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329"/>
  <workbookPr codeName="ThisWorkbook" defaultThemeVersion="124226"/>
  <mc:AlternateContent xmlns:mc="http://schemas.openxmlformats.org/markup-compatibility/2006">
    <mc:Choice Requires="x15">
      <x15ac:absPath xmlns:x15ac="http://schemas.microsoft.com/office/spreadsheetml/2010/11/ac" url="C:\Users\Gary\My Media\Websites\Forest\"/>
    </mc:Choice>
  </mc:AlternateContent>
  <bookViews>
    <workbookView xWindow="0" yWindow="0" windowWidth="22140" windowHeight="8424" tabRatio="840" activeTab="2"/>
  </bookViews>
  <sheets>
    <sheet name="To-Do, Pages, Ideas" sheetId="63" r:id="rId1"/>
    <sheet name="New Game Data" sheetId="94" r:id="rId2"/>
    <sheet name="Early games" sheetId="103" r:id="rId3"/>
    <sheet name="War Leagues" sheetId="105" r:id="rId4"/>
    <sheet name="Sheet2" sheetId="106" r:id="rId5"/>
    <sheet name="Nicola Feedback" sheetId="104" r:id="rId6"/>
    <sheet name="Transfers" sheetId="92" r:id="rId7"/>
    <sheet name="Transfers (4)" sheetId="100" r:id="rId8"/>
    <sheet name="Transfers (5)" sheetId="101" r:id="rId9"/>
    <sheet name="Player Stats" sheetId="75" r:id="rId10"/>
    <sheet name="Sub History" sheetId="74" r:id="rId11"/>
    <sheet name="Sources" sheetId="81" r:id="rId12"/>
    <sheet name="New Game Data 2015" sheetId="84" r:id="rId13"/>
    <sheet name="Sheet1" sheetId="102" r:id="rId14"/>
  </sheets>
  <definedNames>
    <definedName name="_xlnm._FilterDatabase" localSheetId="2" hidden="1">'Early games'!$B$1:$B$3122</definedName>
    <definedName name="_xlnm._FilterDatabase" localSheetId="6" hidden="1">Transfers!$C$1:$C$1378</definedName>
    <definedName name="_xlnm._FilterDatabase" localSheetId="7" hidden="1">'Transfers (4)'!$A$1:$H$2788</definedName>
    <definedName name="_xlnm._FilterDatabase" localSheetId="8" hidden="1">'Transfers (5)'!$F$1:$F$2848</definedName>
  </definedNames>
  <calcPr calcId="171027"/>
</workbook>
</file>

<file path=xl/calcChain.xml><?xml version="1.0" encoding="utf-8"?>
<calcChain xmlns="http://schemas.openxmlformats.org/spreadsheetml/2006/main">
  <c r="U4451" i="103" l="1"/>
  <c r="U4452" i="103"/>
  <c r="U4453" i="103"/>
  <c r="U4454" i="103"/>
  <c r="U4455" i="103"/>
  <c r="U4456" i="103"/>
  <c r="U4457" i="103"/>
  <c r="U4458" i="103"/>
  <c r="U4459" i="103"/>
  <c r="U4460" i="103"/>
  <c r="U4461" i="103"/>
  <c r="U4462" i="103"/>
  <c r="U4463" i="103"/>
  <c r="U4464" i="103"/>
  <c r="U4465" i="103"/>
  <c r="U4466" i="103"/>
  <c r="U4467" i="103"/>
  <c r="U4468" i="103"/>
  <c r="U4469" i="103"/>
  <c r="U4470" i="103"/>
  <c r="U4471" i="103"/>
  <c r="U4472" i="103"/>
  <c r="U4473" i="103"/>
  <c r="U4474" i="103"/>
  <c r="U4475" i="103"/>
  <c r="U4476" i="103"/>
  <c r="U4477" i="103"/>
  <c r="U4478" i="103"/>
  <c r="U4479" i="103"/>
  <c r="U4480" i="103"/>
  <c r="U4481" i="103"/>
  <c r="U4482" i="103"/>
  <c r="U4483" i="103"/>
  <c r="U4484" i="103"/>
  <c r="U4485" i="103"/>
  <c r="U4486" i="103"/>
  <c r="U4487" i="103"/>
  <c r="U4488" i="103"/>
  <c r="U4489" i="103"/>
  <c r="U4490" i="103"/>
  <c r="U4491" i="103"/>
  <c r="U4492" i="103"/>
  <c r="U4493" i="103"/>
  <c r="U4494" i="103"/>
  <c r="U4495" i="103"/>
  <c r="U4496" i="103"/>
  <c r="U4497" i="103"/>
  <c r="U4498" i="103"/>
  <c r="U4499" i="103"/>
  <c r="U4500" i="103"/>
  <c r="U4501" i="103"/>
  <c r="U4502" i="103"/>
  <c r="U4503" i="103"/>
  <c r="U4504" i="103"/>
  <c r="U4505" i="103"/>
  <c r="U4506" i="103"/>
  <c r="U4507" i="103"/>
  <c r="U4508" i="103"/>
  <c r="U4509" i="103"/>
  <c r="U4510" i="103"/>
  <c r="U4511" i="103"/>
  <c r="U4512" i="103"/>
  <c r="U4513" i="103"/>
  <c r="T4450" i="103"/>
  <c r="J4469" i="103"/>
  <c r="J4468" i="103"/>
  <c r="J4467" i="103"/>
  <c r="J4466" i="103"/>
  <c r="G4476" i="103"/>
  <c r="G4475" i="103"/>
  <c r="G4474" i="103"/>
  <c r="G4473" i="103"/>
  <c r="G4472" i="103"/>
  <c r="G4471" i="103"/>
  <c r="G4470" i="103"/>
  <c r="G4469" i="103"/>
  <c r="S4469" i="103" s="1"/>
  <c r="G4468" i="103"/>
  <c r="G4467" i="103"/>
  <c r="G4466" i="103"/>
  <c r="W3" i="103"/>
  <c r="W4" i="103"/>
  <c r="W5" i="103"/>
  <c r="W6" i="103"/>
  <c r="W7" i="103"/>
  <c r="W8" i="103"/>
  <c r="W9" i="103"/>
  <c r="W10" i="103"/>
  <c r="W11" i="103"/>
  <c r="W12" i="103"/>
  <c r="W13" i="103"/>
  <c r="W14" i="103"/>
  <c r="W15" i="103"/>
  <c r="W16" i="103"/>
  <c r="W17" i="103"/>
  <c r="W18" i="103"/>
  <c r="W19" i="103"/>
  <c r="W20" i="103"/>
  <c r="W21" i="103"/>
  <c r="W22" i="103"/>
  <c r="W23" i="103"/>
  <c r="W24" i="103"/>
  <c r="W25" i="103"/>
  <c r="W26" i="103"/>
  <c r="W27" i="103"/>
  <c r="W28" i="103"/>
  <c r="W29" i="103"/>
  <c r="W30" i="103"/>
  <c r="W31" i="103"/>
  <c r="W32" i="103"/>
  <c r="W33" i="103"/>
  <c r="W34" i="103"/>
  <c r="W35" i="103"/>
  <c r="W36" i="103"/>
  <c r="W37" i="103"/>
  <c r="W38" i="103"/>
  <c r="W39" i="103"/>
  <c r="W40" i="103"/>
  <c r="W41" i="103"/>
  <c r="W42" i="103"/>
  <c r="W43" i="103"/>
  <c r="W44" i="103"/>
  <c r="W45" i="103"/>
  <c r="W46" i="103"/>
  <c r="W47" i="103"/>
  <c r="W48" i="103"/>
  <c r="W49" i="103"/>
  <c r="W50" i="103"/>
  <c r="W51" i="103"/>
  <c r="W52" i="103"/>
  <c r="W53" i="103"/>
  <c r="W54" i="103"/>
  <c r="W55" i="103"/>
  <c r="W56" i="103"/>
  <c r="W57" i="103"/>
  <c r="W58" i="103"/>
  <c r="W59" i="103"/>
  <c r="W60" i="103"/>
  <c r="W61" i="103"/>
  <c r="W62" i="103"/>
  <c r="W63" i="103"/>
  <c r="W64" i="103"/>
  <c r="W65" i="103"/>
  <c r="W66" i="103"/>
  <c r="W67" i="103"/>
  <c r="W68" i="103"/>
  <c r="W69" i="103"/>
  <c r="W70" i="103"/>
  <c r="W71" i="103"/>
  <c r="W72" i="103"/>
  <c r="W73" i="103"/>
  <c r="W74" i="103"/>
  <c r="W75" i="103"/>
  <c r="W76" i="103"/>
  <c r="W77" i="103"/>
  <c r="W78" i="103"/>
  <c r="W79" i="103"/>
  <c r="W80" i="103"/>
  <c r="W81" i="103"/>
  <c r="W82" i="103"/>
  <c r="W83" i="103"/>
  <c r="W84" i="103"/>
  <c r="W85" i="103"/>
  <c r="W86" i="103"/>
  <c r="W87" i="103"/>
  <c r="W88" i="103"/>
  <c r="W89" i="103"/>
  <c r="W90" i="103"/>
  <c r="W91" i="103"/>
  <c r="W92" i="103"/>
  <c r="W93" i="103"/>
  <c r="W94" i="103"/>
  <c r="W95" i="103"/>
  <c r="W96" i="103"/>
  <c r="W97" i="103"/>
  <c r="W98" i="103"/>
  <c r="W99" i="103"/>
  <c r="W100" i="103"/>
  <c r="W101" i="103"/>
  <c r="W102" i="103"/>
  <c r="W103" i="103"/>
  <c r="W104" i="103"/>
  <c r="W105" i="103"/>
  <c r="W106" i="103"/>
  <c r="W107" i="103"/>
  <c r="W108" i="103"/>
  <c r="W109" i="103"/>
  <c r="W110" i="103"/>
  <c r="W111" i="103"/>
  <c r="W112" i="103"/>
  <c r="W113" i="103"/>
  <c r="W114" i="103"/>
  <c r="W115" i="103"/>
  <c r="W116" i="103"/>
  <c r="W117" i="103"/>
  <c r="W118" i="103"/>
  <c r="W119" i="103"/>
  <c r="W120" i="103"/>
  <c r="W121" i="103"/>
  <c r="W122" i="103"/>
  <c r="W123" i="103"/>
  <c r="W124" i="103"/>
  <c r="W125" i="103"/>
  <c r="W126" i="103"/>
  <c r="W127" i="103"/>
  <c r="W128" i="103"/>
  <c r="W129" i="103"/>
  <c r="W130" i="103"/>
  <c r="W131" i="103"/>
  <c r="W132" i="103"/>
  <c r="W133" i="103"/>
  <c r="W134" i="103"/>
  <c r="W135" i="103"/>
  <c r="W136" i="103"/>
  <c r="W137" i="103"/>
  <c r="W138" i="103"/>
  <c r="W139" i="103"/>
  <c r="W140" i="103"/>
  <c r="W141" i="103"/>
  <c r="W142" i="103"/>
  <c r="W143" i="103"/>
  <c r="W144" i="103"/>
  <c r="W145" i="103"/>
  <c r="W146" i="103"/>
  <c r="W147" i="103"/>
  <c r="W148" i="103"/>
  <c r="W149" i="103"/>
  <c r="W150" i="103"/>
  <c r="W151" i="103"/>
  <c r="W152" i="103"/>
  <c r="W153" i="103"/>
  <c r="W154" i="103"/>
  <c r="W155" i="103"/>
  <c r="W156" i="103"/>
  <c r="W157" i="103"/>
  <c r="W158" i="103"/>
  <c r="W159" i="103"/>
  <c r="W160" i="103"/>
  <c r="W161" i="103"/>
  <c r="W162" i="103"/>
  <c r="W163" i="103"/>
  <c r="W164" i="103"/>
  <c r="W165" i="103"/>
  <c r="W166" i="103"/>
  <c r="W167" i="103"/>
  <c r="W168" i="103"/>
  <c r="W169" i="103"/>
  <c r="W170" i="103"/>
  <c r="W171" i="103"/>
  <c r="W172" i="103"/>
  <c r="W173" i="103"/>
  <c r="W174" i="103"/>
  <c r="W175" i="103"/>
  <c r="W176" i="103"/>
  <c r="W177" i="103"/>
  <c r="W178" i="103"/>
  <c r="W179" i="103"/>
  <c r="W180" i="103"/>
  <c r="W181" i="103"/>
  <c r="W182" i="103"/>
  <c r="W183" i="103"/>
  <c r="W184" i="103"/>
  <c r="W185" i="103"/>
  <c r="W186" i="103"/>
  <c r="W187" i="103"/>
  <c r="W188" i="103"/>
  <c r="W189" i="103"/>
  <c r="W190" i="103"/>
  <c r="W191" i="103"/>
  <c r="W192" i="103"/>
  <c r="W193" i="103"/>
  <c r="W194" i="103"/>
  <c r="W195" i="103"/>
  <c r="W196" i="103"/>
  <c r="W197" i="103"/>
  <c r="W198" i="103"/>
  <c r="W199" i="103"/>
  <c r="W200" i="103"/>
  <c r="W201" i="103"/>
  <c r="W202" i="103"/>
  <c r="W203" i="103"/>
  <c r="W204" i="103"/>
  <c r="W205" i="103"/>
  <c r="W206" i="103"/>
  <c r="W207" i="103"/>
  <c r="W208" i="103"/>
  <c r="W209" i="103"/>
  <c r="W210" i="103"/>
  <c r="W211" i="103"/>
  <c r="W212" i="103"/>
  <c r="W213" i="103"/>
  <c r="W214" i="103"/>
  <c r="W215" i="103"/>
  <c r="W216" i="103"/>
  <c r="W217" i="103"/>
  <c r="W218" i="103"/>
  <c r="W219" i="103"/>
  <c r="W220" i="103"/>
  <c r="W221" i="103"/>
  <c r="W222" i="103"/>
  <c r="W223" i="103"/>
  <c r="W224" i="103"/>
  <c r="W225" i="103"/>
  <c r="W226" i="103"/>
  <c r="W227" i="103"/>
  <c r="W228" i="103"/>
  <c r="W229" i="103"/>
  <c r="W230" i="103"/>
  <c r="W231" i="103"/>
  <c r="W232" i="103"/>
  <c r="W233" i="103"/>
  <c r="W234" i="103"/>
  <c r="W235" i="103"/>
  <c r="W236" i="103"/>
  <c r="W237" i="103"/>
  <c r="W238" i="103"/>
  <c r="W239" i="103"/>
  <c r="W240" i="103"/>
  <c r="W241" i="103"/>
  <c r="W242" i="103"/>
  <c r="W243" i="103"/>
  <c r="W244" i="103"/>
  <c r="W245" i="103"/>
  <c r="W246" i="103"/>
  <c r="W247" i="103"/>
  <c r="W248" i="103"/>
  <c r="W249" i="103"/>
  <c r="W250" i="103"/>
  <c r="W251" i="103"/>
  <c r="W252" i="103"/>
  <c r="W253" i="103"/>
  <c r="W254" i="103"/>
  <c r="W255" i="103"/>
  <c r="W256" i="103"/>
  <c r="W257" i="103"/>
  <c r="W258" i="103"/>
  <c r="W259" i="103"/>
  <c r="W260" i="103"/>
  <c r="W261" i="103"/>
  <c r="W262" i="103"/>
  <c r="W263" i="103"/>
  <c r="W264" i="103"/>
  <c r="W265" i="103"/>
  <c r="W266" i="103"/>
  <c r="W267" i="103"/>
  <c r="W268" i="103"/>
  <c r="W269" i="103"/>
  <c r="W270" i="103"/>
  <c r="W271" i="103"/>
  <c r="W272" i="103"/>
  <c r="W273" i="103"/>
  <c r="W274" i="103"/>
  <c r="W275" i="103"/>
  <c r="W276" i="103"/>
  <c r="W277" i="103"/>
  <c r="W278" i="103"/>
  <c r="W279" i="103"/>
  <c r="W280" i="103"/>
  <c r="W281" i="103"/>
  <c r="W282" i="103"/>
  <c r="W283" i="103"/>
  <c r="W284" i="103"/>
  <c r="W285" i="103"/>
  <c r="W286" i="103"/>
  <c r="W287" i="103"/>
  <c r="W288" i="103"/>
  <c r="W289" i="103"/>
  <c r="W290" i="103"/>
  <c r="W291" i="103"/>
  <c r="W292" i="103"/>
  <c r="W293" i="103"/>
  <c r="W294" i="103"/>
  <c r="W295" i="103"/>
  <c r="W296" i="103"/>
  <c r="W297" i="103"/>
  <c r="W298" i="103"/>
  <c r="W299" i="103"/>
  <c r="W300" i="103"/>
  <c r="W301" i="103"/>
  <c r="W302" i="103"/>
  <c r="W303" i="103"/>
  <c r="W304" i="103"/>
  <c r="W305" i="103"/>
  <c r="W306" i="103"/>
  <c r="W307" i="103"/>
  <c r="W308" i="103"/>
  <c r="W309" i="103"/>
  <c r="W310" i="103"/>
  <c r="W311" i="103"/>
  <c r="W312" i="103"/>
  <c r="W313" i="103"/>
  <c r="W314" i="103"/>
  <c r="W315" i="103"/>
  <c r="W316" i="103"/>
  <c r="W317" i="103"/>
  <c r="W318" i="103"/>
  <c r="W319" i="103"/>
  <c r="W320" i="103"/>
  <c r="W321" i="103"/>
  <c r="W322" i="103"/>
  <c r="W323" i="103"/>
  <c r="W324" i="103"/>
  <c r="W325" i="103"/>
  <c r="W326" i="103"/>
  <c r="W327" i="103"/>
  <c r="W328" i="103"/>
  <c r="W329" i="103"/>
  <c r="W330" i="103"/>
  <c r="W331" i="103"/>
  <c r="W332" i="103"/>
  <c r="W333" i="103"/>
  <c r="W334" i="103"/>
  <c r="W335" i="103"/>
  <c r="W336" i="103"/>
  <c r="W337" i="103"/>
  <c r="W338" i="103"/>
  <c r="W339" i="103"/>
  <c r="W340" i="103"/>
  <c r="W341" i="103"/>
  <c r="W342" i="103"/>
  <c r="W343" i="103"/>
  <c r="W344" i="103"/>
  <c r="W345" i="103"/>
  <c r="W346" i="103"/>
  <c r="W347" i="103"/>
  <c r="W348" i="103"/>
  <c r="W349" i="103"/>
  <c r="W350" i="103"/>
  <c r="W351" i="103"/>
  <c r="W352" i="103"/>
  <c r="W353" i="103"/>
  <c r="W354" i="103"/>
  <c r="W355" i="103"/>
  <c r="W356" i="103"/>
  <c r="W357" i="103"/>
  <c r="W358" i="103"/>
  <c r="W359" i="103"/>
  <c r="W360" i="103"/>
  <c r="W361" i="103"/>
  <c r="W362" i="103"/>
  <c r="W363" i="103"/>
  <c r="W364" i="103"/>
  <c r="W365" i="103"/>
  <c r="W366" i="103"/>
  <c r="W367" i="103"/>
  <c r="W368" i="103"/>
  <c r="W369" i="103"/>
  <c r="W370" i="103"/>
  <c r="W371" i="103"/>
  <c r="W372" i="103"/>
  <c r="W373" i="103"/>
  <c r="W374" i="103"/>
  <c r="W375" i="103"/>
  <c r="W376" i="103"/>
  <c r="W377" i="103"/>
  <c r="W378" i="103"/>
  <c r="W379" i="103"/>
  <c r="W380" i="103"/>
  <c r="W381" i="103"/>
  <c r="W382" i="103"/>
  <c r="W383" i="103"/>
  <c r="W384" i="103"/>
  <c r="W385" i="103"/>
  <c r="W386" i="103"/>
  <c r="W387" i="103"/>
  <c r="W388" i="103"/>
  <c r="W389" i="103"/>
  <c r="W390" i="103"/>
  <c r="W391" i="103"/>
  <c r="W392" i="103"/>
  <c r="W393" i="103"/>
  <c r="W394" i="103"/>
  <c r="W395" i="103"/>
  <c r="W396" i="103"/>
  <c r="W397" i="103"/>
  <c r="W398" i="103"/>
  <c r="W399" i="103"/>
  <c r="W400" i="103"/>
  <c r="W401" i="103"/>
  <c r="W402" i="103"/>
  <c r="W403" i="103"/>
  <c r="W404" i="103"/>
  <c r="W405" i="103"/>
  <c r="W406" i="103"/>
  <c r="W407" i="103"/>
  <c r="W408" i="103"/>
  <c r="W409" i="103"/>
  <c r="W410" i="103"/>
  <c r="W411" i="103"/>
  <c r="W412" i="103"/>
  <c r="W413" i="103"/>
  <c r="W414" i="103"/>
  <c r="W415" i="103"/>
  <c r="W416" i="103"/>
  <c r="W417" i="103"/>
  <c r="W418" i="103"/>
  <c r="W419" i="103"/>
  <c r="W420" i="103"/>
  <c r="W421" i="103"/>
  <c r="W422" i="103"/>
  <c r="W423" i="103"/>
  <c r="W424" i="103"/>
  <c r="W425" i="103"/>
  <c r="W426" i="103"/>
  <c r="W427" i="103"/>
  <c r="W428" i="103"/>
  <c r="W429" i="103"/>
  <c r="W430" i="103"/>
  <c r="W431" i="103"/>
  <c r="W432" i="103"/>
  <c r="W433" i="103"/>
  <c r="W434" i="103"/>
  <c r="W435" i="103"/>
  <c r="W436" i="103"/>
  <c r="W437" i="103"/>
  <c r="W438" i="103"/>
  <c r="W439" i="103"/>
  <c r="W440" i="103"/>
  <c r="W441" i="103"/>
  <c r="W442" i="103"/>
  <c r="W443" i="103"/>
  <c r="W444" i="103"/>
  <c r="W445" i="103"/>
  <c r="W446" i="103"/>
  <c r="W447" i="103"/>
  <c r="W448" i="103"/>
  <c r="W449" i="103"/>
  <c r="W450" i="103"/>
  <c r="W451" i="103"/>
  <c r="W452" i="103"/>
  <c r="W453" i="103"/>
  <c r="W454" i="103"/>
  <c r="W455" i="103"/>
  <c r="W456" i="103"/>
  <c r="W457" i="103"/>
  <c r="W458" i="103"/>
  <c r="W459" i="103"/>
  <c r="W460" i="103"/>
  <c r="W461" i="103"/>
  <c r="W462" i="103"/>
  <c r="W463" i="103"/>
  <c r="W464" i="103"/>
  <c r="W465" i="103"/>
  <c r="W466" i="103"/>
  <c r="W467" i="103"/>
  <c r="W468" i="103"/>
  <c r="W469" i="103"/>
  <c r="W470" i="103"/>
  <c r="W471" i="103"/>
  <c r="W472" i="103"/>
  <c r="W473" i="103"/>
  <c r="W474" i="103"/>
  <c r="W475" i="103"/>
  <c r="W476" i="103"/>
  <c r="W477" i="103"/>
  <c r="W478" i="103"/>
  <c r="W479" i="103"/>
  <c r="W480" i="103"/>
  <c r="W481" i="103"/>
  <c r="W482" i="103"/>
  <c r="W483" i="103"/>
  <c r="W484" i="103"/>
  <c r="W485" i="103"/>
  <c r="W486" i="103"/>
  <c r="W487" i="103"/>
  <c r="W488" i="103"/>
  <c r="W489" i="103"/>
  <c r="W490" i="103"/>
  <c r="W491" i="103"/>
  <c r="W492" i="103"/>
  <c r="W493" i="103"/>
  <c r="W494" i="103"/>
  <c r="W495" i="103"/>
  <c r="W496" i="103"/>
  <c r="W497" i="103"/>
  <c r="W498" i="103"/>
  <c r="W499" i="103"/>
  <c r="W500" i="103"/>
  <c r="W501" i="103"/>
  <c r="W502" i="103"/>
  <c r="W503" i="103"/>
  <c r="W504" i="103"/>
  <c r="W505" i="103"/>
  <c r="W506" i="103"/>
  <c r="W507" i="103"/>
  <c r="W508" i="103"/>
  <c r="W509" i="103"/>
  <c r="W510" i="103"/>
  <c r="W511" i="103"/>
  <c r="W512" i="103"/>
  <c r="W513" i="103"/>
  <c r="W514" i="103"/>
  <c r="W515" i="103"/>
  <c r="W516" i="103"/>
  <c r="W517" i="103"/>
  <c r="W518" i="103"/>
  <c r="W519" i="103"/>
  <c r="W520" i="103"/>
  <c r="W521" i="103"/>
  <c r="W522" i="103"/>
  <c r="W523" i="103"/>
  <c r="W524" i="103"/>
  <c r="W525" i="103"/>
  <c r="W526" i="103"/>
  <c r="W527" i="103"/>
  <c r="W528" i="103"/>
  <c r="W529" i="103"/>
  <c r="W530" i="103"/>
  <c r="W531" i="103"/>
  <c r="W532" i="103"/>
  <c r="W533" i="103"/>
  <c r="W534" i="103"/>
  <c r="W535" i="103"/>
  <c r="W536" i="103"/>
  <c r="W537" i="103"/>
  <c r="W538" i="103"/>
  <c r="W539" i="103"/>
  <c r="W540" i="103"/>
  <c r="W541" i="103"/>
  <c r="W542" i="103"/>
  <c r="W543" i="103"/>
  <c r="W544" i="103"/>
  <c r="W545" i="103"/>
  <c r="W546" i="103"/>
  <c r="W547" i="103"/>
  <c r="W548" i="103"/>
  <c r="W549" i="103"/>
  <c r="W550" i="103"/>
  <c r="W551" i="103"/>
  <c r="W552" i="103"/>
  <c r="W553" i="103"/>
  <c r="W554" i="103"/>
  <c r="W555" i="103"/>
  <c r="W556" i="103"/>
  <c r="W557" i="103"/>
  <c r="W558" i="103"/>
  <c r="W559" i="103"/>
  <c r="W560" i="103"/>
  <c r="W561" i="103"/>
  <c r="W562" i="103"/>
  <c r="W563" i="103"/>
  <c r="W564" i="103"/>
  <c r="W565" i="103"/>
  <c r="W566" i="103"/>
  <c r="W567" i="103"/>
  <c r="W568" i="103"/>
  <c r="W569" i="103"/>
  <c r="W570" i="103"/>
  <c r="W571" i="103"/>
  <c r="W572" i="103"/>
  <c r="W573" i="103"/>
  <c r="W574" i="103"/>
  <c r="W575" i="103"/>
  <c r="W576" i="103"/>
  <c r="W577" i="103"/>
  <c r="W578" i="103"/>
  <c r="W579" i="103"/>
  <c r="W580" i="103"/>
  <c r="W581" i="103"/>
  <c r="W582" i="103"/>
  <c r="W583" i="103"/>
  <c r="W584" i="103"/>
  <c r="W585" i="103"/>
  <c r="W586" i="103"/>
  <c r="W587" i="103"/>
  <c r="W588" i="103"/>
  <c r="W589" i="103"/>
  <c r="W590" i="103"/>
  <c r="W591" i="103"/>
  <c r="W592" i="103"/>
  <c r="W593" i="103"/>
  <c r="W594" i="103"/>
  <c r="W595" i="103"/>
  <c r="W596" i="103"/>
  <c r="W597" i="103"/>
  <c r="W598" i="103"/>
  <c r="W599" i="103"/>
  <c r="W600" i="103"/>
  <c r="W601" i="103"/>
  <c r="W602" i="103"/>
  <c r="W603" i="103"/>
  <c r="W604" i="103"/>
  <c r="W605" i="103"/>
  <c r="W606" i="103"/>
  <c r="W607" i="103"/>
  <c r="W608" i="103"/>
  <c r="W609" i="103"/>
  <c r="W610" i="103"/>
  <c r="W611" i="103"/>
  <c r="W612" i="103"/>
  <c r="W613" i="103"/>
  <c r="W614" i="103"/>
  <c r="W615" i="103"/>
  <c r="W616" i="103"/>
  <c r="W617" i="103"/>
  <c r="W618" i="103"/>
  <c r="W619" i="103"/>
  <c r="W620" i="103"/>
  <c r="W621" i="103"/>
  <c r="W622" i="103"/>
  <c r="W623" i="103"/>
  <c r="W624" i="103"/>
  <c r="W625" i="103"/>
  <c r="W626" i="103"/>
  <c r="W627" i="103"/>
  <c r="W628" i="103"/>
  <c r="W629" i="103"/>
  <c r="W630" i="103"/>
  <c r="W631" i="103"/>
  <c r="W632" i="103"/>
  <c r="W633" i="103"/>
  <c r="W634" i="103"/>
  <c r="W635" i="103"/>
  <c r="W636" i="103"/>
  <c r="W637" i="103"/>
  <c r="W638" i="103"/>
  <c r="W639" i="103"/>
  <c r="W640" i="103"/>
  <c r="W641" i="103"/>
  <c r="W642" i="103"/>
  <c r="W643" i="103"/>
  <c r="W644" i="103"/>
  <c r="W645" i="103"/>
  <c r="W646" i="103"/>
  <c r="W647" i="103"/>
  <c r="W648" i="103"/>
  <c r="W649" i="103"/>
  <c r="W650" i="103"/>
  <c r="W651" i="103"/>
  <c r="W652" i="103"/>
  <c r="W653" i="103"/>
  <c r="W654" i="103"/>
  <c r="W655" i="103"/>
  <c r="W656" i="103"/>
  <c r="W657" i="103"/>
  <c r="W658" i="103"/>
  <c r="W659" i="103"/>
  <c r="W660" i="103"/>
  <c r="W661" i="103"/>
  <c r="W662" i="103"/>
  <c r="W663" i="103"/>
  <c r="W664" i="103"/>
  <c r="W665" i="103"/>
  <c r="W666" i="103"/>
  <c r="W667" i="103"/>
  <c r="W668" i="103"/>
  <c r="W669" i="103"/>
  <c r="W670" i="103"/>
  <c r="W671" i="103"/>
  <c r="W672" i="103"/>
  <c r="W673" i="103"/>
  <c r="W674" i="103"/>
  <c r="W675" i="103"/>
  <c r="W676" i="103"/>
  <c r="W677" i="103"/>
  <c r="W678" i="103"/>
  <c r="W679" i="103"/>
  <c r="W680" i="103"/>
  <c r="W681" i="103"/>
  <c r="W682" i="103"/>
  <c r="W683" i="103"/>
  <c r="W684" i="103"/>
  <c r="W685" i="103"/>
  <c r="W686" i="103"/>
  <c r="W687" i="103"/>
  <c r="W688" i="103"/>
  <c r="W689" i="103"/>
  <c r="W690" i="103"/>
  <c r="W691" i="103"/>
  <c r="W692" i="103"/>
  <c r="W693" i="103"/>
  <c r="W694" i="103"/>
  <c r="W695" i="103"/>
  <c r="W696" i="103"/>
  <c r="W697" i="103"/>
  <c r="W698" i="103"/>
  <c r="W699" i="103"/>
  <c r="W700" i="103"/>
  <c r="W701" i="103"/>
  <c r="W702" i="103"/>
  <c r="W703" i="103"/>
  <c r="W704" i="103"/>
  <c r="W705" i="103"/>
  <c r="W706" i="103"/>
  <c r="W707" i="103"/>
  <c r="W708" i="103"/>
  <c r="W709" i="103"/>
  <c r="W710" i="103"/>
  <c r="W711" i="103"/>
  <c r="W712" i="103"/>
  <c r="W713" i="103"/>
  <c r="W714" i="103"/>
  <c r="W715" i="103"/>
  <c r="W716" i="103"/>
  <c r="W717" i="103"/>
  <c r="W718" i="103"/>
  <c r="W719" i="103"/>
  <c r="W720" i="103"/>
  <c r="W721" i="103"/>
  <c r="W722" i="103"/>
  <c r="W723" i="103"/>
  <c r="W724" i="103"/>
  <c r="W725" i="103"/>
  <c r="W726" i="103"/>
  <c r="W727" i="103"/>
  <c r="W728" i="103"/>
  <c r="W729" i="103"/>
  <c r="W730" i="103"/>
  <c r="W731" i="103"/>
  <c r="W732" i="103"/>
  <c r="W733" i="103"/>
  <c r="W734" i="103"/>
  <c r="W735" i="103"/>
  <c r="W736" i="103"/>
  <c r="W737" i="103"/>
  <c r="W738" i="103"/>
  <c r="W739" i="103"/>
  <c r="W740" i="103"/>
  <c r="W741" i="103"/>
  <c r="W742" i="103"/>
  <c r="W743" i="103"/>
  <c r="W744" i="103"/>
  <c r="W745" i="103"/>
  <c r="W746" i="103"/>
  <c r="W747" i="103"/>
  <c r="W748" i="103"/>
  <c r="W749" i="103"/>
  <c r="W750" i="103"/>
  <c r="W751" i="103"/>
  <c r="W752" i="103"/>
  <c r="W753" i="103"/>
  <c r="W754" i="103"/>
  <c r="W755" i="103"/>
  <c r="W756" i="103"/>
  <c r="W757" i="103"/>
  <c r="W758" i="103"/>
  <c r="W759" i="103"/>
  <c r="W760" i="103"/>
  <c r="W761" i="103"/>
  <c r="W762" i="103"/>
  <c r="W763" i="103"/>
  <c r="W764" i="103"/>
  <c r="W765" i="103"/>
  <c r="W766" i="103"/>
  <c r="W767" i="103"/>
  <c r="W768" i="103"/>
  <c r="W769" i="103"/>
  <c r="W770" i="103"/>
  <c r="W771" i="103"/>
  <c r="W772" i="103"/>
  <c r="W773" i="103"/>
  <c r="W774" i="103"/>
  <c r="W775" i="103"/>
  <c r="W776" i="103"/>
  <c r="W777" i="103"/>
  <c r="W778" i="103"/>
  <c r="W779" i="103"/>
  <c r="W780" i="103"/>
  <c r="W781" i="103"/>
  <c r="W782" i="103"/>
  <c r="W783" i="103"/>
  <c r="W784" i="103"/>
  <c r="W785" i="103"/>
  <c r="W786" i="103"/>
  <c r="W787" i="103"/>
  <c r="W788" i="103"/>
  <c r="W789" i="103"/>
  <c r="W790" i="103"/>
  <c r="W791" i="103"/>
  <c r="W792" i="103"/>
  <c r="W793" i="103"/>
  <c r="W794" i="103"/>
  <c r="W795" i="103"/>
  <c r="W796" i="103"/>
  <c r="W797" i="103"/>
  <c r="W798" i="103"/>
  <c r="W799" i="103"/>
  <c r="W800" i="103"/>
  <c r="W801" i="103"/>
  <c r="W802" i="103"/>
  <c r="W803" i="103"/>
  <c r="W804" i="103"/>
  <c r="W805" i="103"/>
  <c r="W806" i="103"/>
  <c r="W807" i="103"/>
  <c r="W808" i="103"/>
  <c r="W809" i="103"/>
  <c r="W810" i="103"/>
  <c r="W811" i="103"/>
  <c r="W812" i="103"/>
  <c r="W813" i="103"/>
  <c r="W814" i="103"/>
  <c r="W815" i="103"/>
  <c r="W816" i="103"/>
  <c r="W817" i="103"/>
  <c r="W818" i="103"/>
  <c r="W819" i="103"/>
  <c r="W820" i="103"/>
  <c r="W821" i="103"/>
  <c r="W822" i="103"/>
  <c r="W823" i="103"/>
  <c r="W824" i="103"/>
  <c r="W825" i="103"/>
  <c r="W826" i="103"/>
  <c r="W827" i="103"/>
  <c r="W828" i="103"/>
  <c r="W829" i="103"/>
  <c r="W830" i="103"/>
  <c r="W831" i="103"/>
  <c r="W832" i="103"/>
  <c r="W833" i="103"/>
  <c r="W834" i="103"/>
  <c r="W835" i="103"/>
  <c r="W836" i="103"/>
  <c r="W837" i="103"/>
  <c r="W838" i="103"/>
  <c r="W839" i="103"/>
  <c r="W840" i="103"/>
  <c r="W841" i="103"/>
  <c r="W842" i="103"/>
  <c r="W843" i="103"/>
  <c r="W844" i="103"/>
  <c r="W845" i="103"/>
  <c r="W846" i="103"/>
  <c r="W847" i="103"/>
  <c r="W848" i="103"/>
  <c r="W849" i="103"/>
  <c r="W850" i="103"/>
  <c r="W851" i="103"/>
  <c r="W852" i="103"/>
  <c r="W853" i="103"/>
  <c r="W854" i="103"/>
  <c r="W855" i="103"/>
  <c r="W856" i="103"/>
  <c r="W857" i="103"/>
  <c r="W858" i="103"/>
  <c r="W859" i="103"/>
  <c r="W860" i="103"/>
  <c r="W861" i="103"/>
  <c r="W862" i="103"/>
  <c r="W863" i="103"/>
  <c r="W864" i="103"/>
  <c r="W865" i="103"/>
  <c r="W866" i="103"/>
  <c r="W867" i="103"/>
  <c r="W868" i="103"/>
  <c r="W869" i="103"/>
  <c r="W870" i="103"/>
  <c r="W871" i="103"/>
  <c r="W872" i="103"/>
  <c r="W873" i="103"/>
  <c r="W874" i="103"/>
  <c r="W875" i="103"/>
  <c r="W876" i="103"/>
  <c r="W877" i="103"/>
  <c r="W878" i="103"/>
  <c r="W879" i="103"/>
  <c r="W880" i="103"/>
  <c r="W881" i="103"/>
  <c r="W882" i="103"/>
  <c r="W883" i="103"/>
  <c r="W884" i="103"/>
  <c r="W885" i="103"/>
  <c r="W886" i="103"/>
  <c r="W887" i="103"/>
  <c r="W888" i="103"/>
  <c r="W889" i="103"/>
  <c r="W890" i="103"/>
  <c r="W891" i="103"/>
  <c r="W892" i="103"/>
  <c r="W893" i="103"/>
  <c r="W894" i="103"/>
  <c r="W895" i="103"/>
  <c r="W896" i="103"/>
  <c r="W897" i="103"/>
  <c r="W898" i="103"/>
  <c r="W899" i="103"/>
  <c r="W900" i="103"/>
  <c r="W901" i="103"/>
  <c r="W902" i="103"/>
  <c r="W903" i="103"/>
  <c r="W904" i="103"/>
  <c r="W905" i="103"/>
  <c r="W906" i="103"/>
  <c r="W907" i="103"/>
  <c r="W908" i="103"/>
  <c r="W909" i="103"/>
  <c r="W910" i="103"/>
  <c r="W911" i="103"/>
  <c r="W912" i="103"/>
  <c r="W913" i="103"/>
  <c r="W914" i="103"/>
  <c r="W915" i="103"/>
  <c r="W916" i="103"/>
  <c r="W917" i="103"/>
  <c r="W918" i="103"/>
  <c r="W919" i="103"/>
  <c r="W920" i="103"/>
  <c r="W921" i="103"/>
  <c r="W922" i="103"/>
  <c r="W923" i="103"/>
  <c r="W924" i="103"/>
  <c r="W925" i="103"/>
  <c r="W926" i="103"/>
  <c r="W927" i="103"/>
  <c r="W928" i="103"/>
  <c r="W929" i="103"/>
  <c r="W930" i="103"/>
  <c r="W931" i="103"/>
  <c r="W932" i="103"/>
  <c r="W933" i="103"/>
  <c r="W934" i="103"/>
  <c r="W935" i="103"/>
  <c r="W936" i="103"/>
  <c r="W937" i="103"/>
  <c r="W938" i="103"/>
  <c r="W939" i="103"/>
  <c r="W940" i="103"/>
  <c r="W941" i="103"/>
  <c r="W942" i="103"/>
  <c r="W943" i="103"/>
  <c r="W944" i="103"/>
  <c r="W945" i="103"/>
  <c r="W946" i="103"/>
  <c r="W947" i="103"/>
  <c r="W948" i="103"/>
  <c r="W949" i="103"/>
  <c r="W950" i="103"/>
  <c r="W951" i="103"/>
  <c r="W952" i="103"/>
  <c r="W953" i="103"/>
  <c r="W954" i="103"/>
  <c r="W955" i="103"/>
  <c r="W956" i="103"/>
  <c r="W957" i="103"/>
  <c r="W958" i="103"/>
  <c r="W959" i="103"/>
  <c r="W960" i="103"/>
  <c r="W961" i="103"/>
  <c r="W962" i="103"/>
  <c r="W963" i="103"/>
  <c r="W964" i="103"/>
  <c r="W965" i="103"/>
  <c r="W966" i="103"/>
  <c r="W967" i="103"/>
  <c r="W968" i="103"/>
  <c r="W969" i="103"/>
  <c r="W970" i="103"/>
  <c r="W971" i="103"/>
  <c r="W972" i="103"/>
  <c r="W973" i="103"/>
  <c r="W974" i="103"/>
  <c r="W975" i="103"/>
  <c r="W976" i="103"/>
  <c r="W977" i="103"/>
  <c r="W978" i="103"/>
  <c r="W979" i="103"/>
  <c r="W980" i="103"/>
  <c r="W981" i="103"/>
  <c r="W982" i="103"/>
  <c r="W983" i="103"/>
  <c r="W984" i="103"/>
  <c r="W985" i="103"/>
  <c r="W986" i="103"/>
  <c r="W987" i="103"/>
  <c r="W988" i="103"/>
  <c r="W989" i="103"/>
  <c r="W990" i="103"/>
  <c r="W991" i="103"/>
  <c r="W992" i="103"/>
  <c r="W993" i="103"/>
  <c r="W994" i="103"/>
  <c r="W995" i="103"/>
  <c r="W996" i="103"/>
  <c r="W997" i="103"/>
  <c r="W998" i="103"/>
  <c r="W999" i="103"/>
  <c r="W1000" i="103"/>
  <c r="W1001" i="103"/>
  <c r="W1002" i="103"/>
  <c r="W1003" i="103"/>
  <c r="W1004" i="103"/>
  <c r="W1005" i="103"/>
  <c r="W1006" i="103"/>
  <c r="W1007" i="103"/>
  <c r="W1008" i="103"/>
  <c r="W1009" i="103"/>
  <c r="W1010" i="103"/>
  <c r="W1011" i="103"/>
  <c r="W1012" i="103"/>
  <c r="W1013" i="103"/>
  <c r="W1014" i="103"/>
  <c r="W1015" i="103"/>
  <c r="W1016" i="103"/>
  <c r="W1017" i="103"/>
  <c r="W1018" i="103"/>
  <c r="W1019" i="103"/>
  <c r="W1020" i="103"/>
  <c r="W1021" i="103"/>
  <c r="W1022" i="103"/>
  <c r="W1023" i="103"/>
  <c r="W1024" i="103"/>
  <c r="W1025" i="103"/>
  <c r="W1026" i="103"/>
  <c r="W1027" i="103"/>
  <c r="W1028" i="103"/>
  <c r="W1029" i="103"/>
  <c r="W1030" i="103"/>
  <c r="W1031" i="103"/>
  <c r="W1032" i="103"/>
  <c r="W1033" i="103"/>
  <c r="W1034" i="103"/>
  <c r="W1035" i="103"/>
  <c r="W1036" i="103"/>
  <c r="W1037" i="103"/>
  <c r="W1038" i="103"/>
  <c r="W1039" i="103"/>
  <c r="W1040" i="103"/>
  <c r="W1041" i="103"/>
  <c r="W1042" i="103"/>
  <c r="W1043" i="103"/>
  <c r="W1044" i="103"/>
  <c r="W1045" i="103"/>
  <c r="W1046" i="103"/>
  <c r="W1047" i="103"/>
  <c r="W1048" i="103"/>
  <c r="W1049" i="103"/>
  <c r="W1050" i="103"/>
  <c r="W1051" i="103"/>
  <c r="W1052" i="103"/>
  <c r="W1053" i="103"/>
  <c r="W1054" i="103"/>
  <c r="W1055" i="103"/>
  <c r="W1056" i="103"/>
  <c r="W1057" i="103"/>
  <c r="W1058" i="103"/>
  <c r="W1059" i="103"/>
  <c r="W1060" i="103"/>
  <c r="W1061" i="103"/>
  <c r="W1062" i="103"/>
  <c r="W1063" i="103"/>
  <c r="W1064" i="103"/>
  <c r="W1065" i="103"/>
  <c r="W1066" i="103"/>
  <c r="W1067" i="103"/>
  <c r="W1068" i="103"/>
  <c r="W1069" i="103"/>
  <c r="W1070" i="103"/>
  <c r="W1071" i="103"/>
  <c r="W1072" i="103"/>
  <c r="W1073" i="103"/>
  <c r="W1074" i="103"/>
  <c r="W1075" i="103"/>
  <c r="W1076" i="103"/>
  <c r="W1077" i="103"/>
  <c r="W1078" i="103"/>
  <c r="W1079" i="103"/>
  <c r="W1080" i="103"/>
  <c r="W1081" i="103"/>
  <c r="W1082" i="103"/>
  <c r="W1083" i="103"/>
  <c r="W1084" i="103"/>
  <c r="W1085" i="103"/>
  <c r="W1086" i="103"/>
  <c r="W1087" i="103"/>
  <c r="W1088" i="103"/>
  <c r="W1089" i="103"/>
  <c r="W1090" i="103"/>
  <c r="W1091" i="103"/>
  <c r="W1092" i="103"/>
  <c r="W1093" i="103"/>
  <c r="W1094" i="103"/>
  <c r="W1095" i="103"/>
  <c r="W1096" i="103"/>
  <c r="W1097" i="103"/>
  <c r="W1098" i="103"/>
  <c r="W1099" i="103"/>
  <c r="W1100" i="103"/>
  <c r="W1101" i="103"/>
  <c r="W1102" i="103"/>
  <c r="W1103" i="103"/>
  <c r="W1104" i="103"/>
  <c r="W1105" i="103"/>
  <c r="W1106" i="103"/>
  <c r="W1107" i="103"/>
  <c r="W1108" i="103"/>
  <c r="W1109" i="103"/>
  <c r="W1110" i="103"/>
  <c r="W1111" i="103"/>
  <c r="W1112" i="103"/>
  <c r="W1113" i="103"/>
  <c r="W1114" i="103"/>
  <c r="W1115" i="103"/>
  <c r="W1116" i="103"/>
  <c r="W1117" i="103"/>
  <c r="W1118" i="103"/>
  <c r="W1119" i="103"/>
  <c r="W1120" i="103"/>
  <c r="W1121" i="103"/>
  <c r="W1122" i="103"/>
  <c r="W1123" i="103"/>
  <c r="W1124" i="103"/>
  <c r="W1125" i="103"/>
  <c r="W1126" i="103"/>
  <c r="W1127" i="103"/>
  <c r="W1128" i="103"/>
  <c r="W1129" i="103"/>
  <c r="W1130" i="103"/>
  <c r="W1131" i="103"/>
  <c r="W1132" i="103"/>
  <c r="W1133" i="103"/>
  <c r="W1134" i="103"/>
  <c r="W1135" i="103"/>
  <c r="W1136" i="103"/>
  <c r="W1137" i="103"/>
  <c r="W1138" i="103"/>
  <c r="W1139" i="103"/>
  <c r="W1140" i="103"/>
  <c r="W1141" i="103"/>
  <c r="W1142" i="103"/>
  <c r="W1143" i="103"/>
  <c r="W1144" i="103"/>
  <c r="W1145" i="103"/>
  <c r="W1146" i="103"/>
  <c r="W1147" i="103"/>
  <c r="W1148" i="103"/>
  <c r="W1149" i="103"/>
  <c r="W1150" i="103"/>
  <c r="W1151" i="103"/>
  <c r="W1152" i="103"/>
  <c r="W1153" i="103"/>
  <c r="W1154" i="103"/>
  <c r="W1155" i="103"/>
  <c r="W1156" i="103"/>
  <c r="W1157" i="103"/>
  <c r="W1158" i="103"/>
  <c r="W1159" i="103"/>
  <c r="W1160" i="103"/>
  <c r="W1161" i="103"/>
  <c r="W1162" i="103"/>
  <c r="W1163" i="103"/>
  <c r="W1164" i="103"/>
  <c r="W1165" i="103"/>
  <c r="W1166" i="103"/>
  <c r="W1167" i="103"/>
  <c r="W1168" i="103"/>
  <c r="W1169" i="103"/>
  <c r="W1170" i="103"/>
  <c r="W1171" i="103"/>
  <c r="W1172" i="103"/>
  <c r="W1173" i="103"/>
  <c r="W1174" i="103"/>
  <c r="W1175" i="103"/>
  <c r="W1176" i="103"/>
  <c r="W1177" i="103"/>
  <c r="W1178" i="103"/>
  <c r="W1179" i="103"/>
  <c r="W1180" i="103"/>
  <c r="W1181" i="103"/>
  <c r="W1182" i="103"/>
  <c r="W1183" i="103"/>
  <c r="W1184" i="103"/>
  <c r="W1185" i="103"/>
  <c r="W1186" i="103"/>
  <c r="W1187" i="103"/>
  <c r="W1188" i="103"/>
  <c r="W1189" i="103"/>
  <c r="W1190" i="103"/>
  <c r="W1191" i="103"/>
  <c r="W1192" i="103"/>
  <c r="W1193" i="103"/>
  <c r="W1194" i="103"/>
  <c r="W1195" i="103"/>
  <c r="W1196" i="103"/>
  <c r="W1197" i="103"/>
  <c r="W1198" i="103"/>
  <c r="W1199" i="103"/>
  <c r="W1200" i="103"/>
  <c r="W1201" i="103"/>
  <c r="W1202" i="103"/>
  <c r="W1203" i="103"/>
  <c r="W1204" i="103"/>
  <c r="W1205" i="103"/>
  <c r="W1206" i="103"/>
  <c r="W1207" i="103"/>
  <c r="W1208" i="103"/>
  <c r="W1209" i="103"/>
  <c r="W1210" i="103"/>
  <c r="W1211" i="103"/>
  <c r="W1212" i="103"/>
  <c r="W1213" i="103"/>
  <c r="W1214" i="103"/>
  <c r="W1215" i="103"/>
  <c r="W1216" i="103"/>
  <c r="W1217" i="103"/>
  <c r="W1218" i="103"/>
  <c r="W1219" i="103"/>
  <c r="W1220" i="103"/>
  <c r="W1221" i="103"/>
  <c r="W1222" i="103"/>
  <c r="W1223" i="103"/>
  <c r="W1224" i="103"/>
  <c r="W1225" i="103"/>
  <c r="W1226" i="103"/>
  <c r="W1227" i="103"/>
  <c r="W1228" i="103"/>
  <c r="W1229" i="103"/>
  <c r="W1230" i="103"/>
  <c r="W1231" i="103"/>
  <c r="W1232" i="103"/>
  <c r="W1233" i="103"/>
  <c r="W1234" i="103"/>
  <c r="W1235" i="103"/>
  <c r="W1236" i="103"/>
  <c r="W1237" i="103"/>
  <c r="W1238" i="103"/>
  <c r="W1239" i="103"/>
  <c r="W1240" i="103"/>
  <c r="W1241" i="103"/>
  <c r="W1242" i="103"/>
  <c r="W1243" i="103"/>
  <c r="W1244" i="103"/>
  <c r="W1245" i="103"/>
  <c r="W1246" i="103"/>
  <c r="W1247" i="103"/>
  <c r="W1248" i="103"/>
  <c r="W1249" i="103"/>
  <c r="W1250" i="103"/>
  <c r="W1251" i="103"/>
  <c r="W1252" i="103"/>
  <c r="W1253" i="103"/>
  <c r="W1254" i="103"/>
  <c r="W1255" i="103"/>
  <c r="W1256" i="103"/>
  <c r="W1257" i="103"/>
  <c r="W1258" i="103"/>
  <c r="W1259" i="103"/>
  <c r="W1260" i="103"/>
  <c r="W1261" i="103"/>
  <c r="W1262" i="103"/>
  <c r="W1263" i="103"/>
  <c r="W1264" i="103"/>
  <c r="W1265" i="103"/>
  <c r="W1266" i="103"/>
  <c r="W1267" i="103"/>
  <c r="W1268" i="103"/>
  <c r="W1269" i="103"/>
  <c r="W1270" i="103"/>
  <c r="W1271" i="103"/>
  <c r="W1272" i="103"/>
  <c r="W1273" i="103"/>
  <c r="W1274" i="103"/>
  <c r="W1275" i="103"/>
  <c r="W1276" i="103"/>
  <c r="W1277" i="103"/>
  <c r="W1278" i="103"/>
  <c r="W1279" i="103"/>
  <c r="W1280" i="103"/>
  <c r="W1281" i="103"/>
  <c r="W1282" i="103"/>
  <c r="W1283" i="103"/>
  <c r="W1284" i="103"/>
  <c r="W1285" i="103"/>
  <c r="W1286" i="103"/>
  <c r="W1287" i="103"/>
  <c r="W1288" i="103"/>
  <c r="W1289" i="103"/>
  <c r="W1290" i="103"/>
  <c r="W1291" i="103"/>
  <c r="W1292" i="103"/>
  <c r="W1293" i="103"/>
  <c r="W1294" i="103"/>
  <c r="W1295" i="103"/>
  <c r="W1296" i="103"/>
  <c r="W1297" i="103"/>
  <c r="W1298" i="103"/>
  <c r="W1299" i="103"/>
  <c r="W1300" i="103"/>
  <c r="W1301" i="103"/>
  <c r="W1302" i="103"/>
  <c r="W1303" i="103"/>
  <c r="W1304" i="103"/>
  <c r="W1305" i="103"/>
  <c r="W1306" i="103"/>
  <c r="W1307" i="103"/>
  <c r="W1308" i="103"/>
  <c r="W1309" i="103"/>
  <c r="W1310" i="103"/>
  <c r="W1311" i="103"/>
  <c r="W1312" i="103"/>
  <c r="W1313" i="103"/>
  <c r="W1314" i="103"/>
  <c r="W1315" i="103"/>
  <c r="W1316" i="103"/>
  <c r="W1317" i="103"/>
  <c r="W1318" i="103"/>
  <c r="W1319" i="103"/>
  <c r="W1320" i="103"/>
  <c r="W1321" i="103"/>
  <c r="W1322" i="103"/>
  <c r="W1323" i="103"/>
  <c r="W1324" i="103"/>
  <c r="W1325" i="103"/>
  <c r="W1326" i="103"/>
  <c r="W1327" i="103"/>
  <c r="W1328" i="103"/>
  <c r="W1329" i="103"/>
  <c r="W1330" i="103"/>
  <c r="W1331" i="103"/>
  <c r="W1332" i="103"/>
  <c r="W1333" i="103"/>
  <c r="W1334" i="103"/>
  <c r="W1335" i="103"/>
  <c r="W1336" i="103"/>
  <c r="W1337" i="103"/>
  <c r="W1338" i="103"/>
  <c r="W1339" i="103"/>
  <c r="W1340" i="103"/>
  <c r="W1341" i="103"/>
  <c r="W1342" i="103"/>
  <c r="W1343" i="103"/>
  <c r="W1344" i="103"/>
  <c r="W1345" i="103"/>
  <c r="W1346" i="103"/>
  <c r="W1347" i="103"/>
  <c r="W1348" i="103"/>
  <c r="W1349" i="103"/>
  <c r="W1350" i="103"/>
  <c r="W1351" i="103"/>
  <c r="W1352" i="103"/>
  <c r="W1353" i="103"/>
  <c r="W1354" i="103"/>
  <c r="W1355" i="103"/>
  <c r="W1356" i="103"/>
  <c r="W1357" i="103"/>
  <c r="W1358" i="103"/>
  <c r="W1359" i="103"/>
  <c r="W1360" i="103"/>
  <c r="W1361" i="103"/>
  <c r="W1362" i="103"/>
  <c r="W1363" i="103"/>
  <c r="W1364" i="103"/>
  <c r="W1365" i="103"/>
  <c r="W1366" i="103"/>
  <c r="W1367" i="103"/>
  <c r="W1368" i="103"/>
  <c r="W1369" i="103"/>
  <c r="W1370" i="103"/>
  <c r="W1371" i="103"/>
  <c r="W1372" i="103"/>
  <c r="W1373" i="103"/>
  <c r="W1374" i="103"/>
  <c r="W1375" i="103"/>
  <c r="W1376" i="103"/>
  <c r="W1377" i="103"/>
  <c r="W1378" i="103"/>
  <c r="W1379" i="103"/>
  <c r="W1380" i="103"/>
  <c r="W1381" i="103"/>
  <c r="W1382" i="103"/>
  <c r="W1383" i="103"/>
  <c r="W1384" i="103"/>
  <c r="W1385" i="103"/>
  <c r="W1386" i="103"/>
  <c r="W1387" i="103"/>
  <c r="W1388" i="103"/>
  <c r="W1389" i="103"/>
  <c r="W1390" i="103"/>
  <c r="W1391" i="103"/>
  <c r="W1392" i="103"/>
  <c r="W1393" i="103"/>
  <c r="W1394" i="103"/>
  <c r="W1395" i="103"/>
  <c r="W1396" i="103"/>
  <c r="W1397" i="103"/>
  <c r="W1398" i="103"/>
  <c r="W1399" i="103"/>
  <c r="W1400" i="103"/>
  <c r="W1401" i="103"/>
  <c r="W1402" i="103"/>
  <c r="W1403" i="103"/>
  <c r="W1404" i="103"/>
  <c r="W1405" i="103"/>
  <c r="W1406" i="103"/>
  <c r="W1407" i="103"/>
  <c r="W1408" i="103"/>
  <c r="W1409" i="103"/>
  <c r="W1410" i="103"/>
  <c r="W1411" i="103"/>
  <c r="W1412" i="103"/>
  <c r="W1413" i="103"/>
  <c r="W1414" i="103"/>
  <c r="W1415" i="103"/>
  <c r="W1416" i="103"/>
  <c r="W1417" i="103"/>
  <c r="W1418" i="103"/>
  <c r="W1419" i="103"/>
  <c r="W1420" i="103"/>
  <c r="W1421" i="103"/>
  <c r="W1422" i="103"/>
  <c r="W1423" i="103"/>
  <c r="W1424" i="103"/>
  <c r="W1425" i="103"/>
  <c r="W1426" i="103"/>
  <c r="W1427" i="103"/>
  <c r="W1428" i="103"/>
  <c r="W1429" i="103"/>
  <c r="W1430" i="103"/>
  <c r="W1431" i="103"/>
  <c r="W1432" i="103"/>
  <c r="W1433" i="103"/>
  <c r="W1434" i="103"/>
  <c r="W1435" i="103"/>
  <c r="W1436" i="103"/>
  <c r="W1437" i="103"/>
  <c r="W1438" i="103"/>
  <c r="W1439" i="103"/>
  <c r="W1440" i="103"/>
  <c r="W1441" i="103"/>
  <c r="W1442" i="103"/>
  <c r="W1443" i="103"/>
  <c r="W1444" i="103"/>
  <c r="W1445" i="103"/>
  <c r="W1446" i="103"/>
  <c r="W1447" i="103"/>
  <c r="W1448" i="103"/>
  <c r="W1449" i="103"/>
  <c r="W1450" i="103"/>
  <c r="W1451" i="103"/>
  <c r="W1452" i="103"/>
  <c r="W1453" i="103"/>
  <c r="W1454" i="103"/>
  <c r="W1455" i="103"/>
  <c r="W1456" i="103"/>
  <c r="W1457" i="103"/>
  <c r="W1458" i="103"/>
  <c r="W1459" i="103"/>
  <c r="W1460" i="103"/>
  <c r="W1461" i="103"/>
  <c r="W1462" i="103"/>
  <c r="W1463" i="103"/>
  <c r="W1464" i="103"/>
  <c r="W1465" i="103"/>
  <c r="W1466" i="103"/>
  <c r="W1467" i="103"/>
  <c r="W1468" i="103"/>
  <c r="W1469" i="103"/>
  <c r="W1470" i="103"/>
  <c r="W1471" i="103"/>
  <c r="W1472" i="103"/>
  <c r="W1473" i="103"/>
  <c r="W1474" i="103"/>
  <c r="W1475" i="103"/>
  <c r="W1476" i="103"/>
  <c r="W1477" i="103"/>
  <c r="W1478" i="103"/>
  <c r="W1479" i="103"/>
  <c r="W1480" i="103"/>
  <c r="W1481" i="103"/>
  <c r="W1482" i="103"/>
  <c r="W1483" i="103"/>
  <c r="W1484" i="103"/>
  <c r="W1485" i="103"/>
  <c r="W1486" i="103"/>
  <c r="W1487" i="103"/>
  <c r="W1488" i="103"/>
  <c r="W1489" i="103"/>
  <c r="W1490" i="103"/>
  <c r="W1491" i="103"/>
  <c r="W1492" i="103"/>
  <c r="W1493" i="103"/>
  <c r="W1494" i="103"/>
  <c r="W1495" i="103"/>
  <c r="W1496" i="103"/>
  <c r="W1497" i="103"/>
  <c r="W1498" i="103"/>
  <c r="W1499" i="103"/>
  <c r="W1500" i="103"/>
  <c r="W1501" i="103"/>
  <c r="W1502" i="103"/>
  <c r="W1503" i="103"/>
  <c r="W1504" i="103"/>
  <c r="W1505" i="103"/>
  <c r="W1506" i="103"/>
  <c r="W1507" i="103"/>
  <c r="W1508" i="103"/>
  <c r="W1509" i="103"/>
  <c r="W1510" i="103"/>
  <c r="W1511" i="103"/>
  <c r="W1512" i="103"/>
  <c r="W1513" i="103"/>
  <c r="W1514" i="103"/>
  <c r="W1515" i="103"/>
  <c r="W1516" i="103"/>
  <c r="W1517" i="103"/>
  <c r="W1518" i="103"/>
  <c r="W1519" i="103"/>
  <c r="W1520" i="103"/>
  <c r="W1521" i="103"/>
  <c r="W1522" i="103"/>
  <c r="W1523" i="103"/>
  <c r="W1524" i="103"/>
  <c r="W1525" i="103"/>
  <c r="W1526" i="103"/>
  <c r="W1527" i="103"/>
  <c r="W1528" i="103"/>
  <c r="W1529" i="103"/>
  <c r="W1530" i="103"/>
  <c r="W1531" i="103"/>
  <c r="W1532" i="103"/>
  <c r="W1533" i="103"/>
  <c r="W1534" i="103"/>
  <c r="W1535" i="103"/>
  <c r="W1536" i="103"/>
  <c r="W1537" i="103"/>
  <c r="W1538" i="103"/>
  <c r="W1539" i="103"/>
  <c r="W1540" i="103"/>
  <c r="W1541" i="103"/>
  <c r="W1542" i="103"/>
  <c r="W1543" i="103"/>
  <c r="W1544" i="103"/>
  <c r="W1545" i="103"/>
  <c r="W1546" i="103"/>
  <c r="W1547" i="103"/>
  <c r="W1548" i="103"/>
  <c r="W1549" i="103"/>
  <c r="W1550" i="103"/>
  <c r="W1551" i="103"/>
  <c r="W1552" i="103"/>
  <c r="W1553" i="103"/>
  <c r="W1554" i="103"/>
  <c r="W1555" i="103"/>
  <c r="W1556" i="103"/>
  <c r="W1557" i="103"/>
  <c r="W1558" i="103"/>
  <c r="W1559" i="103"/>
  <c r="W1560" i="103"/>
  <c r="W1561" i="103"/>
  <c r="W1562" i="103"/>
  <c r="W1563" i="103"/>
  <c r="W1564" i="103"/>
  <c r="W1565" i="103"/>
  <c r="W1566" i="103"/>
  <c r="W1567" i="103"/>
  <c r="W1568" i="103"/>
  <c r="W1569" i="103"/>
  <c r="W1570" i="103"/>
  <c r="W1571" i="103"/>
  <c r="W1572" i="103"/>
  <c r="W1573" i="103"/>
  <c r="W1574" i="103"/>
  <c r="W1575" i="103"/>
  <c r="W1576" i="103"/>
  <c r="W1577" i="103"/>
  <c r="W1578" i="103"/>
  <c r="W1579" i="103"/>
  <c r="W1580" i="103"/>
  <c r="W1581" i="103"/>
  <c r="W1582" i="103"/>
  <c r="W1583" i="103"/>
  <c r="W1584" i="103"/>
  <c r="W1585" i="103"/>
  <c r="W1586" i="103"/>
  <c r="W1587" i="103"/>
  <c r="W1588" i="103"/>
  <c r="W1589" i="103"/>
  <c r="W1590" i="103"/>
  <c r="W1591" i="103"/>
  <c r="W1592" i="103"/>
  <c r="W1593" i="103"/>
  <c r="W1594" i="103"/>
  <c r="W1595" i="103"/>
  <c r="W1596" i="103"/>
  <c r="W1597" i="103"/>
  <c r="W1598" i="103"/>
  <c r="W1599" i="103"/>
  <c r="W1600" i="103"/>
  <c r="W1601" i="103"/>
  <c r="W1602" i="103"/>
  <c r="W1603" i="103"/>
  <c r="W1604" i="103"/>
  <c r="W1605" i="103"/>
  <c r="W1606" i="103"/>
  <c r="W1607" i="103"/>
  <c r="W1608" i="103"/>
  <c r="W1609" i="103"/>
  <c r="W1610" i="103"/>
  <c r="W1611" i="103"/>
  <c r="W1612" i="103"/>
  <c r="W1613" i="103"/>
  <c r="W1614" i="103"/>
  <c r="W1615" i="103"/>
  <c r="W1616" i="103"/>
  <c r="W1617" i="103"/>
  <c r="W1618" i="103"/>
  <c r="W1619" i="103"/>
  <c r="W1620" i="103"/>
  <c r="W1621" i="103"/>
  <c r="W1622" i="103"/>
  <c r="W1623" i="103"/>
  <c r="W1624" i="103"/>
  <c r="W1625" i="103"/>
  <c r="W1626" i="103"/>
  <c r="W1627" i="103"/>
  <c r="W1628" i="103"/>
  <c r="W1629" i="103"/>
  <c r="W1630" i="103"/>
  <c r="W1631" i="103"/>
  <c r="W1632" i="103"/>
  <c r="W1633" i="103"/>
  <c r="W1634" i="103"/>
  <c r="W1635" i="103"/>
  <c r="W1636" i="103"/>
  <c r="W1637" i="103"/>
  <c r="W1638" i="103"/>
  <c r="W1639" i="103"/>
  <c r="W1640" i="103"/>
  <c r="W1641" i="103"/>
  <c r="W1642" i="103"/>
  <c r="W1643" i="103"/>
  <c r="W1644" i="103"/>
  <c r="W1645" i="103"/>
  <c r="W1646" i="103"/>
  <c r="W1647" i="103"/>
  <c r="W1648" i="103"/>
  <c r="W1649" i="103"/>
  <c r="W1650" i="103"/>
  <c r="W1651" i="103"/>
  <c r="W1652" i="103"/>
  <c r="W1653" i="103"/>
  <c r="W1654" i="103"/>
  <c r="W1655" i="103"/>
  <c r="W1656" i="103"/>
  <c r="W1657" i="103"/>
  <c r="W1658" i="103"/>
  <c r="W1659" i="103"/>
  <c r="W1660" i="103"/>
  <c r="W1661" i="103"/>
  <c r="W1662" i="103"/>
  <c r="W1663" i="103"/>
  <c r="W1664" i="103"/>
  <c r="W1665" i="103"/>
  <c r="W1666" i="103"/>
  <c r="W1667" i="103"/>
  <c r="W1668" i="103"/>
  <c r="W1669" i="103"/>
  <c r="W1670" i="103"/>
  <c r="W1671" i="103"/>
  <c r="W1672" i="103"/>
  <c r="W1673" i="103"/>
  <c r="W1674" i="103"/>
  <c r="W1675" i="103"/>
  <c r="W1676" i="103"/>
  <c r="W1677" i="103"/>
  <c r="W1678" i="103"/>
  <c r="W1679" i="103"/>
  <c r="W1680" i="103"/>
  <c r="W1681" i="103"/>
  <c r="W1682" i="103"/>
  <c r="W1683" i="103"/>
  <c r="W1684" i="103"/>
  <c r="W1685" i="103"/>
  <c r="W1686" i="103"/>
  <c r="W1687" i="103"/>
  <c r="W1688" i="103"/>
  <c r="W1689" i="103"/>
  <c r="W1690" i="103"/>
  <c r="W1691" i="103"/>
  <c r="W1692" i="103"/>
  <c r="W1693" i="103"/>
  <c r="W1694" i="103"/>
  <c r="W1695" i="103"/>
  <c r="W1696" i="103"/>
  <c r="W1697" i="103"/>
  <c r="W1698" i="103"/>
  <c r="W1699" i="103"/>
  <c r="W1700" i="103"/>
  <c r="W1701" i="103"/>
  <c r="W1702" i="103"/>
  <c r="W1703" i="103"/>
  <c r="W1704" i="103"/>
  <c r="W1705" i="103"/>
  <c r="W1706" i="103"/>
  <c r="W1707" i="103"/>
  <c r="W1708" i="103"/>
  <c r="W1709" i="103"/>
  <c r="W1710" i="103"/>
  <c r="W1711" i="103"/>
  <c r="W1712" i="103"/>
  <c r="W1713" i="103"/>
  <c r="W1714" i="103"/>
  <c r="W1715" i="103"/>
  <c r="W1716" i="103"/>
  <c r="W1717" i="103"/>
  <c r="W1718" i="103"/>
  <c r="W1719" i="103"/>
  <c r="W1720" i="103"/>
  <c r="W1721" i="103"/>
  <c r="W1722" i="103"/>
  <c r="W1723" i="103"/>
  <c r="W1724" i="103"/>
  <c r="W1725" i="103"/>
  <c r="W1726" i="103"/>
  <c r="W1727" i="103"/>
  <c r="W1728" i="103"/>
  <c r="W1729" i="103"/>
  <c r="W1730" i="103"/>
  <c r="W1731" i="103"/>
  <c r="W1732" i="103"/>
  <c r="W1733" i="103"/>
  <c r="W1734" i="103"/>
  <c r="W1735" i="103"/>
  <c r="W1736" i="103"/>
  <c r="W1737" i="103"/>
  <c r="W1738" i="103"/>
  <c r="W1739" i="103"/>
  <c r="W1740" i="103"/>
  <c r="W1741" i="103"/>
  <c r="W1742" i="103"/>
  <c r="W1743" i="103"/>
  <c r="W1744" i="103"/>
  <c r="W1745" i="103"/>
  <c r="W1746" i="103"/>
  <c r="W1747" i="103"/>
  <c r="W1748" i="103"/>
  <c r="W1749" i="103"/>
  <c r="W1750" i="103"/>
  <c r="W1751" i="103"/>
  <c r="W1752" i="103"/>
  <c r="W1753" i="103"/>
  <c r="W1754" i="103"/>
  <c r="W1755" i="103"/>
  <c r="W1756" i="103"/>
  <c r="W1757" i="103"/>
  <c r="W1758" i="103"/>
  <c r="W1759" i="103"/>
  <c r="W1760" i="103"/>
  <c r="W1761" i="103"/>
  <c r="W1762" i="103"/>
  <c r="W1763" i="103"/>
  <c r="W1764" i="103"/>
  <c r="W1765" i="103"/>
  <c r="W1766" i="103"/>
  <c r="W1767" i="103"/>
  <c r="W1768" i="103"/>
  <c r="W1769" i="103"/>
  <c r="W1770" i="103"/>
  <c r="W1771" i="103"/>
  <c r="W1772" i="103"/>
  <c r="W1773" i="103"/>
  <c r="W1774" i="103"/>
  <c r="W1775" i="103"/>
  <c r="W1776" i="103"/>
  <c r="W1777" i="103"/>
  <c r="W1778" i="103"/>
  <c r="W1779" i="103"/>
  <c r="W1780" i="103"/>
  <c r="W1781" i="103"/>
  <c r="W1782" i="103"/>
  <c r="W1783" i="103"/>
  <c r="W1784" i="103"/>
  <c r="W1785" i="103"/>
  <c r="W1786" i="103"/>
  <c r="W1787" i="103"/>
  <c r="W1788" i="103"/>
  <c r="W1789" i="103"/>
  <c r="W1790" i="103"/>
  <c r="W1791" i="103"/>
  <c r="W1792" i="103"/>
  <c r="W1793" i="103"/>
  <c r="W1794" i="103"/>
  <c r="W1795" i="103"/>
  <c r="W1796" i="103"/>
  <c r="W1797" i="103"/>
  <c r="W1798" i="103"/>
  <c r="W1799" i="103"/>
  <c r="W1800" i="103"/>
  <c r="W1801" i="103"/>
  <c r="W1802" i="103"/>
  <c r="W1803" i="103"/>
  <c r="W1804" i="103"/>
  <c r="W1805" i="103"/>
  <c r="W1806" i="103"/>
  <c r="W1807" i="103"/>
  <c r="W1808" i="103"/>
  <c r="W1809" i="103"/>
  <c r="W1810" i="103"/>
  <c r="W1811" i="103"/>
  <c r="W1812" i="103"/>
  <c r="W1813" i="103"/>
  <c r="W1814" i="103"/>
  <c r="W1815" i="103"/>
  <c r="W1816" i="103"/>
  <c r="W1817" i="103"/>
  <c r="W1818" i="103"/>
  <c r="W1819" i="103"/>
  <c r="W1820" i="103"/>
  <c r="W1821" i="103"/>
  <c r="W1822" i="103"/>
  <c r="W1823" i="103"/>
  <c r="W1824" i="103"/>
  <c r="W1825" i="103"/>
  <c r="W1826" i="103"/>
  <c r="W1827" i="103"/>
  <c r="W1828" i="103"/>
  <c r="W1829" i="103"/>
  <c r="W1830" i="103"/>
  <c r="W1831" i="103"/>
  <c r="W1832" i="103"/>
  <c r="W1833" i="103"/>
  <c r="W1834" i="103"/>
  <c r="W1835" i="103"/>
  <c r="W1836" i="103"/>
  <c r="W1837" i="103"/>
  <c r="W1838" i="103"/>
  <c r="W1839" i="103"/>
  <c r="W1840" i="103"/>
  <c r="W1841" i="103"/>
  <c r="W1842" i="103"/>
  <c r="W1843" i="103"/>
  <c r="W1844" i="103"/>
  <c r="W1845" i="103"/>
  <c r="W1846" i="103"/>
  <c r="W1847" i="103"/>
  <c r="W1848" i="103"/>
  <c r="W1849" i="103"/>
  <c r="W1850" i="103"/>
  <c r="W1851" i="103"/>
  <c r="W1852" i="103"/>
  <c r="W1853" i="103"/>
  <c r="W1854" i="103"/>
  <c r="W1855" i="103"/>
  <c r="W1856" i="103"/>
  <c r="W1857" i="103"/>
  <c r="W1858" i="103"/>
  <c r="W1859" i="103"/>
  <c r="W1860" i="103"/>
  <c r="W1861" i="103"/>
  <c r="W1862" i="103"/>
  <c r="W1863" i="103"/>
  <c r="W1864" i="103"/>
  <c r="W1865" i="103"/>
  <c r="W1866" i="103"/>
  <c r="W1867" i="103"/>
  <c r="W1868" i="103"/>
  <c r="W1869" i="103"/>
  <c r="W1870" i="103"/>
  <c r="W1871" i="103"/>
  <c r="W1872" i="103"/>
  <c r="W1873" i="103"/>
  <c r="W1874" i="103"/>
  <c r="W1875" i="103"/>
  <c r="W1876" i="103"/>
  <c r="W1877" i="103"/>
  <c r="W1878" i="103"/>
  <c r="W1879" i="103"/>
  <c r="W1880" i="103"/>
  <c r="W1881" i="103"/>
  <c r="W1882" i="103"/>
  <c r="W1883" i="103"/>
  <c r="W1884" i="103"/>
  <c r="W1885" i="103"/>
  <c r="W1886" i="103"/>
  <c r="W1887" i="103"/>
  <c r="W1888" i="103"/>
  <c r="W1889" i="103"/>
  <c r="W1890" i="103"/>
  <c r="W1891" i="103"/>
  <c r="W1892" i="103"/>
  <c r="W1893" i="103"/>
  <c r="W1894" i="103"/>
  <c r="W1895" i="103"/>
  <c r="W1896" i="103"/>
  <c r="W1897" i="103"/>
  <c r="W1898" i="103"/>
  <c r="W1899" i="103"/>
  <c r="W1900" i="103"/>
  <c r="W1901" i="103"/>
  <c r="W1902" i="103"/>
  <c r="W1903" i="103"/>
  <c r="W1904" i="103"/>
  <c r="W1905" i="103"/>
  <c r="W1906" i="103"/>
  <c r="W1907" i="103"/>
  <c r="W1908" i="103"/>
  <c r="W1909" i="103"/>
  <c r="W1910" i="103"/>
  <c r="W1911" i="103"/>
  <c r="W1912" i="103"/>
  <c r="W1913" i="103"/>
  <c r="W1914" i="103"/>
  <c r="W1915" i="103"/>
  <c r="W1916" i="103"/>
  <c r="W1917" i="103"/>
  <c r="W1918" i="103"/>
  <c r="W1919" i="103"/>
  <c r="W1920" i="103"/>
  <c r="W1921" i="103"/>
  <c r="W1922" i="103"/>
  <c r="W1923" i="103"/>
  <c r="W1924" i="103"/>
  <c r="W1925" i="103"/>
  <c r="W1926" i="103"/>
  <c r="W1927" i="103"/>
  <c r="W1928" i="103"/>
  <c r="W1929" i="103"/>
  <c r="W1930" i="103"/>
  <c r="W1931" i="103"/>
  <c r="W1932" i="103"/>
  <c r="W1933" i="103"/>
  <c r="W1934" i="103"/>
  <c r="W1935" i="103"/>
  <c r="W1936" i="103"/>
  <c r="W1937" i="103"/>
  <c r="W1938" i="103"/>
  <c r="W1939" i="103"/>
  <c r="W1940" i="103"/>
  <c r="W1941" i="103"/>
  <c r="W1942" i="103"/>
  <c r="W1943" i="103"/>
  <c r="W1944" i="103"/>
  <c r="W1945" i="103"/>
  <c r="W1946" i="103"/>
  <c r="W1947" i="103"/>
  <c r="W1948" i="103"/>
  <c r="W1949" i="103"/>
  <c r="W1950" i="103"/>
  <c r="W1951" i="103"/>
  <c r="W1952" i="103"/>
  <c r="W1953" i="103"/>
  <c r="W1954" i="103"/>
  <c r="W1955" i="103"/>
  <c r="W1956" i="103"/>
  <c r="W1957" i="103"/>
  <c r="W1958" i="103"/>
  <c r="W1959" i="103"/>
  <c r="W1960" i="103"/>
  <c r="W1961" i="103"/>
  <c r="W1962" i="103"/>
  <c r="W1963" i="103"/>
  <c r="W1964" i="103"/>
  <c r="W1965" i="103"/>
  <c r="W1966" i="103"/>
  <c r="W1967" i="103"/>
  <c r="W1968" i="103"/>
  <c r="W1969" i="103"/>
  <c r="W1970" i="103"/>
  <c r="W1971" i="103"/>
  <c r="W1972" i="103"/>
  <c r="W1973" i="103"/>
  <c r="W1974" i="103"/>
  <c r="W1975" i="103"/>
  <c r="W1976" i="103"/>
  <c r="W1977" i="103"/>
  <c r="W1978" i="103"/>
  <c r="W1979" i="103"/>
  <c r="W1980" i="103"/>
  <c r="W1981" i="103"/>
  <c r="W1982" i="103"/>
  <c r="W1983" i="103"/>
  <c r="W1984" i="103"/>
  <c r="W1985" i="103"/>
  <c r="W1986" i="103"/>
  <c r="W1987" i="103"/>
  <c r="W1988" i="103"/>
  <c r="W1989" i="103"/>
  <c r="W1990" i="103"/>
  <c r="W1991" i="103"/>
  <c r="W1992" i="103"/>
  <c r="W1993" i="103"/>
  <c r="W1994" i="103"/>
  <c r="W1995" i="103"/>
  <c r="W1996" i="103"/>
  <c r="W1997" i="103"/>
  <c r="W1998" i="103"/>
  <c r="W1999" i="103"/>
  <c r="W2000" i="103"/>
  <c r="W2001" i="103"/>
  <c r="W2002" i="103"/>
  <c r="W2003" i="103"/>
  <c r="W2004" i="103"/>
  <c r="W2005" i="103"/>
  <c r="W2006" i="103"/>
  <c r="W2007" i="103"/>
  <c r="W2008" i="103"/>
  <c r="W2009" i="103"/>
  <c r="W2010" i="103"/>
  <c r="W2011" i="103"/>
  <c r="W2012" i="103"/>
  <c r="W2013" i="103"/>
  <c r="W2014" i="103"/>
  <c r="W2015" i="103"/>
  <c r="W2016" i="103"/>
  <c r="W2017" i="103"/>
  <c r="W2018" i="103"/>
  <c r="W2019" i="103"/>
  <c r="W2020" i="103"/>
  <c r="W2021" i="103"/>
  <c r="W2022" i="103"/>
  <c r="W2023" i="103"/>
  <c r="W2024" i="103"/>
  <c r="W2025" i="103"/>
  <c r="W2026" i="103"/>
  <c r="W2027" i="103"/>
  <c r="W2028" i="103"/>
  <c r="W2029" i="103"/>
  <c r="W2030" i="103"/>
  <c r="W2031" i="103"/>
  <c r="W2032" i="103"/>
  <c r="W2033" i="103"/>
  <c r="W2034" i="103"/>
  <c r="W2035" i="103"/>
  <c r="W2036" i="103"/>
  <c r="W2037" i="103"/>
  <c r="W2038" i="103"/>
  <c r="W2039" i="103"/>
  <c r="W2040" i="103"/>
  <c r="W2041" i="103"/>
  <c r="W2042" i="103"/>
  <c r="W2043" i="103"/>
  <c r="W2044" i="103"/>
  <c r="W2045" i="103"/>
  <c r="W2046" i="103"/>
  <c r="W2047" i="103"/>
  <c r="W2048" i="103"/>
  <c r="W2049" i="103"/>
  <c r="W2050" i="103"/>
  <c r="W2051" i="103"/>
  <c r="W2052" i="103"/>
  <c r="W2053" i="103"/>
  <c r="W2054" i="103"/>
  <c r="W2055" i="103"/>
  <c r="W2056" i="103"/>
  <c r="W2057" i="103"/>
  <c r="W2058" i="103"/>
  <c r="W2059" i="103"/>
  <c r="W2060" i="103"/>
  <c r="W2061" i="103"/>
  <c r="W2062" i="103"/>
  <c r="W2063" i="103"/>
  <c r="W2064" i="103"/>
  <c r="W2065" i="103"/>
  <c r="W2066" i="103"/>
  <c r="W2067" i="103"/>
  <c r="W2068" i="103"/>
  <c r="W2069" i="103"/>
  <c r="W2070" i="103"/>
  <c r="W2071" i="103"/>
  <c r="W2072" i="103"/>
  <c r="W2073" i="103"/>
  <c r="W2074" i="103"/>
  <c r="W2075" i="103"/>
  <c r="W2076" i="103"/>
  <c r="W2077" i="103"/>
  <c r="W2078" i="103"/>
  <c r="W2079" i="103"/>
  <c r="W2080" i="103"/>
  <c r="W2081" i="103"/>
  <c r="W2082" i="103"/>
  <c r="W2083" i="103"/>
  <c r="W2084" i="103"/>
  <c r="W2085" i="103"/>
  <c r="W2086" i="103"/>
  <c r="W2087" i="103"/>
  <c r="W2088" i="103"/>
  <c r="W2089" i="103"/>
  <c r="W2090" i="103"/>
  <c r="W2091" i="103"/>
  <c r="W2092" i="103"/>
  <c r="W2093" i="103"/>
  <c r="W2094" i="103"/>
  <c r="W2095" i="103"/>
  <c r="W2096" i="103"/>
  <c r="W2097" i="103"/>
  <c r="W2098" i="103"/>
  <c r="W2099" i="103"/>
  <c r="W2100" i="103"/>
  <c r="W2101" i="103"/>
  <c r="W2102" i="103"/>
  <c r="W2103" i="103"/>
  <c r="W2104" i="103"/>
  <c r="W2105" i="103"/>
  <c r="W2106" i="103"/>
  <c r="W2107" i="103"/>
  <c r="W2108" i="103"/>
  <c r="W2109" i="103"/>
  <c r="W2110" i="103"/>
  <c r="W2111" i="103"/>
  <c r="W2112" i="103"/>
  <c r="W2113" i="103"/>
  <c r="W2114" i="103"/>
  <c r="W2115" i="103"/>
  <c r="W2116" i="103"/>
  <c r="W2117" i="103"/>
  <c r="W2118" i="103"/>
  <c r="W2119" i="103"/>
  <c r="W2120" i="103"/>
  <c r="W2121" i="103"/>
  <c r="W2122" i="103"/>
  <c r="W2123" i="103"/>
  <c r="W2124" i="103"/>
  <c r="W2125" i="103"/>
  <c r="W2126" i="103"/>
  <c r="W2127" i="103"/>
  <c r="W2128" i="103"/>
  <c r="W2129" i="103"/>
  <c r="W2130" i="103"/>
  <c r="W2131" i="103"/>
  <c r="W2132" i="103"/>
  <c r="W2133" i="103"/>
  <c r="W2134" i="103"/>
  <c r="W2135" i="103"/>
  <c r="W2136" i="103"/>
  <c r="W2137" i="103"/>
  <c r="W2138" i="103"/>
  <c r="W2139" i="103"/>
  <c r="W2140" i="103"/>
  <c r="W2141" i="103"/>
  <c r="W2142" i="103"/>
  <c r="W2143" i="103"/>
  <c r="W2144" i="103"/>
  <c r="W2145" i="103"/>
  <c r="W2146" i="103"/>
  <c r="W2147" i="103"/>
  <c r="W2148" i="103"/>
  <c r="W2149" i="103"/>
  <c r="W2150" i="103"/>
  <c r="W2151" i="103"/>
  <c r="W2152" i="103"/>
  <c r="W2153" i="103"/>
  <c r="W2154" i="103"/>
  <c r="W2155" i="103"/>
  <c r="W2156" i="103"/>
  <c r="W2157" i="103"/>
  <c r="W2158" i="103"/>
  <c r="W2159" i="103"/>
  <c r="W2160" i="103"/>
  <c r="W2161" i="103"/>
  <c r="W2162" i="103"/>
  <c r="W2163" i="103"/>
  <c r="W2164" i="103"/>
  <c r="W2165" i="103"/>
  <c r="W2166" i="103"/>
  <c r="W2167" i="103"/>
  <c r="W2168" i="103"/>
  <c r="W2169" i="103"/>
  <c r="W2170" i="103"/>
  <c r="W2171" i="103"/>
  <c r="W2172" i="103"/>
  <c r="W2173" i="103"/>
  <c r="W2174" i="103"/>
  <c r="W2175" i="103"/>
  <c r="W2176" i="103"/>
  <c r="W2177" i="103"/>
  <c r="W2178" i="103"/>
  <c r="W2179" i="103"/>
  <c r="W2180" i="103"/>
  <c r="W2181" i="103"/>
  <c r="W2182" i="103"/>
  <c r="W2183" i="103"/>
  <c r="W2184" i="103"/>
  <c r="W2185" i="103"/>
  <c r="W2186" i="103"/>
  <c r="W2187" i="103"/>
  <c r="W2188" i="103"/>
  <c r="W2189" i="103"/>
  <c r="W2190" i="103"/>
  <c r="W2191" i="103"/>
  <c r="W2192" i="103"/>
  <c r="W2193" i="103"/>
  <c r="W2194" i="103"/>
  <c r="W2195" i="103"/>
  <c r="W2196" i="103"/>
  <c r="W2197" i="103"/>
  <c r="W2198" i="103"/>
  <c r="W2199" i="103"/>
  <c r="W2200" i="103"/>
  <c r="W2201" i="103"/>
  <c r="W2202" i="103"/>
  <c r="W2203" i="103"/>
  <c r="W2204" i="103"/>
  <c r="W2205" i="103"/>
  <c r="W2206" i="103"/>
  <c r="W2207" i="103"/>
  <c r="W2208" i="103"/>
  <c r="W2209" i="103"/>
  <c r="W2210" i="103"/>
  <c r="W2211" i="103"/>
  <c r="W2212" i="103"/>
  <c r="W2213" i="103"/>
  <c r="W2214" i="103"/>
  <c r="W2215" i="103"/>
  <c r="W2216" i="103"/>
  <c r="W2217" i="103"/>
  <c r="W2218" i="103"/>
  <c r="W2219" i="103"/>
  <c r="W2220" i="103"/>
  <c r="W2221" i="103"/>
  <c r="W2222" i="103"/>
  <c r="W2223" i="103"/>
  <c r="W2224" i="103"/>
  <c r="W2225" i="103"/>
  <c r="W2226" i="103"/>
  <c r="W2227" i="103"/>
  <c r="W2228" i="103"/>
  <c r="W2229" i="103"/>
  <c r="W2230" i="103"/>
  <c r="W2231" i="103"/>
  <c r="W2232" i="103"/>
  <c r="W2233" i="103"/>
  <c r="W2234" i="103"/>
  <c r="W2235" i="103"/>
  <c r="W2236" i="103"/>
  <c r="W2237" i="103"/>
  <c r="W2238" i="103"/>
  <c r="W2239" i="103"/>
  <c r="W2240" i="103"/>
  <c r="W2241" i="103"/>
  <c r="W2242" i="103"/>
  <c r="W2243" i="103"/>
  <c r="W2244" i="103"/>
  <c r="W2245" i="103"/>
  <c r="W2246" i="103"/>
  <c r="W2247" i="103"/>
  <c r="W2248" i="103"/>
  <c r="W2249" i="103"/>
  <c r="W2250" i="103"/>
  <c r="W2251" i="103"/>
  <c r="W2252" i="103"/>
  <c r="W2253" i="103"/>
  <c r="W2254" i="103"/>
  <c r="W2255" i="103"/>
  <c r="W2256" i="103"/>
  <c r="W2257" i="103"/>
  <c r="W2258" i="103"/>
  <c r="W2259" i="103"/>
  <c r="W2260" i="103"/>
  <c r="W2261" i="103"/>
  <c r="W2262" i="103"/>
  <c r="W2263" i="103"/>
  <c r="W2264" i="103"/>
  <c r="W2265" i="103"/>
  <c r="W2266" i="103"/>
  <c r="W2267" i="103"/>
  <c r="W2268" i="103"/>
  <c r="W2269" i="103"/>
  <c r="W2270" i="103"/>
  <c r="W2271" i="103"/>
  <c r="W2272" i="103"/>
  <c r="W2273" i="103"/>
  <c r="W2274" i="103"/>
  <c r="W2275" i="103"/>
  <c r="W2276" i="103"/>
  <c r="W2277" i="103"/>
  <c r="W2278" i="103"/>
  <c r="W2279" i="103"/>
  <c r="W2280" i="103"/>
  <c r="W2281" i="103"/>
  <c r="W2282" i="103"/>
  <c r="W2283" i="103"/>
  <c r="W2284" i="103"/>
  <c r="W2285" i="103"/>
  <c r="W2286" i="103"/>
  <c r="W2287" i="103"/>
  <c r="W2288" i="103"/>
  <c r="W2289" i="103"/>
  <c r="W2290" i="103"/>
  <c r="W2291" i="103"/>
  <c r="W2292" i="103"/>
  <c r="W2293" i="103"/>
  <c r="W2294" i="103"/>
  <c r="W2295" i="103"/>
  <c r="W2296" i="103"/>
  <c r="W2297" i="103"/>
  <c r="W2298" i="103"/>
  <c r="W2299" i="103"/>
  <c r="W2300" i="103"/>
  <c r="W2301" i="103"/>
  <c r="W2302" i="103"/>
  <c r="W2303" i="103"/>
  <c r="W2304" i="103"/>
  <c r="W2305" i="103"/>
  <c r="W2306" i="103"/>
  <c r="W2307" i="103"/>
  <c r="W2308" i="103"/>
  <c r="W2309" i="103"/>
  <c r="W2310" i="103"/>
  <c r="W2311" i="103"/>
  <c r="W2312" i="103"/>
  <c r="W2313" i="103"/>
  <c r="W2314" i="103"/>
  <c r="W2315" i="103"/>
  <c r="W2316" i="103"/>
  <c r="W2317" i="103"/>
  <c r="W2318" i="103"/>
  <c r="W2319" i="103"/>
  <c r="W2320" i="103"/>
  <c r="W2321" i="103"/>
  <c r="W2322" i="103"/>
  <c r="W2323" i="103"/>
  <c r="W2324" i="103"/>
  <c r="W2325" i="103"/>
  <c r="W2326" i="103"/>
  <c r="W2327" i="103"/>
  <c r="W2328" i="103"/>
  <c r="W2329" i="103"/>
  <c r="W2330" i="103"/>
  <c r="W2331" i="103"/>
  <c r="W2332" i="103"/>
  <c r="W2333" i="103"/>
  <c r="W2334" i="103"/>
  <c r="W2335" i="103"/>
  <c r="W2336" i="103"/>
  <c r="W2337" i="103"/>
  <c r="W2338" i="103"/>
  <c r="W2339" i="103"/>
  <c r="W2340" i="103"/>
  <c r="W2341" i="103"/>
  <c r="W2342" i="103"/>
  <c r="W2343" i="103"/>
  <c r="W2344" i="103"/>
  <c r="W2345" i="103"/>
  <c r="W2346" i="103"/>
  <c r="W2347" i="103"/>
  <c r="W2348" i="103"/>
  <c r="W2349" i="103"/>
  <c r="W2350" i="103"/>
  <c r="W2351" i="103"/>
  <c r="W2352" i="103"/>
  <c r="W2353" i="103"/>
  <c r="W2354" i="103"/>
  <c r="W2355" i="103"/>
  <c r="W2356" i="103"/>
  <c r="W2357" i="103"/>
  <c r="W2358" i="103"/>
  <c r="W2359" i="103"/>
  <c r="W2360" i="103"/>
  <c r="W2361" i="103"/>
  <c r="W2362" i="103"/>
  <c r="W2363" i="103"/>
  <c r="W2364" i="103"/>
  <c r="W2365" i="103"/>
  <c r="W2366" i="103"/>
  <c r="W2367" i="103"/>
  <c r="W2368" i="103"/>
  <c r="W2369" i="103"/>
  <c r="W2370" i="103"/>
  <c r="W2371" i="103"/>
  <c r="W2372" i="103"/>
  <c r="W2373" i="103"/>
  <c r="W2374" i="103"/>
  <c r="W2375" i="103"/>
  <c r="W2376" i="103"/>
  <c r="W2377" i="103"/>
  <c r="W2378" i="103"/>
  <c r="W2379" i="103"/>
  <c r="W2380" i="103"/>
  <c r="W2381" i="103"/>
  <c r="W2382" i="103"/>
  <c r="W2383" i="103"/>
  <c r="W2384" i="103"/>
  <c r="W2385" i="103"/>
  <c r="W2386" i="103"/>
  <c r="W2387" i="103"/>
  <c r="W2388" i="103"/>
  <c r="W2389" i="103"/>
  <c r="W2390" i="103"/>
  <c r="W2391" i="103"/>
  <c r="W2392" i="103"/>
  <c r="W2393" i="103"/>
  <c r="W2394" i="103"/>
  <c r="W2395" i="103"/>
  <c r="W2396" i="103"/>
  <c r="W2397" i="103"/>
  <c r="W2398" i="103"/>
  <c r="W2399" i="103"/>
  <c r="W2400" i="103"/>
  <c r="W2401" i="103"/>
  <c r="W2402" i="103"/>
  <c r="W2403" i="103"/>
  <c r="W2404" i="103"/>
  <c r="W2405" i="103"/>
  <c r="W2406" i="103"/>
  <c r="W2407" i="103"/>
  <c r="W2408" i="103"/>
  <c r="W2409" i="103"/>
  <c r="W2410" i="103"/>
  <c r="W2411" i="103"/>
  <c r="W2412" i="103"/>
  <c r="W2413" i="103"/>
  <c r="W2414" i="103"/>
  <c r="W2415" i="103"/>
  <c r="W2416" i="103"/>
  <c r="W2417" i="103"/>
  <c r="W2418" i="103"/>
  <c r="W2419" i="103"/>
  <c r="W2420" i="103"/>
  <c r="W2421" i="103"/>
  <c r="W2422" i="103"/>
  <c r="W2423" i="103"/>
  <c r="W2424" i="103"/>
  <c r="W2425" i="103"/>
  <c r="W2426" i="103"/>
  <c r="W2427" i="103"/>
  <c r="W2428" i="103"/>
  <c r="W2429" i="103"/>
  <c r="W2430" i="103"/>
  <c r="W2431" i="103"/>
  <c r="W2432" i="103"/>
  <c r="W2433" i="103"/>
  <c r="W2434" i="103"/>
  <c r="W2435" i="103"/>
  <c r="W2436" i="103"/>
  <c r="W2437" i="103"/>
  <c r="W2438" i="103"/>
  <c r="W2439" i="103"/>
  <c r="W2440" i="103"/>
  <c r="W2441" i="103"/>
  <c r="W2442" i="103"/>
  <c r="W2443" i="103"/>
  <c r="W2444" i="103"/>
  <c r="W2445" i="103"/>
  <c r="W2446" i="103"/>
  <c r="W2447" i="103"/>
  <c r="W2448" i="103"/>
  <c r="W2449" i="103"/>
  <c r="W2450" i="103"/>
  <c r="W2451" i="103"/>
  <c r="W2452" i="103"/>
  <c r="W2453" i="103"/>
  <c r="W2454" i="103"/>
  <c r="W2455" i="103"/>
  <c r="W2456" i="103"/>
  <c r="W2457" i="103"/>
  <c r="W2458" i="103"/>
  <c r="W2459" i="103"/>
  <c r="W2460" i="103"/>
  <c r="W2461" i="103"/>
  <c r="W2462" i="103"/>
  <c r="W2463" i="103"/>
  <c r="W2464" i="103"/>
  <c r="W2465" i="103"/>
  <c r="W2466" i="103"/>
  <c r="W2467" i="103"/>
  <c r="W2468" i="103"/>
  <c r="W2469" i="103"/>
  <c r="W2470" i="103"/>
  <c r="W2471" i="103"/>
  <c r="W2472" i="103"/>
  <c r="W2473" i="103"/>
  <c r="W2474" i="103"/>
  <c r="W2475" i="103"/>
  <c r="W2476" i="103"/>
  <c r="W2477" i="103"/>
  <c r="W2478" i="103"/>
  <c r="W2479" i="103"/>
  <c r="W2480" i="103"/>
  <c r="W2481" i="103"/>
  <c r="W2482" i="103"/>
  <c r="W2483" i="103"/>
  <c r="W2484" i="103"/>
  <c r="W2485" i="103"/>
  <c r="W2486" i="103"/>
  <c r="W2487" i="103"/>
  <c r="W2488" i="103"/>
  <c r="W2489" i="103"/>
  <c r="W2490" i="103"/>
  <c r="W2491" i="103"/>
  <c r="W2492" i="103"/>
  <c r="W2493" i="103"/>
  <c r="W2494" i="103"/>
  <c r="W2495" i="103"/>
  <c r="W2496" i="103"/>
  <c r="W2497" i="103"/>
  <c r="W2498" i="103"/>
  <c r="W2499" i="103"/>
  <c r="W2500" i="103"/>
  <c r="W2501" i="103"/>
  <c r="W2502" i="103"/>
  <c r="W2503" i="103"/>
  <c r="W2504" i="103"/>
  <c r="W2505" i="103"/>
  <c r="W2506" i="103"/>
  <c r="W2507" i="103"/>
  <c r="W2508" i="103"/>
  <c r="W2509" i="103"/>
  <c r="W2510" i="103"/>
  <c r="W2511" i="103"/>
  <c r="W2512" i="103"/>
  <c r="W2513" i="103"/>
  <c r="W2514" i="103"/>
  <c r="W2515" i="103"/>
  <c r="W2516" i="103"/>
  <c r="W2517" i="103"/>
  <c r="W2518" i="103"/>
  <c r="W2519" i="103"/>
  <c r="W2520" i="103"/>
  <c r="W2521" i="103"/>
  <c r="W2522" i="103"/>
  <c r="W2523" i="103"/>
  <c r="W2524" i="103"/>
  <c r="W2525" i="103"/>
  <c r="W2526" i="103"/>
  <c r="W2527" i="103"/>
  <c r="W2528" i="103"/>
  <c r="W2529" i="103"/>
  <c r="W2530" i="103"/>
  <c r="W2531" i="103"/>
  <c r="W2532" i="103"/>
  <c r="W2533" i="103"/>
  <c r="W2534" i="103"/>
  <c r="W2535" i="103"/>
  <c r="W2536" i="103"/>
  <c r="W2537" i="103"/>
  <c r="W2538" i="103"/>
  <c r="W2539" i="103"/>
  <c r="W2540" i="103"/>
  <c r="W2541" i="103"/>
  <c r="W2542" i="103"/>
  <c r="W2543" i="103"/>
  <c r="W2544" i="103"/>
  <c r="W2545" i="103"/>
  <c r="W2546" i="103"/>
  <c r="W2547" i="103"/>
  <c r="W2548" i="103"/>
  <c r="W2549" i="103"/>
  <c r="W2550" i="103"/>
  <c r="W2551" i="103"/>
  <c r="W2552" i="103"/>
  <c r="W2553" i="103"/>
  <c r="W2554" i="103"/>
  <c r="W2555" i="103"/>
  <c r="W2556" i="103"/>
  <c r="W2557" i="103"/>
  <c r="W2558" i="103"/>
  <c r="W2559" i="103"/>
  <c r="W2560" i="103"/>
  <c r="W2561" i="103"/>
  <c r="W2562" i="103"/>
  <c r="W2563" i="103"/>
  <c r="W2564" i="103"/>
  <c r="W2565" i="103"/>
  <c r="W2566" i="103"/>
  <c r="W2567" i="103"/>
  <c r="W2568" i="103"/>
  <c r="W2569" i="103"/>
  <c r="W2570" i="103"/>
  <c r="W2571" i="103"/>
  <c r="W2572" i="103"/>
  <c r="W2573" i="103"/>
  <c r="W2574" i="103"/>
  <c r="W2575" i="103"/>
  <c r="W2576" i="103"/>
  <c r="W2577" i="103"/>
  <c r="W2578" i="103"/>
  <c r="W2579" i="103"/>
  <c r="W2580" i="103"/>
  <c r="W2581" i="103"/>
  <c r="W2582" i="103"/>
  <c r="W2583" i="103"/>
  <c r="W2584" i="103"/>
  <c r="W2585" i="103"/>
  <c r="W2586" i="103"/>
  <c r="W2587" i="103"/>
  <c r="W2588" i="103"/>
  <c r="W2589" i="103"/>
  <c r="W2590" i="103"/>
  <c r="W2591" i="103"/>
  <c r="W2592" i="103"/>
  <c r="W2593" i="103"/>
  <c r="W2594" i="103"/>
  <c r="W2595" i="103"/>
  <c r="W2596" i="103"/>
  <c r="W2597" i="103"/>
  <c r="W2598" i="103"/>
  <c r="W2599" i="103"/>
  <c r="W2600" i="103"/>
  <c r="W2601" i="103"/>
  <c r="W2602" i="103"/>
  <c r="W2603" i="103"/>
  <c r="W2604" i="103"/>
  <c r="W2605" i="103"/>
  <c r="W2606" i="103"/>
  <c r="W2607" i="103"/>
  <c r="W2608" i="103"/>
  <c r="W2609" i="103"/>
  <c r="W2610" i="103"/>
  <c r="W2611" i="103"/>
  <c r="W2612" i="103"/>
  <c r="W2613" i="103"/>
  <c r="W2614" i="103"/>
  <c r="W2615" i="103"/>
  <c r="W2616" i="103"/>
  <c r="W2617" i="103"/>
  <c r="W2618" i="103"/>
  <c r="W2619" i="103"/>
  <c r="W2620" i="103"/>
  <c r="W2621" i="103"/>
  <c r="W2622" i="103"/>
  <c r="W2623" i="103"/>
  <c r="W2624" i="103"/>
  <c r="W2625" i="103"/>
  <c r="W2626" i="103"/>
  <c r="W2627" i="103"/>
  <c r="W2628" i="103"/>
  <c r="W2629" i="103"/>
  <c r="W2630" i="103"/>
  <c r="W2631" i="103"/>
  <c r="W2632" i="103"/>
  <c r="W2633" i="103"/>
  <c r="W2634" i="103"/>
  <c r="W2635" i="103"/>
  <c r="W2636" i="103"/>
  <c r="W2637" i="103"/>
  <c r="W2638" i="103"/>
  <c r="W2639" i="103"/>
  <c r="W2640" i="103"/>
  <c r="W2641" i="103"/>
  <c r="W2642" i="103"/>
  <c r="W2643" i="103"/>
  <c r="W2644" i="103"/>
  <c r="W2645" i="103"/>
  <c r="W2646" i="103"/>
  <c r="W2647" i="103"/>
  <c r="W2648" i="103"/>
  <c r="W2649" i="103"/>
  <c r="W2650" i="103"/>
  <c r="W2651" i="103"/>
  <c r="W2652" i="103"/>
  <c r="W2653" i="103"/>
  <c r="W2654" i="103"/>
  <c r="W2655" i="103"/>
  <c r="W2656" i="103"/>
  <c r="W2657" i="103"/>
  <c r="W2658" i="103"/>
  <c r="W2659" i="103"/>
  <c r="W2660" i="103"/>
  <c r="W2661" i="103"/>
  <c r="W2662" i="103"/>
  <c r="W2663" i="103"/>
  <c r="W2664" i="103"/>
  <c r="W2665" i="103"/>
  <c r="W2666" i="103"/>
  <c r="W2667" i="103"/>
  <c r="W2668" i="103"/>
  <c r="W2669" i="103"/>
  <c r="W2670" i="103"/>
  <c r="W2671" i="103"/>
  <c r="W2672" i="103"/>
  <c r="W2673" i="103"/>
  <c r="W2674" i="103"/>
  <c r="W2675" i="103"/>
  <c r="W2676" i="103"/>
  <c r="W2677" i="103"/>
  <c r="W2678" i="103"/>
  <c r="W2679" i="103"/>
  <c r="W2680" i="103"/>
  <c r="W2681" i="103"/>
  <c r="W2682" i="103"/>
  <c r="W2683" i="103"/>
  <c r="W2684" i="103"/>
  <c r="W2685" i="103"/>
  <c r="W2686" i="103"/>
  <c r="W2687" i="103"/>
  <c r="W2688" i="103"/>
  <c r="W2689" i="103"/>
  <c r="W2690" i="103"/>
  <c r="W2691" i="103"/>
  <c r="W2692" i="103"/>
  <c r="W2693" i="103"/>
  <c r="W2694" i="103"/>
  <c r="W2695" i="103"/>
  <c r="W2696" i="103"/>
  <c r="W2697" i="103"/>
  <c r="W2698" i="103"/>
  <c r="W2699" i="103"/>
  <c r="W2700" i="103"/>
  <c r="W2701" i="103"/>
  <c r="W2702" i="103"/>
  <c r="W2703" i="103"/>
  <c r="W2704" i="103"/>
  <c r="W2705" i="103"/>
  <c r="W2706" i="103"/>
  <c r="W2707" i="103"/>
  <c r="W2708" i="103"/>
  <c r="W2709" i="103"/>
  <c r="W2710" i="103"/>
  <c r="W2711" i="103"/>
  <c r="W2712" i="103"/>
  <c r="W2713" i="103"/>
  <c r="W2714" i="103"/>
  <c r="W2715" i="103"/>
  <c r="W2716" i="103"/>
  <c r="W2717" i="103"/>
  <c r="W2718" i="103"/>
  <c r="W2719" i="103"/>
  <c r="W2720" i="103"/>
  <c r="W2721" i="103"/>
  <c r="W2722" i="103"/>
  <c r="W2723" i="103"/>
  <c r="W2724" i="103"/>
  <c r="W2725" i="103"/>
  <c r="W2726" i="103"/>
  <c r="W2727" i="103"/>
  <c r="W2728" i="103"/>
  <c r="W2729" i="103"/>
  <c r="W2730" i="103"/>
  <c r="W2731" i="103"/>
  <c r="W2732" i="103"/>
  <c r="W2733" i="103"/>
  <c r="W2734" i="103"/>
  <c r="W2735" i="103"/>
  <c r="W2736" i="103"/>
  <c r="W2737" i="103"/>
  <c r="W2738" i="103"/>
  <c r="W2739" i="103"/>
  <c r="W2740" i="103"/>
  <c r="W2741" i="103"/>
  <c r="W2742" i="103"/>
  <c r="W2743" i="103"/>
  <c r="W2744" i="103"/>
  <c r="W2745" i="103"/>
  <c r="W2746" i="103"/>
  <c r="W2747" i="103"/>
  <c r="W2748" i="103"/>
  <c r="W2749" i="103"/>
  <c r="W2750" i="103"/>
  <c r="W2751" i="103"/>
  <c r="W2752" i="103"/>
  <c r="W2753" i="103"/>
  <c r="W2754" i="103"/>
  <c r="W2755" i="103"/>
  <c r="W2756" i="103"/>
  <c r="W2757" i="103"/>
  <c r="W2758" i="103"/>
  <c r="W2759" i="103"/>
  <c r="W2760" i="103"/>
  <c r="W2761" i="103"/>
  <c r="W2762" i="103"/>
  <c r="W2763" i="103"/>
  <c r="W2764" i="103"/>
  <c r="W2765" i="103"/>
  <c r="W2766" i="103"/>
  <c r="W2767" i="103"/>
  <c r="W2768" i="103"/>
  <c r="W2769" i="103"/>
  <c r="W2770" i="103"/>
  <c r="W2771" i="103"/>
  <c r="W2772" i="103"/>
  <c r="W2773" i="103"/>
  <c r="W2774" i="103"/>
  <c r="W2775" i="103"/>
  <c r="W2776" i="103"/>
  <c r="W2777" i="103"/>
  <c r="W2778" i="103"/>
  <c r="W2779" i="103"/>
  <c r="W2780" i="103"/>
  <c r="W2781" i="103"/>
  <c r="W2782" i="103"/>
  <c r="W2783" i="103"/>
  <c r="W2784" i="103"/>
  <c r="W2785" i="103"/>
  <c r="W2786" i="103"/>
  <c r="W2787" i="103"/>
  <c r="W2788" i="103"/>
  <c r="W2789" i="103"/>
  <c r="W2790" i="103"/>
  <c r="W2791" i="103"/>
  <c r="W2792" i="103"/>
  <c r="W2793" i="103"/>
  <c r="W2794" i="103"/>
  <c r="W2795" i="103"/>
  <c r="W2796" i="103"/>
  <c r="W2797" i="103"/>
  <c r="W2798" i="103"/>
  <c r="W2799" i="103"/>
  <c r="W2800" i="103"/>
  <c r="W2801" i="103"/>
  <c r="W2802" i="103"/>
  <c r="W2803" i="103"/>
  <c r="W2804" i="103"/>
  <c r="W2805" i="103"/>
  <c r="W2806" i="103"/>
  <c r="W2807" i="103"/>
  <c r="W2808" i="103"/>
  <c r="W2809" i="103"/>
  <c r="W2810" i="103"/>
  <c r="W2811" i="103"/>
  <c r="W2812" i="103"/>
  <c r="W2813" i="103"/>
  <c r="W2814" i="103"/>
  <c r="W2815" i="103"/>
  <c r="W2816" i="103"/>
  <c r="W2817" i="103"/>
  <c r="W2818" i="103"/>
  <c r="W2819" i="103"/>
  <c r="W2820" i="103"/>
  <c r="W2821" i="103"/>
  <c r="W2822" i="103"/>
  <c r="W2823" i="103"/>
  <c r="W2824" i="103"/>
  <c r="W2825" i="103"/>
  <c r="W2826" i="103"/>
  <c r="W2827" i="103"/>
  <c r="W2828" i="103"/>
  <c r="W2829" i="103"/>
  <c r="W2830" i="103"/>
  <c r="W2831" i="103"/>
  <c r="W2832" i="103"/>
  <c r="W2833" i="103"/>
  <c r="W2834" i="103"/>
  <c r="W2835" i="103"/>
  <c r="W2836" i="103"/>
  <c r="W2837" i="103"/>
  <c r="W2838" i="103"/>
  <c r="W2839" i="103"/>
  <c r="W2840" i="103"/>
  <c r="W2841" i="103"/>
  <c r="W2842" i="103"/>
  <c r="W2843" i="103"/>
  <c r="W2844" i="103"/>
  <c r="W2845" i="103"/>
  <c r="W2846" i="103"/>
  <c r="W2847" i="103"/>
  <c r="W2848" i="103"/>
  <c r="W2849" i="103"/>
  <c r="W2850" i="103"/>
  <c r="W2851" i="103"/>
  <c r="W2852" i="103"/>
  <c r="W2853" i="103"/>
  <c r="W2854" i="103"/>
  <c r="W2855" i="103"/>
  <c r="W2856" i="103"/>
  <c r="W2857" i="103"/>
  <c r="W2858" i="103"/>
  <c r="W2859" i="103"/>
  <c r="W2860" i="103"/>
  <c r="W2861" i="103"/>
  <c r="W2862" i="103"/>
  <c r="W2863" i="103"/>
  <c r="W2864" i="103"/>
  <c r="W2865" i="103"/>
  <c r="W2866" i="103"/>
  <c r="W2867" i="103"/>
  <c r="W2868" i="103"/>
  <c r="W2869" i="103"/>
  <c r="W2870" i="103"/>
  <c r="W2871" i="103"/>
  <c r="W2872" i="103"/>
  <c r="W2873" i="103"/>
  <c r="W2874" i="103"/>
  <c r="W2875" i="103"/>
  <c r="W2876" i="103"/>
  <c r="W2877" i="103"/>
  <c r="W2878" i="103"/>
  <c r="W2879" i="103"/>
  <c r="W2880" i="103"/>
  <c r="W2881" i="103"/>
  <c r="W2882" i="103"/>
  <c r="W2883" i="103"/>
  <c r="W2884" i="103"/>
  <c r="W2885" i="103"/>
  <c r="W2886" i="103"/>
  <c r="W2887" i="103"/>
  <c r="W2888" i="103"/>
  <c r="W2889" i="103"/>
  <c r="W2890" i="103"/>
  <c r="W2891" i="103"/>
  <c r="W2892" i="103"/>
  <c r="W2893" i="103"/>
  <c r="W2894" i="103"/>
  <c r="W2895" i="103"/>
  <c r="W2896" i="103"/>
  <c r="W2897" i="103"/>
  <c r="W2898" i="103"/>
  <c r="W2899" i="103"/>
  <c r="W2900" i="103"/>
  <c r="W2901" i="103"/>
  <c r="W2902" i="103"/>
  <c r="W2903" i="103"/>
  <c r="W2904" i="103"/>
  <c r="W2905" i="103"/>
  <c r="W2906" i="103"/>
  <c r="W2907" i="103"/>
  <c r="W2908" i="103"/>
  <c r="W2909" i="103"/>
  <c r="W2910" i="103"/>
  <c r="W2911" i="103"/>
  <c r="W2912" i="103"/>
  <c r="W2913" i="103"/>
  <c r="W2914" i="103"/>
  <c r="W2915" i="103"/>
  <c r="W2916" i="103"/>
  <c r="W2917" i="103"/>
  <c r="W2918" i="103"/>
  <c r="W2919" i="103"/>
  <c r="W2920" i="103"/>
  <c r="W2921" i="103"/>
  <c r="W2922" i="103"/>
  <c r="W2923" i="103"/>
  <c r="W2924" i="103"/>
  <c r="W2925" i="103"/>
  <c r="W2926" i="103"/>
  <c r="W2927" i="103"/>
  <c r="W2928" i="103"/>
  <c r="W2929" i="103"/>
  <c r="W2930" i="103"/>
  <c r="W2931" i="103"/>
  <c r="W2932" i="103"/>
  <c r="W2933" i="103"/>
  <c r="W2934" i="103"/>
  <c r="W2935" i="103"/>
  <c r="W2936" i="103"/>
  <c r="W2937" i="103"/>
  <c r="W2938" i="103"/>
  <c r="W2939" i="103"/>
  <c r="W2940" i="103"/>
  <c r="W2941" i="103"/>
  <c r="W2942" i="103"/>
  <c r="W2943" i="103"/>
  <c r="W2944" i="103"/>
  <c r="W2945" i="103"/>
  <c r="W2946" i="103"/>
  <c r="W2947" i="103"/>
  <c r="W2948" i="103"/>
  <c r="W2949" i="103"/>
  <c r="W2950" i="103"/>
  <c r="W2951" i="103"/>
  <c r="W2952" i="103"/>
  <c r="W2953" i="103"/>
  <c r="W2954" i="103"/>
  <c r="W2955" i="103"/>
  <c r="W2956" i="103"/>
  <c r="W2957" i="103"/>
  <c r="W2958" i="103"/>
  <c r="W2959" i="103"/>
  <c r="W2960" i="103"/>
  <c r="W2961" i="103"/>
  <c r="W2962" i="103"/>
  <c r="W2963" i="103"/>
  <c r="W2964" i="103"/>
  <c r="W2965" i="103"/>
  <c r="W2966" i="103"/>
  <c r="W2967" i="103"/>
  <c r="W2968" i="103"/>
  <c r="W2969" i="103"/>
  <c r="W2970" i="103"/>
  <c r="W2971" i="103"/>
  <c r="W2972" i="103"/>
  <c r="W2973" i="103"/>
  <c r="W2974" i="103"/>
  <c r="W2975" i="103"/>
  <c r="W2976" i="103"/>
  <c r="W2977" i="103"/>
  <c r="W2978" i="103"/>
  <c r="W2979" i="103"/>
  <c r="W2980" i="103"/>
  <c r="W2981" i="103"/>
  <c r="W2982" i="103"/>
  <c r="W2983" i="103"/>
  <c r="W2984" i="103"/>
  <c r="W2985" i="103"/>
  <c r="W2986" i="103"/>
  <c r="W2987" i="103"/>
  <c r="W2988" i="103"/>
  <c r="W2989" i="103"/>
  <c r="W2990" i="103"/>
  <c r="W2991" i="103"/>
  <c r="W2992" i="103"/>
  <c r="W2993" i="103"/>
  <c r="W2994" i="103"/>
  <c r="W2995" i="103"/>
  <c r="W2996" i="103"/>
  <c r="W2997" i="103"/>
  <c r="W2998" i="103"/>
  <c r="W2999" i="103"/>
  <c r="W3000" i="103"/>
  <c r="W3001" i="103"/>
  <c r="W3002" i="103"/>
  <c r="W3003" i="103"/>
  <c r="W3004" i="103"/>
  <c r="W3005" i="103"/>
  <c r="W3006" i="103"/>
  <c r="W3007" i="103"/>
  <c r="W3008" i="103"/>
  <c r="W3009" i="103"/>
  <c r="W3010" i="103"/>
  <c r="W3011" i="103"/>
  <c r="W3012" i="103"/>
  <c r="W3013" i="103"/>
  <c r="W3014" i="103"/>
  <c r="W3015" i="103"/>
  <c r="W3016" i="103"/>
  <c r="W3017" i="103"/>
  <c r="W3018" i="103"/>
  <c r="W3019" i="103"/>
  <c r="W3020" i="103"/>
  <c r="W3021" i="103"/>
  <c r="W3022" i="103"/>
  <c r="W3023" i="103"/>
  <c r="W3024" i="103"/>
  <c r="W3025" i="103"/>
  <c r="W3026" i="103"/>
  <c r="W3027" i="103"/>
  <c r="W3028" i="103"/>
  <c r="W3029" i="103"/>
  <c r="W3030" i="103"/>
  <c r="W3031" i="103"/>
  <c r="W3032" i="103"/>
  <c r="W3033" i="103"/>
  <c r="W3034" i="103"/>
  <c r="W3035" i="103"/>
  <c r="W3036" i="103"/>
  <c r="W3037" i="103"/>
  <c r="W3038" i="103"/>
  <c r="W3039" i="103"/>
  <c r="W3040" i="103"/>
  <c r="W3041" i="103"/>
  <c r="W3042" i="103"/>
  <c r="W3043" i="103"/>
  <c r="W3044" i="103"/>
  <c r="W3045" i="103"/>
  <c r="W3046" i="103"/>
  <c r="W3047" i="103"/>
  <c r="W3048" i="103"/>
  <c r="W3049" i="103"/>
  <c r="W3050" i="103"/>
  <c r="W3051" i="103"/>
  <c r="W3052" i="103"/>
  <c r="W3053" i="103"/>
  <c r="W3054" i="103"/>
  <c r="W3055" i="103"/>
  <c r="W3056" i="103"/>
  <c r="W3057" i="103"/>
  <c r="W3058" i="103"/>
  <c r="W3059" i="103"/>
  <c r="W3060" i="103"/>
  <c r="W3061" i="103"/>
  <c r="W3062" i="103"/>
  <c r="W3063" i="103"/>
  <c r="W3064" i="103"/>
  <c r="W3065" i="103"/>
  <c r="W3066" i="103"/>
  <c r="W3067" i="103"/>
  <c r="W3068" i="103"/>
  <c r="W3069" i="103"/>
  <c r="W3070" i="103"/>
  <c r="W3071" i="103"/>
  <c r="W3072" i="103"/>
  <c r="W3073" i="103"/>
  <c r="W3074" i="103"/>
  <c r="W3075" i="103"/>
  <c r="W3076" i="103"/>
  <c r="W3077" i="103"/>
  <c r="W3078" i="103"/>
  <c r="W3079" i="103"/>
  <c r="W3080" i="103"/>
  <c r="W3081" i="103"/>
  <c r="W3082" i="103"/>
  <c r="W3083" i="103"/>
  <c r="W3084" i="103"/>
  <c r="W3085" i="103"/>
  <c r="W3086" i="103"/>
  <c r="W3087" i="103"/>
  <c r="W3088" i="103"/>
  <c r="W3089" i="103"/>
  <c r="W3090" i="103"/>
  <c r="W3091" i="103"/>
  <c r="W3092" i="103"/>
  <c r="W3093" i="103"/>
  <c r="W3094" i="103"/>
  <c r="W3095" i="103"/>
  <c r="W3096" i="103"/>
  <c r="W3097" i="103"/>
  <c r="W3098" i="103"/>
  <c r="W3099" i="103"/>
  <c r="W3100" i="103"/>
  <c r="W3101" i="103"/>
  <c r="W3102" i="103"/>
  <c r="W3103" i="103"/>
  <c r="W3104" i="103"/>
  <c r="W3105" i="103"/>
  <c r="W3106" i="103"/>
  <c r="W3107" i="103"/>
  <c r="W3108" i="103"/>
  <c r="W3109" i="103"/>
  <c r="W3110" i="103"/>
  <c r="W3111" i="103"/>
  <c r="W3112" i="103"/>
  <c r="W3113" i="103"/>
  <c r="W3114" i="103"/>
  <c r="W3115" i="103"/>
  <c r="W3116" i="103"/>
  <c r="W3117" i="103"/>
  <c r="W3118" i="103"/>
  <c r="W3119" i="103"/>
  <c r="W3120" i="103"/>
  <c r="W3121" i="103"/>
  <c r="W3122" i="103"/>
  <c r="W3123" i="103"/>
  <c r="W3124" i="103"/>
  <c r="W3125" i="103"/>
  <c r="W3126" i="103"/>
  <c r="W3127" i="103"/>
  <c r="W3128" i="103"/>
  <c r="W3129" i="103"/>
  <c r="W3130" i="103"/>
  <c r="W3131" i="103"/>
  <c r="W3132" i="103"/>
  <c r="W3133" i="103"/>
  <c r="W3134" i="103"/>
  <c r="W3135" i="103"/>
  <c r="W3136" i="103"/>
  <c r="W3137" i="103"/>
  <c r="W3138" i="103"/>
  <c r="W3139" i="103"/>
  <c r="W3140" i="103"/>
  <c r="W3141" i="103"/>
  <c r="W3142" i="103"/>
  <c r="W3143" i="103"/>
  <c r="W3144" i="103"/>
  <c r="W3145" i="103"/>
  <c r="W3146" i="103"/>
  <c r="W3147" i="103"/>
  <c r="W3148" i="103"/>
  <c r="W3149" i="103"/>
  <c r="W3150" i="103"/>
  <c r="W3151" i="103"/>
  <c r="W3152" i="103"/>
  <c r="W3153" i="103"/>
  <c r="W3154" i="103"/>
  <c r="W3155" i="103"/>
  <c r="W3156" i="103"/>
  <c r="W3157" i="103"/>
  <c r="W3158" i="103"/>
  <c r="W3159" i="103"/>
  <c r="W3160" i="103"/>
  <c r="W3161" i="103"/>
  <c r="W3162" i="103"/>
  <c r="W3163" i="103"/>
  <c r="W3164" i="103"/>
  <c r="W3165" i="103"/>
  <c r="W3166" i="103"/>
  <c r="W3167" i="103"/>
  <c r="W3168" i="103"/>
  <c r="W3169" i="103"/>
  <c r="W3170" i="103"/>
  <c r="W3171" i="103"/>
  <c r="W3172" i="103"/>
  <c r="W3173" i="103"/>
  <c r="W3174" i="103"/>
  <c r="W3175" i="103"/>
  <c r="W3176" i="103"/>
  <c r="W3177" i="103"/>
  <c r="W3178" i="103"/>
  <c r="W3179" i="103"/>
  <c r="W3180" i="103"/>
  <c r="W3181" i="103"/>
  <c r="W3182" i="103"/>
  <c r="W3183" i="103"/>
  <c r="W3184" i="103"/>
  <c r="W3185" i="103"/>
  <c r="W3186" i="103"/>
  <c r="W3187" i="103"/>
  <c r="W3188" i="103"/>
  <c r="W3189" i="103"/>
  <c r="W3190" i="103"/>
  <c r="W3191" i="103"/>
  <c r="W3192" i="103"/>
  <c r="W3193" i="103"/>
  <c r="W3194" i="103"/>
  <c r="W3195" i="103"/>
  <c r="W3196" i="103"/>
  <c r="W3197" i="103"/>
  <c r="W3198" i="103"/>
  <c r="W3199" i="103"/>
  <c r="W3200" i="103"/>
  <c r="W3201" i="103"/>
  <c r="W3202" i="103"/>
  <c r="W3203" i="103"/>
  <c r="W3204" i="103"/>
  <c r="W3205" i="103"/>
  <c r="W3206" i="103"/>
  <c r="W3207" i="103"/>
  <c r="W3208" i="103"/>
  <c r="W3209" i="103"/>
  <c r="W3210" i="103"/>
  <c r="W3211" i="103"/>
  <c r="W3212" i="103"/>
  <c r="W3213" i="103"/>
  <c r="W3214" i="103"/>
  <c r="W3215" i="103"/>
  <c r="W3216" i="103"/>
  <c r="W3217" i="103"/>
  <c r="W3218" i="103"/>
  <c r="W3219" i="103"/>
  <c r="W3220" i="103"/>
  <c r="W3221" i="103"/>
  <c r="W3222" i="103"/>
  <c r="W3223" i="103"/>
  <c r="W3224" i="103"/>
  <c r="W3225" i="103"/>
  <c r="W3226" i="103"/>
  <c r="W3227" i="103"/>
  <c r="W3228" i="103"/>
  <c r="W3229" i="103"/>
  <c r="W3230" i="103"/>
  <c r="W3231" i="103"/>
  <c r="W3232" i="103"/>
  <c r="W3233" i="103"/>
  <c r="W3234" i="103"/>
  <c r="W3235" i="103"/>
  <c r="W3236" i="103"/>
  <c r="W3237" i="103"/>
  <c r="W3238" i="103"/>
  <c r="W3239" i="103"/>
  <c r="W3240" i="103"/>
  <c r="W3241" i="103"/>
  <c r="W3242" i="103"/>
  <c r="W3243" i="103"/>
  <c r="W3244" i="103"/>
  <c r="W3245" i="103"/>
  <c r="W3246" i="103"/>
  <c r="W3247" i="103"/>
  <c r="W3248" i="103"/>
  <c r="W3249" i="103"/>
  <c r="W3250" i="103"/>
  <c r="W3251" i="103"/>
  <c r="W3252" i="103"/>
  <c r="W3253" i="103"/>
  <c r="W3254" i="103"/>
  <c r="W3255" i="103"/>
  <c r="W3256" i="103"/>
  <c r="W3257" i="103"/>
  <c r="W3258" i="103"/>
  <c r="W3259" i="103"/>
  <c r="W3260" i="103"/>
  <c r="W3261" i="103"/>
  <c r="W3262" i="103"/>
  <c r="W3263" i="103"/>
  <c r="W3264" i="103"/>
  <c r="W3265" i="103"/>
  <c r="W3266" i="103"/>
  <c r="W3267" i="103"/>
  <c r="W3268" i="103"/>
  <c r="W3269" i="103"/>
  <c r="W3270" i="103"/>
  <c r="W3271" i="103"/>
  <c r="W3272" i="103"/>
  <c r="W3273" i="103"/>
  <c r="W3274" i="103"/>
  <c r="W3275" i="103"/>
  <c r="W3276" i="103"/>
  <c r="W3277" i="103"/>
  <c r="W3278" i="103"/>
  <c r="W3279" i="103"/>
  <c r="W3280" i="103"/>
  <c r="W3281" i="103"/>
  <c r="W3282" i="103"/>
  <c r="W3283" i="103"/>
  <c r="W3284" i="103"/>
  <c r="W3285" i="103"/>
  <c r="W3286" i="103"/>
  <c r="W3287" i="103"/>
  <c r="W3288" i="103"/>
  <c r="W3289" i="103"/>
  <c r="W3290" i="103"/>
  <c r="W3291" i="103"/>
  <c r="W3292" i="103"/>
  <c r="W3293" i="103"/>
  <c r="W3294" i="103"/>
  <c r="W3295" i="103"/>
  <c r="W3296" i="103"/>
  <c r="W3297" i="103"/>
  <c r="W3298" i="103"/>
  <c r="W3299" i="103"/>
  <c r="W3300" i="103"/>
  <c r="W3301" i="103"/>
  <c r="W3302" i="103"/>
  <c r="W3303" i="103"/>
  <c r="W3304" i="103"/>
  <c r="W3305" i="103"/>
  <c r="W3306" i="103"/>
  <c r="W3307" i="103"/>
  <c r="W3308" i="103"/>
  <c r="W3309" i="103"/>
  <c r="W3310" i="103"/>
  <c r="W3311" i="103"/>
  <c r="W3312" i="103"/>
  <c r="W3313" i="103"/>
  <c r="W3314" i="103"/>
  <c r="W3315" i="103"/>
  <c r="W3316" i="103"/>
  <c r="W3317" i="103"/>
  <c r="W3318" i="103"/>
  <c r="W3319" i="103"/>
  <c r="W3320" i="103"/>
  <c r="W3321" i="103"/>
  <c r="W3322" i="103"/>
  <c r="W3323" i="103"/>
  <c r="W3324" i="103"/>
  <c r="W3325" i="103"/>
  <c r="W3326" i="103"/>
  <c r="W3327" i="103"/>
  <c r="W3328" i="103"/>
  <c r="W3329" i="103"/>
  <c r="W3330" i="103"/>
  <c r="W3331" i="103"/>
  <c r="W3332" i="103"/>
  <c r="W3333" i="103"/>
  <c r="W3334" i="103"/>
  <c r="W3335" i="103"/>
  <c r="W3336" i="103"/>
  <c r="W3337" i="103"/>
  <c r="W3338" i="103"/>
  <c r="W3339" i="103"/>
  <c r="W3340" i="103"/>
  <c r="W3341" i="103"/>
  <c r="W3342" i="103"/>
  <c r="W3343" i="103"/>
  <c r="W3344" i="103"/>
  <c r="W3345" i="103"/>
  <c r="W3346" i="103"/>
  <c r="W3347" i="103"/>
  <c r="W3348" i="103"/>
  <c r="W3349" i="103"/>
  <c r="W3350" i="103"/>
  <c r="W3351" i="103"/>
  <c r="W3352" i="103"/>
  <c r="W3353" i="103"/>
  <c r="W3354" i="103"/>
  <c r="W3355" i="103"/>
  <c r="W3356" i="103"/>
  <c r="W3357" i="103"/>
  <c r="W3358" i="103"/>
  <c r="W3359" i="103"/>
  <c r="W3360" i="103"/>
  <c r="W3361" i="103"/>
  <c r="W3362" i="103"/>
  <c r="W3363" i="103"/>
  <c r="W3364" i="103"/>
  <c r="W3365" i="103"/>
  <c r="W3366" i="103"/>
  <c r="W3367" i="103"/>
  <c r="W3368" i="103"/>
  <c r="W3369" i="103"/>
  <c r="W3370" i="103"/>
  <c r="W3371" i="103"/>
  <c r="W3372" i="103"/>
  <c r="W3373" i="103"/>
  <c r="W3374" i="103"/>
  <c r="W3375" i="103"/>
  <c r="W3376" i="103"/>
  <c r="W3377" i="103"/>
  <c r="W3378" i="103"/>
  <c r="W3379" i="103"/>
  <c r="W3380" i="103"/>
  <c r="W3381" i="103"/>
  <c r="W3382" i="103"/>
  <c r="W3383" i="103"/>
  <c r="W3384" i="103"/>
  <c r="W3385" i="103"/>
  <c r="W3386" i="103"/>
  <c r="W3387" i="103"/>
  <c r="W3388" i="103"/>
  <c r="W3389" i="103"/>
  <c r="W3390" i="103"/>
  <c r="W3391" i="103"/>
  <c r="W3392" i="103"/>
  <c r="W3393" i="103"/>
  <c r="W3394" i="103"/>
  <c r="W3395" i="103"/>
  <c r="W3396" i="103"/>
  <c r="W3397" i="103"/>
  <c r="W3398" i="103"/>
  <c r="W3399" i="103"/>
  <c r="W3400" i="103"/>
  <c r="W3401" i="103"/>
  <c r="W3402" i="103"/>
  <c r="W3403" i="103"/>
  <c r="W3404" i="103"/>
  <c r="W3405" i="103"/>
  <c r="W3406" i="103"/>
  <c r="W3407" i="103"/>
  <c r="W3408" i="103"/>
  <c r="W3409" i="103"/>
  <c r="W3410" i="103"/>
  <c r="W3411" i="103"/>
  <c r="W3412" i="103"/>
  <c r="W3413" i="103"/>
  <c r="W3414" i="103"/>
  <c r="W3415" i="103"/>
  <c r="W3416" i="103"/>
  <c r="W3417" i="103"/>
  <c r="W3418" i="103"/>
  <c r="W3419" i="103"/>
  <c r="W3420" i="103"/>
  <c r="W3421" i="103"/>
  <c r="W3422" i="103"/>
  <c r="W3423" i="103"/>
  <c r="W3424" i="103"/>
  <c r="W3425" i="103"/>
  <c r="W3426" i="103"/>
  <c r="W3427" i="103"/>
  <c r="W3428" i="103"/>
  <c r="W3429" i="103"/>
  <c r="W3430" i="103"/>
  <c r="W3431" i="103"/>
  <c r="W3432" i="103"/>
  <c r="W3433" i="103"/>
  <c r="W3434" i="103"/>
  <c r="W3435" i="103"/>
  <c r="W3436" i="103"/>
  <c r="W3437" i="103"/>
  <c r="W3438" i="103"/>
  <c r="W3439" i="103"/>
  <c r="W3440" i="103"/>
  <c r="W3441" i="103"/>
  <c r="W3442" i="103"/>
  <c r="W3443" i="103"/>
  <c r="W3444" i="103"/>
  <c r="W3445" i="103"/>
  <c r="W3446" i="103"/>
  <c r="W3447" i="103"/>
  <c r="W3448" i="103"/>
  <c r="W3449" i="103"/>
  <c r="W3450" i="103"/>
  <c r="W3451" i="103"/>
  <c r="W3452" i="103"/>
  <c r="W3453" i="103"/>
  <c r="W3454" i="103"/>
  <c r="W3455" i="103"/>
  <c r="W3456" i="103"/>
  <c r="W3457" i="103"/>
  <c r="W3458" i="103"/>
  <c r="W3459" i="103"/>
  <c r="W3460" i="103"/>
  <c r="W3461" i="103"/>
  <c r="W3462" i="103"/>
  <c r="W3463" i="103"/>
  <c r="W3464" i="103"/>
  <c r="W3465" i="103"/>
  <c r="W3466" i="103"/>
  <c r="W3467" i="103"/>
  <c r="W3468" i="103"/>
  <c r="W3469" i="103"/>
  <c r="W3470" i="103"/>
  <c r="W3471" i="103"/>
  <c r="W3472" i="103"/>
  <c r="W3473" i="103"/>
  <c r="W3474" i="103"/>
  <c r="W3475" i="103"/>
  <c r="W3476" i="103"/>
  <c r="W3477" i="103"/>
  <c r="W3478" i="103"/>
  <c r="W3479" i="103"/>
  <c r="W3480" i="103"/>
  <c r="W3481" i="103"/>
  <c r="W3482" i="103"/>
  <c r="W3483" i="103"/>
  <c r="W3484" i="103"/>
  <c r="W3485" i="103"/>
  <c r="W3486" i="103"/>
  <c r="W3487" i="103"/>
  <c r="W3488" i="103"/>
  <c r="W3489" i="103"/>
  <c r="W3490" i="103"/>
  <c r="W3491" i="103"/>
  <c r="W3492" i="103"/>
  <c r="W3493" i="103"/>
  <c r="W3494" i="103"/>
  <c r="W3495" i="103"/>
  <c r="W3496" i="103"/>
  <c r="W3497" i="103"/>
  <c r="W3498" i="103"/>
  <c r="W3499" i="103"/>
  <c r="W3500" i="103"/>
  <c r="W3501" i="103"/>
  <c r="W3502" i="103"/>
  <c r="W3503" i="103"/>
  <c r="W3504" i="103"/>
  <c r="W3505" i="103"/>
  <c r="W3506" i="103"/>
  <c r="W3507" i="103"/>
  <c r="W3508" i="103"/>
  <c r="W3509" i="103"/>
  <c r="W3510" i="103"/>
  <c r="W3511" i="103"/>
  <c r="W3512" i="103"/>
  <c r="W3513" i="103"/>
  <c r="W3514" i="103"/>
  <c r="W3515" i="103"/>
  <c r="W3516" i="103"/>
  <c r="W3517" i="103"/>
  <c r="W3518" i="103"/>
  <c r="W3519" i="103"/>
  <c r="W3520" i="103"/>
  <c r="W3521" i="103"/>
  <c r="W3522" i="103"/>
  <c r="W3523" i="103"/>
  <c r="W3524" i="103"/>
  <c r="W3525" i="103"/>
  <c r="W3526" i="103"/>
  <c r="W3527" i="103"/>
  <c r="W3528" i="103"/>
  <c r="W3529" i="103"/>
  <c r="W3530" i="103"/>
  <c r="W3531" i="103"/>
  <c r="W3532" i="103"/>
  <c r="W3533" i="103"/>
  <c r="W3534" i="103"/>
  <c r="W3535" i="103"/>
  <c r="W3536" i="103"/>
  <c r="W3537" i="103"/>
  <c r="W3538" i="103"/>
  <c r="W3539" i="103"/>
  <c r="W3540" i="103"/>
  <c r="W3541" i="103"/>
  <c r="W3542" i="103"/>
  <c r="W3543" i="103"/>
  <c r="W3544" i="103"/>
  <c r="W3545" i="103"/>
  <c r="W3546" i="103"/>
  <c r="W3547" i="103"/>
  <c r="W3548" i="103"/>
  <c r="W3549" i="103"/>
  <c r="W3550" i="103"/>
  <c r="W3551" i="103"/>
  <c r="W3552" i="103"/>
  <c r="W3553" i="103"/>
  <c r="W3554" i="103"/>
  <c r="W3555" i="103"/>
  <c r="W3556" i="103"/>
  <c r="W3557" i="103"/>
  <c r="W3558" i="103"/>
  <c r="W3559" i="103"/>
  <c r="W3560" i="103"/>
  <c r="W3561" i="103"/>
  <c r="W3562" i="103"/>
  <c r="W3563" i="103"/>
  <c r="W3564" i="103"/>
  <c r="W3565" i="103"/>
  <c r="W3566" i="103"/>
  <c r="W3567" i="103"/>
  <c r="W3568" i="103"/>
  <c r="W3569" i="103"/>
  <c r="W3570" i="103"/>
  <c r="W3571" i="103"/>
  <c r="W3572" i="103"/>
  <c r="W3573" i="103"/>
  <c r="W3574" i="103"/>
  <c r="W3575" i="103"/>
  <c r="W3576" i="103"/>
  <c r="W3577" i="103"/>
  <c r="W3578" i="103"/>
  <c r="W3579" i="103"/>
  <c r="W3580" i="103"/>
  <c r="W3581" i="103"/>
  <c r="W3582" i="103"/>
  <c r="W3583" i="103"/>
  <c r="W3584" i="103"/>
  <c r="W3585" i="103"/>
  <c r="W3586" i="103"/>
  <c r="W3587" i="103"/>
  <c r="W3588" i="103"/>
  <c r="W3589" i="103"/>
  <c r="W3590" i="103"/>
  <c r="W3591" i="103"/>
  <c r="W3592" i="103"/>
  <c r="W3593" i="103"/>
  <c r="W3594" i="103"/>
  <c r="W3595" i="103"/>
  <c r="W3596" i="103"/>
  <c r="W3597" i="103"/>
  <c r="W3598" i="103"/>
  <c r="W3599" i="103"/>
  <c r="W3600" i="103"/>
  <c r="W3601" i="103"/>
  <c r="W3602" i="103"/>
  <c r="W3603" i="103"/>
  <c r="W3604" i="103"/>
  <c r="W3605" i="103"/>
  <c r="W3606" i="103"/>
  <c r="W3607" i="103"/>
  <c r="W3608" i="103"/>
  <c r="W3609" i="103"/>
  <c r="W3610" i="103"/>
  <c r="W3611" i="103"/>
  <c r="W3612" i="103"/>
  <c r="W3613" i="103"/>
  <c r="W3614" i="103"/>
  <c r="W3615" i="103"/>
  <c r="W3616" i="103"/>
  <c r="W3617" i="103"/>
  <c r="W3618" i="103"/>
  <c r="W3619" i="103"/>
  <c r="W3620" i="103"/>
  <c r="W3621" i="103"/>
  <c r="W3622" i="103"/>
  <c r="W3623" i="103"/>
  <c r="W3624" i="103"/>
  <c r="W3625" i="103"/>
  <c r="W3626" i="103"/>
  <c r="W3627" i="103"/>
  <c r="W3628" i="103"/>
  <c r="W3629" i="103"/>
  <c r="W3630" i="103"/>
  <c r="W3631" i="103"/>
  <c r="W3632" i="103"/>
  <c r="W3633" i="103"/>
  <c r="W3634" i="103"/>
  <c r="W3635" i="103"/>
  <c r="W3636" i="103"/>
  <c r="W3637" i="103"/>
  <c r="W3638" i="103"/>
  <c r="W3639" i="103"/>
  <c r="W3640" i="103"/>
  <c r="W3641" i="103"/>
  <c r="W3642" i="103"/>
  <c r="W3643" i="103"/>
  <c r="W3644" i="103"/>
  <c r="W3645" i="103"/>
  <c r="W3646" i="103"/>
  <c r="W3647" i="103"/>
  <c r="W3648" i="103"/>
  <c r="W3649" i="103"/>
  <c r="W3650" i="103"/>
  <c r="W3651" i="103"/>
  <c r="W3652" i="103"/>
  <c r="W3653" i="103"/>
  <c r="W3654" i="103"/>
  <c r="W3655" i="103"/>
  <c r="W3656" i="103"/>
  <c r="W3657" i="103"/>
  <c r="W3658" i="103"/>
  <c r="W3659" i="103"/>
  <c r="W3660" i="103"/>
  <c r="W3661" i="103"/>
  <c r="W3662" i="103"/>
  <c r="W3663" i="103"/>
  <c r="W3664" i="103"/>
  <c r="W3665" i="103"/>
  <c r="W3666" i="103"/>
  <c r="W3667" i="103"/>
  <c r="W3668" i="103"/>
  <c r="W3669" i="103"/>
  <c r="W3670" i="103"/>
  <c r="W3671" i="103"/>
  <c r="W3672" i="103"/>
  <c r="W3673" i="103"/>
  <c r="W3674" i="103"/>
  <c r="W3675" i="103"/>
  <c r="W3676" i="103"/>
  <c r="W3677" i="103"/>
  <c r="W3678" i="103"/>
  <c r="W3679" i="103"/>
  <c r="W3680" i="103"/>
  <c r="W3681" i="103"/>
  <c r="W3682" i="103"/>
  <c r="W3683" i="103"/>
  <c r="W3684" i="103"/>
  <c r="W3685" i="103"/>
  <c r="W3686" i="103"/>
  <c r="W3687" i="103"/>
  <c r="W3688" i="103"/>
  <c r="W3689" i="103"/>
  <c r="W3690" i="103"/>
  <c r="W3691" i="103"/>
  <c r="W3692" i="103"/>
  <c r="W3693" i="103"/>
  <c r="W3694" i="103"/>
  <c r="W3695" i="103"/>
  <c r="W3696" i="103"/>
  <c r="W3697" i="103"/>
  <c r="W3698" i="103"/>
  <c r="W3699" i="103"/>
  <c r="W3700" i="103"/>
  <c r="W3701" i="103"/>
  <c r="W3702" i="103"/>
  <c r="W3703" i="103"/>
  <c r="W3704" i="103"/>
  <c r="W3705" i="103"/>
  <c r="W3706" i="103"/>
  <c r="W3707" i="103"/>
  <c r="W3708" i="103"/>
  <c r="W3709" i="103"/>
  <c r="W3710" i="103"/>
  <c r="W3711" i="103"/>
  <c r="W3712" i="103"/>
  <c r="W3713" i="103"/>
  <c r="W3714" i="103"/>
  <c r="W3715" i="103"/>
  <c r="W3716" i="103"/>
  <c r="W3717" i="103"/>
  <c r="W3718" i="103"/>
  <c r="W3719" i="103"/>
  <c r="W3720" i="103"/>
  <c r="W3721" i="103"/>
  <c r="W3722" i="103"/>
  <c r="W3723" i="103"/>
  <c r="W3724" i="103"/>
  <c r="W3725" i="103"/>
  <c r="W3726" i="103"/>
  <c r="W3727" i="103"/>
  <c r="W3728" i="103"/>
  <c r="W3729" i="103"/>
  <c r="W3730" i="103"/>
  <c r="W3731" i="103"/>
  <c r="W3732" i="103"/>
  <c r="W3733" i="103"/>
  <c r="W3734" i="103"/>
  <c r="W3735" i="103"/>
  <c r="W3736" i="103"/>
  <c r="W3737" i="103"/>
  <c r="W3738" i="103"/>
  <c r="W3739" i="103"/>
  <c r="W3740" i="103"/>
  <c r="W3741" i="103"/>
  <c r="W3742" i="103"/>
  <c r="W3743" i="103"/>
  <c r="W3744" i="103"/>
  <c r="W3745" i="103"/>
  <c r="W3746" i="103"/>
  <c r="W3747" i="103"/>
  <c r="W3748" i="103"/>
  <c r="W3749" i="103"/>
  <c r="W3750" i="103"/>
  <c r="W3751" i="103"/>
  <c r="W3752" i="103"/>
  <c r="W3753" i="103"/>
  <c r="W3754" i="103"/>
  <c r="W3755" i="103"/>
  <c r="W3756" i="103"/>
  <c r="W3757" i="103"/>
  <c r="W3758" i="103"/>
  <c r="W3759" i="103"/>
  <c r="W3760" i="103"/>
  <c r="W3761" i="103"/>
  <c r="W3762" i="103"/>
  <c r="W3763" i="103"/>
  <c r="W3764" i="103"/>
  <c r="W3765" i="103"/>
  <c r="W3766" i="103"/>
  <c r="W3767" i="103"/>
  <c r="W3768" i="103"/>
  <c r="W3769" i="103"/>
  <c r="W3770" i="103"/>
  <c r="W3771" i="103"/>
  <c r="W3772" i="103"/>
  <c r="W3773" i="103"/>
  <c r="W3774" i="103"/>
  <c r="W3775" i="103"/>
  <c r="W3776" i="103"/>
  <c r="W3777" i="103"/>
  <c r="W3778" i="103"/>
  <c r="W3779" i="103"/>
  <c r="W3780" i="103"/>
  <c r="W3781" i="103"/>
  <c r="W3782" i="103"/>
  <c r="W3783" i="103"/>
  <c r="W3784" i="103"/>
  <c r="W3785" i="103"/>
  <c r="W3786" i="103"/>
  <c r="W3787" i="103"/>
  <c r="W3788" i="103"/>
  <c r="W3789" i="103"/>
  <c r="W3790" i="103"/>
  <c r="W3791" i="103"/>
  <c r="W3792" i="103"/>
  <c r="W3793" i="103"/>
  <c r="W3794" i="103"/>
  <c r="W3795" i="103"/>
  <c r="W3796" i="103"/>
  <c r="W3797" i="103"/>
  <c r="W3798" i="103"/>
  <c r="W3799" i="103"/>
  <c r="W3800" i="103"/>
  <c r="W3801" i="103"/>
  <c r="W3802" i="103"/>
  <c r="W3803" i="103"/>
  <c r="W3804" i="103"/>
  <c r="W3805" i="103"/>
  <c r="W3806" i="103"/>
  <c r="W3807" i="103"/>
  <c r="W3808" i="103"/>
  <c r="W3809" i="103"/>
  <c r="W3810" i="103"/>
  <c r="W3811" i="103"/>
  <c r="W3812" i="103"/>
  <c r="W3813" i="103"/>
  <c r="W3814" i="103"/>
  <c r="W3815" i="103"/>
  <c r="W3816" i="103"/>
  <c r="W3817" i="103"/>
  <c r="W3818" i="103"/>
  <c r="W3819" i="103"/>
  <c r="W3820" i="103"/>
  <c r="W3821" i="103"/>
  <c r="W3822" i="103"/>
  <c r="W3823" i="103"/>
  <c r="W3824" i="103"/>
  <c r="W3825" i="103"/>
  <c r="W3826" i="103"/>
  <c r="W3827" i="103"/>
  <c r="W3828" i="103"/>
  <c r="W3829" i="103"/>
  <c r="W3830" i="103"/>
  <c r="W3831" i="103"/>
  <c r="W3832" i="103"/>
  <c r="W3833" i="103"/>
  <c r="W3834" i="103"/>
  <c r="W3835" i="103"/>
  <c r="W3836" i="103"/>
  <c r="W3837" i="103"/>
  <c r="W3838" i="103"/>
  <c r="W3839" i="103"/>
  <c r="W3840" i="103"/>
  <c r="W3841" i="103"/>
  <c r="W3842" i="103"/>
  <c r="W3843" i="103"/>
  <c r="W3844" i="103"/>
  <c r="W3845" i="103"/>
  <c r="W3846" i="103"/>
  <c r="W3847" i="103"/>
  <c r="W3848" i="103"/>
  <c r="W3849" i="103"/>
  <c r="W3850" i="103"/>
  <c r="W3851" i="103"/>
  <c r="W3852" i="103"/>
  <c r="W3853" i="103"/>
  <c r="W3854" i="103"/>
  <c r="W3855" i="103"/>
  <c r="W3856" i="103"/>
  <c r="W3857" i="103"/>
  <c r="W3858" i="103"/>
  <c r="W3859" i="103"/>
  <c r="W3860" i="103"/>
  <c r="W3861" i="103"/>
  <c r="W3862" i="103"/>
  <c r="W3863" i="103"/>
  <c r="W3864" i="103"/>
  <c r="W3865" i="103"/>
  <c r="W3866" i="103"/>
  <c r="W3867" i="103"/>
  <c r="W3868" i="103"/>
  <c r="W3869" i="103"/>
  <c r="W3870" i="103"/>
  <c r="W3871" i="103"/>
  <c r="W3872" i="103"/>
  <c r="W3873" i="103"/>
  <c r="W3874" i="103"/>
  <c r="W3875" i="103"/>
  <c r="W3876" i="103"/>
  <c r="W3877" i="103"/>
  <c r="W3878" i="103"/>
  <c r="W3879" i="103"/>
  <c r="W3880" i="103"/>
  <c r="W3881" i="103"/>
  <c r="W3882" i="103"/>
  <c r="W3883" i="103"/>
  <c r="W3884" i="103"/>
  <c r="W3885" i="103"/>
  <c r="W3886" i="103"/>
  <c r="W3887" i="103"/>
  <c r="W3888" i="103"/>
  <c r="W3889" i="103"/>
  <c r="W3890" i="103"/>
  <c r="W3891" i="103"/>
  <c r="W3892" i="103"/>
  <c r="W3893" i="103"/>
  <c r="W3894" i="103"/>
  <c r="W3895" i="103"/>
  <c r="W3896" i="103"/>
  <c r="W3897" i="103"/>
  <c r="W3898" i="103"/>
  <c r="W3899" i="103"/>
  <c r="W3900" i="103"/>
  <c r="W3901" i="103"/>
  <c r="W3902" i="103"/>
  <c r="W3903" i="103"/>
  <c r="W3904" i="103"/>
  <c r="W3905" i="103"/>
  <c r="W3906" i="103"/>
  <c r="W3907" i="103"/>
  <c r="W3908" i="103"/>
  <c r="W3909" i="103"/>
  <c r="W3910" i="103"/>
  <c r="W3911" i="103"/>
  <c r="W3912" i="103"/>
  <c r="W3913" i="103"/>
  <c r="W3914" i="103"/>
  <c r="W3915" i="103"/>
  <c r="W3916" i="103"/>
  <c r="W3917" i="103"/>
  <c r="W3918" i="103"/>
  <c r="W3919" i="103"/>
  <c r="W3920" i="103"/>
  <c r="W3921" i="103"/>
  <c r="W3922" i="103"/>
  <c r="W3923" i="103"/>
  <c r="W3924" i="103"/>
  <c r="W3925" i="103"/>
  <c r="W3926" i="103"/>
  <c r="W3927" i="103"/>
  <c r="W3928" i="103"/>
  <c r="W3929" i="103"/>
  <c r="W3930" i="103"/>
  <c r="W3931" i="103"/>
  <c r="W3932" i="103"/>
  <c r="W3933" i="103"/>
  <c r="W3934" i="103"/>
  <c r="W3935" i="103"/>
  <c r="W3936" i="103"/>
  <c r="W3937" i="103"/>
  <c r="W3938" i="103"/>
  <c r="W3939" i="103"/>
  <c r="W3940" i="103"/>
  <c r="W3941" i="103"/>
  <c r="W3942" i="103"/>
  <c r="W3943" i="103"/>
  <c r="W3944" i="103"/>
  <c r="W3945" i="103"/>
  <c r="W3946" i="103"/>
  <c r="W3947" i="103"/>
  <c r="W3948" i="103"/>
  <c r="W3949" i="103"/>
  <c r="W3950" i="103"/>
  <c r="W3951" i="103"/>
  <c r="W3952" i="103"/>
  <c r="W3953" i="103"/>
  <c r="W3954" i="103"/>
  <c r="W3955" i="103"/>
  <c r="W3956" i="103"/>
  <c r="W3957" i="103"/>
  <c r="W3958" i="103"/>
  <c r="W3959" i="103"/>
  <c r="W3960" i="103"/>
  <c r="W3961" i="103"/>
  <c r="W3962" i="103"/>
  <c r="W3963" i="103"/>
  <c r="W3964" i="103"/>
  <c r="W3965" i="103"/>
  <c r="W3966" i="103"/>
  <c r="W3967" i="103"/>
  <c r="W3968" i="103"/>
  <c r="W3969" i="103"/>
  <c r="W3970" i="103"/>
  <c r="W3971" i="103"/>
  <c r="W3972" i="103"/>
  <c r="W3973" i="103"/>
  <c r="W3974" i="103"/>
  <c r="W3975" i="103"/>
  <c r="W3976" i="103"/>
  <c r="W3977" i="103"/>
  <c r="W3978" i="103"/>
  <c r="W3979" i="103"/>
  <c r="W3980" i="103"/>
  <c r="W3981" i="103"/>
  <c r="W3982" i="103"/>
  <c r="W3983" i="103"/>
  <c r="W3984" i="103"/>
  <c r="W3985" i="103"/>
  <c r="W3986" i="103"/>
  <c r="W3987" i="103"/>
  <c r="W3988" i="103"/>
  <c r="W3989" i="103"/>
  <c r="W3990" i="103"/>
  <c r="W3991" i="103"/>
  <c r="W3992" i="103"/>
  <c r="W3993" i="103"/>
  <c r="W3994" i="103"/>
  <c r="W3995" i="103"/>
  <c r="W3996" i="103"/>
  <c r="W3997" i="103"/>
  <c r="W3998" i="103"/>
  <c r="W3999" i="103"/>
  <c r="W4000" i="103"/>
  <c r="W4001" i="103"/>
  <c r="W4002" i="103"/>
  <c r="W4003" i="103"/>
  <c r="W4004" i="103"/>
  <c r="W4005" i="103"/>
  <c r="W4006" i="103"/>
  <c r="W4007" i="103"/>
  <c r="W4008" i="103"/>
  <c r="W4009" i="103"/>
  <c r="W4010" i="103"/>
  <c r="W4011" i="103"/>
  <c r="W4012" i="103"/>
  <c r="W4013" i="103"/>
  <c r="W4014" i="103"/>
  <c r="W4015" i="103"/>
  <c r="W4016" i="103"/>
  <c r="W4017" i="103"/>
  <c r="W4018" i="103"/>
  <c r="W4019" i="103"/>
  <c r="W4020" i="103"/>
  <c r="W4021" i="103"/>
  <c r="W4022" i="103"/>
  <c r="W4023" i="103"/>
  <c r="W4024" i="103"/>
  <c r="W4025" i="103"/>
  <c r="W4026" i="103"/>
  <c r="W4027" i="103"/>
  <c r="W4028" i="103"/>
  <c r="W4029" i="103"/>
  <c r="W4030" i="103"/>
  <c r="W4031" i="103"/>
  <c r="W4032" i="103"/>
  <c r="W4033" i="103"/>
  <c r="W4034" i="103"/>
  <c r="W4035" i="103"/>
  <c r="W4036" i="103"/>
  <c r="W4037" i="103"/>
  <c r="W4038" i="103"/>
  <c r="W4039" i="103"/>
  <c r="W4040" i="103"/>
  <c r="W4041" i="103"/>
  <c r="W4042" i="103"/>
  <c r="W4043" i="103"/>
  <c r="W4044" i="103"/>
  <c r="W4045" i="103"/>
  <c r="W4046" i="103"/>
  <c r="W4047" i="103"/>
  <c r="W4048" i="103"/>
  <c r="W4049" i="103"/>
  <c r="W4050" i="103"/>
  <c r="W4051" i="103"/>
  <c r="W4052" i="103"/>
  <c r="W4053" i="103"/>
  <c r="W4054" i="103"/>
  <c r="W4055" i="103"/>
  <c r="W4056" i="103"/>
  <c r="W4057" i="103"/>
  <c r="W4058" i="103"/>
  <c r="W4059" i="103"/>
  <c r="W4060" i="103"/>
  <c r="W4061" i="103"/>
  <c r="W4062" i="103"/>
  <c r="W4063" i="103"/>
  <c r="W4064" i="103"/>
  <c r="W4065" i="103"/>
  <c r="W4066" i="103"/>
  <c r="W4067" i="103"/>
  <c r="W4068" i="103"/>
  <c r="W4069" i="103"/>
  <c r="W4070" i="103"/>
  <c r="W4071" i="103"/>
  <c r="W4072" i="103"/>
  <c r="W4073" i="103"/>
  <c r="W4074" i="103"/>
  <c r="W4075" i="103"/>
  <c r="W4076" i="103"/>
  <c r="W4077" i="103"/>
  <c r="W4078" i="103"/>
  <c r="W4079" i="103"/>
  <c r="W4080" i="103"/>
  <c r="W4081" i="103"/>
  <c r="W4082" i="103"/>
  <c r="W4083" i="103"/>
  <c r="W4084" i="103"/>
  <c r="W4085" i="103"/>
  <c r="W4086" i="103"/>
  <c r="W4087" i="103"/>
  <c r="W4088" i="103"/>
  <c r="W4089" i="103"/>
  <c r="W4090" i="103"/>
  <c r="W4091" i="103"/>
  <c r="W4092" i="103"/>
  <c r="W4093" i="103"/>
  <c r="W4094" i="103"/>
  <c r="W4095" i="103"/>
  <c r="W4096" i="103"/>
  <c r="W4097" i="103"/>
  <c r="W4098" i="103"/>
  <c r="W4099" i="103"/>
  <c r="W4100" i="103"/>
  <c r="W4101" i="103"/>
  <c r="W4102" i="103"/>
  <c r="W4103" i="103"/>
  <c r="W4104" i="103"/>
  <c r="W4105" i="103"/>
  <c r="W4106" i="103"/>
  <c r="W4107" i="103"/>
  <c r="W4108" i="103"/>
  <c r="W4109" i="103"/>
  <c r="W4110" i="103"/>
  <c r="W4111" i="103"/>
  <c r="W4112" i="103"/>
  <c r="W4113" i="103"/>
  <c r="W4114" i="103"/>
  <c r="W4115" i="103"/>
  <c r="W4116" i="103"/>
  <c r="W4117" i="103"/>
  <c r="W4118" i="103"/>
  <c r="W4119" i="103"/>
  <c r="W4120" i="103"/>
  <c r="W4121" i="103"/>
  <c r="W4122" i="103"/>
  <c r="W4123" i="103"/>
  <c r="W4124" i="103"/>
  <c r="W4125" i="103"/>
  <c r="W4126" i="103"/>
  <c r="W4127" i="103"/>
  <c r="W4128" i="103"/>
  <c r="W4129" i="103"/>
  <c r="W4130" i="103"/>
  <c r="W4131" i="103"/>
  <c r="W4132" i="103"/>
  <c r="W4133" i="103"/>
  <c r="W4134" i="103"/>
  <c r="W4135" i="103"/>
  <c r="W4136" i="103"/>
  <c r="W4137" i="103"/>
  <c r="W4138" i="103"/>
  <c r="W4139" i="103"/>
  <c r="W4140" i="103"/>
  <c r="W4141" i="103"/>
  <c r="W4142" i="103"/>
  <c r="W4143" i="103"/>
  <c r="W4144" i="103"/>
  <c r="W4145" i="103"/>
  <c r="W4146" i="103"/>
  <c r="W4147" i="103"/>
  <c r="W4148" i="103"/>
  <c r="W4149" i="103"/>
  <c r="W4150" i="103"/>
  <c r="W4151" i="103"/>
  <c r="W4152" i="103"/>
  <c r="W4153" i="103"/>
  <c r="W4154" i="103"/>
  <c r="W4155" i="103"/>
  <c r="W4156" i="103"/>
  <c r="W4157" i="103"/>
  <c r="W4158" i="103"/>
  <c r="W4159" i="103"/>
  <c r="W4160" i="103"/>
  <c r="W4161" i="103"/>
  <c r="W4162" i="103"/>
  <c r="W4163" i="103"/>
  <c r="W4164" i="103"/>
  <c r="W4165" i="103"/>
  <c r="W4166" i="103"/>
  <c r="W4167" i="103"/>
  <c r="W4168" i="103"/>
  <c r="W4169" i="103"/>
  <c r="W4170" i="103"/>
  <c r="W4171" i="103"/>
  <c r="W4172" i="103"/>
  <c r="W4173" i="103"/>
  <c r="W4174" i="103"/>
  <c r="W4175" i="103"/>
  <c r="W4176" i="103"/>
  <c r="W4177" i="103"/>
  <c r="W4178" i="103"/>
  <c r="W4179" i="103"/>
  <c r="W4180" i="103"/>
  <c r="W4181" i="103"/>
  <c r="W4182" i="103"/>
  <c r="W4183" i="103"/>
  <c r="W4184" i="103"/>
  <c r="W4185" i="103"/>
  <c r="W4186" i="103"/>
  <c r="W4187" i="103"/>
  <c r="W4188" i="103"/>
  <c r="W4189" i="103"/>
  <c r="W4190" i="103"/>
  <c r="W4191" i="103"/>
  <c r="W4192" i="103"/>
  <c r="W4193" i="103"/>
  <c r="W4194" i="103"/>
  <c r="W4195" i="103"/>
  <c r="W4196" i="103"/>
  <c r="W4197" i="103"/>
  <c r="W4198" i="103"/>
  <c r="W4199" i="103"/>
  <c r="W4200" i="103"/>
  <c r="W4201" i="103"/>
  <c r="W4202" i="103"/>
  <c r="W4203" i="103"/>
  <c r="W4204" i="103"/>
  <c r="W4205" i="103"/>
  <c r="W4206" i="103"/>
  <c r="W4207" i="103"/>
  <c r="W4208" i="103"/>
  <c r="W4209" i="103"/>
  <c r="W4210" i="103"/>
  <c r="W4211" i="103"/>
  <c r="W4212" i="103"/>
  <c r="W4213" i="103"/>
  <c r="W4214" i="103"/>
  <c r="W4215" i="103"/>
  <c r="W4216" i="103"/>
  <c r="W4217" i="103"/>
  <c r="W4218" i="103"/>
  <c r="W4219" i="103"/>
  <c r="W4220" i="103"/>
  <c r="W4221" i="103"/>
  <c r="W4222" i="103"/>
  <c r="W4223" i="103"/>
  <c r="W4224" i="103"/>
  <c r="W4225" i="103"/>
  <c r="W4226" i="103"/>
  <c r="W4227" i="103"/>
  <c r="W4228" i="103"/>
  <c r="W4229" i="103"/>
  <c r="W4230" i="103"/>
  <c r="W4231" i="103"/>
  <c r="W4232" i="103"/>
  <c r="W4233" i="103"/>
  <c r="W4234" i="103"/>
  <c r="W4235" i="103"/>
  <c r="W4236" i="103"/>
  <c r="W4237" i="103"/>
  <c r="W4238" i="103"/>
  <c r="W4239" i="103"/>
  <c r="W4240" i="103"/>
  <c r="W4241" i="103"/>
  <c r="W4242" i="103"/>
  <c r="W4243" i="103"/>
  <c r="W4244" i="103"/>
  <c r="W4245" i="103"/>
  <c r="W4246" i="103"/>
  <c r="W4247" i="103"/>
  <c r="W4248" i="103"/>
  <c r="W4249" i="103"/>
  <c r="W4250" i="103"/>
  <c r="W4251" i="103"/>
  <c r="W4252" i="103"/>
  <c r="W4253" i="103"/>
  <c r="W4254" i="103"/>
  <c r="W4255" i="103"/>
  <c r="W4256" i="103"/>
  <c r="W4257" i="103"/>
  <c r="W4258" i="103"/>
  <c r="W4259" i="103"/>
  <c r="W4260" i="103"/>
  <c r="W4261" i="103"/>
  <c r="W4262" i="103"/>
  <c r="W4263" i="103"/>
  <c r="W4264" i="103"/>
  <c r="W4265" i="103"/>
  <c r="W4266" i="103"/>
  <c r="W4267" i="103"/>
  <c r="W4268" i="103"/>
  <c r="W4269" i="103"/>
  <c r="W4270" i="103"/>
  <c r="W4271" i="103"/>
  <c r="W4272" i="103"/>
  <c r="W4273" i="103"/>
  <c r="W4274" i="103"/>
  <c r="W4275" i="103"/>
  <c r="W4276" i="103"/>
  <c r="W4277" i="103"/>
  <c r="W4278" i="103"/>
  <c r="W4279" i="103"/>
  <c r="W4280" i="103"/>
  <c r="W4281" i="103"/>
  <c r="W4282" i="103"/>
  <c r="W4283" i="103"/>
  <c r="W4284" i="103"/>
  <c r="W4285" i="103"/>
  <c r="W4286" i="103"/>
  <c r="W4287" i="103"/>
  <c r="W4288" i="103"/>
  <c r="W4289" i="103"/>
  <c r="W4290" i="103"/>
  <c r="W4291" i="103"/>
  <c r="W4292" i="103"/>
  <c r="W4293" i="103"/>
  <c r="W4294" i="103"/>
  <c r="W4295" i="103"/>
  <c r="W4296" i="103"/>
  <c r="W4297" i="103"/>
  <c r="W4298" i="103"/>
  <c r="W4299" i="103"/>
  <c r="W4300" i="103"/>
  <c r="W4301" i="103"/>
  <c r="W4302" i="103"/>
  <c r="W4303" i="103"/>
  <c r="W4304" i="103"/>
  <c r="W4305" i="103"/>
  <c r="W4306" i="103"/>
  <c r="W4307" i="103"/>
  <c r="W4308" i="103"/>
  <c r="W4309" i="103"/>
  <c r="W4310" i="103"/>
  <c r="W4311" i="103"/>
  <c r="W4312" i="103"/>
  <c r="W4313" i="103"/>
  <c r="W4314" i="103"/>
  <c r="W4315" i="103"/>
  <c r="W4316" i="103"/>
  <c r="W4317" i="103"/>
  <c r="W4318" i="103"/>
  <c r="W4319" i="103"/>
  <c r="W4320" i="103"/>
  <c r="W4321" i="103"/>
  <c r="W4322" i="103"/>
  <c r="W4323" i="103"/>
  <c r="W4324" i="103"/>
  <c r="W4325" i="103"/>
  <c r="W4326" i="103"/>
  <c r="W4327" i="103"/>
  <c r="W4328" i="103"/>
  <c r="W4329" i="103"/>
  <c r="W4330" i="103"/>
  <c r="W4331" i="103"/>
  <c r="W4332" i="103"/>
  <c r="W4333" i="103"/>
  <c r="W4334" i="103"/>
  <c r="W4335" i="103"/>
  <c r="W4336" i="103"/>
  <c r="W4337" i="103"/>
  <c r="W4338" i="103"/>
  <c r="W4339" i="103"/>
  <c r="W4340" i="103"/>
  <c r="W4341" i="103"/>
  <c r="W4342" i="103"/>
  <c r="W4343" i="103"/>
  <c r="W4344" i="103"/>
  <c r="W4345" i="103"/>
  <c r="W4346" i="103"/>
  <c r="W4347" i="103"/>
  <c r="W4348" i="103"/>
  <c r="W4349" i="103"/>
  <c r="W4350" i="103"/>
  <c r="W4351" i="103"/>
  <c r="W4352" i="103"/>
  <c r="W4353" i="103"/>
  <c r="W4354" i="103"/>
  <c r="W4355" i="103"/>
  <c r="W4356" i="103"/>
  <c r="W4357" i="103"/>
  <c r="W4358" i="103"/>
  <c r="W4359" i="103"/>
  <c r="W4360" i="103"/>
  <c r="W4361" i="103"/>
  <c r="W4362" i="103"/>
  <c r="W4363" i="103"/>
  <c r="W4364" i="103"/>
  <c r="W4365" i="103"/>
  <c r="W4366" i="103"/>
  <c r="W4367" i="103"/>
  <c r="W4368" i="103"/>
  <c r="W4369" i="103"/>
  <c r="W4370" i="103"/>
  <c r="W4371" i="103"/>
  <c r="W4372" i="103"/>
  <c r="W4373" i="103"/>
  <c r="W4374" i="103"/>
  <c r="W4375" i="103"/>
  <c r="W4376" i="103"/>
  <c r="W4377" i="103"/>
  <c r="W4378" i="103"/>
  <c r="W4379" i="103"/>
  <c r="W4380" i="103"/>
  <c r="W4381" i="103"/>
  <c r="W4382" i="103"/>
  <c r="W4383" i="103"/>
  <c r="W4384" i="103"/>
  <c r="W4385" i="103"/>
  <c r="W4386" i="103"/>
  <c r="W4387" i="103"/>
  <c r="W4388" i="103"/>
  <c r="W4389" i="103"/>
  <c r="W4390" i="103"/>
  <c r="W4391" i="103"/>
  <c r="W4392" i="103"/>
  <c r="W4393" i="103"/>
  <c r="W4394" i="103"/>
  <c r="W4395" i="103"/>
  <c r="W4396" i="103"/>
  <c r="W4397" i="103"/>
  <c r="W4398" i="103"/>
  <c r="W4399" i="103"/>
  <c r="W4400" i="103"/>
  <c r="W4401" i="103"/>
  <c r="W4402" i="103"/>
  <c r="W4403" i="103"/>
  <c r="W4404" i="103"/>
  <c r="W4405" i="103"/>
  <c r="W4406" i="103"/>
  <c r="W4407" i="103"/>
  <c r="W4408" i="103"/>
  <c r="W4409" i="103"/>
  <c r="W4410" i="103"/>
  <c r="W4411" i="103"/>
  <c r="W4412" i="103"/>
  <c r="W4413" i="103"/>
  <c r="W4414" i="103"/>
  <c r="W4415" i="103"/>
  <c r="W4416" i="103"/>
  <c r="W4417" i="103"/>
  <c r="W4418" i="103"/>
  <c r="W4419" i="103"/>
  <c r="W4420" i="103"/>
  <c r="W4421" i="103"/>
  <c r="W4422" i="103"/>
  <c r="W4423" i="103"/>
  <c r="W4424" i="103"/>
  <c r="W4425" i="103"/>
  <c r="W4426" i="103"/>
  <c r="W4427" i="103"/>
  <c r="W4428" i="103"/>
  <c r="W4429" i="103"/>
  <c r="W4430" i="103"/>
  <c r="W4431" i="103"/>
  <c r="W4432" i="103"/>
  <c r="W4433" i="103"/>
  <c r="W4434" i="103"/>
  <c r="W4435" i="103"/>
  <c r="W4436" i="103"/>
  <c r="W4437" i="103"/>
  <c r="W4438" i="103"/>
  <c r="W4439" i="103"/>
  <c r="W4440" i="103"/>
  <c r="W4441" i="103"/>
  <c r="W4442" i="103"/>
  <c r="W4443" i="103"/>
  <c r="W4444" i="103"/>
  <c r="W4445" i="103"/>
  <c r="W4446" i="103"/>
  <c r="W4447" i="103"/>
  <c r="W4448" i="103"/>
  <c r="W4449" i="103"/>
  <c r="W4450" i="103"/>
  <c r="W4451" i="103"/>
  <c r="W4452" i="103"/>
  <c r="W4453" i="103"/>
  <c r="W4454" i="103"/>
  <c r="W4455" i="103"/>
  <c r="W4456" i="103"/>
  <c r="W4457" i="103"/>
  <c r="W4458" i="103"/>
  <c r="W4459" i="103"/>
  <c r="W4460" i="103"/>
  <c r="W4461" i="103"/>
  <c r="W4462" i="103"/>
  <c r="W4463" i="103"/>
  <c r="W4464" i="103"/>
  <c r="W4465" i="103"/>
  <c r="W4466" i="103"/>
  <c r="W4467" i="103"/>
  <c r="W4468" i="103"/>
  <c r="W4469" i="103"/>
  <c r="W4470" i="103"/>
  <c r="W4471" i="103"/>
  <c r="W4472" i="103"/>
  <c r="W4473" i="103"/>
  <c r="W4474" i="103"/>
  <c r="W4475" i="103"/>
  <c r="W4476" i="103"/>
  <c r="W4477" i="103"/>
  <c r="W4478" i="103"/>
  <c r="W4479" i="103"/>
  <c r="W4480" i="103"/>
  <c r="W4481" i="103"/>
  <c r="W4482" i="103"/>
  <c r="W4483" i="103"/>
  <c r="W4484" i="103"/>
  <c r="W4485" i="103"/>
  <c r="W4486" i="103"/>
  <c r="W4487" i="103"/>
  <c r="W4488" i="103"/>
  <c r="W4489" i="103"/>
  <c r="W4490" i="103"/>
  <c r="W4491" i="103"/>
  <c r="W4492" i="103"/>
  <c r="W4493" i="103"/>
  <c r="W4494" i="103"/>
  <c r="W4495" i="103"/>
  <c r="W4496" i="103"/>
  <c r="W4497" i="103"/>
  <c r="W4498" i="103"/>
  <c r="W4499" i="103"/>
  <c r="W4500" i="103"/>
  <c r="W4501" i="103"/>
  <c r="W4502" i="103"/>
  <c r="W4503" i="103"/>
  <c r="W4504" i="103"/>
  <c r="W4505" i="103"/>
  <c r="W4506" i="103"/>
  <c r="W4507" i="103"/>
  <c r="W4508" i="103"/>
  <c r="W4509" i="103"/>
  <c r="W4510" i="103"/>
  <c r="W4511" i="103"/>
  <c r="W4512" i="103"/>
  <c r="W4513" i="103"/>
  <c r="W2" i="103"/>
  <c r="G4460" i="103"/>
  <c r="G4459" i="103"/>
  <c r="G4458" i="103"/>
  <c r="G4457" i="103"/>
  <c r="G4456" i="103"/>
  <c r="G4455" i="103"/>
  <c r="G4454" i="103"/>
  <c r="G4453" i="103"/>
  <c r="S4453" i="103" s="1"/>
  <c r="G4452" i="103"/>
  <c r="G4451" i="103"/>
  <c r="G4450" i="103"/>
  <c r="S112" i="103"/>
  <c r="S113" i="103"/>
  <c r="S114" i="103"/>
  <c r="S115" i="103"/>
  <c r="S116" i="103"/>
  <c r="S117" i="103"/>
  <c r="S118" i="103"/>
  <c r="S119" i="103"/>
  <c r="S120" i="103"/>
  <c r="S121" i="103"/>
  <c r="S122" i="103"/>
  <c r="S123" i="103"/>
  <c r="S124" i="103"/>
  <c r="S125" i="103"/>
  <c r="S126" i="103"/>
  <c r="S127" i="103"/>
  <c r="S128" i="103"/>
  <c r="S129" i="103"/>
  <c r="S130" i="103"/>
  <c r="S131" i="103"/>
  <c r="S132" i="103"/>
  <c r="S133" i="103"/>
  <c r="S134" i="103"/>
  <c r="S135" i="103"/>
  <c r="S136" i="103"/>
  <c r="S137" i="103"/>
  <c r="S138" i="103"/>
  <c r="S139" i="103"/>
  <c r="S140" i="103"/>
  <c r="S141" i="103"/>
  <c r="S142" i="103"/>
  <c r="S143" i="103"/>
  <c r="S144" i="103"/>
  <c r="S145" i="103"/>
  <c r="S146" i="103"/>
  <c r="S147" i="103"/>
  <c r="S148" i="103"/>
  <c r="S149" i="103"/>
  <c r="S150" i="103"/>
  <c r="S151" i="103"/>
  <c r="S152" i="103"/>
  <c r="S153" i="103"/>
  <c r="S154" i="103"/>
  <c r="S155" i="103"/>
  <c r="S156" i="103"/>
  <c r="S157" i="103"/>
  <c r="S158" i="103"/>
  <c r="S159" i="103"/>
  <c r="S160" i="103"/>
  <c r="S161" i="103"/>
  <c r="S162" i="103"/>
  <c r="S163" i="103"/>
  <c r="S164" i="103"/>
  <c r="S165" i="103"/>
  <c r="S166" i="103"/>
  <c r="S167" i="103"/>
  <c r="S168" i="103"/>
  <c r="S169" i="103"/>
  <c r="S170" i="103"/>
  <c r="S171" i="103"/>
  <c r="S172" i="103"/>
  <c r="S173" i="103"/>
  <c r="S174" i="103"/>
  <c r="S175" i="103"/>
  <c r="S176" i="103"/>
  <c r="S177" i="103"/>
  <c r="S178" i="103"/>
  <c r="S179" i="103"/>
  <c r="S180" i="103"/>
  <c r="S181" i="103"/>
  <c r="S182" i="103"/>
  <c r="S183" i="103"/>
  <c r="S184" i="103"/>
  <c r="S185" i="103"/>
  <c r="S186" i="103"/>
  <c r="S187" i="103"/>
  <c r="S188" i="103"/>
  <c r="S189" i="103"/>
  <c r="S190" i="103"/>
  <c r="S191" i="103"/>
  <c r="S192" i="103"/>
  <c r="S193" i="103"/>
  <c r="S194" i="103"/>
  <c r="S195" i="103"/>
  <c r="S196" i="103"/>
  <c r="S197" i="103"/>
  <c r="S198" i="103"/>
  <c r="S199" i="103"/>
  <c r="S200" i="103"/>
  <c r="S201" i="103"/>
  <c r="S202" i="103"/>
  <c r="S203" i="103"/>
  <c r="S204" i="103"/>
  <c r="S205" i="103"/>
  <c r="S206" i="103"/>
  <c r="S207" i="103"/>
  <c r="S208" i="103"/>
  <c r="S209" i="103"/>
  <c r="S210" i="103"/>
  <c r="S211" i="103"/>
  <c r="S212" i="103"/>
  <c r="S213" i="103"/>
  <c r="S214" i="103"/>
  <c r="S215" i="103"/>
  <c r="S216" i="103"/>
  <c r="S217" i="103"/>
  <c r="S218" i="103"/>
  <c r="S219" i="103"/>
  <c r="S220" i="103"/>
  <c r="S221" i="103"/>
  <c r="S222" i="103"/>
  <c r="S223" i="103"/>
  <c r="S224" i="103"/>
  <c r="S225" i="103"/>
  <c r="S226" i="103"/>
  <c r="S227" i="103"/>
  <c r="S228" i="103"/>
  <c r="S229" i="103"/>
  <c r="S230" i="103"/>
  <c r="S231" i="103"/>
  <c r="S232" i="103"/>
  <c r="S233" i="103"/>
  <c r="S234" i="103"/>
  <c r="S235" i="103"/>
  <c r="S236" i="103"/>
  <c r="S237" i="103"/>
  <c r="S238" i="103"/>
  <c r="S239" i="103"/>
  <c r="S240" i="103"/>
  <c r="S241" i="103"/>
  <c r="S242" i="103"/>
  <c r="S243" i="103"/>
  <c r="S244" i="103"/>
  <c r="S245" i="103"/>
  <c r="S246" i="103"/>
  <c r="S247" i="103"/>
  <c r="S248" i="103"/>
  <c r="S249" i="103"/>
  <c r="S250" i="103"/>
  <c r="S251" i="103"/>
  <c r="S252" i="103"/>
  <c r="S253" i="103"/>
  <c r="S254" i="103"/>
  <c r="S255" i="103"/>
  <c r="S256" i="103"/>
  <c r="S257" i="103"/>
  <c r="S258" i="103"/>
  <c r="S259" i="103"/>
  <c r="S260" i="103"/>
  <c r="S261" i="103"/>
  <c r="S262" i="103"/>
  <c r="S263" i="103"/>
  <c r="S264" i="103"/>
  <c r="S265" i="103"/>
  <c r="S266" i="103"/>
  <c r="S267" i="103"/>
  <c r="S268" i="103"/>
  <c r="S269" i="103"/>
  <c r="S270" i="103"/>
  <c r="S271" i="103"/>
  <c r="S272" i="103"/>
  <c r="S273" i="103"/>
  <c r="S274" i="103"/>
  <c r="S275" i="103"/>
  <c r="S276" i="103"/>
  <c r="S277" i="103"/>
  <c r="S278" i="103"/>
  <c r="S279" i="103"/>
  <c r="S280" i="103"/>
  <c r="S281" i="103"/>
  <c r="S282" i="103"/>
  <c r="S283" i="103"/>
  <c r="S284" i="103"/>
  <c r="S285" i="103"/>
  <c r="S286" i="103"/>
  <c r="S287" i="103"/>
  <c r="S288" i="103"/>
  <c r="S289" i="103"/>
  <c r="S290" i="103"/>
  <c r="S291" i="103"/>
  <c r="S292" i="103"/>
  <c r="S293" i="103"/>
  <c r="S294" i="103"/>
  <c r="S295" i="103"/>
  <c r="S296" i="103"/>
  <c r="S297" i="103"/>
  <c r="S298" i="103"/>
  <c r="S299" i="103"/>
  <c r="S300" i="103"/>
  <c r="S301" i="103"/>
  <c r="S302" i="103"/>
  <c r="S303" i="103"/>
  <c r="S304" i="103"/>
  <c r="S305" i="103"/>
  <c r="S306" i="103"/>
  <c r="S307" i="103"/>
  <c r="S308" i="103"/>
  <c r="S309" i="103"/>
  <c r="S310" i="103"/>
  <c r="S311" i="103"/>
  <c r="S312" i="103"/>
  <c r="S313" i="103"/>
  <c r="S314" i="103"/>
  <c r="S315" i="103"/>
  <c r="S316" i="103"/>
  <c r="S317" i="103"/>
  <c r="S318" i="103"/>
  <c r="S319" i="103"/>
  <c r="S320" i="103"/>
  <c r="S321" i="103"/>
  <c r="S322" i="103"/>
  <c r="S323" i="103"/>
  <c r="S324" i="103"/>
  <c r="S325" i="103"/>
  <c r="S326" i="103"/>
  <c r="S327" i="103"/>
  <c r="S328" i="103"/>
  <c r="S329" i="103"/>
  <c r="S330" i="103"/>
  <c r="S331" i="103"/>
  <c r="S332" i="103"/>
  <c r="S333" i="103"/>
  <c r="S334" i="103"/>
  <c r="S335" i="103"/>
  <c r="S336" i="103"/>
  <c r="S337" i="103"/>
  <c r="S338" i="103"/>
  <c r="S339" i="103"/>
  <c r="S340" i="103"/>
  <c r="S341" i="103"/>
  <c r="S342" i="103"/>
  <c r="S343" i="103"/>
  <c r="S344" i="103"/>
  <c r="S345" i="103"/>
  <c r="S346" i="103"/>
  <c r="S347" i="103"/>
  <c r="S348" i="103"/>
  <c r="S349" i="103"/>
  <c r="S350" i="103"/>
  <c r="S351" i="103"/>
  <c r="S352" i="103"/>
  <c r="S353" i="103"/>
  <c r="S354" i="103"/>
  <c r="S355" i="103"/>
  <c r="S356" i="103"/>
  <c r="S357" i="103"/>
  <c r="S358" i="103"/>
  <c r="S359" i="103"/>
  <c r="S360" i="103"/>
  <c r="S361" i="103"/>
  <c r="S362" i="103"/>
  <c r="S363" i="103"/>
  <c r="S364" i="103"/>
  <c r="S365" i="103"/>
  <c r="S366" i="103"/>
  <c r="S367" i="103"/>
  <c r="S368" i="103"/>
  <c r="S369" i="103"/>
  <c r="S370" i="103"/>
  <c r="S371" i="103"/>
  <c r="S372" i="103"/>
  <c r="S373" i="103"/>
  <c r="S374" i="103"/>
  <c r="S375" i="103"/>
  <c r="S376" i="103"/>
  <c r="S377" i="103"/>
  <c r="S378" i="103"/>
  <c r="S379" i="103"/>
  <c r="S380" i="103"/>
  <c r="S381" i="103"/>
  <c r="S382" i="103"/>
  <c r="S383" i="103"/>
  <c r="S384" i="103"/>
  <c r="S385" i="103"/>
  <c r="S386" i="103"/>
  <c r="S387" i="103"/>
  <c r="S388" i="103"/>
  <c r="S389" i="103"/>
  <c r="S390" i="103"/>
  <c r="S391" i="103"/>
  <c r="S392" i="103"/>
  <c r="S393" i="103"/>
  <c r="S394" i="103"/>
  <c r="S395" i="103"/>
  <c r="S396" i="103"/>
  <c r="S397" i="103"/>
  <c r="S398" i="103"/>
  <c r="S399" i="103"/>
  <c r="S400" i="103"/>
  <c r="S401" i="103"/>
  <c r="S402" i="103"/>
  <c r="S403" i="103"/>
  <c r="S404" i="103"/>
  <c r="S405" i="103"/>
  <c r="S406" i="103"/>
  <c r="S407" i="103"/>
  <c r="S408" i="103"/>
  <c r="S409" i="103"/>
  <c r="S410" i="103"/>
  <c r="S411" i="103"/>
  <c r="S412" i="103"/>
  <c r="S413" i="103"/>
  <c r="S414" i="103"/>
  <c r="S415" i="103"/>
  <c r="S416" i="103"/>
  <c r="S417" i="103"/>
  <c r="S418" i="103"/>
  <c r="S419" i="103"/>
  <c r="S420" i="103"/>
  <c r="S421" i="103"/>
  <c r="S422" i="103"/>
  <c r="S423" i="103"/>
  <c r="S424" i="103"/>
  <c r="S425" i="103"/>
  <c r="S426" i="103"/>
  <c r="S427" i="103"/>
  <c r="S428" i="103"/>
  <c r="S429" i="103"/>
  <c r="S430" i="103"/>
  <c r="S431" i="103"/>
  <c r="S432" i="103"/>
  <c r="S433" i="103"/>
  <c r="S434" i="103"/>
  <c r="S435" i="103"/>
  <c r="S436" i="103"/>
  <c r="S437" i="103"/>
  <c r="S438" i="103"/>
  <c r="S439" i="103"/>
  <c r="S440" i="103"/>
  <c r="S441" i="103"/>
  <c r="S442" i="103"/>
  <c r="S443" i="103"/>
  <c r="S444" i="103"/>
  <c r="S445" i="103"/>
  <c r="S446" i="103"/>
  <c r="S447" i="103"/>
  <c r="S448" i="103"/>
  <c r="S449" i="103"/>
  <c r="S450" i="103"/>
  <c r="S451" i="103"/>
  <c r="S452" i="103"/>
  <c r="S453" i="103"/>
  <c r="S454" i="103"/>
  <c r="S455" i="103"/>
  <c r="S456" i="103"/>
  <c r="S457" i="103"/>
  <c r="S458" i="103"/>
  <c r="S459" i="103"/>
  <c r="S460" i="103"/>
  <c r="S461" i="103"/>
  <c r="S462" i="103"/>
  <c r="S463" i="103"/>
  <c r="S464" i="103"/>
  <c r="S465" i="103"/>
  <c r="S466" i="103"/>
  <c r="S467" i="103"/>
  <c r="S468" i="103"/>
  <c r="S469" i="103"/>
  <c r="S470" i="103"/>
  <c r="S471" i="103"/>
  <c r="S472" i="103"/>
  <c r="S473" i="103"/>
  <c r="S474" i="103"/>
  <c r="S475" i="103"/>
  <c r="S476" i="103"/>
  <c r="S477" i="103"/>
  <c r="S478" i="103"/>
  <c r="S479" i="103"/>
  <c r="S480" i="103"/>
  <c r="S481" i="103"/>
  <c r="S482" i="103"/>
  <c r="S483" i="103"/>
  <c r="S484" i="103"/>
  <c r="S485" i="103"/>
  <c r="S486" i="103"/>
  <c r="S487" i="103"/>
  <c r="S488" i="103"/>
  <c r="S489" i="103"/>
  <c r="S490" i="103"/>
  <c r="S491" i="103"/>
  <c r="S492" i="103"/>
  <c r="S493" i="103"/>
  <c r="S494" i="103"/>
  <c r="S495" i="103"/>
  <c r="S496" i="103"/>
  <c r="S497" i="103"/>
  <c r="S498" i="103"/>
  <c r="S499" i="103"/>
  <c r="S500" i="103"/>
  <c r="S501" i="103"/>
  <c r="S502" i="103"/>
  <c r="S503" i="103"/>
  <c r="S504" i="103"/>
  <c r="S505" i="103"/>
  <c r="S506" i="103"/>
  <c r="S507" i="103"/>
  <c r="S508" i="103"/>
  <c r="S509" i="103"/>
  <c r="S510" i="103"/>
  <c r="S511" i="103"/>
  <c r="S512" i="103"/>
  <c r="S513" i="103"/>
  <c r="S514" i="103"/>
  <c r="S515" i="103"/>
  <c r="S516" i="103"/>
  <c r="S517" i="103"/>
  <c r="S518" i="103"/>
  <c r="S519" i="103"/>
  <c r="S520" i="103"/>
  <c r="S521" i="103"/>
  <c r="S522" i="103"/>
  <c r="S523" i="103"/>
  <c r="S524" i="103"/>
  <c r="S525" i="103"/>
  <c r="S526" i="103"/>
  <c r="S527" i="103"/>
  <c r="S528" i="103"/>
  <c r="S529" i="103"/>
  <c r="S530" i="103"/>
  <c r="S531" i="103"/>
  <c r="S532" i="103"/>
  <c r="S533" i="103"/>
  <c r="S534" i="103"/>
  <c r="S535" i="103"/>
  <c r="S536" i="103"/>
  <c r="S537" i="103"/>
  <c r="S538" i="103"/>
  <c r="S539" i="103"/>
  <c r="S540" i="103"/>
  <c r="S541" i="103"/>
  <c r="S542" i="103"/>
  <c r="S543" i="103"/>
  <c r="S544" i="103"/>
  <c r="S545" i="103"/>
  <c r="S546" i="103"/>
  <c r="S547" i="103"/>
  <c r="S548" i="103"/>
  <c r="S549" i="103"/>
  <c r="S550" i="103"/>
  <c r="S551" i="103"/>
  <c r="S552" i="103"/>
  <c r="S553" i="103"/>
  <c r="S554" i="103"/>
  <c r="S555" i="103"/>
  <c r="S556" i="103"/>
  <c r="S557" i="103"/>
  <c r="S558" i="103"/>
  <c r="S559" i="103"/>
  <c r="S560" i="103"/>
  <c r="S561" i="103"/>
  <c r="S562" i="103"/>
  <c r="S563" i="103"/>
  <c r="S564" i="103"/>
  <c r="S565" i="103"/>
  <c r="S566" i="103"/>
  <c r="S567" i="103"/>
  <c r="S568" i="103"/>
  <c r="S569" i="103"/>
  <c r="S570" i="103"/>
  <c r="S571" i="103"/>
  <c r="S572" i="103"/>
  <c r="S573" i="103"/>
  <c r="S574" i="103"/>
  <c r="S575" i="103"/>
  <c r="S576" i="103"/>
  <c r="S577" i="103"/>
  <c r="S578" i="103"/>
  <c r="S579" i="103"/>
  <c r="S580" i="103"/>
  <c r="S581" i="103"/>
  <c r="S582" i="103"/>
  <c r="S583" i="103"/>
  <c r="S584" i="103"/>
  <c r="S585" i="103"/>
  <c r="S586" i="103"/>
  <c r="S587" i="103"/>
  <c r="S588" i="103"/>
  <c r="S589" i="103"/>
  <c r="S590" i="103"/>
  <c r="S591" i="103"/>
  <c r="S592" i="103"/>
  <c r="S593" i="103"/>
  <c r="S594" i="103"/>
  <c r="S595" i="103"/>
  <c r="S596" i="103"/>
  <c r="S597" i="103"/>
  <c r="S598" i="103"/>
  <c r="S599" i="103"/>
  <c r="S600" i="103"/>
  <c r="S601" i="103"/>
  <c r="S602" i="103"/>
  <c r="S603" i="103"/>
  <c r="S604" i="103"/>
  <c r="S605" i="103"/>
  <c r="S606" i="103"/>
  <c r="S607" i="103"/>
  <c r="S608" i="103"/>
  <c r="S609" i="103"/>
  <c r="S610" i="103"/>
  <c r="S611" i="103"/>
  <c r="S612" i="103"/>
  <c r="S613" i="103"/>
  <c r="S614" i="103"/>
  <c r="S615" i="103"/>
  <c r="S616" i="103"/>
  <c r="S617" i="103"/>
  <c r="S618" i="103"/>
  <c r="S619" i="103"/>
  <c r="S620" i="103"/>
  <c r="S621" i="103"/>
  <c r="S622" i="103"/>
  <c r="S623" i="103"/>
  <c r="S624" i="103"/>
  <c r="S625" i="103"/>
  <c r="S626" i="103"/>
  <c r="S627" i="103"/>
  <c r="S628" i="103"/>
  <c r="S629" i="103"/>
  <c r="S630" i="103"/>
  <c r="S631" i="103"/>
  <c r="S632" i="103"/>
  <c r="S633" i="103"/>
  <c r="S634" i="103"/>
  <c r="S635" i="103"/>
  <c r="S636" i="103"/>
  <c r="S637" i="103"/>
  <c r="S638" i="103"/>
  <c r="S639" i="103"/>
  <c r="S640" i="103"/>
  <c r="S641" i="103"/>
  <c r="S642" i="103"/>
  <c r="S643" i="103"/>
  <c r="S644" i="103"/>
  <c r="S645" i="103"/>
  <c r="S646" i="103"/>
  <c r="S647" i="103"/>
  <c r="S648" i="103"/>
  <c r="S649" i="103"/>
  <c r="S650" i="103"/>
  <c r="S651" i="103"/>
  <c r="S652" i="103"/>
  <c r="S653" i="103"/>
  <c r="S654" i="103"/>
  <c r="S655" i="103"/>
  <c r="S656" i="103"/>
  <c r="S657" i="103"/>
  <c r="S658" i="103"/>
  <c r="S659" i="103"/>
  <c r="S660" i="103"/>
  <c r="S661" i="103"/>
  <c r="S662" i="103"/>
  <c r="S663" i="103"/>
  <c r="S664" i="103"/>
  <c r="S665" i="103"/>
  <c r="S666" i="103"/>
  <c r="S667" i="103"/>
  <c r="S668" i="103"/>
  <c r="S669" i="103"/>
  <c r="S670" i="103"/>
  <c r="S671" i="103"/>
  <c r="S672" i="103"/>
  <c r="S673" i="103"/>
  <c r="S674" i="103"/>
  <c r="S675" i="103"/>
  <c r="S676" i="103"/>
  <c r="S677" i="103"/>
  <c r="S678" i="103"/>
  <c r="S679" i="103"/>
  <c r="S680" i="103"/>
  <c r="S681" i="103"/>
  <c r="S682" i="103"/>
  <c r="S683" i="103"/>
  <c r="S684" i="103"/>
  <c r="S685" i="103"/>
  <c r="S686" i="103"/>
  <c r="S687" i="103"/>
  <c r="S688" i="103"/>
  <c r="S689" i="103"/>
  <c r="S690" i="103"/>
  <c r="S691" i="103"/>
  <c r="S692" i="103"/>
  <c r="S693" i="103"/>
  <c r="S694" i="103"/>
  <c r="S695" i="103"/>
  <c r="S696" i="103"/>
  <c r="S697" i="103"/>
  <c r="S698" i="103"/>
  <c r="S699" i="103"/>
  <c r="S700" i="103"/>
  <c r="S701" i="103"/>
  <c r="S702" i="103"/>
  <c r="S703" i="103"/>
  <c r="S704" i="103"/>
  <c r="S705" i="103"/>
  <c r="S706" i="103"/>
  <c r="S707" i="103"/>
  <c r="S708" i="103"/>
  <c r="S709" i="103"/>
  <c r="S710" i="103"/>
  <c r="S711" i="103"/>
  <c r="S712" i="103"/>
  <c r="S713" i="103"/>
  <c r="S714" i="103"/>
  <c r="S715" i="103"/>
  <c r="S716" i="103"/>
  <c r="S717" i="103"/>
  <c r="S718" i="103"/>
  <c r="S719" i="103"/>
  <c r="S720" i="103"/>
  <c r="S721" i="103"/>
  <c r="S722" i="103"/>
  <c r="S723" i="103"/>
  <c r="S724" i="103"/>
  <c r="S725" i="103"/>
  <c r="S726" i="103"/>
  <c r="S727" i="103"/>
  <c r="S728" i="103"/>
  <c r="S729" i="103"/>
  <c r="S730" i="103"/>
  <c r="S731" i="103"/>
  <c r="S732" i="103"/>
  <c r="S733" i="103"/>
  <c r="S734" i="103"/>
  <c r="S735" i="103"/>
  <c r="S736" i="103"/>
  <c r="S737" i="103"/>
  <c r="S738" i="103"/>
  <c r="S739" i="103"/>
  <c r="S740" i="103"/>
  <c r="S741" i="103"/>
  <c r="S742" i="103"/>
  <c r="S743" i="103"/>
  <c r="S744" i="103"/>
  <c r="S745" i="103"/>
  <c r="S746" i="103"/>
  <c r="S747" i="103"/>
  <c r="S748" i="103"/>
  <c r="S749" i="103"/>
  <c r="S750" i="103"/>
  <c r="S751" i="103"/>
  <c r="S752" i="103"/>
  <c r="S753" i="103"/>
  <c r="S754" i="103"/>
  <c r="S755" i="103"/>
  <c r="S756" i="103"/>
  <c r="S757" i="103"/>
  <c r="S758" i="103"/>
  <c r="S759" i="103"/>
  <c r="S760" i="103"/>
  <c r="S761" i="103"/>
  <c r="S762" i="103"/>
  <c r="S763" i="103"/>
  <c r="S764" i="103"/>
  <c r="S765" i="103"/>
  <c r="S766" i="103"/>
  <c r="S767" i="103"/>
  <c r="S768" i="103"/>
  <c r="S769" i="103"/>
  <c r="S770" i="103"/>
  <c r="S771" i="103"/>
  <c r="S772" i="103"/>
  <c r="S773" i="103"/>
  <c r="S774" i="103"/>
  <c r="S775" i="103"/>
  <c r="S776" i="103"/>
  <c r="S777" i="103"/>
  <c r="S778" i="103"/>
  <c r="S779" i="103"/>
  <c r="S780" i="103"/>
  <c r="S781" i="103"/>
  <c r="S782" i="103"/>
  <c r="S783" i="103"/>
  <c r="S784" i="103"/>
  <c r="S785" i="103"/>
  <c r="S786" i="103"/>
  <c r="S787" i="103"/>
  <c r="S788" i="103"/>
  <c r="S789" i="103"/>
  <c r="S790" i="103"/>
  <c r="S791" i="103"/>
  <c r="S792" i="103"/>
  <c r="S793" i="103"/>
  <c r="S794" i="103"/>
  <c r="S795" i="103"/>
  <c r="S796" i="103"/>
  <c r="S797" i="103"/>
  <c r="S798" i="103"/>
  <c r="S799" i="103"/>
  <c r="S800" i="103"/>
  <c r="S801" i="103"/>
  <c r="S802" i="103"/>
  <c r="S803" i="103"/>
  <c r="S804" i="103"/>
  <c r="S805" i="103"/>
  <c r="S806" i="103"/>
  <c r="S807" i="103"/>
  <c r="S808" i="103"/>
  <c r="S809" i="103"/>
  <c r="S810" i="103"/>
  <c r="S811" i="103"/>
  <c r="S812" i="103"/>
  <c r="S813" i="103"/>
  <c r="S814" i="103"/>
  <c r="S815" i="103"/>
  <c r="S816" i="103"/>
  <c r="S817" i="103"/>
  <c r="S818" i="103"/>
  <c r="S819" i="103"/>
  <c r="S820" i="103"/>
  <c r="S821" i="103"/>
  <c r="S822" i="103"/>
  <c r="S823" i="103"/>
  <c r="S824" i="103"/>
  <c r="S825" i="103"/>
  <c r="S826" i="103"/>
  <c r="S827" i="103"/>
  <c r="S828" i="103"/>
  <c r="S829" i="103"/>
  <c r="S830" i="103"/>
  <c r="S831" i="103"/>
  <c r="S832" i="103"/>
  <c r="S833" i="103"/>
  <c r="S834" i="103"/>
  <c r="S835" i="103"/>
  <c r="S836" i="103"/>
  <c r="S837" i="103"/>
  <c r="S838" i="103"/>
  <c r="S839" i="103"/>
  <c r="S840" i="103"/>
  <c r="S841" i="103"/>
  <c r="S842" i="103"/>
  <c r="S843" i="103"/>
  <c r="S844" i="103"/>
  <c r="S845" i="103"/>
  <c r="S846" i="103"/>
  <c r="S847" i="103"/>
  <c r="S848" i="103"/>
  <c r="S849" i="103"/>
  <c r="S850" i="103"/>
  <c r="S851" i="103"/>
  <c r="S852" i="103"/>
  <c r="S853" i="103"/>
  <c r="S854" i="103"/>
  <c r="S855" i="103"/>
  <c r="S856" i="103"/>
  <c r="S857" i="103"/>
  <c r="S858" i="103"/>
  <c r="S859" i="103"/>
  <c r="S860" i="103"/>
  <c r="S861" i="103"/>
  <c r="S862" i="103"/>
  <c r="S863" i="103"/>
  <c r="S864" i="103"/>
  <c r="S865" i="103"/>
  <c r="S866" i="103"/>
  <c r="S867" i="103"/>
  <c r="S868" i="103"/>
  <c r="S869" i="103"/>
  <c r="S870" i="103"/>
  <c r="S871" i="103"/>
  <c r="S872" i="103"/>
  <c r="S873" i="103"/>
  <c r="S874" i="103"/>
  <c r="S875" i="103"/>
  <c r="S876" i="103"/>
  <c r="S877" i="103"/>
  <c r="S878" i="103"/>
  <c r="S879" i="103"/>
  <c r="S880" i="103"/>
  <c r="S881" i="103"/>
  <c r="S882" i="103"/>
  <c r="S883" i="103"/>
  <c r="S884" i="103"/>
  <c r="S885" i="103"/>
  <c r="S886" i="103"/>
  <c r="S887" i="103"/>
  <c r="S888" i="103"/>
  <c r="S889" i="103"/>
  <c r="S890" i="103"/>
  <c r="S891" i="103"/>
  <c r="S892" i="103"/>
  <c r="S893" i="103"/>
  <c r="S894" i="103"/>
  <c r="S895" i="103"/>
  <c r="S896" i="103"/>
  <c r="S897" i="103"/>
  <c r="S898" i="103"/>
  <c r="S899" i="103"/>
  <c r="S900" i="103"/>
  <c r="S901" i="103"/>
  <c r="S902" i="103"/>
  <c r="S903" i="103"/>
  <c r="S904" i="103"/>
  <c r="S905" i="103"/>
  <c r="S906" i="103"/>
  <c r="S907" i="103"/>
  <c r="S908" i="103"/>
  <c r="S909" i="103"/>
  <c r="S910" i="103"/>
  <c r="S911" i="103"/>
  <c r="S912" i="103"/>
  <c r="S913" i="103"/>
  <c r="S914" i="103"/>
  <c r="S915" i="103"/>
  <c r="S916" i="103"/>
  <c r="S917" i="103"/>
  <c r="S918" i="103"/>
  <c r="S919" i="103"/>
  <c r="S920" i="103"/>
  <c r="S921" i="103"/>
  <c r="S922" i="103"/>
  <c r="S923" i="103"/>
  <c r="S924" i="103"/>
  <c r="S925" i="103"/>
  <c r="S926" i="103"/>
  <c r="S927" i="103"/>
  <c r="S928" i="103"/>
  <c r="S929" i="103"/>
  <c r="S930" i="103"/>
  <c r="S931" i="103"/>
  <c r="S932" i="103"/>
  <c r="S933" i="103"/>
  <c r="S934" i="103"/>
  <c r="S935" i="103"/>
  <c r="S936" i="103"/>
  <c r="S937" i="103"/>
  <c r="S938" i="103"/>
  <c r="S939" i="103"/>
  <c r="S940" i="103"/>
  <c r="S941" i="103"/>
  <c r="S942" i="103"/>
  <c r="S943" i="103"/>
  <c r="S944" i="103"/>
  <c r="S945" i="103"/>
  <c r="S946" i="103"/>
  <c r="S947" i="103"/>
  <c r="S948" i="103"/>
  <c r="S949" i="103"/>
  <c r="S950" i="103"/>
  <c r="S951" i="103"/>
  <c r="S952" i="103"/>
  <c r="S953" i="103"/>
  <c r="S954" i="103"/>
  <c r="S955" i="103"/>
  <c r="S956" i="103"/>
  <c r="S957" i="103"/>
  <c r="S958" i="103"/>
  <c r="S959" i="103"/>
  <c r="S960" i="103"/>
  <c r="S961" i="103"/>
  <c r="S962" i="103"/>
  <c r="S963" i="103"/>
  <c r="S964" i="103"/>
  <c r="S965" i="103"/>
  <c r="S966" i="103"/>
  <c r="S967" i="103"/>
  <c r="S968" i="103"/>
  <c r="S969" i="103"/>
  <c r="S970" i="103"/>
  <c r="S971" i="103"/>
  <c r="S972" i="103"/>
  <c r="S973" i="103"/>
  <c r="S974" i="103"/>
  <c r="S975" i="103"/>
  <c r="S976" i="103"/>
  <c r="S977" i="103"/>
  <c r="S978" i="103"/>
  <c r="S979" i="103"/>
  <c r="S980" i="103"/>
  <c r="S981" i="103"/>
  <c r="S982" i="103"/>
  <c r="S983" i="103"/>
  <c r="S984" i="103"/>
  <c r="S985" i="103"/>
  <c r="S986" i="103"/>
  <c r="S987" i="103"/>
  <c r="S988" i="103"/>
  <c r="S989" i="103"/>
  <c r="S990" i="103"/>
  <c r="S991" i="103"/>
  <c r="S992" i="103"/>
  <c r="S993" i="103"/>
  <c r="S994" i="103"/>
  <c r="S995" i="103"/>
  <c r="S996" i="103"/>
  <c r="S997" i="103"/>
  <c r="S998" i="103"/>
  <c r="S999" i="103"/>
  <c r="S1000" i="103"/>
  <c r="S1001" i="103"/>
  <c r="S1002" i="103"/>
  <c r="S1003" i="103"/>
  <c r="S1004" i="103"/>
  <c r="S1005" i="103"/>
  <c r="S1006" i="103"/>
  <c r="S1007" i="103"/>
  <c r="S1008" i="103"/>
  <c r="S1009" i="103"/>
  <c r="S1010" i="103"/>
  <c r="S1011" i="103"/>
  <c r="S1012" i="103"/>
  <c r="S1013" i="103"/>
  <c r="S1014" i="103"/>
  <c r="S1015" i="103"/>
  <c r="S1016" i="103"/>
  <c r="S1017" i="103"/>
  <c r="S1018" i="103"/>
  <c r="S1019" i="103"/>
  <c r="S1020" i="103"/>
  <c r="S1021" i="103"/>
  <c r="S1022" i="103"/>
  <c r="S1023" i="103"/>
  <c r="S1024" i="103"/>
  <c r="S1025" i="103"/>
  <c r="S1026" i="103"/>
  <c r="S1027" i="103"/>
  <c r="S1028" i="103"/>
  <c r="S1029" i="103"/>
  <c r="S1030" i="103"/>
  <c r="S1031" i="103"/>
  <c r="S1032" i="103"/>
  <c r="S1033" i="103"/>
  <c r="S1034" i="103"/>
  <c r="S1035" i="103"/>
  <c r="S1036" i="103"/>
  <c r="S1037" i="103"/>
  <c r="S1038" i="103"/>
  <c r="S1039" i="103"/>
  <c r="S1040" i="103"/>
  <c r="S1041" i="103"/>
  <c r="S1042" i="103"/>
  <c r="S1043" i="103"/>
  <c r="S1044" i="103"/>
  <c r="S1045" i="103"/>
  <c r="S1046" i="103"/>
  <c r="S1047" i="103"/>
  <c r="S1048" i="103"/>
  <c r="S1049" i="103"/>
  <c r="S1050" i="103"/>
  <c r="S1051" i="103"/>
  <c r="S1052" i="103"/>
  <c r="S1053" i="103"/>
  <c r="S1054" i="103"/>
  <c r="S1055" i="103"/>
  <c r="S1056" i="103"/>
  <c r="S1057" i="103"/>
  <c r="S1058" i="103"/>
  <c r="S1059" i="103"/>
  <c r="S1060" i="103"/>
  <c r="S1061" i="103"/>
  <c r="S1062" i="103"/>
  <c r="S1063" i="103"/>
  <c r="S1064" i="103"/>
  <c r="S1065" i="103"/>
  <c r="S1066" i="103"/>
  <c r="S1067" i="103"/>
  <c r="S1068" i="103"/>
  <c r="S1069" i="103"/>
  <c r="S1070" i="103"/>
  <c r="S1071" i="103"/>
  <c r="S1072" i="103"/>
  <c r="S1073" i="103"/>
  <c r="S1074" i="103"/>
  <c r="S1075" i="103"/>
  <c r="S1076" i="103"/>
  <c r="S1077" i="103"/>
  <c r="S1078" i="103"/>
  <c r="S1079" i="103"/>
  <c r="S1080" i="103"/>
  <c r="S1081" i="103"/>
  <c r="S1082" i="103"/>
  <c r="S1083" i="103"/>
  <c r="S1084" i="103"/>
  <c r="S1085" i="103"/>
  <c r="S1086" i="103"/>
  <c r="S1087" i="103"/>
  <c r="S1088" i="103"/>
  <c r="S1089" i="103"/>
  <c r="S1090" i="103"/>
  <c r="S1091" i="103"/>
  <c r="S1092" i="103"/>
  <c r="S1093" i="103"/>
  <c r="S1094" i="103"/>
  <c r="S1095" i="103"/>
  <c r="S1096" i="103"/>
  <c r="S1097" i="103"/>
  <c r="S1098" i="103"/>
  <c r="S1099" i="103"/>
  <c r="S1100" i="103"/>
  <c r="S1101" i="103"/>
  <c r="S1102" i="103"/>
  <c r="S1103" i="103"/>
  <c r="S1104" i="103"/>
  <c r="S1105" i="103"/>
  <c r="S1106" i="103"/>
  <c r="S1107" i="103"/>
  <c r="S1108" i="103"/>
  <c r="S1109" i="103"/>
  <c r="S1110" i="103"/>
  <c r="S1111" i="103"/>
  <c r="S1112" i="103"/>
  <c r="S1113" i="103"/>
  <c r="S1114" i="103"/>
  <c r="S1115" i="103"/>
  <c r="S1116" i="103"/>
  <c r="S1117" i="103"/>
  <c r="S1118" i="103"/>
  <c r="S1119" i="103"/>
  <c r="S1120" i="103"/>
  <c r="S1121" i="103"/>
  <c r="S1122" i="103"/>
  <c r="S1123" i="103"/>
  <c r="S1124" i="103"/>
  <c r="S1125" i="103"/>
  <c r="S1126" i="103"/>
  <c r="S1127" i="103"/>
  <c r="S1128" i="103"/>
  <c r="S1129" i="103"/>
  <c r="S1130" i="103"/>
  <c r="S1131" i="103"/>
  <c r="S1132" i="103"/>
  <c r="S1133" i="103"/>
  <c r="S1134" i="103"/>
  <c r="S1135" i="103"/>
  <c r="S1136" i="103"/>
  <c r="S1137" i="103"/>
  <c r="S1138" i="103"/>
  <c r="S1139" i="103"/>
  <c r="S1140" i="103"/>
  <c r="S1141" i="103"/>
  <c r="S1142" i="103"/>
  <c r="S1143" i="103"/>
  <c r="S1144" i="103"/>
  <c r="S1145" i="103"/>
  <c r="S1146" i="103"/>
  <c r="S1147" i="103"/>
  <c r="S1148" i="103"/>
  <c r="S1149" i="103"/>
  <c r="S1150" i="103"/>
  <c r="S1151" i="103"/>
  <c r="S1152" i="103"/>
  <c r="S1153" i="103"/>
  <c r="S1154" i="103"/>
  <c r="S1155" i="103"/>
  <c r="S1156" i="103"/>
  <c r="S1157" i="103"/>
  <c r="S1158" i="103"/>
  <c r="S1159" i="103"/>
  <c r="S1160" i="103"/>
  <c r="S1161" i="103"/>
  <c r="S1162" i="103"/>
  <c r="S1163" i="103"/>
  <c r="S1164" i="103"/>
  <c r="S1165" i="103"/>
  <c r="S1166" i="103"/>
  <c r="S1167" i="103"/>
  <c r="S1168" i="103"/>
  <c r="S1169" i="103"/>
  <c r="S1170" i="103"/>
  <c r="S1171" i="103"/>
  <c r="S1172" i="103"/>
  <c r="S1173" i="103"/>
  <c r="S1174" i="103"/>
  <c r="S1175" i="103"/>
  <c r="S1176" i="103"/>
  <c r="S1177" i="103"/>
  <c r="S1178" i="103"/>
  <c r="S1179" i="103"/>
  <c r="S1180" i="103"/>
  <c r="S1181" i="103"/>
  <c r="S1182" i="103"/>
  <c r="S1183" i="103"/>
  <c r="S1184" i="103"/>
  <c r="S1185" i="103"/>
  <c r="S1186" i="103"/>
  <c r="S1187" i="103"/>
  <c r="S1188" i="103"/>
  <c r="S1189" i="103"/>
  <c r="S1190" i="103"/>
  <c r="S1191" i="103"/>
  <c r="S1192" i="103"/>
  <c r="S1193" i="103"/>
  <c r="S1194" i="103"/>
  <c r="S1195" i="103"/>
  <c r="S1196" i="103"/>
  <c r="S1197" i="103"/>
  <c r="S1198" i="103"/>
  <c r="S1199" i="103"/>
  <c r="S1200" i="103"/>
  <c r="S1201" i="103"/>
  <c r="S1202" i="103"/>
  <c r="S1203" i="103"/>
  <c r="S1204" i="103"/>
  <c r="S1205" i="103"/>
  <c r="S1206" i="103"/>
  <c r="S1207" i="103"/>
  <c r="S1208" i="103"/>
  <c r="S1209" i="103"/>
  <c r="S1210" i="103"/>
  <c r="S1211" i="103"/>
  <c r="S1212" i="103"/>
  <c r="S1213" i="103"/>
  <c r="S1214" i="103"/>
  <c r="S1215" i="103"/>
  <c r="S1216" i="103"/>
  <c r="S1217" i="103"/>
  <c r="S1218" i="103"/>
  <c r="S1219" i="103"/>
  <c r="S1220" i="103"/>
  <c r="S1221" i="103"/>
  <c r="S1222" i="103"/>
  <c r="S1223" i="103"/>
  <c r="S1224" i="103"/>
  <c r="S1225" i="103"/>
  <c r="S1226" i="103"/>
  <c r="S1227" i="103"/>
  <c r="S1228" i="103"/>
  <c r="S1229" i="103"/>
  <c r="S1230" i="103"/>
  <c r="S1231" i="103"/>
  <c r="S1232" i="103"/>
  <c r="S1233" i="103"/>
  <c r="S1234" i="103"/>
  <c r="S1235" i="103"/>
  <c r="S1236" i="103"/>
  <c r="S1237" i="103"/>
  <c r="S1238" i="103"/>
  <c r="S1239" i="103"/>
  <c r="S1240" i="103"/>
  <c r="S1241" i="103"/>
  <c r="S1242" i="103"/>
  <c r="S1243" i="103"/>
  <c r="S1244" i="103"/>
  <c r="S1245" i="103"/>
  <c r="S1246" i="103"/>
  <c r="S1247" i="103"/>
  <c r="S1248" i="103"/>
  <c r="S1249" i="103"/>
  <c r="S1250" i="103"/>
  <c r="S1251" i="103"/>
  <c r="S1252" i="103"/>
  <c r="S1253" i="103"/>
  <c r="S1254" i="103"/>
  <c r="S1255" i="103"/>
  <c r="S1256" i="103"/>
  <c r="S1257" i="103"/>
  <c r="S1258" i="103"/>
  <c r="S1259" i="103"/>
  <c r="S1260" i="103"/>
  <c r="S1261" i="103"/>
  <c r="S1262" i="103"/>
  <c r="S1263" i="103"/>
  <c r="S1264" i="103"/>
  <c r="S1265" i="103"/>
  <c r="S1266" i="103"/>
  <c r="S1267" i="103"/>
  <c r="S1268" i="103"/>
  <c r="S1269" i="103"/>
  <c r="S1270" i="103"/>
  <c r="S1271" i="103"/>
  <c r="S1272" i="103"/>
  <c r="S1273" i="103"/>
  <c r="S1274" i="103"/>
  <c r="S1275" i="103"/>
  <c r="S1276" i="103"/>
  <c r="S1277" i="103"/>
  <c r="S1278" i="103"/>
  <c r="S1279" i="103"/>
  <c r="S1280" i="103"/>
  <c r="S1281" i="103"/>
  <c r="S1282" i="103"/>
  <c r="S1283" i="103"/>
  <c r="S1284" i="103"/>
  <c r="S1285" i="103"/>
  <c r="S1286" i="103"/>
  <c r="S1287" i="103"/>
  <c r="S1288" i="103"/>
  <c r="S1289" i="103"/>
  <c r="S1290" i="103"/>
  <c r="S1291" i="103"/>
  <c r="S1292" i="103"/>
  <c r="S1293" i="103"/>
  <c r="S1294" i="103"/>
  <c r="S1295" i="103"/>
  <c r="S1296" i="103"/>
  <c r="S1297" i="103"/>
  <c r="S1298" i="103"/>
  <c r="S1299" i="103"/>
  <c r="S1300" i="103"/>
  <c r="S1301" i="103"/>
  <c r="S1302" i="103"/>
  <c r="S1303" i="103"/>
  <c r="S1304" i="103"/>
  <c r="S1305" i="103"/>
  <c r="S1306" i="103"/>
  <c r="S1307" i="103"/>
  <c r="S1308" i="103"/>
  <c r="S1309" i="103"/>
  <c r="S1310" i="103"/>
  <c r="S1311" i="103"/>
  <c r="S1312" i="103"/>
  <c r="S1313" i="103"/>
  <c r="S1314" i="103"/>
  <c r="S1315" i="103"/>
  <c r="S1316" i="103"/>
  <c r="S1317" i="103"/>
  <c r="S1318" i="103"/>
  <c r="S1319" i="103"/>
  <c r="S1320" i="103"/>
  <c r="S1321" i="103"/>
  <c r="S1322" i="103"/>
  <c r="S1323" i="103"/>
  <c r="S1324" i="103"/>
  <c r="S1325" i="103"/>
  <c r="S1326" i="103"/>
  <c r="S1327" i="103"/>
  <c r="S1328" i="103"/>
  <c r="S1329" i="103"/>
  <c r="S1330" i="103"/>
  <c r="S1331" i="103"/>
  <c r="S1332" i="103"/>
  <c r="S1333" i="103"/>
  <c r="S1334" i="103"/>
  <c r="S1335" i="103"/>
  <c r="S1336" i="103"/>
  <c r="S1337" i="103"/>
  <c r="S1338" i="103"/>
  <c r="S1339" i="103"/>
  <c r="S1340" i="103"/>
  <c r="S1341" i="103"/>
  <c r="S1342" i="103"/>
  <c r="S1343" i="103"/>
  <c r="S1344" i="103"/>
  <c r="S1345" i="103"/>
  <c r="S1346" i="103"/>
  <c r="S1347" i="103"/>
  <c r="S1348" i="103"/>
  <c r="S1349" i="103"/>
  <c r="S1350" i="103"/>
  <c r="S1351" i="103"/>
  <c r="S1352" i="103"/>
  <c r="S1353" i="103"/>
  <c r="S1354" i="103"/>
  <c r="S1355" i="103"/>
  <c r="S1356" i="103"/>
  <c r="S1357" i="103"/>
  <c r="S1358" i="103"/>
  <c r="S1359" i="103"/>
  <c r="S1360" i="103"/>
  <c r="S1361" i="103"/>
  <c r="S1362" i="103"/>
  <c r="S1363" i="103"/>
  <c r="S1364" i="103"/>
  <c r="S1365" i="103"/>
  <c r="S1366" i="103"/>
  <c r="S1367" i="103"/>
  <c r="S1368" i="103"/>
  <c r="S1369" i="103"/>
  <c r="S1370" i="103"/>
  <c r="S1371" i="103"/>
  <c r="S1372" i="103"/>
  <c r="S1373" i="103"/>
  <c r="S1374" i="103"/>
  <c r="S1375" i="103"/>
  <c r="S1376" i="103"/>
  <c r="S1377" i="103"/>
  <c r="S1378" i="103"/>
  <c r="S1379" i="103"/>
  <c r="S1380" i="103"/>
  <c r="S1381" i="103"/>
  <c r="S1382" i="103"/>
  <c r="S1383" i="103"/>
  <c r="S1384" i="103"/>
  <c r="S1385" i="103"/>
  <c r="S1386" i="103"/>
  <c r="S1387" i="103"/>
  <c r="S1388" i="103"/>
  <c r="S1389" i="103"/>
  <c r="S1390" i="103"/>
  <c r="S1391" i="103"/>
  <c r="S1392" i="103"/>
  <c r="S1393" i="103"/>
  <c r="S1394" i="103"/>
  <c r="S1395" i="103"/>
  <c r="S1396" i="103"/>
  <c r="S1397" i="103"/>
  <c r="S1398" i="103"/>
  <c r="S1399" i="103"/>
  <c r="S1400" i="103"/>
  <c r="S1401" i="103"/>
  <c r="S1402" i="103"/>
  <c r="S1403" i="103"/>
  <c r="S1404" i="103"/>
  <c r="S1405" i="103"/>
  <c r="S1406" i="103"/>
  <c r="S1407" i="103"/>
  <c r="S1408" i="103"/>
  <c r="S1409" i="103"/>
  <c r="S1410" i="103"/>
  <c r="S1411" i="103"/>
  <c r="S1412" i="103"/>
  <c r="S1413" i="103"/>
  <c r="S1414" i="103"/>
  <c r="S1415" i="103"/>
  <c r="S1416" i="103"/>
  <c r="S1417" i="103"/>
  <c r="S1418" i="103"/>
  <c r="S1419" i="103"/>
  <c r="S1420" i="103"/>
  <c r="S1421" i="103"/>
  <c r="S1422" i="103"/>
  <c r="S1423" i="103"/>
  <c r="S1424" i="103"/>
  <c r="S1425" i="103"/>
  <c r="S1426" i="103"/>
  <c r="S1427" i="103"/>
  <c r="S1428" i="103"/>
  <c r="S1429" i="103"/>
  <c r="S1430" i="103"/>
  <c r="S1431" i="103"/>
  <c r="S1432" i="103"/>
  <c r="S1433" i="103"/>
  <c r="S1434" i="103"/>
  <c r="S1435" i="103"/>
  <c r="S1436" i="103"/>
  <c r="S1437" i="103"/>
  <c r="S1438" i="103"/>
  <c r="S1439" i="103"/>
  <c r="S1440" i="103"/>
  <c r="S1441" i="103"/>
  <c r="S1442" i="103"/>
  <c r="S1443" i="103"/>
  <c r="S1444" i="103"/>
  <c r="S1445" i="103"/>
  <c r="S1446" i="103"/>
  <c r="S1447" i="103"/>
  <c r="S1448" i="103"/>
  <c r="S1449" i="103"/>
  <c r="S1450" i="103"/>
  <c r="S1451" i="103"/>
  <c r="S1452" i="103"/>
  <c r="S1453" i="103"/>
  <c r="S1454" i="103"/>
  <c r="S1455" i="103"/>
  <c r="S1456" i="103"/>
  <c r="S1457" i="103"/>
  <c r="S1458" i="103"/>
  <c r="S1459" i="103"/>
  <c r="S1460" i="103"/>
  <c r="S1461" i="103"/>
  <c r="S1462" i="103"/>
  <c r="S1463" i="103"/>
  <c r="S1464" i="103"/>
  <c r="S1465" i="103"/>
  <c r="S1466" i="103"/>
  <c r="S1467" i="103"/>
  <c r="S1468" i="103"/>
  <c r="S1469" i="103"/>
  <c r="S1470" i="103"/>
  <c r="S1471" i="103"/>
  <c r="S1472" i="103"/>
  <c r="S1473" i="103"/>
  <c r="S1474" i="103"/>
  <c r="S1475" i="103"/>
  <c r="S1476" i="103"/>
  <c r="S1477" i="103"/>
  <c r="S1478" i="103"/>
  <c r="S1479" i="103"/>
  <c r="S1480" i="103"/>
  <c r="S1481" i="103"/>
  <c r="S1482" i="103"/>
  <c r="S1483" i="103"/>
  <c r="S1484" i="103"/>
  <c r="S1485" i="103"/>
  <c r="S1486" i="103"/>
  <c r="S1487" i="103"/>
  <c r="S1488" i="103"/>
  <c r="S1489" i="103"/>
  <c r="S1490" i="103"/>
  <c r="S1491" i="103"/>
  <c r="S1492" i="103"/>
  <c r="S1493" i="103"/>
  <c r="S1494" i="103"/>
  <c r="S1495" i="103"/>
  <c r="S1496" i="103"/>
  <c r="S1497" i="103"/>
  <c r="S1498" i="103"/>
  <c r="S1499" i="103"/>
  <c r="S1500" i="103"/>
  <c r="S1501" i="103"/>
  <c r="S1502" i="103"/>
  <c r="S1503" i="103"/>
  <c r="S1504" i="103"/>
  <c r="S1505" i="103"/>
  <c r="S1506" i="103"/>
  <c r="S1507" i="103"/>
  <c r="S1508" i="103"/>
  <c r="S1509" i="103"/>
  <c r="S1510" i="103"/>
  <c r="S1511" i="103"/>
  <c r="S1512" i="103"/>
  <c r="S1513" i="103"/>
  <c r="S1514" i="103"/>
  <c r="S1515" i="103"/>
  <c r="S1516" i="103"/>
  <c r="S1517" i="103"/>
  <c r="S1518" i="103"/>
  <c r="S1519" i="103"/>
  <c r="S1520" i="103"/>
  <c r="S1521" i="103"/>
  <c r="S1522" i="103"/>
  <c r="S1523" i="103"/>
  <c r="S1524" i="103"/>
  <c r="S1525" i="103"/>
  <c r="S1526" i="103"/>
  <c r="S1527" i="103"/>
  <c r="S1528" i="103"/>
  <c r="S1529" i="103"/>
  <c r="S1530" i="103"/>
  <c r="S1531" i="103"/>
  <c r="S1532" i="103"/>
  <c r="S1533" i="103"/>
  <c r="S1534" i="103"/>
  <c r="S1535" i="103"/>
  <c r="S1536" i="103"/>
  <c r="S1537" i="103"/>
  <c r="S1538" i="103"/>
  <c r="S1539" i="103"/>
  <c r="S1540" i="103"/>
  <c r="S1541" i="103"/>
  <c r="S1542" i="103"/>
  <c r="S1543" i="103"/>
  <c r="S1544" i="103"/>
  <c r="S1545" i="103"/>
  <c r="S1546" i="103"/>
  <c r="S1547" i="103"/>
  <c r="S1548" i="103"/>
  <c r="S1549" i="103"/>
  <c r="S1550" i="103"/>
  <c r="S1551" i="103"/>
  <c r="S1552" i="103"/>
  <c r="S1553" i="103"/>
  <c r="S1554" i="103"/>
  <c r="S1555" i="103"/>
  <c r="S1556" i="103"/>
  <c r="S1557" i="103"/>
  <c r="S1558" i="103"/>
  <c r="S1559" i="103"/>
  <c r="S1560" i="103"/>
  <c r="S1561" i="103"/>
  <c r="S1562" i="103"/>
  <c r="S1563" i="103"/>
  <c r="S1564" i="103"/>
  <c r="S1565" i="103"/>
  <c r="S1566" i="103"/>
  <c r="S1567" i="103"/>
  <c r="S1568" i="103"/>
  <c r="S1569" i="103"/>
  <c r="S1570" i="103"/>
  <c r="S1571" i="103"/>
  <c r="S1572" i="103"/>
  <c r="S1573" i="103"/>
  <c r="S1574" i="103"/>
  <c r="S1575" i="103"/>
  <c r="S1576" i="103"/>
  <c r="S1577" i="103"/>
  <c r="S1578" i="103"/>
  <c r="S1579" i="103"/>
  <c r="S1580" i="103"/>
  <c r="S1581" i="103"/>
  <c r="S1582" i="103"/>
  <c r="S1583" i="103"/>
  <c r="S1584" i="103"/>
  <c r="S1585" i="103"/>
  <c r="S1586" i="103"/>
  <c r="S1587" i="103"/>
  <c r="S1588" i="103"/>
  <c r="S1589" i="103"/>
  <c r="S1590" i="103"/>
  <c r="S1591" i="103"/>
  <c r="S1592" i="103"/>
  <c r="S1593" i="103"/>
  <c r="S1594" i="103"/>
  <c r="S1595" i="103"/>
  <c r="S1596" i="103"/>
  <c r="S1597" i="103"/>
  <c r="S1598" i="103"/>
  <c r="S1599" i="103"/>
  <c r="S1600" i="103"/>
  <c r="S1601" i="103"/>
  <c r="S1602" i="103"/>
  <c r="S1603" i="103"/>
  <c r="S1604" i="103"/>
  <c r="S1605" i="103"/>
  <c r="S1606" i="103"/>
  <c r="S1607" i="103"/>
  <c r="S1608" i="103"/>
  <c r="S1609" i="103"/>
  <c r="S1610" i="103"/>
  <c r="S1611" i="103"/>
  <c r="S1612" i="103"/>
  <c r="S1613" i="103"/>
  <c r="S1614" i="103"/>
  <c r="S1615" i="103"/>
  <c r="S1616" i="103"/>
  <c r="S1617" i="103"/>
  <c r="S1618" i="103"/>
  <c r="S1619" i="103"/>
  <c r="S1620" i="103"/>
  <c r="S1621" i="103"/>
  <c r="S1622" i="103"/>
  <c r="S1623" i="103"/>
  <c r="S1624" i="103"/>
  <c r="S1625" i="103"/>
  <c r="S1626" i="103"/>
  <c r="S1627" i="103"/>
  <c r="S1628" i="103"/>
  <c r="S1629" i="103"/>
  <c r="S1630" i="103"/>
  <c r="S1631" i="103"/>
  <c r="S1632" i="103"/>
  <c r="S1633" i="103"/>
  <c r="S1634" i="103"/>
  <c r="S1635" i="103"/>
  <c r="S1636" i="103"/>
  <c r="S1637" i="103"/>
  <c r="S1638" i="103"/>
  <c r="S1639" i="103"/>
  <c r="S1640" i="103"/>
  <c r="S1641" i="103"/>
  <c r="S1642" i="103"/>
  <c r="S1643" i="103"/>
  <c r="S1644" i="103"/>
  <c r="S1645" i="103"/>
  <c r="S1646" i="103"/>
  <c r="S1647" i="103"/>
  <c r="S1648" i="103"/>
  <c r="S1649" i="103"/>
  <c r="S1650" i="103"/>
  <c r="S1651" i="103"/>
  <c r="S1652" i="103"/>
  <c r="S1653" i="103"/>
  <c r="S1654" i="103"/>
  <c r="S1655" i="103"/>
  <c r="S1656" i="103"/>
  <c r="S1657" i="103"/>
  <c r="S1658" i="103"/>
  <c r="S1659" i="103"/>
  <c r="S1660" i="103"/>
  <c r="S1661" i="103"/>
  <c r="S1662" i="103"/>
  <c r="S1663" i="103"/>
  <c r="S1664" i="103"/>
  <c r="S1665" i="103"/>
  <c r="S1666" i="103"/>
  <c r="S1667" i="103"/>
  <c r="S1668" i="103"/>
  <c r="S1669" i="103"/>
  <c r="S1670" i="103"/>
  <c r="S1671" i="103"/>
  <c r="S1672" i="103"/>
  <c r="S1673" i="103"/>
  <c r="S1674" i="103"/>
  <c r="S1675" i="103"/>
  <c r="S1676" i="103"/>
  <c r="S1677" i="103"/>
  <c r="S1678" i="103"/>
  <c r="S1679" i="103"/>
  <c r="S1680" i="103"/>
  <c r="S1681" i="103"/>
  <c r="S1682" i="103"/>
  <c r="S1683" i="103"/>
  <c r="S1684" i="103"/>
  <c r="S1685" i="103"/>
  <c r="S1686" i="103"/>
  <c r="S1687" i="103"/>
  <c r="S1688" i="103"/>
  <c r="S1689" i="103"/>
  <c r="S1690" i="103"/>
  <c r="S1691" i="103"/>
  <c r="S1692" i="103"/>
  <c r="S1693" i="103"/>
  <c r="S1694" i="103"/>
  <c r="S1695" i="103"/>
  <c r="S1696" i="103"/>
  <c r="S1697" i="103"/>
  <c r="S1698" i="103"/>
  <c r="S1699" i="103"/>
  <c r="S1700" i="103"/>
  <c r="S1701" i="103"/>
  <c r="S1702" i="103"/>
  <c r="S1703" i="103"/>
  <c r="S1704" i="103"/>
  <c r="S1705" i="103"/>
  <c r="S1706" i="103"/>
  <c r="S1707" i="103"/>
  <c r="S1708" i="103"/>
  <c r="S1709" i="103"/>
  <c r="S1710" i="103"/>
  <c r="S1711" i="103"/>
  <c r="S1712" i="103"/>
  <c r="S1713" i="103"/>
  <c r="S1714" i="103"/>
  <c r="S1715" i="103"/>
  <c r="S1716" i="103"/>
  <c r="S1717" i="103"/>
  <c r="S1718" i="103"/>
  <c r="S1719" i="103"/>
  <c r="S1720" i="103"/>
  <c r="S1721" i="103"/>
  <c r="S1722" i="103"/>
  <c r="S1723" i="103"/>
  <c r="S1724" i="103"/>
  <c r="S1725" i="103"/>
  <c r="S1726" i="103"/>
  <c r="S1727" i="103"/>
  <c r="S1728" i="103"/>
  <c r="S1729" i="103"/>
  <c r="S1730" i="103"/>
  <c r="S1731" i="103"/>
  <c r="S1732" i="103"/>
  <c r="S1733" i="103"/>
  <c r="S1734" i="103"/>
  <c r="S1735" i="103"/>
  <c r="S1736" i="103"/>
  <c r="S1737" i="103"/>
  <c r="S1738" i="103"/>
  <c r="S1739" i="103"/>
  <c r="S1740" i="103"/>
  <c r="S1741" i="103"/>
  <c r="S1742" i="103"/>
  <c r="S1743" i="103"/>
  <c r="S1744" i="103"/>
  <c r="S1745" i="103"/>
  <c r="S1746" i="103"/>
  <c r="S1747" i="103"/>
  <c r="S1748" i="103"/>
  <c r="S1749" i="103"/>
  <c r="S1750" i="103"/>
  <c r="S1751" i="103"/>
  <c r="S1752" i="103"/>
  <c r="S1753" i="103"/>
  <c r="S1754" i="103"/>
  <c r="S1755" i="103"/>
  <c r="S1756" i="103"/>
  <c r="S1757" i="103"/>
  <c r="S1758" i="103"/>
  <c r="S1759" i="103"/>
  <c r="S1760" i="103"/>
  <c r="S1761" i="103"/>
  <c r="S1762" i="103"/>
  <c r="S1763" i="103"/>
  <c r="S1764" i="103"/>
  <c r="S1765" i="103"/>
  <c r="S1766" i="103"/>
  <c r="S1767" i="103"/>
  <c r="S1768" i="103"/>
  <c r="S1769" i="103"/>
  <c r="S1770" i="103"/>
  <c r="S1771" i="103"/>
  <c r="S1772" i="103"/>
  <c r="S1773" i="103"/>
  <c r="S1774" i="103"/>
  <c r="S1775" i="103"/>
  <c r="S1776" i="103"/>
  <c r="S1777" i="103"/>
  <c r="S1778" i="103"/>
  <c r="S1779" i="103"/>
  <c r="S1780" i="103"/>
  <c r="S1781" i="103"/>
  <c r="S1782" i="103"/>
  <c r="S1783" i="103"/>
  <c r="S1784" i="103"/>
  <c r="S1785" i="103"/>
  <c r="S1786" i="103"/>
  <c r="S1787" i="103"/>
  <c r="S1788" i="103"/>
  <c r="S1789" i="103"/>
  <c r="S1790" i="103"/>
  <c r="S1791" i="103"/>
  <c r="S1792" i="103"/>
  <c r="S1793" i="103"/>
  <c r="S1794" i="103"/>
  <c r="S1795" i="103"/>
  <c r="S1796" i="103"/>
  <c r="S1797" i="103"/>
  <c r="S1798" i="103"/>
  <c r="S1799" i="103"/>
  <c r="S1800" i="103"/>
  <c r="S1801" i="103"/>
  <c r="S1802" i="103"/>
  <c r="S1803" i="103"/>
  <c r="S1804" i="103"/>
  <c r="S1805" i="103"/>
  <c r="S1806" i="103"/>
  <c r="S1807" i="103"/>
  <c r="S1808" i="103"/>
  <c r="S1809" i="103"/>
  <c r="S1810" i="103"/>
  <c r="S1811" i="103"/>
  <c r="S1812" i="103"/>
  <c r="S1813" i="103"/>
  <c r="S1814" i="103"/>
  <c r="S1815" i="103"/>
  <c r="S1816" i="103"/>
  <c r="S1817" i="103"/>
  <c r="S1818" i="103"/>
  <c r="S1819" i="103"/>
  <c r="S1820" i="103"/>
  <c r="S1821" i="103"/>
  <c r="S1822" i="103"/>
  <c r="S1823" i="103"/>
  <c r="S1824" i="103"/>
  <c r="S1825" i="103"/>
  <c r="S1826" i="103"/>
  <c r="S1827" i="103"/>
  <c r="S1828" i="103"/>
  <c r="S1829" i="103"/>
  <c r="S1830" i="103"/>
  <c r="S1831" i="103"/>
  <c r="S1832" i="103"/>
  <c r="S1833" i="103"/>
  <c r="S1834" i="103"/>
  <c r="S1835" i="103"/>
  <c r="S1836" i="103"/>
  <c r="S1837" i="103"/>
  <c r="S1838" i="103"/>
  <c r="S1839" i="103"/>
  <c r="S1840" i="103"/>
  <c r="S1841" i="103"/>
  <c r="S1842" i="103"/>
  <c r="S1843" i="103"/>
  <c r="S1844" i="103"/>
  <c r="S1845" i="103"/>
  <c r="S1846" i="103"/>
  <c r="S1847" i="103"/>
  <c r="S1848" i="103"/>
  <c r="S1849" i="103"/>
  <c r="S1850" i="103"/>
  <c r="S1851" i="103"/>
  <c r="S1852" i="103"/>
  <c r="S1853" i="103"/>
  <c r="S1854" i="103"/>
  <c r="S1855" i="103"/>
  <c r="S1856" i="103"/>
  <c r="S1857" i="103"/>
  <c r="S1858" i="103"/>
  <c r="S1859" i="103"/>
  <c r="S1860" i="103"/>
  <c r="S1861" i="103"/>
  <c r="S1862" i="103"/>
  <c r="S1863" i="103"/>
  <c r="S1864" i="103"/>
  <c r="S1865" i="103"/>
  <c r="S1866" i="103"/>
  <c r="S1867" i="103"/>
  <c r="S1868" i="103"/>
  <c r="S1869" i="103"/>
  <c r="S1870" i="103"/>
  <c r="S1871" i="103"/>
  <c r="S1872" i="103"/>
  <c r="S1873" i="103"/>
  <c r="S1874" i="103"/>
  <c r="S1875" i="103"/>
  <c r="S1876" i="103"/>
  <c r="S1877" i="103"/>
  <c r="S1878" i="103"/>
  <c r="S1879" i="103"/>
  <c r="S1880" i="103"/>
  <c r="S1881" i="103"/>
  <c r="S1882" i="103"/>
  <c r="S1883" i="103"/>
  <c r="S1884" i="103"/>
  <c r="S1885" i="103"/>
  <c r="S1886" i="103"/>
  <c r="S1887" i="103"/>
  <c r="S1888" i="103"/>
  <c r="S1889" i="103"/>
  <c r="S1890" i="103"/>
  <c r="S1891" i="103"/>
  <c r="S1892" i="103"/>
  <c r="S1893" i="103"/>
  <c r="S1894" i="103"/>
  <c r="S1895" i="103"/>
  <c r="S1896" i="103"/>
  <c r="S1897" i="103"/>
  <c r="S1898" i="103"/>
  <c r="S1899" i="103"/>
  <c r="S1900" i="103"/>
  <c r="S1901" i="103"/>
  <c r="S1902" i="103"/>
  <c r="S1903" i="103"/>
  <c r="S1904" i="103"/>
  <c r="S1905" i="103"/>
  <c r="S1906" i="103"/>
  <c r="S1907" i="103"/>
  <c r="S1908" i="103"/>
  <c r="S1909" i="103"/>
  <c r="S1910" i="103"/>
  <c r="S1911" i="103"/>
  <c r="S1912" i="103"/>
  <c r="S1913" i="103"/>
  <c r="S1914" i="103"/>
  <c r="S1915" i="103"/>
  <c r="S1916" i="103"/>
  <c r="S1917" i="103"/>
  <c r="S1918" i="103"/>
  <c r="S1919" i="103"/>
  <c r="S1920" i="103"/>
  <c r="S1921" i="103"/>
  <c r="S1922" i="103"/>
  <c r="S1923" i="103"/>
  <c r="S1924" i="103"/>
  <c r="S1925" i="103"/>
  <c r="S1926" i="103"/>
  <c r="S1927" i="103"/>
  <c r="S1928" i="103"/>
  <c r="S1929" i="103"/>
  <c r="S1930" i="103"/>
  <c r="S1931" i="103"/>
  <c r="S1932" i="103"/>
  <c r="S1933" i="103"/>
  <c r="S1934" i="103"/>
  <c r="S1935" i="103"/>
  <c r="S1936" i="103"/>
  <c r="S1937" i="103"/>
  <c r="S1938" i="103"/>
  <c r="S1939" i="103"/>
  <c r="S1940" i="103"/>
  <c r="S1941" i="103"/>
  <c r="S1942" i="103"/>
  <c r="S1943" i="103"/>
  <c r="S1944" i="103"/>
  <c r="S1945" i="103"/>
  <c r="S1946" i="103"/>
  <c r="S1947" i="103"/>
  <c r="S1948" i="103"/>
  <c r="S1949" i="103"/>
  <c r="S1950" i="103"/>
  <c r="S1951" i="103"/>
  <c r="S1952" i="103"/>
  <c r="S1953" i="103"/>
  <c r="S1954" i="103"/>
  <c r="S1955" i="103"/>
  <c r="S1956" i="103"/>
  <c r="S1957" i="103"/>
  <c r="S1958" i="103"/>
  <c r="S1959" i="103"/>
  <c r="S1960" i="103"/>
  <c r="S1961" i="103"/>
  <c r="S1962" i="103"/>
  <c r="S1963" i="103"/>
  <c r="S1964" i="103"/>
  <c r="S1965" i="103"/>
  <c r="S1966" i="103"/>
  <c r="S1967" i="103"/>
  <c r="S1968" i="103"/>
  <c r="S1969" i="103"/>
  <c r="S1970" i="103"/>
  <c r="S1971" i="103"/>
  <c r="S1972" i="103"/>
  <c r="S1973" i="103"/>
  <c r="S1974" i="103"/>
  <c r="S1975" i="103"/>
  <c r="S1976" i="103"/>
  <c r="S1977" i="103"/>
  <c r="S1978" i="103"/>
  <c r="S1979" i="103"/>
  <c r="S1980" i="103"/>
  <c r="S1981" i="103"/>
  <c r="S1982" i="103"/>
  <c r="S1983" i="103"/>
  <c r="S1984" i="103"/>
  <c r="S1985" i="103"/>
  <c r="S1986" i="103"/>
  <c r="S1987" i="103"/>
  <c r="S1988" i="103"/>
  <c r="S1989" i="103"/>
  <c r="S1990" i="103"/>
  <c r="S1991" i="103"/>
  <c r="S1992" i="103"/>
  <c r="S1993" i="103"/>
  <c r="S1994" i="103"/>
  <c r="S1995" i="103"/>
  <c r="S1996" i="103"/>
  <c r="S1997" i="103"/>
  <c r="S1998" i="103"/>
  <c r="S1999" i="103"/>
  <c r="S2000" i="103"/>
  <c r="S2001" i="103"/>
  <c r="S2002" i="103"/>
  <c r="S2003" i="103"/>
  <c r="S2004" i="103"/>
  <c r="S2005" i="103"/>
  <c r="S2006" i="103"/>
  <c r="S2007" i="103"/>
  <c r="S2008" i="103"/>
  <c r="S2009" i="103"/>
  <c r="S2010" i="103"/>
  <c r="S2011" i="103"/>
  <c r="S2012" i="103"/>
  <c r="S2013" i="103"/>
  <c r="S2014" i="103"/>
  <c r="S2015" i="103"/>
  <c r="S2016" i="103"/>
  <c r="S2017" i="103"/>
  <c r="S2018" i="103"/>
  <c r="S2019" i="103"/>
  <c r="S2020" i="103"/>
  <c r="S2021" i="103"/>
  <c r="S2022" i="103"/>
  <c r="S2023" i="103"/>
  <c r="S2024" i="103"/>
  <c r="S2025" i="103"/>
  <c r="S2026" i="103"/>
  <c r="S2027" i="103"/>
  <c r="S2028" i="103"/>
  <c r="S2029" i="103"/>
  <c r="S2030" i="103"/>
  <c r="S2031" i="103"/>
  <c r="S2032" i="103"/>
  <c r="S2033" i="103"/>
  <c r="S2034" i="103"/>
  <c r="S2035" i="103"/>
  <c r="S2036" i="103"/>
  <c r="S2037" i="103"/>
  <c r="S2038" i="103"/>
  <c r="S2039" i="103"/>
  <c r="S2040" i="103"/>
  <c r="S2041" i="103"/>
  <c r="S2042" i="103"/>
  <c r="S2043" i="103"/>
  <c r="S2044" i="103"/>
  <c r="S2045" i="103"/>
  <c r="S2046" i="103"/>
  <c r="S2047" i="103"/>
  <c r="S2048" i="103"/>
  <c r="S2049" i="103"/>
  <c r="S2050" i="103"/>
  <c r="S2051" i="103"/>
  <c r="S2052" i="103"/>
  <c r="S2053" i="103"/>
  <c r="S2054" i="103"/>
  <c r="S2055" i="103"/>
  <c r="S2056" i="103"/>
  <c r="S2057" i="103"/>
  <c r="S2058" i="103"/>
  <c r="S2059" i="103"/>
  <c r="S2060" i="103"/>
  <c r="S2061" i="103"/>
  <c r="S2062" i="103"/>
  <c r="S2063" i="103"/>
  <c r="S2064" i="103"/>
  <c r="S2065" i="103"/>
  <c r="S2066" i="103"/>
  <c r="S2067" i="103"/>
  <c r="S2068" i="103"/>
  <c r="S2069" i="103"/>
  <c r="S2070" i="103"/>
  <c r="S2071" i="103"/>
  <c r="S2072" i="103"/>
  <c r="S2073" i="103"/>
  <c r="S2074" i="103"/>
  <c r="S2075" i="103"/>
  <c r="S2076" i="103"/>
  <c r="S2077" i="103"/>
  <c r="S2078" i="103"/>
  <c r="S2079" i="103"/>
  <c r="S2080" i="103"/>
  <c r="S2081" i="103"/>
  <c r="S2082" i="103"/>
  <c r="S2083" i="103"/>
  <c r="S2084" i="103"/>
  <c r="S2085" i="103"/>
  <c r="S2086" i="103"/>
  <c r="S2087" i="103"/>
  <c r="S2088" i="103"/>
  <c r="S2089" i="103"/>
  <c r="S2090" i="103"/>
  <c r="S2091" i="103"/>
  <c r="S2092" i="103"/>
  <c r="S2093" i="103"/>
  <c r="S2094" i="103"/>
  <c r="S2095" i="103"/>
  <c r="S2096" i="103"/>
  <c r="S2097" i="103"/>
  <c r="S2098" i="103"/>
  <c r="S2099" i="103"/>
  <c r="S2100" i="103"/>
  <c r="S2101" i="103"/>
  <c r="S2102" i="103"/>
  <c r="S2103" i="103"/>
  <c r="S2104" i="103"/>
  <c r="S2105" i="103"/>
  <c r="S2106" i="103"/>
  <c r="S2107" i="103"/>
  <c r="S2108" i="103"/>
  <c r="S2109" i="103"/>
  <c r="S2110" i="103"/>
  <c r="S2111" i="103"/>
  <c r="S2112" i="103"/>
  <c r="S2113" i="103"/>
  <c r="S2114" i="103"/>
  <c r="S2115" i="103"/>
  <c r="S2116" i="103"/>
  <c r="S2117" i="103"/>
  <c r="S2118" i="103"/>
  <c r="S2119" i="103"/>
  <c r="S2120" i="103"/>
  <c r="S2121" i="103"/>
  <c r="S2122" i="103"/>
  <c r="S2123" i="103"/>
  <c r="S2124" i="103"/>
  <c r="S2125" i="103"/>
  <c r="S2126" i="103"/>
  <c r="S2127" i="103"/>
  <c r="S2128" i="103"/>
  <c r="S2129" i="103"/>
  <c r="S2130" i="103"/>
  <c r="S2131" i="103"/>
  <c r="S2132" i="103"/>
  <c r="S2133" i="103"/>
  <c r="S2134" i="103"/>
  <c r="S2135" i="103"/>
  <c r="S2136" i="103"/>
  <c r="S2137" i="103"/>
  <c r="S2138" i="103"/>
  <c r="S2139" i="103"/>
  <c r="S2140" i="103"/>
  <c r="S2141" i="103"/>
  <c r="S2142" i="103"/>
  <c r="S2143" i="103"/>
  <c r="S2144" i="103"/>
  <c r="S2145" i="103"/>
  <c r="S2146" i="103"/>
  <c r="S2147" i="103"/>
  <c r="S2148" i="103"/>
  <c r="S2149" i="103"/>
  <c r="S2150" i="103"/>
  <c r="S2151" i="103"/>
  <c r="S2152" i="103"/>
  <c r="S2153" i="103"/>
  <c r="S2154" i="103"/>
  <c r="S2155" i="103"/>
  <c r="S2156" i="103"/>
  <c r="S2157" i="103"/>
  <c r="S2158" i="103"/>
  <c r="S2159" i="103"/>
  <c r="S2160" i="103"/>
  <c r="S2161" i="103"/>
  <c r="S2162" i="103"/>
  <c r="S2163" i="103"/>
  <c r="S2164" i="103"/>
  <c r="S2165" i="103"/>
  <c r="S2166" i="103"/>
  <c r="S2167" i="103"/>
  <c r="S2168" i="103"/>
  <c r="S2169" i="103"/>
  <c r="S2170" i="103"/>
  <c r="S2171" i="103"/>
  <c r="S2172" i="103"/>
  <c r="S2173" i="103"/>
  <c r="S2174" i="103"/>
  <c r="S2175" i="103"/>
  <c r="S2176" i="103"/>
  <c r="S2177" i="103"/>
  <c r="S2178" i="103"/>
  <c r="S2179" i="103"/>
  <c r="S2180" i="103"/>
  <c r="S2181" i="103"/>
  <c r="S2182" i="103"/>
  <c r="S2183" i="103"/>
  <c r="S2184" i="103"/>
  <c r="S2185" i="103"/>
  <c r="S2186" i="103"/>
  <c r="S2187" i="103"/>
  <c r="S2188" i="103"/>
  <c r="S2189" i="103"/>
  <c r="S2190" i="103"/>
  <c r="S2191" i="103"/>
  <c r="S2192" i="103"/>
  <c r="S2193" i="103"/>
  <c r="S2194" i="103"/>
  <c r="S2195" i="103"/>
  <c r="S2196" i="103"/>
  <c r="S2197" i="103"/>
  <c r="S2198" i="103"/>
  <c r="S2199" i="103"/>
  <c r="S2200" i="103"/>
  <c r="S2201" i="103"/>
  <c r="S2202" i="103"/>
  <c r="S2203" i="103"/>
  <c r="S2204" i="103"/>
  <c r="S2205" i="103"/>
  <c r="S2206" i="103"/>
  <c r="S2207" i="103"/>
  <c r="S2208" i="103"/>
  <c r="S2209" i="103"/>
  <c r="S2210" i="103"/>
  <c r="S2211" i="103"/>
  <c r="S2212" i="103"/>
  <c r="S2213" i="103"/>
  <c r="S2214" i="103"/>
  <c r="S2215" i="103"/>
  <c r="S2216" i="103"/>
  <c r="S2217" i="103"/>
  <c r="S2218" i="103"/>
  <c r="S2219" i="103"/>
  <c r="S2220" i="103"/>
  <c r="S2221" i="103"/>
  <c r="S2222" i="103"/>
  <c r="S2223" i="103"/>
  <c r="S2224" i="103"/>
  <c r="S2225" i="103"/>
  <c r="S2226" i="103"/>
  <c r="S2227" i="103"/>
  <c r="S2228" i="103"/>
  <c r="S2229" i="103"/>
  <c r="S2230" i="103"/>
  <c r="S2231" i="103"/>
  <c r="S2232" i="103"/>
  <c r="S2233" i="103"/>
  <c r="S2234" i="103"/>
  <c r="S2235" i="103"/>
  <c r="S2236" i="103"/>
  <c r="S2237" i="103"/>
  <c r="S2238" i="103"/>
  <c r="S2239" i="103"/>
  <c r="S2240" i="103"/>
  <c r="S2241" i="103"/>
  <c r="S2242" i="103"/>
  <c r="S2243" i="103"/>
  <c r="S2244" i="103"/>
  <c r="S2245" i="103"/>
  <c r="S2246" i="103"/>
  <c r="S2247" i="103"/>
  <c r="S2248" i="103"/>
  <c r="S2249" i="103"/>
  <c r="S2250" i="103"/>
  <c r="S2251" i="103"/>
  <c r="S2252" i="103"/>
  <c r="S2253" i="103"/>
  <c r="S2254" i="103"/>
  <c r="S2255" i="103"/>
  <c r="S2256" i="103"/>
  <c r="S2257" i="103"/>
  <c r="S2258" i="103"/>
  <c r="S2259" i="103"/>
  <c r="S2260" i="103"/>
  <c r="S2261" i="103"/>
  <c r="S2262" i="103"/>
  <c r="S2263" i="103"/>
  <c r="S2264" i="103"/>
  <c r="S2265" i="103"/>
  <c r="S2266" i="103"/>
  <c r="S2267" i="103"/>
  <c r="S2268" i="103"/>
  <c r="S2269" i="103"/>
  <c r="S2270" i="103"/>
  <c r="S2271" i="103"/>
  <c r="S2272" i="103"/>
  <c r="S2273" i="103"/>
  <c r="S2274" i="103"/>
  <c r="S2275" i="103"/>
  <c r="S2276" i="103"/>
  <c r="S2277" i="103"/>
  <c r="S2278" i="103"/>
  <c r="S2279" i="103"/>
  <c r="S2280" i="103"/>
  <c r="S2281" i="103"/>
  <c r="S2282" i="103"/>
  <c r="S2283" i="103"/>
  <c r="S2284" i="103"/>
  <c r="S2285" i="103"/>
  <c r="S2286" i="103"/>
  <c r="S2287" i="103"/>
  <c r="S2288" i="103"/>
  <c r="S2289" i="103"/>
  <c r="S2290" i="103"/>
  <c r="S2291" i="103"/>
  <c r="S2292" i="103"/>
  <c r="S2293" i="103"/>
  <c r="S2294" i="103"/>
  <c r="S2295" i="103"/>
  <c r="S2296" i="103"/>
  <c r="S2297" i="103"/>
  <c r="S2298" i="103"/>
  <c r="S2299" i="103"/>
  <c r="S2300" i="103"/>
  <c r="S2301" i="103"/>
  <c r="S2302" i="103"/>
  <c r="S2303" i="103"/>
  <c r="S2304" i="103"/>
  <c r="S2305" i="103"/>
  <c r="S2306" i="103"/>
  <c r="S2307" i="103"/>
  <c r="S2308" i="103"/>
  <c r="S2309" i="103"/>
  <c r="S2310" i="103"/>
  <c r="S2311" i="103"/>
  <c r="S2312" i="103"/>
  <c r="S2313" i="103"/>
  <c r="S2314" i="103"/>
  <c r="S2315" i="103"/>
  <c r="S2316" i="103"/>
  <c r="S2317" i="103"/>
  <c r="S2318" i="103"/>
  <c r="S2319" i="103"/>
  <c r="S2320" i="103"/>
  <c r="S2321" i="103"/>
  <c r="S2322" i="103"/>
  <c r="S2323" i="103"/>
  <c r="S2324" i="103"/>
  <c r="S2325" i="103"/>
  <c r="S2326" i="103"/>
  <c r="S2327" i="103"/>
  <c r="S2328" i="103"/>
  <c r="S2329" i="103"/>
  <c r="S2330" i="103"/>
  <c r="S2331" i="103"/>
  <c r="S2332" i="103"/>
  <c r="S2333" i="103"/>
  <c r="S2334" i="103"/>
  <c r="S2335" i="103"/>
  <c r="S2336" i="103"/>
  <c r="S2337" i="103"/>
  <c r="S2338" i="103"/>
  <c r="S2339" i="103"/>
  <c r="S2340" i="103"/>
  <c r="S2341" i="103"/>
  <c r="S2342" i="103"/>
  <c r="S2343" i="103"/>
  <c r="S2344" i="103"/>
  <c r="S2345" i="103"/>
  <c r="S2346" i="103"/>
  <c r="S2347" i="103"/>
  <c r="S2348" i="103"/>
  <c r="S2349" i="103"/>
  <c r="S2350" i="103"/>
  <c r="S2351" i="103"/>
  <c r="S2352" i="103"/>
  <c r="S2353" i="103"/>
  <c r="S2354" i="103"/>
  <c r="S2355" i="103"/>
  <c r="S2356" i="103"/>
  <c r="S2357" i="103"/>
  <c r="S2358" i="103"/>
  <c r="S2359" i="103"/>
  <c r="S2360" i="103"/>
  <c r="S2361" i="103"/>
  <c r="S2362" i="103"/>
  <c r="S2363" i="103"/>
  <c r="S2364" i="103"/>
  <c r="S2365" i="103"/>
  <c r="S2366" i="103"/>
  <c r="S2367" i="103"/>
  <c r="S2368" i="103"/>
  <c r="S2369" i="103"/>
  <c r="S2370" i="103"/>
  <c r="S2371" i="103"/>
  <c r="S2372" i="103"/>
  <c r="S2373" i="103"/>
  <c r="S2374" i="103"/>
  <c r="S2375" i="103"/>
  <c r="S2376" i="103"/>
  <c r="S2377" i="103"/>
  <c r="S2378" i="103"/>
  <c r="S2379" i="103"/>
  <c r="S2380" i="103"/>
  <c r="S2381" i="103"/>
  <c r="S2382" i="103"/>
  <c r="S2383" i="103"/>
  <c r="S2384" i="103"/>
  <c r="S2385" i="103"/>
  <c r="S2386" i="103"/>
  <c r="S2387" i="103"/>
  <c r="S2388" i="103"/>
  <c r="S2389" i="103"/>
  <c r="S2390" i="103"/>
  <c r="S2391" i="103"/>
  <c r="S2392" i="103"/>
  <c r="S2393" i="103"/>
  <c r="S2394" i="103"/>
  <c r="S2395" i="103"/>
  <c r="S2396" i="103"/>
  <c r="S2397" i="103"/>
  <c r="S2398" i="103"/>
  <c r="S2399" i="103"/>
  <c r="S2400" i="103"/>
  <c r="S2401" i="103"/>
  <c r="S2402" i="103"/>
  <c r="S2403" i="103"/>
  <c r="S2404" i="103"/>
  <c r="S2405" i="103"/>
  <c r="S2406" i="103"/>
  <c r="S2407" i="103"/>
  <c r="S2408" i="103"/>
  <c r="S2409" i="103"/>
  <c r="S2410" i="103"/>
  <c r="S2411" i="103"/>
  <c r="S2412" i="103"/>
  <c r="S2413" i="103"/>
  <c r="S2414" i="103"/>
  <c r="S2415" i="103"/>
  <c r="S2416" i="103"/>
  <c r="S2417" i="103"/>
  <c r="S2418" i="103"/>
  <c r="S2419" i="103"/>
  <c r="S2420" i="103"/>
  <c r="S2421" i="103"/>
  <c r="S2422" i="103"/>
  <c r="S2423" i="103"/>
  <c r="S2424" i="103"/>
  <c r="S2425" i="103"/>
  <c r="S2426" i="103"/>
  <c r="S2427" i="103"/>
  <c r="S2428" i="103"/>
  <c r="S2429" i="103"/>
  <c r="S2430" i="103"/>
  <c r="S2431" i="103"/>
  <c r="S2432" i="103"/>
  <c r="S2433" i="103"/>
  <c r="S2434" i="103"/>
  <c r="S2435" i="103"/>
  <c r="S2436" i="103"/>
  <c r="S2437" i="103"/>
  <c r="S2438" i="103"/>
  <c r="S2439" i="103"/>
  <c r="S2440" i="103"/>
  <c r="S2441" i="103"/>
  <c r="S2442" i="103"/>
  <c r="S2443" i="103"/>
  <c r="S2444" i="103"/>
  <c r="S2445" i="103"/>
  <c r="S2446" i="103"/>
  <c r="S2447" i="103"/>
  <c r="S2448" i="103"/>
  <c r="S2449" i="103"/>
  <c r="S2450" i="103"/>
  <c r="S2451" i="103"/>
  <c r="S2452" i="103"/>
  <c r="S2453" i="103"/>
  <c r="S2454" i="103"/>
  <c r="S2455" i="103"/>
  <c r="S2456" i="103"/>
  <c r="S2457" i="103"/>
  <c r="S2458" i="103"/>
  <c r="S2459" i="103"/>
  <c r="S2460" i="103"/>
  <c r="S2461" i="103"/>
  <c r="S2462" i="103"/>
  <c r="S2463" i="103"/>
  <c r="S2464" i="103"/>
  <c r="S2465" i="103"/>
  <c r="S2466" i="103"/>
  <c r="S2467" i="103"/>
  <c r="S2468" i="103"/>
  <c r="S2469" i="103"/>
  <c r="S2470" i="103"/>
  <c r="S2471" i="103"/>
  <c r="S2472" i="103"/>
  <c r="S2473" i="103"/>
  <c r="S2474" i="103"/>
  <c r="S2475" i="103"/>
  <c r="S2476" i="103"/>
  <c r="S2477" i="103"/>
  <c r="S2478" i="103"/>
  <c r="S2479" i="103"/>
  <c r="S2480" i="103"/>
  <c r="S2481" i="103"/>
  <c r="S2482" i="103"/>
  <c r="S2483" i="103"/>
  <c r="S2484" i="103"/>
  <c r="S2485" i="103"/>
  <c r="S2486" i="103"/>
  <c r="S2487" i="103"/>
  <c r="S2488" i="103"/>
  <c r="S2489" i="103"/>
  <c r="S2490" i="103"/>
  <c r="S2491" i="103"/>
  <c r="S2492" i="103"/>
  <c r="S2493" i="103"/>
  <c r="S2494" i="103"/>
  <c r="S2495" i="103"/>
  <c r="S2496" i="103"/>
  <c r="S2497" i="103"/>
  <c r="S2498" i="103"/>
  <c r="S2499" i="103"/>
  <c r="S2500" i="103"/>
  <c r="S2501" i="103"/>
  <c r="S2502" i="103"/>
  <c r="S2503" i="103"/>
  <c r="S2504" i="103"/>
  <c r="S2505" i="103"/>
  <c r="S2506" i="103"/>
  <c r="S2507" i="103"/>
  <c r="S2508" i="103"/>
  <c r="S2509" i="103"/>
  <c r="S2510" i="103"/>
  <c r="S2511" i="103"/>
  <c r="S2512" i="103"/>
  <c r="S2513" i="103"/>
  <c r="S2514" i="103"/>
  <c r="S2515" i="103"/>
  <c r="S2516" i="103"/>
  <c r="S2517" i="103"/>
  <c r="S2518" i="103"/>
  <c r="S2519" i="103"/>
  <c r="S2520" i="103"/>
  <c r="S2521" i="103"/>
  <c r="S2522" i="103"/>
  <c r="S2523" i="103"/>
  <c r="S2524" i="103"/>
  <c r="S2525" i="103"/>
  <c r="S2526" i="103"/>
  <c r="S2527" i="103"/>
  <c r="S2528" i="103"/>
  <c r="S2529" i="103"/>
  <c r="S2530" i="103"/>
  <c r="S2531" i="103"/>
  <c r="S2532" i="103"/>
  <c r="S2533" i="103"/>
  <c r="S2534" i="103"/>
  <c r="S2535" i="103"/>
  <c r="S2536" i="103"/>
  <c r="S2537" i="103"/>
  <c r="S2538" i="103"/>
  <c r="S2539" i="103"/>
  <c r="S2540" i="103"/>
  <c r="S2541" i="103"/>
  <c r="S2542" i="103"/>
  <c r="S2543" i="103"/>
  <c r="S2544" i="103"/>
  <c r="S2545" i="103"/>
  <c r="S2546" i="103"/>
  <c r="S2547" i="103"/>
  <c r="S2548" i="103"/>
  <c r="S2549" i="103"/>
  <c r="S2550" i="103"/>
  <c r="S2551" i="103"/>
  <c r="S2552" i="103"/>
  <c r="S2553" i="103"/>
  <c r="S2554" i="103"/>
  <c r="S2555" i="103"/>
  <c r="S2556" i="103"/>
  <c r="S2557" i="103"/>
  <c r="S2558" i="103"/>
  <c r="S2559" i="103"/>
  <c r="S2560" i="103"/>
  <c r="S2561" i="103"/>
  <c r="S2562" i="103"/>
  <c r="S2563" i="103"/>
  <c r="S2564" i="103"/>
  <c r="S2565" i="103"/>
  <c r="S2566" i="103"/>
  <c r="S2567" i="103"/>
  <c r="S2568" i="103"/>
  <c r="S2569" i="103"/>
  <c r="S2570" i="103"/>
  <c r="S2571" i="103"/>
  <c r="S2572" i="103"/>
  <c r="S2573" i="103"/>
  <c r="S2574" i="103"/>
  <c r="S2575" i="103"/>
  <c r="S2576" i="103"/>
  <c r="S2577" i="103"/>
  <c r="S2578" i="103"/>
  <c r="S2579" i="103"/>
  <c r="S2580" i="103"/>
  <c r="S2581" i="103"/>
  <c r="S2582" i="103"/>
  <c r="S2583" i="103"/>
  <c r="S2584" i="103"/>
  <c r="S2585" i="103"/>
  <c r="S2586" i="103"/>
  <c r="S2587" i="103"/>
  <c r="S2588" i="103"/>
  <c r="S2589" i="103"/>
  <c r="S2590" i="103"/>
  <c r="S2591" i="103"/>
  <c r="S2592" i="103"/>
  <c r="S2593" i="103"/>
  <c r="S2594" i="103"/>
  <c r="S2595" i="103"/>
  <c r="S2596" i="103"/>
  <c r="S2597" i="103"/>
  <c r="S2598" i="103"/>
  <c r="S2599" i="103"/>
  <c r="S2600" i="103"/>
  <c r="S2601" i="103"/>
  <c r="S2602" i="103"/>
  <c r="S2603" i="103"/>
  <c r="S2604" i="103"/>
  <c r="S2605" i="103"/>
  <c r="S2606" i="103"/>
  <c r="S2607" i="103"/>
  <c r="S2608" i="103"/>
  <c r="S2609" i="103"/>
  <c r="S2610" i="103"/>
  <c r="S2611" i="103"/>
  <c r="S2612" i="103"/>
  <c r="S2613" i="103"/>
  <c r="S2614" i="103"/>
  <c r="S2615" i="103"/>
  <c r="S2616" i="103"/>
  <c r="S2617" i="103"/>
  <c r="S2618" i="103"/>
  <c r="S2619" i="103"/>
  <c r="S2620" i="103"/>
  <c r="S2621" i="103"/>
  <c r="S2622" i="103"/>
  <c r="S2623" i="103"/>
  <c r="S2624" i="103"/>
  <c r="S2625" i="103"/>
  <c r="S2626" i="103"/>
  <c r="S2627" i="103"/>
  <c r="S2628" i="103"/>
  <c r="S2629" i="103"/>
  <c r="S2630" i="103"/>
  <c r="S2631" i="103"/>
  <c r="S2632" i="103"/>
  <c r="S2633" i="103"/>
  <c r="S2634" i="103"/>
  <c r="S2635" i="103"/>
  <c r="S2636" i="103"/>
  <c r="S2637" i="103"/>
  <c r="S2638" i="103"/>
  <c r="S2639" i="103"/>
  <c r="S2640" i="103"/>
  <c r="S2641" i="103"/>
  <c r="S2642" i="103"/>
  <c r="S2643" i="103"/>
  <c r="S2644" i="103"/>
  <c r="S2645" i="103"/>
  <c r="S2646" i="103"/>
  <c r="S2647" i="103"/>
  <c r="S2648" i="103"/>
  <c r="S2649" i="103"/>
  <c r="S2650" i="103"/>
  <c r="S2651" i="103"/>
  <c r="S2652" i="103"/>
  <c r="S2653" i="103"/>
  <c r="S2654" i="103"/>
  <c r="S2655" i="103"/>
  <c r="S2656" i="103"/>
  <c r="S2657" i="103"/>
  <c r="S2658" i="103"/>
  <c r="S2659" i="103"/>
  <c r="S2660" i="103"/>
  <c r="S2661" i="103"/>
  <c r="S2662" i="103"/>
  <c r="S2663" i="103"/>
  <c r="S2664" i="103"/>
  <c r="S2665" i="103"/>
  <c r="S2666" i="103"/>
  <c r="S2667" i="103"/>
  <c r="S2668" i="103"/>
  <c r="S2669" i="103"/>
  <c r="S2670" i="103"/>
  <c r="S2671" i="103"/>
  <c r="S2672" i="103"/>
  <c r="S2673" i="103"/>
  <c r="S2674" i="103"/>
  <c r="S2675" i="103"/>
  <c r="S2676" i="103"/>
  <c r="S2677" i="103"/>
  <c r="S2678" i="103"/>
  <c r="S2679" i="103"/>
  <c r="S2680" i="103"/>
  <c r="S2681" i="103"/>
  <c r="S2682" i="103"/>
  <c r="S2683" i="103"/>
  <c r="S2684" i="103"/>
  <c r="S2685" i="103"/>
  <c r="S2686" i="103"/>
  <c r="S2687" i="103"/>
  <c r="S2688" i="103"/>
  <c r="S2689" i="103"/>
  <c r="S2690" i="103"/>
  <c r="S2691" i="103"/>
  <c r="S2692" i="103"/>
  <c r="S2693" i="103"/>
  <c r="S2694" i="103"/>
  <c r="S2695" i="103"/>
  <c r="S2696" i="103"/>
  <c r="S2697" i="103"/>
  <c r="S2698" i="103"/>
  <c r="S2699" i="103"/>
  <c r="S2700" i="103"/>
  <c r="S2701" i="103"/>
  <c r="S2702" i="103"/>
  <c r="S2703" i="103"/>
  <c r="S2704" i="103"/>
  <c r="S2705" i="103"/>
  <c r="S2706" i="103"/>
  <c r="S2707" i="103"/>
  <c r="S2708" i="103"/>
  <c r="S2709" i="103"/>
  <c r="S2710" i="103"/>
  <c r="S2711" i="103"/>
  <c r="S2712" i="103"/>
  <c r="S2713" i="103"/>
  <c r="S2714" i="103"/>
  <c r="S2715" i="103"/>
  <c r="S2716" i="103"/>
  <c r="S2717" i="103"/>
  <c r="S2718" i="103"/>
  <c r="S2719" i="103"/>
  <c r="S2720" i="103"/>
  <c r="S2721" i="103"/>
  <c r="S2722" i="103"/>
  <c r="S2723" i="103"/>
  <c r="S2724" i="103"/>
  <c r="S2725" i="103"/>
  <c r="S2726" i="103"/>
  <c r="S2727" i="103"/>
  <c r="S2728" i="103"/>
  <c r="S2729" i="103"/>
  <c r="S2730" i="103"/>
  <c r="S2731" i="103"/>
  <c r="S2732" i="103"/>
  <c r="S2733" i="103"/>
  <c r="S2734" i="103"/>
  <c r="S2735" i="103"/>
  <c r="S2736" i="103"/>
  <c r="S2737" i="103"/>
  <c r="S2738" i="103"/>
  <c r="S2739" i="103"/>
  <c r="S2740" i="103"/>
  <c r="S2741" i="103"/>
  <c r="S2742" i="103"/>
  <c r="S2743" i="103"/>
  <c r="S2744" i="103"/>
  <c r="S2745" i="103"/>
  <c r="S2746" i="103"/>
  <c r="S2747" i="103"/>
  <c r="S2748" i="103"/>
  <c r="S2749" i="103"/>
  <c r="S2750" i="103"/>
  <c r="S2751" i="103"/>
  <c r="S2752" i="103"/>
  <c r="S2753" i="103"/>
  <c r="S2754" i="103"/>
  <c r="S2755" i="103"/>
  <c r="S2756" i="103"/>
  <c r="S2757" i="103"/>
  <c r="S2758" i="103"/>
  <c r="S2759" i="103"/>
  <c r="S2760" i="103"/>
  <c r="S2761" i="103"/>
  <c r="S2762" i="103"/>
  <c r="S2763" i="103"/>
  <c r="S2764" i="103"/>
  <c r="S2765" i="103"/>
  <c r="S2766" i="103"/>
  <c r="S2767" i="103"/>
  <c r="S2768" i="103"/>
  <c r="S2769" i="103"/>
  <c r="S2770" i="103"/>
  <c r="S2771" i="103"/>
  <c r="S2772" i="103"/>
  <c r="S2773" i="103"/>
  <c r="S2774" i="103"/>
  <c r="S2775" i="103"/>
  <c r="S2776" i="103"/>
  <c r="S2777" i="103"/>
  <c r="S2778" i="103"/>
  <c r="S2779" i="103"/>
  <c r="S2780" i="103"/>
  <c r="S2781" i="103"/>
  <c r="S2782" i="103"/>
  <c r="S2783" i="103"/>
  <c r="S2784" i="103"/>
  <c r="S2785" i="103"/>
  <c r="S2786" i="103"/>
  <c r="S2787" i="103"/>
  <c r="S2788" i="103"/>
  <c r="S2789" i="103"/>
  <c r="S2790" i="103"/>
  <c r="S2791" i="103"/>
  <c r="S2792" i="103"/>
  <c r="S2793" i="103"/>
  <c r="S2794" i="103"/>
  <c r="S2795" i="103"/>
  <c r="S2796" i="103"/>
  <c r="S2797" i="103"/>
  <c r="S2798" i="103"/>
  <c r="S2799" i="103"/>
  <c r="S2800" i="103"/>
  <c r="S2801" i="103"/>
  <c r="S2802" i="103"/>
  <c r="S2803" i="103"/>
  <c r="S2804" i="103"/>
  <c r="S2805" i="103"/>
  <c r="S2806" i="103"/>
  <c r="S2807" i="103"/>
  <c r="S2808" i="103"/>
  <c r="S2809" i="103"/>
  <c r="S2810" i="103"/>
  <c r="S2811" i="103"/>
  <c r="S2812" i="103"/>
  <c r="S2813" i="103"/>
  <c r="S2814" i="103"/>
  <c r="S2815" i="103"/>
  <c r="S2816" i="103"/>
  <c r="S2817" i="103"/>
  <c r="S2818" i="103"/>
  <c r="S2819" i="103"/>
  <c r="S2820" i="103"/>
  <c r="S2821" i="103"/>
  <c r="S2822" i="103"/>
  <c r="S2823" i="103"/>
  <c r="S2824" i="103"/>
  <c r="S2825" i="103"/>
  <c r="S2826" i="103"/>
  <c r="S2827" i="103"/>
  <c r="S2828" i="103"/>
  <c r="S2829" i="103"/>
  <c r="S2830" i="103"/>
  <c r="S2831" i="103"/>
  <c r="S2832" i="103"/>
  <c r="S2833" i="103"/>
  <c r="S2834" i="103"/>
  <c r="S2835" i="103"/>
  <c r="S2836" i="103"/>
  <c r="S2837" i="103"/>
  <c r="S2838" i="103"/>
  <c r="S2839" i="103"/>
  <c r="S2840" i="103"/>
  <c r="S2841" i="103"/>
  <c r="S2842" i="103"/>
  <c r="S2843" i="103"/>
  <c r="S2844" i="103"/>
  <c r="S2845" i="103"/>
  <c r="S2846" i="103"/>
  <c r="S2847" i="103"/>
  <c r="S2848" i="103"/>
  <c r="S2849" i="103"/>
  <c r="S2850" i="103"/>
  <c r="S2851" i="103"/>
  <c r="S2852" i="103"/>
  <c r="S2853" i="103"/>
  <c r="S2854" i="103"/>
  <c r="S2855" i="103"/>
  <c r="S2856" i="103"/>
  <c r="S2857" i="103"/>
  <c r="S2858" i="103"/>
  <c r="S2859" i="103"/>
  <c r="S2860" i="103"/>
  <c r="S2861" i="103"/>
  <c r="S2862" i="103"/>
  <c r="S2863" i="103"/>
  <c r="S2864" i="103"/>
  <c r="S2865" i="103"/>
  <c r="S2866" i="103"/>
  <c r="S2867" i="103"/>
  <c r="S2868" i="103"/>
  <c r="S2869" i="103"/>
  <c r="S2870" i="103"/>
  <c r="S2871" i="103"/>
  <c r="S2872" i="103"/>
  <c r="S2873" i="103"/>
  <c r="S2874" i="103"/>
  <c r="S2875" i="103"/>
  <c r="S2876" i="103"/>
  <c r="S2877" i="103"/>
  <c r="S2878" i="103"/>
  <c r="S2879" i="103"/>
  <c r="S2880" i="103"/>
  <c r="S2881" i="103"/>
  <c r="S2882" i="103"/>
  <c r="S2883" i="103"/>
  <c r="S2884" i="103"/>
  <c r="S2885" i="103"/>
  <c r="S2886" i="103"/>
  <c r="S2887" i="103"/>
  <c r="S2888" i="103"/>
  <c r="S2889" i="103"/>
  <c r="S2890" i="103"/>
  <c r="S2891" i="103"/>
  <c r="S2892" i="103"/>
  <c r="S2893" i="103"/>
  <c r="S2894" i="103"/>
  <c r="S2895" i="103"/>
  <c r="S2896" i="103"/>
  <c r="S2897" i="103"/>
  <c r="S2898" i="103"/>
  <c r="S2899" i="103"/>
  <c r="S2900" i="103"/>
  <c r="S2901" i="103"/>
  <c r="S2902" i="103"/>
  <c r="S2903" i="103"/>
  <c r="S2904" i="103"/>
  <c r="S2905" i="103"/>
  <c r="S2906" i="103"/>
  <c r="S2907" i="103"/>
  <c r="S2908" i="103"/>
  <c r="S2909" i="103"/>
  <c r="S2910" i="103"/>
  <c r="S2911" i="103"/>
  <c r="S2912" i="103"/>
  <c r="S2913" i="103"/>
  <c r="S2914" i="103"/>
  <c r="S2915" i="103"/>
  <c r="S2916" i="103"/>
  <c r="S2917" i="103"/>
  <c r="S2918" i="103"/>
  <c r="S2919" i="103"/>
  <c r="S2920" i="103"/>
  <c r="S2921" i="103"/>
  <c r="S2922" i="103"/>
  <c r="S2923" i="103"/>
  <c r="S2924" i="103"/>
  <c r="S2925" i="103"/>
  <c r="S2926" i="103"/>
  <c r="S2927" i="103"/>
  <c r="S2928" i="103"/>
  <c r="S2929" i="103"/>
  <c r="S2930" i="103"/>
  <c r="S2931" i="103"/>
  <c r="S2932" i="103"/>
  <c r="S2933" i="103"/>
  <c r="S2934" i="103"/>
  <c r="S2935" i="103"/>
  <c r="S2936" i="103"/>
  <c r="S2937" i="103"/>
  <c r="S2938" i="103"/>
  <c r="S2939" i="103"/>
  <c r="S2940" i="103"/>
  <c r="S2941" i="103"/>
  <c r="S2942" i="103"/>
  <c r="S2943" i="103"/>
  <c r="S2944" i="103"/>
  <c r="S2945" i="103"/>
  <c r="S2946" i="103"/>
  <c r="S2947" i="103"/>
  <c r="S2948" i="103"/>
  <c r="S2949" i="103"/>
  <c r="S2950" i="103"/>
  <c r="S2951" i="103"/>
  <c r="S2952" i="103"/>
  <c r="S2953" i="103"/>
  <c r="S2954" i="103"/>
  <c r="S2955" i="103"/>
  <c r="S2956" i="103"/>
  <c r="S2957" i="103"/>
  <c r="S2958" i="103"/>
  <c r="S2959" i="103"/>
  <c r="S2960" i="103"/>
  <c r="S2961" i="103"/>
  <c r="S2962" i="103"/>
  <c r="S2963" i="103"/>
  <c r="S2964" i="103"/>
  <c r="S2965" i="103"/>
  <c r="S2966" i="103"/>
  <c r="S2967" i="103"/>
  <c r="S2968" i="103"/>
  <c r="S2969" i="103"/>
  <c r="S2970" i="103"/>
  <c r="S2971" i="103"/>
  <c r="S2972" i="103"/>
  <c r="S2973" i="103"/>
  <c r="S2974" i="103"/>
  <c r="S2975" i="103"/>
  <c r="S2976" i="103"/>
  <c r="S2977" i="103"/>
  <c r="S2978" i="103"/>
  <c r="S2979" i="103"/>
  <c r="S2980" i="103"/>
  <c r="S2981" i="103"/>
  <c r="S2982" i="103"/>
  <c r="S2983" i="103"/>
  <c r="S2984" i="103"/>
  <c r="S2985" i="103"/>
  <c r="S2986" i="103"/>
  <c r="S2987" i="103"/>
  <c r="S2988" i="103"/>
  <c r="S2989" i="103"/>
  <c r="S2990" i="103"/>
  <c r="S2991" i="103"/>
  <c r="S2992" i="103"/>
  <c r="S2993" i="103"/>
  <c r="S2994" i="103"/>
  <c r="S2995" i="103"/>
  <c r="S2996" i="103"/>
  <c r="S2997" i="103"/>
  <c r="S2998" i="103"/>
  <c r="S2999" i="103"/>
  <c r="S3000" i="103"/>
  <c r="S3001" i="103"/>
  <c r="S3002" i="103"/>
  <c r="S3003" i="103"/>
  <c r="S3004" i="103"/>
  <c r="S3005" i="103"/>
  <c r="S3006" i="103"/>
  <c r="S3007" i="103"/>
  <c r="S3008" i="103"/>
  <c r="S3009" i="103"/>
  <c r="S3010" i="103"/>
  <c r="S3011" i="103"/>
  <c r="S3012" i="103"/>
  <c r="S3013" i="103"/>
  <c r="S3014" i="103"/>
  <c r="S3015" i="103"/>
  <c r="S3016" i="103"/>
  <c r="S3017" i="103"/>
  <c r="S3018" i="103"/>
  <c r="S3019" i="103"/>
  <c r="S3020" i="103"/>
  <c r="S3021" i="103"/>
  <c r="S3022" i="103"/>
  <c r="S3023" i="103"/>
  <c r="S3024" i="103"/>
  <c r="S3025" i="103"/>
  <c r="S3026" i="103"/>
  <c r="S3027" i="103"/>
  <c r="S3028" i="103"/>
  <c r="S3029" i="103"/>
  <c r="S3030" i="103"/>
  <c r="S3031" i="103"/>
  <c r="S3032" i="103"/>
  <c r="S3033" i="103"/>
  <c r="S3034" i="103"/>
  <c r="S3035" i="103"/>
  <c r="S3036" i="103"/>
  <c r="S3037" i="103"/>
  <c r="S3038" i="103"/>
  <c r="S3039" i="103"/>
  <c r="S3040" i="103"/>
  <c r="S3041" i="103"/>
  <c r="S3042" i="103"/>
  <c r="S3043" i="103"/>
  <c r="S3044" i="103"/>
  <c r="S3045" i="103"/>
  <c r="S3046" i="103"/>
  <c r="S3047" i="103"/>
  <c r="S3048" i="103"/>
  <c r="S3049" i="103"/>
  <c r="S3050" i="103"/>
  <c r="S3051" i="103"/>
  <c r="S3052" i="103"/>
  <c r="S3053" i="103"/>
  <c r="S3054" i="103"/>
  <c r="S3055" i="103"/>
  <c r="S3056" i="103"/>
  <c r="S3057" i="103"/>
  <c r="S3058" i="103"/>
  <c r="S3059" i="103"/>
  <c r="S3060" i="103"/>
  <c r="S3061" i="103"/>
  <c r="S3062" i="103"/>
  <c r="S3063" i="103"/>
  <c r="S3064" i="103"/>
  <c r="S3065" i="103"/>
  <c r="S3066" i="103"/>
  <c r="S3067" i="103"/>
  <c r="S3068" i="103"/>
  <c r="S3069" i="103"/>
  <c r="S3070" i="103"/>
  <c r="S3071" i="103"/>
  <c r="S3072" i="103"/>
  <c r="S3073" i="103"/>
  <c r="S3074" i="103"/>
  <c r="S3075" i="103"/>
  <c r="S3076" i="103"/>
  <c r="S3077" i="103"/>
  <c r="S3078" i="103"/>
  <c r="S3079" i="103"/>
  <c r="S3080" i="103"/>
  <c r="S3081" i="103"/>
  <c r="S3082" i="103"/>
  <c r="S3083" i="103"/>
  <c r="S3084" i="103"/>
  <c r="S3085" i="103"/>
  <c r="S3086" i="103"/>
  <c r="S3087" i="103"/>
  <c r="S3088" i="103"/>
  <c r="S3089" i="103"/>
  <c r="S3090" i="103"/>
  <c r="S3091" i="103"/>
  <c r="S3092" i="103"/>
  <c r="S3093" i="103"/>
  <c r="S3094" i="103"/>
  <c r="S3095" i="103"/>
  <c r="S3096" i="103"/>
  <c r="S3097" i="103"/>
  <c r="S3098" i="103"/>
  <c r="S3099" i="103"/>
  <c r="S3100" i="103"/>
  <c r="S3101" i="103"/>
  <c r="S3102" i="103"/>
  <c r="S3103" i="103"/>
  <c r="S3104" i="103"/>
  <c r="S3105" i="103"/>
  <c r="S3106" i="103"/>
  <c r="S3107" i="103"/>
  <c r="S3108" i="103"/>
  <c r="S3109" i="103"/>
  <c r="S3110" i="103"/>
  <c r="S3111" i="103"/>
  <c r="S3112" i="103"/>
  <c r="S3113" i="103"/>
  <c r="S3114" i="103"/>
  <c r="S3115" i="103"/>
  <c r="S3116" i="103"/>
  <c r="S3117" i="103"/>
  <c r="S3118" i="103"/>
  <c r="S3119" i="103"/>
  <c r="S3120" i="103"/>
  <c r="S3121" i="103"/>
  <c r="S3122" i="103"/>
  <c r="S3123" i="103"/>
  <c r="S3124" i="103"/>
  <c r="S3125" i="103"/>
  <c r="S3126" i="103"/>
  <c r="S3127" i="103"/>
  <c r="S3128" i="103"/>
  <c r="S3129" i="103"/>
  <c r="S3130" i="103"/>
  <c r="S3131" i="103"/>
  <c r="S3132" i="103"/>
  <c r="S3133" i="103"/>
  <c r="S3134" i="103"/>
  <c r="S3135" i="103"/>
  <c r="S3136" i="103"/>
  <c r="S3137" i="103"/>
  <c r="S3138" i="103"/>
  <c r="S3139" i="103"/>
  <c r="S3140" i="103"/>
  <c r="S3141" i="103"/>
  <c r="S3142" i="103"/>
  <c r="S3143" i="103"/>
  <c r="S3144" i="103"/>
  <c r="S3145" i="103"/>
  <c r="S3146" i="103"/>
  <c r="S3147" i="103"/>
  <c r="S3148" i="103"/>
  <c r="S3149" i="103"/>
  <c r="S3150" i="103"/>
  <c r="S3151" i="103"/>
  <c r="S3152" i="103"/>
  <c r="S3153" i="103"/>
  <c r="S3154" i="103"/>
  <c r="S3155" i="103"/>
  <c r="S3156" i="103"/>
  <c r="S3157" i="103"/>
  <c r="S3158" i="103"/>
  <c r="S3159" i="103"/>
  <c r="S3160" i="103"/>
  <c r="S3161" i="103"/>
  <c r="S3162" i="103"/>
  <c r="S3163" i="103"/>
  <c r="S3164" i="103"/>
  <c r="S3165" i="103"/>
  <c r="S3166" i="103"/>
  <c r="S3167" i="103"/>
  <c r="S3168" i="103"/>
  <c r="S3169" i="103"/>
  <c r="S3170" i="103"/>
  <c r="S3171" i="103"/>
  <c r="S3172" i="103"/>
  <c r="S3173" i="103"/>
  <c r="S3174" i="103"/>
  <c r="S3175" i="103"/>
  <c r="S3176" i="103"/>
  <c r="S3177" i="103"/>
  <c r="S3178" i="103"/>
  <c r="S3179" i="103"/>
  <c r="S3180" i="103"/>
  <c r="S3181" i="103"/>
  <c r="S3182" i="103"/>
  <c r="S3183" i="103"/>
  <c r="S3184" i="103"/>
  <c r="S3185" i="103"/>
  <c r="S3186" i="103"/>
  <c r="S3187" i="103"/>
  <c r="S3188" i="103"/>
  <c r="S3189" i="103"/>
  <c r="S3190" i="103"/>
  <c r="S3191" i="103"/>
  <c r="S3192" i="103"/>
  <c r="S3193" i="103"/>
  <c r="S3194" i="103"/>
  <c r="S3195" i="103"/>
  <c r="S3196" i="103"/>
  <c r="S3197" i="103"/>
  <c r="S3198" i="103"/>
  <c r="S3199" i="103"/>
  <c r="S3200" i="103"/>
  <c r="S3201" i="103"/>
  <c r="S3202" i="103"/>
  <c r="S3203" i="103"/>
  <c r="S3204" i="103"/>
  <c r="S3205" i="103"/>
  <c r="S3206" i="103"/>
  <c r="S3207" i="103"/>
  <c r="S3208" i="103"/>
  <c r="S3209" i="103"/>
  <c r="S3210" i="103"/>
  <c r="S3211" i="103"/>
  <c r="S3212" i="103"/>
  <c r="S3213" i="103"/>
  <c r="S3214" i="103"/>
  <c r="S3215" i="103"/>
  <c r="S3216" i="103"/>
  <c r="S3217" i="103"/>
  <c r="S3218" i="103"/>
  <c r="S3219" i="103"/>
  <c r="S3220" i="103"/>
  <c r="S3221" i="103"/>
  <c r="S3222" i="103"/>
  <c r="S3223" i="103"/>
  <c r="S3224" i="103"/>
  <c r="S3225" i="103"/>
  <c r="S3226" i="103"/>
  <c r="S3227" i="103"/>
  <c r="S3228" i="103"/>
  <c r="S3229" i="103"/>
  <c r="S3230" i="103"/>
  <c r="S3231" i="103"/>
  <c r="S3232" i="103"/>
  <c r="S3233" i="103"/>
  <c r="S3234" i="103"/>
  <c r="S3235" i="103"/>
  <c r="S3236" i="103"/>
  <c r="S3237" i="103"/>
  <c r="S3238" i="103"/>
  <c r="S3239" i="103"/>
  <c r="S3240" i="103"/>
  <c r="S3241" i="103"/>
  <c r="S3242" i="103"/>
  <c r="S3243" i="103"/>
  <c r="S3244" i="103"/>
  <c r="S3245" i="103"/>
  <c r="S3246" i="103"/>
  <c r="S3247" i="103"/>
  <c r="S3248" i="103"/>
  <c r="S3249" i="103"/>
  <c r="S3250" i="103"/>
  <c r="S3251" i="103"/>
  <c r="S3252" i="103"/>
  <c r="S3253" i="103"/>
  <c r="S3254" i="103"/>
  <c r="S3255" i="103"/>
  <c r="S3256" i="103"/>
  <c r="S3257" i="103"/>
  <c r="S3258" i="103"/>
  <c r="S3259" i="103"/>
  <c r="S3260" i="103"/>
  <c r="S3261" i="103"/>
  <c r="S3262" i="103"/>
  <c r="S3263" i="103"/>
  <c r="S3264" i="103"/>
  <c r="S3265" i="103"/>
  <c r="S3266" i="103"/>
  <c r="S3267" i="103"/>
  <c r="S3268" i="103"/>
  <c r="S3269" i="103"/>
  <c r="S3270" i="103"/>
  <c r="S3271" i="103"/>
  <c r="S3272" i="103"/>
  <c r="S3273" i="103"/>
  <c r="S3274" i="103"/>
  <c r="S3275" i="103"/>
  <c r="S3276" i="103"/>
  <c r="S3277" i="103"/>
  <c r="S3278" i="103"/>
  <c r="S3279" i="103"/>
  <c r="S3280" i="103"/>
  <c r="S3281" i="103"/>
  <c r="S3282" i="103"/>
  <c r="S3283" i="103"/>
  <c r="S3284" i="103"/>
  <c r="S3285" i="103"/>
  <c r="S3286" i="103"/>
  <c r="S3287" i="103"/>
  <c r="S3288" i="103"/>
  <c r="S3289" i="103"/>
  <c r="S3290" i="103"/>
  <c r="S3291" i="103"/>
  <c r="S3292" i="103"/>
  <c r="S3293" i="103"/>
  <c r="S3294" i="103"/>
  <c r="S3295" i="103"/>
  <c r="S3296" i="103"/>
  <c r="S3297" i="103"/>
  <c r="S3298" i="103"/>
  <c r="S3299" i="103"/>
  <c r="S3300" i="103"/>
  <c r="S3301" i="103"/>
  <c r="S3302" i="103"/>
  <c r="S3303" i="103"/>
  <c r="S3304" i="103"/>
  <c r="S3305" i="103"/>
  <c r="S3306" i="103"/>
  <c r="S3307" i="103"/>
  <c r="S3308" i="103"/>
  <c r="S3309" i="103"/>
  <c r="S3310" i="103"/>
  <c r="S3311" i="103"/>
  <c r="S3312" i="103"/>
  <c r="S3313" i="103"/>
  <c r="S3314" i="103"/>
  <c r="S3315" i="103"/>
  <c r="S3316" i="103"/>
  <c r="S3317" i="103"/>
  <c r="S3318" i="103"/>
  <c r="S3319" i="103"/>
  <c r="S3320" i="103"/>
  <c r="S3321" i="103"/>
  <c r="S3322" i="103"/>
  <c r="S3323" i="103"/>
  <c r="S3324" i="103"/>
  <c r="S3325" i="103"/>
  <c r="S3326" i="103"/>
  <c r="S3327" i="103"/>
  <c r="S3328" i="103"/>
  <c r="S3329" i="103"/>
  <c r="S3330" i="103"/>
  <c r="S3331" i="103"/>
  <c r="S3332" i="103"/>
  <c r="S3333" i="103"/>
  <c r="S3334" i="103"/>
  <c r="S3335" i="103"/>
  <c r="S3336" i="103"/>
  <c r="S3337" i="103"/>
  <c r="S3338" i="103"/>
  <c r="S3339" i="103"/>
  <c r="S3340" i="103"/>
  <c r="S3341" i="103"/>
  <c r="S3342" i="103"/>
  <c r="S3343" i="103"/>
  <c r="S3344" i="103"/>
  <c r="S3345" i="103"/>
  <c r="S3346" i="103"/>
  <c r="S3347" i="103"/>
  <c r="S3348" i="103"/>
  <c r="S3349" i="103"/>
  <c r="S3350" i="103"/>
  <c r="S3351" i="103"/>
  <c r="S3352" i="103"/>
  <c r="S3353" i="103"/>
  <c r="S3354" i="103"/>
  <c r="S3355" i="103"/>
  <c r="S3356" i="103"/>
  <c r="S3357" i="103"/>
  <c r="S3358" i="103"/>
  <c r="S3359" i="103"/>
  <c r="S3360" i="103"/>
  <c r="S3361" i="103"/>
  <c r="S3362" i="103"/>
  <c r="S3363" i="103"/>
  <c r="S3364" i="103"/>
  <c r="S3365" i="103"/>
  <c r="S3366" i="103"/>
  <c r="S3367" i="103"/>
  <c r="S3368" i="103"/>
  <c r="S3369" i="103"/>
  <c r="S3370" i="103"/>
  <c r="S3371" i="103"/>
  <c r="S3372" i="103"/>
  <c r="S3373" i="103"/>
  <c r="S3374" i="103"/>
  <c r="S3375" i="103"/>
  <c r="S3376" i="103"/>
  <c r="S3377" i="103"/>
  <c r="S3378" i="103"/>
  <c r="S3379" i="103"/>
  <c r="S3380" i="103"/>
  <c r="S3381" i="103"/>
  <c r="S3382" i="103"/>
  <c r="S3383" i="103"/>
  <c r="S3384" i="103"/>
  <c r="S3385" i="103"/>
  <c r="S3386" i="103"/>
  <c r="S3387" i="103"/>
  <c r="S3388" i="103"/>
  <c r="S3389" i="103"/>
  <c r="S3390" i="103"/>
  <c r="S3391" i="103"/>
  <c r="S3392" i="103"/>
  <c r="S3393" i="103"/>
  <c r="S3394" i="103"/>
  <c r="S3395" i="103"/>
  <c r="S3396" i="103"/>
  <c r="S3397" i="103"/>
  <c r="S3398" i="103"/>
  <c r="S3399" i="103"/>
  <c r="S3400" i="103"/>
  <c r="S3401" i="103"/>
  <c r="S3402" i="103"/>
  <c r="S3403" i="103"/>
  <c r="S3404" i="103"/>
  <c r="S3405" i="103"/>
  <c r="S3406" i="103"/>
  <c r="S3407" i="103"/>
  <c r="S3408" i="103"/>
  <c r="S3409" i="103"/>
  <c r="S3410" i="103"/>
  <c r="S3411" i="103"/>
  <c r="S3412" i="103"/>
  <c r="S3413" i="103"/>
  <c r="S3414" i="103"/>
  <c r="S3415" i="103"/>
  <c r="S3416" i="103"/>
  <c r="S3417" i="103"/>
  <c r="S3418" i="103"/>
  <c r="S3419" i="103"/>
  <c r="S3420" i="103"/>
  <c r="S3421" i="103"/>
  <c r="S3422" i="103"/>
  <c r="S3423" i="103"/>
  <c r="S3424" i="103"/>
  <c r="S3425" i="103"/>
  <c r="S3426" i="103"/>
  <c r="S3427" i="103"/>
  <c r="S3428" i="103"/>
  <c r="S3429" i="103"/>
  <c r="S3430" i="103"/>
  <c r="S3431" i="103"/>
  <c r="S3432" i="103"/>
  <c r="S3433" i="103"/>
  <c r="S3434" i="103"/>
  <c r="S3435" i="103"/>
  <c r="S3436" i="103"/>
  <c r="S3437" i="103"/>
  <c r="S3438" i="103"/>
  <c r="S3439" i="103"/>
  <c r="S3440" i="103"/>
  <c r="S3441" i="103"/>
  <c r="S3442" i="103"/>
  <c r="S3443" i="103"/>
  <c r="S3444" i="103"/>
  <c r="S3445" i="103"/>
  <c r="S3446" i="103"/>
  <c r="S3447" i="103"/>
  <c r="S3448" i="103"/>
  <c r="S3449" i="103"/>
  <c r="S3450" i="103"/>
  <c r="S3451" i="103"/>
  <c r="S3452" i="103"/>
  <c r="S3453" i="103"/>
  <c r="S3454" i="103"/>
  <c r="S3455" i="103"/>
  <c r="S3456" i="103"/>
  <c r="S3457" i="103"/>
  <c r="S3458" i="103"/>
  <c r="S3459" i="103"/>
  <c r="S3460" i="103"/>
  <c r="S3461" i="103"/>
  <c r="S3462" i="103"/>
  <c r="S3463" i="103"/>
  <c r="S3464" i="103"/>
  <c r="S3465" i="103"/>
  <c r="S3466" i="103"/>
  <c r="S3467" i="103"/>
  <c r="S3468" i="103"/>
  <c r="S3469" i="103"/>
  <c r="S3470" i="103"/>
  <c r="S3471" i="103"/>
  <c r="S3472" i="103"/>
  <c r="S3473" i="103"/>
  <c r="S3474" i="103"/>
  <c r="S3475" i="103"/>
  <c r="S3476" i="103"/>
  <c r="S3477" i="103"/>
  <c r="S3478" i="103"/>
  <c r="S3479" i="103"/>
  <c r="S3480" i="103"/>
  <c r="S3481" i="103"/>
  <c r="S3482" i="103"/>
  <c r="S3483" i="103"/>
  <c r="S3484" i="103"/>
  <c r="S3485" i="103"/>
  <c r="S3486" i="103"/>
  <c r="S3487" i="103"/>
  <c r="S3488" i="103"/>
  <c r="S3489" i="103"/>
  <c r="S3490" i="103"/>
  <c r="S3491" i="103"/>
  <c r="S3492" i="103"/>
  <c r="S3493" i="103"/>
  <c r="S3494" i="103"/>
  <c r="S3495" i="103"/>
  <c r="S3496" i="103"/>
  <c r="S3497" i="103"/>
  <c r="S3498" i="103"/>
  <c r="S3499" i="103"/>
  <c r="S3500" i="103"/>
  <c r="S3501" i="103"/>
  <c r="S3502" i="103"/>
  <c r="S3503" i="103"/>
  <c r="S3504" i="103"/>
  <c r="S3505" i="103"/>
  <c r="S3506" i="103"/>
  <c r="S3507" i="103"/>
  <c r="S3508" i="103"/>
  <c r="S3509" i="103"/>
  <c r="S3510" i="103"/>
  <c r="S3511" i="103"/>
  <c r="S3512" i="103"/>
  <c r="S3513" i="103"/>
  <c r="S3514" i="103"/>
  <c r="S3515" i="103"/>
  <c r="S3516" i="103"/>
  <c r="S3517" i="103"/>
  <c r="S3518" i="103"/>
  <c r="S3519" i="103"/>
  <c r="S3520" i="103"/>
  <c r="S3521" i="103"/>
  <c r="S3522" i="103"/>
  <c r="S3523" i="103"/>
  <c r="S3524" i="103"/>
  <c r="S3525" i="103"/>
  <c r="S3526" i="103"/>
  <c r="S3527" i="103"/>
  <c r="S3528" i="103"/>
  <c r="S3529" i="103"/>
  <c r="S3530" i="103"/>
  <c r="S3531" i="103"/>
  <c r="S3532" i="103"/>
  <c r="S3533" i="103"/>
  <c r="S3534" i="103"/>
  <c r="S3535" i="103"/>
  <c r="S3536" i="103"/>
  <c r="S3537" i="103"/>
  <c r="S3538" i="103"/>
  <c r="S3539" i="103"/>
  <c r="S3540" i="103"/>
  <c r="S3541" i="103"/>
  <c r="S3542" i="103"/>
  <c r="S3543" i="103"/>
  <c r="S3544" i="103"/>
  <c r="S3545" i="103"/>
  <c r="S3546" i="103"/>
  <c r="S3547" i="103"/>
  <c r="S3548" i="103"/>
  <c r="S3549" i="103"/>
  <c r="S3550" i="103"/>
  <c r="S3551" i="103"/>
  <c r="S3552" i="103"/>
  <c r="S3553" i="103"/>
  <c r="S3554" i="103"/>
  <c r="S3555" i="103"/>
  <c r="S3556" i="103"/>
  <c r="S3557" i="103"/>
  <c r="S3558" i="103"/>
  <c r="S3559" i="103"/>
  <c r="S3560" i="103"/>
  <c r="S3561" i="103"/>
  <c r="S3562" i="103"/>
  <c r="S3563" i="103"/>
  <c r="S3564" i="103"/>
  <c r="S3565" i="103"/>
  <c r="S3566" i="103"/>
  <c r="S3567" i="103"/>
  <c r="S3568" i="103"/>
  <c r="S3569" i="103"/>
  <c r="S3570" i="103"/>
  <c r="S3571" i="103"/>
  <c r="S3572" i="103"/>
  <c r="S3573" i="103"/>
  <c r="S3574" i="103"/>
  <c r="S3575" i="103"/>
  <c r="S3576" i="103"/>
  <c r="S3577" i="103"/>
  <c r="S3578" i="103"/>
  <c r="S3579" i="103"/>
  <c r="S3580" i="103"/>
  <c r="S3581" i="103"/>
  <c r="S3582" i="103"/>
  <c r="S3583" i="103"/>
  <c r="S3584" i="103"/>
  <c r="S3585" i="103"/>
  <c r="S3586" i="103"/>
  <c r="S3587" i="103"/>
  <c r="S3588" i="103"/>
  <c r="S3589" i="103"/>
  <c r="S3590" i="103"/>
  <c r="S3591" i="103"/>
  <c r="S3592" i="103"/>
  <c r="S3593" i="103"/>
  <c r="S3594" i="103"/>
  <c r="S3595" i="103"/>
  <c r="S3596" i="103"/>
  <c r="S3597" i="103"/>
  <c r="S3598" i="103"/>
  <c r="S3599" i="103"/>
  <c r="S3600" i="103"/>
  <c r="S3601" i="103"/>
  <c r="S3602" i="103"/>
  <c r="S3603" i="103"/>
  <c r="S3604" i="103"/>
  <c r="S3605" i="103"/>
  <c r="S3606" i="103"/>
  <c r="S3607" i="103"/>
  <c r="S3608" i="103"/>
  <c r="S3609" i="103"/>
  <c r="S3610" i="103"/>
  <c r="S3611" i="103"/>
  <c r="S3612" i="103"/>
  <c r="S3613" i="103"/>
  <c r="S3614" i="103"/>
  <c r="S3615" i="103"/>
  <c r="S3616" i="103"/>
  <c r="S3617" i="103"/>
  <c r="S3618" i="103"/>
  <c r="S3619" i="103"/>
  <c r="S3620" i="103"/>
  <c r="S3621" i="103"/>
  <c r="S3622" i="103"/>
  <c r="S3623" i="103"/>
  <c r="S3624" i="103"/>
  <c r="S3625" i="103"/>
  <c r="S3626" i="103"/>
  <c r="S3627" i="103"/>
  <c r="S3628" i="103"/>
  <c r="S3629" i="103"/>
  <c r="S3630" i="103"/>
  <c r="S3631" i="103"/>
  <c r="S3632" i="103"/>
  <c r="S3633" i="103"/>
  <c r="S3634" i="103"/>
  <c r="S3635" i="103"/>
  <c r="S3636" i="103"/>
  <c r="S3637" i="103"/>
  <c r="S3638" i="103"/>
  <c r="S3639" i="103"/>
  <c r="S3640" i="103"/>
  <c r="S3641" i="103"/>
  <c r="S3642" i="103"/>
  <c r="S3643" i="103"/>
  <c r="S3644" i="103"/>
  <c r="S3645" i="103"/>
  <c r="S3646" i="103"/>
  <c r="S3647" i="103"/>
  <c r="S3648" i="103"/>
  <c r="S3649" i="103"/>
  <c r="S3650" i="103"/>
  <c r="S3651" i="103"/>
  <c r="S3652" i="103"/>
  <c r="S3653" i="103"/>
  <c r="S3654" i="103"/>
  <c r="S3655" i="103"/>
  <c r="S3656" i="103"/>
  <c r="S3657" i="103"/>
  <c r="S3658" i="103"/>
  <c r="S3659" i="103"/>
  <c r="S3660" i="103"/>
  <c r="S3661" i="103"/>
  <c r="S3662" i="103"/>
  <c r="S3663" i="103"/>
  <c r="S3664" i="103"/>
  <c r="S3665" i="103"/>
  <c r="S3666" i="103"/>
  <c r="S3667" i="103"/>
  <c r="S3668" i="103"/>
  <c r="S3669" i="103"/>
  <c r="S3670" i="103"/>
  <c r="S3671" i="103"/>
  <c r="S3672" i="103"/>
  <c r="S3673" i="103"/>
  <c r="S3674" i="103"/>
  <c r="S3675" i="103"/>
  <c r="S3676" i="103"/>
  <c r="S3677" i="103"/>
  <c r="S3678" i="103"/>
  <c r="S3679" i="103"/>
  <c r="S3680" i="103"/>
  <c r="S3681" i="103"/>
  <c r="S3682" i="103"/>
  <c r="S3683" i="103"/>
  <c r="S3684" i="103"/>
  <c r="S3685" i="103"/>
  <c r="S3686" i="103"/>
  <c r="S3687" i="103"/>
  <c r="S3688" i="103"/>
  <c r="S3689" i="103"/>
  <c r="S3690" i="103"/>
  <c r="S3691" i="103"/>
  <c r="S3692" i="103"/>
  <c r="S3693" i="103"/>
  <c r="S3694" i="103"/>
  <c r="S3695" i="103"/>
  <c r="S3696" i="103"/>
  <c r="S3697" i="103"/>
  <c r="S3698" i="103"/>
  <c r="S3699" i="103"/>
  <c r="S3700" i="103"/>
  <c r="S3701" i="103"/>
  <c r="S3702" i="103"/>
  <c r="S3703" i="103"/>
  <c r="S3704" i="103"/>
  <c r="S3705" i="103"/>
  <c r="S3706" i="103"/>
  <c r="S3707" i="103"/>
  <c r="S3708" i="103"/>
  <c r="S3709" i="103"/>
  <c r="S3710" i="103"/>
  <c r="S3711" i="103"/>
  <c r="S3712" i="103"/>
  <c r="S3713" i="103"/>
  <c r="S3714" i="103"/>
  <c r="S3715" i="103"/>
  <c r="S3716" i="103"/>
  <c r="S3717" i="103"/>
  <c r="S3718" i="103"/>
  <c r="S3719" i="103"/>
  <c r="S3720" i="103"/>
  <c r="S3721" i="103"/>
  <c r="S3722" i="103"/>
  <c r="S3723" i="103"/>
  <c r="S3724" i="103"/>
  <c r="S3725" i="103"/>
  <c r="S3726" i="103"/>
  <c r="S3727" i="103"/>
  <c r="S3728" i="103"/>
  <c r="S3729" i="103"/>
  <c r="S3730" i="103"/>
  <c r="S3731" i="103"/>
  <c r="S3732" i="103"/>
  <c r="S3733" i="103"/>
  <c r="S3734" i="103"/>
  <c r="S3735" i="103"/>
  <c r="S3736" i="103"/>
  <c r="S3737" i="103"/>
  <c r="S3738" i="103"/>
  <c r="S3739" i="103"/>
  <c r="S3740" i="103"/>
  <c r="S3741" i="103"/>
  <c r="S3742" i="103"/>
  <c r="S3743" i="103"/>
  <c r="S3744" i="103"/>
  <c r="S3745" i="103"/>
  <c r="S3746" i="103"/>
  <c r="S3747" i="103"/>
  <c r="S3748" i="103"/>
  <c r="S3749" i="103"/>
  <c r="S3750" i="103"/>
  <c r="S3751" i="103"/>
  <c r="S3752" i="103"/>
  <c r="S3753" i="103"/>
  <c r="S3754" i="103"/>
  <c r="S3755" i="103"/>
  <c r="S3756" i="103"/>
  <c r="S3757" i="103"/>
  <c r="S3758" i="103"/>
  <c r="S3759" i="103"/>
  <c r="S3760" i="103"/>
  <c r="S3761" i="103"/>
  <c r="S3762" i="103"/>
  <c r="S3763" i="103"/>
  <c r="S3764" i="103"/>
  <c r="S3765" i="103"/>
  <c r="S3766" i="103"/>
  <c r="S3767" i="103"/>
  <c r="S3768" i="103"/>
  <c r="S3769" i="103"/>
  <c r="S3770" i="103"/>
  <c r="S3771" i="103"/>
  <c r="S3772" i="103"/>
  <c r="S3773" i="103"/>
  <c r="S3774" i="103"/>
  <c r="S3775" i="103"/>
  <c r="S3776" i="103"/>
  <c r="S3777" i="103"/>
  <c r="S3778" i="103"/>
  <c r="S3779" i="103"/>
  <c r="S3780" i="103"/>
  <c r="S3781" i="103"/>
  <c r="S3782" i="103"/>
  <c r="S3783" i="103"/>
  <c r="S3784" i="103"/>
  <c r="S3785" i="103"/>
  <c r="S3786" i="103"/>
  <c r="S3787" i="103"/>
  <c r="S3788" i="103"/>
  <c r="S3789" i="103"/>
  <c r="S3790" i="103"/>
  <c r="S3791" i="103"/>
  <c r="S3792" i="103"/>
  <c r="S3793" i="103"/>
  <c r="S3794" i="103"/>
  <c r="S3795" i="103"/>
  <c r="S3796" i="103"/>
  <c r="S3797" i="103"/>
  <c r="S3798" i="103"/>
  <c r="S3799" i="103"/>
  <c r="S3800" i="103"/>
  <c r="S3801" i="103"/>
  <c r="S3802" i="103"/>
  <c r="S3803" i="103"/>
  <c r="S3804" i="103"/>
  <c r="S3805" i="103"/>
  <c r="S3806" i="103"/>
  <c r="S3807" i="103"/>
  <c r="S3808" i="103"/>
  <c r="S3809" i="103"/>
  <c r="S3810" i="103"/>
  <c r="S3811" i="103"/>
  <c r="S3812" i="103"/>
  <c r="S3813" i="103"/>
  <c r="S3814" i="103"/>
  <c r="S3815" i="103"/>
  <c r="S3816" i="103"/>
  <c r="S3817" i="103"/>
  <c r="S3818" i="103"/>
  <c r="S3819" i="103"/>
  <c r="S3820" i="103"/>
  <c r="S3821" i="103"/>
  <c r="S3822" i="103"/>
  <c r="S3823" i="103"/>
  <c r="S3824" i="103"/>
  <c r="S3825" i="103"/>
  <c r="S3826" i="103"/>
  <c r="S3827" i="103"/>
  <c r="S3828" i="103"/>
  <c r="S3829" i="103"/>
  <c r="S3830" i="103"/>
  <c r="S3831" i="103"/>
  <c r="S3832" i="103"/>
  <c r="S3833" i="103"/>
  <c r="S3834" i="103"/>
  <c r="S3835" i="103"/>
  <c r="S3836" i="103"/>
  <c r="S3837" i="103"/>
  <c r="S3838" i="103"/>
  <c r="S3839" i="103"/>
  <c r="S3840" i="103"/>
  <c r="S3841" i="103"/>
  <c r="S3842" i="103"/>
  <c r="S3843" i="103"/>
  <c r="S3844" i="103"/>
  <c r="S3845" i="103"/>
  <c r="S3846" i="103"/>
  <c r="S3847" i="103"/>
  <c r="S3848" i="103"/>
  <c r="S3849" i="103"/>
  <c r="S3850" i="103"/>
  <c r="S3851" i="103"/>
  <c r="S3852" i="103"/>
  <c r="S3853" i="103"/>
  <c r="S3854" i="103"/>
  <c r="S3855" i="103"/>
  <c r="S3856" i="103"/>
  <c r="S3857" i="103"/>
  <c r="S3858" i="103"/>
  <c r="S3859" i="103"/>
  <c r="S3860" i="103"/>
  <c r="S3861" i="103"/>
  <c r="S3862" i="103"/>
  <c r="S3863" i="103"/>
  <c r="S3864" i="103"/>
  <c r="S3865" i="103"/>
  <c r="S3866" i="103"/>
  <c r="S3867" i="103"/>
  <c r="S3868" i="103"/>
  <c r="S3869" i="103"/>
  <c r="S3870" i="103"/>
  <c r="S3871" i="103"/>
  <c r="S3872" i="103"/>
  <c r="S3873" i="103"/>
  <c r="S3874" i="103"/>
  <c r="S3875" i="103"/>
  <c r="S3876" i="103"/>
  <c r="S3877" i="103"/>
  <c r="S3878" i="103"/>
  <c r="S3879" i="103"/>
  <c r="S3880" i="103"/>
  <c r="S3881" i="103"/>
  <c r="S3882" i="103"/>
  <c r="S3883" i="103"/>
  <c r="S3884" i="103"/>
  <c r="S3885" i="103"/>
  <c r="S3886" i="103"/>
  <c r="S3887" i="103"/>
  <c r="S3888" i="103"/>
  <c r="S3889" i="103"/>
  <c r="S3890" i="103"/>
  <c r="S3891" i="103"/>
  <c r="S3892" i="103"/>
  <c r="S3893" i="103"/>
  <c r="S3894" i="103"/>
  <c r="S3895" i="103"/>
  <c r="S3896" i="103"/>
  <c r="S3897" i="103"/>
  <c r="S3898" i="103"/>
  <c r="S3899" i="103"/>
  <c r="S3900" i="103"/>
  <c r="S3901" i="103"/>
  <c r="S3902" i="103"/>
  <c r="S3903" i="103"/>
  <c r="S3904" i="103"/>
  <c r="S3905" i="103"/>
  <c r="S3906" i="103"/>
  <c r="S3907" i="103"/>
  <c r="S3908" i="103"/>
  <c r="S3909" i="103"/>
  <c r="S3910" i="103"/>
  <c r="S3911" i="103"/>
  <c r="S3912" i="103"/>
  <c r="S3913" i="103"/>
  <c r="S3914" i="103"/>
  <c r="S3915" i="103"/>
  <c r="S3916" i="103"/>
  <c r="S3917" i="103"/>
  <c r="S3918" i="103"/>
  <c r="S3919" i="103"/>
  <c r="S3920" i="103"/>
  <c r="S3921" i="103"/>
  <c r="S3922" i="103"/>
  <c r="S3923" i="103"/>
  <c r="S3924" i="103"/>
  <c r="S3925" i="103"/>
  <c r="S3926" i="103"/>
  <c r="S3927" i="103"/>
  <c r="S3928" i="103"/>
  <c r="S3929" i="103"/>
  <c r="S3930" i="103"/>
  <c r="S3931" i="103"/>
  <c r="S3932" i="103"/>
  <c r="S3933" i="103"/>
  <c r="S3934" i="103"/>
  <c r="S3935" i="103"/>
  <c r="S3936" i="103"/>
  <c r="S3937" i="103"/>
  <c r="S3938" i="103"/>
  <c r="S3939" i="103"/>
  <c r="S3940" i="103"/>
  <c r="S3941" i="103"/>
  <c r="S3942" i="103"/>
  <c r="S3943" i="103"/>
  <c r="S3944" i="103"/>
  <c r="S3945" i="103"/>
  <c r="S3946" i="103"/>
  <c r="S3947" i="103"/>
  <c r="S3948" i="103"/>
  <c r="S3949" i="103"/>
  <c r="S3950" i="103"/>
  <c r="S3951" i="103"/>
  <c r="S3952" i="103"/>
  <c r="S3953" i="103"/>
  <c r="S3954" i="103"/>
  <c r="S3955" i="103"/>
  <c r="S3956" i="103"/>
  <c r="S3957" i="103"/>
  <c r="S3958" i="103"/>
  <c r="S3959" i="103"/>
  <c r="S3960" i="103"/>
  <c r="S3961" i="103"/>
  <c r="S3962" i="103"/>
  <c r="S3963" i="103"/>
  <c r="S3964" i="103"/>
  <c r="S3965" i="103"/>
  <c r="S3966" i="103"/>
  <c r="S3967" i="103"/>
  <c r="S3968" i="103"/>
  <c r="S3969" i="103"/>
  <c r="S3970" i="103"/>
  <c r="S3971" i="103"/>
  <c r="S3972" i="103"/>
  <c r="S3973" i="103"/>
  <c r="S3974" i="103"/>
  <c r="S3975" i="103"/>
  <c r="S3976" i="103"/>
  <c r="S3977" i="103"/>
  <c r="S3978" i="103"/>
  <c r="S3979" i="103"/>
  <c r="S3980" i="103"/>
  <c r="S3981" i="103"/>
  <c r="S3982" i="103"/>
  <c r="S3983" i="103"/>
  <c r="S3984" i="103"/>
  <c r="S3985" i="103"/>
  <c r="S3986" i="103"/>
  <c r="S3987" i="103"/>
  <c r="S3988" i="103"/>
  <c r="S3989" i="103"/>
  <c r="S3990" i="103"/>
  <c r="S3991" i="103"/>
  <c r="S3992" i="103"/>
  <c r="S3993" i="103"/>
  <c r="S3994" i="103"/>
  <c r="S3995" i="103"/>
  <c r="S3996" i="103"/>
  <c r="S3997" i="103"/>
  <c r="S3998" i="103"/>
  <c r="S3999" i="103"/>
  <c r="S4000" i="103"/>
  <c r="S4001" i="103"/>
  <c r="S4002" i="103"/>
  <c r="S4003" i="103"/>
  <c r="S4004" i="103"/>
  <c r="S4005" i="103"/>
  <c r="S4006" i="103"/>
  <c r="S4007" i="103"/>
  <c r="S4008" i="103"/>
  <c r="S4009" i="103"/>
  <c r="S4010" i="103"/>
  <c r="S4011" i="103"/>
  <c r="S4012" i="103"/>
  <c r="S4013" i="103"/>
  <c r="S4014" i="103"/>
  <c r="S4015" i="103"/>
  <c r="S4016" i="103"/>
  <c r="S4017" i="103"/>
  <c r="S4018" i="103"/>
  <c r="S4019" i="103"/>
  <c r="S4020" i="103"/>
  <c r="S4021" i="103"/>
  <c r="S4022" i="103"/>
  <c r="S4023" i="103"/>
  <c r="S4024" i="103"/>
  <c r="S4025" i="103"/>
  <c r="S4026" i="103"/>
  <c r="S4027" i="103"/>
  <c r="S4028" i="103"/>
  <c r="S4029" i="103"/>
  <c r="S4030" i="103"/>
  <c r="S4031" i="103"/>
  <c r="S4032" i="103"/>
  <c r="S4033" i="103"/>
  <c r="S4034" i="103"/>
  <c r="S4035" i="103"/>
  <c r="S4036" i="103"/>
  <c r="S4037" i="103"/>
  <c r="S4038" i="103"/>
  <c r="S4039" i="103"/>
  <c r="S4040" i="103"/>
  <c r="S4041" i="103"/>
  <c r="S4042" i="103"/>
  <c r="S4043" i="103"/>
  <c r="S4044" i="103"/>
  <c r="S4045" i="103"/>
  <c r="S4046" i="103"/>
  <c r="S4047" i="103"/>
  <c r="S4048" i="103"/>
  <c r="S4049" i="103"/>
  <c r="S4050" i="103"/>
  <c r="S4051" i="103"/>
  <c r="S4052" i="103"/>
  <c r="S4053" i="103"/>
  <c r="S4054" i="103"/>
  <c r="S4055" i="103"/>
  <c r="S4056" i="103"/>
  <c r="S4057" i="103"/>
  <c r="S4058" i="103"/>
  <c r="S4059" i="103"/>
  <c r="S4060" i="103"/>
  <c r="S4061" i="103"/>
  <c r="S4062" i="103"/>
  <c r="S4063" i="103"/>
  <c r="S4064" i="103"/>
  <c r="S4065" i="103"/>
  <c r="S4066" i="103"/>
  <c r="S4067" i="103"/>
  <c r="S4068" i="103"/>
  <c r="S4069" i="103"/>
  <c r="S4070" i="103"/>
  <c r="S4071" i="103"/>
  <c r="S4072" i="103"/>
  <c r="S4073" i="103"/>
  <c r="S4074" i="103"/>
  <c r="S4075" i="103"/>
  <c r="S4076" i="103"/>
  <c r="S4077" i="103"/>
  <c r="S4078" i="103"/>
  <c r="S4079" i="103"/>
  <c r="S4080" i="103"/>
  <c r="S4081" i="103"/>
  <c r="S4082" i="103"/>
  <c r="S4083" i="103"/>
  <c r="S4084" i="103"/>
  <c r="S4085" i="103"/>
  <c r="S4086" i="103"/>
  <c r="S4087" i="103"/>
  <c r="S4088" i="103"/>
  <c r="S4089" i="103"/>
  <c r="S4090" i="103"/>
  <c r="S4091" i="103"/>
  <c r="S4092" i="103"/>
  <c r="S4093" i="103"/>
  <c r="S4094" i="103"/>
  <c r="S4095" i="103"/>
  <c r="S4096" i="103"/>
  <c r="S4097" i="103"/>
  <c r="S4098" i="103"/>
  <c r="S4099" i="103"/>
  <c r="S4100" i="103"/>
  <c r="S4101" i="103"/>
  <c r="S4102" i="103"/>
  <c r="S4103" i="103"/>
  <c r="S4104" i="103"/>
  <c r="S4105" i="103"/>
  <c r="S4106" i="103"/>
  <c r="S4107" i="103"/>
  <c r="S4108" i="103"/>
  <c r="S4109" i="103"/>
  <c r="S4110" i="103"/>
  <c r="S4111" i="103"/>
  <c r="S4112" i="103"/>
  <c r="S4113" i="103"/>
  <c r="S4114" i="103"/>
  <c r="S4115" i="103"/>
  <c r="S4116" i="103"/>
  <c r="S4117" i="103"/>
  <c r="S4118" i="103"/>
  <c r="S4119" i="103"/>
  <c r="S4120" i="103"/>
  <c r="S4121" i="103"/>
  <c r="S4122" i="103"/>
  <c r="S4123" i="103"/>
  <c r="S4124" i="103"/>
  <c r="S4125" i="103"/>
  <c r="S4126" i="103"/>
  <c r="S4127" i="103"/>
  <c r="S4128" i="103"/>
  <c r="S4129" i="103"/>
  <c r="S4130" i="103"/>
  <c r="S4131" i="103"/>
  <c r="S4132" i="103"/>
  <c r="S4133" i="103"/>
  <c r="S4134" i="103"/>
  <c r="S4135" i="103"/>
  <c r="S4136" i="103"/>
  <c r="S4137" i="103"/>
  <c r="S4138" i="103"/>
  <c r="S4139" i="103"/>
  <c r="S4140" i="103"/>
  <c r="S4141" i="103"/>
  <c r="S4142" i="103"/>
  <c r="S4143" i="103"/>
  <c r="S4144" i="103"/>
  <c r="S4145" i="103"/>
  <c r="S4146" i="103"/>
  <c r="S4147" i="103"/>
  <c r="S4148" i="103"/>
  <c r="S4149" i="103"/>
  <c r="S4150" i="103"/>
  <c r="S4151" i="103"/>
  <c r="S4152" i="103"/>
  <c r="S4153" i="103"/>
  <c r="S4154" i="103"/>
  <c r="S4155" i="103"/>
  <c r="S4156" i="103"/>
  <c r="S4157" i="103"/>
  <c r="S4158" i="103"/>
  <c r="S4159" i="103"/>
  <c r="S4160" i="103"/>
  <c r="S4161" i="103"/>
  <c r="S4162" i="103"/>
  <c r="S4163" i="103"/>
  <c r="S4164" i="103"/>
  <c r="S4165" i="103"/>
  <c r="S4166" i="103"/>
  <c r="S4167" i="103"/>
  <c r="S4168" i="103"/>
  <c r="S4169" i="103"/>
  <c r="S4170" i="103"/>
  <c r="S4171" i="103"/>
  <c r="S4172" i="103"/>
  <c r="S4173" i="103"/>
  <c r="S4174" i="103"/>
  <c r="S4175" i="103"/>
  <c r="S4176" i="103"/>
  <c r="S4177" i="103"/>
  <c r="S4178" i="103"/>
  <c r="S4179" i="103"/>
  <c r="S4180" i="103"/>
  <c r="S4181" i="103"/>
  <c r="S4182" i="103"/>
  <c r="S4183" i="103"/>
  <c r="S4184" i="103"/>
  <c r="S4185" i="103"/>
  <c r="S4186" i="103"/>
  <c r="S4187" i="103"/>
  <c r="S4188" i="103"/>
  <c r="S4189" i="103"/>
  <c r="S4190" i="103"/>
  <c r="S4191" i="103"/>
  <c r="S4192" i="103"/>
  <c r="S4193" i="103"/>
  <c r="S4194" i="103"/>
  <c r="S4195" i="103"/>
  <c r="S4196" i="103"/>
  <c r="S4197" i="103"/>
  <c r="S4198" i="103"/>
  <c r="S4199" i="103"/>
  <c r="S4200" i="103"/>
  <c r="S4201" i="103"/>
  <c r="S4202" i="103"/>
  <c r="S4203" i="103"/>
  <c r="S4204" i="103"/>
  <c r="S4205" i="103"/>
  <c r="S4206" i="103"/>
  <c r="S4207" i="103"/>
  <c r="S4208" i="103"/>
  <c r="S4209" i="103"/>
  <c r="S4210" i="103"/>
  <c r="S4211" i="103"/>
  <c r="S4212" i="103"/>
  <c r="S4213" i="103"/>
  <c r="S4214" i="103"/>
  <c r="S4215" i="103"/>
  <c r="S4216" i="103"/>
  <c r="S4217" i="103"/>
  <c r="S4218" i="103"/>
  <c r="S4219" i="103"/>
  <c r="S4220" i="103"/>
  <c r="S4221" i="103"/>
  <c r="S4222" i="103"/>
  <c r="S4223" i="103"/>
  <c r="S4224" i="103"/>
  <c r="S4225" i="103"/>
  <c r="S4226" i="103"/>
  <c r="S4227" i="103"/>
  <c r="S4228" i="103"/>
  <c r="S4229" i="103"/>
  <c r="S4230" i="103"/>
  <c r="S4231" i="103"/>
  <c r="S4232" i="103"/>
  <c r="S4233" i="103"/>
  <c r="S4234" i="103"/>
  <c r="S4235" i="103"/>
  <c r="S4236" i="103"/>
  <c r="S4237" i="103"/>
  <c r="S4238" i="103"/>
  <c r="S4239" i="103"/>
  <c r="S4240" i="103"/>
  <c r="S4241" i="103"/>
  <c r="S4242" i="103"/>
  <c r="S4243" i="103"/>
  <c r="S4244" i="103"/>
  <c r="S4245" i="103"/>
  <c r="S4246" i="103"/>
  <c r="S4247" i="103"/>
  <c r="S4248" i="103"/>
  <c r="S4249" i="103"/>
  <c r="S4250" i="103"/>
  <c r="S4251" i="103"/>
  <c r="S4252" i="103"/>
  <c r="S4253" i="103"/>
  <c r="S4254" i="103"/>
  <c r="S4255" i="103"/>
  <c r="S4256" i="103"/>
  <c r="S4257" i="103"/>
  <c r="S4258" i="103"/>
  <c r="S4259" i="103"/>
  <c r="S4260" i="103"/>
  <c r="S4261" i="103"/>
  <c r="S4262" i="103"/>
  <c r="S4263" i="103"/>
  <c r="S4264" i="103"/>
  <c r="S4265" i="103"/>
  <c r="S4266" i="103"/>
  <c r="S4267" i="103"/>
  <c r="S4268" i="103"/>
  <c r="S4269" i="103"/>
  <c r="S4270" i="103"/>
  <c r="S4271" i="103"/>
  <c r="S4272" i="103"/>
  <c r="S4273" i="103"/>
  <c r="S4274" i="103"/>
  <c r="S4275" i="103"/>
  <c r="S4276" i="103"/>
  <c r="S4277" i="103"/>
  <c r="S4278" i="103"/>
  <c r="S4279" i="103"/>
  <c r="S4280" i="103"/>
  <c r="S4281" i="103"/>
  <c r="S4282" i="103"/>
  <c r="S4283" i="103"/>
  <c r="S4284" i="103"/>
  <c r="S4285" i="103"/>
  <c r="S4286" i="103"/>
  <c r="S4287" i="103"/>
  <c r="S4288" i="103"/>
  <c r="S4289" i="103"/>
  <c r="S4290" i="103"/>
  <c r="S4291" i="103"/>
  <c r="S4292" i="103"/>
  <c r="S4293" i="103"/>
  <c r="S4294" i="103"/>
  <c r="S4295" i="103"/>
  <c r="S4296" i="103"/>
  <c r="S4297" i="103"/>
  <c r="S4298" i="103"/>
  <c r="S4299" i="103"/>
  <c r="S4300" i="103"/>
  <c r="S4301" i="103"/>
  <c r="S4302" i="103"/>
  <c r="S4303" i="103"/>
  <c r="S4304" i="103"/>
  <c r="S4305" i="103"/>
  <c r="S4306" i="103"/>
  <c r="S4307" i="103"/>
  <c r="S4308" i="103"/>
  <c r="S4309" i="103"/>
  <c r="S4310" i="103"/>
  <c r="S4311" i="103"/>
  <c r="S4312" i="103"/>
  <c r="S4313" i="103"/>
  <c r="S4314" i="103"/>
  <c r="S4315" i="103"/>
  <c r="S4316" i="103"/>
  <c r="S4317" i="103"/>
  <c r="S4318" i="103"/>
  <c r="S4319" i="103"/>
  <c r="S4320" i="103"/>
  <c r="S4321" i="103"/>
  <c r="S4322" i="103"/>
  <c r="S4323" i="103"/>
  <c r="S4324" i="103"/>
  <c r="S4325" i="103"/>
  <c r="S4326" i="103"/>
  <c r="S4327" i="103"/>
  <c r="S4328" i="103"/>
  <c r="S4329" i="103"/>
  <c r="S4330" i="103"/>
  <c r="S4331" i="103"/>
  <c r="S4332" i="103"/>
  <c r="S4333" i="103"/>
  <c r="S4334" i="103"/>
  <c r="S4335" i="103"/>
  <c r="S4336" i="103"/>
  <c r="S4337" i="103"/>
  <c r="S4338" i="103"/>
  <c r="S4339" i="103"/>
  <c r="S4340" i="103"/>
  <c r="S4341" i="103"/>
  <c r="S4342" i="103"/>
  <c r="S4343" i="103"/>
  <c r="S4344" i="103"/>
  <c r="S4345" i="103"/>
  <c r="S4346" i="103"/>
  <c r="S4347" i="103"/>
  <c r="S4348" i="103"/>
  <c r="S4349" i="103"/>
  <c r="S4350" i="103"/>
  <c r="S4351" i="103"/>
  <c r="S4352" i="103"/>
  <c r="S4353" i="103"/>
  <c r="S4354" i="103"/>
  <c r="S4355" i="103"/>
  <c r="S4356" i="103"/>
  <c r="S4357" i="103"/>
  <c r="S4358" i="103"/>
  <c r="S4359" i="103"/>
  <c r="S4360" i="103"/>
  <c r="S4361" i="103"/>
  <c r="S4362" i="103"/>
  <c r="S4363" i="103"/>
  <c r="S4364" i="103"/>
  <c r="S4365" i="103"/>
  <c r="S4366" i="103"/>
  <c r="S4367" i="103"/>
  <c r="S4368" i="103"/>
  <c r="S4369" i="103"/>
  <c r="S4370" i="103"/>
  <c r="S4371" i="103"/>
  <c r="S4372" i="103"/>
  <c r="S4373" i="103"/>
  <c r="S4374" i="103"/>
  <c r="S4375" i="103"/>
  <c r="S4376" i="103"/>
  <c r="S4377" i="103"/>
  <c r="S4378" i="103"/>
  <c r="S4379" i="103"/>
  <c r="S4380" i="103"/>
  <c r="S4381" i="103"/>
  <c r="S4382" i="103"/>
  <c r="S4383" i="103"/>
  <c r="S4384" i="103"/>
  <c r="S4385" i="103"/>
  <c r="S4386" i="103"/>
  <c r="S4387" i="103"/>
  <c r="S4388" i="103"/>
  <c r="S4389" i="103"/>
  <c r="S4390" i="103"/>
  <c r="S4391" i="103"/>
  <c r="S4392" i="103"/>
  <c r="S4393" i="103"/>
  <c r="S4394" i="103"/>
  <c r="S4395" i="103"/>
  <c r="S4396" i="103"/>
  <c r="S4397" i="103"/>
  <c r="S4398" i="103"/>
  <c r="S4399" i="103"/>
  <c r="S4400" i="103"/>
  <c r="S4401" i="103"/>
  <c r="S4402" i="103"/>
  <c r="S4403" i="103"/>
  <c r="S4404" i="103"/>
  <c r="S4405" i="103"/>
  <c r="S4406" i="103"/>
  <c r="S4407" i="103"/>
  <c r="S4408" i="103"/>
  <c r="S4409" i="103"/>
  <c r="S4410" i="103"/>
  <c r="S4411" i="103"/>
  <c r="S4412" i="103"/>
  <c r="S4413" i="103"/>
  <c r="S4414" i="103"/>
  <c r="S4415" i="103"/>
  <c r="S4416" i="103"/>
  <c r="S4417" i="103"/>
  <c r="S4418" i="103"/>
  <c r="S4419" i="103"/>
  <c r="S4420" i="103"/>
  <c r="S4421" i="103"/>
  <c r="S4422" i="103"/>
  <c r="S4423" i="103"/>
  <c r="S4424" i="103"/>
  <c r="S4425" i="103"/>
  <c r="S4426" i="103"/>
  <c r="S4427" i="103"/>
  <c r="S4428" i="103"/>
  <c r="S4429" i="103"/>
  <c r="S4430" i="103"/>
  <c r="S4431" i="103"/>
  <c r="S4432" i="103"/>
  <c r="S4433" i="103"/>
  <c r="S4434" i="103"/>
  <c r="S4435" i="103"/>
  <c r="S4436" i="103"/>
  <c r="S4437" i="103"/>
  <c r="S4438" i="103"/>
  <c r="S4439" i="103"/>
  <c r="S4440" i="103"/>
  <c r="S4441" i="103"/>
  <c r="S4442" i="103"/>
  <c r="S4443" i="103"/>
  <c r="S4444" i="103"/>
  <c r="S4445" i="103"/>
  <c r="S4446" i="103"/>
  <c r="S4447" i="103"/>
  <c r="S4448" i="103"/>
  <c r="S4449" i="103"/>
  <c r="S4450" i="103"/>
  <c r="S4451" i="103"/>
  <c r="S4452" i="103"/>
  <c r="S4454" i="103"/>
  <c r="S4455" i="103"/>
  <c r="S4456" i="103"/>
  <c r="S4457" i="103"/>
  <c r="S4458" i="103"/>
  <c r="S4459" i="103"/>
  <c r="S4460" i="103"/>
  <c r="S4461" i="103"/>
  <c r="S4462" i="103"/>
  <c r="S4463" i="103"/>
  <c r="S4464" i="103"/>
  <c r="S4465" i="103"/>
  <c r="S4466" i="103"/>
  <c r="S4467" i="103"/>
  <c r="S4468" i="103"/>
  <c r="S4470" i="103"/>
  <c r="S4471" i="103"/>
  <c r="S4472" i="103"/>
  <c r="S4473" i="103"/>
  <c r="S4474" i="103"/>
  <c r="S4475" i="103"/>
  <c r="S4476" i="103"/>
  <c r="S4477" i="103"/>
  <c r="S4478" i="103"/>
  <c r="S4479" i="103"/>
  <c r="S4480" i="103"/>
  <c r="S4481" i="103"/>
  <c r="S4482" i="103"/>
  <c r="S4483" i="103"/>
  <c r="S4484" i="103"/>
  <c r="S4485" i="103"/>
  <c r="S4486" i="103"/>
  <c r="S4487" i="103"/>
  <c r="S4488" i="103"/>
  <c r="S4489" i="103"/>
  <c r="S4490" i="103"/>
  <c r="S4491" i="103"/>
  <c r="S4492" i="103"/>
  <c r="S4493" i="103"/>
  <c r="S4494" i="103"/>
  <c r="S4495" i="103"/>
  <c r="S4496" i="103"/>
  <c r="S4497" i="103"/>
  <c r="S4498" i="103"/>
  <c r="S4499" i="103"/>
  <c r="S4500" i="103"/>
  <c r="S4501" i="103"/>
  <c r="S4502" i="103"/>
  <c r="S4503" i="103"/>
  <c r="S4504" i="103"/>
  <c r="S4505" i="103"/>
  <c r="S4506" i="103"/>
  <c r="S4507" i="103"/>
  <c r="S4508" i="103"/>
  <c r="S4509" i="103"/>
  <c r="S4510" i="103"/>
  <c r="S4511" i="103"/>
  <c r="S4512" i="103"/>
  <c r="S4513" i="103"/>
  <c r="S17" i="103"/>
  <c r="S18" i="103"/>
  <c r="S29" i="103"/>
  <c r="S30" i="103"/>
  <c r="S31" i="103"/>
  <c r="S32" i="103"/>
  <c r="S33" i="103"/>
  <c r="S34" i="103"/>
  <c r="S49" i="103"/>
  <c r="S50" i="103"/>
  <c r="S51" i="103"/>
  <c r="S52" i="103"/>
  <c r="S53" i="103"/>
  <c r="S54" i="103"/>
  <c r="S55" i="103"/>
  <c r="S56" i="103"/>
  <c r="S57" i="103"/>
  <c r="S58" i="103"/>
  <c r="S59" i="103"/>
  <c r="S60" i="103"/>
  <c r="S61" i="103"/>
  <c r="S62" i="103"/>
  <c r="S63" i="103"/>
  <c r="S64" i="103"/>
  <c r="S65" i="103"/>
  <c r="S66" i="103"/>
  <c r="S82" i="103"/>
  <c r="S83" i="103"/>
  <c r="S84" i="103"/>
  <c r="S85" i="103"/>
  <c r="S86" i="103"/>
  <c r="S87" i="103"/>
  <c r="S88" i="103"/>
  <c r="S89" i="103"/>
  <c r="S90" i="103"/>
  <c r="S91" i="103"/>
  <c r="S92" i="103"/>
  <c r="S93" i="103"/>
  <c r="S94" i="103"/>
  <c r="S95" i="103"/>
  <c r="S96" i="103"/>
  <c r="S97" i="103"/>
  <c r="S98" i="103"/>
  <c r="S2" i="103"/>
  <c r="V4464" i="103"/>
  <c r="V4465" i="103"/>
  <c r="V4466" i="103"/>
  <c r="V4468" i="103"/>
  <c r="V4469" i="103"/>
  <c r="V4470" i="103"/>
  <c r="V4471" i="103"/>
  <c r="V4472" i="103"/>
  <c r="V4473" i="103"/>
  <c r="V4474" i="103"/>
  <c r="V4475" i="103"/>
  <c r="V4476" i="103"/>
  <c r="V4477" i="103"/>
  <c r="V4478" i="103"/>
  <c r="V4479" i="103"/>
  <c r="V4480" i="103"/>
  <c r="V4481" i="103"/>
  <c r="V4482" i="103"/>
  <c r="V4483" i="103"/>
  <c r="V4484" i="103"/>
  <c r="V4485" i="103"/>
  <c r="V4486" i="103"/>
  <c r="V4487" i="103"/>
  <c r="V4488" i="103"/>
  <c r="V4489" i="103"/>
  <c r="V4490" i="103"/>
  <c r="V4491" i="103"/>
  <c r="V4492" i="103"/>
  <c r="V4493" i="103"/>
  <c r="V4494" i="103"/>
  <c r="V4495" i="103"/>
  <c r="V4496" i="103"/>
  <c r="V4497" i="103"/>
  <c r="V4498" i="103"/>
  <c r="V4499" i="103"/>
  <c r="V4500" i="103"/>
  <c r="V4501" i="103"/>
  <c r="V4502" i="103"/>
  <c r="V4503" i="103"/>
  <c r="V4504" i="103"/>
  <c r="V4505" i="103"/>
  <c r="V4506" i="103"/>
  <c r="V4507" i="103"/>
  <c r="V4508" i="103"/>
  <c r="V4509" i="103"/>
  <c r="V4510" i="103"/>
  <c r="V4511" i="103"/>
  <c r="V4512" i="103"/>
  <c r="V4513" i="103"/>
  <c r="V4444" i="103"/>
  <c r="V4445" i="103"/>
  <c r="V4446" i="103"/>
  <c r="V4447" i="103"/>
  <c r="V4448" i="103"/>
  <c r="V4449" i="103"/>
  <c r="V4450" i="103"/>
  <c r="V4451" i="103"/>
  <c r="V4452" i="103"/>
  <c r="V4453" i="103"/>
  <c r="V4454" i="103"/>
  <c r="V4455" i="103"/>
  <c r="V4456" i="103"/>
  <c r="V4457" i="103"/>
  <c r="V4458" i="103"/>
  <c r="V4459" i="103"/>
  <c r="V4460" i="103"/>
  <c r="V4461" i="103"/>
  <c r="V4462" i="103"/>
  <c r="V4463" i="103"/>
  <c r="V3" i="103"/>
  <c r="V4" i="103"/>
  <c r="V5" i="103"/>
  <c r="V6" i="103"/>
  <c r="V7" i="103"/>
  <c r="V8" i="103"/>
  <c r="V9" i="103"/>
  <c r="V10" i="103"/>
  <c r="V11" i="103"/>
  <c r="V12" i="103"/>
  <c r="V13" i="103"/>
  <c r="V14" i="103"/>
  <c r="V15" i="103"/>
  <c r="V16" i="103"/>
  <c r="V17" i="103"/>
  <c r="V18" i="103"/>
  <c r="V19" i="103"/>
  <c r="V20" i="103"/>
  <c r="V21" i="103"/>
  <c r="V22" i="103"/>
  <c r="V23" i="103"/>
  <c r="V24" i="103"/>
  <c r="V25" i="103"/>
  <c r="V26" i="103"/>
  <c r="V27" i="103"/>
  <c r="V28" i="103"/>
  <c r="V29" i="103"/>
  <c r="V30" i="103"/>
  <c r="V31" i="103"/>
  <c r="V32" i="103"/>
  <c r="V33" i="103"/>
  <c r="V34" i="103"/>
  <c r="V35" i="103"/>
  <c r="V36" i="103"/>
  <c r="V37" i="103"/>
  <c r="V38" i="103"/>
  <c r="V39" i="103"/>
  <c r="V40" i="103"/>
  <c r="V41" i="103"/>
  <c r="V42" i="103"/>
  <c r="V43" i="103"/>
  <c r="V44" i="103"/>
  <c r="V45" i="103"/>
  <c r="V46" i="103"/>
  <c r="V47" i="103"/>
  <c r="V48" i="103"/>
  <c r="V49" i="103"/>
  <c r="V50" i="103"/>
  <c r="V51" i="103"/>
  <c r="V52" i="103"/>
  <c r="V53" i="103"/>
  <c r="V54" i="103"/>
  <c r="V55" i="103"/>
  <c r="V56" i="103"/>
  <c r="V57" i="103"/>
  <c r="V58" i="103"/>
  <c r="V59" i="103"/>
  <c r="V60" i="103"/>
  <c r="V61" i="103"/>
  <c r="V62" i="103"/>
  <c r="V63" i="103"/>
  <c r="V64" i="103"/>
  <c r="V65" i="103"/>
  <c r="V66" i="103"/>
  <c r="V67" i="103"/>
  <c r="V68" i="103"/>
  <c r="V69" i="103"/>
  <c r="V70" i="103"/>
  <c r="V71" i="103"/>
  <c r="V72" i="103"/>
  <c r="V73" i="103"/>
  <c r="V74" i="103"/>
  <c r="V75" i="103"/>
  <c r="V76" i="103"/>
  <c r="V77" i="103"/>
  <c r="V78" i="103"/>
  <c r="V79" i="103"/>
  <c r="V80" i="103"/>
  <c r="V81" i="103"/>
  <c r="V82" i="103"/>
  <c r="V83" i="103"/>
  <c r="V84" i="103"/>
  <c r="V85" i="103"/>
  <c r="V86" i="103"/>
  <c r="V87" i="103"/>
  <c r="V88" i="103"/>
  <c r="V89" i="103"/>
  <c r="V90" i="103"/>
  <c r="V91" i="103"/>
  <c r="V92" i="103"/>
  <c r="V93" i="103"/>
  <c r="V94" i="103"/>
  <c r="V95" i="103"/>
  <c r="V96" i="103"/>
  <c r="V97" i="103"/>
  <c r="V98" i="103"/>
  <c r="V99" i="103"/>
  <c r="V100" i="103"/>
  <c r="V101" i="103"/>
  <c r="V102" i="103"/>
  <c r="V103" i="103"/>
  <c r="V104" i="103"/>
  <c r="V105" i="103"/>
  <c r="V106" i="103"/>
  <c r="V107" i="103"/>
  <c r="V108" i="103"/>
  <c r="V109" i="103"/>
  <c r="V110" i="103"/>
  <c r="V111" i="103"/>
  <c r="V112" i="103"/>
  <c r="V113" i="103"/>
  <c r="V114" i="103"/>
  <c r="V115" i="103"/>
  <c r="V116" i="103"/>
  <c r="V117" i="103"/>
  <c r="V118" i="103"/>
  <c r="V119" i="103"/>
  <c r="V120" i="103"/>
  <c r="V121" i="103"/>
  <c r="V122" i="103"/>
  <c r="V123" i="103"/>
  <c r="V124" i="103"/>
  <c r="V125" i="103"/>
  <c r="V126" i="103"/>
  <c r="V127" i="103"/>
  <c r="V128" i="103"/>
  <c r="V129" i="103"/>
  <c r="V130" i="103"/>
  <c r="V131" i="103"/>
  <c r="V132" i="103"/>
  <c r="V133" i="103"/>
  <c r="V134" i="103"/>
  <c r="V135" i="103"/>
  <c r="V136" i="103"/>
  <c r="V137" i="103"/>
  <c r="V138" i="103"/>
  <c r="V139" i="103"/>
  <c r="V140" i="103"/>
  <c r="V141" i="103"/>
  <c r="V142" i="103"/>
  <c r="V143" i="103"/>
  <c r="V144" i="103"/>
  <c r="V145" i="103"/>
  <c r="V146" i="103"/>
  <c r="V147" i="103"/>
  <c r="V148" i="103"/>
  <c r="V149" i="103"/>
  <c r="V150" i="103"/>
  <c r="V151" i="103"/>
  <c r="V152" i="103"/>
  <c r="V153" i="103"/>
  <c r="V154" i="103"/>
  <c r="V155" i="103"/>
  <c r="V156" i="103"/>
  <c r="V157" i="103"/>
  <c r="V158" i="103"/>
  <c r="V159" i="103"/>
  <c r="V160" i="103"/>
  <c r="V161" i="103"/>
  <c r="V162" i="103"/>
  <c r="V163" i="103"/>
  <c r="V164" i="103"/>
  <c r="V165" i="103"/>
  <c r="V166" i="103"/>
  <c r="V167" i="103"/>
  <c r="V168" i="103"/>
  <c r="V169" i="103"/>
  <c r="V170" i="103"/>
  <c r="V171" i="103"/>
  <c r="V172" i="103"/>
  <c r="V173" i="103"/>
  <c r="V174" i="103"/>
  <c r="V175" i="103"/>
  <c r="V176" i="103"/>
  <c r="V177" i="103"/>
  <c r="V178" i="103"/>
  <c r="V179" i="103"/>
  <c r="V180" i="103"/>
  <c r="V181" i="103"/>
  <c r="V182" i="103"/>
  <c r="V183" i="103"/>
  <c r="V184" i="103"/>
  <c r="V185" i="103"/>
  <c r="V186" i="103"/>
  <c r="V187" i="103"/>
  <c r="V188" i="103"/>
  <c r="V189" i="103"/>
  <c r="V190" i="103"/>
  <c r="V191" i="103"/>
  <c r="V192" i="103"/>
  <c r="V193" i="103"/>
  <c r="V194" i="103"/>
  <c r="V195" i="103"/>
  <c r="V196" i="103"/>
  <c r="V197" i="103"/>
  <c r="V198" i="103"/>
  <c r="V199" i="103"/>
  <c r="V200" i="103"/>
  <c r="V201" i="103"/>
  <c r="V202" i="103"/>
  <c r="V203" i="103"/>
  <c r="V204" i="103"/>
  <c r="V205" i="103"/>
  <c r="V206" i="103"/>
  <c r="V207" i="103"/>
  <c r="V208" i="103"/>
  <c r="V209" i="103"/>
  <c r="V210" i="103"/>
  <c r="V211" i="103"/>
  <c r="V212" i="103"/>
  <c r="V213" i="103"/>
  <c r="V214" i="103"/>
  <c r="V215" i="103"/>
  <c r="V216" i="103"/>
  <c r="V217" i="103"/>
  <c r="V218" i="103"/>
  <c r="V219" i="103"/>
  <c r="V220" i="103"/>
  <c r="V221" i="103"/>
  <c r="V222" i="103"/>
  <c r="V223" i="103"/>
  <c r="V224" i="103"/>
  <c r="V225" i="103"/>
  <c r="V226" i="103"/>
  <c r="V227" i="103"/>
  <c r="V228" i="103"/>
  <c r="V229" i="103"/>
  <c r="V230" i="103"/>
  <c r="V231" i="103"/>
  <c r="V232" i="103"/>
  <c r="V233" i="103"/>
  <c r="V234" i="103"/>
  <c r="V235" i="103"/>
  <c r="V236" i="103"/>
  <c r="V237" i="103"/>
  <c r="V238" i="103"/>
  <c r="V239" i="103"/>
  <c r="V240" i="103"/>
  <c r="V241" i="103"/>
  <c r="V242" i="103"/>
  <c r="V243" i="103"/>
  <c r="V244" i="103"/>
  <c r="V245" i="103"/>
  <c r="V246" i="103"/>
  <c r="V247" i="103"/>
  <c r="V248" i="103"/>
  <c r="V249" i="103"/>
  <c r="V250" i="103"/>
  <c r="V251" i="103"/>
  <c r="V252" i="103"/>
  <c r="V253" i="103"/>
  <c r="V254" i="103"/>
  <c r="V255" i="103"/>
  <c r="V256" i="103"/>
  <c r="V257" i="103"/>
  <c r="V258" i="103"/>
  <c r="V259" i="103"/>
  <c r="V260" i="103"/>
  <c r="V261" i="103"/>
  <c r="V262" i="103"/>
  <c r="V263" i="103"/>
  <c r="V264" i="103"/>
  <c r="V265" i="103"/>
  <c r="V266" i="103"/>
  <c r="V267" i="103"/>
  <c r="V268" i="103"/>
  <c r="V269" i="103"/>
  <c r="V270" i="103"/>
  <c r="V271" i="103"/>
  <c r="V272" i="103"/>
  <c r="V273" i="103"/>
  <c r="V274" i="103"/>
  <c r="V275" i="103"/>
  <c r="V276" i="103"/>
  <c r="V277" i="103"/>
  <c r="V278" i="103"/>
  <c r="V279" i="103"/>
  <c r="V280" i="103"/>
  <c r="V281" i="103"/>
  <c r="V282" i="103"/>
  <c r="V283" i="103"/>
  <c r="V284" i="103"/>
  <c r="V285" i="103"/>
  <c r="V286" i="103"/>
  <c r="V287" i="103"/>
  <c r="V288" i="103"/>
  <c r="V289" i="103"/>
  <c r="V290" i="103"/>
  <c r="V291" i="103"/>
  <c r="V292" i="103"/>
  <c r="V293" i="103"/>
  <c r="V294" i="103"/>
  <c r="V295" i="103"/>
  <c r="V296" i="103"/>
  <c r="V297" i="103"/>
  <c r="V298" i="103"/>
  <c r="V299" i="103"/>
  <c r="V300" i="103"/>
  <c r="V301" i="103"/>
  <c r="V302" i="103"/>
  <c r="V303" i="103"/>
  <c r="V304" i="103"/>
  <c r="V305" i="103"/>
  <c r="V306" i="103"/>
  <c r="V307" i="103"/>
  <c r="V308" i="103"/>
  <c r="V309" i="103"/>
  <c r="V310" i="103"/>
  <c r="V311" i="103"/>
  <c r="V312" i="103"/>
  <c r="V313" i="103"/>
  <c r="V314" i="103"/>
  <c r="V315" i="103"/>
  <c r="V316" i="103"/>
  <c r="V317" i="103"/>
  <c r="V318" i="103"/>
  <c r="V319" i="103"/>
  <c r="V320" i="103"/>
  <c r="V321" i="103"/>
  <c r="V322" i="103"/>
  <c r="V323" i="103"/>
  <c r="V324" i="103"/>
  <c r="V325" i="103"/>
  <c r="V326" i="103"/>
  <c r="V327" i="103"/>
  <c r="V328" i="103"/>
  <c r="V329" i="103"/>
  <c r="V330" i="103"/>
  <c r="V331" i="103"/>
  <c r="V332" i="103"/>
  <c r="V333" i="103"/>
  <c r="V334" i="103"/>
  <c r="V335" i="103"/>
  <c r="V336" i="103"/>
  <c r="V337" i="103"/>
  <c r="V338" i="103"/>
  <c r="V339" i="103"/>
  <c r="V340" i="103"/>
  <c r="V341" i="103"/>
  <c r="V342" i="103"/>
  <c r="V343" i="103"/>
  <c r="V344" i="103"/>
  <c r="V345" i="103"/>
  <c r="V346" i="103"/>
  <c r="V347" i="103"/>
  <c r="V348" i="103"/>
  <c r="V349" i="103"/>
  <c r="V350" i="103"/>
  <c r="V351" i="103"/>
  <c r="V352" i="103"/>
  <c r="V353" i="103"/>
  <c r="V354" i="103"/>
  <c r="V355" i="103"/>
  <c r="V356" i="103"/>
  <c r="V357" i="103"/>
  <c r="V358" i="103"/>
  <c r="V359" i="103"/>
  <c r="V360" i="103"/>
  <c r="V361" i="103"/>
  <c r="V362" i="103"/>
  <c r="V363" i="103"/>
  <c r="V364" i="103"/>
  <c r="V365" i="103"/>
  <c r="V366" i="103"/>
  <c r="V367" i="103"/>
  <c r="V368" i="103"/>
  <c r="V369" i="103"/>
  <c r="V370" i="103"/>
  <c r="V371" i="103"/>
  <c r="V372" i="103"/>
  <c r="V373" i="103"/>
  <c r="V374" i="103"/>
  <c r="V375" i="103"/>
  <c r="V376" i="103"/>
  <c r="V377" i="103"/>
  <c r="V378" i="103"/>
  <c r="V379" i="103"/>
  <c r="V380" i="103"/>
  <c r="V381" i="103"/>
  <c r="V382" i="103"/>
  <c r="V383" i="103"/>
  <c r="V384" i="103"/>
  <c r="V385" i="103"/>
  <c r="V386" i="103"/>
  <c r="V387" i="103"/>
  <c r="V388" i="103"/>
  <c r="V389" i="103"/>
  <c r="V390" i="103"/>
  <c r="V391" i="103"/>
  <c r="V392" i="103"/>
  <c r="V393" i="103"/>
  <c r="V394" i="103"/>
  <c r="V395" i="103"/>
  <c r="V396" i="103"/>
  <c r="V397" i="103"/>
  <c r="V398" i="103"/>
  <c r="V399" i="103"/>
  <c r="V400" i="103"/>
  <c r="V401" i="103"/>
  <c r="V402" i="103"/>
  <c r="V403" i="103"/>
  <c r="V404" i="103"/>
  <c r="V405" i="103"/>
  <c r="V406" i="103"/>
  <c r="V407" i="103"/>
  <c r="V408" i="103"/>
  <c r="V409" i="103"/>
  <c r="V410" i="103"/>
  <c r="V411" i="103"/>
  <c r="V412" i="103"/>
  <c r="V413" i="103"/>
  <c r="V414" i="103"/>
  <c r="V415" i="103"/>
  <c r="V416" i="103"/>
  <c r="V417" i="103"/>
  <c r="V418" i="103"/>
  <c r="V419" i="103"/>
  <c r="V420" i="103"/>
  <c r="V421" i="103"/>
  <c r="V422" i="103"/>
  <c r="V423" i="103"/>
  <c r="V424" i="103"/>
  <c r="V425" i="103"/>
  <c r="V426" i="103"/>
  <c r="V427" i="103"/>
  <c r="V428" i="103"/>
  <c r="V429" i="103"/>
  <c r="V430" i="103"/>
  <c r="V431" i="103"/>
  <c r="V432" i="103"/>
  <c r="V433" i="103"/>
  <c r="V434" i="103"/>
  <c r="V435" i="103"/>
  <c r="V436" i="103"/>
  <c r="V437" i="103"/>
  <c r="V438" i="103"/>
  <c r="V439" i="103"/>
  <c r="V440" i="103"/>
  <c r="V441" i="103"/>
  <c r="V442" i="103"/>
  <c r="V443" i="103"/>
  <c r="V444" i="103"/>
  <c r="V445" i="103"/>
  <c r="V446" i="103"/>
  <c r="V447" i="103"/>
  <c r="V448" i="103"/>
  <c r="V449" i="103"/>
  <c r="V450" i="103"/>
  <c r="V451" i="103"/>
  <c r="V452" i="103"/>
  <c r="V453" i="103"/>
  <c r="V454" i="103"/>
  <c r="V455" i="103"/>
  <c r="V456" i="103"/>
  <c r="V457" i="103"/>
  <c r="V458" i="103"/>
  <c r="V459" i="103"/>
  <c r="V460" i="103"/>
  <c r="V461" i="103"/>
  <c r="V462" i="103"/>
  <c r="V463" i="103"/>
  <c r="V464" i="103"/>
  <c r="V465" i="103"/>
  <c r="V466" i="103"/>
  <c r="V467" i="103"/>
  <c r="V468" i="103"/>
  <c r="V469" i="103"/>
  <c r="V470" i="103"/>
  <c r="V471" i="103"/>
  <c r="V472" i="103"/>
  <c r="V473" i="103"/>
  <c r="V474" i="103"/>
  <c r="V475" i="103"/>
  <c r="V476" i="103"/>
  <c r="V477" i="103"/>
  <c r="V478" i="103"/>
  <c r="V479" i="103"/>
  <c r="V480" i="103"/>
  <c r="V481" i="103"/>
  <c r="V482" i="103"/>
  <c r="V483" i="103"/>
  <c r="V484" i="103"/>
  <c r="V485" i="103"/>
  <c r="V486" i="103"/>
  <c r="V487" i="103"/>
  <c r="V488" i="103"/>
  <c r="V489" i="103"/>
  <c r="V490" i="103"/>
  <c r="V491" i="103"/>
  <c r="V492" i="103"/>
  <c r="V493" i="103"/>
  <c r="V494" i="103"/>
  <c r="V495" i="103"/>
  <c r="V496" i="103"/>
  <c r="V497" i="103"/>
  <c r="V498" i="103"/>
  <c r="V499" i="103"/>
  <c r="V500" i="103"/>
  <c r="V501" i="103"/>
  <c r="V502" i="103"/>
  <c r="V503" i="103"/>
  <c r="V504" i="103"/>
  <c r="V505" i="103"/>
  <c r="V506" i="103"/>
  <c r="V507" i="103"/>
  <c r="V508" i="103"/>
  <c r="V509" i="103"/>
  <c r="V510" i="103"/>
  <c r="V511" i="103"/>
  <c r="V512" i="103"/>
  <c r="V513" i="103"/>
  <c r="V514" i="103"/>
  <c r="V515" i="103"/>
  <c r="V516" i="103"/>
  <c r="V517" i="103"/>
  <c r="V518" i="103"/>
  <c r="V519" i="103"/>
  <c r="V520" i="103"/>
  <c r="V521" i="103"/>
  <c r="V522" i="103"/>
  <c r="V523" i="103"/>
  <c r="V524" i="103"/>
  <c r="V525" i="103"/>
  <c r="V526" i="103"/>
  <c r="V527" i="103"/>
  <c r="V528" i="103"/>
  <c r="V529" i="103"/>
  <c r="V530" i="103"/>
  <c r="V531" i="103"/>
  <c r="V532" i="103"/>
  <c r="V533" i="103"/>
  <c r="V534" i="103"/>
  <c r="V535" i="103"/>
  <c r="V536" i="103"/>
  <c r="V537" i="103"/>
  <c r="V538" i="103"/>
  <c r="V539" i="103"/>
  <c r="V540" i="103"/>
  <c r="V541" i="103"/>
  <c r="V542" i="103"/>
  <c r="V543" i="103"/>
  <c r="V544" i="103"/>
  <c r="V545" i="103"/>
  <c r="V546" i="103"/>
  <c r="V547" i="103"/>
  <c r="V548" i="103"/>
  <c r="V549" i="103"/>
  <c r="V550" i="103"/>
  <c r="V551" i="103"/>
  <c r="V552" i="103"/>
  <c r="V553" i="103"/>
  <c r="V554" i="103"/>
  <c r="V555" i="103"/>
  <c r="V556" i="103"/>
  <c r="V557" i="103"/>
  <c r="V558" i="103"/>
  <c r="V559" i="103"/>
  <c r="V560" i="103"/>
  <c r="V561" i="103"/>
  <c r="V562" i="103"/>
  <c r="V563" i="103"/>
  <c r="V564" i="103"/>
  <c r="V565" i="103"/>
  <c r="V566" i="103"/>
  <c r="V567" i="103"/>
  <c r="V568" i="103"/>
  <c r="V569" i="103"/>
  <c r="V570" i="103"/>
  <c r="V571" i="103"/>
  <c r="V572" i="103"/>
  <c r="V573" i="103"/>
  <c r="V574" i="103"/>
  <c r="V575" i="103"/>
  <c r="V576" i="103"/>
  <c r="V577" i="103"/>
  <c r="V578" i="103"/>
  <c r="V579" i="103"/>
  <c r="V580" i="103"/>
  <c r="V581" i="103"/>
  <c r="V582" i="103"/>
  <c r="V583" i="103"/>
  <c r="V584" i="103"/>
  <c r="V585" i="103"/>
  <c r="V586" i="103"/>
  <c r="V587" i="103"/>
  <c r="V588" i="103"/>
  <c r="V589" i="103"/>
  <c r="V590" i="103"/>
  <c r="V591" i="103"/>
  <c r="V592" i="103"/>
  <c r="V593" i="103"/>
  <c r="V594" i="103"/>
  <c r="V595" i="103"/>
  <c r="V596" i="103"/>
  <c r="V597" i="103"/>
  <c r="V598" i="103"/>
  <c r="V599" i="103"/>
  <c r="V600" i="103"/>
  <c r="V601" i="103"/>
  <c r="V602" i="103"/>
  <c r="V603" i="103"/>
  <c r="V604" i="103"/>
  <c r="V605" i="103"/>
  <c r="V606" i="103"/>
  <c r="V607" i="103"/>
  <c r="V608" i="103"/>
  <c r="V609" i="103"/>
  <c r="V610" i="103"/>
  <c r="V611" i="103"/>
  <c r="V612" i="103"/>
  <c r="V613" i="103"/>
  <c r="V614" i="103"/>
  <c r="V615" i="103"/>
  <c r="V616" i="103"/>
  <c r="V617" i="103"/>
  <c r="V618" i="103"/>
  <c r="V619" i="103"/>
  <c r="V620" i="103"/>
  <c r="V621" i="103"/>
  <c r="V622" i="103"/>
  <c r="V623" i="103"/>
  <c r="V624" i="103"/>
  <c r="V625" i="103"/>
  <c r="V626" i="103"/>
  <c r="V627" i="103"/>
  <c r="V628" i="103"/>
  <c r="V629" i="103"/>
  <c r="V630" i="103"/>
  <c r="V631" i="103"/>
  <c r="V632" i="103"/>
  <c r="V633" i="103"/>
  <c r="V634" i="103"/>
  <c r="V635" i="103"/>
  <c r="V636" i="103"/>
  <c r="V637" i="103"/>
  <c r="V638" i="103"/>
  <c r="V639" i="103"/>
  <c r="V640" i="103"/>
  <c r="V641" i="103"/>
  <c r="V642" i="103"/>
  <c r="V643" i="103"/>
  <c r="V644" i="103"/>
  <c r="V645" i="103"/>
  <c r="V646" i="103"/>
  <c r="V647" i="103"/>
  <c r="V648" i="103"/>
  <c r="V649" i="103"/>
  <c r="V650" i="103"/>
  <c r="V651" i="103"/>
  <c r="V652" i="103"/>
  <c r="V653" i="103"/>
  <c r="V654" i="103"/>
  <c r="V655" i="103"/>
  <c r="V656" i="103"/>
  <c r="V657" i="103"/>
  <c r="V658" i="103"/>
  <c r="V659" i="103"/>
  <c r="V660" i="103"/>
  <c r="V661" i="103"/>
  <c r="V662" i="103"/>
  <c r="V663" i="103"/>
  <c r="V664" i="103"/>
  <c r="V665" i="103"/>
  <c r="V666" i="103"/>
  <c r="V667" i="103"/>
  <c r="V668" i="103"/>
  <c r="V669" i="103"/>
  <c r="V670" i="103"/>
  <c r="V671" i="103"/>
  <c r="V672" i="103"/>
  <c r="V673" i="103"/>
  <c r="V674" i="103"/>
  <c r="V675" i="103"/>
  <c r="V676" i="103"/>
  <c r="V677" i="103"/>
  <c r="V678" i="103"/>
  <c r="V679" i="103"/>
  <c r="V680" i="103"/>
  <c r="V681" i="103"/>
  <c r="V682" i="103"/>
  <c r="V683" i="103"/>
  <c r="V684" i="103"/>
  <c r="V685" i="103"/>
  <c r="V686" i="103"/>
  <c r="V687" i="103"/>
  <c r="V688" i="103"/>
  <c r="V689" i="103"/>
  <c r="V690" i="103"/>
  <c r="V691" i="103"/>
  <c r="V692" i="103"/>
  <c r="V693" i="103"/>
  <c r="V694" i="103"/>
  <c r="V695" i="103"/>
  <c r="V696" i="103"/>
  <c r="V697" i="103"/>
  <c r="V698" i="103"/>
  <c r="V699" i="103"/>
  <c r="V700" i="103"/>
  <c r="V701" i="103"/>
  <c r="V702" i="103"/>
  <c r="V703" i="103"/>
  <c r="V704" i="103"/>
  <c r="V705" i="103"/>
  <c r="V706" i="103"/>
  <c r="V707" i="103"/>
  <c r="V708" i="103"/>
  <c r="V709" i="103"/>
  <c r="V710" i="103"/>
  <c r="V711" i="103"/>
  <c r="V712" i="103"/>
  <c r="V713" i="103"/>
  <c r="V714" i="103"/>
  <c r="V715" i="103"/>
  <c r="V716" i="103"/>
  <c r="V717" i="103"/>
  <c r="V718" i="103"/>
  <c r="V719" i="103"/>
  <c r="V720" i="103"/>
  <c r="V721" i="103"/>
  <c r="V722" i="103"/>
  <c r="V723" i="103"/>
  <c r="V724" i="103"/>
  <c r="V725" i="103"/>
  <c r="V726" i="103"/>
  <c r="V727" i="103"/>
  <c r="V728" i="103"/>
  <c r="V729" i="103"/>
  <c r="V730" i="103"/>
  <c r="V731" i="103"/>
  <c r="V732" i="103"/>
  <c r="V733" i="103"/>
  <c r="V734" i="103"/>
  <c r="V735" i="103"/>
  <c r="V736" i="103"/>
  <c r="V737" i="103"/>
  <c r="V738" i="103"/>
  <c r="V739" i="103"/>
  <c r="V740" i="103"/>
  <c r="V741" i="103"/>
  <c r="V742" i="103"/>
  <c r="V743" i="103"/>
  <c r="V744" i="103"/>
  <c r="V745" i="103"/>
  <c r="V746" i="103"/>
  <c r="V747" i="103"/>
  <c r="V748" i="103"/>
  <c r="V749" i="103"/>
  <c r="V750" i="103"/>
  <c r="V751" i="103"/>
  <c r="V752" i="103"/>
  <c r="V753" i="103"/>
  <c r="V754" i="103"/>
  <c r="V755" i="103"/>
  <c r="V756" i="103"/>
  <c r="V757" i="103"/>
  <c r="V758" i="103"/>
  <c r="V759" i="103"/>
  <c r="V760" i="103"/>
  <c r="V761" i="103"/>
  <c r="V762" i="103"/>
  <c r="V763" i="103"/>
  <c r="V764" i="103"/>
  <c r="V765" i="103"/>
  <c r="V766" i="103"/>
  <c r="V767" i="103"/>
  <c r="V768" i="103"/>
  <c r="V769" i="103"/>
  <c r="V770" i="103"/>
  <c r="V771" i="103"/>
  <c r="V772" i="103"/>
  <c r="V773" i="103"/>
  <c r="V774" i="103"/>
  <c r="V775" i="103"/>
  <c r="V776" i="103"/>
  <c r="V777" i="103"/>
  <c r="V778" i="103"/>
  <c r="V779" i="103"/>
  <c r="V780" i="103"/>
  <c r="V781" i="103"/>
  <c r="V782" i="103"/>
  <c r="V783" i="103"/>
  <c r="V784" i="103"/>
  <c r="V785" i="103"/>
  <c r="V786" i="103"/>
  <c r="V787" i="103"/>
  <c r="V788" i="103"/>
  <c r="V789" i="103"/>
  <c r="V790" i="103"/>
  <c r="V791" i="103"/>
  <c r="V792" i="103"/>
  <c r="V793" i="103"/>
  <c r="V794" i="103"/>
  <c r="V795" i="103"/>
  <c r="V796" i="103"/>
  <c r="V797" i="103"/>
  <c r="V798" i="103"/>
  <c r="V799" i="103"/>
  <c r="V800" i="103"/>
  <c r="V801" i="103"/>
  <c r="V802" i="103"/>
  <c r="V803" i="103"/>
  <c r="V804" i="103"/>
  <c r="V805" i="103"/>
  <c r="V806" i="103"/>
  <c r="V807" i="103"/>
  <c r="V808" i="103"/>
  <c r="V809" i="103"/>
  <c r="V810" i="103"/>
  <c r="V811" i="103"/>
  <c r="V812" i="103"/>
  <c r="V813" i="103"/>
  <c r="V814" i="103"/>
  <c r="V815" i="103"/>
  <c r="V816" i="103"/>
  <c r="V817" i="103"/>
  <c r="V818" i="103"/>
  <c r="V819" i="103"/>
  <c r="V820" i="103"/>
  <c r="V821" i="103"/>
  <c r="V822" i="103"/>
  <c r="V823" i="103"/>
  <c r="V824" i="103"/>
  <c r="V825" i="103"/>
  <c r="V826" i="103"/>
  <c r="V827" i="103"/>
  <c r="V828" i="103"/>
  <c r="V829" i="103"/>
  <c r="V830" i="103"/>
  <c r="V831" i="103"/>
  <c r="V832" i="103"/>
  <c r="V833" i="103"/>
  <c r="V834" i="103"/>
  <c r="V835" i="103"/>
  <c r="V836" i="103"/>
  <c r="V837" i="103"/>
  <c r="V838" i="103"/>
  <c r="V839" i="103"/>
  <c r="V840" i="103"/>
  <c r="V841" i="103"/>
  <c r="V842" i="103"/>
  <c r="V843" i="103"/>
  <c r="V844" i="103"/>
  <c r="V845" i="103"/>
  <c r="V846" i="103"/>
  <c r="V847" i="103"/>
  <c r="V848" i="103"/>
  <c r="V849" i="103"/>
  <c r="V850" i="103"/>
  <c r="V851" i="103"/>
  <c r="V852" i="103"/>
  <c r="V853" i="103"/>
  <c r="V854" i="103"/>
  <c r="V855" i="103"/>
  <c r="V856" i="103"/>
  <c r="V857" i="103"/>
  <c r="V858" i="103"/>
  <c r="V859" i="103"/>
  <c r="V860" i="103"/>
  <c r="V861" i="103"/>
  <c r="V862" i="103"/>
  <c r="V863" i="103"/>
  <c r="V864" i="103"/>
  <c r="V865" i="103"/>
  <c r="V866" i="103"/>
  <c r="V867" i="103"/>
  <c r="V868" i="103"/>
  <c r="V869" i="103"/>
  <c r="V870" i="103"/>
  <c r="V871" i="103"/>
  <c r="V872" i="103"/>
  <c r="V873" i="103"/>
  <c r="V874" i="103"/>
  <c r="V875" i="103"/>
  <c r="V876" i="103"/>
  <c r="V877" i="103"/>
  <c r="V878" i="103"/>
  <c r="V879" i="103"/>
  <c r="V880" i="103"/>
  <c r="V881" i="103"/>
  <c r="V882" i="103"/>
  <c r="V883" i="103"/>
  <c r="V884" i="103"/>
  <c r="V885" i="103"/>
  <c r="V886" i="103"/>
  <c r="V887" i="103"/>
  <c r="V888" i="103"/>
  <c r="V889" i="103"/>
  <c r="V890" i="103"/>
  <c r="V891" i="103"/>
  <c r="V892" i="103"/>
  <c r="V893" i="103"/>
  <c r="V894" i="103"/>
  <c r="V895" i="103"/>
  <c r="V896" i="103"/>
  <c r="V897" i="103"/>
  <c r="V898" i="103"/>
  <c r="V899" i="103"/>
  <c r="V900" i="103"/>
  <c r="V901" i="103"/>
  <c r="V902" i="103"/>
  <c r="V903" i="103"/>
  <c r="V904" i="103"/>
  <c r="V905" i="103"/>
  <c r="V906" i="103"/>
  <c r="V907" i="103"/>
  <c r="V908" i="103"/>
  <c r="V909" i="103"/>
  <c r="V910" i="103"/>
  <c r="V911" i="103"/>
  <c r="V912" i="103"/>
  <c r="V913" i="103"/>
  <c r="V914" i="103"/>
  <c r="V915" i="103"/>
  <c r="V916" i="103"/>
  <c r="V917" i="103"/>
  <c r="V918" i="103"/>
  <c r="V919" i="103"/>
  <c r="V920" i="103"/>
  <c r="V921" i="103"/>
  <c r="V922" i="103"/>
  <c r="V923" i="103"/>
  <c r="V924" i="103"/>
  <c r="V925" i="103"/>
  <c r="V926" i="103"/>
  <c r="V927" i="103"/>
  <c r="V928" i="103"/>
  <c r="V929" i="103"/>
  <c r="V930" i="103"/>
  <c r="V931" i="103"/>
  <c r="V932" i="103"/>
  <c r="V933" i="103"/>
  <c r="V934" i="103"/>
  <c r="V935" i="103"/>
  <c r="V936" i="103"/>
  <c r="V937" i="103"/>
  <c r="V938" i="103"/>
  <c r="V939" i="103"/>
  <c r="V940" i="103"/>
  <c r="V941" i="103"/>
  <c r="V942" i="103"/>
  <c r="V943" i="103"/>
  <c r="V944" i="103"/>
  <c r="V945" i="103"/>
  <c r="V946" i="103"/>
  <c r="V947" i="103"/>
  <c r="V948" i="103"/>
  <c r="V949" i="103"/>
  <c r="V950" i="103"/>
  <c r="V951" i="103"/>
  <c r="V952" i="103"/>
  <c r="V953" i="103"/>
  <c r="V954" i="103"/>
  <c r="V955" i="103"/>
  <c r="V956" i="103"/>
  <c r="V957" i="103"/>
  <c r="V958" i="103"/>
  <c r="V959" i="103"/>
  <c r="V960" i="103"/>
  <c r="V961" i="103"/>
  <c r="V962" i="103"/>
  <c r="V963" i="103"/>
  <c r="V964" i="103"/>
  <c r="V965" i="103"/>
  <c r="V966" i="103"/>
  <c r="V967" i="103"/>
  <c r="V968" i="103"/>
  <c r="V969" i="103"/>
  <c r="V970" i="103"/>
  <c r="V971" i="103"/>
  <c r="V972" i="103"/>
  <c r="V973" i="103"/>
  <c r="V974" i="103"/>
  <c r="V975" i="103"/>
  <c r="V976" i="103"/>
  <c r="V977" i="103"/>
  <c r="V978" i="103"/>
  <c r="V979" i="103"/>
  <c r="V980" i="103"/>
  <c r="V981" i="103"/>
  <c r="V982" i="103"/>
  <c r="V983" i="103"/>
  <c r="V984" i="103"/>
  <c r="V985" i="103"/>
  <c r="V986" i="103"/>
  <c r="V987" i="103"/>
  <c r="V988" i="103"/>
  <c r="V989" i="103"/>
  <c r="V990" i="103"/>
  <c r="V991" i="103"/>
  <c r="V992" i="103"/>
  <c r="V993" i="103"/>
  <c r="V994" i="103"/>
  <c r="V995" i="103"/>
  <c r="V996" i="103"/>
  <c r="V997" i="103"/>
  <c r="V998" i="103"/>
  <c r="V999" i="103"/>
  <c r="V1000" i="103"/>
  <c r="V1001" i="103"/>
  <c r="V1002" i="103"/>
  <c r="V1003" i="103"/>
  <c r="V1004" i="103"/>
  <c r="V1005" i="103"/>
  <c r="V1006" i="103"/>
  <c r="V1007" i="103"/>
  <c r="V1008" i="103"/>
  <c r="V1009" i="103"/>
  <c r="V1010" i="103"/>
  <c r="V1011" i="103"/>
  <c r="V1012" i="103"/>
  <c r="V1013" i="103"/>
  <c r="V1014" i="103"/>
  <c r="V1015" i="103"/>
  <c r="V1016" i="103"/>
  <c r="V1017" i="103"/>
  <c r="V1018" i="103"/>
  <c r="V1019" i="103"/>
  <c r="V1020" i="103"/>
  <c r="V1021" i="103"/>
  <c r="V1022" i="103"/>
  <c r="V1023" i="103"/>
  <c r="V1024" i="103"/>
  <c r="V1025" i="103"/>
  <c r="V1026" i="103"/>
  <c r="V1027" i="103"/>
  <c r="V1028" i="103"/>
  <c r="V1029" i="103"/>
  <c r="V1030" i="103"/>
  <c r="V1031" i="103"/>
  <c r="V1032" i="103"/>
  <c r="V1033" i="103"/>
  <c r="V1034" i="103"/>
  <c r="V1035" i="103"/>
  <c r="V1036" i="103"/>
  <c r="V1037" i="103"/>
  <c r="V1038" i="103"/>
  <c r="V1039" i="103"/>
  <c r="V1040" i="103"/>
  <c r="V1041" i="103"/>
  <c r="V1042" i="103"/>
  <c r="V1043" i="103"/>
  <c r="V1044" i="103"/>
  <c r="V1045" i="103"/>
  <c r="V1046" i="103"/>
  <c r="V1047" i="103"/>
  <c r="V1048" i="103"/>
  <c r="V1049" i="103"/>
  <c r="V1050" i="103"/>
  <c r="V1051" i="103"/>
  <c r="V1052" i="103"/>
  <c r="V1053" i="103"/>
  <c r="V1054" i="103"/>
  <c r="V1055" i="103"/>
  <c r="V1056" i="103"/>
  <c r="V1057" i="103"/>
  <c r="V1058" i="103"/>
  <c r="V1059" i="103"/>
  <c r="V1060" i="103"/>
  <c r="V1061" i="103"/>
  <c r="V1062" i="103"/>
  <c r="V1063" i="103"/>
  <c r="V1064" i="103"/>
  <c r="V1065" i="103"/>
  <c r="V1066" i="103"/>
  <c r="V1067" i="103"/>
  <c r="V1068" i="103"/>
  <c r="V1069" i="103"/>
  <c r="V1070" i="103"/>
  <c r="V1071" i="103"/>
  <c r="V1072" i="103"/>
  <c r="V1073" i="103"/>
  <c r="V1074" i="103"/>
  <c r="V1075" i="103"/>
  <c r="V1076" i="103"/>
  <c r="V1077" i="103"/>
  <c r="V1078" i="103"/>
  <c r="V1079" i="103"/>
  <c r="V1080" i="103"/>
  <c r="V1081" i="103"/>
  <c r="V1082" i="103"/>
  <c r="V1083" i="103"/>
  <c r="V1084" i="103"/>
  <c r="V1085" i="103"/>
  <c r="V1086" i="103"/>
  <c r="V1087" i="103"/>
  <c r="V1088" i="103"/>
  <c r="V1089" i="103"/>
  <c r="V1090" i="103"/>
  <c r="V1091" i="103"/>
  <c r="V1092" i="103"/>
  <c r="V1093" i="103"/>
  <c r="V1094" i="103"/>
  <c r="V1095" i="103"/>
  <c r="V1096" i="103"/>
  <c r="V1097" i="103"/>
  <c r="V1098" i="103"/>
  <c r="V1099" i="103"/>
  <c r="V1100" i="103"/>
  <c r="V1101" i="103"/>
  <c r="V1102" i="103"/>
  <c r="V1103" i="103"/>
  <c r="V1104" i="103"/>
  <c r="V1105" i="103"/>
  <c r="V1106" i="103"/>
  <c r="V1107" i="103"/>
  <c r="V1108" i="103"/>
  <c r="V1109" i="103"/>
  <c r="V1110" i="103"/>
  <c r="V1111" i="103"/>
  <c r="V1112" i="103"/>
  <c r="V1113" i="103"/>
  <c r="V1114" i="103"/>
  <c r="V1115" i="103"/>
  <c r="V1116" i="103"/>
  <c r="V1117" i="103"/>
  <c r="V1118" i="103"/>
  <c r="V1119" i="103"/>
  <c r="V1120" i="103"/>
  <c r="V1121" i="103"/>
  <c r="V1122" i="103"/>
  <c r="V1123" i="103"/>
  <c r="V1124" i="103"/>
  <c r="V1125" i="103"/>
  <c r="V1126" i="103"/>
  <c r="V1127" i="103"/>
  <c r="V1128" i="103"/>
  <c r="V1129" i="103"/>
  <c r="V1130" i="103"/>
  <c r="V1131" i="103"/>
  <c r="V1132" i="103"/>
  <c r="V1133" i="103"/>
  <c r="V1134" i="103"/>
  <c r="V1135" i="103"/>
  <c r="V1136" i="103"/>
  <c r="V1137" i="103"/>
  <c r="V1138" i="103"/>
  <c r="V1139" i="103"/>
  <c r="V1140" i="103"/>
  <c r="V1141" i="103"/>
  <c r="V1142" i="103"/>
  <c r="V1143" i="103"/>
  <c r="V1144" i="103"/>
  <c r="V1145" i="103"/>
  <c r="V1146" i="103"/>
  <c r="V1147" i="103"/>
  <c r="V1148" i="103"/>
  <c r="V1149" i="103"/>
  <c r="V1150" i="103"/>
  <c r="V1151" i="103"/>
  <c r="V1152" i="103"/>
  <c r="V1153" i="103"/>
  <c r="V1154" i="103"/>
  <c r="V1155" i="103"/>
  <c r="V1156" i="103"/>
  <c r="V1157" i="103"/>
  <c r="V1158" i="103"/>
  <c r="V1159" i="103"/>
  <c r="V1160" i="103"/>
  <c r="V1161" i="103"/>
  <c r="V1162" i="103"/>
  <c r="V1163" i="103"/>
  <c r="V1164" i="103"/>
  <c r="V1165" i="103"/>
  <c r="V1166" i="103"/>
  <c r="V1167" i="103"/>
  <c r="V1168" i="103"/>
  <c r="V1169" i="103"/>
  <c r="V1170" i="103"/>
  <c r="V1171" i="103"/>
  <c r="V1172" i="103"/>
  <c r="V1173" i="103"/>
  <c r="V1174" i="103"/>
  <c r="V1175" i="103"/>
  <c r="V1176" i="103"/>
  <c r="V1177" i="103"/>
  <c r="V1178" i="103"/>
  <c r="V1179" i="103"/>
  <c r="V1180" i="103"/>
  <c r="V1181" i="103"/>
  <c r="V1182" i="103"/>
  <c r="V1183" i="103"/>
  <c r="V1184" i="103"/>
  <c r="V1185" i="103"/>
  <c r="V1186" i="103"/>
  <c r="V1187" i="103"/>
  <c r="V1188" i="103"/>
  <c r="V1189" i="103"/>
  <c r="V1190" i="103"/>
  <c r="V1191" i="103"/>
  <c r="V1192" i="103"/>
  <c r="V1193" i="103"/>
  <c r="V1194" i="103"/>
  <c r="V1195" i="103"/>
  <c r="V1196" i="103"/>
  <c r="V1197" i="103"/>
  <c r="V1198" i="103"/>
  <c r="V1199" i="103"/>
  <c r="V1200" i="103"/>
  <c r="V1201" i="103"/>
  <c r="V1202" i="103"/>
  <c r="V1203" i="103"/>
  <c r="V1204" i="103"/>
  <c r="V1205" i="103"/>
  <c r="V1206" i="103"/>
  <c r="V1207" i="103"/>
  <c r="V1208" i="103"/>
  <c r="V1209" i="103"/>
  <c r="V1210" i="103"/>
  <c r="V1211" i="103"/>
  <c r="V1212" i="103"/>
  <c r="V1213" i="103"/>
  <c r="V1214" i="103"/>
  <c r="V1215" i="103"/>
  <c r="V1216" i="103"/>
  <c r="V1217" i="103"/>
  <c r="V1218" i="103"/>
  <c r="V1219" i="103"/>
  <c r="V1220" i="103"/>
  <c r="V1221" i="103"/>
  <c r="V1222" i="103"/>
  <c r="V1223" i="103"/>
  <c r="V1224" i="103"/>
  <c r="V1225" i="103"/>
  <c r="V1226" i="103"/>
  <c r="V1227" i="103"/>
  <c r="V1228" i="103"/>
  <c r="V1229" i="103"/>
  <c r="V1230" i="103"/>
  <c r="V1231" i="103"/>
  <c r="V1232" i="103"/>
  <c r="V1233" i="103"/>
  <c r="V1234" i="103"/>
  <c r="V1235" i="103"/>
  <c r="V1236" i="103"/>
  <c r="V1237" i="103"/>
  <c r="V1238" i="103"/>
  <c r="V1239" i="103"/>
  <c r="V1240" i="103"/>
  <c r="V1241" i="103"/>
  <c r="V1242" i="103"/>
  <c r="V1243" i="103"/>
  <c r="V1244" i="103"/>
  <c r="V1245" i="103"/>
  <c r="V1246" i="103"/>
  <c r="V1247" i="103"/>
  <c r="V1248" i="103"/>
  <c r="V1249" i="103"/>
  <c r="V1250" i="103"/>
  <c r="V1251" i="103"/>
  <c r="V1252" i="103"/>
  <c r="V1253" i="103"/>
  <c r="V1254" i="103"/>
  <c r="V1255" i="103"/>
  <c r="V1256" i="103"/>
  <c r="V1257" i="103"/>
  <c r="V1258" i="103"/>
  <c r="V1259" i="103"/>
  <c r="V1260" i="103"/>
  <c r="V1261" i="103"/>
  <c r="V1262" i="103"/>
  <c r="V1263" i="103"/>
  <c r="V1264" i="103"/>
  <c r="V1265" i="103"/>
  <c r="V1266" i="103"/>
  <c r="V1267" i="103"/>
  <c r="V1268" i="103"/>
  <c r="V1269" i="103"/>
  <c r="V1270" i="103"/>
  <c r="V1271" i="103"/>
  <c r="V1272" i="103"/>
  <c r="V1273" i="103"/>
  <c r="V1274" i="103"/>
  <c r="V1275" i="103"/>
  <c r="V1276" i="103"/>
  <c r="V1277" i="103"/>
  <c r="V1278" i="103"/>
  <c r="V1279" i="103"/>
  <c r="V1280" i="103"/>
  <c r="V1281" i="103"/>
  <c r="V1282" i="103"/>
  <c r="V1283" i="103"/>
  <c r="V1284" i="103"/>
  <c r="V1285" i="103"/>
  <c r="V1286" i="103"/>
  <c r="V1287" i="103"/>
  <c r="V1288" i="103"/>
  <c r="V1289" i="103"/>
  <c r="V1290" i="103"/>
  <c r="V1291" i="103"/>
  <c r="V1292" i="103"/>
  <c r="V1293" i="103"/>
  <c r="V1294" i="103"/>
  <c r="V1295" i="103"/>
  <c r="V1296" i="103"/>
  <c r="V1297" i="103"/>
  <c r="V1298" i="103"/>
  <c r="V1299" i="103"/>
  <c r="V1300" i="103"/>
  <c r="V1301" i="103"/>
  <c r="V1302" i="103"/>
  <c r="V1303" i="103"/>
  <c r="V1304" i="103"/>
  <c r="V1305" i="103"/>
  <c r="V1306" i="103"/>
  <c r="V1307" i="103"/>
  <c r="V1308" i="103"/>
  <c r="V1309" i="103"/>
  <c r="V1310" i="103"/>
  <c r="V1311" i="103"/>
  <c r="V1312" i="103"/>
  <c r="V1313" i="103"/>
  <c r="V1314" i="103"/>
  <c r="V1315" i="103"/>
  <c r="V1316" i="103"/>
  <c r="V1317" i="103"/>
  <c r="V1318" i="103"/>
  <c r="V1319" i="103"/>
  <c r="V1320" i="103"/>
  <c r="V1321" i="103"/>
  <c r="V1322" i="103"/>
  <c r="V1323" i="103"/>
  <c r="V1324" i="103"/>
  <c r="V1325" i="103"/>
  <c r="V1326" i="103"/>
  <c r="V1327" i="103"/>
  <c r="V1328" i="103"/>
  <c r="V1329" i="103"/>
  <c r="V1330" i="103"/>
  <c r="V1331" i="103"/>
  <c r="V1332" i="103"/>
  <c r="V1333" i="103"/>
  <c r="V1334" i="103"/>
  <c r="V1335" i="103"/>
  <c r="V1336" i="103"/>
  <c r="V1337" i="103"/>
  <c r="V1338" i="103"/>
  <c r="V1339" i="103"/>
  <c r="V1340" i="103"/>
  <c r="V1341" i="103"/>
  <c r="V1342" i="103"/>
  <c r="V1343" i="103"/>
  <c r="V1344" i="103"/>
  <c r="V1345" i="103"/>
  <c r="V1346" i="103"/>
  <c r="V1347" i="103"/>
  <c r="V1348" i="103"/>
  <c r="V1349" i="103"/>
  <c r="V1350" i="103"/>
  <c r="V1351" i="103"/>
  <c r="V1352" i="103"/>
  <c r="V1353" i="103"/>
  <c r="V1354" i="103"/>
  <c r="V1355" i="103"/>
  <c r="V1356" i="103"/>
  <c r="V1357" i="103"/>
  <c r="V1358" i="103"/>
  <c r="V1359" i="103"/>
  <c r="V1360" i="103"/>
  <c r="V1361" i="103"/>
  <c r="V1362" i="103"/>
  <c r="V1363" i="103"/>
  <c r="V1364" i="103"/>
  <c r="V1365" i="103"/>
  <c r="V1366" i="103"/>
  <c r="V1367" i="103"/>
  <c r="V1368" i="103"/>
  <c r="V1369" i="103"/>
  <c r="V1370" i="103"/>
  <c r="V1371" i="103"/>
  <c r="V1372" i="103"/>
  <c r="V1373" i="103"/>
  <c r="V1374" i="103"/>
  <c r="V1375" i="103"/>
  <c r="V1376" i="103"/>
  <c r="V1377" i="103"/>
  <c r="V1378" i="103"/>
  <c r="V1379" i="103"/>
  <c r="V1380" i="103"/>
  <c r="V1381" i="103"/>
  <c r="V1382" i="103"/>
  <c r="V1383" i="103"/>
  <c r="V1384" i="103"/>
  <c r="V1385" i="103"/>
  <c r="V1386" i="103"/>
  <c r="V1387" i="103"/>
  <c r="V1388" i="103"/>
  <c r="V1389" i="103"/>
  <c r="V1390" i="103"/>
  <c r="V1391" i="103"/>
  <c r="V1392" i="103"/>
  <c r="V1393" i="103"/>
  <c r="V1394" i="103"/>
  <c r="V1395" i="103"/>
  <c r="V1396" i="103"/>
  <c r="V1397" i="103"/>
  <c r="V1398" i="103"/>
  <c r="V1399" i="103"/>
  <c r="V1400" i="103"/>
  <c r="V1401" i="103"/>
  <c r="V1402" i="103"/>
  <c r="V1403" i="103"/>
  <c r="V1404" i="103"/>
  <c r="V1405" i="103"/>
  <c r="V1406" i="103"/>
  <c r="V1407" i="103"/>
  <c r="V1408" i="103"/>
  <c r="V1409" i="103"/>
  <c r="V1410" i="103"/>
  <c r="V1411" i="103"/>
  <c r="V1412" i="103"/>
  <c r="V1413" i="103"/>
  <c r="V1414" i="103"/>
  <c r="V1415" i="103"/>
  <c r="V1416" i="103"/>
  <c r="V1417" i="103"/>
  <c r="V1418" i="103"/>
  <c r="V1419" i="103"/>
  <c r="V1420" i="103"/>
  <c r="V1421" i="103"/>
  <c r="V1422" i="103"/>
  <c r="V1423" i="103"/>
  <c r="V1424" i="103"/>
  <c r="V1425" i="103"/>
  <c r="V1426" i="103"/>
  <c r="V1427" i="103"/>
  <c r="V1428" i="103"/>
  <c r="V1429" i="103"/>
  <c r="V1430" i="103"/>
  <c r="V1431" i="103"/>
  <c r="V1432" i="103"/>
  <c r="V1433" i="103"/>
  <c r="V1434" i="103"/>
  <c r="V1435" i="103"/>
  <c r="V1436" i="103"/>
  <c r="V1437" i="103"/>
  <c r="V1438" i="103"/>
  <c r="V1439" i="103"/>
  <c r="V1440" i="103"/>
  <c r="V1441" i="103"/>
  <c r="V1442" i="103"/>
  <c r="V1443" i="103"/>
  <c r="V1444" i="103"/>
  <c r="V1445" i="103"/>
  <c r="V1446" i="103"/>
  <c r="V1447" i="103"/>
  <c r="V1448" i="103"/>
  <c r="V1449" i="103"/>
  <c r="V1450" i="103"/>
  <c r="V1451" i="103"/>
  <c r="V1452" i="103"/>
  <c r="V1453" i="103"/>
  <c r="V1454" i="103"/>
  <c r="V1455" i="103"/>
  <c r="V1456" i="103"/>
  <c r="V1457" i="103"/>
  <c r="V1458" i="103"/>
  <c r="V1459" i="103"/>
  <c r="V1460" i="103"/>
  <c r="V1461" i="103"/>
  <c r="V1462" i="103"/>
  <c r="V1463" i="103"/>
  <c r="V1464" i="103"/>
  <c r="V1465" i="103"/>
  <c r="V1466" i="103"/>
  <c r="V1467" i="103"/>
  <c r="V1468" i="103"/>
  <c r="V1469" i="103"/>
  <c r="V1470" i="103"/>
  <c r="V1471" i="103"/>
  <c r="V1472" i="103"/>
  <c r="V1473" i="103"/>
  <c r="V1474" i="103"/>
  <c r="V1475" i="103"/>
  <c r="V1476" i="103"/>
  <c r="V1477" i="103"/>
  <c r="V1478" i="103"/>
  <c r="V1479" i="103"/>
  <c r="V1480" i="103"/>
  <c r="V1481" i="103"/>
  <c r="V1482" i="103"/>
  <c r="V1483" i="103"/>
  <c r="V1484" i="103"/>
  <c r="V1485" i="103"/>
  <c r="V1486" i="103"/>
  <c r="V1487" i="103"/>
  <c r="V1488" i="103"/>
  <c r="V1489" i="103"/>
  <c r="V1490" i="103"/>
  <c r="V1491" i="103"/>
  <c r="V1492" i="103"/>
  <c r="V1493" i="103"/>
  <c r="V1494" i="103"/>
  <c r="V1495" i="103"/>
  <c r="V1496" i="103"/>
  <c r="V1497" i="103"/>
  <c r="V1498" i="103"/>
  <c r="V1499" i="103"/>
  <c r="V1500" i="103"/>
  <c r="V1501" i="103"/>
  <c r="V1502" i="103"/>
  <c r="V1503" i="103"/>
  <c r="V1504" i="103"/>
  <c r="V1505" i="103"/>
  <c r="V1506" i="103"/>
  <c r="V1507" i="103"/>
  <c r="V1508" i="103"/>
  <c r="V1509" i="103"/>
  <c r="V1510" i="103"/>
  <c r="V1511" i="103"/>
  <c r="V1512" i="103"/>
  <c r="V1513" i="103"/>
  <c r="V1514" i="103"/>
  <c r="V1515" i="103"/>
  <c r="V1516" i="103"/>
  <c r="V1517" i="103"/>
  <c r="V1518" i="103"/>
  <c r="V1519" i="103"/>
  <c r="V1520" i="103"/>
  <c r="V1521" i="103"/>
  <c r="V1522" i="103"/>
  <c r="V1523" i="103"/>
  <c r="V1524" i="103"/>
  <c r="V1525" i="103"/>
  <c r="V1526" i="103"/>
  <c r="V1527" i="103"/>
  <c r="V1528" i="103"/>
  <c r="V1529" i="103"/>
  <c r="V1530" i="103"/>
  <c r="V1531" i="103"/>
  <c r="V1532" i="103"/>
  <c r="V1533" i="103"/>
  <c r="V1534" i="103"/>
  <c r="V1535" i="103"/>
  <c r="V1536" i="103"/>
  <c r="V1537" i="103"/>
  <c r="V1538" i="103"/>
  <c r="V1539" i="103"/>
  <c r="V1540" i="103"/>
  <c r="V1541" i="103"/>
  <c r="V1542" i="103"/>
  <c r="V1543" i="103"/>
  <c r="V1544" i="103"/>
  <c r="V1545" i="103"/>
  <c r="V1546" i="103"/>
  <c r="V1547" i="103"/>
  <c r="V1548" i="103"/>
  <c r="V1549" i="103"/>
  <c r="V1550" i="103"/>
  <c r="V1551" i="103"/>
  <c r="V1552" i="103"/>
  <c r="V1553" i="103"/>
  <c r="V1554" i="103"/>
  <c r="V1555" i="103"/>
  <c r="V1556" i="103"/>
  <c r="V1557" i="103"/>
  <c r="V1558" i="103"/>
  <c r="V1559" i="103"/>
  <c r="V1560" i="103"/>
  <c r="V1561" i="103"/>
  <c r="V1562" i="103"/>
  <c r="V1563" i="103"/>
  <c r="V1564" i="103"/>
  <c r="V1565" i="103"/>
  <c r="V1566" i="103"/>
  <c r="V1567" i="103"/>
  <c r="V1568" i="103"/>
  <c r="V1569" i="103"/>
  <c r="V1570" i="103"/>
  <c r="V1571" i="103"/>
  <c r="V1572" i="103"/>
  <c r="V1573" i="103"/>
  <c r="V1574" i="103"/>
  <c r="V1575" i="103"/>
  <c r="V1576" i="103"/>
  <c r="V1577" i="103"/>
  <c r="V1578" i="103"/>
  <c r="V1579" i="103"/>
  <c r="V1580" i="103"/>
  <c r="V1581" i="103"/>
  <c r="V1582" i="103"/>
  <c r="V1583" i="103"/>
  <c r="V1584" i="103"/>
  <c r="V1585" i="103"/>
  <c r="V1586" i="103"/>
  <c r="V1587" i="103"/>
  <c r="V1588" i="103"/>
  <c r="V1589" i="103"/>
  <c r="V1590" i="103"/>
  <c r="V1591" i="103"/>
  <c r="V1592" i="103"/>
  <c r="V1593" i="103"/>
  <c r="V1594" i="103"/>
  <c r="V1595" i="103"/>
  <c r="V1596" i="103"/>
  <c r="V1597" i="103"/>
  <c r="V1598" i="103"/>
  <c r="V1599" i="103"/>
  <c r="V1600" i="103"/>
  <c r="V1601" i="103"/>
  <c r="V1602" i="103"/>
  <c r="V1603" i="103"/>
  <c r="V1604" i="103"/>
  <c r="V1605" i="103"/>
  <c r="V1606" i="103"/>
  <c r="V1607" i="103"/>
  <c r="V1608" i="103"/>
  <c r="V1609" i="103"/>
  <c r="V1610" i="103"/>
  <c r="V1611" i="103"/>
  <c r="V1612" i="103"/>
  <c r="V1613" i="103"/>
  <c r="V1614" i="103"/>
  <c r="V1615" i="103"/>
  <c r="V1616" i="103"/>
  <c r="V1617" i="103"/>
  <c r="V1618" i="103"/>
  <c r="V1619" i="103"/>
  <c r="V1620" i="103"/>
  <c r="V1621" i="103"/>
  <c r="V1622" i="103"/>
  <c r="V1623" i="103"/>
  <c r="V1624" i="103"/>
  <c r="V1625" i="103"/>
  <c r="V1626" i="103"/>
  <c r="V1627" i="103"/>
  <c r="V1628" i="103"/>
  <c r="V1629" i="103"/>
  <c r="V1630" i="103"/>
  <c r="V1631" i="103"/>
  <c r="V1632" i="103"/>
  <c r="V1633" i="103"/>
  <c r="V1634" i="103"/>
  <c r="V1635" i="103"/>
  <c r="V1636" i="103"/>
  <c r="V1637" i="103"/>
  <c r="V1638" i="103"/>
  <c r="V1639" i="103"/>
  <c r="V1640" i="103"/>
  <c r="V1641" i="103"/>
  <c r="V1642" i="103"/>
  <c r="V1643" i="103"/>
  <c r="V1644" i="103"/>
  <c r="V1645" i="103"/>
  <c r="V1646" i="103"/>
  <c r="V1647" i="103"/>
  <c r="V1648" i="103"/>
  <c r="V1649" i="103"/>
  <c r="V1650" i="103"/>
  <c r="V1651" i="103"/>
  <c r="V1652" i="103"/>
  <c r="V1653" i="103"/>
  <c r="V1654" i="103"/>
  <c r="V1655" i="103"/>
  <c r="V1656" i="103"/>
  <c r="V1657" i="103"/>
  <c r="V1658" i="103"/>
  <c r="V1659" i="103"/>
  <c r="V1660" i="103"/>
  <c r="V1661" i="103"/>
  <c r="V1662" i="103"/>
  <c r="V1663" i="103"/>
  <c r="V1664" i="103"/>
  <c r="V1665" i="103"/>
  <c r="V1666" i="103"/>
  <c r="V1667" i="103"/>
  <c r="V1668" i="103"/>
  <c r="V1669" i="103"/>
  <c r="V1670" i="103"/>
  <c r="V1671" i="103"/>
  <c r="V1672" i="103"/>
  <c r="V1673" i="103"/>
  <c r="V1674" i="103"/>
  <c r="V1675" i="103"/>
  <c r="V1676" i="103"/>
  <c r="V1677" i="103"/>
  <c r="V1678" i="103"/>
  <c r="V1679" i="103"/>
  <c r="V1680" i="103"/>
  <c r="V1681" i="103"/>
  <c r="V1682" i="103"/>
  <c r="V1683" i="103"/>
  <c r="V1684" i="103"/>
  <c r="V1685" i="103"/>
  <c r="V1686" i="103"/>
  <c r="V1687" i="103"/>
  <c r="V1688" i="103"/>
  <c r="V1689" i="103"/>
  <c r="V1690" i="103"/>
  <c r="V1691" i="103"/>
  <c r="V1692" i="103"/>
  <c r="V1693" i="103"/>
  <c r="V1694" i="103"/>
  <c r="V1695" i="103"/>
  <c r="V1696" i="103"/>
  <c r="V1697" i="103"/>
  <c r="V1698" i="103"/>
  <c r="V1699" i="103"/>
  <c r="V1700" i="103"/>
  <c r="V1701" i="103"/>
  <c r="V1702" i="103"/>
  <c r="V1703" i="103"/>
  <c r="V1704" i="103"/>
  <c r="V1705" i="103"/>
  <c r="V1706" i="103"/>
  <c r="V1707" i="103"/>
  <c r="V1708" i="103"/>
  <c r="V1709" i="103"/>
  <c r="V1710" i="103"/>
  <c r="V1711" i="103"/>
  <c r="V1712" i="103"/>
  <c r="V1713" i="103"/>
  <c r="V1714" i="103"/>
  <c r="V1715" i="103"/>
  <c r="V1716" i="103"/>
  <c r="V1717" i="103"/>
  <c r="V1718" i="103"/>
  <c r="V1719" i="103"/>
  <c r="V1720" i="103"/>
  <c r="V1721" i="103"/>
  <c r="V1722" i="103"/>
  <c r="V1723" i="103"/>
  <c r="V1724" i="103"/>
  <c r="V1725" i="103"/>
  <c r="V1726" i="103"/>
  <c r="V1727" i="103"/>
  <c r="V1728" i="103"/>
  <c r="V1729" i="103"/>
  <c r="V1730" i="103"/>
  <c r="V1731" i="103"/>
  <c r="V1732" i="103"/>
  <c r="V1733" i="103"/>
  <c r="V1734" i="103"/>
  <c r="V1735" i="103"/>
  <c r="V1736" i="103"/>
  <c r="V1737" i="103"/>
  <c r="V1738" i="103"/>
  <c r="V1739" i="103"/>
  <c r="V1740" i="103"/>
  <c r="V1741" i="103"/>
  <c r="V1742" i="103"/>
  <c r="V1743" i="103"/>
  <c r="V1744" i="103"/>
  <c r="V1745" i="103"/>
  <c r="V1746" i="103"/>
  <c r="V1747" i="103"/>
  <c r="V1748" i="103"/>
  <c r="V1749" i="103"/>
  <c r="V1750" i="103"/>
  <c r="V1751" i="103"/>
  <c r="V1752" i="103"/>
  <c r="V1753" i="103"/>
  <c r="V1754" i="103"/>
  <c r="V1755" i="103"/>
  <c r="V1756" i="103"/>
  <c r="V1757" i="103"/>
  <c r="V1758" i="103"/>
  <c r="V1759" i="103"/>
  <c r="V1760" i="103"/>
  <c r="V1761" i="103"/>
  <c r="V1762" i="103"/>
  <c r="V1763" i="103"/>
  <c r="V1764" i="103"/>
  <c r="V1765" i="103"/>
  <c r="V1766" i="103"/>
  <c r="V1767" i="103"/>
  <c r="V1768" i="103"/>
  <c r="V1769" i="103"/>
  <c r="V1770" i="103"/>
  <c r="V1771" i="103"/>
  <c r="V1772" i="103"/>
  <c r="V1773" i="103"/>
  <c r="V1774" i="103"/>
  <c r="V1775" i="103"/>
  <c r="V1776" i="103"/>
  <c r="V1777" i="103"/>
  <c r="V1778" i="103"/>
  <c r="V1779" i="103"/>
  <c r="V1780" i="103"/>
  <c r="V1781" i="103"/>
  <c r="V1782" i="103"/>
  <c r="V1783" i="103"/>
  <c r="V1784" i="103"/>
  <c r="V1785" i="103"/>
  <c r="V1786" i="103"/>
  <c r="V1787" i="103"/>
  <c r="V1788" i="103"/>
  <c r="V1789" i="103"/>
  <c r="V1790" i="103"/>
  <c r="V1791" i="103"/>
  <c r="V1792" i="103"/>
  <c r="V1793" i="103"/>
  <c r="V1794" i="103"/>
  <c r="V1795" i="103"/>
  <c r="V1796" i="103"/>
  <c r="V1797" i="103"/>
  <c r="V1798" i="103"/>
  <c r="V1799" i="103"/>
  <c r="V1800" i="103"/>
  <c r="V1801" i="103"/>
  <c r="V1802" i="103"/>
  <c r="V1803" i="103"/>
  <c r="V1804" i="103"/>
  <c r="V1805" i="103"/>
  <c r="V1806" i="103"/>
  <c r="V1807" i="103"/>
  <c r="V1808" i="103"/>
  <c r="V1809" i="103"/>
  <c r="V1810" i="103"/>
  <c r="V1811" i="103"/>
  <c r="V1812" i="103"/>
  <c r="V1813" i="103"/>
  <c r="V1814" i="103"/>
  <c r="V1815" i="103"/>
  <c r="V1816" i="103"/>
  <c r="V1817" i="103"/>
  <c r="V1818" i="103"/>
  <c r="V1819" i="103"/>
  <c r="V1820" i="103"/>
  <c r="V1821" i="103"/>
  <c r="V1822" i="103"/>
  <c r="V1823" i="103"/>
  <c r="V1824" i="103"/>
  <c r="V1825" i="103"/>
  <c r="V1826" i="103"/>
  <c r="V1827" i="103"/>
  <c r="V1828" i="103"/>
  <c r="V1829" i="103"/>
  <c r="V1830" i="103"/>
  <c r="V1831" i="103"/>
  <c r="V1832" i="103"/>
  <c r="V1833" i="103"/>
  <c r="V1834" i="103"/>
  <c r="V1835" i="103"/>
  <c r="V1836" i="103"/>
  <c r="V1837" i="103"/>
  <c r="V1838" i="103"/>
  <c r="V1839" i="103"/>
  <c r="V1840" i="103"/>
  <c r="V1841" i="103"/>
  <c r="V1842" i="103"/>
  <c r="V1843" i="103"/>
  <c r="V1844" i="103"/>
  <c r="V1845" i="103"/>
  <c r="V1846" i="103"/>
  <c r="V1847" i="103"/>
  <c r="V1848" i="103"/>
  <c r="V1849" i="103"/>
  <c r="V1850" i="103"/>
  <c r="V1851" i="103"/>
  <c r="V1852" i="103"/>
  <c r="V1853" i="103"/>
  <c r="V1854" i="103"/>
  <c r="V1855" i="103"/>
  <c r="V1856" i="103"/>
  <c r="V1857" i="103"/>
  <c r="V1858" i="103"/>
  <c r="V1859" i="103"/>
  <c r="V1860" i="103"/>
  <c r="V1861" i="103"/>
  <c r="V1862" i="103"/>
  <c r="V1863" i="103"/>
  <c r="V1864" i="103"/>
  <c r="V1865" i="103"/>
  <c r="V1866" i="103"/>
  <c r="V1867" i="103"/>
  <c r="V1868" i="103"/>
  <c r="V1869" i="103"/>
  <c r="V1870" i="103"/>
  <c r="V1871" i="103"/>
  <c r="V1872" i="103"/>
  <c r="V1873" i="103"/>
  <c r="V1874" i="103"/>
  <c r="V1875" i="103"/>
  <c r="V1876" i="103"/>
  <c r="V1877" i="103"/>
  <c r="V1878" i="103"/>
  <c r="V1879" i="103"/>
  <c r="V1880" i="103"/>
  <c r="V1881" i="103"/>
  <c r="V1882" i="103"/>
  <c r="V1883" i="103"/>
  <c r="V1884" i="103"/>
  <c r="V1885" i="103"/>
  <c r="V1886" i="103"/>
  <c r="V1887" i="103"/>
  <c r="V1888" i="103"/>
  <c r="V1889" i="103"/>
  <c r="V1890" i="103"/>
  <c r="V1891" i="103"/>
  <c r="V1892" i="103"/>
  <c r="V1893" i="103"/>
  <c r="V1894" i="103"/>
  <c r="V1895" i="103"/>
  <c r="V1896" i="103"/>
  <c r="V1897" i="103"/>
  <c r="V1898" i="103"/>
  <c r="V1899" i="103"/>
  <c r="V1900" i="103"/>
  <c r="V1901" i="103"/>
  <c r="V1902" i="103"/>
  <c r="V1903" i="103"/>
  <c r="V1904" i="103"/>
  <c r="V1905" i="103"/>
  <c r="V1906" i="103"/>
  <c r="V1907" i="103"/>
  <c r="V1908" i="103"/>
  <c r="V1909" i="103"/>
  <c r="V1910" i="103"/>
  <c r="V1911" i="103"/>
  <c r="V1912" i="103"/>
  <c r="V1913" i="103"/>
  <c r="V1914" i="103"/>
  <c r="V1915" i="103"/>
  <c r="V1916" i="103"/>
  <c r="V1917" i="103"/>
  <c r="V1918" i="103"/>
  <c r="V1919" i="103"/>
  <c r="V1920" i="103"/>
  <c r="V1921" i="103"/>
  <c r="V1922" i="103"/>
  <c r="V1923" i="103"/>
  <c r="V1924" i="103"/>
  <c r="V1925" i="103"/>
  <c r="V1926" i="103"/>
  <c r="V1927" i="103"/>
  <c r="V1928" i="103"/>
  <c r="V1929" i="103"/>
  <c r="V1930" i="103"/>
  <c r="V1931" i="103"/>
  <c r="V1932" i="103"/>
  <c r="V1933" i="103"/>
  <c r="V1934" i="103"/>
  <c r="V1935" i="103"/>
  <c r="V1936" i="103"/>
  <c r="V1937" i="103"/>
  <c r="V1938" i="103"/>
  <c r="V1939" i="103"/>
  <c r="V1940" i="103"/>
  <c r="V1941" i="103"/>
  <c r="V1942" i="103"/>
  <c r="V1943" i="103"/>
  <c r="V1944" i="103"/>
  <c r="V1945" i="103"/>
  <c r="V1946" i="103"/>
  <c r="V1947" i="103"/>
  <c r="V1948" i="103"/>
  <c r="V1949" i="103"/>
  <c r="V1950" i="103"/>
  <c r="V1951" i="103"/>
  <c r="V1952" i="103"/>
  <c r="V1953" i="103"/>
  <c r="V1954" i="103"/>
  <c r="V1955" i="103"/>
  <c r="V1956" i="103"/>
  <c r="V1957" i="103"/>
  <c r="V1958" i="103"/>
  <c r="V1959" i="103"/>
  <c r="V1960" i="103"/>
  <c r="V1961" i="103"/>
  <c r="V1962" i="103"/>
  <c r="V1963" i="103"/>
  <c r="V1964" i="103"/>
  <c r="V1965" i="103"/>
  <c r="V1966" i="103"/>
  <c r="V1967" i="103"/>
  <c r="V1968" i="103"/>
  <c r="V1969" i="103"/>
  <c r="V1970" i="103"/>
  <c r="V1971" i="103"/>
  <c r="V1972" i="103"/>
  <c r="V1973" i="103"/>
  <c r="V1974" i="103"/>
  <c r="V1975" i="103"/>
  <c r="V1976" i="103"/>
  <c r="V1977" i="103"/>
  <c r="V1978" i="103"/>
  <c r="V1979" i="103"/>
  <c r="V1980" i="103"/>
  <c r="V1981" i="103"/>
  <c r="V1982" i="103"/>
  <c r="V1983" i="103"/>
  <c r="V1984" i="103"/>
  <c r="V1985" i="103"/>
  <c r="V1986" i="103"/>
  <c r="V1987" i="103"/>
  <c r="V1988" i="103"/>
  <c r="V1989" i="103"/>
  <c r="V1990" i="103"/>
  <c r="V1991" i="103"/>
  <c r="V1992" i="103"/>
  <c r="V1993" i="103"/>
  <c r="V1994" i="103"/>
  <c r="V1995" i="103"/>
  <c r="V1996" i="103"/>
  <c r="V1997" i="103"/>
  <c r="V1998" i="103"/>
  <c r="V1999" i="103"/>
  <c r="V2000" i="103"/>
  <c r="V2001" i="103"/>
  <c r="V2002" i="103"/>
  <c r="V2003" i="103"/>
  <c r="V2004" i="103"/>
  <c r="V2005" i="103"/>
  <c r="V2006" i="103"/>
  <c r="V2007" i="103"/>
  <c r="V2008" i="103"/>
  <c r="V2009" i="103"/>
  <c r="V2010" i="103"/>
  <c r="V2011" i="103"/>
  <c r="V2012" i="103"/>
  <c r="V2013" i="103"/>
  <c r="V2014" i="103"/>
  <c r="V2015" i="103"/>
  <c r="V2016" i="103"/>
  <c r="V2017" i="103"/>
  <c r="V2018" i="103"/>
  <c r="V2019" i="103"/>
  <c r="V2020" i="103"/>
  <c r="V2021" i="103"/>
  <c r="V2022" i="103"/>
  <c r="V2023" i="103"/>
  <c r="V2024" i="103"/>
  <c r="V2025" i="103"/>
  <c r="V2026" i="103"/>
  <c r="V2027" i="103"/>
  <c r="V2028" i="103"/>
  <c r="V2029" i="103"/>
  <c r="V2030" i="103"/>
  <c r="V2031" i="103"/>
  <c r="V2032" i="103"/>
  <c r="V2033" i="103"/>
  <c r="V2034" i="103"/>
  <c r="V2035" i="103"/>
  <c r="V2036" i="103"/>
  <c r="V2037" i="103"/>
  <c r="V2038" i="103"/>
  <c r="V2039" i="103"/>
  <c r="V2040" i="103"/>
  <c r="V2041" i="103"/>
  <c r="V2042" i="103"/>
  <c r="V2043" i="103"/>
  <c r="V2044" i="103"/>
  <c r="V2045" i="103"/>
  <c r="V2046" i="103"/>
  <c r="V2047" i="103"/>
  <c r="V2048" i="103"/>
  <c r="V2049" i="103"/>
  <c r="V2050" i="103"/>
  <c r="V2051" i="103"/>
  <c r="V2052" i="103"/>
  <c r="V2053" i="103"/>
  <c r="V2054" i="103"/>
  <c r="V2055" i="103"/>
  <c r="V2056" i="103"/>
  <c r="V2057" i="103"/>
  <c r="V2058" i="103"/>
  <c r="V2059" i="103"/>
  <c r="V2060" i="103"/>
  <c r="V2061" i="103"/>
  <c r="V2062" i="103"/>
  <c r="V2063" i="103"/>
  <c r="V2064" i="103"/>
  <c r="V2065" i="103"/>
  <c r="V2066" i="103"/>
  <c r="V2067" i="103"/>
  <c r="V2068" i="103"/>
  <c r="V2069" i="103"/>
  <c r="V2070" i="103"/>
  <c r="V2071" i="103"/>
  <c r="V2072" i="103"/>
  <c r="V2073" i="103"/>
  <c r="V2074" i="103"/>
  <c r="V2075" i="103"/>
  <c r="V2076" i="103"/>
  <c r="V2077" i="103"/>
  <c r="V2078" i="103"/>
  <c r="V2079" i="103"/>
  <c r="V2080" i="103"/>
  <c r="V2081" i="103"/>
  <c r="V2082" i="103"/>
  <c r="V2083" i="103"/>
  <c r="V2084" i="103"/>
  <c r="V2085" i="103"/>
  <c r="V2086" i="103"/>
  <c r="V2087" i="103"/>
  <c r="V2088" i="103"/>
  <c r="V2089" i="103"/>
  <c r="V2090" i="103"/>
  <c r="V2091" i="103"/>
  <c r="V2092" i="103"/>
  <c r="V2093" i="103"/>
  <c r="V2094" i="103"/>
  <c r="V2095" i="103"/>
  <c r="V2096" i="103"/>
  <c r="V2097" i="103"/>
  <c r="V2098" i="103"/>
  <c r="V2099" i="103"/>
  <c r="V2100" i="103"/>
  <c r="V2101" i="103"/>
  <c r="V2102" i="103"/>
  <c r="V2103" i="103"/>
  <c r="V2104" i="103"/>
  <c r="V2105" i="103"/>
  <c r="V2106" i="103"/>
  <c r="V2107" i="103"/>
  <c r="V2108" i="103"/>
  <c r="V2109" i="103"/>
  <c r="V2110" i="103"/>
  <c r="V2111" i="103"/>
  <c r="V2112" i="103"/>
  <c r="V2113" i="103"/>
  <c r="V2114" i="103"/>
  <c r="V2115" i="103"/>
  <c r="V2116" i="103"/>
  <c r="V2117" i="103"/>
  <c r="V2118" i="103"/>
  <c r="V2119" i="103"/>
  <c r="V2120" i="103"/>
  <c r="V2121" i="103"/>
  <c r="V2122" i="103"/>
  <c r="V2123" i="103"/>
  <c r="V2124" i="103"/>
  <c r="V2125" i="103"/>
  <c r="V2126" i="103"/>
  <c r="V2127" i="103"/>
  <c r="V2128" i="103"/>
  <c r="V2129" i="103"/>
  <c r="V2130" i="103"/>
  <c r="V2131" i="103"/>
  <c r="V2132" i="103"/>
  <c r="V2133" i="103"/>
  <c r="V2134" i="103"/>
  <c r="V2135" i="103"/>
  <c r="V2136" i="103"/>
  <c r="V2137" i="103"/>
  <c r="V2138" i="103"/>
  <c r="V2139" i="103"/>
  <c r="V2140" i="103"/>
  <c r="V2141" i="103"/>
  <c r="V2142" i="103"/>
  <c r="V2143" i="103"/>
  <c r="V2144" i="103"/>
  <c r="V2145" i="103"/>
  <c r="V2146" i="103"/>
  <c r="V2147" i="103"/>
  <c r="V2148" i="103"/>
  <c r="V2149" i="103"/>
  <c r="V2150" i="103"/>
  <c r="V2151" i="103"/>
  <c r="V2152" i="103"/>
  <c r="V2153" i="103"/>
  <c r="V2154" i="103"/>
  <c r="V2155" i="103"/>
  <c r="V2156" i="103"/>
  <c r="V2157" i="103"/>
  <c r="V2158" i="103"/>
  <c r="V2159" i="103"/>
  <c r="V2160" i="103"/>
  <c r="V2161" i="103"/>
  <c r="V2162" i="103"/>
  <c r="V2163" i="103"/>
  <c r="V2164" i="103"/>
  <c r="V2165" i="103"/>
  <c r="V2166" i="103"/>
  <c r="V2167" i="103"/>
  <c r="V2168" i="103"/>
  <c r="V2169" i="103"/>
  <c r="V2170" i="103"/>
  <c r="V2171" i="103"/>
  <c r="V2172" i="103"/>
  <c r="V2173" i="103"/>
  <c r="V2174" i="103"/>
  <c r="V2175" i="103"/>
  <c r="V2176" i="103"/>
  <c r="V2177" i="103"/>
  <c r="V2178" i="103"/>
  <c r="V2179" i="103"/>
  <c r="V2180" i="103"/>
  <c r="V2181" i="103"/>
  <c r="V2182" i="103"/>
  <c r="V2183" i="103"/>
  <c r="V2184" i="103"/>
  <c r="V2185" i="103"/>
  <c r="V2186" i="103"/>
  <c r="V2187" i="103"/>
  <c r="V2188" i="103"/>
  <c r="V2189" i="103"/>
  <c r="V2190" i="103"/>
  <c r="V2191" i="103"/>
  <c r="V2192" i="103"/>
  <c r="V2193" i="103"/>
  <c r="V2194" i="103"/>
  <c r="V2195" i="103"/>
  <c r="V2196" i="103"/>
  <c r="V2197" i="103"/>
  <c r="V2198" i="103"/>
  <c r="V2199" i="103"/>
  <c r="V2200" i="103"/>
  <c r="V2201" i="103"/>
  <c r="V2202" i="103"/>
  <c r="V2203" i="103"/>
  <c r="V2204" i="103"/>
  <c r="V2205" i="103"/>
  <c r="V2206" i="103"/>
  <c r="V2207" i="103"/>
  <c r="V2208" i="103"/>
  <c r="V2209" i="103"/>
  <c r="V2210" i="103"/>
  <c r="V2211" i="103"/>
  <c r="V2212" i="103"/>
  <c r="V2213" i="103"/>
  <c r="V2214" i="103"/>
  <c r="V2215" i="103"/>
  <c r="V2216" i="103"/>
  <c r="V2217" i="103"/>
  <c r="V2218" i="103"/>
  <c r="V2219" i="103"/>
  <c r="V2220" i="103"/>
  <c r="V2221" i="103"/>
  <c r="V2222" i="103"/>
  <c r="V2223" i="103"/>
  <c r="V2224" i="103"/>
  <c r="V2225" i="103"/>
  <c r="V2226" i="103"/>
  <c r="V2227" i="103"/>
  <c r="V2228" i="103"/>
  <c r="V2229" i="103"/>
  <c r="V2230" i="103"/>
  <c r="V2231" i="103"/>
  <c r="V2232" i="103"/>
  <c r="V2233" i="103"/>
  <c r="V2234" i="103"/>
  <c r="V2235" i="103"/>
  <c r="V2236" i="103"/>
  <c r="V2237" i="103"/>
  <c r="V2238" i="103"/>
  <c r="V2239" i="103"/>
  <c r="V2240" i="103"/>
  <c r="V2241" i="103"/>
  <c r="V2242" i="103"/>
  <c r="V2243" i="103"/>
  <c r="V2244" i="103"/>
  <c r="V2245" i="103"/>
  <c r="V2246" i="103"/>
  <c r="V2247" i="103"/>
  <c r="V2248" i="103"/>
  <c r="V2249" i="103"/>
  <c r="V2250" i="103"/>
  <c r="V2251" i="103"/>
  <c r="V2252" i="103"/>
  <c r="V2253" i="103"/>
  <c r="V2254" i="103"/>
  <c r="V2255" i="103"/>
  <c r="V2256" i="103"/>
  <c r="V2257" i="103"/>
  <c r="V2258" i="103"/>
  <c r="V2259" i="103"/>
  <c r="V2260" i="103"/>
  <c r="V2261" i="103"/>
  <c r="V2262" i="103"/>
  <c r="V2263" i="103"/>
  <c r="V2264" i="103"/>
  <c r="V2265" i="103"/>
  <c r="V2266" i="103"/>
  <c r="V2267" i="103"/>
  <c r="V2268" i="103"/>
  <c r="V2269" i="103"/>
  <c r="V2270" i="103"/>
  <c r="V2271" i="103"/>
  <c r="V2272" i="103"/>
  <c r="V2273" i="103"/>
  <c r="V2274" i="103"/>
  <c r="V2275" i="103"/>
  <c r="V2276" i="103"/>
  <c r="V2277" i="103"/>
  <c r="V2278" i="103"/>
  <c r="V2279" i="103"/>
  <c r="V2280" i="103"/>
  <c r="V2281" i="103"/>
  <c r="V2282" i="103"/>
  <c r="V2283" i="103"/>
  <c r="V2284" i="103"/>
  <c r="V2285" i="103"/>
  <c r="V2286" i="103"/>
  <c r="V2287" i="103"/>
  <c r="V2288" i="103"/>
  <c r="V2289" i="103"/>
  <c r="V2290" i="103"/>
  <c r="V2291" i="103"/>
  <c r="V2292" i="103"/>
  <c r="V2293" i="103"/>
  <c r="V2294" i="103"/>
  <c r="V2295" i="103"/>
  <c r="V2296" i="103"/>
  <c r="V2297" i="103"/>
  <c r="V2298" i="103"/>
  <c r="V2299" i="103"/>
  <c r="V2300" i="103"/>
  <c r="V2301" i="103"/>
  <c r="V2302" i="103"/>
  <c r="V2303" i="103"/>
  <c r="V2304" i="103"/>
  <c r="V2305" i="103"/>
  <c r="V2306" i="103"/>
  <c r="V2307" i="103"/>
  <c r="V2308" i="103"/>
  <c r="V2309" i="103"/>
  <c r="V2310" i="103"/>
  <c r="V2311" i="103"/>
  <c r="V2312" i="103"/>
  <c r="V2313" i="103"/>
  <c r="V2314" i="103"/>
  <c r="V2315" i="103"/>
  <c r="V2316" i="103"/>
  <c r="V2317" i="103"/>
  <c r="V2318" i="103"/>
  <c r="V2319" i="103"/>
  <c r="V2320" i="103"/>
  <c r="V2321" i="103"/>
  <c r="V2322" i="103"/>
  <c r="V2323" i="103"/>
  <c r="V2324" i="103"/>
  <c r="V2325" i="103"/>
  <c r="V2326" i="103"/>
  <c r="V2327" i="103"/>
  <c r="V2328" i="103"/>
  <c r="V2329" i="103"/>
  <c r="V2330" i="103"/>
  <c r="V2331" i="103"/>
  <c r="V2332" i="103"/>
  <c r="V2333" i="103"/>
  <c r="V2334" i="103"/>
  <c r="V2335" i="103"/>
  <c r="V2336" i="103"/>
  <c r="V2337" i="103"/>
  <c r="V2338" i="103"/>
  <c r="V2339" i="103"/>
  <c r="V2340" i="103"/>
  <c r="V2341" i="103"/>
  <c r="V2342" i="103"/>
  <c r="V2343" i="103"/>
  <c r="V2344" i="103"/>
  <c r="V2345" i="103"/>
  <c r="V2346" i="103"/>
  <c r="V2347" i="103"/>
  <c r="V2348" i="103"/>
  <c r="V2349" i="103"/>
  <c r="V2350" i="103"/>
  <c r="V2351" i="103"/>
  <c r="V2352" i="103"/>
  <c r="V2353" i="103"/>
  <c r="V2354" i="103"/>
  <c r="V2355" i="103"/>
  <c r="V2356" i="103"/>
  <c r="V2357" i="103"/>
  <c r="V2358" i="103"/>
  <c r="V2359" i="103"/>
  <c r="V2360" i="103"/>
  <c r="V2361" i="103"/>
  <c r="V2362" i="103"/>
  <c r="V2363" i="103"/>
  <c r="V2364" i="103"/>
  <c r="V2365" i="103"/>
  <c r="V2366" i="103"/>
  <c r="V2367" i="103"/>
  <c r="V2368" i="103"/>
  <c r="V2369" i="103"/>
  <c r="V2370" i="103"/>
  <c r="V2371" i="103"/>
  <c r="V2372" i="103"/>
  <c r="V2373" i="103"/>
  <c r="V2374" i="103"/>
  <c r="V2375" i="103"/>
  <c r="V2376" i="103"/>
  <c r="V2377" i="103"/>
  <c r="V2378" i="103"/>
  <c r="V2379" i="103"/>
  <c r="V2380" i="103"/>
  <c r="V2381" i="103"/>
  <c r="V2382" i="103"/>
  <c r="V2383" i="103"/>
  <c r="V2384" i="103"/>
  <c r="V2385" i="103"/>
  <c r="V2386" i="103"/>
  <c r="V2387" i="103"/>
  <c r="V2388" i="103"/>
  <c r="V2389" i="103"/>
  <c r="V2390" i="103"/>
  <c r="V2391" i="103"/>
  <c r="V2392" i="103"/>
  <c r="V2393" i="103"/>
  <c r="V2394" i="103"/>
  <c r="V2395" i="103"/>
  <c r="V2396" i="103"/>
  <c r="V2397" i="103"/>
  <c r="V2398" i="103"/>
  <c r="V2399" i="103"/>
  <c r="V2400" i="103"/>
  <c r="V2401" i="103"/>
  <c r="V2402" i="103"/>
  <c r="V2403" i="103"/>
  <c r="V2404" i="103"/>
  <c r="V2405" i="103"/>
  <c r="V2406" i="103"/>
  <c r="V2407" i="103"/>
  <c r="V2408" i="103"/>
  <c r="V2409" i="103"/>
  <c r="V2410" i="103"/>
  <c r="V2411" i="103"/>
  <c r="V2412" i="103"/>
  <c r="V2413" i="103"/>
  <c r="V2414" i="103"/>
  <c r="V2415" i="103"/>
  <c r="V2416" i="103"/>
  <c r="V2417" i="103"/>
  <c r="V2418" i="103"/>
  <c r="V2419" i="103"/>
  <c r="V2420" i="103"/>
  <c r="V2421" i="103"/>
  <c r="V2422" i="103"/>
  <c r="V2423" i="103"/>
  <c r="V2424" i="103"/>
  <c r="V2425" i="103"/>
  <c r="V2426" i="103"/>
  <c r="V2427" i="103"/>
  <c r="V2428" i="103"/>
  <c r="V2429" i="103"/>
  <c r="V2430" i="103"/>
  <c r="V2431" i="103"/>
  <c r="V2432" i="103"/>
  <c r="V2433" i="103"/>
  <c r="V2434" i="103"/>
  <c r="V2435" i="103"/>
  <c r="V2436" i="103"/>
  <c r="V2437" i="103"/>
  <c r="V2438" i="103"/>
  <c r="V2439" i="103"/>
  <c r="V2440" i="103"/>
  <c r="V2441" i="103"/>
  <c r="V2442" i="103"/>
  <c r="V2443" i="103"/>
  <c r="V2444" i="103"/>
  <c r="V2445" i="103"/>
  <c r="V2446" i="103"/>
  <c r="V2447" i="103"/>
  <c r="V2448" i="103"/>
  <c r="V2449" i="103"/>
  <c r="V2450" i="103"/>
  <c r="V2451" i="103"/>
  <c r="V2452" i="103"/>
  <c r="V2453" i="103"/>
  <c r="V2454" i="103"/>
  <c r="V2455" i="103"/>
  <c r="V2456" i="103"/>
  <c r="V2457" i="103"/>
  <c r="V2458" i="103"/>
  <c r="V2459" i="103"/>
  <c r="V2460" i="103"/>
  <c r="V2461" i="103"/>
  <c r="V2462" i="103"/>
  <c r="V2463" i="103"/>
  <c r="V2464" i="103"/>
  <c r="V2465" i="103"/>
  <c r="V2466" i="103"/>
  <c r="V2467" i="103"/>
  <c r="V2468" i="103"/>
  <c r="V2469" i="103"/>
  <c r="V2470" i="103"/>
  <c r="V2471" i="103"/>
  <c r="V2472" i="103"/>
  <c r="V2473" i="103"/>
  <c r="V2474" i="103"/>
  <c r="V2475" i="103"/>
  <c r="V2476" i="103"/>
  <c r="V2477" i="103"/>
  <c r="V2478" i="103"/>
  <c r="V2479" i="103"/>
  <c r="V2480" i="103"/>
  <c r="V2481" i="103"/>
  <c r="V2482" i="103"/>
  <c r="V2483" i="103"/>
  <c r="V2484" i="103"/>
  <c r="V2485" i="103"/>
  <c r="V2486" i="103"/>
  <c r="V2487" i="103"/>
  <c r="V2488" i="103"/>
  <c r="V2489" i="103"/>
  <c r="V2490" i="103"/>
  <c r="V2491" i="103"/>
  <c r="V2492" i="103"/>
  <c r="V2493" i="103"/>
  <c r="V2494" i="103"/>
  <c r="V2495" i="103"/>
  <c r="V2496" i="103"/>
  <c r="V2497" i="103"/>
  <c r="V2498" i="103"/>
  <c r="V2499" i="103"/>
  <c r="V2500" i="103"/>
  <c r="V2501" i="103"/>
  <c r="V2502" i="103"/>
  <c r="V2503" i="103"/>
  <c r="V2504" i="103"/>
  <c r="V2505" i="103"/>
  <c r="V2506" i="103"/>
  <c r="V2507" i="103"/>
  <c r="V2508" i="103"/>
  <c r="V2509" i="103"/>
  <c r="V2510" i="103"/>
  <c r="V2511" i="103"/>
  <c r="V2512" i="103"/>
  <c r="V2513" i="103"/>
  <c r="V2514" i="103"/>
  <c r="V2515" i="103"/>
  <c r="V2516" i="103"/>
  <c r="V2517" i="103"/>
  <c r="V2518" i="103"/>
  <c r="V2519" i="103"/>
  <c r="V2520" i="103"/>
  <c r="V2521" i="103"/>
  <c r="V2522" i="103"/>
  <c r="V2523" i="103"/>
  <c r="V2524" i="103"/>
  <c r="V2525" i="103"/>
  <c r="V2526" i="103"/>
  <c r="V2527" i="103"/>
  <c r="V2528" i="103"/>
  <c r="V2529" i="103"/>
  <c r="V2530" i="103"/>
  <c r="V2531" i="103"/>
  <c r="V2532" i="103"/>
  <c r="V2533" i="103"/>
  <c r="V2534" i="103"/>
  <c r="V2535" i="103"/>
  <c r="V2536" i="103"/>
  <c r="V2537" i="103"/>
  <c r="V2538" i="103"/>
  <c r="V2539" i="103"/>
  <c r="V2540" i="103"/>
  <c r="V2541" i="103"/>
  <c r="V2542" i="103"/>
  <c r="V2543" i="103"/>
  <c r="V2544" i="103"/>
  <c r="V2545" i="103"/>
  <c r="V2546" i="103"/>
  <c r="V2547" i="103"/>
  <c r="V2548" i="103"/>
  <c r="V2549" i="103"/>
  <c r="V2550" i="103"/>
  <c r="V2551" i="103"/>
  <c r="V2552" i="103"/>
  <c r="V2553" i="103"/>
  <c r="V2554" i="103"/>
  <c r="V2555" i="103"/>
  <c r="V2556" i="103"/>
  <c r="V2557" i="103"/>
  <c r="V2558" i="103"/>
  <c r="V2559" i="103"/>
  <c r="V2560" i="103"/>
  <c r="V2561" i="103"/>
  <c r="V2562" i="103"/>
  <c r="V2563" i="103"/>
  <c r="V2564" i="103"/>
  <c r="V2565" i="103"/>
  <c r="V2566" i="103"/>
  <c r="V2567" i="103"/>
  <c r="V2568" i="103"/>
  <c r="V2569" i="103"/>
  <c r="V2570" i="103"/>
  <c r="V2571" i="103"/>
  <c r="V2572" i="103"/>
  <c r="V2573" i="103"/>
  <c r="V2574" i="103"/>
  <c r="V2575" i="103"/>
  <c r="V2576" i="103"/>
  <c r="V2577" i="103"/>
  <c r="V2578" i="103"/>
  <c r="V2579" i="103"/>
  <c r="V2580" i="103"/>
  <c r="V2581" i="103"/>
  <c r="V2582" i="103"/>
  <c r="V2583" i="103"/>
  <c r="V2584" i="103"/>
  <c r="V2585" i="103"/>
  <c r="V2586" i="103"/>
  <c r="V2587" i="103"/>
  <c r="V2588" i="103"/>
  <c r="V2589" i="103"/>
  <c r="V2590" i="103"/>
  <c r="V2591" i="103"/>
  <c r="V2592" i="103"/>
  <c r="V2593" i="103"/>
  <c r="V2594" i="103"/>
  <c r="V2595" i="103"/>
  <c r="V2596" i="103"/>
  <c r="V2597" i="103"/>
  <c r="V2598" i="103"/>
  <c r="V2599" i="103"/>
  <c r="V2600" i="103"/>
  <c r="V2601" i="103"/>
  <c r="V2602" i="103"/>
  <c r="V2603" i="103"/>
  <c r="V2604" i="103"/>
  <c r="V2605" i="103"/>
  <c r="V2606" i="103"/>
  <c r="V2607" i="103"/>
  <c r="V2608" i="103"/>
  <c r="V2609" i="103"/>
  <c r="V2610" i="103"/>
  <c r="V2611" i="103"/>
  <c r="V2612" i="103"/>
  <c r="V2613" i="103"/>
  <c r="V2614" i="103"/>
  <c r="V2615" i="103"/>
  <c r="V2616" i="103"/>
  <c r="V2617" i="103"/>
  <c r="V2618" i="103"/>
  <c r="V2619" i="103"/>
  <c r="V2620" i="103"/>
  <c r="V2621" i="103"/>
  <c r="V2622" i="103"/>
  <c r="V2623" i="103"/>
  <c r="V2624" i="103"/>
  <c r="V2625" i="103"/>
  <c r="V2626" i="103"/>
  <c r="V2627" i="103"/>
  <c r="V2628" i="103"/>
  <c r="V2629" i="103"/>
  <c r="V2630" i="103"/>
  <c r="V2631" i="103"/>
  <c r="V2632" i="103"/>
  <c r="V2633" i="103"/>
  <c r="V2634" i="103"/>
  <c r="V2635" i="103"/>
  <c r="V2636" i="103"/>
  <c r="V2637" i="103"/>
  <c r="V2638" i="103"/>
  <c r="V2639" i="103"/>
  <c r="V2640" i="103"/>
  <c r="V2641" i="103"/>
  <c r="V2642" i="103"/>
  <c r="V2643" i="103"/>
  <c r="V2644" i="103"/>
  <c r="V2645" i="103"/>
  <c r="V2646" i="103"/>
  <c r="V2647" i="103"/>
  <c r="V2648" i="103"/>
  <c r="V2649" i="103"/>
  <c r="V2650" i="103"/>
  <c r="V2651" i="103"/>
  <c r="V2652" i="103"/>
  <c r="V2653" i="103"/>
  <c r="V2654" i="103"/>
  <c r="V2655" i="103"/>
  <c r="V2656" i="103"/>
  <c r="V2657" i="103"/>
  <c r="V2658" i="103"/>
  <c r="V2659" i="103"/>
  <c r="V2660" i="103"/>
  <c r="V2661" i="103"/>
  <c r="V2662" i="103"/>
  <c r="V2663" i="103"/>
  <c r="V2664" i="103"/>
  <c r="V2665" i="103"/>
  <c r="V2666" i="103"/>
  <c r="V2667" i="103"/>
  <c r="V2668" i="103"/>
  <c r="V2669" i="103"/>
  <c r="V2670" i="103"/>
  <c r="V2671" i="103"/>
  <c r="V2672" i="103"/>
  <c r="V2673" i="103"/>
  <c r="V2674" i="103"/>
  <c r="V2675" i="103"/>
  <c r="V2676" i="103"/>
  <c r="V2677" i="103"/>
  <c r="V2678" i="103"/>
  <c r="V2679" i="103"/>
  <c r="V2680" i="103"/>
  <c r="V2681" i="103"/>
  <c r="V2682" i="103"/>
  <c r="V2683" i="103"/>
  <c r="V2684" i="103"/>
  <c r="V2685" i="103"/>
  <c r="V2686" i="103"/>
  <c r="V2687" i="103"/>
  <c r="V2688" i="103"/>
  <c r="V2689" i="103"/>
  <c r="V2690" i="103"/>
  <c r="V2691" i="103"/>
  <c r="V2692" i="103"/>
  <c r="V2693" i="103"/>
  <c r="V2694" i="103"/>
  <c r="V2695" i="103"/>
  <c r="V2696" i="103"/>
  <c r="V2697" i="103"/>
  <c r="V2698" i="103"/>
  <c r="V2699" i="103"/>
  <c r="V2700" i="103"/>
  <c r="V2701" i="103"/>
  <c r="V2702" i="103"/>
  <c r="V2703" i="103"/>
  <c r="V2704" i="103"/>
  <c r="V2705" i="103"/>
  <c r="V2706" i="103"/>
  <c r="V2707" i="103"/>
  <c r="V2708" i="103"/>
  <c r="V2709" i="103"/>
  <c r="V2710" i="103"/>
  <c r="V2711" i="103"/>
  <c r="V2712" i="103"/>
  <c r="V2713" i="103"/>
  <c r="V2714" i="103"/>
  <c r="V2715" i="103"/>
  <c r="V2716" i="103"/>
  <c r="V2717" i="103"/>
  <c r="V2718" i="103"/>
  <c r="V2719" i="103"/>
  <c r="V2720" i="103"/>
  <c r="V2721" i="103"/>
  <c r="V2722" i="103"/>
  <c r="V2723" i="103"/>
  <c r="V2724" i="103"/>
  <c r="V2725" i="103"/>
  <c r="V2726" i="103"/>
  <c r="V2727" i="103"/>
  <c r="V2728" i="103"/>
  <c r="V2729" i="103"/>
  <c r="V2730" i="103"/>
  <c r="V2731" i="103"/>
  <c r="V2732" i="103"/>
  <c r="V2733" i="103"/>
  <c r="V2734" i="103"/>
  <c r="V2735" i="103"/>
  <c r="V2736" i="103"/>
  <c r="V2737" i="103"/>
  <c r="V2738" i="103"/>
  <c r="V2739" i="103"/>
  <c r="V2740" i="103"/>
  <c r="V2741" i="103"/>
  <c r="V2742" i="103"/>
  <c r="V2743" i="103"/>
  <c r="V2744" i="103"/>
  <c r="V2745" i="103"/>
  <c r="V2746" i="103"/>
  <c r="V2747" i="103"/>
  <c r="V2748" i="103"/>
  <c r="V2749" i="103"/>
  <c r="V2750" i="103"/>
  <c r="V2751" i="103"/>
  <c r="V2752" i="103"/>
  <c r="V2753" i="103"/>
  <c r="V2754" i="103"/>
  <c r="V2755" i="103"/>
  <c r="V2756" i="103"/>
  <c r="V2757" i="103"/>
  <c r="V2758" i="103"/>
  <c r="V2759" i="103"/>
  <c r="V2760" i="103"/>
  <c r="V2761" i="103"/>
  <c r="V2762" i="103"/>
  <c r="V2763" i="103"/>
  <c r="V2764" i="103"/>
  <c r="V2765" i="103"/>
  <c r="V2766" i="103"/>
  <c r="V2767" i="103"/>
  <c r="V2768" i="103"/>
  <c r="V2769" i="103"/>
  <c r="V2770" i="103"/>
  <c r="V2771" i="103"/>
  <c r="V2772" i="103"/>
  <c r="V2773" i="103"/>
  <c r="V2774" i="103"/>
  <c r="V2775" i="103"/>
  <c r="V2776" i="103"/>
  <c r="V2777" i="103"/>
  <c r="V2778" i="103"/>
  <c r="V2779" i="103"/>
  <c r="V2780" i="103"/>
  <c r="V2781" i="103"/>
  <c r="V2782" i="103"/>
  <c r="V2783" i="103"/>
  <c r="V2784" i="103"/>
  <c r="V2785" i="103"/>
  <c r="V2786" i="103"/>
  <c r="V2787" i="103"/>
  <c r="V2788" i="103"/>
  <c r="V2789" i="103"/>
  <c r="V2790" i="103"/>
  <c r="V2791" i="103"/>
  <c r="V2792" i="103"/>
  <c r="V2793" i="103"/>
  <c r="V2794" i="103"/>
  <c r="V2795" i="103"/>
  <c r="V2796" i="103"/>
  <c r="V2797" i="103"/>
  <c r="V2798" i="103"/>
  <c r="V2799" i="103"/>
  <c r="V2800" i="103"/>
  <c r="V2801" i="103"/>
  <c r="V2802" i="103"/>
  <c r="V2803" i="103"/>
  <c r="V2804" i="103"/>
  <c r="V2805" i="103"/>
  <c r="V2806" i="103"/>
  <c r="V2807" i="103"/>
  <c r="V2808" i="103"/>
  <c r="V2809" i="103"/>
  <c r="V2810" i="103"/>
  <c r="V2811" i="103"/>
  <c r="V2812" i="103"/>
  <c r="V2813" i="103"/>
  <c r="V2814" i="103"/>
  <c r="V2815" i="103"/>
  <c r="V2816" i="103"/>
  <c r="V2817" i="103"/>
  <c r="V2818" i="103"/>
  <c r="V2819" i="103"/>
  <c r="V2820" i="103"/>
  <c r="V2821" i="103"/>
  <c r="V2822" i="103"/>
  <c r="V2823" i="103"/>
  <c r="V2824" i="103"/>
  <c r="V2825" i="103"/>
  <c r="V2826" i="103"/>
  <c r="V2827" i="103"/>
  <c r="V2828" i="103"/>
  <c r="V2829" i="103"/>
  <c r="V2830" i="103"/>
  <c r="V2831" i="103"/>
  <c r="V2832" i="103"/>
  <c r="V2833" i="103"/>
  <c r="V2834" i="103"/>
  <c r="V2835" i="103"/>
  <c r="V2836" i="103"/>
  <c r="V2837" i="103"/>
  <c r="V2838" i="103"/>
  <c r="V2839" i="103"/>
  <c r="V2840" i="103"/>
  <c r="V2841" i="103"/>
  <c r="V2842" i="103"/>
  <c r="V2843" i="103"/>
  <c r="V2844" i="103"/>
  <c r="V2845" i="103"/>
  <c r="V2846" i="103"/>
  <c r="V2847" i="103"/>
  <c r="V2848" i="103"/>
  <c r="V2849" i="103"/>
  <c r="V2850" i="103"/>
  <c r="V2851" i="103"/>
  <c r="V2852" i="103"/>
  <c r="V2853" i="103"/>
  <c r="V2854" i="103"/>
  <c r="V2855" i="103"/>
  <c r="V2856" i="103"/>
  <c r="V2857" i="103"/>
  <c r="V2858" i="103"/>
  <c r="V2859" i="103"/>
  <c r="V2860" i="103"/>
  <c r="V2861" i="103"/>
  <c r="V2862" i="103"/>
  <c r="V2863" i="103"/>
  <c r="V2864" i="103"/>
  <c r="V2865" i="103"/>
  <c r="V2866" i="103"/>
  <c r="V2867" i="103"/>
  <c r="V2868" i="103"/>
  <c r="V2869" i="103"/>
  <c r="V2870" i="103"/>
  <c r="V2871" i="103"/>
  <c r="V2872" i="103"/>
  <c r="V2873" i="103"/>
  <c r="V2874" i="103"/>
  <c r="V2875" i="103"/>
  <c r="V2876" i="103"/>
  <c r="V2877" i="103"/>
  <c r="V2878" i="103"/>
  <c r="V2879" i="103"/>
  <c r="V2880" i="103"/>
  <c r="V2881" i="103"/>
  <c r="V2882" i="103"/>
  <c r="V2883" i="103"/>
  <c r="V2884" i="103"/>
  <c r="V2885" i="103"/>
  <c r="V2886" i="103"/>
  <c r="V2887" i="103"/>
  <c r="V2888" i="103"/>
  <c r="V2889" i="103"/>
  <c r="V2890" i="103"/>
  <c r="V2891" i="103"/>
  <c r="V2892" i="103"/>
  <c r="V2893" i="103"/>
  <c r="V2894" i="103"/>
  <c r="V2895" i="103"/>
  <c r="V2896" i="103"/>
  <c r="V2897" i="103"/>
  <c r="V2898" i="103"/>
  <c r="V2899" i="103"/>
  <c r="V2900" i="103"/>
  <c r="V2901" i="103"/>
  <c r="V2902" i="103"/>
  <c r="V2903" i="103"/>
  <c r="V2904" i="103"/>
  <c r="V2905" i="103"/>
  <c r="V2906" i="103"/>
  <c r="V2907" i="103"/>
  <c r="V2908" i="103"/>
  <c r="V2909" i="103"/>
  <c r="V2910" i="103"/>
  <c r="V2911" i="103"/>
  <c r="V2912" i="103"/>
  <c r="V2913" i="103"/>
  <c r="V2914" i="103"/>
  <c r="V2915" i="103"/>
  <c r="V2916" i="103"/>
  <c r="V2917" i="103"/>
  <c r="V2918" i="103"/>
  <c r="V2919" i="103"/>
  <c r="V2920" i="103"/>
  <c r="V2921" i="103"/>
  <c r="V2922" i="103"/>
  <c r="V2923" i="103"/>
  <c r="V2924" i="103"/>
  <c r="V2925" i="103"/>
  <c r="V2926" i="103"/>
  <c r="V2927" i="103"/>
  <c r="V2928" i="103"/>
  <c r="V2929" i="103"/>
  <c r="V2930" i="103"/>
  <c r="V2931" i="103"/>
  <c r="V2932" i="103"/>
  <c r="V2933" i="103"/>
  <c r="V2934" i="103"/>
  <c r="V2935" i="103"/>
  <c r="V2936" i="103"/>
  <c r="V2937" i="103"/>
  <c r="V2938" i="103"/>
  <c r="V2939" i="103"/>
  <c r="V2940" i="103"/>
  <c r="V2941" i="103"/>
  <c r="V2942" i="103"/>
  <c r="V2943" i="103"/>
  <c r="V2944" i="103"/>
  <c r="V2945" i="103"/>
  <c r="V2946" i="103"/>
  <c r="V2947" i="103"/>
  <c r="V2948" i="103"/>
  <c r="V2949" i="103"/>
  <c r="V2950" i="103"/>
  <c r="V2951" i="103"/>
  <c r="V2952" i="103"/>
  <c r="V2953" i="103"/>
  <c r="V2954" i="103"/>
  <c r="V2955" i="103"/>
  <c r="V2956" i="103"/>
  <c r="V2957" i="103"/>
  <c r="V2958" i="103"/>
  <c r="V2959" i="103"/>
  <c r="V2960" i="103"/>
  <c r="V2961" i="103"/>
  <c r="V2962" i="103"/>
  <c r="V2963" i="103"/>
  <c r="V2964" i="103"/>
  <c r="V2965" i="103"/>
  <c r="V2966" i="103"/>
  <c r="V2967" i="103"/>
  <c r="V2968" i="103"/>
  <c r="V2969" i="103"/>
  <c r="V2970" i="103"/>
  <c r="V2971" i="103"/>
  <c r="V2972" i="103"/>
  <c r="V2973" i="103"/>
  <c r="V2974" i="103"/>
  <c r="V2975" i="103"/>
  <c r="V2976" i="103"/>
  <c r="V2977" i="103"/>
  <c r="V2978" i="103"/>
  <c r="V2979" i="103"/>
  <c r="V2980" i="103"/>
  <c r="V2981" i="103"/>
  <c r="V2982" i="103"/>
  <c r="V2983" i="103"/>
  <c r="V2984" i="103"/>
  <c r="V2985" i="103"/>
  <c r="V2986" i="103"/>
  <c r="V2987" i="103"/>
  <c r="V2988" i="103"/>
  <c r="V2989" i="103"/>
  <c r="V2990" i="103"/>
  <c r="V2991" i="103"/>
  <c r="V2992" i="103"/>
  <c r="V2993" i="103"/>
  <c r="V2994" i="103"/>
  <c r="V2995" i="103"/>
  <c r="V2996" i="103"/>
  <c r="V2997" i="103"/>
  <c r="V2998" i="103"/>
  <c r="V2999" i="103"/>
  <c r="V3000" i="103"/>
  <c r="V3001" i="103"/>
  <c r="V3002" i="103"/>
  <c r="V3003" i="103"/>
  <c r="V3004" i="103"/>
  <c r="V3005" i="103"/>
  <c r="V3006" i="103"/>
  <c r="V3007" i="103"/>
  <c r="V3008" i="103"/>
  <c r="V3009" i="103"/>
  <c r="V3010" i="103"/>
  <c r="V3011" i="103"/>
  <c r="V3012" i="103"/>
  <c r="V3013" i="103"/>
  <c r="V3014" i="103"/>
  <c r="V3015" i="103"/>
  <c r="V3016" i="103"/>
  <c r="V3017" i="103"/>
  <c r="V3018" i="103"/>
  <c r="V3019" i="103"/>
  <c r="V3020" i="103"/>
  <c r="V3021" i="103"/>
  <c r="V3022" i="103"/>
  <c r="V3023" i="103"/>
  <c r="V3024" i="103"/>
  <c r="V3025" i="103"/>
  <c r="V3026" i="103"/>
  <c r="V3027" i="103"/>
  <c r="V3028" i="103"/>
  <c r="V3029" i="103"/>
  <c r="V3030" i="103"/>
  <c r="V3031" i="103"/>
  <c r="V3032" i="103"/>
  <c r="V3033" i="103"/>
  <c r="V3034" i="103"/>
  <c r="V3035" i="103"/>
  <c r="V3036" i="103"/>
  <c r="V3037" i="103"/>
  <c r="V3038" i="103"/>
  <c r="V3039" i="103"/>
  <c r="V3040" i="103"/>
  <c r="V3041" i="103"/>
  <c r="V3042" i="103"/>
  <c r="V3043" i="103"/>
  <c r="V3044" i="103"/>
  <c r="V3045" i="103"/>
  <c r="V3046" i="103"/>
  <c r="V3047" i="103"/>
  <c r="V3048" i="103"/>
  <c r="V3049" i="103"/>
  <c r="V3050" i="103"/>
  <c r="V3051" i="103"/>
  <c r="V3052" i="103"/>
  <c r="V3053" i="103"/>
  <c r="V3054" i="103"/>
  <c r="V3055" i="103"/>
  <c r="V3056" i="103"/>
  <c r="V3057" i="103"/>
  <c r="V3058" i="103"/>
  <c r="V3059" i="103"/>
  <c r="V3060" i="103"/>
  <c r="V3061" i="103"/>
  <c r="V3062" i="103"/>
  <c r="V3063" i="103"/>
  <c r="V3064" i="103"/>
  <c r="V3065" i="103"/>
  <c r="V3066" i="103"/>
  <c r="V3067" i="103"/>
  <c r="V3068" i="103"/>
  <c r="V3069" i="103"/>
  <c r="V3070" i="103"/>
  <c r="V3071" i="103"/>
  <c r="V3072" i="103"/>
  <c r="V3073" i="103"/>
  <c r="V3074" i="103"/>
  <c r="V3075" i="103"/>
  <c r="V3076" i="103"/>
  <c r="V3077" i="103"/>
  <c r="V3078" i="103"/>
  <c r="V3079" i="103"/>
  <c r="V3080" i="103"/>
  <c r="V3081" i="103"/>
  <c r="V3082" i="103"/>
  <c r="V3083" i="103"/>
  <c r="V3084" i="103"/>
  <c r="V3085" i="103"/>
  <c r="V3086" i="103"/>
  <c r="V3087" i="103"/>
  <c r="V3088" i="103"/>
  <c r="V3089" i="103"/>
  <c r="V3090" i="103"/>
  <c r="V3091" i="103"/>
  <c r="V3092" i="103"/>
  <c r="V3093" i="103"/>
  <c r="V3094" i="103"/>
  <c r="V3095" i="103"/>
  <c r="V3096" i="103"/>
  <c r="V3097" i="103"/>
  <c r="V3098" i="103"/>
  <c r="V3099" i="103"/>
  <c r="V3100" i="103"/>
  <c r="V3101" i="103"/>
  <c r="V3102" i="103"/>
  <c r="V3103" i="103"/>
  <c r="V3104" i="103"/>
  <c r="V3105" i="103"/>
  <c r="V3106" i="103"/>
  <c r="V3107" i="103"/>
  <c r="V3108" i="103"/>
  <c r="V3109" i="103"/>
  <c r="V3110" i="103"/>
  <c r="V3111" i="103"/>
  <c r="V3112" i="103"/>
  <c r="V3113" i="103"/>
  <c r="V3114" i="103"/>
  <c r="V3115" i="103"/>
  <c r="V3116" i="103"/>
  <c r="V3117" i="103"/>
  <c r="V3118" i="103"/>
  <c r="V3119" i="103"/>
  <c r="V3120" i="103"/>
  <c r="V3121" i="103"/>
  <c r="V3122" i="103"/>
  <c r="V3123" i="103"/>
  <c r="V3124" i="103"/>
  <c r="V3125" i="103"/>
  <c r="V3126" i="103"/>
  <c r="V3127" i="103"/>
  <c r="V3128" i="103"/>
  <c r="V3129" i="103"/>
  <c r="V3130" i="103"/>
  <c r="V3131" i="103"/>
  <c r="V3132" i="103"/>
  <c r="V3133" i="103"/>
  <c r="V3134" i="103"/>
  <c r="V3135" i="103"/>
  <c r="V3136" i="103"/>
  <c r="V3137" i="103"/>
  <c r="V3138" i="103"/>
  <c r="V3139" i="103"/>
  <c r="V3140" i="103"/>
  <c r="V3141" i="103"/>
  <c r="V3142" i="103"/>
  <c r="V3143" i="103"/>
  <c r="V3144" i="103"/>
  <c r="V3145" i="103"/>
  <c r="V3146" i="103"/>
  <c r="V3147" i="103"/>
  <c r="V3148" i="103"/>
  <c r="V3149" i="103"/>
  <c r="V3150" i="103"/>
  <c r="V3151" i="103"/>
  <c r="V3152" i="103"/>
  <c r="V3153" i="103"/>
  <c r="V3154" i="103"/>
  <c r="V3155" i="103"/>
  <c r="V3156" i="103"/>
  <c r="V3157" i="103"/>
  <c r="V3158" i="103"/>
  <c r="V3159" i="103"/>
  <c r="V3160" i="103"/>
  <c r="V3161" i="103"/>
  <c r="V3162" i="103"/>
  <c r="V3163" i="103"/>
  <c r="V3164" i="103"/>
  <c r="V3165" i="103"/>
  <c r="V3166" i="103"/>
  <c r="V3167" i="103"/>
  <c r="V3168" i="103"/>
  <c r="V3169" i="103"/>
  <c r="V3170" i="103"/>
  <c r="V3171" i="103"/>
  <c r="V3172" i="103"/>
  <c r="V3173" i="103"/>
  <c r="V3174" i="103"/>
  <c r="V3175" i="103"/>
  <c r="V3176" i="103"/>
  <c r="V3177" i="103"/>
  <c r="V3178" i="103"/>
  <c r="V3179" i="103"/>
  <c r="V3180" i="103"/>
  <c r="V3181" i="103"/>
  <c r="V3182" i="103"/>
  <c r="V3183" i="103"/>
  <c r="V3184" i="103"/>
  <c r="V3185" i="103"/>
  <c r="V3186" i="103"/>
  <c r="V3187" i="103"/>
  <c r="V3188" i="103"/>
  <c r="V3189" i="103"/>
  <c r="V3190" i="103"/>
  <c r="V3191" i="103"/>
  <c r="V3192" i="103"/>
  <c r="V3193" i="103"/>
  <c r="V3194" i="103"/>
  <c r="V3195" i="103"/>
  <c r="V3196" i="103"/>
  <c r="V3197" i="103"/>
  <c r="V3198" i="103"/>
  <c r="V3199" i="103"/>
  <c r="V3200" i="103"/>
  <c r="V3201" i="103"/>
  <c r="V3202" i="103"/>
  <c r="V3203" i="103"/>
  <c r="V3204" i="103"/>
  <c r="V3205" i="103"/>
  <c r="V3206" i="103"/>
  <c r="V3207" i="103"/>
  <c r="V3208" i="103"/>
  <c r="V3209" i="103"/>
  <c r="V3210" i="103"/>
  <c r="V3211" i="103"/>
  <c r="V3212" i="103"/>
  <c r="V3213" i="103"/>
  <c r="V3214" i="103"/>
  <c r="V3215" i="103"/>
  <c r="V3216" i="103"/>
  <c r="V3217" i="103"/>
  <c r="V3218" i="103"/>
  <c r="V3219" i="103"/>
  <c r="V3220" i="103"/>
  <c r="V3221" i="103"/>
  <c r="V3222" i="103"/>
  <c r="V3223" i="103"/>
  <c r="V3224" i="103"/>
  <c r="V3225" i="103"/>
  <c r="V3226" i="103"/>
  <c r="V3227" i="103"/>
  <c r="V3228" i="103"/>
  <c r="V3229" i="103"/>
  <c r="V3230" i="103"/>
  <c r="V3231" i="103"/>
  <c r="V3232" i="103"/>
  <c r="V3233" i="103"/>
  <c r="V3234" i="103"/>
  <c r="V3235" i="103"/>
  <c r="V3236" i="103"/>
  <c r="V3237" i="103"/>
  <c r="V3238" i="103"/>
  <c r="V3239" i="103"/>
  <c r="V3240" i="103"/>
  <c r="V3241" i="103"/>
  <c r="V3242" i="103"/>
  <c r="V3243" i="103"/>
  <c r="V3244" i="103"/>
  <c r="V3245" i="103"/>
  <c r="V3246" i="103"/>
  <c r="V3247" i="103"/>
  <c r="V3248" i="103"/>
  <c r="V3249" i="103"/>
  <c r="V3250" i="103"/>
  <c r="V3251" i="103"/>
  <c r="V3252" i="103"/>
  <c r="V3253" i="103"/>
  <c r="V3254" i="103"/>
  <c r="V3255" i="103"/>
  <c r="V3256" i="103"/>
  <c r="V3257" i="103"/>
  <c r="V3258" i="103"/>
  <c r="V3259" i="103"/>
  <c r="V3260" i="103"/>
  <c r="V3261" i="103"/>
  <c r="V3262" i="103"/>
  <c r="V3263" i="103"/>
  <c r="V3264" i="103"/>
  <c r="V3265" i="103"/>
  <c r="V3266" i="103"/>
  <c r="V3267" i="103"/>
  <c r="V3268" i="103"/>
  <c r="V3269" i="103"/>
  <c r="V3270" i="103"/>
  <c r="V3271" i="103"/>
  <c r="V3272" i="103"/>
  <c r="V3273" i="103"/>
  <c r="V3274" i="103"/>
  <c r="V3275" i="103"/>
  <c r="V3276" i="103"/>
  <c r="V3277" i="103"/>
  <c r="V3278" i="103"/>
  <c r="V3279" i="103"/>
  <c r="V3280" i="103"/>
  <c r="V3281" i="103"/>
  <c r="V3282" i="103"/>
  <c r="V3283" i="103"/>
  <c r="V3284" i="103"/>
  <c r="V3285" i="103"/>
  <c r="V3286" i="103"/>
  <c r="V3287" i="103"/>
  <c r="V3288" i="103"/>
  <c r="V3289" i="103"/>
  <c r="V3290" i="103"/>
  <c r="V3291" i="103"/>
  <c r="V3292" i="103"/>
  <c r="V3293" i="103"/>
  <c r="V3294" i="103"/>
  <c r="V3295" i="103"/>
  <c r="V3296" i="103"/>
  <c r="V3297" i="103"/>
  <c r="V3298" i="103"/>
  <c r="V3299" i="103"/>
  <c r="V3300" i="103"/>
  <c r="V3301" i="103"/>
  <c r="V3302" i="103"/>
  <c r="V3303" i="103"/>
  <c r="V3304" i="103"/>
  <c r="V3305" i="103"/>
  <c r="V3306" i="103"/>
  <c r="V3307" i="103"/>
  <c r="V3308" i="103"/>
  <c r="V3309" i="103"/>
  <c r="V3310" i="103"/>
  <c r="V3311" i="103"/>
  <c r="V3312" i="103"/>
  <c r="V3313" i="103"/>
  <c r="V3314" i="103"/>
  <c r="V3315" i="103"/>
  <c r="V3316" i="103"/>
  <c r="V3317" i="103"/>
  <c r="V3318" i="103"/>
  <c r="V3319" i="103"/>
  <c r="V3320" i="103"/>
  <c r="V3321" i="103"/>
  <c r="V3322" i="103"/>
  <c r="V3323" i="103"/>
  <c r="V3324" i="103"/>
  <c r="V3325" i="103"/>
  <c r="V3326" i="103"/>
  <c r="V3327" i="103"/>
  <c r="V3328" i="103"/>
  <c r="V3329" i="103"/>
  <c r="V3330" i="103"/>
  <c r="V3331" i="103"/>
  <c r="V3332" i="103"/>
  <c r="V3333" i="103"/>
  <c r="V3334" i="103"/>
  <c r="V3335" i="103"/>
  <c r="V3336" i="103"/>
  <c r="V3337" i="103"/>
  <c r="V3338" i="103"/>
  <c r="V3339" i="103"/>
  <c r="V3340" i="103"/>
  <c r="V3341" i="103"/>
  <c r="V3342" i="103"/>
  <c r="V3343" i="103"/>
  <c r="V3344" i="103"/>
  <c r="V3345" i="103"/>
  <c r="V3346" i="103"/>
  <c r="V3347" i="103"/>
  <c r="V3348" i="103"/>
  <c r="V3349" i="103"/>
  <c r="V3350" i="103"/>
  <c r="V3351" i="103"/>
  <c r="V3352" i="103"/>
  <c r="V3353" i="103"/>
  <c r="V3354" i="103"/>
  <c r="V3355" i="103"/>
  <c r="V3356" i="103"/>
  <c r="V3357" i="103"/>
  <c r="V3358" i="103"/>
  <c r="V3359" i="103"/>
  <c r="V3360" i="103"/>
  <c r="V3361" i="103"/>
  <c r="V3362" i="103"/>
  <c r="V3363" i="103"/>
  <c r="V3364" i="103"/>
  <c r="V3365" i="103"/>
  <c r="V3366" i="103"/>
  <c r="V3367" i="103"/>
  <c r="V3368" i="103"/>
  <c r="V3369" i="103"/>
  <c r="V3370" i="103"/>
  <c r="V3371" i="103"/>
  <c r="V3372" i="103"/>
  <c r="V3373" i="103"/>
  <c r="V3374" i="103"/>
  <c r="V3375" i="103"/>
  <c r="V3376" i="103"/>
  <c r="V3377" i="103"/>
  <c r="V3378" i="103"/>
  <c r="V3379" i="103"/>
  <c r="V3380" i="103"/>
  <c r="V3381" i="103"/>
  <c r="V3382" i="103"/>
  <c r="V3383" i="103"/>
  <c r="V3384" i="103"/>
  <c r="V3385" i="103"/>
  <c r="V3386" i="103"/>
  <c r="V3387" i="103"/>
  <c r="V3388" i="103"/>
  <c r="V3389" i="103"/>
  <c r="V3390" i="103"/>
  <c r="V3391" i="103"/>
  <c r="V3392" i="103"/>
  <c r="V3393" i="103"/>
  <c r="V3394" i="103"/>
  <c r="V3395" i="103"/>
  <c r="V3396" i="103"/>
  <c r="V3397" i="103"/>
  <c r="V3398" i="103"/>
  <c r="V3399" i="103"/>
  <c r="V3400" i="103"/>
  <c r="V3401" i="103"/>
  <c r="V3402" i="103"/>
  <c r="V3403" i="103"/>
  <c r="V3404" i="103"/>
  <c r="V3405" i="103"/>
  <c r="V3406" i="103"/>
  <c r="V3407" i="103"/>
  <c r="V3408" i="103"/>
  <c r="V3409" i="103"/>
  <c r="V3410" i="103"/>
  <c r="V3411" i="103"/>
  <c r="V3412" i="103"/>
  <c r="V3413" i="103"/>
  <c r="V3414" i="103"/>
  <c r="V3415" i="103"/>
  <c r="V3416" i="103"/>
  <c r="V3417" i="103"/>
  <c r="V3418" i="103"/>
  <c r="V3419" i="103"/>
  <c r="V3420" i="103"/>
  <c r="V3421" i="103"/>
  <c r="V3422" i="103"/>
  <c r="V3423" i="103"/>
  <c r="V3424" i="103"/>
  <c r="V3425" i="103"/>
  <c r="V3426" i="103"/>
  <c r="V3427" i="103"/>
  <c r="V3428" i="103"/>
  <c r="V3429" i="103"/>
  <c r="V3430" i="103"/>
  <c r="V3431" i="103"/>
  <c r="V3432" i="103"/>
  <c r="V3433" i="103"/>
  <c r="V3434" i="103"/>
  <c r="V3435" i="103"/>
  <c r="V3436" i="103"/>
  <c r="V3437" i="103"/>
  <c r="V3438" i="103"/>
  <c r="V3439" i="103"/>
  <c r="V3440" i="103"/>
  <c r="V3441" i="103"/>
  <c r="V3442" i="103"/>
  <c r="V3443" i="103"/>
  <c r="V3444" i="103"/>
  <c r="V3445" i="103"/>
  <c r="V3446" i="103"/>
  <c r="V3447" i="103"/>
  <c r="V3448" i="103"/>
  <c r="V3449" i="103"/>
  <c r="V3450" i="103"/>
  <c r="V3451" i="103"/>
  <c r="V3452" i="103"/>
  <c r="V3453" i="103"/>
  <c r="V3454" i="103"/>
  <c r="V3455" i="103"/>
  <c r="V3456" i="103"/>
  <c r="V3457" i="103"/>
  <c r="V3458" i="103"/>
  <c r="V3459" i="103"/>
  <c r="V3460" i="103"/>
  <c r="V3461" i="103"/>
  <c r="V3462" i="103"/>
  <c r="V3463" i="103"/>
  <c r="V3464" i="103"/>
  <c r="V3465" i="103"/>
  <c r="V3466" i="103"/>
  <c r="V3467" i="103"/>
  <c r="V3468" i="103"/>
  <c r="V3469" i="103"/>
  <c r="V3470" i="103"/>
  <c r="V3471" i="103"/>
  <c r="V3472" i="103"/>
  <c r="V3473" i="103"/>
  <c r="V3474" i="103"/>
  <c r="V3475" i="103"/>
  <c r="V3476" i="103"/>
  <c r="V3477" i="103"/>
  <c r="V3478" i="103"/>
  <c r="V3479" i="103"/>
  <c r="V3480" i="103"/>
  <c r="V3481" i="103"/>
  <c r="V3482" i="103"/>
  <c r="V3483" i="103"/>
  <c r="V3484" i="103"/>
  <c r="V3485" i="103"/>
  <c r="V3486" i="103"/>
  <c r="V3487" i="103"/>
  <c r="V3488" i="103"/>
  <c r="V3489" i="103"/>
  <c r="V3490" i="103"/>
  <c r="V3491" i="103"/>
  <c r="V3492" i="103"/>
  <c r="V3493" i="103"/>
  <c r="V3494" i="103"/>
  <c r="V3495" i="103"/>
  <c r="V3496" i="103"/>
  <c r="V3497" i="103"/>
  <c r="V3498" i="103"/>
  <c r="V3499" i="103"/>
  <c r="V3500" i="103"/>
  <c r="V3501" i="103"/>
  <c r="V3502" i="103"/>
  <c r="V3503" i="103"/>
  <c r="V3504" i="103"/>
  <c r="V3505" i="103"/>
  <c r="V3506" i="103"/>
  <c r="V3507" i="103"/>
  <c r="V3508" i="103"/>
  <c r="V3509" i="103"/>
  <c r="V3510" i="103"/>
  <c r="V3511" i="103"/>
  <c r="V3512" i="103"/>
  <c r="V3513" i="103"/>
  <c r="V3514" i="103"/>
  <c r="V3515" i="103"/>
  <c r="V3516" i="103"/>
  <c r="V3517" i="103"/>
  <c r="V3518" i="103"/>
  <c r="V3519" i="103"/>
  <c r="V3520" i="103"/>
  <c r="V3521" i="103"/>
  <c r="V3522" i="103"/>
  <c r="V3523" i="103"/>
  <c r="V3524" i="103"/>
  <c r="V3525" i="103"/>
  <c r="V3526" i="103"/>
  <c r="V3527" i="103"/>
  <c r="V3528" i="103"/>
  <c r="V3529" i="103"/>
  <c r="V3530" i="103"/>
  <c r="V3531" i="103"/>
  <c r="V3532" i="103"/>
  <c r="V3533" i="103"/>
  <c r="V3534" i="103"/>
  <c r="V3535" i="103"/>
  <c r="V3536" i="103"/>
  <c r="V3537" i="103"/>
  <c r="V3538" i="103"/>
  <c r="V3539" i="103"/>
  <c r="V3540" i="103"/>
  <c r="V3541" i="103"/>
  <c r="V3542" i="103"/>
  <c r="V3543" i="103"/>
  <c r="V3544" i="103"/>
  <c r="V3545" i="103"/>
  <c r="V3546" i="103"/>
  <c r="V3547" i="103"/>
  <c r="V3548" i="103"/>
  <c r="V3549" i="103"/>
  <c r="V3550" i="103"/>
  <c r="V3551" i="103"/>
  <c r="V3552" i="103"/>
  <c r="V3553" i="103"/>
  <c r="V3554" i="103"/>
  <c r="V3555" i="103"/>
  <c r="V3556" i="103"/>
  <c r="V3557" i="103"/>
  <c r="V3558" i="103"/>
  <c r="V3559" i="103"/>
  <c r="V3560" i="103"/>
  <c r="V3561" i="103"/>
  <c r="V3562" i="103"/>
  <c r="V3563" i="103"/>
  <c r="V3564" i="103"/>
  <c r="V3565" i="103"/>
  <c r="V3566" i="103"/>
  <c r="V3567" i="103"/>
  <c r="V3568" i="103"/>
  <c r="V3569" i="103"/>
  <c r="V3570" i="103"/>
  <c r="V3571" i="103"/>
  <c r="V3572" i="103"/>
  <c r="V3573" i="103"/>
  <c r="V3574" i="103"/>
  <c r="V3575" i="103"/>
  <c r="V3576" i="103"/>
  <c r="V3577" i="103"/>
  <c r="V3578" i="103"/>
  <c r="V3579" i="103"/>
  <c r="V3580" i="103"/>
  <c r="V3581" i="103"/>
  <c r="V3582" i="103"/>
  <c r="V3583" i="103"/>
  <c r="V3584" i="103"/>
  <c r="V3585" i="103"/>
  <c r="V3586" i="103"/>
  <c r="V3587" i="103"/>
  <c r="V3588" i="103"/>
  <c r="V3589" i="103"/>
  <c r="V3590" i="103"/>
  <c r="V3591" i="103"/>
  <c r="V3592" i="103"/>
  <c r="V3593" i="103"/>
  <c r="V3594" i="103"/>
  <c r="V3595" i="103"/>
  <c r="V3596" i="103"/>
  <c r="V3597" i="103"/>
  <c r="V3598" i="103"/>
  <c r="V3599" i="103"/>
  <c r="V3600" i="103"/>
  <c r="V3601" i="103"/>
  <c r="V3602" i="103"/>
  <c r="V3603" i="103"/>
  <c r="V3604" i="103"/>
  <c r="V3605" i="103"/>
  <c r="V3606" i="103"/>
  <c r="V3607" i="103"/>
  <c r="V3608" i="103"/>
  <c r="V3609" i="103"/>
  <c r="V3610" i="103"/>
  <c r="V3611" i="103"/>
  <c r="V3612" i="103"/>
  <c r="V3613" i="103"/>
  <c r="V3614" i="103"/>
  <c r="V3615" i="103"/>
  <c r="V3616" i="103"/>
  <c r="V3617" i="103"/>
  <c r="V3618" i="103"/>
  <c r="V3619" i="103"/>
  <c r="V3620" i="103"/>
  <c r="V3621" i="103"/>
  <c r="V3622" i="103"/>
  <c r="V3623" i="103"/>
  <c r="V3624" i="103"/>
  <c r="V3625" i="103"/>
  <c r="V3626" i="103"/>
  <c r="V3627" i="103"/>
  <c r="V3628" i="103"/>
  <c r="V3629" i="103"/>
  <c r="V3630" i="103"/>
  <c r="V3631" i="103"/>
  <c r="V3632" i="103"/>
  <c r="V3633" i="103"/>
  <c r="V3634" i="103"/>
  <c r="V3635" i="103"/>
  <c r="V3636" i="103"/>
  <c r="V3637" i="103"/>
  <c r="V3638" i="103"/>
  <c r="V3639" i="103"/>
  <c r="V3640" i="103"/>
  <c r="V3641" i="103"/>
  <c r="V3642" i="103"/>
  <c r="V3643" i="103"/>
  <c r="V3644" i="103"/>
  <c r="V3645" i="103"/>
  <c r="V3646" i="103"/>
  <c r="V3647" i="103"/>
  <c r="V3648" i="103"/>
  <c r="V3649" i="103"/>
  <c r="V3650" i="103"/>
  <c r="V3651" i="103"/>
  <c r="V3652" i="103"/>
  <c r="V3653" i="103"/>
  <c r="V3654" i="103"/>
  <c r="V3655" i="103"/>
  <c r="V3656" i="103"/>
  <c r="V3657" i="103"/>
  <c r="V3658" i="103"/>
  <c r="V3659" i="103"/>
  <c r="V3660" i="103"/>
  <c r="V3661" i="103"/>
  <c r="V3662" i="103"/>
  <c r="V3663" i="103"/>
  <c r="V3664" i="103"/>
  <c r="V3665" i="103"/>
  <c r="V3666" i="103"/>
  <c r="V3667" i="103"/>
  <c r="V3668" i="103"/>
  <c r="V3669" i="103"/>
  <c r="V3670" i="103"/>
  <c r="V3671" i="103"/>
  <c r="V3672" i="103"/>
  <c r="V3673" i="103"/>
  <c r="V3674" i="103"/>
  <c r="V3675" i="103"/>
  <c r="V3676" i="103"/>
  <c r="V3677" i="103"/>
  <c r="V3678" i="103"/>
  <c r="V3679" i="103"/>
  <c r="V3680" i="103"/>
  <c r="V3681" i="103"/>
  <c r="V3682" i="103"/>
  <c r="V3683" i="103"/>
  <c r="V3684" i="103"/>
  <c r="V3685" i="103"/>
  <c r="V3686" i="103"/>
  <c r="V3687" i="103"/>
  <c r="V3688" i="103"/>
  <c r="V3689" i="103"/>
  <c r="V3690" i="103"/>
  <c r="V3691" i="103"/>
  <c r="V3692" i="103"/>
  <c r="V3693" i="103"/>
  <c r="V3694" i="103"/>
  <c r="V3695" i="103"/>
  <c r="V3696" i="103"/>
  <c r="V3697" i="103"/>
  <c r="V3698" i="103"/>
  <c r="V3699" i="103"/>
  <c r="V3700" i="103"/>
  <c r="V3701" i="103"/>
  <c r="V3702" i="103"/>
  <c r="V3703" i="103"/>
  <c r="V3704" i="103"/>
  <c r="V3705" i="103"/>
  <c r="V3706" i="103"/>
  <c r="V3707" i="103"/>
  <c r="V3708" i="103"/>
  <c r="V3709" i="103"/>
  <c r="V3710" i="103"/>
  <c r="V3711" i="103"/>
  <c r="V3712" i="103"/>
  <c r="V3713" i="103"/>
  <c r="V3714" i="103"/>
  <c r="V3715" i="103"/>
  <c r="V3716" i="103"/>
  <c r="V3717" i="103"/>
  <c r="V3718" i="103"/>
  <c r="V3719" i="103"/>
  <c r="V3720" i="103"/>
  <c r="V3721" i="103"/>
  <c r="V3722" i="103"/>
  <c r="V3723" i="103"/>
  <c r="V3724" i="103"/>
  <c r="V3725" i="103"/>
  <c r="V3726" i="103"/>
  <c r="V3727" i="103"/>
  <c r="V3728" i="103"/>
  <c r="V3729" i="103"/>
  <c r="V3730" i="103"/>
  <c r="V3731" i="103"/>
  <c r="V3732" i="103"/>
  <c r="V3733" i="103"/>
  <c r="V3734" i="103"/>
  <c r="V3735" i="103"/>
  <c r="V3736" i="103"/>
  <c r="V3737" i="103"/>
  <c r="V3738" i="103"/>
  <c r="V3739" i="103"/>
  <c r="V3740" i="103"/>
  <c r="V3741" i="103"/>
  <c r="V3742" i="103"/>
  <c r="V3743" i="103"/>
  <c r="V3744" i="103"/>
  <c r="V3745" i="103"/>
  <c r="V3746" i="103"/>
  <c r="V3747" i="103"/>
  <c r="V3748" i="103"/>
  <c r="V3749" i="103"/>
  <c r="V3750" i="103"/>
  <c r="V3751" i="103"/>
  <c r="V3752" i="103"/>
  <c r="V3753" i="103"/>
  <c r="V3754" i="103"/>
  <c r="V3755" i="103"/>
  <c r="V3756" i="103"/>
  <c r="V3757" i="103"/>
  <c r="V3758" i="103"/>
  <c r="V3759" i="103"/>
  <c r="V3760" i="103"/>
  <c r="V3761" i="103"/>
  <c r="V3762" i="103"/>
  <c r="V3763" i="103"/>
  <c r="V3764" i="103"/>
  <c r="V3765" i="103"/>
  <c r="V3766" i="103"/>
  <c r="V3767" i="103"/>
  <c r="V3768" i="103"/>
  <c r="V3769" i="103"/>
  <c r="V3770" i="103"/>
  <c r="V3771" i="103"/>
  <c r="V3772" i="103"/>
  <c r="V3773" i="103"/>
  <c r="V3774" i="103"/>
  <c r="V3775" i="103"/>
  <c r="V3776" i="103"/>
  <c r="V3777" i="103"/>
  <c r="V3778" i="103"/>
  <c r="V3779" i="103"/>
  <c r="V3780" i="103"/>
  <c r="V3781" i="103"/>
  <c r="V3782" i="103"/>
  <c r="V3783" i="103"/>
  <c r="V3784" i="103"/>
  <c r="V3785" i="103"/>
  <c r="V3786" i="103"/>
  <c r="V3787" i="103"/>
  <c r="V3788" i="103"/>
  <c r="V3789" i="103"/>
  <c r="V3790" i="103"/>
  <c r="V3791" i="103"/>
  <c r="V3792" i="103"/>
  <c r="V3793" i="103"/>
  <c r="V3794" i="103"/>
  <c r="V3795" i="103"/>
  <c r="V3796" i="103"/>
  <c r="V3797" i="103"/>
  <c r="V3798" i="103"/>
  <c r="V3799" i="103"/>
  <c r="V3800" i="103"/>
  <c r="V3801" i="103"/>
  <c r="V3802" i="103"/>
  <c r="V3803" i="103"/>
  <c r="V3804" i="103"/>
  <c r="V3805" i="103"/>
  <c r="V3806" i="103"/>
  <c r="V3807" i="103"/>
  <c r="V3808" i="103"/>
  <c r="V3809" i="103"/>
  <c r="V3810" i="103"/>
  <c r="V3811" i="103"/>
  <c r="V3812" i="103"/>
  <c r="V3813" i="103"/>
  <c r="V3814" i="103"/>
  <c r="V3815" i="103"/>
  <c r="V3816" i="103"/>
  <c r="V3817" i="103"/>
  <c r="V3818" i="103"/>
  <c r="V3819" i="103"/>
  <c r="V3820" i="103"/>
  <c r="V3821" i="103"/>
  <c r="V3822" i="103"/>
  <c r="V3823" i="103"/>
  <c r="V3824" i="103"/>
  <c r="V3825" i="103"/>
  <c r="V3826" i="103"/>
  <c r="V3827" i="103"/>
  <c r="V3828" i="103"/>
  <c r="V3829" i="103"/>
  <c r="V3830" i="103"/>
  <c r="V3831" i="103"/>
  <c r="V3832" i="103"/>
  <c r="V3833" i="103"/>
  <c r="V3834" i="103"/>
  <c r="V3835" i="103"/>
  <c r="V3836" i="103"/>
  <c r="V3837" i="103"/>
  <c r="V3838" i="103"/>
  <c r="V3839" i="103"/>
  <c r="V3840" i="103"/>
  <c r="V3841" i="103"/>
  <c r="V3842" i="103"/>
  <c r="V3843" i="103"/>
  <c r="V3844" i="103"/>
  <c r="V3845" i="103"/>
  <c r="V3846" i="103"/>
  <c r="V3847" i="103"/>
  <c r="V3848" i="103"/>
  <c r="V3849" i="103"/>
  <c r="V3850" i="103"/>
  <c r="V3851" i="103"/>
  <c r="V3852" i="103"/>
  <c r="V3853" i="103"/>
  <c r="V3854" i="103"/>
  <c r="V3855" i="103"/>
  <c r="V3856" i="103"/>
  <c r="V3857" i="103"/>
  <c r="V3858" i="103"/>
  <c r="V3859" i="103"/>
  <c r="V3860" i="103"/>
  <c r="V3861" i="103"/>
  <c r="V3862" i="103"/>
  <c r="V3863" i="103"/>
  <c r="V3864" i="103"/>
  <c r="V3865" i="103"/>
  <c r="V3866" i="103"/>
  <c r="V3867" i="103"/>
  <c r="V3868" i="103"/>
  <c r="V3869" i="103"/>
  <c r="V3870" i="103"/>
  <c r="V3871" i="103"/>
  <c r="V3872" i="103"/>
  <c r="V3873" i="103"/>
  <c r="V3874" i="103"/>
  <c r="V3875" i="103"/>
  <c r="V3876" i="103"/>
  <c r="V3877" i="103"/>
  <c r="V3878" i="103"/>
  <c r="V3879" i="103"/>
  <c r="V3880" i="103"/>
  <c r="V3881" i="103"/>
  <c r="V3882" i="103"/>
  <c r="V3883" i="103"/>
  <c r="V3884" i="103"/>
  <c r="V3885" i="103"/>
  <c r="V3886" i="103"/>
  <c r="V3887" i="103"/>
  <c r="V3888" i="103"/>
  <c r="V3889" i="103"/>
  <c r="V3890" i="103"/>
  <c r="V3891" i="103"/>
  <c r="V3892" i="103"/>
  <c r="V3893" i="103"/>
  <c r="V3894" i="103"/>
  <c r="V3895" i="103"/>
  <c r="V3896" i="103"/>
  <c r="V3897" i="103"/>
  <c r="V3898" i="103"/>
  <c r="V3899" i="103"/>
  <c r="V3900" i="103"/>
  <c r="V3901" i="103"/>
  <c r="V3902" i="103"/>
  <c r="V3903" i="103"/>
  <c r="V3904" i="103"/>
  <c r="V3905" i="103"/>
  <c r="V3906" i="103"/>
  <c r="V3907" i="103"/>
  <c r="V3908" i="103"/>
  <c r="V3909" i="103"/>
  <c r="V3910" i="103"/>
  <c r="V3911" i="103"/>
  <c r="V3912" i="103"/>
  <c r="V3913" i="103"/>
  <c r="V3914" i="103"/>
  <c r="V3915" i="103"/>
  <c r="V3916" i="103"/>
  <c r="V3917" i="103"/>
  <c r="V3918" i="103"/>
  <c r="V3919" i="103"/>
  <c r="V3920" i="103"/>
  <c r="V3921" i="103"/>
  <c r="V3922" i="103"/>
  <c r="V3923" i="103"/>
  <c r="V3924" i="103"/>
  <c r="V3925" i="103"/>
  <c r="V3926" i="103"/>
  <c r="V3927" i="103"/>
  <c r="V3928" i="103"/>
  <c r="V3929" i="103"/>
  <c r="V3930" i="103"/>
  <c r="V3931" i="103"/>
  <c r="V3932" i="103"/>
  <c r="V3933" i="103"/>
  <c r="V3934" i="103"/>
  <c r="V3935" i="103"/>
  <c r="V3936" i="103"/>
  <c r="V3937" i="103"/>
  <c r="V3938" i="103"/>
  <c r="V3939" i="103"/>
  <c r="V3940" i="103"/>
  <c r="V3941" i="103"/>
  <c r="V3942" i="103"/>
  <c r="V3943" i="103"/>
  <c r="V3944" i="103"/>
  <c r="V3945" i="103"/>
  <c r="V3946" i="103"/>
  <c r="V3947" i="103"/>
  <c r="V3948" i="103"/>
  <c r="V3949" i="103"/>
  <c r="V3950" i="103"/>
  <c r="V3951" i="103"/>
  <c r="V3952" i="103"/>
  <c r="V3953" i="103"/>
  <c r="V3954" i="103"/>
  <c r="V3955" i="103"/>
  <c r="V3956" i="103"/>
  <c r="V3957" i="103"/>
  <c r="V3958" i="103"/>
  <c r="V3959" i="103"/>
  <c r="V3960" i="103"/>
  <c r="V3961" i="103"/>
  <c r="V3962" i="103"/>
  <c r="V3963" i="103"/>
  <c r="V3964" i="103"/>
  <c r="V3965" i="103"/>
  <c r="V3966" i="103"/>
  <c r="V3967" i="103"/>
  <c r="V3968" i="103"/>
  <c r="V3969" i="103"/>
  <c r="V3970" i="103"/>
  <c r="V3971" i="103"/>
  <c r="V3972" i="103"/>
  <c r="V3973" i="103"/>
  <c r="V3974" i="103"/>
  <c r="V3975" i="103"/>
  <c r="V3976" i="103"/>
  <c r="V3977" i="103"/>
  <c r="V3978" i="103"/>
  <c r="V3979" i="103"/>
  <c r="V3980" i="103"/>
  <c r="V3981" i="103"/>
  <c r="V3982" i="103"/>
  <c r="V3983" i="103"/>
  <c r="V3984" i="103"/>
  <c r="V3985" i="103"/>
  <c r="V3986" i="103"/>
  <c r="V3987" i="103"/>
  <c r="V3988" i="103"/>
  <c r="V3989" i="103"/>
  <c r="V3990" i="103"/>
  <c r="V3991" i="103"/>
  <c r="V3992" i="103"/>
  <c r="V3993" i="103"/>
  <c r="V3994" i="103"/>
  <c r="V3995" i="103"/>
  <c r="V3996" i="103"/>
  <c r="V3997" i="103"/>
  <c r="V3998" i="103"/>
  <c r="V3999" i="103"/>
  <c r="V4000" i="103"/>
  <c r="V4001" i="103"/>
  <c r="V4002" i="103"/>
  <c r="V4003" i="103"/>
  <c r="V4004" i="103"/>
  <c r="V4005" i="103"/>
  <c r="V4006" i="103"/>
  <c r="V4007" i="103"/>
  <c r="V4008" i="103"/>
  <c r="V4009" i="103"/>
  <c r="V4010" i="103"/>
  <c r="V4011" i="103"/>
  <c r="V4012" i="103"/>
  <c r="V4013" i="103"/>
  <c r="V4014" i="103"/>
  <c r="V4015" i="103"/>
  <c r="V4016" i="103"/>
  <c r="V4017" i="103"/>
  <c r="V4018" i="103"/>
  <c r="V4019" i="103"/>
  <c r="V4020" i="103"/>
  <c r="V4021" i="103"/>
  <c r="V4022" i="103"/>
  <c r="V4023" i="103"/>
  <c r="V4024" i="103"/>
  <c r="V4025" i="103"/>
  <c r="V4026" i="103"/>
  <c r="V4027" i="103"/>
  <c r="V4028" i="103"/>
  <c r="V4029" i="103"/>
  <c r="V4030" i="103"/>
  <c r="V4031" i="103"/>
  <c r="V4032" i="103"/>
  <c r="V4033" i="103"/>
  <c r="V4034" i="103"/>
  <c r="V4035" i="103"/>
  <c r="V4036" i="103"/>
  <c r="V4037" i="103"/>
  <c r="V4038" i="103"/>
  <c r="V4039" i="103"/>
  <c r="V4040" i="103"/>
  <c r="V4041" i="103"/>
  <c r="V4042" i="103"/>
  <c r="V4043" i="103"/>
  <c r="V4044" i="103"/>
  <c r="V4045" i="103"/>
  <c r="V4046" i="103"/>
  <c r="V4047" i="103"/>
  <c r="V4048" i="103"/>
  <c r="V4049" i="103"/>
  <c r="V4050" i="103"/>
  <c r="V4051" i="103"/>
  <c r="V4052" i="103"/>
  <c r="V4053" i="103"/>
  <c r="V4054" i="103"/>
  <c r="V4055" i="103"/>
  <c r="V4056" i="103"/>
  <c r="V4057" i="103"/>
  <c r="V4058" i="103"/>
  <c r="V4059" i="103"/>
  <c r="V4060" i="103"/>
  <c r="V4061" i="103"/>
  <c r="V4062" i="103"/>
  <c r="V4063" i="103"/>
  <c r="V4064" i="103"/>
  <c r="V4065" i="103"/>
  <c r="V4066" i="103"/>
  <c r="V4067" i="103"/>
  <c r="V4068" i="103"/>
  <c r="V4069" i="103"/>
  <c r="V4070" i="103"/>
  <c r="V4071" i="103"/>
  <c r="V4072" i="103"/>
  <c r="V4073" i="103"/>
  <c r="V4074" i="103"/>
  <c r="V4075" i="103"/>
  <c r="V4076" i="103"/>
  <c r="V4077" i="103"/>
  <c r="V4078" i="103"/>
  <c r="V4079" i="103"/>
  <c r="V4080" i="103"/>
  <c r="V4081" i="103"/>
  <c r="V4082" i="103"/>
  <c r="V4083" i="103"/>
  <c r="V4084" i="103"/>
  <c r="V4085" i="103"/>
  <c r="V4086" i="103"/>
  <c r="V4087" i="103"/>
  <c r="V4088" i="103"/>
  <c r="V4089" i="103"/>
  <c r="V4090" i="103"/>
  <c r="V4091" i="103"/>
  <c r="V4092" i="103"/>
  <c r="V4093" i="103"/>
  <c r="V4094" i="103"/>
  <c r="V4095" i="103"/>
  <c r="V4096" i="103"/>
  <c r="V4097" i="103"/>
  <c r="V4098" i="103"/>
  <c r="V4099" i="103"/>
  <c r="V4100" i="103"/>
  <c r="V4101" i="103"/>
  <c r="V4102" i="103"/>
  <c r="V4103" i="103"/>
  <c r="V4104" i="103"/>
  <c r="V4105" i="103"/>
  <c r="V4106" i="103"/>
  <c r="V4107" i="103"/>
  <c r="V4108" i="103"/>
  <c r="V4109" i="103"/>
  <c r="V4110" i="103"/>
  <c r="V4111" i="103"/>
  <c r="V4112" i="103"/>
  <c r="V4113" i="103"/>
  <c r="V4114" i="103"/>
  <c r="V4115" i="103"/>
  <c r="V4116" i="103"/>
  <c r="V4117" i="103"/>
  <c r="V4118" i="103"/>
  <c r="V4119" i="103"/>
  <c r="V4120" i="103"/>
  <c r="V4121" i="103"/>
  <c r="V4122" i="103"/>
  <c r="V4123" i="103"/>
  <c r="V4124" i="103"/>
  <c r="V4125" i="103"/>
  <c r="V4126" i="103"/>
  <c r="V4127" i="103"/>
  <c r="V4128" i="103"/>
  <c r="V4129" i="103"/>
  <c r="V4130" i="103"/>
  <c r="V4131" i="103"/>
  <c r="V4132" i="103"/>
  <c r="V4133" i="103"/>
  <c r="V4134" i="103"/>
  <c r="V4135" i="103"/>
  <c r="V4136" i="103"/>
  <c r="V4137" i="103"/>
  <c r="V4138" i="103"/>
  <c r="V4139" i="103"/>
  <c r="V4140" i="103"/>
  <c r="V4141" i="103"/>
  <c r="V4142" i="103"/>
  <c r="V4143" i="103"/>
  <c r="V4144" i="103"/>
  <c r="V4145" i="103"/>
  <c r="V4146" i="103"/>
  <c r="V4147" i="103"/>
  <c r="V4148" i="103"/>
  <c r="V4149" i="103"/>
  <c r="V4150" i="103"/>
  <c r="V4151" i="103"/>
  <c r="V4152" i="103"/>
  <c r="V4153" i="103"/>
  <c r="V4154" i="103"/>
  <c r="V4155" i="103"/>
  <c r="V4156" i="103"/>
  <c r="V4157" i="103"/>
  <c r="V4158" i="103"/>
  <c r="V4159" i="103"/>
  <c r="V4160" i="103"/>
  <c r="V4161" i="103"/>
  <c r="V4162" i="103"/>
  <c r="V4163" i="103"/>
  <c r="V4164" i="103"/>
  <c r="V4165" i="103"/>
  <c r="V4166" i="103"/>
  <c r="V4167" i="103"/>
  <c r="V4168" i="103"/>
  <c r="V4169" i="103"/>
  <c r="V4170" i="103"/>
  <c r="V4171" i="103"/>
  <c r="V4172" i="103"/>
  <c r="V4173" i="103"/>
  <c r="V4174" i="103"/>
  <c r="V4175" i="103"/>
  <c r="V4176" i="103"/>
  <c r="V4177" i="103"/>
  <c r="V4178" i="103"/>
  <c r="V4179" i="103"/>
  <c r="V4180" i="103"/>
  <c r="V4181" i="103"/>
  <c r="V4182" i="103"/>
  <c r="V4183" i="103"/>
  <c r="V4184" i="103"/>
  <c r="V4185" i="103"/>
  <c r="V4186" i="103"/>
  <c r="V4187" i="103"/>
  <c r="V4188" i="103"/>
  <c r="V4189" i="103"/>
  <c r="V4190" i="103"/>
  <c r="V4191" i="103"/>
  <c r="V4192" i="103"/>
  <c r="V4193" i="103"/>
  <c r="V4194" i="103"/>
  <c r="V4195" i="103"/>
  <c r="V4196" i="103"/>
  <c r="V4197" i="103"/>
  <c r="V4198" i="103"/>
  <c r="V4199" i="103"/>
  <c r="V4200" i="103"/>
  <c r="V4201" i="103"/>
  <c r="V4202" i="103"/>
  <c r="V4203" i="103"/>
  <c r="V4204" i="103"/>
  <c r="V4205" i="103"/>
  <c r="V4206" i="103"/>
  <c r="V4207" i="103"/>
  <c r="V4208" i="103"/>
  <c r="V4209" i="103"/>
  <c r="V4210" i="103"/>
  <c r="V4211" i="103"/>
  <c r="V4212" i="103"/>
  <c r="V4213" i="103"/>
  <c r="V4214" i="103"/>
  <c r="V4215" i="103"/>
  <c r="V4216" i="103"/>
  <c r="V4217" i="103"/>
  <c r="V4218" i="103"/>
  <c r="V4219" i="103"/>
  <c r="V4220" i="103"/>
  <c r="V4221" i="103"/>
  <c r="V4222" i="103"/>
  <c r="V4223" i="103"/>
  <c r="V4224" i="103"/>
  <c r="V4225" i="103"/>
  <c r="V4226" i="103"/>
  <c r="V4227" i="103"/>
  <c r="V4228" i="103"/>
  <c r="V4229" i="103"/>
  <c r="V4230" i="103"/>
  <c r="V4231" i="103"/>
  <c r="V4232" i="103"/>
  <c r="V4233" i="103"/>
  <c r="V4234" i="103"/>
  <c r="V4235" i="103"/>
  <c r="V4236" i="103"/>
  <c r="V4237" i="103"/>
  <c r="V4238" i="103"/>
  <c r="V4239" i="103"/>
  <c r="V4240" i="103"/>
  <c r="V4241" i="103"/>
  <c r="V4242" i="103"/>
  <c r="V4243" i="103"/>
  <c r="V4244" i="103"/>
  <c r="V4245" i="103"/>
  <c r="V4246" i="103"/>
  <c r="V4247" i="103"/>
  <c r="V4248" i="103"/>
  <c r="V4249" i="103"/>
  <c r="V4250" i="103"/>
  <c r="V4251" i="103"/>
  <c r="V4252" i="103"/>
  <c r="V4253" i="103"/>
  <c r="V4254" i="103"/>
  <c r="V4255" i="103"/>
  <c r="V4256" i="103"/>
  <c r="V4257" i="103"/>
  <c r="V4258" i="103"/>
  <c r="V4259" i="103"/>
  <c r="V4260" i="103"/>
  <c r="V4261" i="103"/>
  <c r="V4262" i="103"/>
  <c r="V4263" i="103"/>
  <c r="V4264" i="103"/>
  <c r="V4265" i="103"/>
  <c r="V4266" i="103"/>
  <c r="V4267" i="103"/>
  <c r="V4268" i="103"/>
  <c r="V4269" i="103"/>
  <c r="V4270" i="103"/>
  <c r="V4271" i="103"/>
  <c r="V4272" i="103"/>
  <c r="V4273" i="103"/>
  <c r="V4274" i="103"/>
  <c r="V4275" i="103"/>
  <c r="V4276" i="103"/>
  <c r="V4277" i="103"/>
  <c r="V4278" i="103"/>
  <c r="V4279" i="103"/>
  <c r="V4280" i="103"/>
  <c r="V4281" i="103"/>
  <c r="V4282" i="103"/>
  <c r="V4283" i="103"/>
  <c r="V4284" i="103"/>
  <c r="V4285" i="103"/>
  <c r="V4286" i="103"/>
  <c r="V4287" i="103"/>
  <c r="V4288" i="103"/>
  <c r="V4289" i="103"/>
  <c r="V4290" i="103"/>
  <c r="V4291" i="103"/>
  <c r="V4292" i="103"/>
  <c r="V4293" i="103"/>
  <c r="V4294" i="103"/>
  <c r="V4295" i="103"/>
  <c r="V4296" i="103"/>
  <c r="V4297" i="103"/>
  <c r="V4298" i="103"/>
  <c r="V4299" i="103"/>
  <c r="V4300" i="103"/>
  <c r="V4301" i="103"/>
  <c r="V4302" i="103"/>
  <c r="V4303" i="103"/>
  <c r="V4304" i="103"/>
  <c r="V4305" i="103"/>
  <c r="V4306" i="103"/>
  <c r="V4307" i="103"/>
  <c r="V4308" i="103"/>
  <c r="V4309" i="103"/>
  <c r="V4310" i="103"/>
  <c r="V4311" i="103"/>
  <c r="V4312" i="103"/>
  <c r="V4313" i="103"/>
  <c r="V4314" i="103"/>
  <c r="V4315" i="103"/>
  <c r="V4316" i="103"/>
  <c r="V4317" i="103"/>
  <c r="V4318" i="103"/>
  <c r="V4319" i="103"/>
  <c r="V4320" i="103"/>
  <c r="V4321" i="103"/>
  <c r="V4322" i="103"/>
  <c r="V4323" i="103"/>
  <c r="V4324" i="103"/>
  <c r="V4325" i="103"/>
  <c r="V4326" i="103"/>
  <c r="V4327" i="103"/>
  <c r="V4328" i="103"/>
  <c r="V4329" i="103"/>
  <c r="V4330" i="103"/>
  <c r="V4331" i="103"/>
  <c r="V4332" i="103"/>
  <c r="V4333" i="103"/>
  <c r="V4334" i="103"/>
  <c r="V4335" i="103"/>
  <c r="V4336" i="103"/>
  <c r="V4337" i="103"/>
  <c r="V4338" i="103"/>
  <c r="V4339" i="103"/>
  <c r="V4340" i="103"/>
  <c r="V4341" i="103"/>
  <c r="V4342" i="103"/>
  <c r="V4343" i="103"/>
  <c r="V4344" i="103"/>
  <c r="V4345" i="103"/>
  <c r="V4346" i="103"/>
  <c r="V4347" i="103"/>
  <c r="V4348" i="103"/>
  <c r="V4349" i="103"/>
  <c r="V4350" i="103"/>
  <c r="V4351" i="103"/>
  <c r="V4352" i="103"/>
  <c r="V4353" i="103"/>
  <c r="V4354" i="103"/>
  <c r="V4355" i="103"/>
  <c r="V4356" i="103"/>
  <c r="V4357" i="103"/>
  <c r="V4358" i="103"/>
  <c r="V4359" i="103"/>
  <c r="V4360" i="103"/>
  <c r="V4361" i="103"/>
  <c r="V4362" i="103"/>
  <c r="V4363" i="103"/>
  <c r="V4364" i="103"/>
  <c r="V4365" i="103"/>
  <c r="V4366" i="103"/>
  <c r="V4367" i="103"/>
  <c r="V4368" i="103"/>
  <c r="V4369" i="103"/>
  <c r="V4370" i="103"/>
  <c r="V4371" i="103"/>
  <c r="V4372" i="103"/>
  <c r="V4373" i="103"/>
  <c r="V4374" i="103"/>
  <c r="V4375" i="103"/>
  <c r="V4376" i="103"/>
  <c r="V4377" i="103"/>
  <c r="V4378" i="103"/>
  <c r="V4379" i="103"/>
  <c r="V4380" i="103"/>
  <c r="V4381" i="103"/>
  <c r="V4382" i="103"/>
  <c r="V4383" i="103"/>
  <c r="V4384" i="103"/>
  <c r="V4385" i="103"/>
  <c r="V4386" i="103"/>
  <c r="V4387" i="103"/>
  <c r="V4388" i="103"/>
  <c r="V4389" i="103"/>
  <c r="V4390" i="103"/>
  <c r="V4391" i="103"/>
  <c r="V4392" i="103"/>
  <c r="V4393" i="103"/>
  <c r="V4394" i="103"/>
  <c r="V4395" i="103"/>
  <c r="V4396" i="103"/>
  <c r="V4397" i="103"/>
  <c r="V4398" i="103"/>
  <c r="V4399" i="103"/>
  <c r="V4400" i="103"/>
  <c r="V4401" i="103"/>
  <c r="V4402" i="103"/>
  <c r="V4403" i="103"/>
  <c r="V4404" i="103"/>
  <c r="V4405" i="103"/>
  <c r="V4406" i="103"/>
  <c r="V4407" i="103"/>
  <c r="V4408" i="103"/>
  <c r="V4409" i="103"/>
  <c r="V4410" i="103"/>
  <c r="V4411" i="103"/>
  <c r="V4412" i="103"/>
  <c r="V4413" i="103"/>
  <c r="V4414" i="103"/>
  <c r="V4415" i="103"/>
  <c r="V4416" i="103"/>
  <c r="V4417" i="103"/>
  <c r="V4418" i="103"/>
  <c r="V4419" i="103"/>
  <c r="V4420" i="103"/>
  <c r="V4421" i="103"/>
  <c r="V4422" i="103"/>
  <c r="V4423" i="103"/>
  <c r="V4424" i="103"/>
  <c r="V4425" i="103"/>
  <c r="V4426" i="103"/>
  <c r="V4427" i="103"/>
  <c r="V4428" i="103"/>
  <c r="V4429" i="103"/>
  <c r="V4430" i="103"/>
  <c r="V4431" i="103"/>
  <c r="V4432" i="103"/>
  <c r="V4433" i="103"/>
  <c r="V4434" i="103"/>
  <c r="V4436" i="103"/>
  <c r="V4437" i="103"/>
  <c r="V4438" i="103"/>
  <c r="V4439" i="103"/>
  <c r="V4440" i="103"/>
  <c r="V4441" i="103"/>
  <c r="V4442" i="103"/>
  <c r="V4443" i="103"/>
  <c r="V2" i="103"/>
  <c r="AU606" i="94" l="1"/>
  <c r="AT606" i="94"/>
  <c r="AS606" i="94"/>
  <c r="AR606" i="94"/>
  <c r="AQ606" i="94"/>
  <c r="AP606" i="94"/>
  <c r="AO606" i="94"/>
  <c r="AN606" i="94"/>
  <c r="AM606" i="94"/>
  <c r="AL606" i="94"/>
  <c r="AK606" i="94"/>
  <c r="AI606" i="94"/>
  <c r="AH606" i="94"/>
  <c r="AG606" i="94"/>
  <c r="AF606" i="94"/>
  <c r="AE606" i="94"/>
  <c r="AD606" i="94"/>
  <c r="AC606" i="94"/>
  <c r="Y606" i="94"/>
  <c r="X606" i="94"/>
  <c r="V606" i="94"/>
  <c r="AU605" i="94"/>
  <c r="AT605" i="94"/>
  <c r="AS605" i="94"/>
  <c r="AR605" i="94"/>
  <c r="AQ605" i="94"/>
  <c r="AP605" i="94"/>
  <c r="AO605" i="94"/>
  <c r="AN605" i="94"/>
  <c r="AM605" i="94"/>
  <c r="AL605" i="94"/>
  <c r="AK605" i="94"/>
  <c r="AI605" i="94"/>
  <c r="AH605" i="94"/>
  <c r="AG605" i="94"/>
  <c r="AF605" i="94"/>
  <c r="AE605" i="94"/>
  <c r="AD605" i="94"/>
  <c r="AC605" i="94"/>
  <c r="Y605" i="94"/>
  <c r="X605" i="94"/>
  <c r="V605" i="94"/>
  <c r="AU604" i="94"/>
  <c r="AT604" i="94"/>
  <c r="AS604" i="94"/>
  <c r="AR604" i="94"/>
  <c r="AQ604" i="94"/>
  <c r="AP604" i="94"/>
  <c r="AO604" i="94"/>
  <c r="AN604" i="94"/>
  <c r="AM604" i="94"/>
  <c r="AL604" i="94"/>
  <c r="AK604" i="94"/>
  <c r="AI604" i="94"/>
  <c r="AH604" i="94"/>
  <c r="AG604" i="94"/>
  <c r="AF604" i="94"/>
  <c r="AE604" i="94"/>
  <c r="AD604" i="94"/>
  <c r="AC604" i="94"/>
  <c r="Y604" i="94"/>
  <c r="X604" i="94"/>
  <c r="V604" i="94"/>
  <c r="AU603" i="94"/>
  <c r="AT603" i="94"/>
  <c r="AS603" i="94"/>
  <c r="AR603" i="94"/>
  <c r="AQ603" i="94"/>
  <c r="AP603" i="94"/>
  <c r="AO603" i="94"/>
  <c r="AN603" i="94"/>
  <c r="AL603" i="94"/>
  <c r="AK603" i="94"/>
  <c r="AI603" i="94"/>
  <c r="AH603" i="94"/>
  <c r="AG603" i="94"/>
  <c r="AF603" i="94"/>
  <c r="AE603" i="94"/>
  <c r="AD603" i="94"/>
  <c r="AC603" i="94"/>
  <c r="Y603" i="94"/>
  <c r="X603" i="94"/>
  <c r="AU602" i="94"/>
  <c r="AT602" i="94"/>
  <c r="AS602" i="94"/>
  <c r="AR602" i="94"/>
  <c r="AQ602" i="94"/>
  <c r="AP602" i="94"/>
  <c r="AO602" i="94"/>
  <c r="AN602" i="94"/>
  <c r="AL602" i="94"/>
  <c r="AK602" i="94"/>
  <c r="AI602" i="94"/>
  <c r="AH602" i="94"/>
  <c r="AG602" i="94"/>
  <c r="AF602" i="94"/>
  <c r="AE602" i="94"/>
  <c r="AD602" i="94"/>
  <c r="AC602" i="94"/>
  <c r="Y602" i="94"/>
  <c r="X602" i="94"/>
  <c r="AU601" i="94"/>
  <c r="AT601" i="94"/>
  <c r="AS601" i="94"/>
  <c r="AR601" i="94"/>
  <c r="AQ601" i="94"/>
  <c r="AP601" i="94"/>
  <c r="AO601" i="94"/>
  <c r="AN601" i="94"/>
  <c r="AL601" i="94"/>
  <c r="AK601" i="94"/>
  <c r="AI601" i="94"/>
  <c r="AH601" i="94"/>
  <c r="AG601" i="94"/>
  <c r="AF601" i="94"/>
  <c r="AE601" i="94"/>
  <c r="AD601" i="94"/>
  <c r="AC601" i="94"/>
  <c r="Y601" i="94"/>
  <c r="X601" i="94"/>
  <c r="AU600" i="94"/>
  <c r="AT600" i="94"/>
  <c r="AS600" i="94"/>
  <c r="AR600" i="94"/>
  <c r="AQ600" i="94"/>
  <c r="AP600" i="94"/>
  <c r="AO600" i="94"/>
  <c r="AN600" i="94"/>
  <c r="AM600" i="94"/>
  <c r="AL600" i="94"/>
  <c r="AK600" i="94"/>
  <c r="AI600" i="94"/>
  <c r="AH600" i="94"/>
  <c r="AG600" i="94"/>
  <c r="AF600" i="94"/>
  <c r="AE600" i="94"/>
  <c r="AD600" i="94"/>
  <c r="AC600" i="94"/>
  <c r="Y600" i="94"/>
  <c r="X600" i="94"/>
  <c r="AU599" i="94"/>
  <c r="AT599" i="94"/>
  <c r="AS599" i="94"/>
  <c r="AR599" i="94"/>
  <c r="AQ599" i="94"/>
  <c r="AP599" i="94"/>
  <c r="AO599" i="94"/>
  <c r="AN599" i="94"/>
  <c r="AM599" i="94"/>
  <c r="AL599" i="94"/>
  <c r="AK599" i="94"/>
  <c r="AI599" i="94"/>
  <c r="AH599" i="94"/>
  <c r="AG599" i="94"/>
  <c r="AF599" i="94"/>
  <c r="AE599" i="94"/>
  <c r="AD599" i="94"/>
  <c r="AC599" i="94"/>
  <c r="Y599" i="94"/>
  <c r="X599" i="94"/>
  <c r="AU598" i="94"/>
  <c r="AT598" i="94"/>
  <c r="AS598" i="94"/>
  <c r="AR598" i="94"/>
  <c r="AQ598" i="94"/>
  <c r="AP598" i="94"/>
  <c r="AO598" i="94"/>
  <c r="AN598" i="94"/>
  <c r="AM598" i="94"/>
  <c r="AL598" i="94"/>
  <c r="AK598" i="94"/>
  <c r="AI598" i="94"/>
  <c r="AH598" i="94"/>
  <c r="AG598" i="94"/>
  <c r="AF598" i="94"/>
  <c r="AE598" i="94"/>
  <c r="AD598" i="94"/>
  <c r="AC598" i="94"/>
  <c r="Y598" i="94"/>
  <c r="X598" i="94"/>
  <c r="AU597" i="94"/>
  <c r="AT597" i="94"/>
  <c r="AS597" i="94"/>
  <c r="AR597" i="94"/>
  <c r="AQ597" i="94"/>
  <c r="AP597" i="94"/>
  <c r="AO597" i="94"/>
  <c r="AN597" i="94"/>
  <c r="AM597" i="94"/>
  <c r="AL597" i="94"/>
  <c r="AK597" i="94"/>
  <c r="AI597" i="94"/>
  <c r="AH597" i="94"/>
  <c r="AG597" i="94"/>
  <c r="AF597" i="94"/>
  <c r="AE597" i="94"/>
  <c r="AD597" i="94"/>
  <c r="AC597" i="94"/>
  <c r="Y597" i="94"/>
  <c r="X597" i="94"/>
  <c r="AU596" i="94"/>
  <c r="AT596" i="94"/>
  <c r="AS596" i="94"/>
  <c r="AR596" i="94"/>
  <c r="AQ596" i="94"/>
  <c r="AP596" i="94"/>
  <c r="AO596" i="94"/>
  <c r="AN596" i="94"/>
  <c r="AM596" i="94"/>
  <c r="AL596" i="94"/>
  <c r="AK596" i="94"/>
  <c r="AI596" i="94"/>
  <c r="AH596" i="94"/>
  <c r="AG596" i="94"/>
  <c r="AF596" i="94"/>
  <c r="AE596" i="94"/>
  <c r="AD596" i="94"/>
  <c r="AC596" i="94"/>
  <c r="Y596" i="94"/>
  <c r="X596" i="94"/>
  <c r="AU595" i="94"/>
  <c r="AT595" i="94"/>
  <c r="AS595" i="94"/>
  <c r="AR595" i="94"/>
  <c r="AQ595" i="94"/>
  <c r="AP595" i="94"/>
  <c r="AO595" i="94"/>
  <c r="AN595" i="94"/>
  <c r="AM595" i="94"/>
  <c r="AL595" i="94"/>
  <c r="AK595" i="94"/>
  <c r="AI595" i="94"/>
  <c r="AH595" i="94"/>
  <c r="AG595" i="94"/>
  <c r="AF595" i="94"/>
  <c r="AE595" i="94"/>
  <c r="AD595" i="94"/>
  <c r="AC595" i="94"/>
  <c r="Y595" i="94"/>
  <c r="X595" i="94"/>
  <c r="AU594" i="94"/>
  <c r="AT594" i="94"/>
  <c r="AS594" i="94"/>
  <c r="AR594" i="94"/>
  <c r="AQ594" i="94"/>
  <c r="AP594" i="94"/>
  <c r="AO594" i="94"/>
  <c r="AN594" i="94"/>
  <c r="AM594" i="94"/>
  <c r="AL594" i="94"/>
  <c r="AK594" i="94"/>
  <c r="AI594" i="94"/>
  <c r="AH594" i="94"/>
  <c r="AG594" i="94"/>
  <c r="AF594" i="94"/>
  <c r="AE594" i="94"/>
  <c r="AD594" i="94"/>
  <c r="AC594" i="94"/>
  <c r="Y594" i="94"/>
  <c r="X594" i="94"/>
  <c r="AU593" i="94"/>
  <c r="AT593" i="94"/>
  <c r="AS593" i="94"/>
  <c r="AR593" i="94"/>
  <c r="AQ593" i="94"/>
  <c r="AP593" i="94"/>
  <c r="AO593" i="94"/>
  <c r="AN593" i="94"/>
  <c r="AM593" i="94"/>
  <c r="AL593" i="94"/>
  <c r="AK593" i="94"/>
  <c r="AI593" i="94"/>
  <c r="AH593" i="94"/>
  <c r="AG593" i="94"/>
  <c r="AF593" i="94"/>
  <c r="AE593" i="94"/>
  <c r="AD593" i="94"/>
  <c r="AC593" i="94"/>
  <c r="Y593" i="94"/>
  <c r="X593" i="94"/>
  <c r="AU592" i="94"/>
  <c r="AT592" i="94"/>
  <c r="AS592" i="94"/>
  <c r="AR592" i="94"/>
  <c r="AQ592" i="94"/>
  <c r="AP592" i="94"/>
  <c r="AO592" i="94"/>
  <c r="AN592" i="94"/>
  <c r="AM592" i="94"/>
  <c r="AL592" i="94"/>
  <c r="AK592" i="94"/>
  <c r="AI592" i="94"/>
  <c r="AH592" i="94"/>
  <c r="AG592" i="94"/>
  <c r="AF592" i="94"/>
  <c r="AE592" i="94"/>
  <c r="AD592" i="94"/>
  <c r="AC592" i="94"/>
  <c r="Y592" i="94"/>
  <c r="X592" i="94"/>
  <c r="B592" i="94"/>
  <c r="AU591" i="94"/>
  <c r="AT591" i="94"/>
  <c r="AS591" i="94"/>
  <c r="AR591" i="94"/>
  <c r="AQ591" i="94"/>
  <c r="AP591" i="94"/>
  <c r="AO591" i="94"/>
  <c r="AN591" i="94"/>
  <c r="AM591" i="94"/>
  <c r="AL591" i="94"/>
  <c r="AK591" i="94"/>
  <c r="AI591" i="94"/>
  <c r="AH591" i="94"/>
  <c r="AG591" i="94"/>
  <c r="AF591" i="94"/>
  <c r="AE591" i="94"/>
  <c r="AD591" i="94"/>
  <c r="AC591" i="94"/>
  <c r="Y591" i="94"/>
  <c r="X591" i="94"/>
  <c r="AU590" i="94"/>
  <c r="AT590" i="94"/>
  <c r="AS590" i="94"/>
  <c r="AR590" i="94"/>
  <c r="AQ590" i="94"/>
  <c r="AP590" i="94"/>
  <c r="AO590" i="94"/>
  <c r="AN590" i="94"/>
  <c r="AM590" i="94"/>
  <c r="AL590" i="94"/>
  <c r="AK590" i="94"/>
  <c r="AJ590" i="94"/>
  <c r="AI590" i="94"/>
  <c r="AH590" i="94"/>
  <c r="AG590" i="94"/>
  <c r="AF590" i="94"/>
  <c r="AE590" i="94"/>
  <c r="AD590" i="94"/>
  <c r="AC590" i="94"/>
  <c r="Y590" i="94"/>
  <c r="X590" i="94"/>
  <c r="V590" i="94"/>
  <c r="C590" i="94"/>
  <c r="C591" i="94" s="1"/>
  <c r="AU589" i="94"/>
  <c r="AT589" i="94"/>
  <c r="AS589" i="94"/>
  <c r="AR589" i="94"/>
  <c r="AQ589" i="94"/>
  <c r="AP589" i="94"/>
  <c r="AO589" i="94"/>
  <c r="AN589" i="94"/>
  <c r="AM589" i="94"/>
  <c r="AL589" i="94"/>
  <c r="AK589" i="94"/>
  <c r="AJ589" i="94"/>
  <c r="AI589" i="94"/>
  <c r="AH589" i="94"/>
  <c r="AG589" i="94"/>
  <c r="AF589" i="94"/>
  <c r="AE589" i="94"/>
  <c r="AD589" i="94"/>
  <c r="AC589" i="94"/>
  <c r="Z589" i="94"/>
  <c r="X589" i="94"/>
  <c r="V589" i="94"/>
  <c r="AA589" i="94" l="1"/>
  <c r="W590" i="94"/>
  <c r="W589" i="94"/>
  <c r="Y589" i="94"/>
  <c r="AJ591" i="94"/>
  <c r="W591" i="94" s="1"/>
  <c r="C592" i="94"/>
  <c r="AJ592" i="94" s="1"/>
  <c r="W592" i="94" s="1"/>
  <c r="V591" i="94"/>
  <c r="V592" i="94"/>
  <c r="E39" i="106"/>
  <c r="E40" i="106"/>
  <c r="E41" i="106"/>
  <c r="E42" i="106"/>
  <c r="C593" i="94" l="1"/>
  <c r="V593" i="94" s="1"/>
  <c r="AJ593" i="94"/>
  <c r="W593" i="94" s="1"/>
  <c r="E38" i="106"/>
  <c r="E3" i="106"/>
  <c r="E4" i="106"/>
  <c r="E5" i="106"/>
  <c r="E6" i="106"/>
  <c r="E7" i="106"/>
  <c r="E8" i="106"/>
  <c r="E9" i="106"/>
  <c r="E10" i="106"/>
  <c r="E11" i="106"/>
  <c r="E12" i="106"/>
  <c r="E13" i="106"/>
  <c r="E14" i="106"/>
  <c r="E15" i="106"/>
  <c r="E16" i="106"/>
  <c r="E17" i="106"/>
  <c r="E18" i="106"/>
  <c r="E19" i="106"/>
  <c r="E20" i="106"/>
  <c r="E21" i="106"/>
  <c r="E22" i="106"/>
  <c r="E23" i="106"/>
  <c r="E24" i="106"/>
  <c r="E25" i="106"/>
  <c r="E26" i="106"/>
  <c r="E27" i="106"/>
  <c r="E28" i="106"/>
  <c r="E29" i="106"/>
  <c r="E30" i="106"/>
  <c r="E31" i="106"/>
  <c r="E32" i="106"/>
  <c r="E33" i="106"/>
  <c r="E34" i="106"/>
  <c r="E35" i="106"/>
  <c r="E36" i="106"/>
  <c r="E37" i="106"/>
  <c r="E2" i="106"/>
  <c r="C594" i="94" l="1"/>
  <c r="C595" i="94" s="1"/>
  <c r="AJ594" i="94"/>
  <c r="W594" i="94" s="1"/>
  <c r="V594" i="94"/>
  <c r="C4400" i="103"/>
  <c r="D4400" i="103" s="1"/>
  <c r="D4399" i="103"/>
  <c r="D4398" i="103"/>
  <c r="D4397" i="103"/>
  <c r="D4395" i="103"/>
  <c r="D4394" i="103"/>
  <c r="D4393" i="103"/>
  <c r="D4391" i="103"/>
  <c r="D4390" i="103"/>
  <c r="D4389" i="103"/>
  <c r="D4388" i="103"/>
  <c r="E4387" i="103"/>
  <c r="E4388" i="103" s="1"/>
  <c r="E4389" i="103" s="1"/>
  <c r="E4390" i="103" s="1"/>
  <c r="E4391" i="103" s="1"/>
  <c r="E4392" i="103" s="1"/>
  <c r="E4393" i="103" s="1"/>
  <c r="E4394" i="103" s="1"/>
  <c r="E4395" i="103" s="1"/>
  <c r="E4396" i="103" s="1"/>
  <c r="C4387" i="103"/>
  <c r="D4387" i="103" s="1"/>
  <c r="D4386" i="103"/>
  <c r="C4416" i="103"/>
  <c r="D4416" i="103" s="1"/>
  <c r="D4415" i="103"/>
  <c r="D4414" i="103"/>
  <c r="D4413" i="103"/>
  <c r="D4411" i="103"/>
  <c r="D4410" i="103"/>
  <c r="D4409" i="103"/>
  <c r="D4407" i="103"/>
  <c r="D4406" i="103"/>
  <c r="D4405" i="103"/>
  <c r="D4404" i="103"/>
  <c r="E4403" i="103"/>
  <c r="E4404" i="103" s="1"/>
  <c r="E4405" i="103" s="1"/>
  <c r="E4406" i="103" s="1"/>
  <c r="E4407" i="103" s="1"/>
  <c r="E4408" i="103" s="1"/>
  <c r="E4409" i="103" s="1"/>
  <c r="E4410" i="103" s="1"/>
  <c r="E4411" i="103" s="1"/>
  <c r="E4412" i="103" s="1"/>
  <c r="C4403" i="103"/>
  <c r="D4403" i="103" s="1"/>
  <c r="D4402" i="103"/>
  <c r="D4418" i="103"/>
  <c r="Y4338" i="103"/>
  <c r="Z4338" i="103"/>
  <c r="AA4338" i="103"/>
  <c r="AB4338" i="103"/>
  <c r="AC4338" i="103"/>
  <c r="Y4339" i="103"/>
  <c r="Z4339" i="103"/>
  <c r="AA4339" i="103"/>
  <c r="AB4339" i="103"/>
  <c r="Y4340" i="103"/>
  <c r="Z4340" i="103"/>
  <c r="AA4340" i="103"/>
  <c r="AB4340" i="103"/>
  <c r="AC4340" i="103"/>
  <c r="Y4341" i="103"/>
  <c r="Z4341" i="103"/>
  <c r="AA4341" i="103"/>
  <c r="AB4341" i="103"/>
  <c r="AC4341" i="103"/>
  <c r="Y4342" i="103"/>
  <c r="Z4342" i="103"/>
  <c r="AA4342" i="103"/>
  <c r="AB4342" i="103"/>
  <c r="AC4342" i="103"/>
  <c r="Y4343" i="103"/>
  <c r="Z4343" i="103"/>
  <c r="AA4343" i="103"/>
  <c r="AB4343" i="103"/>
  <c r="AC4343" i="103"/>
  <c r="Y4344" i="103"/>
  <c r="Z4344" i="103"/>
  <c r="AA4344" i="103"/>
  <c r="AB4344" i="103"/>
  <c r="AC4344" i="103"/>
  <c r="Y4345" i="103"/>
  <c r="Z4345" i="103"/>
  <c r="AA4345" i="103"/>
  <c r="AB4345" i="103"/>
  <c r="AC4345" i="103"/>
  <c r="Y4346" i="103"/>
  <c r="Z4346" i="103"/>
  <c r="AA4346" i="103"/>
  <c r="AB4346" i="103"/>
  <c r="AC4346" i="103"/>
  <c r="Y4347" i="103"/>
  <c r="Z4347" i="103"/>
  <c r="AA4347" i="103"/>
  <c r="AB4347" i="103"/>
  <c r="AC4347" i="103"/>
  <c r="Y4348" i="103"/>
  <c r="Z4348" i="103"/>
  <c r="AA4348" i="103"/>
  <c r="AB4348" i="103"/>
  <c r="AC4348" i="103"/>
  <c r="Y4349" i="103"/>
  <c r="Z4349" i="103"/>
  <c r="AA4349" i="103"/>
  <c r="AB4349" i="103"/>
  <c r="AC4349" i="103"/>
  <c r="Y4350" i="103"/>
  <c r="Z4350" i="103"/>
  <c r="AA4350" i="103"/>
  <c r="AB4350" i="103"/>
  <c r="AC4350" i="103"/>
  <c r="Y4351" i="103"/>
  <c r="Z4351" i="103"/>
  <c r="AA4351" i="103"/>
  <c r="AB4351" i="103"/>
  <c r="AC4351" i="103"/>
  <c r="Y4352" i="103"/>
  <c r="Z4352" i="103"/>
  <c r="AA4352" i="103"/>
  <c r="AB4352" i="103"/>
  <c r="AC4352" i="103"/>
  <c r="Y4353" i="103"/>
  <c r="Z4353" i="103"/>
  <c r="AA4353" i="103"/>
  <c r="AB4353" i="103"/>
  <c r="AC4353" i="103"/>
  <c r="Y4354" i="103"/>
  <c r="Z4354" i="103"/>
  <c r="AA4354" i="103"/>
  <c r="AB4354" i="103"/>
  <c r="AC4354" i="103"/>
  <c r="Y4355" i="103"/>
  <c r="Z4355" i="103"/>
  <c r="AA4355" i="103"/>
  <c r="AB4355" i="103"/>
  <c r="AC4355" i="103"/>
  <c r="Y4356" i="103"/>
  <c r="Z4356" i="103"/>
  <c r="AA4356" i="103"/>
  <c r="AB4356" i="103"/>
  <c r="AC4356" i="103"/>
  <c r="Y4357" i="103"/>
  <c r="Z4357" i="103"/>
  <c r="AA4357" i="103"/>
  <c r="AB4357" i="103"/>
  <c r="AC4357" i="103"/>
  <c r="Y4358" i="103"/>
  <c r="Z4358" i="103"/>
  <c r="AA4358" i="103"/>
  <c r="AB4358" i="103"/>
  <c r="AC4358" i="103"/>
  <c r="Y4359" i="103"/>
  <c r="Z4359" i="103"/>
  <c r="AA4359" i="103"/>
  <c r="AB4359" i="103"/>
  <c r="AC4359" i="103"/>
  <c r="Y4360" i="103"/>
  <c r="Z4360" i="103"/>
  <c r="AA4360" i="103"/>
  <c r="AB4360" i="103"/>
  <c r="AC4360" i="103"/>
  <c r="Y4361" i="103"/>
  <c r="Z4361" i="103"/>
  <c r="AA4361" i="103"/>
  <c r="AB4361" i="103"/>
  <c r="AC4361" i="103"/>
  <c r="Y4362" i="103"/>
  <c r="Z4362" i="103"/>
  <c r="AA4362" i="103"/>
  <c r="AB4362" i="103"/>
  <c r="AC4362" i="103"/>
  <c r="Y4363" i="103"/>
  <c r="Z4363" i="103"/>
  <c r="AA4363" i="103"/>
  <c r="AB4363" i="103"/>
  <c r="AC4363" i="103"/>
  <c r="Y4364" i="103"/>
  <c r="Z4364" i="103"/>
  <c r="AA4364" i="103"/>
  <c r="AB4364" i="103"/>
  <c r="AC4364" i="103"/>
  <c r="Y4365" i="103"/>
  <c r="Z4365" i="103"/>
  <c r="AA4365" i="103"/>
  <c r="AB4365" i="103"/>
  <c r="AC4365" i="103"/>
  <c r="Y4366" i="103"/>
  <c r="Z4366" i="103"/>
  <c r="AA4366" i="103"/>
  <c r="AB4366" i="103"/>
  <c r="AC4366" i="103"/>
  <c r="Y4367" i="103"/>
  <c r="Z4367" i="103"/>
  <c r="AA4367" i="103"/>
  <c r="AB4367" i="103"/>
  <c r="AC4367" i="103"/>
  <c r="Y4368" i="103"/>
  <c r="Z4368" i="103"/>
  <c r="AA4368" i="103"/>
  <c r="AB4368" i="103"/>
  <c r="AC4368" i="103"/>
  <c r="Y4369" i="103"/>
  <c r="Z4369" i="103"/>
  <c r="AA4369" i="103"/>
  <c r="AB4369" i="103"/>
  <c r="AC4369" i="103"/>
  <c r="Y4370" i="103"/>
  <c r="Z4370" i="103"/>
  <c r="AA4370" i="103"/>
  <c r="AB4370" i="103"/>
  <c r="AC4370" i="103"/>
  <c r="Y4371" i="103"/>
  <c r="Z4371" i="103"/>
  <c r="AA4371" i="103"/>
  <c r="AB4371" i="103"/>
  <c r="AC4371" i="103"/>
  <c r="Y4372" i="103"/>
  <c r="Z4372" i="103"/>
  <c r="AA4372" i="103"/>
  <c r="AB4372" i="103"/>
  <c r="AC4372" i="103"/>
  <c r="Y4373" i="103"/>
  <c r="Z4373" i="103"/>
  <c r="AA4373" i="103"/>
  <c r="AB4373" i="103"/>
  <c r="AC4373" i="103"/>
  <c r="Y4374" i="103"/>
  <c r="Z4374" i="103"/>
  <c r="AA4374" i="103"/>
  <c r="AB4374" i="103"/>
  <c r="AC4374" i="103"/>
  <c r="Y4375" i="103"/>
  <c r="Z4375" i="103"/>
  <c r="AA4375" i="103"/>
  <c r="AB4375" i="103"/>
  <c r="AC4375" i="103"/>
  <c r="Y4376" i="103"/>
  <c r="Z4376" i="103"/>
  <c r="AA4376" i="103"/>
  <c r="AB4376" i="103"/>
  <c r="AC4376" i="103"/>
  <c r="Y4377" i="103"/>
  <c r="Z4377" i="103"/>
  <c r="AA4377" i="103"/>
  <c r="AB4377" i="103"/>
  <c r="AC4377" i="103"/>
  <c r="Y4378" i="103"/>
  <c r="Z4378" i="103"/>
  <c r="AA4378" i="103"/>
  <c r="AB4378" i="103"/>
  <c r="AC4378" i="103"/>
  <c r="Y4379" i="103"/>
  <c r="Z4379" i="103"/>
  <c r="AA4379" i="103"/>
  <c r="AB4379" i="103"/>
  <c r="AC4379" i="103"/>
  <c r="Y4380" i="103"/>
  <c r="Z4380" i="103"/>
  <c r="AA4380" i="103"/>
  <c r="AB4380" i="103"/>
  <c r="AC4380" i="103"/>
  <c r="Y4381" i="103"/>
  <c r="Z4381" i="103"/>
  <c r="AA4381" i="103"/>
  <c r="AB4381" i="103"/>
  <c r="AC4381" i="103"/>
  <c r="Y4382" i="103"/>
  <c r="Z4382" i="103"/>
  <c r="AA4382" i="103"/>
  <c r="AB4382" i="103"/>
  <c r="AC4382" i="103"/>
  <c r="Y4383" i="103"/>
  <c r="Z4383" i="103"/>
  <c r="AA4383" i="103"/>
  <c r="AB4383" i="103"/>
  <c r="AC4383" i="103"/>
  <c r="Y4384" i="103"/>
  <c r="Z4384" i="103"/>
  <c r="AA4384" i="103"/>
  <c r="AB4384" i="103"/>
  <c r="AC4384" i="103"/>
  <c r="Y4385" i="103"/>
  <c r="Z4385" i="103"/>
  <c r="AA4385" i="103"/>
  <c r="AB4385" i="103"/>
  <c r="AC4385" i="103"/>
  <c r="Y4386" i="103"/>
  <c r="Z4386" i="103"/>
  <c r="AA4386" i="103"/>
  <c r="AB4386" i="103"/>
  <c r="AC4386" i="103"/>
  <c r="Y4387" i="103"/>
  <c r="Z4387" i="103"/>
  <c r="AA4387" i="103"/>
  <c r="AB4387" i="103"/>
  <c r="AC4387" i="103"/>
  <c r="Y4388" i="103"/>
  <c r="Z4388" i="103"/>
  <c r="AA4388" i="103"/>
  <c r="AB4388" i="103"/>
  <c r="AC4388" i="103"/>
  <c r="Y4389" i="103"/>
  <c r="Z4389" i="103"/>
  <c r="AA4389" i="103"/>
  <c r="AB4389" i="103"/>
  <c r="AC4389" i="103"/>
  <c r="Y4390" i="103"/>
  <c r="Z4390" i="103"/>
  <c r="AA4390" i="103"/>
  <c r="AB4390" i="103"/>
  <c r="AC4390" i="103"/>
  <c r="Y4391" i="103"/>
  <c r="Z4391" i="103"/>
  <c r="AA4391" i="103"/>
  <c r="AB4391" i="103"/>
  <c r="AC4391" i="103"/>
  <c r="Y4392" i="103"/>
  <c r="Z4392" i="103"/>
  <c r="AA4392" i="103"/>
  <c r="AB4392" i="103"/>
  <c r="AC4392" i="103"/>
  <c r="Y4393" i="103"/>
  <c r="Z4393" i="103"/>
  <c r="AA4393" i="103"/>
  <c r="AB4393" i="103"/>
  <c r="AC4393" i="103"/>
  <c r="Y4394" i="103"/>
  <c r="Z4394" i="103"/>
  <c r="AA4394" i="103"/>
  <c r="AB4394" i="103"/>
  <c r="AC4394" i="103"/>
  <c r="Y4395" i="103"/>
  <c r="Z4395" i="103"/>
  <c r="AA4395" i="103"/>
  <c r="AB4395" i="103"/>
  <c r="AC4395" i="103"/>
  <c r="Y4396" i="103"/>
  <c r="Z4396" i="103"/>
  <c r="AA4396" i="103"/>
  <c r="AB4396" i="103"/>
  <c r="AC4396" i="103"/>
  <c r="Y4397" i="103"/>
  <c r="Z4397" i="103"/>
  <c r="AA4397" i="103"/>
  <c r="AB4397" i="103"/>
  <c r="AC4397" i="103"/>
  <c r="Y4398" i="103"/>
  <c r="Z4398" i="103"/>
  <c r="AA4398" i="103"/>
  <c r="AB4398" i="103"/>
  <c r="AC4398" i="103"/>
  <c r="Y4399" i="103"/>
  <c r="Z4399" i="103"/>
  <c r="AA4399" i="103"/>
  <c r="AB4399" i="103"/>
  <c r="AC4399" i="103"/>
  <c r="Y4400" i="103"/>
  <c r="Z4400" i="103"/>
  <c r="AA4400" i="103"/>
  <c r="AB4400" i="103"/>
  <c r="AC4400" i="103"/>
  <c r="Y4401" i="103"/>
  <c r="Z4401" i="103"/>
  <c r="AA4401" i="103"/>
  <c r="AB4401" i="103"/>
  <c r="AC4401" i="103"/>
  <c r="Z4402" i="103"/>
  <c r="AA4402" i="103"/>
  <c r="AB4402" i="103"/>
  <c r="AC4402" i="103"/>
  <c r="Z4403" i="103"/>
  <c r="AA4403" i="103"/>
  <c r="AB4403" i="103"/>
  <c r="Z4404" i="103"/>
  <c r="AA4404" i="103"/>
  <c r="AB4404" i="103"/>
  <c r="Z4405" i="103"/>
  <c r="AA4405" i="103"/>
  <c r="AB4405" i="103"/>
  <c r="Y4406" i="103"/>
  <c r="Z4406" i="103"/>
  <c r="AA4406" i="103"/>
  <c r="AB4406" i="103"/>
  <c r="AC4406" i="103"/>
  <c r="Y4407" i="103"/>
  <c r="Z4407" i="103"/>
  <c r="AA4407" i="103"/>
  <c r="AB4407" i="103"/>
  <c r="AC4407" i="103"/>
  <c r="Y4408" i="103"/>
  <c r="Z4408" i="103"/>
  <c r="AA4408" i="103"/>
  <c r="AB4408" i="103"/>
  <c r="AC4408" i="103"/>
  <c r="Y4409" i="103"/>
  <c r="Z4409" i="103"/>
  <c r="AA4409" i="103"/>
  <c r="AB4409" i="103"/>
  <c r="AC4409" i="103"/>
  <c r="Y4410" i="103"/>
  <c r="Z4410" i="103"/>
  <c r="AA4410" i="103"/>
  <c r="AB4410" i="103"/>
  <c r="AC4410" i="103"/>
  <c r="Y4411" i="103"/>
  <c r="Z4411" i="103"/>
  <c r="AA4411" i="103"/>
  <c r="AB4411" i="103"/>
  <c r="AC4411" i="103"/>
  <c r="Y4412" i="103"/>
  <c r="Z4412" i="103"/>
  <c r="AA4412" i="103"/>
  <c r="AB4412" i="103"/>
  <c r="AC4412" i="103"/>
  <c r="Y4413" i="103"/>
  <c r="Z4413" i="103"/>
  <c r="AA4413" i="103"/>
  <c r="AB4413" i="103"/>
  <c r="AC4413" i="103"/>
  <c r="Y4414" i="103"/>
  <c r="Z4414" i="103"/>
  <c r="AA4414" i="103"/>
  <c r="AB4414" i="103"/>
  <c r="AC4414" i="103"/>
  <c r="Y4415" i="103"/>
  <c r="Z4415" i="103"/>
  <c r="AA4415" i="103"/>
  <c r="AB4415" i="103"/>
  <c r="AC4415" i="103"/>
  <c r="Y4416" i="103"/>
  <c r="Z4416" i="103"/>
  <c r="AA4416" i="103"/>
  <c r="AB4416" i="103"/>
  <c r="AC4416" i="103"/>
  <c r="Y4417" i="103"/>
  <c r="Z4417" i="103"/>
  <c r="AA4417" i="103"/>
  <c r="AB4417" i="103"/>
  <c r="AC4417" i="103"/>
  <c r="Y4418" i="103"/>
  <c r="Z4418" i="103"/>
  <c r="AA4418" i="103"/>
  <c r="AB4418" i="103"/>
  <c r="AC4418" i="103"/>
  <c r="Y4419" i="103"/>
  <c r="Z4419" i="103"/>
  <c r="AA4419" i="103"/>
  <c r="AB4419" i="103"/>
  <c r="AC4419" i="103"/>
  <c r="Y4420" i="103"/>
  <c r="Z4420" i="103"/>
  <c r="AA4420" i="103"/>
  <c r="AB4420" i="103"/>
  <c r="AC4420" i="103"/>
  <c r="Y4421" i="103"/>
  <c r="Z4421" i="103"/>
  <c r="AA4421" i="103"/>
  <c r="AB4421" i="103"/>
  <c r="AC4421" i="103"/>
  <c r="Y4422" i="103"/>
  <c r="Z4422" i="103"/>
  <c r="AA4422" i="103"/>
  <c r="AB4422" i="103"/>
  <c r="AC4422" i="103"/>
  <c r="Y4423" i="103"/>
  <c r="Z4423" i="103"/>
  <c r="AA4423" i="103"/>
  <c r="AB4423" i="103"/>
  <c r="AC4423" i="103"/>
  <c r="Y4424" i="103"/>
  <c r="Z4424" i="103"/>
  <c r="AA4424" i="103"/>
  <c r="AB4424" i="103"/>
  <c r="AC4424" i="103"/>
  <c r="Y4425" i="103"/>
  <c r="Z4425" i="103"/>
  <c r="AA4425" i="103"/>
  <c r="AB4425" i="103"/>
  <c r="AC4425" i="103"/>
  <c r="Y4426" i="103"/>
  <c r="Z4426" i="103"/>
  <c r="AA4426" i="103"/>
  <c r="AB4426" i="103"/>
  <c r="AC4426" i="103"/>
  <c r="Y4427" i="103"/>
  <c r="Z4427" i="103"/>
  <c r="AA4427" i="103"/>
  <c r="AB4427" i="103"/>
  <c r="AC4427" i="103"/>
  <c r="Y4428" i="103"/>
  <c r="Z4428" i="103"/>
  <c r="AA4428" i="103"/>
  <c r="AB4428" i="103"/>
  <c r="AC4428" i="103"/>
  <c r="Y4429" i="103"/>
  <c r="Z4429" i="103"/>
  <c r="AA4429" i="103"/>
  <c r="AB4429" i="103"/>
  <c r="AC4429" i="103"/>
  <c r="Y4430" i="103"/>
  <c r="Z4430" i="103"/>
  <c r="AA4430" i="103"/>
  <c r="AB4430" i="103"/>
  <c r="AC4430" i="103"/>
  <c r="Y4431" i="103"/>
  <c r="Z4431" i="103"/>
  <c r="AA4431" i="103"/>
  <c r="AB4431" i="103"/>
  <c r="AC4431" i="103"/>
  <c r="Y4432" i="103"/>
  <c r="Z4432" i="103"/>
  <c r="AA4432" i="103"/>
  <c r="AB4432" i="103"/>
  <c r="AC4432" i="103"/>
  <c r="Y4433" i="103"/>
  <c r="Z4433" i="103"/>
  <c r="AA4433" i="103"/>
  <c r="AB4433" i="103"/>
  <c r="AC4433" i="103"/>
  <c r="Z4434" i="103"/>
  <c r="AA4434" i="103"/>
  <c r="AB4434" i="103"/>
  <c r="AC4434" i="103"/>
  <c r="Z4435" i="103"/>
  <c r="AA4435" i="103"/>
  <c r="AB4435" i="103"/>
  <c r="Y4436" i="103"/>
  <c r="Z4436" i="103"/>
  <c r="AA4436" i="103"/>
  <c r="AB4436" i="103"/>
  <c r="AC4436" i="103"/>
  <c r="Y4437" i="103"/>
  <c r="Z4437" i="103"/>
  <c r="AA4437" i="103"/>
  <c r="AB4437" i="103"/>
  <c r="AC4437" i="103"/>
  <c r="Y4438" i="103"/>
  <c r="Z4438" i="103"/>
  <c r="AA4438" i="103"/>
  <c r="AB4438" i="103"/>
  <c r="AC4438" i="103"/>
  <c r="Y4439" i="103"/>
  <c r="Z4439" i="103"/>
  <c r="AA4439" i="103"/>
  <c r="AB4439" i="103"/>
  <c r="AC4439" i="103"/>
  <c r="Y4440" i="103"/>
  <c r="Z4440" i="103"/>
  <c r="AA4440" i="103"/>
  <c r="AB4440" i="103"/>
  <c r="AC4440" i="103"/>
  <c r="Y4441" i="103"/>
  <c r="Z4441" i="103"/>
  <c r="AA4441" i="103"/>
  <c r="AB4441" i="103"/>
  <c r="AC4441" i="103"/>
  <c r="Y4442" i="103"/>
  <c r="Z4442" i="103"/>
  <c r="AA4442" i="103"/>
  <c r="AB4442" i="103"/>
  <c r="AC4442" i="103"/>
  <c r="Y4443" i="103"/>
  <c r="Z4443" i="103"/>
  <c r="AA4443" i="103"/>
  <c r="AB4443" i="103"/>
  <c r="AC4443" i="103"/>
  <c r="Y4444" i="103"/>
  <c r="Z4444" i="103"/>
  <c r="AA4444" i="103"/>
  <c r="AB4444" i="103"/>
  <c r="AC4444" i="103"/>
  <c r="Y4445" i="103"/>
  <c r="Z4445" i="103"/>
  <c r="AA4445" i="103"/>
  <c r="AB4445" i="103"/>
  <c r="AC4445" i="103"/>
  <c r="Y4446" i="103"/>
  <c r="Z4446" i="103"/>
  <c r="AA4446" i="103"/>
  <c r="AB4446" i="103"/>
  <c r="AC4446" i="103"/>
  <c r="Y4447" i="103"/>
  <c r="Z4447" i="103"/>
  <c r="AA4447" i="103"/>
  <c r="AB4447" i="103"/>
  <c r="AC4447" i="103"/>
  <c r="Y4448" i="103"/>
  <c r="Z4448" i="103"/>
  <c r="AA4448" i="103"/>
  <c r="AB4448" i="103"/>
  <c r="AC4448" i="103"/>
  <c r="Y4449" i="103"/>
  <c r="Z4449" i="103"/>
  <c r="AA4449" i="103"/>
  <c r="AB4449" i="103"/>
  <c r="AC4449" i="103"/>
  <c r="Z4450" i="103"/>
  <c r="AA4450" i="103"/>
  <c r="AB4450" i="103"/>
  <c r="AC4450" i="103"/>
  <c r="Z4451" i="103"/>
  <c r="AA4451" i="103"/>
  <c r="AB4451" i="103"/>
  <c r="AC4451" i="103"/>
  <c r="Z4452" i="103"/>
  <c r="AA4452" i="103"/>
  <c r="AB4452" i="103"/>
  <c r="AC4452" i="103"/>
  <c r="Z4453" i="103"/>
  <c r="AA4453" i="103"/>
  <c r="AB4453" i="103"/>
  <c r="AC4453" i="103"/>
  <c r="Y4454" i="103"/>
  <c r="Z4454" i="103"/>
  <c r="AA4454" i="103"/>
  <c r="AB4454" i="103"/>
  <c r="AC4454" i="103"/>
  <c r="Y4455" i="103"/>
  <c r="Z4455" i="103"/>
  <c r="AA4455" i="103"/>
  <c r="AB4455" i="103"/>
  <c r="AC4455" i="103"/>
  <c r="Y4456" i="103"/>
  <c r="Z4456" i="103"/>
  <c r="AA4456" i="103"/>
  <c r="AB4456" i="103"/>
  <c r="AC4456" i="103"/>
  <c r="Y4457" i="103"/>
  <c r="Z4457" i="103"/>
  <c r="AA4457" i="103"/>
  <c r="AB4457" i="103"/>
  <c r="AC4457" i="103"/>
  <c r="Y4458" i="103"/>
  <c r="Z4458" i="103"/>
  <c r="AA4458" i="103"/>
  <c r="AB4458" i="103"/>
  <c r="AC4458" i="103"/>
  <c r="Y4459" i="103"/>
  <c r="Z4459" i="103"/>
  <c r="AA4459" i="103"/>
  <c r="AB4459" i="103"/>
  <c r="AC4459" i="103"/>
  <c r="Y4460" i="103"/>
  <c r="Z4460" i="103"/>
  <c r="AA4460" i="103"/>
  <c r="AB4460" i="103"/>
  <c r="AC4460" i="103"/>
  <c r="Y4461" i="103"/>
  <c r="Z4461" i="103"/>
  <c r="AA4461" i="103"/>
  <c r="AB4461" i="103"/>
  <c r="AC4461" i="103"/>
  <c r="Y4462" i="103"/>
  <c r="Z4462" i="103"/>
  <c r="AA4462" i="103"/>
  <c r="AB4462" i="103"/>
  <c r="AC4462" i="103"/>
  <c r="Y4463" i="103"/>
  <c r="Z4463" i="103"/>
  <c r="AA4463" i="103"/>
  <c r="AB4463" i="103"/>
  <c r="AC4463" i="103"/>
  <c r="Y4464" i="103"/>
  <c r="Z4464" i="103"/>
  <c r="AA4464" i="103"/>
  <c r="AB4464" i="103"/>
  <c r="AC4464" i="103"/>
  <c r="Y4465" i="103"/>
  <c r="Z4465" i="103"/>
  <c r="AA4465" i="103"/>
  <c r="AB4465" i="103"/>
  <c r="AC4465" i="103"/>
  <c r="Y4466" i="103"/>
  <c r="Z4466" i="103"/>
  <c r="AA4466" i="103"/>
  <c r="AB4466" i="103"/>
  <c r="AC4466" i="103"/>
  <c r="Y4467" i="103"/>
  <c r="Z4467" i="103"/>
  <c r="AA4467" i="103"/>
  <c r="AB4467" i="103"/>
  <c r="AC4467" i="103"/>
  <c r="Y4468" i="103"/>
  <c r="Z4468" i="103"/>
  <c r="AA4468" i="103"/>
  <c r="AB4468" i="103"/>
  <c r="AC4468" i="103"/>
  <c r="Y4469" i="103"/>
  <c r="Z4469" i="103"/>
  <c r="AA4469" i="103"/>
  <c r="AB4469" i="103"/>
  <c r="AC4469" i="103"/>
  <c r="Y4470" i="103"/>
  <c r="Z4470" i="103"/>
  <c r="AA4470" i="103"/>
  <c r="AB4470" i="103"/>
  <c r="AC4470" i="103"/>
  <c r="Y4471" i="103"/>
  <c r="Z4471" i="103"/>
  <c r="AA4471" i="103"/>
  <c r="AB4471" i="103"/>
  <c r="AC4471" i="103"/>
  <c r="Y4472" i="103"/>
  <c r="Z4472" i="103"/>
  <c r="AA4472" i="103"/>
  <c r="AB4472" i="103"/>
  <c r="AC4472" i="103"/>
  <c r="Y4473" i="103"/>
  <c r="Z4473" i="103"/>
  <c r="AA4473" i="103"/>
  <c r="AB4473" i="103"/>
  <c r="AC4473" i="103"/>
  <c r="Y4474" i="103"/>
  <c r="Z4474" i="103"/>
  <c r="AA4474" i="103"/>
  <c r="AB4474" i="103"/>
  <c r="AC4474" i="103"/>
  <c r="Y4475" i="103"/>
  <c r="Z4475" i="103"/>
  <c r="AA4475" i="103"/>
  <c r="AB4475" i="103"/>
  <c r="AC4475" i="103"/>
  <c r="Y4476" i="103"/>
  <c r="Z4476" i="103"/>
  <c r="AA4476" i="103"/>
  <c r="AB4476" i="103"/>
  <c r="AC4476" i="103"/>
  <c r="Y4477" i="103"/>
  <c r="Z4477" i="103"/>
  <c r="AA4477" i="103"/>
  <c r="AB4477" i="103"/>
  <c r="AC4477" i="103"/>
  <c r="Y4478" i="103"/>
  <c r="Z4478" i="103"/>
  <c r="AA4478" i="103"/>
  <c r="AB4478" i="103"/>
  <c r="AC4478" i="103"/>
  <c r="Y4479" i="103"/>
  <c r="Z4479" i="103"/>
  <c r="AA4479" i="103"/>
  <c r="AB4479" i="103"/>
  <c r="AC4479" i="103"/>
  <c r="Y4480" i="103"/>
  <c r="Z4480" i="103"/>
  <c r="AA4480" i="103"/>
  <c r="AB4480" i="103"/>
  <c r="AC4480" i="103"/>
  <c r="Y4481" i="103"/>
  <c r="Z4481" i="103"/>
  <c r="AA4481" i="103"/>
  <c r="AB4481" i="103"/>
  <c r="AC4481" i="103"/>
  <c r="Y4482" i="103"/>
  <c r="Z4482" i="103"/>
  <c r="AA4482" i="103"/>
  <c r="AB4482" i="103"/>
  <c r="AC4482" i="103"/>
  <c r="Y4483" i="103"/>
  <c r="Z4483" i="103"/>
  <c r="AA4483" i="103"/>
  <c r="AB4483" i="103"/>
  <c r="AC4483" i="103"/>
  <c r="Y4484" i="103"/>
  <c r="Z4484" i="103"/>
  <c r="AA4484" i="103"/>
  <c r="AB4484" i="103"/>
  <c r="AC4484" i="103"/>
  <c r="Y4485" i="103"/>
  <c r="Z4485" i="103"/>
  <c r="AA4485" i="103"/>
  <c r="AB4485" i="103"/>
  <c r="AC4485" i="103"/>
  <c r="Y4486" i="103"/>
  <c r="Z4486" i="103"/>
  <c r="AA4486" i="103"/>
  <c r="AB4486" i="103"/>
  <c r="AC4486" i="103"/>
  <c r="Y4487" i="103"/>
  <c r="Z4487" i="103"/>
  <c r="AA4487" i="103"/>
  <c r="AB4487" i="103"/>
  <c r="AC4487" i="103"/>
  <c r="Y4488" i="103"/>
  <c r="Z4488" i="103"/>
  <c r="AA4488" i="103"/>
  <c r="AB4488" i="103"/>
  <c r="AC4488" i="103"/>
  <c r="Y4489" i="103"/>
  <c r="Z4489" i="103"/>
  <c r="AA4489" i="103"/>
  <c r="AB4489" i="103"/>
  <c r="AC4489" i="103"/>
  <c r="Y4490" i="103"/>
  <c r="Z4490" i="103"/>
  <c r="AA4490" i="103"/>
  <c r="AB4490" i="103"/>
  <c r="AC4490" i="103"/>
  <c r="Y4491" i="103"/>
  <c r="Z4491" i="103"/>
  <c r="AA4491" i="103"/>
  <c r="AB4491" i="103"/>
  <c r="AC4491" i="103"/>
  <c r="Y4492" i="103"/>
  <c r="Z4492" i="103"/>
  <c r="AA4492" i="103"/>
  <c r="AB4492" i="103"/>
  <c r="AC4492" i="103"/>
  <c r="Y4493" i="103"/>
  <c r="Z4493" i="103"/>
  <c r="AA4493" i="103"/>
  <c r="AB4493" i="103"/>
  <c r="AC4493" i="103"/>
  <c r="Y4494" i="103"/>
  <c r="Z4494" i="103"/>
  <c r="AA4494" i="103"/>
  <c r="AB4494" i="103"/>
  <c r="AC4494" i="103"/>
  <c r="Y4495" i="103"/>
  <c r="Z4495" i="103"/>
  <c r="AA4495" i="103"/>
  <c r="AB4495" i="103"/>
  <c r="AC4495" i="103"/>
  <c r="Y4496" i="103"/>
  <c r="Z4496" i="103"/>
  <c r="AA4496" i="103"/>
  <c r="AB4496" i="103"/>
  <c r="AC4496" i="103"/>
  <c r="Y4497" i="103"/>
  <c r="Z4497" i="103"/>
  <c r="AA4497" i="103"/>
  <c r="AB4497" i="103"/>
  <c r="AC4497" i="103"/>
  <c r="Y4498" i="103"/>
  <c r="Z4498" i="103"/>
  <c r="AA4498" i="103"/>
  <c r="AB4498" i="103"/>
  <c r="AC4498" i="103"/>
  <c r="Y4499" i="103"/>
  <c r="Z4499" i="103"/>
  <c r="AA4499" i="103"/>
  <c r="AB4499" i="103"/>
  <c r="AC4499" i="103"/>
  <c r="Y4500" i="103"/>
  <c r="Z4500" i="103"/>
  <c r="AA4500" i="103"/>
  <c r="AB4500" i="103"/>
  <c r="AC4500" i="103"/>
  <c r="Y4501" i="103"/>
  <c r="Z4501" i="103"/>
  <c r="AA4501" i="103"/>
  <c r="AB4501" i="103"/>
  <c r="AC4501" i="103"/>
  <c r="Y4502" i="103"/>
  <c r="Z4502" i="103"/>
  <c r="AA4502" i="103"/>
  <c r="AB4502" i="103"/>
  <c r="AC4502" i="103"/>
  <c r="Y4503" i="103"/>
  <c r="Z4503" i="103"/>
  <c r="AA4503" i="103"/>
  <c r="AB4503" i="103"/>
  <c r="AC4503" i="103"/>
  <c r="Y4504" i="103"/>
  <c r="Z4504" i="103"/>
  <c r="AA4504" i="103"/>
  <c r="AB4504" i="103"/>
  <c r="AC4504" i="103"/>
  <c r="Y4505" i="103"/>
  <c r="Z4505" i="103"/>
  <c r="AA4505" i="103"/>
  <c r="AB4505" i="103"/>
  <c r="AC4505" i="103"/>
  <c r="Y4506" i="103"/>
  <c r="Z4506" i="103"/>
  <c r="AA4506" i="103"/>
  <c r="AB4506" i="103"/>
  <c r="AC4506" i="103"/>
  <c r="Y4507" i="103"/>
  <c r="Z4507" i="103"/>
  <c r="AA4507" i="103"/>
  <c r="AB4507" i="103"/>
  <c r="AC4507" i="103"/>
  <c r="Y4508" i="103"/>
  <c r="Z4508" i="103"/>
  <c r="AA4508" i="103"/>
  <c r="AB4508" i="103"/>
  <c r="AC4508" i="103"/>
  <c r="Y4509" i="103"/>
  <c r="Z4509" i="103"/>
  <c r="AA4509" i="103"/>
  <c r="AB4509" i="103"/>
  <c r="AC4509" i="103"/>
  <c r="Y4510" i="103"/>
  <c r="Z4510" i="103"/>
  <c r="AA4510" i="103"/>
  <c r="AB4510" i="103"/>
  <c r="AC4510" i="103"/>
  <c r="Y4511" i="103"/>
  <c r="Z4511" i="103"/>
  <c r="AA4511" i="103"/>
  <c r="AB4511" i="103"/>
  <c r="AC4511" i="103"/>
  <c r="Y4512" i="103"/>
  <c r="Z4512" i="103"/>
  <c r="AA4512" i="103"/>
  <c r="AB4512" i="103"/>
  <c r="AC4512" i="103"/>
  <c r="Y4513" i="103"/>
  <c r="Z4513" i="103"/>
  <c r="AA4513" i="103"/>
  <c r="AB4513" i="103"/>
  <c r="AC4513" i="103"/>
  <c r="Z4323" i="103"/>
  <c r="AA4323" i="103"/>
  <c r="AB4323" i="103"/>
  <c r="Y4324" i="103"/>
  <c r="Z4324" i="103"/>
  <c r="AA4324" i="103"/>
  <c r="AB4324" i="103"/>
  <c r="AC4324" i="103"/>
  <c r="Y4325" i="103"/>
  <c r="Z4325" i="103"/>
  <c r="AA4325" i="103"/>
  <c r="AB4325" i="103"/>
  <c r="AC4325" i="103"/>
  <c r="Y4326" i="103"/>
  <c r="Z4326" i="103"/>
  <c r="AA4326" i="103"/>
  <c r="AB4326" i="103"/>
  <c r="AC4326" i="103"/>
  <c r="Y4327" i="103"/>
  <c r="Z4327" i="103"/>
  <c r="AA4327" i="103"/>
  <c r="AB4327" i="103"/>
  <c r="AC4327" i="103"/>
  <c r="Y4328" i="103"/>
  <c r="Z4328" i="103"/>
  <c r="AA4328" i="103"/>
  <c r="AB4328" i="103"/>
  <c r="AC4328" i="103"/>
  <c r="Y4329" i="103"/>
  <c r="Z4329" i="103"/>
  <c r="AA4329" i="103"/>
  <c r="AB4329" i="103"/>
  <c r="AC4329" i="103"/>
  <c r="Y4330" i="103"/>
  <c r="Z4330" i="103"/>
  <c r="AA4330" i="103"/>
  <c r="AB4330" i="103"/>
  <c r="AC4330" i="103"/>
  <c r="Y4331" i="103"/>
  <c r="Z4331" i="103"/>
  <c r="AA4331" i="103"/>
  <c r="AB4331" i="103"/>
  <c r="AC4331" i="103"/>
  <c r="Y4332" i="103"/>
  <c r="Z4332" i="103"/>
  <c r="AA4332" i="103"/>
  <c r="AB4332" i="103"/>
  <c r="AC4332" i="103"/>
  <c r="Y4333" i="103"/>
  <c r="Z4333" i="103"/>
  <c r="AA4333" i="103"/>
  <c r="AB4333" i="103"/>
  <c r="AC4333" i="103"/>
  <c r="Y4334" i="103"/>
  <c r="Z4334" i="103"/>
  <c r="AA4334" i="103"/>
  <c r="AB4334" i="103"/>
  <c r="AC4334" i="103"/>
  <c r="Y4335" i="103"/>
  <c r="Z4335" i="103"/>
  <c r="AA4335" i="103"/>
  <c r="AB4335" i="103"/>
  <c r="AC4335" i="103"/>
  <c r="Y4336" i="103"/>
  <c r="Z4336" i="103"/>
  <c r="AA4336" i="103"/>
  <c r="AB4336" i="103"/>
  <c r="AC4336" i="103"/>
  <c r="Y4337" i="103"/>
  <c r="Z4337" i="103"/>
  <c r="AA4337" i="103"/>
  <c r="AB4337" i="103"/>
  <c r="AC4337" i="103"/>
  <c r="U4341" i="103"/>
  <c r="U4342" i="103"/>
  <c r="U4343" i="103"/>
  <c r="U4344" i="103"/>
  <c r="U4345" i="103"/>
  <c r="U4346" i="103"/>
  <c r="U4347" i="103"/>
  <c r="U4348" i="103"/>
  <c r="U4349" i="103"/>
  <c r="U4350" i="103"/>
  <c r="T4351" i="103"/>
  <c r="U4351" i="103"/>
  <c r="T4352" i="103"/>
  <c r="U4352" i="103"/>
  <c r="T4353" i="103"/>
  <c r="U4353" i="103"/>
  <c r="U4354" i="103"/>
  <c r="U4355" i="103"/>
  <c r="U4356" i="103"/>
  <c r="U4357" i="103"/>
  <c r="U4358" i="103"/>
  <c r="U4359" i="103"/>
  <c r="U4360" i="103"/>
  <c r="U4361" i="103"/>
  <c r="U4362" i="103"/>
  <c r="U4363" i="103"/>
  <c r="U4364" i="103"/>
  <c r="T4365" i="103"/>
  <c r="U4365" i="103"/>
  <c r="T4366" i="103"/>
  <c r="U4366" i="103"/>
  <c r="T4367" i="103"/>
  <c r="U4367" i="103"/>
  <c r="T4368" i="103"/>
  <c r="U4368" i="103"/>
  <c r="T4369" i="103"/>
  <c r="U4369" i="103"/>
  <c r="U4370" i="103"/>
  <c r="U4371" i="103"/>
  <c r="U4372" i="103"/>
  <c r="U4373" i="103"/>
  <c r="U4374" i="103"/>
  <c r="U4375" i="103"/>
  <c r="U4376" i="103"/>
  <c r="U4377" i="103"/>
  <c r="U4378" i="103"/>
  <c r="U4379" i="103"/>
  <c r="U4380" i="103"/>
  <c r="T4381" i="103"/>
  <c r="U4381" i="103"/>
  <c r="T4382" i="103"/>
  <c r="U4382" i="103"/>
  <c r="T4383" i="103"/>
  <c r="U4383" i="103"/>
  <c r="T4384" i="103"/>
  <c r="U4384" i="103"/>
  <c r="T4385" i="103"/>
  <c r="U4385" i="103"/>
  <c r="U4386" i="103"/>
  <c r="U4387" i="103"/>
  <c r="U4388" i="103"/>
  <c r="U4389" i="103"/>
  <c r="U4390" i="103"/>
  <c r="U4391" i="103"/>
  <c r="U4392" i="103"/>
  <c r="U4393" i="103"/>
  <c r="U4394" i="103"/>
  <c r="U4395" i="103"/>
  <c r="U4396" i="103"/>
  <c r="T4397" i="103"/>
  <c r="U4397" i="103"/>
  <c r="T4398" i="103"/>
  <c r="U4398" i="103"/>
  <c r="T4399" i="103"/>
  <c r="U4399" i="103"/>
  <c r="T4400" i="103"/>
  <c r="U4400" i="103"/>
  <c r="T4401" i="103"/>
  <c r="U4401" i="103"/>
  <c r="U4406" i="103"/>
  <c r="U4407" i="103"/>
  <c r="U4408" i="103"/>
  <c r="U4409" i="103"/>
  <c r="U4410" i="103"/>
  <c r="U4411" i="103"/>
  <c r="U4412" i="103"/>
  <c r="T4413" i="103"/>
  <c r="U4413" i="103"/>
  <c r="T4414" i="103"/>
  <c r="U4414" i="103"/>
  <c r="T4415" i="103"/>
  <c r="U4415" i="103"/>
  <c r="T4416" i="103"/>
  <c r="U4416" i="103"/>
  <c r="T4417" i="103"/>
  <c r="U4417" i="103"/>
  <c r="U4418" i="103"/>
  <c r="U4419" i="103"/>
  <c r="U4420" i="103"/>
  <c r="U4421" i="103"/>
  <c r="U4422" i="103"/>
  <c r="U4423" i="103"/>
  <c r="U4424" i="103"/>
  <c r="U4425" i="103"/>
  <c r="U4426" i="103"/>
  <c r="U4427" i="103"/>
  <c r="U4428" i="103"/>
  <c r="T4429" i="103"/>
  <c r="U4429" i="103"/>
  <c r="T4430" i="103"/>
  <c r="U4430" i="103"/>
  <c r="T4431" i="103"/>
  <c r="U4431" i="103"/>
  <c r="T4432" i="103"/>
  <c r="U4432" i="103"/>
  <c r="T4433" i="103"/>
  <c r="U4433" i="103"/>
  <c r="U4436" i="103"/>
  <c r="U4437" i="103"/>
  <c r="U4438" i="103"/>
  <c r="U4439" i="103"/>
  <c r="U4440" i="103"/>
  <c r="U4441" i="103"/>
  <c r="U4442" i="103"/>
  <c r="U4443" i="103"/>
  <c r="U4444" i="103"/>
  <c r="T4445" i="103"/>
  <c r="U4445" i="103"/>
  <c r="T4446" i="103"/>
  <c r="U4446" i="103"/>
  <c r="T4447" i="103"/>
  <c r="U4447" i="103"/>
  <c r="T4448" i="103"/>
  <c r="U4448" i="103"/>
  <c r="T4449" i="103"/>
  <c r="U4449" i="103"/>
  <c r="T4461" i="103"/>
  <c r="T4462" i="103"/>
  <c r="T4463" i="103"/>
  <c r="T4464" i="103"/>
  <c r="T4465" i="103"/>
  <c r="T4477" i="103"/>
  <c r="T4478" i="103"/>
  <c r="T4479" i="103"/>
  <c r="T4480" i="103"/>
  <c r="T4481" i="103"/>
  <c r="T4493" i="103"/>
  <c r="T4494" i="103"/>
  <c r="T4495" i="103"/>
  <c r="T4496" i="103"/>
  <c r="T4497" i="103"/>
  <c r="T4509" i="103"/>
  <c r="T4510" i="103"/>
  <c r="T4511" i="103"/>
  <c r="T4512" i="103"/>
  <c r="T4513" i="103"/>
  <c r="T4338" i="103"/>
  <c r="U4340" i="103"/>
  <c r="U4324" i="103"/>
  <c r="U4325" i="103"/>
  <c r="U4326" i="103"/>
  <c r="U4327" i="103"/>
  <c r="U4328" i="103"/>
  <c r="U4329" i="103"/>
  <c r="U4330" i="103"/>
  <c r="U4331" i="103"/>
  <c r="U4332" i="103"/>
  <c r="T4333" i="103"/>
  <c r="U4333" i="103"/>
  <c r="T4334" i="103"/>
  <c r="U4334" i="103"/>
  <c r="T4335" i="103"/>
  <c r="U4335" i="103"/>
  <c r="T4336" i="103"/>
  <c r="U4336" i="103"/>
  <c r="T4337" i="103"/>
  <c r="U4337" i="103"/>
  <c r="Y13" i="103"/>
  <c r="Z13" i="103"/>
  <c r="AA13" i="103"/>
  <c r="AB13" i="103"/>
  <c r="AC13" i="103"/>
  <c r="Y14" i="103"/>
  <c r="Z14" i="103"/>
  <c r="AA14" i="103"/>
  <c r="AB14" i="103"/>
  <c r="AC14" i="103"/>
  <c r="Y15" i="103"/>
  <c r="Z15" i="103"/>
  <c r="AA15" i="103"/>
  <c r="AB15" i="103"/>
  <c r="AC15" i="103"/>
  <c r="Y16" i="103"/>
  <c r="Z16" i="103"/>
  <c r="AA16" i="103"/>
  <c r="AB16" i="103"/>
  <c r="AC16" i="103"/>
  <c r="Y17" i="103"/>
  <c r="Z17" i="103"/>
  <c r="AA17" i="103"/>
  <c r="AB17" i="103"/>
  <c r="AC17" i="103"/>
  <c r="Y18" i="103"/>
  <c r="Z18" i="103"/>
  <c r="AA18" i="103"/>
  <c r="AB18" i="103"/>
  <c r="AC18" i="103"/>
  <c r="Y19" i="103"/>
  <c r="Z19" i="103"/>
  <c r="AA19" i="103"/>
  <c r="AB19" i="103"/>
  <c r="AC19" i="103"/>
  <c r="Y20" i="103"/>
  <c r="Z20" i="103"/>
  <c r="AA20" i="103"/>
  <c r="AB20" i="103"/>
  <c r="AC20" i="103"/>
  <c r="Y21" i="103"/>
  <c r="Z21" i="103"/>
  <c r="AA21" i="103"/>
  <c r="AB21" i="103"/>
  <c r="AC21" i="103"/>
  <c r="Y22" i="103"/>
  <c r="Z22" i="103"/>
  <c r="AA22" i="103"/>
  <c r="AB22" i="103"/>
  <c r="AC22" i="103"/>
  <c r="Y23" i="103"/>
  <c r="Z23" i="103"/>
  <c r="AA23" i="103"/>
  <c r="AB23" i="103"/>
  <c r="AC23" i="103"/>
  <c r="Y24" i="103"/>
  <c r="Z24" i="103"/>
  <c r="AA24" i="103"/>
  <c r="AB24" i="103"/>
  <c r="AC24" i="103"/>
  <c r="Y25" i="103"/>
  <c r="Z25" i="103"/>
  <c r="AA25" i="103"/>
  <c r="AB25" i="103"/>
  <c r="AC25" i="103"/>
  <c r="Z26" i="103"/>
  <c r="AA26" i="103"/>
  <c r="AB26" i="103"/>
  <c r="Y27" i="103"/>
  <c r="Z27" i="103"/>
  <c r="AA27" i="103"/>
  <c r="AB27" i="103"/>
  <c r="AC27" i="103"/>
  <c r="Y28" i="103"/>
  <c r="Z28" i="103"/>
  <c r="AA28" i="103"/>
  <c r="AB28" i="103"/>
  <c r="AC28" i="103"/>
  <c r="Y29" i="103"/>
  <c r="Z29" i="103"/>
  <c r="AA29" i="103"/>
  <c r="AB29" i="103"/>
  <c r="AC29" i="103"/>
  <c r="Y30" i="103"/>
  <c r="Z30" i="103"/>
  <c r="AA30" i="103"/>
  <c r="AB30" i="103"/>
  <c r="AC30" i="103"/>
  <c r="Y31" i="103"/>
  <c r="Z31" i="103"/>
  <c r="AA31" i="103"/>
  <c r="AB31" i="103"/>
  <c r="AC31" i="103"/>
  <c r="Y32" i="103"/>
  <c r="Z32" i="103"/>
  <c r="AA32" i="103"/>
  <c r="AB32" i="103"/>
  <c r="AC32" i="103"/>
  <c r="Y33" i="103"/>
  <c r="Z33" i="103"/>
  <c r="AA33" i="103"/>
  <c r="AB33" i="103"/>
  <c r="AC33" i="103"/>
  <c r="Y34" i="103"/>
  <c r="Z34" i="103"/>
  <c r="AA34" i="103"/>
  <c r="AB34" i="103"/>
  <c r="AC34" i="103"/>
  <c r="Y35" i="103"/>
  <c r="Z35" i="103"/>
  <c r="AA35" i="103"/>
  <c r="AB35" i="103"/>
  <c r="AC35" i="103"/>
  <c r="Y36" i="103"/>
  <c r="Z36" i="103"/>
  <c r="AA36" i="103"/>
  <c r="AB36" i="103"/>
  <c r="AC36" i="103"/>
  <c r="Y37" i="103"/>
  <c r="Z37" i="103"/>
  <c r="AA37" i="103"/>
  <c r="AB37" i="103"/>
  <c r="AC37" i="103"/>
  <c r="Y38" i="103"/>
  <c r="Z38" i="103"/>
  <c r="AA38" i="103"/>
  <c r="AB38" i="103"/>
  <c r="AC38" i="103"/>
  <c r="Y39" i="103"/>
  <c r="Z39" i="103"/>
  <c r="AA39" i="103"/>
  <c r="AB39" i="103"/>
  <c r="AC39" i="103"/>
  <c r="Y40" i="103"/>
  <c r="Z40" i="103"/>
  <c r="AA40" i="103"/>
  <c r="AB40" i="103"/>
  <c r="AC40" i="103"/>
  <c r="Y41" i="103"/>
  <c r="Z41" i="103"/>
  <c r="AA41" i="103"/>
  <c r="AB41" i="103"/>
  <c r="AC41" i="103"/>
  <c r="Y42" i="103"/>
  <c r="Z42" i="103"/>
  <c r="AA42" i="103"/>
  <c r="AB42" i="103"/>
  <c r="AC42" i="103"/>
  <c r="Y43" i="103"/>
  <c r="Z43" i="103"/>
  <c r="AA43" i="103"/>
  <c r="AB43" i="103"/>
  <c r="AC43" i="103"/>
  <c r="Y44" i="103"/>
  <c r="Z44" i="103"/>
  <c r="AA44" i="103"/>
  <c r="AB44" i="103"/>
  <c r="AC44" i="103"/>
  <c r="Y45" i="103"/>
  <c r="Z45" i="103"/>
  <c r="AA45" i="103"/>
  <c r="AB45" i="103"/>
  <c r="AC45" i="103"/>
  <c r="Y46" i="103"/>
  <c r="Z46" i="103"/>
  <c r="AA46" i="103"/>
  <c r="AB46" i="103"/>
  <c r="AC46" i="103"/>
  <c r="Y47" i="103"/>
  <c r="Z47" i="103"/>
  <c r="AA47" i="103"/>
  <c r="AB47" i="103"/>
  <c r="AC47" i="103"/>
  <c r="Y48" i="103"/>
  <c r="Z48" i="103"/>
  <c r="AA48" i="103"/>
  <c r="AB48" i="103"/>
  <c r="AC48" i="103"/>
  <c r="Y49" i="103"/>
  <c r="Z49" i="103"/>
  <c r="AA49" i="103"/>
  <c r="AB49" i="103"/>
  <c r="AC49" i="103"/>
  <c r="Y50" i="103"/>
  <c r="Z50" i="103"/>
  <c r="AA50" i="103"/>
  <c r="AB50" i="103"/>
  <c r="AC50" i="103"/>
  <c r="Y51" i="103"/>
  <c r="Z51" i="103"/>
  <c r="AA51" i="103"/>
  <c r="AB51" i="103"/>
  <c r="AC51" i="103"/>
  <c r="Y52" i="103"/>
  <c r="Z52" i="103"/>
  <c r="AA52" i="103"/>
  <c r="AB52" i="103"/>
  <c r="AC52" i="103"/>
  <c r="Y53" i="103"/>
  <c r="Z53" i="103"/>
  <c r="AA53" i="103"/>
  <c r="AB53" i="103"/>
  <c r="AC53" i="103"/>
  <c r="Y54" i="103"/>
  <c r="Z54" i="103"/>
  <c r="AA54" i="103"/>
  <c r="AB54" i="103"/>
  <c r="AC54" i="103"/>
  <c r="Y55" i="103"/>
  <c r="Z55" i="103"/>
  <c r="AA55" i="103"/>
  <c r="AB55" i="103"/>
  <c r="AC55" i="103"/>
  <c r="Y56" i="103"/>
  <c r="Z56" i="103"/>
  <c r="AA56" i="103"/>
  <c r="AB56" i="103"/>
  <c r="AC56" i="103"/>
  <c r="Y57" i="103"/>
  <c r="Z57" i="103"/>
  <c r="AA57" i="103"/>
  <c r="AB57" i="103"/>
  <c r="AC57" i="103"/>
  <c r="Y58" i="103"/>
  <c r="Z58" i="103"/>
  <c r="AA58" i="103"/>
  <c r="AB58" i="103"/>
  <c r="AC58" i="103"/>
  <c r="Y59" i="103"/>
  <c r="Z59" i="103"/>
  <c r="AA59" i="103"/>
  <c r="AB59" i="103"/>
  <c r="AC59" i="103"/>
  <c r="Y60" i="103"/>
  <c r="Z60" i="103"/>
  <c r="AA60" i="103"/>
  <c r="AB60" i="103"/>
  <c r="AC60" i="103"/>
  <c r="Y61" i="103"/>
  <c r="Z61" i="103"/>
  <c r="AA61" i="103"/>
  <c r="AB61" i="103"/>
  <c r="AC61" i="103"/>
  <c r="Y62" i="103"/>
  <c r="Z62" i="103"/>
  <c r="AA62" i="103"/>
  <c r="AB62" i="103"/>
  <c r="AC62" i="103"/>
  <c r="Y63" i="103"/>
  <c r="Z63" i="103"/>
  <c r="AA63" i="103"/>
  <c r="AB63" i="103"/>
  <c r="AC63" i="103"/>
  <c r="Y64" i="103"/>
  <c r="Z64" i="103"/>
  <c r="AA64" i="103"/>
  <c r="AB64" i="103"/>
  <c r="AC64" i="103"/>
  <c r="Y65" i="103"/>
  <c r="Z65" i="103"/>
  <c r="AA65" i="103"/>
  <c r="AB65" i="103"/>
  <c r="AC65" i="103"/>
  <c r="Y66" i="103"/>
  <c r="Z66" i="103"/>
  <c r="AA66" i="103"/>
  <c r="AB66" i="103"/>
  <c r="AC66" i="103"/>
  <c r="Y67" i="103"/>
  <c r="Z67" i="103"/>
  <c r="AA67" i="103"/>
  <c r="AB67" i="103"/>
  <c r="AC67" i="103"/>
  <c r="Y68" i="103"/>
  <c r="Z68" i="103"/>
  <c r="AA68" i="103"/>
  <c r="AB68" i="103"/>
  <c r="AC68" i="103"/>
  <c r="Y69" i="103"/>
  <c r="Z69" i="103"/>
  <c r="AA69" i="103"/>
  <c r="AB69" i="103"/>
  <c r="AC69" i="103"/>
  <c r="Y70" i="103"/>
  <c r="Z70" i="103"/>
  <c r="AA70" i="103"/>
  <c r="AB70" i="103"/>
  <c r="AC70" i="103"/>
  <c r="Y71" i="103"/>
  <c r="Z71" i="103"/>
  <c r="AA71" i="103"/>
  <c r="AB71" i="103"/>
  <c r="AC71" i="103"/>
  <c r="Y72" i="103"/>
  <c r="Z72" i="103"/>
  <c r="AA72" i="103"/>
  <c r="AB72" i="103"/>
  <c r="AC72" i="103"/>
  <c r="Y73" i="103"/>
  <c r="Z73" i="103"/>
  <c r="AA73" i="103"/>
  <c r="AB73" i="103"/>
  <c r="AC73" i="103"/>
  <c r="Y74" i="103"/>
  <c r="Z74" i="103"/>
  <c r="AA74" i="103"/>
  <c r="AB74" i="103"/>
  <c r="AC74" i="103"/>
  <c r="Y75" i="103"/>
  <c r="Z75" i="103"/>
  <c r="AA75" i="103"/>
  <c r="AB75" i="103"/>
  <c r="AC75" i="103"/>
  <c r="Y76" i="103"/>
  <c r="Z76" i="103"/>
  <c r="AA76" i="103"/>
  <c r="AB76" i="103"/>
  <c r="AC76" i="103"/>
  <c r="Y77" i="103"/>
  <c r="Z77" i="103"/>
  <c r="AA77" i="103"/>
  <c r="AB77" i="103"/>
  <c r="AC77" i="103"/>
  <c r="Y78" i="103"/>
  <c r="Z78" i="103"/>
  <c r="AA78" i="103"/>
  <c r="AB78" i="103"/>
  <c r="AC78" i="103"/>
  <c r="Y79" i="103"/>
  <c r="Z79" i="103"/>
  <c r="AA79" i="103"/>
  <c r="AB79" i="103"/>
  <c r="AC79" i="103"/>
  <c r="Y80" i="103"/>
  <c r="Z80" i="103"/>
  <c r="AA80" i="103"/>
  <c r="AB80" i="103"/>
  <c r="AC80" i="103"/>
  <c r="Y81" i="103"/>
  <c r="Z81" i="103"/>
  <c r="AA81" i="103"/>
  <c r="AB81" i="103"/>
  <c r="AC81" i="103"/>
  <c r="Y82" i="103"/>
  <c r="Z82" i="103"/>
  <c r="AA82" i="103"/>
  <c r="AB82" i="103"/>
  <c r="AC82" i="103"/>
  <c r="Y83" i="103"/>
  <c r="Z83" i="103"/>
  <c r="AA83" i="103"/>
  <c r="AB83" i="103"/>
  <c r="AC83" i="103"/>
  <c r="Y84" i="103"/>
  <c r="Z84" i="103"/>
  <c r="AA84" i="103"/>
  <c r="AB84" i="103"/>
  <c r="AC84" i="103"/>
  <c r="Y85" i="103"/>
  <c r="Z85" i="103"/>
  <c r="AA85" i="103"/>
  <c r="AB85" i="103"/>
  <c r="AC85" i="103"/>
  <c r="Y86" i="103"/>
  <c r="Z86" i="103"/>
  <c r="AA86" i="103"/>
  <c r="AB86" i="103"/>
  <c r="AC86" i="103"/>
  <c r="Y87" i="103"/>
  <c r="Z87" i="103"/>
  <c r="AA87" i="103"/>
  <c r="AB87" i="103"/>
  <c r="AC87" i="103"/>
  <c r="Y88" i="103"/>
  <c r="Z88" i="103"/>
  <c r="AA88" i="103"/>
  <c r="AB88" i="103"/>
  <c r="AC88" i="103"/>
  <c r="Y89" i="103"/>
  <c r="Z89" i="103"/>
  <c r="AA89" i="103"/>
  <c r="AB89" i="103"/>
  <c r="AC89" i="103"/>
  <c r="Y90" i="103"/>
  <c r="Z90" i="103"/>
  <c r="AA90" i="103"/>
  <c r="AB90" i="103"/>
  <c r="AC90" i="103"/>
  <c r="Y91" i="103"/>
  <c r="Z91" i="103"/>
  <c r="AA91" i="103"/>
  <c r="AB91" i="103"/>
  <c r="AC91" i="103"/>
  <c r="Y92" i="103"/>
  <c r="Z92" i="103"/>
  <c r="AA92" i="103"/>
  <c r="AB92" i="103"/>
  <c r="AC92" i="103"/>
  <c r="Y93" i="103"/>
  <c r="Z93" i="103"/>
  <c r="AA93" i="103"/>
  <c r="AB93" i="103"/>
  <c r="AC93" i="103"/>
  <c r="Y94" i="103"/>
  <c r="Z94" i="103"/>
  <c r="AA94" i="103"/>
  <c r="AB94" i="103"/>
  <c r="AC94" i="103"/>
  <c r="Y95" i="103"/>
  <c r="Z95" i="103"/>
  <c r="AA95" i="103"/>
  <c r="AB95" i="103"/>
  <c r="AC95" i="103"/>
  <c r="Y96" i="103"/>
  <c r="Z96" i="103"/>
  <c r="AA96" i="103"/>
  <c r="AB96" i="103"/>
  <c r="AC96" i="103"/>
  <c r="Y97" i="103"/>
  <c r="Z97" i="103"/>
  <c r="AA97" i="103"/>
  <c r="AB97" i="103"/>
  <c r="AC97" i="103"/>
  <c r="Y98" i="103"/>
  <c r="Z98" i="103"/>
  <c r="AA98" i="103"/>
  <c r="AB98" i="103"/>
  <c r="AC98" i="103"/>
  <c r="Y99" i="103"/>
  <c r="Z99" i="103"/>
  <c r="AA99" i="103"/>
  <c r="AB99" i="103"/>
  <c r="AC99" i="103"/>
  <c r="Y100" i="103"/>
  <c r="Z100" i="103"/>
  <c r="AA100" i="103"/>
  <c r="AB100" i="103"/>
  <c r="AC100" i="103"/>
  <c r="Y101" i="103"/>
  <c r="Z101" i="103"/>
  <c r="AA101" i="103"/>
  <c r="AB101" i="103"/>
  <c r="AC101" i="103"/>
  <c r="Y102" i="103"/>
  <c r="Z102" i="103"/>
  <c r="AA102" i="103"/>
  <c r="AB102" i="103"/>
  <c r="AC102" i="103"/>
  <c r="Y103" i="103"/>
  <c r="Z103" i="103"/>
  <c r="AA103" i="103"/>
  <c r="AB103" i="103"/>
  <c r="AC103" i="103"/>
  <c r="Y104" i="103"/>
  <c r="Z104" i="103"/>
  <c r="AA104" i="103"/>
  <c r="AB104" i="103"/>
  <c r="AC104" i="103"/>
  <c r="Y105" i="103"/>
  <c r="Z105" i="103"/>
  <c r="AA105" i="103"/>
  <c r="AB105" i="103"/>
  <c r="AC105" i="103"/>
  <c r="Y106" i="103"/>
  <c r="Z106" i="103"/>
  <c r="AA106" i="103"/>
  <c r="AB106" i="103"/>
  <c r="AC106" i="103"/>
  <c r="Y107" i="103"/>
  <c r="Z107" i="103"/>
  <c r="AA107" i="103"/>
  <c r="AB107" i="103"/>
  <c r="AC107" i="103"/>
  <c r="Y108" i="103"/>
  <c r="Z108" i="103"/>
  <c r="AA108" i="103"/>
  <c r="AB108" i="103"/>
  <c r="AC108" i="103"/>
  <c r="Y109" i="103"/>
  <c r="Z109" i="103"/>
  <c r="AA109" i="103"/>
  <c r="AB109" i="103"/>
  <c r="AC109" i="103"/>
  <c r="Y110" i="103"/>
  <c r="Z110" i="103"/>
  <c r="AA110" i="103"/>
  <c r="AB110" i="103"/>
  <c r="AC110" i="103"/>
  <c r="Y111" i="103"/>
  <c r="Z111" i="103"/>
  <c r="AA111" i="103"/>
  <c r="AB111" i="103"/>
  <c r="AC111" i="103"/>
  <c r="Y112" i="103"/>
  <c r="Z112" i="103"/>
  <c r="AA112" i="103"/>
  <c r="AB112" i="103"/>
  <c r="AC112" i="103"/>
  <c r="Y113" i="103"/>
  <c r="Z113" i="103"/>
  <c r="AA113" i="103"/>
  <c r="AB113" i="103"/>
  <c r="AC113" i="103"/>
  <c r="Y114" i="103"/>
  <c r="Z114" i="103"/>
  <c r="AA114" i="103"/>
  <c r="AB114" i="103"/>
  <c r="AC114" i="103"/>
  <c r="Y115" i="103"/>
  <c r="Z115" i="103"/>
  <c r="AA115" i="103"/>
  <c r="AB115" i="103"/>
  <c r="AC115" i="103"/>
  <c r="Y116" i="103"/>
  <c r="Z116" i="103"/>
  <c r="AA116" i="103"/>
  <c r="AB116" i="103"/>
  <c r="AC116" i="103"/>
  <c r="Y117" i="103"/>
  <c r="Z117" i="103"/>
  <c r="AA117" i="103"/>
  <c r="AB117" i="103"/>
  <c r="AC117" i="103"/>
  <c r="Y118" i="103"/>
  <c r="Z118" i="103"/>
  <c r="AA118" i="103"/>
  <c r="AB118" i="103"/>
  <c r="AC118" i="103"/>
  <c r="Y119" i="103"/>
  <c r="Z119" i="103"/>
  <c r="AA119" i="103"/>
  <c r="AB119" i="103"/>
  <c r="AC119" i="103"/>
  <c r="Y120" i="103"/>
  <c r="Z120" i="103"/>
  <c r="AA120" i="103"/>
  <c r="AB120" i="103"/>
  <c r="AC120" i="103"/>
  <c r="Y121" i="103"/>
  <c r="Z121" i="103"/>
  <c r="AA121" i="103"/>
  <c r="AB121" i="103"/>
  <c r="AC121" i="103"/>
  <c r="Y122" i="103"/>
  <c r="Z122" i="103"/>
  <c r="AA122" i="103"/>
  <c r="AB122" i="103"/>
  <c r="AC122" i="103"/>
  <c r="Y123" i="103"/>
  <c r="Z123" i="103"/>
  <c r="AA123" i="103"/>
  <c r="AB123" i="103"/>
  <c r="AC123" i="103"/>
  <c r="Y124" i="103"/>
  <c r="Z124" i="103"/>
  <c r="AA124" i="103"/>
  <c r="AB124" i="103"/>
  <c r="AC124" i="103"/>
  <c r="Y125" i="103"/>
  <c r="Z125" i="103"/>
  <c r="AA125" i="103"/>
  <c r="AB125" i="103"/>
  <c r="AC125" i="103"/>
  <c r="Y126" i="103"/>
  <c r="Z126" i="103"/>
  <c r="AA126" i="103"/>
  <c r="AB126" i="103"/>
  <c r="AC126" i="103"/>
  <c r="Y127" i="103"/>
  <c r="Z127" i="103"/>
  <c r="AA127" i="103"/>
  <c r="AB127" i="103"/>
  <c r="AC127" i="103"/>
  <c r="Y128" i="103"/>
  <c r="Z128" i="103"/>
  <c r="AA128" i="103"/>
  <c r="AB128" i="103"/>
  <c r="AC128" i="103"/>
  <c r="Y129" i="103"/>
  <c r="Z129" i="103"/>
  <c r="AA129" i="103"/>
  <c r="AB129" i="103"/>
  <c r="AC129" i="103"/>
  <c r="Y130" i="103"/>
  <c r="Z130" i="103"/>
  <c r="AA130" i="103"/>
  <c r="AB130" i="103"/>
  <c r="AC130" i="103"/>
  <c r="Y131" i="103"/>
  <c r="Z131" i="103"/>
  <c r="AA131" i="103"/>
  <c r="AB131" i="103"/>
  <c r="AC131" i="103"/>
  <c r="Y132" i="103"/>
  <c r="Z132" i="103"/>
  <c r="AA132" i="103"/>
  <c r="AB132" i="103"/>
  <c r="AC132" i="103"/>
  <c r="Y133" i="103"/>
  <c r="Z133" i="103"/>
  <c r="AA133" i="103"/>
  <c r="AB133" i="103"/>
  <c r="AC133" i="103"/>
  <c r="Y134" i="103"/>
  <c r="Z134" i="103"/>
  <c r="AA134" i="103"/>
  <c r="AB134" i="103"/>
  <c r="AC134" i="103"/>
  <c r="Y135" i="103"/>
  <c r="Z135" i="103"/>
  <c r="AA135" i="103"/>
  <c r="AB135" i="103"/>
  <c r="AC135" i="103"/>
  <c r="Y136" i="103"/>
  <c r="Z136" i="103"/>
  <c r="AA136" i="103"/>
  <c r="AB136" i="103"/>
  <c r="AC136" i="103"/>
  <c r="Y137" i="103"/>
  <c r="Z137" i="103"/>
  <c r="AA137" i="103"/>
  <c r="AB137" i="103"/>
  <c r="AC137" i="103"/>
  <c r="Y138" i="103"/>
  <c r="Z138" i="103"/>
  <c r="AA138" i="103"/>
  <c r="AB138" i="103"/>
  <c r="AC138" i="103"/>
  <c r="Y139" i="103"/>
  <c r="Z139" i="103"/>
  <c r="AA139" i="103"/>
  <c r="AB139" i="103"/>
  <c r="AC139" i="103"/>
  <c r="Y140" i="103"/>
  <c r="Z140" i="103"/>
  <c r="AA140" i="103"/>
  <c r="AB140" i="103"/>
  <c r="AC140" i="103"/>
  <c r="Y141" i="103"/>
  <c r="Z141" i="103"/>
  <c r="AA141" i="103"/>
  <c r="AB141" i="103"/>
  <c r="AC141" i="103"/>
  <c r="Y142" i="103"/>
  <c r="Z142" i="103"/>
  <c r="AA142" i="103"/>
  <c r="AB142" i="103"/>
  <c r="AC142" i="103"/>
  <c r="Y143" i="103"/>
  <c r="Z143" i="103"/>
  <c r="AA143" i="103"/>
  <c r="AB143" i="103"/>
  <c r="AC143" i="103"/>
  <c r="Y144" i="103"/>
  <c r="Z144" i="103"/>
  <c r="AA144" i="103"/>
  <c r="AB144" i="103"/>
  <c r="AC144" i="103"/>
  <c r="Y145" i="103"/>
  <c r="Z145" i="103"/>
  <c r="AA145" i="103"/>
  <c r="AB145" i="103"/>
  <c r="AC145" i="103"/>
  <c r="Y146" i="103"/>
  <c r="Z146" i="103"/>
  <c r="AA146" i="103"/>
  <c r="AB146" i="103"/>
  <c r="AC146" i="103"/>
  <c r="Y147" i="103"/>
  <c r="Z147" i="103"/>
  <c r="AA147" i="103"/>
  <c r="AB147" i="103"/>
  <c r="AC147" i="103"/>
  <c r="Y148" i="103"/>
  <c r="Z148" i="103"/>
  <c r="AA148" i="103"/>
  <c r="AB148" i="103"/>
  <c r="AC148" i="103"/>
  <c r="Y149" i="103"/>
  <c r="Z149" i="103"/>
  <c r="AA149" i="103"/>
  <c r="AB149" i="103"/>
  <c r="AC149" i="103"/>
  <c r="Y150" i="103"/>
  <c r="Z150" i="103"/>
  <c r="AA150" i="103"/>
  <c r="AB150" i="103"/>
  <c r="AC150" i="103"/>
  <c r="Y151" i="103"/>
  <c r="Z151" i="103"/>
  <c r="AA151" i="103"/>
  <c r="AB151" i="103"/>
  <c r="AC151" i="103"/>
  <c r="Y152" i="103"/>
  <c r="Z152" i="103"/>
  <c r="AA152" i="103"/>
  <c r="AB152" i="103"/>
  <c r="AC152" i="103"/>
  <c r="Y153" i="103"/>
  <c r="Z153" i="103"/>
  <c r="AA153" i="103"/>
  <c r="AB153" i="103"/>
  <c r="AC153" i="103"/>
  <c r="Y154" i="103"/>
  <c r="Z154" i="103"/>
  <c r="AA154" i="103"/>
  <c r="AB154" i="103"/>
  <c r="AC154" i="103"/>
  <c r="Y155" i="103"/>
  <c r="Z155" i="103"/>
  <c r="AA155" i="103"/>
  <c r="AB155" i="103"/>
  <c r="AC155" i="103"/>
  <c r="Y156" i="103"/>
  <c r="Z156" i="103"/>
  <c r="AA156" i="103"/>
  <c r="AB156" i="103"/>
  <c r="AC156" i="103"/>
  <c r="Y157" i="103"/>
  <c r="Z157" i="103"/>
  <c r="AA157" i="103"/>
  <c r="AB157" i="103"/>
  <c r="AC157" i="103"/>
  <c r="Y158" i="103"/>
  <c r="Z158" i="103"/>
  <c r="AA158" i="103"/>
  <c r="AB158" i="103"/>
  <c r="AC158" i="103"/>
  <c r="Y159" i="103"/>
  <c r="Z159" i="103"/>
  <c r="AA159" i="103"/>
  <c r="AB159" i="103"/>
  <c r="AC159" i="103"/>
  <c r="Y160" i="103"/>
  <c r="Z160" i="103"/>
  <c r="AA160" i="103"/>
  <c r="AB160" i="103"/>
  <c r="AC160" i="103"/>
  <c r="Y161" i="103"/>
  <c r="Z161" i="103"/>
  <c r="AA161" i="103"/>
  <c r="AB161" i="103"/>
  <c r="AC161" i="103"/>
  <c r="Y162" i="103"/>
  <c r="Z162" i="103"/>
  <c r="AA162" i="103"/>
  <c r="AB162" i="103"/>
  <c r="AC162" i="103"/>
  <c r="Y163" i="103"/>
  <c r="Z163" i="103"/>
  <c r="AA163" i="103"/>
  <c r="AB163" i="103"/>
  <c r="AC163" i="103"/>
  <c r="Y164" i="103"/>
  <c r="Z164" i="103"/>
  <c r="AA164" i="103"/>
  <c r="AB164" i="103"/>
  <c r="AC164" i="103"/>
  <c r="Y165" i="103"/>
  <c r="Z165" i="103"/>
  <c r="AA165" i="103"/>
  <c r="AB165" i="103"/>
  <c r="AC165" i="103"/>
  <c r="Y166" i="103"/>
  <c r="Z166" i="103"/>
  <c r="AA166" i="103"/>
  <c r="AB166" i="103"/>
  <c r="AC166" i="103"/>
  <c r="Y167" i="103"/>
  <c r="Z167" i="103"/>
  <c r="AA167" i="103"/>
  <c r="AB167" i="103"/>
  <c r="AC167" i="103"/>
  <c r="Y168" i="103"/>
  <c r="Z168" i="103"/>
  <c r="AA168" i="103"/>
  <c r="AB168" i="103"/>
  <c r="AC168" i="103"/>
  <c r="Y169" i="103"/>
  <c r="Z169" i="103"/>
  <c r="AA169" i="103"/>
  <c r="AB169" i="103"/>
  <c r="AC169" i="103"/>
  <c r="Y170" i="103"/>
  <c r="Z170" i="103"/>
  <c r="AA170" i="103"/>
  <c r="AB170" i="103"/>
  <c r="AC170" i="103"/>
  <c r="Y171" i="103"/>
  <c r="Z171" i="103"/>
  <c r="AA171" i="103"/>
  <c r="AB171" i="103"/>
  <c r="AC171" i="103"/>
  <c r="Y172" i="103"/>
  <c r="Z172" i="103"/>
  <c r="AA172" i="103"/>
  <c r="AB172" i="103"/>
  <c r="AC172" i="103"/>
  <c r="Y173" i="103"/>
  <c r="Z173" i="103"/>
  <c r="AA173" i="103"/>
  <c r="AB173" i="103"/>
  <c r="AC173" i="103"/>
  <c r="Y174" i="103"/>
  <c r="Z174" i="103"/>
  <c r="AA174" i="103"/>
  <c r="AB174" i="103"/>
  <c r="AC174" i="103"/>
  <c r="Y175" i="103"/>
  <c r="Z175" i="103"/>
  <c r="AA175" i="103"/>
  <c r="AB175" i="103"/>
  <c r="AC175" i="103"/>
  <c r="Y176" i="103"/>
  <c r="Z176" i="103"/>
  <c r="AA176" i="103"/>
  <c r="AB176" i="103"/>
  <c r="AC176" i="103"/>
  <c r="Y177" i="103"/>
  <c r="Z177" i="103"/>
  <c r="AA177" i="103"/>
  <c r="AB177" i="103"/>
  <c r="AC177" i="103"/>
  <c r="Y178" i="103"/>
  <c r="Z178" i="103"/>
  <c r="AA178" i="103"/>
  <c r="AB178" i="103"/>
  <c r="AC178" i="103"/>
  <c r="Y179" i="103"/>
  <c r="Z179" i="103"/>
  <c r="AA179" i="103"/>
  <c r="AB179" i="103"/>
  <c r="AC179" i="103"/>
  <c r="Y180" i="103"/>
  <c r="Z180" i="103"/>
  <c r="AA180" i="103"/>
  <c r="AB180" i="103"/>
  <c r="AC180" i="103"/>
  <c r="Y181" i="103"/>
  <c r="Z181" i="103"/>
  <c r="AA181" i="103"/>
  <c r="AB181" i="103"/>
  <c r="AC181" i="103"/>
  <c r="Y182" i="103"/>
  <c r="Z182" i="103"/>
  <c r="AA182" i="103"/>
  <c r="AB182" i="103"/>
  <c r="AC182" i="103"/>
  <c r="Y183" i="103"/>
  <c r="Z183" i="103"/>
  <c r="AA183" i="103"/>
  <c r="AB183" i="103"/>
  <c r="AC183" i="103"/>
  <c r="Y184" i="103"/>
  <c r="Z184" i="103"/>
  <c r="AA184" i="103"/>
  <c r="AB184" i="103"/>
  <c r="AC184" i="103"/>
  <c r="Y185" i="103"/>
  <c r="Z185" i="103"/>
  <c r="AA185" i="103"/>
  <c r="AB185" i="103"/>
  <c r="AC185" i="103"/>
  <c r="Y186" i="103"/>
  <c r="Z186" i="103"/>
  <c r="AA186" i="103"/>
  <c r="AB186" i="103"/>
  <c r="AC186" i="103"/>
  <c r="Y187" i="103"/>
  <c r="Z187" i="103"/>
  <c r="AA187" i="103"/>
  <c r="AB187" i="103"/>
  <c r="AC187" i="103"/>
  <c r="Y188" i="103"/>
  <c r="Z188" i="103"/>
  <c r="AA188" i="103"/>
  <c r="AB188" i="103"/>
  <c r="AC188" i="103"/>
  <c r="Y189" i="103"/>
  <c r="Z189" i="103"/>
  <c r="AA189" i="103"/>
  <c r="AB189" i="103"/>
  <c r="AC189" i="103"/>
  <c r="Y190" i="103"/>
  <c r="Z190" i="103"/>
  <c r="AA190" i="103"/>
  <c r="AB190" i="103"/>
  <c r="AC190" i="103"/>
  <c r="Y191" i="103"/>
  <c r="Z191" i="103"/>
  <c r="AA191" i="103"/>
  <c r="AB191" i="103"/>
  <c r="AC191" i="103"/>
  <c r="Y192" i="103"/>
  <c r="Z192" i="103"/>
  <c r="AA192" i="103"/>
  <c r="AB192" i="103"/>
  <c r="AC192" i="103"/>
  <c r="Y193" i="103"/>
  <c r="Z193" i="103"/>
  <c r="AA193" i="103"/>
  <c r="AB193" i="103"/>
  <c r="AC193" i="103"/>
  <c r="Y194" i="103"/>
  <c r="Z194" i="103"/>
  <c r="AA194" i="103"/>
  <c r="AB194" i="103"/>
  <c r="AC194" i="103"/>
  <c r="Y195" i="103"/>
  <c r="Z195" i="103"/>
  <c r="AA195" i="103"/>
  <c r="AB195" i="103"/>
  <c r="AC195" i="103"/>
  <c r="Y196" i="103"/>
  <c r="Z196" i="103"/>
  <c r="AA196" i="103"/>
  <c r="AB196" i="103"/>
  <c r="AC196" i="103"/>
  <c r="Y197" i="103"/>
  <c r="Z197" i="103"/>
  <c r="AA197" i="103"/>
  <c r="AB197" i="103"/>
  <c r="AC197" i="103"/>
  <c r="Y198" i="103"/>
  <c r="Z198" i="103"/>
  <c r="AA198" i="103"/>
  <c r="AB198" i="103"/>
  <c r="AC198" i="103"/>
  <c r="Y199" i="103"/>
  <c r="Z199" i="103"/>
  <c r="AA199" i="103"/>
  <c r="AB199" i="103"/>
  <c r="AC199" i="103"/>
  <c r="Y200" i="103"/>
  <c r="Z200" i="103"/>
  <c r="AA200" i="103"/>
  <c r="AB200" i="103"/>
  <c r="AC200" i="103"/>
  <c r="Y201" i="103"/>
  <c r="Z201" i="103"/>
  <c r="AA201" i="103"/>
  <c r="AB201" i="103"/>
  <c r="AC201" i="103"/>
  <c r="Y202" i="103"/>
  <c r="Z202" i="103"/>
  <c r="AA202" i="103"/>
  <c r="AB202" i="103"/>
  <c r="AC202" i="103"/>
  <c r="Y203" i="103"/>
  <c r="Z203" i="103"/>
  <c r="AA203" i="103"/>
  <c r="AB203" i="103"/>
  <c r="AC203" i="103"/>
  <c r="Y204" i="103"/>
  <c r="Z204" i="103"/>
  <c r="AA204" i="103"/>
  <c r="AB204" i="103"/>
  <c r="AC204" i="103"/>
  <c r="Y205" i="103"/>
  <c r="Z205" i="103"/>
  <c r="AA205" i="103"/>
  <c r="AB205" i="103"/>
  <c r="AC205" i="103"/>
  <c r="Y206" i="103"/>
  <c r="Z206" i="103"/>
  <c r="AA206" i="103"/>
  <c r="AB206" i="103"/>
  <c r="AC206" i="103"/>
  <c r="Y207" i="103"/>
  <c r="Z207" i="103"/>
  <c r="AA207" i="103"/>
  <c r="AB207" i="103"/>
  <c r="AC207" i="103"/>
  <c r="Y208" i="103"/>
  <c r="Z208" i="103"/>
  <c r="AA208" i="103"/>
  <c r="AB208" i="103"/>
  <c r="AC208" i="103"/>
  <c r="Y209" i="103"/>
  <c r="Z209" i="103"/>
  <c r="AA209" i="103"/>
  <c r="AB209" i="103"/>
  <c r="AC209" i="103"/>
  <c r="Y210" i="103"/>
  <c r="Z210" i="103"/>
  <c r="AA210" i="103"/>
  <c r="AB210" i="103"/>
  <c r="AC210" i="103"/>
  <c r="Y211" i="103"/>
  <c r="Z211" i="103"/>
  <c r="AA211" i="103"/>
  <c r="AB211" i="103"/>
  <c r="AC211" i="103"/>
  <c r="Y212" i="103"/>
  <c r="Z212" i="103"/>
  <c r="AA212" i="103"/>
  <c r="AB212" i="103"/>
  <c r="AC212" i="103"/>
  <c r="Y213" i="103"/>
  <c r="Z213" i="103"/>
  <c r="AA213" i="103"/>
  <c r="AB213" i="103"/>
  <c r="AC213" i="103"/>
  <c r="Y214" i="103"/>
  <c r="Z214" i="103"/>
  <c r="AA214" i="103"/>
  <c r="AB214" i="103"/>
  <c r="AC214" i="103"/>
  <c r="Y215" i="103"/>
  <c r="Z215" i="103"/>
  <c r="AA215" i="103"/>
  <c r="AB215" i="103"/>
  <c r="AC215" i="103"/>
  <c r="Y216" i="103"/>
  <c r="Z216" i="103"/>
  <c r="AA216" i="103"/>
  <c r="AB216" i="103"/>
  <c r="AC216" i="103"/>
  <c r="Y217" i="103"/>
  <c r="Z217" i="103"/>
  <c r="AA217" i="103"/>
  <c r="AB217" i="103"/>
  <c r="AC217" i="103"/>
  <c r="Y218" i="103"/>
  <c r="Z218" i="103"/>
  <c r="AA218" i="103"/>
  <c r="AB218" i="103"/>
  <c r="AC218" i="103"/>
  <c r="Y219" i="103"/>
  <c r="Z219" i="103"/>
  <c r="AA219" i="103"/>
  <c r="AB219" i="103"/>
  <c r="AC219" i="103"/>
  <c r="Y220" i="103"/>
  <c r="Z220" i="103"/>
  <c r="AA220" i="103"/>
  <c r="AB220" i="103"/>
  <c r="AC220" i="103"/>
  <c r="Y221" i="103"/>
  <c r="Z221" i="103"/>
  <c r="AA221" i="103"/>
  <c r="AB221" i="103"/>
  <c r="AC221" i="103"/>
  <c r="Y222" i="103"/>
  <c r="Z222" i="103"/>
  <c r="AA222" i="103"/>
  <c r="AB222" i="103"/>
  <c r="AC222" i="103"/>
  <c r="Y223" i="103"/>
  <c r="Z223" i="103"/>
  <c r="AA223" i="103"/>
  <c r="AB223" i="103"/>
  <c r="AC223" i="103"/>
  <c r="Y224" i="103"/>
  <c r="Z224" i="103"/>
  <c r="AA224" i="103"/>
  <c r="AB224" i="103"/>
  <c r="AC224" i="103"/>
  <c r="Y225" i="103"/>
  <c r="Z225" i="103"/>
  <c r="AA225" i="103"/>
  <c r="AB225" i="103"/>
  <c r="AC225" i="103"/>
  <c r="Y226" i="103"/>
  <c r="Z226" i="103"/>
  <c r="AA226" i="103"/>
  <c r="AB226" i="103"/>
  <c r="AC226" i="103"/>
  <c r="Y227" i="103"/>
  <c r="Z227" i="103"/>
  <c r="AA227" i="103"/>
  <c r="AB227" i="103"/>
  <c r="AC227" i="103"/>
  <c r="Y228" i="103"/>
  <c r="Z228" i="103"/>
  <c r="AA228" i="103"/>
  <c r="AB228" i="103"/>
  <c r="AC228" i="103"/>
  <c r="Y229" i="103"/>
  <c r="Z229" i="103"/>
  <c r="AA229" i="103"/>
  <c r="AB229" i="103"/>
  <c r="AC229" i="103"/>
  <c r="Y230" i="103"/>
  <c r="Z230" i="103"/>
  <c r="AA230" i="103"/>
  <c r="AB230" i="103"/>
  <c r="AC230" i="103"/>
  <c r="Y231" i="103"/>
  <c r="Z231" i="103"/>
  <c r="AA231" i="103"/>
  <c r="AB231" i="103"/>
  <c r="AC231" i="103"/>
  <c r="Y232" i="103"/>
  <c r="Z232" i="103"/>
  <c r="AA232" i="103"/>
  <c r="AB232" i="103"/>
  <c r="AC232" i="103"/>
  <c r="Y233" i="103"/>
  <c r="Z233" i="103"/>
  <c r="AA233" i="103"/>
  <c r="AB233" i="103"/>
  <c r="AC233" i="103"/>
  <c r="Y234" i="103"/>
  <c r="Z234" i="103"/>
  <c r="AA234" i="103"/>
  <c r="AB234" i="103"/>
  <c r="AC234" i="103"/>
  <c r="Y235" i="103"/>
  <c r="Z235" i="103"/>
  <c r="AA235" i="103"/>
  <c r="AB235" i="103"/>
  <c r="AC235" i="103"/>
  <c r="Y236" i="103"/>
  <c r="Z236" i="103"/>
  <c r="AA236" i="103"/>
  <c r="AB236" i="103"/>
  <c r="AC236" i="103"/>
  <c r="Y237" i="103"/>
  <c r="Z237" i="103"/>
  <c r="AA237" i="103"/>
  <c r="AB237" i="103"/>
  <c r="AC237" i="103"/>
  <c r="Y238" i="103"/>
  <c r="Z238" i="103"/>
  <c r="AA238" i="103"/>
  <c r="AB238" i="103"/>
  <c r="AC238" i="103"/>
  <c r="Y239" i="103"/>
  <c r="Z239" i="103"/>
  <c r="AA239" i="103"/>
  <c r="AB239" i="103"/>
  <c r="AC239" i="103"/>
  <c r="Y240" i="103"/>
  <c r="Z240" i="103"/>
  <c r="AA240" i="103"/>
  <c r="AB240" i="103"/>
  <c r="AC240" i="103"/>
  <c r="Y241" i="103"/>
  <c r="Z241" i="103"/>
  <c r="AA241" i="103"/>
  <c r="AB241" i="103"/>
  <c r="AC241" i="103"/>
  <c r="Y242" i="103"/>
  <c r="Z242" i="103"/>
  <c r="AA242" i="103"/>
  <c r="AB242" i="103"/>
  <c r="AC242" i="103"/>
  <c r="Y243" i="103"/>
  <c r="Z243" i="103"/>
  <c r="AA243" i="103"/>
  <c r="AB243" i="103"/>
  <c r="AC243" i="103"/>
  <c r="Y244" i="103"/>
  <c r="Z244" i="103"/>
  <c r="AA244" i="103"/>
  <c r="AB244" i="103"/>
  <c r="AC244" i="103"/>
  <c r="Y245" i="103"/>
  <c r="Z245" i="103"/>
  <c r="AA245" i="103"/>
  <c r="AB245" i="103"/>
  <c r="AC245" i="103"/>
  <c r="Y246" i="103"/>
  <c r="Z246" i="103"/>
  <c r="AA246" i="103"/>
  <c r="AB246" i="103"/>
  <c r="AC246" i="103"/>
  <c r="Y247" i="103"/>
  <c r="Z247" i="103"/>
  <c r="AA247" i="103"/>
  <c r="AB247" i="103"/>
  <c r="AC247" i="103"/>
  <c r="Y248" i="103"/>
  <c r="Z248" i="103"/>
  <c r="AA248" i="103"/>
  <c r="AB248" i="103"/>
  <c r="AC248" i="103"/>
  <c r="Y249" i="103"/>
  <c r="Z249" i="103"/>
  <c r="AA249" i="103"/>
  <c r="AB249" i="103"/>
  <c r="AC249" i="103"/>
  <c r="Y250" i="103"/>
  <c r="Z250" i="103"/>
  <c r="AA250" i="103"/>
  <c r="AB250" i="103"/>
  <c r="AC250" i="103"/>
  <c r="Y251" i="103"/>
  <c r="Z251" i="103"/>
  <c r="AA251" i="103"/>
  <c r="AB251" i="103"/>
  <c r="AC251" i="103"/>
  <c r="Y252" i="103"/>
  <c r="Z252" i="103"/>
  <c r="AA252" i="103"/>
  <c r="AB252" i="103"/>
  <c r="AC252" i="103"/>
  <c r="Y253" i="103"/>
  <c r="Z253" i="103"/>
  <c r="AA253" i="103"/>
  <c r="AB253" i="103"/>
  <c r="AC253" i="103"/>
  <c r="Y254" i="103"/>
  <c r="Z254" i="103"/>
  <c r="AA254" i="103"/>
  <c r="AB254" i="103"/>
  <c r="AC254" i="103"/>
  <c r="Y255" i="103"/>
  <c r="Z255" i="103"/>
  <c r="AA255" i="103"/>
  <c r="AB255" i="103"/>
  <c r="AC255" i="103"/>
  <c r="Y256" i="103"/>
  <c r="Z256" i="103"/>
  <c r="AA256" i="103"/>
  <c r="AB256" i="103"/>
  <c r="AC256" i="103"/>
  <c r="Y257" i="103"/>
  <c r="Z257" i="103"/>
  <c r="AA257" i="103"/>
  <c r="AB257" i="103"/>
  <c r="AC257" i="103"/>
  <c r="Y258" i="103"/>
  <c r="Z258" i="103"/>
  <c r="AA258" i="103"/>
  <c r="AB258" i="103"/>
  <c r="AC258" i="103"/>
  <c r="Y259" i="103"/>
  <c r="Z259" i="103"/>
  <c r="AA259" i="103"/>
  <c r="AB259" i="103"/>
  <c r="AC259" i="103"/>
  <c r="Y260" i="103"/>
  <c r="Z260" i="103"/>
  <c r="AA260" i="103"/>
  <c r="AB260" i="103"/>
  <c r="AC260" i="103"/>
  <c r="Y261" i="103"/>
  <c r="Z261" i="103"/>
  <c r="AA261" i="103"/>
  <c r="AB261" i="103"/>
  <c r="AC261" i="103"/>
  <c r="Y262" i="103"/>
  <c r="Z262" i="103"/>
  <c r="AA262" i="103"/>
  <c r="AB262" i="103"/>
  <c r="AC262" i="103"/>
  <c r="Y263" i="103"/>
  <c r="Z263" i="103"/>
  <c r="AA263" i="103"/>
  <c r="AB263" i="103"/>
  <c r="AC263" i="103"/>
  <c r="Y264" i="103"/>
  <c r="Z264" i="103"/>
  <c r="AA264" i="103"/>
  <c r="AB264" i="103"/>
  <c r="AC264" i="103"/>
  <c r="Y265" i="103"/>
  <c r="Z265" i="103"/>
  <c r="AA265" i="103"/>
  <c r="AB265" i="103"/>
  <c r="AC265" i="103"/>
  <c r="Y266" i="103"/>
  <c r="Z266" i="103"/>
  <c r="AA266" i="103"/>
  <c r="AB266" i="103"/>
  <c r="AC266" i="103"/>
  <c r="Y267" i="103"/>
  <c r="Z267" i="103"/>
  <c r="AA267" i="103"/>
  <c r="AB267" i="103"/>
  <c r="AC267" i="103"/>
  <c r="Y268" i="103"/>
  <c r="Z268" i="103"/>
  <c r="AA268" i="103"/>
  <c r="AB268" i="103"/>
  <c r="AC268" i="103"/>
  <c r="Y269" i="103"/>
  <c r="Z269" i="103"/>
  <c r="AA269" i="103"/>
  <c r="AB269" i="103"/>
  <c r="AC269" i="103"/>
  <c r="Y270" i="103"/>
  <c r="Z270" i="103"/>
  <c r="AA270" i="103"/>
  <c r="AB270" i="103"/>
  <c r="AC270" i="103"/>
  <c r="Y271" i="103"/>
  <c r="Z271" i="103"/>
  <c r="AA271" i="103"/>
  <c r="AB271" i="103"/>
  <c r="AC271" i="103"/>
  <c r="Y272" i="103"/>
  <c r="Z272" i="103"/>
  <c r="AA272" i="103"/>
  <c r="AB272" i="103"/>
  <c r="AC272" i="103"/>
  <c r="Y273" i="103"/>
  <c r="Z273" i="103"/>
  <c r="AA273" i="103"/>
  <c r="AB273" i="103"/>
  <c r="AC273" i="103"/>
  <c r="Y274" i="103"/>
  <c r="Z274" i="103"/>
  <c r="AA274" i="103"/>
  <c r="AB274" i="103"/>
  <c r="AC274" i="103"/>
  <c r="Y275" i="103"/>
  <c r="Z275" i="103"/>
  <c r="AA275" i="103"/>
  <c r="AB275" i="103"/>
  <c r="AC275" i="103"/>
  <c r="Y276" i="103"/>
  <c r="Z276" i="103"/>
  <c r="AA276" i="103"/>
  <c r="AB276" i="103"/>
  <c r="AC276" i="103"/>
  <c r="Y277" i="103"/>
  <c r="Z277" i="103"/>
  <c r="AA277" i="103"/>
  <c r="AB277" i="103"/>
  <c r="AC277" i="103"/>
  <c r="Y278" i="103"/>
  <c r="Z278" i="103"/>
  <c r="AA278" i="103"/>
  <c r="AB278" i="103"/>
  <c r="AC278" i="103"/>
  <c r="Y279" i="103"/>
  <c r="Z279" i="103"/>
  <c r="AA279" i="103"/>
  <c r="AB279" i="103"/>
  <c r="AC279" i="103"/>
  <c r="Y280" i="103"/>
  <c r="Z280" i="103"/>
  <c r="AA280" i="103"/>
  <c r="AB280" i="103"/>
  <c r="AC280" i="103"/>
  <c r="Y281" i="103"/>
  <c r="Z281" i="103"/>
  <c r="AA281" i="103"/>
  <c r="AB281" i="103"/>
  <c r="AC281" i="103"/>
  <c r="Y282" i="103"/>
  <c r="Z282" i="103"/>
  <c r="AA282" i="103"/>
  <c r="AB282" i="103"/>
  <c r="AC282" i="103"/>
  <c r="Y283" i="103"/>
  <c r="Z283" i="103"/>
  <c r="AA283" i="103"/>
  <c r="AB283" i="103"/>
  <c r="AC283" i="103"/>
  <c r="Y284" i="103"/>
  <c r="Z284" i="103"/>
  <c r="AA284" i="103"/>
  <c r="AB284" i="103"/>
  <c r="AC284" i="103"/>
  <c r="Y285" i="103"/>
  <c r="Z285" i="103"/>
  <c r="AA285" i="103"/>
  <c r="AB285" i="103"/>
  <c r="AC285" i="103"/>
  <c r="Y286" i="103"/>
  <c r="Z286" i="103"/>
  <c r="AA286" i="103"/>
  <c r="AB286" i="103"/>
  <c r="AC286" i="103"/>
  <c r="Y287" i="103"/>
  <c r="Z287" i="103"/>
  <c r="AA287" i="103"/>
  <c r="AB287" i="103"/>
  <c r="AC287" i="103"/>
  <c r="Y288" i="103"/>
  <c r="Z288" i="103"/>
  <c r="AA288" i="103"/>
  <c r="AB288" i="103"/>
  <c r="AC288" i="103"/>
  <c r="Y289" i="103"/>
  <c r="Z289" i="103"/>
  <c r="AA289" i="103"/>
  <c r="AB289" i="103"/>
  <c r="AC289" i="103"/>
  <c r="Y290" i="103"/>
  <c r="Z290" i="103"/>
  <c r="AA290" i="103"/>
  <c r="AB290" i="103"/>
  <c r="AC290" i="103"/>
  <c r="Y291" i="103"/>
  <c r="Z291" i="103"/>
  <c r="AA291" i="103"/>
  <c r="AB291" i="103"/>
  <c r="AC291" i="103"/>
  <c r="Y292" i="103"/>
  <c r="Z292" i="103"/>
  <c r="AA292" i="103"/>
  <c r="AB292" i="103"/>
  <c r="AC292" i="103"/>
  <c r="Y293" i="103"/>
  <c r="Z293" i="103"/>
  <c r="AA293" i="103"/>
  <c r="AB293" i="103"/>
  <c r="AC293" i="103"/>
  <c r="Y294" i="103"/>
  <c r="Z294" i="103"/>
  <c r="AA294" i="103"/>
  <c r="AB294" i="103"/>
  <c r="AC294" i="103"/>
  <c r="Y295" i="103"/>
  <c r="Z295" i="103"/>
  <c r="AA295" i="103"/>
  <c r="AB295" i="103"/>
  <c r="AC295" i="103"/>
  <c r="Y296" i="103"/>
  <c r="Z296" i="103"/>
  <c r="AA296" i="103"/>
  <c r="AB296" i="103"/>
  <c r="AC296" i="103"/>
  <c r="Y297" i="103"/>
  <c r="Z297" i="103"/>
  <c r="AA297" i="103"/>
  <c r="AB297" i="103"/>
  <c r="AC297" i="103"/>
  <c r="Y298" i="103"/>
  <c r="Z298" i="103"/>
  <c r="AA298" i="103"/>
  <c r="AB298" i="103"/>
  <c r="AC298" i="103"/>
  <c r="Y299" i="103"/>
  <c r="Z299" i="103"/>
  <c r="AA299" i="103"/>
  <c r="AB299" i="103"/>
  <c r="AC299" i="103"/>
  <c r="Y300" i="103"/>
  <c r="Z300" i="103"/>
  <c r="AA300" i="103"/>
  <c r="AB300" i="103"/>
  <c r="AC300" i="103"/>
  <c r="Y301" i="103"/>
  <c r="Z301" i="103"/>
  <c r="AA301" i="103"/>
  <c r="AB301" i="103"/>
  <c r="AC301" i="103"/>
  <c r="Y302" i="103"/>
  <c r="Z302" i="103"/>
  <c r="AA302" i="103"/>
  <c r="AB302" i="103"/>
  <c r="AC302" i="103"/>
  <c r="Y303" i="103"/>
  <c r="Z303" i="103"/>
  <c r="AA303" i="103"/>
  <c r="AB303" i="103"/>
  <c r="AC303" i="103"/>
  <c r="Y304" i="103"/>
  <c r="Z304" i="103"/>
  <c r="AA304" i="103"/>
  <c r="AB304" i="103"/>
  <c r="AC304" i="103"/>
  <c r="Y305" i="103"/>
  <c r="Z305" i="103"/>
  <c r="AA305" i="103"/>
  <c r="AB305" i="103"/>
  <c r="AC305" i="103"/>
  <c r="Y306" i="103"/>
  <c r="Z306" i="103"/>
  <c r="AA306" i="103"/>
  <c r="AB306" i="103"/>
  <c r="AC306" i="103"/>
  <c r="Y307" i="103"/>
  <c r="Z307" i="103"/>
  <c r="AA307" i="103"/>
  <c r="AB307" i="103"/>
  <c r="AC307" i="103"/>
  <c r="Y308" i="103"/>
  <c r="Z308" i="103"/>
  <c r="AA308" i="103"/>
  <c r="AB308" i="103"/>
  <c r="AC308" i="103"/>
  <c r="Y309" i="103"/>
  <c r="Z309" i="103"/>
  <c r="AA309" i="103"/>
  <c r="AB309" i="103"/>
  <c r="AC309" i="103"/>
  <c r="Y310" i="103"/>
  <c r="Z310" i="103"/>
  <c r="AA310" i="103"/>
  <c r="AB310" i="103"/>
  <c r="AC310" i="103"/>
  <c r="Y311" i="103"/>
  <c r="Z311" i="103"/>
  <c r="AA311" i="103"/>
  <c r="AB311" i="103"/>
  <c r="AC311" i="103"/>
  <c r="Y312" i="103"/>
  <c r="Z312" i="103"/>
  <c r="AA312" i="103"/>
  <c r="AB312" i="103"/>
  <c r="AC312" i="103"/>
  <c r="Y313" i="103"/>
  <c r="Z313" i="103"/>
  <c r="AA313" i="103"/>
  <c r="AB313" i="103"/>
  <c r="AC313" i="103"/>
  <c r="Y314" i="103"/>
  <c r="Z314" i="103"/>
  <c r="AA314" i="103"/>
  <c r="AB314" i="103"/>
  <c r="AC314" i="103"/>
  <c r="Y315" i="103"/>
  <c r="Z315" i="103"/>
  <c r="AA315" i="103"/>
  <c r="AB315" i="103"/>
  <c r="AC315" i="103"/>
  <c r="Y316" i="103"/>
  <c r="Z316" i="103"/>
  <c r="AA316" i="103"/>
  <c r="AB316" i="103"/>
  <c r="AC316" i="103"/>
  <c r="Y317" i="103"/>
  <c r="Z317" i="103"/>
  <c r="AA317" i="103"/>
  <c r="AB317" i="103"/>
  <c r="AC317" i="103"/>
  <c r="Y318" i="103"/>
  <c r="Z318" i="103"/>
  <c r="AA318" i="103"/>
  <c r="AB318" i="103"/>
  <c r="AC318" i="103"/>
  <c r="Y319" i="103"/>
  <c r="Z319" i="103"/>
  <c r="AA319" i="103"/>
  <c r="AB319" i="103"/>
  <c r="AC319" i="103"/>
  <c r="Y320" i="103"/>
  <c r="Z320" i="103"/>
  <c r="AA320" i="103"/>
  <c r="AB320" i="103"/>
  <c r="AC320" i="103"/>
  <c r="Y321" i="103"/>
  <c r="Z321" i="103"/>
  <c r="AA321" i="103"/>
  <c r="AB321" i="103"/>
  <c r="AC321" i="103"/>
  <c r="Y322" i="103"/>
  <c r="Z322" i="103"/>
  <c r="AA322" i="103"/>
  <c r="AB322" i="103"/>
  <c r="AC322" i="103"/>
  <c r="Y323" i="103"/>
  <c r="Z323" i="103"/>
  <c r="AA323" i="103"/>
  <c r="AB323" i="103"/>
  <c r="AC323" i="103"/>
  <c r="Y324" i="103"/>
  <c r="Z324" i="103"/>
  <c r="AA324" i="103"/>
  <c r="AB324" i="103"/>
  <c r="AC324" i="103"/>
  <c r="Y325" i="103"/>
  <c r="Z325" i="103"/>
  <c r="AA325" i="103"/>
  <c r="AB325" i="103"/>
  <c r="AC325" i="103"/>
  <c r="Y326" i="103"/>
  <c r="Z326" i="103"/>
  <c r="AA326" i="103"/>
  <c r="AB326" i="103"/>
  <c r="AC326" i="103"/>
  <c r="Y327" i="103"/>
  <c r="Z327" i="103"/>
  <c r="AA327" i="103"/>
  <c r="AB327" i="103"/>
  <c r="AC327" i="103"/>
  <c r="Y328" i="103"/>
  <c r="Z328" i="103"/>
  <c r="AA328" i="103"/>
  <c r="AB328" i="103"/>
  <c r="AC328" i="103"/>
  <c r="Y329" i="103"/>
  <c r="Z329" i="103"/>
  <c r="AA329" i="103"/>
  <c r="AB329" i="103"/>
  <c r="AC329" i="103"/>
  <c r="Y330" i="103"/>
  <c r="Z330" i="103"/>
  <c r="AA330" i="103"/>
  <c r="AB330" i="103"/>
  <c r="AC330" i="103"/>
  <c r="Y331" i="103"/>
  <c r="Z331" i="103"/>
  <c r="AA331" i="103"/>
  <c r="AB331" i="103"/>
  <c r="AC331" i="103"/>
  <c r="Y332" i="103"/>
  <c r="Z332" i="103"/>
  <c r="AA332" i="103"/>
  <c r="AB332" i="103"/>
  <c r="AC332" i="103"/>
  <c r="Y333" i="103"/>
  <c r="Z333" i="103"/>
  <c r="AA333" i="103"/>
  <c r="AB333" i="103"/>
  <c r="AC333" i="103"/>
  <c r="Y334" i="103"/>
  <c r="Z334" i="103"/>
  <c r="AA334" i="103"/>
  <c r="AB334" i="103"/>
  <c r="AC334" i="103"/>
  <c r="Y335" i="103"/>
  <c r="Z335" i="103"/>
  <c r="AA335" i="103"/>
  <c r="AB335" i="103"/>
  <c r="AC335" i="103"/>
  <c r="Y336" i="103"/>
  <c r="Z336" i="103"/>
  <c r="AA336" i="103"/>
  <c r="AB336" i="103"/>
  <c r="AC336" i="103"/>
  <c r="Y337" i="103"/>
  <c r="Z337" i="103"/>
  <c r="AA337" i="103"/>
  <c r="AB337" i="103"/>
  <c r="AC337" i="103"/>
  <c r="Y338" i="103"/>
  <c r="Z338" i="103"/>
  <c r="AA338" i="103"/>
  <c r="AB338" i="103"/>
  <c r="AC338" i="103"/>
  <c r="Y339" i="103"/>
  <c r="Z339" i="103"/>
  <c r="AA339" i="103"/>
  <c r="AB339" i="103"/>
  <c r="AC339" i="103"/>
  <c r="Y340" i="103"/>
  <c r="Z340" i="103"/>
  <c r="AA340" i="103"/>
  <c r="AB340" i="103"/>
  <c r="AC340" i="103"/>
  <c r="Y341" i="103"/>
  <c r="Z341" i="103"/>
  <c r="AA341" i="103"/>
  <c r="AB341" i="103"/>
  <c r="AC341" i="103"/>
  <c r="Y342" i="103"/>
  <c r="Z342" i="103"/>
  <c r="AA342" i="103"/>
  <c r="AB342" i="103"/>
  <c r="AC342" i="103"/>
  <c r="Y343" i="103"/>
  <c r="Z343" i="103"/>
  <c r="AA343" i="103"/>
  <c r="AB343" i="103"/>
  <c r="AC343" i="103"/>
  <c r="Y344" i="103"/>
  <c r="Z344" i="103"/>
  <c r="AA344" i="103"/>
  <c r="AB344" i="103"/>
  <c r="AC344" i="103"/>
  <c r="Y345" i="103"/>
  <c r="Z345" i="103"/>
  <c r="AA345" i="103"/>
  <c r="AB345" i="103"/>
  <c r="AC345" i="103"/>
  <c r="Y346" i="103"/>
  <c r="Z346" i="103"/>
  <c r="AA346" i="103"/>
  <c r="AB346" i="103"/>
  <c r="AC346" i="103"/>
  <c r="Y347" i="103"/>
  <c r="Z347" i="103"/>
  <c r="AA347" i="103"/>
  <c r="AB347" i="103"/>
  <c r="AC347" i="103"/>
  <c r="Y348" i="103"/>
  <c r="Z348" i="103"/>
  <c r="AA348" i="103"/>
  <c r="AB348" i="103"/>
  <c r="AC348" i="103"/>
  <c r="Y349" i="103"/>
  <c r="Z349" i="103"/>
  <c r="AA349" i="103"/>
  <c r="AB349" i="103"/>
  <c r="AC349" i="103"/>
  <c r="Y350" i="103"/>
  <c r="Z350" i="103"/>
  <c r="AA350" i="103"/>
  <c r="AB350" i="103"/>
  <c r="AC350" i="103"/>
  <c r="Y351" i="103"/>
  <c r="Z351" i="103"/>
  <c r="AA351" i="103"/>
  <c r="AB351" i="103"/>
  <c r="AC351" i="103"/>
  <c r="Y352" i="103"/>
  <c r="Z352" i="103"/>
  <c r="AA352" i="103"/>
  <c r="AB352" i="103"/>
  <c r="AC352" i="103"/>
  <c r="Y353" i="103"/>
  <c r="Z353" i="103"/>
  <c r="AA353" i="103"/>
  <c r="AB353" i="103"/>
  <c r="AC353" i="103"/>
  <c r="Y354" i="103"/>
  <c r="Z354" i="103"/>
  <c r="AA354" i="103"/>
  <c r="AB354" i="103"/>
  <c r="AC354" i="103"/>
  <c r="Y355" i="103"/>
  <c r="Z355" i="103"/>
  <c r="AA355" i="103"/>
  <c r="AB355" i="103"/>
  <c r="AC355" i="103"/>
  <c r="Y356" i="103"/>
  <c r="Z356" i="103"/>
  <c r="AA356" i="103"/>
  <c r="AB356" i="103"/>
  <c r="AC356" i="103"/>
  <c r="Y357" i="103"/>
  <c r="Z357" i="103"/>
  <c r="AA357" i="103"/>
  <c r="AB357" i="103"/>
  <c r="AC357" i="103"/>
  <c r="Y358" i="103"/>
  <c r="Z358" i="103"/>
  <c r="AA358" i="103"/>
  <c r="AB358" i="103"/>
  <c r="AC358" i="103"/>
  <c r="Y359" i="103"/>
  <c r="Z359" i="103"/>
  <c r="AA359" i="103"/>
  <c r="AB359" i="103"/>
  <c r="AC359" i="103"/>
  <c r="Y360" i="103"/>
  <c r="Z360" i="103"/>
  <c r="AA360" i="103"/>
  <c r="AB360" i="103"/>
  <c r="AC360" i="103"/>
  <c r="Y361" i="103"/>
  <c r="Z361" i="103"/>
  <c r="AA361" i="103"/>
  <c r="AB361" i="103"/>
  <c r="AC361" i="103"/>
  <c r="Y362" i="103"/>
  <c r="Z362" i="103"/>
  <c r="AA362" i="103"/>
  <c r="AB362" i="103"/>
  <c r="AC362" i="103"/>
  <c r="Y363" i="103"/>
  <c r="Z363" i="103"/>
  <c r="AA363" i="103"/>
  <c r="AB363" i="103"/>
  <c r="AC363" i="103"/>
  <c r="Y364" i="103"/>
  <c r="Z364" i="103"/>
  <c r="AA364" i="103"/>
  <c r="AB364" i="103"/>
  <c r="AC364" i="103"/>
  <c r="Y365" i="103"/>
  <c r="Z365" i="103"/>
  <c r="AA365" i="103"/>
  <c r="AB365" i="103"/>
  <c r="AC365" i="103"/>
  <c r="Y366" i="103"/>
  <c r="Z366" i="103"/>
  <c r="AA366" i="103"/>
  <c r="AB366" i="103"/>
  <c r="AC366" i="103"/>
  <c r="Y367" i="103"/>
  <c r="Z367" i="103"/>
  <c r="AA367" i="103"/>
  <c r="AB367" i="103"/>
  <c r="AC367" i="103"/>
  <c r="Y368" i="103"/>
  <c r="Z368" i="103"/>
  <c r="AA368" i="103"/>
  <c r="AB368" i="103"/>
  <c r="AC368" i="103"/>
  <c r="Y369" i="103"/>
  <c r="Z369" i="103"/>
  <c r="AA369" i="103"/>
  <c r="AB369" i="103"/>
  <c r="AC369" i="103"/>
  <c r="Y370" i="103"/>
  <c r="Z370" i="103"/>
  <c r="AA370" i="103"/>
  <c r="AB370" i="103"/>
  <c r="AC370" i="103"/>
  <c r="Y371" i="103"/>
  <c r="Z371" i="103"/>
  <c r="AA371" i="103"/>
  <c r="AB371" i="103"/>
  <c r="AC371" i="103"/>
  <c r="Y372" i="103"/>
  <c r="Z372" i="103"/>
  <c r="AA372" i="103"/>
  <c r="AB372" i="103"/>
  <c r="AC372" i="103"/>
  <c r="Y373" i="103"/>
  <c r="Z373" i="103"/>
  <c r="AA373" i="103"/>
  <c r="AB373" i="103"/>
  <c r="AC373" i="103"/>
  <c r="Y374" i="103"/>
  <c r="Z374" i="103"/>
  <c r="AA374" i="103"/>
  <c r="AB374" i="103"/>
  <c r="AC374" i="103"/>
  <c r="Y375" i="103"/>
  <c r="Z375" i="103"/>
  <c r="AA375" i="103"/>
  <c r="AB375" i="103"/>
  <c r="AC375" i="103"/>
  <c r="Y376" i="103"/>
  <c r="Z376" i="103"/>
  <c r="AA376" i="103"/>
  <c r="AB376" i="103"/>
  <c r="AC376" i="103"/>
  <c r="Y377" i="103"/>
  <c r="Z377" i="103"/>
  <c r="AA377" i="103"/>
  <c r="AB377" i="103"/>
  <c r="AC377" i="103"/>
  <c r="Y378" i="103"/>
  <c r="Z378" i="103"/>
  <c r="AA378" i="103"/>
  <c r="AB378" i="103"/>
  <c r="AC378" i="103"/>
  <c r="Y379" i="103"/>
  <c r="Z379" i="103"/>
  <c r="AA379" i="103"/>
  <c r="AB379" i="103"/>
  <c r="AC379" i="103"/>
  <c r="Y380" i="103"/>
  <c r="Z380" i="103"/>
  <c r="AA380" i="103"/>
  <c r="AB380" i="103"/>
  <c r="AC380" i="103"/>
  <c r="Y381" i="103"/>
  <c r="Z381" i="103"/>
  <c r="AA381" i="103"/>
  <c r="AB381" i="103"/>
  <c r="AC381" i="103"/>
  <c r="Y382" i="103"/>
  <c r="Z382" i="103"/>
  <c r="AA382" i="103"/>
  <c r="AB382" i="103"/>
  <c r="AC382" i="103"/>
  <c r="Y383" i="103"/>
  <c r="Z383" i="103"/>
  <c r="AA383" i="103"/>
  <c r="AB383" i="103"/>
  <c r="AC383" i="103"/>
  <c r="Y384" i="103"/>
  <c r="Z384" i="103"/>
  <c r="AA384" i="103"/>
  <c r="AB384" i="103"/>
  <c r="AC384" i="103"/>
  <c r="Y385" i="103"/>
  <c r="Z385" i="103"/>
  <c r="AA385" i="103"/>
  <c r="AB385" i="103"/>
  <c r="AC385" i="103"/>
  <c r="Y386" i="103"/>
  <c r="Z386" i="103"/>
  <c r="AA386" i="103"/>
  <c r="AB386" i="103"/>
  <c r="AC386" i="103"/>
  <c r="Y387" i="103"/>
  <c r="Z387" i="103"/>
  <c r="AA387" i="103"/>
  <c r="AB387" i="103"/>
  <c r="AC387" i="103"/>
  <c r="Y388" i="103"/>
  <c r="Z388" i="103"/>
  <c r="AA388" i="103"/>
  <c r="AB388" i="103"/>
  <c r="AC388" i="103"/>
  <c r="Y389" i="103"/>
  <c r="Z389" i="103"/>
  <c r="AA389" i="103"/>
  <c r="AB389" i="103"/>
  <c r="AC389" i="103"/>
  <c r="Y390" i="103"/>
  <c r="Z390" i="103"/>
  <c r="AA390" i="103"/>
  <c r="AB390" i="103"/>
  <c r="AC390" i="103"/>
  <c r="Y391" i="103"/>
  <c r="Z391" i="103"/>
  <c r="AA391" i="103"/>
  <c r="AB391" i="103"/>
  <c r="AC391" i="103"/>
  <c r="Y392" i="103"/>
  <c r="Z392" i="103"/>
  <c r="AA392" i="103"/>
  <c r="AB392" i="103"/>
  <c r="AC392" i="103"/>
  <c r="Y393" i="103"/>
  <c r="Z393" i="103"/>
  <c r="AA393" i="103"/>
  <c r="AB393" i="103"/>
  <c r="AC393" i="103"/>
  <c r="Y394" i="103"/>
  <c r="Z394" i="103"/>
  <c r="AA394" i="103"/>
  <c r="AB394" i="103"/>
  <c r="AC394" i="103"/>
  <c r="Y395" i="103"/>
  <c r="Z395" i="103"/>
  <c r="AA395" i="103"/>
  <c r="AB395" i="103"/>
  <c r="AC395" i="103"/>
  <c r="Y396" i="103"/>
  <c r="Z396" i="103"/>
  <c r="AA396" i="103"/>
  <c r="AB396" i="103"/>
  <c r="AC396" i="103"/>
  <c r="Y397" i="103"/>
  <c r="Z397" i="103"/>
  <c r="AA397" i="103"/>
  <c r="AB397" i="103"/>
  <c r="AC397" i="103"/>
  <c r="Y398" i="103"/>
  <c r="Z398" i="103"/>
  <c r="AA398" i="103"/>
  <c r="AB398" i="103"/>
  <c r="AC398" i="103"/>
  <c r="Y399" i="103"/>
  <c r="Z399" i="103"/>
  <c r="AA399" i="103"/>
  <c r="AB399" i="103"/>
  <c r="AC399" i="103"/>
  <c r="Y400" i="103"/>
  <c r="Z400" i="103"/>
  <c r="AA400" i="103"/>
  <c r="AB400" i="103"/>
  <c r="AC400" i="103"/>
  <c r="Y401" i="103"/>
  <c r="Z401" i="103"/>
  <c r="AA401" i="103"/>
  <c r="AB401" i="103"/>
  <c r="AC401" i="103"/>
  <c r="Y402" i="103"/>
  <c r="Z402" i="103"/>
  <c r="AA402" i="103"/>
  <c r="AB402" i="103"/>
  <c r="AC402" i="103"/>
  <c r="Y403" i="103"/>
  <c r="Z403" i="103"/>
  <c r="AA403" i="103"/>
  <c r="AB403" i="103"/>
  <c r="AC403" i="103"/>
  <c r="Y404" i="103"/>
  <c r="Z404" i="103"/>
  <c r="AA404" i="103"/>
  <c r="AB404" i="103"/>
  <c r="AC404" i="103"/>
  <c r="Y405" i="103"/>
  <c r="Z405" i="103"/>
  <c r="AA405" i="103"/>
  <c r="AB405" i="103"/>
  <c r="AC405" i="103"/>
  <c r="Y406" i="103"/>
  <c r="Z406" i="103"/>
  <c r="AA406" i="103"/>
  <c r="AB406" i="103"/>
  <c r="AC406" i="103"/>
  <c r="Y407" i="103"/>
  <c r="Z407" i="103"/>
  <c r="AA407" i="103"/>
  <c r="AB407" i="103"/>
  <c r="AC407" i="103"/>
  <c r="Y408" i="103"/>
  <c r="Z408" i="103"/>
  <c r="AA408" i="103"/>
  <c r="AB408" i="103"/>
  <c r="AC408" i="103"/>
  <c r="Y409" i="103"/>
  <c r="Z409" i="103"/>
  <c r="AA409" i="103"/>
  <c r="AB409" i="103"/>
  <c r="AC409" i="103"/>
  <c r="Y410" i="103"/>
  <c r="Z410" i="103"/>
  <c r="AA410" i="103"/>
  <c r="AB410" i="103"/>
  <c r="AC410" i="103"/>
  <c r="Y411" i="103"/>
  <c r="Z411" i="103"/>
  <c r="AA411" i="103"/>
  <c r="AB411" i="103"/>
  <c r="AC411" i="103"/>
  <c r="Y412" i="103"/>
  <c r="Z412" i="103"/>
  <c r="AA412" i="103"/>
  <c r="AB412" i="103"/>
  <c r="AC412" i="103"/>
  <c r="Y413" i="103"/>
  <c r="Z413" i="103"/>
  <c r="AA413" i="103"/>
  <c r="AB413" i="103"/>
  <c r="AC413" i="103"/>
  <c r="Y414" i="103"/>
  <c r="Z414" i="103"/>
  <c r="AA414" i="103"/>
  <c r="AB414" i="103"/>
  <c r="AC414" i="103"/>
  <c r="Y415" i="103"/>
  <c r="Z415" i="103"/>
  <c r="AA415" i="103"/>
  <c r="AB415" i="103"/>
  <c r="AC415" i="103"/>
  <c r="Y416" i="103"/>
  <c r="Z416" i="103"/>
  <c r="AA416" i="103"/>
  <c r="AB416" i="103"/>
  <c r="AC416" i="103"/>
  <c r="Y417" i="103"/>
  <c r="Z417" i="103"/>
  <c r="AA417" i="103"/>
  <c r="AB417" i="103"/>
  <c r="AC417" i="103"/>
  <c r="Y418" i="103"/>
  <c r="Z418" i="103"/>
  <c r="AA418" i="103"/>
  <c r="AB418" i="103"/>
  <c r="AC418" i="103"/>
  <c r="Y419" i="103"/>
  <c r="Z419" i="103"/>
  <c r="AA419" i="103"/>
  <c r="AB419" i="103"/>
  <c r="AC419" i="103"/>
  <c r="Y420" i="103"/>
  <c r="Z420" i="103"/>
  <c r="AA420" i="103"/>
  <c r="AB420" i="103"/>
  <c r="AC420" i="103"/>
  <c r="Y421" i="103"/>
  <c r="Z421" i="103"/>
  <c r="AA421" i="103"/>
  <c r="AB421" i="103"/>
  <c r="AC421" i="103"/>
  <c r="Y422" i="103"/>
  <c r="Z422" i="103"/>
  <c r="AA422" i="103"/>
  <c r="AB422" i="103"/>
  <c r="AC422" i="103"/>
  <c r="Y423" i="103"/>
  <c r="Z423" i="103"/>
  <c r="AA423" i="103"/>
  <c r="AB423" i="103"/>
  <c r="AC423" i="103"/>
  <c r="Y424" i="103"/>
  <c r="Z424" i="103"/>
  <c r="AA424" i="103"/>
  <c r="AB424" i="103"/>
  <c r="AC424" i="103"/>
  <c r="Y425" i="103"/>
  <c r="Z425" i="103"/>
  <c r="AA425" i="103"/>
  <c r="AB425" i="103"/>
  <c r="AC425" i="103"/>
  <c r="Y426" i="103"/>
  <c r="Z426" i="103"/>
  <c r="AA426" i="103"/>
  <c r="AB426" i="103"/>
  <c r="AC426" i="103"/>
  <c r="Y427" i="103"/>
  <c r="Z427" i="103"/>
  <c r="AA427" i="103"/>
  <c r="AB427" i="103"/>
  <c r="AC427" i="103"/>
  <c r="Y428" i="103"/>
  <c r="Z428" i="103"/>
  <c r="AA428" i="103"/>
  <c r="AB428" i="103"/>
  <c r="AC428" i="103"/>
  <c r="Y429" i="103"/>
  <c r="Z429" i="103"/>
  <c r="AA429" i="103"/>
  <c r="AB429" i="103"/>
  <c r="AC429" i="103"/>
  <c r="Y430" i="103"/>
  <c r="Z430" i="103"/>
  <c r="AA430" i="103"/>
  <c r="AB430" i="103"/>
  <c r="AC430" i="103"/>
  <c r="Y431" i="103"/>
  <c r="Z431" i="103"/>
  <c r="AA431" i="103"/>
  <c r="AB431" i="103"/>
  <c r="AC431" i="103"/>
  <c r="Y432" i="103"/>
  <c r="Z432" i="103"/>
  <c r="AA432" i="103"/>
  <c r="AB432" i="103"/>
  <c r="AC432" i="103"/>
  <c r="Y433" i="103"/>
  <c r="Z433" i="103"/>
  <c r="AA433" i="103"/>
  <c r="AB433" i="103"/>
  <c r="AC433" i="103"/>
  <c r="Y434" i="103"/>
  <c r="Z434" i="103"/>
  <c r="AA434" i="103"/>
  <c r="AB434" i="103"/>
  <c r="AC434" i="103"/>
  <c r="Y435" i="103"/>
  <c r="Z435" i="103"/>
  <c r="AA435" i="103"/>
  <c r="AB435" i="103"/>
  <c r="AC435" i="103"/>
  <c r="Y436" i="103"/>
  <c r="Z436" i="103"/>
  <c r="AA436" i="103"/>
  <c r="AB436" i="103"/>
  <c r="AC436" i="103"/>
  <c r="Y437" i="103"/>
  <c r="Z437" i="103"/>
  <c r="AA437" i="103"/>
  <c r="AB437" i="103"/>
  <c r="AC437" i="103"/>
  <c r="Y438" i="103"/>
  <c r="Z438" i="103"/>
  <c r="AA438" i="103"/>
  <c r="AB438" i="103"/>
  <c r="AC438" i="103"/>
  <c r="Y439" i="103"/>
  <c r="Z439" i="103"/>
  <c r="AA439" i="103"/>
  <c r="AB439" i="103"/>
  <c r="AC439" i="103"/>
  <c r="Y440" i="103"/>
  <c r="Z440" i="103"/>
  <c r="AA440" i="103"/>
  <c r="AB440" i="103"/>
  <c r="AC440" i="103"/>
  <c r="Y441" i="103"/>
  <c r="Z441" i="103"/>
  <c r="AA441" i="103"/>
  <c r="AB441" i="103"/>
  <c r="AC441" i="103"/>
  <c r="Y442" i="103"/>
  <c r="Z442" i="103"/>
  <c r="AA442" i="103"/>
  <c r="AB442" i="103"/>
  <c r="AC442" i="103"/>
  <c r="Y443" i="103"/>
  <c r="Z443" i="103"/>
  <c r="AA443" i="103"/>
  <c r="AB443" i="103"/>
  <c r="AC443" i="103"/>
  <c r="Y444" i="103"/>
  <c r="Z444" i="103"/>
  <c r="AA444" i="103"/>
  <c r="AB444" i="103"/>
  <c r="AC444" i="103"/>
  <c r="Y445" i="103"/>
  <c r="Z445" i="103"/>
  <c r="AA445" i="103"/>
  <c r="AB445" i="103"/>
  <c r="AC445" i="103"/>
  <c r="Y446" i="103"/>
  <c r="Z446" i="103"/>
  <c r="AA446" i="103"/>
  <c r="AB446" i="103"/>
  <c r="AC446" i="103"/>
  <c r="Y447" i="103"/>
  <c r="Z447" i="103"/>
  <c r="AA447" i="103"/>
  <c r="AB447" i="103"/>
  <c r="AC447" i="103"/>
  <c r="Y448" i="103"/>
  <c r="Z448" i="103"/>
  <c r="AA448" i="103"/>
  <c r="AB448" i="103"/>
  <c r="AC448" i="103"/>
  <c r="Y449" i="103"/>
  <c r="Z449" i="103"/>
  <c r="AA449" i="103"/>
  <c r="AB449" i="103"/>
  <c r="AC449" i="103"/>
  <c r="Y450" i="103"/>
  <c r="Z450" i="103"/>
  <c r="AA450" i="103"/>
  <c r="AB450" i="103"/>
  <c r="AC450" i="103"/>
  <c r="Y451" i="103"/>
  <c r="Z451" i="103"/>
  <c r="AA451" i="103"/>
  <c r="AB451" i="103"/>
  <c r="AC451" i="103"/>
  <c r="Y452" i="103"/>
  <c r="Z452" i="103"/>
  <c r="AA452" i="103"/>
  <c r="AB452" i="103"/>
  <c r="AC452" i="103"/>
  <c r="Y453" i="103"/>
  <c r="Z453" i="103"/>
  <c r="AA453" i="103"/>
  <c r="AB453" i="103"/>
  <c r="AC453" i="103"/>
  <c r="Y454" i="103"/>
  <c r="Z454" i="103"/>
  <c r="AA454" i="103"/>
  <c r="AB454" i="103"/>
  <c r="AC454" i="103"/>
  <c r="Y455" i="103"/>
  <c r="Z455" i="103"/>
  <c r="AA455" i="103"/>
  <c r="AB455" i="103"/>
  <c r="AC455" i="103"/>
  <c r="Y456" i="103"/>
  <c r="Z456" i="103"/>
  <c r="AA456" i="103"/>
  <c r="AB456" i="103"/>
  <c r="AC456" i="103"/>
  <c r="Y457" i="103"/>
  <c r="Z457" i="103"/>
  <c r="AA457" i="103"/>
  <c r="AB457" i="103"/>
  <c r="AC457" i="103"/>
  <c r="Y458" i="103"/>
  <c r="Z458" i="103"/>
  <c r="AA458" i="103"/>
  <c r="AB458" i="103"/>
  <c r="AC458" i="103"/>
  <c r="Y459" i="103"/>
  <c r="Z459" i="103"/>
  <c r="AA459" i="103"/>
  <c r="AB459" i="103"/>
  <c r="AC459" i="103"/>
  <c r="Y460" i="103"/>
  <c r="Z460" i="103"/>
  <c r="AA460" i="103"/>
  <c r="AB460" i="103"/>
  <c r="AC460" i="103"/>
  <c r="Y461" i="103"/>
  <c r="Z461" i="103"/>
  <c r="AA461" i="103"/>
  <c r="AB461" i="103"/>
  <c r="AC461" i="103"/>
  <c r="Y462" i="103"/>
  <c r="Z462" i="103"/>
  <c r="AA462" i="103"/>
  <c r="AB462" i="103"/>
  <c r="AC462" i="103"/>
  <c r="Y463" i="103"/>
  <c r="Z463" i="103"/>
  <c r="AA463" i="103"/>
  <c r="AB463" i="103"/>
  <c r="AC463" i="103"/>
  <c r="Y464" i="103"/>
  <c r="Z464" i="103"/>
  <c r="AA464" i="103"/>
  <c r="AB464" i="103"/>
  <c r="AC464" i="103"/>
  <c r="Y465" i="103"/>
  <c r="Z465" i="103"/>
  <c r="AA465" i="103"/>
  <c r="AB465" i="103"/>
  <c r="AC465" i="103"/>
  <c r="Y466" i="103"/>
  <c r="Z466" i="103"/>
  <c r="AA466" i="103"/>
  <c r="AB466" i="103"/>
  <c r="AC466" i="103"/>
  <c r="Y467" i="103"/>
  <c r="Z467" i="103"/>
  <c r="AA467" i="103"/>
  <c r="AB467" i="103"/>
  <c r="AC467" i="103"/>
  <c r="Y468" i="103"/>
  <c r="Z468" i="103"/>
  <c r="AA468" i="103"/>
  <c r="AB468" i="103"/>
  <c r="AC468" i="103"/>
  <c r="Y469" i="103"/>
  <c r="Z469" i="103"/>
  <c r="AA469" i="103"/>
  <c r="AB469" i="103"/>
  <c r="AC469" i="103"/>
  <c r="Y470" i="103"/>
  <c r="Z470" i="103"/>
  <c r="AA470" i="103"/>
  <c r="AB470" i="103"/>
  <c r="AC470" i="103"/>
  <c r="Y471" i="103"/>
  <c r="Z471" i="103"/>
  <c r="AA471" i="103"/>
  <c r="AB471" i="103"/>
  <c r="AC471" i="103"/>
  <c r="Y472" i="103"/>
  <c r="Z472" i="103"/>
  <c r="AA472" i="103"/>
  <c r="AB472" i="103"/>
  <c r="AC472" i="103"/>
  <c r="Y473" i="103"/>
  <c r="Z473" i="103"/>
  <c r="AA473" i="103"/>
  <c r="AB473" i="103"/>
  <c r="AC473" i="103"/>
  <c r="Y474" i="103"/>
  <c r="Z474" i="103"/>
  <c r="AA474" i="103"/>
  <c r="AB474" i="103"/>
  <c r="AC474" i="103"/>
  <c r="Y475" i="103"/>
  <c r="Z475" i="103"/>
  <c r="AA475" i="103"/>
  <c r="AB475" i="103"/>
  <c r="AC475" i="103"/>
  <c r="Y476" i="103"/>
  <c r="Z476" i="103"/>
  <c r="AA476" i="103"/>
  <c r="AB476" i="103"/>
  <c r="AC476" i="103"/>
  <c r="Y477" i="103"/>
  <c r="Z477" i="103"/>
  <c r="AA477" i="103"/>
  <c r="AB477" i="103"/>
  <c r="AC477" i="103"/>
  <c r="Y478" i="103"/>
  <c r="Z478" i="103"/>
  <c r="AA478" i="103"/>
  <c r="AB478" i="103"/>
  <c r="AC478" i="103"/>
  <c r="Y479" i="103"/>
  <c r="Z479" i="103"/>
  <c r="AA479" i="103"/>
  <c r="AB479" i="103"/>
  <c r="AC479" i="103"/>
  <c r="Y480" i="103"/>
  <c r="Z480" i="103"/>
  <c r="AA480" i="103"/>
  <c r="AB480" i="103"/>
  <c r="AC480" i="103"/>
  <c r="Y481" i="103"/>
  <c r="Z481" i="103"/>
  <c r="AA481" i="103"/>
  <c r="AB481" i="103"/>
  <c r="AC481" i="103"/>
  <c r="Y482" i="103"/>
  <c r="Z482" i="103"/>
  <c r="AA482" i="103"/>
  <c r="AB482" i="103"/>
  <c r="AC482" i="103"/>
  <c r="Y483" i="103"/>
  <c r="Z483" i="103"/>
  <c r="AA483" i="103"/>
  <c r="AB483" i="103"/>
  <c r="AC483" i="103"/>
  <c r="Y484" i="103"/>
  <c r="Z484" i="103"/>
  <c r="AA484" i="103"/>
  <c r="AB484" i="103"/>
  <c r="AC484" i="103"/>
  <c r="Y485" i="103"/>
  <c r="Z485" i="103"/>
  <c r="AA485" i="103"/>
  <c r="AB485" i="103"/>
  <c r="AC485" i="103"/>
  <c r="Y486" i="103"/>
  <c r="Z486" i="103"/>
  <c r="AA486" i="103"/>
  <c r="AB486" i="103"/>
  <c r="AC486" i="103"/>
  <c r="Y487" i="103"/>
  <c r="Z487" i="103"/>
  <c r="AA487" i="103"/>
  <c r="AB487" i="103"/>
  <c r="AC487" i="103"/>
  <c r="Y488" i="103"/>
  <c r="Z488" i="103"/>
  <c r="AA488" i="103"/>
  <c r="AB488" i="103"/>
  <c r="AC488" i="103"/>
  <c r="Y489" i="103"/>
  <c r="Z489" i="103"/>
  <c r="AA489" i="103"/>
  <c r="AB489" i="103"/>
  <c r="AC489" i="103"/>
  <c r="Y490" i="103"/>
  <c r="Z490" i="103"/>
  <c r="AA490" i="103"/>
  <c r="AB490" i="103"/>
  <c r="AC490" i="103"/>
  <c r="Y491" i="103"/>
  <c r="Z491" i="103"/>
  <c r="AA491" i="103"/>
  <c r="AB491" i="103"/>
  <c r="AC491" i="103"/>
  <c r="Y492" i="103"/>
  <c r="Z492" i="103"/>
  <c r="AA492" i="103"/>
  <c r="AB492" i="103"/>
  <c r="AC492" i="103"/>
  <c r="Y493" i="103"/>
  <c r="Z493" i="103"/>
  <c r="AA493" i="103"/>
  <c r="AB493" i="103"/>
  <c r="AC493" i="103"/>
  <c r="Y494" i="103"/>
  <c r="Z494" i="103"/>
  <c r="AA494" i="103"/>
  <c r="AB494" i="103"/>
  <c r="AC494" i="103"/>
  <c r="Y495" i="103"/>
  <c r="Z495" i="103"/>
  <c r="AA495" i="103"/>
  <c r="AB495" i="103"/>
  <c r="AC495" i="103"/>
  <c r="Y496" i="103"/>
  <c r="Z496" i="103"/>
  <c r="AA496" i="103"/>
  <c r="AB496" i="103"/>
  <c r="AC496" i="103"/>
  <c r="Y497" i="103"/>
  <c r="Z497" i="103"/>
  <c r="AA497" i="103"/>
  <c r="AB497" i="103"/>
  <c r="AC497" i="103"/>
  <c r="Y498" i="103"/>
  <c r="Z498" i="103"/>
  <c r="AA498" i="103"/>
  <c r="AB498" i="103"/>
  <c r="AC498" i="103"/>
  <c r="Y499" i="103"/>
  <c r="Z499" i="103"/>
  <c r="AA499" i="103"/>
  <c r="AB499" i="103"/>
  <c r="AC499" i="103"/>
  <c r="Y500" i="103"/>
  <c r="Z500" i="103"/>
  <c r="AA500" i="103"/>
  <c r="AB500" i="103"/>
  <c r="AC500" i="103"/>
  <c r="Y501" i="103"/>
  <c r="Z501" i="103"/>
  <c r="AA501" i="103"/>
  <c r="AB501" i="103"/>
  <c r="AC501" i="103"/>
  <c r="Y502" i="103"/>
  <c r="Z502" i="103"/>
  <c r="AA502" i="103"/>
  <c r="AB502" i="103"/>
  <c r="AC502" i="103"/>
  <c r="Y503" i="103"/>
  <c r="Z503" i="103"/>
  <c r="AA503" i="103"/>
  <c r="AB503" i="103"/>
  <c r="AC503" i="103"/>
  <c r="Y504" i="103"/>
  <c r="Z504" i="103"/>
  <c r="AA504" i="103"/>
  <c r="AB504" i="103"/>
  <c r="AC504" i="103"/>
  <c r="Y505" i="103"/>
  <c r="Z505" i="103"/>
  <c r="AA505" i="103"/>
  <c r="AB505" i="103"/>
  <c r="AC505" i="103"/>
  <c r="Y506" i="103"/>
  <c r="Z506" i="103"/>
  <c r="AA506" i="103"/>
  <c r="AB506" i="103"/>
  <c r="AC506" i="103"/>
  <c r="Y507" i="103"/>
  <c r="Z507" i="103"/>
  <c r="AA507" i="103"/>
  <c r="AB507" i="103"/>
  <c r="AC507" i="103"/>
  <c r="Y508" i="103"/>
  <c r="Z508" i="103"/>
  <c r="AA508" i="103"/>
  <c r="AB508" i="103"/>
  <c r="AC508" i="103"/>
  <c r="Y509" i="103"/>
  <c r="Z509" i="103"/>
  <c r="AA509" i="103"/>
  <c r="AB509" i="103"/>
  <c r="AC509" i="103"/>
  <c r="Y510" i="103"/>
  <c r="Z510" i="103"/>
  <c r="AA510" i="103"/>
  <c r="AB510" i="103"/>
  <c r="AC510" i="103"/>
  <c r="Y511" i="103"/>
  <c r="Z511" i="103"/>
  <c r="AA511" i="103"/>
  <c r="AB511" i="103"/>
  <c r="AC511" i="103"/>
  <c r="Y512" i="103"/>
  <c r="Z512" i="103"/>
  <c r="AA512" i="103"/>
  <c r="AB512" i="103"/>
  <c r="AC512" i="103"/>
  <c r="Y513" i="103"/>
  <c r="Z513" i="103"/>
  <c r="AA513" i="103"/>
  <c r="AB513" i="103"/>
  <c r="AC513" i="103"/>
  <c r="Y514" i="103"/>
  <c r="Z514" i="103"/>
  <c r="AA514" i="103"/>
  <c r="AB514" i="103"/>
  <c r="AC514" i="103"/>
  <c r="Y515" i="103"/>
  <c r="Z515" i="103"/>
  <c r="AA515" i="103"/>
  <c r="AB515" i="103"/>
  <c r="AC515" i="103"/>
  <c r="Y516" i="103"/>
  <c r="Z516" i="103"/>
  <c r="AA516" i="103"/>
  <c r="AB516" i="103"/>
  <c r="AC516" i="103"/>
  <c r="Y517" i="103"/>
  <c r="Z517" i="103"/>
  <c r="AA517" i="103"/>
  <c r="AB517" i="103"/>
  <c r="AC517" i="103"/>
  <c r="Y518" i="103"/>
  <c r="Z518" i="103"/>
  <c r="AA518" i="103"/>
  <c r="AB518" i="103"/>
  <c r="AC518" i="103"/>
  <c r="Y519" i="103"/>
  <c r="Z519" i="103"/>
  <c r="AA519" i="103"/>
  <c r="AB519" i="103"/>
  <c r="AC519" i="103"/>
  <c r="Y520" i="103"/>
  <c r="Z520" i="103"/>
  <c r="AA520" i="103"/>
  <c r="AB520" i="103"/>
  <c r="AC520" i="103"/>
  <c r="Y521" i="103"/>
  <c r="Z521" i="103"/>
  <c r="AA521" i="103"/>
  <c r="AB521" i="103"/>
  <c r="AC521" i="103"/>
  <c r="Y522" i="103"/>
  <c r="Z522" i="103"/>
  <c r="AA522" i="103"/>
  <c r="AB522" i="103"/>
  <c r="AC522" i="103"/>
  <c r="Y523" i="103"/>
  <c r="Z523" i="103"/>
  <c r="AA523" i="103"/>
  <c r="AB523" i="103"/>
  <c r="AC523" i="103"/>
  <c r="Y524" i="103"/>
  <c r="Z524" i="103"/>
  <c r="AA524" i="103"/>
  <c r="AB524" i="103"/>
  <c r="AC524" i="103"/>
  <c r="Y525" i="103"/>
  <c r="Z525" i="103"/>
  <c r="AA525" i="103"/>
  <c r="AB525" i="103"/>
  <c r="AC525" i="103"/>
  <c r="Y526" i="103"/>
  <c r="Z526" i="103"/>
  <c r="AA526" i="103"/>
  <c r="AB526" i="103"/>
  <c r="AC526" i="103"/>
  <c r="Y527" i="103"/>
  <c r="Z527" i="103"/>
  <c r="AA527" i="103"/>
  <c r="AB527" i="103"/>
  <c r="AC527" i="103"/>
  <c r="Y528" i="103"/>
  <c r="Z528" i="103"/>
  <c r="AA528" i="103"/>
  <c r="AB528" i="103"/>
  <c r="AC528" i="103"/>
  <c r="Y529" i="103"/>
  <c r="Z529" i="103"/>
  <c r="AA529" i="103"/>
  <c r="AB529" i="103"/>
  <c r="AC529" i="103"/>
  <c r="Y530" i="103"/>
  <c r="Z530" i="103"/>
  <c r="AA530" i="103"/>
  <c r="AB530" i="103"/>
  <c r="AC530" i="103"/>
  <c r="Y531" i="103"/>
  <c r="Z531" i="103"/>
  <c r="AA531" i="103"/>
  <c r="AB531" i="103"/>
  <c r="AC531" i="103"/>
  <c r="Y532" i="103"/>
  <c r="Z532" i="103"/>
  <c r="AA532" i="103"/>
  <c r="AB532" i="103"/>
  <c r="AC532" i="103"/>
  <c r="Y533" i="103"/>
  <c r="Z533" i="103"/>
  <c r="AA533" i="103"/>
  <c r="AB533" i="103"/>
  <c r="AC533" i="103"/>
  <c r="Y534" i="103"/>
  <c r="Z534" i="103"/>
  <c r="AA534" i="103"/>
  <c r="AB534" i="103"/>
  <c r="AC534" i="103"/>
  <c r="Y535" i="103"/>
  <c r="Z535" i="103"/>
  <c r="AA535" i="103"/>
  <c r="AB535" i="103"/>
  <c r="AC535" i="103"/>
  <c r="Y536" i="103"/>
  <c r="Z536" i="103"/>
  <c r="AA536" i="103"/>
  <c r="AB536" i="103"/>
  <c r="AC536" i="103"/>
  <c r="Y537" i="103"/>
  <c r="Z537" i="103"/>
  <c r="AA537" i="103"/>
  <c r="AB537" i="103"/>
  <c r="AC537" i="103"/>
  <c r="Y538" i="103"/>
  <c r="Z538" i="103"/>
  <c r="AA538" i="103"/>
  <c r="AB538" i="103"/>
  <c r="AC538" i="103"/>
  <c r="Y539" i="103"/>
  <c r="Z539" i="103"/>
  <c r="AA539" i="103"/>
  <c r="AB539" i="103"/>
  <c r="AC539" i="103"/>
  <c r="Y540" i="103"/>
  <c r="Z540" i="103"/>
  <c r="AA540" i="103"/>
  <c r="AB540" i="103"/>
  <c r="AC540" i="103"/>
  <c r="Y541" i="103"/>
  <c r="Z541" i="103"/>
  <c r="AA541" i="103"/>
  <c r="AB541" i="103"/>
  <c r="AC541" i="103"/>
  <c r="Y542" i="103"/>
  <c r="Z542" i="103"/>
  <c r="AA542" i="103"/>
  <c r="AB542" i="103"/>
  <c r="AC542" i="103"/>
  <c r="Y543" i="103"/>
  <c r="Z543" i="103"/>
  <c r="AA543" i="103"/>
  <c r="AB543" i="103"/>
  <c r="AC543" i="103"/>
  <c r="Y544" i="103"/>
  <c r="Z544" i="103"/>
  <c r="AA544" i="103"/>
  <c r="AB544" i="103"/>
  <c r="AC544" i="103"/>
  <c r="Y545" i="103"/>
  <c r="Z545" i="103"/>
  <c r="AA545" i="103"/>
  <c r="AB545" i="103"/>
  <c r="AC545" i="103"/>
  <c r="Y546" i="103"/>
  <c r="Z546" i="103"/>
  <c r="AA546" i="103"/>
  <c r="AB546" i="103"/>
  <c r="AC546" i="103"/>
  <c r="Y547" i="103"/>
  <c r="Z547" i="103"/>
  <c r="AA547" i="103"/>
  <c r="AB547" i="103"/>
  <c r="AC547" i="103"/>
  <c r="Y548" i="103"/>
  <c r="Z548" i="103"/>
  <c r="AA548" i="103"/>
  <c r="AB548" i="103"/>
  <c r="AC548" i="103"/>
  <c r="Y549" i="103"/>
  <c r="Z549" i="103"/>
  <c r="AA549" i="103"/>
  <c r="AB549" i="103"/>
  <c r="AC549" i="103"/>
  <c r="Y550" i="103"/>
  <c r="Z550" i="103"/>
  <c r="AA550" i="103"/>
  <c r="AB550" i="103"/>
  <c r="AC550" i="103"/>
  <c r="Y551" i="103"/>
  <c r="Z551" i="103"/>
  <c r="AA551" i="103"/>
  <c r="AB551" i="103"/>
  <c r="AC551" i="103"/>
  <c r="Y552" i="103"/>
  <c r="Z552" i="103"/>
  <c r="AA552" i="103"/>
  <c r="AB552" i="103"/>
  <c r="AC552" i="103"/>
  <c r="Y553" i="103"/>
  <c r="Z553" i="103"/>
  <c r="AA553" i="103"/>
  <c r="AB553" i="103"/>
  <c r="AC553" i="103"/>
  <c r="Y554" i="103"/>
  <c r="Z554" i="103"/>
  <c r="AA554" i="103"/>
  <c r="AB554" i="103"/>
  <c r="AC554" i="103"/>
  <c r="Y555" i="103"/>
  <c r="Z555" i="103"/>
  <c r="AA555" i="103"/>
  <c r="AB555" i="103"/>
  <c r="AC555" i="103"/>
  <c r="Y556" i="103"/>
  <c r="Z556" i="103"/>
  <c r="AA556" i="103"/>
  <c r="AB556" i="103"/>
  <c r="AC556" i="103"/>
  <c r="Y557" i="103"/>
  <c r="Z557" i="103"/>
  <c r="AA557" i="103"/>
  <c r="AB557" i="103"/>
  <c r="AC557" i="103"/>
  <c r="Y558" i="103"/>
  <c r="Z558" i="103"/>
  <c r="AA558" i="103"/>
  <c r="AB558" i="103"/>
  <c r="AC558" i="103"/>
  <c r="Y559" i="103"/>
  <c r="Z559" i="103"/>
  <c r="AA559" i="103"/>
  <c r="AB559" i="103"/>
  <c r="AC559" i="103"/>
  <c r="Y560" i="103"/>
  <c r="Z560" i="103"/>
  <c r="AA560" i="103"/>
  <c r="AB560" i="103"/>
  <c r="AC560" i="103"/>
  <c r="Y561" i="103"/>
  <c r="Z561" i="103"/>
  <c r="AA561" i="103"/>
  <c r="AB561" i="103"/>
  <c r="AC561" i="103"/>
  <c r="Y562" i="103"/>
  <c r="Z562" i="103"/>
  <c r="AA562" i="103"/>
  <c r="AB562" i="103"/>
  <c r="AC562" i="103"/>
  <c r="Y563" i="103"/>
  <c r="Z563" i="103"/>
  <c r="AA563" i="103"/>
  <c r="AB563" i="103"/>
  <c r="AC563" i="103"/>
  <c r="Y564" i="103"/>
  <c r="Z564" i="103"/>
  <c r="AA564" i="103"/>
  <c r="AB564" i="103"/>
  <c r="AC564" i="103"/>
  <c r="Y565" i="103"/>
  <c r="Z565" i="103"/>
  <c r="AA565" i="103"/>
  <c r="AB565" i="103"/>
  <c r="AC565" i="103"/>
  <c r="Y566" i="103"/>
  <c r="Z566" i="103"/>
  <c r="AA566" i="103"/>
  <c r="AB566" i="103"/>
  <c r="AC566" i="103"/>
  <c r="Y567" i="103"/>
  <c r="Z567" i="103"/>
  <c r="AA567" i="103"/>
  <c r="AB567" i="103"/>
  <c r="AC567" i="103"/>
  <c r="Y568" i="103"/>
  <c r="Z568" i="103"/>
  <c r="AA568" i="103"/>
  <c r="AB568" i="103"/>
  <c r="AC568" i="103"/>
  <c r="Y569" i="103"/>
  <c r="Z569" i="103"/>
  <c r="AA569" i="103"/>
  <c r="AB569" i="103"/>
  <c r="AC569" i="103"/>
  <c r="Y570" i="103"/>
  <c r="Z570" i="103"/>
  <c r="AA570" i="103"/>
  <c r="AB570" i="103"/>
  <c r="AC570" i="103"/>
  <c r="Y571" i="103"/>
  <c r="Z571" i="103"/>
  <c r="AA571" i="103"/>
  <c r="AB571" i="103"/>
  <c r="AC571" i="103"/>
  <c r="Y572" i="103"/>
  <c r="Z572" i="103"/>
  <c r="AA572" i="103"/>
  <c r="AB572" i="103"/>
  <c r="AC572" i="103"/>
  <c r="Y573" i="103"/>
  <c r="Z573" i="103"/>
  <c r="AA573" i="103"/>
  <c r="AB573" i="103"/>
  <c r="AC573" i="103"/>
  <c r="Y574" i="103"/>
  <c r="Z574" i="103"/>
  <c r="AA574" i="103"/>
  <c r="AB574" i="103"/>
  <c r="AC574" i="103"/>
  <c r="Y575" i="103"/>
  <c r="Z575" i="103"/>
  <c r="AA575" i="103"/>
  <c r="AB575" i="103"/>
  <c r="AC575" i="103"/>
  <c r="Y576" i="103"/>
  <c r="Z576" i="103"/>
  <c r="AA576" i="103"/>
  <c r="AB576" i="103"/>
  <c r="AC576" i="103"/>
  <c r="Y577" i="103"/>
  <c r="Z577" i="103"/>
  <c r="AA577" i="103"/>
  <c r="AB577" i="103"/>
  <c r="AC577" i="103"/>
  <c r="Y578" i="103"/>
  <c r="Z578" i="103"/>
  <c r="AA578" i="103"/>
  <c r="AB578" i="103"/>
  <c r="AC578" i="103"/>
  <c r="Y579" i="103"/>
  <c r="Z579" i="103"/>
  <c r="AA579" i="103"/>
  <c r="AB579" i="103"/>
  <c r="AC579" i="103"/>
  <c r="Y580" i="103"/>
  <c r="Z580" i="103"/>
  <c r="AA580" i="103"/>
  <c r="AB580" i="103"/>
  <c r="AC580" i="103"/>
  <c r="Y581" i="103"/>
  <c r="Z581" i="103"/>
  <c r="AA581" i="103"/>
  <c r="AB581" i="103"/>
  <c r="AC581" i="103"/>
  <c r="Y582" i="103"/>
  <c r="Z582" i="103"/>
  <c r="AA582" i="103"/>
  <c r="AB582" i="103"/>
  <c r="AC582" i="103"/>
  <c r="Y583" i="103"/>
  <c r="Z583" i="103"/>
  <c r="AA583" i="103"/>
  <c r="AB583" i="103"/>
  <c r="AC583" i="103"/>
  <c r="Y584" i="103"/>
  <c r="Z584" i="103"/>
  <c r="AA584" i="103"/>
  <c r="AB584" i="103"/>
  <c r="AC584" i="103"/>
  <c r="Y585" i="103"/>
  <c r="Z585" i="103"/>
  <c r="AA585" i="103"/>
  <c r="AB585" i="103"/>
  <c r="AC585" i="103"/>
  <c r="Y586" i="103"/>
  <c r="Z586" i="103"/>
  <c r="AA586" i="103"/>
  <c r="AB586" i="103"/>
  <c r="AC586" i="103"/>
  <c r="Y587" i="103"/>
  <c r="Z587" i="103"/>
  <c r="AA587" i="103"/>
  <c r="AB587" i="103"/>
  <c r="AC587" i="103"/>
  <c r="Y588" i="103"/>
  <c r="Z588" i="103"/>
  <c r="AA588" i="103"/>
  <c r="AB588" i="103"/>
  <c r="AC588" i="103"/>
  <c r="Y589" i="103"/>
  <c r="Z589" i="103"/>
  <c r="AA589" i="103"/>
  <c r="AB589" i="103"/>
  <c r="AC589" i="103"/>
  <c r="Y590" i="103"/>
  <c r="Z590" i="103"/>
  <c r="AA590" i="103"/>
  <c r="AB590" i="103"/>
  <c r="AC590" i="103"/>
  <c r="Y591" i="103"/>
  <c r="Z591" i="103"/>
  <c r="AA591" i="103"/>
  <c r="AB591" i="103"/>
  <c r="AC591" i="103"/>
  <c r="Y592" i="103"/>
  <c r="Z592" i="103"/>
  <c r="AA592" i="103"/>
  <c r="AB592" i="103"/>
  <c r="AC592" i="103"/>
  <c r="Y593" i="103"/>
  <c r="Z593" i="103"/>
  <c r="AA593" i="103"/>
  <c r="AB593" i="103"/>
  <c r="AC593" i="103"/>
  <c r="Y594" i="103"/>
  <c r="Z594" i="103"/>
  <c r="AA594" i="103"/>
  <c r="AB594" i="103"/>
  <c r="AC594" i="103"/>
  <c r="Y595" i="103"/>
  <c r="Z595" i="103"/>
  <c r="AA595" i="103"/>
  <c r="AB595" i="103"/>
  <c r="AC595" i="103"/>
  <c r="Y596" i="103"/>
  <c r="Z596" i="103"/>
  <c r="AA596" i="103"/>
  <c r="AB596" i="103"/>
  <c r="AC596" i="103"/>
  <c r="Y597" i="103"/>
  <c r="Z597" i="103"/>
  <c r="AA597" i="103"/>
  <c r="AB597" i="103"/>
  <c r="AC597" i="103"/>
  <c r="Y598" i="103"/>
  <c r="Z598" i="103"/>
  <c r="AA598" i="103"/>
  <c r="AB598" i="103"/>
  <c r="AC598" i="103"/>
  <c r="Y599" i="103"/>
  <c r="Z599" i="103"/>
  <c r="AA599" i="103"/>
  <c r="AB599" i="103"/>
  <c r="AC599" i="103"/>
  <c r="Y600" i="103"/>
  <c r="Z600" i="103"/>
  <c r="AA600" i="103"/>
  <c r="AB600" i="103"/>
  <c r="AC600" i="103"/>
  <c r="Y601" i="103"/>
  <c r="Z601" i="103"/>
  <c r="AA601" i="103"/>
  <c r="AB601" i="103"/>
  <c r="AC601" i="103"/>
  <c r="Y602" i="103"/>
  <c r="Z602" i="103"/>
  <c r="AA602" i="103"/>
  <c r="AB602" i="103"/>
  <c r="AC602" i="103"/>
  <c r="Y603" i="103"/>
  <c r="Z603" i="103"/>
  <c r="AA603" i="103"/>
  <c r="AB603" i="103"/>
  <c r="AC603" i="103"/>
  <c r="Y604" i="103"/>
  <c r="Z604" i="103"/>
  <c r="AA604" i="103"/>
  <c r="AB604" i="103"/>
  <c r="AC604" i="103"/>
  <c r="Y605" i="103"/>
  <c r="Z605" i="103"/>
  <c r="AA605" i="103"/>
  <c r="AB605" i="103"/>
  <c r="AC605" i="103"/>
  <c r="Y606" i="103"/>
  <c r="Z606" i="103"/>
  <c r="AA606" i="103"/>
  <c r="AB606" i="103"/>
  <c r="AC606" i="103"/>
  <c r="Y607" i="103"/>
  <c r="Z607" i="103"/>
  <c r="AA607" i="103"/>
  <c r="AB607" i="103"/>
  <c r="AC607" i="103"/>
  <c r="Y608" i="103"/>
  <c r="Z608" i="103"/>
  <c r="AA608" i="103"/>
  <c r="AB608" i="103"/>
  <c r="AC608" i="103"/>
  <c r="Y609" i="103"/>
  <c r="Z609" i="103"/>
  <c r="AA609" i="103"/>
  <c r="AB609" i="103"/>
  <c r="AC609" i="103"/>
  <c r="Y610" i="103"/>
  <c r="Z610" i="103"/>
  <c r="AA610" i="103"/>
  <c r="AB610" i="103"/>
  <c r="AC610" i="103"/>
  <c r="Y611" i="103"/>
  <c r="Z611" i="103"/>
  <c r="AA611" i="103"/>
  <c r="AB611" i="103"/>
  <c r="AC611" i="103"/>
  <c r="Y612" i="103"/>
  <c r="Z612" i="103"/>
  <c r="AA612" i="103"/>
  <c r="AB612" i="103"/>
  <c r="AC612" i="103"/>
  <c r="Y613" i="103"/>
  <c r="Z613" i="103"/>
  <c r="AA613" i="103"/>
  <c r="AB613" i="103"/>
  <c r="AC613" i="103"/>
  <c r="Y614" i="103"/>
  <c r="Z614" i="103"/>
  <c r="AA614" i="103"/>
  <c r="AB614" i="103"/>
  <c r="AC614" i="103"/>
  <c r="Y615" i="103"/>
  <c r="Z615" i="103"/>
  <c r="AA615" i="103"/>
  <c r="AB615" i="103"/>
  <c r="AC615" i="103"/>
  <c r="Y616" i="103"/>
  <c r="Z616" i="103"/>
  <c r="AA616" i="103"/>
  <c r="AB616" i="103"/>
  <c r="AC616" i="103"/>
  <c r="Y617" i="103"/>
  <c r="Z617" i="103"/>
  <c r="AA617" i="103"/>
  <c r="AB617" i="103"/>
  <c r="AC617" i="103"/>
  <c r="Y618" i="103"/>
  <c r="Z618" i="103"/>
  <c r="AA618" i="103"/>
  <c r="AB618" i="103"/>
  <c r="AC618" i="103"/>
  <c r="Y619" i="103"/>
  <c r="Z619" i="103"/>
  <c r="AA619" i="103"/>
  <c r="AB619" i="103"/>
  <c r="AC619" i="103"/>
  <c r="Y620" i="103"/>
  <c r="Z620" i="103"/>
  <c r="AA620" i="103"/>
  <c r="AB620" i="103"/>
  <c r="AC620" i="103"/>
  <c r="Y621" i="103"/>
  <c r="Z621" i="103"/>
  <c r="AA621" i="103"/>
  <c r="AB621" i="103"/>
  <c r="AC621" i="103"/>
  <c r="Y622" i="103"/>
  <c r="Z622" i="103"/>
  <c r="AA622" i="103"/>
  <c r="AB622" i="103"/>
  <c r="AC622" i="103"/>
  <c r="Y623" i="103"/>
  <c r="Z623" i="103"/>
  <c r="AA623" i="103"/>
  <c r="AB623" i="103"/>
  <c r="AC623" i="103"/>
  <c r="Y624" i="103"/>
  <c r="Z624" i="103"/>
  <c r="AA624" i="103"/>
  <c r="AB624" i="103"/>
  <c r="AC624" i="103"/>
  <c r="Y625" i="103"/>
  <c r="Z625" i="103"/>
  <c r="AA625" i="103"/>
  <c r="AB625" i="103"/>
  <c r="AC625" i="103"/>
  <c r="Y626" i="103"/>
  <c r="Z626" i="103"/>
  <c r="AA626" i="103"/>
  <c r="AB626" i="103"/>
  <c r="AC626" i="103"/>
  <c r="Y627" i="103"/>
  <c r="Z627" i="103"/>
  <c r="AA627" i="103"/>
  <c r="AB627" i="103"/>
  <c r="AC627" i="103"/>
  <c r="Y628" i="103"/>
  <c r="Z628" i="103"/>
  <c r="AA628" i="103"/>
  <c r="AB628" i="103"/>
  <c r="AC628" i="103"/>
  <c r="Y629" i="103"/>
  <c r="Z629" i="103"/>
  <c r="AA629" i="103"/>
  <c r="AB629" i="103"/>
  <c r="AC629" i="103"/>
  <c r="Y630" i="103"/>
  <c r="Z630" i="103"/>
  <c r="AA630" i="103"/>
  <c r="AB630" i="103"/>
  <c r="AC630" i="103"/>
  <c r="Y631" i="103"/>
  <c r="Z631" i="103"/>
  <c r="AA631" i="103"/>
  <c r="AB631" i="103"/>
  <c r="AC631" i="103"/>
  <c r="Y632" i="103"/>
  <c r="Z632" i="103"/>
  <c r="AA632" i="103"/>
  <c r="AB632" i="103"/>
  <c r="AC632" i="103"/>
  <c r="Y633" i="103"/>
  <c r="Z633" i="103"/>
  <c r="AA633" i="103"/>
  <c r="AB633" i="103"/>
  <c r="AC633" i="103"/>
  <c r="Y634" i="103"/>
  <c r="Z634" i="103"/>
  <c r="AA634" i="103"/>
  <c r="AB634" i="103"/>
  <c r="AC634" i="103"/>
  <c r="Y635" i="103"/>
  <c r="Z635" i="103"/>
  <c r="AA635" i="103"/>
  <c r="AB635" i="103"/>
  <c r="AC635" i="103"/>
  <c r="Y636" i="103"/>
  <c r="Z636" i="103"/>
  <c r="AA636" i="103"/>
  <c r="AB636" i="103"/>
  <c r="AC636" i="103"/>
  <c r="Y637" i="103"/>
  <c r="Z637" i="103"/>
  <c r="AA637" i="103"/>
  <c r="AB637" i="103"/>
  <c r="AC637" i="103"/>
  <c r="Y638" i="103"/>
  <c r="Z638" i="103"/>
  <c r="AA638" i="103"/>
  <c r="AB638" i="103"/>
  <c r="AC638" i="103"/>
  <c r="Y639" i="103"/>
  <c r="Z639" i="103"/>
  <c r="AA639" i="103"/>
  <c r="AB639" i="103"/>
  <c r="AC639" i="103"/>
  <c r="Y640" i="103"/>
  <c r="Z640" i="103"/>
  <c r="AA640" i="103"/>
  <c r="AB640" i="103"/>
  <c r="AC640" i="103"/>
  <c r="Y641" i="103"/>
  <c r="Z641" i="103"/>
  <c r="AA641" i="103"/>
  <c r="AB641" i="103"/>
  <c r="AC641" i="103"/>
  <c r="Y642" i="103"/>
  <c r="Z642" i="103"/>
  <c r="AA642" i="103"/>
  <c r="AB642" i="103"/>
  <c r="AC642" i="103"/>
  <c r="Y643" i="103"/>
  <c r="Z643" i="103"/>
  <c r="AA643" i="103"/>
  <c r="AB643" i="103"/>
  <c r="AC643" i="103"/>
  <c r="Y644" i="103"/>
  <c r="Z644" i="103"/>
  <c r="AA644" i="103"/>
  <c r="AB644" i="103"/>
  <c r="AC644" i="103"/>
  <c r="Y645" i="103"/>
  <c r="Z645" i="103"/>
  <c r="AA645" i="103"/>
  <c r="AB645" i="103"/>
  <c r="AC645" i="103"/>
  <c r="Y646" i="103"/>
  <c r="Z646" i="103"/>
  <c r="AA646" i="103"/>
  <c r="AB646" i="103"/>
  <c r="AC646" i="103"/>
  <c r="Y647" i="103"/>
  <c r="Z647" i="103"/>
  <c r="AA647" i="103"/>
  <c r="AB647" i="103"/>
  <c r="AC647" i="103"/>
  <c r="Y648" i="103"/>
  <c r="Z648" i="103"/>
  <c r="AA648" i="103"/>
  <c r="AB648" i="103"/>
  <c r="AC648" i="103"/>
  <c r="Y649" i="103"/>
  <c r="Z649" i="103"/>
  <c r="AA649" i="103"/>
  <c r="AB649" i="103"/>
  <c r="AC649" i="103"/>
  <c r="Y650" i="103"/>
  <c r="Z650" i="103"/>
  <c r="AA650" i="103"/>
  <c r="AB650" i="103"/>
  <c r="AC650" i="103"/>
  <c r="Y651" i="103"/>
  <c r="Z651" i="103"/>
  <c r="AA651" i="103"/>
  <c r="AB651" i="103"/>
  <c r="AC651" i="103"/>
  <c r="Y652" i="103"/>
  <c r="Z652" i="103"/>
  <c r="AA652" i="103"/>
  <c r="AB652" i="103"/>
  <c r="AC652" i="103"/>
  <c r="Y653" i="103"/>
  <c r="Z653" i="103"/>
  <c r="AA653" i="103"/>
  <c r="AB653" i="103"/>
  <c r="AC653" i="103"/>
  <c r="Y654" i="103"/>
  <c r="Z654" i="103"/>
  <c r="AA654" i="103"/>
  <c r="AB654" i="103"/>
  <c r="AC654" i="103"/>
  <c r="Y655" i="103"/>
  <c r="Z655" i="103"/>
  <c r="AA655" i="103"/>
  <c r="AB655" i="103"/>
  <c r="AC655" i="103"/>
  <c r="Y656" i="103"/>
  <c r="Z656" i="103"/>
  <c r="AA656" i="103"/>
  <c r="AB656" i="103"/>
  <c r="AC656" i="103"/>
  <c r="Y657" i="103"/>
  <c r="Z657" i="103"/>
  <c r="AA657" i="103"/>
  <c r="AB657" i="103"/>
  <c r="AC657" i="103"/>
  <c r="Y658" i="103"/>
  <c r="Z658" i="103"/>
  <c r="AA658" i="103"/>
  <c r="AB658" i="103"/>
  <c r="AC658" i="103"/>
  <c r="Y659" i="103"/>
  <c r="Z659" i="103"/>
  <c r="AA659" i="103"/>
  <c r="AB659" i="103"/>
  <c r="AC659" i="103"/>
  <c r="Y660" i="103"/>
  <c r="Z660" i="103"/>
  <c r="AA660" i="103"/>
  <c r="AB660" i="103"/>
  <c r="AC660" i="103"/>
  <c r="Y661" i="103"/>
  <c r="Z661" i="103"/>
  <c r="AA661" i="103"/>
  <c r="AB661" i="103"/>
  <c r="AC661" i="103"/>
  <c r="Y662" i="103"/>
  <c r="Z662" i="103"/>
  <c r="AA662" i="103"/>
  <c r="AB662" i="103"/>
  <c r="AC662" i="103"/>
  <c r="Y663" i="103"/>
  <c r="Z663" i="103"/>
  <c r="AA663" i="103"/>
  <c r="AB663" i="103"/>
  <c r="AC663" i="103"/>
  <c r="Y664" i="103"/>
  <c r="Z664" i="103"/>
  <c r="AA664" i="103"/>
  <c r="AB664" i="103"/>
  <c r="AC664" i="103"/>
  <c r="Y665" i="103"/>
  <c r="Z665" i="103"/>
  <c r="AA665" i="103"/>
  <c r="AB665" i="103"/>
  <c r="AC665" i="103"/>
  <c r="Y666" i="103"/>
  <c r="Z666" i="103"/>
  <c r="AA666" i="103"/>
  <c r="AB666" i="103"/>
  <c r="AC666" i="103"/>
  <c r="Y667" i="103"/>
  <c r="Z667" i="103"/>
  <c r="AA667" i="103"/>
  <c r="AB667" i="103"/>
  <c r="AC667" i="103"/>
  <c r="Y668" i="103"/>
  <c r="Z668" i="103"/>
  <c r="AA668" i="103"/>
  <c r="AB668" i="103"/>
  <c r="AC668" i="103"/>
  <c r="Y669" i="103"/>
  <c r="Z669" i="103"/>
  <c r="AA669" i="103"/>
  <c r="AB669" i="103"/>
  <c r="AC669" i="103"/>
  <c r="Y670" i="103"/>
  <c r="Z670" i="103"/>
  <c r="AA670" i="103"/>
  <c r="AB670" i="103"/>
  <c r="AC670" i="103"/>
  <c r="Y671" i="103"/>
  <c r="Z671" i="103"/>
  <c r="AA671" i="103"/>
  <c r="AB671" i="103"/>
  <c r="AC671" i="103"/>
  <c r="Y672" i="103"/>
  <c r="Z672" i="103"/>
  <c r="AA672" i="103"/>
  <c r="AB672" i="103"/>
  <c r="AC672" i="103"/>
  <c r="Y673" i="103"/>
  <c r="Z673" i="103"/>
  <c r="AA673" i="103"/>
  <c r="AB673" i="103"/>
  <c r="AC673" i="103"/>
  <c r="Y674" i="103"/>
  <c r="Z674" i="103"/>
  <c r="AA674" i="103"/>
  <c r="AB674" i="103"/>
  <c r="AC674" i="103"/>
  <c r="Y675" i="103"/>
  <c r="Z675" i="103"/>
  <c r="AA675" i="103"/>
  <c r="AB675" i="103"/>
  <c r="AC675" i="103"/>
  <c r="Y676" i="103"/>
  <c r="Z676" i="103"/>
  <c r="AA676" i="103"/>
  <c r="AB676" i="103"/>
  <c r="AC676" i="103"/>
  <c r="Y677" i="103"/>
  <c r="Z677" i="103"/>
  <c r="AA677" i="103"/>
  <c r="AB677" i="103"/>
  <c r="AC677" i="103"/>
  <c r="Y678" i="103"/>
  <c r="Z678" i="103"/>
  <c r="AA678" i="103"/>
  <c r="AB678" i="103"/>
  <c r="AC678" i="103"/>
  <c r="Y679" i="103"/>
  <c r="Z679" i="103"/>
  <c r="AA679" i="103"/>
  <c r="AB679" i="103"/>
  <c r="AC679" i="103"/>
  <c r="Y680" i="103"/>
  <c r="Z680" i="103"/>
  <c r="AA680" i="103"/>
  <c r="AB680" i="103"/>
  <c r="AC680" i="103"/>
  <c r="Y681" i="103"/>
  <c r="Z681" i="103"/>
  <c r="AA681" i="103"/>
  <c r="AB681" i="103"/>
  <c r="AC681" i="103"/>
  <c r="Y682" i="103"/>
  <c r="Z682" i="103"/>
  <c r="AA682" i="103"/>
  <c r="AB682" i="103"/>
  <c r="AC682" i="103"/>
  <c r="Y683" i="103"/>
  <c r="Z683" i="103"/>
  <c r="AA683" i="103"/>
  <c r="AB683" i="103"/>
  <c r="AC683" i="103"/>
  <c r="Y684" i="103"/>
  <c r="Z684" i="103"/>
  <c r="AA684" i="103"/>
  <c r="AB684" i="103"/>
  <c r="AC684" i="103"/>
  <c r="Y685" i="103"/>
  <c r="Z685" i="103"/>
  <c r="AA685" i="103"/>
  <c r="AB685" i="103"/>
  <c r="AC685" i="103"/>
  <c r="Y686" i="103"/>
  <c r="Z686" i="103"/>
  <c r="AA686" i="103"/>
  <c r="AB686" i="103"/>
  <c r="AC686" i="103"/>
  <c r="Y687" i="103"/>
  <c r="Z687" i="103"/>
  <c r="AA687" i="103"/>
  <c r="AB687" i="103"/>
  <c r="AC687" i="103"/>
  <c r="Y688" i="103"/>
  <c r="Z688" i="103"/>
  <c r="AA688" i="103"/>
  <c r="AB688" i="103"/>
  <c r="AC688" i="103"/>
  <c r="Y689" i="103"/>
  <c r="Z689" i="103"/>
  <c r="AA689" i="103"/>
  <c r="AB689" i="103"/>
  <c r="AC689" i="103"/>
  <c r="Y690" i="103"/>
  <c r="Z690" i="103"/>
  <c r="AA690" i="103"/>
  <c r="AB690" i="103"/>
  <c r="AC690" i="103"/>
  <c r="Y691" i="103"/>
  <c r="Z691" i="103"/>
  <c r="AA691" i="103"/>
  <c r="AB691" i="103"/>
  <c r="AC691" i="103"/>
  <c r="Y692" i="103"/>
  <c r="Z692" i="103"/>
  <c r="AA692" i="103"/>
  <c r="AB692" i="103"/>
  <c r="AC692" i="103"/>
  <c r="Y693" i="103"/>
  <c r="Z693" i="103"/>
  <c r="AA693" i="103"/>
  <c r="AB693" i="103"/>
  <c r="AC693" i="103"/>
  <c r="Y694" i="103"/>
  <c r="Z694" i="103"/>
  <c r="AA694" i="103"/>
  <c r="AB694" i="103"/>
  <c r="AC694" i="103"/>
  <c r="Y695" i="103"/>
  <c r="Z695" i="103"/>
  <c r="AA695" i="103"/>
  <c r="AB695" i="103"/>
  <c r="AC695" i="103"/>
  <c r="Y696" i="103"/>
  <c r="Z696" i="103"/>
  <c r="AA696" i="103"/>
  <c r="AB696" i="103"/>
  <c r="AC696" i="103"/>
  <c r="Y697" i="103"/>
  <c r="Z697" i="103"/>
  <c r="AA697" i="103"/>
  <c r="AB697" i="103"/>
  <c r="AC697" i="103"/>
  <c r="Y698" i="103"/>
  <c r="Z698" i="103"/>
  <c r="AA698" i="103"/>
  <c r="AB698" i="103"/>
  <c r="AC698" i="103"/>
  <c r="Y699" i="103"/>
  <c r="Z699" i="103"/>
  <c r="AA699" i="103"/>
  <c r="AB699" i="103"/>
  <c r="AC699" i="103"/>
  <c r="Y700" i="103"/>
  <c r="Z700" i="103"/>
  <c r="AA700" i="103"/>
  <c r="AB700" i="103"/>
  <c r="AC700" i="103"/>
  <c r="Y701" i="103"/>
  <c r="Z701" i="103"/>
  <c r="AA701" i="103"/>
  <c r="AB701" i="103"/>
  <c r="AC701" i="103"/>
  <c r="Y702" i="103"/>
  <c r="Z702" i="103"/>
  <c r="AA702" i="103"/>
  <c r="AB702" i="103"/>
  <c r="AC702" i="103"/>
  <c r="Y703" i="103"/>
  <c r="Z703" i="103"/>
  <c r="AA703" i="103"/>
  <c r="AB703" i="103"/>
  <c r="AC703" i="103"/>
  <c r="Y704" i="103"/>
  <c r="Z704" i="103"/>
  <c r="AA704" i="103"/>
  <c r="AB704" i="103"/>
  <c r="AC704" i="103"/>
  <c r="Y705" i="103"/>
  <c r="Z705" i="103"/>
  <c r="AA705" i="103"/>
  <c r="AB705" i="103"/>
  <c r="AC705" i="103"/>
  <c r="Y706" i="103"/>
  <c r="Z706" i="103"/>
  <c r="AA706" i="103"/>
  <c r="AB706" i="103"/>
  <c r="AC706" i="103"/>
  <c r="Y707" i="103"/>
  <c r="Z707" i="103"/>
  <c r="AA707" i="103"/>
  <c r="AB707" i="103"/>
  <c r="AC707" i="103"/>
  <c r="Y708" i="103"/>
  <c r="Z708" i="103"/>
  <c r="AA708" i="103"/>
  <c r="AB708" i="103"/>
  <c r="AC708" i="103"/>
  <c r="Y709" i="103"/>
  <c r="Z709" i="103"/>
  <c r="AA709" i="103"/>
  <c r="AB709" i="103"/>
  <c r="AC709" i="103"/>
  <c r="Y710" i="103"/>
  <c r="Z710" i="103"/>
  <c r="AA710" i="103"/>
  <c r="AB710" i="103"/>
  <c r="AC710" i="103"/>
  <c r="Y711" i="103"/>
  <c r="Z711" i="103"/>
  <c r="AA711" i="103"/>
  <c r="AB711" i="103"/>
  <c r="AC711" i="103"/>
  <c r="Y712" i="103"/>
  <c r="Z712" i="103"/>
  <c r="AA712" i="103"/>
  <c r="AB712" i="103"/>
  <c r="AC712" i="103"/>
  <c r="Y713" i="103"/>
  <c r="Z713" i="103"/>
  <c r="AA713" i="103"/>
  <c r="AB713" i="103"/>
  <c r="AC713" i="103"/>
  <c r="Y714" i="103"/>
  <c r="Z714" i="103"/>
  <c r="AA714" i="103"/>
  <c r="AB714" i="103"/>
  <c r="AC714" i="103"/>
  <c r="Y715" i="103"/>
  <c r="Z715" i="103"/>
  <c r="AA715" i="103"/>
  <c r="AB715" i="103"/>
  <c r="AC715" i="103"/>
  <c r="Y716" i="103"/>
  <c r="Z716" i="103"/>
  <c r="AA716" i="103"/>
  <c r="AB716" i="103"/>
  <c r="AC716" i="103"/>
  <c r="Y717" i="103"/>
  <c r="Z717" i="103"/>
  <c r="AA717" i="103"/>
  <c r="AB717" i="103"/>
  <c r="AC717" i="103"/>
  <c r="Y718" i="103"/>
  <c r="Z718" i="103"/>
  <c r="AA718" i="103"/>
  <c r="AB718" i="103"/>
  <c r="AC718" i="103"/>
  <c r="Y719" i="103"/>
  <c r="Z719" i="103"/>
  <c r="AA719" i="103"/>
  <c r="AB719" i="103"/>
  <c r="AC719" i="103"/>
  <c r="Y720" i="103"/>
  <c r="Z720" i="103"/>
  <c r="AA720" i="103"/>
  <c r="AB720" i="103"/>
  <c r="AC720" i="103"/>
  <c r="Y721" i="103"/>
  <c r="Z721" i="103"/>
  <c r="AA721" i="103"/>
  <c r="AB721" i="103"/>
  <c r="AC721" i="103"/>
  <c r="Y722" i="103"/>
  <c r="Z722" i="103"/>
  <c r="AA722" i="103"/>
  <c r="AB722" i="103"/>
  <c r="AC722" i="103"/>
  <c r="Y723" i="103"/>
  <c r="Z723" i="103"/>
  <c r="AA723" i="103"/>
  <c r="AB723" i="103"/>
  <c r="Y724" i="103"/>
  <c r="Z724" i="103"/>
  <c r="AA724" i="103"/>
  <c r="AB724" i="103"/>
  <c r="Y725" i="103"/>
  <c r="Z725" i="103"/>
  <c r="AA725" i="103"/>
  <c r="AB725" i="103"/>
  <c r="AC725" i="103"/>
  <c r="Y726" i="103"/>
  <c r="Z726" i="103"/>
  <c r="AA726" i="103"/>
  <c r="AB726" i="103"/>
  <c r="AC726" i="103"/>
  <c r="Y727" i="103"/>
  <c r="Z727" i="103"/>
  <c r="AA727" i="103"/>
  <c r="AB727" i="103"/>
  <c r="AC727" i="103"/>
  <c r="Y728" i="103"/>
  <c r="Z728" i="103"/>
  <c r="AA728" i="103"/>
  <c r="AB728" i="103"/>
  <c r="AC728" i="103"/>
  <c r="Y729" i="103"/>
  <c r="Z729" i="103"/>
  <c r="AA729" i="103"/>
  <c r="AB729" i="103"/>
  <c r="AC729" i="103"/>
  <c r="Y730" i="103"/>
  <c r="Z730" i="103"/>
  <c r="AA730" i="103"/>
  <c r="AB730" i="103"/>
  <c r="AC730" i="103"/>
  <c r="Y731" i="103"/>
  <c r="Z731" i="103"/>
  <c r="AA731" i="103"/>
  <c r="AB731" i="103"/>
  <c r="AC731" i="103"/>
  <c r="Y732" i="103"/>
  <c r="Z732" i="103"/>
  <c r="AA732" i="103"/>
  <c r="AB732" i="103"/>
  <c r="AC732" i="103"/>
  <c r="Y733" i="103"/>
  <c r="Z733" i="103"/>
  <c r="AA733" i="103"/>
  <c r="AB733" i="103"/>
  <c r="AC733" i="103"/>
  <c r="Y734" i="103"/>
  <c r="Z734" i="103"/>
  <c r="AA734" i="103"/>
  <c r="AB734" i="103"/>
  <c r="AC734" i="103"/>
  <c r="Y735" i="103"/>
  <c r="Z735" i="103"/>
  <c r="AA735" i="103"/>
  <c r="AB735" i="103"/>
  <c r="AC735" i="103"/>
  <c r="Y736" i="103"/>
  <c r="Z736" i="103"/>
  <c r="AA736" i="103"/>
  <c r="AB736" i="103"/>
  <c r="AC736" i="103"/>
  <c r="Y737" i="103"/>
  <c r="Z737" i="103"/>
  <c r="AA737" i="103"/>
  <c r="AB737" i="103"/>
  <c r="AC737" i="103"/>
  <c r="Y738" i="103"/>
  <c r="Z738" i="103"/>
  <c r="AA738" i="103"/>
  <c r="AB738" i="103"/>
  <c r="AC738" i="103"/>
  <c r="Y739" i="103"/>
  <c r="Z739" i="103"/>
  <c r="AA739" i="103"/>
  <c r="AB739" i="103"/>
  <c r="AC739" i="103"/>
  <c r="Y740" i="103"/>
  <c r="Z740" i="103"/>
  <c r="AA740" i="103"/>
  <c r="AB740" i="103"/>
  <c r="AC740" i="103"/>
  <c r="Y741" i="103"/>
  <c r="Z741" i="103"/>
  <c r="AA741" i="103"/>
  <c r="AB741" i="103"/>
  <c r="AC741" i="103"/>
  <c r="Y742" i="103"/>
  <c r="Z742" i="103"/>
  <c r="AA742" i="103"/>
  <c r="AB742" i="103"/>
  <c r="AC742" i="103"/>
  <c r="Y743" i="103"/>
  <c r="Z743" i="103"/>
  <c r="AA743" i="103"/>
  <c r="AB743" i="103"/>
  <c r="AC743" i="103"/>
  <c r="Y744" i="103"/>
  <c r="Z744" i="103"/>
  <c r="AA744" i="103"/>
  <c r="AB744" i="103"/>
  <c r="AC744" i="103"/>
  <c r="Y745" i="103"/>
  <c r="Z745" i="103"/>
  <c r="AA745" i="103"/>
  <c r="AB745" i="103"/>
  <c r="AC745" i="103"/>
  <c r="Y746" i="103"/>
  <c r="Z746" i="103"/>
  <c r="AA746" i="103"/>
  <c r="AB746" i="103"/>
  <c r="AC746" i="103"/>
  <c r="Y747" i="103"/>
  <c r="Z747" i="103"/>
  <c r="AA747" i="103"/>
  <c r="AB747" i="103"/>
  <c r="AC747" i="103"/>
  <c r="Y748" i="103"/>
  <c r="Z748" i="103"/>
  <c r="AA748" i="103"/>
  <c r="AB748" i="103"/>
  <c r="AC748" i="103"/>
  <c r="Y749" i="103"/>
  <c r="Z749" i="103"/>
  <c r="AA749" i="103"/>
  <c r="AB749" i="103"/>
  <c r="AC749" i="103"/>
  <c r="Y750" i="103"/>
  <c r="Z750" i="103"/>
  <c r="AA750" i="103"/>
  <c r="AB750" i="103"/>
  <c r="AC750" i="103"/>
  <c r="Y751" i="103"/>
  <c r="Z751" i="103"/>
  <c r="AA751" i="103"/>
  <c r="AB751" i="103"/>
  <c r="AC751" i="103"/>
  <c r="Y752" i="103"/>
  <c r="Z752" i="103"/>
  <c r="AA752" i="103"/>
  <c r="AB752" i="103"/>
  <c r="AC752" i="103"/>
  <c r="Y753" i="103"/>
  <c r="Z753" i="103"/>
  <c r="AA753" i="103"/>
  <c r="AB753" i="103"/>
  <c r="AC753" i="103"/>
  <c r="Y754" i="103"/>
  <c r="Z754" i="103"/>
  <c r="AA754" i="103"/>
  <c r="AB754" i="103"/>
  <c r="AC754" i="103"/>
  <c r="Y755" i="103"/>
  <c r="Z755" i="103"/>
  <c r="AA755" i="103"/>
  <c r="AB755" i="103"/>
  <c r="AC755" i="103"/>
  <c r="Y756" i="103"/>
  <c r="Z756" i="103"/>
  <c r="AA756" i="103"/>
  <c r="AB756" i="103"/>
  <c r="AC756" i="103"/>
  <c r="Y757" i="103"/>
  <c r="Z757" i="103"/>
  <c r="AA757" i="103"/>
  <c r="AB757" i="103"/>
  <c r="AC757" i="103"/>
  <c r="Y758" i="103"/>
  <c r="Z758" i="103"/>
  <c r="AA758" i="103"/>
  <c r="AB758" i="103"/>
  <c r="AC758" i="103"/>
  <c r="Y759" i="103"/>
  <c r="Z759" i="103"/>
  <c r="AA759" i="103"/>
  <c r="AB759" i="103"/>
  <c r="AC759" i="103"/>
  <c r="Y760" i="103"/>
  <c r="Z760" i="103"/>
  <c r="AA760" i="103"/>
  <c r="AB760" i="103"/>
  <c r="AC760" i="103"/>
  <c r="Y761" i="103"/>
  <c r="Z761" i="103"/>
  <c r="AA761" i="103"/>
  <c r="AB761" i="103"/>
  <c r="AC761" i="103"/>
  <c r="Y762" i="103"/>
  <c r="Z762" i="103"/>
  <c r="AA762" i="103"/>
  <c r="AB762" i="103"/>
  <c r="AC762" i="103"/>
  <c r="Y763" i="103"/>
  <c r="Z763" i="103"/>
  <c r="AA763" i="103"/>
  <c r="AB763" i="103"/>
  <c r="AC763" i="103"/>
  <c r="Y764" i="103"/>
  <c r="Z764" i="103"/>
  <c r="AA764" i="103"/>
  <c r="AB764" i="103"/>
  <c r="AC764" i="103"/>
  <c r="Y765" i="103"/>
  <c r="Z765" i="103"/>
  <c r="AA765" i="103"/>
  <c r="AB765" i="103"/>
  <c r="AC765" i="103"/>
  <c r="Y766" i="103"/>
  <c r="Z766" i="103"/>
  <c r="AA766" i="103"/>
  <c r="AB766" i="103"/>
  <c r="AC766" i="103"/>
  <c r="Y767" i="103"/>
  <c r="Z767" i="103"/>
  <c r="AA767" i="103"/>
  <c r="AB767" i="103"/>
  <c r="AC767" i="103"/>
  <c r="Y768" i="103"/>
  <c r="Z768" i="103"/>
  <c r="AA768" i="103"/>
  <c r="AB768" i="103"/>
  <c r="AC768" i="103"/>
  <c r="Y769" i="103"/>
  <c r="Z769" i="103"/>
  <c r="AA769" i="103"/>
  <c r="AB769" i="103"/>
  <c r="AC769" i="103"/>
  <c r="Y770" i="103"/>
  <c r="Z770" i="103"/>
  <c r="AA770" i="103"/>
  <c r="AB770" i="103"/>
  <c r="AC770" i="103"/>
  <c r="Y771" i="103"/>
  <c r="Z771" i="103"/>
  <c r="AA771" i="103"/>
  <c r="AB771" i="103"/>
  <c r="AC771" i="103"/>
  <c r="Y772" i="103"/>
  <c r="Z772" i="103"/>
  <c r="AA772" i="103"/>
  <c r="AB772" i="103"/>
  <c r="AC772" i="103"/>
  <c r="Y773" i="103"/>
  <c r="Z773" i="103"/>
  <c r="AA773" i="103"/>
  <c r="AB773" i="103"/>
  <c r="AC773" i="103"/>
  <c r="Y774" i="103"/>
  <c r="Z774" i="103"/>
  <c r="AA774" i="103"/>
  <c r="AB774" i="103"/>
  <c r="AC774" i="103"/>
  <c r="Y775" i="103"/>
  <c r="Z775" i="103"/>
  <c r="AA775" i="103"/>
  <c r="AB775" i="103"/>
  <c r="AC775" i="103"/>
  <c r="Y776" i="103"/>
  <c r="Z776" i="103"/>
  <c r="AA776" i="103"/>
  <c r="AB776" i="103"/>
  <c r="AC776" i="103"/>
  <c r="Y777" i="103"/>
  <c r="Z777" i="103"/>
  <c r="AA777" i="103"/>
  <c r="AB777" i="103"/>
  <c r="AC777" i="103"/>
  <c r="Y778" i="103"/>
  <c r="Z778" i="103"/>
  <c r="AA778" i="103"/>
  <c r="AB778" i="103"/>
  <c r="AC778" i="103"/>
  <c r="Y779" i="103"/>
  <c r="Z779" i="103"/>
  <c r="AA779" i="103"/>
  <c r="AB779" i="103"/>
  <c r="AC779" i="103"/>
  <c r="Y780" i="103"/>
  <c r="Z780" i="103"/>
  <c r="AA780" i="103"/>
  <c r="AB780" i="103"/>
  <c r="AC780" i="103"/>
  <c r="Y781" i="103"/>
  <c r="Z781" i="103"/>
  <c r="AA781" i="103"/>
  <c r="AB781" i="103"/>
  <c r="AC781" i="103"/>
  <c r="Y782" i="103"/>
  <c r="Z782" i="103"/>
  <c r="AA782" i="103"/>
  <c r="AB782" i="103"/>
  <c r="AC782" i="103"/>
  <c r="Y783" i="103"/>
  <c r="Z783" i="103"/>
  <c r="AA783" i="103"/>
  <c r="AB783" i="103"/>
  <c r="AC783" i="103"/>
  <c r="Y784" i="103"/>
  <c r="Z784" i="103"/>
  <c r="AA784" i="103"/>
  <c r="AB784" i="103"/>
  <c r="AC784" i="103"/>
  <c r="Y785" i="103"/>
  <c r="Z785" i="103"/>
  <c r="AA785" i="103"/>
  <c r="AB785" i="103"/>
  <c r="AC785" i="103"/>
  <c r="Y786" i="103"/>
  <c r="Z786" i="103"/>
  <c r="AA786" i="103"/>
  <c r="AB786" i="103"/>
  <c r="AC786" i="103"/>
  <c r="Y787" i="103"/>
  <c r="Z787" i="103"/>
  <c r="AA787" i="103"/>
  <c r="AB787" i="103"/>
  <c r="AC787" i="103"/>
  <c r="Y788" i="103"/>
  <c r="Z788" i="103"/>
  <c r="AA788" i="103"/>
  <c r="AB788" i="103"/>
  <c r="AC788" i="103"/>
  <c r="Y789" i="103"/>
  <c r="Z789" i="103"/>
  <c r="AA789" i="103"/>
  <c r="AB789" i="103"/>
  <c r="AC789" i="103"/>
  <c r="Y790" i="103"/>
  <c r="Z790" i="103"/>
  <c r="AA790" i="103"/>
  <c r="AB790" i="103"/>
  <c r="AC790" i="103"/>
  <c r="Y791" i="103"/>
  <c r="Z791" i="103"/>
  <c r="AA791" i="103"/>
  <c r="AB791" i="103"/>
  <c r="AC791" i="103"/>
  <c r="Y792" i="103"/>
  <c r="Z792" i="103"/>
  <c r="AA792" i="103"/>
  <c r="AB792" i="103"/>
  <c r="AC792" i="103"/>
  <c r="Y793" i="103"/>
  <c r="Z793" i="103"/>
  <c r="AA793" i="103"/>
  <c r="AB793" i="103"/>
  <c r="AC793" i="103"/>
  <c r="Y794" i="103"/>
  <c r="Z794" i="103"/>
  <c r="AA794" i="103"/>
  <c r="AB794" i="103"/>
  <c r="AC794" i="103"/>
  <c r="Y795" i="103"/>
  <c r="Z795" i="103"/>
  <c r="AA795" i="103"/>
  <c r="AB795" i="103"/>
  <c r="AC795" i="103"/>
  <c r="Y796" i="103"/>
  <c r="Z796" i="103"/>
  <c r="AA796" i="103"/>
  <c r="AB796" i="103"/>
  <c r="AC796" i="103"/>
  <c r="Y797" i="103"/>
  <c r="Z797" i="103"/>
  <c r="AA797" i="103"/>
  <c r="AB797" i="103"/>
  <c r="AC797" i="103"/>
  <c r="Y798" i="103"/>
  <c r="Z798" i="103"/>
  <c r="AA798" i="103"/>
  <c r="AB798" i="103"/>
  <c r="AC798" i="103"/>
  <c r="Y799" i="103"/>
  <c r="Z799" i="103"/>
  <c r="AA799" i="103"/>
  <c r="AB799" i="103"/>
  <c r="AC799" i="103"/>
  <c r="Y800" i="103"/>
  <c r="Z800" i="103"/>
  <c r="AA800" i="103"/>
  <c r="AB800" i="103"/>
  <c r="AC800" i="103"/>
  <c r="Y801" i="103"/>
  <c r="Z801" i="103"/>
  <c r="AA801" i="103"/>
  <c r="AB801" i="103"/>
  <c r="AC801" i="103"/>
  <c r="Y802" i="103"/>
  <c r="Z802" i="103"/>
  <c r="AA802" i="103"/>
  <c r="AB802" i="103"/>
  <c r="AC802" i="103"/>
  <c r="Y803" i="103"/>
  <c r="Z803" i="103"/>
  <c r="AA803" i="103"/>
  <c r="AB803" i="103"/>
  <c r="AC803" i="103"/>
  <c r="Y804" i="103"/>
  <c r="Z804" i="103"/>
  <c r="AA804" i="103"/>
  <c r="AB804" i="103"/>
  <c r="AC804" i="103"/>
  <c r="Y805" i="103"/>
  <c r="Z805" i="103"/>
  <c r="AA805" i="103"/>
  <c r="AB805" i="103"/>
  <c r="AC805" i="103"/>
  <c r="Y806" i="103"/>
  <c r="Z806" i="103"/>
  <c r="AA806" i="103"/>
  <c r="AB806" i="103"/>
  <c r="AC806" i="103"/>
  <c r="Y807" i="103"/>
  <c r="Z807" i="103"/>
  <c r="AA807" i="103"/>
  <c r="AB807" i="103"/>
  <c r="AC807" i="103"/>
  <c r="Y808" i="103"/>
  <c r="Z808" i="103"/>
  <c r="AA808" i="103"/>
  <c r="AB808" i="103"/>
  <c r="AC808" i="103"/>
  <c r="Y809" i="103"/>
  <c r="Z809" i="103"/>
  <c r="AA809" i="103"/>
  <c r="AB809" i="103"/>
  <c r="AC809" i="103"/>
  <c r="Y810" i="103"/>
  <c r="Z810" i="103"/>
  <c r="AA810" i="103"/>
  <c r="AB810" i="103"/>
  <c r="AC810" i="103"/>
  <c r="Y811" i="103"/>
  <c r="Z811" i="103"/>
  <c r="AA811" i="103"/>
  <c r="AB811" i="103"/>
  <c r="AC811" i="103"/>
  <c r="Y812" i="103"/>
  <c r="Z812" i="103"/>
  <c r="AA812" i="103"/>
  <c r="AB812" i="103"/>
  <c r="AC812" i="103"/>
  <c r="Y813" i="103"/>
  <c r="Z813" i="103"/>
  <c r="AA813" i="103"/>
  <c r="AB813" i="103"/>
  <c r="AC813" i="103"/>
  <c r="Y814" i="103"/>
  <c r="Z814" i="103"/>
  <c r="AA814" i="103"/>
  <c r="AB814" i="103"/>
  <c r="AC814" i="103"/>
  <c r="Y815" i="103"/>
  <c r="Z815" i="103"/>
  <c r="AA815" i="103"/>
  <c r="AB815" i="103"/>
  <c r="AC815" i="103"/>
  <c r="Y816" i="103"/>
  <c r="Z816" i="103"/>
  <c r="AA816" i="103"/>
  <c r="AB816" i="103"/>
  <c r="AC816" i="103"/>
  <c r="Y817" i="103"/>
  <c r="Z817" i="103"/>
  <c r="AA817" i="103"/>
  <c r="AB817" i="103"/>
  <c r="AC817" i="103"/>
  <c r="Y818" i="103"/>
  <c r="Z818" i="103"/>
  <c r="AA818" i="103"/>
  <c r="AB818" i="103"/>
  <c r="AC818" i="103"/>
  <c r="Y819" i="103"/>
  <c r="Z819" i="103"/>
  <c r="AA819" i="103"/>
  <c r="AB819" i="103"/>
  <c r="AC819" i="103"/>
  <c r="Y820" i="103"/>
  <c r="Z820" i="103"/>
  <c r="AA820" i="103"/>
  <c r="AB820" i="103"/>
  <c r="AC820" i="103"/>
  <c r="Y821" i="103"/>
  <c r="Z821" i="103"/>
  <c r="AA821" i="103"/>
  <c r="AB821" i="103"/>
  <c r="AC821" i="103"/>
  <c r="Y822" i="103"/>
  <c r="Z822" i="103"/>
  <c r="AA822" i="103"/>
  <c r="AB822" i="103"/>
  <c r="AC822" i="103"/>
  <c r="Y823" i="103"/>
  <c r="Z823" i="103"/>
  <c r="AA823" i="103"/>
  <c r="AB823" i="103"/>
  <c r="AC823" i="103"/>
  <c r="Y824" i="103"/>
  <c r="Z824" i="103"/>
  <c r="AA824" i="103"/>
  <c r="AB824" i="103"/>
  <c r="AC824" i="103"/>
  <c r="Y825" i="103"/>
  <c r="Z825" i="103"/>
  <c r="AA825" i="103"/>
  <c r="AB825" i="103"/>
  <c r="AC825" i="103"/>
  <c r="Y826" i="103"/>
  <c r="Z826" i="103"/>
  <c r="AA826" i="103"/>
  <c r="AB826" i="103"/>
  <c r="AC826" i="103"/>
  <c r="Y827" i="103"/>
  <c r="Z827" i="103"/>
  <c r="AA827" i="103"/>
  <c r="AB827" i="103"/>
  <c r="AC827" i="103"/>
  <c r="Y828" i="103"/>
  <c r="Z828" i="103"/>
  <c r="AA828" i="103"/>
  <c r="AB828" i="103"/>
  <c r="AC828" i="103"/>
  <c r="Y829" i="103"/>
  <c r="Z829" i="103"/>
  <c r="AA829" i="103"/>
  <c r="AB829" i="103"/>
  <c r="AC829" i="103"/>
  <c r="Y830" i="103"/>
  <c r="Z830" i="103"/>
  <c r="AA830" i="103"/>
  <c r="AB830" i="103"/>
  <c r="AC830" i="103"/>
  <c r="Y831" i="103"/>
  <c r="Z831" i="103"/>
  <c r="AA831" i="103"/>
  <c r="AB831" i="103"/>
  <c r="AC831" i="103"/>
  <c r="Y832" i="103"/>
  <c r="Z832" i="103"/>
  <c r="AA832" i="103"/>
  <c r="AB832" i="103"/>
  <c r="AC832" i="103"/>
  <c r="Y833" i="103"/>
  <c r="Z833" i="103"/>
  <c r="AA833" i="103"/>
  <c r="AB833" i="103"/>
  <c r="AC833" i="103"/>
  <c r="Y834" i="103"/>
  <c r="Z834" i="103"/>
  <c r="AA834" i="103"/>
  <c r="AB834" i="103"/>
  <c r="AC834" i="103"/>
  <c r="Y835" i="103"/>
  <c r="Z835" i="103"/>
  <c r="AA835" i="103"/>
  <c r="AB835" i="103"/>
  <c r="Y836" i="103"/>
  <c r="Z836" i="103"/>
  <c r="AA836" i="103"/>
  <c r="AB836" i="103"/>
  <c r="Y837" i="103"/>
  <c r="Z837" i="103"/>
  <c r="AA837" i="103"/>
  <c r="AB837" i="103"/>
  <c r="Y838" i="103"/>
  <c r="Z838" i="103"/>
  <c r="AA838" i="103"/>
  <c r="AB838" i="103"/>
  <c r="AC838" i="103"/>
  <c r="Y839" i="103"/>
  <c r="Z839" i="103"/>
  <c r="AA839" i="103"/>
  <c r="AB839" i="103"/>
  <c r="AC839" i="103"/>
  <c r="Y840" i="103"/>
  <c r="Z840" i="103"/>
  <c r="AA840" i="103"/>
  <c r="AB840" i="103"/>
  <c r="AC840" i="103"/>
  <c r="Y841" i="103"/>
  <c r="Z841" i="103"/>
  <c r="AA841" i="103"/>
  <c r="AB841" i="103"/>
  <c r="AC841" i="103"/>
  <c r="Y842" i="103"/>
  <c r="Z842" i="103"/>
  <c r="AA842" i="103"/>
  <c r="AB842" i="103"/>
  <c r="AC842" i="103"/>
  <c r="Y843" i="103"/>
  <c r="Z843" i="103"/>
  <c r="AA843" i="103"/>
  <c r="AB843" i="103"/>
  <c r="AC843" i="103"/>
  <c r="Y844" i="103"/>
  <c r="Z844" i="103"/>
  <c r="AA844" i="103"/>
  <c r="AB844" i="103"/>
  <c r="AC844" i="103"/>
  <c r="Y845" i="103"/>
  <c r="Z845" i="103"/>
  <c r="AA845" i="103"/>
  <c r="AB845" i="103"/>
  <c r="AC845" i="103"/>
  <c r="Y846" i="103"/>
  <c r="Z846" i="103"/>
  <c r="AA846" i="103"/>
  <c r="AB846" i="103"/>
  <c r="AC846" i="103"/>
  <c r="Y847" i="103"/>
  <c r="Z847" i="103"/>
  <c r="AA847" i="103"/>
  <c r="AB847" i="103"/>
  <c r="AC847" i="103"/>
  <c r="Y848" i="103"/>
  <c r="Z848" i="103"/>
  <c r="AA848" i="103"/>
  <c r="AB848" i="103"/>
  <c r="AC848" i="103"/>
  <c r="Y849" i="103"/>
  <c r="Z849" i="103"/>
  <c r="AA849" i="103"/>
  <c r="AB849" i="103"/>
  <c r="AC849" i="103"/>
  <c r="Y850" i="103"/>
  <c r="Z850" i="103"/>
  <c r="AA850" i="103"/>
  <c r="AB850" i="103"/>
  <c r="AC850" i="103"/>
  <c r="Y851" i="103"/>
  <c r="Z851" i="103"/>
  <c r="AA851" i="103"/>
  <c r="AB851" i="103"/>
  <c r="AC851" i="103"/>
  <c r="Y852" i="103"/>
  <c r="Z852" i="103"/>
  <c r="AA852" i="103"/>
  <c r="AB852" i="103"/>
  <c r="AC852" i="103"/>
  <c r="Y853" i="103"/>
  <c r="Z853" i="103"/>
  <c r="AA853" i="103"/>
  <c r="AB853" i="103"/>
  <c r="AC853" i="103"/>
  <c r="Y854" i="103"/>
  <c r="Z854" i="103"/>
  <c r="AA854" i="103"/>
  <c r="AB854" i="103"/>
  <c r="AC854" i="103"/>
  <c r="Y855" i="103"/>
  <c r="Z855" i="103"/>
  <c r="AA855" i="103"/>
  <c r="AB855" i="103"/>
  <c r="AC855" i="103"/>
  <c r="Y856" i="103"/>
  <c r="Z856" i="103"/>
  <c r="AA856" i="103"/>
  <c r="AB856" i="103"/>
  <c r="AC856" i="103"/>
  <c r="Y857" i="103"/>
  <c r="Z857" i="103"/>
  <c r="AA857" i="103"/>
  <c r="AB857" i="103"/>
  <c r="AC857" i="103"/>
  <c r="Y858" i="103"/>
  <c r="Z858" i="103"/>
  <c r="AA858" i="103"/>
  <c r="AB858" i="103"/>
  <c r="AC858" i="103"/>
  <c r="Y859" i="103"/>
  <c r="Z859" i="103"/>
  <c r="AA859" i="103"/>
  <c r="AB859" i="103"/>
  <c r="AC859" i="103"/>
  <c r="Y860" i="103"/>
  <c r="Z860" i="103"/>
  <c r="AA860" i="103"/>
  <c r="AB860" i="103"/>
  <c r="AC860" i="103"/>
  <c r="Y861" i="103"/>
  <c r="Z861" i="103"/>
  <c r="AA861" i="103"/>
  <c r="AB861" i="103"/>
  <c r="AC861" i="103"/>
  <c r="Y862" i="103"/>
  <c r="Z862" i="103"/>
  <c r="AA862" i="103"/>
  <c r="AB862" i="103"/>
  <c r="AC862" i="103"/>
  <c r="Y863" i="103"/>
  <c r="Z863" i="103"/>
  <c r="AA863" i="103"/>
  <c r="AB863" i="103"/>
  <c r="AC863" i="103"/>
  <c r="Y864" i="103"/>
  <c r="Z864" i="103"/>
  <c r="AA864" i="103"/>
  <c r="AB864" i="103"/>
  <c r="AC864" i="103"/>
  <c r="Y865" i="103"/>
  <c r="Z865" i="103"/>
  <c r="AA865" i="103"/>
  <c r="AB865" i="103"/>
  <c r="AC865" i="103"/>
  <c r="Y866" i="103"/>
  <c r="Z866" i="103"/>
  <c r="AA866" i="103"/>
  <c r="AB866" i="103"/>
  <c r="AC866" i="103"/>
  <c r="Y867" i="103"/>
  <c r="Z867" i="103"/>
  <c r="AA867" i="103"/>
  <c r="AB867" i="103"/>
  <c r="AC867" i="103"/>
  <c r="Y868" i="103"/>
  <c r="Z868" i="103"/>
  <c r="AA868" i="103"/>
  <c r="AB868" i="103"/>
  <c r="AC868" i="103"/>
  <c r="Y869" i="103"/>
  <c r="Z869" i="103"/>
  <c r="AA869" i="103"/>
  <c r="AB869" i="103"/>
  <c r="AC869" i="103"/>
  <c r="Y870" i="103"/>
  <c r="Z870" i="103"/>
  <c r="AA870" i="103"/>
  <c r="AB870" i="103"/>
  <c r="AC870" i="103"/>
  <c r="Y871" i="103"/>
  <c r="Z871" i="103"/>
  <c r="AA871" i="103"/>
  <c r="AB871" i="103"/>
  <c r="AC871" i="103"/>
  <c r="Y872" i="103"/>
  <c r="Z872" i="103"/>
  <c r="AA872" i="103"/>
  <c r="AB872" i="103"/>
  <c r="AC872" i="103"/>
  <c r="Y873" i="103"/>
  <c r="Z873" i="103"/>
  <c r="AA873" i="103"/>
  <c r="AB873" i="103"/>
  <c r="AC873" i="103"/>
  <c r="Y874" i="103"/>
  <c r="Z874" i="103"/>
  <c r="AA874" i="103"/>
  <c r="AB874" i="103"/>
  <c r="AC874" i="103"/>
  <c r="Y875" i="103"/>
  <c r="Z875" i="103"/>
  <c r="AA875" i="103"/>
  <c r="AB875" i="103"/>
  <c r="AC875" i="103"/>
  <c r="Y876" i="103"/>
  <c r="Z876" i="103"/>
  <c r="AA876" i="103"/>
  <c r="AB876" i="103"/>
  <c r="AC876" i="103"/>
  <c r="Y877" i="103"/>
  <c r="Z877" i="103"/>
  <c r="AA877" i="103"/>
  <c r="AB877" i="103"/>
  <c r="AC877" i="103"/>
  <c r="Y878" i="103"/>
  <c r="Z878" i="103"/>
  <c r="AA878" i="103"/>
  <c r="AB878" i="103"/>
  <c r="AC878" i="103"/>
  <c r="Y879" i="103"/>
  <c r="Z879" i="103"/>
  <c r="AA879" i="103"/>
  <c r="AB879" i="103"/>
  <c r="AC879" i="103"/>
  <c r="Y880" i="103"/>
  <c r="Z880" i="103"/>
  <c r="AA880" i="103"/>
  <c r="AB880" i="103"/>
  <c r="AC880" i="103"/>
  <c r="Y881" i="103"/>
  <c r="Z881" i="103"/>
  <c r="AA881" i="103"/>
  <c r="AB881" i="103"/>
  <c r="AC881" i="103"/>
  <c r="Y882" i="103"/>
  <c r="Z882" i="103"/>
  <c r="AA882" i="103"/>
  <c r="AB882" i="103"/>
  <c r="AC882" i="103"/>
  <c r="Y883" i="103"/>
  <c r="Z883" i="103"/>
  <c r="AA883" i="103"/>
  <c r="AB883" i="103"/>
  <c r="AC883" i="103"/>
  <c r="Y884" i="103"/>
  <c r="Z884" i="103"/>
  <c r="AA884" i="103"/>
  <c r="AB884" i="103"/>
  <c r="AC884" i="103"/>
  <c r="Y885" i="103"/>
  <c r="Z885" i="103"/>
  <c r="AA885" i="103"/>
  <c r="AB885" i="103"/>
  <c r="AC885" i="103"/>
  <c r="Y886" i="103"/>
  <c r="Z886" i="103"/>
  <c r="AA886" i="103"/>
  <c r="AB886" i="103"/>
  <c r="AC886" i="103"/>
  <c r="Y887" i="103"/>
  <c r="Z887" i="103"/>
  <c r="AA887" i="103"/>
  <c r="AB887" i="103"/>
  <c r="AC887" i="103"/>
  <c r="Y888" i="103"/>
  <c r="Z888" i="103"/>
  <c r="AA888" i="103"/>
  <c r="AB888" i="103"/>
  <c r="AC888" i="103"/>
  <c r="Y889" i="103"/>
  <c r="Z889" i="103"/>
  <c r="AA889" i="103"/>
  <c r="AB889" i="103"/>
  <c r="AC889" i="103"/>
  <c r="Y890" i="103"/>
  <c r="Z890" i="103"/>
  <c r="AA890" i="103"/>
  <c r="AB890" i="103"/>
  <c r="AC890" i="103"/>
  <c r="Y891" i="103"/>
  <c r="Z891" i="103"/>
  <c r="AA891" i="103"/>
  <c r="AB891" i="103"/>
  <c r="AC891" i="103"/>
  <c r="Y892" i="103"/>
  <c r="Z892" i="103"/>
  <c r="AA892" i="103"/>
  <c r="AB892" i="103"/>
  <c r="AC892" i="103"/>
  <c r="Y893" i="103"/>
  <c r="Z893" i="103"/>
  <c r="AA893" i="103"/>
  <c r="AB893" i="103"/>
  <c r="AC893" i="103"/>
  <c r="Y894" i="103"/>
  <c r="Z894" i="103"/>
  <c r="AA894" i="103"/>
  <c r="AB894" i="103"/>
  <c r="AC894" i="103"/>
  <c r="Y895" i="103"/>
  <c r="Z895" i="103"/>
  <c r="AA895" i="103"/>
  <c r="AB895" i="103"/>
  <c r="AC895" i="103"/>
  <c r="Y896" i="103"/>
  <c r="Z896" i="103"/>
  <c r="AA896" i="103"/>
  <c r="AB896" i="103"/>
  <c r="AC896" i="103"/>
  <c r="Y897" i="103"/>
  <c r="Z897" i="103"/>
  <c r="AA897" i="103"/>
  <c r="AB897" i="103"/>
  <c r="AC897" i="103"/>
  <c r="Y898" i="103"/>
  <c r="Z898" i="103"/>
  <c r="AA898" i="103"/>
  <c r="AB898" i="103"/>
  <c r="AC898" i="103"/>
  <c r="Y899" i="103"/>
  <c r="Z899" i="103"/>
  <c r="AA899" i="103"/>
  <c r="AB899" i="103"/>
  <c r="AC899" i="103"/>
  <c r="Y900" i="103"/>
  <c r="Z900" i="103"/>
  <c r="AA900" i="103"/>
  <c r="AB900" i="103"/>
  <c r="AC900" i="103"/>
  <c r="Y901" i="103"/>
  <c r="Z901" i="103"/>
  <c r="AA901" i="103"/>
  <c r="AB901" i="103"/>
  <c r="AC901" i="103"/>
  <c r="Y902" i="103"/>
  <c r="Z902" i="103"/>
  <c r="AA902" i="103"/>
  <c r="AB902" i="103"/>
  <c r="AC902" i="103"/>
  <c r="Y903" i="103"/>
  <c r="Z903" i="103"/>
  <c r="AA903" i="103"/>
  <c r="AB903" i="103"/>
  <c r="AC903" i="103"/>
  <c r="Y904" i="103"/>
  <c r="Z904" i="103"/>
  <c r="AA904" i="103"/>
  <c r="AB904" i="103"/>
  <c r="AC904" i="103"/>
  <c r="Y905" i="103"/>
  <c r="Z905" i="103"/>
  <c r="AA905" i="103"/>
  <c r="AB905" i="103"/>
  <c r="AC905" i="103"/>
  <c r="Y906" i="103"/>
  <c r="Z906" i="103"/>
  <c r="AA906" i="103"/>
  <c r="AB906" i="103"/>
  <c r="AC906" i="103"/>
  <c r="Y907" i="103"/>
  <c r="Z907" i="103"/>
  <c r="AA907" i="103"/>
  <c r="AB907" i="103"/>
  <c r="AC907" i="103"/>
  <c r="Y908" i="103"/>
  <c r="Z908" i="103"/>
  <c r="AA908" i="103"/>
  <c r="AB908" i="103"/>
  <c r="AC908" i="103"/>
  <c r="Y909" i="103"/>
  <c r="Z909" i="103"/>
  <c r="AA909" i="103"/>
  <c r="AB909" i="103"/>
  <c r="AC909" i="103"/>
  <c r="Y910" i="103"/>
  <c r="Z910" i="103"/>
  <c r="AA910" i="103"/>
  <c r="AB910" i="103"/>
  <c r="AC910" i="103"/>
  <c r="Y911" i="103"/>
  <c r="Z911" i="103"/>
  <c r="AA911" i="103"/>
  <c r="AB911" i="103"/>
  <c r="AC911" i="103"/>
  <c r="Y912" i="103"/>
  <c r="Z912" i="103"/>
  <c r="AA912" i="103"/>
  <c r="AB912" i="103"/>
  <c r="AC912" i="103"/>
  <c r="Y913" i="103"/>
  <c r="Z913" i="103"/>
  <c r="AA913" i="103"/>
  <c r="AB913" i="103"/>
  <c r="AC913" i="103"/>
  <c r="Y914" i="103"/>
  <c r="Z914" i="103"/>
  <c r="AA914" i="103"/>
  <c r="AB914" i="103"/>
  <c r="AC914" i="103"/>
  <c r="Y915" i="103"/>
  <c r="Z915" i="103"/>
  <c r="AA915" i="103"/>
  <c r="AB915" i="103"/>
  <c r="AC915" i="103"/>
  <c r="Y916" i="103"/>
  <c r="Z916" i="103"/>
  <c r="AA916" i="103"/>
  <c r="AB916" i="103"/>
  <c r="AC916" i="103"/>
  <c r="Y917" i="103"/>
  <c r="Z917" i="103"/>
  <c r="AA917" i="103"/>
  <c r="AB917" i="103"/>
  <c r="AC917" i="103"/>
  <c r="Y918" i="103"/>
  <c r="Z918" i="103"/>
  <c r="AA918" i="103"/>
  <c r="AB918" i="103"/>
  <c r="AC918" i="103"/>
  <c r="Y919" i="103"/>
  <c r="Z919" i="103"/>
  <c r="AA919" i="103"/>
  <c r="AB919" i="103"/>
  <c r="AC919" i="103"/>
  <c r="Y920" i="103"/>
  <c r="Z920" i="103"/>
  <c r="AA920" i="103"/>
  <c r="AB920" i="103"/>
  <c r="AC920" i="103"/>
  <c r="Y921" i="103"/>
  <c r="Z921" i="103"/>
  <c r="AA921" i="103"/>
  <c r="AB921" i="103"/>
  <c r="AC921" i="103"/>
  <c r="Y922" i="103"/>
  <c r="Z922" i="103"/>
  <c r="AA922" i="103"/>
  <c r="AB922" i="103"/>
  <c r="AC922" i="103"/>
  <c r="Y923" i="103"/>
  <c r="Z923" i="103"/>
  <c r="AA923" i="103"/>
  <c r="AB923" i="103"/>
  <c r="AC923" i="103"/>
  <c r="Y924" i="103"/>
  <c r="Z924" i="103"/>
  <c r="AA924" i="103"/>
  <c r="AB924" i="103"/>
  <c r="AC924" i="103"/>
  <c r="Y925" i="103"/>
  <c r="Z925" i="103"/>
  <c r="AA925" i="103"/>
  <c r="AB925" i="103"/>
  <c r="AC925" i="103"/>
  <c r="Y926" i="103"/>
  <c r="Z926" i="103"/>
  <c r="AA926" i="103"/>
  <c r="AB926" i="103"/>
  <c r="AC926" i="103"/>
  <c r="Y927" i="103"/>
  <c r="Z927" i="103"/>
  <c r="AA927" i="103"/>
  <c r="AB927" i="103"/>
  <c r="AC927" i="103"/>
  <c r="Y928" i="103"/>
  <c r="Z928" i="103"/>
  <c r="AA928" i="103"/>
  <c r="AB928" i="103"/>
  <c r="AC928" i="103"/>
  <c r="Y929" i="103"/>
  <c r="Z929" i="103"/>
  <c r="AA929" i="103"/>
  <c r="AB929" i="103"/>
  <c r="AC929" i="103"/>
  <c r="Y930" i="103"/>
  <c r="Z930" i="103"/>
  <c r="AA930" i="103"/>
  <c r="AB930" i="103"/>
  <c r="AC930" i="103"/>
  <c r="U930" i="103" s="1"/>
  <c r="Y931" i="103"/>
  <c r="Z931" i="103"/>
  <c r="AA931" i="103"/>
  <c r="AB931" i="103"/>
  <c r="Y932" i="103"/>
  <c r="Z932" i="103"/>
  <c r="AA932" i="103"/>
  <c r="AB932" i="103"/>
  <c r="AC932" i="103"/>
  <c r="Y933" i="103"/>
  <c r="Z933" i="103"/>
  <c r="AA933" i="103"/>
  <c r="AB933" i="103"/>
  <c r="AC933" i="103"/>
  <c r="Y934" i="103"/>
  <c r="Z934" i="103"/>
  <c r="AA934" i="103"/>
  <c r="AB934" i="103"/>
  <c r="AC934" i="103"/>
  <c r="Y935" i="103"/>
  <c r="Z935" i="103"/>
  <c r="AA935" i="103"/>
  <c r="AB935" i="103"/>
  <c r="AC935" i="103"/>
  <c r="Y936" i="103"/>
  <c r="Z936" i="103"/>
  <c r="AA936" i="103"/>
  <c r="AB936" i="103"/>
  <c r="AC936" i="103"/>
  <c r="Y937" i="103"/>
  <c r="Z937" i="103"/>
  <c r="AA937" i="103"/>
  <c r="AB937" i="103"/>
  <c r="AC937" i="103"/>
  <c r="Y938" i="103"/>
  <c r="Z938" i="103"/>
  <c r="AA938" i="103"/>
  <c r="AB938" i="103"/>
  <c r="AC938" i="103"/>
  <c r="Y939" i="103"/>
  <c r="Z939" i="103"/>
  <c r="AA939" i="103"/>
  <c r="AB939" i="103"/>
  <c r="AC939" i="103"/>
  <c r="Y940" i="103"/>
  <c r="Z940" i="103"/>
  <c r="AA940" i="103"/>
  <c r="AB940" i="103"/>
  <c r="AC940" i="103"/>
  <c r="Y941" i="103"/>
  <c r="Z941" i="103"/>
  <c r="AA941" i="103"/>
  <c r="AB941" i="103"/>
  <c r="AC941" i="103"/>
  <c r="Y942" i="103"/>
  <c r="Z942" i="103"/>
  <c r="AA942" i="103"/>
  <c r="AB942" i="103"/>
  <c r="AC942" i="103"/>
  <c r="Y943" i="103"/>
  <c r="Z943" i="103"/>
  <c r="AA943" i="103"/>
  <c r="AB943" i="103"/>
  <c r="AC943" i="103"/>
  <c r="Y944" i="103"/>
  <c r="Z944" i="103"/>
  <c r="AA944" i="103"/>
  <c r="AB944" i="103"/>
  <c r="AC944" i="103"/>
  <c r="Y945" i="103"/>
  <c r="Z945" i="103"/>
  <c r="AA945" i="103"/>
  <c r="AB945" i="103"/>
  <c r="AC945" i="103"/>
  <c r="Y946" i="103"/>
  <c r="Z946" i="103"/>
  <c r="AA946" i="103"/>
  <c r="AB946" i="103"/>
  <c r="AC946" i="103"/>
  <c r="Y947" i="103"/>
  <c r="Z947" i="103"/>
  <c r="AA947" i="103"/>
  <c r="AB947" i="103"/>
  <c r="AC947" i="103"/>
  <c r="Y948" i="103"/>
  <c r="Z948" i="103"/>
  <c r="AA948" i="103"/>
  <c r="AB948" i="103"/>
  <c r="AC948" i="103"/>
  <c r="Y949" i="103"/>
  <c r="Z949" i="103"/>
  <c r="AA949" i="103"/>
  <c r="AB949" i="103"/>
  <c r="AC949" i="103"/>
  <c r="Y950" i="103"/>
  <c r="Z950" i="103"/>
  <c r="AA950" i="103"/>
  <c r="AB950" i="103"/>
  <c r="AC950" i="103"/>
  <c r="Y951" i="103"/>
  <c r="Z951" i="103"/>
  <c r="AA951" i="103"/>
  <c r="AB951" i="103"/>
  <c r="AC951" i="103"/>
  <c r="Y952" i="103"/>
  <c r="Z952" i="103"/>
  <c r="AA952" i="103"/>
  <c r="AB952" i="103"/>
  <c r="AC952" i="103"/>
  <c r="Y953" i="103"/>
  <c r="Z953" i="103"/>
  <c r="AA953" i="103"/>
  <c r="AB953" i="103"/>
  <c r="AC953" i="103"/>
  <c r="Y954" i="103"/>
  <c r="Z954" i="103"/>
  <c r="AA954" i="103"/>
  <c r="AB954" i="103"/>
  <c r="AC954" i="103"/>
  <c r="Y955" i="103"/>
  <c r="Z955" i="103"/>
  <c r="AA955" i="103"/>
  <c r="AB955" i="103"/>
  <c r="AC955" i="103"/>
  <c r="Y956" i="103"/>
  <c r="Z956" i="103"/>
  <c r="AA956" i="103"/>
  <c r="AB956" i="103"/>
  <c r="AC956" i="103"/>
  <c r="Y957" i="103"/>
  <c r="Z957" i="103"/>
  <c r="AA957" i="103"/>
  <c r="AB957" i="103"/>
  <c r="AC957" i="103"/>
  <c r="Y958" i="103"/>
  <c r="Z958" i="103"/>
  <c r="AA958" i="103"/>
  <c r="AB958" i="103"/>
  <c r="AC958" i="103"/>
  <c r="Y959" i="103"/>
  <c r="Z959" i="103"/>
  <c r="AA959" i="103"/>
  <c r="AB959" i="103"/>
  <c r="AC959" i="103"/>
  <c r="Y960" i="103"/>
  <c r="Z960" i="103"/>
  <c r="AA960" i="103"/>
  <c r="AB960" i="103"/>
  <c r="AC960" i="103"/>
  <c r="Y961" i="103"/>
  <c r="Z961" i="103"/>
  <c r="AA961" i="103"/>
  <c r="AB961" i="103"/>
  <c r="AC961" i="103"/>
  <c r="Y962" i="103"/>
  <c r="Z962" i="103"/>
  <c r="AA962" i="103"/>
  <c r="AB962" i="103"/>
  <c r="AC962" i="103"/>
  <c r="Y963" i="103"/>
  <c r="Z963" i="103"/>
  <c r="AA963" i="103"/>
  <c r="AB963" i="103"/>
  <c r="AC963" i="103"/>
  <c r="Y964" i="103"/>
  <c r="Z964" i="103"/>
  <c r="AA964" i="103"/>
  <c r="AB964" i="103"/>
  <c r="AC964" i="103"/>
  <c r="Y965" i="103"/>
  <c r="Z965" i="103"/>
  <c r="AA965" i="103"/>
  <c r="AB965" i="103"/>
  <c r="AC965" i="103"/>
  <c r="Y966" i="103"/>
  <c r="Z966" i="103"/>
  <c r="AA966" i="103"/>
  <c r="AB966" i="103"/>
  <c r="AC966" i="103"/>
  <c r="Y967" i="103"/>
  <c r="Z967" i="103"/>
  <c r="AA967" i="103"/>
  <c r="AB967" i="103"/>
  <c r="AC967" i="103"/>
  <c r="Y968" i="103"/>
  <c r="Z968" i="103"/>
  <c r="AA968" i="103"/>
  <c r="AB968" i="103"/>
  <c r="AC968" i="103"/>
  <c r="Y969" i="103"/>
  <c r="Z969" i="103"/>
  <c r="AA969" i="103"/>
  <c r="AB969" i="103"/>
  <c r="AC969" i="103"/>
  <c r="Y970" i="103"/>
  <c r="Z970" i="103"/>
  <c r="AA970" i="103"/>
  <c r="AB970" i="103"/>
  <c r="AC970" i="103"/>
  <c r="Y971" i="103"/>
  <c r="Z971" i="103"/>
  <c r="AA971" i="103"/>
  <c r="AB971" i="103"/>
  <c r="AC971" i="103"/>
  <c r="Y972" i="103"/>
  <c r="Z972" i="103"/>
  <c r="AA972" i="103"/>
  <c r="AB972" i="103"/>
  <c r="AC972" i="103"/>
  <c r="Y973" i="103"/>
  <c r="Z973" i="103"/>
  <c r="AA973" i="103"/>
  <c r="AB973" i="103"/>
  <c r="AC973" i="103"/>
  <c r="Y974" i="103"/>
  <c r="Z974" i="103"/>
  <c r="AA974" i="103"/>
  <c r="AB974" i="103"/>
  <c r="AC974" i="103"/>
  <c r="Y975" i="103"/>
  <c r="Z975" i="103"/>
  <c r="AA975" i="103"/>
  <c r="AB975" i="103"/>
  <c r="AC975" i="103"/>
  <c r="Y976" i="103"/>
  <c r="Z976" i="103"/>
  <c r="AA976" i="103"/>
  <c r="AB976" i="103"/>
  <c r="AC976" i="103"/>
  <c r="Y977" i="103"/>
  <c r="Z977" i="103"/>
  <c r="AA977" i="103"/>
  <c r="AB977" i="103"/>
  <c r="AC977" i="103"/>
  <c r="Y978" i="103"/>
  <c r="Z978" i="103"/>
  <c r="AA978" i="103"/>
  <c r="AB978" i="103"/>
  <c r="AC978" i="103"/>
  <c r="Y979" i="103"/>
  <c r="Z979" i="103"/>
  <c r="AA979" i="103"/>
  <c r="AB979" i="103"/>
  <c r="AC979" i="103"/>
  <c r="Y980" i="103"/>
  <c r="Z980" i="103"/>
  <c r="AA980" i="103"/>
  <c r="AB980" i="103"/>
  <c r="AC980" i="103"/>
  <c r="Y981" i="103"/>
  <c r="Z981" i="103"/>
  <c r="AA981" i="103"/>
  <c r="AB981" i="103"/>
  <c r="AC981" i="103"/>
  <c r="Y982" i="103"/>
  <c r="Z982" i="103"/>
  <c r="AA982" i="103"/>
  <c r="AB982" i="103"/>
  <c r="AC982" i="103"/>
  <c r="Y983" i="103"/>
  <c r="Z983" i="103"/>
  <c r="AA983" i="103"/>
  <c r="AB983" i="103"/>
  <c r="AC983" i="103"/>
  <c r="Y984" i="103"/>
  <c r="Z984" i="103"/>
  <c r="AA984" i="103"/>
  <c r="AB984" i="103"/>
  <c r="AC984" i="103"/>
  <c r="Y985" i="103"/>
  <c r="Z985" i="103"/>
  <c r="AA985" i="103"/>
  <c r="AB985" i="103"/>
  <c r="AC985" i="103"/>
  <c r="Y986" i="103"/>
  <c r="Z986" i="103"/>
  <c r="AA986" i="103"/>
  <c r="AB986" i="103"/>
  <c r="AC986" i="103"/>
  <c r="Y987" i="103"/>
  <c r="Z987" i="103"/>
  <c r="AA987" i="103"/>
  <c r="AB987" i="103"/>
  <c r="AC987" i="103"/>
  <c r="Y988" i="103"/>
  <c r="Z988" i="103"/>
  <c r="AA988" i="103"/>
  <c r="AB988" i="103"/>
  <c r="AC988" i="103"/>
  <c r="Y989" i="103"/>
  <c r="Z989" i="103"/>
  <c r="AA989" i="103"/>
  <c r="AB989" i="103"/>
  <c r="AC989" i="103"/>
  <c r="Y990" i="103"/>
  <c r="Z990" i="103"/>
  <c r="AA990" i="103"/>
  <c r="AB990" i="103"/>
  <c r="AC990" i="103"/>
  <c r="Y991" i="103"/>
  <c r="Z991" i="103"/>
  <c r="AA991" i="103"/>
  <c r="AB991" i="103"/>
  <c r="AC991" i="103"/>
  <c r="Y992" i="103"/>
  <c r="Z992" i="103"/>
  <c r="AA992" i="103"/>
  <c r="AB992" i="103"/>
  <c r="AC992" i="103"/>
  <c r="Y993" i="103"/>
  <c r="Z993" i="103"/>
  <c r="AA993" i="103"/>
  <c r="AB993" i="103"/>
  <c r="AC993" i="103"/>
  <c r="Y994" i="103"/>
  <c r="Z994" i="103"/>
  <c r="AA994" i="103"/>
  <c r="AB994" i="103"/>
  <c r="AC994" i="103"/>
  <c r="Y995" i="103"/>
  <c r="Z995" i="103"/>
  <c r="AA995" i="103"/>
  <c r="AB995" i="103"/>
  <c r="AC995" i="103"/>
  <c r="Y996" i="103"/>
  <c r="Z996" i="103"/>
  <c r="AA996" i="103"/>
  <c r="AB996" i="103"/>
  <c r="AC996" i="103"/>
  <c r="Y997" i="103"/>
  <c r="Z997" i="103"/>
  <c r="AA997" i="103"/>
  <c r="AB997" i="103"/>
  <c r="AC997" i="103"/>
  <c r="Y998" i="103"/>
  <c r="Z998" i="103"/>
  <c r="AA998" i="103"/>
  <c r="AB998" i="103"/>
  <c r="AC998" i="103"/>
  <c r="Y999" i="103"/>
  <c r="Z999" i="103"/>
  <c r="AA999" i="103"/>
  <c r="AB999" i="103"/>
  <c r="AC999" i="103"/>
  <c r="Y1000" i="103"/>
  <c r="Z1000" i="103"/>
  <c r="AA1000" i="103"/>
  <c r="AB1000" i="103"/>
  <c r="AC1000" i="103"/>
  <c r="Y1001" i="103"/>
  <c r="Z1001" i="103"/>
  <c r="AA1001" i="103"/>
  <c r="AB1001" i="103"/>
  <c r="AC1001" i="103"/>
  <c r="Y1002" i="103"/>
  <c r="Z1002" i="103"/>
  <c r="AA1002" i="103"/>
  <c r="AB1002" i="103"/>
  <c r="AC1002" i="103"/>
  <c r="Y1003" i="103"/>
  <c r="Z1003" i="103"/>
  <c r="AA1003" i="103"/>
  <c r="AB1003" i="103"/>
  <c r="AC1003" i="103"/>
  <c r="Y1004" i="103"/>
  <c r="Z1004" i="103"/>
  <c r="AA1004" i="103"/>
  <c r="AB1004" i="103"/>
  <c r="AC1004" i="103"/>
  <c r="Y1005" i="103"/>
  <c r="Z1005" i="103"/>
  <c r="AA1005" i="103"/>
  <c r="AB1005" i="103"/>
  <c r="AC1005" i="103"/>
  <c r="Y1006" i="103"/>
  <c r="Z1006" i="103"/>
  <c r="AA1006" i="103"/>
  <c r="AB1006" i="103"/>
  <c r="AC1006" i="103"/>
  <c r="Y1007" i="103"/>
  <c r="Z1007" i="103"/>
  <c r="AA1007" i="103"/>
  <c r="AB1007" i="103"/>
  <c r="AC1007" i="103"/>
  <c r="Y1008" i="103"/>
  <c r="Z1008" i="103"/>
  <c r="AA1008" i="103"/>
  <c r="AB1008" i="103"/>
  <c r="AC1008" i="103"/>
  <c r="Y1009" i="103"/>
  <c r="Z1009" i="103"/>
  <c r="AA1009" i="103"/>
  <c r="AB1009" i="103"/>
  <c r="AC1009" i="103"/>
  <c r="Y1010" i="103"/>
  <c r="Z1010" i="103"/>
  <c r="AA1010" i="103"/>
  <c r="AB1010" i="103"/>
  <c r="AC1010" i="103"/>
  <c r="Y1011" i="103"/>
  <c r="Z1011" i="103"/>
  <c r="AA1011" i="103"/>
  <c r="AB1011" i="103"/>
  <c r="AC1011" i="103"/>
  <c r="Y1012" i="103"/>
  <c r="Z1012" i="103"/>
  <c r="AA1012" i="103"/>
  <c r="AB1012" i="103"/>
  <c r="AC1012" i="103"/>
  <c r="Y1013" i="103"/>
  <c r="Z1013" i="103"/>
  <c r="AA1013" i="103"/>
  <c r="AB1013" i="103"/>
  <c r="AC1013" i="103"/>
  <c r="Y1014" i="103"/>
  <c r="Z1014" i="103"/>
  <c r="AA1014" i="103"/>
  <c r="AB1014" i="103"/>
  <c r="AC1014" i="103"/>
  <c r="Y1015" i="103"/>
  <c r="Z1015" i="103"/>
  <c r="AA1015" i="103"/>
  <c r="AB1015" i="103"/>
  <c r="AC1015" i="103"/>
  <c r="Y1016" i="103"/>
  <c r="Z1016" i="103"/>
  <c r="AA1016" i="103"/>
  <c r="AB1016" i="103"/>
  <c r="AC1016" i="103"/>
  <c r="Y1017" i="103"/>
  <c r="Z1017" i="103"/>
  <c r="AA1017" i="103"/>
  <c r="AB1017" i="103"/>
  <c r="AC1017" i="103"/>
  <c r="Y1018" i="103"/>
  <c r="Z1018" i="103"/>
  <c r="AA1018" i="103"/>
  <c r="AB1018" i="103"/>
  <c r="AC1018" i="103"/>
  <c r="Y1019" i="103"/>
  <c r="Z1019" i="103"/>
  <c r="AA1019" i="103"/>
  <c r="AB1019" i="103"/>
  <c r="AC1019" i="103"/>
  <c r="Y1020" i="103"/>
  <c r="Z1020" i="103"/>
  <c r="AA1020" i="103"/>
  <c r="AB1020" i="103"/>
  <c r="AC1020" i="103"/>
  <c r="Y1021" i="103"/>
  <c r="Z1021" i="103"/>
  <c r="AA1021" i="103"/>
  <c r="AB1021" i="103"/>
  <c r="AC1021" i="103"/>
  <c r="Y1022" i="103"/>
  <c r="Z1022" i="103"/>
  <c r="AA1022" i="103"/>
  <c r="AB1022" i="103"/>
  <c r="AC1022" i="103"/>
  <c r="Y1023" i="103"/>
  <c r="Z1023" i="103"/>
  <c r="AA1023" i="103"/>
  <c r="AB1023" i="103"/>
  <c r="AC1023" i="103"/>
  <c r="Y1024" i="103"/>
  <c r="Z1024" i="103"/>
  <c r="AA1024" i="103"/>
  <c r="AB1024" i="103"/>
  <c r="AC1024" i="103"/>
  <c r="Y1025" i="103"/>
  <c r="Z1025" i="103"/>
  <c r="AA1025" i="103"/>
  <c r="AB1025" i="103"/>
  <c r="AC1025" i="103"/>
  <c r="Y1026" i="103"/>
  <c r="Z1026" i="103"/>
  <c r="AA1026" i="103"/>
  <c r="AB1026" i="103"/>
  <c r="AC1026" i="103"/>
  <c r="Y1027" i="103"/>
  <c r="Z1027" i="103"/>
  <c r="AA1027" i="103"/>
  <c r="AB1027" i="103"/>
  <c r="AC1027" i="103"/>
  <c r="Y1028" i="103"/>
  <c r="Z1028" i="103"/>
  <c r="AA1028" i="103"/>
  <c r="AB1028" i="103"/>
  <c r="AC1028" i="103"/>
  <c r="Y1029" i="103"/>
  <c r="Z1029" i="103"/>
  <c r="AA1029" i="103"/>
  <c r="AB1029" i="103"/>
  <c r="AC1029" i="103"/>
  <c r="Y1030" i="103"/>
  <c r="Z1030" i="103"/>
  <c r="AA1030" i="103"/>
  <c r="AB1030" i="103"/>
  <c r="AC1030" i="103"/>
  <c r="Y1031" i="103"/>
  <c r="Z1031" i="103"/>
  <c r="AA1031" i="103"/>
  <c r="AB1031" i="103"/>
  <c r="AC1031" i="103"/>
  <c r="Y1032" i="103"/>
  <c r="Z1032" i="103"/>
  <c r="AA1032" i="103"/>
  <c r="AB1032" i="103"/>
  <c r="AC1032" i="103"/>
  <c r="Y1033" i="103"/>
  <c r="Z1033" i="103"/>
  <c r="AA1033" i="103"/>
  <c r="AB1033" i="103"/>
  <c r="AC1033" i="103"/>
  <c r="Y1034" i="103"/>
  <c r="Z1034" i="103"/>
  <c r="AA1034" i="103"/>
  <c r="AB1034" i="103"/>
  <c r="AC1034" i="103"/>
  <c r="Y1035" i="103"/>
  <c r="Z1035" i="103"/>
  <c r="AA1035" i="103"/>
  <c r="AB1035" i="103"/>
  <c r="AC1035" i="103"/>
  <c r="Y1036" i="103"/>
  <c r="Z1036" i="103"/>
  <c r="AA1036" i="103"/>
  <c r="AB1036" i="103"/>
  <c r="AC1036" i="103"/>
  <c r="Y1037" i="103"/>
  <c r="Z1037" i="103"/>
  <c r="AA1037" i="103"/>
  <c r="AB1037" i="103"/>
  <c r="AC1037" i="103"/>
  <c r="Y1038" i="103"/>
  <c r="Z1038" i="103"/>
  <c r="AA1038" i="103"/>
  <c r="AB1038" i="103"/>
  <c r="AC1038" i="103"/>
  <c r="Y1039" i="103"/>
  <c r="Z1039" i="103"/>
  <c r="AA1039" i="103"/>
  <c r="AB1039" i="103"/>
  <c r="AC1039" i="103"/>
  <c r="Y1040" i="103"/>
  <c r="Z1040" i="103"/>
  <c r="AA1040" i="103"/>
  <c r="AB1040" i="103"/>
  <c r="AC1040" i="103"/>
  <c r="Y1041" i="103"/>
  <c r="Z1041" i="103"/>
  <c r="AA1041" i="103"/>
  <c r="AB1041" i="103"/>
  <c r="AC1041" i="103"/>
  <c r="Y1042" i="103"/>
  <c r="Z1042" i="103"/>
  <c r="AA1042" i="103"/>
  <c r="AB1042" i="103"/>
  <c r="AC1042" i="103"/>
  <c r="Y1043" i="103"/>
  <c r="Z1043" i="103"/>
  <c r="AA1043" i="103"/>
  <c r="AB1043" i="103"/>
  <c r="Y1044" i="103"/>
  <c r="Z1044" i="103"/>
  <c r="AA1044" i="103"/>
  <c r="AB1044" i="103"/>
  <c r="Y1045" i="103"/>
  <c r="Z1045" i="103"/>
  <c r="AA1045" i="103"/>
  <c r="AB1045" i="103"/>
  <c r="Y1046" i="103"/>
  <c r="Z1046" i="103"/>
  <c r="AA1046" i="103"/>
  <c r="AB1046" i="103"/>
  <c r="AC1046" i="103"/>
  <c r="Y1047" i="103"/>
  <c r="Z1047" i="103"/>
  <c r="AA1047" i="103"/>
  <c r="AB1047" i="103"/>
  <c r="AC1047" i="103"/>
  <c r="Y1048" i="103"/>
  <c r="Z1048" i="103"/>
  <c r="AA1048" i="103"/>
  <c r="AB1048" i="103"/>
  <c r="AC1048" i="103"/>
  <c r="Y1049" i="103"/>
  <c r="Z1049" i="103"/>
  <c r="AA1049" i="103"/>
  <c r="AB1049" i="103"/>
  <c r="AC1049" i="103"/>
  <c r="Y1050" i="103"/>
  <c r="Z1050" i="103"/>
  <c r="AA1050" i="103"/>
  <c r="AB1050" i="103"/>
  <c r="AC1050" i="103"/>
  <c r="Y1051" i="103"/>
  <c r="Z1051" i="103"/>
  <c r="AA1051" i="103"/>
  <c r="AB1051" i="103"/>
  <c r="AC1051" i="103"/>
  <c r="Y1052" i="103"/>
  <c r="Z1052" i="103"/>
  <c r="AA1052" i="103"/>
  <c r="AB1052" i="103"/>
  <c r="AC1052" i="103"/>
  <c r="Y1053" i="103"/>
  <c r="Z1053" i="103"/>
  <c r="AA1053" i="103"/>
  <c r="AB1053" i="103"/>
  <c r="AC1053" i="103"/>
  <c r="Y1054" i="103"/>
  <c r="Z1054" i="103"/>
  <c r="AA1054" i="103"/>
  <c r="AB1054" i="103"/>
  <c r="AC1054" i="103"/>
  <c r="Y1055" i="103"/>
  <c r="Z1055" i="103"/>
  <c r="AA1055" i="103"/>
  <c r="AB1055" i="103"/>
  <c r="AC1055" i="103"/>
  <c r="Y1056" i="103"/>
  <c r="Z1056" i="103"/>
  <c r="AA1056" i="103"/>
  <c r="AB1056" i="103"/>
  <c r="AC1056" i="103"/>
  <c r="Y1057" i="103"/>
  <c r="Z1057" i="103"/>
  <c r="AA1057" i="103"/>
  <c r="AB1057" i="103"/>
  <c r="AC1057" i="103"/>
  <c r="Y1058" i="103"/>
  <c r="Z1058" i="103"/>
  <c r="AA1058" i="103"/>
  <c r="AB1058" i="103"/>
  <c r="AC1058" i="103"/>
  <c r="Y1059" i="103"/>
  <c r="Z1059" i="103"/>
  <c r="AA1059" i="103"/>
  <c r="AB1059" i="103"/>
  <c r="AC1059" i="103"/>
  <c r="Y1060" i="103"/>
  <c r="Z1060" i="103"/>
  <c r="AA1060" i="103"/>
  <c r="AB1060" i="103"/>
  <c r="AC1060" i="103"/>
  <c r="Y1061" i="103"/>
  <c r="Z1061" i="103"/>
  <c r="AA1061" i="103"/>
  <c r="AB1061" i="103"/>
  <c r="AC1061" i="103"/>
  <c r="Y1062" i="103"/>
  <c r="Z1062" i="103"/>
  <c r="AA1062" i="103"/>
  <c r="AB1062" i="103"/>
  <c r="AC1062" i="103"/>
  <c r="Y1063" i="103"/>
  <c r="Z1063" i="103"/>
  <c r="AA1063" i="103"/>
  <c r="AB1063" i="103"/>
  <c r="AC1063" i="103"/>
  <c r="Y1064" i="103"/>
  <c r="Z1064" i="103"/>
  <c r="AA1064" i="103"/>
  <c r="AB1064" i="103"/>
  <c r="AC1064" i="103"/>
  <c r="Y1065" i="103"/>
  <c r="Z1065" i="103"/>
  <c r="AA1065" i="103"/>
  <c r="AB1065" i="103"/>
  <c r="AC1065" i="103"/>
  <c r="Y1066" i="103"/>
  <c r="Z1066" i="103"/>
  <c r="AA1066" i="103"/>
  <c r="AB1066" i="103"/>
  <c r="AC1066" i="103"/>
  <c r="Y1067" i="103"/>
  <c r="Z1067" i="103"/>
  <c r="AA1067" i="103"/>
  <c r="AB1067" i="103"/>
  <c r="AC1067" i="103"/>
  <c r="Y1068" i="103"/>
  <c r="Z1068" i="103"/>
  <c r="AA1068" i="103"/>
  <c r="AB1068" i="103"/>
  <c r="AC1068" i="103"/>
  <c r="Y1069" i="103"/>
  <c r="Z1069" i="103"/>
  <c r="AA1069" i="103"/>
  <c r="AB1069" i="103"/>
  <c r="AC1069" i="103"/>
  <c r="Y1070" i="103"/>
  <c r="Z1070" i="103"/>
  <c r="AA1070" i="103"/>
  <c r="AB1070" i="103"/>
  <c r="AC1070" i="103"/>
  <c r="Y1071" i="103"/>
  <c r="Z1071" i="103"/>
  <c r="AA1071" i="103"/>
  <c r="AB1071" i="103"/>
  <c r="AC1071" i="103"/>
  <c r="Y1072" i="103"/>
  <c r="Z1072" i="103"/>
  <c r="AA1072" i="103"/>
  <c r="AB1072" i="103"/>
  <c r="AC1072" i="103"/>
  <c r="Y1073" i="103"/>
  <c r="Z1073" i="103"/>
  <c r="AA1073" i="103"/>
  <c r="AB1073" i="103"/>
  <c r="AC1073" i="103"/>
  <c r="Y1074" i="103"/>
  <c r="Z1074" i="103"/>
  <c r="AA1074" i="103"/>
  <c r="AB1074" i="103"/>
  <c r="AC1074" i="103"/>
  <c r="Y1075" i="103"/>
  <c r="Z1075" i="103"/>
  <c r="AA1075" i="103"/>
  <c r="AB1075" i="103"/>
  <c r="AC1075" i="103"/>
  <c r="Y1076" i="103"/>
  <c r="Z1076" i="103"/>
  <c r="AA1076" i="103"/>
  <c r="AB1076" i="103"/>
  <c r="AC1076" i="103"/>
  <c r="Y1077" i="103"/>
  <c r="Z1077" i="103"/>
  <c r="AA1077" i="103"/>
  <c r="AB1077" i="103"/>
  <c r="AC1077" i="103"/>
  <c r="Y1078" i="103"/>
  <c r="Z1078" i="103"/>
  <c r="AA1078" i="103"/>
  <c r="AB1078" i="103"/>
  <c r="AC1078" i="103"/>
  <c r="Y1079" i="103"/>
  <c r="Z1079" i="103"/>
  <c r="AA1079" i="103"/>
  <c r="AB1079" i="103"/>
  <c r="AC1079" i="103"/>
  <c r="Y1080" i="103"/>
  <c r="Z1080" i="103"/>
  <c r="AA1080" i="103"/>
  <c r="AB1080" i="103"/>
  <c r="AC1080" i="103"/>
  <c r="Y1081" i="103"/>
  <c r="Z1081" i="103"/>
  <c r="AA1081" i="103"/>
  <c r="AB1081" i="103"/>
  <c r="AC1081" i="103"/>
  <c r="Y1082" i="103"/>
  <c r="Z1082" i="103"/>
  <c r="AA1082" i="103"/>
  <c r="AB1082" i="103"/>
  <c r="AC1082" i="103"/>
  <c r="Y1083" i="103"/>
  <c r="Z1083" i="103"/>
  <c r="AA1083" i="103"/>
  <c r="AB1083" i="103"/>
  <c r="AC1083" i="103"/>
  <c r="Y1084" i="103"/>
  <c r="Z1084" i="103"/>
  <c r="AA1084" i="103"/>
  <c r="AB1084" i="103"/>
  <c r="AC1084" i="103"/>
  <c r="Y1085" i="103"/>
  <c r="Z1085" i="103"/>
  <c r="AA1085" i="103"/>
  <c r="AB1085" i="103"/>
  <c r="AC1085" i="103"/>
  <c r="Y1086" i="103"/>
  <c r="Z1086" i="103"/>
  <c r="AA1086" i="103"/>
  <c r="AB1086" i="103"/>
  <c r="AC1086" i="103"/>
  <c r="Y1087" i="103"/>
  <c r="Z1087" i="103"/>
  <c r="AA1087" i="103"/>
  <c r="AB1087" i="103"/>
  <c r="AC1087" i="103"/>
  <c r="Y1088" i="103"/>
  <c r="Z1088" i="103"/>
  <c r="AA1088" i="103"/>
  <c r="AB1088" i="103"/>
  <c r="AC1088" i="103"/>
  <c r="Y1089" i="103"/>
  <c r="Z1089" i="103"/>
  <c r="AA1089" i="103"/>
  <c r="AB1089" i="103"/>
  <c r="AC1089" i="103"/>
  <c r="Y1090" i="103"/>
  <c r="Z1090" i="103"/>
  <c r="AA1090" i="103"/>
  <c r="AB1090" i="103"/>
  <c r="AC1090" i="103"/>
  <c r="Y1091" i="103"/>
  <c r="Z1091" i="103"/>
  <c r="AA1091" i="103"/>
  <c r="AB1091" i="103"/>
  <c r="AC1091" i="103"/>
  <c r="Y1092" i="103"/>
  <c r="Z1092" i="103"/>
  <c r="AA1092" i="103"/>
  <c r="AB1092" i="103"/>
  <c r="AC1092" i="103"/>
  <c r="Y1093" i="103"/>
  <c r="Z1093" i="103"/>
  <c r="AA1093" i="103"/>
  <c r="AB1093" i="103"/>
  <c r="AC1093" i="103"/>
  <c r="Y1094" i="103"/>
  <c r="Z1094" i="103"/>
  <c r="AA1094" i="103"/>
  <c r="AB1094" i="103"/>
  <c r="AC1094" i="103"/>
  <c r="Y1095" i="103"/>
  <c r="Z1095" i="103"/>
  <c r="AA1095" i="103"/>
  <c r="AB1095" i="103"/>
  <c r="AC1095" i="103"/>
  <c r="Y1096" i="103"/>
  <c r="Z1096" i="103"/>
  <c r="AA1096" i="103"/>
  <c r="AB1096" i="103"/>
  <c r="AC1096" i="103"/>
  <c r="Y1097" i="103"/>
  <c r="Z1097" i="103"/>
  <c r="AA1097" i="103"/>
  <c r="AB1097" i="103"/>
  <c r="AC1097" i="103"/>
  <c r="Y1098" i="103"/>
  <c r="Z1098" i="103"/>
  <c r="AA1098" i="103"/>
  <c r="AB1098" i="103"/>
  <c r="AC1098" i="103"/>
  <c r="Y1099" i="103"/>
  <c r="Z1099" i="103"/>
  <c r="AA1099" i="103"/>
  <c r="AB1099" i="103"/>
  <c r="AC1099" i="103"/>
  <c r="Y1100" i="103"/>
  <c r="Z1100" i="103"/>
  <c r="AA1100" i="103"/>
  <c r="AB1100" i="103"/>
  <c r="AC1100" i="103"/>
  <c r="Y1101" i="103"/>
  <c r="Z1101" i="103"/>
  <c r="AA1101" i="103"/>
  <c r="AB1101" i="103"/>
  <c r="AC1101" i="103"/>
  <c r="Y1102" i="103"/>
  <c r="Z1102" i="103"/>
  <c r="AA1102" i="103"/>
  <c r="AB1102" i="103"/>
  <c r="AC1102" i="103"/>
  <c r="Y1103" i="103"/>
  <c r="Z1103" i="103"/>
  <c r="AA1103" i="103"/>
  <c r="AB1103" i="103"/>
  <c r="AC1103" i="103"/>
  <c r="Y1104" i="103"/>
  <c r="Z1104" i="103"/>
  <c r="AA1104" i="103"/>
  <c r="AB1104" i="103"/>
  <c r="AC1104" i="103"/>
  <c r="Y1105" i="103"/>
  <c r="Z1105" i="103"/>
  <c r="AA1105" i="103"/>
  <c r="AB1105" i="103"/>
  <c r="AC1105" i="103"/>
  <c r="Y1106" i="103"/>
  <c r="Z1106" i="103"/>
  <c r="AA1106" i="103"/>
  <c r="AB1106" i="103"/>
  <c r="AC1106" i="103"/>
  <c r="Y1107" i="103"/>
  <c r="Z1107" i="103"/>
  <c r="AA1107" i="103"/>
  <c r="AB1107" i="103"/>
  <c r="AC1107" i="103"/>
  <c r="Y1108" i="103"/>
  <c r="Z1108" i="103"/>
  <c r="AA1108" i="103"/>
  <c r="AB1108" i="103"/>
  <c r="AC1108" i="103"/>
  <c r="Y1109" i="103"/>
  <c r="Z1109" i="103"/>
  <c r="AA1109" i="103"/>
  <c r="AB1109" i="103"/>
  <c r="AC1109" i="103"/>
  <c r="Y1110" i="103"/>
  <c r="Z1110" i="103"/>
  <c r="AA1110" i="103"/>
  <c r="AB1110" i="103"/>
  <c r="AC1110" i="103"/>
  <c r="Y1111" i="103"/>
  <c r="Z1111" i="103"/>
  <c r="AA1111" i="103"/>
  <c r="AB1111" i="103"/>
  <c r="AC1111" i="103"/>
  <c r="Y1112" i="103"/>
  <c r="Z1112" i="103"/>
  <c r="AA1112" i="103"/>
  <c r="AB1112" i="103"/>
  <c r="AC1112" i="103"/>
  <c r="Y1113" i="103"/>
  <c r="Z1113" i="103"/>
  <c r="AA1113" i="103"/>
  <c r="AB1113" i="103"/>
  <c r="AC1113" i="103"/>
  <c r="Y1114" i="103"/>
  <c r="Z1114" i="103"/>
  <c r="AA1114" i="103"/>
  <c r="AB1114" i="103"/>
  <c r="AC1114" i="103"/>
  <c r="Y1115" i="103"/>
  <c r="Z1115" i="103"/>
  <c r="AA1115" i="103"/>
  <c r="AB1115" i="103"/>
  <c r="AC1115" i="103"/>
  <c r="Y1116" i="103"/>
  <c r="Z1116" i="103"/>
  <c r="AA1116" i="103"/>
  <c r="AB1116" i="103"/>
  <c r="AC1116" i="103"/>
  <c r="Y1117" i="103"/>
  <c r="Z1117" i="103"/>
  <c r="AA1117" i="103"/>
  <c r="AB1117" i="103"/>
  <c r="AC1117" i="103"/>
  <c r="Y1118" i="103"/>
  <c r="Z1118" i="103"/>
  <c r="AA1118" i="103"/>
  <c r="AB1118" i="103"/>
  <c r="AC1118" i="103"/>
  <c r="Y1119" i="103"/>
  <c r="Z1119" i="103"/>
  <c r="AA1119" i="103"/>
  <c r="AB1119" i="103"/>
  <c r="AC1119" i="103"/>
  <c r="Y1120" i="103"/>
  <c r="Z1120" i="103"/>
  <c r="AA1120" i="103"/>
  <c r="AB1120" i="103"/>
  <c r="AC1120" i="103"/>
  <c r="Y1121" i="103"/>
  <c r="Z1121" i="103"/>
  <c r="AA1121" i="103"/>
  <c r="AB1121" i="103"/>
  <c r="AC1121" i="103"/>
  <c r="Y1122" i="103"/>
  <c r="Z1122" i="103"/>
  <c r="AA1122" i="103"/>
  <c r="AB1122" i="103"/>
  <c r="AC1122" i="103"/>
  <c r="Y1123" i="103"/>
  <c r="Z1123" i="103"/>
  <c r="AA1123" i="103"/>
  <c r="AB1123" i="103"/>
  <c r="AC1123" i="103"/>
  <c r="Y1124" i="103"/>
  <c r="Z1124" i="103"/>
  <c r="AA1124" i="103"/>
  <c r="AB1124" i="103"/>
  <c r="AC1124" i="103"/>
  <c r="Y1125" i="103"/>
  <c r="Z1125" i="103"/>
  <c r="AA1125" i="103"/>
  <c r="AB1125" i="103"/>
  <c r="AC1125" i="103"/>
  <c r="Y1126" i="103"/>
  <c r="Z1126" i="103"/>
  <c r="AA1126" i="103"/>
  <c r="AB1126" i="103"/>
  <c r="AC1126" i="103"/>
  <c r="Y1127" i="103"/>
  <c r="Z1127" i="103"/>
  <c r="AA1127" i="103"/>
  <c r="AB1127" i="103"/>
  <c r="AC1127" i="103"/>
  <c r="Y1128" i="103"/>
  <c r="Z1128" i="103"/>
  <c r="AA1128" i="103"/>
  <c r="AB1128" i="103"/>
  <c r="AC1128" i="103"/>
  <c r="Y1129" i="103"/>
  <c r="Z1129" i="103"/>
  <c r="AA1129" i="103"/>
  <c r="AB1129" i="103"/>
  <c r="AC1129" i="103"/>
  <c r="Y1130" i="103"/>
  <c r="Z1130" i="103"/>
  <c r="AA1130" i="103"/>
  <c r="AB1130" i="103"/>
  <c r="AC1130" i="103"/>
  <c r="Y1131" i="103"/>
  <c r="Z1131" i="103"/>
  <c r="AA1131" i="103"/>
  <c r="AB1131" i="103"/>
  <c r="AC1131" i="103"/>
  <c r="Y1132" i="103"/>
  <c r="Z1132" i="103"/>
  <c r="AA1132" i="103"/>
  <c r="AB1132" i="103"/>
  <c r="AC1132" i="103"/>
  <c r="Y1133" i="103"/>
  <c r="Z1133" i="103"/>
  <c r="AA1133" i="103"/>
  <c r="AB1133" i="103"/>
  <c r="AC1133" i="103"/>
  <c r="Y1134" i="103"/>
  <c r="Z1134" i="103"/>
  <c r="AA1134" i="103"/>
  <c r="AB1134" i="103"/>
  <c r="AC1134" i="103"/>
  <c r="Y1135" i="103"/>
  <c r="Z1135" i="103"/>
  <c r="AA1135" i="103"/>
  <c r="AB1135" i="103"/>
  <c r="AC1135" i="103"/>
  <c r="Y1136" i="103"/>
  <c r="Z1136" i="103"/>
  <c r="AA1136" i="103"/>
  <c r="AB1136" i="103"/>
  <c r="AC1136" i="103"/>
  <c r="Y1137" i="103"/>
  <c r="Z1137" i="103"/>
  <c r="AA1137" i="103"/>
  <c r="AB1137" i="103"/>
  <c r="AC1137" i="103"/>
  <c r="Y1138" i="103"/>
  <c r="Z1138" i="103"/>
  <c r="AA1138" i="103"/>
  <c r="AB1138" i="103"/>
  <c r="AC1138" i="103"/>
  <c r="Y1139" i="103"/>
  <c r="Z1139" i="103"/>
  <c r="AA1139" i="103"/>
  <c r="AB1139" i="103"/>
  <c r="AC1139" i="103"/>
  <c r="Y1140" i="103"/>
  <c r="Z1140" i="103"/>
  <c r="AA1140" i="103"/>
  <c r="AB1140" i="103"/>
  <c r="AC1140" i="103"/>
  <c r="Y1141" i="103"/>
  <c r="Z1141" i="103"/>
  <c r="AA1141" i="103"/>
  <c r="AB1141" i="103"/>
  <c r="AC1141" i="103"/>
  <c r="Y1142" i="103"/>
  <c r="Z1142" i="103"/>
  <c r="AA1142" i="103"/>
  <c r="AB1142" i="103"/>
  <c r="AC1142" i="103"/>
  <c r="Y1143" i="103"/>
  <c r="Z1143" i="103"/>
  <c r="AA1143" i="103"/>
  <c r="AB1143" i="103"/>
  <c r="AC1143" i="103"/>
  <c r="Y1144" i="103"/>
  <c r="Z1144" i="103"/>
  <c r="AA1144" i="103"/>
  <c r="AB1144" i="103"/>
  <c r="AC1144" i="103"/>
  <c r="Y1145" i="103"/>
  <c r="Z1145" i="103"/>
  <c r="AA1145" i="103"/>
  <c r="AB1145" i="103"/>
  <c r="AC1145" i="103"/>
  <c r="Y1146" i="103"/>
  <c r="Z1146" i="103"/>
  <c r="AA1146" i="103"/>
  <c r="AB1146" i="103"/>
  <c r="AC1146" i="103"/>
  <c r="Y1147" i="103"/>
  <c r="Z1147" i="103"/>
  <c r="AA1147" i="103"/>
  <c r="AB1147" i="103"/>
  <c r="AC1147" i="103"/>
  <c r="Y1148" i="103"/>
  <c r="Z1148" i="103"/>
  <c r="AA1148" i="103"/>
  <c r="AB1148" i="103"/>
  <c r="AC1148" i="103"/>
  <c r="Y1149" i="103"/>
  <c r="Z1149" i="103"/>
  <c r="AA1149" i="103"/>
  <c r="AB1149" i="103"/>
  <c r="AC1149" i="103"/>
  <c r="Y1150" i="103"/>
  <c r="Z1150" i="103"/>
  <c r="AA1150" i="103"/>
  <c r="AB1150" i="103"/>
  <c r="AC1150" i="103"/>
  <c r="Y1151" i="103"/>
  <c r="Z1151" i="103"/>
  <c r="AA1151" i="103"/>
  <c r="AB1151" i="103"/>
  <c r="AC1151" i="103"/>
  <c r="Y1152" i="103"/>
  <c r="Z1152" i="103"/>
  <c r="AA1152" i="103"/>
  <c r="AB1152" i="103"/>
  <c r="AC1152" i="103"/>
  <c r="Y1153" i="103"/>
  <c r="Z1153" i="103"/>
  <c r="AA1153" i="103"/>
  <c r="AB1153" i="103"/>
  <c r="AC1153" i="103"/>
  <c r="Y1154" i="103"/>
  <c r="Z1154" i="103"/>
  <c r="AA1154" i="103"/>
  <c r="AB1154" i="103"/>
  <c r="AC1154" i="103"/>
  <c r="Y1155" i="103"/>
  <c r="Z1155" i="103"/>
  <c r="AA1155" i="103"/>
  <c r="AB1155" i="103"/>
  <c r="AC1155" i="103"/>
  <c r="Y1156" i="103"/>
  <c r="Z1156" i="103"/>
  <c r="AA1156" i="103"/>
  <c r="AB1156" i="103"/>
  <c r="AC1156" i="103"/>
  <c r="Y1157" i="103"/>
  <c r="Z1157" i="103"/>
  <c r="AA1157" i="103"/>
  <c r="AB1157" i="103"/>
  <c r="AC1157" i="103"/>
  <c r="Y1158" i="103"/>
  <c r="Z1158" i="103"/>
  <c r="AA1158" i="103"/>
  <c r="AB1158" i="103"/>
  <c r="AC1158" i="103"/>
  <c r="Y1159" i="103"/>
  <c r="Z1159" i="103"/>
  <c r="AA1159" i="103"/>
  <c r="AB1159" i="103"/>
  <c r="AC1159" i="103"/>
  <c r="Y1160" i="103"/>
  <c r="Z1160" i="103"/>
  <c r="AA1160" i="103"/>
  <c r="AB1160" i="103"/>
  <c r="AC1160" i="103"/>
  <c r="Y1161" i="103"/>
  <c r="Z1161" i="103"/>
  <c r="AA1161" i="103"/>
  <c r="AB1161" i="103"/>
  <c r="AC1161" i="103"/>
  <c r="Y1162" i="103"/>
  <c r="Z1162" i="103"/>
  <c r="AA1162" i="103"/>
  <c r="AB1162" i="103"/>
  <c r="AC1162" i="103"/>
  <c r="Y1163" i="103"/>
  <c r="Z1163" i="103"/>
  <c r="AA1163" i="103"/>
  <c r="AB1163" i="103"/>
  <c r="AC1163" i="103"/>
  <c r="Y1164" i="103"/>
  <c r="Z1164" i="103"/>
  <c r="AA1164" i="103"/>
  <c r="AB1164" i="103"/>
  <c r="AC1164" i="103"/>
  <c r="Y1165" i="103"/>
  <c r="Z1165" i="103"/>
  <c r="AA1165" i="103"/>
  <c r="AB1165" i="103"/>
  <c r="AC1165" i="103"/>
  <c r="Y1166" i="103"/>
  <c r="Z1166" i="103"/>
  <c r="AA1166" i="103"/>
  <c r="AB1166" i="103"/>
  <c r="AC1166" i="103"/>
  <c r="Y1167" i="103"/>
  <c r="Z1167" i="103"/>
  <c r="AA1167" i="103"/>
  <c r="AB1167" i="103"/>
  <c r="AC1167" i="103"/>
  <c r="Y1168" i="103"/>
  <c r="Z1168" i="103"/>
  <c r="AA1168" i="103"/>
  <c r="AB1168" i="103"/>
  <c r="AC1168" i="103"/>
  <c r="Y1169" i="103"/>
  <c r="Z1169" i="103"/>
  <c r="AA1169" i="103"/>
  <c r="AB1169" i="103"/>
  <c r="AC1169" i="103"/>
  <c r="Y1170" i="103"/>
  <c r="Z1170" i="103"/>
  <c r="AA1170" i="103"/>
  <c r="AB1170" i="103"/>
  <c r="AC1170" i="103"/>
  <c r="Y1171" i="103"/>
  <c r="Z1171" i="103"/>
  <c r="AA1171" i="103"/>
  <c r="AB1171" i="103"/>
  <c r="AC1171" i="103"/>
  <c r="Y1172" i="103"/>
  <c r="Z1172" i="103"/>
  <c r="AA1172" i="103"/>
  <c r="AB1172" i="103"/>
  <c r="AC1172" i="103"/>
  <c r="Y1173" i="103"/>
  <c r="Z1173" i="103"/>
  <c r="AA1173" i="103"/>
  <c r="AB1173" i="103"/>
  <c r="AC1173" i="103"/>
  <c r="Y1174" i="103"/>
  <c r="Z1174" i="103"/>
  <c r="AA1174" i="103"/>
  <c r="AB1174" i="103"/>
  <c r="AC1174" i="103"/>
  <c r="Y1175" i="103"/>
  <c r="Z1175" i="103"/>
  <c r="AA1175" i="103"/>
  <c r="AB1175" i="103"/>
  <c r="AC1175" i="103"/>
  <c r="Y1176" i="103"/>
  <c r="Z1176" i="103"/>
  <c r="AA1176" i="103"/>
  <c r="AB1176" i="103"/>
  <c r="AC1176" i="103"/>
  <c r="Y1177" i="103"/>
  <c r="Z1177" i="103"/>
  <c r="AA1177" i="103"/>
  <c r="AB1177" i="103"/>
  <c r="AC1177" i="103"/>
  <c r="Y1178" i="103"/>
  <c r="Z1178" i="103"/>
  <c r="AA1178" i="103"/>
  <c r="AB1178" i="103"/>
  <c r="AC1178" i="103"/>
  <c r="Y1179" i="103"/>
  <c r="Z1179" i="103"/>
  <c r="AA1179" i="103"/>
  <c r="AB1179" i="103"/>
  <c r="AC1179" i="103"/>
  <c r="Y1180" i="103"/>
  <c r="Z1180" i="103"/>
  <c r="AA1180" i="103"/>
  <c r="AB1180" i="103"/>
  <c r="AC1180" i="103"/>
  <c r="Y1181" i="103"/>
  <c r="Z1181" i="103"/>
  <c r="AA1181" i="103"/>
  <c r="AB1181" i="103"/>
  <c r="AC1181" i="103"/>
  <c r="Y1182" i="103"/>
  <c r="Z1182" i="103"/>
  <c r="AA1182" i="103"/>
  <c r="AB1182" i="103"/>
  <c r="AC1182" i="103"/>
  <c r="Y1183" i="103"/>
  <c r="Z1183" i="103"/>
  <c r="AA1183" i="103"/>
  <c r="AB1183" i="103"/>
  <c r="AC1183" i="103"/>
  <c r="Y1184" i="103"/>
  <c r="Z1184" i="103"/>
  <c r="AA1184" i="103"/>
  <c r="AB1184" i="103"/>
  <c r="AC1184" i="103"/>
  <c r="Y1185" i="103"/>
  <c r="Z1185" i="103"/>
  <c r="AA1185" i="103"/>
  <c r="AB1185" i="103"/>
  <c r="AC1185" i="103"/>
  <c r="Y1186" i="103"/>
  <c r="Z1186" i="103"/>
  <c r="AA1186" i="103"/>
  <c r="AB1186" i="103"/>
  <c r="AC1186" i="103"/>
  <c r="Y1187" i="103"/>
  <c r="Z1187" i="103"/>
  <c r="AA1187" i="103"/>
  <c r="AB1187" i="103"/>
  <c r="AC1187" i="103"/>
  <c r="Y1188" i="103"/>
  <c r="Z1188" i="103"/>
  <c r="AA1188" i="103"/>
  <c r="AB1188" i="103"/>
  <c r="AC1188" i="103"/>
  <c r="Y1189" i="103"/>
  <c r="Z1189" i="103"/>
  <c r="AA1189" i="103"/>
  <c r="AB1189" i="103"/>
  <c r="AC1189" i="103"/>
  <c r="Y1190" i="103"/>
  <c r="Z1190" i="103"/>
  <c r="AA1190" i="103"/>
  <c r="AB1190" i="103"/>
  <c r="AC1190" i="103"/>
  <c r="Y1191" i="103"/>
  <c r="Z1191" i="103"/>
  <c r="AA1191" i="103"/>
  <c r="AB1191" i="103"/>
  <c r="AC1191" i="103"/>
  <c r="Y1192" i="103"/>
  <c r="Z1192" i="103"/>
  <c r="AA1192" i="103"/>
  <c r="AB1192" i="103"/>
  <c r="AC1192" i="103"/>
  <c r="Y1193" i="103"/>
  <c r="Z1193" i="103"/>
  <c r="AA1193" i="103"/>
  <c r="AB1193" i="103"/>
  <c r="AC1193" i="103"/>
  <c r="Y1194" i="103"/>
  <c r="Z1194" i="103"/>
  <c r="AA1194" i="103"/>
  <c r="AB1194" i="103"/>
  <c r="AC1194" i="103"/>
  <c r="Y1195" i="103"/>
  <c r="Z1195" i="103"/>
  <c r="AA1195" i="103"/>
  <c r="AB1195" i="103"/>
  <c r="AC1195" i="103"/>
  <c r="Y1196" i="103"/>
  <c r="Z1196" i="103"/>
  <c r="AA1196" i="103"/>
  <c r="AB1196" i="103"/>
  <c r="AC1196" i="103"/>
  <c r="Y1197" i="103"/>
  <c r="Z1197" i="103"/>
  <c r="AA1197" i="103"/>
  <c r="AB1197" i="103"/>
  <c r="AC1197" i="103"/>
  <c r="Y1198" i="103"/>
  <c r="Z1198" i="103"/>
  <c r="AA1198" i="103"/>
  <c r="AB1198" i="103"/>
  <c r="AC1198" i="103"/>
  <c r="Y1199" i="103"/>
  <c r="Z1199" i="103"/>
  <c r="AA1199" i="103"/>
  <c r="AB1199" i="103"/>
  <c r="AC1199" i="103"/>
  <c r="Y1200" i="103"/>
  <c r="Z1200" i="103"/>
  <c r="AA1200" i="103"/>
  <c r="AB1200" i="103"/>
  <c r="AC1200" i="103"/>
  <c r="Y1201" i="103"/>
  <c r="Z1201" i="103"/>
  <c r="AA1201" i="103"/>
  <c r="AB1201" i="103"/>
  <c r="AC1201" i="103"/>
  <c r="Y1202" i="103"/>
  <c r="Z1202" i="103"/>
  <c r="AA1202" i="103"/>
  <c r="AB1202" i="103"/>
  <c r="AC1202" i="103"/>
  <c r="Y1203" i="103"/>
  <c r="Z1203" i="103"/>
  <c r="AA1203" i="103"/>
  <c r="AB1203" i="103"/>
  <c r="AC1203" i="103"/>
  <c r="Y1204" i="103"/>
  <c r="Z1204" i="103"/>
  <c r="AA1204" i="103"/>
  <c r="AB1204" i="103"/>
  <c r="AC1204" i="103"/>
  <c r="Y1205" i="103"/>
  <c r="Z1205" i="103"/>
  <c r="AA1205" i="103"/>
  <c r="AB1205" i="103"/>
  <c r="AC1205" i="103"/>
  <c r="Y1206" i="103"/>
  <c r="Z1206" i="103"/>
  <c r="AA1206" i="103"/>
  <c r="AB1206" i="103"/>
  <c r="AC1206" i="103"/>
  <c r="Y1207" i="103"/>
  <c r="Z1207" i="103"/>
  <c r="AA1207" i="103"/>
  <c r="AB1207" i="103"/>
  <c r="AC1207" i="103"/>
  <c r="Y1208" i="103"/>
  <c r="Z1208" i="103"/>
  <c r="AA1208" i="103"/>
  <c r="AB1208" i="103"/>
  <c r="AC1208" i="103"/>
  <c r="Y1209" i="103"/>
  <c r="Z1209" i="103"/>
  <c r="AA1209" i="103"/>
  <c r="AB1209" i="103"/>
  <c r="AC1209" i="103"/>
  <c r="Y1210" i="103"/>
  <c r="Z1210" i="103"/>
  <c r="AA1210" i="103"/>
  <c r="AB1210" i="103"/>
  <c r="AC1210" i="103"/>
  <c r="Y1211" i="103"/>
  <c r="Z1211" i="103"/>
  <c r="AA1211" i="103"/>
  <c r="AB1211" i="103"/>
  <c r="AC1211" i="103"/>
  <c r="Y1212" i="103"/>
  <c r="Z1212" i="103"/>
  <c r="AA1212" i="103"/>
  <c r="AB1212" i="103"/>
  <c r="AC1212" i="103"/>
  <c r="Y1213" i="103"/>
  <c r="Z1213" i="103"/>
  <c r="AA1213" i="103"/>
  <c r="AB1213" i="103"/>
  <c r="AC1213" i="103"/>
  <c r="Y1214" i="103"/>
  <c r="Z1214" i="103"/>
  <c r="AA1214" i="103"/>
  <c r="AB1214" i="103"/>
  <c r="AC1214" i="103"/>
  <c r="Y1215" i="103"/>
  <c r="Z1215" i="103"/>
  <c r="AA1215" i="103"/>
  <c r="AB1215" i="103"/>
  <c r="AC1215" i="103"/>
  <c r="Y1216" i="103"/>
  <c r="Z1216" i="103"/>
  <c r="AA1216" i="103"/>
  <c r="AB1216" i="103"/>
  <c r="AC1216" i="103"/>
  <c r="Y1217" i="103"/>
  <c r="Z1217" i="103"/>
  <c r="AA1217" i="103"/>
  <c r="AB1217" i="103"/>
  <c r="AC1217" i="103"/>
  <c r="Y1218" i="103"/>
  <c r="Z1218" i="103"/>
  <c r="AA1218" i="103"/>
  <c r="AB1218" i="103"/>
  <c r="AC1218" i="103"/>
  <c r="Y1219" i="103"/>
  <c r="Z1219" i="103"/>
  <c r="AA1219" i="103"/>
  <c r="AB1219" i="103"/>
  <c r="AC1219" i="103"/>
  <c r="Y1220" i="103"/>
  <c r="Z1220" i="103"/>
  <c r="AA1220" i="103"/>
  <c r="AB1220" i="103"/>
  <c r="AC1220" i="103"/>
  <c r="Y1221" i="103"/>
  <c r="Z1221" i="103"/>
  <c r="AA1221" i="103"/>
  <c r="AB1221" i="103"/>
  <c r="AC1221" i="103"/>
  <c r="Y1222" i="103"/>
  <c r="Z1222" i="103"/>
  <c r="AA1222" i="103"/>
  <c r="AB1222" i="103"/>
  <c r="AC1222" i="103"/>
  <c r="Y1223" i="103"/>
  <c r="Z1223" i="103"/>
  <c r="AA1223" i="103"/>
  <c r="AB1223" i="103"/>
  <c r="AC1223" i="103"/>
  <c r="Y1224" i="103"/>
  <c r="Z1224" i="103"/>
  <c r="AA1224" i="103"/>
  <c r="AB1224" i="103"/>
  <c r="AC1224" i="103"/>
  <c r="Y1225" i="103"/>
  <c r="Z1225" i="103"/>
  <c r="AA1225" i="103"/>
  <c r="AB1225" i="103"/>
  <c r="AC1225" i="103"/>
  <c r="Y1226" i="103"/>
  <c r="Z1226" i="103"/>
  <c r="AA1226" i="103"/>
  <c r="AB1226" i="103"/>
  <c r="AC1226" i="103"/>
  <c r="Y1227" i="103"/>
  <c r="Z1227" i="103"/>
  <c r="AA1227" i="103"/>
  <c r="AB1227" i="103"/>
  <c r="AC1227" i="103"/>
  <c r="Y1228" i="103"/>
  <c r="Z1228" i="103"/>
  <c r="AA1228" i="103"/>
  <c r="AB1228" i="103"/>
  <c r="AC1228" i="103"/>
  <c r="Y1229" i="103"/>
  <c r="Z1229" i="103"/>
  <c r="AA1229" i="103"/>
  <c r="AB1229" i="103"/>
  <c r="AC1229" i="103"/>
  <c r="Y1230" i="103"/>
  <c r="Z1230" i="103"/>
  <c r="AA1230" i="103"/>
  <c r="AB1230" i="103"/>
  <c r="AC1230" i="103"/>
  <c r="Y1231" i="103"/>
  <c r="Z1231" i="103"/>
  <c r="AA1231" i="103"/>
  <c r="AB1231" i="103"/>
  <c r="AC1231" i="103"/>
  <c r="Y1232" i="103"/>
  <c r="Z1232" i="103"/>
  <c r="AA1232" i="103"/>
  <c r="AB1232" i="103"/>
  <c r="AC1232" i="103"/>
  <c r="Y1233" i="103"/>
  <c r="Z1233" i="103"/>
  <c r="AA1233" i="103"/>
  <c r="AB1233" i="103"/>
  <c r="AC1233" i="103"/>
  <c r="Y1234" i="103"/>
  <c r="Z1234" i="103"/>
  <c r="AA1234" i="103"/>
  <c r="AB1234" i="103"/>
  <c r="AC1234" i="103"/>
  <c r="Y1235" i="103"/>
  <c r="Z1235" i="103"/>
  <c r="AA1235" i="103"/>
  <c r="AB1235" i="103"/>
  <c r="AC1235" i="103"/>
  <c r="Y1236" i="103"/>
  <c r="Z1236" i="103"/>
  <c r="AA1236" i="103"/>
  <c r="AB1236" i="103"/>
  <c r="AC1236" i="103"/>
  <c r="Y1237" i="103"/>
  <c r="Z1237" i="103"/>
  <c r="AA1237" i="103"/>
  <c r="AB1237" i="103"/>
  <c r="AC1237" i="103"/>
  <c r="Y1238" i="103"/>
  <c r="Z1238" i="103"/>
  <c r="AA1238" i="103"/>
  <c r="AB1238" i="103"/>
  <c r="AC1238" i="103"/>
  <c r="Y1239" i="103"/>
  <c r="Z1239" i="103"/>
  <c r="AA1239" i="103"/>
  <c r="AB1239" i="103"/>
  <c r="AC1239" i="103"/>
  <c r="Y1240" i="103"/>
  <c r="Z1240" i="103"/>
  <c r="AA1240" i="103"/>
  <c r="AB1240" i="103"/>
  <c r="AC1240" i="103"/>
  <c r="Y1241" i="103"/>
  <c r="Z1241" i="103"/>
  <c r="AA1241" i="103"/>
  <c r="AB1241" i="103"/>
  <c r="AC1241" i="103"/>
  <c r="Y1242" i="103"/>
  <c r="Z1242" i="103"/>
  <c r="AA1242" i="103"/>
  <c r="AB1242" i="103"/>
  <c r="AC1242" i="103"/>
  <c r="Y1243" i="103"/>
  <c r="Z1243" i="103"/>
  <c r="AA1243" i="103"/>
  <c r="AB1243" i="103"/>
  <c r="AC1243" i="103"/>
  <c r="Y1244" i="103"/>
  <c r="Z1244" i="103"/>
  <c r="AA1244" i="103"/>
  <c r="AB1244" i="103"/>
  <c r="AC1244" i="103"/>
  <c r="Y1245" i="103"/>
  <c r="Z1245" i="103"/>
  <c r="AA1245" i="103"/>
  <c r="AB1245" i="103"/>
  <c r="AC1245" i="103"/>
  <c r="Y1246" i="103"/>
  <c r="Z1246" i="103"/>
  <c r="AA1246" i="103"/>
  <c r="AB1246" i="103"/>
  <c r="AC1246" i="103"/>
  <c r="Y1247" i="103"/>
  <c r="Z1247" i="103"/>
  <c r="AA1247" i="103"/>
  <c r="AB1247" i="103"/>
  <c r="AC1247" i="103"/>
  <c r="Y1248" i="103"/>
  <c r="Z1248" i="103"/>
  <c r="AA1248" i="103"/>
  <c r="AB1248" i="103"/>
  <c r="AC1248" i="103"/>
  <c r="Y1249" i="103"/>
  <c r="Z1249" i="103"/>
  <c r="AA1249" i="103"/>
  <c r="AB1249" i="103"/>
  <c r="AC1249" i="103"/>
  <c r="Y1250" i="103"/>
  <c r="Z1250" i="103"/>
  <c r="AA1250" i="103"/>
  <c r="AB1250" i="103"/>
  <c r="AC1250" i="103"/>
  <c r="Y1251" i="103"/>
  <c r="Z1251" i="103"/>
  <c r="AA1251" i="103"/>
  <c r="AB1251" i="103"/>
  <c r="AC1251" i="103"/>
  <c r="Y1252" i="103"/>
  <c r="Z1252" i="103"/>
  <c r="AA1252" i="103"/>
  <c r="AB1252" i="103"/>
  <c r="AC1252" i="103"/>
  <c r="Y1253" i="103"/>
  <c r="Z1253" i="103"/>
  <c r="AA1253" i="103"/>
  <c r="AB1253" i="103"/>
  <c r="AC1253" i="103"/>
  <c r="Y1254" i="103"/>
  <c r="Z1254" i="103"/>
  <c r="AA1254" i="103"/>
  <c r="AB1254" i="103"/>
  <c r="AC1254" i="103"/>
  <c r="Y1255" i="103"/>
  <c r="Z1255" i="103"/>
  <c r="AA1255" i="103"/>
  <c r="AB1255" i="103"/>
  <c r="AC1255" i="103"/>
  <c r="Y1256" i="103"/>
  <c r="Z1256" i="103"/>
  <c r="AA1256" i="103"/>
  <c r="AB1256" i="103"/>
  <c r="AC1256" i="103"/>
  <c r="Y1257" i="103"/>
  <c r="Z1257" i="103"/>
  <c r="AA1257" i="103"/>
  <c r="AB1257" i="103"/>
  <c r="AC1257" i="103"/>
  <c r="Y1258" i="103"/>
  <c r="Z1258" i="103"/>
  <c r="AA1258" i="103"/>
  <c r="AB1258" i="103"/>
  <c r="AC1258" i="103"/>
  <c r="Y1259" i="103"/>
  <c r="Z1259" i="103"/>
  <c r="AA1259" i="103"/>
  <c r="AB1259" i="103"/>
  <c r="AC1259" i="103"/>
  <c r="Y1260" i="103"/>
  <c r="Z1260" i="103"/>
  <c r="AA1260" i="103"/>
  <c r="AB1260" i="103"/>
  <c r="AC1260" i="103"/>
  <c r="Y1261" i="103"/>
  <c r="Z1261" i="103"/>
  <c r="AA1261" i="103"/>
  <c r="AB1261" i="103"/>
  <c r="AC1261" i="103"/>
  <c r="Y1262" i="103"/>
  <c r="Z1262" i="103"/>
  <c r="AA1262" i="103"/>
  <c r="AB1262" i="103"/>
  <c r="AC1262" i="103"/>
  <c r="Y1263" i="103"/>
  <c r="Z1263" i="103"/>
  <c r="AA1263" i="103"/>
  <c r="AB1263" i="103"/>
  <c r="AC1263" i="103"/>
  <c r="Y1264" i="103"/>
  <c r="Z1264" i="103"/>
  <c r="AA1264" i="103"/>
  <c r="AB1264" i="103"/>
  <c r="AC1264" i="103"/>
  <c r="Y1265" i="103"/>
  <c r="Z1265" i="103"/>
  <c r="AA1265" i="103"/>
  <c r="AB1265" i="103"/>
  <c r="AC1265" i="103"/>
  <c r="Y1266" i="103"/>
  <c r="Z1266" i="103"/>
  <c r="AA1266" i="103"/>
  <c r="AB1266" i="103"/>
  <c r="AC1266" i="103"/>
  <c r="Y1267" i="103"/>
  <c r="Z1267" i="103"/>
  <c r="AA1267" i="103"/>
  <c r="AB1267" i="103"/>
  <c r="AC1267" i="103"/>
  <c r="Y1268" i="103"/>
  <c r="Z1268" i="103"/>
  <c r="AA1268" i="103"/>
  <c r="AB1268" i="103"/>
  <c r="AC1268" i="103"/>
  <c r="Y1269" i="103"/>
  <c r="Z1269" i="103"/>
  <c r="AA1269" i="103"/>
  <c r="AB1269" i="103"/>
  <c r="AC1269" i="103"/>
  <c r="Y1270" i="103"/>
  <c r="Z1270" i="103"/>
  <c r="AA1270" i="103"/>
  <c r="AB1270" i="103"/>
  <c r="AC1270" i="103"/>
  <c r="Y1271" i="103"/>
  <c r="Z1271" i="103"/>
  <c r="AA1271" i="103"/>
  <c r="AB1271" i="103"/>
  <c r="AC1271" i="103"/>
  <c r="Y1272" i="103"/>
  <c r="Z1272" i="103"/>
  <c r="AA1272" i="103"/>
  <c r="AB1272" i="103"/>
  <c r="AC1272" i="103"/>
  <c r="Y1273" i="103"/>
  <c r="Z1273" i="103"/>
  <c r="AA1273" i="103"/>
  <c r="AB1273" i="103"/>
  <c r="AC1273" i="103"/>
  <c r="Y1274" i="103"/>
  <c r="Z1274" i="103"/>
  <c r="AA1274" i="103"/>
  <c r="AB1274" i="103"/>
  <c r="AC1274" i="103"/>
  <c r="Y1275" i="103"/>
  <c r="Z1275" i="103"/>
  <c r="AA1275" i="103"/>
  <c r="AB1275" i="103"/>
  <c r="AC1275" i="103"/>
  <c r="Y1276" i="103"/>
  <c r="Z1276" i="103"/>
  <c r="AA1276" i="103"/>
  <c r="AB1276" i="103"/>
  <c r="AC1276" i="103"/>
  <c r="Y1277" i="103"/>
  <c r="Z1277" i="103"/>
  <c r="AA1277" i="103"/>
  <c r="AB1277" i="103"/>
  <c r="AC1277" i="103"/>
  <c r="Y1278" i="103"/>
  <c r="Z1278" i="103"/>
  <c r="AA1278" i="103"/>
  <c r="AB1278" i="103"/>
  <c r="AC1278" i="103"/>
  <c r="Y1279" i="103"/>
  <c r="Z1279" i="103"/>
  <c r="AA1279" i="103"/>
  <c r="AB1279" i="103"/>
  <c r="AC1279" i="103"/>
  <c r="Y1280" i="103"/>
  <c r="Z1280" i="103"/>
  <c r="AA1280" i="103"/>
  <c r="AB1280" i="103"/>
  <c r="AC1280" i="103"/>
  <c r="Y1281" i="103"/>
  <c r="Z1281" i="103"/>
  <c r="AA1281" i="103"/>
  <c r="AB1281" i="103"/>
  <c r="AC1281" i="103"/>
  <c r="Y1282" i="103"/>
  <c r="Z1282" i="103"/>
  <c r="AA1282" i="103"/>
  <c r="AB1282" i="103"/>
  <c r="AC1282" i="103"/>
  <c r="Y1283" i="103"/>
  <c r="Z1283" i="103"/>
  <c r="AA1283" i="103"/>
  <c r="AB1283" i="103"/>
  <c r="AC1283" i="103"/>
  <c r="Y1284" i="103"/>
  <c r="Z1284" i="103"/>
  <c r="AA1284" i="103"/>
  <c r="AB1284" i="103"/>
  <c r="AC1284" i="103"/>
  <c r="Y1285" i="103"/>
  <c r="Z1285" i="103"/>
  <c r="AA1285" i="103"/>
  <c r="AB1285" i="103"/>
  <c r="AC1285" i="103"/>
  <c r="Y1286" i="103"/>
  <c r="Z1286" i="103"/>
  <c r="AA1286" i="103"/>
  <c r="AB1286" i="103"/>
  <c r="AC1286" i="103"/>
  <c r="Y1287" i="103"/>
  <c r="Z1287" i="103"/>
  <c r="AA1287" i="103"/>
  <c r="AB1287" i="103"/>
  <c r="AC1287" i="103"/>
  <c r="Y1288" i="103"/>
  <c r="Z1288" i="103"/>
  <c r="AA1288" i="103"/>
  <c r="AB1288" i="103"/>
  <c r="AC1288" i="103"/>
  <c r="Y1289" i="103"/>
  <c r="Z1289" i="103"/>
  <c r="AA1289" i="103"/>
  <c r="AB1289" i="103"/>
  <c r="AC1289" i="103"/>
  <c r="Y1290" i="103"/>
  <c r="Z1290" i="103"/>
  <c r="AA1290" i="103"/>
  <c r="AB1290" i="103"/>
  <c r="AC1290" i="103"/>
  <c r="Y1291" i="103"/>
  <c r="Z1291" i="103"/>
  <c r="AA1291" i="103"/>
  <c r="AB1291" i="103"/>
  <c r="AC1291" i="103"/>
  <c r="Y1292" i="103"/>
  <c r="Z1292" i="103"/>
  <c r="AA1292" i="103"/>
  <c r="AB1292" i="103"/>
  <c r="AC1292" i="103"/>
  <c r="Y1293" i="103"/>
  <c r="Z1293" i="103"/>
  <c r="AA1293" i="103"/>
  <c r="AB1293" i="103"/>
  <c r="AC1293" i="103"/>
  <c r="Y1294" i="103"/>
  <c r="Z1294" i="103"/>
  <c r="AA1294" i="103"/>
  <c r="AB1294" i="103"/>
  <c r="AC1294" i="103"/>
  <c r="Y1295" i="103"/>
  <c r="Z1295" i="103"/>
  <c r="AA1295" i="103"/>
  <c r="AB1295" i="103"/>
  <c r="AC1295" i="103"/>
  <c r="Y1296" i="103"/>
  <c r="Z1296" i="103"/>
  <c r="AA1296" i="103"/>
  <c r="AB1296" i="103"/>
  <c r="AC1296" i="103"/>
  <c r="Y1297" i="103"/>
  <c r="Z1297" i="103"/>
  <c r="AA1297" i="103"/>
  <c r="AB1297" i="103"/>
  <c r="AC1297" i="103"/>
  <c r="Y1298" i="103"/>
  <c r="Z1298" i="103"/>
  <c r="AA1298" i="103"/>
  <c r="AB1298" i="103"/>
  <c r="AC1298" i="103"/>
  <c r="Y1299" i="103"/>
  <c r="Z1299" i="103"/>
  <c r="AA1299" i="103"/>
  <c r="AB1299" i="103"/>
  <c r="AC1299" i="103"/>
  <c r="Y1300" i="103"/>
  <c r="Z1300" i="103"/>
  <c r="AA1300" i="103"/>
  <c r="AB1300" i="103"/>
  <c r="AC1300" i="103"/>
  <c r="Y1301" i="103"/>
  <c r="Z1301" i="103"/>
  <c r="AA1301" i="103"/>
  <c r="AB1301" i="103"/>
  <c r="AC1301" i="103"/>
  <c r="Y1302" i="103"/>
  <c r="Z1302" i="103"/>
  <c r="AA1302" i="103"/>
  <c r="AB1302" i="103"/>
  <c r="AC1302" i="103"/>
  <c r="Y1303" i="103"/>
  <c r="Z1303" i="103"/>
  <c r="AA1303" i="103"/>
  <c r="AB1303" i="103"/>
  <c r="AC1303" i="103"/>
  <c r="Y1304" i="103"/>
  <c r="Z1304" i="103"/>
  <c r="AA1304" i="103"/>
  <c r="AB1304" i="103"/>
  <c r="AC1304" i="103"/>
  <c r="Y1305" i="103"/>
  <c r="Z1305" i="103"/>
  <c r="AA1305" i="103"/>
  <c r="AB1305" i="103"/>
  <c r="AC1305" i="103"/>
  <c r="Y1306" i="103"/>
  <c r="Z1306" i="103"/>
  <c r="AA1306" i="103"/>
  <c r="AB1306" i="103"/>
  <c r="AC1306" i="103"/>
  <c r="Y1307" i="103"/>
  <c r="Z1307" i="103"/>
  <c r="AA1307" i="103"/>
  <c r="AB1307" i="103"/>
  <c r="AC1307" i="103"/>
  <c r="Y1308" i="103"/>
  <c r="Z1308" i="103"/>
  <c r="AA1308" i="103"/>
  <c r="AB1308" i="103"/>
  <c r="AC1308" i="103"/>
  <c r="Y1309" i="103"/>
  <c r="Z1309" i="103"/>
  <c r="AA1309" i="103"/>
  <c r="AB1309" i="103"/>
  <c r="AC1309" i="103"/>
  <c r="Y1310" i="103"/>
  <c r="Z1310" i="103"/>
  <c r="AA1310" i="103"/>
  <c r="AB1310" i="103"/>
  <c r="AC1310" i="103"/>
  <c r="Y1311" i="103"/>
  <c r="Z1311" i="103"/>
  <c r="AA1311" i="103"/>
  <c r="AB1311" i="103"/>
  <c r="AC1311" i="103"/>
  <c r="Y1312" i="103"/>
  <c r="Z1312" i="103"/>
  <c r="AA1312" i="103"/>
  <c r="AB1312" i="103"/>
  <c r="AC1312" i="103"/>
  <c r="Y1313" i="103"/>
  <c r="Z1313" i="103"/>
  <c r="AA1313" i="103"/>
  <c r="AB1313" i="103"/>
  <c r="AC1313" i="103"/>
  <c r="Y1314" i="103"/>
  <c r="Z1314" i="103"/>
  <c r="AA1314" i="103"/>
  <c r="AB1314" i="103"/>
  <c r="AC1314" i="103"/>
  <c r="Y1315" i="103"/>
  <c r="Z1315" i="103"/>
  <c r="AA1315" i="103"/>
  <c r="AB1315" i="103"/>
  <c r="AC1315" i="103"/>
  <c r="Y1316" i="103"/>
  <c r="Z1316" i="103"/>
  <c r="AA1316" i="103"/>
  <c r="AB1316" i="103"/>
  <c r="AC1316" i="103"/>
  <c r="Y1317" i="103"/>
  <c r="Z1317" i="103"/>
  <c r="AA1317" i="103"/>
  <c r="AB1317" i="103"/>
  <c r="AC1317" i="103"/>
  <c r="Y1318" i="103"/>
  <c r="Z1318" i="103"/>
  <c r="AA1318" i="103"/>
  <c r="AB1318" i="103"/>
  <c r="AC1318" i="103"/>
  <c r="Y1319" i="103"/>
  <c r="Z1319" i="103"/>
  <c r="AA1319" i="103"/>
  <c r="AB1319" i="103"/>
  <c r="AC1319" i="103"/>
  <c r="Y1320" i="103"/>
  <c r="Z1320" i="103"/>
  <c r="AA1320" i="103"/>
  <c r="AB1320" i="103"/>
  <c r="AC1320" i="103"/>
  <c r="Y1321" i="103"/>
  <c r="Z1321" i="103"/>
  <c r="AA1321" i="103"/>
  <c r="AB1321" i="103"/>
  <c r="AC1321" i="103"/>
  <c r="Y1322" i="103"/>
  <c r="Z1322" i="103"/>
  <c r="AA1322" i="103"/>
  <c r="AB1322" i="103"/>
  <c r="AC1322" i="103"/>
  <c r="Y1323" i="103"/>
  <c r="Z1323" i="103"/>
  <c r="AA1323" i="103"/>
  <c r="AB1323" i="103"/>
  <c r="AC1323" i="103"/>
  <c r="Y1324" i="103"/>
  <c r="Z1324" i="103"/>
  <c r="AA1324" i="103"/>
  <c r="AB1324" i="103"/>
  <c r="AC1324" i="103"/>
  <c r="Y1325" i="103"/>
  <c r="Z1325" i="103"/>
  <c r="AA1325" i="103"/>
  <c r="AB1325" i="103"/>
  <c r="AC1325" i="103"/>
  <c r="Y1326" i="103"/>
  <c r="Z1326" i="103"/>
  <c r="AA1326" i="103"/>
  <c r="AB1326" i="103"/>
  <c r="AC1326" i="103"/>
  <c r="Y1327" i="103"/>
  <c r="Z1327" i="103"/>
  <c r="AA1327" i="103"/>
  <c r="AB1327" i="103"/>
  <c r="AC1327" i="103"/>
  <c r="Y1328" i="103"/>
  <c r="Z1328" i="103"/>
  <c r="AA1328" i="103"/>
  <c r="AB1328" i="103"/>
  <c r="AC1328" i="103"/>
  <c r="Y1329" i="103"/>
  <c r="Z1329" i="103"/>
  <c r="AA1329" i="103"/>
  <c r="AB1329" i="103"/>
  <c r="AC1329" i="103"/>
  <c r="Y1330" i="103"/>
  <c r="Z1330" i="103"/>
  <c r="AA1330" i="103"/>
  <c r="AB1330" i="103"/>
  <c r="AC1330" i="103"/>
  <c r="Y1331" i="103"/>
  <c r="Z1331" i="103"/>
  <c r="AA1331" i="103"/>
  <c r="AB1331" i="103"/>
  <c r="AC1331" i="103"/>
  <c r="Y1332" i="103"/>
  <c r="Z1332" i="103"/>
  <c r="AA1332" i="103"/>
  <c r="AB1332" i="103"/>
  <c r="AC1332" i="103"/>
  <c r="Y1333" i="103"/>
  <c r="Z1333" i="103"/>
  <c r="AA1333" i="103"/>
  <c r="AB1333" i="103"/>
  <c r="AC1333" i="103"/>
  <c r="Y1334" i="103"/>
  <c r="Z1334" i="103"/>
  <c r="AA1334" i="103"/>
  <c r="AB1334" i="103"/>
  <c r="AC1334" i="103"/>
  <c r="Y1335" i="103"/>
  <c r="Z1335" i="103"/>
  <c r="AA1335" i="103"/>
  <c r="AB1335" i="103"/>
  <c r="AC1335" i="103"/>
  <c r="Y1336" i="103"/>
  <c r="Z1336" i="103"/>
  <c r="AA1336" i="103"/>
  <c r="AB1336" i="103"/>
  <c r="AC1336" i="103"/>
  <c r="Y1337" i="103"/>
  <c r="Z1337" i="103"/>
  <c r="AA1337" i="103"/>
  <c r="AB1337" i="103"/>
  <c r="AC1337" i="103"/>
  <c r="Y1338" i="103"/>
  <c r="Z1338" i="103"/>
  <c r="AA1338" i="103"/>
  <c r="AB1338" i="103"/>
  <c r="AC1338" i="103"/>
  <c r="Y1339" i="103"/>
  <c r="Z1339" i="103"/>
  <c r="AA1339" i="103"/>
  <c r="AB1339" i="103"/>
  <c r="AC1339" i="103"/>
  <c r="Y1340" i="103"/>
  <c r="Z1340" i="103"/>
  <c r="AA1340" i="103"/>
  <c r="AB1340" i="103"/>
  <c r="AC1340" i="103"/>
  <c r="Y1341" i="103"/>
  <c r="Z1341" i="103"/>
  <c r="AA1341" i="103"/>
  <c r="AB1341" i="103"/>
  <c r="AC1341" i="103"/>
  <c r="Y1342" i="103"/>
  <c r="Z1342" i="103"/>
  <c r="AA1342" i="103"/>
  <c r="AB1342" i="103"/>
  <c r="AC1342" i="103"/>
  <c r="Y1343" i="103"/>
  <c r="Z1343" i="103"/>
  <c r="AA1343" i="103"/>
  <c r="AB1343" i="103"/>
  <c r="AC1343" i="103"/>
  <c r="Y1344" i="103"/>
  <c r="Z1344" i="103"/>
  <c r="AA1344" i="103"/>
  <c r="AB1344" i="103"/>
  <c r="AC1344" i="103"/>
  <c r="Y1345" i="103"/>
  <c r="Z1345" i="103"/>
  <c r="AA1345" i="103"/>
  <c r="AB1345" i="103"/>
  <c r="AC1345" i="103"/>
  <c r="Y1346" i="103"/>
  <c r="Z1346" i="103"/>
  <c r="AA1346" i="103"/>
  <c r="AB1346" i="103"/>
  <c r="AC1346" i="103"/>
  <c r="Y1347" i="103"/>
  <c r="Z1347" i="103"/>
  <c r="AA1347" i="103"/>
  <c r="AB1347" i="103"/>
  <c r="AC1347" i="103"/>
  <c r="Y1348" i="103"/>
  <c r="Z1348" i="103"/>
  <c r="AA1348" i="103"/>
  <c r="AB1348" i="103"/>
  <c r="AC1348" i="103"/>
  <c r="Y1349" i="103"/>
  <c r="Z1349" i="103"/>
  <c r="AA1349" i="103"/>
  <c r="AB1349" i="103"/>
  <c r="AC1349" i="103"/>
  <c r="Y1350" i="103"/>
  <c r="Z1350" i="103"/>
  <c r="AA1350" i="103"/>
  <c r="AB1350" i="103"/>
  <c r="AC1350" i="103"/>
  <c r="Y1351" i="103"/>
  <c r="Z1351" i="103"/>
  <c r="AA1351" i="103"/>
  <c r="AB1351" i="103"/>
  <c r="AC1351" i="103"/>
  <c r="Y1352" i="103"/>
  <c r="Z1352" i="103"/>
  <c r="AA1352" i="103"/>
  <c r="AB1352" i="103"/>
  <c r="AC1352" i="103"/>
  <c r="Y1353" i="103"/>
  <c r="Z1353" i="103"/>
  <c r="AA1353" i="103"/>
  <c r="AB1353" i="103"/>
  <c r="AC1353" i="103"/>
  <c r="Y1354" i="103"/>
  <c r="Z1354" i="103"/>
  <c r="AA1354" i="103"/>
  <c r="AB1354" i="103"/>
  <c r="AC1354" i="103"/>
  <c r="Y1355" i="103"/>
  <c r="Z1355" i="103"/>
  <c r="AA1355" i="103"/>
  <c r="AB1355" i="103"/>
  <c r="AC1355" i="103"/>
  <c r="Y1356" i="103"/>
  <c r="Z1356" i="103"/>
  <c r="AA1356" i="103"/>
  <c r="AB1356" i="103"/>
  <c r="AC1356" i="103"/>
  <c r="Y1357" i="103"/>
  <c r="Z1357" i="103"/>
  <c r="AA1357" i="103"/>
  <c r="AB1357" i="103"/>
  <c r="AC1357" i="103"/>
  <c r="Y1358" i="103"/>
  <c r="Z1358" i="103"/>
  <c r="AA1358" i="103"/>
  <c r="AB1358" i="103"/>
  <c r="AC1358" i="103"/>
  <c r="Y1359" i="103"/>
  <c r="Z1359" i="103"/>
  <c r="AA1359" i="103"/>
  <c r="AB1359" i="103"/>
  <c r="AC1359" i="103"/>
  <c r="Y1360" i="103"/>
  <c r="Z1360" i="103"/>
  <c r="AA1360" i="103"/>
  <c r="AB1360" i="103"/>
  <c r="AC1360" i="103"/>
  <c r="Y1361" i="103"/>
  <c r="Z1361" i="103"/>
  <c r="AA1361" i="103"/>
  <c r="AB1361" i="103"/>
  <c r="AC1361" i="103"/>
  <c r="Y1362" i="103"/>
  <c r="Z1362" i="103"/>
  <c r="AA1362" i="103"/>
  <c r="AB1362" i="103"/>
  <c r="AC1362" i="103"/>
  <c r="Y1363" i="103"/>
  <c r="Z1363" i="103"/>
  <c r="AA1363" i="103"/>
  <c r="AB1363" i="103"/>
  <c r="AC1363" i="103"/>
  <c r="Y1364" i="103"/>
  <c r="Z1364" i="103"/>
  <c r="AA1364" i="103"/>
  <c r="AB1364" i="103"/>
  <c r="AC1364" i="103"/>
  <c r="Y1365" i="103"/>
  <c r="Z1365" i="103"/>
  <c r="AA1365" i="103"/>
  <c r="AB1365" i="103"/>
  <c r="AC1365" i="103"/>
  <c r="Y1366" i="103"/>
  <c r="Z1366" i="103"/>
  <c r="AA1366" i="103"/>
  <c r="AB1366" i="103"/>
  <c r="AC1366" i="103"/>
  <c r="Y1367" i="103"/>
  <c r="Z1367" i="103"/>
  <c r="AA1367" i="103"/>
  <c r="AB1367" i="103"/>
  <c r="AC1367" i="103"/>
  <c r="Y1368" i="103"/>
  <c r="Z1368" i="103"/>
  <c r="AA1368" i="103"/>
  <c r="AB1368" i="103"/>
  <c r="AC1368" i="103"/>
  <c r="Y1369" i="103"/>
  <c r="Z1369" i="103"/>
  <c r="AA1369" i="103"/>
  <c r="AB1369" i="103"/>
  <c r="AC1369" i="103"/>
  <c r="Y1370" i="103"/>
  <c r="Z1370" i="103"/>
  <c r="AA1370" i="103"/>
  <c r="AB1370" i="103"/>
  <c r="AC1370" i="103"/>
  <c r="Y1371" i="103"/>
  <c r="Z1371" i="103"/>
  <c r="AA1371" i="103"/>
  <c r="AB1371" i="103"/>
  <c r="AC1371" i="103"/>
  <c r="Y1372" i="103"/>
  <c r="Z1372" i="103"/>
  <c r="AA1372" i="103"/>
  <c r="AB1372" i="103"/>
  <c r="AC1372" i="103"/>
  <c r="Y1373" i="103"/>
  <c r="Z1373" i="103"/>
  <c r="AA1373" i="103"/>
  <c r="AB1373" i="103"/>
  <c r="AC1373" i="103"/>
  <c r="Y1374" i="103"/>
  <c r="Z1374" i="103"/>
  <c r="AA1374" i="103"/>
  <c r="AB1374" i="103"/>
  <c r="AC1374" i="103"/>
  <c r="Y1375" i="103"/>
  <c r="Z1375" i="103"/>
  <c r="AA1375" i="103"/>
  <c r="AB1375" i="103"/>
  <c r="AC1375" i="103"/>
  <c r="Y1376" i="103"/>
  <c r="Z1376" i="103"/>
  <c r="AA1376" i="103"/>
  <c r="AB1376" i="103"/>
  <c r="AC1376" i="103"/>
  <c r="Y1377" i="103"/>
  <c r="Z1377" i="103"/>
  <c r="AA1377" i="103"/>
  <c r="AB1377" i="103"/>
  <c r="AC1377" i="103"/>
  <c r="Y1378" i="103"/>
  <c r="Z1378" i="103"/>
  <c r="AA1378" i="103"/>
  <c r="AB1378" i="103"/>
  <c r="AC1378" i="103"/>
  <c r="Y1379" i="103"/>
  <c r="Z1379" i="103"/>
  <c r="AA1379" i="103"/>
  <c r="AB1379" i="103"/>
  <c r="AC1379" i="103"/>
  <c r="Y1380" i="103"/>
  <c r="Z1380" i="103"/>
  <c r="AA1380" i="103"/>
  <c r="AB1380" i="103"/>
  <c r="AC1380" i="103"/>
  <c r="Y1381" i="103"/>
  <c r="Z1381" i="103"/>
  <c r="AA1381" i="103"/>
  <c r="AB1381" i="103"/>
  <c r="AC1381" i="103"/>
  <c r="Y1382" i="103"/>
  <c r="Z1382" i="103"/>
  <c r="AA1382" i="103"/>
  <c r="AB1382" i="103"/>
  <c r="AC1382" i="103"/>
  <c r="Y1383" i="103"/>
  <c r="Z1383" i="103"/>
  <c r="AA1383" i="103"/>
  <c r="AB1383" i="103"/>
  <c r="AC1383" i="103"/>
  <c r="Y1384" i="103"/>
  <c r="Z1384" i="103"/>
  <c r="AA1384" i="103"/>
  <c r="AB1384" i="103"/>
  <c r="AC1384" i="103"/>
  <c r="Y1385" i="103"/>
  <c r="Z1385" i="103"/>
  <c r="AA1385" i="103"/>
  <c r="AB1385" i="103"/>
  <c r="AC1385" i="103"/>
  <c r="Y1386" i="103"/>
  <c r="Z1386" i="103"/>
  <c r="AA1386" i="103"/>
  <c r="AB1386" i="103"/>
  <c r="AC1386" i="103"/>
  <c r="Y1387" i="103"/>
  <c r="Z1387" i="103"/>
  <c r="AA1387" i="103"/>
  <c r="AB1387" i="103"/>
  <c r="AC1387" i="103"/>
  <c r="Y1388" i="103"/>
  <c r="Z1388" i="103"/>
  <c r="AA1388" i="103"/>
  <c r="AB1388" i="103"/>
  <c r="AC1388" i="103"/>
  <c r="Y1389" i="103"/>
  <c r="Z1389" i="103"/>
  <c r="AA1389" i="103"/>
  <c r="AB1389" i="103"/>
  <c r="AC1389" i="103"/>
  <c r="Y1390" i="103"/>
  <c r="Z1390" i="103"/>
  <c r="AA1390" i="103"/>
  <c r="AB1390" i="103"/>
  <c r="AC1390" i="103"/>
  <c r="Y1391" i="103"/>
  <c r="Z1391" i="103"/>
  <c r="AA1391" i="103"/>
  <c r="AB1391" i="103"/>
  <c r="AC1391" i="103"/>
  <c r="Y1392" i="103"/>
  <c r="Z1392" i="103"/>
  <c r="AA1392" i="103"/>
  <c r="AB1392" i="103"/>
  <c r="AC1392" i="103"/>
  <c r="Y1393" i="103"/>
  <c r="Z1393" i="103"/>
  <c r="AA1393" i="103"/>
  <c r="AB1393" i="103"/>
  <c r="AC1393" i="103"/>
  <c r="Y1394" i="103"/>
  <c r="Z1394" i="103"/>
  <c r="AA1394" i="103"/>
  <c r="AB1394" i="103"/>
  <c r="AC1394" i="103"/>
  <c r="Y1395" i="103"/>
  <c r="Z1395" i="103"/>
  <c r="AA1395" i="103"/>
  <c r="AB1395" i="103"/>
  <c r="AC1395" i="103"/>
  <c r="Y1396" i="103"/>
  <c r="Z1396" i="103"/>
  <c r="AA1396" i="103"/>
  <c r="AB1396" i="103"/>
  <c r="AC1396" i="103"/>
  <c r="Y1397" i="103"/>
  <c r="Z1397" i="103"/>
  <c r="AA1397" i="103"/>
  <c r="AB1397" i="103"/>
  <c r="AC1397" i="103"/>
  <c r="Y1398" i="103"/>
  <c r="Z1398" i="103"/>
  <c r="AA1398" i="103"/>
  <c r="AB1398" i="103"/>
  <c r="AC1398" i="103"/>
  <c r="Y1399" i="103"/>
  <c r="Z1399" i="103"/>
  <c r="AA1399" i="103"/>
  <c r="AB1399" i="103"/>
  <c r="AC1399" i="103"/>
  <c r="Y1400" i="103"/>
  <c r="Z1400" i="103"/>
  <c r="AA1400" i="103"/>
  <c r="AB1400" i="103"/>
  <c r="AC1400" i="103"/>
  <c r="Y1401" i="103"/>
  <c r="Z1401" i="103"/>
  <c r="AA1401" i="103"/>
  <c r="AB1401" i="103"/>
  <c r="AC1401" i="103"/>
  <c r="Y1402" i="103"/>
  <c r="Z1402" i="103"/>
  <c r="AA1402" i="103"/>
  <c r="AB1402" i="103"/>
  <c r="AC1402" i="103"/>
  <c r="Y1403" i="103"/>
  <c r="Z1403" i="103"/>
  <c r="AA1403" i="103"/>
  <c r="AB1403" i="103"/>
  <c r="AC1403" i="103"/>
  <c r="Y1404" i="103"/>
  <c r="Z1404" i="103"/>
  <c r="AA1404" i="103"/>
  <c r="AB1404" i="103"/>
  <c r="AC1404" i="103"/>
  <c r="Y1405" i="103"/>
  <c r="Z1405" i="103"/>
  <c r="AA1405" i="103"/>
  <c r="AB1405" i="103"/>
  <c r="AC1405" i="103"/>
  <c r="Y1406" i="103"/>
  <c r="Z1406" i="103"/>
  <c r="AA1406" i="103"/>
  <c r="AB1406" i="103"/>
  <c r="AC1406" i="103"/>
  <c r="Y1407" i="103"/>
  <c r="Z1407" i="103"/>
  <c r="AA1407" i="103"/>
  <c r="AB1407" i="103"/>
  <c r="AC1407" i="103"/>
  <c r="Y1408" i="103"/>
  <c r="Z1408" i="103"/>
  <c r="AA1408" i="103"/>
  <c r="AB1408" i="103"/>
  <c r="AC1408" i="103"/>
  <c r="Y1409" i="103"/>
  <c r="Z1409" i="103"/>
  <c r="AA1409" i="103"/>
  <c r="AB1409" i="103"/>
  <c r="AC1409" i="103"/>
  <c r="Y1410" i="103"/>
  <c r="Z1410" i="103"/>
  <c r="AA1410" i="103"/>
  <c r="AB1410" i="103"/>
  <c r="AC1410" i="103"/>
  <c r="Y1411" i="103"/>
  <c r="Z1411" i="103"/>
  <c r="AA1411" i="103"/>
  <c r="AB1411" i="103"/>
  <c r="AC1411" i="103"/>
  <c r="Y1412" i="103"/>
  <c r="Z1412" i="103"/>
  <c r="AA1412" i="103"/>
  <c r="AB1412" i="103"/>
  <c r="AC1412" i="103"/>
  <c r="Y1413" i="103"/>
  <c r="Z1413" i="103"/>
  <c r="AA1413" i="103"/>
  <c r="AB1413" i="103"/>
  <c r="AC1413" i="103"/>
  <c r="Y1414" i="103"/>
  <c r="Z1414" i="103"/>
  <c r="AA1414" i="103"/>
  <c r="AB1414" i="103"/>
  <c r="AC1414" i="103"/>
  <c r="Y1415" i="103"/>
  <c r="Z1415" i="103"/>
  <c r="AA1415" i="103"/>
  <c r="AB1415" i="103"/>
  <c r="AC1415" i="103"/>
  <c r="Y1416" i="103"/>
  <c r="Z1416" i="103"/>
  <c r="AA1416" i="103"/>
  <c r="AB1416" i="103"/>
  <c r="AC1416" i="103"/>
  <c r="Y1417" i="103"/>
  <c r="Z1417" i="103"/>
  <c r="AA1417" i="103"/>
  <c r="AB1417" i="103"/>
  <c r="AC1417" i="103"/>
  <c r="Y1418" i="103"/>
  <c r="Z1418" i="103"/>
  <c r="AA1418" i="103"/>
  <c r="AB1418" i="103"/>
  <c r="AC1418" i="103"/>
  <c r="Y1419" i="103"/>
  <c r="Z1419" i="103"/>
  <c r="AA1419" i="103"/>
  <c r="AB1419" i="103"/>
  <c r="AC1419" i="103"/>
  <c r="Y1420" i="103"/>
  <c r="Z1420" i="103"/>
  <c r="AA1420" i="103"/>
  <c r="AB1420" i="103"/>
  <c r="AC1420" i="103"/>
  <c r="Y1421" i="103"/>
  <c r="Z1421" i="103"/>
  <c r="AA1421" i="103"/>
  <c r="AB1421" i="103"/>
  <c r="AC1421" i="103"/>
  <c r="Y1422" i="103"/>
  <c r="Z1422" i="103"/>
  <c r="AA1422" i="103"/>
  <c r="AB1422" i="103"/>
  <c r="AC1422" i="103"/>
  <c r="Y1423" i="103"/>
  <c r="Z1423" i="103"/>
  <c r="AA1423" i="103"/>
  <c r="AB1423" i="103"/>
  <c r="AC1423" i="103"/>
  <c r="Y1424" i="103"/>
  <c r="Z1424" i="103"/>
  <c r="AA1424" i="103"/>
  <c r="AB1424" i="103"/>
  <c r="AC1424" i="103"/>
  <c r="Y1425" i="103"/>
  <c r="Z1425" i="103"/>
  <c r="AA1425" i="103"/>
  <c r="AB1425" i="103"/>
  <c r="AC1425" i="103"/>
  <c r="Y1426" i="103"/>
  <c r="Z1426" i="103"/>
  <c r="AA1426" i="103"/>
  <c r="AB1426" i="103"/>
  <c r="AC1426" i="103"/>
  <c r="Y1427" i="103"/>
  <c r="Z1427" i="103"/>
  <c r="AA1427" i="103"/>
  <c r="AB1427" i="103"/>
  <c r="AC1427" i="103"/>
  <c r="Y1428" i="103"/>
  <c r="Z1428" i="103"/>
  <c r="AA1428" i="103"/>
  <c r="AB1428" i="103"/>
  <c r="AC1428" i="103"/>
  <c r="Y1429" i="103"/>
  <c r="Z1429" i="103"/>
  <c r="AA1429" i="103"/>
  <c r="AB1429" i="103"/>
  <c r="AC1429" i="103"/>
  <c r="Y1430" i="103"/>
  <c r="Z1430" i="103"/>
  <c r="AA1430" i="103"/>
  <c r="AB1430" i="103"/>
  <c r="AC1430" i="103"/>
  <c r="Y1431" i="103"/>
  <c r="Z1431" i="103"/>
  <c r="AA1431" i="103"/>
  <c r="AB1431" i="103"/>
  <c r="AC1431" i="103"/>
  <c r="Y1432" i="103"/>
  <c r="Z1432" i="103"/>
  <c r="AA1432" i="103"/>
  <c r="AB1432" i="103"/>
  <c r="AC1432" i="103"/>
  <c r="Y1433" i="103"/>
  <c r="Z1433" i="103"/>
  <c r="AA1433" i="103"/>
  <c r="AB1433" i="103"/>
  <c r="AC1433" i="103"/>
  <c r="Y1434" i="103"/>
  <c r="Z1434" i="103"/>
  <c r="AA1434" i="103"/>
  <c r="AB1434" i="103"/>
  <c r="AC1434" i="103"/>
  <c r="Y1435" i="103"/>
  <c r="Z1435" i="103"/>
  <c r="AA1435" i="103"/>
  <c r="AB1435" i="103"/>
  <c r="AC1435" i="103"/>
  <c r="Y1436" i="103"/>
  <c r="Z1436" i="103"/>
  <c r="AA1436" i="103"/>
  <c r="AB1436" i="103"/>
  <c r="AC1436" i="103"/>
  <c r="Y1437" i="103"/>
  <c r="Z1437" i="103"/>
  <c r="AA1437" i="103"/>
  <c r="AB1437" i="103"/>
  <c r="AC1437" i="103"/>
  <c r="Y1438" i="103"/>
  <c r="Z1438" i="103"/>
  <c r="AA1438" i="103"/>
  <c r="AB1438" i="103"/>
  <c r="AC1438" i="103"/>
  <c r="Y1439" i="103"/>
  <c r="Z1439" i="103"/>
  <c r="AA1439" i="103"/>
  <c r="AB1439" i="103"/>
  <c r="AC1439" i="103"/>
  <c r="Y1440" i="103"/>
  <c r="Z1440" i="103"/>
  <c r="AA1440" i="103"/>
  <c r="AB1440" i="103"/>
  <c r="AC1440" i="103"/>
  <c r="Y1441" i="103"/>
  <c r="Z1441" i="103"/>
  <c r="AA1441" i="103"/>
  <c r="AB1441" i="103"/>
  <c r="AC1441" i="103"/>
  <c r="Y1442" i="103"/>
  <c r="Z1442" i="103"/>
  <c r="AA1442" i="103"/>
  <c r="AB1442" i="103"/>
  <c r="AC1442" i="103"/>
  <c r="Y1443" i="103"/>
  <c r="Z1443" i="103"/>
  <c r="AA1443" i="103"/>
  <c r="AB1443" i="103"/>
  <c r="AC1443" i="103"/>
  <c r="Y1444" i="103"/>
  <c r="Z1444" i="103"/>
  <c r="AA1444" i="103"/>
  <c r="AB1444" i="103"/>
  <c r="AC1444" i="103"/>
  <c r="Y1445" i="103"/>
  <c r="Z1445" i="103"/>
  <c r="AA1445" i="103"/>
  <c r="AB1445" i="103"/>
  <c r="AC1445" i="103"/>
  <c r="Y1446" i="103"/>
  <c r="Z1446" i="103"/>
  <c r="AA1446" i="103"/>
  <c r="AB1446" i="103"/>
  <c r="AC1446" i="103"/>
  <c r="Y1447" i="103"/>
  <c r="Z1447" i="103"/>
  <c r="AA1447" i="103"/>
  <c r="AB1447" i="103"/>
  <c r="AC1447" i="103"/>
  <c r="Y1448" i="103"/>
  <c r="Z1448" i="103"/>
  <c r="AA1448" i="103"/>
  <c r="AB1448" i="103"/>
  <c r="AC1448" i="103"/>
  <c r="Y1449" i="103"/>
  <c r="Z1449" i="103"/>
  <c r="AA1449" i="103"/>
  <c r="AB1449" i="103"/>
  <c r="AC1449" i="103"/>
  <c r="Y1450" i="103"/>
  <c r="Z1450" i="103"/>
  <c r="AA1450" i="103"/>
  <c r="AB1450" i="103"/>
  <c r="AC1450" i="103"/>
  <c r="Y1451" i="103"/>
  <c r="Z1451" i="103"/>
  <c r="AA1451" i="103"/>
  <c r="AB1451" i="103"/>
  <c r="AC1451" i="103"/>
  <c r="Y1452" i="103"/>
  <c r="Z1452" i="103"/>
  <c r="AA1452" i="103"/>
  <c r="AB1452" i="103"/>
  <c r="AC1452" i="103"/>
  <c r="Y1453" i="103"/>
  <c r="Z1453" i="103"/>
  <c r="AA1453" i="103"/>
  <c r="AB1453" i="103"/>
  <c r="AC1453" i="103"/>
  <c r="Y1454" i="103"/>
  <c r="Z1454" i="103"/>
  <c r="AA1454" i="103"/>
  <c r="AB1454" i="103"/>
  <c r="AC1454" i="103"/>
  <c r="Y1455" i="103"/>
  <c r="Z1455" i="103"/>
  <c r="AA1455" i="103"/>
  <c r="AB1455" i="103"/>
  <c r="AC1455" i="103"/>
  <c r="Y1456" i="103"/>
  <c r="Z1456" i="103"/>
  <c r="AA1456" i="103"/>
  <c r="AB1456" i="103"/>
  <c r="AC1456" i="103"/>
  <c r="Y1457" i="103"/>
  <c r="Z1457" i="103"/>
  <c r="AA1457" i="103"/>
  <c r="AB1457" i="103"/>
  <c r="AC1457" i="103"/>
  <c r="Y1458" i="103"/>
  <c r="Z1458" i="103"/>
  <c r="AA1458" i="103"/>
  <c r="AB1458" i="103"/>
  <c r="AC1458" i="103"/>
  <c r="Y1459" i="103"/>
  <c r="Z1459" i="103"/>
  <c r="AA1459" i="103"/>
  <c r="AB1459" i="103"/>
  <c r="AC1459" i="103"/>
  <c r="Y1460" i="103"/>
  <c r="Z1460" i="103"/>
  <c r="AA1460" i="103"/>
  <c r="AB1460" i="103"/>
  <c r="AC1460" i="103"/>
  <c r="Y1461" i="103"/>
  <c r="Z1461" i="103"/>
  <c r="AA1461" i="103"/>
  <c r="AB1461" i="103"/>
  <c r="AC1461" i="103"/>
  <c r="Y1462" i="103"/>
  <c r="Z1462" i="103"/>
  <c r="AA1462" i="103"/>
  <c r="AB1462" i="103"/>
  <c r="AC1462" i="103"/>
  <c r="Y1463" i="103"/>
  <c r="Z1463" i="103"/>
  <c r="AA1463" i="103"/>
  <c r="AB1463" i="103"/>
  <c r="AC1463" i="103"/>
  <c r="Y1464" i="103"/>
  <c r="Z1464" i="103"/>
  <c r="AA1464" i="103"/>
  <c r="AB1464" i="103"/>
  <c r="AC1464" i="103"/>
  <c r="Y1465" i="103"/>
  <c r="Z1465" i="103"/>
  <c r="AA1465" i="103"/>
  <c r="AB1465" i="103"/>
  <c r="AC1465" i="103"/>
  <c r="Y1466" i="103"/>
  <c r="Z1466" i="103"/>
  <c r="AA1466" i="103"/>
  <c r="AB1466" i="103"/>
  <c r="AC1466" i="103"/>
  <c r="Y1467" i="103"/>
  <c r="Z1467" i="103"/>
  <c r="AA1467" i="103"/>
  <c r="AB1467" i="103"/>
  <c r="AC1467" i="103"/>
  <c r="Y1468" i="103"/>
  <c r="Z1468" i="103"/>
  <c r="AA1468" i="103"/>
  <c r="AB1468" i="103"/>
  <c r="AC1468" i="103"/>
  <c r="Y1469" i="103"/>
  <c r="Z1469" i="103"/>
  <c r="AA1469" i="103"/>
  <c r="AB1469" i="103"/>
  <c r="AC1469" i="103"/>
  <c r="Y1470" i="103"/>
  <c r="Z1470" i="103"/>
  <c r="AA1470" i="103"/>
  <c r="AB1470" i="103"/>
  <c r="AC1470" i="103"/>
  <c r="Y1471" i="103"/>
  <c r="Z1471" i="103"/>
  <c r="AA1471" i="103"/>
  <c r="AB1471" i="103"/>
  <c r="AC1471" i="103"/>
  <c r="Y1472" i="103"/>
  <c r="Z1472" i="103"/>
  <c r="AA1472" i="103"/>
  <c r="AB1472" i="103"/>
  <c r="AC1472" i="103"/>
  <c r="Y1473" i="103"/>
  <c r="Z1473" i="103"/>
  <c r="AA1473" i="103"/>
  <c r="AB1473" i="103"/>
  <c r="AC1473" i="103"/>
  <c r="Y1474" i="103"/>
  <c r="Z1474" i="103"/>
  <c r="AA1474" i="103"/>
  <c r="AB1474" i="103"/>
  <c r="AC1474" i="103"/>
  <c r="Y1475" i="103"/>
  <c r="Z1475" i="103"/>
  <c r="AA1475" i="103"/>
  <c r="AB1475" i="103"/>
  <c r="AC1475" i="103"/>
  <c r="Y1476" i="103"/>
  <c r="Z1476" i="103"/>
  <c r="AA1476" i="103"/>
  <c r="AB1476" i="103"/>
  <c r="AC1476" i="103"/>
  <c r="Y1477" i="103"/>
  <c r="Z1477" i="103"/>
  <c r="AA1477" i="103"/>
  <c r="AB1477" i="103"/>
  <c r="AC1477" i="103"/>
  <c r="Y1478" i="103"/>
  <c r="Z1478" i="103"/>
  <c r="AA1478" i="103"/>
  <c r="AB1478" i="103"/>
  <c r="AC1478" i="103"/>
  <c r="Y1479" i="103"/>
  <c r="Z1479" i="103"/>
  <c r="AA1479" i="103"/>
  <c r="AB1479" i="103"/>
  <c r="AC1479" i="103"/>
  <c r="Y1480" i="103"/>
  <c r="Z1480" i="103"/>
  <c r="AA1480" i="103"/>
  <c r="AB1480" i="103"/>
  <c r="AC1480" i="103"/>
  <c r="Y1481" i="103"/>
  <c r="Z1481" i="103"/>
  <c r="AA1481" i="103"/>
  <c r="AB1481" i="103"/>
  <c r="AC1481" i="103"/>
  <c r="Y1482" i="103"/>
  <c r="Z1482" i="103"/>
  <c r="AA1482" i="103"/>
  <c r="AB1482" i="103"/>
  <c r="AC1482" i="103"/>
  <c r="Y1483" i="103"/>
  <c r="Z1483" i="103"/>
  <c r="AA1483" i="103"/>
  <c r="AB1483" i="103"/>
  <c r="AC1483" i="103"/>
  <c r="Y1484" i="103"/>
  <c r="Z1484" i="103"/>
  <c r="AA1484" i="103"/>
  <c r="AB1484" i="103"/>
  <c r="AC1484" i="103"/>
  <c r="Y1485" i="103"/>
  <c r="Z1485" i="103"/>
  <c r="AA1485" i="103"/>
  <c r="AB1485" i="103"/>
  <c r="AC1485" i="103"/>
  <c r="Y1486" i="103"/>
  <c r="Z1486" i="103"/>
  <c r="AA1486" i="103"/>
  <c r="AB1486" i="103"/>
  <c r="AC1486" i="103"/>
  <c r="Y1487" i="103"/>
  <c r="Z1487" i="103"/>
  <c r="AA1487" i="103"/>
  <c r="AB1487" i="103"/>
  <c r="AC1487" i="103"/>
  <c r="Y1488" i="103"/>
  <c r="Z1488" i="103"/>
  <c r="AA1488" i="103"/>
  <c r="AB1488" i="103"/>
  <c r="AC1488" i="103"/>
  <c r="Y1489" i="103"/>
  <c r="Z1489" i="103"/>
  <c r="AA1489" i="103"/>
  <c r="AB1489" i="103"/>
  <c r="AC1489" i="103"/>
  <c r="Y1490" i="103"/>
  <c r="Z1490" i="103"/>
  <c r="AA1490" i="103"/>
  <c r="AB1490" i="103"/>
  <c r="AC1490" i="103"/>
  <c r="Y1491" i="103"/>
  <c r="Z1491" i="103"/>
  <c r="AA1491" i="103"/>
  <c r="AB1491" i="103"/>
  <c r="AC1491" i="103"/>
  <c r="Y1492" i="103"/>
  <c r="Z1492" i="103"/>
  <c r="AA1492" i="103"/>
  <c r="AB1492" i="103"/>
  <c r="AC1492" i="103"/>
  <c r="Y1493" i="103"/>
  <c r="Z1493" i="103"/>
  <c r="AA1493" i="103"/>
  <c r="AB1493" i="103"/>
  <c r="AC1493" i="103"/>
  <c r="Y1494" i="103"/>
  <c r="Z1494" i="103"/>
  <c r="AA1494" i="103"/>
  <c r="AB1494" i="103"/>
  <c r="AC1494" i="103"/>
  <c r="Y1495" i="103"/>
  <c r="Z1495" i="103"/>
  <c r="AA1495" i="103"/>
  <c r="AB1495" i="103"/>
  <c r="AC1495" i="103"/>
  <c r="Y1496" i="103"/>
  <c r="Z1496" i="103"/>
  <c r="AA1496" i="103"/>
  <c r="AB1496" i="103"/>
  <c r="AC1496" i="103"/>
  <c r="Y1497" i="103"/>
  <c r="Z1497" i="103"/>
  <c r="AA1497" i="103"/>
  <c r="AB1497" i="103"/>
  <c r="AC1497" i="103"/>
  <c r="Y1498" i="103"/>
  <c r="Z1498" i="103"/>
  <c r="AA1498" i="103"/>
  <c r="AB1498" i="103"/>
  <c r="AC1498" i="103"/>
  <c r="Y1499" i="103"/>
  <c r="Z1499" i="103"/>
  <c r="AA1499" i="103"/>
  <c r="AB1499" i="103"/>
  <c r="AC1499" i="103"/>
  <c r="Y1500" i="103"/>
  <c r="Z1500" i="103"/>
  <c r="AA1500" i="103"/>
  <c r="AB1500" i="103"/>
  <c r="AC1500" i="103"/>
  <c r="Y1501" i="103"/>
  <c r="Z1501" i="103"/>
  <c r="AA1501" i="103"/>
  <c r="AB1501" i="103"/>
  <c r="AC1501" i="103"/>
  <c r="Y1502" i="103"/>
  <c r="Z1502" i="103"/>
  <c r="AA1502" i="103"/>
  <c r="AB1502" i="103"/>
  <c r="AC1502" i="103"/>
  <c r="Y1503" i="103"/>
  <c r="Z1503" i="103"/>
  <c r="AA1503" i="103"/>
  <c r="AB1503" i="103"/>
  <c r="AC1503" i="103"/>
  <c r="Y1504" i="103"/>
  <c r="Z1504" i="103"/>
  <c r="AA1504" i="103"/>
  <c r="AB1504" i="103"/>
  <c r="AC1504" i="103"/>
  <c r="Y1505" i="103"/>
  <c r="Z1505" i="103"/>
  <c r="AA1505" i="103"/>
  <c r="AB1505" i="103"/>
  <c r="AC1505" i="103"/>
  <c r="Y1506" i="103"/>
  <c r="Z1506" i="103"/>
  <c r="AA1506" i="103"/>
  <c r="AB1506" i="103"/>
  <c r="AC1506" i="103"/>
  <c r="Y1507" i="103"/>
  <c r="Z1507" i="103"/>
  <c r="AA1507" i="103"/>
  <c r="AB1507" i="103"/>
  <c r="AC1507" i="103"/>
  <c r="Y1508" i="103"/>
  <c r="Z1508" i="103"/>
  <c r="AA1508" i="103"/>
  <c r="AB1508" i="103"/>
  <c r="AC1508" i="103"/>
  <c r="Y1509" i="103"/>
  <c r="Z1509" i="103"/>
  <c r="AA1509" i="103"/>
  <c r="AB1509" i="103"/>
  <c r="AC1509" i="103"/>
  <c r="Y1510" i="103"/>
  <c r="Z1510" i="103"/>
  <c r="AA1510" i="103"/>
  <c r="AB1510" i="103"/>
  <c r="AC1510" i="103"/>
  <c r="Y1511" i="103"/>
  <c r="Z1511" i="103"/>
  <c r="AA1511" i="103"/>
  <c r="AB1511" i="103"/>
  <c r="AC1511" i="103"/>
  <c r="Y1512" i="103"/>
  <c r="Z1512" i="103"/>
  <c r="AA1512" i="103"/>
  <c r="AB1512" i="103"/>
  <c r="AC1512" i="103"/>
  <c r="Y1513" i="103"/>
  <c r="Z1513" i="103"/>
  <c r="AA1513" i="103"/>
  <c r="AB1513" i="103"/>
  <c r="AC1513" i="103"/>
  <c r="Y1514" i="103"/>
  <c r="Z1514" i="103"/>
  <c r="AA1514" i="103"/>
  <c r="AB1514" i="103"/>
  <c r="AC1514" i="103"/>
  <c r="Y1515" i="103"/>
  <c r="Z1515" i="103"/>
  <c r="AA1515" i="103"/>
  <c r="AB1515" i="103"/>
  <c r="AC1515" i="103"/>
  <c r="Y1516" i="103"/>
  <c r="Z1516" i="103"/>
  <c r="AA1516" i="103"/>
  <c r="AB1516" i="103"/>
  <c r="AC1516" i="103"/>
  <c r="Y1517" i="103"/>
  <c r="Z1517" i="103"/>
  <c r="AA1517" i="103"/>
  <c r="AB1517" i="103"/>
  <c r="AC1517" i="103"/>
  <c r="Y1518" i="103"/>
  <c r="Z1518" i="103"/>
  <c r="AA1518" i="103"/>
  <c r="AB1518" i="103"/>
  <c r="AC1518" i="103"/>
  <c r="Y1519" i="103"/>
  <c r="Z1519" i="103"/>
  <c r="AA1519" i="103"/>
  <c r="AB1519" i="103"/>
  <c r="AC1519" i="103"/>
  <c r="Y1520" i="103"/>
  <c r="Z1520" i="103"/>
  <c r="AA1520" i="103"/>
  <c r="AB1520" i="103"/>
  <c r="AC1520" i="103"/>
  <c r="Y1521" i="103"/>
  <c r="Z1521" i="103"/>
  <c r="AA1521" i="103"/>
  <c r="AB1521" i="103"/>
  <c r="AC1521" i="103"/>
  <c r="Y1522" i="103"/>
  <c r="Z1522" i="103"/>
  <c r="AA1522" i="103"/>
  <c r="AB1522" i="103"/>
  <c r="AC1522" i="103"/>
  <c r="Y1523" i="103"/>
  <c r="Z1523" i="103"/>
  <c r="AA1523" i="103"/>
  <c r="AB1523" i="103"/>
  <c r="AC1523" i="103"/>
  <c r="Y1524" i="103"/>
  <c r="Z1524" i="103"/>
  <c r="AA1524" i="103"/>
  <c r="AB1524" i="103"/>
  <c r="AC1524" i="103"/>
  <c r="Y1525" i="103"/>
  <c r="Z1525" i="103"/>
  <c r="AA1525" i="103"/>
  <c r="AB1525" i="103"/>
  <c r="AC1525" i="103"/>
  <c r="Y1526" i="103"/>
  <c r="Z1526" i="103"/>
  <c r="AA1526" i="103"/>
  <c r="AB1526" i="103"/>
  <c r="AC1526" i="103"/>
  <c r="Y1527" i="103"/>
  <c r="Z1527" i="103"/>
  <c r="AA1527" i="103"/>
  <c r="AB1527" i="103"/>
  <c r="AC1527" i="103"/>
  <c r="Y1528" i="103"/>
  <c r="Z1528" i="103"/>
  <c r="AA1528" i="103"/>
  <c r="AB1528" i="103"/>
  <c r="AC1528" i="103"/>
  <c r="Y1529" i="103"/>
  <c r="Z1529" i="103"/>
  <c r="AA1529" i="103"/>
  <c r="AB1529" i="103"/>
  <c r="AC1529" i="103"/>
  <c r="Y1530" i="103"/>
  <c r="Z1530" i="103"/>
  <c r="AA1530" i="103"/>
  <c r="AB1530" i="103"/>
  <c r="AC1530" i="103"/>
  <c r="Y1531" i="103"/>
  <c r="Z1531" i="103"/>
  <c r="AA1531" i="103"/>
  <c r="AB1531" i="103"/>
  <c r="AC1531" i="103"/>
  <c r="Y1532" i="103"/>
  <c r="Z1532" i="103"/>
  <c r="AA1532" i="103"/>
  <c r="AB1532" i="103"/>
  <c r="AC1532" i="103"/>
  <c r="Y1533" i="103"/>
  <c r="Z1533" i="103"/>
  <c r="AA1533" i="103"/>
  <c r="AB1533" i="103"/>
  <c r="AC1533" i="103"/>
  <c r="Y1534" i="103"/>
  <c r="Z1534" i="103"/>
  <c r="AA1534" i="103"/>
  <c r="AB1534" i="103"/>
  <c r="AC1534" i="103"/>
  <c r="Y1535" i="103"/>
  <c r="Z1535" i="103"/>
  <c r="AA1535" i="103"/>
  <c r="AB1535" i="103"/>
  <c r="AC1535" i="103"/>
  <c r="Y1536" i="103"/>
  <c r="Z1536" i="103"/>
  <c r="AA1536" i="103"/>
  <c r="AB1536" i="103"/>
  <c r="AC1536" i="103"/>
  <c r="Y1537" i="103"/>
  <c r="Z1537" i="103"/>
  <c r="AA1537" i="103"/>
  <c r="AB1537" i="103"/>
  <c r="AC1537" i="103"/>
  <c r="Y1538" i="103"/>
  <c r="Z1538" i="103"/>
  <c r="AA1538" i="103"/>
  <c r="AB1538" i="103"/>
  <c r="AC1538" i="103"/>
  <c r="Y1539" i="103"/>
  <c r="Z1539" i="103"/>
  <c r="AA1539" i="103"/>
  <c r="AB1539" i="103"/>
  <c r="AC1539" i="103"/>
  <c r="Y1540" i="103"/>
  <c r="Z1540" i="103"/>
  <c r="AA1540" i="103"/>
  <c r="AB1540" i="103"/>
  <c r="AC1540" i="103"/>
  <c r="Y1541" i="103"/>
  <c r="Z1541" i="103"/>
  <c r="AA1541" i="103"/>
  <c r="AB1541" i="103"/>
  <c r="AC1541" i="103"/>
  <c r="Y1542" i="103"/>
  <c r="Z1542" i="103"/>
  <c r="AA1542" i="103"/>
  <c r="AB1542" i="103"/>
  <c r="AC1542" i="103"/>
  <c r="Y1543" i="103"/>
  <c r="Z1543" i="103"/>
  <c r="AA1543" i="103"/>
  <c r="AB1543" i="103"/>
  <c r="AC1543" i="103"/>
  <c r="Y1544" i="103"/>
  <c r="Z1544" i="103"/>
  <c r="AA1544" i="103"/>
  <c r="AB1544" i="103"/>
  <c r="AC1544" i="103"/>
  <c r="Y1545" i="103"/>
  <c r="Z1545" i="103"/>
  <c r="AA1545" i="103"/>
  <c r="AB1545" i="103"/>
  <c r="AC1545" i="103"/>
  <c r="Y1546" i="103"/>
  <c r="Z1546" i="103"/>
  <c r="AA1546" i="103"/>
  <c r="AB1546" i="103"/>
  <c r="AC1546" i="103"/>
  <c r="Y1547" i="103"/>
  <c r="Z1547" i="103"/>
  <c r="AA1547" i="103"/>
  <c r="AB1547" i="103"/>
  <c r="AC1547" i="103"/>
  <c r="Y1548" i="103"/>
  <c r="Z1548" i="103"/>
  <c r="AA1548" i="103"/>
  <c r="AB1548" i="103"/>
  <c r="AC1548" i="103"/>
  <c r="Y1549" i="103"/>
  <c r="Z1549" i="103"/>
  <c r="AA1549" i="103"/>
  <c r="AB1549" i="103"/>
  <c r="AC1549" i="103"/>
  <c r="Y1550" i="103"/>
  <c r="Z1550" i="103"/>
  <c r="AA1550" i="103"/>
  <c r="AB1550" i="103"/>
  <c r="AC1550" i="103"/>
  <c r="Y1551" i="103"/>
  <c r="Z1551" i="103"/>
  <c r="AA1551" i="103"/>
  <c r="AB1551" i="103"/>
  <c r="AC1551" i="103"/>
  <c r="Y1552" i="103"/>
  <c r="Z1552" i="103"/>
  <c r="AA1552" i="103"/>
  <c r="AB1552" i="103"/>
  <c r="AC1552" i="103"/>
  <c r="Y1553" i="103"/>
  <c r="Z1553" i="103"/>
  <c r="AA1553" i="103"/>
  <c r="AB1553" i="103"/>
  <c r="AC1553" i="103"/>
  <c r="Y1554" i="103"/>
  <c r="Z1554" i="103"/>
  <c r="AA1554" i="103"/>
  <c r="AB1554" i="103"/>
  <c r="AC1554" i="103"/>
  <c r="Y1555" i="103"/>
  <c r="Z1555" i="103"/>
  <c r="AA1555" i="103"/>
  <c r="AB1555" i="103"/>
  <c r="AC1555" i="103"/>
  <c r="Y1556" i="103"/>
  <c r="Z1556" i="103"/>
  <c r="AA1556" i="103"/>
  <c r="AB1556" i="103"/>
  <c r="AC1556" i="103"/>
  <c r="Y1557" i="103"/>
  <c r="Z1557" i="103"/>
  <c r="AA1557" i="103"/>
  <c r="AB1557" i="103"/>
  <c r="AC1557" i="103"/>
  <c r="Y1558" i="103"/>
  <c r="Z1558" i="103"/>
  <c r="AA1558" i="103"/>
  <c r="AB1558" i="103"/>
  <c r="AC1558" i="103"/>
  <c r="Y1559" i="103"/>
  <c r="Z1559" i="103"/>
  <c r="AA1559" i="103"/>
  <c r="AB1559" i="103"/>
  <c r="AC1559" i="103"/>
  <c r="Y1560" i="103"/>
  <c r="Z1560" i="103"/>
  <c r="AA1560" i="103"/>
  <c r="AB1560" i="103"/>
  <c r="AC1560" i="103"/>
  <c r="Y1561" i="103"/>
  <c r="Z1561" i="103"/>
  <c r="AA1561" i="103"/>
  <c r="AB1561" i="103"/>
  <c r="AC1561" i="103"/>
  <c r="Y1562" i="103"/>
  <c r="Z1562" i="103"/>
  <c r="AA1562" i="103"/>
  <c r="AB1562" i="103"/>
  <c r="AC1562" i="103"/>
  <c r="Y1563" i="103"/>
  <c r="Z1563" i="103"/>
  <c r="AA1563" i="103"/>
  <c r="AB1563" i="103"/>
  <c r="AC1563" i="103"/>
  <c r="Y1564" i="103"/>
  <c r="Z1564" i="103"/>
  <c r="AA1564" i="103"/>
  <c r="AB1564" i="103"/>
  <c r="AC1564" i="103"/>
  <c r="Y1565" i="103"/>
  <c r="Z1565" i="103"/>
  <c r="AA1565" i="103"/>
  <c r="AB1565" i="103"/>
  <c r="AC1565" i="103"/>
  <c r="Y1566" i="103"/>
  <c r="Z1566" i="103"/>
  <c r="AA1566" i="103"/>
  <c r="AB1566" i="103"/>
  <c r="AC1566" i="103"/>
  <c r="Y1567" i="103"/>
  <c r="Z1567" i="103"/>
  <c r="AA1567" i="103"/>
  <c r="AB1567" i="103"/>
  <c r="AC1567" i="103"/>
  <c r="Y1568" i="103"/>
  <c r="Z1568" i="103"/>
  <c r="AA1568" i="103"/>
  <c r="AB1568" i="103"/>
  <c r="AC1568" i="103"/>
  <c r="Y1569" i="103"/>
  <c r="Z1569" i="103"/>
  <c r="AA1569" i="103"/>
  <c r="AB1569" i="103"/>
  <c r="AC1569" i="103"/>
  <c r="Y1570" i="103"/>
  <c r="Z1570" i="103"/>
  <c r="AA1570" i="103"/>
  <c r="AB1570" i="103"/>
  <c r="AC1570" i="103"/>
  <c r="Y1571" i="103"/>
  <c r="Z1571" i="103"/>
  <c r="AA1571" i="103"/>
  <c r="AB1571" i="103"/>
  <c r="AC1571" i="103"/>
  <c r="Y1572" i="103"/>
  <c r="Z1572" i="103"/>
  <c r="AA1572" i="103"/>
  <c r="AB1572" i="103"/>
  <c r="AC1572" i="103"/>
  <c r="Y1573" i="103"/>
  <c r="Z1573" i="103"/>
  <c r="AA1573" i="103"/>
  <c r="AB1573" i="103"/>
  <c r="AC1573" i="103"/>
  <c r="Y1574" i="103"/>
  <c r="Z1574" i="103"/>
  <c r="AA1574" i="103"/>
  <c r="AB1574" i="103"/>
  <c r="AC1574" i="103"/>
  <c r="Y1575" i="103"/>
  <c r="Z1575" i="103"/>
  <c r="AA1575" i="103"/>
  <c r="AB1575" i="103"/>
  <c r="AC1575" i="103"/>
  <c r="Y1576" i="103"/>
  <c r="Z1576" i="103"/>
  <c r="AA1576" i="103"/>
  <c r="AB1576" i="103"/>
  <c r="AC1576" i="103"/>
  <c r="Y1577" i="103"/>
  <c r="Z1577" i="103"/>
  <c r="AA1577" i="103"/>
  <c r="AB1577" i="103"/>
  <c r="AC1577" i="103"/>
  <c r="Y1578" i="103"/>
  <c r="Z1578" i="103"/>
  <c r="AA1578" i="103"/>
  <c r="AB1578" i="103"/>
  <c r="AC1578" i="103"/>
  <c r="Y1579" i="103"/>
  <c r="Z1579" i="103"/>
  <c r="AA1579" i="103"/>
  <c r="AB1579" i="103"/>
  <c r="AC1579" i="103"/>
  <c r="Y1580" i="103"/>
  <c r="Z1580" i="103"/>
  <c r="AA1580" i="103"/>
  <c r="AB1580" i="103"/>
  <c r="AC1580" i="103"/>
  <c r="Y1581" i="103"/>
  <c r="Z1581" i="103"/>
  <c r="AA1581" i="103"/>
  <c r="AB1581" i="103"/>
  <c r="AC1581" i="103"/>
  <c r="Y1582" i="103"/>
  <c r="Z1582" i="103"/>
  <c r="AA1582" i="103"/>
  <c r="AB1582" i="103"/>
  <c r="AC1582" i="103"/>
  <c r="Y1583" i="103"/>
  <c r="Z1583" i="103"/>
  <c r="AA1583" i="103"/>
  <c r="AB1583" i="103"/>
  <c r="AC1583" i="103"/>
  <c r="Y1584" i="103"/>
  <c r="Z1584" i="103"/>
  <c r="AA1584" i="103"/>
  <c r="AB1584" i="103"/>
  <c r="AC1584" i="103"/>
  <c r="Y1585" i="103"/>
  <c r="Z1585" i="103"/>
  <c r="AA1585" i="103"/>
  <c r="AB1585" i="103"/>
  <c r="AC1585" i="103"/>
  <c r="Y1586" i="103"/>
  <c r="Z1586" i="103"/>
  <c r="AA1586" i="103"/>
  <c r="AB1586" i="103"/>
  <c r="AC1586" i="103"/>
  <c r="Y1587" i="103"/>
  <c r="Z1587" i="103"/>
  <c r="AA1587" i="103"/>
  <c r="AB1587" i="103"/>
  <c r="AC1587" i="103"/>
  <c r="Y1588" i="103"/>
  <c r="Z1588" i="103"/>
  <c r="AA1588" i="103"/>
  <c r="AB1588" i="103"/>
  <c r="AC1588" i="103"/>
  <c r="Y1589" i="103"/>
  <c r="Z1589" i="103"/>
  <c r="AA1589" i="103"/>
  <c r="AB1589" i="103"/>
  <c r="AC1589" i="103"/>
  <c r="Y1590" i="103"/>
  <c r="Z1590" i="103"/>
  <c r="AA1590" i="103"/>
  <c r="AB1590" i="103"/>
  <c r="AC1590" i="103"/>
  <c r="Y1591" i="103"/>
  <c r="Z1591" i="103"/>
  <c r="AA1591" i="103"/>
  <c r="AB1591" i="103"/>
  <c r="AC1591" i="103"/>
  <c r="Y1592" i="103"/>
  <c r="Z1592" i="103"/>
  <c r="AA1592" i="103"/>
  <c r="AB1592" i="103"/>
  <c r="AC1592" i="103"/>
  <c r="Y1593" i="103"/>
  <c r="Z1593" i="103"/>
  <c r="AA1593" i="103"/>
  <c r="AB1593" i="103"/>
  <c r="AC1593" i="103"/>
  <c r="Y1594" i="103"/>
  <c r="Z1594" i="103"/>
  <c r="AA1594" i="103"/>
  <c r="AB1594" i="103"/>
  <c r="AC1594" i="103"/>
  <c r="Y1595" i="103"/>
  <c r="Z1595" i="103"/>
  <c r="AA1595" i="103"/>
  <c r="AB1595" i="103"/>
  <c r="AC1595" i="103"/>
  <c r="Y1596" i="103"/>
  <c r="Z1596" i="103"/>
  <c r="AA1596" i="103"/>
  <c r="AB1596" i="103"/>
  <c r="AC1596" i="103"/>
  <c r="Y1597" i="103"/>
  <c r="Z1597" i="103"/>
  <c r="AA1597" i="103"/>
  <c r="AB1597" i="103"/>
  <c r="AC1597" i="103"/>
  <c r="Y1598" i="103"/>
  <c r="Z1598" i="103"/>
  <c r="AA1598" i="103"/>
  <c r="AB1598" i="103"/>
  <c r="AC1598" i="103"/>
  <c r="Y1599" i="103"/>
  <c r="Z1599" i="103"/>
  <c r="AA1599" i="103"/>
  <c r="AB1599" i="103"/>
  <c r="AC1599" i="103"/>
  <c r="Y1600" i="103"/>
  <c r="Z1600" i="103"/>
  <c r="AA1600" i="103"/>
  <c r="AB1600" i="103"/>
  <c r="AC1600" i="103"/>
  <c r="Y1601" i="103"/>
  <c r="Z1601" i="103"/>
  <c r="AA1601" i="103"/>
  <c r="AB1601" i="103"/>
  <c r="AC1601" i="103"/>
  <c r="Y1602" i="103"/>
  <c r="Z1602" i="103"/>
  <c r="AA1602" i="103"/>
  <c r="AB1602" i="103"/>
  <c r="AC1602" i="103"/>
  <c r="Y1603" i="103"/>
  <c r="Z1603" i="103"/>
  <c r="AA1603" i="103"/>
  <c r="AB1603" i="103"/>
  <c r="AC1603" i="103"/>
  <c r="Y1604" i="103"/>
  <c r="Z1604" i="103"/>
  <c r="AA1604" i="103"/>
  <c r="AB1604" i="103"/>
  <c r="AC1604" i="103"/>
  <c r="Y1605" i="103"/>
  <c r="Z1605" i="103"/>
  <c r="AA1605" i="103"/>
  <c r="AB1605" i="103"/>
  <c r="AC1605" i="103"/>
  <c r="Y1606" i="103"/>
  <c r="Z1606" i="103"/>
  <c r="AA1606" i="103"/>
  <c r="AB1606" i="103"/>
  <c r="AC1606" i="103"/>
  <c r="Y1607" i="103"/>
  <c r="Z1607" i="103"/>
  <c r="AA1607" i="103"/>
  <c r="AB1607" i="103"/>
  <c r="AC1607" i="103"/>
  <c r="Y1608" i="103"/>
  <c r="Z1608" i="103"/>
  <c r="AA1608" i="103"/>
  <c r="AB1608" i="103"/>
  <c r="AC1608" i="103"/>
  <c r="Y1609" i="103"/>
  <c r="Z1609" i="103"/>
  <c r="AA1609" i="103"/>
  <c r="AB1609" i="103"/>
  <c r="AC1609" i="103"/>
  <c r="Y1610" i="103"/>
  <c r="Z1610" i="103"/>
  <c r="AA1610" i="103"/>
  <c r="AB1610" i="103"/>
  <c r="AC1610" i="103"/>
  <c r="Y1611" i="103"/>
  <c r="Z1611" i="103"/>
  <c r="AA1611" i="103"/>
  <c r="AB1611" i="103"/>
  <c r="AC1611" i="103"/>
  <c r="Y1612" i="103"/>
  <c r="Z1612" i="103"/>
  <c r="AA1612" i="103"/>
  <c r="AB1612" i="103"/>
  <c r="AC1612" i="103"/>
  <c r="Y1613" i="103"/>
  <c r="Z1613" i="103"/>
  <c r="AA1613" i="103"/>
  <c r="AB1613" i="103"/>
  <c r="AC1613" i="103"/>
  <c r="Y1614" i="103"/>
  <c r="Z1614" i="103"/>
  <c r="AA1614" i="103"/>
  <c r="AB1614" i="103"/>
  <c r="AC1614" i="103"/>
  <c r="Y1615" i="103"/>
  <c r="Z1615" i="103"/>
  <c r="AA1615" i="103"/>
  <c r="AB1615" i="103"/>
  <c r="AC1615" i="103"/>
  <c r="Y1616" i="103"/>
  <c r="Z1616" i="103"/>
  <c r="AA1616" i="103"/>
  <c r="AB1616" i="103"/>
  <c r="AC1616" i="103"/>
  <c r="Y1617" i="103"/>
  <c r="Z1617" i="103"/>
  <c r="AA1617" i="103"/>
  <c r="AB1617" i="103"/>
  <c r="AC1617" i="103"/>
  <c r="Y1618" i="103"/>
  <c r="Z1618" i="103"/>
  <c r="AA1618" i="103"/>
  <c r="AB1618" i="103"/>
  <c r="AC1618" i="103"/>
  <c r="Y1619" i="103"/>
  <c r="Z1619" i="103"/>
  <c r="AA1619" i="103"/>
  <c r="AB1619" i="103"/>
  <c r="AC1619" i="103"/>
  <c r="Y1620" i="103"/>
  <c r="Z1620" i="103"/>
  <c r="AA1620" i="103"/>
  <c r="AB1620" i="103"/>
  <c r="AC1620" i="103"/>
  <c r="Y1621" i="103"/>
  <c r="Z1621" i="103"/>
  <c r="AA1621" i="103"/>
  <c r="AB1621" i="103"/>
  <c r="AC1621" i="103"/>
  <c r="Y1622" i="103"/>
  <c r="Z1622" i="103"/>
  <c r="AA1622" i="103"/>
  <c r="AB1622" i="103"/>
  <c r="AC1622" i="103"/>
  <c r="Y1623" i="103"/>
  <c r="Z1623" i="103"/>
  <c r="AA1623" i="103"/>
  <c r="AB1623" i="103"/>
  <c r="AC1623" i="103"/>
  <c r="Y1624" i="103"/>
  <c r="Z1624" i="103"/>
  <c r="AA1624" i="103"/>
  <c r="AB1624" i="103"/>
  <c r="AC1624" i="103"/>
  <c r="Y1625" i="103"/>
  <c r="Z1625" i="103"/>
  <c r="AA1625" i="103"/>
  <c r="AB1625" i="103"/>
  <c r="AC1625" i="103"/>
  <c r="Y1626" i="103"/>
  <c r="Z1626" i="103"/>
  <c r="AA1626" i="103"/>
  <c r="AB1626" i="103"/>
  <c r="AC1626" i="103"/>
  <c r="Y1627" i="103"/>
  <c r="Z1627" i="103"/>
  <c r="AA1627" i="103"/>
  <c r="AB1627" i="103"/>
  <c r="AC1627" i="103"/>
  <c r="Y1628" i="103"/>
  <c r="Z1628" i="103"/>
  <c r="AA1628" i="103"/>
  <c r="AB1628" i="103"/>
  <c r="AC1628" i="103"/>
  <c r="Y1629" i="103"/>
  <c r="Z1629" i="103"/>
  <c r="AA1629" i="103"/>
  <c r="AB1629" i="103"/>
  <c r="AC1629" i="103"/>
  <c r="Y1630" i="103"/>
  <c r="Z1630" i="103"/>
  <c r="AA1630" i="103"/>
  <c r="AB1630" i="103"/>
  <c r="AC1630" i="103"/>
  <c r="Y1631" i="103"/>
  <c r="Z1631" i="103"/>
  <c r="AA1631" i="103"/>
  <c r="AB1631" i="103"/>
  <c r="AC1631" i="103"/>
  <c r="Y1632" i="103"/>
  <c r="Z1632" i="103"/>
  <c r="AA1632" i="103"/>
  <c r="AB1632" i="103"/>
  <c r="AC1632" i="103"/>
  <c r="Y1633" i="103"/>
  <c r="Z1633" i="103"/>
  <c r="AA1633" i="103"/>
  <c r="AB1633" i="103"/>
  <c r="AC1633" i="103"/>
  <c r="Y1634" i="103"/>
  <c r="Z1634" i="103"/>
  <c r="AA1634" i="103"/>
  <c r="AB1634" i="103"/>
  <c r="AC1634" i="103"/>
  <c r="Y1635" i="103"/>
  <c r="Z1635" i="103"/>
  <c r="AA1635" i="103"/>
  <c r="AB1635" i="103"/>
  <c r="AC1635" i="103"/>
  <c r="Y1636" i="103"/>
  <c r="Z1636" i="103"/>
  <c r="AA1636" i="103"/>
  <c r="AB1636" i="103"/>
  <c r="AC1636" i="103"/>
  <c r="Y1637" i="103"/>
  <c r="Z1637" i="103"/>
  <c r="AA1637" i="103"/>
  <c r="AB1637" i="103"/>
  <c r="AC1637" i="103"/>
  <c r="Y1638" i="103"/>
  <c r="Z1638" i="103"/>
  <c r="AA1638" i="103"/>
  <c r="AB1638" i="103"/>
  <c r="AC1638" i="103"/>
  <c r="Y1639" i="103"/>
  <c r="Z1639" i="103"/>
  <c r="AA1639" i="103"/>
  <c r="AB1639" i="103"/>
  <c r="AC1639" i="103"/>
  <c r="Y1640" i="103"/>
  <c r="Z1640" i="103"/>
  <c r="AA1640" i="103"/>
  <c r="AB1640" i="103"/>
  <c r="AC1640" i="103"/>
  <c r="Y1641" i="103"/>
  <c r="Z1641" i="103"/>
  <c r="AA1641" i="103"/>
  <c r="AB1641" i="103"/>
  <c r="AC1641" i="103"/>
  <c r="Y1642" i="103"/>
  <c r="Z1642" i="103"/>
  <c r="AA1642" i="103"/>
  <c r="AB1642" i="103"/>
  <c r="AC1642" i="103"/>
  <c r="Y1643" i="103"/>
  <c r="Z1643" i="103"/>
  <c r="AA1643" i="103"/>
  <c r="AB1643" i="103"/>
  <c r="AC1643" i="103"/>
  <c r="Y1644" i="103"/>
  <c r="Z1644" i="103"/>
  <c r="AA1644" i="103"/>
  <c r="AB1644" i="103"/>
  <c r="AC1644" i="103"/>
  <c r="Y1645" i="103"/>
  <c r="Z1645" i="103"/>
  <c r="AA1645" i="103"/>
  <c r="AB1645" i="103"/>
  <c r="AC1645" i="103"/>
  <c r="Y1646" i="103"/>
  <c r="Z1646" i="103"/>
  <c r="AA1646" i="103"/>
  <c r="AB1646" i="103"/>
  <c r="AC1646" i="103"/>
  <c r="Y1647" i="103"/>
  <c r="Z1647" i="103"/>
  <c r="AA1647" i="103"/>
  <c r="AB1647" i="103"/>
  <c r="AC1647" i="103"/>
  <c r="Y1648" i="103"/>
  <c r="Z1648" i="103"/>
  <c r="AA1648" i="103"/>
  <c r="AB1648" i="103"/>
  <c r="AC1648" i="103"/>
  <c r="Y1649" i="103"/>
  <c r="Z1649" i="103"/>
  <c r="AA1649" i="103"/>
  <c r="AB1649" i="103"/>
  <c r="AC1649" i="103"/>
  <c r="Y1650" i="103"/>
  <c r="Z1650" i="103"/>
  <c r="AA1650" i="103"/>
  <c r="AB1650" i="103"/>
  <c r="AC1650" i="103"/>
  <c r="Y1651" i="103"/>
  <c r="Z1651" i="103"/>
  <c r="AA1651" i="103"/>
  <c r="AB1651" i="103"/>
  <c r="AC1651" i="103"/>
  <c r="Y1652" i="103"/>
  <c r="Z1652" i="103"/>
  <c r="AA1652" i="103"/>
  <c r="AB1652" i="103"/>
  <c r="AC1652" i="103"/>
  <c r="Y1653" i="103"/>
  <c r="Z1653" i="103"/>
  <c r="AA1653" i="103"/>
  <c r="AB1653" i="103"/>
  <c r="AC1653" i="103"/>
  <c r="Y1654" i="103"/>
  <c r="Z1654" i="103"/>
  <c r="AA1654" i="103"/>
  <c r="AB1654" i="103"/>
  <c r="AC1654" i="103"/>
  <c r="Y1655" i="103"/>
  <c r="Z1655" i="103"/>
  <c r="AA1655" i="103"/>
  <c r="AB1655" i="103"/>
  <c r="AC1655" i="103"/>
  <c r="Y1656" i="103"/>
  <c r="Z1656" i="103"/>
  <c r="AA1656" i="103"/>
  <c r="AB1656" i="103"/>
  <c r="AC1656" i="103"/>
  <c r="Y1657" i="103"/>
  <c r="Z1657" i="103"/>
  <c r="AA1657" i="103"/>
  <c r="AB1657" i="103"/>
  <c r="AC1657" i="103"/>
  <c r="Y1658" i="103"/>
  <c r="Z1658" i="103"/>
  <c r="AA1658" i="103"/>
  <c r="AB1658" i="103"/>
  <c r="AC1658" i="103"/>
  <c r="Y1659" i="103"/>
  <c r="Z1659" i="103"/>
  <c r="AA1659" i="103"/>
  <c r="AB1659" i="103"/>
  <c r="AC1659" i="103"/>
  <c r="Y1660" i="103"/>
  <c r="Z1660" i="103"/>
  <c r="AA1660" i="103"/>
  <c r="AB1660" i="103"/>
  <c r="AC1660" i="103"/>
  <c r="Y1661" i="103"/>
  <c r="Z1661" i="103"/>
  <c r="AA1661" i="103"/>
  <c r="AB1661" i="103"/>
  <c r="AC1661" i="103"/>
  <c r="Y1662" i="103"/>
  <c r="Z1662" i="103"/>
  <c r="AA1662" i="103"/>
  <c r="AB1662" i="103"/>
  <c r="AC1662" i="103"/>
  <c r="Y1663" i="103"/>
  <c r="Z1663" i="103"/>
  <c r="AA1663" i="103"/>
  <c r="AB1663" i="103"/>
  <c r="AC1663" i="103"/>
  <c r="Y1664" i="103"/>
  <c r="Z1664" i="103"/>
  <c r="AA1664" i="103"/>
  <c r="AB1664" i="103"/>
  <c r="AC1664" i="103"/>
  <c r="Y1665" i="103"/>
  <c r="Z1665" i="103"/>
  <c r="AA1665" i="103"/>
  <c r="AB1665" i="103"/>
  <c r="AC1665" i="103"/>
  <c r="Y1666" i="103"/>
  <c r="Z1666" i="103"/>
  <c r="AA1666" i="103"/>
  <c r="AB1666" i="103"/>
  <c r="AC1666" i="103"/>
  <c r="Y1667" i="103"/>
  <c r="Z1667" i="103"/>
  <c r="AA1667" i="103"/>
  <c r="AB1667" i="103"/>
  <c r="AC1667" i="103"/>
  <c r="Y1668" i="103"/>
  <c r="Z1668" i="103"/>
  <c r="AA1668" i="103"/>
  <c r="AB1668" i="103"/>
  <c r="AC1668" i="103"/>
  <c r="Y1669" i="103"/>
  <c r="Z1669" i="103"/>
  <c r="AA1669" i="103"/>
  <c r="AB1669" i="103"/>
  <c r="AC1669" i="103"/>
  <c r="Y1670" i="103"/>
  <c r="Z1670" i="103"/>
  <c r="AA1670" i="103"/>
  <c r="AB1670" i="103"/>
  <c r="AC1670" i="103"/>
  <c r="Y1671" i="103"/>
  <c r="Z1671" i="103"/>
  <c r="AA1671" i="103"/>
  <c r="AB1671" i="103"/>
  <c r="AC1671" i="103"/>
  <c r="Y1672" i="103"/>
  <c r="Z1672" i="103"/>
  <c r="AA1672" i="103"/>
  <c r="AB1672" i="103"/>
  <c r="AC1672" i="103"/>
  <c r="Y1673" i="103"/>
  <c r="Z1673" i="103"/>
  <c r="AA1673" i="103"/>
  <c r="AB1673" i="103"/>
  <c r="AC1673" i="103"/>
  <c r="Y1674" i="103"/>
  <c r="Z1674" i="103"/>
  <c r="AA1674" i="103"/>
  <c r="AB1674" i="103"/>
  <c r="AC1674" i="103"/>
  <c r="Y1675" i="103"/>
  <c r="Z1675" i="103"/>
  <c r="AA1675" i="103"/>
  <c r="AB1675" i="103"/>
  <c r="AC1675" i="103"/>
  <c r="Y1676" i="103"/>
  <c r="Z1676" i="103"/>
  <c r="AA1676" i="103"/>
  <c r="AB1676" i="103"/>
  <c r="AC1676" i="103"/>
  <c r="Y1677" i="103"/>
  <c r="Z1677" i="103"/>
  <c r="AA1677" i="103"/>
  <c r="AB1677" i="103"/>
  <c r="AC1677" i="103"/>
  <c r="Y1678" i="103"/>
  <c r="Z1678" i="103"/>
  <c r="AA1678" i="103"/>
  <c r="AB1678" i="103"/>
  <c r="AC1678" i="103"/>
  <c r="Y1679" i="103"/>
  <c r="Z1679" i="103"/>
  <c r="AA1679" i="103"/>
  <c r="AB1679" i="103"/>
  <c r="AC1679" i="103"/>
  <c r="Y1680" i="103"/>
  <c r="Z1680" i="103"/>
  <c r="AA1680" i="103"/>
  <c r="AB1680" i="103"/>
  <c r="AC1680" i="103"/>
  <c r="Y1681" i="103"/>
  <c r="Z1681" i="103"/>
  <c r="AA1681" i="103"/>
  <c r="AB1681" i="103"/>
  <c r="AC1681" i="103"/>
  <c r="Y1682" i="103"/>
  <c r="Z1682" i="103"/>
  <c r="AA1682" i="103"/>
  <c r="AB1682" i="103"/>
  <c r="AC1682" i="103"/>
  <c r="Y1683" i="103"/>
  <c r="Z1683" i="103"/>
  <c r="AA1683" i="103"/>
  <c r="AB1683" i="103"/>
  <c r="AC1683" i="103"/>
  <c r="Y1684" i="103"/>
  <c r="Z1684" i="103"/>
  <c r="AA1684" i="103"/>
  <c r="AB1684" i="103"/>
  <c r="AC1684" i="103"/>
  <c r="Y1685" i="103"/>
  <c r="Z1685" i="103"/>
  <c r="AA1685" i="103"/>
  <c r="AB1685" i="103"/>
  <c r="AC1685" i="103"/>
  <c r="Y1686" i="103"/>
  <c r="Z1686" i="103"/>
  <c r="AA1686" i="103"/>
  <c r="AB1686" i="103"/>
  <c r="AC1686" i="103"/>
  <c r="Y1687" i="103"/>
  <c r="Z1687" i="103"/>
  <c r="AA1687" i="103"/>
  <c r="AB1687" i="103"/>
  <c r="AC1687" i="103"/>
  <c r="Y1688" i="103"/>
  <c r="Z1688" i="103"/>
  <c r="AA1688" i="103"/>
  <c r="AB1688" i="103"/>
  <c r="AC1688" i="103"/>
  <c r="Y1689" i="103"/>
  <c r="Z1689" i="103"/>
  <c r="AA1689" i="103"/>
  <c r="AB1689" i="103"/>
  <c r="AC1689" i="103"/>
  <c r="Y1690" i="103"/>
  <c r="Z1690" i="103"/>
  <c r="AA1690" i="103"/>
  <c r="AB1690" i="103"/>
  <c r="AC1690" i="103"/>
  <c r="Y1691" i="103"/>
  <c r="Z1691" i="103"/>
  <c r="AA1691" i="103"/>
  <c r="AB1691" i="103"/>
  <c r="AC1691" i="103"/>
  <c r="Y1692" i="103"/>
  <c r="Z1692" i="103"/>
  <c r="AA1692" i="103"/>
  <c r="AB1692" i="103"/>
  <c r="AC1692" i="103"/>
  <c r="Y1693" i="103"/>
  <c r="Z1693" i="103"/>
  <c r="AA1693" i="103"/>
  <c r="AB1693" i="103"/>
  <c r="AC1693" i="103"/>
  <c r="Y1694" i="103"/>
  <c r="Z1694" i="103"/>
  <c r="AA1694" i="103"/>
  <c r="AB1694" i="103"/>
  <c r="AC1694" i="103"/>
  <c r="Y1695" i="103"/>
  <c r="Z1695" i="103"/>
  <c r="AA1695" i="103"/>
  <c r="AB1695" i="103"/>
  <c r="AC1695" i="103"/>
  <c r="Y1696" i="103"/>
  <c r="Z1696" i="103"/>
  <c r="AA1696" i="103"/>
  <c r="AB1696" i="103"/>
  <c r="AC1696" i="103"/>
  <c r="Y1697" i="103"/>
  <c r="Z1697" i="103"/>
  <c r="AA1697" i="103"/>
  <c r="AB1697" i="103"/>
  <c r="AC1697" i="103"/>
  <c r="Y1698" i="103"/>
  <c r="Z1698" i="103"/>
  <c r="AA1698" i="103"/>
  <c r="AB1698" i="103"/>
  <c r="AC1698" i="103"/>
  <c r="Y1699" i="103"/>
  <c r="Z1699" i="103"/>
  <c r="AA1699" i="103"/>
  <c r="AB1699" i="103"/>
  <c r="AC1699" i="103"/>
  <c r="Y1700" i="103"/>
  <c r="Z1700" i="103"/>
  <c r="AA1700" i="103"/>
  <c r="AB1700" i="103"/>
  <c r="AC1700" i="103"/>
  <c r="Y1701" i="103"/>
  <c r="Z1701" i="103"/>
  <c r="AA1701" i="103"/>
  <c r="AB1701" i="103"/>
  <c r="AC1701" i="103"/>
  <c r="Y1702" i="103"/>
  <c r="Z1702" i="103"/>
  <c r="AA1702" i="103"/>
  <c r="AB1702" i="103"/>
  <c r="AC1702" i="103"/>
  <c r="Y1703" i="103"/>
  <c r="Z1703" i="103"/>
  <c r="AA1703" i="103"/>
  <c r="AB1703" i="103"/>
  <c r="AC1703" i="103"/>
  <c r="Y1704" i="103"/>
  <c r="Z1704" i="103"/>
  <c r="AA1704" i="103"/>
  <c r="AB1704" i="103"/>
  <c r="AC1704" i="103"/>
  <c r="Y1705" i="103"/>
  <c r="Z1705" i="103"/>
  <c r="AA1705" i="103"/>
  <c r="AB1705" i="103"/>
  <c r="AC1705" i="103"/>
  <c r="Y1706" i="103"/>
  <c r="Z1706" i="103"/>
  <c r="AA1706" i="103"/>
  <c r="AB1706" i="103"/>
  <c r="AC1706" i="103"/>
  <c r="Y1707" i="103"/>
  <c r="Z1707" i="103"/>
  <c r="AA1707" i="103"/>
  <c r="AB1707" i="103"/>
  <c r="AC1707" i="103"/>
  <c r="Y1708" i="103"/>
  <c r="Z1708" i="103"/>
  <c r="AA1708" i="103"/>
  <c r="AB1708" i="103"/>
  <c r="AC1708" i="103"/>
  <c r="Y1709" i="103"/>
  <c r="Z1709" i="103"/>
  <c r="AA1709" i="103"/>
  <c r="AB1709" i="103"/>
  <c r="AC1709" i="103"/>
  <c r="Y1710" i="103"/>
  <c r="Z1710" i="103"/>
  <c r="AA1710" i="103"/>
  <c r="AB1710" i="103"/>
  <c r="AC1710" i="103"/>
  <c r="Y1711" i="103"/>
  <c r="Z1711" i="103"/>
  <c r="AA1711" i="103"/>
  <c r="AB1711" i="103"/>
  <c r="AC1711" i="103"/>
  <c r="Y1712" i="103"/>
  <c r="Z1712" i="103"/>
  <c r="AA1712" i="103"/>
  <c r="AB1712" i="103"/>
  <c r="AC1712" i="103"/>
  <c r="Y1713" i="103"/>
  <c r="Z1713" i="103"/>
  <c r="AA1713" i="103"/>
  <c r="AB1713" i="103"/>
  <c r="AC1713" i="103"/>
  <c r="Y1714" i="103"/>
  <c r="Z1714" i="103"/>
  <c r="AA1714" i="103"/>
  <c r="AB1714" i="103"/>
  <c r="AC1714" i="103"/>
  <c r="Y1715" i="103"/>
  <c r="Z1715" i="103"/>
  <c r="AA1715" i="103"/>
  <c r="AB1715" i="103"/>
  <c r="AC1715" i="103"/>
  <c r="Y1716" i="103"/>
  <c r="Z1716" i="103"/>
  <c r="AA1716" i="103"/>
  <c r="AB1716" i="103"/>
  <c r="AC1716" i="103"/>
  <c r="Y1717" i="103"/>
  <c r="Z1717" i="103"/>
  <c r="AA1717" i="103"/>
  <c r="AB1717" i="103"/>
  <c r="AC1717" i="103"/>
  <c r="Y1718" i="103"/>
  <c r="Z1718" i="103"/>
  <c r="AA1718" i="103"/>
  <c r="AB1718" i="103"/>
  <c r="AC1718" i="103"/>
  <c r="Y1719" i="103"/>
  <c r="Z1719" i="103"/>
  <c r="AA1719" i="103"/>
  <c r="AB1719" i="103"/>
  <c r="AC1719" i="103"/>
  <c r="Y1720" i="103"/>
  <c r="Z1720" i="103"/>
  <c r="AA1720" i="103"/>
  <c r="AB1720" i="103"/>
  <c r="AC1720" i="103"/>
  <c r="Y1721" i="103"/>
  <c r="Z1721" i="103"/>
  <c r="AA1721" i="103"/>
  <c r="AB1721" i="103"/>
  <c r="AC1721" i="103"/>
  <c r="Y1722" i="103"/>
  <c r="Z1722" i="103"/>
  <c r="AA1722" i="103"/>
  <c r="AB1722" i="103"/>
  <c r="AC1722" i="103"/>
  <c r="Y1723" i="103"/>
  <c r="Z1723" i="103"/>
  <c r="AA1723" i="103"/>
  <c r="AB1723" i="103"/>
  <c r="AC1723" i="103"/>
  <c r="Y1724" i="103"/>
  <c r="Z1724" i="103"/>
  <c r="AA1724" i="103"/>
  <c r="AB1724" i="103"/>
  <c r="AC1724" i="103"/>
  <c r="Y1725" i="103"/>
  <c r="Z1725" i="103"/>
  <c r="AA1725" i="103"/>
  <c r="AB1725" i="103"/>
  <c r="AC1725" i="103"/>
  <c r="Y1726" i="103"/>
  <c r="Z1726" i="103"/>
  <c r="AA1726" i="103"/>
  <c r="AB1726" i="103"/>
  <c r="AC1726" i="103"/>
  <c r="Y1727" i="103"/>
  <c r="Z1727" i="103"/>
  <c r="AA1727" i="103"/>
  <c r="AB1727" i="103"/>
  <c r="AC1727" i="103"/>
  <c r="Y1728" i="103"/>
  <c r="Z1728" i="103"/>
  <c r="AA1728" i="103"/>
  <c r="AB1728" i="103"/>
  <c r="AC1728" i="103"/>
  <c r="Y1729" i="103"/>
  <c r="Z1729" i="103"/>
  <c r="AA1729" i="103"/>
  <c r="AB1729" i="103"/>
  <c r="AC1729" i="103"/>
  <c r="Y1730" i="103"/>
  <c r="Z1730" i="103"/>
  <c r="AA1730" i="103"/>
  <c r="AB1730" i="103"/>
  <c r="AC1730" i="103"/>
  <c r="Y1731" i="103"/>
  <c r="Z1731" i="103"/>
  <c r="AA1731" i="103"/>
  <c r="AB1731" i="103"/>
  <c r="AC1731" i="103"/>
  <c r="Y1732" i="103"/>
  <c r="Z1732" i="103"/>
  <c r="AA1732" i="103"/>
  <c r="AB1732" i="103"/>
  <c r="AC1732" i="103"/>
  <c r="Y1733" i="103"/>
  <c r="Z1733" i="103"/>
  <c r="AA1733" i="103"/>
  <c r="AB1733" i="103"/>
  <c r="AC1733" i="103"/>
  <c r="Y1734" i="103"/>
  <c r="Z1734" i="103"/>
  <c r="AA1734" i="103"/>
  <c r="AB1734" i="103"/>
  <c r="AC1734" i="103"/>
  <c r="Y1735" i="103"/>
  <c r="Z1735" i="103"/>
  <c r="AA1735" i="103"/>
  <c r="AB1735" i="103"/>
  <c r="AC1735" i="103"/>
  <c r="Y1736" i="103"/>
  <c r="Z1736" i="103"/>
  <c r="AA1736" i="103"/>
  <c r="AB1736" i="103"/>
  <c r="AC1736" i="103"/>
  <c r="Y1737" i="103"/>
  <c r="Z1737" i="103"/>
  <c r="AA1737" i="103"/>
  <c r="AB1737" i="103"/>
  <c r="AC1737" i="103"/>
  <c r="Y1738" i="103"/>
  <c r="Z1738" i="103"/>
  <c r="AA1738" i="103"/>
  <c r="AB1738" i="103"/>
  <c r="AC1738" i="103"/>
  <c r="Y1739" i="103"/>
  <c r="Z1739" i="103"/>
  <c r="AA1739" i="103"/>
  <c r="AB1739" i="103"/>
  <c r="AC1739" i="103"/>
  <c r="Y1740" i="103"/>
  <c r="Z1740" i="103"/>
  <c r="AA1740" i="103"/>
  <c r="AB1740" i="103"/>
  <c r="AC1740" i="103"/>
  <c r="Y1741" i="103"/>
  <c r="Z1741" i="103"/>
  <c r="AA1741" i="103"/>
  <c r="AB1741" i="103"/>
  <c r="AC1741" i="103"/>
  <c r="Y1742" i="103"/>
  <c r="Z1742" i="103"/>
  <c r="AA1742" i="103"/>
  <c r="AB1742" i="103"/>
  <c r="AC1742" i="103"/>
  <c r="Y1743" i="103"/>
  <c r="Z1743" i="103"/>
  <c r="AA1743" i="103"/>
  <c r="AB1743" i="103"/>
  <c r="AC1743" i="103"/>
  <c r="Y1744" i="103"/>
  <c r="Z1744" i="103"/>
  <c r="AA1744" i="103"/>
  <c r="AB1744" i="103"/>
  <c r="AC1744" i="103"/>
  <c r="Y1745" i="103"/>
  <c r="Z1745" i="103"/>
  <c r="AA1745" i="103"/>
  <c r="AB1745" i="103"/>
  <c r="AC1745" i="103"/>
  <c r="Y1746" i="103"/>
  <c r="Z1746" i="103"/>
  <c r="AA1746" i="103"/>
  <c r="AB1746" i="103"/>
  <c r="AC1746" i="103"/>
  <c r="Y1747" i="103"/>
  <c r="Z1747" i="103"/>
  <c r="AA1747" i="103"/>
  <c r="AB1747" i="103"/>
  <c r="AC1747" i="103"/>
  <c r="Y1748" i="103"/>
  <c r="Z1748" i="103"/>
  <c r="AA1748" i="103"/>
  <c r="AB1748" i="103"/>
  <c r="AC1748" i="103"/>
  <c r="Y1749" i="103"/>
  <c r="Z1749" i="103"/>
  <c r="AA1749" i="103"/>
  <c r="AB1749" i="103"/>
  <c r="AC1749" i="103"/>
  <c r="Y1750" i="103"/>
  <c r="Z1750" i="103"/>
  <c r="AA1750" i="103"/>
  <c r="AB1750" i="103"/>
  <c r="AC1750" i="103"/>
  <c r="Y1751" i="103"/>
  <c r="Z1751" i="103"/>
  <c r="AA1751" i="103"/>
  <c r="AB1751" i="103"/>
  <c r="AC1751" i="103"/>
  <c r="Y1752" i="103"/>
  <c r="Z1752" i="103"/>
  <c r="AA1752" i="103"/>
  <c r="AB1752" i="103"/>
  <c r="AC1752" i="103"/>
  <c r="Y1753" i="103"/>
  <c r="Z1753" i="103"/>
  <c r="AA1753" i="103"/>
  <c r="AB1753" i="103"/>
  <c r="AC1753" i="103"/>
  <c r="Y1754" i="103"/>
  <c r="Z1754" i="103"/>
  <c r="AA1754" i="103"/>
  <c r="AB1754" i="103"/>
  <c r="AC1754" i="103"/>
  <c r="Y1755" i="103"/>
  <c r="Z1755" i="103"/>
  <c r="AA1755" i="103"/>
  <c r="AB1755" i="103"/>
  <c r="AC1755" i="103"/>
  <c r="Y1756" i="103"/>
  <c r="Z1756" i="103"/>
  <c r="AA1756" i="103"/>
  <c r="AB1756" i="103"/>
  <c r="AC1756" i="103"/>
  <c r="Y1757" i="103"/>
  <c r="Z1757" i="103"/>
  <c r="AA1757" i="103"/>
  <c r="AB1757" i="103"/>
  <c r="AC1757" i="103"/>
  <c r="Y1758" i="103"/>
  <c r="Z1758" i="103"/>
  <c r="AA1758" i="103"/>
  <c r="AB1758" i="103"/>
  <c r="AC1758" i="103"/>
  <c r="Y1759" i="103"/>
  <c r="Z1759" i="103"/>
  <c r="AA1759" i="103"/>
  <c r="AB1759" i="103"/>
  <c r="AC1759" i="103"/>
  <c r="Y1760" i="103"/>
  <c r="Z1760" i="103"/>
  <c r="AA1760" i="103"/>
  <c r="AB1760" i="103"/>
  <c r="AC1760" i="103"/>
  <c r="Y1761" i="103"/>
  <c r="Z1761" i="103"/>
  <c r="AA1761" i="103"/>
  <c r="AB1761" i="103"/>
  <c r="AC1761" i="103"/>
  <c r="Y1762" i="103"/>
  <c r="Z1762" i="103"/>
  <c r="AA1762" i="103"/>
  <c r="AB1762" i="103"/>
  <c r="AC1762" i="103"/>
  <c r="Y1763" i="103"/>
  <c r="Z1763" i="103"/>
  <c r="AA1763" i="103"/>
  <c r="AB1763" i="103"/>
  <c r="AC1763" i="103"/>
  <c r="Y1764" i="103"/>
  <c r="Z1764" i="103"/>
  <c r="AA1764" i="103"/>
  <c r="AB1764" i="103"/>
  <c r="AC1764" i="103"/>
  <c r="Y1765" i="103"/>
  <c r="Z1765" i="103"/>
  <c r="AA1765" i="103"/>
  <c r="AB1765" i="103"/>
  <c r="AC1765" i="103"/>
  <c r="Y1766" i="103"/>
  <c r="Z1766" i="103"/>
  <c r="AA1766" i="103"/>
  <c r="AB1766" i="103"/>
  <c r="AC1766" i="103"/>
  <c r="Y1767" i="103"/>
  <c r="Z1767" i="103"/>
  <c r="AA1767" i="103"/>
  <c r="AB1767" i="103"/>
  <c r="AC1767" i="103"/>
  <c r="Y1768" i="103"/>
  <c r="Z1768" i="103"/>
  <c r="AA1768" i="103"/>
  <c r="AB1768" i="103"/>
  <c r="AC1768" i="103"/>
  <c r="Y1769" i="103"/>
  <c r="Z1769" i="103"/>
  <c r="AA1769" i="103"/>
  <c r="AB1769" i="103"/>
  <c r="AC1769" i="103"/>
  <c r="Y1770" i="103"/>
  <c r="Z1770" i="103"/>
  <c r="AA1770" i="103"/>
  <c r="AB1770" i="103"/>
  <c r="AC1770" i="103"/>
  <c r="Y1771" i="103"/>
  <c r="Z1771" i="103"/>
  <c r="AA1771" i="103"/>
  <c r="AB1771" i="103"/>
  <c r="AC1771" i="103"/>
  <c r="Y1772" i="103"/>
  <c r="Z1772" i="103"/>
  <c r="AA1772" i="103"/>
  <c r="AB1772" i="103"/>
  <c r="AC1772" i="103"/>
  <c r="Y1773" i="103"/>
  <c r="Z1773" i="103"/>
  <c r="AA1773" i="103"/>
  <c r="AB1773" i="103"/>
  <c r="AC1773" i="103"/>
  <c r="Y1774" i="103"/>
  <c r="Z1774" i="103"/>
  <c r="AA1774" i="103"/>
  <c r="AB1774" i="103"/>
  <c r="AC1774" i="103"/>
  <c r="Y1775" i="103"/>
  <c r="Z1775" i="103"/>
  <c r="AA1775" i="103"/>
  <c r="AB1775" i="103"/>
  <c r="AC1775" i="103"/>
  <c r="Y1776" i="103"/>
  <c r="Z1776" i="103"/>
  <c r="AA1776" i="103"/>
  <c r="AB1776" i="103"/>
  <c r="AC1776" i="103"/>
  <c r="Y1777" i="103"/>
  <c r="Z1777" i="103"/>
  <c r="AA1777" i="103"/>
  <c r="AB1777" i="103"/>
  <c r="AC1777" i="103"/>
  <c r="Y1778" i="103"/>
  <c r="Z1778" i="103"/>
  <c r="AA1778" i="103"/>
  <c r="AB1778" i="103"/>
  <c r="AC1778" i="103"/>
  <c r="Y1779" i="103"/>
  <c r="Z1779" i="103"/>
  <c r="AA1779" i="103"/>
  <c r="AB1779" i="103"/>
  <c r="AC1779" i="103"/>
  <c r="Y1780" i="103"/>
  <c r="Z1780" i="103"/>
  <c r="AA1780" i="103"/>
  <c r="AB1780" i="103"/>
  <c r="AC1780" i="103"/>
  <c r="Y1781" i="103"/>
  <c r="Z1781" i="103"/>
  <c r="AA1781" i="103"/>
  <c r="AB1781" i="103"/>
  <c r="AC1781" i="103"/>
  <c r="Y1782" i="103"/>
  <c r="Z1782" i="103"/>
  <c r="AA1782" i="103"/>
  <c r="AB1782" i="103"/>
  <c r="AC1782" i="103"/>
  <c r="Y1783" i="103"/>
  <c r="Z1783" i="103"/>
  <c r="AA1783" i="103"/>
  <c r="AB1783" i="103"/>
  <c r="AC1783" i="103"/>
  <c r="Y1784" i="103"/>
  <c r="Z1784" i="103"/>
  <c r="AA1784" i="103"/>
  <c r="AB1784" i="103"/>
  <c r="AC1784" i="103"/>
  <c r="Y1785" i="103"/>
  <c r="Z1785" i="103"/>
  <c r="AA1785" i="103"/>
  <c r="AB1785" i="103"/>
  <c r="AC1785" i="103"/>
  <c r="Y1786" i="103"/>
  <c r="Z1786" i="103"/>
  <c r="AA1786" i="103"/>
  <c r="AB1786" i="103"/>
  <c r="AC1786" i="103"/>
  <c r="Y1787" i="103"/>
  <c r="Z1787" i="103"/>
  <c r="AA1787" i="103"/>
  <c r="AB1787" i="103"/>
  <c r="AC1787" i="103"/>
  <c r="Y1788" i="103"/>
  <c r="Z1788" i="103"/>
  <c r="AA1788" i="103"/>
  <c r="AB1788" i="103"/>
  <c r="AC1788" i="103"/>
  <c r="Y1789" i="103"/>
  <c r="Z1789" i="103"/>
  <c r="AA1789" i="103"/>
  <c r="AB1789" i="103"/>
  <c r="AC1789" i="103"/>
  <c r="Y1790" i="103"/>
  <c r="Z1790" i="103"/>
  <c r="AA1790" i="103"/>
  <c r="AB1790" i="103"/>
  <c r="AC1790" i="103"/>
  <c r="Y1791" i="103"/>
  <c r="Z1791" i="103"/>
  <c r="AA1791" i="103"/>
  <c r="AB1791" i="103"/>
  <c r="AC1791" i="103"/>
  <c r="Y1792" i="103"/>
  <c r="Z1792" i="103"/>
  <c r="AA1792" i="103"/>
  <c r="AB1792" i="103"/>
  <c r="AC1792" i="103"/>
  <c r="Y1793" i="103"/>
  <c r="Z1793" i="103"/>
  <c r="AA1793" i="103"/>
  <c r="AB1793" i="103"/>
  <c r="AC1793" i="103"/>
  <c r="Y1794" i="103"/>
  <c r="Z1794" i="103"/>
  <c r="AA1794" i="103"/>
  <c r="AB1794" i="103"/>
  <c r="AC1794" i="103"/>
  <c r="Y1795" i="103"/>
  <c r="Z1795" i="103"/>
  <c r="AA1795" i="103"/>
  <c r="AB1795" i="103"/>
  <c r="AC1795" i="103"/>
  <c r="Y1796" i="103"/>
  <c r="Z1796" i="103"/>
  <c r="AA1796" i="103"/>
  <c r="AB1796" i="103"/>
  <c r="AC1796" i="103"/>
  <c r="Y1797" i="103"/>
  <c r="Z1797" i="103"/>
  <c r="AA1797" i="103"/>
  <c r="AB1797" i="103"/>
  <c r="AC1797" i="103"/>
  <c r="Y1798" i="103"/>
  <c r="Z1798" i="103"/>
  <c r="AA1798" i="103"/>
  <c r="AB1798" i="103"/>
  <c r="AC1798" i="103"/>
  <c r="Y1799" i="103"/>
  <c r="Z1799" i="103"/>
  <c r="AA1799" i="103"/>
  <c r="AB1799" i="103"/>
  <c r="AC1799" i="103"/>
  <c r="Y1800" i="103"/>
  <c r="Z1800" i="103"/>
  <c r="AA1800" i="103"/>
  <c r="AB1800" i="103"/>
  <c r="AC1800" i="103"/>
  <c r="Y1801" i="103"/>
  <c r="Z1801" i="103"/>
  <c r="AA1801" i="103"/>
  <c r="AB1801" i="103"/>
  <c r="AC1801" i="103"/>
  <c r="Y1802" i="103"/>
  <c r="Z1802" i="103"/>
  <c r="AA1802" i="103"/>
  <c r="AB1802" i="103"/>
  <c r="AC1802" i="103"/>
  <c r="Y1803" i="103"/>
  <c r="Z1803" i="103"/>
  <c r="AA1803" i="103"/>
  <c r="AB1803" i="103"/>
  <c r="AC1803" i="103"/>
  <c r="Y1804" i="103"/>
  <c r="Z1804" i="103"/>
  <c r="AA1804" i="103"/>
  <c r="AB1804" i="103"/>
  <c r="AC1804" i="103"/>
  <c r="Y1805" i="103"/>
  <c r="Z1805" i="103"/>
  <c r="AA1805" i="103"/>
  <c r="AB1805" i="103"/>
  <c r="AC1805" i="103"/>
  <c r="Y1806" i="103"/>
  <c r="Z1806" i="103"/>
  <c r="AA1806" i="103"/>
  <c r="AB1806" i="103"/>
  <c r="AC1806" i="103"/>
  <c r="Y1807" i="103"/>
  <c r="Z1807" i="103"/>
  <c r="AA1807" i="103"/>
  <c r="AB1807" i="103"/>
  <c r="AC1807" i="103"/>
  <c r="Y1808" i="103"/>
  <c r="Z1808" i="103"/>
  <c r="AA1808" i="103"/>
  <c r="AB1808" i="103"/>
  <c r="AC1808" i="103"/>
  <c r="Y1809" i="103"/>
  <c r="Z1809" i="103"/>
  <c r="AA1809" i="103"/>
  <c r="AB1809" i="103"/>
  <c r="AC1809" i="103"/>
  <c r="Y1810" i="103"/>
  <c r="Z1810" i="103"/>
  <c r="AA1810" i="103"/>
  <c r="AB1810" i="103"/>
  <c r="AC1810" i="103"/>
  <c r="Y1811" i="103"/>
  <c r="Z1811" i="103"/>
  <c r="AA1811" i="103"/>
  <c r="AB1811" i="103"/>
  <c r="AC1811" i="103"/>
  <c r="Y1812" i="103"/>
  <c r="Z1812" i="103"/>
  <c r="AA1812" i="103"/>
  <c r="AB1812" i="103"/>
  <c r="AC1812" i="103"/>
  <c r="Y1813" i="103"/>
  <c r="Z1813" i="103"/>
  <c r="AA1813" i="103"/>
  <c r="AB1813" i="103"/>
  <c r="AC1813" i="103"/>
  <c r="Y1814" i="103"/>
  <c r="Z1814" i="103"/>
  <c r="AA1814" i="103"/>
  <c r="AB1814" i="103"/>
  <c r="AC1814" i="103"/>
  <c r="Y1815" i="103"/>
  <c r="Z1815" i="103"/>
  <c r="AA1815" i="103"/>
  <c r="AB1815" i="103"/>
  <c r="AC1815" i="103"/>
  <c r="Y1816" i="103"/>
  <c r="Z1816" i="103"/>
  <c r="AA1816" i="103"/>
  <c r="AB1816" i="103"/>
  <c r="AC1816" i="103"/>
  <c r="Y1817" i="103"/>
  <c r="Z1817" i="103"/>
  <c r="AA1817" i="103"/>
  <c r="AB1817" i="103"/>
  <c r="AC1817" i="103"/>
  <c r="Y1818" i="103"/>
  <c r="Z1818" i="103"/>
  <c r="AA1818" i="103"/>
  <c r="AB1818" i="103"/>
  <c r="AC1818" i="103"/>
  <c r="Y1819" i="103"/>
  <c r="Z1819" i="103"/>
  <c r="AA1819" i="103"/>
  <c r="AB1819" i="103"/>
  <c r="AC1819" i="103"/>
  <c r="Y1820" i="103"/>
  <c r="Z1820" i="103"/>
  <c r="AA1820" i="103"/>
  <c r="AB1820" i="103"/>
  <c r="AC1820" i="103"/>
  <c r="Y1821" i="103"/>
  <c r="Z1821" i="103"/>
  <c r="AA1821" i="103"/>
  <c r="AB1821" i="103"/>
  <c r="AC1821" i="103"/>
  <c r="Y1822" i="103"/>
  <c r="Z1822" i="103"/>
  <c r="AA1822" i="103"/>
  <c r="AB1822" i="103"/>
  <c r="AC1822" i="103"/>
  <c r="Y1823" i="103"/>
  <c r="Z1823" i="103"/>
  <c r="AA1823" i="103"/>
  <c r="AB1823" i="103"/>
  <c r="AC1823" i="103"/>
  <c r="Y1824" i="103"/>
  <c r="Z1824" i="103"/>
  <c r="AA1824" i="103"/>
  <c r="AB1824" i="103"/>
  <c r="AC1824" i="103"/>
  <c r="Y1825" i="103"/>
  <c r="Z1825" i="103"/>
  <c r="AA1825" i="103"/>
  <c r="AB1825" i="103"/>
  <c r="AC1825" i="103"/>
  <c r="Y1826" i="103"/>
  <c r="Z1826" i="103"/>
  <c r="AA1826" i="103"/>
  <c r="AB1826" i="103"/>
  <c r="AC1826" i="103"/>
  <c r="Y1827" i="103"/>
  <c r="Z1827" i="103"/>
  <c r="AA1827" i="103"/>
  <c r="AB1827" i="103"/>
  <c r="AC1827" i="103"/>
  <c r="Y1828" i="103"/>
  <c r="Z1828" i="103"/>
  <c r="AA1828" i="103"/>
  <c r="AB1828" i="103"/>
  <c r="AC1828" i="103"/>
  <c r="Y1829" i="103"/>
  <c r="Z1829" i="103"/>
  <c r="AA1829" i="103"/>
  <c r="AB1829" i="103"/>
  <c r="AC1829" i="103"/>
  <c r="Y1830" i="103"/>
  <c r="Z1830" i="103"/>
  <c r="AA1830" i="103"/>
  <c r="AB1830" i="103"/>
  <c r="AC1830" i="103"/>
  <c r="Y1831" i="103"/>
  <c r="Z1831" i="103"/>
  <c r="AA1831" i="103"/>
  <c r="AB1831" i="103"/>
  <c r="AC1831" i="103"/>
  <c r="Y1832" i="103"/>
  <c r="Z1832" i="103"/>
  <c r="AA1832" i="103"/>
  <c r="AB1832" i="103"/>
  <c r="AC1832" i="103"/>
  <c r="Y1833" i="103"/>
  <c r="Z1833" i="103"/>
  <c r="AA1833" i="103"/>
  <c r="AB1833" i="103"/>
  <c r="AC1833" i="103"/>
  <c r="Y1834" i="103"/>
  <c r="Z1834" i="103"/>
  <c r="AA1834" i="103"/>
  <c r="AB1834" i="103"/>
  <c r="AC1834" i="103"/>
  <c r="Y1835" i="103"/>
  <c r="Z1835" i="103"/>
  <c r="AA1835" i="103"/>
  <c r="AB1835" i="103"/>
  <c r="AC1835" i="103"/>
  <c r="Y1836" i="103"/>
  <c r="Z1836" i="103"/>
  <c r="AA1836" i="103"/>
  <c r="AB1836" i="103"/>
  <c r="AC1836" i="103"/>
  <c r="Y1837" i="103"/>
  <c r="Z1837" i="103"/>
  <c r="AA1837" i="103"/>
  <c r="AB1837" i="103"/>
  <c r="AC1837" i="103"/>
  <c r="Y1838" i="103"/>
  <c r="Z1838" i="103"/>
  <c r="AA1838" i="103"/>
  <c r="AB1838" i="103"/>
  <c r="AC1838" i="103"/>
  <c r="Y1839" i="103"/>
  <c r="Z1839" i="103"/>
  <c r="AA1839" i="103"/>
  <c r="AB1839" i="103"/>
  <c r="AC1839" i="103"/>
  <c r="Y1840" i="103"/>
  <c r="Z1840" i="103"/>
  <c r="AA1840" i="103"/>
  <c r="AB1840" i="103"/>
  <c r="AC1840" i="103"/>
  <c r="Y1841" i="103"/>
  <c r="Z1841" i="103"/>
  <c r="AA1841" i="103"/>
  <c r="AB1841" i="103"/>
  <c r="AC1841" i="103"/>
  <c r="Y1842" i="103"/>
  <c r="Z1842" i="103"/>
  <c r="AA1842" i="103"/>
  <c r="AB1842" i="103"/>
  <c r="AC1842" i="103"/>
  <c r="Y1843" i="103"/>
  <c r="Z1843" i="103"/>
  <c r="AA1843" i="103"/>
  <c r="AB1843" i="103"/>
  <c r="AC1843" i="103"/>
  <c r="Y1844" i="103"/>
  <c r="Z1844" i="103"/>
  <c r="AA1844" i="103"/>
  <c r="AB1844" i="103"/>
  <c r="AC1844" i="103"/>
  <c r="Y1845" i="103"/>
  <c r="Z1845" i="103"/>
  <c r="AA1845" i="103"/>
  <c r="AB1845" i="103"/>
  <c r="AC1845" i="103"/>
  <c r="Y1846" i="103"/>
  <c r="Z1846" i="103"/>
  <c r="AA1846" i="103"/>
  <c r="AB1846" i="103"/>
  <c r="AC1846" i="103"/>
  <c r="Y1847" i="103"/>
  <c r="Z1847" i="103"/>
  <c r="AA1847" i="103"/>
  <c r="AB1847" i="103"/>
  <c r="AC1847" i="103"/>
  <c r="Y1848" i="103"/>
  <c r="Z1848" i="103"/>
  <c r="AA1848" i="103"/>
  <c r="AB1848" i="103"/>
  <c r="AC1848" i="103"/>
  <c r="Y1849" i="103"/>
  <c r="Z1849" i="103"/>
  <c r="AA1849" i="103"/>
  <c r="AB1849" i="103"/>
  <c r="AC1849" i="103"/>
  <c r="Y1850" i="103"/>
  <c r="Z1850" i="103"/>
  <c r="AA1850" i="103"/>
  <c r="AB1850" i="103"/>
  <c r="AC1850" i="103"/>
  <c r="Y1851" i="103"/>
  <c r="Z1851" i="103"/>
  <c r="AA1851" i="103"/>
  <c r="AB1851" i="103"/>
  <c r="AC1851" i="103"/>
  <c r="Y1852" i="103"/>
  <c r="Z1852" i="103"/>
  <c r="AA1852" i="103"/>
  <c r="AB1852" i="103"/>
  <c r="AC1852" i="103"/>
  <c r="Y1853" i="103"/>
  <c r="Z1853" i="103"/>
  <c r="AA1853" i="103"/>
  <c r="AB1853" i="103"/>
  <c r="AC1853" i="103"/>
  <c r="Y1854" i="103"/>
  <c r="Z1854" i="103"/>
  <c r="AA1854" i="103"/>
  <c r="AB1854" i="103"/>
  <c r="AC1854" i="103"/>
  <c r="Y1855" i="103"/>
  <c r="Z1855" i="103"/>
  <c r="AA1855" i="103"/>
  <c r="AB1855" i="103"/>
  <c r="AC1855" i="103"/>
  <c r="Y1856" i="103"/>
  <c r="Z1856" i="103"/>
  <c r="AA1856" i="103"/>
  <c r="AB1856" i="103"/>
  <c r="AC1856" i="103"/>
  <c r="Y1857" i="103"/>
  <c r="Z1857" i="103"/>
  <c r="AA1857" i="103"/>
  <c r="AB1857" i="103"/>
  <c r="AC1857" i="103"/>
  <c r="Y1858" i="103"/>
  <c r="Z1858" i="103"/>
  <c r="AA1858" i="103"/>
  <c r="AB1858" i="103"/>
  <c r="AC1858" i="103"/>
  <c r="Y1859" i="103"/>
  <c r="Z1859" i="103"/>
  <c r="AA1859" i="103"/>
  <c r="AB1859" i="103"/>
  <c r="AC1859" i="103"/>
  <c r="Y1860" i="103"/>
  <c r="Z1860" i="103"/>
  <c r="AA1860" i="103"/>
  <c r="AB1860" i="103"/>
  <c r="AC1860" i="103"/>
  <c r="Y1861" i="103"/>
  <c r="Z1861" i="103"/>
  <c r="AA1861" i="103"/>
  <c r="AB1861" i="103"/>
  <c r="AC1861" i="103"/>
  <c r="Y1862" i="103"/>
  <c r="Z1862" i="103"/>
  <c r="AA1862" i="103"/>
  <c r="AB1862" i="103"/>
  <c r="AC1862" i="103"/>
  <c r="Y1863" i="103"/>
  <c r="Z1863" i="103"/>
  <c r="AA1863" i="103"/>
  <c r="AB1863" i="103"/>
  <c r="AC1863" i="103"/>
  <c r="Y1864" i="103"/>
  <c r="Z1864" i="103"/>
  <c r="AA1864" i="103"/>
  <c r="AB1864" i="103"/>
  <c r="AC1864" i="103"/>
  <c r="Y1865" i="103"/>
  <c r="Z1865" i="103"/>
  <c r="AA1865" i="103"/>
  <c r="AB1865" i="103"/>
  <c r="AC1865" i="103"/>
  <c r="Y1866" i="103"/>
  <c r="Z1866" i="103"/>
  <c r="AA1866" i="103"/>
  <c r="AB1866" i="103"/>
  <c r="AC1866" i="103"/>
  <c r="Y1867" i="103"/>
  <c r="Z1867" i="103"/>
  <c r="AA1867" i="103"/>
  <c r="AB1867" i="103"/>
  <c r="AC1867" i="103"/>
  <c r="Y1868" i="103"/>
  <c r="Z1868" i="103"/>
  <c r="AA1868" i="103"/>
  <c r="AB1868" i="103"/>
  <c r="AC1868" i="103"/>
  <c r="Y1869" i="103"/>
  <c r="Z1869" i="103"/>
  <c r="AA1869" i="103"/>
  <c r="AB1869" i="103"/>
  <c r="AC1869" i="103"/>
  <c r="Y1870" i="103"/>
  <c r="Z1870" i="103"/>
  <c r="AA1870" i="103"/>
  <c r="AB1870" i="103"/>
  <c r="AC1870" i="103"/>
  <c r="Y1871" i="103"/>
  <c r="Z1871" i="103"/>
  <c r="AA1871" i="103"/>
  <c r="AB1871" i="103"/>
  <c r="AC1871" i="103"/>
  <c r="Y1872" i="103"/>
  <c r="Z1872" i="103"/>
  <c r="AA1872" i="103"/>
  <c r="AB1872" i="103"/>
  <c r="AC1872" i="103"/>
  <c r="Y1873" i="103"/>
  <c r="Z1873" i="103"/>
  <c r="AA1873" i="103"/>
  <c r="AB1873" i="103"/>
  <c r="AC1873" i="103"/>
  <c r="Y1874" i="103"/>
  <c r="Z1874" i="103"/>
  <c r="AA1874" i="103"/>
  <c r="AB1874" i="103"/>
  <c r="AC1874" i="103"/>
  <c r="Y1875" i="103"/>
  <c r="Z1875" i="103"/>
  <c r="AA1875" i="103"/>
  <c r="AB1875" i="103"/>
  <c r="AC1875" i="103"/>
  <c r="Y1876" i="103"/>
  <c r="Z1876" i="103"/>
  <c r="AA1876" i="103"/>
  <c r="AB1876" i="103"/>
  <c r="AC1876" i="103"/>
  <c r="Y1877" i="103"/>
  <c r="Z1877" i="103"/>
  <c r="AA1877" i="103"/>
  <c r="AB1877" i="103"/>
  <c r="AC1877" i="103"/>
  <c r="Y1878" i="103"/>
  <c r="Z1878" i="103"/>
  <c r="AA1878" i="103"/>
  <c r="AB1878" i="103"/>
  <c r="AC1878" i="103"/>
  <c r="Y1879" i="103"/>
  <c r="Z1879" i="103"/>
  <c r="AA1879" i="103"/>
  <c r="AB1879" i="103"/>
  <c r="AC1879" i="103"/>
  <c r="Y1880" i="103"/>
  <c r="Z1880" i="103"/>
  <c r="AA1880" i="103"/>
  <c r="AB1880" i="103"/>
  <c r="AC1880" i="103"/>
  <c r="Y1881" i="103"/>
  <c r="Z1881" i="103"/>
  <c r="AA1881" i="103"/>
  <c r="AB1881" i="103"/>
  <c r="AC1881" i="103"/>
  <c r="Y1882" i="103"/>
  <c r="Z1882" i="103"/>
  <c r="AA1882" i="103"/>
  <c r="AB1882" i="103"/>
  <c r="AC1882" i="103"/>
  <c r="Y1883" i="103"/>
  <c r="Z1883" i="103"/>
  <c r="AA1883" i="103"/>
  <c r="AB1883" i="103"/>
  <c r="AC1883" i="103"/>
  <c r="Y1884" i="103"/>
  <c r="Z1884" i="103"/>
  <c r="AA1884" i="103"/>
  <c r="AB1884" i="103"/>
  <c r="AC1884" i="103"/>
  <c r="Y1885" i="103"/>
  <c r="Z1885" i="103"/>
  <c r="AA1885" i="103"/>
  <c r="AB1885" i="103"/>
  <c r="AC1885" i="103"/>
  <c r="Y1886" i="103"/>
  <c r="Z1886" i="103"/>
  <c r="AA1886" i="103"/>
  <c r="AB1886" i="103"/>
  <c r="AC1886" i="103"/>
  <c r="Y1887" i="103"/>
  <c r="Z1887" i="103"/>
  <c r="AA1887" i="103"/>
  <c r="AB1887" i="103"/>
  <c r="AC1887" i="103"/>
  <c r="Y1888" i="103"/>
  <c r="Z1888" i="103"/>
  <c r="AA1888" i="103"/>
  <c r="AB1888" i="103"/>
  <c r="AC1888" i="103"/>
  <c r="Y1889" i="103"/>
  <c r="Z1889" i="103"/>
  <c r="AA1889" i="103"/>
  <c r="AB1889" i="103"/>
  <c r="AC1889" i="103"/>
  <c r="Y1890" i="103"/>
  <c r="Z1890" i="103"/>
  <c r="AA1890" i="103"/>
  <c r="AB1890" i="103"/>
  <c r="AC1890" i="103"/>
  <c r="Y1891" i="103"/>
  <c r="Z1891" i="103"/>
  <c r="AA1891" i="103"/>
  <c r="AB1891" i="103"/>
  <c r="AC1891" i="103"/>
  <c r="Y1892" i="103"/>
  <c r="Z1892" i="103"/>
  <c r="AA1892" i="103"/>
  <c r="AB1892" i="103"/>
  <c r="AC1892" i="103"/>
  <c r="Y1893" i="103"/>
  <c r="Z1893" i="103"/>
  <c r="AA1893" i="103"/>
  <c r="AB1893" i="103"/>
  <c r="AC1893" i="103"/>
  <c r="Y1894" i="103"/>
  <c r="Z1894" i="103"/>
  <c r="AA1894" i="103"/>
  <c r="AB1894" i="103"/>
  <c r="AC1894" i="103"/>
  <c r="Y1895" i="103"/>
  <c r="Z1895" i="103"/>
  <c r="AA1895" i="103"/>
  <c r="AB1895" i="103"/>
  <c r="AC1895" i="103"/>
  <c r="Y1896" i="103"/>
  <c r="Z1896" i="103"/>
  <c r="AA1896" i="103"/>
  <c r="AB1896" i="103"/>
  <c r="AC1896" i="103"/>
  <c r="Y1897" i="103"/>
  <c r="Z1897" i="103"/>
  <c r="AA1897" i="103"/>
  <c r="AB1897" i="103"/>
  <c r="AC1897" i="103"/>
  <c r="Y1898" i="103"/>
  <c r="Z1898" i="103"/>
  <c r="AA1898" i="103"/>
  <c r="AB1898" i="103"/>
  <c r="AC1898" i="103"/>
  <c r="Y1899" i="103"/>
  <c r="Z1899" i="103"/>
  <c r="AA1899" i="103"/>
  <c r="AB1899" i="103"/>
  <c r="AC1899" i="103"/>
  <c r="Y1900" i="103"/>
  <c r="Z1900" i="103"/>
  <c r="AA1900" i="103"/>
  <c r="AB1900" i="103"/>
  <c r="AC1900" i="103"/>
  <c r="Y1901" i="103"/>
  <c r="Z1901" i="103"/>
  <c r="AA1901" i="103"/>
  <c r="AB1901" i="103"/>
  <c r="AC1901" i="103"/>
  <c r="Y1902" i="103"/>
  <c r="Z1902" i="103"/>
  <c r="AA1902" i="103"/>
  <c r="AB1902" i="103"/>
  <c r="AC1902" i="103"/>
  <c r="Y1903" i="103"/>
  <c r="Z1903" i="103"/>
  <c r="AA1903" i="103"/>
  <c r="AB1903" i="103"/>
  <c r="AC1903" i="103"/>
  <c r="Y1904" i="103"/>
  <c r="Z1904" i="103"/>
  <c r="AA1904" i="103"/>
  <c r="AB1904" i="103"/>
  <c r="AC1904" i="103"/>
  <c r="Y1905" i="103"/>
  <c r="Z1905" i="103"/>
  <c r="AA1905" i="103"/>
  <c r="AB1905" i="103"/>
  <c r="AC1905" i="103"/>
  <c r="Y1906" i="103"/>
  <c r="Z1906" i="103"/>
  <c r="AA1906" i="103"/>
  <c r="AB1906" i="103"/>
  <c r="AC1906" i="103"/>
  <c r="Y1907" i="103"/>
  <c r="Z1907" i="103"/>
  <c r="AA1907" i="103"/>
  <c r="AB1907" i="103"/>
  <c r="AC1907" i="103"/>
  <c r="Y1908" i="103"/>
  <c r="Z1908" i="103"/>
  <c r="AA1908" i="103"/>
  <c r="AB1908" i="103"/>
  <c r="AC1908" i="103"/>
  <c r="Y1909" i="103"/>
  <c r="Z1909" i="103"/>
  <c r="AA1909" i="103"/>
  <c r="AB1909" i="103"/>
  <c r="AC1909" i="103"/>
  <c r="Y1910" i="103"/>
  <c r="Z1910" i="103"/>
  <c r="AA1910" i="103"/>
  <c r="AB1910" i="103"/>
  <c r="AC1910" i="103"/>
  <c r="Y1911" i="103"/>
  <c r="Z1911" i="103"/>
  <c r="AA1911" i="103"/>
  <c r="AB1911" i="103"/>
  <c r="AC1911" i="103"/>
  <c r="Y1912" i="103"/>
  <c r="Z1912" i="103"/>
  <c r="AA1912" i="103"/>
  <c r="AB1912" i="103"/>
  <c r="AC1912" i="103"/>
  <c r="Y1913" i="103"/>
  <c r="Z1913" i="103"/>
  <c r="AA1913" i="103"/>
  <c r="AB1913" i="103"/>
  <c r="AC1913" i="103"/>
  <c r="Y1914" i="103"/>
  <c r="Z1914" i="103"/>
  <c r="AA1914" i="103"/>
  <c r="AB1914" i="103"/>
  <c r="AC1914" i="103"/>
  <c r="Y1915" i="103"/>
  <c r="Z1915" i="103"/>
  <c r="AA1915" i="103"/>
  <c r="AB1915" i="103"/>
  <c r="AC1915" i="103"/>
  <c r="Y1916" i="103"/>
  <c r="Z1916" i="103"/>
  <c r="AA1916" i="103"/>
  <c r="AB1916" i="103"/>
  <c r="AC1916" i="103"/>
  <c r="Y1917" i="103"/>
  <c r="Z1917" i="103"/>
  <c r="AA1917" i="103"/>
  <c r="AB1917" i="103"/>
  <c r="AC1917" i="103"/>
  <c r="Y1918" i="103"/>
  <c r="Z1918" i="103"/>
  <c r="AA1918" i="103"/>
  <c r="AB1918" i="103"/>
  <c r="AC1918" i="103"/>
  <c r="Y1919" i="103"/>
  <c r="Z1919" i="103"/>
  <c r="AA1919" i="103"/>
  <c r="AB1919" i="103"/>
  <c r="AC1919" i="103"/>
  <c r="Y1920" i="103"/>
  <c r="Z1920" i="103"/>
  <c r="AA1920" i="103"/>
  <c r="AB1920" i="103"/>
  <c r="AC1920" i="103"/>
  <c r="Y1921" i="103"/>
  <c r="Z1921" i="103"/>
  <c r="AA1921" i="103"/>
  <c r="AB1921" i="103"/>
  <c r="AC1921" i="103"/>
  <c r="Y1922" i="103"/>
  <c r="Z1922" i="103"/>
  <c r="AA1922" i="103"/>
  <c r="AB1922" i="103"/>
  <c r="AC1922" i="103"/>
  <c r="Y1923" i="103"/>
  <c r="Z1923" i="103"/>
  <c r="AA1923" i="103"/>
  <c r="AB1923" i="103"/>
  <c r="AC1923" i="103"/>
  <c r="Y1924" i="103"/>
  <c r="Z1924" i="103"/>
  <c r="AA1924" i="103"/>
  <c r="AB1924" i="103"/>
  <c r="AC1924" i="103"/>
  <c r="Y1925" i="103"/>
  <c r="Z1925" i="103"/>
  <c r="AA1925" i="103"/>
  <c r="AB1925" i="103"/>
  <c r="AC1925" i="103"/>
  <c r="Y1926" i="103"/>
  <c r="Z1926" i="103"/>
  <c r="AA1926" i="103"/>
  <c r="AB1926" i="103"/>
  <c r="AC1926" i="103"/>
  <c r="Y1927" i="103"/>
  <c r="Z1927" i="103"/>
  <c r="AA1927" i="103"/>
  <c r="AB1927" i="103"/>
  <c r="AC1927" i="103"/>
  <c r="Y1928" i="103"/>
  <c r="Z1928" i="103"/>
  <c r="AA1928" i="103"/>
  <c r="AB1928" i="103"/>
  <c r="AC1928" i="103"/>
  <c r="Y1929" i="103"/>
  <c r="Z1929" i="103"/>
  <c r="AA1929" i="103"/>
  <c r="AB1929" i="103"/>
  <c r="AC1929" i="103"/>
  <c r="Y1930" i="103"/>
  <c r="Z1930" i="103"/>
  <c r="AA1930" i="103"/>
  <c r="AB1930" i="103"/>
  <c r="AC1930" i="103"/>
  <c r="Y1931" i="103"/>
  <c r="Z1931" i="103"/>
  <c r="AA1931" i="103"/>
  <c r="AB1931" i="103"/>
  <c r="AC1931" i="103"/>
  <c r="Y1932" i="103"/>
  <c r="Z1932" i="103"/>
  <c r="AA1932" i="103"/>
  <c r="AB1932" i="103"/>
  <c r="AC1932" i="103"/>
  <c r="Y1933" i="103"/>
  <c r="Z1933" i="103"/>
  <c r="AA1933" i="103"/>
  <c r="AB1933" i="103"/>
  <c r="AC1933" i="103"/>
  <c r="Y1934" i="103"/>
  <c r="Z1934" i="103"/>
  <c r="AA1934" i="103"/>
  <c r="AB1934" i="103"/>
  <c r="AC1934" i="103"/>
  <c r="Y1935" i="103"/>
  <c r="Z1935" i="103"/>
  <c r="AA1935" i="103"/>
  <c r="AB1935" i="103"/>
  <c r="AC1935" i="103"/>
  <c r="Y1936" i="103"/>
  <c r="Z1936" i="103"/>
  <c r="AA1936" i="103"/>
  <c r="AB1936" i="103"/>
  <c r="AC1936" i="103"/>
  <c r="Y1937" i="103"/>
  <c r="Z1937" i="103"/>
  <c r="AA1937" i="103"/>
  <c r="AB1937" i="103"/>
  <c r="AC1937" i="103"/>
  <c r="Y1938" i="103"/>
  <c r="Z1938" i="103"/>
  <c r="AA1938" i="103"/>
  <c r="AB1938" i="103"/>
  <c r="AC1938" i="103"/>
  <c r="Y1939" i="103"/>
  <c r="Z1939" i="103"/>
  <c r="AA1939" i="103"/>
  <c r="AB1939" i="103"/>
  <c r="AC1939" i="103"/>
  <c r="Y1940" i="103"/>
  <c r="Z1940" i="103"/>
  <c r="AA1940" i="103"/>
  <c r="AB1940" i="103"/>
  <c r="AC1940" i="103"/>
  <c r="Y1941" i="103"/>
  <c r="Z1941" i="103"/>
  <c r="AA1941" i="103"/>
  <c r="AB1941" i="103"/>
  <c r="AC1941" i="103"/>
  <c r="Y1942" i="103"/>
  <c r="Z1942" i="103"/>
  <c r="AA1942" i="103"/>
  <c r="AB1942" i="103"/>
  <c r="AC1942" i="103"/>
  <c r="Y1943" i="103"/>
  <c r="Z1943" i="103"/>
  <c r="AA1943" i="103"/>
  <c r="AB1943" i="103"/>
  <c r="AC1943" i="103"/>
  <c r="Y1944" i="103"/>
  <c r="Z1944" i="103"/>
  <c r="AA1944" i="103"/>
  <c r="AB1944" i="103"/>
  <c r="AC1944" i="103"/>
  <c r="Y1945" i="103"/>
  <c r="Z1945" i="103"/>
  <c r="AA1945" i="103"/>
  <c r="AB1945" i="103"/>
  <c r="AC1945" i="103"/>
  <c r="Y1946" i="103"/>
  <c r="Z1946" i="103"/>
  <c r="AA1946" i="103"/>
  <c r="AB1946" i="103"/>
  <c r="AC1946" i="103"/>
  <c r="Y1947" i="103"/>
  <c r="Z1947" i="103"/>
  <c r="AA1947" i="103"/>
  <c r="AB1947" i="103"/>
  <c r="AC1947" i="103"/>
  <c r="Y1948" i="103"/>
  <c r="Z1948" i="103"/>
  <c r="AA1948" i="103"/>
  <c r="AB1948" i="103"/>
  <c r="AC1948" i="103"/>
  <c r="Y1949" i="103"/>
  <c r="Z1949" i="103"/>
  <c r="AA1949" i="103"/>
  <c r="AB1949" i="103"/>
  <c r="AC1949" i="103"/>
  <c r="Y1950" i="103"/>
  <c r="Z1950" i="103"/>
  <c r="AA1950" i="103"/>
  <c r="AB1950" i="103"/>
  <c r="AC1950" i="103"/>
  <c r="Y1951" i="103"/>
  <c r="Z1951" i="103"/>
  <c r="AA1951" i="103"/>
  <c r="AB1951" i="103"/>
  <c r="AC1951" i="103"/>
  <c r="Y1952" i="103"/>
  <c r="Z1952" i="103"/>
  <c r="AA1952" i="103"/>
  <c r="AB1952" i="103"/>
  <c r="AC1952" i="103"/>
  <c r="Y1953" i="103"/>
  <c r="Z1953" i="103"/>
  <c r="AA1953" i="103"/>
  <c r="AB1953" i="103"/>
  <c r="AC1953" i="103"/>
  <c r="Y1954" i="103"/>
  <c r="Z1954" i="103"/>
  <c r="AA1954" i="103"/>
  <c r="AB1954" i="103"/>
  <c r="AC1954" i="103"/>
  <c r="Y1955" i="103"/>
  <c r="Z1955" i="103"/>
  <c r="AA1955" i="103"/>
  <c r="AB1955" i="103"/>
  <c r="AC1955" i="103"/>
  <c r="Y1956" i="103"/>
  <c r="Z1956" i="103"/>
  <c r="AA1956" i="103"/>
  <c r="AB1956" i="103"/>
  <c r="AC1956" i="103"/>
  <c r="Y1957" i="103"/>
  <c r="Z1957" i="103"/>
  <c r="AA1957" i="103"/>
  <c r="AB1957" i="103"/>
  <c r="AC1957" i="103"/>
  <c r="Y1958" i="103"/>
  <c r="Z1958" i="103"/>
  <c r="AA1958" i="103"/>
  <c r="AB1958" i="103"/>
  <c r="AC1958" i="103"/>
  <c r="Y1959" i="103"/>
  <c r="Z1959" i="103"/>
  <c r="AA1959" i="103"/>
  <c r="AB1959" i="103"/>
  <c r="AC1959" i="103"/>
  <c r="Y1960" i="103"/>
  <c r="Z1960" i="103"/>
  <c r="AA1960" i="103"/>
  <c r="AB1960" i="103"/>
  <c r="AC1960" i="103"/>
  <c r="Y1961" i="103"/>
  <c r="Z1961" i="103"/>
  <c r="AA1961" i="103"/>
  <c r="AB1961" i="103"/>
  <c r="AC1961" i="103"/>
  <c r="Y1962" i="103"/>
  <c r="Z1962" i="103"/>
  <c r="AA1962" i="103"/>
  <c r="AB1962" i="103"/>
  <c r="AC1962" i="103"/>
  <c r="Y1963" i="103"/>
  <c r="Z1963" i="103"/>
  <c r="AA1963" i="103"/>
  <c r="AB1963" i="103"/>
  <c r="AC1963" i="103"/>
  <c r="Y1964" i="103"/>
  <c r="Z1964" i="103"/>
  <c r="AA1964" i="103"/>
  <c r="AB1964" i="103"/>
  <c r="AC1964" i="103"/>
  <c r="Y1965" i="103"/>
  <c r="Z1965" i="103"/>
  <c r="AA1965" i="103"/>
  <c r="AB1965" i="103"/>
  <c r="AC1965" i="103"/>
  <c r="Y1966" i="103"/>
  <c r="Z1966" i="103"/>
  <c r="AA1966" i="103"/>
  <c r="AB1966" i="103"/>
  <c r="AC1966" i="103"/>
  <c r="Y1967" i="103"/>
  <c r="Z1967" i="103"/>
  <c r="AA1967" i="103"/>
  <c r="AB1967" i="103"/>
  <c r="AC1967" i="103"/>
  <c r="Y1968" i="103"/>
  <c r="Z1968" i="103"/>
  <c r="AA1968" i="103"/>
  <c r="AB1968" i="103"/>
  <c r="AC1968" i="103"/>
  <c r="Y1969" i="103"/>
  <c r="Z1969" i="103"/>
  <c r="AA1969" i="103"/>
  <c r="AB1969" i="103"/>
  <c r="AC1969" i="103"/>
  <c r="Y1970" i="103"/>
  <c r="Z1970" i="103"/>
  <c r="AA1970" i="103"/>
  <c r="AB1970" i="103"/>
  <c r="AC1970" i="103"/>
  <c r="Y1971" i="103"/>
  <c r="Z1971" i="103"/>
  <c r="AA1971" i="103"/>
  <c r="AB1971" i="103"/>
  <c r="AC1971" i="103"/>
  <c r="Y1972" i="103"/>
  <c r="Z1972" i="103"/>
  <c r="AA1972" i="103"/>
  <c r="AB1972" i="103"/>
  <c r="AC1972" i="103"/>
  <c r="Y1973" i="103"/>
  <c r="Z1973" i="103"/>
  <c r="AA1973" i="103"/>
  <c r="AB1973" i="103"/>
  <c r="AC1973" i="103"/>
  <c r="Y1974" i="103"/>
  <c r="Z1974" i="103"/>
  <c r="AA1974" i="103"/>
  <c r="AB1974" i="103"/>
  <c r="AC1974" i="103"/>
  <c r="Y1975" i="103"/>
  <c r="Z1975" i="103"/>
  <c r="AA1975" i="103"/>
  <c r="AB1975" i="103"/>
  <c r="AC1975" i="103"/>
  <c r="Y1976" i="103"/>
  <c r="Z1976" i="103"/>
  <c r="AA1976" i="103"/>
  <c r="AB1976" i="103"/>
  <c r="AC1976" i="103"/>
  <c r="Y1977" i="103"/>
  <c r="Z1977" i="103"/>
  <c r="AA1977" i="103"/>
  <c r="AB1977" i="103"/>
  <c r="AC1977" i="103"/>
  <c r="Y1978" i="103"/>
  <c r="Z1978" i="103"/>
  <c r="AA1978" i="103"/>
  <c r="AB1978" i="103"/>
  <c r="AC1978" i="103"/>
  <c r="Y1979" i="103"/>
  <c r="Z1979" i="103"/>
  <c r="AA1979" i="103"/>
  <c r="AB1979" i="103"/>
  <c r="AC1979" i="103"/>
  <c r="Y1980" i="103"/>
  <c r="Z1980" i="103"/>
  <c r="AA1980" i="103"/>
  <c r="AB1980" i="103"/>
  <c r="AC1980" i="103"/>
  <c r="Y1981" i="103"/>
  <c r="Z1981" i="103"/>
  <c r="AA1981" i="103"/>
  <c r="AB1981" i="103"/>
  <c r="AC1981" i="103"/>
  <c r="Y1982" i="103"/>
  <c r="Z1982" i="103"/>
  <c r="AA1982" i="103"/>
  <c r="AB1982" i="103"/>
  <c r="AC1982" i="103"/>
  <c r="Y1983" i="103"/>
  <c r="Z1983" i="103"/>
  <c r="AA1983" i="103"/>
  <c r="AB1983" i="103"/>
  <c r="AC1983" i="103"/>
  <c r="Y1984" i="103"/>
  <c r="Z1984" i="103"/>
  <c r="AA1984" i="103"/>
  <c r="AB1984" i="103"/>
  <c r="AC1984" i="103"/>
  <c r="Y1985" i="103"/>
  <c r="Z1985" i="103"/>
  <c r="AA1985" i="103"/>
  <c r="AB1985" i="103"/>
  <c r="AC1985" i="103"/>
  <c r="Y1986" i="103"/>
  <c r="Z1986" i="103"/>
  <c r="AA1986" i="103"/>
  <c r="AB1986" i="103"/>
  <c r="AC1986" i="103"/>
  <c r="Y1987" i="103"/>
  <c r="Z1987" i="103"/>
  <c r="AA1987" i="103"/>
  <c r="AB1987" i="103"/>
  <c r="AC1987" i="103"/>
  <c r="Y1988" i="103"/>
  <c r="Z1988" i="103"/>
  <c r="AA1988" i="103"/>
  <c r="AB1988" i="103"/>
  <c r="AC1988" i="103"/>
  <c r="Y1989" i="103"/>
  <c r="Z1989" i="103"/>
  <c r="AA1989" i="103"/>
  <c r="AB1989" i="103"/>
  <c r="AC1989" i="103"/>
  <c r="Y1990" i="103"/>
  <c r="Z1990" i="103"/>
  <c r="AA1990" i="103"/>
  <c r="AB1990" i="103"/>
  <c r="AC1990" i="103"/>
  <c r="Y1991" i="103"/>
  <c r="Z1991" i="103"/>
  <c r="AA1991" i="103"/>
  <c r="AB1991" i="103"/>
  <c r="AC1991" i="103"/>
  <c r="Y1992" i="103"/>
  <c r="Z1992" i="103"/>
  <c r="AA1992" i="103"/>
  <c r="AB1992" i="103"/>
  <c r="AC1992" i="103"/>
  <c r="Y1993" i="103"/>
  <c r="Z1993" i="103"/>
  <c r="AA1993" i="103"/>
  <c r="AB1993" i="103"/>
  <c r="AC1993" i="103"/>
  <c r="Y1994" i="103"/>
  <c r="Z1994" i="103"/>
  <c r="AA1994" i="103"/>
  <c r="AB1994" i="103"/>
  <c r="AC1994" i="103"/>
  <c r="Y1995" i="103"/>
  <c r="Z1995" i="103"/>
  <c r="AA1995" i="103"/>
  <c r="AB1995" i="103"/>
  <c r="AC1995" i="103"/>
  <c r="Y1996" i="103"/>
  <c r="Z1996" i="103"/>
  <c r="AA1996" i="103"/>
  <c r="AB1996" i="103"/>
  <c r="AC1996" i="103"/>
  <c r="Y1997" i="103"/>
  <c r="Z1997" i="103"/>
  <c r="AA1997" i="103"/>
  <c r="AB1997" i="103"/>
  <c r="AC1997" i="103"/>
  <c r="Y1998" i="103"/>
  <c r="Z1998" i="103"/>
  <c r="AA1998" i="103"/>
  <c r="AB1998" i="103"/>
  <c r="AC1998" i="103"/>
  <c r="Y1999" i="103"/>
  <c r="Z1999" i="103"/>
  <c r="AA1999" i="103"/>
  <c r="AB1999" i="103"/>
  <c r="AC1999" i="103"/>
  <c r="Y2000" i="103"/>
  <c r="Z2000" i="103"/>
  <c r="AA2000" i="103"/>
  <c r="AB2000" i="103"/>
  <c r="AC2000" i="103"/>
  <c r="Y2001" i="103"/>
  <c r="Z2001" i="103"/>
  <c r="AA2001" i="103"/>
  <c r="AB2001" i="103"/>
  <c r="AC2001" i="103"/>
  <c r="Y2002" i="103"/>
  <c r="Z2002" i="103"/>
  <c r="AA2002" i="103"/>
  <c r="AB2002" i="103"/>
  <c r="AC2002" i="103"/>
  <c r="Y2003" i="103"/>
  <c r="Z2003" i="103"/>
  <c r="AA2003" i="103"/>
  <c r="AB2003" i="103"/>
  <c r="AC2003" i="103"/>
  <c r="Y2004" i="103"/>
  <c r="Z2004" i="103"/>
  <c r="AA2004" i="103"/>
  <c r="AB2004" i="103"/>
  <c r="AC2004" i="103"/>
  <c r="Y2005" i="103"/>
  <c r="Z2005" i="103"/>
  <c r="AA2005" i="103"/>
  <c r="AB2005" i="103"/>
  <c r="AC2005" i="103"/>
  <c r="Y2006" i="103"/>
  <c r="Z2006" i="103"/>
  <c r="AA2006" i="103"/>
  <c r="AB2006" i="103"/>
  <c r="AC2006" i="103"/>
  <c r="Y2007" i="103"/>
  <c r="Z2007" i="103"/>
  <c r="AA2007" i="103"/>
  <c r="AB2007" i="103"/>
  <c r="AC2007" i="103"/>
  <c r="Y2008" i="103"/>
  <c r="Z2008" i="103"/>
  <c r="AA2008" i="103"/>
  <c r="AB2008" i="103"/>
  <c r="AC2008" i="103"/>
  <c r="Y2009" i="103"/>
  <c r="Z2009" i="103"/>
  <c r="AA2009" i="103"/>
  <c r="AB2009" i="103"/>
  <c r="AC2009" i="103"/>
  <c r="Y2010" i="103"/>
  <c r="Z2010" i="103"/>
  <c r="AA2010" i="103"/>
  <c r="AB2010" i="103"/>
  <c r="AC2010" i="103"/>
  <c r="Y2011" i="103"/>
  <c r="Z2011" i="103"/>
  <c r="AA2011" i="103"/>
  <c r="AB2011" i="103"/>
  <c r="AC2011" i="103"/>
  <c r="Y2012" i="103"/>
  <c r="Z2012" i="103"/>
  <c r="AA2012" i="103"/>
  <c r="AB2012" i="103"/>
  <c r="AC2012" i="103"/>
  <c r="Y2013" i="103"/>
  <c r="Z2013" i="103"/>
  <c r="AA2013" i="103"/>
  <c r="AB2013" i="103"/>
  <c r="AC2013" i="103"/>
  <c r="Y2014" i="103"/>
  <c r="Z2014" i="103"/>
  <c r="AA2014" i="103"/>
  <c r="AB2014" i="103"/>
  <c r="AC2014" i="103"/>
  <c r="Y2015" i="103"/>
  <c r="Z2015" i="103"/>
  <c r="AA2015" i="103"/>
  <c r="AB2015" i="103"/>
  <c r="AC2015" i="103"/>
  <c r="Y2016" i="103"/>
  <c r="Z2016" i="103"/>
  <c r="AA2016" i="103"/>
  <c r="AB2016" i="103"/>
  <c r="AC2016" i="103"/>
  <c r="Y2017" i="103"/>
  <c r="Z2017" i="103"/>
  <c r="AA2017" i="103"/>
  <c r="AB2017" i="103"/>
  <c r="AC2017" i="103"/>
  <c r="Y2018" i="103"/>
  <c r="Z2018" i="103"/>
  <c r="AA2018" i="103"/>
  <c r="AB2018" i="103"/>
  <c r="AC2018" i="103"/>
  <c r="Y2019" i="103"/>
  <c r="Z2019" i="103"/>
  <c r="AA2019" i="103"/>
  <c r="AB2019" i="103"/>
  <c r="AC2019" i="103"/>
  <c r="Y2020" i="103"/>
  <c r="Z2020" i="103"/>
  <c r="AA2020" i="103"/>
  <c r="AB2020" i="103"/>
  <c r="AC2020" i="103"/>
  <c r="Y2021" i="103"/>
  <c r="Z2021" i="103"/>
  <c r="AA2021" i="103"/>
  <c r="AB2021" i="103"/>
  <c r="AC2021" i="103"/>
  <c r="Y2022" i="103"/>
  <c r="Z2022" i="103"/>
  <c r="AA2022" i="103"/>
  <c r="AB2022" i="103"/>
  <c r="AC2022" i="103"/>
  <c r="Y2023" i="103"/>
  <c r="Z2023" i="103"/>
  <c r="AA2023" i="103"/>
  <c r="AB2023" i="103"/>
  <c r="AC2023" i="103"/>
  <c r="Y2024" i="103"/>
  <c r="Z2024" i="103"/>
  <c r="AA2024" i="103"/>
  <c r="AB2024" i="103"/>
  <c r="AC2024" i="103"/>
  <c r="Y2025" i="103"/>
  <c r="Z2025" i="103"/>
  <c r="AA2025" i="103"/>
  <c r="AB2025" i="103"/>
  <c r="AC2025" i="103"/>
  <c r="Y2026" i="103"/>
  <c r="Z2026" i="103"/>
  <c r="AA2026" i="103"/>
  <c r="AB2026" i="103"/>
  <c r="AC2026" i="103"/>
  <c r="Y2027" i="103"/>
  <c r="Z2027" i="103"/>
  <c r="AA2027" i="103"/>
  <c r="AB2027" i="103"/>
  <c r="AC2027" i="103"/>
  <c r="Y2028" i="103"/>
  <c r="Z2028" i="103"/>
  <c r="AA2028" i="103"/>
  <c r="AB2028" i="103"/>
  <c r="AC2028" i="103"/>
  <c r="Y2029" i="103"/>
  <c r="Z2029" i="103"/>
  <c r="AA2029" i="103"/>
  <c r="AB2029" i="103"/>
  <c r="AC2029" i="103"/>
  <c r="Y2030" i="103"/>
  <c r="Z2030" i="103"/>
  <c r="AA2030" i="103"/>
  <c r="AB2030" i="103"/>
  <c r="AC2030" i="103"/>
  <c r="Y2031" i="103"/>
  <c r="Z2031" i="103"/>
  <c r="AA2031" i="103"/>
  <c r="AB2031" i="103"/>
  <c r="AC2031" i="103"/>
  <c r="Y2032" i="103"/>
  <c r="Z2032" i="103"/>
  <c r="AA2032" i="103"/>
  <c r="AB2032" i="103"/>
  <c r="AC2032" i="103"/>
  <c r="Y2033" i="103"/>
  <c r="Z2033" i="103"/>
  <c r="AA2033" i="103"/>
  <c r="AB2033" i="103"/>
  <c r="AC2033" i="103"/>
  <c r="Y2034" i="103"/>
  <c r="Z2034" i="103"/>
  <c r="AA2034" i="103"/>
  <c r="AB2034" i="103"/>
  <c r="AC2034" i="103"/>
  <c r="Y2035" i="103"/>
  <c r="Z2035" i="103"/>
  <c r="AA2035" i="103"/>
  <c r="AB2035" i="103"/>
  <c r="AC2035" i="103"/>
  <c r="Y2036" i="103"/>
  <c r="Z2036" i="103"/>
  <c r="AA2036" i="103"/>
  <c r="AB2036" i="103"/>
  <c r="AC2036" i="103"/>
  <c r="Y2037" i="103"/>
  <c r="Z2037" i="103"/>
  <c r="AA2037" i="103"/>
  <c r="AB2037" i="103"/>
  <c r="AC2037" i="103"/>
  <c r="Y2038" i="103"/>
  <c r="Z2038" i="103"/>
  <c r="AA2038" i="103"/>
  <c r="AB2038" i="103"/>
  <c r="AC2038" i="103"/>
  <c r="Y2039" i="103"/>
  <c r="Z2039" i="103"/>
  <c r="AA2039" i="103"/>
  <c r="AB2039" i="103"/>
  <c r="AC2039" i="103"/>
  <c r="Y2040" i="103"/>
  <c r="Z2040" i="103"/>
  <c r="AA2040" i="103"/>
  <c r="AB2040" i="103"/>
  <c r="AC2040" i="103"/>
  <c r="Y2041" i="103"/>
  <c r="Z2041" i="103"/>
  <c r="AA2041" i="103"/>
  <c r="AB2041" i="103"/>
  <c r="AC2041" i="103"/>
  <c r="Y2042" i="103"/>
  <c r="Z2042" i="103"/>
  <c r="AA2042" i="103"/>
  <c r="AB2042" i="103"/>
  <c r="AC2042" i="103"/>
  <c r="Y2043" i="103"/>
  <c r="Z2043" i="103"/>
  <c r="AA2043" i="103"/>
  <c r="AB2043" i="103"/>
  <c r="AC2043" i="103"/>
  <c r="Y2044" i="103"/>
  <c r="Z2044" i="103"/>
  <c r="AA2044" i="103"/>
  <c r="AB2044" i="103"/>
  <c r="AC2044" i="103"/>
  <c r="Y2045" i="103"/>
  <c r="Z2045" i="103"/>
  <c r="AA2045" i="103"/>
  <c r="AB2045" i="103"/>
  <c r="AC2045" i="103"/>
  <c r="Y2046" i="103"/>
  <c r="Z2046" i="103"/>
  <c r="AA2046" i="103"/>
  <c r="AB2046" i="103"/>
  <c r="AC2046" i="103"/>
  <c r="Y2047" i="103"/>
  <c r="Z2047" i="103"/>
  <c r="AA2047" i="103"/>
  <c r="AB2047" i="103"/>
  <c r="AC2047" i="103"/>
  <c r="Y2048" i="103"/>
  <c r="Z2048" i="103"/>
  <c r="AA2048" i="103"/>
  <c r="AB2048" i="103"/>
  <c r="AC2048" i="103"/>
  <c r="Y2049" i="103"/>
  <c r="Z2049" i="103"/>
  <c r="AA2049" i="103"/>
  <c r="AB2049" i="103"/>
  <c r="AC2049" i="103"/>
  <c r="Y2050" i="103"/>
  <c r="Z2050" i="103"/>
  <c r="AA2050" i="103"/>
  <c r="AB2050" i="103"/>
  <c r="AC2050" i="103"/>
  <c r="Y2051" i="103"/>
  <c r="Z2051" i="103"/>
  <c r="AA2051" i="103"/>
  <c r="AB2051" i="103"/>
  <c r="AC2051" i="103"/>
  <c r="Y2052" i="103"/>
  <c r="Z2052" i="103"/>
  <c r="AA2052" i="103"/>
  <c r="AB2052" i="103"/>
  <c r="AC2052" i="103"/>
  <c r="Y2053" i="103"/>
  <c r="Z2053" i="103"/>
  <c r="AA2053" i="103"/>
  <c r="AB2053" i="103"/>
  <c r="AC2053" i="103"/>
  <c r="Y2054" i="103"/>
  <c r="Z2054" i="103"/>
  <c r="AA2054" i="103"/>
  <c r="AB2054" i="103"/>
  <c r="AC2054" i="103"/>
  <c r="Y2055" i="103"/>
  <c r="Z2055" i="103"/>
  <c r="AA2055" i="103"/>
  <c r="AB2055" i="103"/>
  <c r="AC2055" i="103"/>
  <c r="Y2056" i="103"/>
  <c r="Z2056" i="103"/>
  <c r="AA2056" i="103"/>
  <c r="AB2056" i="103"/>
  <c r="AC2056" i="103"/>
  <c r="Y2057" i="103"/>
  <c r="Z2057" i="103"/>
  <c r="AA2057" i="103"/>
  <c r="AB2057" i="103"/>
  <c r="AC2057" i="103"/>
  <c r="Y2058" i="103"/>
  <c r="Z2058" i="103"/>
  <c r="AA2058" i="103"/>
  <c r="AB2058" i="103"/>
  <c r="AC2058" i="103"/>
  <c r="Y2059" i="103"/>
  <c r="Z2059" i="103"/>
  <c r="AA2059" i="103"/>
  <c r="AB2059" i="103"/>
  <c r="AC2059" i="103"/>
  <c r="Y2060" i="103"/>
  <c r="Z2060" i="103"/>
  <c r="AA2060" i="103"/>
  <c r="AB2060" i="103"/>
  <c r="AC2060" i="103"/>
  <c r="Y2061" i="103"/>
  <c r="Z2061" i="103"/>
  <c r="AA2061" i="103"/>
  <c r="AB2061" i="103"/>
  <c r="AC2061" i="103"/>
  <c r="Y2062" i="103"/>
  <c r="Z2062" i="103"/>
  <c r="AA2062" i="103"/>
  <c r="AB2062" i="103"/>
  <c r="AC2062" i="103"/>
  <c r="Y2063" i="103"/>
  <c r="Z2063" i="103"/>
  <c r="AA2063" i="103"/>
  <c r="AB2063" i="103"/>
  <c r="AC2063" i="103"/>
  <c r="Y2064" i="103"/>
  <c r="Z2064" i="103"/>
  <c r="AA2064" i="103"/>
  <c r="AB2064" i="103"/>
  <c r="AC2064" i="103"/>
  <c r="Y2065" i="103"/>
  <c r="Z2065" i="103"/>
  <c r="AA2065" i="103"/>
  <c r="AB2065" i="103"/>
  <c r="AC2065" i="103"/>
  <c r="Y2066" i="103"/>
  <c r="Z2066" i="103"/>
  <c r="AA2066" i="103"/>
  <c r="AB2066" i="103"/>
  <c r="AC2066" i="103"/>
  <c r="Y2067" i="103"/>
  <c r="Z2067" i="103"/>
  <c r="AA2067" i="103"/>
  <c r="AB2067" i="103"/>
  <c r="AC2067" i="103"/>
  <c r="Y2068" i="103"/>
  <c r="Z2068" i="103"/>
  <c r="AA2068" i="103"/>
  <c r="AB2068" i="103"/>
  <c r="AC2068" i="103"/>
  <c r="Y2069" i="103"/>
  <c r="Z2069" i="103"/>
  <c r="AA2069" i="103"/>
  <c r="AB2069" i="103"/>
  <c r="AC2069" i="103"/>
  <c r="Y2070" i="103"/>
  <c r="Z2070" i="103"/>
  <c r="AA2070" i="103"/>
  <c r="AB2070" i="103"/>
  <c r="AC2070" i="103"/>
  <c r="Y2071" i="103"/>
  <c r="Z2071" i="103"/>
  <c r="AA2071" i="103"/>
  <c r="AB2071" i="103"/>
  <c r="AC2071" i="103"/>
  <c r="Y2072" i="103"/>
  <c r="Z2072" i="103"/>
  <c r="AA2072" i="103"/>
  <c r="AB2072" i="103"/>
  <c r="AC2072" i="103"/>
  <c r="Y2073" i="103"/>
  <c r="Z2073" i="103"/>
  <c r="AA2073" i="103"/>
  <c r="AB2073" i="103"/>
  <c r="AC2073" i="103"/>
  <c r="Y2074" i="103"/>
  <c r="Z2074" i="103"/>
  <c r="AA2074" i="103"/>
  <c r="AB2074" i="103"/>
  <c r="AC2074" i="103"/>
  <c r="Y2075" i="103"/>
  <c r="Z2075" i="103"/>
  <c r="AA2075" i="103"/>
  <c r="AB2075" i="103"/>
  <c r="AC2075" i="103"/>
  <c r="Y2076" i="103"/>
  <c r="Z2076" i="103"/>
  <c r="AA2076" i="103"/>
  <c r="AB2076" i="103"/>
  <c r="AC2076" i="103"/>
  <c r="Y2077" i="103"/>
  <c r="Z2077" i="103"/>
  <c r="AA2077" i="103"/>
  <c r="AB2077" i="103"/>
  <c r="AC2077" i="103"/>
  <c r="Y2078" i="103"/>
  <c r="Z2078" i="103"/>
  <c r="AA2078" i="103"/>
  <c r="AB2078" i="103"/>
  <c r="AC2078" i="103"/>
  <c r="Y2079" i="103"/>
  <c r="Z2079" i="103"/>
  <c r="AA2079" i="103"/>
  <c r="AB2079" i="103"/>
  <c r="AC2079" i="103"/>
  <c r="Y2080" i="103"/>
  <c r="Z2080" i="103"/>
  <c r="AA2080" i="103"/>
  <c r="AB2080" i="103"/>
  <c r="AC2080" i="103"/>
  <c r="Y2081" i="103"/>
  <c r="Z2081" i="103"/>
  <c r="AA2081" i="103"/>
  <c r="AB2081" i="103"/>
  <c r="AC2081" i="103"/>
  <c r="Y2082" i="103"/>
  <c r="Z2082" i="103"/>
  <c r="AA2082" i="103"/>
  <c r="AB2082" i="103"/>
  <c r="AC2082" i="103"/>
  <c r="Y2083" i="103"/>
  <c r="Z2083" i="103"/>
  <c r="AA2083" i="103"/>
  <c r="AB2083" i="103"/>
  <c r="AC2083" i="103"/>
  <c r="Y2084" i="103"/>
  <c r="Z2084" i="103"/>
  <c r="AA2084" i="103"/>
  <c r="AB2084" i="103"/>
  <c r="AC2084" i="103"/>
  <c r="Y2085" i="103"/>
  <c r="Z2085" i="103"/>
  <c r="AA2085" i="103"/>
  <c r="AB2085" i="103"/>
  <c r="AC2085" i="103"/>
  <c r="Y2086" i="103"/>
  <c r="Z2086" i="103"/>
  <c r="AA2086" i="103"/>
  <c r="AB2086" i="103"/>
  <c r="AC2086" i="103"/>
  <c r="Y2087" i="103"/>
  <c r="Z2087" i="103"/>
  <c r="AA2087" i="103"/>
  <c r="AB2087" i="103"/>
  <c r="AC2087" i="103"/>
  <c r="Y2088" i="103"/>
  <c r="Z2088" i="103"/>
  <c r="AA2088" i="103"/>
  <c r="AB2088" i="103"/>
  <c r="AC2088" i="103"/>
  <c r="Y2089" i="103"/>
  <c r="Z2089" i="103"/>
  <c r="AA2089" i="103"/>
  <c r="AB2089" i="103"/>
  <c r="AC2089" i="103"/>
  <c r="Y2090" i="103"/>
  <c r="Z2090" i="103"/>
  <c r="AA2090" i="103"/>
  <c r="AB2090" i="103"/>
  <c r="AC2090" i="103"/>
  <c r="Y2091" i="103"/>
  <c r="Z2091" i="103"/>
  <c r="AA2091" i="103"/>
  <c r="AB2091" i="103"/>
  <c r="AC2091" i="103"/>
  <c r="Y2092" i="103"/>
  <c r="Z2092" i="103"/>
  <c r="AA2092" i="103"/>
  <c r="AB2092" i="103"/>
  <c r="AC2092" i="103"/>
  <c r="Y2093" i="103"/>
  <c r="Z2093" i="103"/>
  <c r="AA2093" i="103"/>
  <c r="AB2093" i="103"/>
  <c r="AC2093" i="103"/>
  <c r="Y2094" i="103"/>
  <c r="Z2094" i="103"/>
  <c r="AA2094" i="103"/>
  <c r="AB2094" i="103"/>
  <c r="AC2094" i="103"/>
  <c r="Y2095" i="103"/>
  <c r="Z2095" i="103"/>
  <c r="AA2095" i="103"/>
  <c r="AB2095" i="103"/>
  <c r="AC2095" i="103"/>
  <c r="Y2096" i="103"/>
  <c r="Z2096" i="103"/>
  <c r="AA2096" i="103"/>
  <c r="AB2096" i="103"/>
  <c r="AC2096" i="103"/>
  <c r="Y2097" i="103"/>
  <c r="Z2097" i="103"/>
  <c r="AA2097" i="103"/>
  <c r="AB2097" i="103"/>
  <c r="AC2097" i="103"/>
  <c r="Y2098" i="103"/>
  <c r="Z2098" i="103"/>
  <c r="AA2098" i="103"/>
  <c r="AB2098" i="103"/>
  <c r="AC2098" i="103"/>
  <c r="Y2099" i="103"/>
  <c r="Z2099" i="103"/>
  <c r="AA2099" i="103"/>
  <c r="AB2099" i="103"/>
  <c r="AC2099" i="103"/>
  <c r="Y2100" i="103"/>
  <c r="Z2100" i="103"/>
  <c r="AA2100" i="103"/>
  <c r="AB2100" i="103"/>
  <c r="AC2100" i="103"/>
  <c r="Y2101" i="103"/>
  <c r="Z2101" i="103"/>
  <c r="AA2101" i="103"/>
  <c r="AB2101" i="103"/>
  <c r="AC2101" i="103"/>
  <c r="Y2102" i="103"/>
  <c r="Z2102" i="103"/>
  <c r="AA2102" i="103"/>
  <c r="AB2102" i="103"/>
  <c r="AC2102" i="103"/>
  <c r="Y2103" i="103"/>
  <c r="Z2103" i="103"/>
  <c r="AA2103" i="103"/>
  <c r="AB2103" i="103"/>
  <c r="AC2103" i="103"/>
  <c r="Y2104" i="103"/>
  <c r="Z2104" i="103"/>
  <c r="AA2104" i="103"/>
  <c r="AB2104" i="103"/>
  <c r="AC2104" i="103"/>
  <c r="Y2105" i="103"/>
  <c r="Z2105" i="103"/>
  <c r="AA2105" i="103"/>
  <c r="AB2105" i="103"/>
  <c r="AC2105" i="103"/>
  <c r="Y2106" i="103"/>
  <c r="Z2106" i="103"/>
  <c r="AA2106" i="103"/>
  <c r="AB2106" i="103"/>
  <c r="AC2106" i="103"/>
  <c r="Y2107" i="103"/>
  <c r="Z2107" i="103"/>
  <c r="AA2107" i="103"/>
  <c r="AB2107" i="103"/>
  <c r="AC2107" i="103"/>
  <c r="Y2108" i="103"/>
  <c r="Z2108" i="103"/>
  <c r="AA2108" i="103"/>
  <c r="AB2108" i="103"/>
  <c r="AC2108" i="103"/>
  <c r="Y2109" i="103"/>
  <c r="Z2109" i="103"/>
  <c r="AA2109" i="103"/>
  <c r="AB2109" i="103"/>
  <c r="AC2109" i="103"/>
  <c r="Y2110" i="103"/>
  <c r="Z2110" i="103"/>
  <c r="AA2110" i="103"/>
  <c r="AB2110" i="103"/>
  <c r="AC2110" i="103"/>
  <c r="Y2111" i="103"/>
  <c r="Z2111" i="103"/>
  <c r="AA2111" i="103"/>
  <c r="AB2111" i="103"/>
  <c r="AC2111" i="103"/>
  <c r="Y2112" i="103"/>
  <c r="Z2112" i="103"/>
  <c r="AA2112" i="103"/>
  <c r="AB2112" i="103"/>
  <c r="AC2112" i="103"/>
  <c r="Y2113" i="103"/>
  <c r="Z2113" i="103"/>
  <c r="AA2113" i="103"/>
  <c r="AB2113" i="103"/>
  <c r="AC2113" i="103"/>
  <c r="Y2114" i="103"/>
  <c r="Z2114" i="103"/>
  <c r="AA2114" i="103"/>
  <c r="AB2114" i="103"/>
  <c r="AC2114" i="103"/>
  <c r="Y2115" i="103"/>
  <c r="Z2115" i="103"/>
  <c r="AA2115" i="103"/>
  <c r="AB2115" i="103"/>
  <c r="AC2115" i="103"/>
  <c r="Y2116" i="103"/>
  <c r="Z2116" i="103"/>
  <c r="AA2116" i="103"/>
  <c r="AB2116" i="103"/>
  <c r="AC2116" i="103"/>
  <c r="Y2117" i="103"/>
  <c r="Z2117" i="103"/>
  <c r="AA2117" i="103"/>
  <c r="AB2117" i="103"/>
  <c r="AC2117" i="103"/>
  <c r="Y2118" i="103"/>
  <c r="Z2118" i="103"/>
  <c r="AA2118" i="103"/>
  <c r="AB2118" i="103"/>
  <c r="AC2118" i="103"/>
  <c r="Y2119" i="103"/>
  <c r="Z2119" i="103"/>
  <c r="AA2119" i="103"/>
  <c r="AB2119" i="103"/>
  <c r="AC2119" i="103"/>
  <c r="Y2120" i="103"/>
  <c r="Z2120" i="103"/>
  <c r="AA2120" i="103"/>
  <c r="AB2120" i="103"/>
  <c r="AC2120" i="103"/>
  <c r="Y2121" i="103"/>
  <c r="Z2121" i="103"/>
  <c r="AA2121" i="103"/>
  <c r="AB2121" i="103"/>
  <c r="AC2121" i="103"/>
  <c r="Y2122" i="103"/>
  <c r="Z2122" i="103"/>
  <c r="AA2122" i="103"/>
  <c r="AB2122" i="103"/>
  <c r="AC2122" i="103"/>
  <c r="Y2123" i="103"/>
  <c r="Z2123" i="103"/>
  <c r="AA2123" i="103"/>
  <c r="AB2123" i="103"/>
  <c r="AC2123" i="103"/>
  <c r="Y2124" i="103"/>
  <c r="Z2124" i="103"/>
  <c r="AA2124" i="103"/>
  <c r="AB2124" i="103"/>
  <c r="AC2124" i="103"/>
  <c r="Y2125" i="103"/>
  <c r="Z2125" i="103"/>
  <c r="AA2125" i="103"/>
  <c r="AB2125" i="103"/>
  <c r="AC2125" i="103"/>
  <c r="Y2126" i="103"/>
  <c r="Z2126" i="103"/>
  <c r="AA2126" i="103"/>
  <c r="AB2126" i="103"/>
  <c r="AC2126" i="103"/>
  <c r="Y2127" i="103"/>
  <c r="Z2127" i="103"/>
  <c r="AA2127" i="103"/>
  <c r="AB2127" i="103"/>
  <c r="AC2127" i="103"/>
  <c r="Y2128" i="103"/>
  <c r="Z2128" i="103"/>
  <c r="AA2128" i="103"/>
  <c r="AB2128" i="103"/>
  <c r="AC2128" i="103"/>
  <c r="Y2129" i="103"/>
  <c r="Z2129" i="103"/>
  <c r="AA2129" i="103"/>
  <c r="AB2129" i="103"/>
  <c r="AC2129" i="103"/>
  <c r="Y2130" i="103"/>
  <c r="Z2130" i="103"/>
  <c r="AA2130" i="103"/>
  <c r="AB2130" i="103"/>
  <c r="AC2130" i="103"/>
  <c r="Y2131" i="103"/>
  <c r="Z2131" i="103"/>
  <c r="AA2131" i="103"/>
  <c r="AB2131" i="103"/>
  <c r="AC2131" i="103"/>
  <c r="Y2132" i="103"/>
  <c r="Z2132" i="103"/>
  <c r="AA2132" i="103"/>
  <c r="AB2132" i="103"/>
  <c r="AC2132" i="103"/>
  <c r="Y2133" i="103"/>
  <c r="Z2133" i="103"/>
  <c r="AA2133" i="103"/>
  <c r="AB2133" i="103"/>
  <c r="AC2133" i="103"/>
  <c r="Y2134" i="103"/>
  <c r="Z2134" i="103"/>
  <c r="AA2134" i="103"/>
  <c r="AB2134" i="103"/>
  <c r="AC2134" i="103"/>
  <c r="Y2135" i="103"/>
  <c r="Z2135" i="103"/>
  <c r="AA2135" i="103"/>
  <c r="AB2135" i="103"/>
  <c r="AC2135" i="103"/>
  <c r="Y2136" i="103"/>
  <c r="Z2136" i="103"/>
  <c r="AA2136" i="103"/>
  <c r="AB2136" i="103"/>
  <c r="AC2136" i="103"/>
  <c r="Y2137" i="103"/>
  <c r="Z2137" i="103"/>
  <c r="AA2137" i="103"/>
  <c r="AB2137" i="103"/>
  <c r="AC2137" i="103"/>
  <c r="Y2138" i="103"/>
  <c r="Z2138" i="103"/>
  <c r="AA2138" i="103"/>
  <c r="AB2138" i="103"/>
  <c r="AC2138" i="103"/>
  <c r="Y2139" i="103"/>
  <c r="Z2139" i="103"/>
  <c r="AA2139" i="103"/>
  <c r="AB2139" i="103"/>
  <c r="AC2139" i="103"/>
  <c r="Y2140" i="103"/>
  <c r="Z2140" i="103"/>
  <c r="AA2140" i="103"/>
  <c r="AB2140" i="103"/>
  <c r="AC2140" i="103"/>
  <c r="Y2141" i="103"/>
  <c r="Z2141" i="103"/>
  <c r="AA2141" i="103"/>
  <c r="AB2141" i="103"/>
  <c r="AC2141" i="103"/>
  <c r="Y2142" i="103"/>
  <c r="Z2142" i="103"/>
  <c r="AA2142" i="103"/>
  <c r="AB2142" i="103"/>
  <c r="AC2142" i="103"/>
  <c r="Y2143" i="103"/>
  <c r="Z2143" i="103"/>
  <c r="AA2143" i="103"/>
  <c r="AB2143" i="103"/>
  <c r="AC2143" i="103"/>
  <c r="Y2144" i="103"/>
  <c r="Z2144" i="103"/>
  <c r="AA2144" i="103"/>
  <c r="AB2144" i="103"/>
  <c r="AC2144" i="103"/>
  <c r="Y2145" i="103"/>
  <c r="Z2145" i="103"/>
  <c r="AA2145" i="103"/>
  <c r="AB2145" i="103"/>
  <c r="AC2145" i="103"/>
  <c r="Y2146" i="103"/>
  <c r="Z2146" i="103"/>
  <c r="AA2146" i="103"/>
  <c r="AB2146" i="103"/>
  <c r="AC2146" i="103"/>
  <c r="Y2147" i="103"/>
  <c r="Z2147" i="103"/>
  <c r="AA2147" i="103"/>
  <c r="AB2147" i="103"/>
  <c r="AC2147" i="103"/>
  <c r="Y2148" i="103"/>
  <c r="Z2148" i="103"/>
  <c r="AA2148" i="103"/>
  <c r="AB2148" i="103"/>
  <c r="AC2148" i="103"/>
  <c r="Y2149" i="103"/>
  <c r="Z2149" i="103"/>
  <c r="AA2149" i="103"/>
  <c r="AB2149" i="103"/>
  <c r="AC2149" i="103"/>
  <c r="Y2150" i="103"/>
  <c r="Z2150" i="103"/>
  <c r="AA2150" i="103"/>
  <c r="AB2150" i="103"/>
  <c r="AC2150" i="103"/>
  <c r="Y2151" i="103"/>
  <c r="Z2151" i="103"/>
  <c r="AA2151" i="103"/>
  <c r="AB2151" i="103"/>
  <c r="AC2151" i="103"/>
  <c r="Y2152" i="103"/>
  <c r="Z2152" i="103"/>
  <c r="AA2152" i="103"/>
  <c r="AB2152" i="103"/>
  <c r="AC2152" i="103"/>
  <c r="Y2153" i="103"/>
  <c r="Z2153" i="103"/>
  <c r="AA2153" i="103"/>
  <c r="AB2153" i="103"/>
  <c r="AC2153" i="103"/>
  <c r="Y2154" i="103"/>
  <c r="Z2154" i="103"/>
  <c r="AA2154" i="103"/>
  <c r="AB2154" i="103"/>
  <c r="AC2154" i="103"/>
  <c r="Y2155" i="103"/>
  <c r="Z2155" i="103"/>
  <c r="AA2155" i="103"/>
  <c r="AB2155" i="103"/>
  <c r="AC2155" i="103"/>
  <c r="Y2156" i="103"/>
  <c r="Z2156" i="103"/>
  <c r="AA2156" i="103"/>
  <c r="AB2156" i="103"/>
  <c r="AC2156" i="103"/>
  <c r="Y2157" i="103"/>
  <c r="Z2157" i="103"/>
  <c r="AA2157" i="103"/>
  <c r="AB2157" i="103"/>
  <c r="AC2157" i="103"/>
  <c r="Y2158" i="103"/>
  <c r="Z2158" i="103"/>
  <c r="AA2158" i="103"/>
  <c r="AB2158" i="103"/>
  <c r="AC2158" i="103"/>
  <c r="Y2159" i="103"/>
  <c r="Z2159" i="103"/>
  <c r="AA2159" i="103"/>
  <c r="AB2159" i="103"/>
  <c r="AC2159" i="103"/>
  <c r="Y2160" i="103"/>
  <c r="Z2160" i="103"/>
  <c r="AA2160" i="103"/>
  <c r="AB2160" i="103"/>
  <c r="AC2160" i="103"/>
  <c r="Y2161" i="103"/>
  <c r="Z2161" i="103"/>
  <c r="AA2161" i="103"/>
  <c r="AB2161" i="103"/>
  <c r="AC2161" i="103"/>
  <c r="Y2162" i="103"/>
  <c r="Z2162" i="103"/>
  <c r="AA2162" i="103"/>
  <c r="AB2162" i="103"/>
  <c r="AC2162" i="103"/>
  <c r="Y2163" i="103"/>
  <c r="Z2163" i="103"/>
  <c r="AA2163" i="103"/>
  <c r="AB2163" i="103"/>
  <c r="AC2163" i="103"/>
  <c r="Y2164" i="103"/>
  <c r="Z2164" i="103"/>
  <c r="AA2164" i="103"/>
  <c r="AB2164" i="103"/>
  <c r="AC2164" i="103"/>
  <c r="Y2165" i="103"/>
  <c r="Z2165" i="103"/>
  <c r="AA2165" i="103"/>
  <c r="AB2165" i="103"/>
  <c r="AC2165" i="103"/>
  <c r="Y2166" i="103"/>
  <c r="Z2166" i="103"/>
  <c r="AA2166" i="103"/>
  <c r="AB2166" i="103"/>
  <c r="AC2166" i="103"/>
  <c r="Y2167" i="103"/>
  <c r="Z2167" i="103"/>
  <c r="AA2167" i="103"/>
  <c r="AB2167" i="103"/>
  <c r="AC2167" i="103"/>
  <c r="Y2168" i="103"/>
  <c r="Z2168" i="103"/>
  <c r="AA2168" i="103"/>
  <c r="AB2168" i="103"/>
  <c r="AC2168" i="103"/>
  <c r="Y2169" i="103"/>
  <c r="Z2169" i="103"/>
  <c r="AA2169" i="103"/>
  <c r="AB2169" i="103"/>
  <c r="AC2169" i="103"/>
  <c r="Y2170" i="103"/>
  <c r="Z2170" i="103"/>
  <c r="AA2170" i="103"/>
  <c r="AB2170" i="103"/>
  <c r="AC2170" i="103"/>
  <c r="Y2171" i="103"/>
  <c r="Z2171" i="103"/>
  <c r="AA2171" i="103"/>
  <c r="AB2171" i="103"/>
  <c r="AC2171" i="103"/>
  <c r="Y2172" i="103"/>
  <c r="Z2172" i="103"/>
  <c r="AA2172" i="103"/>
  <c r="AB2172" i="103"/>
  <c r="AC2172" i="103"/>
  <c r="Y2173" i="103"/>
  <c r="Z2173" i="103"/>
  <c r="AA2173" i="103"/>
  <c r="AB2173" i="103"/>
  <c r="AC2173" i="103"/>
  <c r="Y2174" i="103"/>
  <c r="Z2174" i="103"/>
  <c r="AA2174" i="103"/>
  <c r="AB2174" i="103"/>
  <c r="AC2174" i="103"/>
  <c r="Y2175" i="103"/>
  <c r="Z2175" i="103"/>
  <c r="AA2175" i="103"/>
  <c r="AB2175" i="103"/>
  <c r="AC2175" i="103"/>
  <c r="Y2176" i="103"/>
  <c r="Z2176" i="103"/>
  <c r="AA2176" i="103"/>
  <c r="AB2176" i="103"/>
  <c r="AC2176" i="103"/>
  <c r="Y2177" i="103"/>
  <c r="Z2177" i="103"/>
  <c r="AA2177" i="103"/>
  <c r="AB2177" i="103"/>
  <c r="AC2177" i="103"/>
  <c r="Y2178" i="103"/>
  <c r="Z2178" i="103"/>
  <c r="AA2178" i="103"/>
  <c r="AB2178" i="103"/>
  <c r="AC2178" i="103"/>
  <c r="Y2179" i="103"/>
  <c r="Z2179" i="103"/>
  <c r="AA2179" i="103"/>
  <c r="AB2179" i="103"/>
  <c r="AC2179" i="103"/>
  <c r="Y2180" i="103"/>
  <c r="Z2180" i="103"/>
  <c r="AA2180" i="103"/>
  <c r="AB2180" i="103"/>
  <c r="AC2180" i="103"/>
  <c r="Y2181" i="103"/>
  <c r="Z2181" i="103"/>
  <c r="AA2181" i="103"/>
  <c r="AB2181" i="103"/>
  <c r="AC2181" i="103"/>
  <c r="Y2182" i="103"/>
  <c r="Z2182" i="103"/>
  <c r="AA2182" i="103"/>
  <c r="AB2182" i="103"/>
  <c r="AC2182" i="103"/>
  <c r="Y2183" i="103"/>
  <c r="Z2183" i="103"/>
  <c r="AA2183" i="103"/>
  <c r="AB2183" i="103"/>
  <c r="AC2183" i="103"/>
  <c r="Y2184" i="103"/>
  <c r="Z2184" i="103"/>
  <c r="AA2184" i="103"/>
  <c r="AB2184" i="103"/>
  <c r="AC2184" i="103"/>
  <c r="Y2185" i="103"/>
  <c r="Z2185" i="103"/>
  <c r="AA2185" i="103"/>
  <c r="AB2185" i="103"/>
  <c r="AC2185" i="103"/>
  <c r="Y2186" i="103"/>
  <c r="Z2186" i="103"/>
  <c r="AA2186" i="103"/>
  <c r="AB2186" i="103"/>
  <c r="AC2186" i="103"/>
  <c r="Y2187" i="103"/>
  <c r="Z2187" i="103"/>
  <c r="AA2187" i="103"/>
  <c r="AB2187" i="103"/>
  <c r="AC2187" i="103"/>
  <c r="Y2188" i="103"/>
  <c r="Z2188" i="103"/>
  <c r="AA2188" i="103"/>
  <c r="AB2188" i="103"/>
  <c r="AC2188" i="103"/>
  <c r="Y2189" i="103"/>
  <c r="Z2189" i="103"/>
  <c r="AA2189" i="103"/>
  <c r="AB2189" i="103"/>
  <c r="AC2189" i="103"/>
  <c r="Y2190" i="103"/>
  <c r="Z2190" i="103"/>
  <c r="AA2190" i="103"/>
  <c r="AB2190" i="103"/>
  <c r="AC2190" i="103"/>
  <c r="Y2191" i="103"/>
  <c r="Z2191" i="103"/>
  <c r="AA2191" i="103"/>
  <c r="AB2191" i="103"/>
  <c r="AC2191" i="103"/>
  <c r="Y2192" i="103"/>
  <c r="Z2192" i="103"/>
  <c r="AA2192" i="103"/>
  <c r="AB2192" i="103"/>
  <c r="AC2192" i="103"/>
  <c r="Y2193" i="103"/>
  <c r="Z2193" i="103"/>
  <c r="AA2193" i="103"/>
  <c r="AB2193" i="103"/>
  <c r="AC2193" i="103"/>
  <c r="Y2194" i="103"/>
  <c r="Z2194" i="103"/>
  <c r="AA2194" i="103"/>
  <c r="AB2194" i="103"/>
  <c r="AC2194" i="103"/>
  <c r="Y2195" i="103"/>
  <c r="Z2195" i="103"/>
  <c r="AA2195" i="103"/>
  <c r="AB2195" i="103"/>
  <c r="AC2195" i="103"/>
  <c r="Y2196" i="103"/>
  <c r="Z2196" i="103"/>
  <c r="AA2196" i="103"/>
  <c r="AB2196" i="103"/>
  <c r="AC2196" i="103"/>
  <c r="Y2197" i="103"/>
  <c r="Z2197" i="103"/>
  <c r="AA2197" i="103"/>
  <c r="AB2197" i="103"/>
  <c r="AC2197" i="103"/>
  <c r="Y2198" i="103"/>
  <c r="Z2198" i="103"/>
  <c r="AA2198" i="103"/>
  <c r="AB2198" i="103"/>
  <c r="AC2198" i="103"/>
  <c r="Y2199" i="103"/>
  <c r="Z2199" i="103"/>
  <c r="AA2199" i="103"/>
  <c r="AB2199" i="103"/>
  <c r="AC2199" i="103"/>
  <c r="Y2200" i="103"/>
  <c r="Z2200" i="103"/>
  <c r="AA2200" i="103"/>
  <c r="AB2200" i="103"/>
  <c r="AC2200" i="103"/>
  <c r="Y2201" i="103"/>
  <c r="Z2201" i="103"/>
  <c r="AA2201" i="103"/>
  <c r="AB2201" i="103"/>
  <c r="AC2201" i="103"/>
  <c r="Y2202" i="103"/>
  <c r="Z2202" i="103"/>
  <c r="AA2202" i="103"/>
  <c r="AB2202" i="103"/>
  <c r="AC2202" i="103"/>
  <c r="Y2203" i="103"/>
  <c r="Z2203" i="103"/>
  <c r="AA2203" i="103"/>
  <c r="AB2203" i="103"/>
  <c r="AC2203" i="103"/>
  <c r="Y2204" i="103"/>
  <c r="Z2204" i="103"/>
  <c r="AA2204" i="103"/>
  <c r="AB2204" i="103"/>
  <c r="AC2204" i="103"/>
  <c r="Y2205" i="103"/>
  <c r="Z2205" i="103"/>
  <c r="AA2205" i="103"/>
  <c r="AB2205" i="103"/>
  <c r="AC2205" i="103"/>
  <c r="Y2206" i="103"/>
  <c r="Z2206" i="103"/>
  <c r="AA2206" i="103"/>
  <c r="AB2206" i="103"/>
  <c r="AC2206" i="103"/>
  <c r="Y2207" i="103"/>
  <c r="Z2207" i="103"/>
  <c r="AA2207" i="103"/>
  <c r="AB2207" i="103"/>
  <c r="AC2207" i="103"/>
  <c r="Y2208" i="103"/>
  <c r="Z2208" i="103"/>
  <c r="AA2208" i="103"/>
  <c r="AB2208" i="103"/>
  <c r="AC2208" i="103"/>
  <c r="Y2209" i="103"/>
  <c r="Z2209" i="103"/>
  <c r="AA2209" i="103"/>
  <c r="AB2209" i="103"/>
  <c r="AC2209" i="103"/>
  <c r="Y2210" i="103"/>
  <c r="Z2210" i="103"/>
  <c r="AA2210" i="103"/>
  <c r="AB2210" i="103"/>
  <c r="AC2210" i="103"/>
  <c r="Y2211" i="103"/>
  <c r="Z2211" i="103"/>
  <c r="AA2211" i="103"/>
  <c r="AB2211" i="103"/>
  <c r="AC2211" i="103"/>
  <c r="Y2212" i="103"/>
  <c r="Z2212" i="103"/>
  <c r="AA2212" i="103"/>
  <c r="AB2212" i="103"/>
  <c r="AC2212" i="103"/>
  <c r="Y2213" i="103"/>
  <c r="Z2213" i="103"/>
  <c r="AA2213" i="103"/>
  <c r="AB2213" i="103"/>
  <c r="AC2213" i="103"/>
  <c r="Y2214" i="103"/>
  <c r="Z2214" i="103"/>
  <c r="AA2214" i="103"/>
  <c r="AB2214" i="103"/>
  <c r="AC2214" i="103"/>
  <c r="Y2215" i="103"/>
  <c r="Z2215" i="103"/>
  <c r="AA2215" i="103"/>
  <c r="AB2215" i="103"/>
  <c r="AC2215" i="103"/>
  <c r="Y2216" i="103"/>
  <c r="Z2216" i="103"/>
  <c r="AA2216" i="103"/>
  <c r="AB2216" i="103"/>
  <c r="AC2216" i="103"/>
  <c r="Y2217" i="103"/>
  <c r="Z2217" i="103"/>
  <c r="AA2217" i="103"/>
  <c r="AB2217" i="103"/>
  <c r="AC2217" i="103"/>
  <c r="Y2218" i="103"/>
  <c r="Z2218" i="103"/>
  <c r="AA2218" i="103"/>
  <c r="AB2218" i="103"/>
  <c r="AC2218" i="103"/>
  <c r="Y2219" i="103"/>
  <c r="Z2219" i="103"/>
  <c r="AA2219" i="103"/>
  <c r="AB2219" i="103"/>
  <c r="AC2219" i="103"/>
  <c r="Y2220" i="103"/>
  <c r="Z2220" i="103"/>
  <c r="AA2220" i="103"/>
  <c r="AB2220" i="103"/>
  <c r="AC2220" i="103"/>
  <c r="Y2221" i="103"/>
  <c r="Z2221" i="103"/>
  <c r="AA2221" i="103"/>
  <c r="AB2221" i="103"/>
  <c r="AC2221" i="103"/>
  <c r="Y2222" i="103"/>
  <c r="Z2222" i="103"/>
  <c r="AA2222" i="103"/>
  <c r="AB2222" i="103"/>
  <c r="AC2222" i="103"/>
  <c r="Y2223" i="103"/>
  <c r="Z2223" i="103"/>
  <c r="AA2223" i="103"/>
  <c r="AB2223" i="103"/>
  <c r="AC2223" i="103"/>
  <c r="Y2224" i="103"/>
  <c r="Z2224" i="103"/>
  <c r="AA2224" i="103"/>
  <c r="AB2224" i="103"/>
  <c r="AC2224" i="103"/>
  <c r="Y2225" i="103"/>
  <c r="Z2225" i="103"/>
  <c r="AA2225" i="103"/>
  <c r="AB2225" i="103"/>
  <c r="AC2225" i="103"/>
  <c r="Y2226" i="103"/>
  <c r="Z2226" i="103"/>
  <c r="AA2226" i="103"/>
  <c r="AB2226" i="103"/>
  <c r="AC2226" i="103"/>
  <c r="Y2227" i="103"/>
  <c r="Z2227" i="103"/>
  <c r="AA2227" i="103"/>
  <c r="AB2227" i="103"/>
  <c r="AC2227" i="103"/>
  <c r="Y2228" i="103"/>
  <c r="Z2228" i="103"/>
  <c r="AA2228" i="103"/>
  <c r="AB2228" i="103"/>
  <c r="AC2228" i="103"/>
  <c r="Y2229" i="103"/>
  <c r="Z2229" i="103"/>
  <c r="AA2229" i="103"/>
  <c r="AB2229" i="103"/>
  <c r="AC2229" i="103"/>
  <c r="Y2230" i="103"/>
  <c r="Z2230" i="103"/>
  <c r="AA2230" i="103"/>
  <c r="AB2230" i="103"/>
  <c r="AC2230" i="103"/>
  <c r="Y2231" i="103"/>
  <c r="Z2231" i="103"/>
  <c r="AA2231" i="103"/>
  <c r="AB2231" i="103"/>
  <c r="AC2231" i="103"/>
  <c r="Y2232" i="103"/>
  <c r="Z2232" i="103"/>
  <c r="AA2232" i="103"/>
  <c r="AB2232" i="103"/>
  <c r="AC2232" i="103"/>
  <c r="Y2233" i="103"/>
  <c r="Z2233" i="103"/>
  <c r="AA2233" i="103"/>
  <c r="AB2233" i="103"/>
  <c r="AC2233" i="103"/>
  <c r="Y2234" i="103"/>
  <c r="Z2234" i="103"/>
  <c r="AA2234" i="103"/>
  <c r="AB2234" i="103"/>
  <c r="AC2234" i="103"/>
  <c r="Y2235" i="103"/>
  <c r="Z2235" i="103"/>
  <c r="AA2235" i="103"/>
  <c r="AB2235" i="103"/>
  <c r="AC2235" i="103"/>
  <c r="Y2236" i="103"/>
  <c r="Z2236" i="103"/>
  <c r="AA2236" i="103"/>
  <c r="AB2236" i="103"/>
  <c r="AC2236" i="103"/>
  <c r="Y2237" i="103"/>
  <c r="Z2237" i="103"/>
  <c r="AA2237" i="103"/>
  <c r="AB2237" i="103"/>
  <c r="AC2237" i="103"/>
  <c r="Y2238" i="103"/>
  <c r="Z2238" i="103"/>
  <c r="AA2238" i="103"/>
  <c r="AB2238" i="103"/>
  <c r="AC2238" i="103"/>
  <c r="Y2239" i="103"/>
  <c r="Z2239" i="103"/>
  <c r="AA2239" i="103"/>
  <c r="AB2239" i="103"/>
  <c r="AC2239" i="103"/>
  <c r="Y2240" i="103"/>
  <c r="Z2240" i="103"/>
  <c r="AA2240" i="103"/>
  <c r="AB2240" i="103"/>
  <c r="AC2240" i="103"/>
  <c r="Y2241" i="103"/>
  <c r="Z2241" i="103"/>
  <c r="AA2241" i="103"/>
  <c r="AB2241" i="103"/>
  <c r="AC2241" i="103"/>
  <c r="Y2242" i="103"/>
  <c r="Z2242" i="103"/>
  <c r="AA2242" i="103"/>
  <c r="AB2242" i="103"/>
  <c r="AC2242" i="103"/>
  <c r="Y2243" i="103"/>
  <c r="Z2243" i="103"/>
  <c r="AA2243" i="103"/>
  <c r="AB2243" i="103"/>
  <c r="AC2243" i="103"/>
  <c r="Y2244" i="103"/>
  <c r="Z2244" i="103"/>
  <c r="AA2244" i="103"/>
  <c r="AB2244" i="103"/>
  <c r="AC2244" i="103"/>
  <c r="Y2245" i="103"/>
  <c r="Z2245" i="103"/>
  <c r="AA2245" i="103"/>
  <c r="AB2245" i="103"/>
  <c r="AC2245" i="103"/>
  <c r="Y2246" i="103"/>
  <c r="Z2246" i="103"/>
  <c r="AA2246" i="103"/>
  <c r="AB2246" i="103"/>
  <c r="AC2246" i="103"/>
  <c r="Y2247" i="103"/>
  <c r="Z2247" i="103"/>
  <c r="AA2247" i="103"/>
  <c r="AB2247" i="103"/>
  <c r="AC2247" i="103"/>
  <c r="Y2248" i="103"/>
  <c r="Z2248" i="103"/>
  <c r="AA2248" i="103"/>
  <c r="AB2248" i="103"/>
  <c r="AC2248" i="103"/>
  <c r="Y2249" i="103"/>
  <c r="Z2249" i="103"/>
  <c r="AA2249" i="103"/>
  <c r="AB2249" i="103"/>
  <c r="AC2249" i="103"/>
  <c r="Y2250" i="103"/>
  <c r="Z2250" i="103"/>
  <c r="AA2250" i="103"/>
  <c r="AB2250" i="103"/>
  <c r="AC2250" i="103"/>
  <c r="Y2251" i="103"/>
  <c r="Z2251" i="103"/>
  <c r="AA2251" i="103"/>
  <c r="AB2251" i="103"/>
  <c r="AC2251" i="103"/>
  <c r="Y2252" i="103"/>
  <c r="Z2252" i="103"/>
  <c r="AA2252" i="103"/>
  <c r="AB2252" i="103"/>
  <c r="AC2252" i="103"/>
  <c r="Y2253" i="103"/>
  <c r="Z2253" i="103"/>
  <c r="AA2253" i="103"/>
  <c r="AB2253" i="103"/>
  <c r="AC2253" i="103"/>
  <c r="Y2254" i="103"/>
  <c r="Z2254" i="103"/>
  <c r="AA2254" i="103"/>
  <c r="AB2254" i="103"/>
  <c r="AC2254" i="103"/>
  <c r="Y2255" i="103"/>
  <c r="Z2255" i="103"/>
  <c r="AA2255" i="103"/>
  <c r="AB2255" i="103"/>
  <c r="AC2255" i="103"/>
  <c r="Y2256" i="103"/>
  <c r="Z2256" i="103"/>
  <c r="AA2256" i="103"/>
  <c r="AB2256" i="103"/>
  <c r="AC2256" i="103"/>
  <c r="Y2257" i="103"/>
  <c r="Z2257" i="103"/>
  <c r="AA2257" i="103"/>
  <c r="AB2257" i="103"/>
  <c r="AC2257" i="103"/>
  <c r="Y2258" i="103"/>
  <c r="Z2258" i="103"/>
  <c r="AA2258" i="103"/>
  <c r="AB2258" i="103"/>
  <c r="AC2258" i="103"/>
  <c r="Y2259" i="103"/>
  <c r="Z2259" i="103"/>
  <c r="AA2259" i="103"/>
  <c r="AB2259" i="103"/>
  <c r="AC2259" i="103"/>
  <c r="Y2260" i="103"/>
  <c r="Z2260" i="103"/>
  <c r="AA2260" i="103"/>
  <c r="AB2260" i="103"/>
  <c r="AC2260" i="103"/>
  <c r="Y2261" i="103"/>
  <c r="Z2261" i="103"/>
  <c r="AA2261" i="103"/>
  <c r="AB2261" i="103"/>
  <c r="AC2261" i="103"/>
  <c r="Y2262" i="103"/>
  <c r="Z2262" i="103"/>
  <c r="AA2262" i="103"/>
  <c r="AB2262" i="103"/>
  <c r="AC2262" i="103"/>
  <c r="Y2263" i="103"/>
  <c r="Z2263" i="103"/>
  <c r="AA2263" i="103"/>
  <c r="AB2263" i="103"/>
  <c r="AC2263" i="103"/>
  <c r="Y2264" i="103"/>
  <c r="Z2264" i="103"/>
  <c r="AA2264" i="103"/>
  <c r="AB2264" i="103"/>
  <c r="AC2264" i="103"/>
  <c r="Y2265" i="103"/>
  <c r="Z2265" i="103"/>
  <c r="AA2265" i="103"/>
  <c r="AB2265" i="103"/>
  <c r="AC2265" i="103"/>
  <c r="Y2266" i="103"/>
  <c r="Z2266" i="103"/>
  <c r="AA2266" i="103"/>
  <c r="AB2266" i="103"/>
  <c r="AC2266" i="103"/>
  <c r="Y2267" i="103"/>
  <c r="Z2267" i="103"/>
  <c r="AA2267" i="103"/>
  <c r="AB2267" i="103"/>
  <c r="AC2267" i="103"/>
  <c r="Y2268" i="103"/>
  <c r="Z2268" i="103"/>
  <c r="AA2268" i="103"/>
  <c r="AB2268" i="103"/>
  <c r="AC2268" i="103"/>
  <c r="Y2269" i="103"/>
  <c r="Z2269" i="103"/>
  <c r="AA2269" i="103"/>
  <c r="AB2269" i="103"/>
  <c r="AC2269" i="103"/>
  <c r="Y2270" i="103"/>
  <c r="Z2270" i="103"/>
  <c r="AA2270" i="103"/>
  <c r="AB2270" i="103"/>
  <c r="AC2270" i="103"/>
  <c r="Y2271" i="103"/>
  <c r="Z2271" i="103"/>
  <c r="AA2271" i="103"/>
  <c r="AB2271" i="103"/>
  <c r="AC2271" i="103"/>
  <c r="Y2272" i="103"/>
  <c r="Z2272" i="103"/>
  <c r="AA2272" i="103"/>
  <c r="AB2272" i="103"/>
  <c r="AC2272" i="103"/>
  <c r="Y2273" i="103"/>
  <c r="Z2273" i="103"/>
  <c r="AA2273" i="103"/>
  <c r="AB2273" i="103"/>
  <c r="AC2273" i="103"/>
  <c r="Y2274" i="103"/>
  <c r="Z2274" i="103"/>
  <c r="AA2274" i="103"/>
  <c r="AB2274" i="103"/>
  <c r="AC2274" i="103"/>
  <c r="Y2275" i="103"/>
  <c r="Z2275" i="103"/>
  <c r="AA2275" i="103"/>
  <c r="AB2275" i="103"/>
  <c r="AC2275" i="103"/>
  <c r="Y2276" i="103"/>
  <c r="Z2276" i="103"/>
  <c r="AA2276" i="103"/>
  <c r="AB2276" i="103"/>
  <c r="AC2276" i="103"/>
  <c r="Y2277" i="103"/>
  <c r="Z2277" i="103"/>
  <c r="AA2277" i="103"/>
  <c r="AB2277" i="103"/>
  <c r="AC2277" i="103"/>
  <c r="Y2278" i="103"/>
  <c r="Z2278" i="103"/>
  <c r="AA2278" i="103"/>
  <c r="AB2278" i="103"/>
  <c r="AC2278" i="103"/>
  <c r="Y2279" i="103"/>
  <c r="Z2279" i="103"/>
  <c r="AA2279" i="103"/>
  <c r="AB2279" i="103"/>
  <c r="AC2279" i="103"/>
  <c r="Y2280" i="103"/>
  <c r="Z2280" i="103"/>
  <c r="AA2280" i="103"/>
  <c r="AB2280" i="103"/>
  <c r="AC2280" i="103"/>
  <c r="Y2281" i="103"/>
  <c r="Z2281" i="103"/>
  <c r="AA2281" i="103"/>
  <c r="AB2281" i="103"/>
  <c r="AC2281" i="103"/>
  <c r="Y2282" i="103"/>
  <c r="Z2282" i="103"/>
  <c r="AA2282" i="103"/>
  <c r="AB2282" i="103"/>
  <c r="AC2282" i="103"/>
  <c r="Y2283" i="103"/>
  <c r="Z2283" i="103"/>
  <c r="AA2283" i="103"/>
  <c r="AB2283" i="103"/>
  <c r="AC2283" i="103"/>
  <c r="Y2284" i="103"/>
  <c r="Z2284" i="103"/>
  <c r="AA2284" i="103"/>
  <c r="AB2284" i="103"/>
  <c r="AC2284" i="103"/>
  <c r="Y2285" i="103"/>
  <c r="Z2285" i="103"/>
  <c r="AA2285" i="103"/>
  <c r="AB2285" i="103"/>
  <c r="AC2285" i="103"/>
  <c r="Y2286" i="103"/>
  <c r="Z2286" i="103"/>
  <c r="AA2286" i="103"/>
  <c r="AB2286" i="103"/>
  <c r="AC2286" i="103"/>
  <c r="Y2287" i="103"/>
  <c r="Z2287" i="103"/>
  <c r="AA2287" i="103"/>
  <c r="AB2287" i="103"/>
  <c r="AC2287" i="103"/>
  <c r="Y2288" i="103"/>
  <c r="Z2288" i="103"/>
  <c r="AA2288" i="103"/>
  <c r="AB2288" i="103"/>
  <c r="AC2288" i="103"/>
  <c r="Y2289" i="103"/>
  <c r="Z2289" i="103"/>
  <c r="AA2289" i="103"/>
  <c r="AB2289" i="103"/>
  <c r="AC2289" i="103"/>
  <c r="Y2290" i="103"/>
  <c r="Z2290" i="103"/>
  <c r="AA2290" i="103"/>
  <c r="AB2290" i="103"/>
  <c r="AC2290" i="103"/>
  <c r="Y2291" i="103"/>
  <c r="Z2291" i="103"/>
  <c r="AA2291" i="103"/>
  <c r="AB2291" i="103"/>
  <c r="AC2291" i="103"/>
  <c r="Y2292" i="103"/>
  <c r="Z2292" i="103"/>
  <c r="AA2292" i="103"/>
  <c r="AB2292" i="103"/>
  <c r="AC2292" i="103"/>
  <c r="Y2293" i="103"/>
  <c r="Z2293" i="103"/>
  <c r="AA2293" i="103"/>
  <c r="AB2293" i="103"/>
  <c r="AC2293" i="103"/>
  <c r="Y2294" i="103"/>
  <c r="Z2294" i="103"/>
  <c r="AA2294" i="103"/>
  <c r="AB2294" i="103"/>
  <c r="AC2294" i="103"/>
  <c r="Y2295" i="103"/>
  <c r="Z2295" i="103"/>
  <c r="AA2295" i="103"/>
  <c r="AB2295" i="103"/>
  <c r="AC2295" i="103"/>
  <c r="Y2296" i="103"/>
  <c r="Z2296" i="103"/>
  <c r="AA2296" i="103"/>
  <c r="AB2296" i="103"/>
  <c r="AC2296" i="103"/>
  <c r="Y2297" i="103"/>
  <c r="Z2297" i="103"/>
  <c r="AA2297" i="103"/>
  <c r="AB2297" i="103"/>
  <c r="AC2297" i="103"/>
  <c r="Y2298" i="103"/>
  <c r="Z2298" i="103"/>
  <c r="AA2298" i="103"/>
  <c r="AB2298" i="103"/>
  <c r="AC2298" i="103"/>
  <c r="Y2299" i="103"/>
  <c r="Z2299" i="103"/>
  <c r="AA2299" i="103"/>
  <c r="AB2299" i="103"/>
  <c r="AC2299" i="103"/>
  <c r="Y2300" i="103"/>
  <c r="Z2300" i="103"/>
  <c r="AA2300" i="103"/>
  <c r="AB2300" i="103"/>
  <c r="AC2300" i="103"/>
  <c r="Y2301" i="103"/>
  <c r="Z2301" i="103"/>
  <c r="AA2301" i="103"/>
  <c r="AB2301" i="103"/>
  <c r="AC2301" i="103"/>
  <c r="Y2302" i="103"/>
  <c r="Z2302" i="103"/>
  <c r="AA2302" i="103"/>
  <c r="AB2302" i="103"/>
  <c r="AC2302" i="103"/>
  <c r="Y2303" i="103"/>
  <c r="Z2303" i="103"/>
  <c r="AA2303" i="103"/>
  <c r="AB2303" i="103"/>
  <c r="AC2303" i="103"/>
  <c r="Y2304" i="103"/>
  <c r="Z2304" i="103"/>
  <c r="AA2304" i="103"/>
  <c r="AB2304" i="103"/>
  <c r="AC2304" i="103"/>
  <c r="Y2305" i="103"/>
  <c r="Z2305" i="103"/>
  <c r="AA2305" i="103"/>
  <c r="AB2305" i="103"/>
  <c r="AC2305" i="103"/>
  <c r="Y2306" i="103"/>
  <c r="Z2306" i="103"/>
  <c r="AA2306" i="103"/>
  <c r="AB2306" i="103"/>
  <c r="AC2306" i="103"/>
  <c r="Y2307" i="103"/>
  <c r="Z2307" i="103"/>
  <c r="AA2307" i="103"/>
  <c r="AB2307" i="103"/>
  <c r="AC2307" i="103"/>
  <c r="Y2308" i="103"/>
  <c r="Z2308" i="103"/>
  <c r="AA2308" i="103"/>
  <c r="AB2308" i="103"/>
  <c r="AC2308" i="103"/>
  <c r="Y2309" i="103"/>
  <c r="Z2309" i="103"/>
  <c r="AA2309" i="103"/>
  <c r="AB2309" i="103"/>
  <c r="AC2309" i="103"/>
  <c r="Y2310" i="103"/>
  <c r="Z2310" i="103"/>
  <c r="AA2310" i="103"/>
  <c r="AB2310" i="103"/>
  <c r="AC2310" i="103"/>
  <c r="Y2311" i="103"/>
  <c r="Z2311" i="103"/>
  <c r="AA2311" i="103"/>
  <c r="AB2311" i="103"/>
  <c r="AC2311" i="103"/>
  <c r="Y2312" i="103"/>
  <c r="Z2312" i="103"/>
  <c r="AA2312" i="103"/>
  <c r="AB2312" i="103"/>
  <c r="AC2312" i="103"/>
  <c r="Y2313" i="103"/>
  <c r="Z2313" i="103"/>
  <c r="AA2313" i="103"/>
  <c r="AB2313" i="103"/>
  <c r="AC2313" i="103"/>
  <c r="Y2314" i="103"/>
  <c r="Z2314" i="103"/>
  <c r="AA2314" i="103"/>
  <c r="AB2314" i="103"/>
  <c r="AC2314" i="103"/>
  <c r="Y2315" i="103"/>
  <c r="Z2315" i="103"/>
  <c r="AA2315" i="103"/>
  <c r="AB2315" i="103"/>
  <c r="AC2315" i="103"/>
  <c r="Y2316" i="103"/>
  <c r="Z2316" i="103"/>
  <c r="AA2316" i="103"/>
  <c r="AB2316" i="103"/>
  <c r="AC2316" i="103"/>
  <c r="Y2317" i="103"/>
  <c r="Z2317" i="103"/>
  <c r="AA2317" i="103"/>
  <c r="AB2317" i="103"/>
  <c r="AC2317" i="103"/>
  <c r="Y2318" i="103"/>
  <c r="Z2318" i="103"/>
  <c r="AA2318" i="103"/>
  <c r="AB2318" i="103"/>
  <c r="AC2318" i="103"/>
  <c r="Y2319" i="103"/>
  <c r="Z2319" i="103"/>
  <c r="AA2319" i="103"/>
  <c r="AB2319" i="103"/>
  <c r="AC2319" i="103"/>
  <c r="Y2320" i="103"/>
  <c r="Z2320" i="103"/>
  <c r="AA2320" i="103"/>
  <c r="AB2320" i="103"/>
  <c r="AC2320" i="103"/>
  <c r="Y2321" i="103"/>
  <c r="Z2321" i="103"/>
  <c r="AA2321" i="103"/>
  <c r="AB2321" i="103"/>
  <c r="AC2321" i="103"/>
  <c r="Y2322" i="103"/>
  <c r="Z2322" i="103"/>
  <c r="AA2322" i="103"/>
  <c r="AB2322" i="103"/>
  <c r="AC2322" i="103"/>
  <c r="Y2323" i="103"/>
  <c r="Z2323" i="103"/>
  <c r="AA2323" i="103"/>
  <c r="AB2323" i="103"/>
  <c r="Y2324" i="103"/>
  <c r="Z2324" i="103"/>
  <c r="AA2324" i="103"/>
  <c r="AB2324" i="103"/>
  <c r="Y2325" i="103"/>
  <c r="Z2325" i="103"/>
  <c r="AA2325" i="103"/>
  <c r="AB2325" i="103"/>
  <c r="Y2326" i="103"/>
  <c r="Z2326" i="103"/>
  <c r="AA2326" i="103"/>
  <c r="AB2326" i="103"/>
  <c r="Y2327" i="103"/>
  <c r="Z2327" i="103"/>
  <c r="AA2327" i="103"/>
  <c r="AB2327" i="103"/>
  <c r="Y2328" i="103"/>
  <c r="Z2328" i="103"/>
  <c r="AA2328" i="103"/>
  <c r="AB2328" i="103"/>
  <c r="Y2329" i="103"/>
  <c r="Z2329" i="103"/>
  <c r="AA2329" i="103"/>
  <c r="AB2329" i="103"/>
  <c r="AC2329" i="103"/>
  <c r="Y2330" i="103"/>
  <c r="Z2330" i="103"/>
  <c r="AA2330" i="103"/>
  <c r="AB2330" i="103"/>
  <c r="AC2330" i="103"/>
  <c r="Y2331" i="103"/>
  <c r="Z2331" i="103"/>
  <c r="AA2331" i="103"/>
  <c r="AB2331" i="103"/>
  <c r="AC2331" i="103"/>
  <c r="Y2332" i="103"/>
  <c r="Z2332" i="103"/>
  <c r="AA2332" i="103"/>
  <c r="AB2332" i="103"/>
  <c r="AC2332" i="103"/>
  <c r="Y2333" i="103"/>
  <c r="Z2333" i="103"/>
  <c r="AA2333" i="103"/>
  <c r="AB2333" i="103"/>
  <c r="AC2333" i="103"/>
  <c r="Y2334" i="103"/>
  <c r="Z2334" i="103"/>
  <c r="AA2334" i="103"/>
  <c r="AB2334" i="103"/>
  <c r="AC2334" i="103"/>
  <c r="Y2335" i="103"/>
  <c r="Z2335" i="103"/>
  <c r="AA2335" i="103"/>
  <c r="AB2335" i="103"/>
  <c r="AC2335" i="103"/>
  <c r="Y2336" i="103"/>
  <c r="Z2336" i="103"/>
  <c r="AA2336" i="103"/>
  <c r="AB2336" i="103"/>
  <c r="AC2336" i="103"/>
  <c r="Y2337" i="103"/>
  <c r="Z2337" i="103"/>
  <c r="AA2337" i="103"/>
  <c r="AB2337" i="103"/>
  <c r="AC2337" i="103"/>
  <c r="Y2338" i="103"/>
  <c r="Z2338" i="103"/>
  <c r="AA2338" i="103"/>
  <c r="AB2338" i="103"/>
  <c r="AC2338" i="103"/>
  <c r="Y2339" i="103"/>
  <c r="Z2339" i="103"/>
  <c r="AA2339" i="103"/>
  <c r="AB2339" i="103"/>
  <c r="AC2339" i="103"/>
  <c r="Y2340" i="103"/>
  <c r="Z2340" i="103"/>
  <c r="AA2340" i="103"/>
  <c r="AB2340" i="103"/>
  <c r="AC2340" i="103"/>
  <c r="Y2341" i="103"/>
  <c r="Z2341" i="103"/>
  <c r="AA2341" i="103"/>
  <c r="AB2341" i="103"/>
  <c r="AC2341" i="103"/>
  <c r="Y2342" i="103"/>
  <c r="Z2342" i="103"/>
  <c r="AA2342" i="103"/>
  <c r="AB2342" i="103"/>
  <c r="AC2342" i="103"/>
  <c r="Y2343" i="103"/>
  <c r="Z2343" i="103"/>
  <c r="AA2343" i="103"/>
  <c r="AB2343" i="103"/>
  <c r="AC2343" i="103"/>
  <c r="Y2344" i="103"/>
  <c r="Z2344" i="103"/>
  <c r="AA2344" i="103"/>
  <c r="AB2344" i="103"/>
  <c r="AC2344" i="103"/>
  <c r="Y2345" i="103"/>
  <c r="Z2345" i="103"/>
  <c r="AA2345" i="103"/>
  <c r="AB2345" i="103"/>
  <c r="AC2345" i="103"/>
  <c r="Y2346" i="103"/>
  <c r="Z2346" i="103"/>
  <c r="AA2346" i="103"/>
  <c r="AB2346" i="103"/>
  <c r="AC2346" i="103"/>
  <c r="Y2347" i="103"/>
  <c r="Z2347" i="103"/>
  <c r="AA2347" i="103"/>
  <c r="AB2347" i="103"/>
  <c r="AC2347" i="103"/>
  <c r="Y2348" i="103"/>
  <c r="Z2348" i="103"/>
  <c r="AA2348" i="103"/>
  <c r="AB2348" i="103"/>
  <c r="AC2348" i="103"/>
  <c r="Y2349" i="103"/>
  <c r="Z2349" i="103"/>
  <c r="AA2349" i="103"/>
  <c r="AB2349" i="103"/>
  <c r="AC2349" i="103"/>
  <c r="Y2350" i="103"/>
  <c r="Z2350" i="103"/>
  <c r="AA2350" i="103"/>
  <c r="AB2350" i="103"/>
  <c r="AC2350" i="103"/>
  <c r="Y2351" i="103"/>
  <c r="Z2351" i="103"/>
  <c r="AA2351" i="103"/>
  <c r="AB2351" i="103"/>
  <c r="AC2351" i="103"/>
  <c r="Y2352" i="103"/>
  <c r="Z2352" i="103"/>
  <c r="AA2352" i="103"/>
  <c r="AB2352" i="103"/>
  <c r="AC2352" i="103"/>
  <c r="Y2353" i="103"/>
  <c r="Z2353" i="103"/>
  <c r="AA2353" i="103"/>
  <c r="AB2353" i="103"/>
  <c r="AC2353" i="103"/>
  <c r="Y2354" i="103"/>
  <c r="Z2354" i="103"/>
  <c r="AA2354" i="103"/>
  <c r="AB2354" i="103"/>
  <c r="AC2354" i="103"/>
  <c r="Y2355" i="103"/>
  <c r="Z2355" i="103"/>
  <c r="AA2355" i="103"/>
  <c r="AB2355" i="103"/>
  <c r="AC2355" i="103"/>
  <c r="Y2356" i="103"/>
  <c r="Z2356" i="103"/>
  <c r="AA2356" i="103"/>
  <c r="AB2356" i="103"/>
  <c r="AC2356" i="103"/>
  <c r="Y2357" i="103"/>
  <c r="Z2357" i="103"/>
  <c r="AA2357" i="103"/>
  <c r="AB2357" i="103"/>
  <c r="AC2357" i="103"/>
  <c r="Y2358" i="103"/>
  <c r="Z2358" i="103"/>
  <c r="AA2358" i="103"/>
  <c r="AB2358" i="103"/>
  <c r="AC2358" i="103"/>
  <c r="Y2359" i="103"/>
  <c r="Z2359" i="103"/>
  <c r="AA2359" i="103"/>
  <c r="AB2359" i="103"/>
  <c r="AC2359" i="103"/>
  <c r="Y2360" i="103"/>
  <c r="Z2360" i="103"/>
  <c r="AA2360" i="103"/>
  <c r="AB2360" i="103"/>
  <c r="AC2360" i="103"/>
  <c r="Y2361" i="103"/>
  <c r="Z2361" i="103"/>
  <c r="AA2361" i="103"/>
  <c r="AB2361" i="103"/>
  <c r="AC2361" i="103"/>
  <c r="Y2362" i="103"/>
  <c r="Z2362" i="103"/>
  <c r="AA2362" i="103"/>
  <c r="AB2362" i="103"/>
  <c r="AC2362" i="103"/>
  <c r="Y2363" i="103"/>
  <c r="Z2363" i="103"/>
  <c r="AA2363" i="103"/>
  <c r="AB2363" i="103"/>
  <c r="AC2363" i="103"/>
  <c r="Y2364" i="103"/>
  <c r="Z2364" i="103"/>
  <c r="AA2364" i="103"/>
  <c r="AB2364" i="103"/>
  <c r="AC2364" i="103"/>
  <c r="Y2365" i="103"/>
  <c r="Z2365" i="103"/>
  <c r="AA2365" i="103"/>
  <c r="AB2365" i="103"/>
  <c r="AC2365" i="103"/>
  <c r="Y2366" i="103"/>
  <c r="Z2366" i="103"/>
  <c r="AA2366" i="103"/>
  <c r="AB2366" i="103"/>
  <c r="AC2366" i="103"/>
  <c r="Y2367" i="103"/>
  <c r="Z2367" i="103"/>
  <c r="AA2367" i="103"/>
  <c r="AB2367" i="103"/>
  <c r="AC2367" i="103"/>
  <c r="Y2368" i="103"/>
  <c r="Z2368" i="103"/>
  <c r="AA2368" i="103"/>
  <c r="AB2368" i="103"/>
  <c r="AC2368" i="103"/>
  <c r="Y2369" i="103"/>
  <c r="Z2369" i="103"/>
  <c r="AA2369" i="103"/>
  <c r="AB2369" i="103"/>
  <c r="AC2369" i="103"/>
  <c r="Y2370" i="103"/>
  <c r="Z2370" i="103"/>
  <c r="AA2370" i="103"/>
  <c r="AB2370" i="103"/>
  <c r="AC2370" i="103"/>
  <c r="Y2371" i="103"/>
  <c r="Z2371" i="103"/>
  <c r="AA2371" i="103"/>
  <c r="AB2371" i="103"/>
  <c r="AC2371" i="103"/>
  <c r="Y2372" i="103"/>
  <c r="Z2372" i="103"/>
  <c r="AA2372" i="103"/>
  <c r="AB2372" i="103"/>
  <c r="AC2372" i="103"/>
  <c r="Y2373" i="103"/>
  <c r="Z2373" i="103"/>
  <c r="AA2373" i="103"/>
  <c r="AB2373" i="103"/>
  <c r="AC2373" i="103"/>
  <c r="Y2374" i="103"/>
  <c r="Z2374" i="103"/>
  <c r="AA2374" i="103"/>
  <c r="AB2374" i="103"/>
  <c r="AC2374" i="103"/>
  <c r="Y2375" i="103"/>
  <c r="Z2375" i="103"/>
  <c r="AA2375" i="103"/>
  <c r="AB2375" i="103"/>
  <c r="AC2375" i="103"/>
  <c r="Y2376" i="103"/>
  <c r="Z2376" i="103"/>
  <c r="AA2376" i="103"/>
  <c r="AB2376" i="103"/>
  <c r="AC2376" i="103"/>
  <c r="Y2377" i="103"/>
  <c r="Z2377" i="103"/>
  <c r="AA2377" i="103"/>
  <c r="AB2377" i="103"/>
  <c r="AC2377" i="103"/>
  <c r="Y2378" i="103"/>
  <c r="Z2378" i="103"/>
  <c r="AA2378" i="103"/>
  <c r="AB2378" i="103"/>
  <c r="AC2378" i="103"/>
  <c r="Y2379" i="103"/>
  <c r="Z2379" i="103"/>
  <c r="AA2379" i="103"/>
  <c r="AB2379" i="103"/>
  <c r="AC2379" i="103"/>
  <c r="Y2380" i="103"/>
  <c r="Z2380" i="103"/>
  <c r="AA2380" i="103"/>
  <c r="AB2380" i="103"/>
  <c r="AC2380" i="103"/>
  <c r="Y2381" i="103"/>
  <c r="Z2381" i="103"/>
  <c r="AA2381" i="103"/>
  <c r="AB2381" i="103"/>
  <c r="AC2381" i="103"/>
  <c r="Y2382" i="103"/>
  <c r="Z2382" i="103"/>
  <c r="AA2382" i="103"/>
  <c r="AB2382" i="103"/>
  <c r="AC2382" i="103"/>
  <c r="Y2383" i="103"/>
  <c r="Z2383" i="103"/>
  <c r="AA2383" i="103"/>
  <c r="AB2383" i="103"/>
  <c r="AC2383" i="103"/>
  <c r="Y2384" i="103"/>
  <c r="Z2384" i="103"/>
  <c r="AA2384" i="103"/>
  <c r="AB2384" i="103"/>
  <c r="AC2384" i="103"/>
  <c r="Y2385" i="103"/>
  <c r="Z2385" i="103"/>
  <c r="AA2385" i="103"/>
  <c r="AB2385" i="103"/>
  <c r="AC2385" i="103"/>
  <c r="Y2386" i="103"/>
  <c r="Z2386" i="103"/>
  <c r="AA2386" i="103"/>
  <c r="AB2386" i="103"/>
  <c r="AC2386" i="103"/>
  <c r="Y2387" i="103"/>
  <c r="Z2387" i="103"/>
  <c r="AA2387" i="103"/>
  <c r="AB2387" i="103"/>
  <c r="AC2387" i="103"/>
  <c r="Y2388" i="103"/>
  <c r="Z2388" i="103"/>
  <c r="AA2388" i="103"/>
  <c r="AB2388" i="103"/>
  <c r="AC2388" i="103"/>
  <c r="Y2389" i="103"/>
  <c r="Z2389" i="103"/>
  <c r="AA2389" i="103"/>
  <c r="AB2389" i="103"/>
  <c r="AC2389" i="103"/>
  <c r="Y2390" i="103"/>
  <c r="Z2390" i="103"/>
  <c r="AA2390" i="103"/>
  <c r="AB2390" i="103"/>
  <c r="AC2390" i="103"/>
  <c r="Y2391" i="103"/>
  <c r="Z2391" i="103"/>
  <c r="AA2391" i="103"/>
  <c r="AB2391" i="103"/>
  <c r="AC2391" i="103"/>
  <c r="Y2392" i="103"/>
  <c r="Z2392" i="103"/>
  <c r="AA2392" i="103"/>
  <c r="AB2392" i="103"/>
  <c r="AC2392" i="103"/>
  <c r="Y2393" i="103"/>
  <c r="Z2393" i="103"/>
  <c r="AA2393" i="103"/>
  <c r="AB2393" i="103"/>
  <c r="AC2393" i="103"/>
  <c r="Y2394" i="103"/>
  <c r="Z2394" i="103"/>
  <c r="AA2394" i="103"/>
  <c r="AB2394" i="103"/>
  <c r="AC2394" i="103"/>
  <c r="Y2395" i="103"/>
  <c r="Z2395" i="103"/>
  <c r="AA2395" i="103"/>
  <c r="AB2395" i="103"/>
  <c r="AC2395" i="103"/>
  <c r="Y2396" i="103"/>
  <c r="Z2396" i="103"/>
  <c r="AA2396" i="103"/>
  <c r="AB2396" i="103"/>
  <c r="AC2396" i="103"/>
  <c r="Y2397" i="103"/>
  <c r="Z2397" i="103"/>
  <c r="AA2397" i="103"/>
  <c r="AB2397" i="103"/>
  <c r="AC2397" i="103"/>
  <c r="Y2398" i="103"/>
  <c r="Z2398" i="103"/>
  <c r="AA2398" i="103"/>
  <c r="AB2398" i="103"/>
  <c r="AC2398" i="103"/>
  <c r="Y2399" i="103"/>
  <c r="Z2399" i="103"/>
  <c r="AA2399" i="103"/>
  <c r="AB2399" i="103"/>
  <c r="AC2399" i="103"/>
  <c r="Y2400" i="103"/>
  <c r="Z2400" i="103"/>
  <c r="AA2400" i="103"/>
  <c r="AB2400" i="103"/>
  <c r="AC2400" i="103"/>
  <c r="Y2401" i="103"/>
  <c r="Z2401" i="103"/>
  <c r="AA2401" i="103"/>
  <c r="AB2401" i="103"/>
  <c r="AC2401" i="103"/>
  <c r="Y2402" i="103"/>
  <c r="Z2402" i="103"/>
  <c r="AA2402" i="103"/>
  <c r="AB2402" i="103"/>
  <c r="AC2402" i="103"/>
  <c r="Y2403" i="103"/>
  <c r="Z2403" i="103"/>
  <c r="AA2403" i="103"/>
  <c r="AB2403" i="103"/>
  <c r="AC2403" i="103"/>
  <c r="Y2404" i="103"/>
  <c r="Z2404" i="103"/>
  <c r="AA2404" i="103"/>
  <c r="AB2404" i="103"/>
  <c r="AC2404" i="103"/>
  <c r="Y2405" i="103"/>
  <c r="Z2405" i="103"/>
  <c r="AA2405" i="103"/>
  <c r="AB2405" i="103"/>
  <c r="AC2405" i="103"/>
  <c r="Y2406" i="103"/>
  <c r="Z2406" i="103"/>
  <c r="AA2406" i="103"/>
  <c r="AB2406" i="103"/>
  <c r="AC2406" i="103"/>
  <c r="Y2407" i="103"/>
  <c r="Z2407" i="103"/>
  <c r="AA2407" i="103"/>
  <c r="AB2407" i="103"/>
  <c r="AC2407" i="103"/>
  <c r="Y2408" i="103"/>
  <c r="Z2408" i="103"/>
  <c r="AA2408" i="103"/>
  <c r="AB2408" i="103"/>
  <c r="AC2408" i="103"/>
  <c r="Y2409" i="103"/>
  <c r="Z2409" i="103"/>
  <c r="AA2409" i="103"/>
  <c r="AB2409" i="103"/>
  <c r="AC2409" i="103"/>
  <c r="Y2410" i="103"/>
  <c r="Z2410" i="103"/>
  <c r="AA2410" i="103"/>
  <c r="AB2410" i="103"/>
  <c r="AC2410" i="103"/>
  <c r="Y2411" i="103"/>
  <c r="Z2411" i="103"/>
  <c r="AA2411" i="103"/>
  <c r="AB2411" i="103"/>
  <c r="AC2411" i="103"/>
  <c r="Y2412" i="103"/>
  <c r="Z2412" i="103"/>
  <c r="AA2412" i="103"/>
  <c r="AB2412" i="103"/>
  <c r="AC2412" i="103"/>
  <c r="Y2413" i="103"/>
  <c r="Z2413" i="103"/>
  <c r="AA2413" i="103"/>
  <c r="AB2413" i="103"/>
  <c r="AC2413" i="103"/>
  <c r="Y2414" i="103"/>
  <c r="Z2414" i="103"/>
  <c r="AA2414" i="103"/>
  <c r="AB2414" i="103"/>
  <c r="AC2414" i="103"/>
  <c r="Y2415" i="103"/>
  <c r="Z2415" i="103"/>
  <c r="AA2415" i="103"/>
  <c r="AB2415" i="103"/>
  <c r="AC2415" i="103"/>
  <c r="Y2416" i="103"/>
  <c r="Z2416" i="103"/>
  <c r="AA2416" i="103"/>
  <c r="AB2416" i="103"/>
  <c r="AC2416" i="103"/>
  <c r="Y2417" i="103"/>
  <c r="Z2417" i="103"/>
  <c r="AA2417" i="103"/>
  <c r="AB2417" i="103"/>
  <c r="AC2417" i="103"/>
  <c r="Y2418" i="103"/>
  <c r="Z2418" i="103"/>
  <c r="AA2418" i="103"/>
  <c r="AB2418" i="103"/>
  <c r="AC2418" i="103"/>
  <c r="Y2419" i="103"/>
  <c r="Z2419" i="103"/>
  <c r="AA2419" i="103"/>
  <c r="AB2419" i="103"/>
  <c r="AC2419" i="103"/>
  <c r="Y2420" i="103"/>
  <c r="Z2420" i="103"/>
  <c r="AA2420" i="103"/>
  <c r="AB2420" i="103"/>
  <c r="AC2420" i="103"/>
  <c r="Y2421" i="103"/>
  <c r="Z2421" i="103"/>
  <c r="AA2421" i="103"/>
  <c r="AB2421" i="103"/>
  <c r="AC2421" i="103"/>
  <c r="Y2422" i="103"/>
  <c r="Z2422" i="103"/>
  <c r="AA2422" i="103"/>
  <c r="AB2422" i="103"/>
  <c r="AC2422" i="103"/>
  <c r="Y2423" i="103"/>
  <c r="Z2423" i="103"/>
  <c r="AA2423" i="103"/>
  <c r="AB2423" i="103"/>
  <c r="AC2423" i="103"/>
  <c r="Y2424" i="103"/>
  <c r="Z2424" i="103"/>
  <c r="AA2424" i="103"/>
  <c r="AB2424" i="103"/>
  <c r="AC2424" i="103"/>
  <c r="Y2425" i="103"/>
  <c r="Z2425" i="103"/>
  <c r="AA2425" i="103"/>
  <c r="AB2425" i="103"/>
  <c r="AC2425" i="103"/>
  <c r="Y2426" i="103"/>
  <c r="Z2426" i="103"/>
  <c r="AA2426" i="103"/>
  <c r="AB2426" i="103"/>
  <c r="AC2426" i="103"/>
  <c r="Y2427" i="103"/>
  <c r="Z2427" i="103"/>
  <c r="AA2427" i="103"/>
  <c r="AB2427" i="103"/>
  <c r="AC2427" i="103"/>
  <c r="Y2428" i="103"/>
  <c r="Z2428" i="103"/>
  <c r="AA2428" i="103"/>
  <c r="AB2428" i="103"/>
  <c r="AC2428" i="103"/>
  <c r="Y2429" i="103"/>
  <c r="Z2429" i="103"/>
  <c r="AA2429" i="103"/>
  <c r="AB2429" i="103"/>
  <c r="AC2429" i="103"/>
  <c r="Y2430" i="103"/>
  <c r="Z2430" i="103"/>
  <c r="AA2430" i="103"/>
  <c r="AB2430" i="103"/>
  <c r="AC2430" i="103"/>
  <c r="Y2431" i="103"/>
  <c r="Z2431" i="103"/>
  <c r="AA2431" i="103"/>
  <c r="AB2431" i="103"/>
  <c r="AC2431" i="103"/>
  <c r="Y2432" i="103"/>
  <c r="Z2432" i="103"/>
  <c r="AA2432" i="103"/>
  <c r="AB2432" i="103"/>
  <c r="AC2432" i="103"/>
  <c r="Y2433" i="103"/>
  <c r="Z2433" i="103"/>
  <c r="AA2433" i="103"/>
  <c r="AB2433" i="103"/>
  <c r="AC2433" i="103"/>
  <c r="Y2434" i="103"/>
  <c r="Z2434" i="103"/>
  <c r="AA2434" i="103"/>
  <c r="AB2434" i="103"/>
  <c r="AC2434" i="103"/>
  <c r="Y2435" i="103"/>
  <c r="Z2435" i="103"/>
  <c r="AA2435" i="103"/>
  <c r="AB2435" i="103"/>
  <c r="AC2435" i="103"/>
  <c r="Y2436" i="103"/>
  <c r="Z2436" i="103"/>
  <c r="AA2436" i="103"/>
  <c r="AB2436" i="103"/>
  <c r="AC2436" i="103"/>
  <c r="Y2437" i="103"/>
  <c r="Z2437" i="103"/>
  <c r="AA2437" i="103"/>
  <c r="AB2437" i="103"/>
  <c r="AC2437" i="103"/>
  <c r="Y2438" i="103"/>
  <c r="Z2438" i="103"/>
  <c r="AA2438" i="103"/>
  <c r="AB2438" i="103"/>
  <c r="AC2438" i="103"/>
  <c r="Y2439" i="103"/>
  <c r="Z2439" i="103"/>
  <c r="AA2439" i="103"/>
  <c r="AB2439" i="103"/>
  <c r="AC2439" i="103"/>
  <c r="Y2440" i="103"/>
  <c r="Z2440" i="103"/>
  <c r="AA2440" i="103"/>
  <c r="AB2440" i="103"/>
  <c r="AC2440" i="103"/>
  <c r="Y2441" i="103"/>
  <c r="Z2441" i="103"/>
  <c r="AA2441" i="103"/>
  <c r="AB2441" i="103"/>
  <c r="AC2441" i="103"/>
  <c r="Y2442" i="103"/>
  <c r="Z2442" i="103"/>
  <c r="AA2442" i="103"/>
  <c r="AB2442" i="103"/>
  <c r="AC2442" i="103"/>
  <c r="Y2443" i="103"/>
  <c r="Z2443" i="103"/>
  <c r="AA2443" i="103"/>
  <c r="AB2443" i="103"/>
  <c r="AC2443" i="103"/>
  <c r="Y2444" i="103"/>
  <c r="Z2444" i="103"/>
  <c r="AA2444" i="103"/>
  <c r="AB2444" i="103"/>
  <c r="AC2444" i="103"/>
  <c r="Y2445" i="103"/>
  <c r="Z2445" i="103"/>
  <c r="AA2445" i="103"/>
  <c r="AB2445" i="103"/>
  <c r="AC2445" i="103"/>
  <c r="Y2446" i="103"/>
  <c r="Z2446" i="103"/>
  <c r="AA2446" i="103"/>
  <c r="AB2446" i="103"/>
  <c r="AC2446" i="103"/>
  <c r="Y2447" i="103"/>
  <c r="Z2447" i="103"/>
  <c r="AA2447" i="103"/>
  <c r="AB2447" i="103"/>
  <c r="AC2447" i="103"/>
  <c r="Y2448" i="103"/>
  <c r="Z2448" i="103"/>
  <c r="AA2448" i="103"/>
  <c r="AB2448" i="103"/>
  <c r="AC2448" i="103"/>
  <c r="Y2449" i="103"/>
  <c r="Z2449" i="103"/>
  <c r="AA2449" i="103"/>
  <c r="AB2449" i="103"/>
  <c r="AC2449" i="103"/>
  <c r="Y2450" i="103"/>
  <c r="Z2450" i="103"/>
  <c r="AA2450" i="103"/>
  <c r="AB2450" i="103"/>
  <c r="AC2450" i="103"/>
  <c r="Y2451" i="103"/>
  <c r="Z2451" i="103"/>
  <c r="AA2451" i="103"/>
  <c r="AB2451" i="103"/>
  <c r="AC2451" i="103"/>
  <c r="Y2452" i="103"/>
  <c r="Z2452" i="103"/>
  <c r="AA2452" i="103"/>
  <c r="AB2452" i="103"/>
  <c r="AC2452" i="103"/>
  <c r="Y2453" i="103"/>
  <c r="Z2453" i="103"/>
  <c r="AA2453" i="103"/>
  <c r="AB2453" i="103"/>
  <c r="AC2453" i="103"/>
  <c r="Y2454" i="103"/>
  <c r="Z2454" i="103"/>
  <c r="AA2454" i="103"/>
  <c r="AB2454" i="103"/>
  <c r="AC2454" i="103"/>
  <c r="Y2455" i="103"/>
  <c r="Z2455" i="103"/>
  <c r="AA2455" i="103"/>
  <c r="AB2455" i="103"/>
  <c r="AC2455" i="103"/>
  <c r="Y2456" i="103"/>
  <c r="Z2456" i="103"/>
  <c r="AA2456" i="103"/>
  <c r="AB2456" i="103"/>
  <c r="AC2456" i="103"/>
  <c r="Y2457" i="103"/>
  <c r="Z2457" i="103"/>
  <c r="AA2457" i="103"/>
  <c r="AB2457" i="103"/>
  <c r="AC2457" i="103"/>
  <c r="Y2458" i="103"/>
  <c r="Z2458" i="103"/>
  <c r="AA2458" i="103"/>
  <c r="AB2458" i="103"/>
  <c r="AC2458" i="103"/>
  <c r="Y2459" i="103"/>
  <c r="Z2459" i="103"/>
  <c r="AA2459" i="103"/>
  <c r="AB2459" i="103"/>
  <c r="AC2459" i="103"/>
  <c r="Y2460" i="103"/>
  <c r="Z2460" i="103"/>
  <c r="AA2460" i="103"/>
  <c r="AB2460" i="103"/>
  <c r="AC2460" i="103"/>
  <c r="Y2461" i="103"/>
  <c r="Z2461" i="103"/>
  <c r="AA2461" i="103"/>
  <c r="AB2461" i="103"/>
  <c r="AC2461" i="103"/>
  <c r="Y2462" i="103"/>
  <c r="Z2462" i="103"/>
  <c r="AA2462" i="103"/>
  <c r="AB2462" i="103"/>
  <c r="AC2462" i="103"/>
  <c r="Y2463" i="103"/>
  <c r="Z2463" i="103"/>
  <c r="AA2463" i="103"/>
  <c r="AB2463" i="103"/>
  <c r="AC2463" i="103"/>
  <c r="Y2464" i="103"/>
  <c r="Z2464" i="103"/>
  <c r="AA2464" i="103"/>
  <c r="AB2464" i="103"/>
  <c r="AC2464" i="103"/>
  <c r="Y2465" i="103"/>
  <c r="Z2465" i="103"/>
  <c r="AA2465" i="103"/>
  <c r="AB2465" i="103"/>
  <c r="AC2465" i="103"/>
  <c r="Y2466" i="103"/>
  <c r="Z2466" i="103"/>
  <c r="AA2466" i="103"/>
  <c r="AB2466" i="103"/>
  <c r="AC2466" i="103"/>
  <c r="Y2467" i="103"/>
  <c r="Z2467" i="103"/>
  <c r="AA2467" i="103"/>
  <c r="AB2467" i="103"/>
  <c r="AC2467" i="103"/>
  <c r="Y2468" i="103"/>
  <c r="Z2468" i="103"/>
  <c r="AA2468" i="103"/>
  <c r="AB2468" i="103"/>
  <c r="AC2468" i="103"/>
  <c r="Y2469" i="103"/>
  <c r="Z2469" i="103"/>
  <c r="AA2469" i="103"/>
  <c r="AB2469" i="103"/>
  <c r="AC2469" i="103"/>
  <c r="Y2470" i="103"/>
  <c r="Z2470" i="103"/>
  <c r="AA2470" i="103"/>
  <c r="AB2470" i="103"/>
  <c r="AC2470" i="103"/>
  <c r="Y2471" i="103"/>
  <c r="Z2471" i="103"/>
  <c r="AA2471" i="103"/>
  <c r="AB2471" i="103"/>
  <c r="AC2471" i="103"/>
  <c r="Y2472" i="103"/>
  <c r="Z2472" i="103"/>
  <c r="AA2472" i="103"/>
  <c r="AB2472" i="103"/>
  <c r="AC2472" i="103"/>
  <c r="Y2473" i="103"/>
  <c r="Z2473" i="103"/>
  <c r="AA2473" i="103"/>
  <c r="AB2473" i="103"/>
  <c r="AC2473" i="103"/>
  <c r="Y2474" i="103"/>
  <c r="Z2474" i="103"/>
  <c r="AA2474" i="103"/>
  <c r="AB2474" i="103"/>
  <c r="AC2474" i="103"/>
  <c r="Y2475" i="103"/>
  <c r="Z2475" i="103"/>
  <c r="AA2475" i="103"/>
  <c r="AB2475" i="103"/>
  <c r="AC2475" i="103"/>
  <c r="Y2476" i="103"/>
  <c r="Z2476" i="103"/>
  <c r="AA2476" i="103"/>
  <c r="AB2476" i="103"/>
  <c r="AC2476" i="103"/>
  <c r="Y2477" i="103"/>
  <c r="Z2477" i="103"/>
  <c r="AA2477" i="103"/>
  <c r="AB2477" i="103"/>
  <c r="AC2477" i="103"/>
  <c r="Y2478" i="103"/>
  <c r="Z2478" i="103"/>
  <c r="AA2478" i="103"/>
  <c r="AB2478" i="103"/>
  <c r="AC2478" i="103"/>
  <c r="Y2479" i="103"/>
  <c r="Z2479" i="103"/>
  <c r="AA2479" i="103"/>
  <c r="AB2479" i="103"/>
  <c r="AC2479" i="103"/>
  <c r="Y2480" i="103"/>
  <c r="Z2480" i="103"/>
  <c r="AA2480" i="103"/>
  <c r="AB2480" i="103"/>
  <c r="AC2480" i="103"/>
  <c r="Y2481" i="103"/>
  <c r="Z2481" i="103"/>
  <c r="AA2481" i="103"/>
  <c r="AB2481" i="103"/>
  <c r="AC2481" i="103"/>
  <c r="Y2482" i="103"/>
  <c r="Z2482" i="103"/>
  <c r="AA2482" i="103"/>
  <c r="AB2482" i="103"/>
  <c r="AC2482" i="103"/>
  <c r="Y2483" i="103"/>
  <c r="Z2483" i="103"/>
  <c r="AA2483" i="103"/>
  <c r="AB2483" i="103"/>
  <c r="AC2483" i="103"/>
  <c r="Y2484" i="103"/>
  <c r="Z2484" i="103"/>
  <c r="AA2484" i="103"/>
  <c r="AB2484" i="103"/>
  <c r="AC2484" i="103"/>
  <c r="Y2485" i="103"/>
  <c r="Z2485" i="103"/>
  <c r="AA2485" i="103"/>
  <c r="AB2485" i="103"/>
  <c r="AC2485" i="103"/>
  <c r="Y2486" i="103"/>
  <c r="Z2486" i="103"/>
  <c r="AA2486" i="103"/>
  <c r="AB2486" i="103"/>
  <c r="AC2486" i="103"/>
  <c r="Y2487" i="103"/>
  <c r="Z2487" i="103"/>
  <c r="AA2487" i="103"/>
  <c r="AB2487" i="103"/>
  <c r="AC2487" i="103"/>
  <c r="Y2488" i="103"/>
  <c r="Z2488" i="103"/>
  <c r="AA2488" i="103"/>
  <c r="AB2488" i="103"/>
  <c r="AC2488" i="103"/>
  <c r="Y2489" i="103"/>
  <c r="Z2489" i="103"/>
  <c r="AA2489" i="103"/>
  <c r="AB2489" i="103"/>
  <c r="AC2489" i="103"/>
  <c r="Y2490" i="103"/>
  <c r="Z2490" i="103"/>
  <c r="AA2490" i="103"/>
  <c r="AB2490" i="103"/>
  <c r="AC2490" i="103"/>
  <c r="Y2491" i="103"/>
  <c r="Z2491" i="103"/>
  <c r="AA2491" i="103"/>
  <c r="AB2491" i="103"/>
  <c r="AC2491" i="103"/>
  <c r="Y2492" i="103"/>
  <c r="Z2492" i="103"/>
  <c r="AA2492" i="103"/>
  <c r="AB2492" i="103"/>
  <c r="AC2492" i="103"/>
  <c r="Y2493" i="103"/>
  <c r="Z2493" i="103"/>
  <c r="AA2493" i="103"/>
  <c r="AB2493" i="103"/>
  <c r="AC2493" i="103"/>
  <c r="Y2494" i="103"/>
  <c r="Z2494" i="103"/>
  <c r="AA2494" i="103"/>
  <c r="AB2494" i="103"/>
  <c r="AC2494" i="103"/>
  <c r="Y2495" i="103"/>
  <c r="Z2495" i="103"/>
  <c r="AA2495" i="103"/>
  <c r="AB2495" i="103"/>
  <c r="AC2495" i="103"/>
  <c r="Y2496" i="103"/>
  <c r="Z2496" i="103"/>
  <c r="AA2496" i="103"/>
  <c r="AB2496" i="103"/>
  <c r="AC2496" i="103"/>
  <c r="Y2497" i="103"/>
  <c r="Z2497" i="103"/>
  <c r="AA2497" i="103"/>
  <c r="AB2497" i="103"/>
  <c r="AC2497" i="103"/>
  <c r="Y2498" i="103"/>
  <c r="Z2498" i="103"/>
  <c r="AA2498" i="103"/>
  <c r="AB2498" i="103"/>
  <c r="AC2498" i="103"/>
  <c r="Y2499" i="103"/>
  <c r="Z2499" i="103"/>
  <c r="AA2499" i="103"/>
  <c r="AB2499" i="103"/>
  <c r="AC2499" i="103"/>
  <c r="Y2500" i="103"/>
  <c r="Z2500" i="103"/>
  <c r="AA2500" i="103"/>
  <c r="AB2500" i="103"/>
  <c r="AC2500" i="103"/>
  <c r="Y2501" i="103"/>
  <c r="Z2501" i="103"/>
  <c r="AA2501" i="103"/>
  <c r="AB2501" i="103"/>
  <c r="AC2501" i="103"/>
  <c r="Y2502" i="103"/>
  <c r="Z2502" i="103"/>
  <c r="AA2502" i="103"/>
  <c r="AB2502" i="103"/>
  <c r="AC2502" i="103"/>
  <c r="Y2503" i="103"/>
  <c r="Z2503" i="103"/>
  <c r="AA2503" i="103"/>
  <c r="AB2503" i="103"/>
  <c r="AC2503" i="103"/>
  <c r="Y2504" i="103"/>
  <c r="Z2504" i="103"/>
  <c r="AA2504" i="103"/>
  <c r="AB2504" i="103"/>
  <c r="AC2504" i="103"/>
  <c r="Y2505" i="103"/>
  <c r="Z2505" i="103"/>
  <c r="AA2505" i="103"/>
  <c r="AB2505" i="103"/>
  <c r="AC2505" i="103"/>
  <c r="Y2506" i="103"/>
  <c r="Z2506" i="103"/>
  <c r="AA2506" i="103"/>
  <c r="AB2506" i="103"/>
  <c r="AC2506" i="103"/>
  <c r="Y2507" i="103"/>
  <c r="Z2507" i="103"/>
  <c r="AA2507" i="103"/>
  <c r="AB2507" i="103"/>
  <c r="AC2507" i="103"/>
  <c r="Y2508" i="103"/>
  <c r="Z2508" i="103"/>
  <c r="AA2508" i="103"/>
  <c r="AB2508" i="103"/>
  <c r="AC2508" i="103"/>
  <c r="Y2509" i="103"/>
  <c r="Z2509" i="103"/>
  <c r="AA2509" i="103"/>
  <c r="AB2509" i="103"/>
  <c r="AC2509" i="103"/>
  <c r="Y2510" i="103"/>
  <c r="Z2510" i="103"/>
  <c r="AA2510" i="103"/>
  <c r="AB2510" i="103"/>
  <c r="AC2510" i="103"/>
  <c r="Y2511" i="103"/>
  <c r="Z2511" i="103"/>
  <c r="AA2511" i="103"/>
  <c r="AB2511" i="103"/>
  <c r="AC2511" i="103"/>
  <c r="Y2512" i="103"/>
  <c r="Z2512" i="103"/>
  <c r="AA2512" i="103"/>
  <c r="AB2512" i="103"/>
  <c r="AC2512" i="103"/>
  <c r="Y2513" i="103"/>
  <c r="Z2513" i="103"/>
  <c r="AA2513" i="103"/>
  <c r="AB2513" i="103"/>
  <c r="AC2513" i="103"/>
  <c r="Y2514" i="103"/>
  <c r="Z2514" i="103"/>
  <c r="AA2514" i="103"/>
  <c r="AB2514" i="103"/>
  <c r="AC2514" i="103"/>
  <c r="Y2515" i="103"/>
  <c r="Z2515" i="103"/>
  <c r="AA2515" i="103"/>
  <c r="AB2515" i="103"/>
  <c r="AC2515" i="103"/>
  <c r="Y2516" i="103"/>
  <c r="Z2516" i="103"/>
  <c r="AA2516" i="103"/>
  <c r="AB2516" i="103"/>
  <c r="AC2516" i="103"/>
  <c r="Y2517" i="103"/>
  <c r="Z2517" i="103"/>
  <c r="AA2517" i="103"/>
  <c r="AB2517" i="103"/>
  <c r="AC2517" i="103"/>
  <c r="Y2518" i="103"/>
  <c r="Z2518" i="103"/>
  <c r="AA2518" i="103"/>
  <c r="AB2518" i="103"/>
  <c r="AC2518" i="103"/>
  <c r="Y2519" i="103"/>
  <c r="Z2519" i="103"/>
  <c r="AA2519" i="103"/>
  <c r="AB2519" i="103"/>
  <c r="AC2519" i="103"/>
  <c r="Y2520" i="103"/>
  <c r="Z2520" i="103"/>
  <c r="AA2520" i="103"/>
  <c r="AB2520" i="103"/>
  <c r="AC2520" i="103"/>
  <c r="Y2521" i="103"/>
  <c r="Z2521" i="103"/>
  <c r="AA2521" i="103"/>
  <c r="AB2521" i="103"/>
  <c r="AC2521" i="103"/>
  <c r="Y2522" i="103"/>
  <c r="Z2522" i="103"/>
  <c r="AA2522" i="103"/>
  <c r="AB2522" i="103"/>
  <c r="AC2522" i="103"/>
  <c r="Y2523" i="103"/>
  <c r="Z2523" i="103"/>
  <c r="AA2523" i="103"/>
  <c r="AB2523" i="103"/>
  <c r="AC2523" i="103"/>
  <c r="Y2524" i="103"/>
  <c r="Z2524" i="103"/>
  <c r="AA2524" i="103"/>
  <c r="AB2524" i="103"/>
  <c r="AC2524" i="103"/>
  <c r="Y2525" i="103"/>
  <c r="Z2525" i="103"/>
  <c r="AA2525" i="103"/>
  <c r="AB2525" i="103"/>
  <c r="AC2525" i="103"/>
  <c r="Y2526" i="103"/>
  <c r="Z2526" i="103"/>
  <c r="AA2526" i="103"/>
  <c r="AB2526" i="103"/>
  <c r="AC2526" i="103"/>
  <c r="Y2527" i="103"/>
  <c r="Z2527" i="103"/>
  <c r="AA2527" i="103"/>
  <c r="AB2527" i="103"/>
  <c r="AC2527" i="103"/>
  <c r="Y2528" i="103"/>
  <c r="Z2528" i="103"/>
  <c r="AA2528" i="103"/>
  <c r="AB2528" i="103"/>
  <c r="AC2528" i="103"/>
  <c r="Y2529" i="103"/>
  <c r="Z2529" i="103"/>
  <c r="AA2529" i="103"/>
  <c r="AB2529" i="103"/>
  <c r="AC2529" i="103"/>
  <c r="Y2530" i="103"/>
  <c r="Z2530" i="103"/>
  <c r="AA2530" i="103"/>
  <c r="AB2530" i="103"/>
  <c r="AC2530" i="103"/>
  <c r="Y2531" i="103"/>
  <c r="Z2531" i="103"/>
  <c r="AA2531" i="103"/>
  <c r="AB2531" i="103"/>
  <c r="AC2531" i="103"/>
  <c r="Y2532" i="103"/>
  <c r="Z2532" i="103"/>
  <c r="AA2532" i="103"/>
  <c r="AB2532" i="103"/>
  <c r="AC2532" i="103"/>
  <c r="Y2533" i="103"/>
  <c r="Z2533" i="103"/>
  <c r="AA2533" i="103"/>
  <c r="AB2533" i="103"/>
  <c r="AC2533" i="103"/>
  <c r="Y2534" i="103"/>
  <c r="Z2534" i="103"/>
  <c r="AA2534" i="103"/>
  <c r="AB2534" i="103"/>
  <c r="AC2534" i="103"/>
  <c r="Y2535" i="103"/>
  <c r="Z2535" i="103"/>
  <c r="AA2535" i="103"/>
  <c r="AB2535" i="103"/>
  <c r="AC2535" i="103"/>
  <c r="Y2536" i="103"/>
  <c r="Z2536" i="103"/>
  <c r="AA2536" i="103"/>
  <c r="AB2536" i="103"/>
  <c r="AC2536" i="103"/>
  <c r="Y2537" i="103"/>
  <c r="Z2537" i="103"/>
  <c r="AA2537" i="103"/>
  <c r="AB2537" i="103"/>
  <c r="AC2537" i="103"/>
  <c r="Y2538" i="103"/>
  <c r="Z2538" i="103"/>
  <c r="AA2538" i="103"/>
  <c r="AB2538" i="103"/>
  <c r="AC2538" i="103"/>
  <c r="Y2539" i="103"/>
  <c r="Z2539" i="103"/>
  <c r="AA2539" i="103"/>
  <c r="AB2539" i="103"/>
  <c r="AC2539" i="103"/>
  <c r="Y2540" i="103"/>
  <c r="Z2540" i="103"/>
  <c r="AA2540" i="103"/>
  <c r="AB2540" i="103"/>
  <c r="AC2540" i="103"/>
  <c r="Y2541" i="103"/>
  <c r="Z2541" i="103"/>
  <c r="AA2541" i="103"/>
  <c r="AB2541" i="103"/>
  <c r="AC2541" i="103"/>
  <c r="Y2542" i="103"/>
  <c r="Z2542" i="103"/>
  <c r="AA2542" i="103"/>
  <c r="AB2542" i="103"/>
  <c r="AC2542" i="103"/>
  <c r="Y2543" i="103"/>
  <c r="Z2543" i="103"/>
  <c r="AA2543" i="103"/>
  <c r="AB2543" i="103"/>
  <c r="AC2543" i="103"/>
  <c r="Y2544" i="103"/>
  <c r="Z2544" i="103"/>
  <c r="AA2544" i="103"/>
  <c r="AB2544" i="103"/>
  <c r="AC2544" i="103"/>
  <c r="Y2545" i="103"/>
  <c r="Z2545" i="103"/>
  <c r="AA2545" i="103"/>
  <c r="AB2545" i="103"/>
  <c r="AC2545" i="103"/>
  <c r="Y2546" i="103"/>
  <c r="Z2546" i="103"/>
  <c r="AA2546" i="103"/>
  <c r="AB2546" i="103"/>
  <c r="AC2546" i="103"/>
  <c r="Y2547" i="103"/>
  <c r="Z2547" i="103"/>
  <c r="AA2547" i="103"/>
  <c r="AB2547" i="103"/>
  <c r="AC2547" i="103"/>
  <c r="Y2548" i="103"/>
  <c r="Z2548" i="103"/>
  <c r="AA2548" i="103"/>
  <c r="AB2548" i="103"/>
  <c r="AC2548" i="103"/>
  <c r="Y2549" i="103"/>
  <c r="Z2549" i="103"/>
  <c r="AA2549" i="103"/>
  <c r="AB2549" i="103"/>
  <c r="AC2549" i="103"/>
  <c r="Y2550" i="103"/>
  <c r="Z2550" i="103"/>
  <c r="AA2550" i="103"/>
  <c r="AB2550" i="103"/>
  <c r="AC2550" i="103"/>
  <c r="Y2551" i="103"/>
  <c r="Z2551" i="103"/>
  <c r="AA2551" i="103"/>
  <c r="AB2551" i="103"/>
  <c r="AC2551" i="103"/>
  <c r="Y2552" i="103"/>
  <c r="Z2552" i="103"/>
  <c r="AA2552" i="103"/>
  <c r="AB2552" i="103"/>
  <c r="AC2552" i="103"/>
  <c r="Y2553" i="103"/>
  <c r="Z2553" i="103"/>
  <c r="AA2553" i="103"/>
  <c r="AB2553" i="103"/>
  <c r="AC2553" i="103"/>
  <c r="Y2554" i="103"/>
  <c r="Z2554" i="103"/>
  <c r="AA2554" i="103"/>
  <c r="AB2554" i="103"/>
  <c r="AC2554" i="103"/>
  <c r="Y2555" i="103"/>
  <c r="Z2555" i="103"/>
  <c r="AA2555" i="103"/>
  <c r="AB2555" i="103"/>
  <c r="AC2555" i="103"/>
  <c r="Y2556" i="103"/>
  <c r="Z2556" i="103"/>
  <c r="AA2556" i="103"/>
  <c r="AB2556" i="103"/>
  <c r="AC2556" i="103"/>
  <c r="Y2557" i="103"/>
  <c r="Z2557" i="103"/>
  <c r="AA2557" i="103"/>
  <c r="AB2557" i="103"/>
  <c r="AC2557" i="103"/>
  <c r="Y2558" i="103"/>
  <c r="Z2558" i="103"/>
  <c r="AA2558" i="103"/>
  <c r="AB2558" i="103"/>
  <c r="AC2558" i="103"/>
  <c r="Y2559" i="103"/>
  <c r="Z2559" i="103"/>
  <c r="AA2559" i="103"/>
  <c r="AB2559" i="103"/>
  <c r="AC2559" i="103"/>
  <c r="Y2560" i="103"/>
  <c r="Z2560" i="103"/>
  <c r="AA2560" i="103"/>
  <c r="AB2560" i="103"/>
  <c r="AC2560" i="103"/>
  <c r="Y2561" i="103"/>
  <c r="Z2561" i="103"/>
  <c r="AA2561" i="103"/>
  <c r="AB2561" i="103"/>
  <c r="AC2561" i="103"/>
  <c r="Y2562" i="103"/>
  <c r="Z2562" i="103"/>
  <c r="AA2562" i="103"/>
  <c r="AB2562" i="103"/>
  <c r="AC2562" i="103"/>
  <c r="Y2563" i="103"/>
  <c r="Z2563" i="103"/>
  <c r="AA2563" i="103"/>
  <c r="AB2563" i="103"/>
  <c r="AC2563" i="103"/>
  <c r="Y2564" i="103"/>
  <c r="Z2564" i="103"/>
  <c r="AA2564" i="103"/>
  <c r="AB2564" i="103"/>
  <c r="AC2564" i="103"/>
  <c r="Y2565" i="103"/>
  <c r="Z2565" i="103"/>
  <c r="AA2565" i="103"/>
  <c r="AB2565" i="103"/>
  <c r="AC2565" i="103"/>
  <c r="Y2566" i="103"/>
  <c r="Z2566" i="103"/>
  <c r="AA2566" i="103"/>
  <c r="AB2566" i="103"/>
  <c r="AC2566" i="103"/>
  <c r="Y2567" i="103"/>
  <c r="Z2567" i="103"/>
  <c r="AA2567" i="103"/>
  <c r="AB2567" i="103"/>
  <c r="AC2567" i="103"/>
  <c r="Y2568" i="103"/>
  <c r="Z2568" i="103"/>
  <c r="AA2568" i="103"/>
  <c r="AB2568" i="103"/>
  <c r="AC2568" i="103"/>
  <c r="Y2569" i="103"/>
  <c r="Z2569" i="103"/>
  <c r="AA2569" i="103"/>
  <c r="AB2569" i="103"/>
  <c r="AC2569" i="103"/>
  <c r="Y2570" i="103"/>
  <c r="Z2570" i="103"/>
  <c r="AA2570" i="103"/>
  <c r="AB2570" i="103"/>
  <c r="AC2570" i="103"/>
  <c r="Y2571" i="103"/>
  <c r="Z2571" i="103"/>
  <c r="AA2571" i="103"/>
  <c r="AB2571" i="103"/>
  <c r="AC2571" i="103"/>
  <c r="Y2572" i="103"/>
  <c r="Z2572" i="103"/>
  <c r="AA2572" i="103"/>
  <c r="AB2572" i="103"/>
  <c r="AC2572" i="103"/>
  <c r="Y2573" i="103"/>
  <c r="Z2573" i="103"/>
  <c r="AA2573" i="103"/>
  <c r="AB2573" i="103"/>
  <c r="AC2573" i="103"/>
  <c r="Y2574" i="103"/>
  <c r="Z2574" i="103"/>
  <c r="AA2574" i="103"/>
  <c r="AB2574" i="103"/>
  <c r="AC2574" i="103"/>
  <c r="Y2575" i="103"/>
  <c r="Z2575" i="103"/>
  <c r="AA2575" i="103"/>
  <c r="AB2575" i="103"/>
  <c r="AC2575" i="103"/>
  <c r="Y2576" i="103"/>
  <c r="Z2576" i="103"/>
  <c r="AA2576" i="103"/>
  <c r="AB2576" i="103"/>
  <c r="AC2576" i="103"/>
  <c r="Y2577" i="103"/>
  <c r="Z2577" i="103"/>
  <c r="AA2577" i="103"/>
  <c r="AB2577" i="103"/>
  <c r="AC2577" i="103"/>
  <c r="Y2578" i="103"/>
  <c r="Z2578" i="103"/>
  <c r="AA2578" i="103"/>
  <c r="AB2578" i="103"/>
  <c r="AC2578" i="103"/>
  <c r="Y2579" i="103"/>
  <c r="Z2579" i="103"/>
  <c r="AA2579" i="103"/>
  <c r="AB2579" i="103"/>
  <c r="AC2579" i="103"/>
  <c r="Y2580" i="103"/>
  <c r="Z2580" i="103"/>
  <c r="AA2580" i="103"/>
  <c r="AB2580" i="103"/>
  <c r="AC2580" i="103"/>
  <c r="Y2581" i="103"/>
  <c r="Z2581" i="103"/>
  <c r="AA2581" i="103"/>
  <c r="AB2581" i="103"/>
  <c r="AC2581" i="103"/>
  <c r="Y2582" i="103"/>
  <c r="Z2582" i="103"/>
  <c r="AA2582" i="103"/>
  <c r="AB2582" i="103"/>
  <c r="AC2582" i="103"/>
  <c r="Y2583" i="103"/>
  <c r="Z2583" i="103"/>
  <c r="AA2583" i="103"/>
  <c r="AB2583" i="103"/>
  <c r="AC2583" i="103"/>
  <c r="Y2584" i="103"/>
  <c r="Z2584" i="103"/>
  <c r="AA2584" i="103"/>
  <c r="AB2584" i="103"/>
  <c r="AC2584" i="103"/>
  <c r="Y2585" i="103"/>
  <c r="Z2585" i="103"/>
  <c r="AA2585" i="103"/>
  <c r="AB2585" i="103"/>
  <c r="AC2585" i="103"/>
  <c r="Y2586" i="103"/>
  <c r="Z2586" i="103"/>
  <c r="AA2586" i="103"/>
  <c r="AB2586" i="103"/>
  <c r="AC2586" i="103"/>
  <c r="Y2587" i="103"/>
  <c r="Z2587" i="103"/>
  <c r="AA2587" i="103"/>
  <c r="AB2587" i="103"/>
  <c r="AC2587" i="103"/>
  <c r="Y2588" i="103"/>
  <c r="Z2588" i="103"/>
  <c r="AA2588" i="103"/>
  <c r="AB2588" i="103"/>
  <c r="AC2588" i="103"/>
  <c r="Y2589" i="103"/>
  <c r="Z2589" i="103"/>
  <c r="AA2589" i="103"/>
  <c r="AB2589" i="103"/>
  <c r="AC2589" i="103"/>
  <c r="Y2590" i="103"/>
  <c r="Z2590" i="103"/>
  <c r="AA2590" i="103"/>
  <c r="AB2590" i="103"/>
  <c r="AC2590" i="103"/>
  <c r="Y2591" i="103"/>
  <c r="Z2591" i="103"/>
  <c r="AA2591" i="103"/>
  <c r="AB2591" i="103"/>
  <c r="AC2591" i="103"/>
  <c r="Y2592" i="103"/>
  <c r="Z2592" i="103"/>
  <c r="AA2592" i="103"/>
  <c r="AB2592" i="103"/>
  <c r="AC2592" i="103"/>
  <c r="Y2593" i="103"/>
  <c r="Z2593" i="103"/>
  <c r="AA2593" i="103"/>
  <c r="AB2593" i="103"/>
  <c r="AC2593" i="103"/>
  <c r="Y2594" i="103"/>
  <c r="Z2594" i="103"/>
  <c r="AA2594" i="103"/>
  <c r="AB2594" i="103"/>
  <c r="AC2594" i="103"/>
  <c r="Y2595" i="103"/>
  <c r="Z2595" i="103"/>
  <c r="AA2595" i="103"/>
  <c r="AB2595" i="103"/>
  <c r="AC2595" i="103"/>
  <c r="Y2596" i="103"/>
  <c r="Z2596" i="103"/>
  <c r="AA2596" i="103"/>
  <c r="AB2596" i="103"/>
  <c r="AC2596" i="103"/>
  <c r="Y2597" i="103"/>
  <c r="Z2597" i="103"/>
  <c r="AA2597" i="103"/>
  <c r="AB2597" i="103"/>
  <c r="AC2597" i="103"/>
  <c r="Y2598" i="103"/>
  <c r="Z2598" i="103"/>
  <c r="AA2598" i="103"/>
  <c r="AB2598" i="103"/>
  <c r="AC2598" i="103"/>
  <c r="Y2599" i="103"/>
  <c r="Z2599" i="103"/>
  <c r="AA2599" i="103"/>
  <c r="AB2599" i="103"/>
  <c r="AC2599" i="103"/>
  <c r="Y2600" i="103"/>
  <c r="Z2600" i="103"/>
  <c r="AA2600" i="103"/>
  <c r="AB2600" i="103"/>
  <c r="AC2600" i="103"/>
  <c r="Y2601" i="103"/>
  <c r="Z2601" i="103"/>
  <c r="AA2601" i="103"/>
  <c r="AB2601" i="103"/>
  <c r="AC2601" i="103"/>
  <c r="Y2602" i="103"/>
  <c r="Z2602" i="103"/>
  <c r="AA2602" i="103"/>
  <c r="AB2602" i="103"/>
  <c r="AC2602" i="103"/>
  <c r="Y2603" i="103"/>
  <c r="Z2603" i="103"/>
  <c r="AA2603" i="103"/>
  <c r="AB2603" i="103"/>
  <c r="AC2603" i="103"/>
  <c r="Y2604" i="103"/>
  <c r="Z2604" i="103"/>
  <c r="AA2604" i="103"/>
  <c r="AB2604" i="103"/>
  <c r="AC2604" i="103"/>
  <c r="Y2605" i="103"/>
  <c r="Z2605" i="103"/>
  <c r="AA2605" i="103"/>
  <c r="AB2605" i="103"/>
  <c r="AC2605" i="103"/>
  <c r="Y2606" i="103"/>
  <c r="Z2606" i="103"/>
  <c r="AA2606" i="103"/>
  <c r="AB2606" i="103"/>
  <c r="AC2606" i="103"/>
  <c r="Y2607" i="103"/>
  <c r="Z2607" i="103"/>
  <c r="AA2607" i="103"/>
  <c r="AB2607" i="103"/>
  <c r="AC2607" i="103"/>
  <c r="Y2608" i="103"/>
  <c r="Z2608" i="103"/>
  <c r="AA2608" i="103"/>
  <c r="AB2608" i="103"/>
  <c r="AC2608" i="103"/>
  <c r="Y2609" i="103"/>
  <c r="Z2609" i="103"/>
  <c r="AA2609" i="103"/>
  <c r="AB2609" i="103"/>
  <c r="AC2609" i="103"/>
  <c r="Y2610" i="103"/>
  <c r="Z2610" i="103"/>
  <c r="AA2610" i="103"/>
  <c r="AB2610" i="103"/>
  <c r="AC2610" i="103"/>
  <c r="Y2611" i="103"/>
  <c r="Z2611" i="103"/>
  <c r="AA2611" i="103"/>
  <c r="AB2611" i="103"/>
  <c r="AC2611" i="103"/>
  <c r="Y2612" i="103"/>
  <c r="Z2612" i="103"/>
  <c r="AA2612" i="103"/>
  <c r="AB2612" i="103"/>
  <c r="AC2612" i="103"/>
  <c r="Y2613" i="103"/>
  <c r="Z2613" i="103"/>
  <c r="AA2613" i="103"/>
  <c r="AB2613" i="103"/>
  <c r="AC2613" i="103"/>
  <c r="Y2614" i="103"/>
  <c r="Z2614" i="103"/>
  <c r="AA2614" i="103"/>
  <c r="AB2614" i="103"/>
  <c r="AC2614" i="103"/>
  <c r="Y2615" i="103"/>
  <c r="Z2615" i="103"/>
  <c r="AA2615" i="103"/>
  <c r="AB2615" i="103"/>
  <c r="AC2615" i="103"/>
  <c r="Y2616" i="103"/>
  <c r="Z2616" i="103"/>
  <c r="AA2616" i="103"/>
  <c r="AB2616" i="103"/>
  <c r="AC2616" i="103"/>
  <c r="Y2617" i="103"/>
  <c r="Z2617" i="103"/>
  <c r="AA2617" i="103"/>
  <c r="AB2617" i="103"/>
  <c r="AC2617" i="103"/>
  <c r="Y2618" i="103"/>
  <c r="Z2618" i="103"/>
  <c r="AA2618" i="103"/>
  <c r="AB2618" i="103"/>
  <c r="AC2618" i="103"/>
  <c r="Y2619" i="103"/>
  <c r="Z2619" i="103"/>
  <c r="AA2619" i="103"/>
  <c r="AB2619" i="103"/>
  <c r="AC2619" i="103"/>
  <c r="Y2620" i="103"/>
  <c r="Z2620" i="103"/>
  <c r="AA2620" i="103"/>
  <c r="AB2620" i="103"/>
  <c r="AC2620" i="103"/>
  <c r="Y2621" i="103"/>
  <c r="Z2621" i="103"/>
  <c r="AA2621" i="103"/>
  <c r="AB2621" i="103"/>
  <c r="AC2621" i="103"/>
  <c r="Y2622" i="103"/>
  <c r="Z2622" i="103"/>
  <c r="AA2622" i="103"/>
  <c r="AB2622" i="103"/>
  <c r="AC2622" i="103"/>
  <c r="Y2623" i="103"/>
  <c r="Z2623" i="103"/>
  <c r="AA2623" i="103"/>
  <c r="AB2623" i="103"/>
  <c r="AC2623" i="103"/>
  <c r="Y2624" i="103"/>
  <c r="Z2624" i="103"/>
  <c r="AA2624" i="103"/>
  <c r="AB2624" i="103"/>
  <c r="AC2624" i="103"/>
  <c r="Y2625" i="103"/>
  <c r="Z2625" i="103"/>
  <c r="AA2625" i="103"/>
  <c r="AB2625" i="103"/>
  <c r="AC2625" i="103"/>
  <c r="Y2626" i="103"/>
  <c r="Z2626" i="103"/>
  <c r="AA2626" i="103"/>
  <c r="AB2626" i="103"/>
  <c r="AC2626" i="103"/>
  <c r="Y2627" i="103"/>
  <c r="Z2627" i="103"/>
  <c r="AA2627" i="103"/>
  <c r="AB2627" i="103"/>
  <c r="AC2627" i="103"/>
  <c r="Y2628" i="103"/>
  <c r="Z2628" i="103"/>
  <c r="AA2628" i="103"/>
  <c r="AB2628" i="103"/>
  <c r="AC2628" i="103"/>
  <c r="Y2629" i="103"/>
  <c r="Z2629" i="103"/>
  <c r="AA2629" i="103"/>
  <c r="AB2629" i="103"/>
  <c r="AC2629" i="103"/>
  <c r="Y2630" i="103"/>
  <c r="Z2630" i="103"/>
  <c r="AA2630" i="103"/>
  <c r="AB2630" i="103"/>
  <c r="AC2630" i="103"/>
  <c r="Y2631" i="103"/>
  <c r="Z2631" i="103"/>
  <c r="AA2631" i="103"/>
  <c r="AB2631" i="103"/>
  <c r="AC2631" i="103"/>
  <c r="Y2632" i="103"/>
  <c r="Z2632" i="103"/>
  <c r="AA2632" i="103"/>
  <c r="AB2632" i="103"/>
  <c r="AC2632" i="103"/>
  <c r="Y2633" i="103"/>
  <c r="Z2633" i="103"/>
  <c r="AA2633" i="103"/>
  <c r="AB2633" i="103"/>
  <c r="AC2633" i="103"/>
  <c r="Y2634" i="103"/>
  <c r="Z2634" i="103"/>
  <c r="AA2634" i="103"/>
  <c r="AB2634" i="103"/>
  <c r="AC2634" i="103"/>
  <c r="Y2635" i="103"/>
  <c r="Z2635" i="103"/>
  <c r="AA2635" i="103"/>
  <c r="AB2635" i="103"/>
  <c r="AC2635" i="103"/>
  <c r="Y2636" i="103"/>
  <c r="Z2636" i="103"/>
  <c r="AA2636" i="103"/>
  <c r="AB2636" i="103"/>
  <c r="AC2636" i="103"/>
  <c r="Y2637" i="103"/>
  <c r="Z2637" i="103"/>
  <c r="AA2637" i="103"/>
  <c r="AB2637" i="103"/>
  <c r="AC2637" i="103"/>
  <c r="Y2638" i="103"/>
  <c r="Z2638" i="103"/>
  <c r="AA2638" i="103"/>
  <c r="AB2638" i="103"/>
  <c r="AC2638" i="103"/>
  <c r="Y2639" i="103"/>
  <c r="Z2639" i="103"/>
  <c r="AA2639" i="103"/>
  <c r="AB2639" i="103"/>
  <c r="AC2639" i="103"/>
  <c r="Y2640" i="103"/>
  <c r="Z2640" i="103"/>
  <c r="AA2640" i="103"/>
  <c r="AB2640" i="103"/>
  <c r="AC2640" i="103"/>
  <c r="Y2641" i="103"/>
  <c r="Z2641" i="103"/>
  <c r="AA2641" i="103"/>
  <c r="AB2641" i="103"/>
  <c r="AC2641" i="103"/>
  <c r="Y2642" i="103"/>
  <c r="Z2642" i="103"/>
  <c r="AA2642" i="103"/>
  <c r="AB2642" i="103"/>
  <c r="AC2642" i="103"/>
  <c r="Y2643" i="103"/>
  <c r="Z2643" i="103"/>
  <c r="AA2643" i="103"/>
  <c r="AB2643" i="103"/>
  <c r="AC2643" i="103"/>
  <c r="Y2644" i="103"/>
  <c r="Z2644" i="103"/>
  <c r="AA2644" i="103"/>
  <c r="AB2644" i="103"/>
  <c r="AC2644" i="103"/>
  <c r="Y2645" i="103"/>
  <c r="Z2645" i="103"/>
  <c r="AA2645" i="103"/>
  <c r="AB2645" i="103"/>
  <c r="AC2645" i="103"/>
  <c r="Y2646" i="103"/>
  <c r="Z2646" i="103"/>
  <c r="AA2646" i="103"/>
  <c r="AB2646" i="103"/>
  <c r="AC2646" i="103"/>
  <c r="Y2647" i="103"/>
  <c r="Z2647" i="103"/>
  <c r="AA2647" i="103"/>
  <c r="AB2647" i="103"/>
  <c r="AC2647" i="103"/>
  <c r="Y2648" i="103"/>
  <c r="Z2648" i="103"/>
  <c r="AA2648" i="103"/>
  <c r="AB2648" i="103"/>
  <c r="AC2648" i="103"/>
  <c r="Y2649" i="103"/>
  <c r="Z2649" i="103"/>
  <c r="AA2649" i="103"/>
  <c r="AB2649" i="103"/>
  <c r="AC2649" i="103"/>
  <c r="Y2650" i="103"/>
  <c r="Z2650" i="103"/>
  <c r="AA2650" i="103"/>
  <c r="AB2650" i="103"/>
  <c r="AC2650" i="103"/>
  <c r="Y2651" i="103"/>
  <c r="Z2651" i="103"/>
  <c r="AA2651" i="103"/>
  <c r="AB2651" i="103"/>
  <c r="AC2651" i="103"/>
  <c r="Y2652" i="103"/>
  <c r="Z2652" i="103"/>
  <c r="AA2652" i="103"/>
  <c r="AB2652" i="103"/>
  <c r="AC2652" i="103"/>
  <c r="Y2653" i="103"/>
  <c r="Z2653" i="103"/>
  <c r="AA2653" i="103"/>
  <c r="AB2653" i="103"/>
  <c r="AC2653" i="103"/>
  <c r="Y2654" i="103"/>
  <c r="Z2654" i="103"/>
  <c r="AA2654" i="103"/>
  <c r="AB2654" i="103"/>
  <c r="AC2654" i="103"/>
  <c r="Y2655" i="103"/>
  <c r="Z2655" i="103"/>
  <c r="AA2655" i="103"/>
  <c r="AB2655" i="103"/>
  <c r="AC2655" i="103"/>
  <c r="Y2656" i="103"/>
  <c r="Z2656" i="103"/>
  <c r="AA2656" i="103"/>
  <c r="AB2656" i="103"/>
  <c r="AC2656" i="103"/>
  <c r="Y2657" i="103"/>
  <c r="Z2657" i="103"/>
  <c r="AA2657" i="103"/>
  <c r="AB2657" i="103"/>
  <c r="AC2657" i="103"/>
  <c r="Y2658" i="103"/>
  <c r="Z2658" i="103"/>
  <c r="AA2658" i="103"/>
  <c r="AB2658" i="103"/>
  <c r="AC2658" i="103"/>
  <c r="Y2659" i="103"/>
  <c r="Z2659" i="103"/>
  <c r="AA2659" i="103"/>
  <c r="AB2659" i="103"/>
  <c r="AC2659" i="103"/>
  <c r="Y2660" i="103"/>
  <c r="Z2660" i="103"/>
  <c r="AA2660" i="103"/>
  <c r="AB2660" i="103"/>
  <c r="AC2660" i="103"/>
  <c r="Y2661" i="103"/>
  <c r="Z2661" i="103"/>
  <c r="AA2661" i="103"/>
  <c r="AB2661" i="103"/>
  <c r="AC2661" i="103"/>
  <c r="Y2662" i="103"/>
  <c r="Z2662" i="103"/>
  <c r="AA2662" i="103"/>
  <c r="AB2662" i="103"/>
  <c r="AC2662" i="103"/>
  <c r="Y2663" i="103"/>
  <c r="Z2663" i="103"/>
  <c r="AA2663" i="103"/>
  <c r="AB2663" i="103"/>
  <c r="AC2663" i="103"/>
  <c r="Y2664" i="103"/>
  <c r="Z2664" i="103"/>
  <c r="AA2664" i="103"/>
  <c r="AB2664" i="103"/>
  <c r="AC2664" i="103"/>
  <c r="Y2665" i="103"/>
  <c r="Z2665" i="103"/>
  <c r="AA2665" i="103"/>
  <c r="AB2665" i="103"/>
  <c r="AC2665" i="103"/>
  <c r="Y2666" i="103"/>
  <c r="Z2666" i="103"/>
  <c r="AA2666" i="103"/>
  <c r="AB2666" i="103"/>
  <c r="AC2666" i="103"/>
  <c r="Y2667" i="103"/>
  <c r="Z2667" i="103"/>
  <c r="AA2667" i="103"/>
  <c r="AB2667" i="103"/>
  <c r="AC2667" i="103"/>
  <c r="Y2668" i="103"/>
  <c r="Z2668" i="103"/>
  <c r="AA2668" i="103"/>
  <c r="AB2668" i="103"/>
  <c r="AC2668" i="103"/>
  <c r="Y2669" i="103"/>
  <c r="Z2669" i="103"/>
  <c r="AA2669" i="103"/>
  <c r="AB2669" i="103"/>
  <c r="AC2669" i="103"/>
  <c r="Y2670" i="103"/>
  <c r="Z2670" i="103"/>
  <c r="AA2670" i="103"/>
  <c r="AB2670" i="103"/>
  <c r="AC2670" i="103"/>
  <c r="Y2671" i="103"/>
  <c r="Z2671" i="103"/>
  <c r="AA2671" i="103"/>
  <c r="AB2671" i="103"/>
  <c r="AC2671" i="103"/>
  <c r="Y2672" i="103"/>
  <c r="Z2672" i="103"/>
  <c r="AA2672" i="103"/>
  <c r="AB2672" i="103"/>
  <c r="AC2672" i="103"/>
  <c r="Y2673" i="103"/>
  <c r="Z2673" i="103"/>
  <c r="AA2673" i="103"/>
  <c r="AB2673" i="103"/>
  <c r="AC2673" i="103"/>
  <c r="Y2674" i="103"/>
  <c r="Z2674" i="103"/>
  <c r="AA2674" i="103"/>
  <c r="AB2674" i="103"/>
  <c r="AC2674" i="103"/>
  <c r="Y2675" i="103"/>
  <c r="Z2675" i="103"/>
  <c r="AA2675" i="103"/>
  <c r="AB2675" i="103"/>
  <c r="AC2675" i="103"/>
  <c r="Y2676" i="103"/>
  <c r="Z2676" i="103"/>
  <c r="AA2676" i="103"/>
  <c r="AB2676" i="103"/>
  <c r="AC2676" i="103"/>
  <c r="Y2677" i="103"/>
  <c r="Z2677" i="103"/>
  <c r="AA2677" i="103"/>
  <c r="AB2677" i="103"/>
  <c r="AC2677" i="103"/>
  <c r="Y2678" i="103"/>
  <c r="Z2678" i="103"/>
  <c r="AA2678" i="103"/>
  <c r="AB2678" i="103"/>
  <c r="AC2678" i="103"/>
  <c r="Y2679" i="103"/>
  <c r="Z2679" i="103"/>
  <c r="AA2679" i="103"/>
  <c r="AB2679" i="103"/>
  <c r="AC2679" i="103"/>
  <c r="Y2680" i="103"/>
  <c r="Z2680" i="103"/>
  <c r="AA2680" i="103"/>
  <c r="AB2680" i="103"/>
  <c r="AC2680" i="103"/>
  <c r="Y2681" i="103"/>
  <c r="Z2681" i="103"/>
  <c r="AA2681" i="103"/>
  <c r="AB2681" i="103"/>
  <c r="AC2681" i="103"/>
  <c r="Y2682" i="103"/>
  <c r="Z2682" i="103"/>
  <c r="AA2682" i="103"/>
  <c r="AB2682" i="103"/>
  <c r="AC2682" i="103"/>
  <c r="Y2683" i="103"/>
  <c r="Z2683" i="103"/>
  <c r="AA2683" i="103"/>
  <c r="AB2683" i="103"/>
  <c r="AC2683" i="103"/>
  <c r="Y2684" i="103"/>
  <c r="Z2684" i="103"/>
  <c r="AA2684" i="103"/>
  <c r="AB2684" i="103"/>
  <c r="AC2684" i="103"/>
  <c r="Y2685" i="103"/>
  <c r="Z2685" i="103"/>
  <c r="AA2685" i="103"/>
  <c r="AB2685" i="103"/>
  <c r="AC2685" i="103"/>
  <c r="Y2686" i="103"/>
  <c r="Z2686" i="103"/>
  <c r="AA2686" i="103"/>
  <c r="AB2686" i="103"/>
  <c r="AC2686" i="103"/>
  <c r="Y2687" i="103"/>
  <c r="Z2687" i="103"/>
  <c r="AA2687" i="103"/>
  <c r="AB2687" i="103"/>
  <c r="AC2687" i="103"/>
  <c r="Y2688" i="103"/>
  <c r="Z2688" i="103"/>
  <c r="AA2688" i="103"/>
  <c r="AB2688" i="103"/>
  <c r="AC2688" i="103"/>
  <c r="Y2689" i="103"/>
  <c r="Z2689" i="103"/>
  <c r="AA2689" i="103"/>
  <c r="AB2689" i="103"/>
  <c r="AC2689" i="103"/>
  <c r="Y2690" i="103"/>
  <c r="Z2690" i="103"/>
  <c r="AA2690" i="103"/>
  <c r="AB2690" i="103"/>
  <c r="AC2690" i="103"/>
  <c r="Y2691" i="103"/>
  <c r="Z2691" i="103"/>
  <c r="AA2691" i="103"/>
  <c r="AB2691" i="103"/>
  <c r="AC2691" i="103"/>
  <c r="Y2692" i="103"/>
  <c r="Z2692" i="103"/>
  <c r="AA2692" i="103"/>
  <c r="AB2692" i="103"/>
  <c r="AC2692" i="103"/>
  <c r="Y2693" i="103"/>
  <c r="Z2693" i="103"/>
  <c r="AA2693" i="103"/>
  <c r="AB2693" i="103"/>
  <c r="AC2693" i="103"/>
  <c r="Y2694" i="103"/>
  <c r="Z2694" i="103"/>
  <c r="AA2694" i="103"/>
  <c r="AB2694" i="103"/>
  <c r="AC2694" i="103"/>
  <c r="Y2695" i="103"/>
  <c r="Z2695" i="103"/>
  <c r="AA2695" i="103"/>
  <c r="AB2695" i="103"/>
  <c r="AC2695" i="103"/>
  <c r="Y2696" i="103"/>
  <c r="Z2696" i="103"/>
  <c r="AA2696" i="103"/>
  <c r="AB2696" i="103"/>
  <c r="AC2696" i="103"/>
  <c r="Y2697" i="103"/>
  <c r="Z2697" i="103"/>
  <c r="AA2697" i="103"/>
  <c r="AB2697" i="103"/>
  <c r="AC2697" i="103"/>
  <c r="Y2698" i="103"/>
  <c r="Z2698" i="103"/>
  <c r="AA2698" i="103"/>
  <c r="AB2698" i="103"/>
  <c r="AC2698" i="103"/>
  <c r="Y2699" i="103"/>
  <c r="Z2699" i="103"/>
  <c r="AA2699" i="103"/>
  <c r="AB2699" i="103"/>
  <c r="AC2699" i="103"/>
  <c r="Y2700" i="103"/>
  <c r="Z2700" i="103"/>
  <c r="AA2700" i="103"/>
  <c r="AB2700" i="103"/>
  <c r="AC2700" i="103"/>
  <c r="Y2701" i="103"/>
  <c r="Z2701" i="103"/>
  <c r="AA2701" i="103"/>
  <c r="AB2701" i="103"/>
  <c r="AC2701" i="103"/>
  <c r="Y2702" i="103"/>
  <c r="Z2702" i="103"/>
  <c r="AA2702" i="103"/>
  <c r="AB2702" i="103"/>
  <c r="AC2702" i="103"/>
  <c r="Y2703" i="103"/>
  <c r="Z2703" i="103"/>
  <c r="AA2703" i="103"/>
  <c r="AB2703" i="103"/>
  <c r="AC2703" i="103"/>
  <c r="Y2704" i="103"/>
  <c r="Z2704" i="103"/>
  <c r="AA2704" i="103"/>
  <c r="AB2704" i="103"/>
  <c r="AC2704" i="103"/>
  <c r="Y2705" i="103"/>
  <c r="Z2705" i="103"/>
  <c r="AA2705" i="103"/>
  <c r="AB2705" i="103"/>
  <c r="AC2705" i="103"/>
  <c r="Y2706" i="103"/>
  <c r="Z2706" i="103"/>
  <c r="AA2706" i="103"/>
  <c r="AB2706" i="103"/>
  <c r="AC2706" i="103"/>
  <c r="Y2707" i="103"/>
  <c r="Z2707" i="103"/>
  <c r="AA2707" i="103"/>
  <c r="AB2707" i="103"/>
  <c r="AC2707" i="103"/>
  <c r="Y2708" i="103"/>
  <c r="Z2708" i="103"/>
  <c r="AA2708" i="103"/>
  <c r="AB2708" i="103"/>
  <c r="AC2708" i="103"/>
  <c r="Y2709" i="103"/>
  <c r="Z2709" i="103"/>
  <c r="AA2709" i="103"/>
  <c r="AB2709" i="103"/>
  <c r="AC2709" i="103"/>
  <c r="Y2710" i="103"/>
  <c r="Z2710" i="103"/>
  <c r="AA2710" i="103"/>
  <c r="AB2710" i="103"/>
  <c r="AC2710" i="103"/>
  <c r="Y2711" i="103"/>
  <c r="Z2711" i="103"/>
  <c r="AA2711" i="103"/>
  <c r="AB2711" i="103"/>
  <c r="AC2711" i="103"/>
  <c r="Y2712" i="103"/>
  <c r="Z2712" i="103"/>
  <c r="AA2712" i="103"/>
  <c r="AB2712" i="103"/>
  <c r="AC2712" i="103"/>
  <c r="Y2713" i="103"/>
  <c r="Z2713" i="103"/>
  <c r="AA2713" i="103"/>
  <c r="AB2713" i="103"/>
  <c r="AC2713" i="103"/>
  <c r="Y2714" i="103"/>
  <c r="Z2714" i="103"/>
  <c r="AA2714" i="103"/>
  <c r="AB2714" i="103"/>
  <c r="AC2714" i="103"/>
  <c r="Y2715" i="103"/>
  <c r="Z2715" i="103"/>
  <c r="AA2715" i="103"/>
  <c r="AB2715" i="103"/>
  <c r="AC2715" i="103"/>
  <c r="Y2716" i="103"/>
  <c r="Z2716" i="103"/>
  <c r="AA2716" i="103"/>
  <c r="AB2716" i="103"/>
  <c r="AC2716" i="103"/>
  <c r="Y2717" i="103"/>
  <c r="Z2717" i="103"/>
  <c r="AA2717" i="103"/>
  <c r="AB2717" i="103"/>
  <c r="AC2717" i="103"/>
  <c r="Y2718" i="103"/>
  <c r="Z2718" i="103"/>
  <c r="AA2718" i="103"/>
  <c r="AB2718" i="103"/>
  <c r="AC2718" i="103"/>
  <c r="Y2719" i="103"/>
  <c r="Z2719" i="103"/>
  <c r="AA2719" i="103"/>
  <c r="AB2719" i="103"/>
  <c r="AC2719" i="103"/>
  <c r="Y2720" i="103"/>
  <c r="Z2720" i="103"/>
  <c r="AA2720" i="103"/>
  <c r="AB2720" i="103"/>
  <c r="AC2720" i="103"/>
  <c r="Y2721" i="103"/>
  <c r="Z2721" i="103"/>
  <c r="AA2721" i="103"/>
  <c r="AB2721" i="103"/>
  <c r="AC2721" i="103"/>
  <c r="Y2722" i="103"/>
  <c r="Z2722" i="103"/>
  <c r="AA2722" i="103"/>
  <c r="AB2722" i="103"/>
  <c r="AC2722" i="103"/>
  <c r="Y2723" i="103"/>
  <c r="Z2723" i="103"/>
  <c r="AA2723" i="103"/>
  <c r="AB2723" i="103"/>
  <c r="AC2723" i="103"/>
  <c r="Y2724" i="103"/>
  <c r="Z2724" i="103"/>
  <c r="AA2724" i="103"/>
  <c r="AB2724" i="103"/>
  <c r="AC2724" i="103"/>
  <c r="Y2725" i="103"/>
  <c r="Z2725" i="103"/>
  <c r="AA2725" i="103"/>
  <c r="AB2725" i="103"/>
  <c r="AC2725" i="103"/>
  <c r="Y2726" i="103"/>
  <c r="Z2726" i="103"/>
  <c r="AA2726" i="103"/>
  <c r="AB2726" i="103"/>
  <c r="AC2726" i="103"/>
  <c r="Y2727" i="103"/>
  <c r="Z2727" i="103"/>
  <c r="AA2727" i="103"/>
  <c r="AB2727" i="103"/>
  <c r="AC2727" i="103"/>
  <c r="Y2728" i="103"/>
  <c r="Z2728" i="103"/>
  <c r="AA2728" i="103"/>
  <c r="AB2728" i="103"/>
  <c r="AC2728" i="103"/>
  <c r="Y2729" i="103"/>
  <c r="Z2729" i="103"/>
  <c r="AA2729" i="103"/>
  <c r="AB2729" i="103"/>
  <c r="AC2729" i="103"/>
  <c r="Y2730" i="103"/>
  <c r="Z2730" i="103"/>
  <c r="AA2730" i="103"/>
  <c r="AB2730" i="103"/>
  <c r="AC2730" i="103"/>
  <c r="Y2731" i="103"/>
  <c r="Z2731" i="103"/>
  <c r="AA2731" i="103"/>
  <c r="AB2731" i="103"/>
  <c r="AC2731" i="103"/>
  <c r="Y2732" i="103"/>
  <c r="Z2732" i="103"/>
  <c r="AA2732" i="103"/>
  <c r="AB2732" i="103"/>
  <c r="AC2732" i="103"/>
  <c r="Y2733" i="103"/>
  <c r="Z2733" i="103"/>
  <c r="AA2733" i="103"/>
  <c r="AB2733" i="103"/>
  <c r="AC2733" i="103"/>
  <c r="Y2734" i="103"/>
  <c r="Z2734" i="103"/>
  <c r="AA2734" i="103"/>
  <c r="AB2734" i="103"/>
  <c r="AC2734" i="103"/>
  <c r="Y2735" i="103"/>
  <c r="Z2735" i="103"/>
  <c r="AA2735" i="103"/>
  <c r="AB2735" i="103"/>
  <c r="AC2735" i="103"/>
  <c r="Y2736" i="103"/>
  <c r="Z2736" i="103"/>
  <c r="AA2736" i="103"/>
  <c r="AB2736" i="103"/>
  <c r="AC2736" i="103"/>
  <c r="Y2737" i="103"/>
  <c r="Z2737" i="103"/>
  <c r="AA2737" i="103"/>
  <c r="AB2737" i="103"/>
  <c r="AC2737" i="103"/>
  <c r="Y2738" i="103"/>
  <c r="Z2738" i="103"/>
  <c r="AA2738" i="103"/>
  <c r="AB2738" i="103"/>
  <c r="AC2738" i="103"/>
  <c r="Y2739" i="103"/>
  <c r="Z2739" i="103"/>
  <c r="AA2739" i="103"/>
  <c r="AB2739" i="103"/>
  <c r="AC2739" i="103"/>
  <c r="Y2740" i="103"/>
  <c r="Z2740" i="103"/>
  <c r="AA2740" i="103"/>
  <c r="AB2740" i="103"/>
  <c r="AC2740" i="103"/>
  <c r="Y2741" i="103"/>
  <c r="Z2741" i="103"/>
  <c r="AA2741" i="103"/>
  <c r="AB2741" i="103"/>
  <c r="AC2741" i="103"/>
  <c r="Y2742" i="103"/>
  <c r="Z2742" i="103"/>
  <c r="AA2742" i="103"/>
  <c r="AB2742" i="103"/>
  <c r="AC2742" i="103"/>
  <c r="Y2743" i="103"/>
  <c r="Z2743" i="103"/>
  <c r="AA2743" i="103"/>
  <c r="AB2743" i="103"/>
  <c r="AC2743" i="103"/>
  <c r="Y2744" i="103"/>
  <c r="Z2744" i="103"/>
  <c r="AA2744" i="103"/>
  <c r="AB2744" i="103"/>
  <c r="AC2744" i="103"/>
  <c r="Y2745" i="103"/>
  <c r="Z2745" i="103"/>
  <c r="AA2745" i="103"/>
  <c r="AB2745" i="103"/>
  <c r="AC2745" i="103"/>
  <c r="Y2746" i="103"/>
  <c r="Z2746" i="103"/>
  <c r="AA2746" i="103"/>
  <c r="AB2746" i="103"/>
  <c r="AC2746" i="103"/>
  <c r="Y2747" i="103"/>
  <c r="Z2747" i="103"/>
  <c r="AA2747" i="103"/>
  <c r="AB2747" i="103"/>
  <c r="AC2747" i="103"/>
  <c r="Y2748" i="103"/>
  <c r="Z2748" i="103"/>
  <c r="AA2748" i="103"/>
  <c r="AB2748" i="103"/>
  <c r="AC2748" i="103"/>
  <c r="Y2749" i="103"/>
  <c r="Z2749" i="103"/>
  <c r="AA2749" i="103"/>
  <c r="AB2749" i="103"/>
  <c r="AC2749" i="103"/>
  <c r="Y2750" i="103"/>
  <c r="Z2750" i="103"/>
  <c r="AA2750" i="103"/>
  <c r="AB2750" i="103"/>
  <c r="AC2750" i="103"/>
  <c r="Y2751" i="103"/>
  <c r="Z2751" i="103"/>
  <c r="AA2751" i="103"/>
  <c r="AB2751" i="103"/>
  <c r="AC2751" i="103"/>
  <c r="Y2752" i="103"/>
  <c r="Z2752" i="103"/>
  <c r="AA2752" i="103"/>
  <c r="AB2752" i="103"/>
  <c r="AC2752" i="103"/>
  <c r="Y2753" i="103"/>
  <c r="Z2753" i="103"/>
  <c r="AA2753" i="103"/>
  <c r="AB2753" i="103"/>
  <c r="AC2753" i="103"/>
  <c r="Y2754" i="103"/>
  <c r="Z2754" i="103"/>
  <c r="AA2754" i="103"/>
  <c r="AB2754" i="103"/>
  <c r="AC2754" i="103"/>
  <c r="Y2755" i="103"/>
  <c r="Z2755" i="103"/>
  <c r="AA2755" i="103"/>
  <c r="AB2755" i="103"/>
  <c r="AC2755" i="103"/>
  <c r="Y2756" i="103"/>
  <c r="Z2756" i="103"/>
  <c r="AA2756" i="103"/>
  <c r="AB2756" i="103"/>
  <c r="AC2756" i="103"/>
  <c r="Y2757" i="103"/>
  <c r="Z2757" i="103"/>
  <c r="AA2757" i="103"/>
  <c r="AB2757" i="103"/>
  <c r="AC2757" i="103"/>
  <c r="Y2758" i="103"/>
  <c r="Z2758" i="103"/>
  <c r="AA2758" i="103"/>
  <c r="AB2758" i="103"/>
  <c r="AC2758" i="103"/>
  <c r="Y2759" i="103"/>
  <c r="Z2759" i="103"/>
  <c r="AA2759" i="103"/>
  <c r="AB2759" i="103"/>
  <c r="AC2759" i="103"/>
  <c r="Y2760" i="103"/>
  <c r="Z2760" i="103"/>
  <c r="AA2760" i="103"/>
  <c r="AB2760" i="103"/>
  <c r="AC2760" i="103"/>
  <c r="Y2761" i="103"/>
  <c r="Z2761" i="103"/>
  <c r="AA2761" i="103"/>
  <c r="AB2761" i="103"/>
  <c r="AC2761" i="103"/>
  <c r="Y2762" i="103"/>
  <c r="Z2762" i="103"/>
  <c r="AA2762" i="103"/>
  <c r="AB2762" i="103"/>
  <c r="AC2762" i="103"/>
  <c r="Y2763" i="103"/>
  <c r="Z2763" i="103"/>
  <c r="AA2763" i="103"/>
  <c r="AB2763" i="103"/>
  <c r="AC2763" i="103"/>
  <c r="Y2764" i="103"/>
  <c r="Z2764" i="103"/>
  <c r="AA2764" i="103"/>
  <c r="AB2764" i="103"/>
  <c r="AC2764" i="103"/>
  <c r="Y2765" i="103"/>
  <c r="Z2765" i="103"/>
  <c r="AA2765" i="103"/>
  <c r="AB2765" i="103"/>
  <c r="AC2765" i="103"/>
  <c r="Y2766" i="103"/>
  <c r="Z2766" i="103"/>
  <c r="AA2766" i="103"/>
  <c r="AB2766" i="103"/>
  <c r="AC2766" i="103"/>
  <c r="Y2767" i="103"/>
  <c r="Z2767" i="103"/>
  <c r="AA2767" i="103"/>
  <c r="AB2767" i="103"/>
  <c r="AC2767" i="103"/>
  <c r="Y2768" i="103"/>
  <c r="Z2768" i="103"/>
  <c r="AA2768" i="103"/>
  <c r="AB2768" i="103"/>
  <c r="AC2768" i="103"/>
  <c r="Y2769" i="103"/>
  <c r="Z2769" i="103"/>
  <c r="AA2769" i="103"/>
  <c r="AB2769" i="103"/>
  <c r="AC2769" i="103"/>
  <c r="Y2770" i="103"/>
  <c r="Z2770" i="103"/>
  <c r="AA2770" i="103"/>
  <c r="AB2770" i="103"/>
  <c r="AC2770" i="103"/>
  <c r="Y2771" i="103"/>
  <c r="Z2771" i="103"/>
  <c r="AA2771" i="103"/>
  <c r="AB2771" i="103"/>
  <c r="AC2771" i="103"/>
  <c r="Y2772" i="103"/>
  <c r="Z2772" i="103"/>
  <c r="AA2772" i="103"/>
  <c r="AB2772" i="103"/>
  <c r="AC2772" i="103"/>
  <c r="Y2773" i="103"/>
  <c r="Z2773" i="103"/>
  <c r="AA2773" i="103"/>
  <c r="AB2773" i="103"/>
  <c r="AC2773" i="103"/>
  <c r="Y2774" i="103"/>
  <c r="Z2774" i="103"/>
  <c r="AA2774" i="103"/>
  <c r="AB2774" i="103"/>
  <c r="AC2774" i="103"/>
  <c r="Y2775" i="103"/>
  <c r="Z2775" i="103"/>
  <c r="AA2775" i="103"/>
  <c r="AB2775" i="103"/>
  <c r="AC2775" i="103"/>
  <c r="Y2776" i="103"/>
  <c r="Z2776" i="103"/>
  <c r="AA2776" i="103"/>
  <c r="AB2776" i="103"/>
  <c r="AC2776" i="103"/>
  <c r="Y2777" i="103"/>
  <c r="Z2777" i="103"/>
  <c r="AA2777" i="103"/>
  <c r="AB2777" i="103"/>
  <c r="AC2777" i="103"/>
  <c r="Y2778" i="103"/>
  <c r="Z2778" i="103"/>
  <c r="AA2778" i="103"/>
  <c r="AB2778" i="103"/>
  <c r="AC2778" i="103"/>
  <c r="Y2779" i="103"/>
  <c r="Z2779" i="103"/>
  <c r="AA2779" i="103"/>
  <c r="AB2779" i="103"/>
  <c r="AC2779" i="103"/>
  <c r="Y2780" i="103"/>
  <c r="Z2780" i="103"/>
  <c r="AA2780" i="103"/>
  <c r="AB2780" i="103"/>
  <c r="AC2780" i="103"/>
  <c r="Y2781" i="103"/>
  <c r="Z2781" i="103"/>
  <c r="AA2781" i="103"/>
  <c r="AB2781" i="103"/>
  <c r="AC2781" i="103"/>
  <c r="Y2782" i="103"/>
  <c r="Z2782" i="103"/>
  <c r="AA2782" i="103"/>
  <c r="AB2782" i="103"/>
  <c r="AC2782" i="103"/>
  <c r="Y2783" i="103"/>
  <c r="Z2783" i="103"/>
  <c r="AA2783" i="103"/>
  <c r="AB2783" i="103"/>
  <c r="AC2783" i="103"/>
  <c r="Y2784" i="103"/>
  <c r="Z2784" i="103"/>
  <c r="AA2784" i="103"/>
  <c r="AB2784" i="103"/>
  <c r="AC2784" i="103"/>
  <c r="Y2785" i="103"/>
  <c r="Z2785" i="103"/>
  <c r="AA2785" i="103"/>
  <c r="AB2785" i="103"/>
  <c r="AC2785" i="103"/>
  <c r="Y2786" i="103"/>
  <c r="Z2786" i="103"/>
  <c r="AA2786" i="103"/>
  <c r="AB2786" i="103"/>
  <c r="AC2786" i="103"/>
  <c r="Y2787" i="103"/>
  <c r="Z2787" i="103"/>
  <c r="AA2787" i="103"/>
  <c r="AB2787" i="103"/>
  <c r="AC2787" i="103"/>
  <c r="Y2788" i="103"/>
  <c r="Z2788" i="103"/>
  <c r="AA2788" i="103"/>
  <c r="AB2788" i="103"/>
  <c r="AC2788" i="103"/>
  <c r="Y2789" i="103"/>
  <c r="Z2789" i="103"/>
  <c r="AA2789" i="103"/>
  <c r="AB2789" i="103"/>
  <c r="AC2789" i="103"/>
  <c r="Y2790" i="103"/>
  <c r="Z2790" i="103"/>
  <c r="AA2790" i="103"/>
  <c r="AB2790" i="103"/>
  <c r="AC2790" i="103"/>
  <c r="Y2791" i="103"/>
  <c r="Z2791" i="103"/>
  <c r="AA2791" i="103"/>
  <c r="AB2791" i="103"/>
  <c r="AC2791" i="103"/>
  <c r="Y2792" i="103"/>
  <c r="Z2792" i="103"/>
  <c r="AA2792" i="103"/>
  <c r="AB2792" i="103"/>
  <c r="AC2792" i="103"/>
  <c r="Y2793" i="103"/>
  <c r="Z2793" i="103"/>
  <c r="AA2793" i="103"/>
  <c r="AB2793" i="103"/>
  <c r="AC2793" i="103"/>
  <c r="Y2794" i="103"/>
  <c r="Z2794" i="103"/>
  <c r="AA2794" i="103"/>
  <c r="AB2794" i="103"/>
  <c r="AC2794" i="103"/>
  <c r="Y2795" i="103"/>
  <c r="Z2795" i="103"/>
  <c r="AA2795" i="103"/>
  <c r="AB2795" i="103"/>
  <c r="AC2795" i="103"/>
  <c r="Y2796" i="103"/>
  <c r="Z2796" i="103"/>
  <c r="AA2796" i="103"/>
  <c r="AB2796" i="103"/>
  <c r="AC2796" i="103"/>
  <c r="Y2797" i="103"/>
  <c r="Z2797" i="103"/>
  <c r="AA2797" i="103"/>
  <c r="AB2797" i="103"/>
  <c r="AC2797" i="103"/>
  <c r="Y2798" i="103"/>
  <c r="Z2798" i="103"/>
  <c r="AA2798" i="103"/>
  <c r="AB2798" i="103"/>
  <c r="AC2798" i="103"/>
  <c r="Y2799" i="103"/>
  <c r="Z2799" i="103"/>
  <c r="AA2799" i="103"/>
  <c r="AB2799" i="103"/>
  <c r="AC2799" i="103"/>
  <c r="Y2800" i="103"/>
  <c r="Z2800" i="103"/>
  <c r="AA2800" i="103"/>
  <c r="AB2800" i="103"/>
  <c r="AC2800" i="103"/>
  <c r="Y2801" i="103"/>
  <c r="Z2801" i="103"/>
  <c r="AA2801" i="103"/>
  <c r="AB2801" i="103"/>
  <c r="AC2801" i="103"/>
  <c r="Y2802" i="103"/>
  <c r="Z2802" i="103"/>
  <c r="AA2802" i="103"/>
  <c r="AB2802" i="103"/>
  <c r="AC2802" i="103"/>
  <c r="Y2803" i="103"/>
  <c r="Z2803" i="103"/>
  <c r="AA2803" i="103"/>
  <c r="AB2803" i="103"/>
  <c r="AC2803" i="103"/>
  <c r="Y2804" i="103"/>
  <c r="Z2804" i="103"/>
  <c r="AA2804" i="103"/>
  <c r="AB2804" i="103"/>
  <c r="AC2804" i="103"/>
  <c r="Y2805" i="103"/>
  <c r="Z2805" i="103"/>
  <c r="AA2805" i="103"/>
  <c r="AB2805" i="103"/>
  <c r="AC2805" i="103"/>
  <c r="Y2806" i="103"/>
  <c r="Z2806" i="103"/>
  <c r="AA2806" i="103"/>
  <c r="AB2806" i="103"/>
  <c r="AC2806" i="103"/>
  <c r="Y2807" i="103"/>
  <c r="Z2807" i="103"/>
  <c r="AA2807" i="103"/>
  <c r="AB2807" i="103"/>
  <c r="AC2807" i="103"/>
  <c r="Y2808" i="103"/>
  <c r="Z2808" i="103"/>
  <c r="AA2808" i="103"/>
  <c r="AB2808" i="103"/>
  <c r="AC2808" i="103"/>
  <c r="Y2809" i="103"/>
  <c r="Z2809" i="103"/>
  <c r="AA2809" i="103"/>
  <c r="AB2809" i="103"/>
  <c r="AC2809" i="103"/>
  <c r="Y2810" i="103"/>
  <c r="Z2810" i="103"/>
  <c r="AA2810" i="103"/>
  <c r="AB2810" i="103"/>
  <c r="AC2810" i="103"/>
  <c r="Y2811" i="103"/>
  <c r="Z2811" i="103"/>
  <c r="AA2811" i="103"/>
  <c r="AB2811" i="103"/>
  <c r="AC2811" i="103"/>
  <c r="Y2812" i="103"/>
  <c r="Z2812" i="103"/>
  <c r="AA2812" i="103"/>
  <c r="AB2812" i="103"/>
  <c r="AC2812" i="103"/>
  <c r="Y2813" i="103"/>
  <c r="Z2813" i="103"/>
  <c r="AA2813" i="103"/>
  <c r="AB2813" i="103"/>
  <c r="AC2813" i="103"/>
  <c r="Y2814" i="103"/>
  <c r="Z2814" i="103"/>
  <c r="AA2814" i="103"/>
  <c r="AB2814" i="103"/>
  <c r="AC2814" i="103"/>
  <c r="Y2815" i="103"/>
  <c r="Z2815" i="103"/>
  <c r="AA2815" i="103"/>
  <c r="AB2815" i="103"/>
  <c r="AC2815" i="103"/>
  <c r="Y2816" i="103"/>
  <c r="Z2816" i="103"/>
  <c r="AA2816" i="103"/>
  <c r="AB2816" i="103"/>
  <c r="AC2816" i="103"/>
  <c r="Y2817" i="103"/>
  <c r="Z2817" i="103"/>
  <c r="AA2817" i="103"/>
  <c r="AB2817" i="103"/>
  <c r="AC2817" i="103"/>
  <c r="Y2818" i="103"/>
  <c r="Z2818" i="103"/>
  <c r="AA2818" i="103"/>
  <c r="AB2818" i="103"/>
  <c r="AC2818" i="103"/>
  <c r="Y2819" i="103"/>
  <c r="Z2819" i="103"/>
  <c r="AA2819" i="103"/>
  <c r="AB2819" i="103"/>
  <c r="AC2819" i="103"/>
  <c r="Y2820" i="103"/>
  <c r="Z2820" i="103"/>
  <c r="AA2820" i="103"/>
  <c r="AB2820" i="103"/>
  <c r="AC2820" i="103"/>
  <c r="Y2821" i="103"/>
  <c r="Z2821" i="103"/>
  <c r="AA2821" i="103"/>
  <c r="AB2821" i="103"/>
  <c r="AC2821" i="103"/>
  <c r="Y2822" i="103"/>
  <c r="Z2822" i="103"/>
  <c r="AA2822" i="103"/>
  <c r="AB2822" i="103"/>
  <c r="AC2822" i="103"/>
  <c r="Y2823" i="103"/>
  <c r="Z2823" i="103"/>
  <c r="AA2823" i="103"/>
  <c r="AB2823" i="103"/>
  <c r="AC2823" i="103"/>
  <c r="Y2824" i="103"/>
  <c r="Z2824" i="103"/>
  <c r="AA2824" i="103"/>
  <c r="AB2824" i="103"/>
  <c r="AC2824" i="103"/>
  <c r="Y2825" i="103"/>
  <c r="Z2825" i="103"/>
  <c r="AA2825" i="103"/>
  <c r="AB2825" i="103"/>
  <c r="AC2825" i="103"/>
  <c r="Y2826" i="103"/>
  <c r="Z2826" i="103"/>
  <c r="AA2826" i="103"/>
  <c r="AB2826" i="103"/>
  <c r="AC2826" i="103"/>
  <c r="Y2827" i="103"/>
  <c r="Z2827" i="103"/>
  <c r="AA2827" i="103"/>
  <c r="AB2827" i="103"/>
  <c r="AC2827" i="103"/>
  <c r="Y2828" i="103"/>
  <c r="Z2828" i="103"/>
  <c r="AA2828" i="103"/>
  <c r="AB2828" i="103"/>
  <c r="AC2828" i="103"/>
  <c r="Y2829" i="103"/>
  <c r="Z2829" i="103"/>
  <c r="AA2829" i="103"/>
  <c r="AB2829" i="103"/>
  <c r="AC2829" i="103"/>
  <c r="Y2830" i="103"/>
  <c r="Z2830" i="103"/>
  <c r="AA2830" i="103"/>
  <c r="AB2830" i="103"/>
  <c r="AC2830" i="103"/>
  <c r="Y2831" i="103"/>
  <c r="Z2831" i="103"/>
  <c r="AA2831" i="103"/>
  <c r="AB2831" i="103"/>
  <c r="AC2831" i="103"/>
  <c r="Y2832" i="103"/>
  <c r="Z2832" i="103"/>
  <c r="AA2832" i="103"/>
  <c r="AB2832" i="103"/>
  <c r="AC2832" i="103"/>
  <c r="Y2833" i="103"/>
  <c r="Z2833" i="103"/>
  <c r="AA2833" i="103"/>
  <c r="AB2833" i="103"/>
  <c r="AC2833" i="103"/>
  <c r="Y2834" i="103"/>
  <c r="Z2834" i="103"/>
  <c r="AA2834" i="103"/>
  <c r="AB2834" i="103"/>
  <c r="AC2834" i="103"/>
  <c r="Y2835" i="103"/>
  <c r="Z2835" i="103"/>
  <c r="AA2835" i="103"/>
  <c r="AB2835" i="103"/>
  <c r="AC2835" i="103"/>
  <c r="Y2836" i="103"/>
  <c r="Z2836" i="103"/>
  <c r="AA2836" i="103"/>
  <c r="AB2836" i="103"/>
  <c r="AC2836" i="103"/>
  <c r="Y2837" i="103"/>
  <c r="Z2837" i="103"/>
  <c r="AA2837" i="103"/>
  <c r="AB2837" i="103"/>
  <c r="AC2837" i="103"/>
  <c r="Y2838" i="103"/>
  <c r="Z2838" i="103"/>
  <c r="AA2838" i="103"/>
  <c r="AB2838" i="103"/>
  <c r="AC2838" i="103"/>
  <c r="Y2839" i="103"/>
  <c r="Z2839" i="103"/>
  <c r="AA2839" i="103"/>
  <c r="AB2839" i="103"/>
  <c r="AC2839" i="103"/>
  <c r="Y2840" i="103"/>
  <c r="Z2840" i="103"/>
  <c r="AA2840" i="103"/>
  <c r="AB2840" i="103"/>
  <c r="AC2840" i="103"/>
  <c r="Y2841" i="103"/>
  <c r="Z2841" i="103"/>
  <c r="AA2841" i="103"/>
  <c r="AB2841" i="103"/>
  <c r="AC2841" i="103"/>
  <c r="Y2842" i="103"/>
  <c r="Z2842" i="103"/>
  <c r="AA2842" i="103"/>
  <c r="AB2842" i="103"/>
  <c r="AC2842" i="103"/>
  <c r="Y2843" i="103"/>
  <c r="Z2843" i="103"/>
  <c r="AA2843" i="103"/>
  <c r="AB2843" i="103"/>
  <c r="AC2843" i="103"/>
  <c r="Y2844" i="103"/>
  <c r="Z2844" i="103"/>
  <c r="AA2844" i="103"/>
  <c r="AB2844" i="103"/>
  <c r="AC2844" i="103"/>
  <c r="Y2845" i="103"/>
  <c r="Z2845" i="103"/>
  <c r="AA2845" i="103"/>
  <c r="AB2845" i="103"/>
  <c r="AC2845" i="103"/>
  <c r="Y2846" i="103"/>
  <c r="Z2846" i="103"/>
  <c r="AA2846" i="103"/>
  <c r="AB2846" i="103"/>
  <c r="AC2846" i="103"/>
  <c r="Y2847" i="103"/>
  <c r="Z2847" i="103"/>
  <c r="AA2847" i="103"/>
  <c r="AB2847" i="103"/>
  <c r="AC2847" i="103"/>
  <c r="Y2848" i="103"/>
  <c r="Z2848" i="103"/>
  <c r="AA2848" i="103"/>
  <c r="AB2848" i="103"/>
  <c r="AC2848" i="103"/>
  <c r="Y2849" i="103"/>
  <c r="Z2849" i="103"/>
  <c r="AA2849" i="103"/>
  <c r="AB2849" i="103"/>
  <c r="AC2849" i="103"/>
  <c r="Y2850" i="103"/>
  <c r="Z2850" i="103"/>
  <c r="AA2850" i="103"/>
  <c r="AB2850" i="103"/>
  <c r="AC2850" i="103"/>
  <c r="Y2851" i="103"/>
  <c r="Z2851" i="103"/>
  <c r="AA2851" i="103"/>
  <c r="AB2851" i="103"/>
  <c r="AC2851" i="103"/>
  <c r="Y2852" i="103"/>
  <c r="Z2852" i="103"/>
  <c r="AA2852" i="103"/>
  <c r="AB2852" i="103"/>
  <c r="AC2852" i="103"/>
  <c r="Y2853" i="103"/>
  <c r="Z2853" i="103"/>
  <c r="AA2853" i="103"/>
  <c r="AB2853" i="103"/>
  <c r="AC2853" i="103"/>
  <c r="Y2854" i="103"/>
  <c r="Z2854" i="103"/>
  <c r="AA2854" i="103"/>
  <c r="AB2854" i="103"/>
  <c r="AC2854" i="103"/>
  <c r="Y2855" i="103"/>
  <c r="Z2855" i="103"/>
  <c r="AA2855" i="103"/>
  <c r="AB2855" i="103"/>
  <c r="AC2855" i="103"/>
  <c r="Y2856" i="103"/>
  <c r="Z2856" i="103"/>
  <c r="AA2856" i="103"/>
  <c r="AB2856" i="103"/>
  <c r="AC2856" i="103"/>
  <c r="Y2857" i="103"/>
  <c r="Z2857" i="103"/>
  <c r="AA2857" i="103"/>
  <c r="AB2857" i="103"/>
  <c r="AC2857" i="103"/>
  <c r="Y2858" i="103"/>
  <c r="Z2858" i="103"/>
  <c r="AA2858" i="103"/>
  <c r="AB2858" i="103"/>
  <c r="AC2858" i="103"/>
  <c r="Y2859" i="103"/>
  <c r="Z2859" i="103"/>
  <c r="AA2859" i="103"/>
  <c r="AB2859" i="103"/>
  <c r="AC2859" i="103"/>
  <c r="Y2860" i="103"/>
  <c r="Z2860" i="103"/>
  <c r="AA2860" i="103"/>
  <c r="AB2860" i="103"/>
  <c r="AC2860" i="103"/>
  <c r="Y2861" i="103"/>
  <c r="Z2861" i="103"/>
  <c r="AA2861" i="103"/>
  <c r="AB2861" i="103"/>
  <c r="AC2861" i="103"/>
  <c r="Y2862" i="103"/>
  <c r="Z2862" i="103"/>
  <c r="AA2862" i="103"/>
  <c r="AB2862" i="103"/>
  <c r="AC2862" i="103"/>
  <c r="Y2863" i="103"/>
  <c r="Z2863" i="103"/>
  <c r="AA2863" i="103"/>
  <c r="AB2863" i="103"/>
  <c r="AC2863" i="103"/>
  <c r="Y2864" i="103"/>
  <c r="Z2864" i="103"/>
  <c r="AA2864" i="103"/>
  <c r="AB2864" i="103"/>
  <c r="AC2864" i="103"/>
  <c r="Y2865" i="103"/>
  <c r="Z2865" i="103"/>
  <c r="AA2865" i="103"/>
  <c r="AB2865" i="103"/>
  <c r="AC2865" i="103"/>
  <c r="Y2866" i="103"/>
  <c r="Z2866" i="103"/>
  <c r="AA2866" i="103"/>
  <c r="AB2866" i="103"/>
  <c r="AC2866" i="103"/>
  <c r="Y2867" i="103"/>
  <c r="Z2867" i="103"/>
  <c r="AA2867" i="103"/>
  <c r="AB2867" i="103"/>
  <c r="AC2867" i="103"/>
  <c r="Y2868" i="103"/>
  <c r="Z2868" i="103"/>
  <c r="AA2868" i="103"/>
  <c r="AB2868" i="103"/>
  <c r="AC2868" i="103"/>
  <c r="Y2869" i="103"/>
  <c r="Z2869" i="103"/>
  <c r="AA2869" i="103"/>
  <c r="AB2869" i="103"/>
  <c r="AC2869" i="103"/>
  <c r="Y2870" i="103"/>
  <c r="Z2870" i="103"/>
  <c r="AA2870" i="103"/>
  <c r="AB2870" i="103"/>
  <c r="AC2870" i="103"/>
  <c r="Y2871" i="103"/>
  <c r="Z2871" i="103"/>
  <c r="AA2871" i="103"/>
  <c r="AB2871" i="103"/>
  <c r="AC2871" i="103"/>
  <c r="Y2872" i="103"/>
  <c r="Z2872" i="103"/>
  <c r="AA2872" i="103"/>
  <c r="AB2872" i="103"/>
  <c r="AC2872" i="103"/>
  <c r="Y2873" i="103"/>
  <c r="Z2873" i="103"/>
  <c r="AA2873" i="103"/>
  <c r="AB2873" i="103"/>
  <c r="AC2873" i="103"/>
  <c r="Y2874" i="103"/>
  <c r="Z2874" i="103"/>
  <c r="AA2874" i="103"/>
  <c r="AB2874" i="103"/>
  <c r="AC2874" i="103"/>
  <c r="Y2875" i="103"/>
  <c r="Z2875" i="103"/>
  <c r="AA2875" i="103"/>
  <c r="AB2875" i="103"/>
  <c r="AC2875" i="103"/>
  <c r="Y2876" i="103"/>
  <c r="Z2876" i="103"/>
  <c r="AA2876" i="103"/>
  <c r="AB2876" i="103"/>
  <c r="AC2876" i="103"/>
  <c r="Y2877" i="103"/>
  <c r="Z2877" i="103"/>
  <c r="AA2877" i="103"/>
  <c r="AB2877" i="103"/>
  <c r="AC2877" i="103"/>
  <c r="Y2878" i="103"/>
  <c r="Z2878" i="103"/>
  <c r="AA2878" i="103"/>
  <c r="AB2878" i="103"/>
  <c r="AC2878" i="103"/>
  <c r="Y2879" i="103"/>
  <c r="Z2879" i="103"/>
  <c r="AA2879" i="103"/>
  <c r="AB2879" i="103"/>
  <c r="AC2879" i="103"/>
  <c r="Y2880" i="103"/>
  <c r="Z2880" i="103"/>
  <c r="AA2880" i="103"/>
  <c r="AB2880" i="103"/>
  <c r="AC2880" i="103"/>
  <c r="Y2881" i="103"/>
  <c r="Z2881" i="103"/>
  <c r="AA2881" i="103"/>
  <c r="AB2881" i="103"/>
  <c r="AC2881" i="103"/>
  <c r="Y2882" i="103"/>
  <c r="Z2882" i="103"/>
  <c r="AA2882" i="103"/>
  <c r="AB2882" i="103"/>
  <c r="AC2882" i="103"/>
  <c r="Y2883" i="103"/>
  <c r="Z2883" i="103"/>
  <c r="AA2883" i="103"/>
  <c r="AB2883" i="103"/>
  <c r="AC2883" i="103"/>
  <c r="Y2884" i="103"/>
  <c r="Z2884" i="103"/>
  <c r="AA2884" i="103"/>
  <c r="AB2884" i="103"/>
  <c r="AC2884" i="103"/>
  <c r="Y2885" i="103"/>
  <c r="Z2885" i="103"/>
  <c r="AA2885" i="103"/>
  <c r="AB2885" i="103"/>
  <c r="AC2885" i="103"/>
  <c r="Y2886" i="103"/>
  <c r="Z2886" i="103"/>
  <c r="AA2886" i="103"/>
  <c r="AB2886" i="103"/>
  <c r="AC2886" i="103"/>
  <c r="Y2887" i="103"/>
  <c r="Z2887" i="103"/>
  <c r="AA2887" i="103"/>
  <c r="AB2887" i="103"/>
  <c r="AC2887" i="103"/>
  <c r="Y2888" i="103"/>
  <c r="Z2888" i="103"/>
  <c r="AA2888" i="103"/>
  <c r="AB2888" i="103"/>
  <c r="AC2888" i="103"/>
  <c r="Y2889" i="103"/>
  <c r="Z2889" i="103"/>
  <c r="AA2889" i="103"/>
  <c r="AB2889" i="103"/>
  <c r="AC2889" i="103"/>
  <c r="Y2890" i="103"/>
  <c r="Z2890" i="103"/>
  <c r="AA2890" i="103"/>
  <c r="AB2890" i="103"/>
  <c r="AC2890" i="103"/>
  <c r="Y2891" i="103"/>
  <c r="Z2891" i="103"/>
  <c r="AA2891" i="103"/>
  <c r="AB2891" i="103"/>
  <c r="AC2891" i="103"/>
  <c r="Y2892" i="103"/>
  <c r="Z2892" i="103"/>
  <c r="AA2892" i="103"/>
  <c r="AB2892" i="103"/>
  <c r="AC2892" i="103"/>
  <c r="Y2893" i="103"/>
  <c r="Z2893" i="103"/>
  <c r="AA2893" i="103"/>
  <c r="AB2893" i="103"/>
  <c r="AC2893" i="103"/>
  <c r="Y2894" i="103"/>
  <c r="Z2894" i="103"/>
  <c r="AA2894" i="103"/>
  <c r="AB2894" i="103"/>
  <c r="AC2894" i="103"/>
  <c r="Y2895" i="103"/>
  <c r="Z2895" i="103"/>
  <c r="AA2895" i="103"/>
  <c r="AB2895" i="103"/>
  <c r="AC2895" i="103"/>
  <c r="Y2896" i="103"/>
  <c r="Z2896" i="103"/>
  <c r="AA2896" i="103"/>
  <c r="AB2896" i="103"/>
  <c r="AC2896" i="103"/>
  <c r="Y2897" i="103"/>
  <c r="Z2897" i="103"/>
  <c r="AA2897" i="103"/>
  <c r="AB2897" i="103"/>
  <c r="AC2897" i="103"/>
  <c r="Y2898" i="103"/>
  <c r="Z2898" i="103"/>
  <c r="AA2898" i="103"/>
  <c r="AB2898" i="103"/>
  <c r="AC2898" i="103"/>
  <c r="Y2899" i="103"/>
  <c r="Z2899" i="103"/>
  <c r="AA2899" i="103"/>
  <c r="AB2899" i="103"/>
  <c r="AC2899" i="103"/>
  <c r="Y2900" i="103"/>
  <c r="Z2900" i="103"/>
  <c r="AA2900" i="103"/>
  <c r="AB2900" i="103"/>
  <c r="AC2900" i="103"/>
  <c r="Y2901" i="103"/>
  <c r="Z2901" i="103"/>
  <c r="AA2901" i="103"/>
  <c r="AB2901" i="103"/>
  <c r="AC2901" i="103"/>
  <c r="Y2902" i="103"/>
  <c r="Z2902" i="103"/>
  <c r="AA2902" i="103"/>
  <c r="AB2902" i="103"/>
  <c r="AC2902" i="103"/>
  <c r="Y2903" i="103"/>
  <c r="Z2903" i="103"/>
  <c r="AA2903" i="103"/>
  <c r="AB2903" i="103"/>
  <c r="AC2903" i="103"/>
  <c r="Y2904" i="103"/>
  <c r="Z2904" i="103"/>
  <c r="AA2904" i="103"/>
  <c r="AB2904" i="103"/>
  <c r="AC2904" i="103"/>
  <c r="Y2905" i="103"/>
  <c r="Z2905" i="103"/>
  <c r="AA2905" i="103"/>
  <c r="AB2905" i="103"/>
  <c r="AC2905" i="103"/>
  <c r="Y2906" i="103"/>
  <c r="Z2906" i="103"/>
  <c r="AA2906" i="103"/>
  <c r="AB2906" i="103"/>
  <c r="AC2906" i="103"/>
  <c r="Y2907" i="103"/>
  <c r="Z2907" i="103"/>
  <c r="AA2907" i="103"/>
  <c r="AB2907" i="103"/>
  <c r="AC2907" i="103"/>
  <c r="Y2908" i="103"/>
  <c r="Z2908" i="103"/>
  <c r="AA2908" i="103"/>
  <c r="AB2908" i="103"/>
  <c r="AC2908" i="103"/>
  <c r="Y2909" i="103"/>
  <c r="Z2909" i="103"/>
  <c r="AA2909" i="103"/>
  <c r="AB2909" i="103"/>
  <c r="AC2909" i="103"/>
  <c r="Y2910" i="103"/>
  <c r="Z2910" i="103"/>
  <c r="AA2910" i="103"/>
  <c r="AB2910" i="103"/>
  <c r="AC2910" i="103"/>
  <c r="Y2911" i="103"/>
  <c r="Z2911" i="103"/>
  <c r="AA2911" i="103"/>
  <c r="AB2911" i="103"/>
  <c r="AC2911" i="103"/>
  <c r="Y2912" i="103"/>
  <c r="Z2912" i="103"/>
  <c r="AA2912" i="103"/>
  <c r="AB2912" i="103"/>
  <c r="AC2912" i="103"/>
  <c r="Y2913" i="103"/>
  <c r="Z2913" i="103"/>
  <c r="AA2913" i="103"/>
  <c r="AB2913" i="103"/>
  <c r="AC2913" i="103"/>
  <c r="Y2914" i="103"/>
  <c r="Z2914" i="103"/>
  <c r="AA2914" i="103"/>
  <c r="AB2914" i="103"/>
  <c r="AC2914" i="103"/>
  <c r="Y2915" i="103"/>
  <c r="Z2915" i="103"/>
  <c r="AA2915" i="103"/>
  <c r="AB2915" i="103"/>
  <c r="AC2915" i="103"/>
  <c r="Y2916" i="103"/>
  <c r="Z2916" i="103"/>
  <c r="AA2916" i="103"/>
  <c r="AB2916" i="103"/>
  <c r="AC2916" i="103"/>
  <c r="Y2917" i="103"/>
  <c r="Z2917" i="103"/>
  <c r="AA2917" i="103"/>
  <c r="AB2917" i="103"/>
  <c r="AC2917" i="103"/>
  <c r="Y2918" i="103"/>
  <c r="Z2918" i="103"/>
  <c r="AA2918" i="103"/>
  <c r="AB2918" i="103"/>
  <c r="AC2918" i="103"/>
  <c r="Y2919" i="103"/>
  <c r="Z2919" i="103"/>
  <c r="AA2919" i="103"/>
  <c r="AB2919" i="103"/>
  <c r="AC2919" i="103"/>
  <c r="Y2920" i="103"/>
  <c r="Z2920" i="103"/>
  <c r="AA2920" i="103"/>
  <c r="AB2920" i="103"/>
  <c r="AC2920" i="103"/>
  <c r="Y2921" i="103"/>
  <c r="Z2921" i="103"/>
  <c r="AA2921" i="103"/>
  <c r="AB2921" i="103"/>
  <c r="AC2921" i="103"/>
  <c r="Y2922" i="103"/>
  <c r="Z2922" i="103"/>
  <c r="AA2922" i="103"/>
  <c r="AB2922" i="103"/>
  <c r="AC2922" i="103"/>
  <c r="Y2923" i="103"/>
  <c r="Z2923" i="103"/>
  <c r="AA2923" i="103"/>
  <c r="AB2923" i="103"/>
  <c r="AC2923" i="103"/>
  <c r="Y2924" i="103"/>
  <c r="Z2924" i="103"/>
  <c r="AA2924" i="103"/>
  <c r="AB2924" i="103"/>
  <c r="AC2924" i="103"/>
  <c r="Y2925" i="103"/>
  <c r="Z2925" i="103"/>
  <c r="AA2925" i="103"/>
  <c r="AB2925" i="103"/>
  <c r="AC2925" i="103"/>
  <c r="Y2926" i="103"/>
  <c r="Z2926" i="103"/>
  <c r="AA2926" i="103"/>
  <c r="AB2926" i="103"/>
  <c r="AC2926" i="103"/>
  <c r="Y2927" i="103"/>
  <c r="Z2927" i="103"/>
  <c r="AA2927" i="103"/>
  <c r="AB2927" i="103"/>
  <c r="AC2927" i="103"/>
  <c r="Y2928" i="103"/>
  <c r="Z2928" i="103"/>
  <c r="AA2928" i="103"/>
  <c r="AB2928" i="103"/>
  <c r="AC2928" i="103"/>
  <c r="Y2929" i="103"/>
  <c r="Z2929" i="103"/>
  <c r="AA2929" i="103"/>
  <c r="AB2929" i="103"/>
  <c r="AC2929" i="103"/>
  <c r="Y2930" i="103"/>
  <c r="Z2930" i="103"/>
  <c r="AA2930" i="103"/>
  <c r="AB2930" i="103"/>
  <c r="AC2930" i="103"/>
  <c r="Y2931" i="103"/>
  <c r="Z2931" i="103"/>
  <c r="AA2931" i="103"/>
  <c r="AB2931" i="103"/>
  <c r="AC2931" i="103"/>
  <c r="Y2932" i="103"/>
  <c r="Z2932" i="103"/>
  <c r="AA2932" i="103"/>
  <c r="AB2932" i="103"/>
  <c r="AC2932" i="103"/>
  <c r="Y2933" i="103"/>
  <c r="Z2933" i="103"/>
  <c r="AA2933" i="103"/>
  <c r="AB2933" i="103"/>
  <c r="AC2933" i="103"/>
  <c r="Y2934" i="103"/>
  <c r="Z2934" i="103"/>
  <c r="AA2934" i="103"/>
  <c r="AB2934" i="103"/>
  <c r="AC2934" i="103"/>
  <c r="Y2935" i="103"/>
  <c r="Z2935" i="103"/>
  <c r="AA2935" i="103"/>
  <c r="AB2935" i="103"/>
  <c r="AC2935" i="103"/>
  <c r="Y2936" i="103"/>
  <c r="Z2936" i="103"/>
  <c r="AA2936" i="103"/>
  <c r="AB2936" i="103"/>
  <c r="AC2936" i="103"/>
  <c r="Y2937" i="103"/>
  <c r="Z2937" i="103"/>
  <c r="AA2937" i="103"/>
  <c r="AB2937" i="103"/>
  <c r="AC2937" i="103"/>
  <c r="Y2938" i="103"/>
  <c r="Z2938" i="103"/>
  <c r="AA2938" i="103"/>
  <c r="AB2938" i="103"/>
  <c r="AC2938" i="103"/>
  <c r="Y2939" i="103"/>
  <c r="Z2939" i="103"/>
  <c r="AA2939" i="103"/>
  <c r="AB2939" i="103"/>
  <c r="AC2939" i="103"/>
  <c r="Y2940" i="103"/>
  <c r="Z2940" i="103"/>
  <c r="AA2940" i="103"/>
  <c r="AB2940" i="103"/>
  <c r="AC2940" i="103"/>
  <c r="Y2941" i="103"/>
  <c r="Z2941" i="103"/>
  <c r="AA2941" i="103"/>
  <c r="AB2941" i="103"/>
  <c r="AC2941" i="103"/>
  <c r="Y2942" i="103"/>
  <c r="Z2942" i="103"/>
  <c r="AA2942" i="103"/>
  <c r="AB2942" i="103"/>
  <c r="AC2942" i="103"/>
  <c r="Y2943" i="103"/>
  <c r="Z2943" i="103"/>
  <c r="AA2943" i="103"/>
  <c r="AB2943" i="103"/>
  <c r="AC2943" i="103"/>
  <c r="Y2944" i="103"/>
  <c r="Z2944" i="103"/>
  <c r="AA2944" i="103"/>
  <c r="AB2944" i="103"/>
  <c r="AC2944" i="103"/>
  <c r="Y2945" i="103"/>
  <c r="Z2945" i="103"/>
  <c r="AA2945" i="103"/>
  <c r="AB2945" i="103"/>
  <c r="AC2945" i="103"/>
  <c r="Y2946" i="103"/>
  <c r="Z2946" i="103"/>
  <c r="AA2946" i="103"/>
  <c r="AB2946" i="103"/>
  <c r="AC2946" i="103"/>
  <c r="Y2947" i="103"/>
  <c r="Z2947" i="103"/>
  <c r="AA2947" i="103"/>
  <c r="AB2947" i="103"/>
  <c r="AC2947" i="103"/>
  <c r="Y2948" i="103"/>
  <c r="Z2948" i="103"/>
  <c r="AA2948" i="103"/>
  <c r="AB2948" i="103"/>
  <c r="AC2948" i="103"/>
  <c r="Y2949" i="103"/>
  <c r="Z2949" i="103"/>
  <c r="AA2949" i="103"/>
  <c r="AB2949" i="103"/>
  <c r="AC2949" i="103"/>
  <c r="Y2950" i="103"/>
  <c r="Z2950" i="103"/>
  <c r="AA2950" i="103"/>
  <c r="AB2950" i="103"/>
  <c r="AC2950" i="103"/>
  <c r="Y2951" i="103"/>
  <c r="Z2951" i="103"/>
  <c r="AA2951" i="103"/>
  <c r="AB2951" i="103"/>
  <c r="AC2951" i="103"/>
  <c r="Y2952" i="103"/>
  <c r="Z2952" i="103"/>
  <c r="AA2952" i="103"/>
  <c r="AB2952" i="103"/>
  <c r="AC2952" i="103"/>
  <c r="Y2953" i="103"/>
  <c r="Z2953" i="103"/>
  <c r="AA2953" i="103"/>
  <c r="AB2953" i="103"/>
  <c r="AC2953" i="103"/>
  <c r="Y2954" i="103"/>
  <c r="Z2954" i="103"/>
  <c r="AA2954" i="103"/>
  <c r="AB2954" i="103"/>
  <c r="AC2954" i="103"/>
  <c r="Y2955" i="103"/>
  <c r="Z2955" i="103"/>
  <c r="AA2955" i="103"/>
  <c r="AB2955" i="103"/>
  <c r="AC2955" i="103"/>
  <c r="Y2956" i="103"/>
  <c r="Z2956" i="103"/>
  <c r="AA2956" i="103"/>
  <c r="AB2956" i="103"/>
  <c r="AC2956" i="103"/>
  <c r="Y2957" i="103"/>
  <c r="Z2957" i="103"/>
  <c r="AA2957" i="103"/>
  <c r="AB2957" i="103"/>
  <c r="AC2957" i="103"/>
  <c r="Y2958" i="103"/>
  <c r="Z2958" i="103"/>
  <c r="AA2958" i="103"/>
  <c r="AB2958" i="103"/>
  <c r="AC2958" i="103"/>
  <c r="Y2959" i="103"/>
  <c r="Z2959" i="103"/>
  <c r="AA2959" i="103"/>
  <c r="AB2959" i="103"/>
  <c r="AC2959" i="103"/>
  <c r="Y2960" i="103"/>
  <c r="Z2960" i="103"/>
  <c r="AA2960" i="103"/>
  <c r="AB2960" i="103"/>
  <c r="AC2960" i="103"/>
  <c r="Y2961" i="103"/>
  <c r="Z2961" i="103"/>
  <c r="AA2961" i="103"/>
  <c r="AB2961" i="103"/>
  <c r="AC2961" i="103"/>
  <c r="Y2962" i="103"/>
  <c r="Z2962" i="103"/>
  <c r="AA2962" i="103"/>
  <c r="AB2962" i="103"/>
  <c r="AC2962" i="103"/>
  <c r="Y2963" i="103"/>
  <c r="Z2963" i="103"/>
  <c r="AA2963" i="103"/>
  <c r="AB2963" i="103"/>
  <c r="AC2963" i="103"/>
  <c r="Y2964" i="103"/>
  <c r="Z2964" i="103"/>
  <c r="AA2964" i="103"/>
  <c r="AB2964" i="103"/>
  <c r="AC2964" i="103"/>
  <c r="Y2965" i="103"/>
  <c r="Z2965" i="103"/>
  <c r="AA2965" i="103"/>
  <c r="AB2965" i="103"/>
  <c r="AC2965" i="103"/>
  <c r="Y2966" i="103"/>
  <c r="Z2966" i="103"/>
  <c r="AA2966" i="103"/>
  <c r="AB2966" i="103"/>
  <c r="AC2966" i="103"/>
  <c r="Y2967" i="103"/>
  <c r="Z2967" i="103"/>
  <c r="AA2967" i="103"/>
  <c r="AB2967" i="103"/>
  <c r="AC2967" i="103"/>
  <c r="Y2968" i="103"/>
  <c r="Z2968" i="103"/>
  <c r="AA2968" i="103"/>
  <c r="AB2968" i="103"/>
  <c r="AC2968" i="103"/>
  <c r="Y2969" i="103"/>
  <c r="Z2969" i="103"/>
  <c r="AA2969" i="103"/>
  <c r="AB2969" i="103"/>
  <c r="AC2969" i="103"/>
  <c r="Y2970" i="103"/>
  <c r="Z2970" i="103"/>
  <c r="AA2970" i="103"/>
  <c r="AB2970" i="103"/>
  <c r="AC2970" i="103"/>
  <c r="Y2971" i="103"/>
  <c r="Z2971" i="103"/>
  <c r="AA2971" i="103"/>
  <c r="AB2971" i="103"/>
  <c r="AC2971" i="103"/>
  <c r="Y2972" i="103"/>
  <c r="Z2972" i="103"/>
  <c r="AA2972" i="103"/>
  <c r="AB2972" i="103"/>
  <c r="AC2972" i="103"/>
  <c r="Y2973" i="103"/>
  <c r="Z2973" i="103"/>
  <c r="AA2973" i="103"/>
  <c r="AB2973" i="103"/>
  <c r="AC2973" i="103"/>
  <c r="Y2974" i="103"/>
  <c r="Z2974" i="103"/>
  <c r="AA2974" i="103"/>
  <c r="AB2974" i="103"/>
  <c r="AC2974" i="103"/>
  <c r="Y2975" i="103"/>
  <c r="Z2975" i="103"/>
  <c r="AA2975" i="103"/>
  <c r="AB2975" i="103"/>
  <c r="AC2975" i="103"/>
  <c r="Y2976" i="103"/>
  <c r="Z2976" i="103"/>
  <c r="AA2976" i="103"/>
  <c r="AB2976" i="103"/>
  <c r="AC2976" i="103"/>
  <c r="Y2977" i="103"/>
  <c r="Z2977" i="103"/>
  <c r="AA2977" i="103"/>
  <c r="AB2977" i="103"/>
  <c r="AC2977" i="103"/>
  <c r="Y2978" i="103"/>
  <c r="Z2978" i="103"/>
  <c r="AA2978" i="103"/>
  <c r="AB2978" i="103"/>
  <c r="AC2978" i="103"/>
  <c r="Y2979" i="103"/>
  <c r="Z2979" i="103"/>
  <c r="AA2979" i="103"/>
  <c r="AB2979" i="103"/>
  <c r="AC2979" i="103"/>
  <c r="Y2980" i="103"/>
  <c r="Z2980" i="103"/>
  <c r="AA2980" i="103"/>
  <c r="AB2980" i="103"/>
  <c r="AC2980" i="103"/>
  <c r="Y2981" i="103"/>
  <c r="Z2981" i="103"/>
  <c r="AA2981" i="103"/>
  <c r="AB2981" i="103"/>
  <c r="AC2981" i="103"/>
  <c r="Y2982" i="103"/>
  <c r="Z2982" i="103"/>
  <c r="AA2982" i="103"/>
  <c r="AB2982" i="103"/>
  <c r="AC2982" i="103"/>
  <c r="Y2983" i="103"/>
  <c r="Z2983" i="103"/>
  <c r="AA2983" i="103"/>
  <c r="AB2983" i="103"/>
  <c r="AC2983" i="103"/>
  <c r="Y2984" i="103"/>
  <c r="Z2984" i="103"/>
  <c r="AA2984" i="103"/>
  <c r="AB2984" i="103"/>
  <c r="AC2984" i="103"/>
  <c r="Y2985" i="103"/>
  <c r="Z2985" i="103"/>
  <c r="AA2985" i="103"/>
  <c r="AB2985" i="103"/>
  <c r="AC2985" i="103"/>
  <c r="Y2986" i="103"/>
  <c r="Z2986" i="103"/>
  <c r="AA2986" i="103"/>
  <c r="AB2986" i="103"/>
  <c r="AC2986" i="103"/>
  <c r="Y2987" i="103"/>
  <c r="Z2987" i="103"/>
  <c r="AA2987" i="103"/>
  <c r="AB2987" i="103"/>
  <c r="AC2987" i="103"/>
  <c r="Y2988" i="103"/>
  <c r="Z2988" i="103"/>
  <c r="AA2988" i="103"/>
  <c r="AB2988" i="103"/>
  <c r="AC2988" i="103"/>
  <c r="Y2989" i="103"/>
  <c r="Z2989" i="103"/>
  <c r="AA2989" i="103"/>
  <c r="AB2989" i="103"/>
  <c r="AC2989" i="103"/>
  <c r="Y2990" i="103"/>
  <c r="Z2990" i="103"/>
  <c r="AA2990" i="103"/>
  <c r="AB2990" i="103"/>
  <c r="AC2990" i="103"/>
  <c r="Y2991" i="103"/>
  <c r="Z2991" i="103"/>
  <c r="AA2991" i="103"/>
  <c r="AB2991" i="103"/>
  <c r="AC2991" i="103"/>
  <c r="Y2992" i="103"/>
  <c r="Z2992" i="103"/>
  <c r="AA2992" i="103"/>
  <c r="AB2992" i="103"/>
  <c r="AC2992" i="103"/>
  <c r="Y2993" i="103"/>
  <c r="Z2993" i="103"/>
  <c r="AA2993" i="103"/>
  <c r="AB2993" i="103"/>
  <c r="AC2993" i="103"/>
  <c r="Y2994" i="103"/>
  <c r="Z2994" i="103"/>
  <c r="AA2994" i="103"/>
  <c r="AB2994" i="103"/>
  <c r="AC2994" i="103"/>
  <c r="Y2995" i="103"/>
  <c r="Z2995" i="103"/>
  <c r="AA2995" i="103"/>
  <c r="AB2995" i="103"/>
  <c r="AC2995" i="103"/>
  <c r="Y2996" i="103"/>
  <c r="Z2996" i="103"/>
  <c r="AA2996" i="103"/>
  <c r="AB2996" i="103"/>
  <c r="AC2996" i="103"/>
  <c r="Y2997" i="103"/>
  <c r="Z2997" i="103"/>
  <c r="AA2997" i="103"/>
  <c r="AB2997" i="103"/>
  <c r="AC2997" i="103"/>
  <c r="Y2998" i="103"/>
  <c r="Z2998" i="103"/>
  <c r="AA2998" i="103"/>
  <c r="AB2998" i="103"/>
  <c r="AC2998" i="103"/>
  <c r="Y2999" i="103"/>
  <c r="Z2999" i="103"/>
  <c r="AA2999" i="103"/>
  <c r="AB2999" i="103"/>
  <c r="AC2999" i="103"/>
  <c r="Y3000" i="103"/>
  <c r="Z3000" i="103"/>
  <c r="AA3000" i="103"/>
  <c r="AB3000" i="103"/>
  <c r="AC3000" i="103"/>
  <c r="Y3001" i="103"/>
  <c r="Z3001" i="103"/>
  <c r="AA3001" i="103"/>
  <c r="AB3001" i="103"/>
  <c r="AC3001" i="103"/>
  <c r="Y3002" i="103"/>
  <c r="Z3002" i="103"/>
  <c r="AA3002" i="103"/>
  <c r="AB3002" i="103"/>
  <c r="AC3002" i="103"/>
  <c r="Y3003" i="103"/>
  <c r="Z3003" i="103"/>
  <c r="AA3003" i="103"/>
  <c r="AB3003" i="103"/>
  <c r="AC3003" i="103"/>
  <c r="Y3004" i="103"/>
  <c r="Z3004" i="103"/>
  <c r="AA3004" i="103"/>
  <c r="AB3004" i="103"/>
  <c r="AC3004" i="103"/>
  <c r="Y3005" i="103"/>
  <c r="Z3005" i="103"/>
  <c r="AA3005" i="103"/>
  <c r="AB3005" i="103"/>
  <c r="AC3005" i="103"/>
  <c r="Y3006" i="103"/>
  <c r="Z3006" i="103"/>
  <c r="AA3006" i="103"/>
  <c r="AB3006" i="103"/>
  <c r="AC3006" i="103"/>
  <c r="Y3007" i="103"/>
  <c r="Z3007" i="103"/>
  <c r="AA3007" i="103"/>
  <c r="AB3007" i="103"/>
  <c r="AC3007" i="103"/>
  <c r="Y3008" i="103"/>
  <c r="Z3008" i="103"/>
  <c r="AA3008" i="103"/>
  <c r="AB3008" i="103"/>
  <c r="AC3008" i="103"/>
  <c r="Y3009" i="103"/>
  <c r="Z3009" i="103"/>
  <c r="AA3009" i="103"/>
  <c r="AB3009" i="103"/>
  <c r="AC3009" i="103"/>
  <c r="Y3010" i="103"/>
  <c r="Z3010" i="103"/>
  <c r="AA3010" i="103"/>
  <c r="AB3010" i="103"/>
  <c r="AC3010" i="103"/>
  <c r="Y3011" i="103"/>
  <c r="Z3011" i="103"/>
  <c r="AA3011" i="103"/>
  <c r="AB3011" i="103"/>
  <c r="AC3011" i="103"/>
  <c r="Y3012" i="103"/>
  <c r="Z3012" i="103"/>
  <c r="AA3012" i="103"/>
  <c r="AB3012" i="103"/>
  <c r="AC3012" i="103"/>
  <c r="Y3013" i="103"/>
  <c r="Z3013" i="103"/>
  <c r="AA3013" i="103"/>
  <c r="AB3013" i="103"/>
  <c r="AC3013" i="103"/>
  <c r="Y3014" i="103"/>
  <c r="Z3014" i="103"/>
  <c r="AA3014" i="103"/>
  <c r="AB3014" i="103"/>
  <c r="AC3014" i="103"/>
  <c r="Y3015" i="103"/>
  <c r="Z3015" i="103"/>
  <c r="AA3015" i="103"/>
  <c r="AB3015" i="103"/>
  <c r="AC3015" i="103"/>
  <c r="Y3016" i="103"/>
  <c r="Z3016" i="103"/>
  <c r="AA3016" i="103"/>
  <c r="AB3016" i="103"/>
  <c r="AC3016" i="103"/>
  <c r="Y3017" i="103"/>
  <c r="Z3017" i="103"/>
  <c r="AA3017" i="103"/>
  <c r="AB3017" i="103"/>
  <c r="AC3017" i="103"/>
  <c r="Y3018" i="103"/>
  <c r="Z3018" i="103"/>
  <c r="AA3018" i="103"/>
  <c r="AB3018" i="103"/>
  <c r="AC3018" i="103"/>
  <c r="Y3019" i="103"/>
  <c r="Z3019" i="103"/>
  <c r="AA3019" i="103"/>
  <c r="AB3019" i="103"/>
  <c r="AC3019" i="103"/>
  <c r="Y3020" i="103"/>
  <c r="Z3020" i="103"/>
  <c r="AA3020" i="103"/>
  <c r="AB3020" i="103"/>
  <c r="AC3020" i="103"/>
  <c r="Y3021" i="103"/>
  <c r="Z3021" i="103"/>
  <c r="AA3021" i="103"/>
  <c r="AB3021" i="103"/>
  <c r="AC3021" i="103"/>
  <c r="Y3022" i="103"/>
  <c r="Z3022" i="103"/>
  <c r="AA3022" i="103"/>
  <c r="AB3022" i="103"/>
  <c r="AC3022" i="103"/>
  <c r="Y3023" i="103"/>
  <c r="Z3023" i="103"/>
  <c r="AA3023" i="103"/>
  <c r="AB3023" i="103"/>
  <c r="AC3023" i="103"/>
  <c r="Y3024" i="103"/>
  <c r="Z3024" i="103"/>
  <c r="AA3024" i="103"/>
  <c r="AB3024" i="103"/>
  <c r="AC3024" i="103"/>
  <c r="Y3025" i="103"/>
  <c r="Z3025" i="103"/>
  <c r="AA3025" i="103"/>
  <c r="AB3025" i="103"/>
  <c r="AC3025" i="103"/>
  <c r="Y3026" i="103"/>
  <c r="Z3026" i="103"/>
  <c r="AA3026" i="103"/>
  <c r="AB3026" i="103"/>
  <c r="AC3026" i="103"/>
  <c r="Y3027" i="103"/>
  <c r="Z3027" i="103"/>
  <c r="AA3027" i="103"/>
  <c r="AB3027" i="103"/>
  <c r="AC3027" i="103"/>
  <c r="Y3028" i="103"/>
  <c r="Z3028" i="103"/>
  <c r="AA3028" i="103"/>
  <c r="AB3028" i="103"/>
  <c r="AC3028" i="103"/>
  <c r="Y3029" i="103"/>
  <c r="Z3029" i="103"/>
  <c r="AA3029" i="103"/>
  <c r="AB3029" i="103"/>
  <c r="AC3029" i="103"/>
  <c r="Y3030" i="103"/>
  <c r="Z3030" i="103"/>
  <c r="AA3030" i="103"/>
  <c r="AB3030" i="103"/>
  <c r="AC3030" i="103"/>
  <c r="Y3031" i="103"/>
  <c r="Z3031" i="103"/>
  <c r="AA3031" i="103"/>
  <c r="AB3031" i="103"/>
  <c r="AC3031" i="103"/>
  <c r="Y3032" i="103"/>
  <c r="Z3032" i="103"/>
  <c r="AA3032" i="103"/>
  <c r="AB3032" i="103"/>
  <c r="AC3032" i="103"/>
  <c r="Y3033" i="103"/>
  <c r="Z3033" i="103"/>
  <c r="AA3033" i="103"/>
  <c r="AB3033" i="103"/>
  <c r="AC3033" i="103"/>
  <c r="Y3034" i="103"/>
  <c r="Z3034" i="103"/>
  <c r="AA3034" i="103"/>
  <c r="AB3034" i="103"/>
  <c r="AC3034" i="103"/>
  <c r="Y3035" i="103"/>
  <c r="Z3035" i="103"/>
  <c r="AA3035" i="103"/>
  <c r="AB3035" i="103"/>
  <c r="AC3035" i="103"/>
  <c r="Y3036" i="103"/>
  <c r="Z3036" i="103"/>
  <c r="AA3036" i="103"/>
  <c r="AB3036" i="103"/>
  <c r="AC3036" i="103"/>
  <c r="Y3037" i="103"/>
  <c r="Z3037" i="103"/>
  <c r="AA3037" i="103"/>
  <c r="AB3037" i="103"/>
  <c r="AC3037" i="103"/>
  <c r="Y3038" i="103"/>
  <c r="Z3038" i="103"/>
  <c r="AA3038" i="103"/>
  <c r="AB3038" i="103"/>
  <c r="AC3038" i="103"/>
  <c r="Y3039" i="103"/>
  <c r="Z3039" i="103"/>
  <c r="AA3039" i="103"/>
  <c r="AB3039" i="103"/>
  <c r="AC3039" i="103"/>
  <c r="Y3040" i="103"/>
  <c r="Z3040" i="103"/>
  <c r="AA3040" i="103"/>
  <c r="AB3040" i="103"/>
  <c r="AC3040" i="103"/>
  <c r="Y3041" i="103"/>
  <c r="Z3041" i="103"/>
  <c r="AA3041" i="103"/>
  <c r="AB3041" i="103"/>
  <c r="AC3041" i="103"/>
  <c r="Y3042" i="103"/>
  <c r="Z3042" i="103"/>
  <c r="AA3042" i="103"/>
  <c r="AB3042" i="103"/>
  <c r="AC3042" i="103"/>
  <c r="Y3043" i="103"/>
  <c r="Z3043" i="103"/>
  <c r="AA3043" i="103"/>
  <c r="AB3043" i="103"/>
  <c r="AC3043" i="103"/>
  <c r="Y3044" i="103"/>
  <c r="Z3044" i="103"/>
  <c r="AA3044" i="103"/>
  <c r="AB3044" i="103"/>
  <c r="AC3044" i="103"/>
  <c r="Y3045" i="103"/>
  <c r="Z3045" i="103"/>
  <c r="AA3045" i="103"/>
  <c r="AB3045" i="103"/>
  <c r="AC3045" i="103"/>
  <c r="Y3046" i="103"/>
  <c r="Z3046" i="103"/>
  <c r="AA3046" i="103"/>
  <c r="AB3046" i="103"/>
  <c r="AC3046" i="103"/>
  <c r="Y3047" i="103"/>
  <c r="Z3047" i="103"/>
  <c r="AA3047" i="103"/>
  <c r="AB3047" i="103"/>
  <c r="AC3047" i="103"/>
  <c r="Y3048" i="103"/>
  <c r="Z3048" i="103"/>
  <c r="AA3048" i="103"/>
  <c r="AB3048" i="103"/>
  <c r="AC3048" i="103"/>
  <c r="Y3049" i="103"/>
  <c r="Z3049" i="103"/>
  <c r="AA3049" i="103"/>
  <c r="AB3049" i="103"/>
  <c r="AC3049" i="103"/>
  <c r="Y3050" i="103"/>
  <c r="Z3050" i="103"/>
  <c r="AA3050" i="103"/>
  <c r="AB3050" i="103"/>
  <c r="AC3050" i="103"/>
  <c r="Y3051" i="103"/>
  <c r="Z3051" i="103"/>
  <c r="AA3051" i="103"/>
  <c r="AB3051" i="103"/>
  <c r="AC3051" i="103"/>
  <c r="Y3052" i="103"/>
  <c r="Z3052" i="103"/>
  <c r="AA3052" i="103"/>
  <c r="AB3052" i="103"/>
  <c r="AC3052" i="103"/>
  <c r="Y3053" i="103"/>
  <c r="Z3053" i="103"/>
  <c r="AA3053" i="103"/>
  <c r="AB3053" i="103"/>
  <c r="AC3053" i="103"/>
  <c r="Y3054" i="103"/>
  <c r="Z3054" i="103"/>
  <c r="AA3054" i="103"/>
  <c r="AB3054" i="103"/>
  <c r="AC3054" i="103"/>
  <c r="Y3055" i="103"/>
  <c r="Z3055" i="103"/>
  <c r="AA3055" i="103"/>
  <c r="AB3055" i="103"/>
  <c r="AC3055" i="103"/>
  <c r="Y3056" i="103"/>
  <c r="Z3056" i="103"/>
  <c r="AA3056" i="103"/>
  <c r="AB3056" i="103"/>
  <c r="AC3056" i="103"/>
  <c r="Y3057" i="103"/>
  <c r="Z3057" i="103"/>
  <c r="AA3057" i="103"/>
  <c r="AB3057" i="103"/>
  <c r="AC3057" i="103"/>
  <c r="Y3058" i="103"/>
  <c r="Z3058" i="103"/>
  <c r="AA3058" i="103"/>
  <c r="AB3058" i="103"/>
  <c r="AC3058" i="103"/>
  <c r="Y3059" i="103"/>
  <c r="Z3059" i="103"/>
  <c r="AA3059" i="103"/>
  <c r="AB3059" i="103"/>
  <c r="AC3059" i="103"/>
  <c r="Y3060" i="103"/>
  <c r="Z3060" i="103"/>
  <c r="AA3060" i="103"/>
  <c r="AB3060" i="103"/>
  <c r="AC3060" i="103"/>
  <c r="Y3061" i="103"/>
  <c r="Z3061" i="103"/>
  <c r="AA3061" i="103"/>
  <c r="AB3061" i="103"/>
  <c r="AC3061" i="103"/>
  <c r="Y3062" i="103"/>
  <c r="Z3062" i="103"/>
  <c r="AA3062" i="103"/>
  <c r="AB3062" i="103"/>
  <c r="AC3062" i="103"/>
  <c r="Y3063" i="103"/>
  <c r="Z3063" i="103"/>
  <c r="AA3063" i="103"/>
  <c r="AB3063" i="103"/>
  <c r="AC3063" i="103"/>
  <c r="Y3064" i="103"/>
  <c r="Z3064" i="103"/>
  <c r="AA3064" i="103"/>
  <c r="AB3064" i="103"/>
  <c r="AC3064" i="103"/>
  <c r="Y3065" i="103"/>
  <c r="Z3065" i="103"/>
  <c r="AA3065" i="103"/>
  <c r="AB3065" i="103"/>
  <c r="AC3065" i="103"/>
  <c r="Y3066" i="103"/>
  <c r="Z3066" i="103"/>
  <c r="AA3066" i="103"/>
  <c r="AB3066" i="103"/>
  <c r="AC3066" i="103"/>
  <c r="Y3067" i="103"/>
  <c r="Z3067" i="103"/>
  <c r="AA3067" i="103"/>
  <c r="AB3067" i="103"/>
  <c r="AC3067" i="103"/>
  <c r="Y3068" i="103"/>
  <c r="Z3068" i="103"/>
  <c r="AA3068" i="103"/>
  <c r="AB3068" i="103"/>
  <c r="AC3068" i="103"/>
  <c r="Y3069" i="103"/>
  <c r="Z3069" i="103"/>
  <c r="AA3069" i="103"/>
  <c r="AB3069" i="103"/>
  <c r="AC3069" i="103"/>
  <c r="Y3070" i="103"/>
  <c r="Z3070" i="103"/>
  <c r="AA3070" i="103"/>
  <c r="AB3070" i="103"/>
  <c r="AC3070" i="103"/>
  <c r="Y3071" i="103"/>
  <c r="Z3071" i="103"/>
  <c r="AA3071" i="103"/>
  <c r="AB3071" i="103"/>
  <c r="AC3071" i="103"/>
  <c r="Y3072" i="103"/>
  <c r="Z3072" i="103"/>
  <c r="AA3072" i="103"/>
  <c r="AB3072" i="103"/>
  <c r="AC3072" i="103"/>
  <c r="Y3073" i="103"/>
  <c r="Z3073" i="103"/>
  <c r="AA3073" i="103"/>
  <c r="AB3073" i="103"/>
  <c r="AC3073" i="103"/>
  <c r="Y3074" i="103"/>
  <c r="Z3074" i="103"/>
  <c r="AA3074" i="103"/>
  <c r="AB3074" i="103"/>
  <c r="AC3074" i="103"/>
  <c r="Y3075" i="103"/>
  <c r="Z3075" i="103"/>
  <c r="AA3075" i="103"/>
  <c r="AB3075" i="103"/>
  <c r="AC3075" i="103"/>
  <c r="Y3076" i="103"/>
  <c r="Z3076" i="103"/>
  <c r="AA3076" i="103"/>
  <c r="AB3076" i="103"/>
  <c r="AC3076" i="103"/>
  <c r="Y3077" i="103"/>
  <c r="Z3077" i="103"/>
  <c r="AA3077" i="103"/>
  <c r="AB3077" i="103"/>
  <c r="AC3077" i="103"/>
  <c r="Y3078" i="103"/>
  <c r="Z3078" i="103"/>
  <c r="AA3078" i="103"/>
  <c r="AB3078" i="103"/>
  <c r="AC3078" i="103"/>
  <c r="Y3079" i="103"/>
  <c r="Z3079" i="103"/>
  <c r="AA3079" i="103"/>
  <c r="AB3079" i="103"/>
  <c r="AC3079" i="103"/>
  <c r="Y3080" i="103"/>
  <c r="Z3080" i="103"/>
  <c r="AA3080" i="103"/>
  <c r="AB3080" i="103"/>
  <c r="AC3080" i="103"/>
  <c r="Y3081" i="103"/>
  <c r="Z3081" i="103"/>
  <c r="AA3081" i="103"/>
  <c r="AB3081" i="103"/>
  <c r="AC3081" i="103"/>
  <c r="Y3082" i="103"/>
  <c r="Z3082" i="103"/>
  <c r="AA3082" i="103"/>
  <c r="AB3082" i="103"/>
  <c r="AC3082" i="103"/>
  <c r="Y3083" i="103"/>
  <c r="Z3083" i="103"/>
  <c r="AA3083" i="103"/>
  <c r="AB3083" i="103"/>
  <c r="AC3083" i="103"/>
  <c r="Y3084" i="103"/>
  <c r="Z3084" i="103"/>
  <c r="AA3084" i="103"/>
  <c r="AB3084" i="103"/>
  <c r="AC3084" i="103"/>
  <c r="Y3085" i="103"/>
  <c r="Z3085" i="103"/>
  <c r="AA3085" i="103"/>
  <c r="AB3085" i="103"/>
  <c r="AC3085" i="103"/>
  <c r="Y3086" i="103"/>
  <c r="Z3086" i="103"/>
  <c r="AA3086" i="103"/>
  <c r="AB3086" i="103"/>
  <c r="AC3086" i="103"/>
  <c r="Y3087" i="103"/>
  <c r="Z3087" i="103"/>
  <c r="AA3087" i="103"/>
  <c r="AB3087" i="103"/>
  <c r="AC3087" i="103"/>
  <c r="Y3088" i="103"/>
  <c r="Z3088" i="103"/>
  <c r="AA3088" i="103"/>
  <c r="AB3088" i="103"/>
  <c r="AC3088" i="103"/>
  <c r="Y3089" i="103"/>
  <c r="Z3089" i="103"/>
  <c r="AA3089" i="103"/>
  <c r="AB3089" i="103"/>
  <c r="AC3089" i="103"/>
  <c r="Y3090" i="103"/>
  <c r="Z3090" i="103"/>
  <c r="AA3090" i="103"/>
  <c r="AB3090" i="103"/>
  <c r="AC3090" i="103"/>
  <c r="Y3091" i="103"/>
  <c r="Z3091" i="103"/>
  <c r="AA3091" i="103"/>
  <c r="AB3091" i="103"/>
  <c r="AC3091" i="103"/>
  <c r="Y3092" i="103"/>
  <c r="Z3092" i="103"/>
  <c r="AA3092" i="103"/>
  <c r="AB3092" i="103"/>
  <c r="AC3092" i="103"/>
  <c r="Y3093" i="103"/>
  <c r="Z3093" i="103"/>
  <c r="AA3093" i="103"/>
  <c r="AB3093" i="103"/>
  <c r="AC3093" i="103"/>
  <c r="Y3094" i="103"/>
  <c r="Z3094" i="103"/>
  <c r="AA3094" i="103"/>
  <c r="AB3094" i="103"/>
  <c r="AC3094" i="103"/>
  <c r="Y3095" i="103"/>
  <c r="Z3095" i="103"/>
  <c r="AA3095" i="103"/>
  <c r="AB3095" i="103"/>
  <c r="AC3095" i="103"/>
  <c r="Y3096" i="103"/>
  <c r="Z3096" i="103"/>
  <c r="AA3096" i="103"/>
  <c r="AB3096" i="103"/>
  <c r="AC3096" i="103"/>
  <c r="Y3097" i="103"/>
  <c r="Z3097" i="103"/>
  <c r="AA3097" i="103"/>
  <c r="AB3097" i="103"/>
  <c r="AC3097" i="103"/>
  <c r="Y3098" i="103"/>
  <c r="Z3098" i="103"/>
  <c r="AA3098" i="103"/>
  <c r="AB3098" i="103"/>
  <c r="AC3098" i="103"/>
  <c r="Y3099" i="103"/>
  <c r="Z3099" i="103"/>
  <c r="AA3099" i="103"/>
  <c r="AB3099" i="103"/>
  <c r="AC3099" i="103"/>
  <c r="Y3100" i="103"/>
  <c r="Z3100" i="103"/>
  <c r="AA3100" i="103"/>
  <c r="AB3100" i="103"/>
  <c r="AC3100" i="103"/>
  <c r="Y3101" i="103"/>
  <c r="Z3101" i="103"/>
  <c r="AA3101" i="103"/>
  <c r="AB3101" i="103"/>
  <c r="AC3101" i="103"/>
  <c r="Y3102" i="103"/>
  <c r="Z3102" i="103"/>
  <c r="AA3102" i="103"/>
  <c r="AB3102" i="103"/>
  <c r="AC3102" i="103"/>
  <c r="Y3103" i="103"/>
  <c r="Z3103" i="103"/>
  <c r="AA3103" i="103"/>
  <c r="AB3103" i="103"/>
  <c r="AC3103" i="103"/>
  <c r="Y3104" i="103"/>
  <c r="Z3104" i="103"/>
  <c r="AA3104" i="103"/>
  <c r="AB3104" i="103"/>
  <c r="AC3104" i="103"/>
  <c r="Y3105" i="103"/>
  <c r="Z3105" i="103"/>
  <c r="AA3105" i="103"/>
  <c r="AB3105" i="103"/>
  <c r="AC3105" i="103"/>
  <c r="Y3106" i="103"/>
  <c r="Z3106" i="103"/>
  <c r="AA3106" i="103"/>
  <c r="AB3106" i="103"/>
  <c r="AC3106" i="103"/>
  <c r="Y3107" i="103"/>
  <c r="Z3107" i="103"/>
  <c r="AA3107" i="103"/>
  <c r="AB3107" i="103"/>
  <c r="AC3107" i="103"/>
  <c r="Y3108" i="103"/>
  <c r="Z3108" i="103"/>
  <c r="AA3108" i="103"/>
  <c r="AB3108" i="103"/>
  <c r="AC3108" i="103"/>
  <c r="Y3109" i="103"/>
  <c r="Z3109" i="103"/>
  <c r="AA3109" i="103"/>
  <c r="AB3109" i="103"/>
  <c r="AC3109" i="103"/>
  <c r="Y3110" i="103"/>
  <c r="Z3110" i="103"/>
  <c r="AA3110" i="103"/>
  <c r="AB3110" i="103"/>
  <c r="AC3110" i="103"/>
  <c r="Y3111" i="103"/>
  <c r="Z3111" i="103"/>
  <c r="AA3111" i="103"/>
  <c r="AB3111" i="103"/>
  <c r="AC3111" i="103"/>
  <c r="Y3112" i="103"/>
  <c r="Z3112" i="103"/>
  <c r="AA3112" i="103"/>
  <c r="AB3112" i="103"/>
  <c r="AC3112" i="103"/>
  <c r="Y3113" i="103"/>
  <c r="Z3113" i="103"/>
  <c r="AA3113" i="103"/>
  <c r="AB3113" i="103"/>
  <c r="AC3113" i="103"/>
  <c r="Y3114" i="103"/>
  <c r="Z3114" i="103"/>
  <c r="AA3114" i="103"/>
  <c r="AB3114" i="103"/>
  <c r="AC3114" i="103"/>
  <c r="Y3115" i="103"/>
  <c r="Z3115" i="103"/>
  <c r="AA3115" i="103"/>
  <c r="AB3115" i="103"/>
  <c r="AC3115" i="103"/>
  <c r="Y3116" i="103"/>
  <c r="Z3116" i="103"/>
  <c r="AA3116" i="103"/>
  <c r="AB3116" i="103"/>
  <c r="AC3116" i="103"/>
  <c r="Y3117" i="103"/>
  <c r="Z3117" i="103"/>
  <c r="AA3117" i="103"/>
  <c r="AB3117" i="103"/>
  <c r="AC3117" i="103"/>
  <c r="Y3118" i="103"/>
  <c r="Z3118" i="103"/>
  <c r="AA3118" i="103"/>
  <c r="AB3118" i="103"/>
  <c r="AC3118" i="103"/>
  <c r="Y3119" i="103"/>
  <c r="Z3119" i="103"/>
  <c r="AA3119" i="103"/>
  <c r="AB3119" i="103"/>
  <c r="AC3119" i="103"/>
  <c r="Y3120" i="103"/>
  <c r="Z3120" i="103"/>
  <c r="AA3120" i="103"/>
  <c r="AB3120" i="103"/>
  <c r="AC3120" i="103"/>
  <c r="Y3121" i="103"/>
  <c r="Z3121" i="103"/>
  <c r="AA3121" i="103"/>
  <c r="AB3121" i="103"/>
  <c r="AC3121" i="103"/>
  <c r="Y3122" i="103"/>
  <c r="Z3122" i="103"/>
  <c r="AA3122" i="103"/>
  <c r="AB3122" i="103"/>
  <c r="AC3122" i="103"/>
  <c r="Y3123" i="103"/>
  <c r="Z3123" i="103"/>
  <c r="AA3123" i="103"/>
  <c r="AB3123" i="103"/>
  <c r="AC3123" i="103"/>
  <c r="Y3124" i="103"/>
  <c r="Z3124" i="103"/>
  <c r="AA3124" i="103"/>
  <c r="AB3124" i="103"/>
  <c r="AC3124" i="103"/>
  <c r="Y3125" i="103"/>
  <c r="Z3125" i="103"/>
  <c r="AA3125" i="103"/>
  <c r="AB3125" i="103"/>
  <c r="AC3125" i="103"/>
  <c r="Y3126" i="103"/>
  <c r="Z3126" i="103"/>
  <c r="AA3126" i="103"/>
  <c r="AB3126" i="103"/>
  <c r="AC3126" i="103"/>
  <c r="Y3127" i="103"/>
  <c r="Z3127" i="103"/>
  <c r="AA3127" i="103"/>
  <c r="AB3127" i="103"/>
  <c r="AC3127" i="103"/>
  <c r="Y3128" i="103"/>
  <c r="Z3128" i="103"/>
  <c r="AA3128" i="103"/>
  <c r="AB3128" i="103"/>
  <c r="AC3128" i="103"/>
  <c r="Y3129" i="103"/>
  <c r="Z3129" i="103"/>
  <c r="AA3129" i="103"/>
  <c r="AB3129" i="103"/>
  <c r="AC3129" i="103"/>
  <c r="Y3130" i="103"/>
  <c r="Z3130" i="103"/>
  <c r="AA3130" i="103"/>
  <c r="AB3130" i="103"/>
  <c r="AC3130" i="103"/>
  <c r="Y3131" i="103"/>
  <c r="Z3131" i="103"/>
  <c r="AA3131" i="103"/>
  <c r="AB3131" i="103"/>
  <c r="AC3131" i="103"/>
  <c r="Y3132" i="103"/>
  <c r="Z3132" i="103"/>
  <c r="AA3132" i="103"/>
  <c r="AB3132" i="103"/>
  <c r="AC3132" i="103"/>
  <c r="Y3133" i="103"/>
  <c r="Z3133" i="103"/>
  <c r="AA3133" i="103"/>
  <c r="AB3133" i="103"/>
  <c r="AC3133" i="103"/>
  <c r="Y3134" i="103"/>
  <c r="Z3134" i="103"/>
  <c r="AA3134" i="103"/>
  <c r="AB3134" i="103"/>
  <c r="AC3134" i="103"/>
  <c r="Y3135" i="103"/>
  <c r="Z3135" i="103"/>
  <c r="AA3135" i="103"/>
  <c r="AB3135" i="103"/>
  <c r="AC3135" i="103"/>
  <c r="Y3136" i="103"/>
  <c r="Z3136" i="103"/>
  <c r="AA3136" i="103"/>
  <c r="AB3136" i="103"/>
  <c r="AC3136" i="103"/>
  <c r="Y3137" i="103"/>
  <c r="Z3137" i="103"/>
  <c r="AA3137" i="103"/>
  <c r="AB3137" i="103"/>
  <c r="AC3137" i="103"/>
  <c r="Y3138" i="103"/>
  <c r="Z3138" i="103"/>
  <c r="AA3138" i="103"/>
  <c r="AB3138" i="103"/>
  <c r="AC3138" i="103"/>
  <c r="Y3139" i="103"/>
  <c r="Z3139" i="103"/>
  <c r="AA3139" i="103"/>
  <c r="AB3139" i="103"/>
  <c r="AC3139" i="103"/>
  <c r="Y3140" i="103"/>
  <c r="Z3140" i="103"/>
  <c r="AA3140" i="103"/>
  <c r="AB3140" i="103"/>
  <c r="AC3140" i="103"/>
  <c r="Y3141" i="103"/>
  <c r="Z3141" i="103"/>
  <c r="AA3141" i="103"/>
  <c r="AB3141" i="103"/>
  <c r="AC3141" i="103"/>
  <c r="Y3142" i="103"/>
  <c r="Z3142" i="103"/>
  <c r="AA3142" i="103"/>
  <c r="AB3142" i="103"/>
  <c r="AC3142" i="103"/>
  <c r="Y3143" i="103"/>
  <c r="Z3143" i="103"/>
  <c r="AA3143" i="103"/>
  <c r="AB3143" i="103"/>
  <c r="AC3143" i="103"/>
  <c r="Y3144" i="103"/>
  <c r="Z3144" i="103"/>
  <c r="AA3144" i="103"/>
  <c r="AB3144" i="103"/>
  <c r="AC3144" i="103"/>
  <c r="Y3145" i="103"/>
  <c r="Z3145" i="103"/>
  <c r="AA3145" i="103"/>
  <c r="AB3145" i="103"/>
  <c r="AC3145" i="103"/>
  <c r="Y3146" i="103"/>
  <c r="Z3146" i="103"/>
  <c r="AA3146" i="103"/>
  <c r="AB3146" i="103"/>
  <c r="AC3146" i="103"/>
  <c r="Y3147" i="103"/>
  <c r="Z3147" i="103"/>
  <c r="AA3147" i="103"/>
  <c r="AB3147" i="103"/>
  <c r="AC3147" i="103"/>
  <c r="Y3148" i="103"/>
  <c r="Z3148" i="103"/>
  <c r="AA3148" i="103"/>
  <c r="AB3148" i="103"/>
  <c r="AC3148" i="103"/>
  <c r="Y3149" i="103"/>
  <c r="Z3149" i="103"/>
  <c r="AA3149" i="103"/>
  <c r="AB3149" i="103"/>
  <c r="AC3149" i="103"/>
  <c r="Y3150" i="103"/>
  <c r="Z3150" i="103"/>
  <c r="AA3150" i="103"/>
  <c r="AB3150" i="103"/>
  <c r="AC3150" i="103"/>
  <c r="Y3151" i="103"/>
  <c r="Z3151" i="103"/>
  <c r="AA3151" i="103"/>
  <c r="AB3151" i="103"/>
  <c r="AC3151" i="103"/>
  <c r="Y3152" i="103"/>
  <c r="Z3152" i="103"/>
  <c r="AA3152" i="103"/>
  <c r="AB3152" i="103"/>
  <c r="AC3152" i="103"/>
  <c r="Y3153" i="103"/>
  <c r="Z3153" i="103"/>
  <c r="AA3153" i="103"/>
  <c r="AB3153" i="103"/>
  <c r="AC3153" i="103"/>
  <c r="Y3154" i="103"/>
  <c r="Z3154" i="103"/>
  <c r="AA3154" i="103"/>
  <c r="AB3154" i="103"/>
  <c r="AC3154" i="103"/>
  <c r="Y3155" i="103"/>
  <c r="Z3155" i="103"/>
  <c r="AA3155" i="103"/>
  <c r="AB3155" i="103"/>
  <c r="AC3155" i="103"/>
  <c r="Y3156" i="103"/>
  <c r="Z3156" i="103"/>
  <c r="AA3156" i="103"/>
  <c r="AB3156" i="103"/>
  <c r="AC3156" i="103"/>
  <c r="Y3157" i="103"/>
  <c r="Z3157" i="103"/>
  <c r="AA3157" i="103"/>
  <c r="AB3157" i="103"/>
  <c r="AC3157" i="103"/>
  <c r="Y3158" i="103"/>
  <c r="Z3158" i="103"/>
  <c r="AA3158" i="103"/>
  <c r="AB3158" i="103"/>
  <c r="AC3158" i="103"/>
  <c r="Y3159" i="103"/>
  <c r="Z3159" i="103"/>
  <c r="AA3159" i="103"/>
  <c r="AB3159" i="103"/>
  <c r="AC3159" i="103"/>
  <c r="Y3160" i="103"/>
  <c r="Z3160" i="103"/>
  <c r="AA3160" i="103"/>
  <c r="AB3160" i="103"/>
  <c r="AC3160" i="103"/>
  <c r="Y3161" i="103"/>
  <c r="Z3161" i="103"/>
  <c r="AA3161" i="103"/>
  <c r="AB3161" i="103"/>
  <c r="AC3161" i="103"/>
  <c r="Y3162" i="103"/>
  <c r="Z3162" i="103"/>
  <c r="AA3162" i="103"/>
  <c r="AB3162" i="103"/>
  <c r="AC3162" i="103"/>
  <c r="Y3163" i="103"/>
  <c r="Z3163" i="103"/>
  <c r="AA3163" i="103"/>
  <c r="AB3163" i="103"/>
  <c r="AC3163" i="103"/>
  <c r="Y3164" i="103"/>
  <c r="Z3164" i="103"/>
  <c r="AA3164" i="103"/>
  <c r="AB3164" i="103"/>
  <c r="AC3164" i="103"/>
  <c r="Y3165" i="103"/>
  <c r="Z3165" i="103"/>
  <c r="AA3165" i="103"/>
  <c r="AB3165" i="103"/>
  <c r="AC3165" i="103"/>
  <c r="Y3166" i="103"/>
  <c r="Z3166" i="103"/>
  <c r="AA3166" i="103"/>
  <c r="AB3166" i="103"/>
  <c r="AC3166" i="103"/>
  <c r="Y3167" i="103"/>
  <c r="Z3167" i="103"/>
  <c r="AA3167" i="103"/>
  <c r="AB3167" i="103"/>
  <c r="AC3167" i="103"/>
  <c r="Y3168" i="103"/>
  <c r="Z3168" i="103"/>
  <c r="AA3168" i="103"/>
  <c r="AB3168" i="103"/>
  <c r="AC3168" i="103"/>
  <c r="Y3169" i="103"/>
  <c r="Z3169" i="103"/>
  <c r="AA3169" i="103"/>
  <c r="AB3169" i="103"/>
  <c r="AC3169" i="103"/>
  <c r="Y3170" i="103"/>
  <c r="Z3170" i="103"/>
  <c r="AA3170" i="103"/>
  <c r="AB3170" i="103"/>
  <c r="AC3170" i="103"/>
  <c r="Y3171" i="103"/>
  <c r="Z3171" i="103"/>
  <c r="AA3171" i="103"/>
  <c r="AB3171" i="103"/>
  <c r="AC3171" i="103"/>
  <c r="Y3172" i="103"/>
  <c r="Z3172" i="103"/>
  <c r="AA3172" i="103"/>
  <c r="AB3172" i="103"/>
  <c r="AC3172" i="103"/>
  <c r="Y3173" i="103"/>
  <c r="Z3173" i="103"/>
  <c r="AA3173" i="103"/>
  <c r="AB3173" i="103"/>
  <c r="AC3173" i="103"/>
  <c r="Y3174" i="103"/>
  <c r="Z3174" i="103"/>
  <c r="AA3174" i="103"/>
  <c r="AB3174" i="103"/>
  <c r="AC3174" i="103"/>
  <c r="Y3175" i="103"/>
  <c r="Z3175" i="103"/>
  <c r="AA3175" i="103"/>
  <c r="AB3175" i="103"/>
  <c r="AC3175" i="103"/>
  <c r="Y3176" i="103"/>
  <c r="Z3176" i="103"/>
  <c r="AA3176" i="103"/>
  <c r="AB3176" i="103"/>
  <c r="AC3176" i="103"/>
  <c r="Y3177" i="103"/>
  <c r="Z3177" i="103"/>
  <c r="AA3177" i="103"/>
  <c r="AB3177" i="103"/>
  <c r="AC3177" i="103"/>
  <c r="Y3178" i="103"/>
  <c r="Z3178" i="103"/>
  <c r="AA3178" i="103"/>
  <c r="AB3178" i="103"/>
  <c r="AC3178" i="103"/>
  <c r="Y3179" i="103"/>
  <c r="Z3179" i="103"/>
  <c r="AA3179" i="103"/>
  <c r="AB3179" i="103"/>
  <c r="AC3179" i="103"/>
  <c r="Y3180" i="103"/>
  <c r="Z3180" i="103"/>
  <c r="AA3180" i="103"/>
  <c r="AB3180" i="103"/>
  <c r="AC3180" i="103"/>
  <c r="Y3181" i="103"/>
  <c r="Z3181" i="103"/>
  <c r="AA3181" i="103"/>
  <c r="AB3181" i="103"/>
  <c r="AC3181" i="103"/>
  <c r="Y3182" i="103"/>
  <c r="Z3182" i="103"/>
  <c r="AA3182" i="103"/>
  <c r="AB3182" i="103"/>
  <c r="AC3182" i="103"/>
  <c r="Y3183" i="103"/>
  <c r="Z3183" i="103"/>
  <c r="AA3183" i="103"/>
  <c r="AB3183" i="103"/>
  <c r="AC3183" i="103"/>
  <c r="Y3184" i="103"/>
  <c r="Z3184" i="103"/>
  <c r="AA3184" i="103"/>
  <c r="AB3184" i="103"/>
  <c r="AC3184" i="103"/>
  <c r="Y3185" i="103"/>
  <c r="Z3185" i="103"/>
  <c r="AA3185" i="103"/>
  <c r="AB3185" i="103"/>
  <c r="AC3185" i="103"/>
  <c r="Y3186" i="103"/>
  <c r="Z3186" i="103"/>
  <c r="AA3186" i="103"/>
  <c r="AB3186" i="103"/>
  <c r="AC3186" i="103"/>
  <c r="Y3187" i="103"/>
  <c r="Z3187" i="103"/>
  <c r="AA3187" i="103"/>
  <c r="AB3187" i="103"/>
  <c r="AC3187" i="103"/>
  <c r="Y3188" i="103"/>
  <c r="Z3188" i="103"/>
  <c r="AA3188" i="103"/>
  <c r="AB3188" i="103"/>
  <c r="AC3188" i="103"/>
  <c r="Y3189" i="103"/>
  <c r="Z3189" i="103"/>
  <c r="AA3189" i="103"/>
  <c r="AB3189" i="103"/>
  <c r="AC3189" i="103"/>
  <c r="Y3190" i="103"/>
  <c r="Z3190" i="103"/>
  <c r="AA3190" i="103"/>
  <c r="AB3190" i="103"/>
  <c r="AC3190" i="103"/>
  <c r="Y3191" i="103"/>
  <c r="Z3191" i="103"/>
  <c r="AA3191" i="103"/>
  <c r="AB3191" i="103"/>
  <c r="AC3191" i="103"/>
  <c r="Y3192" i="103"/>
  <c r="Z3192" i="103"/>
  <c r="AA3192" i="103"/>
  <c r="AB3192" i="103"/>
  <c r="AC3192" i="103"/>
  <c r="Y3193" i="103"/>
  <c r="Z3193" i="103"/>
  <c r="AA3193" i="103"/>
  <c r="AB3193" i="103"/>
  <c r="AC3193" i="103"/>
  <c r="Y3194" i="103"/>
  <c r="Z3194" i="103"/>
  <c r="AA3194" i="103"/>
  <c r="AB3194" i="103"/>
  <c r="AC3194" i="103"/>
  <c r="Y3195" i="103"/>
  <c r="Z3195" i="103"/>
  <c r="AA3195" i="103"/>
  <c r="AB3195" i="103"/>
  <c r="AC3195" i="103"/>
  <c r="Y3196" i="103"/>
  <c r="Z3196" i="103"/>
  <c r="AA3196" i="103"/>
  <c r="AB3196" i="103"/>
  <c r="AC3196" i="103"/>
  <c r="Y3197" i="103"/>
  <c r="Z3197" i="103"/>
  <c r="AA3197" i="103"/>
  <c r="AB3197" i="103"/>
  <c r="AC3197" i="103"/>
  <c r="Y3198" i="103"/>
  <c r="Z3198" i="103"/>
  <c r="AA3198" i="103"/>
  <c r="AB3198" i="103"/>
  <c r="AC3198" i="103"/>
  <c r="Y3199" i="103"/>
  <c r="Z3199" i="103"/>
  <c r="AA3199" i="103"/>
  <c r="AB3199" i="103"/>
  <c r="AC3199" i="103"/>
  <c r="Y3200" i="103"/>
  <c r="Z3200" i="103"/>
  <c r="AA3200" i="103"/>
  <c r="AB3200" i="103"/>
  <c r="AC3200" i="103"/>
  <c r="Y3201" i="103"/>
  <c r="Z3201" i="103"/>
  <c r="AA3201" i="103"/>
  <c r="AB3201" i="103"/>
  <c r="AC3201" i="103"/>
  <c r="Y3202" i="103"/>
  <c r="Z3202" i="103"/>
  <c r="AA3202" i="103"/>
  <c r="AB3202" i="103"/>
  <c r="AC3202" i="103"/>
  <c r="Y3203" i="103"/>
  <c r="Z3203" i="103"/>
  <c r="AA3203" i="103"/>
  <c r="AB3203" i="103"/>
  <c r="AC3203" i="103"/>
  <c r="Y3204" i="103"/>
  <c r="Z3204" i="103"/>
  <c r="AA3204" i="103"/>
  <c r="AB3204" i="103"/>
  <c r="AC3204" i="103"/>
  <c r="Y3205" i="103"/>
  <c r="Z3205" i="103"/>
  <c r="AA3205" i="103"/>
  <c r="AB3205" i="103"/>
  <c r="AC3205" i="103"/>
  <c r="Y3206" i="103"/>
  <c r="Z3206" i="103"/>
  <c r="AA3206" i="103"/>
  <c r="AB3206" i="103"/>
  <c r="AC3206" i="103"/>
  <c r="Y3207" i="103"/>
  <c r="Z3207" i="103"/>
  <c r="AA3207" i="103"/>
  <c r="AB3207" i="103"/>
  <c r="AC3207" i="103"/>
  <c r="Y3208" i="103"/>
  <c r="Z3208" i="103"/>
  <c r="AA3208" i="103"/>
  <c r="AB3208" i="103"/>
  <c r="AC3208" i="103"/>
  <c r="Y3209" i="103"/>
  <c r="Z3209" i="103"/>
  <c r="AA3209" i="103"/>
  <c r="AB3209" i="103"/>
  <c r="AC3209" i="103"/>
  <c r="Y3210" i="103"/>
  <c r="Z3210" i="103"/>
  <c r="AA3210" i="103"/>
  <c r="AB3210" i="103"/>
  <c r="AC3210" i="103"/>
  <c r="Y3211" i="103"/>
  <c r="Z3211" i="103"/>
  <c r="AA3211" i="103"/>
  <c r="AB3211" i="103"/>
  <c r="AC3211" i="103"/>
  <c r="Y3212" i="103"/>
  <c r="Z3212" i="103"/>
  <c r="AA3212" i="103"/>
  <c r="AB3212" i="103"/>
  <c r="AC3212" i="103"/>
  <c r="Y3213" i="103"/>
  <c r="Z3213" i="103"/>
  <c r="AA3213" i="103"/>
  <c r="AB3213" i="103"/>
  <c r="AC3213" i="103"/>
  <c r="Y3214" i="103"/>
  <c r="Z3214" i="103"/>
  <c r="AA3214" i="103"/>
  <c r="AB3214" i="103"/>
  <c r="AC3214" i="103"/>
  <c r="Y3215" i="103"/>
  <c r="Z3215" i="103"/>
  <c r="AA3215" i="103"/>
  <c r="AB3215" i="103"/>
  <c r="AC3215" i="103"/>
  <c r="Y3216" i="103"/>
  <c r="Z3216" i="103"/>
  <c r="AA3216" i="103"/>
  <c r="AB3216" i="103"/>
  <c r="AC3216" i="103"/>
  <c r="Y3217" i="103"/>
  <c r="Z3217" i="103"/>
  <c r="AA3217" i="103"/>
  <c r="AB3217" i="103"/>
  <c r="AC3217" i="103"/>
  <c r="Y3218" i="103"/>
  <c r="Z3218" i="103"/>
  <c r="AA3218" i="103"/>
  <c r="AB3218" i="103"/>
  <c r="AC3218" i="103"/>
  <c r="Y3219" i="103"/>
  <c r="Z3219" i="103"/>
  <c r="AA3219" i="103"/>
  <c r="AB3219" i="103"/>
  <c r="AC3219" i="103"/>
  <c r="Y3220" i="103"/>
  <c r="Z3220" i="103"/>
  <c r="AA3220" i="103"/>
  <c r="AB3220" i="103"/>
  <c r="AC3220" i="103"/>
  <c r="Y3221" i="103"/>
  <c r="Z3221" i="103"/>
  <c r="AA3221" i="103"/>
  <c r="AB3221" i="103"/>
  <c r="AC3221" i="103"/>
  <c r="Y3222" i="103"/>
  <c r="Z3222" i="103"/>
  <c r="AA3222" i="103"/>
  <c r="AB3222" i="103"/>
  <c r="AC3222" i="103"/>
  <c r="Y3223" i="103"/>
  <c r="Z3223" i="103"/>
  <c r="AA3223" i="103"/>
  <c r="AB3223" i="103"/>
  <c r="AC3223" i="103"/>
  <c r="Y3224" i="103"/>
  <c r="Z3224" i="103"/>
  <c r="AA3224" i="103"/>
  <c r="AB3224" i="103"/>
  <c r="AC3224" i="103"/>
  <c r="Y3225" i="103"/>
  <c r="Z3225" i="103"/>
  <c r="AA3225" i="103"/>
  <c r="AB3225" i="103"/>
  <c r="AC3225" i="103"/>
  <c r="Y3226" i="103"/>
  <c r="Z3226" i="103"/>
  <c r="AA3226" i="103"/>
  <c r="AB3226" i="103"/>
  <c r="AC3226" i="103"/>
  <c r="Y3227" i="103"/>
  <c r="Z3227" i="103"/>
  <c r="AA3227" i="103"/>
  <c r="AB3227" i="103"/>
  <c r="AC3227" i="103"/>
  <c r="Y3228" i="103"/>
  <c r="Z3228" i="103"/>
  <c r="AA3228" i="103"/>
  <c r="AB3228" i="103"/>
  <c r="AC3228" i="103"/>
  <c r="Y3229" i="103"/>
  <c r="Z3229" i="103"/>
  <c r="AA3229" i="103"/>
  <c r="AB3229" i="103"/>
  <c r="AC3229" i="103"/>
  <c r="Y3230" i="103"/>
  <c r="Z3230" i="103"/>
  <c r="AA3230" i="103"/>
  <c r="AB3230" i="103"/>
  <c r="AC3230" i="103"/>
  <c r="Y3231" i="103"/>
  <c r="Z3231" i="103"/>
  <c r="AA3231" i="103"/>
  <c r="AB3231" i="103"/>
  <c r="AC3231" i="103"/>
  <c r="Y3232" i="103"/>
  <c r="Z3232" i="103"/>
  <c r="AA3232" i="103"/>
  <c r="AB3232" i="103"/>
  <c r="AC3232" i="103"/>
  <c r="Y3233" i="103"/>
  <c r="Z3233" i="103"/>
  <c r="AA3233" i="103"/>
  <c r="AB3233" i="103"/>
  <c r="AC3233" i="103"/>
  <c r="Y3234" i="103"/>
  <c r="Z3234" i="103"/>
  <c r="AA3234" i="103"/>
  <c r="AB3234" i="103"/>
  <c r="AC3234" i="103"/>
  <c r="Y3235" i="103"/>
  <c r="Z3235" i="103"/>
  <c r="AA3235" i="103"/>
  <c r="AB3235" i="103"/>
  <c r="AC3235" i="103"/>
  <c r="Y3236" i="103"/>
  <c r="Z3236" i="103"/>
  <c r="AA3236" i="103"/>
  <c r="AB3236" i="103"/>
  <c r="AC3236" i="103"/>
  <c r="Y3237" i="103"/>
  <c r="Z3237" i="103"/>
  <c r="AA3237" i="103"/>
  <c r="AB3237" i="103"/>
  <c r="AC3237" i="103"/>
  <c r="Y3238" i="103"/>
  <c r="Z3238" i="103"/>
  <c r="AA3238" i="103"/>
  <c r="AB3238" i="103"/>
  <c r="AC3238" i="103"/>
  <c r="Y3239" i="103"/>
  <c r="Z3239" i="103"/>
  <c r="AA3239" i="103"/>
  <c r="AB3239" i="103"/>
  <c r="AC3239" i="103"/>
  <c r="Y3240" i="103"/>
  <c r="Z3240" i="103"/>
  <c r="AA3240" i="103"/>
  <c r="AB3240" i="103"/>
  <c r="AC3240" i="103"/>
  <c r="Y3241" i="103"/>
  <c r="Z3241" i="103"/>
  <c r="AA3241" i="103"/>
  <c r="AB3241" i="103"/>
  <c r="AC3241" i="103"/>
  <c r="Y3242" i="103"/>
  <c r="Z3242" i="103"/>
  <c r="AA3242" i="103"/>
  <c r="AB3242" i="103"/>
  <c r="AC3242" i="103"/>
  <c r="Y3243" i="103"/>
  <c r="Z3243" i="103"/>
  <c r="AA3243" i="103"/>
  <c r="AB3243" i="103"/>
  <c r="AC3243" i="103"/>
  <c r="Y3244" i="103"/>
  <c r="Z3244" i="103"/>
  <c r="AA3244" i="103"/>
  <c r="AB3244" i="103"/>
  <c r="AC3244" i="103"/>
  <c r="Y3245" i="103"/>
  <c r="Z3245" i="103"/>
  <c r="AA3245" i="103"/>
  <c r="AB3245" i="103"/>
  <c r="AC3245" i="103"/>
  <c r="Y3246" i="103"/>
  <c r="Z3246" i="103"/>
  <c r="AA3246" i="103"/>
  <c r="AB3246" i="103"/>
  <c r="AC3246" i="103"/>
  <c r="Y3247" i="103"/>
  <c r="Z3247" i="103"/>
  <c r="AA3247" i="103"/>
  <c r="AB3247" i="103"/>
  <c r="AC3247" i="103"/>
  <c r="Y3248" i="103"/>
  <c r="Z3248" i="103"/>
  <c r="AA3248" i="103"/>
  <c r="AB3248" i="103"/>
  <c r="AC3248" i="103"/>
  <c r="Y3249" i="103"/>
  <c r="Z3249" i="103"/>
  <c r="AA3249" i="103"/>
  <c r="AB3249" i="103"/>
  <c r="AC3249" i="103"/>
  <c r="Y3250" i="103"/>
  <c r="Z3250" i="103"/>
  <c r="AA3250" i="103"/>
  <c r="AB3250" i="103"/>
  <c r="AC3250" i="103"/>
  <c r="Y3251" i="103"/>
  <c r="Z3251" i="103"/>
  <c r="AA3251" i="103"/>
  <c r="AB3251" i="103"/>
  <c r="AC3251" i="103"/>
  <c r="Y3252" i="103"/>
  <c r="Z3252" i="103"/>
  <c r="AA3252" i="103"/>
  <c r="AB3252" i="103"/>
  <c r="AC3252" i="103"/>
  <c r="Y3253" i="103"/>
  <c r="Z3253" i="103"/>
  <c r="AA3253" i="103"/>
  <c r="AB3253" i="103"/>
  <c r="AC3253" i="103"/>
  <c r="Y3254" i="103"/>
  <c r="Z3254" i="103"/>
  <c r="AA3254" i="103"/>
  <c r="AB3254" i="103"/>
  <c r="AC3254" i="103"/>
  <c r="Y3255" i="103"/>
  <c r="Z3255" i="103"/>
  <c r="AA3255" i="103"/>
  <c r="AB3255" i="103"/>
  <c r="AC3255" i="103"/>
  <c r="Y3256" i="103"/>
  <c r="Z3256" i="103"/>
  <c r="AA3256" i="103"/>
  <c r="AB3256" i="103"/>
  <c r="AC3256" i="103"/>
  <c r="Y3257" i="103"/>
  <c r="Z3257" i="103"/>
  <c r="AA3257" i="103"/>
  <c r="AB3257" i="103"/>
  <c r="AC3257" i="103"/>
  <c r="Y3258" i="103"/>
  <c r="Z3258" i="103"/>
  <c r="AA3258" i="103"/>
  <c r="AB3258" i="103"/>
  <c r="AC3258" i="103"/>
  <c r="Y3259" i="103"/>
  <c r="Z3259" i="103"/>
  <c r="AA3259" i="103"/>
  <c r="AB3259" i="103"/>
  <c r="AC3259" i="103"/>
  <c r="Y3260" i="103"/>
  <c r="Z3260" i="103"/>
  <c r="AA3260" i="103"/>
  <c r="AB3260" i="103"/>
  <c r="AC3260" i="103"/>
  <c r="Y3261" i="103"/>
  <c r="Z3261" i="103"/>
  <c r="AA3261" i="103"/>
  <c r="AB3261" i="103"/>
  <c r="AC3261" i="103"/>
  <c r="Y3262" i="103"/>
  <c r="Z3262" i="103"/>
  <c r="AA3262" i="103"/>
  <c r="AB3262" i="103"/>
  <c r="AC3262" i="103"/>
  <c r="Y3263" i="103"/>
  <c r="Z3263" i="103"/>
  <c r="AA3263" i="103"/>
  <c r="AB3263" i="103"/>
  <c r="AC3263" i="103"/>
  <c r="Y3264" i="103"/>
  <c r="Z3264" i="103"/>
  <c r="AA3264" i="103"/>
  <c r="AB3264" i="103"/>
  <c r="AC3264" i="103"/>
  <c r="Y3265" i="103"/>
  <c r="Z3265" i="103"/>
  <c r="AA3265" i="103"/>
  <c r="AB3265" i="103"/>
  <c r="AC3265" i="103"/>
  <c r="Y3266" i="103"/>
  <c r="Z3266" i="103"/>
  <c r="AA3266" i="103"/>
  <c r="AB3266" i="103"/>
  <c r="AC3266" i="103"/>
  <c r="Y3267" i="103"/>
  <c r="Z3267" i="103"/>
  <c r="AA3267" i="103"/>
  <c r="AB3267" i="103"/>
  <c r="AC3267" i="103"/>
  <c r="Y3268" i="103"/>
  <c r="Z3268" i="103"/>
  <c r="AA3268" i="103"/>
  <c r="AB3268" i="103"/>
  <c r="AC3268" i="103"/>
  <c r="Y3269" i="103"/>
  <c r="Z3269" i="103"/>
  <c r="AA3269" i="103"/>
  <c r="AB3269" i="103"/>
  <c r="AC3269" i="103"/>
  <c r="Y3270" i="103"/>
  <c r="Z3270" i="103"/>
  <c r="AA3270" i="103"/>
  <c r="AB3270" i="103"/>
  <c r="AC3270" i="103"/>
  <c r="Y3271" i="103"/>
  <c r="Z3271" i="103"/>
  <c r="AA3271" i="103"/>
  <c r="AB3271" i="103"/>
  <c r="AC3271" i="103"/>
  <c r="Y3272" i="103"/>
  <c r="Z3272" i="103"/>
  <c r="AA3272" i="103"/>
  <c r="AB3272" i="103"/>
  <c r="AC3272" i="103"/>
  <c r="Y3273" i="103"/>
  <c r="Z3273" i="103"/>
  <c r="AA3273" i="103"/>
  <c r="AB3273" i="103"/>
  <c r="AC3273" i="103"/>
  <c r="Y3274" i="103"/>
  <c r="Z3274" i="103"/>
  <c r="AA3274" i="103"/>
  <c r="AB3274" i="103"/>
  <c r="AC3274" i="103"/>
  <c r="Y3275" i="103"/>
  <c r="Z3275" i="103"/>
  <c r="AA3275" i="103"/>
  <c r="AB3275" i="103"/>
  <c r="AC3275" i="103"/>
  <c r="Y3276" i="103"/>
  <c r="Z3276" i="103"/>
  <c r="AA3276" i="103"/>
  <c r="AB3276" i="103"/>
  <c r="AC3276" i="103"/>
  <c r="Y3277" i="103"/>
  <c r="Z3277" i="103"/>
  <c r="AA3277" i="103"/>
  <c r="AB3277" i="103"/>
  <c r="AC3277" i="103"/>
  <c r="Y3278" i="103"/>
  <c r="Z3278" i="103"/>
  <c r="AA3278" i="103"/>
  <c r="AB3278" i="103"/>
  <c r="AC3278" i="103"/>
  <c r="Y3279" i="103"/>
  <c r="Z3279" i="103"/>
  <c r="AA3279" i="103"/>
  <c r="AB3279" i="103"/>
  <c r="AC3279" i="103"/>
  <c r="Y3280" i="103"/>
  <c r="Z3280" i="103"/>
  <c r="AA3280" i="103"/>
  <c r="AB3280" i="103"/>
  <c r="AC3280" i="103"/>
  <c r="Y3281" i="103"/>
  <c r="Z3281" i="103"/>
  <c r="AA3281" i="103"/>
  <c r="AB3281" i="103"/>
  <c r="AC3281" i="103"/>
  <c r="Y3282" i="103"/>
  <c r="Z3282" i="103"/>
  <c r="AA3282" i="103"/>
  <c r="AB3282" i="103"/>
  <c r="AC3282" i="103"/>
  <c r="Y3283" i="103"/>
  <c r="Z3283" i="103"/>
  <c r="AA3283" i="103"/>
  <c r="AB3283" i="103"/>
  <c r="AC3283" i="103"/>
  <c r="Y3284" i="103"/>
  <c r="Z3284" i="103"/>
  <c r="AA3284" i="103"/>
  <c r="AB3284" i="103"/>
  <c r="AC3284" i="103"/>
  <c r="Y3285" i="103"/>
  <c r="Z3285" i="103"/>
  <c r="AA3285" i="103"/>
  <c r="AB3285" i="103"/>
  <c r="AC3285" i="103"/>
  <c r="Y3286" i="103"/>
  <c r="Z3286" i="103"/>
  <c r="AA3286" i="103"/>
  <c r="AB3286" i="103"/>
  <c r="AC3286" i="103"/>
  <c r="Y3287" i="103"/>
  <c r="Z3287" i="103"/>
  <c r="AA3287" i="103"/>
  <c r="AB3287" i="103"/>
  <c r="AC3287" i="103"/>
  <c r="Y3288" i="103"/>
  <c r="Z3288" i="103"/>
  <c r="AA3288" i="103"/>
  <c r="AB3288" i="103"/>
  <c r="AC3288" i="103"/>
  <c r="Y3289" i="103"/>
  <c r="Z3289" i="103"/>
  <c r="AA3289" i="103"/>
  <c r="AB3289" i="103"/>
  <c r="AC3289" i="103"/>
  <c r="Y3290" i="103"/>
  <c r="Z3290" i="103"/>
  <c r="AA3290" i="103"/>
  <c r="AB3290" i="103"/>
  <c r="AC3290" i="103"/>
  <c r="Y3291" i="103"/>
  <c r="Z3291" i="103"/>
  <c r="AA3291" i="103"/>
  <c r="AB3291" i="103"/>
  <c r="AC3291" i="103"/>
  <c r="Y3292" i="103"/>
  <c r="Z3292" i="103"/>
  <c r="AA3292" i="103"/>
  <c r="AB3292" i="103"/>
  <c r="AC3292" i="103"/>
  <c r="Y3293" i="103"/>
  <c r="Z3293" i="103"/>
  <c r="AA3293" i="103"/>
  <c r="AB3293" i="103"/>
  <c r="AC3293" i="103"/>
  <c r="Y3294" i="103"/>
  <c r="Z3294" i="103"/>
  <c r="AA3294" i="103"/>
  <c r="AB3294" i="103"/>
  <c r="AC3294" i="103"/>
  <c r="Y3295" i="103"/>
  <c r="Z3295" i="103"/>
  <c r="AA3295" i="103"/>
  <c r="AB3295" i="103"/>
  <c r="AC3295" i="103"/>
  <c r="Y3296" i="103"/>
  <c r="Z3296" i="103"/>
  <c r="AA3296" i="103"/>
  <c r="AB3296" i="103"/>
  <c r="AC3296" i="103"/>
  <c r="Y3297" i="103"/>
  <c r="Z3297" i="103"/>
  <c r="AA3297" i="103"/>
  <c r="AB3297" i="103"/>
  <c r="AC3297" i="103"/>
  <c r="Y3298" i="103"/>
  <c r="Z3298" i="103"/>
  <c r="AA3298" i="103"/>
  <c r="AB3298" i="103"/>
  <c r="AC3298" i="103"/>
  <c r="Y3299" i="103"/>
  <c r="Z3299" i="103"/>
  <c r="AA3299" i="103"/>
  <c r="AB3299" i="103"/>
  <c r="AC3299" i="103"/>
  <c r="Y3300" i="103"/>
  <c r="Z3300" i="103"/>
  <c r="AA3300" i="103"/>
  <c r="AB3300" i="103"/>
  <c r="AC3300" i="103"/>
  <c r="Y3301" i="103"/>
  <c r="Z3301" i="103"/>
  <c r="AA3301" i="103"/>
  <c r="AB3301" i="103"/>
  <c r="AC3301" i="103"/>
  <c r="Y3302" i="103"/>
  <c r="Z3302" i="103"/>
  <c r="AA3302" i="103"/>
  <c r="AB3302" i="103"/>
  <c r="AC3302" i="103"/>
  <c r="Y3303" i="103"/>
  <c r="Z3303" i="103"/>
  <c r="AA3303" i="103"/>
  <c r="AB3303" i="103"/>
  <c r="AC3303" i="103"/>
  <c r="Y3304" i="103"/>
  <c r="Z3304" i="103"/>
  <c r="AA3304" i="103"/>
  <c r="AB3304" i="103"/>
  <c r="AC3304" i="103"/>
  <c r="Y3305" i="103"/>
  <c r="Z3305" i="103"/>
  <c r="AA3305" i="103"/>
  <c r="AB3305" i="103"/>
  <c r="AC3305" i="103"/>
  <c r="Y3306" i="103"/>
  <c r="Z3306" i="103"/>
  <c r="AA3306" i="103"/>
  <c r="AB3306" i="103"/>
  <c r="AC3306" i="103"/>
  <c r="Y3307" i="103"/>
  <c r="Z3307" i="103"/>
  <c r="AA3307" i="103"/>
  <c r="AB3307" i="103"/>
  <c r="AC3307" i="103"/>
  <c r="Y3308" i="103"/>
  <c r="Z3308" i="103"/>
  <c r="AA3308" i="103"/>
  <c r="AB3308" i="103"/>
  <c r="AC3308" i="103"/>
  <c r="Y3309" i="103"/>
  <c r="Z3309" i="103"/>
  <c r="AA3309" i="103"/>
  <c r="AB3309" i="103"/>
  <c r="AC3309" i="103"/>
  <c r="Y3310" i="103"/>
  <c r="Z3310" i="103"/>
  <c r="AA3310" i="103"/>
  <c r="AB3310" i="103"/>
  <c r="AC3310" i="103"/>
  <c r="Y3311" i="103"/>
  <c r="Z3311" i="103"/>
  <c r="AA3311" i="103"/>
  <c r="AB3311" i="103"/>
  <c r="AC3311" i="103"/>
  <c r="Y3312" i="103"/>
  <c r="Z3312" i="103"/>
  <c r="AA3312" i="103"/>
  <c r="AB3312" i="103"/>
  <c r="AC3312" i="103"/>
  <c r="Y3313" i="103"/>
  <c r="Z3313" i="103"/>
  <c r="AA3313" i="103"/>
  <c r="AB3313" i="103"/>
  <c r="AC3313" i="103"/>
  <c r="Y3314" i="103"/>
  <c r="Z3314" i="103"/>
  <c r="AA3314" i="103"/>
  <c r="AB3314" i="103"/>
  <c r="AC3314" i="103"/>
  <c r="Y3315" i="103"/>
  <c r="Z3315" i="103"/>
  <c r="AA3315" i="103"/>
  <c r="AB3315" i="103"/>
  <c r="AC3315" i="103"/>
  <c r="Y3316" i="103"/>
  <c r="Z3316" i="103"/>
  <c r="AA3316" i="103"/>
  <c r="AB3316" i="103"/>
  <c r="AC3316" i="103"/>
  <c r="Y3317" i="103"/>
  <c r="Z3317" i="103"/>
  <c r="AA3317" i="103"/>
  <c r="AB3317" i="103"/>
  <c r="AC3317" i="103"/>
  <c r="Y3318" i="103"/>
  <c r="Z3318" i="103"/>
  <c r="AA3318" i="103"/>
  <c r="AB3318" i="103"/>
  <c r="AC3318" i="103"/>
  <c r="Y3319" i="103"/>
  <c r="Z3319" i="103"/>
  <c r="AA3319" i="103"/>
  <c r="AB3319" i="103"/>
  <c r="AC3319" i="103"/>
  <c r="Y3320" i="103"/>
  <c r="Z3320" i="103"/>
  <c r="AA3320" i="103"/>
  <c r="AB3320" i="103"/>
  <c r="AC3320" i="103"/>
  <c r="Y3321" i="103"/>
  <c r="Z3321" i="103"/>
  <c r="AA3321" i="103"/>
  <c r="AB3321" i="103"/>
  <c r="AC3321" i="103"/>
  <c r="Y3322" i="103"/>
  <c r="Z3322" i="103"/>
  <c r="AA3322" i="103"/>
  <c r="AB3322" i="103"/>
  <c r="AC3322" i="103"/>
  <c r="Y3323" i="103"/>
  <c r="Z3323" i="103"/>
  <c r="AA3323" i="103"/>
  <c r="AB3323" i="103"/>
  <c r="AC3323" i="103"/>
  <c r="Y3324" i="103"/>
  <c r="Z3324" i="103"/>
  <c r="AA3324" i="103"/>
  <c r="AB3324" i="103"/>
  <c r="AC3324" i="103"/>
  <c r="Y3325" i="103"/>
  <c r="Z3325" i="103"/>
  <c r="AA3325" i="103"/>
  <c r="AB3325" i="103"/>
  <c r="AC3325" i="103"/>
  <c r="Y3326" i="103"/>
  <c r="Z3326" i="103"/>
  <c r="AA3326" i="103"/>
  <c r="AB3326" i="103"/>
  <c r="AC3326" i="103"/>
  <c r="Y3327" i="103"/>
  <c r="Z3327" i="103"/>
  <c r="AA3327" i="103"/>
  <c r="AB3327" i="103"/>
  <c r="AC3327" i="103"/>
  <c r="Y3328" i="103"/>
  <c r="Z3328" i="103"/>
  <c r="AA3328" i="103"/>
  <c r="AB3328" i="103"/>
  <c r="AC3328" i="103"/>
  <c r="Y3329" i="103"/>
  <c r="Z3329" i="103"/>
  <c r="AA3329" i="103"/>
  <c r="AB3329" i="103"/>
  <c r="AC3329" i="103"/>
  <c r="Y3330" i="103"/>
  <c r="Z3330" i="103"/>
  <c r="AA3330" i="103"/>
  <c r="AB3330" i="103"/>
  <c r="AC3330" i="103"/>
  <c r="Y3331" i="103"/>
  <c r="Z3331" i="103"/>
  <c r="AA3331" i="103"/>
  <c r="AB3331" i="103"/>
  <c r="AC3331" i="103"/>
  <c r="Y3332" i="103"/>
  <c r="Z3332" i="103"/>
  <c r="AA3332" i="103"/>
  <c r="AB3332" i="103"/>
  <c r="AC3332" i="103"/>
  <c r="Y3333" i="103"/>
  <c r="Z3333" i="103"/>
  <c r="AA3333" i="103"/>
  <c r="AB3333" i="103"/>
  <c r="AC3333" i="103"/>
  <c r="Y3334" i="103"/>
  <c r="Z3334" i="103"/>
  <c r="AA3334" i="103"/>
  <c r="AB3334" i="103"/>
  <c r="AC3334" i="103"/>
  <c r="Y3335" i="103"/>
  <c r="Z3335" i="103"/>
  <c r="AA3335" i="103"/>
  <c r="AB3335" i="103"/>
  <c r="AC3335" i="103"/>
  <c r="Y3336" i="103"/>
  <c r="Z3336" i="103"/>
  <c r="AA3336" i="103"/>
  <c r="AB3336" i="103"/>
  <c r="AC3336" i="103"/>
  <c r="Y3337" i="103"/>
  <c r="Z3337" i="103"/>
  <c r="AA3337" i="103"/>
  <c r="AB3337" i="103"/>
  <c r="AC3337" i="103"/>
  <c r="Y3338" i="103"/>
  <c r="Z3338" i="103"/>
  <c r="AA3338" i="103"/>
  <c r="AB3338" i="103"/>
  <c r="AC3338" i="103"/>
  <c r="Y3339" i="103"/>
  <c r="Z3339" i="103"/>
  <c r="AA3339" i="103"/>
  <c r="AB3339" i="103"/>
  <c r="AC3339" i="103"/>
  <c r="Y3340" i="103"/>
  <c r="Z3340" i="103"/>
  <c r="AA3340" i="103"/>
  <c r="AB3340" i="103"/>
  <c r="AC3340" i="103"/>
  <c r="Y3341" i="103"/>
  <c r="Z3341" i="103"/>
  <c r="AA3341" i="103"/>
  <c r="AB3341" i="103"/>
  <c r="AC3341" i="103"/>
  <c r="Y3342" i="103"/>
  <c r="Z3342" i="103"/>
  <c r="AA3342" i="103"/>
  <c r="AB3342" i="103"/>
  <c r="AC3342" i="103"/>
  <c r="Y3343" i="103"/>
  <c r="Z3343" i="103"/>
  <c r="AA3343" i="103"/>
  <c r="AB3343" i="103"/>
  <c r="AC3343" i="103"/>
  <c r="Y3344" i="103"/>
  <c r="Z3344" i="103"/>
  <c r="AA3344" i="103"/>
  <c r="AB3344" i="103"/>
  <c r="AC3344" i="103"/>
  <c r="Y3345" i="103"/>
  <c r="Z3345" i="103"/>
  <c r="AA3345" i="103"/>
  <c r="AB3345" i="103"/>
  <c r="AC3345" i="103"/>
  <c r="Y3346" i="103"/>
  <c r="Z3346" i="103"/>
  <c r="AA3346" i="103"/>
  <c r="AB3346" i="103"/>
  <c r="AC3346" i="103"/>
  <c r="Y3347" i="103"/>
  <c r="Z3347" i="103"/>
  <c r="AA3347" i="103"/>
  <c r="AB3347" i="103"/>
  <c r="AC3347" i="103"/>
  <c r="Y3348" i="103"/>
  <c r="Z3348" i="103"/>
  <c r="AA3348" i="103"/>
  <c r="AB3348" i="103"/>
  <c r="AC3348" i="103"/>
  <c r="Y3349" i="103"/>
  <c r="Z3349" i="103"/>
  <c r="AA3349" i="103"/>
  <c r="AB3349" i="103"/>
  <c r="AC3349" i="103"/>
  <c r="Y3350" i="103"/>
  <c r="Z3350" i="103"/>
  <c r="AA3350" i="103"/>
  <c r="AB3350" i="103"/>
  <c r="AC3350" i="103"/>
  <c r="Y3351" i="103"/>
  <c r="Z3351" i="103"/>
  <c r="AA3351" i="103"/>
  <c r="AB3351" i="103"/>
  <c r="AC3351" i="103"/>
  <c r="Y3352" i="103"/>
  <c r="Z3352" i="103"/>
  <c r="AA3352" i="103"/>
  <c r="AB3352" i="103"/>
  <c r="AC3352" i="103"/>
  <c r="Y3353" i="103"/>
  <c r="Z3353" i="103"/>
  <c r="AA3353" i="103"/>
  <c r="AB3353" i="103"/>
  <c r="AC3353" i="103"/>
  <c r="Y3354" i="103"/>
  <c r="Z3354" i="103"/>
  <c r="AA3354" i="103"/>
  <c r="AB3354" i="103"/>
  <c r="AC3354" i="103"/>
  <c r="Y3355" i="103"/>
  <c r="Z3355" i="103"/>
  <c r="AA3355" i="103"/>
  <c r="AB3355" i="103"/>
  <c r="AC3355" i="103"/>
  <c r="Y3356" i="103"/>
  <c r="Z3356" i="103"/>
  <c r="AA3356" i="103"/>
  <c r="AB3356" i="103"/>
  <c r="AC3356" i="103"/>
  <c r="Y3357" i="103"/>
  <c r="Z3357" i="103"/>
  <c r="AA3357" i="103"/>
  <c r="AB3357" i="103"/>
  <c r="AC3357" i="103"/>
  <c r="Y3358" i="103"/>
  <c r="Z3358" i="103"/>
  <c r="AA3358" i="103"/>
  <c r="AB3358" i="103"/>
  <c r="AC3358" i="103"/>
  <c r="Y3359" i="103"/>
  <c r="Z3359" i="103"/>
  <c r="AA3359" i="103"/>
  <c r="AB3359" i="103"/>
  <c r="AC3359" i="103"/>
  <c r="Y3360" i="103"/>
  <c r="Z3360" i="103"/>
  <c r="AA3360" i="103"/>
  <c r="AB3360" i="103"/>
  <c r="AC3360" i="103"/>
  <c r="Y3361" i="103"/>
  <c r="Z3361" i="103"/>
  <c r="AA3361" i="103"/>
  <c r="AB3361" i="103"/>
  <c r="AC3361" i="103"/>
  <c r="Y3362" i="103"/>
  <c r="Z3362" i="103"/>
  <c r="AA3362" i="103"/>
  <c r="AB3362" i="103"/>
  <c r="AC3362" i="103"/>
  <c r="Y3363" i="103"/>
  <c r="Z3363" i="103"/>
  <c r="AA3363" i="103"/>
  <c r="AB3363" i="103"/>
  <c r="AC3363" i="103"/>
  <c r="Y3364" i="103"/>
  <c r="Z3364" i="103"/>
  <c r="AA3364" i="103"/>
  <c r="AB3364" i="103"/>
  <c r="AC3364" i="103"/>
  <c r="Y3365" i="103"/>
  <c r="Z3365" i="103"/>
  <c r="AA3365" i="103"/>
  <c r="AB3365" i="103"/>
  <c r="AC3365" i="103"/>
  <c r="Y3366" i="103"/>
  <c r="Z3366" i="103"/>
  <c r="AA3366" i="103"/>
  <c r="AB3366" i="103"/>
  <c r="AC3366" i="103"/>
  <c r="Y3367" i="103"/>
  <c r="Z3367" i="103"/>
  <c r="AA3367" i="103"/>
  <c r="AB3367" i="103"/>
  <c r="AC3367" i="103"/>
  <c r="Y3368" i="103"/>
  <c r="Z3368" i="103"/>
  <c r="AA3368" i="103"/>
  <c r="AB3368" i="103"/>
  <c r="AC3368" i="103"/>
  <c r="Y3369" i="103"/>
  <c r="Z3369" i="103"/>
  <c r="AA3369" i="103"/>
  <c r="AB3369" i="103"/>
  <c r="AC3369" i="103"/>
  <c r="Y3370" i="103"/>
  <c r="Z3370" i="103"/>
  <c r="AA3370" i="103"/>
  <c r="AB3370" i="103"/>
  <c r="AC3370" i="103"/>
  <c r="Y3371" i="103"/>
  <c r="Z3371" i="103"/>
  <c r="AA3371" i="103"/>
  <c r="AB3371" i="103"/>
  <c r="AC3371" i="103"/>
  <c r="Y3372" i="103"/>
  <c r="Z3372" i="103"/>
  <c r="AA3372" i="103"/>
  <c r="AB3372" i="103"/>
  <c r="AC3372" i="103"/>
  <c r="Y3373" i="103"/>
  <c r="Z3373" i="103"/>
  <c r="AA3373" i="103"/>
  <c r="AB3373" i="103"/>
  <c r="AC3373" i="103"/>
  <c r="Y3374" i="103"/>
  <c r="Z3374" i="103"/>
  <c r="AA3374" i="103"/>
  <c r="AB3374" i="103"/>
  <c r="AC3374" i="103"/>
  <c r="Y3375" i="103"/>
  <c r="Z3375" i="103"/>
  <c r="AA3375" i="103"/>
  <c r="AB3375" i="103"/>
  <c r="AC3375" i="103"/>
  <c r="Y3376" i="103"/>
  <c r="Z3376" i="103"/>
  <c r="AA3376" i="103"/>
  <c r="AB3376" i="103"/>
  <c r="AC3376" i="103"/>
  <c r="Y3377" i="103"/>
  <c r="Z3377" i="103"/>
  <c r="AA3377" i="103"/>
  <c r="AB3377" i="103"/>
  <c r="AC3377" i="103"/>
  <c r="Y3378" i="103"/>
  <c r="Z3378" i="103"/>
  <c r="AA3378" i="103"/>
  <c r="AB3378" i="103"/>
  <c r="AC3378" i="103"/>
  <c r="Y3379" i="103"/>
  <c r="Z3379" i="103"/>
  <c r="AA3379" i="103"/>
  <c r="AB3379" i="103"/>
  <c r="AC3379" i="103"/>
  <c r="Y3380" i="103"/>
  <c r="Z3380" i="103"/>
  <c r="AA3380" i="103"/>
  <c r="AB3380" i="103"/>
  <c r="AC3380" i="103"/>
  <c r="Y3381" i="103"/>
  <c r="Z3381" i="103"/>
  <c r="AA3381" i="103"/>
  <c r="AB3381" i="103"/>
  <c r="AC3381" i="103"/>
  <c r="Y3382" i="103"/>
  <c r="Z3382" i="103"/>
  <c r="AA3382" i="103"/>
  <c r="AB3382" i="103"/>
  <c r="AC3382" i="103"/>
  <c r="Y3383" i="103"/>
  <c r="Z3383" i="103"/>
  <c r="AA3383" i="103"/>
  <c r="AB3383" i="103"/>
  <c r="AC3383" i="103"/>
  <c r="Y3384" i="103"/>
  <c r="Z3384" i="103"/>
  <c r="AA3384" i="103"/>
  <c r="AB3384" i="103"/>
  <c r="AC3384" i="103"/>
  <c r="Y3385" i="103"/>
  <c r="Z3385" i="103"/>
  <c r="AA3385" i="103"/>
  <c r="AB3385" i="103"/>
  <c r="AC3385" i="103"/>
  <c r="Y3386" i="103"/>
  <c r="Z3386" i="103"/>
  <c r="AA3386" i="103"/>
  <c r="AB3386" i="103"/>
  <c r="AC3386" i="103"/>
  <c r="Y3387" i="103"/>
  <c r="Z3387" i="103"/>
  <c r="AA3387" i="103"/>
  <c r="AB3387" i="103"/>
  <c r="AC3387" i="103"/>
  <c r="Y3388" i="103"/>
  <c r="Z3388" i="103"/>
  <c r="AA3388" i="103"/>
  <c r="AB3388" i="103"/>
  <c r="AC3388" i="103"/>
  <c r="Y3389" i="103"/>
  <c r="Z3389" i="103"/>
  <c r="AA3389" i="103"/>
  <c r="AB3389" i="103"/>
  <c r="AC3389" i="103"/>
  <c r="Y3390" i="103"/>
  <c r="Z3390" i="103"/>
  <c r="AA3390" i="103"/>
  <c r="AB3390" i="103"/>
  <c r="AC3390" i="103"/>
  <c r="Y3391" i="103"/>
  <c r="Z3391" i="103"/>
  <c r="AA3391" i="103"/>
  <c r="AB3391" i="103"/>
  <c r="AC3391" i="103"/>
  <c r="Y3392" i="103"/>
  <c r="Z3392" i="103"/>
  <c r="AA3392" i="103"/>
  <c r="AB3392" i="103"/>
  <c r="AC3392" i="103"/>
  <c r="Y3393" i="103"/>
  <c r="Z3393" i="103"/>
  <c r="AA3393" i="103"/>
  <c r="AB3393" i="103"/>
  <c r="AC3393" i="103"/>
  <c r="Y3394" i="103"/>
  <c r="Z3394" i="103"/>
  <c r="AA3394" i="103"/>
  <c r="AB3394" i="103"/>
  <c r="AC3394" i="103"/>
  <c r="Y3395" i="103"/>
  <c r="Z3395" i="103"/>
  <c r="AA3395" i="103"/>
  <c r="AB3395" i="103"/>
  <c r="AC3395" i="103"/>
  <c r="Y3396" i="103"/>
  <c r="Z3396" i="103"/>
  <c r="AA3396" i="103"/>
  <c r="AB3396" i="103"/>
  <c r="AC3396" i="103"/>
  <c r="Y3397" i="103"/>
  <c r="Z3397" i="103"/>
  <c r="AA3397" i="103"/>
  <c r="AB3397" i="103"/>
  <c r="AC3397" i="103"/>
  <c r="Y3398" i="103"/>
  <c r="Z3398" i="103"/>
  <c r="AA3398" i="103"/>
  <c r="AB3398" i="103"/>
  <c r="AC3398" i="103"/>
  <c r="Y3399" i="103"/>
  <c r="Z3399" i="103"/>
  <c r="AA3399" i="103"/>
  <c r="AB3399" i="103"/>
  <c r="AC3399" i="103"/>
  <c r="Y3400" i="103"/>
  <c r="Z3400" i="103"/>
  <c r="AA3400" i="103"/>
  <c r="AB3400" i="103"/>
  <c r="AC3400" i="103"/>
  <c r="Y3401" i="103"/>
  <c r="Z3401" i="103"/>
  <c r="AA3401" i="103"/>
  <c r="AB3401" i="103"/>
  <c r="AC3401" i="103"/>
  <c r="Y3402" i="103"/>
  <c r="Z3402" i="103"/>
  <c r="AA3402" i="103"/>
  <c r="AB3402" i="103"/>
  <c r="AC3402" i="103"/>
  <c r="Y3403" i="103"/>
  <c r="Z3403" i="103"/>
  <c r="AA3403" i="103"/>
  <c r="AB3403" i="103"/>
  <c r="AC3403" i="103"/>
  <c r="Y3404" i="103"/>
  <c r="Z3404" i="103"/>
  <c r="AA3404" i="103"/>
  <c r="AB3404" i="103"/>
  <c r="AC3404" i="103"/>
  <c r="Y3405" i="103"/>
  <c r="Z3405" i="103"/>
  <c r="AA3405" i="103"/>
  <c r="AB3405" i="103"/>
  <c r="AC3405" i="103"/>
  <c r="Y3406" i="103"/>
  <c r="Z3406" i="103"/>
  <c r="AA3406" i="103"/>
  <c r="AB3406" i="103"/>
  <c r="AC3406" i="103"/>
  <c r="Y3407" i="103"/>
  <c r="Z3407" i="103"/>
  <c r="AA3407" i="103"/>
  <c r="AB3407" i="103"/>
  <c r="AC3407" i="103"/>
  <c r="Y3408" i="103"/>
  <c r="Z3408" i="103"/>
  <c r="AA3408" i="103"/>
  <c r="AB3408" i="103"/>
  <c r="AC3408" i="103"/>
  <c r="Y3409" i="103"/>
  <c r="Z3409" i="103"/>
  <c r="AA3409" i="103"/>
  <c r="AB3409" i="103"/>
  <c r="AC3409" i="103"/>
  <c r="Y3410" i="103"/>
  <c r="Z3410" i="103"/>
  <c r="AA3410" i="103"/>
  <c r="AB3410" i="103"/>
  <c r="AC3410" i="103"/>
  <c r="Y3411" i="103"/>
  <c r="Z3411" i="103"/>
  <c r="AA3411" i="103"/>
  <c r="AB3411" i="103"/>
  <c r="AC3411" i="103"/>
  <c r="Y3412" i="103"/>
  <c r="Z3412" i="103"/>
  <c r="AA3412" i="103"/>
  <c r="AB3412" i="103"/>
  <c r="AC3412" i="103"/>
  <c r="Y3413" i="103"/>
  <c r="Z3413" i="103"/>
  <c r="AA3413" i="103"/>
  <c r="AB3413" i="103"/>
  <c r="AC3413" i="103"/>
  <c r="Y3414" i="103"/>
  <c r="Z3414" i="103"/>
  <c r="AA3414" i="103"/>
  <c r="AB3414" i="103"/>
  <c r="AC3414" i="103"/>
  <c r="Y3415" i="103"/>
  <c r="Z3415" i="103"/>
  <c r="AA3415" i="103"/>
  <c r="AB3415" i="103"/>
  <c r="AC3415" i="103"/>
  <c r="Y3416" i="103"/>
  <c r="Z3416" i="103"/>
  <c r="AA3416" i="103"/>
  <c r="AB3416" i="103"/>
  <c r="AC3416" i="103"/>
  <c r="Y3417" i="103"/>
  <c r="Z3417" i="103"/>
  <c r="AA3417" i="103"/>
  <c r="AB3417" i="103"/>
  <c r="AC3417" i="103"/>
  <c r="Y3418" i="103"/>
  <c r="Z3418" i="103"/>
  <c r="AA3418" i="103"/>
  <c r="AB3418" i="103"/>
  <c r="AC3418" i="103"/>
  <c r="Y3419" i="103"/>
  <c r="Z3419" i="103"/>
  <c r="AA3419" i="103"/>
  <c r="AB3419" i="103"/>
  <c r="AC3419" i="103"/>
  <c r="Y3420" i="103"/>
  <c r="Z3420" i="103"/>
  <c r="AA3420" i="103"/>
  <c r="AB3420" i="103"/>
  <c r="AC3420" i="103"/>
  <c r="Y3421" i="103"/>
  <c r="Z3421" i="103"/>
  <c r="AA3421" i="103"/>
  <c r="AB3421" i="103"/>
  <c r="AC3421" i="103"/>
  <c r="Y3422" i="103"/>
  <c r="Z3422" i="103"/>
  <c r="AA3422" i="103"/>
  <c r="AB3422" i="103"/>
  <c r="AC3422" i="103"/>
  <c r="Y3423" i="103"/>
  <c r="Z3423" i="103"/>
  <c r="AA3423" i="103"/>
  <c r="AB3423" i="103"/>
  <c r="AC3423" i="103"/>
  <c r="Y3424" i="103"/>
  <c r="Z3424" i="103"/>
  <c r="AA3424" i="103"/>
  <c r="AB3424" i="103"/>
  <c r="AC3424" i="103"/>
  <c r="Y3425" i="103"/>
  <c r="Z3425" i="103"/>
  <c r="AA3425" i="103"/>
  <c r="AB3425" i="103"/>
  <c r="AC3425" i="103"/>
  <c r="Y3426" i="103"/>
  <c r="Z3426" i="103"/>
  <c r="AA3426" i="103"/>
  <c r="AB3426" i="103"/>
  <c r="AC3426" i="103"/>
  <c r="Y3427" i="103"/>
  <c r="Z3427" i="103"/>
  <c r="AA3427" i="103"/>
  <c r="AB3427" i="103"/>
  <c r="AC3427" i="103"/>
  <c r="Y3428" i="103"/>
  <c r="Z3428" i="103"/>
  <c r="AA3428" i="103"/>
  <c r="AB3428" i="103"/>
  <c r="AC3428" i="103"/>
  <c r="Y3429" i="103"/>
  <c r="Z3429" i="103"/>
  <c r="AA3429" i="103"/>
  <c r="AB3429" i="103"/>
  <c r="AC3429" i="103"/>
  <c r="Y3430" i="103"/>
  <c r="Z3430" i="103"/>
  <c r="AA3430" i="103"/>
  <c r="AB3430" i="103"/>
  <c r="AC3430" i="103"/>
  <c r="Y3431" i="103"/>
  <c r="Z3431" i="103"/>
  <c r="AA3431" i="103"/>
  <c r="AB3431" i="103"/>
  <c r="AC3431" i="103"/>
  <c r="Y3432" i="103"/>
  <c r="Z3432" i="103"/>
  <c r="AA3432" i="103"/>
  <c r="AB3432" i="103"/>
  <c r="AC3432" i="103"/>
  <c r="Y3433" i="103"/>
  <c r="Z3433" i="103"/>
  <c r="AA3433" i="103"/>
  <c r="AB3433" i="103"/>
  <c r="AC3433" i="103"/>
  <c r="Y3434" i="103"/>
  <c r="Z3434" i="103"/>
  <c r="AA3434" i="103"/>
  <c r="AB3434" i="103"/>
  <c r="AC3434" i="103"/>
  <c r="Y3435" i="103"/>
  <c r="Z3435" i="103"/>
  <c r="AA3435" i="103"/>
  <c r="AB3435" i="103"/>
  <c r="AC3435" i="103"/>
  <c r="Y3436" i="103"/>
  <c r="Z3436" i="103"/>
  <c r="AA3436" i="103"/>
  <c r="AB3436" i="103"/>
  <c r="AC3436" i="103"/>
  <c r="Y3437" i="103"/>
  <c r="Z3437" i="103"/>
  <c r="AA3437" i="103"/>
  <c r="AB3437" i="103"/>
  <c r="AC3437" i="103"/>
  <c r="Y3438" i="103"/>
  <c r="Z3438" i="103"/>
  <c r="AA3438" i="103"/>
  <c r="AB3438" i="103"/>
  <c r="AC3438" i="103"/>
  <c r="Y3439" i="103"/>
  <c r="Z3439" i="103"/>
  <c r="AA3439" i="103"/>
  <c r="AB3439" i="103"/>
  <c r="AC3439" i="103"/>
  <c r="Y3440" i="103"/>
  <c r="Z3440" i="103"/>
  <c r="AA3440" i="103"/>
  <c r="AB3440" i="103"/>
  <c r="AC3440" i="103"/>
  <c r="Y3441" i="103"/>
  <c r="Z3441" i="103"/>
  <c r="AA3441" i="103"/>
  <c r="AB3441" i="103"/>
  <c r="AC3441" i="103"/>
  <c r="Y3442" i="103"/>
  <c r="Z3442" i="103"/>
  <c r="AA3442" i="103"/>
  <c r="AB3442" i="103"/>
  <c r="AC3442" i="103"/>
  <c r="Y3443" i="103"/>
  <c r="Z3443" i="103"/>
  <c r="AA3443" i="103"/>
  <c r="AB3443" i="103"/>
  <c r="AC3443" i="103"/>
  <c r="Y3444" i="103"/>
  <c r="Z3444" i="103"/>
  <c r="AA3444" i="103"/>
  <c r="AB3444" i="103"/>
  <c r="AC3444" i="103"/>
  <c r="Y3445" i="103"/>
  <c r="Z3445" i="103"/>
  <c r="AA3445" i="103"/>
  <c r="AB3445" i="103"/>
  <c r="AC3445" i="103"/>
  <c r="Y3446" i="103"/>
  <c r="Z3446" i="103"/>
  <c r="AA3446" i="103"/>
  <c r="AB3446" i="103"/>
  <c r="AC3446" i="103"/>
  <c r="Y3447" i="103"/>
  <c r="Z3447" i="103"/>
  <c r="AA3447" i="103"/>
  <c r="AB3447" i="103"/>
  <c r="AC3447" i="103"/>
  <c r="Y3448" i="103"/>
  <c r="Z3448" i="103"/>
  <c r="AA3448" i="103"/>
  <c r="AB3448" i="103"/>
  <c r="AC3448" i="103"/>
  <c r="Y3449" i="103"/>
  <c r="Z3449" i="103"/>
  <c r="AA3449" i="103"/>
  <c r="AB3449" i="103"/>
  <c r="AC3449" i="103"/>
  <c r="Y3450" i="103"/>
  <c r="Z3450" i="103"/>
  <c r="AA3450" i="103"/>
  <c r="AB3450" i="103"/>
  <c r="AC3450" i="103"/>
  <c r="Y3451" i="103"/>
  <c r="Z3451" i="103"/>
  <c r="AA3451" i="103"/>
  <c r="AB3451" i="103"/>
  <c r="AC3451" i="103"/>
  <c r="Y3452" i="103"/>
  <c r="Z3452" i="103"/>
  <c r="AA3452" i="103"/>
  <c r="AB3452" i="103"/>
  <c r="AC3452" i="103"/>
  <c r="Y3453" i="103"/>
  <c r="Z3453" i="103"/>
  <c r="AA3453" i="103"/>
  <c r="AB3453" i="103"/>
  <c r="AC3453" i="103"/>
  <c r="Y3454" i="103"/>
  <c r="Z3454" i="103"/>
  <c r="AA3454" i="103"/>
  <c r="AB3454" i="103"/>
  <c r="AC3454" i="103"/>
  <c r="Y3455" i="103"/>
  <c r="Z3455" i="103"/>
  <c r="AA3455" i="103"/>
  <c r="AB3455" i="103"/>
  <c r="AC3455" i="103"/>
  <c r="Y3456" i="103"/>
  <c r="Z3456" i="103"/>
  <c r="AA3456" i="103"/>
  <c r="AB3456" i="103"/>
  <c r="AC3456" i="103"/>
  <c r="Y3457" i="103"/>
  <c r="Z3457" i="103"/>
  <c r="AA3457" i="103"/>
  <c r="AB3457" i="103"/>
  <c r="AC3457" i="103"/>
  <c r="Y3458" i="103"/>
  <c r="Z3458" i="103"/>
  <c r="AA3458" i="103"/>
  <c r="AB3458" i="103"/>
  <c r="AC3458" i="103"/>
  <c r="Y3459" i="103"/>
  <c r="Z3459" i="103"/>
  <c r="AA3459" i="103"/>
  <c r="AB3459" i="103"/>
  <c r="AC3459" i="103"/>
  <c r="Y3460" i="103"/>
  <c r="Z3460" i="103"/>
  <c r="AA3460" i="103"/>
  <c r="AB3460" i="103"/>
  <c r="AC3460" i="103"/>
  <c r="Y3461" i="103"/>
  <c r="Z3461" i="103"/>
  <c r="AA3461" i="103"/>
  <c r="AB3461" i="103"/>
  <c r="AC3461" i="103"/>
  <c r="Y3462" i="103"/>
  <c r="Z3462" i="103"/>
  <c r="AA3462" i="103"/>
  <c r="AB3462" i="103"/>
  <c r="AC3462" i="103"/>
  <c r="Y3463" i="103"/>
  <c r="Z3463" i="103"/>
  <c r="AA3463" i="103"/>
  <c r="AB3463" i="103"/>
  <c r="AC3463" i="103"/>
  <c r="Y3464" i="103"/>
  <c r="Z3464" i="103"/>
  <c r="AA3464" i="103"/>
  <c r="AB3464" i="103"/>
  <c r="AC3464" i="103"/>
  <c r="Y3465" i="103"/>
  <c r="Z3465" i="103"/>
  <c r="AA3465" i="103"/>
  <c r="AB3465" i="103"/>
  <c r="AC3465" i="103"/>
  <c r="Y3466" i="103"/>
  <c r="Z3466" i="103"/>
  <c r="AA3466" i="103"/>
  <c r="AB3466" i="103"/>
  <c r="AC3466" i="103"/>
  <c r="Y3467" i="103"/>
  <c r="Z3467" i="103"/>
  <c r="AA3467" i="103"/>
  <c r="AB3467" i="103"/>
  <c r="AC3467" i="103"/>
  <c r="Y3468" i="103"/>
  <c r="Z3468" i="103"/>
  <c r="AA3468" i="103"/>
  <c r="AB3468" i="103"/>
  <c r="AC3468" i="103"/>
  <c r="Y3469" i="103"/>
  <c r="Z3469" i="103"/>
  <c r="AA3469" i="103"/>
  <c r="AB3469" i="103"/>
  <c r="AC3469" i="103"/>
  <c r="Y3470" i="103"/>
  <c r="Z3470" i="103"/>
  <c r="AA3470" i="103"/>
  <c r="AB3470" i="103"/>
  <c r="AC3470" i="103"/>
  <c r="Y3471" i="103"/>
  <c r="Z3471" i="103"/>
  <c r="AA3471" i="103"/>
  <c r="AB3471" i="103"/>
  <c r="AC3471" i="103"/>
  <c r="Y3472" i="103"/>
  <c r="Z3472" i="103"/>
  <c r="AA3472" i="103"/>
  <c r="AB3472" i="103"/>
  <c r="AC3472" i="103"/>
  <c r="Y3473" i="103"/>
  <c r="Z3473" i="103"/>
  <c r="AA3473" i="103"/>
  <c r="AB3473" i="103"/>
  <c r="AC3473" i="103"/>
  <c r="Y3474" i="103"/>
  <c r="Z3474" i="103"/>
  <c r="AA3474" i="103"/>
  <c r="AB3474" i="103"/>
  <c r="AC3474" i="103"/>
  <c r="Y3475" i="103"/>
  <c r="Z3475" i="103"/>
  <c r="AA3475" i="103"/>
  <c r="AB3475" i="103"/>
  <c r="AC3475" i="103"/>
  <c r="Y3476" i="103"/>
  <c r="Z3476" i="103"/>
  <c r="AA3476" i="103"/>
  <c r="AB3476" i="103"/>
  <c r="AC3476" i="103"/>
  <c r="Y3477" i="103"/>
  <c r="Z3477" i="103"/>
  <c r="AA3477" i="103"/>
  <c r="AB3477" i="103"/>
  <c r="AC3477" i="103"/>
  <c r="Y3478" i="103"/>
  <c r="Z3478" i="103"/>
  <c r="AA3478" i="103"/>
  <c r="AB3478" i="103"/>
  <c r="AC3478" i="103"/>
  <c r="Y3479" i="103"/>
  <c r="Z3479" i="103"/>
  <c r="AA3479" i="103"/>
  <c r="AB3479" i="103"/>
  <c r="AC3479" i="103"/>
  <c r="Y3480" i="103"/>
  <c r="Z3480" i="103"/>
  <c r="AA3480" i="103"/>
  <c r="AB3480" i="103"/>
  <c r="AC3480" i="103"/>
  <c r="Y3481" i="103"/>
  <c r="Z3481" i="103"/>
  <c r="AA3481" i="103"/>
  <c r="AB3481" i="103"/>
  <c r="AC3481" i="103"/>
  <c r="Y3482" i="103"/>
  <c r="Z3482" i="103"/>
  <c r="AA3482" i="103"/>
  <c r="AB3482" i="103"/>
  <c r="AC3482" i="103"/>
  <c r="Y3483" i="103"/>
  <c r="Z3483" i="103"/>
  <c r="AA3483" i="103"/>
  <c r="AB3483" i="103"/>
  <c r="AC3483" i="103"/>
  <c r="Y3484" i="103"/>
  <c r="Z3484" i="103"/>
  <c r="AA3484" i="103"/>
  <c r="AB3484" i="103"/>
  <c r="AC3484" i="103"/>
  <c r="Y3485" i="103"/>
  <c r="Z3485" i="103"/>
  <c r="AA3485" i="103"/>
  <c r="AB3485" i="103"/>
  <c r="AC3485" i="103"/>
  <c r="Y3486" i="103"/>
  <c r="Z3486" i="103"/>
  <c r="AA3486" i="103"/>
  <c r="AB3486" i="103"/>
  <c r="AC3486" i="103"/>
  <c r="Y3487" i="103"/>
  <c r="Z3487" i="103"/>
  <c r="AA3487" i="103"/>
  <c r="AB3487" i="103"/>
  <c r="AC3487" i="103"/>
  <c r="Y3488" i="103"/>
  <c r="Z3488" i="103"/>
  <c r="AA3488" i="103"/>
  <c r="AB3488" i="103"/>
  <c r="AC3488" i="103"/>
  <c r="Y3489" i="103"/>
  <c r="Z3489" i="103"/>
  <c r="AA3489" i="103"/>
  <c r="AB3489" i="103"/>
  <c r="AC3489" i="103"/>
  <c r="Y3490" i="103"/>
  <c r="Z3490" i="103"/>
  <c r="AA3490" i="103"/>
  <c r="AB3490" i="103"/>
  <c r="AC3490" i="103"/>
  <c r="Y3491" i="103"/>
  <c r="Z3491" i="103"/>
  <c r="AA3491" i="103"/>
  <c r="AB3491" i="103"/>
  <c r="AC3491" i="103"/>
  <c r="Y3492" i="103"/>
  <c r="Z3492" i="103"/>
  <c r="AA3492" i="103"/>
  <c r="AB3492" i="103"/>
  <c r="AC3492" i="103"/>
  <c r="Y3493" i="103"/>
  <c r="Z3493" i="103"/>
  <c r="AA3493" i="103"/>
  <c r="AB3493" i="103"/>
  <c r="AC3493" i="103"/>
  <c r="Y3494" i="103"/>
  <c r="Z3494" i="103"/>
  <c r="AA3494" i="103"/>
  <c r="AB3494" i="103"/>
  <c r="AC3494" i="103"/>
  <c r="Y3495" i="103"/>
  <c r="Z3495" i="103"/>
  <c r="AA3495" i="103"/>
  <c r="AB3495" i="103"/>
  <c r="AC3495" i="103"/>
  <c r="Y3496" i="103"/>
  <c r="Z3496" i="103"/>
  <c r="AA3496" i="103"/>
  <c r="AB3496" i="103"/>
  <c r="AC3496" i="103"/>
  <c r="Y3497" i="103"/>
  <c r="Z3497" i="103"/>
  <c r="AA3497" i="103"/>
  <c r="AB3497" i="103"/>
  <c r="AC3497" i="103"/>
  <c r="Y3498" i="103"/>
  <c r="Z3498" i="103"/>
  <c r="AA3498" i="103"/>
  <c r="AB3498" i="103"/>
  <c r="AC3498" i="103"/>
  <c r="Y3499" i="103"/>
  <c r="Z3499" i="103"/>
  <c r="AA3499" i="103"/>
  <c r="AB3499" i="103"/>
  <c r="AC3499" i="103"/>
  <c r="Y3500" i="103"/>
  <c r="Z3500" i="103"/>
  <c r="AA3500" i="103"/>
  <c r="AB3500" i="103"/>
  <c r="AC3500" i="103"/>
  <c r="Y3501" i="103"/>
  <c r="Z3501" i="103"/>
  <c r="AA3501" i="103"/>
  <c r="AB3501" i="103"/>
  <c r="AC3501" i="103"/>
  <c r="Y3502" i="103"/>
  <c r="Z3502" i="103"/>
  <c r="AA3502" i="103"/>
  <c r="AB3502" i="103"/>
  <c r="AC3502" i="103"/>
  <c r="Y3503" i="103"/>
  <c r="Z3503" i="103"/>
  <c r="AA3503" i="103"/>
  <c r="AB3503" i="103"/>
  <c r="AC3503" i="103"/>
  <c r="Y3504" i="103"/>
  <c r="Z3504" i="103"/>
  <c r="AA3504" i="103"/>
  <c r="AB3504" i="103"/>
  <c r="AC3504" i="103"/>
  <c r="Y3505" i="103"/>
  <c r="Z3505" i="103"/>
  <c r="AA3505" i="103"/>
  <c r="AB3505" i="103"/>
  <c r="AC3505" i="103"/>
  <c r="Y3506" i="103"/>
  <c r="Z3506" i="103"/>
  <c r="AA3506" i="103"/>
  <c r="AB3506" i="103"/>
  <c r="AC3506" i="103"/>
  <c r="Y3507" i="103"/>
  <c r="Z3507" i="103"/>
  <c r="AA3507" i="103"/>
  <c r="AB3507" i="103"/>
  <c r="AC3507" i="103"/>
  <c r="Y3508" i="103"/>
  <c r="Z3508" i="103"/>
  <c r="AA3508" i="103"/>
  <c r="AB3508" i="103"/>
  <c r="AC3508" i="103"/>
  <c r="Y3509" i="103"/>
  <c r="Z3509" i="103"/>
  <c r="AA3509" i="103"/>
  <c r="AB3509" i="103"/>
  <c r="AC3509" i="103"/>
  <c r="Y3510" i="103"/>
  <c r="Z3510" i="103"/>
  <c r="AA3510" i="103"/>
  <c r="AB3510" i="103"/>
  <c r="AC3510" i="103"/>
  <c r="Y3511" i="103"/>
  <c r="Z3511" i="103"/>
  <c r="AA3511" i="103"/>
  <c r="AB3511" i="103"/>
  <c r="AC3511" i="103"/>
  <c r="Y3512" i="103"/>
  <c r="Z3512" i="103"/>
  <c r="AA3512" i="103"/>
  <c r="AB3512" i="103"/>
  <c r="AC3512" i="103"/>
  <c r="Y3513" i="103"/>
  <c r="Z3513" i="103"/>
  <c r="AA3513" i="103"/>
  <c r="AB3513" i="103"/>
  <c r="AC3513" i="103"/>
  <c r="Y3514" i="103"/>
  <c r="Z3514" i="103"/>
  <c r="AA3514" i="103"/>
  <c r="AB3514" i="103"/>
  <c r="AC3514" i="103"/>
  <c r="Y3515" i="103"/>
  <c r="Z3515" i="103"/>
  <c r="AA3515" i="103"/>
  <c r="AB3515" i="103"/>
  <c r="AC3515" i="103"/>
  <c r="Y3516" i="103"/>
  <c r="Z3516" i="103"/>
  <c r="AA3516" i="103"/>
  <c r="AB3516" i="103"/>
  <c r="AC3516" i="103"/>
  <c r="Y3517" i="103"/>
  <c r="Z3517" i="103"/>
  <c r="AA3517" i="103"/>
  <c r="AB3517" i="103"/>
  <c r="AC3517" i="103"/>
  <c r="Y3518" i="103"/>
  <c r="Z3518" i="103"/>
  <c r="AA3518" i="103"/>
  <c r="AB3518" i="103"/>
  <c r="AC3518" i="103"/>
  <c r="Y3519" i="103"/>
  <c r="Z3519" i="103"/>
  <c r="AA3519" i="103"/>
  <c r="AB3519" i="103"/>
  <c r="AC3519" i="103"/>
  <c r="Y3520" i="103"/>
  <c r="Z3520" i="103"/>
  <c r="AA3520" i="103"/>
  <c r="AB3520" i="103"/>
  <c r="AC3520" i="103"/>
  <c r="Y3521" i="103"/>
  <c r="Z3521" i="103"/>
  <c r="AA3521" i="103"/>
  <c r="AB3521" i="103"/>
  <c r="AC3521" i="103"/>
  <c r="Y3522" i="103"/>
  <c r="Z3522" i="103"/>
  <c r="AA3522" i="103"/>
  <c r="AB3522" i="103"/>
  <c r="AC3522" i="103"/>
  <c r="Y3523" i="103"/>
  <c r="Z3523" i="103"/>
  <c r="AA3523" i="103"/>
  <c r="AB3523" i="103"/>
  <c r="AC3523" i="103"/>
  <c r="Y3524" i="103"/>
  <c r="Z3524" i="103"/>
  <c r="AA3524" i="103"/>
  <c r="AB3524" i="103"/>
  <c r="AC3524" i="103"/>
  <c r="Y3525" i="103"/>
  <c r="Z3525" i="103"/>
  <c r="AA3525" i="103"/>
  <c r="AB3525" i="103"/>
  <c r="AC3525" i="103"/>
  <c r="Y3526" i="103"/>
  <c r="Z3526" i="103"/>
  <c r="AA3526" i="103"/>
  <c r="AB3526" i="103"/>
  <c r="AC3526" i="103"/>
  <c r="Y3527" i="103"/>
  <c r="Z3527" i="103"/>
  <c r="AA3527" i="103"/>
  <c r="AB3527" i="103"/>
  <c r="AC3527" i="103"/>
  <c r="Y3528" i="103"/>
  <c r="Z3528" i="103"/>
  <c r="AA3528" i="103"/>
  <c r="AB3528" i="103"/>
  <c r="AC3528" i="103"/>
  <c r="Y3529" i="103"/>
  <c r="Z3529" i="103"/>
  <c r="AA3529" i="103"/>
  <c r="AB3529" i="103"/>
  <c r="AC3529" i="103"/>
  <c r="Y3530" i="103"/>
  <c r="Z3530" i="103"/>
  <c r="AA3530" i="103"/>
  <c r="AB3530" i="103"/>
  <c r="AC3530" i="103"/>
  <c r="Y3531" i="103"/>
  <c r="Z3531" i="103"/>
  <c r="AA3531" i="103"/>
  <c r="AB3531" i="103"/>
  <c r="AC3531" i="103"/>
  <c r="Y3532" i="103"/>
  <c r="Z3532" i="103"/>
  <c r="AA3532" i="103"/>
  <c r="AB3532" i="103"/>
  <c r="AC3532" i="103"/>
  <c r="Y3533" i="103"/>
  <c r="Z3533" i="103"/>
  <c r="AA3533" i="103"/>
  <c r="AB3533" i="103"/>
  <c r="AC3533" i="103"/>
  <c r="Y3534" i="103"/>
  <c r="Z3534" i="103"/>
  <c r="AA3534" i="103"/>
  <c r="AB3534" i="103"/>
  <c r="AC3534" i="103"/>
  <c r="Y3535" i="103"/>
  <c r="Z3535" i="103"/>
  <c r="AA3535" i="103"/>
  <c r="AB3535" i="103"/>
  <c r="AC3535" i="103"/>
  <c r="Y3536" i="103"/>
  <c r="Z3536" i="103"/>
  <c r="AA3536" i="103"/>
  <c r="AB3536" i="103"/>
  <c r="AC3536" i="103"/>
  <c r="Y3537" i="103"/>
  <c r="Z3537" i="103"/>
  <c r="AA3537" i="103"/>
  <c r="AB3537" i="103"/>
  <c r="AC3537" i="103"/>
  <c r="Y3538" i="103"/>
  <c r="Z3538" i="103"/>
  <c r="AA3538" i="103"/>
  <c r="AB3538" i="103"/>
  <c r="AC3538" i="103"/>
  <c r="Y3539" i="103"/>
  <c r="Z3539" i="103"/>
  <c r="AA3539" i="103"/>
  <c r="AB3539" i="103"/>
  <c r="AC3539" i="103"/>
  <c r="Y3540" i="103"/>
  <c r="Z3540" i="103"/>
  <c r="AA3540" i="103"/>
  <c r="AB3540" i="103"/>
  <c r="AC3540" i="103"/>
  <c r="Y3541" i="103"/>
  <c r="Z3541" i="103"/>
  <c r="AA3541" i="103"/>
  <c r="AB3541" i="103"/>
  <c r="AC3541" i="103"/>
  <c r="Y3542" i="103"/>
  <c r="Z3542" i="103"/>
  <c r="AA3542" i="103"/>
  <c r="AB3542" i="103"/>
  <c r="AC3542" i="103"/>
  <c r="Y3543" i="103"/>
  <c r="Z3543" i="103"/>
  <c r="AA3543" i="103"/>
  <c r="AB3543" i="103"/>
  <c r="AC3543" i="103"/>
  <c r="Y3544" i="103"/>
  <c r="Z3544" i="103"/>
  <c r="AA3544" i="103"/>
  <c r="AB3544" i="103"/>
  <c r="AC3544" i="103"/>
  <c r="Y3545" i="103"/>
  <c r="Z3545" i="103"/>
  <c r="AA3545" i="103"/>
  <c r="AB3545" i="103"/>
  <c r="AC3545" i="103"/>
  <c r="Y3546" i="103"/>
  <c r="Z3546" i="103"/>
  <c r="AA3546" i="103"/>
  <c r="AB3546" i="103"/>
  <c r="AC3546" i="103"/>
  <c r="Y3547" i="103"/>
  <c r="Z3547" i="103"/>
  <c r="AA3547" i="103"/>
  <c r="AB3547" i="103"/>
  <c r="AC3547" i="103"/>
  <c r="Y3548" i="103"/>
  <c r="Z3548" i="103"/>
  <c r="AA3548" i="103"/>
  <c r="AB3548" i="103"/>
  <c r="AC3548" i="103"/>
  <c r="Y3549" i="103"/>
  <c r="Z3549" i="103"/>
  <c r="AA3549" i="103"/>
  <c r="AB3549" i="103"/>
  <c r="AC3549" i="103"/>
  <c r="Y3550" i="103"/>
  <c r="Z3550" i="103"/>
  <c r="AA3550" i="103"/>
  <c r="AB3550" i="103"/>
  <c r="AC3550" i="103"/>
  <c r="Y3551" i="103"/>
  <c r="Z3551" i="103"/>
  <c r="AA3551" i="103"/>
  <c r="AB3551" i="103"/>
  <c r="AC3551" i="103"/>
  <c r="Y3552" i="103"/>
  <c r="Z3552" i="103"/>
  <c r="AA3552" i="103"/>
  <c r="AB3552" i="103"/>
  <c r="AC3552" i="103"/>
  <c r="Y3553" i="103"/>
  <c r="Z3553" i="103"/>
  <c r="AA3553" i="103"/>
  <c r="AB3553" i="103"/>
  <c r="AC3553" i="103"/>
  <c r="Y3554" i="103"/>
  <c r="Z3554" i="103"/>
  <c r="AA3554" i="103"/>
  <c r="AB3554" i="103"/>
  <c r="AC3554" i="103"/>
  <c r="Y3555" i="103"/>
  <c r="Z3555" i="103"/>
  <c r="AA3555" i="103"/>
  <c r="AB3555" i="103"/>
  <c r="AC3555" i="103"/>
  <c r="Y3556" i="103"/>
  <c r="Z3556" i="103"/>
  <c r="AA3556" i="103"/>
  <c r="AB3556" i="103"/>
  <c r="AC3556" i="103"/>
  <c r="Y3557" i="103"/>
  <c r="Z3557" i="103"/>
  <c r="AA3557" i="103"/>
  <c r="AB3557" i="103"/>
  <c r="AC3557" i="103"/>
  <c r="Y3558" i="103"/>
  <c r="Z3558" i="103"/>
  <c r="AA3558" i="103"/>
  <c r="AB3558" i="103"/>
  <c r="AC3558" i="103"/>
  <c r="Y3559" i="103"/>
  <c r="Z3559" i="103"/>
  <c r="AA3559" i="103"/>
  <c r="AB3559" i="103"/>
  <c r="AC3559" i="103"/>
  <c r="Y3560" i="103"/>
  <c r="Z3560" i="103"/>
  <c r="AA3560" i="103"/>
  <c r="AB3560" i="103"/>
  <c r="AC3560" i="103"/>
  <c r="Y3561" i="103"/>
  <c r="Z3561" i="103"/>
  <c r="AA3561" i="103"/>
  <c r="AB3561" i="103"/>
  <c r="AC3561" i="103"/>
  <c r="Y3562" i="103"/>
  <c r="Z3562" i="103"/>
  <c r="AA3562" i="103"/>
  <c r="AB3562" i="103"/>
  <c r="AC3562" i="103"/>
  <c r="Y3563" i="103"/>
  <c r="Z3563" i="103"/>
  <c r="AA3563" i="103"/>
  <c r="AB3563" i="103"/>
  <c r="AC3563" i="103"/>
  <c r="Y3564" i="103"/>
  <c r="Z3564" i="103"/>
  <c r="AA3564" i="103"/>
  <c r="AB3564" i="103"/>
  <c r="AC3564" i="103"/>
  <c r="Y3565" i="103"/>
  <c r="Z3565" i="103"/>
  <c r="AA3565" i="103"/>
  <c r="AB3565" i="103"/>
  <c r="AC3565" i="103"/>
  <c r="Y3566" i="103"/>
  <c r="Z3566" i="103"/>
  <c r="AA3566" i="103"/>
  <c r="AB3566" i="103"/>
  <c r="AC3566" i="103"/>
  <c r="Y3567" i="103"/>
  <c r="Z3567" i="103"/>
  <c r="AA3567" i="103"/>
  <c r="AB3567" i="103"/>
  <c r="AC3567" i="103"/>
  <c r="Y3568" i="103"/>
  <c r="Z3568" i="103"/>
  <c r="AA3568" i="103"/>
  <c r="AB3568" i="103"/>
  <c r="AC3568" i="103"/>
  <c r="Y3569" i="103"/>
  <c r="Z3569" i="103"/>
  <c r="AA3569" i="103"/>
  <c r="AB3569" i="103"/>
  <c r="AC3569" i="103"/>
  <c r="Y3570" i="103"/>
  <c r="Z3570" i="103"/>
  <c r="AA3570" i="103"/>
  <c r="AB3570" i="103"/>
  <c r="AC3570" i="103"/>
  <c r="Y3571" i="103"/>
  <c r="Z3571" i="103"/>
  <c r="AA3571" i="103"/>
  <c r="AB3571" i="103"/>
  <c r="AC3571" i="103"/>
  <c r="Y3572" i="103"/>
  <c r="Z3572" i="103"/>
  <c r="AA3572" i="103"/>
  <c r="AB3572" i="103"/>
  <c r="AC3572" i="103"/>
  <c r="Y3573" i="103"/>
  <c r="Z3573" i="103"/>
  <c r="AA3573" i="103"/>
  <c r="AB3573" i="103"/>
  <c r="AC3573" i="103"/>
  <c r="Y3574" i="103"/>
  <c r="Z3574" i="103"/>
  <c r="AA3574" i="103"/>
  <c r="AB3574" i="103"/>
  <c r="AC3574" i="103"/>
  <c r="Y3575" i="103"/>
  <c r="Z3575" i="103"/>
  <c r="AA3575" i="103"/>
  <c r="AB3575" i="103"/>
  <c r="AC3575" i="103"/>
  <c r="Y3576" i="103"/>
  <c r="Z3576" i="103"/>
  <c r="AA3576" i="103"/>
  <c r="AB3576" i="103"/>
  <c r="AC3576" i="103"/>
  <c r="Y3577" i="103"/>
  <c r="Z3577" i="103"/>
  <c r="AA3577" i="103"/>
  <c r="AB3577" i="103"/>
  <c r="AC3577" i="103"/>
  <c r="Y3578" i="103"/>
  <c r="Z3578" i="103"/>
  <c r="AA3578" i="103"/>
  <c r="AB3578" i="103"/>
  <c r="AC3578" i="103"/>
  <c r="Y3579" i="103"/>
  <c r="Z3579" i="103"/>
  <c r="AA3579" i="103"/>
  <c r="AB3579" i="103"/>
  <c r="AC3579" i="103"/>
  <c r="Y3580" i="103"/>
  <c r="Z3580" i="103"/>
  <c r="AA3580" i="103"/>
  <c r="AB3580" i="103"/>
  <c r="AC3580" i="103"/>
  <c r="Y3581" i="103"/>
  <c r="Z3581" i="103"/>
  <c r="AA3581" i="103"/>
  <c r="AB3581" i="103"/>
  <c r="AC3581" i="103"/>
  <c r="Y3582" i="103"/>
  <c r="Z3582" i="103"/>
  <c r="AA3582" i="103"/>
  <c r="AB3582" i="103"/>
  <c r="AC3582" i="103"/>
  <c r="Y3583" i="103"/>
  <c r="Z3583" i="103"/>
  <c r="AA3583" i="103"/>
  <c r="AB3583" i="103"/>
  <c r="AC3583" i="103"/>
  <c r="Y3584" i="103"/>
  <c r="Z3584" i="103"/>
  <c r="AA3584" i="103"/>
  <c r="AB3584" i="103"/>
  <c r="AC3584" i="103"/>
  <c r="Y3585" i="103"/>
  <c r="Z3585" i="103"/>
  <c r="AA3585" i="103"/>
  <c r="AB3585" i="103"/>
  <c r="AC3585" i="103"/>
  <c r="Y3586" i="103"/>
  <c r="Z3586" i="103"/>
  <c r="AA3586" i="103"/>
  <c r="AB3586" i="103"/>
  <c r="AC3586" i="103"/>
  <c r="Y3587" i="103"/>
  <c r="Z3587" i="103"/>
  <c r="AA3587" i="103"/>
  <c r="AB3587" i="103"/>
  <c r="AC3587" i="103"/>
  <c r="Y3588" i="103"/>
  <c r="Z3588" i="103"/>
  <c r="AA3588" i="103"/>
  <c r="AB3588" i="103"/>
  <c r="AC3588" i="103"/>
  <c r="Y3589" i="103"/>
  <c r="Z3589" i="103"/>
  <c r="AA3589" i="103"/>
  <c r="AB3589" i="103"/>
  <c r="AC3589" i="103"/>
  <c r="Y3590" i="103"/>
  <c r="Z3590" i="103"/>
  <c r="AA3590" i="103"/>
  <c r="AB3590" i="103"/>
  <c r="AC3590" i="103"/>
  <c r="Y3591" i="103"/>
  <c r="Z3591" i="103"/>
  <c r="AA3591" i="103"/>
  <c r="AB3591" i="103"/>
  <c r="AC3591" i="103"/>
  <c r="Y3592" i="103"/>
  <c r="Z3592" i="103"/>
  <c r="AA3592" i="103"/>
  <c r="AB3592" i="103"/>
  <c r="AC3592" i="103"/>
  <c r="Y3593" i="103"/>
  <c r="Z3593" i="103"/>
  <c r="AA3593" i="103"/>
  <c r="AB3593" i="103"/>
  <c r="AC3593" i="103"/>
  <c r="Y3594" i="103"/>
  <c r="Z3594" i="103"/>
  <c r="AA3594" i="103"/>
  <c r="AB3594" i="103"/>
  <c r="AC3594" i="103"/>
  <c r="Y3595" i="103"/>
  <c r="Z3595" i="103"/>
  <c r="AA3595" i="103"/>
  <c r="AB3595" i="103"/>
  <c r="AC3595" i="103"/>
  <c r="Y3596" i="103"/>
  <c r="Z3596" i="103"/>
  <c r="AA3596" i="103"/>
  <c r="AB3596" i="103"/>
  <c r="AC3596" i="103"/>
  <c r="Y3597" i="103"/>
  <c r="Z3597" i="103"/>
  <c r="AA3597" i="103"/>
  <c r="AB3597" i="103"/>
  <c r="AC3597" i="103"/>
  <c r="Y3598" i="103"/>
  <c r="Z3598" i="103"/>
  <c r="AA3598" i="103"/>
  <c r="AB3598" i="103"/>
  <c r="AC3598" i="103"/>
  <c r="Y3599" i="103"/>
  <c r="Z3599" i="103"/>
  <c r="AA3599" i="103"/>
  <c r="AB3599" i="103"/>
  <c r="AC3599" i="103"/>
  <c r="Y3600" i="103"/>
  <c r="Z3600" i="103"/>
  <c r="AA3600" i="103"/>
  <c r="AB3600" i="103"/>
  <c r="AC3600" i="103"/>
  <c r="Y3601" i="103"/>
  <c r="Z3601" i="103"/>
  <c r="AA3601" i="103"/>
  <c r="AB3601" i="103"/>
  <c r="AC3601" i="103"/>
  <c r="Y3602" i="103"/>
  <c r="Z3602" i="103"/>
  <c r="AA3602" i="103"/>
  <c r="AB3602" i="103"/>
  <c r="AC3602" i="103"/>
  <c r="Y3603" i="103"/>
  <c r="Z3603" i="103"/>
  <c r="AA3603" i="103"/>
  <c r="AB3603" i="103"/>
  <c r="AC3603" i="103"/>
  <c r="Y3604" i="103"/>
  <c r="Z3604" i="103"/>
  <c r="AA3604" i="103"/>
  <c r="AB3604" i="103"/>
  <c r="AC3604" i="103"/>
  <c r="Y3605" i="103"/>
  <c r="Z3605" i="103"/>
  <c r="AA3605" i="103"/>
  <c r="AB3605" i="103"/>
  <c r="AC3605" i="103"/>
  <c r="Y3606" i="103"/>
  <c r="Z3606" i="103"/>
  <c r="AA3606" i="103"/>
  <c r="AB3606" i="103"/>
  <c r="AC3606" i="103"/>
  <c r="Y3607" i="103"/>
  <c r="Z3607" i="103"/>
  <c r="AA3607" i="103"/>
  <c r="AB3607" i="103"/>
  <c r="AC3607" i="103"/>
  <c r="Y3608" i="103"/>
  <c r="Z3608" i="103"/>
  <c r="AA3608" i="103"/>
  <c r="AB3608" i="103"/>
  <c r="AC3608" i="103"/>
  <c r="Y3609" i="103"/>
  <c r="Z3609" i="103"/>
  <c r="AA3609" i="103"/>
  <c r="AB3609" i="103"/>
  <c r="AC3609" i="103"/>
  <c r="Y3610" i="103"/>
  <c r="Z3610" i="103"/>
  <c r="AA3610" i="103"/>
  <c r="AB3610" i="103"/>
  <c r="AC3610" i="103"/>
  <c r="Y3611" i="103"/>
  <c r="Z3611" i="103"/>
  <c r="AA3611" i="103"/>
  <c r="AB3611" i="103"/>
  <c r="AC3611" i="103"/>
  <c r="Y3612" i="103"/>
  <c r="Z3612" i="103"/>
  <c r="AA3612" i="103"/>
  <c r="AB3612" i="103"/>
  <c r="AC3612" i="103"/>
  <c r="Y3613" i="103"/>
  <c r="Z3613" i="103"/>
  <c r="AA3613" i="103"/>
  <c r="AB3613" i="103"/>
  <c r="AC3613" i="103"/>
  <c r="Y3614" i="103"/>
  <c r="Z3614" i="103"/>
  <c r="AA3614" i="103"/>
  <c r="AB3614" i="103"/>
  <c r="AC3614" i="103"/>
  <c r="Y3615" i="103"/>
  <c r="Z3615" i="103"/>
  <c r="AA3615" i="103"/>
  <c r="AB3615" i="103"/>
  <c r="AC3615" i="103"/>
  <c r="Y3616" i="103"/>
  <c r="Z3616" i="103"/>
  <c r="AA3616" i="103"/>
  <c r="AB3616" i="103"/>
  <c r="AC3616" i="103"/>
  <c r="Y3617" i="103"/>
  <c r="Z3617" i="103"/>
  <c r="AA3617" i="103"/>
  <c r="AB3617" i="103"/>
  <c r="AC3617" i="103"/>
  <c r="Y3618" i="103"/>
  <c r="Z3618" i="103"/>
  <c r="AA3618" i="103"/>
  <c r="AB3618" i="103"/>
  <c r="AC3618" i="103"/>
  <c r="Y3619" i="103"/>
  <c r="Z3619" i="103"/>
  <c r="AA3619" i="103"/>
  <c r="AB3619" i="103"/>
  <c r="AC3619" i="103"/>
  <c r="Y3620" i="103"/>
  <c r="Z3620" i="103"/>
  <c r="AA3620" i="103"/>
  <c r="AB3620" i="103"/>
  <c r="AC3620" i="103"/>
  <c r="Y3621" i="103"/>
  <c r="Z3621" i="103"/>
  <c r="AA3621" i="103"/>
  <c r="AB3621" i="103"/>
  <c r="AC3621" i="103"/>
  <c r="Y3622" i="103"/>
  <c r="Z3622" i="103"/>
  <c r="AA3622" i="103"/>
  <c r="AB3622" i="103"/>
  <c r="AC3622" i="103"/>
  <c r="Y3623" i="103"/>
  <c r="Z3623" i="103"/>
  <c r="AA3623" i="103"/>
  <c r="AB3623" i="103"/>
  <c r="AC3623" i="103"/>
  <c r="Y3624" i="103"/>
  <c r="Z3624" i="103"/>
  <c r="AA3624" i="103"/>
  <c r="AB3624" i="103"/>
  <c r="AC3624" i="103"/>
  <c r="Y3625" i="103"/>
  <c r="Z3625" i="103"/>
  <c r="AA3625" i="103"/>
  <c r="AB3625" i="103"/>
  <c r="AC3625" i="103"/>
  <c r="Y3626" i="103"/>
  <c r="Z3626" i="103"/>
  <c r="AA3626" i="103"/>
  <c r="AB3626" i="103"/>
  <c r="AC3626" i="103"/>
  <c r="Y3627" i="103"/>
  <c r="Z3627" i="103"/>
  <c r="AA3627" i="103"/>
  <c r="AB3627" i="103"/>
  <c r="AC3627" i="103"/>
  <c r="Y3628" i="103"/>
  <c r="Z3628" i="103"/>
  <c r="AA3628" i="103"/>
  <c r="AB3628" i="103"/>
  <c r="AC3628" i="103"/>
  <c r="Y3629" i="103"/>
  <c r="Z3629" i="103"/>
  <c r="AA3629" i="103"/>
  <c r="AB3629" i="103"/>
  <c r="AC3629" i="103"/>
  <c r="Y3630" i="103"/>
  <c r="Z3630" i="103"/>
  <c r="AA3630" i="103"/>
  <c r="AB3630" i="103"/>
  <c r="AC3630" i="103"/>
  <c r="Y3631" i="103"/>
  <c r="Z3631" i="103"/>
  <c r="AA3631" i="103"/>
  <c r="AB3631" i="103"/>
  <c r="AC3631" i="103"/>
  <c r="Y3632" i="103"/>
  <c r="Z3632" i="103"/>
  <c r="AA3632" i="103"/>
  <c r="AB3632" i="103"/>
  <c r="AC3632" i="103"/>
  <c r="Y3633" i="103"/>
  <c r="Z3633" i="103"/>
  <c r="AA3633" i="103"/>
  <c r="AB3633" i="103"/>
  <c r="AC3633" i="103"/>
  <c r="Y3634" i="103"/>
  <c r="Z3634" i="103"/>
  <c r="AA3634" i="103"/>
  <c r="AB3634" i="103"/>
  <c r="AC3634" i="103"/>
  <c r="Y3635" i="103"/>
  <c r="Z3635" i="103"/>
  <c r="AA3635" i="103"/>
  <c r="AB3635" i="103"/>
  <c r="AC3635" i="103"/>
  <c r="Y3636" i="103"/>
  <c r="Z3636" i="103"/>
  <c r="AA3636" i="103"/>
  <c r="AB3636" i="103"/>
  <c r="AC3636" i="103"/>
  <c r="Y3637" i="103"/>
  <c r="Z3637" i="103"/>
  <c r="AA3637" i="103"/>
  <c r="AB3637" i="103"/>
  <c r="AC3637" i="103"/>
  <c r="Y3638" i="103"/>
  <c r="Z3638" i="103"/>
  <c r="AA3638" i="103"/>
  <c r="AB3638" i="103"/>
  <c r="AC3638" i="103"/>
  <c r="Y3639" i="103"/>
  <c r="Z3639" i="103"/>
  <c r="AA3639" i="103"/>
  <c r="AB3639" i="103"/>
  <c r="AC3639" i="103"/>
  <c r="Y3640" i="103"/>
  <c r="Z3640" i="103"/>
  <c r="AA3640" i="103"/>
  <c r="AB3640" i="103"/>
  <c r="AC3640" i="103"/>
  <c r="Y3641" i="103"/>
  <c r="Z3641" i="103"/>
  <c r="AA3641" i="103"/>
  <c r="AB3641" i="103"/>
  <c r="AC3641" i="103"/>
  <c r="Y3642" i="103"/>
  <c r="Z3642" i="103"/>
  <c r="AA3642" i="103"/>
  <c r="AB3642" i="103"/>
  <c r="AC3642" i="103"/>
  <c r="Y3643" i="103"/>
  <c r="Z3643" i="103"/>
  <c r="AA3643" i="103"/>
  <c r="AB3643" i="103"/>
  <c r="AC3643" i="103"/>
  <c r="Y3644" i="103"/>
  <c r="Z3644" i="103"/>
  <c r="AA3644" i="103"/>
  <c r="AB3644" i="103"/>
  <c r="AC3644" i="103"/>
  <c r="Y3645" i="103"/>
  <c r="Z3645" i="103"/>
  <c r="AA3645" i="103"/>
  <c r="AB3645" i="103"/>
  <c r="AC3645" i="103"/>
  <c r="Y3646" i="103"/>
  <c r="Z3646" i="103"/>
  <c r="AA3646" i="103"/>
  <c r="AB3646" i="103"/>
  <c r="AC3646" i="103"/>
  <c r="Y3647" i="103"/>
  <c r="Z3647" i="103"/>
  <c r="AA3647" i="103"/>
  <c r="AB3647" i="103"/>
  <c r="AC3647" i="103"/>
  <c r="Y3648" i="103"/>
  <c r="Z3648" i="103"/>
  <c r="AA3648" i="103"/>
  <c r="AB3648" i="103"/>
  <c r="AC3648" i="103"/>
  <c r="Y3649" i="103"/>
  <c r="Z3649" i="103"/>
  <c r="AA3649" i="103"/>
  <c r="AB3649" i="103"/>
  <c r="AC3649" i="103"/>
  <c r="Y3650" i="103"/>
  <c r="Z3650" i="103"/>
  <c r="AA3650" i="103"/>
  <c r="AB3650" i="103"/>
  <c r="AC3650" i="103"/>
  <c r="Y3651" i="103"/>
  <c r="Z3651" i="103"/>
  <c r="AA3651" i="103"/>
  <c r="AB3651" i="103"/>
  <c r="AC3651" i="103"/>
  <c r="Y3652" i="103"/>
  <c r="Z3652" i="103"/>
  <c r="AA3652" i="103"/>
  <c r="AB3652" i="103"/>
  <c r="AC3652" i="103"/>
  <c r="Y3653" i="103"/>
  <c r="Z3653" i="103"/>
  <c r="AA3653" i="103"/>
  <c r="AB3653" i="103"/>
  <c r="AC3653" i="103"/>
  <c r="Y3654" i="103"/>
  <c r="Z3654" i="103"/>
  <c r="AA3654" i="103"/>
  <c r="AB3654" i="103"/>
  <c r="AC3654" i="103"/>
  <c r="Y3655" i="103"/>
  <c r="Z3655" i="103"/>
  <c r="AA3655" i="103"/>
  <c r="AB3655" i="103"/>
  <c r="AC3655" i="103"/>
  <c r="Y3656" i="103"/>
  <c r="Z3656" i="103"/>
  <c r="AA3656" i="103"/>
  <c r="AB3656" i="103"/>
  <c r="AC3656" i="103"/>
  <c r="Y3657" i="103"/>
  <c r="Z3657" i="103"/>
  <c r="AA3657" i="103"/>
  <c r="AB3657" i="103"/>
  <c r="AC3657" i="103"/>
  <c r="Y3658" i="103"/>
  <c r="Z3658" i="103"/>
  <c r="AA3658" i="103"/>
  <c r="AB3658" i="103"/>
  <c r="AC3658" i="103"/>
  <c r="Y3659" i="103"/>
  <c r="Z3659" i="103"/>
  <c r="AA3659" i="103"/>
  <c r="AB3659" i="103"/>
  <c r="AC3659" i="103"/>
  <c r="Y3660" i="103"/>
  <c r="Z3660" i="103"/>
  <c r="AA3660" i="103"/>
  <c r="AB3660" i="103"/>
  <c r="AC3660" i="103"/>
  <c r="Y3661" i="103"/>
  <c r="Z3661" i="103"/>
  <c r="AA3661" i="103"/>
  <c r="AB3661" i="103"/>
  <c r="AC3661" i="103"/>
  <c r="Y3662" i="103"/>
  <c r="Z3662" i="103"/>
  <c r="AA3662" i="103"/>
  <c r="AB3662" i="103"/>
  <c r="AC3662" i="103"/>
  <c r="Y3663" i="103"/>
  <c r="Z3663" i="103"/>
  <c r="AA3663" i="103"/>
  <c r="AB3663" i="103"/>
  <c r="AC3663" i="103"/>
  <c r="Y3664" i="103"/>
  <c r="Z3664" i="103"/>
  <c r="AA3664" i="103"/>
  <c r="AB3664" i="103"/>
  <c r="AC3664" i="103"/>
  <c r="Y3665" i="103"/>
  <c r="Z3665" i="103"/>
  <c r="AA3665" i="103"/>
  <c r="AB3665" i="103"/>
  <c r="AC3665" i="103"/>
  <c r="Y3666" i="103"/>
  <c r="Z3666" i="103"/>
  <c r="AA3666" i="103"/>
  <c r="AB3666" i="103"/>
  <c r="AC3666" i="103"/>
  <c r="Y3667" i="103"/>
  <c r="Z3667" i="103"/>
  <c r="AA3667" i="103"/>
  <c r="AB3667" i="103"/>
  <c r="AC3667" i="103"/>
  <c r="Y3668" i="103"/>
  <c r="Z3668" i="103"/>
  <c r="AA3668" i="103"/>
  <c r="AB3668" i="103"/>
  <c r="AC3668" i="103"/>
  <c r="Y3669" i="103"/>
  <c r="Z3669" i="103"/>
  <c r="AA3669" i="103"/>
  <c r="AB3669" i="103"/>
  <c r="AC3669" i="103"/>
  <c r="Y3670" i="103"/>
  <c r="Z3670" i="103"/>
  <c r="AA3670" i="103"/>
  <c r="AB3670" i="103"/>
  <c r="AC3670" i="103"/>
  <c r="Y3671" i="103"/>
  <c r="Z3671" i="103"/>
  <c r="AA3671" i="103"/>
  <c r="AB3671" i="103"/>
  <c r="AC3671" i="103"/>
  <c r="Y3672" i="103"/>
  <c r="Z3672" i="103"/>
  <c r="AA3672" i="103"/>
  <c r="AB3672" i="103"/>
  <c r="AC3672" i="103"/>
  <c r="Y3673" i="103"/>
  <c r="Z3673" i="103"/>
  <c r="AA3673" i="103"/>
  <c r="AB3673" i="103"/>
  <c r="AC3673" i="103"/>
  <c r="Y3674" i="103"/>
  <c r="Z3674" i="103"/>
  <c r="AA3674" i="103"/>
  <c r="AB3674" i="103"/>
  <c r="AC3674" i="103"/>
  <c r="Y3675" i="103"/>
  <c r="Z3675" i="103"/>
  <c r="AA3675" i="103"/>
  <c r="AB3675" i="103"/>
  <c r="AC3675" i="103"/>
  <c r="Y3676" i="103"/>
  <c r="Z3676" i="103"/>
  <c r="AA3676" i="103"/>
  <c r="AB3676" i="103"/>
  <c r="AC3676" i="103"/>
  <c r="Y3677" i="103"/>
  <c r="Z3677" i="103"/>
  <c r="AA3677" i="103"/>
  <c r="AB3677" i="103"/>
  <c r="AC3677" i="103"/>
  <c r="Y3678" i="103"/>
  <c r="Z3678" i="103"/>
  <c r="AA3678" i="103"/>
  <c r="AB3678" i="103"/>
  <c r="AC3678" i="103"/>
  <c r="Y3679" i="103"/>
  <c r="Z3679" i="103"/>
  <c r="AA3679" i="103"/>
  <c r="AB3679" i="103"/>
  <c r="AC3679" i="103"/>
  <c r="Y3680" i="103"/>
  <c r="Z3680" i="103"/>
  <c r="AA3680" i="103"/>
  <c r="AB3680" i="103"/>
  <c r="AC3680" i="103"/>
  <c r="Y3681" i="103"/>
  <c r="Z3681" i="103"/>
  <c r="AA3681" i="103"/>
  <c r="AB3681" i="103"/>
  <c r="AC3681" i="103"/>
  <c r="Y3682" i="103"/>
  <c r="Z3682" i="103"/>
  <c r="AA3682" i="103"/>
  <c r="AB3682" i="103"/>
  <c r="AC3682" i="103"/>
  <c r="Y3683" i="103"/>
  <c r="Z3683" i="103"/>
  <c r="AA3683" i="103"/>
  <c r="AB3683" i="103"/>
  <c r="AC3683" i="103"/>
  <c r="Y3684" i="103"/>
  <c r="Z3684" i="103"/>
  <c r="AA3684" i="103"/>
  <c r="AB3684" i="103"/>
  <c r="AC3684" i="103"/>
  <c r="Y3685" i="103"/>
  <c r="Z3685" i="103"/>
  <c r="AA3685" i="103"/>
  <c r="AB3685" i="103"/>
  <c r="AC3685" i="103"/>
  <c r="Y3686" i="103"/>
  <c r="Z3686" i="103"/>
  <c r="AA3686" i="103"/>
  <c r="AB3686" i="103"/>
  <c r="AC3686" i="103"/>
  <c r="Y3687" i="103"/>
  <c r="Z3687" i="103"/>
  <c r="AA3687" i="103"/>
  <c r="AB3687" i="103"/>
  <c r="AC3687" i="103"/>
  <c r="Y3688" i="103"/>
  <c r="Z3688" i="103"/>
  <c r="AA3688" i="103"/>
  <c r="AB3688" i="103"/>
  <c r="AC3688" i="103"/>
  <c r="Y3689" i="103"/>
  <c r="Z3689" i="103"/>
  <c r="AA3689" i="103"/>
  <c r="AB3689" i="103"/>
  <c r="AC3689" i="103"/>
  <c r="Y3690" i="103"/>
  <c r="Z3690" i="103"/>
  <c r="AA3690" i="103"/>
  <c r="AB3690" i="103"/>
  <c r="AC3690" i="103"/>
  <c r="Y3691" i="103"/>
  <c r="Z3691" i="103"/>
  <c r="AA3691" i="103"/>
  <c r="AB3691" i="103"/>
  <c r="AC3691" i="103"/>
  <c r="Y3692" i="103"/>
  <c r="Z3692" i="103"/>
  <c r="AA3692" i="103"/>
  <c r="AB3692" i="103"/>
  <c r="AC3692" i="103"/>
  <c r="Y3693" i="103"/>
  <c r="Z3693" i="103"/>
  <c r="AA3693" i="103"/>
  <c r="AB3693" i="103"/>
  <c r="AC3693" i="103"/>
  <c r="Y3694" i="103"/>
  <c r="Z3694" i="103"/>
  <c r="AA3694" i="103"/>
  <c r="AB3694" i="103"/>
  <c r="AC3694" i="103"/>
  <c r="Y3695" i="103"/>
  <c r="Z3695" i="103"/>
  <c r="AA3695" i="103"/>
  <c r="AB3695" i="103"/>
  <c r="AC3695" i="103"/>
  <c r="Y3696" i="103"/>
  <c r="Z3696" i="103"/>
  <c r="AA3696" i="103"/>
  <c r="AB3696" i="103"/>
  <c r="AC3696" i="103"/>
  <c r="Y3697" i="103"/>
  <c r="Z3697" i="103"/>
  <c r="AA3697" i="103"/>
  <c r="AB3697" i="103"/>
  <c r="AC3697" i="103"/>
  <c r="Y3698" i="103"/>
  <c r="Z3698" i="103"/>
  <c r="AA3698" i="103"/>
  <c r="AB3698" i="103"/>
  <c r="AC3698" i="103"/>
  <c r="Y3699" i="103"/>
  <c r="Z3699" i="103"/>
  <c r="AA3699" i="103"/>
  <c r="AB3699" i="103"/>
  <c r="AC3699" i="103"/>
  <c r="Y3700" i="103"/>
  <c r="Z3700" i="103"/>
  <c r="AA3700" i="103"/>
  <c r="AB3700" i="103"/>
  <c r="AC3700" i="103"/>
  <c r="Y3701" i="103"/>
  <c r="Z3701" i="103"/>
  <c r="AA3701" i="103"/>
  <c r="AB3701" i="103"/>
  <c r="AC3701" i="103"/>
  <c r="Y3702" i="103"/>
  <c r="Z3702" i="103"/>
  <c r="AA3702" i="103"/>
  <c r="AB3702" i="103"/>
  <c r="AC3702" i="103"/>
  <c r="Y3703" i="103"/>
  <c r="Z3703" i="103"/>
  <c r="AA3703" i="103"/>
  <c r="AB3703" i="103"/>
  <c r="AC3703" i="103"/>
  <c r="Y3704" i="103"/>
  <c r="Z3704" i="103"/>
  <c r="AA3704" i="103"/>
  <c r="AB3704" i="103"/>
  <c r="AC3704" i="103"/>
  <c r="Y3705" i="103"/>
  <c r="Z3705" i="103"/>
  <c r="AA3705" i="103"/>
  <c r="AB3705" i="103"/>
  <c r="AC3705" i="103"/>
  <c r="Y3706" i="103"/>
  <c r="Z3706" i="103"/>
  <c r="AA3706" i="103"/>
  <c r="AB3706" i="103"/>
  <c r="AC3706" i="103"/>
  <c r="Y3707" i="103"/>
  <c r="Z3707" i="103"/>
  <c r="AA3707" i="103"/>
  <c r="AB3707" i="103"/>
  <c r="AC3707" i="103"/>
  <c r="Y3708" i="103"/>
  <c r="Z3708" i="103"/>
  <c r="AA3708" i="103"/>
  <c r="AB3708" i="103"/>
  <c r="AC3708" i="103"/>
  <c r="Y3709" i="103"/>
  <c r="Z3709" i="103"/>
  <c r="AA3709" i="103"/>
  <c r="AB3709" i="103"/>
  <c r="AC3709" i="103"/>
  <c r="Y3710" i="103"/>
  <c r="Z3710" i="103"/>
  <c r="AA3710" i="103"/>
  <c r="AB3710" i="103"/>
  <c r="AC3710" i="103"/>
  <c r="Y3711" i="103"/>
  <c r="Z3711" i="103"/>
  <c r="AA3711" i="103"/>
  <c r="AB3711" i="103"/>
  <c r="AC3711" i="103"/>
  <c r="Y3712" i="103"/>
  <c r="Z3712" i="103"/>
  <c r="AA3712" i="103"/>
  <c r="AB3712" i="103"/>
  <c r="AC3712" i="103"/>
  <c r="Y3713" i="103"/>
  <c r="Z3713" i="103"/>
  <c r="AA3713" i="103"/>
  <c r="AB3713" i="103"/>
  <c r="AC3713" i="103"/>
  <c r="Y3714" i="103"/>
  <c r="Z3714" i="103"/>
  <c r="AA3714" i="103"/>
  <c r="AB3714" i="103"/>
  <c r="AC3714" i="103"/>
  <c r="Y3715" i="103"/>
  <c r="Z3715" i="103"/>
  <c r="AA3715" i="103"/>
  <c r="AB3715" i="103"/>
  <c r="AC3715" i="103"/>
  <c r="Y3716" i="103"/>
  <c r="Z3716" i="103"/>
  <c r="AA3716" i="103"/>
  <c r="AB3716" i="103"/>
  <c r="AC3716" i="103"/>
  <c r="Y3717" i="103"/>
  <c r="Z3717" i="103"/>
  <c r="AA3717" i="103"/>
  <c r="AB3717" i="103"/>
  <c r="AC3717" i="103"/>
  <c r="Y3718" i="103"/>
  <c r="Z3718" i="103"/>
  <c r="AA3718" i="103"/>
  <c r="AB3718" i="103"/>
  <c r="AC3718" i="103"/>
  <c r="Y3719" i="103"/>
  <c r="Z3719" i="103"/>
  <c r="AA3719" i="103"/>
  <c r="AB3719" i="103"/>
  <c r="AC3719" i="103"/>
  <c r="Y3720" i="103"/>
  <c r="Z3720" i="103"/>
  <c r="AA3720" i="103"/>
  <c r="AB3720" i="103"/>
  <c r="AC3720" i="103"/>
  <c r="Y3721" i="103"/>
  <c r="Z3721" i="103"/>
  <c r="AA3721" i="103"/>
  <c r="AB3721" i="103"/>
  <c r="AC3721" i="103"/>
  <c r="Y3722" i="103"/>
  <c r="Z3722" i="103"/>
  <c r="AA3722" i="103"/>
  <c r="AB3722" i="103"/>
  <c r="AC3722" i="103"/>
  <c r="Y3723" i="103"/>
  <c r="Z3723" i="103"/>
  <c r="AA3723" i="103"/>
  <c r="AB3723" i="103"/>
  <c r="AC3723" i="103"/>
  <c r="Y3724" i="103"/>
  <c r="Z3724" i="103"/>
  <c r="AA3724" i="103"/>
  <c r="AB3724" i="103"/>
  <c r="AC3724" i="103"/>
  <c r="Y3725" i="103"/>
  <c r="Z3725" i="103"/>
  <c r="AA3725" i="103"/>
  <c r="AB3725" i="103"/>
  <c r="AC3725" i="103"/>
  <c r="Y3726" i="103"/>
  <c r="Z3726" i="103"/>
  <c r="AA3726" i="103"/>
  <c r="AB3726" i="103"/>
  <c r="AC3726" i="103"/>
  <c r="Y3727" i="103"/>
  <c r="Z3727" i="103"/>
  <c r="AA3727" i="103"/>
  <c r="AB3727" i="103"/>
  <c r="AC3727" i="103"/>
  <c r="Y3728" i="103"/>
  <c r="Z3728" i="103"/>
  <c r="AA3728" i="103"/>
  <c r="AB3728" i="103"/>
  <c r="AC3728" i="103"/>
  <c r="Y3729" i="103"/>
  <c r="Z3729" i="103"/>
  <c r="AA3729" i="103"/>
  <c r="AB3729" i="103"/>
  <c r="AC3729" i="103"/>
  <c r="Y3730" i="103"/>
  <c r="Z3730" i="103"/>
  <c r="AA3730" i="103"/>
  <c r="AB3730" i="103"/>
  <c r="AC3730" i="103"/>
  <c r="Y3731" i="103"/>
  <c r="Z3731" i="103"/>
  <c r="AA3731" i="103"/>
  <c r="AB3731" i="103"/>
  <c r="AC3731" i="103"/>
  <c r="Y3732" i="103"/>
  <c r="Z3732" i="103"/>
  <c r="AA3732" i="103"/>
  <c r="AB3732" i="103"/>
  <c r="AC3732" i="103"/>
  <c r="Y3733" i="103"/>
  <c r="Z3733" i="103"/>
  <c r="AA3733" i="103"/>
  <c r="AB3733" i="103"/>
  <c r="AC3733" i="103"/>
  <c r="Y3734" i="103"/>
  <c r="Z3734" i="103"/>
  <c r="AA3734" i="103"/>
  <c r="AB3734" i="103"/>
  <c r="AC3734" i="103"/>
  <c r="Y3735" i="103"/>
  <c r="Z3735" i="103"/>
  <c r="AA3735" i="103"/>
  <c r="AB3735" i="103"/>
  <c r="AC3735" i="103"/>
  <c r="Y3736" i="103"/>
  <c r="Z3736" i="103"/>
  <c r="AA3736" i="103"/>
  <c r="AB3736" i="103"/>
  <c r="AC3736" i="103"/>
  <c r="Y3737" i="103"/>
  <c r="Z3737" i="103"/>
  <c r="AA3737" i="103"/>
  <c r="AB3737" i="103"/>
  <c r="AC3737" i="103"/>
  <c r="Y3738" i="103"/>
  <c r="Z3738" i="103"/>
  <c r="AA3738" i="103"/>
  <c r="AB3738" i="103"/>
  <c r="AC3738" i="103"/>
  <c r="Y3739" i="103"/>
  <c r="Z3739" i="103"/>
  <c r="AA3739" i="103"/>
  <c r="AB3739" i="103"/>
  <c r="AC3739" i="103"/>
  <c r="Y3740" i="103"/>
  <c r="Z3740" i="103"/>
  <c r="AA3740" i="103"/>
  <c r="AB3740" i="103"/>
  <c r="AC3740" i="103"/>
  <c r="Y3741" i="103"/>
  <c r="Z3741" i="103"/>
  <c r="AA3741" i="103"/>
  <c r="AB3741" i="103"/>
  <c r="AC3741" i="103"/>
  <c r="Y3742" i="103"/>
  <c r="Z3742" i="103"/>
  <c r="AA3742" i="103"/>
  <c r="AB3742" i="103"/>
  <c r="AC3742" i="103"/>
  <c r="Y3743" i="103"/>
  <c r="Z3743" i="103"/>
  <c r="AA3743" i="103"/>
  <c r="AB3743" i="103"/>
  <c r="AC3743" i="103"/>
  <c r="Y3744" i="103"/>
  <c r="Z3744" i="103"/>
  <c r="AA3744" i="103"/>
  <c r="AB3744" i="103"/>
  <c r="AC3744" i="103"/>
  <c r="Y3745" i="103"/>
  <c r="Z3745" i="103"/>
  <c r="AA3745" i="103"/>
  <c r="AB3745" i="103"/>
  <c r="AC3745" i="103"/>
  <c r="Y3746" i="103"/>
  <c r="Z3746" i="103"/>
  <c r="AA3746" i="103"/>
  <c r="AB3746" i="103"/>
  <c r="AC3746" i="103"/>
  <c r="Y3747" i="103"/>
  <c r="Z3747" i="103"/>
  <c r="AA3747" i="103"/>
  <c r="AB3747" i="103"/>
  <c r="AC3747" i="103"/>
  <c r="Y3748" i="103"/>
  <c r="Z3748" i="103"/>
  <c r="AA3748" i="103"/>
  <c r="AB3748" i="103"/>
  <c r="AC3748" i="103"/>
  <c r="Y3749" i="103"/>
  <c r="Z3749" i="103"/>
  <c r="AA3749" i="103"/>
  <c r="AB3749" i="103"/>
  <c r="AC3749" i="103"/>
  <c r="Y3750" i="103"/>
  <c r="Z3750" i="103"/>
  <c r="AA3750" i="103"/>
  <c r="AB3750" i="103"/>
  <c r="AC3750" i="103"/>
  <c r="Y3751" i="103"/>
  <c r="Z3751" i="103"/>
  <c r="AA3751" i="103"/>
  <c r="AB3751" i="103"/>
  <c r="AC3751" i="103"/>
  <c r="Y3752" i="103"/>
  <c r="Z3752" i="103"/>
  <c r="AA3752" i="103"/>
  <c r="AB3752" i="103"/>
  <c r="AC3752" i="103"/>
  <c r="Y3753" i="103"/>
  <c r="Z3753" i="103"/>
  <c r="AA3753" i="103"/>
  <c r="AB3753" i="103"/>
  <c r="AC3753" i="103"/>
  <c r="Y3754" i="103"/>
  <c r="Z3754" i="103"/>
  <c r="AA3754" i="103"/>
  <c r="AB3754" i="103"/>
  <c r="AC3754" i="103"/>
  <c r="Y3755" i="103"/>
  <c r="Z3755" i="103"/>
  <c r="AA3755" i="103"/>
  <c r="AB3755" i="103"/>
  <c r="AC3755" i="103"/>
  <c r="Y3756" i="103"/>
  <c r="Z3756" i="103"/>
  <c r="AA3756" i="103"/>
  <c r="AB3756" i="103"/>
  <c r="AC3756" i="103"/>
  <c r="Y3757" i="103"/>
  <c r="Z3757" i="103"/>
  <c r="AA3757" i="103"/>
  <c r="AB3757" i="103"/>
  <c r="AC3757" i="103"/>
  <c r="Y3758" i="103"/>
  <c r="Z3758" i="103"/>
  <c r="AA3758" i="103"/>
  <c r="AB3758" i="103"/>
  <c r="AC3758" i="103"/>
  <c r="Y3759" i="103"/>
  <c r="Z3759" i="103"/>
  <c r="AA3759" i="103"/>
  <c r="AB3759" i="103"/>
  <c r="AC3759" i="103"/>
  <c r="Y3760" i="103"/>
  <c r="Z3760" i="103"/>
  <c r="AA3760" i="103"/>
  <c r="AB3760" i="103"/>
  <c r="AC3760" i="103"/>
  <c r="Y3761" i="103"/>
  <c r="Z3761" i="103"/>
  <c r="AA3761" i="103"/>
  <c r="AB3761" i="103"/>
  <c r="AC3761" i="103"/>
  <c r="Y3762" i="103"/>
  <c r="Z3762" i="103"/>
  <c r="AA3762" i="103"/>
  <c r="AB3762" i="103"/>
  <c r="AC3762" i="103"/>
  <c r="Y3763" i="103"/>
  <c r="Z3763" i="103"/>
  <c r="AA3763" i="103"/>
  <c r="AB3763" i="103"/>
  <c r="AC3763" i="103"/>
  <c r="Y3764" i="103"/>
  <c r="Z3764" i="103"/>
  <c r="AA3764" i="103"/>
  <c r="AB3764" i="103"/>
  <c r="AC3764" i="103"/>
  <c r="Y3765" i="103"/>
  <c r="Z3765" i="103"/>
  <c r="AA3765" i="103"/>
  <c r="AB3765" i="103"/>
  <c r="AC3765" i="103"/>
  <c r="Y3766" i="103"/>
  <c r="Z3766" i="103"/>
  <c r="AA3766" i="103"/>
  <c r="AB3766" i="103"/>
  <c r="AC3766" i="103"/>
  <c r="Y3767" i="103"/>
  <c r="Z3767" i="103"/>
  <c r="AA3767" i="103"/>
  <c r="AB3767" i="103"/>
  <c r="AC3767" i="103"/>
  <c r="Y3768" i="103"/>
  <c r="Z3768" i="103"/>
  <c r="AA3768" i="103"/>
  <c r="AB3768" i="103"/>
  <c r="AC3768" i="103"/>
  <c r="Y3769" i="103"/>
  <c r="Z3769" i="103"/>
  <c r="AA3769" i="103"/>
  <c r="AB3769" i="103"/>
  <c r="AC3769" i="103"/>
  <c r="Y3770" i="103"/>
  <c r="Z3770" i="103"/>
  <c r="AA3770" i="103"/>
  <c r="AB3770" i="103"/>
  <c r="AC3770" i="103"/>
  <c r="Y3771" i="103"/>
  <c r="Z3771" i="103"/>
  <c r="AA3771" i="103"/>
  <c r="AB3771" i="103"/>
  <c r="AC3771" i="103"/>
  <c r="Y3772" i="103"/>
  <c r="Z3772" i="103"/>
  <c r="AA3772" i="103"/>
  <c r="AB3772" i="103"/>
  <c r="AC3772" i="103"/>
  <c r="Y3773" i="103"/>
  <c r="Z3773" i="103"/>
  <c r="AA3773" i="103"/>
  <c r="AB3773" i="103"/>
  <c r="AC3773" i="103"/>
  <c r="Y3774" i="103"/>
  <c r="Z3774" i="103"/>
  <c r="AA3774" i="103"/>
  <c r="AB3774" i="103"/>
  <c r="AC3774" i="103"/>
  <c r="Y3775" i="103"/>
  <c r="Z3775" i="103"/>
  <c r="AA3775" i="103"/>
  <c r="AB3775" i="103"/>
  <c r="AC3775" i="103"/>
  <c r="Y3776" i="103"/>
  <c r="Z3776" i="103"/>
  <c r="AA3776" i="103"/>
  <c r="AB3776" i="103"/>
  <c r="AC3776" i="103"/>
  <c r="Y3777" i="103"/>
  <c r="Z3777" i="103"/>
  <c r="AA3777" i="103"/>
  <c r="AB3777" i="103"/>
  <c r="AC3777" i="103"/>
  <c r="Y3778" i="103"/>
  <c r="Z3778" i="103"/>
  <c r="AA3778" i="103"/>
  <c r="AB3778" i="103"/>
  <c r="AC3778" i="103"/>
  <c r="Y3779" i="103"/>
  <c r="Z3779" i="103"/>
  <c r="AA3779" i="103"/>
  <c r="AB3779" i="103"/>
  <c r="Y3780" i="103"/>
  <c r="Z3780" i="103"/>
  <c r="AA3780" i="103"/>
  <c r="AB3780" i="103"/>
  <c r="AC3780" i="103"/>
  <c r="Y3781" i="103"/>
  <c r="Z3781" i="103"/>
  <c r="AA3781" i="103"/>
  <c r="AB3781" i="103"/>
  <c r="AC3781" i="103"/>
  <c r="Y3782" i="103"/>
  <c r="Z3782" i="103"/>
  <c r="AA3782" i="103"/>
  <c r="AB3782" i="103"/>
  <c r="AC3782" i="103"/>
  <c r="Y3783" i="103"/>
  <c r="Z3783" i="103"/>
  <c r="AA3783" i="103"/>
  <c r="AB3783" i="103"/>
  <c r="AC3783" i="103"/>
  <c r="Y3784" i="103"/>
  <c r="Z3784" i="103"/>
  <c r="AA3784" i="103"/>
  <c r="AB3784" i="103"/>
  <c r="AC3784" i="103"/>
  <c r="Y3785" i="103"/>
  <c r="Z3785" i="103"/>
  <c r="AA3785" i="103"/>
  <c r="AB3785" i="103"/>
  <c r="AC3785" i="103"/>
  <c r="Y3786" i="103"/>
  <c r="Z3786" i="103"/>
  <c r="AA3786" i="103"/>
  <c r="AB3786" i="103"/>
  <c r="AC3786" i="103"/>
  <c r="Y3787" i="103"/>
  <c r="Z3787" i="103"/>
  <c r="AA3787" i="103"/>
  <c r="AB3787" i="103"/>
  <c r="AC3787" i="103"/>
  <c r="Y3788" i="103"/>
  <c r="Z3788" i="103"/>
  <c r="AA3788" i="103"/>
  <c r="AB3788" i="103"/>
  <c r="AC3788" i="103"/>
  <c r="Y3789" i="103"/>
  <c r="Z3789" i="103"/>
  <c r="AA3789" i="103"/>
  <c r="AB3789" i="103"/>
  <c r="AC3789" i="103"/>
  <c r="Y3790" i="103"/>
  <c r="Z3790" i="103"/>
  <c r="AA3790" i="103"/>
  <c r="AB3790" i="103"/>
  <c r="AC3790" i="103"/>
  <c r="Y3791" i="103"/>
  <c r="Z3791" i="103"/>
  <c r="AA3791" i="103"/>
  <c r="AB3791" i="103"/>
  <c r="AC3791" i="103"/>
  <c r="Y3792" i="103"/>
  <c r="Z3792" i="103"/>
  <c r="AA3792" i="103"/>
  <c r="AB3792" i="103"/>
  <c r="AC3792" i="103"/>
  <c r="Y3793" i="103"/>
  <c r="Z3793" i="103"/>
  <c r="AA3793" i="103"/>
  <c r="AB3793" i="103"/>
  <c r="AC3793" i="103"/>
  <c r="Y3794" i="103"/>
  <c r="Z3794" i="103"/>
  <c r="AA3794" i="103"/>
  <c r="AB3794" i="103"/>
  <c r="AC3794" i="103"/>
  <c r="Y3795" i="103"/>
  <c r="Z3795" i="103"/>
  <c r="AA3795" i="103"/>
  <c r="AB3795" i="103"/>
  <c r="AC3795" i="103"/>
  <c r="Y3796" i="103"/>
  <c r="Z3796" i="103"/>
  <c r="AA3796" i="103"/>
  <c r="AB3796" i="103"/>
  <c r="AC3796" i="103"/>
  <c r="Y3797" i="103"/>
  <c r="Z3797" i="103"/>
  <c r="AA3797" i="103"/>
  <c r="AB3797" i="103"/>
  <c r="AC3797" i="103"/>
  <c r="Y3798" i="103"/>
  <c r="Z3798" i="103"/>
  <c r="AA3798" i="103"/>
  <c r="AB3798" i="103"/>
  <c r="AC3798" i="103"/>
  <c r="Y3799" i="103"/>
  <c r="Z3799" i="103"/>
  <c r="AA3799" i="103"/>
  <c r="AB3799" i="103"/>
  <c r="AC3799" i="103"/>
  <c r="Y3800" i="103"/>
  <c r="Z3800" i="103"/>
  <c r="AA3800" i="103"/>
  <c r="AB3800" i="103"/>
  <c r="AC3800" i="103"/>
  <c r="Y3801" i="103"/>
  <c r="Z3801" i="103"/>
  <c r="AA3801" i="103"/>
  <c r="AB3801" i="103"/>
  <c r="AC3801" i="103"/>
  <c r="Y3802" i="103"/>
  <c r="Z3802" i="103"/>
  <c r="AA3802" i="103"/>
  <c r="AB3802" i="103"/>
  <c r="AC3802" i="103"/>
  <c r="Y3803" i="103"/>
  <c r="Z3803" i="103"/>
  <c r="AA3803" i="103"/>
  <c r="AB3803" i="103"/>
  <c r="AC3803" i="103"/>
  <c r="Y3804" i="103"/>
  <c r="Z3804" i="103"/>
  <c r="AA3804" i="103"/>
  <c r="AB3804" i="103"/>
  <c r="AC3804" i="103"/>
  <c r="Y3805" i="103"/>
  <c r="Z3805" i="103"/>
  <c r="AA3805" i="103"/>
  <c r="AB3805" i="103"/>
  <c r="AC3805" i="103"/>
  <c r="Y3806" i="103"/>
  <c r="Z3806" i="103"/>
  <c r="AA3806" i="103"/>
  <c r="AB3806" i="103"/>
  <c r="AC3806" i="103"/>
  <c r="Y3807" i="103"/>
  <c r="Z3807" i="103"/>
  <c r="AA3807" i="103"/>
  <c r="AB3807" i="103"/>
  <c r="AC3807" i="103"/>
  <c r="Y3808" i="103"/>
  <c r="Z3808" i="103"/>
  <c r="AA3808" i="103"/>
  <c r="AB3808" i="103"/>
  <c r="AC3808" i="103"/>
  <c r="Y3809" i="103"/>
  <c r="Z3809" i="103"/>
  <c r="AA3809" i="103"/>
  <c r="AB3809" i="103"/>
  <c r="AC3809" i="103"/>
  <c r="Y3810" i="103"/>
  <c r="Z3810" i="103"/>
  <c r="AA3810" i="103"/>
  <c r="AB3810" i="103"/>
  <c r="AC3810" i="103"/>
  <c r="Y3811" i="103"/>
  <c r="Z3811" i="103"/>
  <c r="AA3811" i="103"/>
  <c r="AB3811" i="103"/>
  <c r="AC3811" i="103"/>
  <c r="Y3812" i="103"/>
  <c r="Z3812" i="103"/>
  <c r="AA3812" i="103"/>
  <c r="AB3812" i="103"/>
  <c r="AC3812" i="103"/>
  <c r="Y3813" i="103"/>
  <c r="Z3813" i="103"/>
  <c r="AA3813" i="103"/>
  <c r="AB3813" i="103"/>
  <c r="AC3813" i="103"/>
  <c r="Y3814" i="103"/>
  <c r="Z3814" i="103"/>
  <c r="AA3814" i="103"/>
  <c r="AB3814" i="103"/>
  <c r="AC3814" i="103"/>
  <c r="Y3815" i="103"/>
  <c r="Z3815" i="103"/>
  <c r="AA3815" i="103"/>
  <c r="AB3815" i="103"/>
  <c r="AC3815" i="103"/>
  <c r="Y3816" i="103"/>
  <c r="Z3816" i="103"/>
  <c r="AA3816" i="103"/>
  <c r="AB3816" i="103"/>
  <c r="AC3816" i="103"/>
  <c r="Y3817" i="103"/>
  <c r="Z3817" i="103"/>
  <c r="AA3817" i="103"/>
  <c r="AB3817" i="103"/>
  <c r="AC3817" i="103"/>
  <c r="Y3818" i="103"/>
  <c r="Z3818" i="103"/>
  <c r="AA3818" i="103"/>
  <c r="AB3818" i="103"/>
  <c r="AC3818" i="103"/>
  <c r="Y3819" i="103"/>
  <c r="Z3819" i="103"/>
  <c r="AA3819" i="103"/>
  <c r="AB3819" i="103"/>
  <c r="AC3819" i="103"/>
  <c r="Y3820" i="103"/>
  <c r="Z3820" i="103"/>
  <c r="AA3820" i="103"/>
  <c r="AB3820" i="103"/>
  <c r="AC3820" i="103"/>
  <c r="Y3821" i="103"/>
  <c r="Z3821" i="103"/>
  <c r="AA3821" i="103"/>
  <c r="AB3821" i="103"/>
  <c r="AC3821" i="103"/>
  <c r="Y3822" i="103"/>
  <c r="Z3822" i="103"/>
  <c r="AA3822" i="103"/>
  <c r="AB3822" i="103"/>
  <c r="AC3822" i="103"/>
  <c r="Y3823" i="103"/>
  <c r="Z3823" i="103"/>
  <c r="AA3823" i="103"/>
  <c r="AB3823" i="103"/>
  <c r="AC3823" i="103"/>
  <c r="Y3824" i="103"/>
  <c r="Z3824" i="103"/>
  <c r="AA3824" i="103"/>
  <c r="AB3824" i="103"/>
  <c r="AC3824" i="103"/>
  <c r="Y3825" i="103"/>
  <c r="Z3825" i="103"/>
  <c r="AA3825" i="103"/>
  <c r="AB3825" i="103"/>
  <c r="AC3825" i="103"/>
  <c r="Y3826" i="103"/>
  <c r="Z3826" i="103"/>
  <c r="AA3826" i="103"/>
  <c r="AB3826" i="103"/>
  <c r="AC3826" i="103"/>
  <c r="Y3827" i="103"/>
  <c r="Z3827" i="103"/>
  <c r="AA3827" i="103"/>
  <c r="AB3827" i="103"/>
  <c r="AC3827" i="103"/>
  <c r="Y3828" i="103"/>
  <c r="Z3828" i="103"/>
  <c r="AA3828" i="103"/>
  <c r="AB3828" i="103"/>
  <c r="AC3828" i="103"/>
  <c r="Y3829" i="103"/>
  <c r="Z3829" i="103"/>
  <c r="AA3829" i="103"/>
  <c r="AB3829" i="103"/>
  <c r="AC3829" i="103"/>
  <c r="Y3830" i="103"/>
  <c r="Z3830" i="103"/>
  <c r="AA3830" i="103"/>
  <c r="AB3830" i="103"/>
  <c r="AC3830" i="103"/>
  <c r="Y3831" i="103"/>
  <c r="Z3831" i="103"/>
  <c r="AA3831" i="103"/>
  <c r="AB3831" i="103"/>
  <c r="AC3831" i="103"/>
  <c r="Y3832" i="103"/>
  <c r="Z3832" i="103"/>
  <c r="AA3832" i="103"/>
  <c r="AB3832" i="103"/>
  <c r="AC3832" i="103"/>
  <c r="Y3833" i="103"/>
  <c r="Z3833" i="103"/>
  <c r="AA3833" i="103"/>
  <c r="AB3833" i="103"/>
  <c r="AC3833" i="103"/>
  <c r="Y3834" i="103"/>
  <c r="Z3834" i="103"/>
  <c r="AA3834" i="103"/>
  <c r="AB3834" i="103"/>
  <c r="AC3834" i="103"/>
  <c r="Y3835" i="103"/>
  <c r="Z3835" i="103"/>
  <c r="AA3835" i="103"/>
  <c r="AB3835" i="103"/>
  <c r="AC3835" i="103"/>
  <c r="Y3836" i="103"/>
  <c r="Z3836" i="103"/>
  <c r="AA3836" i="103"/>
  <c r="AB3836" i="103"/>
  <c r="AC3836" i="103"/>
  <c r="Y3837" i="103"/>
  <c r="Z3837" i="103"/>
  <c r="AA3837" i="103"/>
  <c r="AB3837" i="103"/>
  <c r="AC3837" i="103"/>
  <c r="Y3838" i="103"/>
  <c r="Z3838" i="103"/>
  <c r="AA3838" i="103"/>
  <c r="AB3838" i="103"/>
  <c r="AC3838" i="103"/>
  <c r="Y3839" i="103"/>
  <c r="Z3839" i="103"/>
  <c r="AA3839" i="103"/>
  <c r="AB3839" i="103"/>
  <c r="AC3839" i="103"/>
  <c r="Y3840" i="103"/>
  <c r="Z3840" i="103"/>
  <c r="AA3840" i="103"/>
  <c r="AB3840" i="103"/>
  <c r="AC3840" i="103"/>
  <c r="Y3841" i="103"/>
  <c r="Z3841" i="103"/>
  <c r="AA3841" i="103"/>
  <c r="AB3841" i="103"/>
  <c r="AC3841" i="103"/>
  <c r="Y3842" i="103"/>
  <c r="Z3842" i="103"/>
  <c r="AA3842" i="103"/>
  <c r="AB3842" i="103"/>
  <c r="AC3842" i="103"/>
  <c r="Y3843" i="103"/>
  <c r="Z3843" i="103"/>
  <c r="AA3843" i="103"/>
  <c r="AB3843" i="103"/>
  <c r="AC3843" i="103"/>
  <c r="Y3844" i="103"/>
  <c r="Z3844" i="103"/>
  <c r="AA3844" i="103"/>
  <c r="AB3844" i="103"/>
  <c r="AC3844" i="103"/>
  <c r="Y3845" i="103"/>
  <c r="Z3845" i="103"/>
  <c r="AA3845" i="103"/>
  <c r="AB3845" i="103"/>
  <c r="AC3845" i="103"/>
  <c r="Y3846" i="103"/>
  <c r="Z3846" i="103"/>
  <c r="AA3846" i="103"/>
  <c r="AB3846" i="103"/>
  <c r="AC3846" i="103"/>
  <c r="Y3847" i="103"/>
  <c r="Z3847" i="103"/>
  <c r="AA3847" i="103"/>
  <c r="AB3847" i="103"/>
  <c r="AC3847" i="103"/>
  <c r="Y3848" i="103"/>
  <c r="Z3848" i="103"/>
  <c r="AA3848" i="103"/>
  <c r="AB3848" i="103"/>
  <c r="AC3848" i="103"/>
  <c r="Y3849" i="103"/>
  <c r="Z3849" i="103"/>
  <c r="AA3849" i="103"/>
  <c r="AB3849" i="103"/>
  <c r="AC3849" i="103"/>
  <c r="Y3850" i="103"/>
  <c r="Z3850" i="103"/>
  <c r="AA3850" i="103"/>
  <c r="AB3850" i="103"/>
  <c r="AC3850" i="103"/>
  <c r="Y3851" i="103"/>
  <c r="Z3851" i="103"/>
  <c r="AA3851" i="103"/>
  <c r="AB3851" i="103"/>
  <c r="AC3851" i="103"/>
  <c r="Y3852" i="103"/>
  <c r="Z3852" i="103"/>
  <c r="AA3852" i="103"/>
  <c r="AB3852" i="103"/>
  <c r="AC3852" i="103"/>
  <c r="Y3853" i="103"/>
  <c r="Z3853" i="103"/>
  <c r="AA3853" i="103"/>
  <c r="AB3853" i="103"/>
  <c r="AC3853" i="103"/>
  <c r="Y3854" i="103"/>
  <c r="Z3854" i="103"/>
  <c r="AA3854" i="103"/>
  <c r="AB3854" i="103"/>
  <c r="AC3854" i="103"/>
  <c r="Y3855" i="103"/>
  <c r="Z3855" i="103"/>
  <c r="AA3855" i="103"/>
  <c r="AB3855" i="103"/>
  <c r="AC3855" i="103"/>
  <c r="Y3856" i="103"/>
  <c r="Z3856" i="103"/>
  <c r="AA3856" i="103"/>
  <c r="AB3856" i="103"/>
  <c r="AC3856" i="103"/>
  <c r="Y3857" i="103"/>
  <c r="Z3857" i="103"/>
  <c r="AA3857" i="103"/>
  <c r="AB3857" i="103"/>
  <c r="AC3857" i="103"/>
  <c r="Y3858" i="103"/>
  <c r="Z3858" i="103"/>
  <c r="AA3858" i="103"/>
  <c r="AB3858" i="103"/>
  <c r="AC3858" i="103"/>
  <c r="Y3859" i="103"/>
  <c r="Z3859" i="103"/>
  <c r="AA3859" i="103"/>
  <c r="AB3859" i="103"/>
  <c r="AC3859" i="103"/>
  <c r="Y3860" i="103"/>
  <c r="Z3860" i="103"/>
  <c r="AA3860" i="103"/>
  <c r="AB3860" i="103"/>
  <c r="AC3860" i="103"/>
  <c r="Y3861" i="103"/>
  <c r="Z3861" i="103"/>
  <c r="AA3861" i="103"/>
  <c r="AB3861" i="103"/>
  <c r="AC3861" i="103"/>
  <c r="Y3862" i="103"/>
  <c r="Z3862" i="103"/>
  <c r="AA3862" i="103"/>
  <c r="AB3862" i="103"/>
  <c r="AC3862" i="103"/>
  <c r="Y3863" i="103"/>
  <c r="Z3863" i="103"/>
  <c r="AA3863" i="103"/>
  <c r="AB3863" i="103"/>
  <c r="AC3863" i="103"/>
  <c r="Y3864" i="103"/>
  <c r="Z3864" i="103"/>
  <c r="AA3864" i="103"/>
  <c r="AB3864" i="103"/>
  <c r="AC3864" i="103"/>
  <c r="Y3865" i="103"/>
  <c r="Z3865" i="103"/>
  <c r="AA3865" i="103"/>
  <c r="AB3865" i="103"/>
  <c r="AC3865" i="103"/>
  <c r="Y3866" i="103"/>
  <c r="Z3866" i="103"/>
  <c r="AA3866" i="103"/>
  <c r="AB3866" i="103"/>
  <c r="AC3866" i="103"/>
  <c r="Y3867" i="103"/>
  <c r="Z3867" i="103"/>
  <c r="AA3867" i="103"/>
  <c r="AB3867" i="103"/>
  <c r="AC3867" i="103"/>
  <c r="Y3868" i="103"/>
  <c r="Z3868" i="103"/>
  <c r="AA3868" i="103"/>
  <c r="AB3868" i="103"/>
  <c r="AC3868" i="103"/>
  <c r="Y3869" i="103"/>
  <c r="Z3869" i="103"/>
  <c r="AA3869" i="103"/>
  <c r="AB3869" i="103"/>
  <c r="AC3869" i="103"/>
  <c r="Y3870" i="103"/>
  <c r="Z3870" i="103"/>
  <c r="AA3870" i="103"/>
  <c r="AB3870" i="103"/>
  <c r="AC3870" i="103"/>
  <c r="Y3871" i="103"/>
  <c r="Z3871" i="103"/>
  <c r="AA3871" i="103"/>
  <c r="AB3871" i="103"/>
  <c r="AC3871" i="103"/>
  <c r="Y3872" i="103"/>
  <c r="Z3872" i="103"/>
  <c r="AA3872" i="103"/>
  <c r="AB3872" i="103"/>
  <c r="AC3872" i="103"/>
  <c r="Y3873" i="103"/>
  <c r="Z3873" i="103"/>
  <c r="AA3873" i="103"/>
  <c r="AB3873" i="103"/>
  <c r="AC3873" i="103"/>
  <c r="Y3874" i="103"/>
  <c r="Z3874" i="103"/>
  <c r="AA3874" i="103"/>
  <c r="AB3874" i="103"/>
  <c r="AC3874" i="103"/>
  <c r="Y3875" i="103"/>
  <c r="Z3875" i="103"/>
  <c r="AA3875" i="103"/>
  <c r="AB3875" i="103"/>
  <c r="AC3875" i="103"/>
  <c r="Y3876" i="103"/>
  <c r="Z3876" i="103"/>
  <c r="AA3876" i="103"/>
  <c r="AB3876" i="103"/>
  <c r="AC3876" i="103"/>
  <c r="Y3877" i="103"/>
  <c r="Z3877" i="103"/>
  <c r="AA3877" i="103"/>
  <c r="AB3877" i="103"/>
  <c r="AC3877" i="103"/>
  <c r="Y3878" i="103"/>
  <c r="Z3878" i="103"/>
  <c r="AA3878" i="103"/>
  <c r="AB3878" i="103"/>
  <c r="AC3878" i="103"/>
  <c r="Y3879" i="103"/>
  <c r="Z3879" i="103"/>
  <c r="AA3879" i="103"/>
  <c r="AB3879" i="103"/>
  <c r="AC3879" i="103"/>
  <c r="Y3880" i="103"/>
  <c r="Z3880" i="103"/>
  <c r="AA3880" i="103"/>
  <c r="AB3880" i="103"/>
  <c r="AC3880" i="103"/>
  <c r="Y3881" i="103"/>
  <c r="Z3881" i="103"/>
  <c r="AA3881" i="103"/>
  <c r="AB3881" i="103"/>
  <c r="AC3881" i="103"/>
  <c r="Y3882" i="103"/>
  <c r="Z3882" i="103"/>
  <c r="AA3882" i="103"/>
  <c r="AB3882" i="103"/>
  <c r="AC3882" i="103"/>
  <c r="Y3883" i="103"/>
  <c r="Z3883" i="103"/>
  <c r="AA3883" i="103"/>
  <c r="AB3883" i="103"/>
  <c r="AC3883" i="103"/>
  <c r="Y3884" i="103"/>
  <c r="Z3884" i="103"/>
  <c r="AA3884" i="103"/>
  <c r="AB3884" i="103"/>
  <c r="AC3884" i="103"/>
  <c r="Y3885" i="103"/>
  <c r="Z3885" i="103"/>
  <c r="AA3885" i="103"/>
  <c r="AB3885" i="103"/>
  <c r="AC3885" i="103"/>
  <c r="Y3886" i="103"/>
  <c r="Z3886" i="103"/>
  <c r="AA3886" i="103"/>
  <c r="AB3886" i="103"/>
  <c r="AC3886" i="103"/>
  <c r="Y3887" i="103"/>
  <c r="Z3887" i="103"/>
  <c r="AA3887" i="103"/>
  <c r="AB3887" i="103"/>
  <c r="AC3887" i="103"/>
  <c r="Y3888" i="103"/>
  <c r="Z3888" i="103"/>
  <c r="AA3888" i="103"/>
  <c r="AB3888" i="103"/>
  <c r="AC3888" i="103"/>
  <c r="Y3889" i="103"/>
  <c r="Z3889" i="103"/>
  <c r="AA3889" i="103"/>
  <c r="AB3889" i="103"/>
  <c r="AC3889" i="103"/>
  <c r="Y3890" i="103"/>
  <c r="Z3890" i="103"/>
  <c r="AA3890" i="103"/>
  <c r="AB3890" i="103"/>
  <c r="AC3890" i="103"/>
  <c r="Y3891" i="103"/>
  <c r="Z3891" i="103"/>
  <c r="AA3891" i="103"/>
  <c r="AB3891" i="103"/>
  <c r="Y3892" i="103"/>
  <c r="Z3892" i="103"/>
  <c r="AA3892" i="103"/>
  <c r="AB3892" i="103"/>
  <c r="Y3893" i="103"/>
  <c r="Z3893" i="103"/>
  <c r="AA3893" i="103"/>
  <c r="AB3893" i="103"/>
  <c r="Y3894" i="103"/>
  <c r="Z3894" i="103"/>
  <c r="AA3894" i="103"/>
  <c r="AB3894" i="103"/>
  <c r="Y3895" i="103"/>
  <c r="Z3895" i="103"/>
  <c r="AA3895" i="103"/>
  <c r="AB3895" i="103"/>
  <c r="Y3896" i="103"/>
  <c r="Z3896" i="103"/>
  <c r="AA3896" i="103"/>
  <c r="AB3896" i="103"/>
  <c r="Y3897" i="103"/>
  <c r="Z3897" i="103"/>
  <c r="AA3897" i="103"/>
  <c r="AB3897" i="103"/>
  <c r="Y3898" i="103"/>
  <c r="Z3898" i="103"/>
  <c r="AA3898" i="103"/>
  <c r="AB3898" i="103"/>
  <c r="AC3898" i="103"/>
  <c r="Y3899" i="103"/>
  <c r="Z3899" i="103"/>
  <c r="AA3899" i="103"/>
  <c r="AB3899" i="103"/>
  <c r="AC3899" i="103"/>
  <c r="Y3900" i="103"/>
  <c r="Z3900" i="103"/>
  <c r="AA3900" i="103"/>
  <c r="AB3900" i="103"/>
  <c r="AC3900" i="103"/>
  <c r="Y3901" i="103"/>
  <c r="Z3901" i="103"/>
  <c r="AA3901" i="103"/>
  <c r="AB3901" i="103"/>
  <c r="AC3901" i="103"/>
  <c r="Y3902" i="103"/>
  <c r="Z3902" i="103"/>
  <c r="AA3902" i="103"/>
  <c r="AB3902" i="103"/>
  <c r="AC3902" i="103"/>
  <c r="Y3903" i="103"/>
  <c r="Z3903" i="103"/>
  <c r="AA3903" i="103"/>
  <c r="AB3903" i="103"/>
  <c r="AC3903" i="103"/>
  <c r="Y3904" i="103"/>
  <c r="Z3904" i="103"/>
  <c r="AA3904" i="103"/>
  <c r="AB3904" i="103"/>
  <c r="AC3904" i="103"/>
  <c r="Y3905" i="103"/>
  <c r="Z3905" i="103"/>
  <c r="AA3905" i="103"/>
  <c r="AB3905" i="103"/>
  <c r="AC3905" i="103"/>
  <c r="Y3906" i="103"/>
  <c r="Z3906" i="103"/>
  <c r="AA3906" i="103"/>
  <c r="AB3906" i="103"/>
  <c r="AC3906" i="103"/>
  <c r="Y3907" i="103"/>
  <c r="Z3907" i="103"/>
  <c r="AA3907" i="103"/>
  <c r="AB3907" i="103"/>
  <c r="Y3908" i="103"/>
  <c r="Z3908" i="103"/>
  <c r="AA3908" i="103"/>
  <c r="AB3908" i="103"/>
  <c r="AC3908" i="103"/>
  <c r="Y3909" i="103"/>
  <c r="Z3909" i="103"/>
  <c r="AA3909" i="103"/>
  <c r="AB3909" i="103"/>
  <c r="AC3909" i="103"/>
  <c r="Y3910" i="103"/>
  <c r="Z3910" i="103"/>
  <c r="AA3910" i="103"/>
  <c r="AB3910" i="103"/>
  <c r="AC3910" i="103"/>
  <c r="Y3911" i="103"/>
  <c r="Z3911" i="103"/>
  <c r="AA3911" i="103"/>
  <c r="AB3911" i="103"/>
  <c r="AC3911" i="103"/>
  <c r="Y3912" i="103"/>
  <c r="Z3912" i="103"/>
  <c r="AA3912" i="103"/>
  <c r="AB3912" i="103"/>
  <c r="AC3912" i="103"/>
  <c r="Y3913" i="103"/>
  <c r="Z3913" i="103"/>
  <c r="AA3913" i="103"/>
  <c r="AB3913" i="103"/>
  <c r="AC3913" i="103"/>
  <c r="Y3914" i="103"/>
  <c r="Z3914" i="103"/>
  <c r="AA3914" i="103"/>
  <c r="AB3914" i="103"/>
  <c r="AC3914" i="103"/>
  <c r="Y3915" i="103"/>
  <c r="Z3915" i="103"/>
  <c r="AA3915" i="103"/>
  <c r="AB3915" i="103"/>
  <c r="AC3915" i="103"/>
  <c r="Y3916" i="103"/>
  <c r="Z3916" i="103"/>
  <c r="AA3916" i="103"/>
  <c r="AB3916" i="103"/>
  <c r="AC3916" i="103"/>
  <c r="Y3917" i="103"/>
  <c r="Z3917" i="103"/>
  <c r="AA3917" i="103"/>
  <c r="AB3917" i="103"/>
  <c r="AC3917" i="103"/>
  <c r="Y3918" i="103"/>
  <c r="Z3918" i="103"/>
  <c r="AA3918" i="103"/>
  <c r="AB3918" i="103"/>
  <c r="AC3918" i="103"/>
  <c r="Y3919" i="103"/>
  <c r="Z3919" i="103"/>
  <c r="AA3919" i="103"/>
  <c r="AB3919" i="103"/>
  <c r="AC3919" i="103"/>
  <c r="Y3920" i="103"/>
  <c r="Z3920" i="103"/>
  <c r="AA3920" i="103"/>
  <c r="AB3920" i="103"/>
  <c r="AC3920" i="103"/>
  <c r="Y3921" i="103"/>
  <c r="Z3921" i="103"/>
  <c r="AA3921" i="103"/>
  <c r="AB3921" i="103"/>
  <c r="AC3921" i="103"/>
  <c r="Y3922" i="103"/>
  <c r="Z3922" i="103"/>
  <c r="AA3922" i="103"/>
  <c r="AB3922" i="103"/>
  <c r="AC3922" i="103"/>
  <c r="Y3923" i="103"/>
  <c r="Z3923" i="103"/>
  <c r="AA3923" i="103"/>
  <c r="AB3923" i="103"/>
  <c r="Y3924" i="103"/>
  <c r="Z3924" i="103"/>
  <c r="AA3924" i="103"/>
  <c r="AB3924" i="103"/>
  <c r="AC3924" i="103"/>
  <c r="Y3925" i="103"/>
  <c r="Z3925" i="103"/>
  <c r="AA3925" i="103"/>
  <c r="AB3925" i="103"/>
  <c r="AC3925" i="103"/>
  <c r="Y3926" i="103"/>
  <c r="Z3926" i="103"/>
  <c r="AA3926" i="103"/>
  <c r="AB3926" i="103"/>
  <c r="AC3926" i="103"/>
  <c r="Y3927" i="103"/>
  <c r="Z3927" i="103"/>
  <c r="AA3927" i="103"/>
  <c r="AB3927" i="103"/>
  <c r="AC3927" i="103"/>
  <c r="Y3928" i="103"/>
  <c r="Z3928" i="103"/>
  <c r="AA3928" i="103"/>
  <c r="AB3928" i="103"/>
  <c r="AC3928" i="103"/>
  <c r="Y3929" i="103"/>
  <c r="Z3929" i="103"/>
  <c r="AA3929" i="103"/>
  <c r="AB3929" i="103"/>
  <c r="AC3929" i="103"/>
  <c r="Y3930" i="103"/>
  <c r="Z3930" i="103"/>
  <c r="AA3930" i="103"/>
  <c r="AB3930" i="103"/>
  <c r="AC3930" i="103"/>
  <c r="Y3931" i="103"/>
  <c r="Z3931" i="103"/>
  <c r="AA3931" i="103"/>
  <c r="AB3931" i="103"/>
  <c r="AC3931" i="103"/>
  <c r="Y3932" i="103"/>
  <c r="Z3932" i="103"/>
  <c r="AA3932" i="103"/>
  <c r="AB3932" i="103"/>
  <c r="AC3932" i="103"/>
  <c r="Y3933" i="103"/>
  <c r="Z3933" i="103"/>
  <c r="AA3933" i="103"/>
  <c r="AB3933" i="103"/>
  <c r="AC3933" i="103"/>
  <c r="Y3934" i="103"/>
  <c r="Z3934" i="103"/>
  <c r="AA3934" i="103"/>
  <c r="AB3934" i="103"/>
  <c r="AC3934" i="103"/>
  <c r="Y3935" i="103"/>
  <c r="Z3935" i="103"/>
  <c r="AA3935" i="103"/>
  <c r="AB3935" i="103"/>
  <c r="AC3935" i="103"/>
  <c r="Y3936" i="103"/>
  <c r="Z3936" i="103"/>
  <c r="AA3936" i="103"/>
  <c r="AB3936" i="103"/>
  <c r="AC3936" i="103"/>
  <c r="Y3937" i="103"/>
  <c r="Z3937" i="103"/>
  <c r="AA3937" i="103"/>
  <c r="AB3937" i="103"/>
  <c r="AC3937" i="103"/>
  <c r="Y3938" i="103"/>
  <c r="Z3938" i="103"/>
  <c r="AA3938" i="103"/>
  <c r="AB3938" i="103"/>
  <c r="AC3938" i="103"/>
  <c r="Y3939" i="103"/>
  <c r="Z3939" i="103"/>
  <c r="AA3939" i="103"/>
  <c r="AB3939" i="103"/>
  <c r="AC3939" i="103"/>
  <c r="Y3940" i="103"/>
  <c r="Z3940" i="103"/>
  <c r="AA3940" i="103"/>
  <c r="AB3940" i="103"/>
  <c r="AC3940" i="103"/>
  <c r="Y3941" i="103"/>
  <c r="Z3941" i="103"/>
  <c r="AA3941" i="103"/>
  <c r="AB3941" i="103"/>
  <c r="AC3941" i="103"/>
  <c r="Y3942" i="103"/>
  <c r="Z3942" i="103"/>
  <c r="AA3942" i="103"/>
  <c r="AB3942" i="103"/>
  <c r="AC3942" i="103"/>
  <c r="Y3943" i="103"/>
  <c r="Z3943" i="103"/>
  <c r="AA3943" i="103"/>
  <c r="AB3943" i="103"/>
  <c r="AC3943" i="103"/>
  <c r="Y3944" i="103"/>
  <c r="Z3944" i="103"/>
  <c r="AA3944" i="103"/>
  <c r="AB3944" i="103"/>
  <c r="AC3944" i="103"/>
  <c r="Y3945" i="103"/>
  <c r="Z3945" i="103"/>
  <c r="AA3945" i="103"/>
  <c r="AB3945" i="103"/>
  <c r="AC3945" i="103"/>
  <c r="Y3946" i="103"/>
  <c r="Z3946" i="103"/>
  <c r="AA3946" i="103"/>
  <c r="AB3946" i="103"/>
  <c r="AC3946" i="103"/>
  <c r="Y3947" i="103"/>
  <c r="Z3947" i="103"/>
  <c r="AA3947" i="103"/>
  <c r="AB3947" i="103"/>
  <c r="AC3947" i="103"/>
  <c r="Y3948" i="103"/>
  <c r="Z3948" i="103"/>
  <c r="AA3948" i="103"/>
  <c r="AB3948" i="103"/>
  <c r="AC3948" i="103"/>
  <c r="Y3949" i="103"/>
  <c r="Z3949" i="103"/>
  <c r="AA3949" i="103"/>
  <c r="AB3949" i="103"/>
  <c r="AC3949" i="103"/>
  <c r="Y3950" i="103"/>
  <c r="Z3950" i="103"/>
  <c r="AA3950" i="103"/>
  <c r="AB3950" i="103"/>
  <c r="AC3950" i="103"/>
  <c r="Y3951" i="103"/>
  <c r="Z3951" i="103"/>
  <c r="AA3951" i="103"/>
  <c r="AB3951" i="103"/>
  <c r="AC3951" i="103"/>
  <c r="Y3952" i="103"/>
  <c r="Z3952" i="103"/>
  <c r="AA3952" i="103"/>
  <c r="AB3952" i="103"/>
  <c r="AC3952" i="103"/>
  <c r="Y3953" i="103"/>
  <c r="Z3953" i="103"/>
  <c r="AA3953" i="103"/>
  <c r="AB3953" i="103"/>
  <c r="AC3953" i="103"/>
  <c r="Y3954" i="103"/>
  <c r="Z3954" i="103"/>
  <c r="AA3954" i="103"/>
  <c r="AB3954" i="103"/>
  <c r="AC3954" i="103"/>
  <c r="Y3955" i="103"/>
  <c r="Z3955" i="103"/>
  <c r="AA3955" i="103"/>
  <c r="AB3955" i="103"/>
  <c r="AC3955" i="103"/>
  <c r="Y3956" i="103"/>
  <c r="Z3956" i="103"/>
  <c r="AA3956" i="103"/>
  <c r="AB3956" i="103"/>
  <c r="AC3956" i="103"/>
  <c r="Y3957" i="103"/>
  <c r="Z3957" i="103"/>
  <c r="AA3957" i="103"/>
  <c r="AB3957" i="103"/>
  <c r="AC3957" i="103"/>
  <c r="Y3958" i="103"/>
  <c r="Z3958" i="103"/>
  <c r="AA3958" i="103"/>
  <c r="AB3958" i="103"/>
  <c r="AC3958" i="103"/>
  <c r="Y3959" i="103"/>
  <c r="Z3959" i="103"/>
  <c r="AA3959" i="103"/>
  <c r="AB3959" i="103"/>
  <c r="AC3959" i="103"/>
  <c r="Y3960" i="103"/>
  <c r="Z3960" i="103"/>
  <c r="AA3960" i="103"/>
  <c r="AB3960" i="103"/>
  <c r="AC3960" i="103"/>
  <c r="Y3961" i="103"/>
  <c r="Z3961" i="103"/>
  <c r="AA3961" i="103"/>
  <c r="AB3961" i="103"/>
  <c r="AC3961" i="103"/>
  <c r="Y3962" i="103"/>
  <c r="Z3962" i="103"/>
  <c r="AA3962" i="103"/>
  <c r="AB3962" i="103"/>
  <c r="AC3962" i="103"/>
  <c r="Y3963" i="103"/>
  <c r="Z3963" i="103"/>
  <c r="AA3963" i="103"/>
  <c r="AB3963" i="103"/>
  <c r="AC3963" i="103"/>
  <c r="Y3964" i="103"/>
  <c r="Z3964" i="103"/>
  <c r="AA3964" i="103"/>
  <c r="AB3964" i="103"/>
  <c r="AC3964" i="103"/>
  <c r="Y3965" i="103"/>
  <c r="Z3965" i="103"/>
  <c r="AA3965" i="103"/>
  <c r="AB3965" i="103"/>
  <c r="AC3965" i="103"/>
  <c r="Y3966" i="103"/>
  <c r="Z3966" i="103"/>
  <c r="AA3966" i="103"/>
  <c r="AB3966" i="103"/>
  <c r="AC3966" i="103"/>
  <c r="Y3967" i="103"/>
  <c r="Z3967" i="103"/>
  <c r="AA3967" i="103"/>
  <c r="AB3967" i="103"/>
  <c r="AC3967" i="103"/>
  <c r="Y3968" i="103"/>
  <c r="Z3968" i="103"/>
  <c r="AA3968" i="103"/>
  <c r="AB3968" i="103"/>
  <c r="AC3968" i="103"/>
  <c r="Y3969" i="103"/>
  <c r="Z3969" i="103"/>
  <c r="AA3969" i="103"/>
  <c r="AB3969" i="103"/>
  <c r="AC3969" i="103"/>
  <c r="Y3970" i="103"/>
  <c r="Z3970" i="103"/>
  <c r="AA3970" i="103"/>
  <c r="AB3970" i="103"/>
  <c r="AC3970" i="103"/>
  <c r="Y3971" i="103"/>
  <c r="Z3971" i="103"/>
  <c r="AA3971" i="103"/>
  <c r="AB3971" i="103"/>
  <c r="Y3972" i="103"/>
  <c r="Z3972" i="103"/>
  <c r="AA3972" i="103"/>
  <c r="AB3972" i="103"/>
  <c r="Y3973" i="103"/>
  <c r="Z3973" i="103"/>
  <c r="AA3973" i="103"/>
  <c r="AB3973" i="103"/>
  <c r="Y3974" i="103"/>
  <c r="Z3974" i="103"/>
  <c r="AA3974" i="103"/>
  <c r="AB3974" i="103"/>
  <c r="Y3975" i="103"/>
  <c r="Z3975" i="103"/>
  <c r="AA3975" i="103"/>
  <c r="AB3975" i="103"/>
  <c r="Y3976" i="103"/>
  <c r="Z3976" i="103"/>
  <c r="AA3976" i="103"/>
  <c r="AB3976" i="103"/>
  <c r="AC3976" i="103"/>
  <c r="Y3977" i="103"/>
  <c r="Z3977" i="103"/>
  <c r="AA3977" i="103"/>
  <c r="AB3977" i="103"/>
  <c r="AC3977" i="103"/>
  <c r="Y3978" i="103"/>
  <c r="Z3978" i="103"/>
  <c r="AA3978" i="103"/>
  <c r="AB3978" i="103"/>
  <c r="AC3978" i="103"/>
  <c r="Y3979" i="103"/>
  <c r="Z3979" i="103"/>
  <c r="AA3979" i="103"/>
  <c r="AB3979" i="103"/>
  <c r="AC3979" i="103"/>
  <c r="Y3980" i="103"/>
  <c r="Z3980" i="103"/>
  <c r="AA3980" i="103"/>
  <c r="AB3980" i="103"/>
  <c r="AC3980" i="103"/>
  <c r="Y3981" i="103"/>
  <c r="Z3981" i="103"/>
  <c r="AA3981" i="103"/>
  <c r="AB3981" i="103"/>
  <c r="AC3981" i="103"/>
  <c r="Y3982" i="103"/>
  <c r="Z3982" i="103"/>
  <c r="AA3982" i="103"/>
  <c r="AB3982" i="103"/>
  <c r="AC3982" i="103"/>
  <c r="Y3983" i="103"/>
  <c r="Z3983" i="103"/>
  <c r="AA3983" i="103"/>
  <c r="AB3983" i="103"/>
  <c r="AC3983" i="103"/>
  <c r="Y3984" i="103"/>
  <c r="Z3984" i="103"/>
  <c r="AA3984" i="103"/>
  <c r="AB3984" i="103"/>
  <c r="AC3984" i="103"/>
  <c r="Y3985" i="103"/>
  <c r="Z3985" i="103"/>
  <c r="AA3985" i="103"/>
  <c r="AB3985" i="103"/>
  <c r="AC3985" i="103"/>
  <c r="Y3986" i="103"/>
  <c r="Z3986" i="103"/>
  <c r="AA3986" i="103"/>
  <c r="AB3986" i="103"/>
  <c r="AC3986" i="103"/>
  <c r="Y3987" i="103"/>
  <c r="Z3987" i="103"/>
  <c r="AA3987" i="103"/>
  <c r="AB3987" i="103"/>
  <c r="AC3987" i="103"/>
  <c r="Y3988" i="103"/>
  <c r="Z3988" i="103"/>
  <c r="AA3988" i="103"/>
  <c r="AB3988" i="103"/>
  <c r="AC3988" i="103"/>
  <c r="Y3989" i="103"/>
  <c r="Z3989" i="103"/>
  <c r="AA3989" i="103"/>
  <c r="AB3989" i="103"/>
  <c r="AC3989" i="103"/>
  <c r="Y3990" i="103"/>
  <c r="Z3990" i="103"/>
  <c r="AA3990" i="103"/>
  <c r="AB3990" i="103"/>
  <c r="AC3990" i="103"/>
  <c r="Y3991" i="103"/>
  <c r="Z3991" i="103"/>
  <c r="AA3991" i="103"/>
  <c r="AB3991" i="103"/>
  <c r="AC3991" i="103"/>
  <c r="Y3992" i="103"/>
  <c r="Z3992" i="103"/>
  <c r="AA3992" i="103"/>
  <c r="AB3992" i="103"/>
  <c r="AC3992" i="103"/>
  <c r="Y3993" i="103"/>
  <c r="Z3993" i="103"/>
  <c r="AA3993" i="103"/>
  <c r="AB3993" i="103"/>
  <c r="AC3993" i="103"/>
  <c r="Y3994" i="103"/>
  <c r="Z3994" i="103"/>
  <c r="AA3994" i="103"/>
  <c r="AB3994" i="103"/>
  <c r="AC3994" i="103"/>
  <c r="Y3995" i="103"/>
  <c r="Z3995" i="103"/>
  <c r="AA3995" i="103"/>
  <c r="AB3995" i="103"/>
  <c r="AC3995" i="103"/>
  <c r="Y3996" i="103"/>
  <c r="Z3996" i="103"/>
  <c r="AA3996" i="103"/>
  <c r="AB3996" i="103"/>
  <c r="AC3996" i="103"/>
  <c r="Y3997" i="103"/>
  <c r="Z3997" i="103"/>
  <c r="AA3997" i="103"/>
  <c r="AB3997" i="103"/>
  <c r="AC3997" i="103"/>
  <c r="Y3998" i="103"/>
  <c r="Z3998" i="103"/>
  <c r="AA3998" i="103"/>
  <c r="AB3998" i="103"/>
  <c r="AC3998" i="103"/>
  <c r="Y3999" i="103"/>
  <c r="Z3999" i="103"/>
  <c r="AA3999" i="103"/>
  <c r="AB3999" i="103"/>
  <c r="AC3999" i="103"/>
  <c r="Y4000" i="103"/>
  <c r="Z4000" i="103"/>
  <c r="AA4000" i="103"/>
  <c r="AB4000" i="103"/>
  <c r="AC4000" i="103"/>
  <c r="Y4001" i="103"/>
  <c r="Z4001" i="103"/>
  <c r="AA4001" i="103"/>
  <c r="AB4001" i="103"/>
  <c r="AC4001" i="103"/>
  <c r="Y4002" i="103"/>
  <c r="Z4002" i="103"/>
  <c r="AA4002" i="103"/>
  <c r="AB4002" i="103"/>
  <c r="AC4002" i="103"/>
  <c r="Y4003" i="103"/>
  <c r="Z4003" i="103"/>
  <c r="AA4003" i="103"/>
  <c r="AB4003" i="103"/>
  <c r="AC4003" i="103"/>
  <c r="Y4004" i="103"/>
  <c r="Z4004" i="103"/>
  <c r="AA4004" i="103"/>
  <c r="AB4004" i="103"/>
  <c r="AC4004" i="103"/>
  <c r="Y4005" i="103"/>
  <c r="Z4005" i="103"/>
  <c r="AA4005" i="103"/>
  <c r="AB4005" i="103"/>
  <c r="AC4005" i="103"/>
  <c r="Y4006" i="103"/>
  <c r="Z4006" i="103"/>
  <c r="AA4006" i="103"/>
  <c r="AB4006" i="103"/>
  <c r="AC4006" i="103"/>
  <c r="Y4007" i="103"/>
  <c r="Z4007" i="103"/>
  <c r="AA4007" i="103"/>
  <c r="AB4007" i="103"/>
  <c r="AC4007" i="103"/>
  <c r="Y4008" i="103"/>
  <c r="Z4008" i="103"/>
  <c r="AA4008" i="103"/>
  <c r="AB4008" i="103"/>
  <c r="AC4008" i="103"/>
  <c r="Y4009" i="103"/>
  <c r="Z4009" i="103"/>
  <c r="AA4009" i="103"/>
  <c r="AB4009" i="103"/>
  <c r="AC4009" i="103"/>
  <c r="Y4010" i="103"/>
  <c r="Z4010" i="103"/>
  <c r="AA4010" i="103"/>
  <c r="AB4010" i="103"/>
  <c r="AC4010" i="103"/>
  <c r="Y4011" i="103"/>
  <c r="Z4011" i="103"/>
  <c r="AA4011" i="103"/>
  <c r="AB4011" i="103"/>
  <c r="AC4011" i="103"/>
  <c r="Y4012" i="103"/>
  <c r="Z4012" i="103"/>
  <c r="AA4012" i="103"/>
  <c r="AB4012" i="103"/>
  <c r="AC4012" i="103"/>
  <c r="Y4013" i="103"/>
  <c r="Z4013" i="103"/>
  <c r="AA4013" i="103"/>
  <c r="AB4013" i="103"/>
  <c r="AC4013" i="103"/>
  <c r="Y4014" i="103"/>
  <c r="Z4014" i="103"/>
  <c r="AA4014" i="103"/>
  <c r="AB4014" i="103"/>
  <c r="AC4014" i="103"/>
  <c r="Y4015" i="103"/>
  <c r="Z4015" i="103"/>
  <c r="AA4015" i="103"/>
  <c r="AB4015" i="103"/>
  <c r="AC4015" i="103"/>
  <c r="Y4016" i="103"/>
  <c r="Z4016" i="103"/>
  <c r="AA4016" i="103"/>
  <c r="AB4016" i="103"/>
  <c r="AC4016" i="103"/>
  <c r="Y4017" i="103"/>
  <c r="Z4017" i="103"/>
  <c r="AA4017" i="103"/>
  <c r="AB4017" i="103"/>
  <c r="AC4017" i="103"/>
  <c r="Y4018" i="103"/>
  <c r="Z4018" i="103"/>
  <c r="AA4018" i="103"/>
  <c r="AB4018" i="103"/>
  <c r="AC4018" i="103"/>
  <c r="Y4019" i="103"/>
  <c r="Z4019" i="103"/>
  <c r="AA4019" i="103"/>
  <c r="AB4019" i="103"/>
  <c r="AC4019" i="103"/>
  <c r="Y4020" i="103"/>
  <c r="Z4020" i="103"/>
  <c r="AA4020" i="103"/>
  <c r="AB4020" i="103"/>
  <c r="AC4020" i="103"/>
  <c r="Y4021" i="103"/>
  <c r="Z4021" i="103"/>
  <c r="AA4021" i="103"/>
  <c r="AB4021" i="103"/>
  <c r="AC4021" i="103"/>
  <c r="Y4022" i="103"/>
  <c r="Z4022" i="103"/>
  <c r="AA4022" i="103"/>
  <c r="AB4022" i="103"/>
  <c r="AC4022" i="103"/>
  <c r="Y4023" i="103"/>
  <c r="Z4023" i="103"/>
  <c r="AA4023" i="103"/>
  <c r="AB4023" i="103"/>
  <c r="AC4023" i="103"/>
  <c r="Y4024" i="103"/>
  <c r="Z4024" i="103"/>
  <c r="AA4024" i="103"/>
  <c r="AB4024" i="103"/>
  <c r="AC4024" i="103"/>
  <c r="Y4025" i="103"/>
  <c r="Z4025" i="103"/>
  <c r="AA4025" i="103"/>
  <c r="AB4025" i="103"/>
  <c r="AC4025" i="103"/>
  <c r="Y4026" i="103"/>
  <c r="Z4026" i="103"/>
  <c r="AA4026" i="103"/>
  <c r="AB4026" i="103"/>
  <c r="AC4026" i="103"/>
  <c r="Y4027" i="103"/>
  <c r="Z4027" i="103"/>
  <c r="AA4027" i="103"/>
  <c r="AB4027" i="103"/>
  <c r="AC4027" i="103"/>
  <c r="Y4028" i="103"/>
  <c r="Z4028" i="103"/>
  <c r="AA4028" i="103"/>
  <c r="AB4028" i="103"/>
  <c r="AC4028" i="103"/>
  <c r="Y4029" i="103"/>
  <c r="Z4029" i="103"/>
  <c r="AA4029" i="103"/>
  <c r="AB4029" i="103"/>
  <c r="AC4029" i="103"/>
  <c r="Y4030" i="103"/>
  <c r="Z4030" i="103"/>
  <c r="AA4030" i="103"/>
  <c r="AB4030" i="103"/>
  <c r="AC4030" i="103"/>
  <c r="Y4031" i="103"/>
  <c r="Z4031" i="103"/>
  <c r="AA4031" i="103"/>
  <c r="AB4031" i="103"/>
  <c r="AC4031" i="103"/>
  <c r="Y4032" i="103"/>
  <c r="Z4032" i="103"/>
  <c r="AA4032" i="103"/>
  <c r="AB4032" i="103"/>
  <c r="AC4032" i="103"/>
  <c r="Y4033" i="103"/>
  <c r="Z4033" i="103"/>
  <c r="AA4033" i="103"/>
  <c r="AB4033" i="103"/>
  <c r="AC4033" i="103"/>
  <c r="Y4034" i="103"/>
  <c r="Z4034" i="103"/>
  <c r="AA4034" i="103"/>
  <c r="AB4034" i="103"/>
  <c r="AC4034" i="103"/>
  <c r="Y4035" i="103"/>
  <c r="Z4035" i="103"/>
  <c r="AA4035" i="103"/>
  <c r="AB4035" i="103"/>
  <c r="Y4036" i="103"/>
  <c r="Z4036" i="103"/>
  <c r="AA4036" i="103"/>
  <c r="AB4036" i="103"/>
  <c r="AC4036" i="103"/>
  <c r="Y4037" i="103"/>
  <c r="Z4037" i="103"/>
  <c r="AA4037" i="103"/>
  <c r="AB4037" i="103"/>
  <c r="AC4037" i="103"/>
  <c r="Y4038" i="103"/>
  <c r="Z4038" i="103"/>
  <c r="AA4038" i="103"/>
  <c r="AB4038" i="103"/>
  <c r="AC4038" i="103"/>
  <c r="Y4039" i="103"/>
  <c r="Z4039" i="103"/>
  <c r="AA4039" i="103"/>
  <c r="AB4039" i="103"/>
  <c r="AC4039" i="103"/>
  <c r="Y4040" i="103"/>
  <c r="Z4040" i="103"/>
  <c r="AA4040" i="103"/>
  <c r="AB4040" i="103"/>
  <c r="AC4040" i="103"/>
  <c r="Y4041" i="103"/>
  <c r="Z4041" i="103"/>
  <c r="AA4041" i="103"/>
  <c r="AB4041" i="103"/>
  <c r="AC4041" i="103"/>
  <c r="Y4042" i="103"/>
  <c r="Z4042" i="103"/>
  <c r="AA4042" i="103"/>
  <c r="AB4042" i="103"/>
  <c r="AC4042" i="103"/>
  <c r="Y4043" i="103"/>
  <c r="Z4043" i="103"/>
  <c r="AA4043" i="103"/>
  <c r="AB4043" i="103"/>
  <c r="AC4043" i="103"/>
  <c r="Y4044" i="103"/>
  <c r="Z4044" i="103"/>
  <c r="AA4044" i="103"/>
  <c r="AB4044" i="103"/>
  <c r="AC4044" i="103"/>
  <c r="Y4045" i="103"/>
  <c r="Z4045" i="103"/>
  <c r="AA4045" i="103"/>
  <c r="AB4045" i="103"/>
  <c r="AC4045" i="103"/>
  <c r="Y4046" i="103"/>
  <c r="Z4046" i="103"/>
  <c r="AA4046" i="103"/>
  <c r="AB4046" i="103"/>
  <c r="AC4046" i="103"/>
  <c r="Y4047" i="103"/>
  <c r="Z4047" i="103"/>
  <c r="AA4047" i="103"/>
  <c r="AB4047" i="103"/>
  <c r="AC4047" i="103"/>
  <c r="Y4048" i="103"/>
  <c r="Z4048" i="103"/>
  <c r="AA4048" i="103"/>
  <c r="AB4048" i="103"/>
  <c r="AC4048" i="103"/>
  <c r="Y4049" i="103"/>
  <c r="Z4049" i="103"/>
  <c r="AA4049" i="103"/>
  <c r="AB4049" i="103"/>
  <c r="AC4049" i="103"/>
  <c r="Y4050" i="103"/>
  <c r="Z4050" i="103"/>
  <c r="AA4050" i="103"/>
  <c r="AB4050" i="103"/>
  <c r="AC4050" i="103"/>
  <c r="Y4051" i="103"/>
  <c r="Z4051" i="103"/>
  <c r="AA4051" i="103"/>
  <c r="AB4051" i="103"/>
  <c r="Y4052" i="103"/>
  <c r="Z4052" i="103"/>
  <c r="AA4052" i="103"/>
  <c r="AB4052" i="103"/>
  <c r="AC4052" i="103"/>
  <c r="Y4053" i="103"/>
  <c r="Z4053" i="103"/>
  <c r="AA4053" i="103"/>
  <c r="AB4053" i="103"/>
  <c r="AC4053" i="103"/>
  <c r="Y4054" i="103"/>
  <c r="Z4054" i="103"/>
  <c r="AA4054" i="103"/>
  <c r="AB4054" i="103"/>
  <c r="AC4054" i="103"/>
  <c r="Y4055" i="103"/>
  <c r="Z4055" i="103"/>
  <c r="AA4055" i="103"/>
  <c r="AB4055" i="103"/>
  <c r="AC4055" i="103"/>
  <c r="Y4056" i="103"/>
  <c r="Z4056" i="103"/>
  <c r="AA4056" i="103"/>
  <c r="AB4056" i="103"/>
  <c r="AC4056" i="103"/>
  <c r="Y4057" i="103"/>
  <c r="Z4057" i="103"/>
  <c r="AA4057" i="103"/>
  <c r="AB4057" i="103"/>
  <c r="AC4057" i="103"/>
  <c r="Y4058" i="103"/>
  <c r="Z4058" i="103"/>
  <c r="AA4058" i="103"/>
  <c r="AB4058" i="103"/>
  <c r="AC4058" i="103"/>
  <c r="Y4059" i="103"/>
  <c r="Z4059" i="103"/>
  <c r="AA4059" i="103"/>
  <c r="AB4059" i="103"/>
  <c r="AC4059" i="103"/>
  <c r="Y4060" i="103"/>
  <c r="Z4060" i="103"/>
  <c r="AA4060" i="103"/>
  <c r="AB4060" i="103"/>
  <c r="AC4060" i="103"/>
  <c r="Y4061" i="103"/>
  <c r="Z4061" i="103"/>
  <c r="AA4061" i="103"/>
  <c r="AB4061" i="103"/>
  <c r="AC4061" i="103"/>
  <c r="Y4062" i="103"/>
  <c r="Z4062" i="103"/>
  <c r="AA4062" i="103"/>
  <c r="AB4062" i="103"/>
  <c r="AC4062" i="103"/>
  <c r="Y4063" i="103"/>
  <c r="Z4063" i="103"/>
  <c r="AA4063" i="103"/>
  <c r="AB4063" i="103"/>
  <c r="AC4063" i="103"/>
  <c r="Y4064" i="103"/>
  <c r="Z4064" i="103"/>
  <c r="AA4064" i="103"/>
  <c r="AB4064" i="103"/>
  <c r="AC4064" i="103"/>
  <c r="Y4065" i="103"/>
  <c r="Z4065" i="103"/>
  <c r="AA4065" i="103"/>
  <c r="AB4065" i="103"/>
  <c r="AC4065" i="103"/>
  <c r="Y4066" i="103"/>
  <c r="Z4066" i="103"/>
  <c r="AA4066" i="103"/>
  <c r="AB4066" i="103"/>
  <c r="AC4066" i="103"/>
  <c r="Y4067" i="103"/>
  <c r="Z4067" i="103"/>
  <c r="AA4067" i="103"/>
  <c r="AB4067" i="103"/>
  <c r="AC4067" i="103"/>
  <c r="Y4068" i="103"/>
  <c r="Z4068" i="103"/>
  <c r="AA4068" i="103"/>
  <c r="AB4068" i="103"/>
  <c r="AC4068" i="103"/>
  <c r="Y4069" i="103"/>
  <c r="Z4069" i="103"/>
  <c r="AA4069" i="103"/>
  <c r="AB4069" i="103"/>
  <c r="AC4069" i="103"/>
  <c r="Y4070" i="103"/>
  <c r="Z4070" i="103"/>
  <c r="AA4070" i="103"/>
  <c r="AB4070" i="103"/>
  <c r="AC4070" i="103"/>
  <c r="Y4071" i="103"/>
  <c r="Z4071" i="103"/>
  <c r="AA4071" i="103"/>
  <c r="AB4071" i="103"/>
  <c r="AC4071" i="103"/>
  <c r="Y4072" i="103"/>
  <c r="Z4072" i="103"/>
  <c r="AA4072" i="103"/>
  <c r="AB4072" i="103"/>
  <c r="AC4072" i="103"/>
  <c r="Y4073" i="103"/>
  <c r="Z4073" i="103"/>
  <c r="AA4073" i="103"/>
  <c r="AB4073" i="103"/>
  <c r="AC4073" i="103"/>
  <c r="Y4074" i="103"/>
  <c r="Z4074" i="103"/>
  <c r="AA4074" i="103"/>
  <c r="AB4074" i="103"/>
  <c r="AC4074" i="103"/>
  <c r="Y4075" i="103"/>
  <c r="Z4075" i="103"/>
  <c r="AA4075" i="103"/>
  <c r="AB4075" i="103"/>
  <c r="AC4075" i="103"/>
  <c r="Y4076" i="103"/>
  <c r="Z4076" i="103"/>
  <c r="AA4076" i="103"/>
  <c r="AB4076" i="103"/>
  <c r="AC4076" i="103"/>
  <c r="Y4077" i="103"/>
  <c r="Z4077" i="103"/>
  <c r="AA4077" i="103"/>
  <c r="AB4077" i="103"/>
  <c r="AC4077" i="103"/>
  <c r="Y4078" i="103"/>
  <c r="Z4078" i="103"/>
  <c r="AA4078" i="103"/>
  <c r="AB4078" i="103"/>
  <c r="AC4078" i="103"/>
  <c r="Y4079" i="103"/>
  <c r="Z4079" i="103"/>
  <c r="AA4079" i="103"/>
  <c r="AB4079" i="103"/>
  <c r="AC4079" i="103"/>
  <c r="Y4080" i="103"/>
  <c r="Z4080" i="103"/>
  <c r="AA4080" i="103"/>
  <c r="AB4080" i="103"/>
  <c r="AC4080" i="103"/>
  <c r="Y4081" i="103"/>
  <c r="Z4081" i="103"/>
  <c r="AA4081" i="103"/>
  <c r="AB4081" i="103"/>
  <c r="AC4081" i="103"/>
  <c r="Y4082" i="103"/>
  <c r="Z4082" i="103"/>
  <c r="AA4082" i="103"/>
  <c r="AB4082" i="103"/>
  <c r="AC4082" i="103"/>
  <c r="Y4083" i="103"/>
  <c r="Z4083" i="103"/>
  <c r="AA4083" i="103"/>
  <c r="AB4083" i="103"/>
  <c r="AC4083" i="103"/>
  <c r="Y4084" i="103"/>
  <c r="Z4084" i="103"/>
  <c r="AA4084" i="103"/>
  <c r="AB4084" i="103"/>
  <c r="AC4084" i="103"/>
  <c r="Y4085" i="103"/>
  <c r="Z4085" i="103"/>
  <c r="AA4085" i="103"/>
  <c r="AB4085" i="103"/>
  <c r="AC4085" i="103"/>
  <c r="Y4086" i="103"/>
  <c r="Z4086" i="103"/>
  <c r="AA4086" i="103"/>
  <c r="AB4086" i="103"/>
  <c r="AC4086" i="103"/>
  <c r="Y4087" i="103"/>
  <c r="Z4087" i="103"/>
  <c r="AA4087" i="103"/>
  <c r="AB4087" i="103"/>
  <c r="AC4087" i="103"/>
  <c r="Y4088" i="103"/>
  <c r="Z4088" i="103"/>
  <c r="AA4088" i="103"/>
  <c r="AB4088" i="103"/>
  <c r="AC4088" i="103"/>
  <c r="Y4089" i="103"/>
  <c r="Z4089" i="103"/>
  <c r="AA4089" i="103"/>
  <c r="AB4089" i="103"/>
  <c r="AC4089" i="103"/>
  <c r="Y4090" i="103"/>
  <c r="Z4090" i="103"/>
  <c r="AA4090" i="103"/>
  <c r="AB4090" i="103"/>
  <c r="AC4090" i="103"/>
  <c r="Y4091" i="103"/>
  <c r="Z4091" i="103"/>
  <c r="AA4091" i="103"/>
  <c r="AB4091" i="103"/>
  <c r="AC4091" i="103"/>
  <c r="Y4092" i="103"/>
  <c r="Z4092" i="103"/>
  <c r="AA4092" i="103"/>
  <c r="AB4092" i="103"/>
  <c r="AC4092" i="103"/>
  <c r="Y4093" i="103"/>
  <c r="Z4093" i="103"/>
  <c r="AA4093" i="103"/>
  <c r="AB4093" i="103"/>
  <c r="AC4093" i="103"/>
  <c r="Y4094" i="103"/>
  <c r="Z4094" i="103"/>
  <c r="AA4094" i="103"/>
  <c r="AB4094" i="103"/>
  <c r="AC4094" i="103"/>
  <c r="Y4095" i="103"/>
  <c r="Z4095" i="103"/>
  <c r="AA4095" i="103"/>
  <c r="AB4095" i="103"/>
  <c r="AC4095" i="103"/>
  <c r="Y4096" i="103"/>
  <c r="Z4096" i="103"/>
  <c r="AA4096" i="103"/>
  <c r="AB4096" i="103"/>
  <c r="AC4096" i="103"/>
  <c r="Y4097" i="103"/>
  <c r="Z4097" i="103"/>
  <c r="AA4097" i="103"/>
  <c r="AB4097" i="103"/>
  <c r="AC4097" i="103"/>
  <c r="Y4098" i="103"/>
  <c r="Z4098" i="103"/>
  <c r="AA4098" i="103"/>
  <c r="AB4098" i="103"/>
  <c r="AC4098" i="103"/>
  <c r="Y4099" i="103"/>
  <c r="Z4099" i="103"/>
  <c r="AA4099" i="103"/>
  <c r="AB4099" i="103"/>
  <c r="Y4100" i="103"/>
  <c r="Z4100" i="103"/>
  <c r="AA4100" i="103"/>
  <c r="AB4100" i="103"/>
  <c r="Y4101" i="103"/>
  <c r="Z4101" i="103"/>
  <c r="AA4101" i="103"/>
  <c r="AB4101" i="103"/>
  <c r="AC4101" i="103"/>
  <c r="Y4102" i="103"/>
  <c r="Z4102" i="103"/>
  <c r="AA4102" i="103"/>
  <c r="AB4102" i="103"/>
  <c r="AC4102" i="103"/>
  <c r="Y4103" i="103"/>
  <c r="Z4103" i="103"/>
  <c r="AA4103" i="103"/>
  <c r="AB4103" i="103"/>
  <c r="AC4103" i="103"/>
  <c r="Y4104" i="103"/>
  <c r="Z4104" i="103"/>
  <c r="AA4104" i="103"/>
  <c r="AB4104" i="103"/>
  <c r="AC4104" i="103"/>
  <c r="Y4105" i="103"/>
  <c r="Z4105" i="103"/>
  <c r="AA4105" i="103"/>
  <c r="AB4105" i="103"/>
  <c r="AC4105" i="103"/>
  <c r="Y4106" i="103"/>
  <c r="Z4106" i="103"/>
  <c r="AA4106" i="103"/>
  <c r="AB4106" i="103"/>
  <c r="AC4106" i="103"/>
  <c r="Y4107" i="103"/>
  <c r="Z4107" i="103"/>
  <c r="AA4107" i="103"/>
  <c r="AB4107" i="103"/>
  <c r="AC4107" i="103"/>
  <c r="Y4108" i="103"/>
  <c r="Z4108" i="103"/>
  <c r="AA4108" i="103"/>
  <c r="AB4108" i="103"/>
  <c r="AC4108" i="103"/>
  <c r="Y4109" i="103"/>
  <c r="Z4109" i="103"/>
  <c r="AA4109" i="103"/>
  <c r="AB4109" i="103"/>
  <c r="AC4109" i="103"/>
  <c r="Y4110" i="103"/>
  <c r="Z4110" i="103"/>
  <c r="AA4110" i="103"/>
  <c r="AB4110" i="103"/>
  <c r="AC4110" i="103"/>
  <c r="Y4111" i="103"/>
  <c r="Z4111" i="103"/>
  <c r="AA4111" i="103"/>
  <c r="AB4111" i="103"/>
  <c r="AC4111" i="103"/>
  <c r="Y4112" i="103"/>
  <c r="Z4112" i="103"/>
  <c r="AA4112" i="103"/>
  <c r="AB4112" i="103"/>
  <c r="AC4112" i="103"/>
  <c r="Y4113" i="103"/>
  <c r="Z4113" i="103"/>
  <c r="AA4113" i="103"/>
  <c r="AB4113" i="103"/>
  <c r="AC4113" i="103"/>
  <c r="Y4114" i="103"/>
  <c r="Z4114" i="103"/>
  <c r="AA4114" i="103"/>
  <c r="AB4114" i="103"/>
  <c r="AC4114" i="103"/>
  <c r="Y4115" i="103"/>
  <c r="Z4115" i="103"/>
  <c r="AA4115" i="103"/>
  <c r="AB4115" i="103"/>
  <c r="Y4116" i="103"/>
  <c r="Z4116" i="103"/>
  <c r="AA4116" i="103"/>
  <c r="AB4116" i="103"/>
  <c r="Y4117" i="103"/>
  <c r="Z4117" i="103"/>
  <c r="AA4117" i="103"/>
  <c r="AB4117" i="103"/>
  <c r="Y4118" i="103"/>
  <c r="Z4118" i="103"/>
  <c r="AA4118" i="103"/>
  <c r="AB4118" i="103"/>
  <c r="Y4119" i="103"/>
  <c r="Z4119" i="103"/>
  <c r="AA4119" i="103"/>
  <c r="AB4119" i="103"/>
  <c r="AC4119" i="103"/>
  <c r="Y4120" i="103"/>
  <c r="Z4120" i="103"/>
  <c r="AA4120" i="103"/>
  <c r="AB4120" i="103"/>
  <c r="AC4120" i="103"/>
  <c r="Y4121" i="103"/>
  <c r="Z4121" i="103"/>
  <c r="AA4121" i="103"/>
  <c r="AB4121" i="103"/>
  <c r="AC4121" i="103"/>
  <c r="Y4122" i="103"/>
  <c r="Z4122" i="103"/>
  <c r="AA4122" i="103"/>
  <c r="AB4122" i="103"/>
  <c r="AC4122" i="103"/>
  <c r="Y4123" i="103"/>
  <c r="Z4123" i="103"/>
  <c r="AA4123" i="103"/>
  <c r="AB4123" i="103"/>
  <c r="AC4123" i="103"/>
  <c r="Y4124" i="103"/>
  <c r="Z4124" i="103"/>
  <c r="AA4124" i="103"/>
  <c r="AB4124" i="103"/>
  <c r="AC4124" i="103"/>
  <c r="Y4125" i="103"/>
  <c r="Z4125" i="103"/>
  <c r="AA4125" i="103"/>
  <c r="AB4125" i="103"/>
  <c r="AC4125" i="103"/>
  <c r="Y4126" i="103"/>
  <c r="Z4126" i="103"/>
  <c r="AA4126" i="103"/>
  <c r="AB4126" i="103"/>
  <c r="AC4126" i="103"/>
  <c r="Y4127" i="103"/>
  <c r="Z4127" i="103"/>
  <c r="AA4127" i="103"/>
  <c r="AB4127" i="103"/>
  <c r="AC4127" i="103"/>
  <c r="Y4128" i="103"/>
  <c r="Z4128" i="103"/>
  <c r="AA4128" i="103"/>
  <c r="AB4128" i="103"/>
  <c r="AC4128" i="103"/>
  <c r="Y4129" i="103"/>
  <c r="Z4129" i="103"/>
  <c r="AA4129" i="103"/>
  <c r="AB4129" i="103"/>
  <c r="AC4129" i="103"/>
  <c r="Z4130" i="103"/>
  <c r="AA4130" i="103"/>
  <c r="AB4130" i="103"/>
  <c r="AC4130" i="103"/>
  <c r="Z4131" i="103"/>
  <c r="AA4131" i="103"/>
  <c r="AB4131" i="103"/>
  <c r="Y4132" i="103"/>
  <c r="Z4132" i="103"/>
  <c r="AA4132" i="103"/>
  <c r="AB4132" i="103"/>
  <c r="AC4132" i="103"/>
  <c r="Y4133" i="103"/>
  <c r="Z4133" i="103"/>
  <c r="AA4133" i="103"/>
  <c r="AB4133" i="103"/>
  <c r="AC4133" i="103"/>
  <c r="Y4134" i="103"/>
  <c r="Z4134" i="103"/>
  <c r="AA4134" i="103"/>
  <c r="AB4134" i="103"/>
  <c r="AC4134" i="103"/>
  <c r="Y4135" i="103"/>
  <c r="Z4135" i="103"/>
  <c r="AA4135" i="103"/>
  <c r="AB4135" i="103"/>
  <c r="AC4135" i="103"/>
  <c r="Y4136" i="103"/>
  <c r="Z4136" i="103"/>
  <c r="AA4136" i="103"/>
  <c r="AB4136" i="103"/>
  <c r="AC4136" i="103"/>
  <c r="Y4137" i="103"/>
  <c r="Z4137" i="103"/>
  <c r="AA4137" i="103"/>
  <c r="AB4137" i="103"/>
  <c r="AC4137" i="103"/>
  <c r="Y4138" i="103"/>
  <c r="Z4138" i="103"/>
  <c r="AA4138" i="103"/>
  <c r="AB4138" i="103"/>
  <c r="AC4138" i="103"/>
  <c r="Y4139" i="103"/>
  <c r="Z4139" i="103"/>
  <c r="AA4139" i="103"/>
  <c r="AB4139" i="103"/>
  <c r="AC4139" i="103"/>
  <c r="Y4140" i="103"/>
  <c r="Z4140" i="103"/>
  <c r="AA4140" i="103"/>
  <c r="AB4140" i="103"/>
  <c r="AC4140" i="103"/>
  <c r="Y4141" i="103"/>
  <c r="Z4141" i="103"/>
  <c r="AA4141" i="103"/>
  <c r="AB4141" i="103"/>
  <c r="AC4141" i="103"/>
  <c r="Y4142" i="103"/>
  <c r="Z4142" i="103"/>
  <c r="AA4142" i="103"/>
  <c r="AB4142" i="103"/>
  <c r="AC4142" i="103"/>
  <c r="Y4143" i="103"/>
  <c r="Z4143" i="103"/>
  <c r="AA4143" i="103"/>
  <c r="AB4143" i="103"/>
  <c r="AC4143" i="103"/>
  <c r="Y4144" i="103"/>
  <c r="Z4144" i="103"/>
  <c r="AA4144" i="103"/>
  <c r="AB4144" i="103"/>
  <c r="AC4144" i="103"/>
  <c r="Y4145" i="103"/>
  <c r="Z4145" i="103"/>
  <c r="AA4145" i="103"/>
  <c r="AB4145" i="103"/>
  <c r="AC4145" i="103"/>
  <c r="Y4146" i="103"/>
  <c r="Z4146" i="103"/>
  <c r="AA4146" i="103"/>
  <c r="AB4146" i="103"/>
  <c r="AC4146" i="103"/>
  <c r="Y4147" i="103"/>
  <c r="Z4147" i="103"/>
  <c r="AA4147" i="103"/>
  <c r="AB4147" i="103"/>
  <c r="Y4148" i="103"/>
  <c r="Z4148" i="103"/>
  <c r="AA4148" i="103"/>
  <c r="AB4148" i="103"/>
  <c r="Y4149" i="103"/>
  <c r="Z4149" i="103"/>
  <c r="AA4149" i="103"/>
  <c r="AB4149" i="103"/>
  <c r="Y4150" i="103"/>
  <c r="Z4150" i="103"/>
  <c r="AA4150" i="103"/>
  <c r="AB4150" i="103"/>
  <c r="Y4151" i="103"/>
  <c r="Z4151" i="103"/>
  <c r="AA4151" i="103"/>
  <c r="AB4151" i="103"/>
  <c r="Y4152" i="103"/>
  <c r="Z4152" i="103"/>
  <c r="AA4152" i="103"/>
  <c r="AB4152" i="103"/>
  <c r="Y4153" i="103"/>
  <c r="Z4153" i="103"/>
  <c r="AA4153" i="103"/>
  <c r="AB4153" i="103"/>
  <c r="Y4154" i="103"/>
  <c r="Z4154" i="103"/>
  <c r="AA4154" i="103"/>
  <c r="AB4154" i="103"/>
  <c r="Y4155" i="103"/>
  <c r="Z4155" i="103"/>
  <c r="AA4155" i="103"/>
  <c r="AB4155" i="103"/>
  <c r="Y4156" i="103"/>
  <c r="Z4156" i="103"/>
  <c r="AA4156" i="103"/>
  <c r="AB4156" i="103"/>
  <c r="AC4156" i="103"/>
  <c r="Y4157" i="103"/>
  <c r="Z4157" i="103"/>
  <c r="AA4157" i="103"/>
  <c r="AB4157" i="103"/>
  <c r="AC4157" i="103"/>
  <c r="Y4158" i="103"/>
  <c r="Z4158" i="103"/>
  <c r="AA4158" i="103"/>
  <c r="AB4158" i="103"/>
  <c r="AC4158" i="103"/>
  <c r="Y4159" i="103"/>
  <c r="Z4159" i="103"/>
  <c r="AA4159" i="103"/>
  <c r="AB4159" i="103"/>
  <c r="AC4159" i="103"/>
  <c r="Y4160" i="103"/>
  <c r="Z4160" i="103"/>
  <c r="AA4160" i="103"/>
  <c r="AB4160" i="103"/>
  <c r="AC4160" i="103"/>
  <c r="Y4161" i="103"/>
  <c r="Z4161" i="103"/>
  <c r="AA4161" i="103"/>
  <c r="AB4161" i="103"/>
  <c r="AC4161" i="103"/>
  <c r="Z4162" i="103"/>
  <c r="AA4162" i="103"/>
  <c r="AB4162" i="103"/>
  <c r="AC4162" i="103"/>
  <c r="Z4163" i="103"/>
  <c r="AA4163" i="103"/>
  <c r="AB4163" i="103"/>
  <c r="Z4164" i="103"/>
  <c r="AA4164" i="103"/>
  <c r="AB4164" i="103"/>
  <c r="Y4165" i="103"/>
  <c r="Z4165" i="103"/>
  <c r="AA4165" i="103"/>
  <c r="AB4165" i="103"/>
  <c r="AC4165" i="103"/>
  <c r="Y4166" i="103"/>
  <c r="Z4166" i="103"/>
  <c r="AA4166" i="103"/>
  <c r="AB4166" i="103"/>
  <c r="AC4166" i="103"/>
  <c r="Y4167" i="103"/>
  <c r="Z4167" i="103"/>
  <c r="AA4167" i="103"/>
  <c r="AB4167" i="103"/>
  <c r="AC4167" i="103"/>
  <c r="Y4168" i="103"/>
  <c r="Z4168" i="103"/>
  <c r="AA4168" i="103"/>
  <c r="AB4168" i="103"/>
  <c r="AC4168" i="103"/>
  <c r="Y4169" i="103"/>
  <c r="Z4169" i="103"/>
  <c r="AA4169" i="103"/>
  <c r="AB4169" i="103"/>
  <c r="AC4169" i="103"/>
  <c r="Y4170" i="103"/>
  <c r="Z4170" i="103"/>
  <c r="AA4170" i="103"/>
  <c r="AB4170" i="103"/>
  <c r="AC4170" i="103"/>
  <c r="Y4171" i="103"/>
  <c r="Z4171" i="103"/>
  <c r="AA4171" i="103"/>
  <c r="AB4171" i="103"/>
  <c r="AC4171" i="103"/>
  <c r="Y4172" i="103"/>
  <c r="Z4172" i="103"/>
  <c r="AA4172" i="103"/>
  <c r="AB4172" i="103"/>
  <c r="AC4172" i="103"/>
  <c r="Y4173" i="103"/>
  <c r="Z4173" i="103"/>
  <c r="AA4173" i="103"/>
  <c r="AB4173" i="103"/>
  <c r="AC4173" i="103"/>
  <c r="Y4174" i="103"/>
  <c r="Z4174" i="103"/>
  <c r="AA4174" i="103"/>
  <c r="AB4174" i="103"/>
  <c r="AC4174" i="103"/>
  <c r="Y4175" i="103"/>
  <c r="Z4175" i="103"/>
  <c r="AA4175" i="103"/>
  <c r="AB4175" i="103"/>
  <c r="AC4175" i="103"/>
  <c r="Y4176" i="103"/>
  <c r="Z4176" i="103"/>
  <c r="AA4176" i="103"/>
  <c r="AB4176" i="103"/>
  <c r="AC4176" i="103"/>
  <c r="Y4177" i="103"/>
  <c r="Z4177" i="103"/>
  <c r="AA4177" i="103"/>
  <c r="AB4177" i="103"/>
  <c r="AC4177" i="103"/>
  <c r="Z4178" i="103"/>
  <c r="AA4178" i="103"/>
  <c r="AB4178" i="103"/>
  <c r="AC4178" i="103"/>
  <c r="Z4179" i="103"/>
  <c r="AA4179" i="103"/>
  <c r="AB4179" i="103"/>
  <c r="Z4180" i="103"/>
  <c r="AA4180" i="103"/>
  <c r="AB4180" i="103"/>
  <c r="Z4181" i="103"/>
  <c r="AA4181" i="103"/>
  <c r="AB4181" i="103"/>
  <c r="Y4182" i="103"/>
  <c r="Z4182" i="103"/>
  <c r="AA4182" i="103"/>
  <c r="AB4182" i="103"/>
  <c r="AC4182" i="103"/>
  <c r="Y4183" i="103"/>
  <c r="Z4183" i="103"/>
  <c r="AA4183" i="103"/>
  <c r="AB4183" i="103"/>
  <c r="AC4183" i="103"/>
  <c r="Y4184" i="103"/>
  <c r="Z4184" i="103"/>
  <c r="AA4184" i="103"/>
  <c r="AB4184" i="103"/>
  <c r="AC4184" i="103"/>
  <c r="Y4185" i="103"/>
  <c r="Z4185" i="103"/>
  <c r="AA4185" i="103"/>
  <c r="AB4185" i="103"/>
  <c r="AC4185" i="103"/>
  <c r="Y4186" i="103"/>
  <c r="Z4186" i="103"/>
  <c r="AA4186" i="103"/>
  <c r="AB4186" i="103"/>
  <c r="AC4186" i="103"/>
  <c r="Y4187" i="103"/>
  <c r="Z4187" i="103"/>
  <c r="AA4187" i="103"/>
  <c r="AB4187" i="103"/>
  <c r="AC4187" i="103"/>
  <c r="Y4188" i="103"/>
  <c r="Z4188" i="103"/>
  <c r="AA4188" i="103"/>
  <c r="AB4188" i="103"/>
  <c r="AC4188" i="103"/>
  <c r="Y4189" i="103"/>
  <c r="Z4189" i="103"/>
  <c r="AA4189" i="103"/>
  <c r="AB4189" i="103"/>
  <c r="AC4189" i="103"/>
  <c r="Y4190" i="103"/>
  <c r="Z4190" i="103"/>
  <c r="AA4190" i="103"/>
  <c r="AB4190" i="103"/>
  <c r="AC4190" i="103"/>
  <c r="Y4191" i="103"/>
  <c r="Z4191" i="103"/>
  <c r="AA4191" i="103"/>
  <c r="AB4191" i="103"/>
  <c r="AC4191" i="103"/>
  <c r="Y4192" i="103"/>
  <c r="Z4192" i="103"/>
  <c r="AA4192" i="103"/>
  <c r="AB4192" i="103"/>
  <c r="AC4192" i="103"/>
  <c r="Y4193" i="103"/>
  <c r="Z4193" i="103"/>
  <c r="AA4193" i="103"/>
  <c r="AB4193" i="103"/>
  <c r="AC4193" i="103"/>
  <c r="Y4194" i="103"/>
  <c r="Z4194" i="103"/>
  <c r="AA4194" i="103"/>
  <c r="AB4194" i="103"/>
  <c r="AC4194" i="103"/>
  <c r="Y4195" i="103"/>
  <c r="Z4195" i="103"/>
  <c r="AA4195" i="103"/>
  <c r="AB4195" i="103"/>
  <c r="AC4195" i="103"/>
  <c r="Y4196" i="103"/>
  <c r="Z4196" i="103"/>
  <c r="AA4196" i="103"/>
  <c r="AB4196" i="103"/>
  <c r="AC4196" i="103"/>
  <c r="Y4197" i="103"/>
  <c r="Z4197" i="103"/>
  <c r="AA4197" i="103"/>
  <c r="AB4197" i="103"/>
  <c r="AC4197" i="103"/>
  <c r="Y4198" i="103"/>
  <c r="Z4198" i="103"/>
  <c r="AA4198" i="103"/>
  <c r="AB4198" i="103"/>
  <c r="AC4198" i="103"/>
  <c r="Y4199" i="103"/>
  <c r="Z4199" i="103"/>
  <c r="AA4199" i="103"/>
  <c r="AB4199" i="103"/>
  <c r="AC4199" i="103"/>
  <c r="Y4200" i="103"/>
  <c r="Z4200" i="103"/>
  <c r="AA4200" i="103"/>
  <c r="AB4200" i="103"/>
  <c r="AC4200" i="103"/>
  <c r="Y4201" i="103"/>
  <c r="Z4201" i="103"/>
  <c r="AA4201" i="103"/>
  <c r="AB4201" i="103"/>
  <c r="AC4201" i="103"/>
  <c r="Y4202" i="103"/>
  <c r="Z4202" i="103"/>
  <c r="AA4202" i="103"/>
  <c r="AB4202" i="103"/>
  <c r="AC4202" i="103"/>
  <c r="Y4203" i="103"/>
  <c r="Z4203" i="103"/>
  <c r="AA4203" i="103"/>
  <c r="AB4203" i="103"/>
  <c r="AC4203" i="103"/>
  <c r="Y4204" i="103"/>
  <c r="Z4204" i="103"/>
  <c r="AA4204" i="103"/>
  <c r="AB4204" i="103"/>
  <c r="AC4204" i="103"/>
  <c r="Y4205" i="103"/>
  <c r="Z4205" i="103"/>
  <c r="AA4205" i="103"/>
  <c r="AB4205" i="103"/>
  <c r="AC4205" i="103"/>
  <c r="Y4206" i="103"/>
  <c r="Z4206" i="103"/>
  <c r="AA4206" i="103"/>
  <c r="AB4206" i="103"/>
  <c r="AC4206" i="103"/>
  <c r="Y4207" i="103"/>
  <c r="Z4207" i="103"/>
  <c r="AA4207" i="103"/>
  <c r="AB4207" i="103"/>
  <c r="AC4207" i="103"/>
  <c r="Y4208" i="103"/>
  <c r="Z4208" i="103"/>
  <c r="AA4208" i="103"/>
  <c r="AB4208" i="103"/>
  <c r="AC4208" i="103"/>
  <c r="Y4209" i="103"/>
  <c r="Z4209" i="103"/>
  <c r="AA4209" i="103"/>
  <c r="AB4209" i="103"/>
  <c r="AC4209" i="103"/>
  <c r="Y4210" i="103"/>
  <c r="Z4210" i="103"/>
  <c r="AA4210" i="103"/>
  <c r="AB4210" i="103"/>
  <c r="AC4210" i="103"/>
  <c r="Y4211" i="103"/>
  <c r="Z4211" i="103"/>
  <c r="AA4211" i="103"/>
  <c r="AB4211" i="103"/>
  <c r="Y4212" i="103"/>
  <c r="Z4212" i="103"/>
  <c r="AA4212" i="103"/>
  <c r="AB4212" i="103"/>
  <c r="Y4213" i="103"/>
  <c r="Z4213" i="103"/>
  <c r="AA4213" i="103"/>
  <c r="AB4213" i="103"/>
  <c r="Y4214" i="103"/>
  <c r="Z4214" i="103"/>
  <c r="AA4214" i="103"/>
  <c r="AB4214" i="103"/>
  <c r="Y4215" i="103"/>
  <c r="Z4215" i="103"/>
  <c r="AA4215" i="103"/>
  <c r="AB4215" i="103"/>
  <c r="Y4216" i="103"/>
  <c r="Z4216" i="103"/>
  <c r="AA4216" i="103"/>
  <c r="AB4216" i="103"/>
  <c r="Y4217" i="103"/>
  <c r="Z4217" i="103"/>
  <c r="AA4217" i="103"/>
  <c r="AB4217" i="103"/>
  <c r="AC4217" i="103"/>
  <c r="Y4218" i="103"/>
  <c r="Z4218" i="103"/>
  <c r="AA4218" i="103"/>
  <c r="AB4218" i="103"/>
  <c r="AC4218" i="103"/>
  <c r="Y4219" i="103"/>
  <c r="Z4219" i="103"/>
  <c r="AA4219" i="103"/>
  <c r="AB4219" i="103"/>
  <c r="AC4219" i="103"/>
  <c r="Y4220" i="103"/>
  <c r="Z4220" i="103"/>
  <c r="AA4220" i="103"/>
  <c r="AB4220" i="103"/>
  <c r="AC4220" i="103"/>
  <c r="Y4221" i="103"/>
  <c r="Z4221" i="103"/>
  <c r="AA4221" i="103"/>
  <c r="AB4221" i="103"/>
  <c r="AC4221" i="103"/>
  <c r="Y4222" i="103"/>
  <c r="Z4222" i="103"/>
  <c r="AA4222" i="103"/>
  <c r="AB4222" i="103"/>
  <c r="AC4222" i="103"/>
  <c r="Y4223" i="103"/>
  <c r="Z4223" i="103"/>
  <c r="AA4223" i="103"/>
  <c r="AB4223" i="103"/>
  <c r="AC4223" i="103"/>
  <c r="Y4224" i="103"/>
  <c r="Z4224" i="103"/>
  <c r="AA4224" i="103"/>
  <c r="AB4224" i="103"/>
  <c r="AC4224" i="103"/>
  <c r="Y4225" i="103"/>
  <c r="Z4225" i="103"/>
  <c r="AA4225" i="103"/>
  <c r="AB4225" i="103"/>
  <c r="AC4225" i="103"/>
  <c r="Z4226" i="103"/>
  <c r="AA4226" i="103"/>
  <c r="AB4226" i="103"/>
  <c r="AC4226" i="103"/>
  <c r="Z4227" i="103"/>
  <c r="AA4227" i="103"/>
  <c r="AB4227" i="103"/>
  <c r="Y4228" i="103"/>
  <c r="Z4228" i="103"/>
  <c r="AA4228" i="103"/>
  <c r="AB4228" i="103"/>
  <c r="AC4228" i="103"/>
  <c r="Y4229" i="103"/>
  <c r="Z4229" i="103"/>
  <c r="AA4229" i="103"/>
  <c r="AB4229" i="103"/>
  <c r="AC4229" i="103"/>
  <c r="Y4230" i="103"/>
  <c r="Z4230" i="103"/>
  <c r="AA4230" i="103"/>
  <c r="AB4230" i="103"/>
  <c r="AC4230" i="103"/>
  <c r="Y4231" i="103"/>
  <c r="Z4231" i="103"/>
  <c r="AA4231" i="103"/>
  <c r="AB4231" i="103"/>
  <c r="AC4231" i="103"/>
  <c r="Y4232" i="103"/>
  <c r="Z4232" i="103"/>
  <c r="AA4232" i="103"/>
  <c r="AB4232" i="103"/>
  <c r="AC4232" i="103"/>
  <c r="Y4233" i="103"/>
  <c r="Z4233" i="103"/>
  <c r="AA4233" i="103"/>
  <c r="AB4233" i="103"/>
  <c r="AC4233" i="103"/>
  <c r="Y4234" i="103"/>
  <c r="Z4234" i="103"/>
  <c r="AA4234" i="103"/>
  <c r="AB4234" i="103"/>
  <c r="AC4234" i="103"/>
  <c r="Y4235" i="103"/>
  <c r="Z4235" i="103"/>
  <c r="AA4235" i="103"/>
  <c r="AB4235" i="103"/>
  <c r="AC4235" i="103"/>
  <c r="Y4236" i="103"/>
  <c r="Z4236" i="103"/>
  <c r="AA4236" i="103"/>
  <c r="AB4236" i="103"/>
  <c r="AC4236" i="103"/>
  <c r="Y4237" i="103"/>
  <c r="Z4237" i="103"/>
  <c r="AA4237" i="103"/>
  <c r="AB4237" i="103"/>
  <c r="AC4237" i="103"/>
  <c r="Y4238" i="103"/>
  <c r="Z4238" i="103"/>
  <c r="AA4238" i="103"/>
  <c r="AB4238" i="103"/>
  <c r="AC4238" i="103"/>
  <c r="Y4239" i="103"/>
  <c r="Z4239" i="103"/>
  <c r="AA4239" i="103"/>
  <c r="AB4239" i="103"/>
  <c r="AC4239" i="103"/>
  <c r="Y4240" i="103"/>
  <c r="Z4240" i="103"/>
  <c r="AA4240" i="103"/>
  <c r="AB4240" i="103"/>
  <c r="AC4240" i="103"/>
  <c r="Y4241" i="103"/>
  <c r="Z4241" i="103"/>
  <c r="AA4241" i="103"/>
  <c r="AB4241" i="103"/>
  <c r="AC4241" i="103"/>
  <c r="Z4242" i="103"/>
  <c r="AA4242" i="103"/>
  <c r="AB4242" i="103"/>
  <c r="AC4242" i="103"/>
  <c r="Z4243" i="103"/>
  <c r="AA4243" i="103"/>
  <c r="AB4243" i="103"/>
  <c r="Y4244" i="103"/>
  <c r="Z4244" i="103"/>
  <c r="AA4244" i="103"/>
  <c r="AB4244" i="103"/>
  <c r="AC4244" i="103"/>
  <c r="Y4245" i="103"/>
  <c r="Z4245" i="103"/>
  <c r="AA4245" i="103"/>
  <c r="AB4245" i="103"/>
  <c r="AC4245" i="103"/>
  <c r="Y4246" i="103"/>
  <c r="Z4246" i="103"/>
  <c r="AA4246" i="103"/>
  <c r="AB4246" i="103"/>
  <c r="AC4246" i="103"/>
  <c r="Y4247" i="103"/>
  <c r="Z4247" i="103"/>
  <c r="AA4247" i="103"/>
  <c r="AB4247" i="103"/>
  <c r="AC4247" i="103"/>
  <c r="Y4248" i="103"/>
  <c r="Z4248" i="103"/>
  <c r="AA4248" i="103"/>
  <c r="AB4248" i="103"/>
  <c r="AC4248" i="103"/>
  <c r="Y4249" i="103"/>
  <c r="Z4249" i="103"/>
  <c r="AA4249" i="103"/>
  <c r="AB4249" i="103"/>
  <c r="AC4249" i="103"/>
  <c r="Y4250" i="103"/>
  <c r="Z4250" i="103"/>
  <c r="AA4250" i="103"/>
  <c r="AB4250" i="103"/>
  <c r="AC4250" i="103"/>
  <c r="Y4251" i="103"/>
  <c r="Z4251" i="103"/>
  <c r="AA4251" i="103"/>
  <c r="AB4251" i="103"/>
  <c r="AC4251" i="103"/>
  <c r="Y4252" i="103"/>
  <c r="Z4252" i="103"/>
  <c r="AA4252" i="103"/>
  <c r="AB4252" i="103"/>
  <c r="AC4252" i="103"/>
  <c r="Y4253" i="103"/>
  <c r="Z4253" i="103"/>
  <c r="AA4253" i="103"/>
  <c r="AB4253" i="103"/>
  <c r="AC4253" i="103"/>
  <c r="Y4254" i="103"/>
  <c r="Z4254" i="103"/>
  <c r="AA4254" i="103"/>
  <c r="AB4254" i="103"/>
  <c r="AC4254" i="103"/>
  <c r="Y4255" i="103"/>
  <c r="Z4255" i="103"/>
  <c r="AA4255" i="103"/>
  <c r="AB4255" i="103"/>
  <c r="AC4255" i="103"/>
  <c r="Y4256" i="103"/>
  <c r="Z4256" i="103"/>
  <c r="AA4256" i="103"/>
  <c r="AB4256" i="103"/>
  <c r="AC4256" i="103"/>
  <c r="Y4257" i="103"/>
  <c r="Z4257" i="103"/>
  <c r="AA4257" i="103"/>
  <c r="AB4257" i="103"/>
  <c r="AC4257" i="103"/>
  <c r="Z4258" i="103"/>
  <c r="AA4258" i="103"/>
  <c r="AB4258" i="103"/>
  <c r="AC4258" i="103"/>
  <c r="Z4259" i="103"/>
  <c r="AA4259" i="103"/>
  <c r="AB4259" i="103"/>
  <c r="Y4260" i="103"/>
  <c r="Z4260" i="103"/>
  <c r="AA4260" i="103"/>
  <c r="AB4260" i="103"/>
  <c r="AC4260" i="103"/>
  <c r="Y4261" i="103"/>
  <c r="Z4261" i="103"/>
  <c r="AA4261" i="103"/>
  <c r="AB4261" i="103"/>
  <c r="AC4261" i="103"/>
  <c r="Y4262" i="103"/>
  <c r="Z4262" i="103"/>
  <c r="AA4262" i="103"/>
  <c r="AB4262" i="103"/>
  <c r="AC4262" i="103"/>
  <c r="Y4263" i="103"/>
  <c r="Z4263" i="103"/>
  <c r="AA4263" i="103"/>
  <c r="AB4263" i="103"/>
  <c r="AC4263" i="103"/>
  <c r="Y4264" i="103"/>
  <c r="Z4264" i="103"/>
  <c r="AA4264" i="103"/>
  <c r="AB4264" i="103"/>
  <c r="AC4264" i="103"/>
  <c r="Y4265" i="103"/>
  <c r="Z4265" i="103"/>
  <c r="AA4265" i="103"/>
  <c r="AB4265" i="103"/>
  <c r="AC4265" i="103"/>
  <c r="Y4266" i="103"/>
  <c r="Z4266" i="103"/>
  <c r="AA4266" i="103"/>
  <c r="AB4266" i="103"/>
  <c r="AC4266" i="103"/>
  <c r="Y4267" i="103"/>
  <c r="Z4267" i="103"/>
  <c r="AA4267" i="103"/>
  <c r="AB4267" i="103"/>
  <c r="AC4267" i="103"/>
  <c r="Y4268" i="103"/>
  <c r="Z4268" i="103"/>
  <c r="AA4268" i="103"/>
  <c r="AB4268" i="103"/>
  <c r="AC4268" i="103"/>
  <c r="Y4269" i="103"/>
  <c r="Z4269" i="103"/>
  <c r="AA4269" i="103"/>
  <c r="AB4269" i="103"/>
  <c r="AC4269" i="103"/>
  <c r="Y4270" i="103"/>
  <c r="Z4270" i="103"/>
  <c r="AA4270" i="103"/>
  <c r="AB4270" i="103"/>
  <c r="AC4270" i="103"/>
  <c r="Y4271" i="103"/>
  <c r="Z4271" i="103"/>
  <c r="AA4271" i="103"/>
  <c r="AB4271" i="103"/>
  <c r="AC4271" i="103"/>
  <c r="Y4272" i="103"/>
  <c r="Z4272" i="103"/>
  <c r="AA4272" i="103"/>
  <c r="AB4272" i="103"/>
  <c r="AC4272" i="103"/>
  <c r="Y4273" i="103"/>
  <c r="Z4273" i="103"/>
  <c r="AA4273" i="103"/>
  <c r="AB4273" i="103"/>
  <c r="AC4273" i="103"/>
  <c r="Z4274" i="103"/>
  <c r="AA4274" i="103"/>
  <c r="AB4274" i="103"/>
  <c r="AC4274" i="103"/>
  <c r="Y4275" i="103"/>
  <c r="Z4275" i="103"/>
  <c r="AA4275" i="103"/>
  <c r="AB4275" i="103"/>
  <c r="AC4275" i="103"/>
  <c r="Y4276" i="103"/>
  <c r="Z4276" i="103"/>
  <c r="AA4276" i="103"/>
  <c r="AB4276" i="103"/>
  <c r="AC4276" i="103"/>
  <c r="Y4277" i="103"/>
  <c r="Z4277" i="103"/>
  <c r="AA4277" i="103"/>
  <c r="AB4277" i="103"/>
  <c r="AC4277" i="103"/>
  <c r="Y4278" i="103"/>
  <c r="Z4278" i="103"/>
  <c r="AA4278" i="103"/>
  <c r="AB4278" i="103"/>
  <c r="AC4278" i="103"/>
  <c r="Y4279" i="103"/>
  <c r="Z4279" i="103"/>
  <c r="AA4279" i="103"/>
  <c r="AB4279" i="103"/>
  <c r="AC4279" i="103"/>
  <c r="Y4280" i="103"/>
  <c r="Z4280" i="103"/>
  <c r="AA4280" i="103"/>
  <c r="AB4280" i="103"/>
  <c r="AC4280" i="103"/>
  <c r="Y4281" i="103"/>
  <c r="Z4281" i="103"/>
  <c r="AA4281" i="103"/>
  <c r="AB4281" i="103"/>
  <c r="AC4281" i="103"/>
  <c r="Y4282" i="103"/>
  <c r="Z4282" i="103"/>
  <c r="AA4282" i="103"/>
  <c r="AB4282" i="103"/>
  <c r="AC4282" i="103"/>
  <c r="Y4283" i="103"/>
  <c r="Z4283" i="103"/>
  <c r="AA4283" i="103"/>
  <c r="AB4283" i="103"/>
  <c r="AC4283" i="103"/>
  <c r="Y4284" i="103"/>
  <c r="Z4284" i="103"/>
  <c r="AA4284" i="103"/>
  <c r="AB4284" i="103"/>
  <c r="AC4284" i="103"/>
  <c r="Y4285" i="103"/>
  <c r="Z4285" i="103"/>
  <c r="AA4285" i="103"/>
  <c r="AB4285" i="103"/>
  <c r="AC4285" i="103"/>
  <c r="Y4286" i="103"/>
  <c r="Z4286" i="103"/>
  <c r="AA4286" i="103"/>
  <c r="AB4286" i="103"/>
  <c r="AC4286" i="103"/>
  <c r="Y4287" i="103"/>
  <c r="Z4287" i="103"/>
  <c r="AA4287" i="103"/>
  <c r="AB4287" i="103"/>
  <c r="AC4287" i="103"/>
  <c r="Y4288" i="103"/>
  <c r="Z4288" i="103"/>
  <c r="AA4288" i="103"/>
  <c r="AB4288" i="103"/>
  <c r="AC4288" i="103"/>
  <c r="Y4289" i="103"/>
  <c r="Z4289" i="103"/>
  <c r="AA4289" i="103"/>
  <c r="AB4289" i="103"/>
  <c r="AC4289" i="103"/>
  <c r="Z4290" i="103"/>
  <c r="AA4290" i="103"/>
  <c r="AB4290" i="103"/>
  <c r="AC4290" i="103"/>
  <c r="Z4291" i="103"/>
  <c r="AA4291" i="103"/>
  <c r="AB4291" i="103"/>
  <c r="Y4292" i="103"/>
  <c r="Z4292" i="103"/>
  <c r="AA4292" i="103"/>
  <c r="AB4292" i="103"/>
  <c r="AC4292" i="103"/>
  <c r="Y4293" i="103"/>
  <c r="Z4293" i="103"/>
  <c r="AA4293" i="103"/>
  <c r="AB4293" i="103"/>
  <c r="AC4293" i="103"/>
  <c r="Y4294" i="103"/>
  <c r="Z4294" i="103"/>
  <c r="AA4294" i="103"/>
  <c r="AB4294" i="103"/>
  <c r="AC4294" i="103"/>
  <c r="Y4295" i="103"/>
  <c r="Z4295" i="103"/>
  <c r="AA4295" i="103"/>
  <c r="AB4295" i="103"/>
  <c r="AC4295" i="103"/>
  <c r="Y4296" i="103"/>
  <c r="Z4296" i="103"/>
  <c r="AA4296" i="103"/>
  <c r="AB4296" i="103"/>
  <c r="AC4296" i="103"/>
  <c r="Y4297" i="103"/>
  <c r="Z4297" i="103"/>
  <c r="AA4297" i="103"/>
  <c r="AB4297" i="103"/>
  <c r="AC4297" i="103"/>
  <c r="Y4298" i="103"/>
  <c r="Z4298" i="103"/>
  <c r="AA4298" i="103"/>
  <c r="AB4298" i="103"/>
  <c r="AC4298" i="103"/>
  <c r="Y4299" i="103"/>
  <c r="Z4299" i="103"/>
  <c r="AA4299" i="103"/>
  <c r="AB4299" i="103"/>
  <c r="AC4299" i="103"/>
  <c r="Y4300" i="103"/>
  <c r="Z4300" i="103"/>
  <c r="AA4300" i="103"/>
  <c r="AB4300" i="103"/>
  <c r="AC4300" i="103"/>
  <c r="Y4301" i="103"/>
  <c r="Z4301" i="103"/>
  <c r="AA4301" i="103"/>
  <c r="AB4301" i="103"/>
  <c r="AC4301" i="103"/>
  <c r="Y4302" i="103"/>
  <c r="Z4302" i="103"/>
  <c r="AA4302" i="103"/>
  <c r="AB4302" i="103"/>
  <c r="AC4302" i="103"/>
  <c r="Y4303" i="103"/>
  <c r="Z4303" i="103"/>
  <c r="AA4303" i="103"/>
  <c r="AB4303" i="103"/>
  <c r="AC4303" i="103"/>
  <c r="Y4304" i="103"/>
  <c r="Z4304" i="103"/>
  <c r="AA4304" i="103"/>
  <c r="AB4304" i="103"/>
  <c r="AC4304" i="103"/>
  <c r="Y4305" i="103"/>
  <c r="Z4305" i="103"/>
  <c r="AA4305" i="103"/>
  <c r="AB4305" i="103"/>
  <c r="AC4305" i="103"/>
  <c r="Z4306" i="103"/>
  <c r="AA4306" i="103"/>
  <c r="AB4306" i="103"/>
  <c r="AC4306" i="103"/>
  <c r="Y4307" i="103"/>
  <c r="Z4307" i="103"/>
  <c r="AA4307" i="103"/>
  <c r="AB4307" i="103"/>
  <c r="AC4307" i="103"/>
  <c r="Y4308" i="103"/>
  <c r="Z4308" i="103"/>
  <c r="AA4308" i="103"/>
  <c r="AB4308" i="103"/>
  <c r="AC4308" i="103"/>
  <c r="Y4309" i="103"/>
  <c r="Z4309" i="103"/>
  <c r="AA4309" i="103"/>
  <c r="AB4309" i="103"/>
  <c r="AC4309" i="103"/>
  <c r="Y4310" i="103"/>
  <c r="Z4310" i="103"/>
  <c r="AA4310" i="103"/>
  <c r="AB4310" i="103"/>
  <c r="AC4310" i="103"/>
  <c r="Y4311" i="103"/>
  <c r="Z4311" i="103"/>
  <c r="AA4311" i="103"/>
  <c r="AB4311" i="103"/>
  <c r="AC4311" i="103"/>
  <c r="Y4312" i="103"/>
  <c r="Z4312" i="103"/>
  <c r="AA4312" i="103"/>
  <c r="AB4312" i="103"/>
  <c r="AC4312" i="103"/>
  <c r="Y4313" i="103"/>
  <c r="Z4313" i="103"/>
  <c r="AA4313" i="103"/>
  <c r="AB4313" i="103"/>
  <c r="AC4313" i="103"/>
  <c r="Y4314" i="103"/>
  <c r="Z4314" i="103"/>
  <c r="AA4314" i="103"/>
  <c r="AB4314" i="103"/>
  <c r="AC4314" i="103"/>
  <c r="Y4315" i="103"/>
  <c r="Z4315" i="103"/>
  <c r="AA4315" i="103"/>
  <c r="AB4315" i="103"/>
  <c r="AC4315" i="103"/>
  <c r="Y4316" i="103"/>
  <c r="Z4316" i="103"/>
  <c r="AA4316" i="103"/>
  <c r="AB4316" i="103"/>
  <c r="AC4316" i="103"/>
  <c r="Y4317" i="103"/>
  <c r="Z4317" i="103"/>
  <c r="AA4317" i="103"/>
  <c r="AB4317" i="103"/>
  <c r="AC4317" i="103"/>
  <c r="Y4318" i="103"/>
  <c r="Z4318" i="103"/>
  <c r="AA4318" i="103"/>
  <c r="AB4318" i="103"/>
  <c r="AC4318" i="103"/>
  <c r="Y4319" i="103"/>
  <c r="Z4319" i="103"/>
  <c r="AA4319" i="103"/>
  <c r="AB4319" i="103"/>
  <c r="AC4319" i="103"/>
  <c r="Y4320" i="103"/>
  <c r="Z4320" i="103"/>
  <c r="AA4320" i="103"/>
  <c r="AB4320" i="103"/>
  <c r="AC4320" i="103"/>
  <c r="Y4321" i="103"/>
  <c r="Z4321" i="103"/>
  <c r="AA4321" i="103"/>
  <c r="AB4321" i="103"/>
  <c r="AC4321" i="103"/>
  <c r="Z4322" i="103"/>
  <c r="AA4322" i="103"/>
  <c r="AB4322" i="103"/>
  <c r="AC4322" i="103"/>
  <c r="Y3" i="103"/>
  <c r="Z3" i="103"/>
  <c r="AA3" i="103"/>
  <c r="AB3" i="103"/>
  <c r="AC3" i="103"/>
  <c r="Y4" i="103"/>
  <c r="Z4" i="103"/>
  <c r="AA4" i="103"/>
  <c r="AB4" i="103"/>
  <c r="AC4" i="103"/>
  <c r="Y5" i="103"/>
  <c r="Z5" i="103"/>
  <c r="AA5" i="103"/>
  <c r="AB5" i="103"/>
  <c r="AC5" i="103"/>
  <c r="Y6" i="103"/>
  <c r="Z6" i="103"/>
  <c r="AA6" i="103"/>
  <c r="AB6" i="103"/>
  <c r="AC6" i="103"/>
  <c r="Y7" i="103"/>
  <c r="Z7" i="103"/>
  <c r="AA7" i="103"/>
  <c r="AB7" i="103"/>
  <c r="AC7" i="103"/>
  <c r="Y8" i="103"/>
  <c r="Z8" i="103"/>
  <c r="AA8" i="103"/>
  <c r="AB8" i="103"/>
  <c r="AC8" i="103"/>
  <c r="Y9" i="103"/>
  <c r="Z9" i="103"/>
  <c r="AA9" i="103"/>
  <c r="AB9" i="103"/>
  <c r="AC9" i="103"/>
  <c r="Y10" i="103"/>
  <c r="Z10" i="103"/>
  <c r="AA10" i="103"/>
  <c r="AB10" i="103"/>
  <c r="AC10" i="103"/>
  <c r="Y11" i="103"/>
  <c r="Z11" i="103"/>
  <c r="AA11" i="103"/>
  <c r="AB11" i="103"/>
  <c r="AC11" i="103"/>
  <c r="Y12" i="103"/>
  <c r="Z12" i="103"/>
  <c r="AA12" i="103"/>
  <c r="AB12" i="103"/>
  <c r="AC12" i="103"/>
  <c r="U4134" i="103"/>
  <c r="U4135" i="103"/>
  <c r="U4136" i="103"/>
  <c r="U4137" i="103"/>
  <c r="U4138" i="103"/>
  <c r="U4139" i="103"/>
  <c r="U4140" i="103"/>
  <c r="U4141" i="103"/>
  <c r="U4142" i="103"/>
  <c r="U4143" i="103"/>
  <c r="U4144" i="103"/>
  <c r="U4145" i="103"/>
  <c r="U4156" i="103"/>
  <c r="U4157" i="103"/>
  <c r="U4158" i="103"/>
  <c r="U4159" i="103"/>
  <c r="U4160" i="103"/>
  <c r="U4161" i="103"/>
  <c r="U4165" i="103"/>
  <c r="U4166" i="103"/>
  <c r="U4167" i="103"/>
  <c r="U4168" i="103"/>
  <c r="U4169" i="103"/>
  <c r="U4170" i="103"/>
  <c r="U4171" i="103"/>
  <c r="U4172" i="103"/>
  <c r="U4173" i="103"/>
  <c r="U4174" i="103"/>
  <c r="U4175" i="103"/>
  <c r="U4176" i="103"/>
  <c r="U4177" i="103"/>
  <c r="U4182" i="103"/>
  <c r="U4183" i="103"/>
  <c r="U4184" i="103"/>
  <c r="U4185" i="103"/>
  <c r="U4186" i="103"/>
  <c r="U4187" i="103"/>
  <c r="U4188" i="103"/>
  <c r="U4189" i="103"/>
  <c r="U4190" i="103"/>
  <c r="U4191" i="103"/>
  <c r="U4192" i="103"/>
  <c r="U4193" i="103"/>
  <c r="U4194" i="103"/>
  <c r="U4195" i="103"/>
  <c r="U4196" i="103"/>
  <c r="U4197" i="103"/>
  <c r="U4198" i="103"/>
  <c r="U4199" i="103"/>
  <c r="U4200" i="103"/>
  <c r="U4201" i="103"/>
  <c r="U4202" i="103"/>
  <c r="U4203" i="103"/>
  <c r="U4204" i="103"/>
  <c r="U4205" i="103"/>
  <c r="U4206" i="103"/>
  <c r="U4207" i="103"/>
  <c r="U4208" i="103"/>
  <c r="U4209" i="103"/>
  <c r="U4217" i="103"/>
  <c r="U4218" i="103"/>
  <c r="U4219" i="103"/>
  <c r="U4220" i="103"/>
  <c r="U4221" i="103"/>
  <c r="U4222" i="103"/>
  <c r="U4223" i="103"/>
  <c r="U4224" i="103"/>
  <c r="U4225" i="103"/>
  <c r="U4228" i="103"/>
  <c r="U4229" i="103"/>
  <c r="U4230" i="103"/>
  <c r="U4231" i="103"/>
  <c r="U4232" i="103"/>
  <c r="U4233" i="103"/>
  <c r="U4234" i="103"/>
  <c r="U4235" i="103"/>
  <c r="U4236" i="103"/>
  <c r="U4237" i="103"/>
  <c r="U4238" i="103"/>
  <c r="U4239" i="103"/>
  <c r="U4240" i="103"/>
  <c r="U4241" i="103"/>
  <c r="U4244" i="103"/>
  <c r="U4245" i="103"/>
  <c r="U4246" i="103"/>
  <c r="U4247" i="103"/>
  <c r="U4248" i="103"/>
  <c r="U4249" i="103"/>
  <c r="U4250" i="103"/>
  <c r="U4251" i="103"/>
  <c r="U4252" i="103"/>
  <c r="U4253" i="103"/>
  <c r="U4254" i="103"/>
  <c r="U4255" i="103"/>
  <c r="U4256" i="103"/>
  <c r="U4257" i="103"/>
  <c r="U4260" i="103"/>
  <c r="U4261" i="103"/>
  <c r="U4262" i="103"/>
  <c r="U4263" i="103"/>
  <c r="U4264" i="103"/>
  <c r="U4265" i="103"/>
  <c r="U4266" i="103"/>
  <c r="U4267" i="103"/>
  <c r="U4268" i="103"/>
  <c r="U4269" i="103"/>
  <c r="U4270" i="103"/>
  <c r="U4271" i="103"/>
  <c r="U4272" i="103"/>
  <c r="U4273" i="103"/>
  <c r="U4275" i="103"/>
  <c r="U4276" i="103"/>
  <c r="U4277" i="103"/>
  <c r="U4278" i="103"/>
  <c r="U4279" i="103"/>
  <c r="U4280" i="103"/>
  <c r="U4281" i="103"/>
  <c r="U4282" i="103"/>
  <c r="U4283" i="103"/>
  <c r="U4284" i="103"/>
  <c r="U4285" i="103"/>
  <c r="U4286" i="103"/>
  <c r="U4287" i="103"/>
  <c r="U4288" i="103"/>
  <c r="U4289" i="103"/>
  <c r="U4292" i="103"/>
  <c r="U4293" i="103"/>
  <c r="U4294" i="103"/>
  <c r="U4295" i="103"/>
  <c r="U4296" i="103"/>
  <c r="U4297" i="103"/>
  <c r="U4298" i="103"/>
  <c r="U4299" i="103"/>
  <c r="U4300" i="103"/>
  <c r="U4301" i="103"/>
  <c r="U4302" i="103"/>
  <c r="U4303" i="103"/>
  <c r="U4304" i="103"/>
  <c r="U4305" i="103"/>
  <c r="U4307" i="103"/>
  <c r="U4308" i="103"/>
  <c r="U4309" i="103"/>
  <c r="U4310" i="103"/>
  <c r="U4311" i="103"/>
  <c r="U4312" i="103"/>
  <c r="U4313" i="103"/>
  <c r="U4314" i="103"/>
  <c r="U4315" i="103"/>
  <c r="U4316" i="103"/>
  <c r="U4317" i="103"/>
  <c r="U4318" i="103"/>
  <c r="U4319" i="103"/>
  <c r="U4320" i="103"/>
  <c r="U4321" i="103"/>
  <c r="U4132" i="103"/>
  <c r="U4133" i="103"/>
  <c r="U13" i="103"/>
  <c r="U14" i="103"/>
  <c r="U15" i="103"/>
  <c r="U16" i="103"/>
  <c r="U17" i="103"/>
  <c r="U18" i="103"/>
  <c r="U19" i="103"/>
  <c r="U20" i="103"/>
  <c r="U21" i="103"/>
  <c r="U22" i="103"/>
  <c r="U23" i="103"/>
  <c r="U24" i="103"/>
  <c r="U25" i="103"/>
  <c r="U27" i="103"/>
  <c r="U28" i="103"/>
  <c r="U29" i="103"/>
  <c r="U30" i="103"/>
  <c r="U31" i="103"/>
  <c r="U32" i="103"/>
  <c r="U33" i="103"/>
  <c r="U34" i="103"/>
  <c r="U35" i="103"/>
  <c r="U36" i="103"/>
  <c r="U37" i="103"/>
  <c r="U38" i="103"/>
  <c r="U39" i="103"/>
  <c r="U40" i="103"/>
  <c r="U41" i="103"/>
  <c r="U42" i="103"/>
  <c r="U43" i="103"/>
  <c r="U44" i="103"/>
  <c r="U45" i="103"/>
  <c r="U46" i="103"/>
  <c r="U47" i="103"/>
  <c r="U48" i="103"/>
  <c r="U49" i="103"/>
  <c r="U50" i="103"/>
  <c r="U51" i="103"/>
  <c r="U52" i="103"/>
  <c r="U53" i="103"/>
  <c r="U54" i="103"/>
  <c r="U55" i="103"/>
  <c r="U56" i="103"/>
  <c r="U57" i="103"/>
  <c r="U58" i="103"/>
  <c r="U59" i="103"/>
  <c r="U60" i="103"/>
  <c r="U61" i="103"/>
  <c r="U62" i="103"/>
  <c r="U63" i="103"/>
  <c r="U64" i="103"/>
  <c r="U65" i="103"/>
  <c r="U66" i="103"/>
  <c r="U67" i="103"/>
  <c r="U68" i="103"/>
  <c r="U69" i="103"/>
  <c r="U70" i="103"/>
  <c r="U71" i="103"/>
  <c r="U72" i="103"/>
  <c r="U73" i="103"/>
  <c r="U74" i="103"/>
  <c r="U75" i="103"/>
  <c r="U76" i="103"/>
  <c r="U77" i="103"/>
  <c r="U78" i="103"/>
  <c r="U79" i="103"/>
  <c r="U80" i="103"/>
  <c r="U81" i="103"/>
  <c r="U82" i="103"/>
  <c r="U83" i="103"/>
  <c r="U84" i="103"/>
  <c r="U85" i="103"/>
  <c r="U86" i="103"/>
  <c r="U87" i="103"/>
  <c r="U88" i="103"/>
  <c r="U89" i="103"/>
  <c r="U90" i="103"/>
  <c r="U91" i="103"/>
  <c r="U92" i="103"/>
  <c r="U93" i="103"/>
  <c r="U94" i="103"/>
  <c r="U95" i="103"/>
  <c r="U96" i="103"/>
  <c r="U97" i="103"/>
  <c r="U98" i="103"/>
  <c r="U99" i="103"/>
  <c r="U100" i="103"/>
  <c r="U101" i="103"/>
  <c r="U102" i="103"/>
  <c r="U103" i="103"/>
  <c r="U104" i="103"/>
  <c r="U105" i="103"/>
  <c r="U106" i="103"/>
  <c r="U107" i="103"/>
  <c r="U108" i="103"/>
  <c r="U109" i="103"/>
  <c r="U110" i="103"/>
  <c r="U111" i="103"/>
  <c r="U112" i="103"/>
  <c r="U113" i="103"/>
  <c r="U114" i="103"/>
  <c r="U115" i="103"/>
  <c r="U116" i="103"/>
  <c r="U117" i="103"/>
  <c r="U118" i="103"/>
  <c r="U119" i="103"/>
  <c r="U120" i="103"/>
  <c r="U121" i="103"/>
  <c r="U122" i="103"/>
  <c r="U123" i="103"/>
  <c r="U124" i="103"/>
  <c r="U125" i="103"/>
  <c r="U126" i="103"/>
  <c r="U127" i="103"/>
  <c r="U128" i="103"/>
  <c r="U129" i="103"/>
  <c r="U130" i="103"/>
  <c r="U131" i="103"/>
  <c r="U132" i="103"/>
  <c r="U133" i="103"/>
  <c r="U134" i="103"/>
  <c r="U135" i="103"/>
  <c r="U136" i="103"/>
  <c r="U137" i="103"/>
  <c r="U138" i="103"/>
  <c r="U139" i="103"/>
  <c r="U140" i="103"/>
  <c r="U141" i="103"/>
  <c r="U142" i="103"/>
  <c r="U143" i="103"/>
  <c r="U144" i="103"/>
  <c r="U145" i="103"/>
  <c r="U146" i="103"/>
  <c r="U147" i="103"/>
  <c r="U148" i="103"/>
  <c r="U149" i="103"/>
  <c r="U150" i="103"/>
  <c r="U151" i="103"/>
  <c r="U152" i="103"/>
  <c r="U153" i="103"/>
  <c r="U154" i="103"/>
  <c r="U155" i="103"/>
  <c r="U156" i="103"/>
  <c r="U157" i="103"/>
  <c r="U158" i="103"/>
  <c r="U159" i="103"/>
  <c r="U160" i="103"/>
  <c r="U161" i="103"/>
  <c r="U162" i="103"/>
  <c r="U163" i="103"/>
  <c r="U164" i="103"/>
  <c r="U165" i="103"/>
  <c r="U166" i="103"/>
  <c r="U167" i="103"/>
  <c r="U168" i="103"/>
  <c r="U169" i="103"/>
  <c r="U170" i="103"/>
  <c r="U171" i="103"/>
  <c r="U172" i="103"/>
  <c r="U173" i="103"/>
  <c r="U174" i="103"/>
  <c r="U175" i="103"/>
  <c r="U176" i="103"/>
  <c r="U177" i="103"/>
  <c r="U178" i="103"/>
  <c r="U179" i="103"/>
  <c r="U180" i="103"/>
  <c r="U181" i="103"/>
  <c r="U182" i="103"/>
  <c r="U183" i="103"/>
  <c r="U184" i="103"/>
  <c r="U185" i="103"/>
  <c r="U186" i="103"/>
  <c r="U187" i="103"/>
  <c r="U188" i="103"/>
  <c r="U189" i="103"/>
  <c r="U190" i="103"/>
  <c r="U191" i="103"/>
  <c r="U192" i="103"/>
  <c r="U193" i="103"/>
  <c r="U194" i="103"/>
  <c r="U195" i="103"/>
  <c r="U196" i="103"/>
  <c r="U197" i="103"/>
  <c r="U198" i="103"/>
  <c r="U199" i="103"/>
  <c r="U200" i="103"/>
  <c r="U201" i="103"/>
  <c r="U202" i="103"/>
  <c r="U203" i="103"/>
  <c r="U204" i="103"/>
  <c r="U205" i="103"/>
  <c r="U206" i="103"/>
  <c r="U207" i="103"/>
  <c r="U208" i="103"/>
  <c r="U209" i="103"/>
  <c r="U210" i="103"/>
  <c r="U211" i="103"/>
  <c r="U212" i="103"/>
  <c r="U213" i="103"/>
  <c r="U214" i="103"/>
  <c r="U215" i="103"/>
  <c r="U216" i="103"/>
  <c r="U217" i="103"/>
  <c r="U218" i="103"/>
  <c r="U219" i="103"/>
  <c r="U220" i="103"/>
  <c r="U221" i="103"/>
  <c r="U222" i="103"/>
  <c r="U223" i="103"/>
  <c r="U224" i="103"/>
  <c r="U225" i="103"/>
  <c r="U226" i="103"/>
  <c r="U227" i="103"/>
  <c r="U228" i="103"/>
  <c r="U229" i="103"/>
  <c r="U230" i="103"/>
  <c r="U231" i="103"/>
  <c r="U232" i="103"/>
  <c r="U233" i="103"/>
  <c r="U234" i="103"/>
  <c r="U235" i="103"/>
  <c r="U236" i="103"/>
  <c r="U237" i="103"/>
  <c r="U238" i="103"/>
  <c r="U239" i="103"/>
  <c r="U240" i="103"/>
  <c r="U241" i="103"/>
  <c r="U242" i="103"/>
  <c r="U243" i="103"/>
  <c r="U244" i="103"/>
  <c r="U245" i="103"/>
  <c r="U246" i="103"/>
  <c r="U247" i="103"/>
  <c r="U248" i="103"/>
  <c r="U249" i="103"/>
  <c r="U250" i="103"/>
  <c r="U251" i="103"/>
  <c r="U252" i="103"/>
  <c r="U253" i="103"/>
  <c r="U254" i="103"/>
  <c r="U255" i="103"/>
  <c r="U256" i="103"/>
  <c r="U257" i="103"/>
  <c r="U258" i="103"/>
  <c r="U259" i="103"/>
  <c r="U260" i="103"/>
  <c r="U261" i="103"/>
  <c r="U262" i="103"/>
  <c r="U263" i="103"/>
  <c r="U264" i="103"/>
  <c r="U265" i="103"/>
  <c r="U266" i="103"/>
  <c r="U267" i="103"/>
  <c r="U268" i="103"/>
  <c r="U269" i="103"/>
  <c r="U270" i="103"/>
  <c r="U271" i="103"/>
  <c r="U272" i="103"/>
  <c r="U273" i="103"/>
  <c r="U274" i="103"/>
  <c r="U275" i="103"/>
  <c r="U276" i="103"/>
  <c r="U277" i="103"/>
  <c r="U278" i="103"/>
  <c r="U279" i="103"/>
  <c r="U280" i="103"/>
  <c r="U281" i="103"/>
  <c r="U282" i="103"/>
  <c r="U283" i="103"/>
  <c r="U284" i="103"/>
  <c r="U285" i="103"/>
  <c r="U286" i="103"/>
  <c r="U287" i="103"/>
  <c r="U288" i="103"/>
  <c r="U289" i="103"/>
  <c r="U290" i="103"/>
  <c r="U291" i="103"/>
  <c r="U292" i="103"/>
  <c r="U293" i="103"/>
  <c r="U294" i="103"/>
  <c r="U295" i="103"/>
  <c r="U296" i="103"/>
  <c r="U297" i="103"/>
  <c r="U298" i="103"/>
  <c r="U299" i="103"/>
  <c r="U300" i="103"/>
  <c r="U301" i="103"/>
  <c r="U302" i="103"/>
  <c r="U303" i="103"/>
  <c r="U304" i="103"/>
  <c r="U305" i="103"/>
  <c r="U306" i="103"/>
  <c r="U307" i="103"/>
  <c r="U308" i="103"/>
  <c r="U309" i="103"/>
  <c r="U310" i="103"/>
  <c r="U311" i="103"/>
  <c r="U312" i="103"/>
  <c r="U313" i="103"/>
  <c r="U314" i="103"/>
  <c r="U315" i="103"/>
  <c r="U316" i="103"/>
  <c r="U317" i="103"/>
  <c r="U318" i="103"/>
  <c r="U319" i="103"/>
  <c r="U320" i="103"/>
  <c r="U321" i="103"/>
  <c r="U322" i="103"/>
  <c r="U323" i="103"/>
  <c r="U324" i="103"/>
  <c r="U325" i="103"/>
  <c r="U326" i="103"/>
  <c r="U327" i="103"/>
  <c r="U328" i="103"/>
  <c r="U329" i="103"/>
  <c r="U330" i="103"/>
  <c r="U331" i="103"/>
  <c r="U332" i="103"/>
  <c r="U333" i="103"/>
  <c r="U334" i="103"/>
  <c r="U335" i="103"/>
  <c r="U336" i="103"/>
  <c r="U337" i="103"/>
  <c r="U338" i="103"/>
  <c r="U339" i="103"/>
  <c r="U340" i="103"/>
  <c r="U341" i="103"/>
  <c r="U342" i="103"/>
  <c r="U343" i="103"/>
  <c r="U344" i="103"/>
  <c r="U345" i="103"/>
  <c r="U346" i="103"/>
  <c r="U347" i="103"/>
  <c r="U348" i="103"/>
  <c r="U349" i="103"/>
  <c r="U350" i="103"/>
  <c r="U351" i="103"/>
  <c r="U352" i="103"/>
  <c r="U353" i="103"/>
  <c r="U354" i="103"/>
  <c r="U355" i="103"/>
  <c r="U356" i="103"/>
  <c r="U357" i="103"/>
  <c r="U358" i="103"/>
  <c r="U359" i="103"/>
  <c r="U360" i="103"/>
  <c r="U361" i="103"/>
  <c r="U362" i="103"/>
  <c r="U363" i="103"/>
  <c r="U364" i="103"/>
  <c r="U365" i="103"/>
  <c r="U366" i="103"/>
  <c r="U367" i="103"/>
  <c r="U368" i="103"/>
  <c r="U369" i="103"/>
  <c r="U370" i="103"/>
  <c r="U371" i="103"/>
  <c r="U372" i="103"/>
  <c r="U373" i="103"/>
  <c r="U374" i="103"/>
  <c r="U375" i="103"/>
  <c r="U376" i="103"/>
  <c r="U377" i="103"/>
  <c r="U378" i="103"/>
  <c r="U379" i="103"/>
  <c r="U380" i="103"/>
  <c r="U381" i="103"/>
  <c r="U382" i="103"/>
  <c r="U383" i="103"/>
  <c r="U384" i="103"/>
  <c r="U385" i="103"/>
  <c r="U386" i="103"/>
  <c r="U387" i="103"/>
  <c r="U388" i="103"/>
  <c r="U389" i="103"/>
  <c r="U390" i="103"/>
  <c r="U391" i="103"/>
  <c r="U392" i="103"/>
  <c r="U393" i="103"/>
  <c r="U394" i="103"/>
  <c r="U395" i="103"/>
  <c r="U396" i="103"/>
  <c r="U397" i="103"/>
  <c r="U398" i="103"/>
  <c r="U399" i="103"/>
  <c r="U400" i="103"/>
  <c r="U401" i="103"/>
  <c r="U402" i="103"/>
  <c r="U403" i="103"/>
  <c r="U404" i="103"/>
  <c r="U405" i="103"/>
  <c r="U406" i="103"/>
  <c r="U407" i="103"/>
  <c r="U408" i="103"/>
  <c r="U409" i="103"/>
  <c r="U410" i="103"/>
  <c r="U411" i="103"/>
  <c r="U412" i="103"/>
  <c r="U413" i="103"/>
  <c r="U414" i="103"/>
  <c r="U415" i="103"/>
  <c r="U416" i="103"/>
  <c r="U417" i="103"/>
  <c r="U418" i="103"/>
  <c r="U419" i="103"/>
  <c r="U420" i="103"/>
  <c r="U421" i="103"/>
  <c r="U422" i="103"/>
  <c r="U423" i="103"/>
  <c r="U424" i="103"/>
  <c r="U425" i="103"/>
  <c r="U426" i="103"/>
  <c r="U427" i="103"/>
  <c r="U428" i="103"/>
  <c r="U429" i="103"/>
  <c r="U430" i="103"/>
  <c r="U431" i="103"/>
  <c r="U432" i="103"/>
  <c r="U433" i="103"/>
  <c r="U434" i="103"/>
  <c r="U435" i="103"/>
  <c r="U436" i="103"/>
  <c r="U437" i="103"/>
  <c r="U438" i="103"/>
  <c r="U439" i="103"/>
  <c r="U440" i="103"/>
  <c r="U441" i="103"/>
  <c r="U442" i="103"/>
  <c r="U443" i="103"/>
  <c r="U444" i="103"/>
  <c r="U445" i="103"/>
  <c r="U446" i="103"/>
  <c r="U447" i="103"/>
  <c r="U448" i="103"/>
  <c r="U449" i="103"/>
  <c r="U450" i="103"/>
  <c r="U451" i="103"/>
  <c r="U452" i="103"/>
  <c r="U453" i="103"/>
  <c r="U454" i="103"/>
  <c r="U455" i="103"/>
  <c r="U456" i="103"/>
  <c r="U457" i="103"/>
  <c r="U458" i="103"/>
  <c r="U459" i="103"/>
  <c r="U460" i="103"/>
  <c r="U461" i="103"/>
  <c r="U462" i="103"/>
  <c r="U463" i="103"/>
  <c r="U464" i="103"/>
  <c r="U465" i="103"/>
  <c r="U466" i="103"/>
  <c r="U467" i="103"/>
  <c r="U468" i="103"/>
  <c r="U469" i="103"/>
  <c r="U470" i="103"/>
  <c r="U471" i="103"/>
  <c r="U472" i="103"/>
  <c r="U473" i="103"/>
  <c r="U474" i="103"/>
  <c r="U475" i="103"/>
  <c r="U476" i="103"/>
  <c r="U477" i="103"/>
  <c r="U478" i="103"/>
  <c r="U479" i="103"/>
  <c r="U480" i="103"/>
  <c r="U481" i="103"/>
  <c r="U482" i="103"/>
  <c r="U483" i="103"/>
  <c r="U484" i="103"/>
  <c r="U485" i="103"/>
  <c r="U486" i="103"/>
  <c r="U487" i="103"/>
  <c r="U488" i="103"/>
  <c r="U489" i="103"/>
  <c r="U490" i="103"/>
  <c r="U491" i="103"/>
  <c r="U492" i="103"/>
  <c r="U493" i="103"/>
  <c r="U494" i="103"/>
  <c r="U495" i="103"/>
  <c r="U496" i="103"/>
  <c r="U497" i="103"/>
  <c r="U498" i="103"/>
  <c r="U499" i="103"/>
  <c r="U500" i="103"/>
  <c r="U501" i="103"/>
  <c r="U502" i="103"/>
  <c r="U503" i="103"/>
  <c r="U504" i="103"/>
  <c r="U505" i="103"/>
  <c r="U506" i="103"/>
  <c r="U507" i="103"/>
  <c r="U508" i="103"/>
  <c r="U509" i="103"/>
  <c r="U510" i="103"/>
  <c r="U511" i="103"/>
  <c r="U512" i="103"/>
  <c r="U513" i="103"/>
  <c r="U514" i="103"/>
  <c r="U515" i="103"/>
  <c r="U516" i="103"/>
  <c r="U517" i="103"/>
  <c r="U518" i="103"/>
  <c r="U519" i="103"/>
  <c r="U520" i="103"/>
  <c r="U521" i="103"/>
  <c r="U522" i="103"/>
  <c r="U523" i="103"/>
  <c r="U524" i="103"/>
  <c r="U525" i="103"/>
  <c r="U526" i="103"/>
  <c r="U527" i="103"/>
  <c r="U528" i="103"/>
  <c r="U529" i="103"/>
  <c r="U530" i="103"/>
  <c r="U531" i="103"/>
  <c r="U532" i="103"/>
  <c r="U533" i="103"/>
  <c r="U534" i="103"/>
  <c r="U535" i="103"/>
  <c r="U536" i="103"/>
  <c r="U537" i="103"/>
  <c r="U538" i="103"/>
  <c r="U539" i="103"/>
  <c r="U540" i="103"/>
  <c r="U541" i="103"/>
  <c r="U542" i="103"/>
  <c r="U543" i="103"/>
  <c r="U544" i="103"/>
  <c r="U545" i="103"/>
  <c r="U546" i="103"/>
  <c r="U547" i="103"/>
  <c r="U548" i="103"/>
  <c r="U549" i="103"/>
  <c r="U550" i="103"/>
  <c r="U551" i="103"/>
  <c r="U552" i="103"/>
  <c r="U553" i="103"/>
  <c r="U554" i="103"/>
  <c r="U555" i="103"/>
  <c r="U556" i="103"/>
  <c r="U557" i="103"/>
  <c r="U558" i="103"/>
  <c r="U559" i="103"/>
  <c r="U560" i="103"/>
  <c r="U561" i="103"/>
  <c r="U562" i="103"/>
  <c r="U563" i="103"/>
  <c r="U564" i="103"/>
  <c r="U565" i="103"/>
  <c r="U566" i="103"/>
  <c r="U567" i="103"/>
  <c r="U568" i="103"/>
  <c r="U569" i="103"/>
  <c r="U570" i="103"/>
  <c r="U571" i="103"/>
  <c r="U572" i="103"/>
  <c r="U573" i="103"/>
  <c r="U574" i="103"/>
  <c r="U575" i="103"/>
  <c r="U576" i="103"/>
  <c r="U577" i="103"/>
  <c r="U578" i="103"/>
  <c r="U579" i="103"/>
  <c r="U580" i="103"/>
  <c r="U581" i="103"/>
  <c r="U582" i="103"/>
  <c r="U583" i="103"/>
  <c r="U584" i="103"/>
  <c r="U585" i="103"/>
  <c r="U586" i="103"/>
  <c r="U587" i="103"/>
  <c r="U588" i="103"/>
  <c r="U589" i="103"/>
  <c r="U590" i="103"/>
  <c r="U591" i="103"/>
  <c r="U592" i="103"/>
  <c r="U593" i="103"/>
  <c r="U594" i="103"/>
  <c r="U595" i="103"/>
  <c r="U596" i="103"/>
  <c r="U597" i="103"/>
  <c r="U598" i="103"/>
  <c r="U599" i="103"/>
  <c r="U600" i="103"/>
  <c r="U601" i="103"/>
  <c r="U602" i="103"/>
  <c r="U603" i="103"/>
  <c r="U604" i="103"/>
  <c r="U605" i="103"/>
  <c r="U606" i="103"/>
  <c r="U607" i="103"/>
  <c r="U608" i="103"/>
  <c r="U609" i="103"/>
  <c r="U610" i="103"/>
  <c r="U611" i="103"/>
  <c r="U612" i="103"/>
  <c r="U613" i="103"/>
  <c r="U614" i="103"/>
  <c r="U615" i="103"/>
  <c r="U616" i="103"/>
  <c r="U617" i="103"/>
  <c r="U618" i="103"/>
  <c r="U619" i="103"/>
  <c r="U620" i="103"/>
  <c r="U621" i="103"/>
  <c r="U622" i="103"/>
  <c r="U623" i="103"/>
  <c r="U624" i="103"/>
  <c r="U625" i="103"/>
  <c r="U626" i="103"/>
  <c r="U627" i="103"/>
  <c r="U628" i="103"/>
  <c r="U629" i="103"/>
  <c r="U630" i="103"/>
  <c r="U631" i="103"/>
  <c r="U632" i="103"/>
  <c r="U633" i="103"/>
  <c r="U634" i="103"/>
  <c r="U635" i="103"/>
  <c r="U636" i="103"/>
  <c r="U637" i="103"/>
  <c r="U638" i="103"/>
  <c r="U639" i="103"/>
  <c r="U640" i="103"/>
  <c r="U641" i="103"/>
  <c r="U643" i="103"/>
  <c r="U644" i="103"/>
  <c r="U645" i="103"/>
  <c r="U646" i="103"/>
  <c r="U647" i="103"/>
  <c r="U648" i="103"/>
  <c r="U649" i="103"/>
  <c r="U650" i="103"/>
  <c r="U651" i="103"/>
  <c r="U652" i="103"/>
  <c r="U653" i="103"/>
  <c r="U654" i="103"/>
  <c r="U655" i="103"/>
  <c r="U656" i="103"/>
  <c r="U657" i="103"/>
  <c r="U658" i="103"/>
  <c r="U659" i="103"/>
  <c r="U660" i="103"/>
  <c r="U661" i="103"/>
  <c r="U662" i="103"/>
  <c r="U663" i="103"/>
  <c r="U664" i="103"/>
  <c r="U665" i="103"/>
  <c r="U666" i="103"/>
  <c r="U667" i="103"/>
  <c r="U668" i="103"/>
  <c r="U669" i="103"/>
  <c r="U670" i="103"/>
  <c r="U671" i="103"/>
  <c r="U672" i="103"/>
  <c r="U673" i="103"/>
  <c r="U674" i="103"/>
  <c r="U675" i="103"/>
  <c r="U676" i="103"/>
  <c r="U677" i="103"/>
  <c r="U678" i="103"/>
  <c r="U679" i="103"/>
  <c r="U680" i="103"/>
  <c r="U681" i="103"/>
  <c r="U682" i="103"/>
  <c r="U683" i="103"/>
  <c r="U684" i="103"/>
  <c r="U685" i="103"/>
  <c r="U686" i="103"/>
  <c r="U687" i="103"/>
  <c r="U688" i="103"/>
  <c r="U689" i="103"/>
  <c r="U690" i="103"/>
  <c r="U691" i="103"/>
  <c r="U692" i="103"/>
  <c r="U693" i="103"/>
  <c r="U694" i="103"/>
  <c r="U695" i="103"/>
  <c r="U696" i="103"/>
  <c r="U697" i="103"/>
  <c r="U698" i="103"/>
  <c r="U699" i="103"/>
  <c r="U700" i="103"/>
  <c r="U701" i="103"/>
  <c r="U702" i="103"/>
  <c r="U703" i="103"/>
  <c r="U704" i="103"/>
  <c r="U705" i="103"/>
  <c r="U706" i="103"/>
  <c r="U707" i="103"/>
  <c r="U708" i="103"/>
  <c r="U709" i="103"/>
  <c r="U710" i="103"/>
  <c r="U711" i="103"/>
  <c r="U712" i="103"/>
  <c r="U713" i="103"/>
  <c r="U714" i="103"/>
  <c r="U715" i="103"/>
  <c r="U716" i="103"/>
  <c r="U717" i="103"/>
  <c r="U718" i="103"/>
  <c r="U719" i="103"/>
  <c r="U720" i="103"/>
  <c r="U721" i="103"/>
  <c r="U725" i="103"/>
  <c r="U726" i="103"/>
  <c r="U727" i="103"/>
  <c r="U728" i="103"/>
  <c r="U729" i="103"/>
  <c r="U730" i="103"/>
  <c r="U731" i="103"/>
  <c r="U732" i="103"/>
  <c r="U733" i="103"/>
  <c r="U734" i="103"/>
  <c r="U735" i="103"/>
  <c r="U736" i="103"/>
  <c r="U737" i="103"/>
  <c r="U738" i="103"/>
  <c r="U739" i="103"/>
  <c r="U740" i="103"/>
  <c r="U741" i="103"/>
  <c r="U742" i="103"/>
  <c r="U743" i="103"/>
  <c r="U744" i="103"/>
  <c r="U745" i="103"/>
  <c r="U746" i="103"/>
  <c r="U747" i="103"/>
  <c r="U748" i="103"/>
  <c r="U749" i="103"/>
  <c r="U750" i="103"/>
  <c r="U751" i="103"/>
  <c r="U752" i="103"/>
  <c r="U753" i="103"/>
  <c r="U754" i="103"/>
  <c r="U755" i="103"/>
  <c r="U756" i="103"/>
  <c r="U757" i="103"/>
  <c r="U758" i="103"/>
  <c r="U759" i="103"/>
  <c r="U760" i="103"/>
  <c r="U761" i="103"/>
  <c r="U762" i="103"/>
  <c r="U763" i="103"/>
  <c r="U764" i="103"/>
  <c r="U765" i="103"/>
  <c r="U766" i="103"/>
  <c r="U767" i="103"/>
  <c r="U768" i="103"/>
  <c r="U769" i="103"/>
  <c r="U770" i="103"/>
  <c r="U771" i="103"/>
  <c r="U772" i="103"/>
  <c r="U773" i="103"/>
  <c r="U774" i="103"/>
  <c r="U775" i="103"/>
  <c r="U776" i="103"/>
  <c r="U777" i="103"/>
  <c r="U778" i="103"/>
  <c r="U779" i="103"/>
  <c r="U780" i="103"/>
  <c r="U781" i="103"/>
  <c r="U782" i="103"/>
  <c r="U783" i="103"/>
  <c r="U784" i="103"/>
  <c r="U785" i="103"/>
  <c r="U786" i="103"/>
  <c r="U787" i="103"/>
  <c r="U788" i="103"/>
  <c r="U789" i="103"/>
  <c r="U790" i="103"/>
  <c r="U791" i="103"/>
  <c r="U792" i="103"/>
  <c r="U793" i="103"/>
  <c r="U794" i="103"/>
  <c r="U795" i="103"/>
  <c r="U796" i="103"/>
  <c r="U797" i="103"/>
  <c r="U798" i="103"/>
  <c r="U799" i="103"/>
  <c r="U800" i="103"/>
  <c r="U801" i="103"/>
  <c r="U802" i="103"/>
  <c r="U803" i="103"/>
  <c r="U804" i="103"/>
  <c r="U805" i="103"/>
  <c r="U806" i="103"/>
  <c r="U807" i="103"/>
  <c r="U808" i="103"/>
  <c r="U809" i="103"/>
  <c r="U810" i="103"/>
  <c r="U811" i="103"/>
  <c r="U812" i="103"/>
  <c r="U813" i="103"/>
  <c r="U814" i="103"/>
  <c r="U815" i="103"/>
  <c r="U816" i="103"/>
  <c r="U817" i="103"/>
  <c r="U818" i="103"/>
  <c r="U819" i="103"/>
  <c r="U820" i="103"/>
  <c r="U821" i="103"/>
  <c r="U822" i="103"/>
  <c r="U823" i="103"/>
  <c r="U824" i="103"/>
  <c r="U825" i="103"/>
  <c r="U826" i="103"/>
  <c r="U827" i="103"/>
  <c r="U828" i="103"/>
  <c r="U829" i="103"/>
  <c r="U830" i="103"/>
  <c r="U831" i="103"/>
  <c r="U832" i="103"/>
  <c r="U833" i="103"/>
  <c r="U838" i="103"/>
  <c r="U839" i="103"/>
  <c r="U840" i="103"/>
  <c r="U841" i="103"/>
  <c r="U842" i="103"/>
  <c r="U843" i="103"/>
  <c r="U844" i="103"/>
  <c r="U845" i="103"/>
  <c r="U846" i="103"/>
  <c r="U847" i="103"/>
  <c r="U848" i="103"/>
  <c r="U849" i="103"/>
  <c r="U850" i="103"/>
  <c r="U851" i="103"/>
  <c r="U852" i="103"/>
  <c r="U853" i="103"/>
  <c r="U854" i="103"/>
  <c r="U855" i="103"/>
  <c r="U856" i="103"/>
  <c r="U857" i="103"/>
  <c r="U858" i="103"/>
  <c r="U859" i="103"/>
  <c r="U860" i="103"/>
  <c r="U861" i="103"/>
  <c r="U862" i="103"/>
  <c r="U863" i="103"/>
  <c r="U864" i="103"/>
  <c r="U865" i="103"/>
  <c r="U866" i="103"/>
  <c r="U867" i="103"/>
  <c r="U868" i="103"/>
  <c r="U869" i="103"/>
  <c r="U870" i="103"/>
  <c r="U871" i="103"/>
  <c r="U872" i="103"/>
  <c r="U873" i="103"/>
  <c r="U874" i="103"/>
  <c r="U875" i="103"/>
  <c r="U876" i="103"/>
  <c r="U877" i="103"/>
  <c r="U878" i="103"/>
  <c r="U879" i="103"/>
  <c r="U880" i="103"/>
  <c r="U881" i="103"/>
  <c r="U882" i="103"/>
  <c r="U883" i="103"/>
  <c r="U884" i="103"/>
  <c r="U885" i="103"/>
  <c r="U886" i="103"/>
  <c r="U887" i="103"/>
  <c r="U888" i="103"/>
  <c r="U889" i="103"/>
  <c r="U890" i="103"/>
  <c r="U891" i="103"/>
  <c r="U892" i="103"/>
  <c r="U893" i="103"/>
  <c r="U894" i="103"/>
  <c r="U895" i="103"/>
  <c r="U896" i="103"/>
  <c r="U897" i="103"/>
  <c r="U898" i="103"/>
  <c r="U899" i="103"/>
  <c r="U900" i="103"/>
  <c r="U901" i="103"/>
  <c r="U902" i="103"/>
  <c r="U903" i="103"/>
  <c r="U904" i="103"/>
  <c r="U905" i="103"/>
  <c r="U906" i="103"/>
  <c r="U907" i="103"/>
  <c r="U908" i="103"/>
  <c r="U909" i="103"/>
  <c r="U910" i="103"/>
  <c r="U911" i="103"/>
  <c r="U912" i="103"/>
  <c r="U913" i="103"/>
  <c r="U914" i="103"/>
  <c r="U915" i="103"/>
  <c r="U916" i="103"/>
  <c r="U917" i="103"/>
  <c r="U918" i="103"/>
  <c r="U919" i="103"/>
  <c r="U920" i="103"/>
  <c r="U921" i="103"/>
  <c r="U922" i="103"/>
  <c r="U923" i="103"/>
  <c r="U924" i="103"/>
  <c r="U925" i="103"/>
  <c r="U926" i="103"/>
  <c r="U927" i="103"/>
  <c r="U928" i="103"/>
  <c r="U929" i="103"/>
  <c r="U932" i="103"/>
  <c r="U933" i="103"/>
  <c r="U934" i="103"/>
  <c r="U935" i="103"/>
  <c r="U936" i="103"/>
  <c r="U937" i="103"/>
  <c r="U938" i="103"/>
  <c r="U939" i="103"/>
  <c r="U940" i="103"/>
  <c r="U941" i="103"/>
  <c r="U942" i="103"/>
  <c r="U943" i="103"/>
  <c r="U944" i="103"/>
  <c r="U945" i="103"/>
  <c r="U946" i="103"/>
  <c r="U947" i="103"/>
  <c r="U948" i="103"/>
  <c r="U949" i="103"/>
  <c r="U950" i="103"/>
  <c r="U951" i="103"/>
  <c r="U952" i="103"/>
  <c r="U953" i="103"/>
  <c r="U954" i="103"/>
  <c r="U955" i="103"/>
  <c r="U956" i="103"/>
  <c r="U957" i="103"/>
  <c r="U958" i="103"/>
  <c r="U959" i="103"/>
  <c r="U960" i="103"/>
  <c r="U961" i="103"/>
  <c r="U962" i="103"/>
  <c r="U963" i="103"/>
  <c r="U964" i="103"/>
  <c r="U965" i="103"/>
  <c r="U966" i="103"/>
  <c r="U967" i="103"/>
  <c r="U968" i="103"/>
  <c r="U969" i="103"/>
  <c r="U970" i="103"/>
  <c r="U971" i="103"/>
  <c r="U972" i="103"/>
  <c r="U973" i="103"/>
  <c r="U974" i="103"/>
  <c r="U975" i="103"/>
  <c r="U976" i="103"/>
  <c r="U977" i="103"/>
  <c r="U978" i="103"/>
  <c r="U979" i="103"/>
  <c r="U980" i="103"/>
  <c r="U981" i="103"/>
  <c r="U982" i="103"/>
  <c r="U983" i="103"/>
  <c r="U984" i="103"/>
  <c r="U985" i="103"/>
  <c r="U986" i="103"/>
  <c r="U987" i="103"/>
  <c r="U988" i="103"/>
  <c r="U989" i="103"/>
  <c r="U990" i="103"/>
  <c r="U991" i="103"/>
  <c r="U992" i="103"/>
  <c r="U993" i="103"/>
  <c r="U994" i="103"/>
  <c r="U995" i="103"/>
  <c r="U996" i="103"/>
  <c r="U997" i="103"/>
  <c r="U998" i="103"/>
  <c r="U999" i="103"/>
  <c r="U1000" i="103"/>
  <c r="U1001" i="103"/>
  <c r="U1002" i="103"/>
  <c r="U1003" i="103"/>
  <c r="U1004" i="103"/>
  <c r="U1005" i="103"/>
  <c r="U1006" i="103"/>
  <c r="U1007" i="103"/>
  <c r="U1008" i="103"/>
  <c r="U1009" i="103"/>
  <c r="U1010" i="103"/>
  <c r="U1011" i="103"/>
  <c r="U1012" i="103"/>
  <c r="U1013" i="103"/>
  <c r="U1014" i="103"/>
  <c r="U1015" i="103"/>
  <c r="U1016" i="103"/>
  <c r="U1017" i="103"/>
  <c r="U1018" i="103"/>
  <c r="U1019" i="103"/>
  <c r="U1020" i="103"/>
  <c r="U1021" i="103"/>
  <c r="U1022" i="103"/>
  <c r="U1023" i="103"/>
  <c r="U1024" i="103"/>
  <c r="U1025" i="103"/>
  <c r="U1026" i="103"/>
  <c r="U1027" i="103"/>
  <c r="U1028" i="103"/>
  <c r="U1029" i="103"/>
  <c r="U1030" i="103"/>
  <c r="U1031" i="103"/>
  <c r="U1032" i="103"/>
  <c r="U1033" i="103"/>
  <c r="U1034" i="103"/>
  <c r="U1035" i="103"/>
  <c r="U1036" i="103"/>
  <c r="U1037" i="103"/>
  <c r="U1038" i="103"/>
  <c r="U1039" i="103"/>
  <c r="U1040" i="103"/>
  <c r="U1041" i="103"/>
  <c r="U1042" i="103"/>
  <c r="U1046" i="103"/>
  <c r="U1047" i="103"/>
  <c r="U1048" i="103"/>
  <c r="U1049" i="103"/>
  <c r="U1050" i="103"/>
  <c r="U1051" i="103"/>
  <c r="U1052" i="103"/>
  <c r="U1053" i="103"/>
  <c r="U1054" i="103"/>
  <c r="U1055" i="103"/>
  <c r="U1056" i="103"/>
  <c r="U1057" i="103"/>
  <c r="U1058" i="103"/>
  <c r="U1059" i="103"/>
  <c r="U1060" i="103"/>
  <c r="U1061" i="103"/>
  <c r="U1062" i="103"/>
  <c r="U1063" i="103"/>
  <c r="U1064" i="103"/>
  <c r="U1065" i="103"/>
  <c r="U1066" i="103"/>
  <c r="U1067" i="103"/>
  <c r="U1068" i="103"/>
  <c r="U1069" i="103"/>
  <c r="U1070" i="103"/>
  <c r="U1071" i="103"/>
  <c r="U1072" i="103"/>
  <c r="U1073" i="103"/>
  <c r="U1074" i="103"/>
  <c r="U1075" i="103"/>
  <c r="U1076" i="103"/>
  <c r="U1077" i="103"/>
  <c r="U1078" i="103"/>
  <c r="U1079" i="103"/>
  <c r="U1080" i="103"/>
  <c r="U1081" i="103"/>
  <c r="U1082" i="103"/>
  <c r="U1083" i="103"/>
  <c r="U1084" i="103"/>
  <c r="U1085" i="103"/>
  <c r="U1086" i="103"/>
  <c r="U1087" i="103"/>
  <c r="U1088" i="103"/>
  <c r="U1089" i="103"/>
  <c r="U1090" i="103"/>
  <c r="U1091" i="103"/>
  <c r="U1092" i="103"/>
  <c r="U1093" i="103"/>
  <c r="U1094" i="103"/>
  <c r="U1095" i="103"/>
  <c r="U1096" i="103"/>
  <c r="U1097" i="103"/>
  <c r="U1098" i="103"/>
  <c r="U1099" i="103"/>
  <c r="U1100" i="103"/>
  <c r="U1101" i="103"/>
  <c r="U1102" i="103"/>
  <c r="U1103" i="103"/>
  <c r="U1104" i="103"/>
  <c r="U1105" i="103"/>
  <c r="U1106" i="103"/>
  <c r="U1107" i="103"/>
  <c r="U1108" i="103"/>
  <c r="U1109" i="103"/>
  <c r="U1110" i="103"/>
  <c r="U1111" i="103"/>
  <c r="U1112" i="103"/>
  <c r="U1113" i="103"/>
  <c r="U1114" i="103"/>
  <c r="U1115" i="103"/>
  <c r="U1116" i="103"/>
  <c r="U1117" i="103"/>
  <c r="U1118" i="103"/>
  <c r="U1119" i="103"/>
  <c r="U1120" i="103"/>
  <c r="U1121" i="103"/>
  <c r="U1122" i="103"/>
  <c r="U1123" i="103"/>
  <c r="U1124" i="103"/>
  <c r="U1125" i="103"/>
  <c r="U1126" i="103"/>
  <c r="U1127" i="103"/>
  <c r="U1128" i="103"/>
  <c r="U1129" i="103"/>
  <c r="U1130" i="103"/>
  <c r="U1131" i="103"/>
  <c r="U1132" i="103"/>
  <c r="U1133" i="103"/>
  <c r="U1134" i="103"/>
  <c r="U1135" i="103"/>
  <c r="U1136" i="103"/>
  <c r="U1137" i="103"/>
  <c r="U1138" i="103"/>
  <c r="U1139" i="103"/>
  <c r="U1140" i="103"/>
  <c r="U1141" i="103"/>
  <c r="U1142" i="103"/>
  <c r="U1143" i="103"/>
  <c r="U1144" i="103"/>
  <c r="U1145" i="103"/>
  <c r="U1146" i="103"/>
  <c r="U1147" i="103"/>
  <c r="U1148" i="103"/>
  <c r="U1149" i="103"/>
  <c r="U1150" i="103"/>
  <c r="U1151" i="103"/>
  <c r="U1152" i="103"/>
  <c r="U1153" i="103"/>
  <c r="U1154" i="103"/>
  <c r="U1155" i="103"/>
  <c r="U1156" i="103"/>
  <c r="U1157" i="103"/>
  <c r="U1158" i="103"/>
  <c r="U1159" i="103"/>
  <c r="U1160" i="103"/>
  <c r="U1161" i="103"/>
  <c r="U1162" i="103"/>
  <c r="U1163" i="103"/>
  <c r="U1164" i="103"/>
  <c r="U1165" i="103"/>
  <c r="U1166" i="103"/>
  <c r="U1167" i="103"/>
  <c r="U1168" i="103"/>
  <c r="U1169" i="103"/>
  <c r="U1170" i="103"/>
  <c r="U1171" i="103"/>
  <c r="U1172" i="103"/>
  <c r="U1173" i="103"/>
  <c r="U1174" i="103"/>
  <c r="U1175" i="103"/>
  <c r="U1176" i="103"/>
  <c r="U1177" i="103"/>
  <c r="U1178" i="103"/>
  <c r="U1179" i="103"/>
  <c r="U1180" i="103"/>
  <c r="U1181" i="103"/>
  <c r="U1182" i="103"/>
  <c r="U1183" i="103"/>
  <c r="U1184" i="103"/>
  <c r="U1185" i="103"/>
  <c r="U1186" i="103"/>
  <c r="U1187" i="103"/>
  <c r="U1188" i="103"/>
  <c r="U1189" i="103"/>
  <c r="U1190" i="103"/>
  <c r="U1191" i="103"/>
  <c r="U1192" i="103"/>
  <c r="U1193" i="103"/>
  <c r="U1194" i="103"/>
  <c r="U1195" i="103"/>
  <c r="U1196" i="103"/>
  <c r="U1197" i="103"/>
  <c r="U1198" i="103"/>
  <c r="U1199" i="103"/>
  <c r="U1200" i="103"/>
  <c r="U1201" i="103"/>
  <c r="U1202" i="103"/>
  <c r="U1203" i="103"/>
  <c r="U1204" i="103"/>
  <c r="U1205" i="103"/>
  <c r="U1206" i="103"/>
  <c r="U1207" i="103"/>
  <c r="U1208" i="103"/>
  <c r="U1209" i="103"/>
  <c r="U1210" i="103"/>
  <c r="U1211" i="103"/>
  <c r="U1212" i="103"/>
  <c r="U1213" i="103"/>
  <c r="U1214" i="103"/>
  <c r="U1215" i="103"/>
  <c r="U1216" i="103"/>
  <c r="U1217" i="103"/>
  <c r="U1218" i="103"/>
  <c r="U1219" i="103"/>
  <c r="U1220" i="103"/>
  <c r="U1221" i="103"/>
  <c r="U1222" i="103"/>
  <c r="U1223" i="103"/>
  <c r="U1224" i="103"/>
  <c r="U1225" i="103"/>
  <c r="U1226" i="103"/>
  <c r="U1227" i="103"/>
  <c r="U1228" i="103"/>
  <c r="U1229" i="103"/>
  <c r="U1230" i="103"/>
  <c r="U1231" i="103"/>
  <c r="U1232" i="103"/>
  <c r="U1233" i="103"/>
  <c r="U1234" i="103"/>
  <c r="U1235" i="103"/>
  <c r="U1236" i="103"/>
  <c r="U1237" i="103"/>
  <c r="U1238" i="103"/>
  <c r="U1239" i="103"/>
  <c r="U1240" i="103"/>
  <c r="U1241" i="103"/>
  <c r="U1242" i="103"/>
  <c r="U1243" i="103"/>
  <c r="U1244" i="103"/>
  <c r="U1245" i="103"/>
  <c r="U1246" i="103"/>
  <c r="U1247" i="103"/>
  <c r="U1248" i="103"/>
  <c r="U1249" i="103"/>
  <c r="U1250" i="103"/>
  <c r="U1251" i="103"/>
  <c r="U1252" i="103"/>
  <c r="U1253" i="103"/>
  <c r="U1254" i="103"/>
  <c r="U1255" i="103"/>
  <c r="U1256" i="103"/>
  <c r="U1257" i="103"/>
  <c r="U1258" i="103"/>
  <c r="U1259" i="103"/>
  <c r="U1260" i="103"/>
  <c r="U1261" i="103"/>
  <c r="U1262" i="103"/>
  <c r="U1263" i="103"/>
  <c r="U1264" i="103"/>
  <c r="U1265" i="103"/>
  <c r="U1266" i="103"/>
  <c r="U1267" i="103"/>
  <c r="U1268" i="103"/>
  <c r="U1269" i="103"/>
  <c r="U1270" i="103"/>
  <c r="U1271" i="103"/>
  <c r="U1272" i="103"/>
  <c r="U1273" i="103"/>
  <c r="U1274" i="103"/>
  <c r="U1275" i="103"/>
  <c r="U1276" i="103"/>
  <c r="U1277" i="103"/>
  <c r="U1278" i="103"/>
  <c r="U1279" i="103"/>
  <c r="U1280" i="103"/>
  <c r="U1281" i="103"/>
  <c r="U1282" i="103"/>
  <c r="U1283" i="103"/>
  <c r="U1284" i="103"/>
  <c r="U1285" i="103"/>
  <c r="U1286" i="103"/>
  <c r="U1287" i="103"/>
  <c r="U1288" i="103"/>
  <c r="U1289" i="103"/>
  <c r="U1290" i="103"/>
  <c r="U1291" i="103"/>
  <c r="U1292" i="103"/>
  <c r="U1293" i="103"/>
  <c r="U1294" i="103"/>
  <c r="U1295" i="103"/>
  <c r="U1296" i="103"/>
  <c r="U1297" i="103"/>
  <c r="U1298" i="103"/>
  <c r="U1299" i="103"/>
  <c r="U1300" i="103"/>
  <c r="U1301" i="103"/>
  <c r="U1302" i="103"/>
  <c r="U1303" i="103"/>
  <c r="U1304" i="103"/>
  <c r="U1305" i="103"/>
  <c r="U1306" i="103"/>
  <c r="U1307" i="103"/>
  <c r="U1308" i="103"/>
  <c r="U1309" i="103"/>
  <c r="U1310" i="103"/>
  <c r="U1311" i="103"/>
  <c r="U1312" i="103"/>
  <c r="U1313" i="103"/>
  <c r="U1314" i="103"/>
  <c r="U1315" i="103"/>
  <c r="U1316" i="103"/>
  <c r="U1317" i="103"/>
  <c r="U1318" i="103"/>
  <c r="U1319" i="103"/>
  <c r="U1320" i="103"/>
  <c r="U1321" i="103"/>
  <c r="U1322" i="103"/>
  <c r="U1323" i="103"/>
  <c r="U1324" i="103"/>
  <c r="U1325" i="103"/>
  <c r="U1326" i="103"/>
  <c r="U1327" i="103"/>
  <c r="U1328" i="103"/>
  <c r="U1329" i="103"/>
  <c r="U1330" i="103"/>
  <c r="U1331" i="103"/>
  <c r="U1332" i="103"/>
  <c r="U1333" i="103"/>
  <c r="U1334" i="103"/>
  <c r="U1335" i="103"/>
  <c r="U1336" i="103"/>
  <c r="U1337" i="103"/>
  <c r="U1338" i="103"/>
  <c r="U1339" i="103"/>
  <c r="U1340" i="103"/>
  <c r="U1341" i="103"/>
  <c r="U1342" i="103"/>
  <c r="U1343" i="103"/>
  <c r="U1344" i="103"/>
  <c r="U1345" i="103"/>
  <c r="U1346" i="103"/>
  <c r="U1347" i="103"/>
  <c r="U1348" i="103"/>
  <c r="U1349" i="103"/>
  <c r="U1350" i="103"/>
  <c r="U1351" i="103"/>
  <c r="U1352" i="103"/>
  <c r="U1353" i="103"/>
  <c r="U1354" i="103"/>
  <c r="U1355" i="103"/>
  <c r="U1356" i="103"/>
  <c r="U1357" i="103"/>
  <c r="U1358" i="103"/>
  <c r="U1359" i="103"/>
  <c r="U1360" i="103"/>
  <c r="U1361" i="103"/>
  <c r="U1362" i="103"/>
  <c r="U1363" i="103"/>
  <c r="U1364" i="103"/>
  <c r="U1365" i="103"/>
  <c r="U1366" i="103"/>
  <c r="U1367" i="103"/>
  <c r="U1368" i="103"/>
  <c r="U1369" i="103"/>
  <c r="U1370" i="103"/>
  <c r="U1371" i="103"/>
  <c r="U1372" i="103"/>
  <c r="U1373" i="103"/>
  <c r="U1374" i="103"/>
  <c r="U1375" i="103"/>
  <c r="U1376" i="103"/>
  <c r="U1377" i="103"/>
  <c r="U1378" i="103"/>
  <c r="U1379" i="103"/>
  <c r="U1380" i="103"/>
  <c r="U1381" i="103"/>
  <c r="U1382" i="103"/>
  <c r="U1383" i="103"/>
  <c r="U1384" i="103"/>
  <c r="U1385" i="103"/>
  <c r="U1386" i="103"/>
  <c r="U1387" i="103"/>
  <c r="U1388" i="103"/>
  <c r="U1389" i="103"/>
  <c r="U1390" i="103"/>
  <c r="U1391" i="103"/>
  <c r="U1392" i="103"/>
  <c r="U1393" i="103"/>
  <c r="U1394" i="103"/>
  <c r="U1395" i="103"/>
  <c r="U1396" i="103"/>
  <c r="U1397" i="103"/>
  <c r="U1398" i="103"/>
  <c r="U1399" i="103"/>
  <c r="U1400" i="103"/>
  <c r="U1401" i="103"/>
  <c r="U1402" i="103"/>
  <c r="U1403" i="103"/>
  <c r="U1404" i="103"/>
  <c r="U1405" i="103"/>
  <c r="U1406" i="103"/>
  <c r="U1407" i="103"/>
  <c r="U1408" i="103"/>
  <c r="U1409" i="103"/>
  <c r="U1410" i="103"/>
  <c r="U1411" i="103"/>
  <c r="U1412" i="103"/>
  <c r="U1413" i="103"/>
  <c r="U1414" i="103"/>
  <c r="U1415" i="103"/>
  <c r="U1416" i="103"/>
  <c r="U1417" i="103"/>
  <c r="U1418" i="103"/>
  <c r="U1419" i="103"/>
  <c r="U1420" i="103"/>
  <c r="U1421" i="103"/>
  <c r="U1422" i="103"/>
  <c r="U1423" i="103"/>
  <c r="U1424" i="103"/>
  <c r="U1425" i="103"/>
  <c r="U1426" i="103"/>
  <c r="U1427" i="103"/>
  <c r="U1428" i="103"/>
  <c r="U1429" i="103"/>
  <c r="U1430" i="103"/>
  <c r="U1431" i="103"/>
  <c r="U1432" i="103"/>
  <c r="U1433" i="103"/>
  <c r="U1434" i="103"/>
  <c r="U1435" i="103"/>
  <c r="U1436" i="103"/>
  <c r="U1437" i="103"/>
  <c r="U1438" i="103"/>
  <c r="U1439" i="103"/>
  <c r="U1440" i="103"/>
  <c r="U1441" i="103"/>
  <c r="U1442" i="103"/>
  <c r="U1443" i="103"/>
  <c r="U1444" i="103"/>
  <c r="U1445" i="103"/>
  <c r="U1446" i="103"/>
  <c r="U1447" i="103"/>
  <c r="U1448" i="103"/>
  <c r="U1449" i="103"/>
  <c r="U1450" i="103"/>
  <c r="U1451" i="103"/>
  <c r="U1452" i="103"/>
  <c r="U1453" i="103"/>
  <c r="U1454" i="103"/>
  <c r="U1455" i="103"/>
  <c r="U1456" i="103"/>
  <c r="U1457" i="103"/>
  <c r="U1458" i="103"/>
  <c r="U1459" i="103"/>
  <c r="U1460" i="103"/>
  <c r="U1461" i="103"/>
  <c r="U1462" i="103"/>
  <c r="U1463" i="103"/>
  <c r="U1464" i="103"/>
  <c r="U1465" i="103"/>
  <c r="U1466" i="103"/>
  <c r="U1467" i="103"/>
  <c r="U1468" i="103"/>
  <c r="U1469" i="103"/>
  <c r="U1470" i="103"/>
  <c r="U1471" i="103"/>
  <c r="U1472" i="103"/>
  <c r="U1473" i="103"/>
  <c r="U1474" i="103"/>
  <c r="U1475" i="103"/>
  <c r="U1476" i="103"/>
  <c r="U1477" i="103"/>
  <c r="U1478" i="103"/>
  <c r="U1479" i="103"/>
  <c r="U1480" i="103"/>
  <c r="U1481" i="103"/>
  <c r="U1482" i="103"/>
  <c r="U1483" i="103"/>
  <c r="U1484" i="103"/>
  <c r="U1485" i="103"/>
  <c r="U1486" i="103"/>
  <c r="U1487" i="103"/>
  <c r="U1488" i="103"/>
  <c r="U1489" i="103"/>
  <c r="U1490" i="103"/>
  <c r="U1491" i="103"/>
  <c r="U1492" i="103"/>
  <c r="U1493" i="103"/>
  <c r="U1494" i="103"/>
  <c r="U1495" i="103"/>
  <c r="U1496" i="103"/>
  <c r="U1497" i="103"/>
  <c r="U1498" i="103"/>
  <c r="U1499" i="103"/>
  <c r="U1500" i="103"/>
  <c r="U1501" i="103"/>
  <c r="U1502" i="103"/>
  <c r="U1503" i="103"/>
  <c r="U1504" i="103"/>
  <c r="U1505" i="103"/>
  <c r="U1506" i="103"/>
  <c r="U1507" i="103"/>
  <c r="U1508" i="103"/>
  <c r="U1509" i="103"/>
  <c r="U1510" i="103"/>
  <c r="U1511" i="103"/>
  <c r="U1512" i="103"/>
  <c r="U1513" i="103"/>
  <c r="U1514" i="103"/>
  <c r="U1515" i="103"/>
  <c r="U1516" i="103"/>
  <c r="U1517" i="103"/>
  <c r="U1518" i="103"/>
  <c r="U1519" i="103"/>
  <c r="U1520" i="103"/>
  <c r="U1521" i="103"/>
  <c r="U1522" i="103"/>
  <c r="U1523" i="103"/>
  <c r="U1524" i="103"/>
  <c r="U1525" i="103"/>
  <c r="U1526" i="103"/>
  <c r="U1527" i="103"/>
  <c r="U1528" i="103"/>
  <c r="U1529" i="103"/>
  <c r="U1530" i="103"/>
  <c r="U1531" i="103"/>
  <c r="U1532" i="103"/>
  <c r="U1533" i="103"/>
  <c r="U1534" i="103"/>
  <c r="U1535" i="103"/>
  <c r="U1536" i="103"/>
  <c r="U1537" i="103"/>
  <c r="U1538" i="103"/>
  <c r="U1539" i="103"/>
  <c r="U1540" i="103"/>
  <c r="U1541" i="103"/>
  <c r="U1542" i="103"/>
  <c r="U1543" i="103"/>
  <c r="U1544" i="103"/>
  <c r="U1545" i="103"/>
  <c r="U1546" i="103"/>
  <c r="U1547" i="103"/>
  <c r="U1548" i="103"/>
  <c r="U1549" i="103"/>
  <c r="U1550" i="103"/>
  <c r="U1551" i="103"/>
  <c r="U1552" i="103"/>
  <c r="U1553" i="103"/>
  <c r="U1554" i="103"/>
  <c r="U1555" i="103"/>
  <c r="U1556" i="103"/>
  <c r="U1557" i="103"/>
  <c r="U1558" i="103"/>
  <c r="U1559" i="103"/>
  <c r="U1560" i="103"/>
  <c r="U1561" i="103"/>
  <c r="U1562" i="103"/>
  <c r="U1563" i="103"/>
  <c r="U1564" i="103"/>
  <c r="U1565" i="103"/>
  <c r="U1566" i="103"/>
  <c r="U1567" i="103"/>
  <c r="U1568" i="103"/>
  <c r="U1569" i="103"/>
  <c r="U1570" i="103"/>
  <c r="U1571" i="103"/>
  <c r="U1572" i="103"/>
  <c r="U1573" i="103"/>
  <c r="U1574" i="103"/>
  <c r="U1575" i="103"/>
  <c r="U1576" i="103"/>
  <c r="U1577" i="103"/>
  <c r="U1578" i="103"/>
  <c r="U1579" i="103"/>
  <c r="U1580" i="103"/>
  <c r="U1581" i="103"/>
  <c r="U1582" i="103"/>
  <c r="U1583" i="103"/>
  <c r="U1584" i="103"/>
  <c r="U1585" i="103"/>
  <c r="U1586" i="103"/>
  <c r="U1587" i="103"/>
  <c r="U1588" i="103"/>
  <c r="U1589" i="103"/>
  <c r="U1590" i="103"/>
  <c r="U1591" i="103"/>
  <c r="U1592" i="103"/>
  <c r="U1593" i="103"/>
  <c r="U1594" i="103"/>
  <c r="U1595" i="103"/>
  <c r="U1596" i="103"/>
  <c r="U1597" i="103"/>
  <c r="U1598" i="103"/>
  <c r="U1599" i="103"/>
  <c r="U1600" i="103"/>
  <c r="U1601" i="103"/>
  <c r="U1602" i="103"/>
  <c r="U1603" i="103"/>
  <c r="U1604" i="103"/>
  <c r="U1605" i="103"/>
  <c r="U1606" i="103"/>
  <c r="U1607" i="103"/>
  <c r="U1608" i="103"/>
  <c r="U1609" i="103"/>
  <c r="U1610" i="103"/>
  <c r="U1611" i="103"/>
  <c r="U1612" i="103"/>
  <c r="U1613" i="103"/>
  <c r="U1614" i="103"/>
  <c r="U1615" i="103"/>
  <c r="U1616" i="103"/>
  <c r="U1617" i="103"/>
  <c r="U1618" i="103"/>
  <c r="U1619" i="103"/>
  <c r="U1620" i="103"/>
  <c r="U1621" i="103"/>
  <c r="U1622" i="103"/>
  <c r="U1623" i="103"/>
  <c r="U1624" i="103"/>
  <c r="U1625" i="103"/>
  <c r="U1626" i="103"/>
  <c r="U1627" i="103"/>
  <c r="U1628" i="103"/>
  <c r="U1629" i="103"/>
  <c r="U1630" i="103"/>
  <c r="U1631" i="103"/>
  <c r="U1632" i="103"/>
  <c r="U1633" i="103"/>
  <c r="U1634" i="103"/>
  <c r="U1635" i="103"/>
  <c r="U1636" i="103"/>
  <c r="U1637" i="103"/>
  <c r="U1638" i="103"/>
  <c r="U1639" i="103"/>
  <c r="U1640" i="103"/>
  <c r="U1641" i="103"/>
  <c r="U1642" i="103"/>
  <c r="U1643" i="103"/>
  <c r="U1644" i="103"/>
  <c r="U1645" i="103"/>
  <c r="U1646" i="103"/>
  <c r="U1647" i="103"/>
  <c r="U1648" i="103"/>
  <c r="U1649" i="103"/>
  <c r="U1650" i="103"/>
  <c r="U1651" i="103"/>
  <c r="U1652" i="103"/>
  <c r="U1653" i="103"/>
  <c r="U1654" i="103"/>
  <c r="U1655" i="103"/>
  <c r="U1656" i="103"/>
  <c r="U1657" i="103"/>
  <c r="U1658" i="103"/>
  <c r="U1659" i="103"/>
  <c r="U1660" i="103"/>
  <c r="U1661" i="103"/>
  <c r="U1662" i="103"/>
  <c r="U1663" i="103"/>
  <c r="U1664" i="103"/>
  <c r="U1665" i="103"/>
  <c r="U1666" i="103"/>
  <c r="U1667" i="103"/>
  <c r="U1668" i="103"/>
  <c r="U1669" i="103"/>
  <c r="U1670" i="103"/>
  <c r="U1671" i="103"/>
  <c r="U1672" i="103"/>
  <c r="U1673" i="103"/>
  <c r="U1674" i="103"/>
  <c r="U1675" i="103"/>
  <c r="U1676" i="103"/>
  <c r="U1677" i="103"/>
  <c r="U1678" i="103"/>
  <c r="U1679" i="103"/>
  <c r="U1680" i="103"/>
  <c r="U1681" i="103"/>
  <c r="U1682" i="103"/>
  <c r="U1683" i="103"/>
  <c r="U1684" i="103"/>
  <c r="U1685" i="103"/>
  <c r="U1686" i="103"/>
  <c r="U1687" i="103"/>
  <c r="U1688" i="103"/>
  <c r="U1689" i="103"/>
  <c r="U1690" i="103"/>
  <c r="U1691" i="103"/>
  <c r="U1692" i="103"/>
  <c r="U1693" i="103"/>
  <c r="U1694" i="103"/>
  <c r="U1695" i="103"/>
  <c r="U1696" i="103"/>
  <c r="U1697" i="103"/>
  <c r="U1698" i="103"/>
  <c r="U1699" i="103"/>
  <c r="U1700" i="103"/>
  <c r="U1701" i="103"/>
  <c r="U1702" i="103"/>
  <c r="U1703" i="103"/>
  <c r="U1704" i="103"/>
  <c r="U1705" i="103"/>
  <c r="U1706" i="103"/>
  <c r="U1707" i="103"/>
  <c r="U1708" i="103"/>
  <c r="U1709" i="103"/>
  <c r="U1710" i="103"/>
  <c r="U1711" i="103"/>
  <c r="U1712" i="103"/>
  <c r="U1713" i="103"/>
  <c r="U1714" i="103"/>
  <c r="U1715" i="103"/>
  <c r="U1716" i="103"/>
  <c r="U1717" i="103"/>
  <c r="U1718" i="103"/>
  <c r="U1719" i="103"/>
  <c r="U1720" i="103"/>
  <c r="U1721" i="103"/>
  <c r="U1722" i="103"/>
  <c r="U1723" i="103"/>
  <c r="U1724" i="103"/>
  <c r="U1725" i="103"/>
  <c r="U1726" i="103"/>
  <c r="U1727" i="103"/>
  <c r="U1728" i="103"/>
  <c r="U1729" i="103"/>
  <c r="U1730" i="103"/>
  <c r="U1731" i="103"/>
  <c r="U1732" i="103"/>
  <c r="U1733" i="103"/>
  <c r="U1734" i="103"/>
  <c r="U1735" i="103"/>
  <c r="U1736" i="103"/>
  <c r="U1737" i="103"/>
  <c r="U1738" i="103"/>
  <c r="U1739" i="103"/>
  <c r="U1740" i="103"/>
  <c r="U1741" i="103"/>
  <c r="U1742" i="103"/>
  <c r="U1743" i="103"/>
  <c r="U1744" i="103"/>
  <c r="U1745" i="103"/>
  <c r="U1746" i="103"/>
  <c r="U1747" i="103"/>
  <c r="U1748" i="103"/>
  <c r="U1749" i="103"/>
  <c r="U1750" i="103"/>
  <c r="U1751" i="103"/>
  <c r="U1752" i="103"/>
  <c r="U1753" i="103"/>
  <c r="U1754" i="103"/>
  <c r="U1755" i="103"/>
  <c r="U1756" i="103"/>
  <c r="U1757" i="103"/>
  <c r="U1758" i="103"/>
  <c r="U1759" i="103"/>
  <c r="U1760" i="103"/>
  <c r="U1761" i="103"/>
  <c r="U1762" i="103"/>
  <c r="U1763" i="103"/>
  <c r="U1764" i="103"/>
  <c r="U1765" i="103"/>
  <c r="U1766" i="103"/>
  <c r="U1767" i="103"/>
  <c r="U1768" i="103"/>
  <c r="U1769" i="103"/>
  <c r="U1770" i="103"/>
  <c r="U1771" i="103"/>
  <c r="U1772" i="103"/>
  <c r="U1773" i="103"/>
  <c r="U1774" i="103"/>
  <c r="U1775" i="103"/>
  <c r="U1776" i="103"/>
  <c r="U1777" i="103"/>
  <c r="U1778" i="103"/>
  <c r="U1779" i="103"/>
  <c r="U1780" i="103"/>
  <c r="U1781" i="103"/>
  <c r="U1782" i="103"/>
  <c r="U1783" i="103"/>
  <c r="U1784" i="103"/>
  <c r="U1785" i="103"/>
  <c r="U1786" i="103"/>
  <c r="U1787" i="103"/>
  <c r="U1788" i="103"/>
  <c r="U1789" i="103"/>
  <c r="U1790" i="103"/>
  <c r="U1791" i="103"/>
  <c r="U1792" i="103"/>
  <c r="U1793" i="103"/>
  <c r="U1794" i="103"/>
  <c r="U1795" i="103"/>
  <c r="U1796" i="103"/>
  <c r="U1797" i="103"/>
  <c r="U1798" i="103"/>
  <c r="U1799" i="103"/>
  <c r="U1800" i="103"/>
  <c r="U1801" i="103"/>
  <c r="U1802" i="103"/>
  <c r="U1803" i="103"/>
  <c r="U1804" i="103"/>
  <c r="U1805" i="103"/>
  <c r="U1806" i="103"/>
  <c r="U1807" i="103"/>
  <c r="U1808" i="103"/>
  <c r="U1809" i="103"/>
  <c r="U1810" i="103"/>
  <c r="U1811" i="103"/>
  <c r="U1812" i="103"/>
  <c r="U1813" i="103"/>
  <c r="U1814" i="103"/>
  <c r="U1815" i="103"/>
  <c r="U1816" i="103"/>
  <c r="U1817" i="103"/>
  <c r="U1818" i="103"/>
  <c r="U1819" i="103"/>
  <c r="U1820" i="103"/>
  <c r="U1821" i="103"/>
  <c r="U1822" i="103"/>
  <c r="U1823" i="103"/>
  <c r="U1824" i="103"/>
  <c r="U1825" i="103"/>
  <c r="U1826" i="103"/>
  <c r="U1827" i="103"/>
  <c r="U1828" i="103"/>
  <c r="U1829" i="103"/>
  <c r="U1830" i="103"/>
  <c r="U1831" i="103"/>
  <c r="U1832" i="103"/>
  <c r="U1833" i="103"/>
  <c r="U1834" i="103"/>
  <c r="U1835" i="103"/>
  <c r="U1836" i="103"/>
  <c r="U1837" i="103"/>
  <c r="U1838" i="103"/>
  <c r="U1839" i="103"/>
  <c r="U1840" i="103"/>
  <c r="U1841" i="103"/>
  <c r="U1842" i="103"/>
  <c r="U1843" i="103"/>
  <c r="U1844" i="103"/>
  <c r="U1845" i="103"/>
  <c r="U1846" i="103"/>
  <c r="U1847" i="103"/>
  <c r="U1848" i="103"/>
  <c r="U1849" i="103"/>
  <c r="U1850" i="103"/>
  <c r="U1851" i="103"/>
  <c r="U1852" i="103"/>
  <c r="U1853" i="103"/>
  <c r="U1854" i="103"/>
  <c r="U1855" i="103"/>
  <c r="U1856" i="103"/>
  <c r="U1857" i="103"/>
  <c r="U1858" i="103"/>
  <c r="U1859" i="103"/>
  <c r="U1860" i="103"/>
  <c r="U1861" i="103"/>
  <c r="U1862" i="103"/>
  <c r="U1863" i="103"/>
  <c r="U1864" i="103"/>
  <c r="U1865" i="103"/>
  <c r="U1866" i="103"/>
  <c r="U1867" i="103"/>
  <c r="U1868" i="103"/>
  <c r="U1869" i="103"/>
  <c r="U1870" i="103"/>
  <c r="U1871" i="103"/>
  <c r="U1872" i="103"/>
  <c r="U1873" i="103"/>
  <c r="U1874" i="103"/>
  <c r="U1875" i="103"/>
  <c r="U1876" i="103"/>
  <c r="U1877" i="103"/>
  <c r="U1878" i="103"/>
  <c r="U1879" i="103"/>
  <c r="U1880" i="103"/>
  <c r="U1881" i="103"/>
  <c r="U1882" i="103"/>
  <c r="U1883" i="103"/>
  <c r="U1884" i="103"/>
  <c r="U1885" i="103"/>
  <c r="U1886" i="103"/>
  <c r="U1887" i="103"/>
  <c r="U1888" i="103"/>
  <c r="U1889" i="103"/>
  <c r="U1890" i="103"/>
  <c r="U1891" i="103"/>
  <c r="U1892" i="103"/>
  <c r="U1893" i="103"/>
  <c r="U1894" i="103"/>
  <c r="U1895" i="103"/>
  <c r="U1896" i="103"/>
  <c r="U1897" i="103"/>
  <c r="U1898" i="103"/>
  <c r="U1899" i="103"/>
  <c r="U1900" i="103"/>
  <c r="U1901" i="103"/>
  <c r="U1902" i="103"/>
  <c r="U1903" i="103"/>
  <c r="U1904" i="103"/>
  <c r="U1905" i="103"/>
  <c r="U1906" i="103"/>
  <c r="U1907" i="103"/>
  <c r="U1908" i="103"/>
  <c r="U1909" i="103"/>
  <c r="U1910" i="103"/>
  <c r="U1911" i="103"/>
  <c r="U1912" i="103"/>
  <c r="U1913" i="103"/>
  <c r="U1914" i="103"/>
  <c r="U1915" i="103"/>
  <c r="U1916" i="103"/>
  <c r="U1917" i="103"/>
  <c r="U1918" i="103"/>
  <c r="U1919" i="103"/>
  <c r="U1920" i="103"/>
  <c r="U1921" i="103"/>
  <c r="U1922" i="103"/>
  <c r="U1923" i="103"/>
  <c r="U1924" i="103"/>
  <c r="U1925" i="103"/>
  <c r="U1926" i="103"/>
  <c r="U1927" i="103"/>
  <c r="U1928" i="103"/>
  <c r="U1929" i="103"/>
  <c r="U1930" i="103"/>
  <c r="U1931" i="103"/>
  <c r="U1932" i="103"/>
  <c r="U1933" i="103"/>
  <c r="U1934" i="103"/>
  <c r="U1935" i="103"/>
  <c r="U1936" i="103"/>
  <c r="U1937" i="103"/>
  <c r="U1938" i="103"/>
  <c r="U1939" i="103"/>
  <c r="U1940" i="103"/>
  <c r="U1941" i="103"/>
  <c r="U1942" i="103"/>
  <c r="U1943" i="103"/>
  <c r="U1944" i="103"/>
  <c r="U1945" i="103"/>
  <c r="U1946" i="103"/>
  <c r="U1947" i="103"/>
  <c r="U1948" i="103"/>
  <c r="U1949" i="103"/>
  <c r="U1950" i="103"/>
  <c r="U1951" i="103"/>
  <c r="U1952" i="103"/>
  <c r="U1953" i="103"/>
  <c r="U1954" i="103"/>
  <c r="U1955" i="103"/>
  <c r="U1956" i="103"/>
  <c r="U1957" i="103"/>
  <c r="U1958" i="103"/>
  <c r="U1959" i="103"/>
  <c r="U1960" i="103"/>
  <c r="U1961" i="103"/>
  <c r="U1962" i="103"/>
  <c r="U1963" i="103"/>
  <c r="U1964" i="103"/>
  <c r="U1965" i="103"/>
  <c r="U1966" i="103"/>
  <c r="U1967" i="103"/>
  <c r="U1968" i="103"/>
  <c r="U1969" i="103"/>
  <c r="U1970" i="103"/>
  <c r="U1971" i="103"/>
  <c r="U1972" i="103"/>
  <c r="U1973" i="103"/>
  <c r="U1974" i="103"/>
  <c r="U1975" i="103"/>
  <c r="U1976" i="103"/>
  <c r="U1977" i="103"/>
  <c r="U1978" i="103"/>
  <c r="U1979" i="103"/>
  <c r="U1980" i="103"/>
  <c r="U1981" i="103"/>
  <c r="U1982" i="103"/>
  <c r="U1983" i="103"/>
  <c r="U1984" i="103"/>
  <c r="U1985" i="103"/>
  <c r="U1986" i="103"/>
  <c r="U1987" i="103"/>
  <c r="U1988" i="103"/>
  <c r="U1989" i="103"/>
  <c r="U1990" i="103"/>
  <c r="U1991" i="103"/>
  <c r="U1992" i="103"/>
  <c r="U1993" i="103"/>
  <c r="U1994" i="103"/>
  <c r="U1995" i="103"/>
  <c r="U1996" i="103"/>
  <c r="U1997" i="103"/>
  <c r="U1998" i="103"/>
  <c r="U1999" i="103"/>
  <c r="U2000" i="103"/>
  <c r="U2001" i="103"/>
  <c r="U2002" i="103"/>
  <c r="U2003" i="103"/>
  <c r="U2004" i="103"/>
  <c r="U2005" i="103"/>
  <c r="U2006" i="103"/>
  <c r="U2007" i="103"/>
  <c r="U2008" i="103"/>
  <c r="U2009" i="103"/>
  <c r="U2010" i="103"/>
  <c r="U2011" i="103"/>
  <c r="U2012" i="103"/>
  <c r="U2013" i="103"/>
  <c r="U2014" i="103"/>
  <c r="U2015" i="103"/>
  <c r="U2016" i="103"/>
  <c r="U2017" i="103"/>
  <c r="U2018" i="103"/>
  <c r="U2019" i="103"/>
  <c r="U2020" i="103"/>
  <c r="U2021" i="103"/>
  <c r="U2022" i="103"/>
  <c r="U2023" i="103"/>
  <c r="U2024" i="103"/>
  <c r="U2025" i="103"/>
  <c r="U2026" i="103"/>
  <c r="U2027" i="103"/>
  <c r="U2028" i="103"/>
  <c r="U2029" i="103"/>
  <c r="U2030" i="103"/>
  <c r="U2031" i="103"/>
  <c r="U2032" i="103"/>
  <c r="U2033" i="103"/>
  <c r="U2034" i="103"/>
  <c r="U2035" i="103"/>
  <c r="U2036" i="103"/>
  <c r="U2037" i="103"/>
  <c r="U2038" i="103"/>
  <c r="U2039" i="103"/>
  <c r="U2040" i="103"/>
  <c r="U2041" i="103"/>
  <c r="U2042" i="103"/>
  <c r="U2043" i="103"/>
  <c r="U2044" i="103"/>
  <c r="U2045" i="103"/>
  <c r="U2046" i="103"/>
  <c r="U2047" i="103"/>
  <c r="U2048" i="103"/>
  <c r="U2049" i="103"/>
  <c r="U2050" i="103"/>
  <c r="U2051" i="103"/>
  <c r="U2052" i="103"/>
  <c r="U2053" i="103"/>
  <c r="U2054" i="103"/>
  <c r="U2055" i="103"/>
  <c r="U2056" i="103"/>
  <c r="U2057" i="103"/>
  <c r="U2058" i="103"/>
  <c r="U2059" i="103"/>
  <c r="U2060" i="103"/>
  <c r="U2061" i="103"/>
  <c r="U2062" i="103"/>
  <c r="U2063" i="103"/>
  <c r="U2064" i="103"/>
  <c r="U2065" i="103"/>
  <c r="U2066" i="103"/>
  <c r="U2067" i="103"/>
  <c r="U2068" i="103"/>
  <c r="U2069" i="103"/>
  <c r="U2070" i="103"/>
  <c r="U2071" i="103"/>
  <c r="U2072" i="103"/>
  <c r="U2073" i="103"/>
  <c r="U2074" i="103"/>
  <c r="U2075" i="103"/>
  <c r="U2076" i="103"/>
  <c r="U2077" i="103"/>
  <c r="U2078" i="103"/>
  <c r="U2079" i="103"/>
  <c r="U2080" i="103"/>
  <c r="U2081" i="103"/>
  <c r="U2082" i="103"/>
  <c r="U2083" i="103"/>
  <c r="U2084" i="103"/>
  <c r="U2085" i="103"/>
  <c r="U2086" i="103"/>
  <c r="U2087" i="103"/>
  <c r="U2088" i="103"/>
  <c r="U2089" i="103"/>
  <c r="U2090" i="103"/>
  <c r="U2091" i="103"/>
  <c r="U2092" i="103"/>
  <c r="U2093" i="103"/>
  <c r="U2094" i="103"/>
  <c r="U2095" i="103"/>
  <c r="U2096" i="103"/>
  <c r="U2097" i="103"/>
  <c r="U2098" i="103"/>
  <c r="U2099" i="103"/>
  <c r="U2100" i="103"/>
  <c r="U2101" i="103"/>
  <c r="U2102" i="103"/>
  <c r="U2103" i="103"/>
  <c r="U2104" i="103"/>
  <c r="U2105" i="103"/>
  <c r="U2106" i="103"/>
  <c r="U2107" i="103"/>
  <c r="U2108" i="103"/>
  <c r="U2109" i="103"/>
  <c r="U2110" i="103"/>
  <c r="U2111" i="103"/>
  <c r="U2112" i="103"/>
  <c r="U2113" i="103"/>
  <c r="U2114" i="103"/>
  <c r="U2115" i="103"/>
  <c r="U2116" i="103"/>
  <c r="U2117" i="103"/>
  <c r="U2118" i="103"/>
  <c r="U2119" i="103"/>
  <c r="U2120" i="103"/>
  <c r="U2121" i="103"/>
  <c r="U2122" i="103"/>
  <c r="U2123" i="103"/>
  <c r="U2124" i="103"/>
  <c r="U2125" i="103"/>
  <c r="U2126" i="103"/>
  <c r="U2127" i="103"/>
  <c r="U2128" i="103"/>
  <c r="U2129" i="103"/>
  <c r="U2130" i="103"/>
  <c r="U2131" i="103"/>
  <c r="U2132" i="103"/>
  <c r="U2133" i="103"/>
  <c r="U2134" i="103"/>
  <c r="U2135" i="103"/>
  <c r="U2136" i="103"/>
  <c r="U2137" i="103"/>
  <c r="U2138" i="103"/>
  <c r="U2139" i="103"/>
  <c r="U2140" i="103"/>
  <c r="U2141" i="103"/>
  <c r="U2142" i="103"/>
  <c r="U2143" i="103"/>
  <c r="U2144" i="103"/>
  <c r="U2145" i="103"/>
  <c r="U2146" i="103"/>
  <c r="U2147" i="103"/>
  <c r="U2148" i="103"/>
  <c r="U2149" i="103"/>
  <c r="U2150" i="103"/>
  <c r="U2151" i="103"/>
  <c r="U2152" i="103"/>
  <c r="U2153" i="103"/>
  <c r="U2154" i="103"/>
  <c r="U2155" i="103"/>
  <c r="U2156" i="103"/>
  <c r="U2157" i="103"/>
  <c r="U2158" i="103"/>
  <c r="U2159" i="103"/>
  <c r="U2160" i="103"/>
  <c r="U2161" i="103"/>
  <c r="U2162" i="103"/>
  <c r="U2163" i="103"/>
  <c r="U2164" i="103"/>
  <c r="U2165" i="103"/>
  <c r="U2166" i="103"/>
  <c r="U2167" i="103"/>
  <c r="U2168" i="103"/>
  <c r="U2169" i="103"/>
  <c r="U2170" i="103"/>
  <c r="U2171" i="103"/>
  <c r="U2172" i="103"/>
  <c r="U2173" i="103"/>
  <c r="U2174" i="103"/>
  <c r="U2175" i="103"/>
  <c r="U2176" i="103"/>
  <c r="U2177" i="103"/>
  <c r="U2178" i="103"/>
  <c r="U2179" i="103"/>
  <c r="U2180" i="103"/>
  <c r="U2181" i="103"/>
  <c r="U2182" i="103"/>
  <c r="U2183" i="103"/>
  <c r="U2184" i="103"/>
  <c r="U2185" i="103"/>
  <c r="U2186" i="103"/>
  <c r="U2187" i="103"/>
  <c r="U2188" i="103"/>
  <c r="U2189" i="103"/>
  <c r="U2190" i="103"/>
  <c r="U2191" i="103"/>
  <c r="U2192" i="103"/>
  <c r="U2193" i="103"/>
  <c r="U2194" i="103"/>
  <c r="U2195" i="103"/>
  <c r="U2196" i="103"/>
  <c r="U2197" i="103"/>
  <c r="U2198" i="103"/>
  <c r="U2199" i="103"/>
  <c r="U2200" i="103"/>
  <c r="U2201" i="103"/>
  <c r="U2202" i="103"/>
  <c r="U2203" i="103"/>
  <c r="U2204" i="103"/>
  <c r="U2205" i="103"/>
  <c r="U2206" i="103"/>
  <c r="U2207" i="103"/>
  <c r="U2208" i="103"/>
  <c r="U2209" i="103"/>
  <c r="U2210" i="103"/>
  <c r="U2211" i="103"/>
  <c r="U2212" i="103"/>
  <c r="U2213" i="103"/>
  <c r="U2214" i="103"/>
  <c r="U2215" i="103"/>
  <c r="U2216" i="103"/>
  <c r="U2217" i="103"/>
  <c r="U2218" i="103"/>
  <c r="U2219" i="103"/>
  <c r="U2220" i="103"/>
  <c r="U2221" i="103"/>
  <c r="U2222" i="103"/>
  <c r="U2223" i="103"/>
  <c r="U2224" i="103"/>
  <c r="U2225" i="103"/>
  <c r="U2226" i="103"/>
  <c r="U2227" i="103"/>
  <c r="U2228" i="103"/>
  <c r="U2229" i="103"/>
  <c r="U2230" i="103"/>
  <c r="U2231" i="103"/>
  <c r="U2232" i="103"/>
  <c r="U2233" i="103"/>
  <c r="U2234" i="103"/>
  <c r="U2235" i="103"/>
  <c r="U2236" i="103"/>
  <c r="U2237" i="103"/>
  <c r="U2238" i="103"/>
  <c r="U2239" i="103"/>
  <c r="U2240" i="103"/>
  <c r="U2241" i="103"/>
  <c r="U2242" i="103"/>
  <c r="U2243" i="103"/>
  <c r="U2244" i="103"/>
  <c r="U2245" i="103"/>
  <c r="U2246" i="103"/>
  <c r="U2247" i="103"/>
  <c r="U2248" i="103"/>
  <c r="U2249" i="103"/>
  <c r="U2250" i="103"/>
  <c r="U2251" i="103"/>
  <c r="U2252" i="103"/>
  <c r="U2253" i="103"/>
  <c r="U2254" i="103"/>
  <c r="U2255" i="103"/>
  <c r="U2256" i="103"/>
  <c r="U2257" i="103"/>
  <c r="U2258" i="103"/>
  <c r="U2259" i="103"/>
  <c r="U2260" i="103"/>
  <c r="U2261" i="103"/>
  <c r="U2262" i="103"/>
  <c r="U2263" i="103"/>
  <c r="U2264" i="103"/>
  <c r="U2265" i="103"/>
  <c r="U2266" i="103"/>
  <c r="U2267" i="103"/>
  <c r="U2268" i="103"/>
  <c r="U2269" i="103"/>
  <c r="U2270" i="103"/>
  <c r="U2271" i="103"/>
  <c r="U2272" i="103"/>
  <c r="U2273" i="103"/>
  <c r="U2274" i="103"/>
  <c r="U2275" i="103"/>
  <c r="U2276" i="103"/>
  <c r="U2277" i="103"/>
  <c r="U2278" i="103"/>
  <c r="U2279" i="103"/>
  <c r="U2280" i="103"/>
  <c r="U2281" i="103"/>
  <c r="U2282" i="103"/>
  <c r="U2283" i="103"/>
  <c r="U2284" i="103"/>
  <c r="U2285" i="103"/>
  <c r="U2286" i="103"/>
  <c r="U2287" i="103"/>
  <c r="U2288" i="103"/>
  <c r="U2289" i="103"/>
  <c r="U2290" i="103"/>
  <c r="U2291" i="103"/>
  <c r="U2292" i="103"/>
  <c r="U2293" i="103"/>
  <c r="U2294" i="103"/>
  <c r="U2295" i="103"/>
  <c r="U2296" i="103"/>
  <c r="U2297" i="103"/>
  <c r="U2298" i="103"/>
  <c r="U2299" i="103"/>
  <c r="U2300" i="103"/>
  <c r="U2301" i="103"/>
  <c r="U2302" i="103"/>
  <c r="U2303" i="103"/>
  <c r="U2304" i="103"/>
  <c r="U2305" i="103"/>
  <c r="U2306" i="103"/>
  <c r="U2307" i="103"/>
  <c r="U2308" i="103"/>
  <c r="U2309" i="103"/>
  <c r="U2310" i="103"/>
  <c r="U2311" i="103"/>
  <c r="U2312" i="103"/>
  <c r="U2313" i="103"/>
  <c r="U2314" i="103"/>
  <c r="U2315" i="103"/>
  <c r="U2316" i="103"/>
  <c r="U2317" i="103"/>
  <c r="U2318" i="103"/>
  <c r="U2319" i="103"/>
  <c r="U2320" i="103"/>
  <c r="U2321" i="103"/>
  <c r="U2329" i="103"/>
  <c r="U2330" i="103"/>
  <c r="U2331" i="103"/>
  <c r="U2332" i="103"/>
  <c r="U2333" i="103"/>
  <c r="U2334" i="103"/>
  <c r="U2335" i="103"/>
  <c r="U2336" i="103"/>
  <c r="U2337" i="103"/>
  <c r="U2338" i="103"/>
  <c r="U2339" i="103"/>
  <c r="U2340" i="103"/>
  <c r="U2341" i="103"/>
  <c r="U2342" i="103"/>
  <c r="U2343" i="103"/>
  <c r="U2344" i="103"/>
  <c r="U2345" i="103"/>
  <c r="U2346" i="103"/>
  <c r="U2347" i="103"/>
  <c r="U2348" i="103"/>
  <c r="U2349" i="103"/>
  <c r="U2350" i="103"/>
  <c r="U2351" i="103"/>
  <c r="U2352" i="103"/>
  <c r="U2353" i="103"/>
  <c r="U2354" i="103"/>
  <c r="U2355" i="103"/>
  <c r="U2356" i="103"/>
  <c r="U2357" i="103"/>
  <c r="U2358" i="103"/>
  <c r="U2359" i="103"/>
  <c r="U2360" i="103"/>
  <c r="U2361" i="103"/>
  <c r="U2362" i="103"/>
  <c r="U2363" i="103"/>
  <c r="U2364" i="103"/>
  <c r="U2365" i="103"/>
  <c r="U2366" i="103"/>
  <c r="U2367" i="103"/>
  <c r="U2368" i="103"/>
  <c r="U2369" i="103"/>
  <c r="U2370" i="103"/>
  <c r="U2371" i="103"/>
  <c r="U2372" i="103"/>
  <c r="U2373" i="103"/>
  <c r="U2374" i="103"/>
  <c r="U2375" i="103"/>
  <c r="U2376" i="103"/>
  <c r="U2377" i="103"/>
  <c r="U2378" i="103"/>
  <c r="U2379" i="103"/>
  <c r="U2380" i="103"/>
  <c r="U2381" i="103"/>
  <c r="U2382" i="103"/>
  <c r="U2383" i="103"/>
  <c r="U2384" i="103"/>
  <c r="U2385" i="103"/>
  <c r="U2386" i="103"/>
  <c r="U2387" i="103"/>
  <c r="U2388" i="103"/>
  <c r="U2389" i="103"/>
  <c r="U2390" i="103"/>
  <c r="U2391" i="103"/>
  <c r="U2392" i="103"/>
  <c r="U2393" i="103"/>
  <c r="U2394" i="103"/>
  <c r="U2395" i="103"/>
  <c r="U2396" i="103"/>
  <c r="U2397" i="103"/>
  <c r="U2398" i="103"/>
  <c r="U2399" i="103"/>
  <c r="U2400" i="103"/>
  <c r="U2401" i="103"/>
  <c r="U2402" i="103"/>
  <c r="U2403" i="103"/>
  <c r="U2404" i="103"/>
  <c r="U2405" i="103"/>
  <c r="U2406" i="103"/>
  <c r="U2407" i="103"/>
  <c r="U2408" i="103"/>
  <c r="U2409" i="103"/>
  <c r="U2410" i="103"/>
  <c r="U2411" i="103"/>
  <c r="U2412" i="103"/>
  <c r="U2413" i="103"/>
  <c r="U2414" i="103"/>
  <c r="U2415" i="103"/>
  <c r="U2416" i="103"/>
  <c r="U2417" i="103"/>
  <c r="U2418" i="103"/>
  <c r="U2419" i="103"/>
  <c r="U2420" i="103"/>
  <c r="U2421" i="103"/>
  <c r="U2422" i="103"/>
  <c r="U2423" i="103"/>
  <c r="U2424" i="103"/>
  <c r="U2425" i="103"/>
  <c r="U2426" i="103"/>
  <c r="U2427" i="103"/>
  <c r="U2428" i="103"/>
  <c r="U2429" i="103"/>
  <c r="U2430" i="103"/>
  <c r="U2431" i="103"/>
  <c r="U2432" i="103"/>
  <c r="U2433" i="103"/>
  <c r="U2434" i="103"/>
  <c r="U2435" i="103"/>
  <c r="U2436" i="103"/>
  <c r="U2437" i="103"/>
  <c r="U2438" i="103"/>
  <c r="U2439" i="103"/>
  <c r="U2440" i="103"/>
  <c r="U2441" i="103"/>
  <c r="U2442" i="103"/>
  <c r="U2443" i="103"/>
  <c r="U2444" i="103"/>
  <c r="U2445" i="103"/>
  <c r="U2446" i="103"/>
  <c r="U2447" i="103"/>
  <c r="U2448" i="103"/>
  <c r="U2449" i="103"/>
  <c r="U2450" i="103"/>
  <c r="U2451" i="103"/>
  <c r="U2452" i="103"/>
  <c r="U2453" i="103"/>
  <c r="U2454" i="103"/>
  <c r="U2455" i="103"/>
  <c r="U2456" i="103"/>
  <c r="U2457" i="103"/>
  <c r="U2458" i="103"/>
  <c r="U2459" i="103"/>
  <c r="U2460" i="103"/>
  <c r="U2461" i="103"/>
  <c r="U2462" i="103"/>
  <c r="U2463" i="103"/>
  <c r="U2464" i="103"/>
  <c r="U2465" i="103"/>
  <c r="U2466" i="103"/>
  <c r="U2467" i="103"/>
  <c r="U2468" i="103"/>
  <c r="U2469" i="103"/>
  <c r="U2470" i="103"/>
  <c r="U2471" i="103"/>
  <c r="U2472" i="103"/>
  <c r="U2473" i="103"/>
  <c r="U2474" i="103"/>
  <c r="U2475" i="103"/>
  <c r="U2476" i="103"/>
  <c r="U2477" i="103"/>
  <c r="U2478" i="103"/>
  <c r="U2479" i="103"/>
  <c r="U2480" i="103"/>
  <c r="U2481" i="103"/>
  <c r="U2482" i="103"/>
  <c r="U2483" i="103"/>
  <c r="U2484" i="103"/>
  <c r="U2485" i="103"/>
  <c r="U2486" i="103"/>
  <c r="U2487" i="103"/>
  <c r="U2488" i="103"/>
  <c r="U2489" i="103"/>
  <c r="U2490" i="103"/>
  <c r="U2491" i="103"/>
  <c r="U2492" i="103"/>
  <c r="U2493" i="103"/>
  <c r="U2494" i="103"/>
  <c r="U2495" i="103"/>
  <c r="U2496" i="103"/>
  <c r="U2497" i="103"/>
  <c r="U2498" i="103"/>
  <c r="U2499" i="103"/>
  <c r="U2500" i="103"/>
  <c r="U2501" i="103"/>
  <c r="U2502" i="103"/>
  <c r="U2503" i="103"/>
  <c r="U2504" i="103"/>
  <c r="U2505" i="103"/>
  <c r="U2506" i="103"/>
  <c r="U2507" i="103"/>
  <c r="U2508" i="103"/>
  <c r="U2509" i="103"/>
  <c r="U2510" i="103"/>
  <c r="U2511" i="103"/>
  <c r="U2512" i="103"/>
  <c r="U2513" i="103"/>
  <c r="U2514" i="103"/>
  <c r="U2515" i="103"/>
  <c r="U2516" i="103"/>
  <c r="U2517" i="103"/>
  <c r="U2518" i="103"/>
  <c r="U2519" i="103"/>
  <c r="U2520" i="103"/>
  <c r="U2521" i="103"/>
  <c r="U2522" i="103"/>
  <c r="U2523" i="103"/>
  <c r="U2524" i="103"/>
  <c r="U2525" i="103"/>
  <c r="U2526" i="103"/>
  <c r="U2527" i="103"/>
  <c r="U2528" i="103"/>
  <c r="U2529" i="103"/>
  <c r="U2530" i="103"/>
  <c r="U2531" i="103"/>
  <c r="U2532" i="103"/>
  <c r="U2533" i="103"/>
  <c r="U2534" i="103"/>
  <c r="U2535" i="103"/>
  <c r="U2536" i="103"/>
  <c r="U2537" i="103"/>
  <c r="U2538" i="103"/>
  <c r="U2539" i="103"/>
  <c r="U2540" i="103"/>
  <c r="U2541" i="103"/>
  <c r="U2542" i="103"/>
  <c r="U2543" i="103"/>
  <c r="U2544" i="103"/>
  <c r="U2545" i="103"/>
  <c r="U2546" i="103"/>
  <c r="U2547" i="103"/>
  <c r="U2548" i="103"/>
  <c r="U2549" i="103"/>
  <c r="U2550" i="103"/>
  <c r="U2551" i="103"/>
  <c r="U2552" i="103"/>
  <c r="U2553" i="103"/>
  <c r="U2554" i="103"/>
  <c r="U2555" i="103"/>
  <c r="U2556" i="103"/>
  <c r="U2557" i="103"/>
  <c r="U2558" i="103"/>
  <c r="U2559" i="103"/>
  <c r="U2560" i="103"/>
  <c r="U2561" i="103"/>
  <c r="U2562" i="103"/>
  <c r="U2563" i="103"/>
  <c r="U2564" i="103"/>
  <c r="U2565" i="103"/>
  <c r="U2566" i="103"/>
  <c r="U2567" i="103"/>
  <c r="U2568" i="103"/>
  <c r="U2569" i="103"/>
  <c r="U2570" i="103"/>
  <c r="U2571" i="103"/>
  <c r="U2572" i="103"/>
  <c r="U2573" i="103"/>
  <c r="U2574" i="103"/>
  <c r="U2575" i="103"/>
  <c r="U2576" i="103"/>
  <c r="U2577" i="103"/>
  <c r="U2578" i="103"/>
  <c r="U2579" i="103"/>
  <c r="U2580" i="103"/>
  <c r="U2581" i="103"/>
  <c r="U2582" i="103"/>
  <c r="U2583" i="103"/>
  <c r="U2584" i="103"/>
  <c r="U2585" i="103"/>
  <c r="U2586" i="103"/>
  <c r="U2587" i="103"/>
  <c r="U2588" i="103"/>
  <c r="U2589" i="103"/>
  <c r="U2590" i="103"/>
  <c r="U2591" i="103"/>
  <c r="U2592" i="103"/>
  <c r="U2593" i="103"/>
  <c r="U2594" i="103"/>
  <c r="U2595" i="103"/>
  <c r="U2596" i="103"/>
  <c r="U2597" i="103"/>
  <c r="U2598" i="103"/>
  <c r="U2599" i="103"/>
  <c r="U2600" i="103"/>
  <c r="U2601" i="103"/>
  <c r="U2602" i="103"/>
  <c r="U2603" i="103"/>
  <c r="U2604" i="103"/>
  <c r="U2605" i="103"/>
  <c r="U2606" i="103"/>
  <c r="U2607" i="103"/>
  <c r="U2608" i="103"/>
  <c r="U2609" i="103"/>
  <c r="U2610" i="103"/>
  <c r="U2611" i="103"/>
  <c r="U2612" i="103"/>
  <c r="U2613" i="103"/>
  <c r="U2614" i="103"/>
  <c r="U2615" i="103"/>
  <c r="U2616" i="103"/>
  <c r="U2617" i="103"/>
  <c r="U2618" i="103"/>
  <c r="U2619" i="103"/>
  <c r="U2620" i="103"/>
  <c r="U2621" i="103"/>
  <c r="U2622" i="103"/>
  <c r="U2623" i="103"/>
  <c r="U2624" i="103"/>
  <c r="U2625" i="103"/>
  <c r="U2626" i="103"/>
  <c r="U2627" i="103"/>
  <c r="U2628" i="103"/>
  <c r="U2629" i="103"/>
  <c r="U2630" i="103"/>
  <c r="U2631" i="103"/>
  <c r="U2632" i="103"/>
  <c r="U2633" i="103"/>
  <c r="U2634" i="103"/>
  <c r="U2635" i="103"/>
  <c r="U2636" i="103"/>
  <c r="U2637" i="103"/>
  <c r="U2638" i="103"/>
  <c r="U2639" i="103"/>
  <c r="U2640" i="103"/>
  <c r="U2641" i="103"/>
  <c r="U2642" i="103"/>
  <c r="U2643" i="103"/>
  <c r="U2644" i="103"/>
  <c r="U2645" i="103"/>
  <c r="U2646" i="103"/>
  <c r="U2647" i="103"/>
  <c r="U2648" i="103"/>
  <c r="U2649" i="103"/>
  <c r="U2650" i="103"/>
  <c r="U2651" i="103"/>
  <c r="U2652" i="103"/>
  <c r="U2653" i="103"/>
  <c r="U2654" i="103"/>
  <c r="U2655" i="103"/>
  <c r="U2656" i="103"/>
  <c r="U2657" i="103"/>
  <c r="U2658" i="103"/>
  <c r="U2659" i="103"/>
  <c r="U2660" i="103"/>
  <c r="U2661" i="103"/>
  <c r="U2662" i="103"/>
  <c r="U2663" i="103"/>
  <c r="U2664" i="103"/>
  <c r="U2665" i="103"/>
  <c r="U2666" i="103"/>
  <c r="U2667" i="103"/>
  <c r="U2668" i="103"/>
  <c r="U2669" i="103"/>
  <c r="U2670" i="103"/>
  <c r="U2671" i="103"/>
  <c r="U2672" i="103"/>
  <c r="U2673" i="103"/>
  <c r="U2674" i="103"/>
  <c r="U2675" i="103"/>
  <c r="U2676" i="103"/>
  <c r="U2677" i="103"/>
  <c r="U2678" i="103"/>
  <c r="U2679" i="103"/>
  <c r="U2680" i="103"/>
  <c r="U2681" i="103"/>
  <c r="U2682" i="103"/>
  <c r="U2683" i="103"/>
  <c r="U2684" i="103"/>
  <c r="U2685" i="103"/>
  <c r="U2686" i="103"/>
  <c r="U2687" i="103"/>
  <c r="U2688" i="103"/>
  <c r="U2689" i="103"/>
  <c r="U2690" i="103"/>
  <c r="U2691" i="103"/>
  <c r="U2692" i="103"/>
  <c r="U2693" i="103"/>
  <c r="U2694" i="103"/>
  <c r="U2695" i="103"/>
  <c r="U2696" i="103"/>
  <c r="U2697" i="103"/>
  <c r="U2698" i="103"/>
  <c r="U2699" i="103"/>
  <c r="U2700" i="103"/>
  <c r="U2701" i="103"/>
  <c r="U2702" i="103"/>
  <c r="U2703" i="103"/>
  <c r="U2704" i="103"/>
  <c r="U2705" i="103"/>
  <c r="U2706" i="103"/>
  <c r="U2707" i="103"/>
  <c r="U2708" i="103"/>
  <c r="U2709" i="103"/>
  <c r="U2710" i="103"/>
  <c r="U2711" i="103"/>
  <c r="U2712" i="103"/>
  <c r="U2713" i="103"/>
  <c r="U2714" i="103"/>
  <c r="U2715" i="103"/>
  <c r="U2716" i="103"/>
  <c r="U2717" i="103"/>
  <c r="U2718" i="103"/>
  <c r="U2719" i="103"/>
  <c r="U2720" i="103"/>
  <c r="U2721" i="103"/>
  <c r="U2722" i="103"/>
  <c r="U2723" i="103"/>
  <c r="U2724" i="103"/>
  <c r="U2725" i="103"/>
  <c r="U2726" i="103"/>
  <c r="U2727" i="103"/>
  <c r="U2728" i="103"/>
  <c r="U2729" i="103"/>
  <c r="U2730" i="103"/>
  <c r="U2731" i="103"/>
  <c r="U2732" i="103"/>
  <c r="U2733" i="103"/>
  <c r="U2734" i="103"/>
  <c r="U2735" i="103"/>
  <c r="U2736" i="103"/>
  <c r="U2737" i="103"/>
  <c r="U2738" i="103"/>
  <c r="U2739" i="103"/>
  <c r="U2740" i="103"/>
  <c r="U2741" i="103"/>
  <c r="U2742" i="103"/>
  <c r="U2743" i="103"/>
  <c r="U2744" i="103"/>
  <c r="U2745" i="103"/>
  <c r="U2746" i="103"/>
  <c r="U2747" i="103"/>
  <c r="U2748" i="103"/>
  <c r="U2749" i="103"/>
  <c r="U2750" i="103"/>
  <c r="U2751" i="103"/>
  <c r="U2752" i="103"/>
  <c r="U2753" i="103"/>
  <c r="U2754" i="103"/>
  <c r="U2755" i="103"/>
  <c r="U2756" i="103"/>
  <c r="U2757" i="103"/>
  <c r="U2758" i="103"/>
  <c r="U2759" i="103"/>
  <c r="U2760" i="103"/>
  <c r="U2761" i="103"/>
  <c r="U2762" i="103"/>
  <c r="U2763" i="103"/>
  <c r="U2764" i="103"/>
  <c r="U2765" i="103"/>
  <c r="U2766" i="103"/>
  <c r="U2767" i="103"/>
  <c r="U2768" i="103"/>
  <c r="U2769" i="103"/>
  <c r="U2770" i="103"/>
  <c r="U2771" i="103"/>
  <c r="U2772" i="103"/>
  <c r="U2773" i="103"/>
  <c r="U2774" i="103"/>
  <c r="U2775" i="103"/>
  <c r="U2776" i="103"/>
  <c r="U2777" i="103"/>
  <c r="U2778" i="103"/>
  <c r="U2779" i="103"/>
  <c r="U2780" i="103"/>
  <c r="U2781" i="103"/>
  <c r="U2782" i="103"/>
  <c r="U2783" i="103"/>
  <c r="U2784" i="103"/>
  <c r="U2785" i="103"/>
  <c r="U2786" i="103"/>
  <c r="U2787" i="103"/>
  <c r="U2788" i="103"/>
  <c r="U2789" i="103"/>
  <c r="U2790" i="103"/>
  <c r="U2791" i="103"/>
  <c r="U2792" i="103"/>
  <c r="U2793" i="103"/>
  <c r="U2794" i="103"/>
  <c r="U2795" i="103"/>
  <c r="U2796" i="103"/>
  <c r="U2797" i="103"/>
  <c r="U2798" i="103"/>
  <c r="U2799" i="103"/>
  <c r="U2800" i="103"/>
  <c r="U2801" i="103"/>
  <c r="U2802" i="103"/>
  <c r="U2803" i="103"/>
  <c r="U2804" i="103"/>
  <c r="U2805" i="103"/>
  <c r="U2806" i="103"/>
  <c r="U2807" i="103"/>
  <c r="U2808" i="103"/>
  <c r="U2809" i="103"/>
  <c r="U2810" i="103"/>
  <c r="U2811" i="103"/>
  <c r="U2812" i="103"/>
  <c r="U2813" i="103"/>
  <c r="U2814" i="103"/>
  <c r="U2815" i="103"/>
  <c r="U2816" i="103"/>
  <c r="U2817" i="103"/>
  <c r="U2818" i="103"/>
  <c r="U2819" i="103"/>
  <c r="U2820" i="103"/>
  <c r="U2821" i="103"/>
  <c r="U2822" i="103"/>
  <c r="U2823" i="103"/>
  <c r="U2824" i="103"/>
  <c r="U2825" i="103"/>
  <c r="U2826" i="103"/>
  <c r="U2827" i="103"/>
  <c r="U2828" i="103"/>
  <c r="U2829" i="103"/>
  <c r="U2830" i="103"/>
  <c r="U2831" i="103"/>
  <c r="U2832" i="103"/>
  <c r="U2833" i="103"/>
  <c r="U2834" i="103"/>
  <c r="U2835" i="103"/>
  <c r="U2836" i="103"/>
  <c r="U2837" i="103"/>
  <c r="U2838" i="103"/>
  <c r="U2839" i="103"/>
  <c r="U2840" i="103"/>
  <c r="U2841" i="103"/>
  <c r="U2842" i="103"/>
  <c r="U2843" i="103"/>
  <c r="U2844" i="103"/>
  <c r="U2845" i="103"/>
  <c r="U2846" i="103"/>
  <c r="U2847" i="103"/>
  <c r="U2848" i="103"/>
  <c r="U2849" i="103"/>
  <c r="U2850" i="103"/>
  <c r="U2851" i="103"/>
  <c r="U2852" i="103"/>
  <c r="U2853" i="103"/>
  <c r="U2854" i="103"/>
  <c r="U2855" i="103"/>
  <c r="U2856" i="103"/>
  <c r="U2857" i="103"/>
  <c r="U2858" i="103"/>
  <c r="U2859" i="103"/>
  <c r="U2860" i="103"/>
  <c r="U2861" i="103"/>
  <c r="U2862" i="103"/>
  <c r="U2863" i="103"/>
  <c r="U2864" i="103"/>
  <c r="U2865" i="103"/>
  <c r="U2866" i="103"/>
  <c r="U2867" i="103"/>
  <c r="U2868" i="103"/>
  <c r="U2869" i="103"/>
  <c r="U2870" i="103"/>
  <c r="U2871" i="103"/>
  <c r="U2872" i="103"/>
  <c r="U2873" i="103"/>
  <c r="U2874" i="103"/>
  <c r="U2875" i="103"/>
  <c r="U2876" i="103"/>
  <c r="U2877" i="103"/>
  <c r="U2878" i="103"/>
  <c r="U2879" i="103"/>
  <c r="U2880" i="103"/>
  <c r="U2881" i="103"/>
  <c r="U2882" i="103"/>
  <c r="U2883" i="103"/>
  <c r="U2884" i="103"/>
  <c r="U2885" i="103"/>
  <c r="U2886" i="103"/>
  <c r="U2887" i="103"/>
  <c r="U2888" i="103"/>
  <c r="U2889" i="103"/>
  <c r="U2890" i="103"/>
  <c r="U2891" i="103"/>
  <c r="U2892" i="103"/>
  <c r="U2893" i="103"/>
  <c r="U2894" i="103"/>
  <c r="U2895" i="103"/>
  <c r="U2896" i="103"/>
  <c r="U2897" i="103"/>
  <c r="U2898" i="103"/>
  <c r="U2899" i="103"/>
  <c r="U2900" i="103"/>
  <c r="U2901" i="103"/>
  <c r="U2902" i="103"/>
  <c r="U2903" i="103"/>
  <c r="U2904" i="103"/>
  <c r="U2905" i="103"/>
  <c r="U2906" i="103"/>
  <c r="U2907" i="103"/>
  <c r="U2908" i="103"/>
  <c r="U2909" i="103"/>
  <c r="U2910" i="103"/>
  <c r="U2911" i="103"/>
  <c r="U2912" i="103"/>
  <c r="U2913" i="103"/>
  <c r="U2914" i="103"/>
  <c r="U2915" i="103"/>
  <c r="U2916" i="103"/>
  <c r="U2917" i="103"/>
  <c r="U2918" i="103"/>
  <c r="U2919" i="103"/>
  <c r="U2920" i="103"/>
  <c r="U2921" i="103"/>
  <c r="U2922" i="103"/>
  <c r="U2923" i="103"/>
  <c r="U2924" i="103"/>
  <c r="U2925" i="103"/>
  <c r="U2926" i="103"/>
  <c r="U2927" i="103"/>
  <c r="U2928" i="103"/>
  <c r="U2929" i="103"/>
  <c r="U2930" i="103"/>
  <c r="U2931" i="103"/>
  <c r="U2932" i="103"/>
  <c r="U2933" i="103"/>
  <c r="U2934" i="103"/>
  <c r="U2935" i="103"/>
  <c r="U2936" i="103"/>
  <c r="U2937" i="103"/>
  <c r="U2938" i="103"/>
  <c r="U2939" i="103"/>
  <c r="U2940" i="103"/>
  <c r="U2941" i="103"/>
  <c r="U2942" i="103"/>
  <c r="U2943" i="103"/>
  <c r="U2944" i="103"/>
  <c r="U2945" i="103"/>
  <c r="U2946" i="103"/>
  <c r="U2947" i="103"/>
  <c r="U2948" i="103"/>
  <c r="U2949" i="103"/>
  <c r="U2950" i="103"/>
  <c r="U2951" i="103"/>
  <c r="U2952" i="103"/>
  <c r="U2953" i="103"/>
  <c r="U2954" i="103"/>
  <c r="U2955" i="103"/>
  <c r="U2956" i="103"/>
  <c r="U2957" i="103"/>
  <c r="U2958" i="103"/>
  <c r="U2959" i="103"/>
  <c r="U2960" i="103"/>
  <c r="U2961" i="103"/>
  <c r="U2962" i="103"/>
  <c r="U2963" i="103"/>
  <c r="U2964" i="103"/>
  <c r="U2965" i="103"/>
  <c r="U2966" i="103"/>
  <c r="U2967" i="103"/>
  <c r="U2968" i="103"/>
  <c r="U2969" i="103"/>
  <c r="U2970" i="103"/>
  <c r="U2971" i="103"/>
  <c r="U2972" i="103"/>
  <c r="U2973" i="103"/>
  <c r="U2974" i="103"/>
  <c r="U2975" i="103"/>
  <c r="U2976" i="103"/>
  <c r="U2977" i="103"/>
  <c r="U2978" i="103"/>
  <c r="U2979" i="103"/>
  <c r="U2980" i="103"/>
  <c r="U2981" i="103"/>
  <c r="U2982" i="103"/>
  <c r="U2983" i="103"/>
  <c r="U2984" i="103"/>
  <c r="U2985" i="103"/>
  <c r="U2986" i="103"/>
  <c r="U2987" i="103"/>
  <c r="U2988" i="103"/>
  <c r="U2989" i="103"/>
  <c r="U2990" i="103"/>
  <c r="U2991" i="103"/>
  <c r="U2992" i="103"/>
  <c r="U2993" i="103"/>
  <c r="U2994" i="103"/>
  <c r="U2995" i="103"/>
  <c r="U2996" i="103"/>
  <c r="U2997" i="103"/>
  <c r="U2998" i="103"/>
  <c r="U2999" i="103"/>
  <c r="U3000" i="103"/>
  <c r="U3001" i="103"/>
  <c r="U3002" i="103"/>
  <c r="U3003" i="103"/>
  <c r="U3004" i="103"/>
  <c r="U3005" i="103"/>
  <c r="U3006" i="103"/>
  <c r="U3007" i="103"/>
  <c r="U3008" i="103"/>
  <c r="U3009" i="103"/>
  <c r="U3010" i="103"/>
  <c r="U3011" i="103"/>
  <c r="U3012" i="103"/>
  <c r="U3013" i="103"/>
  <c r="U3014" i="103"/>
  <c r="U3015" i="103"/>
  <c r="U3016" i="103"/>
  <c r="U3017" i="103"/>
  <c r="U3018" i="103"/>
  <c r="U3019" i="103"/>
  <c r="U3020" i="103"/>
  <c r="U3021" i="103"/>
  <c r="U3022" i="103"/>
  <c r="U3023" i="103"/>
  <c r="U3024" i="103"/>
  <c r="U3025" i="103"/>
  <c r="U3026" i="103"/>
  <c r="U3027" i="103"/>
  <c r="U3028" i="103"/>
  <c r="U3029" i="103"/>
  <c r="U3030" i="103"/>
  <c r="U3031" i="103"/>
  <c r="U3032" i="103"/>
  <c r="U3033" i="103"/>
  <c r="U3034" i="103"/>
  <c r="U3035" i="103"/>
  <c r="U3036" i="103"/>
  <c r="U3037" i="103"/>
  <c r="U3038" i="103"/>
  <c r="U3039" i="103"/>
  <c r="U3040" i="103"/>
  <c r="U3041" i="103"/>
  <c r="U3042" i="103"/>
  <c r="U3043" i="103"/>
  <c r="U3044" i="103"/>
  <c r="U3045" i="103"/>
  <c r="U3046" i="103"/>
  <c r="U3047" i="103"/>
  <c r="U3048" i="103"/>
  <c r="U3049" i="103"/>
  <c r="U3050" i="103"/>
  <c r="U3051" i="103"/>
  <c r="U3052" i="103"/>
  <c r="U3053" i="103"/>
  <c r="U3054" i="103"/>
  <c r="U3055" i="103"/>
  <c r="U3056" i="103"/>
  <c r="U3057" i="103"/>
  <c r="U3058" i="103"/>
  <c r="U3059" i="103"/>
  <c r="U3060" i="103"/>
  <c r="U3061" i="103"/>
  <c r="U3062" i="103"/>
  <c r="U3063" i="103"/>
  <c r="U3064" i="103"/>
  <c r="U3065" i="103"/>
  <c r="U3066" i="103"/>
  <c r="U3067" i="103"/>
  <c r="U3068" i="103"/>
  <c r="U3069" i="103"/>
  <c r="U3070" i="103"/>
  <c r="U3071" i="103"/>
  <c r="U3072" i="103"/>
  <c r="U3073" i="103"/>
  <c r="U3074" i="103"/>
  <c r="U3075" i="103"/>
  <c r="U3076" i="103"/>
  <c r="U3077" i="103"/>
  <c r="U3078" i="103"/>
  <c r="U3079" i="103"/>
  <c r="U3080" i="103"/>
  <c r="U3081" i="103"/>
  <c r="U3082" i="103"/>
  <c r="U3083" i="103"/>
  <c r="U3084" i="103"/>
  <c r="U3085" i="103"/>
  <c r="U3086" i="103"/>
  <c r="U3087" i="103"/>
  <c r="U3088" i="103"/>
  <c r="U3089" i="103"/>
  <c r="U3090" i="103"/>
  <c r="U3091" i="103"/>
  <c r="U3092" i="103"/>
  <c r="U3093" i="103"/>
  <c r="U3094" i="103"/>
  <c r="U3095" i="103"/>
  <c r="U3096" i="103"/>
  <c r="U3097" i="103"/>
  <c r="U3098" i="103"/>
  <c r="U3099" i="103"/>
  <c r="U3100" i="103"/>
  <c r="U3101" i="103"/>
  <c r="U3102" i="103"/>
  <c r="U3103" i="103"/>
  <c r="U3104" i="103"/>
  <c r="U3105" i="103"/>
  <c r="U3106" i="103"/>
  <c r="U3107" i="103"/>
  <c r="U3108" i="103"/>
  <c r="U3109" i="103"/>
  <c r="U3110" i="103"/>
  <c r="U3111" i="103"/>
  <c r="U3112" i="103"/>
  <c r="U3113" i="103"/>
  <c r="U3114" i="103"/>
  <c r="U3115" i="103"/>
  <c r="U3116" i="103"/>
  <c r="U3117" i="103"/>
  <c r="U3118" i="103"/>
  <c r="U3119" i="103"/>
  <c r="U3120" i="103"/>
  <c r="U3121" i="103"/>
  <c r="U3122" i="103"/>
  <c r="U3123" i="103"/>
  <c r="U3124" i="103"/>
  <c r="U3125" i="103"/>
  <c r="U3126" i="103"/>
  <c r="U3127" i="103"/>
  <c r="U3128" i="103"/>
  <c r="U3129" i="103"/>
  <c r="U3130" i="103"/>
  <c r="U3131" i="103"/>
  <c r="U3132" i="103"/>
  <c r="U3133" i="103"/>
  <c r="U3134" i="103"/>
  <c r="U3135" i="103"/>
  <c r="U3136" i="103"/>
  <c r="U3137" i="103"/>
  <c r="U3138" i="103"/>
  <c r="U3139" i="103"/>
  <c r="U3140" i="103"/>
  <c r="U3141" i="103"/>
  <c r="U3142" i="103"/>
  <c r="U3143" i="103"/>
  <c r="U3144" i="103"/>
  <c r="U3145" i="103"/>
  <c r="U3146" i="103"/>
  <c r="U3147" i="103"/>
  <c r="U3148" i="103"/>
  <c r="U3149" i="103"/>
  <c r="U3150" i="103"/>
  <c r="U3151" i="103"/>
  <c r="U3152" i="103"/>
  <c r="U3153" i="103"/>
  <c r="U3154" i="103"/>
  <c r="U3155" i="103"/>
  <c r="U3156" i="103"/>
  <c r="U3157" i="103"/>
  <c r="U3158" i="103"/>
  <c r="U3159" i="103"/>
  <c r="U3160" i="103"/>
  <c r="U3161" i="103"/>
  <c r="U3162" i="103"/>
  <c r="U3163" i="103"/>
  <c r="U3164" i="103"/>
  <c r="U3165" i="103"/>
  <c r="U3166" i="103"/>
  <c r="U3167" i="103"/>
  <c r="U3168" i="103"/>
  <c r="U3169" i="103"/>
  <c r="U3170" i="103"/>
  <c r="U3171" i="103"/>
  <c r="U3172" i="103"/>
  <c r="U3173" i="103"/>
  <c r="U3174" i="103"/>
  <c r="U3175" i="103"/>
  <c r="U3176" i="103"/>
  <c r="U3177" i="103"/>
  <c r="U3178" i="103"/>
  <c r="U3179" i="103"/>
  <c r="U3180" i="103"/>
  <c r="U3181" i="103"/>
  <c r="U3182" i="103"/>
  <c r="U3183" i="103"/>
  <c r="U3184" i="103"/>
  <c r="U3185" i="103"/>
  <c r="U3186" i="103"/>
  <c r="U3187" i="103"/>
  <c r="U3188" i="103"/>
  <c r="U3189" i="103"/>
  <c r="U3190" i="103"/>
  <c r="U3191" i="103"/>
  <c r="U3192" i="103"/>
  <c r="U3193" i="103"/>
  <c r="U3194" i="103"/>
  <c r="U3195" i="103"/>
  <c r="U3196" i="103"/>
  <c r="U3197" i="103"/>
  <c r="U3198" i="103"/>
  <c r="U3199" i="103"/>
  <c r="U3200" i="103"/>
  <c r="U3201" i="103"/>
  <c r="U3202" i="103"/>
  <c r="U3203" i="103"/>
  <c r="U3204" i="103"/>
  <c r="U3205" i="103"/>
  <c r="U3206" i="103"/>
  <c r="U3207" i="103"/>
  <c r="U3208" i="103"/>
  <c r="U3209" i="103"/>
  <c r="U3210" i="103"/>
  <c r="U3211" i="103"/>
  <c r="U3212" i="103"/>
  <c r="U3213" i="103"/>
  <c r="U3214" i="103"/>
  <c r="U3215" i="103"/>
  <c r="U3216" i="103"/>
  <c r="U3217" i="103"/>
  <c r="U3218" i="103"/>
  <c r="U3219" i="103"/>
  <c r="U3220" i="103"/>
  <c r="U3221" i="103"/>
  <c r="U3222" i="103"/>
  <c r="U3223" i="103"/>
  <c r="U3224" i="103"/>
  <c r="U3225" i="103"/>
  <c r="U3226" i="103"/>
  <c r="U3227" i="103"/>
  <c r="U3228" i="103"/>
  <c r="U3229" i="103"/>
  <c r="U3230" i="103"/>
  <c r="U3231" i="103"/>
  <c r="U3232" i="103"/>
  <c r="U3233" i="103"/>
  <c r="U3234" i="103"/>
  <c r="U3235" i="103"/>
  <c r="U3236" i="103"/>
  <c r="U3237" i="103"/>
  <c r="U3238" i="103"/>
  <c r="U3239" i="103"/>
  <c r="U3240" i="103"/>
  <c r="U3241" i="103"/>
  <c r="U3242" i="103"/>
  <c r="U3243" i="103"/>
  <c r="U3244" i="103"/>
  <c r="U3245" i="103"/>
  <c r="U3246" i="103"/>
  <c r="U3247" i="103"/>
  <c r="U3248" i="103"/>
  <c r="U3249" i="103"/>
  <c r="U3250" i="103"/>
  <c r="U3251" i="103"/>
  <c r="U3252" i="103"/>
  <c r="U3253" i="103"/>
  <c r="U3254" i="103"/>
  <c r="U3255" i="103"/>
  <c r="U3256" i="103"/>
  <c r="U3257" i="103"/>
  <c r="U3258" i="103"/>
  <c r="U3259" i="103"/>
  <c r="U3260" i="103"/>
  <c r="U3261" i="103"/>
  <c r="U3262" i="103"/>
  <c r="U3263" i="103"/>
  <c r="U3264" i="103"/>
  <c r="U3265" i="103"/>
  <c r="U3266" i="103"/>
  <c r="U3267" i="103"/>
  <c r="U3268" i="103"/>
  <c r="U3269" i="103"/>
  <c r="U3270" i="103"/>
  <c r="U3271" i="103"/>
  <c r="U3272" i="103"/>
  <c r="U3273" i="103"/>
  <c r="U3274" i="103"/>
  <c r="U3275" i="103"/>
  <c r="U3276" i="103"/>
  <c r="U3277" i="103"/>
  <c r="U3278" i="103"/>
  <c r="U3279" i="103"/>
  <c r="U3280" i="103"/>
  <c r="U3281" i="103"/>
  <c r="U3282" i="103"/>
  <c r="U3283" i="103"/>
  <c r="U3284" i="103"/>
  <c r="U3285" i="103"/>
  <c r="U3286" i="103"/>
  <c r="U3287" i="103"/>
  <c r="U3288" i="103"/>
  <c r="U3289" i="103"/>
  <c r="U3290" i="103"/>
  <c r="U3291" i="103"/>
  <c r="U3292" i="103"/>
  <c r="U3293" i="103"/>
  <c r="U3294" i="103"/>
  <c r="U3295" i="103"/>
  <c r="U3296" i="103"/>
  <c r="U3297" i="103"/>
  <c r="U3298" i="103"/>
  <c r="U3299" i="103"/>
  <c r="U3300" i="103"/>
  <c r="U3301" i="103"/>
  <c r="U3302" i="103"/>
  <c r="U3303" i="103"/>
  <c r="U3304" i="103"/>
  <c r="U3305" i="103"/>
  <c r="U3306" i="103"/>
  <c r="U3307" i="103"/>
  <c r="U3308" i="103"/>
  <c r="U3309" i="103"/>
  <c r="U3310" i="103"/>
  <c r="U3311" i="103"/>
  <c r="U3312" i="103"/>
  <c r="U3313" i="103"/>
  <c r="U3314" i="103"/>
  <c r="U3315" i="103"/>
  <c r="U3316" i="103"/>
  <c r="U3317" i="103"/>
  <c r="U3318" i="103"/>
  <c r="U3319" i="103"/>
  <c r="U3320" i="103"/>
  <c r="U3321" i="103"/>
  <c r="U3322" i="103"/>
  <c r="U3323" i="103"/>
  <c r="U3324" i="103"/>
  <c r="U3325" i="103"/>
  <c r="U3326" i="103"/>
  <c r="U3327" i="103"/>
  <c r="U3328" i="103"/>
  <c r="U3329" i="103"/>
  <c r="U3330" i="103"/>
  <c r="U3331" i="103"/>
  <c r="U3332" i="103"/>
  <c r="U3333" i="103"/>
  <c r="U3334" i="103"/>
  <c r="U3335" i="103"/>
  <c r="U3336" i="103"/>
  <c r="U3337" i="103"/>
  <c r="U3338" i="103"/>
  <c r="U3339" i="103"/>
  <c r="U3340" i="103"/>
  <c r="U3341" i="103"/>
  <c r="U3342" i="103"/>
  <c r="U3343" i="103"/>
  <c r="U3344" i="103"/>
  <c r="U3345" i="103"/>
  <c r="U3346" i="103"/>
  <c r="U3347" i="103"/>
  <c r="U3348" i="103"/>
  <c r="U3349" i="103"/>
  <c r="U3350" i="103"/>
  <c r="U3351" i="103"/>
  <c r="U3352" i="103"/>
  <c r="U3353" i="103"/>
  <c r="U3354" i="103"/>
  <c r="U3355" i="103"/>
  <c r="U3356" i="103"/>
  <c r="U3357" i="103"/>
  <c r="U3358" i="103"/>
  <c r="U3359" i="103"/>
  <c r="U3360" i="103"/>
  <c r="U3361" i="103"/>
  <c r="U3362" i="103"/>
  <c r="U3363" i="103"/>
  <c r="U3364" i="103"/>
  <c r="U3365" i="103"/>
  <c r="U3366" i="103"/>
  <c r="U3367" i="103"/>
  <c r="U3368" i="103"/>
  <c r="U3369" i="103"/>
  <c r="U3370" i="103"/>
  <c r="U3371" i="103"/>
  <c r="U3372" i="103"/>
  <c r="U3373" i="103"/>
  <c r="U3374" i="103"/>
  <c r="U3375" i="103"/>
  <c r="U3376" i="103"/>
  <c r="U3377" i="103"/>
  <c r="U3378" i="103"/>
  <c r="U3379" i="103"/>
  <c r="U3380" i="103"/>
  <c r="U3381" i="103"/>
  <c r="U3382" i="103"/>
  <c r="U3383" i="103"/>
  <c r="U3384" i="103"/>
  <c r="U3385" i="103"/>
  <c r="U3386" i="103"/>
  <c r="U3387" i="103"/>
  <c r="U3388" i="103"/>
  <c r="U3389" i="103"/>
  <c r="U3390" i="103"/>
  <c r="U3391" i="103"/>
  <c r="U3392" i="103"/>
  <c r="U3393" i="103"/>
  <c r="U3394" i="103"/>
  <c r="U3395" i="103"/>
  <c r="U3396" i="103"/>
  <c r="U3397" i="103"/>
  <c r="U3398" i="103"/>
  <c r="U3399" i="103"/>
  <c r="U3400" i="103"/>
  <c r="U3401" i="103"/>
  <c r="U3402" i="103"/>
  <c r="U3403" i="103"/>
  <c r="U3404" i="103"/>
  <c r="U3405" i="103"/>
  <c r="U3406" i="103"/>
  <c r="U3407" i="103"/>
  <c r="U3408" i="103"/>
  <c r="U3409" i="103"/>
  <c r="U3410" i="103"/>
  <c r="U3411" i="103"/>
  <c r="U3412" i="103"/>
  <c r="U3413" i="103"/>
  <c r="U3414" i="103"/>
  <c r="U3415" i="103"/>
  <c r="U3416" i="103"/>
  <c r="U3417" i="103"/>
  <c r="U3418" i="103"/>
  <c r="U3419" i="103"/>
  <c r="U3420" i="103"/>
  <c r="U3421" i="103"/>
  <c r="U3422" i="103"/>
  <c r="U3423" i="103"/>
  <c r="U3424" i="103"/>
  <c r="U3425" i="103"/>
  <c r="U3426" i="103"/>
  <c r="U3427" i="103"/>
  <c r="U3428" i="103"/>
  <c r="U3429" i="103"/>
  <c r="U3430" i="103"/>
  <c r="U3431" i="103"/>
  <c r="U3432" i="103"/>
  <c r="U3433" i="103"/>
  <c r="U3434" i="103"/>
  <c r="U3435" i="103"/>
  <c r="U3436" i="103"/>
  <c r="U3437" i="103"/>
  <c r="U3438" i="103"/>
  <c r="U3439" i="103"/>
  <c r="U3440" i="103"/>
  <c r="U3441" i="103"/>
  <c r="U3442" i="103"/>
  <c r="U3443" i="103"/>
  <c r="U3444" i="103"/>
  <c r="U3445" i="103"/>
  <c r="U3446" i="103"/>
  <c r="U3447" i="103"/>
  <c r="U3448" i="103"/>
  <c r="U3449" i="103"/>
  <c r="U3450" i="103"/>
  <c r="U3451" i="103"/>
  <c r="U3452" i="103"/>
  <c r="U3453" i="103"/>
  <c r="U3454" i="103"/>
  <c r="U3455" i="103"/>
  <c r="U3456" i="103"/>
  <c r="U3457" i="103"/>
  <c r="U3458" i="103"/>
  <c r="U3459" i="103"/>
  <c r="U3460" i="103"/>
  <c r="U3461" i="103"/>
  <c r="U3462" i="103"/>
  <c r="U3463" i="103"/>
  <c r="U3464" i="103"/>
  <c r="U3465" i="103"/>
  <c r="U3466" i="103"/>
  <c r="U3467" i="103"/>
  <c r="U3468" i="103"/>
  <c r="U3469" i="103"/>
  <c r="U3470" i="103"/>
  <c r="U3471" i="103"/>
  <c r="U3472" i="103"/>
  <c r="U3473" i="103"/>
  <c r="U3474" i="103"/>
  <c r="U3475" i="103"/>
  <c r="U3476" i="103"/>
  <c r="U3477" i="103"/>
  <c r="U3478" i="103"/>
  <c r="U3479" i="103"/>
  <c r="U3480" i="103"/>
  <c r="U3481" i="103"/>
  <c r="U3482" i="103"/>
  <c r="U3483" i="103"/>
  <c r="U3484" i="103"/>
  <c r="U3485" i="103"/>
  <c r="U3486" i="103"/>
  <c r="U3487" i="103"/>
  <c r="U3488" i="103"/>
  <c r="U3489" i="103"/>
  <c r="U3490" i="103"/>
  <c r="U3491" i="103"/>
  <c r="U3492" i="103"/>
  <c r="U3493" i="103"/>
  <c r="U3494" i="103"/>
  <c r="U3495" i="103"/>
  <c r="U3496" i="103"/>
  <c r="U3497" i="103"/>
  <c r="U3498" i="103"/>
  <c r="U3499" i="103"/>
  <c r="U3500" i="103"/>
  <c r="U3501" i="103"/>
  <c r="U3502" i="103"/>
  <c r="U3503" i="103"/>
  <c r="U3504" i="103"/>
  <c r="U3505" i="103"/>
  <c r="U3506" i="103"/>
  <c r="U3507" i="103"/>
  <c r="U3508" i="103"/>
  <c r="U3509" i="103"/>
  <c r="U3510" i="103"/>
  <c r="U3511" i="103"/>
  <c r="U3512" i="103"/>
  <c r="U3513" i="103"/>
  <c r="U3514" i="103"/>
  <c r="U3515" i="103"/>
  <c r="U3516" i="103"/>
  <c r="U3517" i="103"/>
  <c r="U3518" i="103"/>
  <c r="U3519" i="103"/>
  <c r="U3520" i="103"/>
  <c r="U3521" i="103"/>
  <c r="U3522" i="103"/>
  <c r="U3523" i="103"/>
  <c r="U3524" i="103"/>
  <c r="U3525" i="103"/>
  <c r="U3526" i="103"/>
  <c r="U3527" i="103"/>
  <c r="U3528" i="103"/>
  <c r="U3529" i="103"/>
  <c r="U3530" i="103"/>
  <c r="U3531" i="103"/>
  <c r="U3532" i="103"/>
  <c r="U3533" i="103"/>
  <c r="U3534" i="103"/>
  <c r="U3535" i="103"/>
  <c r="U3536" i="103"/>
  <c r="U3537" i="103"/>
  <c r="U3538" i="103"/>
  <c r="U3539" i="103"/>
  <c r="U3540" i="103"/>
  <c r="U3541" i="103"/>
  <c r="U3542" i="103"/>
  <c r="U3543" i="103"/>
  <c r="U3544" i="103"/>
  <c r="U3545" i="103"/>
  <c r="U3546" i="103"/>
  <c r="U3547" i="103"/>
  <c r="U3548" i="103"/>
  <c r="U3549" i="103"/>
  <c r="U3550" i="103"/>
  <c r="U3551" i="103"/>
  <c r="U3552" i="103"/>
  <c r="U3553" i="103"/>
  <c r="U3554" i="103"/>
  <c r="U3555" i="103"/>
  <c r="U3556" i="103"/>
  <c r="U3557" i="103"/>
  <c r="U3558" i="103"/>
  <c r="U3559" i="103"/>
  <c r="U3560" i="103"/>
  <c r="U3561" i="103"/>
  <c r="U3562" i="103"/>
  <c r="U3563" i="103"/>
  <c r="U3564" i="103"/>
  <c r="U3565" i="103"/>
  <c r="U3566" i="103"/>
  <c r="U3567" i="103"/>
  <c r="U3568" i="103"/>
  <c r="U3569" i="103"/>
  <c r="U3570" i="103"/>
  <c r="U3571" i="103"/>
  <c r="U3572" i="103"/>
  <c r="U3573" i="103"/>
  <c r="U3574" i="103"/>
  <c r="U3575" i="103"/>
  <c r="U3576" i="103"/>
  <c r="U3577" i="103"/>
  <c r="U3578" i="103"/>
  <c r="U3579" i="103"/>
  <c r="U3580" i="103"/>
  <c r="U3581" i="103"/>
  <c r="U3582" i="103"/>
  <c r="U3583" i="103"/>
  <c r="U3584" i="103"/>
  <c r="U3585" i="103"/>
  <c r="U3586" i="103"/>
  <c r="U3587" i="103"/>
  <c r="U3588" i="103"/>
  <c r="U3589" i="103"/>
  <c r="U3590" i="103"/>
  <c r="U3591" i="103"/>
  <c r="U3592" i="103"/>
  <c r="U3593" i="103"/>
  <c r="U3594" i="103"/>
  <c r="U3595" i="103"/>
  <c r="U3596" i="103"/>
  <c r="U3597" i="103"/>
  <c r="U3598" i="103"/>
  <c r="U3599" i="103"/>
  <c r="U3600" i="103"/>
  <c r="U3601" i="103"/>
  <c r="U3602" i="103"/>
  <c r="U3603" i="103"/>
  <c r="U3604" i="103"/>
  <c r="U3605" i="103"/>
  <c r="U3606" i="103"/>
  <c r="U3607" i="103"/>
  <c r="U3608" i="103"/>
  <c r="U3609" i="103"/>
  <c r="U3610" i="103"/>
  <c r="U3611" i="103"/>
  <c r="U3612" i="103"/>
  <c r="U3613" i="103"/>
  <c r="U3614" i="103"/>
  <c r="U3615" i="103"/>
  <c r="U3616" i="103"/>
  <c r="U3617" i="103"/>
  <c r="U3618" i="103"/>
  <c r="U3619" i="103"/>
  <c r="U3620" i="103"/>
  <c r="U3621" i="103"/>
  <c r="U3622" i="103"/>
  <c r="U3623" i="103"/>
  <c r="U3624" i="103"/>
  <c r="U3625" i="103"/>
  <c r="U3626" i="103"/>
  <c r="U3627" i="103"/>
  <c r="U3628" i="103"/>
  <c r="U3629" i="103"/>
  <c r="U3630" i="103"/>
  <c r="U3631" i="103"/>
  <c r="U3632" i="103"/>
  <c r="U3633" i="103"/>
  <c r="U3634" i="103"/>
  <c r="U3635" i="103"/>
  <c r="U3636" i="103"/>
  <c r="U3637" i="103"/>
  <c r="U3638" i="103"/>
  <c r="U3639" i="103"/>
  <c r="U3640" i="103"/>
  <c r="U3641" i="103"/>
  <c r="U3642" i="103"/>
  <c r="U3643" i="103"/>
  <c r="U3644" i="103"/>
  <c r="U3645" i="103"/>
  <c r="U3646" i="103"/>
  <c r="U3647" i="103"/>
  <c r="U3648" i="103"/>
  <c r="U3649" i="103"/>
  <c r="U3650" i="103"/>
  <c r="U3651" i="103"/>
  <c r="U3652" i="103"/>
  <c r="U3653" i="103"/>
  <c r="U3654" i="103"/>
  <c r="U3655" i="103"/>
  <c r="U3656" i="103"/>
  <c r="U3657" i="103"/>
  <c r="U3658" i="103"/>
  <c r="U3659" i="103"/>
  <c r="U3660" i="103"/>
  <c r="U3661" i="103"/>
  <c r="U3662" i="103"/>
  <c r="U3663" i="103"/>
  <c r="U3664" i="103"/>
  <c r="U3665" i="103"/>
  <c r="U3666" i="103"/>
  <c r="U3667" i="103"/>
  <c r="U3668" i="103"/>
  <c r="U3669" i="103"/>
  <c r="U3670" i="103"/>
  <c r="U3671" i="103"/>
  <c r="U3672" i="103"/>
  <c r="U3673" i="103"/>
  <c r="U3674" i="103"/>
  <c r="U3675" i="103"/>
  <c r="U3676" i="103"/>
  <c r="U3677" i="103"/>
  <c r="U3678" i="103"/>
  <c r="U3679" i="103"/>
  <c r="U3680" i="103"/>
  <c r="U3681" i="103"/>
  <c r="U3682" i="103"/>
  <c r="U3683" i="103"/>
  <c r="U3684" i="103"/>
  <c r="U3685" i="103"/>
  <c r="U3686" i="103"/>
  <c r="U3687" i="103"/>
  <c r="U3688" i="103"/>
  <c r="U3689" i="103"/>
  <c r="U3690" i="103"/>
  <c r="U3691" i="103"/>
  <c r="U3692" i="103"/>
  <c r="U3693" i="103"/>
  <c r="U3694" i="103"/>
  <c r="U3695" i="103"/>
  <c r="U3696" i="103"/>
  <c r="U3697" i="103"/>
  <c r="U3698" i="103"/>
  <c r="U3699" i="103"/>
  <c r="U3700" i="103"/>
  <c r="U3701" i="103"/>
  <c r="U3702" i="103"/>
  <c r="U3703" i="103"/>
  <c r="U3704" i="103"/>
  <c r="U3705" i="103"/>
  <c r="U3706" i="103"/>
  <c r="U3707" i="103"/>
  <c r="U3708" i="103"/>
  <c r="U3709" i="103"/>
  <c r="U3710" i="103"/>
  <c r="U3711" i="103"/>
  <c r="U3712" i="103"/>
  <c r="U3713" i="103"/>
  <c r="U3714" i="103"/>
  <c r="U3715" i="103"/>
  <c r="U3716" i="103"/>
  <c r="U3717" i="103"/>
  <c r="U3718" i="103"/>
  <c r="U3719" i="103"/>
  <c r="U3720" i="103"/>
  <c r="U3721" i="103"/>
  <c r="U3722" i="103"/>
  <c r="U3723" i="103"/>
  <c r="U3724" i="103"/>
  <c r="U3725" i="103"/>
  <c r="U3726" i="103"/>
  <c r="U3727" i="103"/>
  <c r="U3728" i="103"/>
  <c r="U3729" i="103"/>
  <c r="U3730" i="103"/>
  <c r="U3731" i="103"/>
  <c r="U3732" i="103"/>
  <c r="U3733" i="103"/>
  <c r="U3734" i="103"/>
  <c r="U3735" i="103"/>
  <c r="U3736" i="103"/>
  <c r="U3737" i="103"/>
  <c r="U3738" i="103"/>
  <c r="U3739" i="103"/>
  <c r="U3740" i="103"/>
  <c r="U3741" i="103"/>
  <c r="U3742" i="103"/>
  <c r="U3743" i="103"/>
  <c r="U3744" i="103"/>
  <c r="U3745" i="103"/>
  <c r="U3746" i="103"/>
  <c r="U3747" i="103"/>
  <c r="U3748" i="103"/>
  <c r="U3749" i="103"/>
  <c r="U3750" i="103"/>
  <c r="U3751" i="103"/>
  <c r="U3752" i="103"/>
  <c r="U3753" i="103"/>
  <c r="U3754" i="103"/>
  <c r="U3755" i="103"/>
  <c r="U3756" i="103"/>
  <c r="U3757" i="103"/>
  <c r="U3758" i="103"/>
  <c r="U3759" i="103"/>
  <c r="U3760" i="103"/>
  <c r="U3761" i="103"/>
  <c r="U3762" i="103"/>
  <c r="U3763" i="103"/>
  <c r="U3764" i="103"/>
  <c r="U3765" i="103"/>
  <c r="U3766" i="103"/>
  <c r="U3767" i="103"/>
  <c r="U3768" i="103"/>
  <c r="U3769" i="103"/>
  <c r="U3770" i="103"/>
  <c r="U3771" i="103"/>
  <c r="U3772" i="103"/>
  <c r="U3773" i="103"/>
  <c r="U3774" i="103"/>
  <c r="U3775" i="103"/>
  <c r="U3776" i="103"/>
  <c r="U3777" i="103"/>
  <c r="U3780" i="103"/>
  <c r="U3781" i="103"/>
  <c r="U3782" i="103"/>
  <c r="U3783" i="103"/>
  <c r="U3784" i="103"/>
  <c r="U3785" i="103"/>
  <c r="U3786" i="103"/>
  <c r="U3787" i="103"/>
  <c r="U3788" i="103"/>
  <c r="U3789" i="103"/>
  <c r="U3790" i="103"/>
  <c r="U3791" i="103"/>
  <c r="U3792" i="103"/>
  <c r="U3793" i="103"/>
  <c r="U3794" i="103"/>
  <c r="U3795" i="103"/>
  <c r="U3796" i="103"/>
  <c r="U3797" i="103"/>
  <c r="U3798" i="103"/>
  <c r="U3799" i="103"/>
  <c r="U3800" i="103"/>
  <c r="U3801" i="103"/>
  <c r="U3802" i="103"/>
  <c r="U3803" i="103"/>
  <c r="U3804" i="103"/>
  <c r="U3805" i="103"/>
  <c r="U3806" i="103"/>
  <c r="U3807" i="103"/>
  <c r="U3808" i="103"/>
  <c r="U3809" i="103"/>
  <c r="U3810" i="103"/>
  <c r="U3811" i="103"/>
  <c r="U3812" i="103"/>
  <c r="U3813" i="103"/>
  <c r="U3814" i="103"/>
  <c r="U3815" i="103"/>
  <c r="U3816" i="103"/>
  <c r="U3817" i="103"/>
  <c r="U3818" i="103"/>
  <c r="U3819" i="103"/>
  <c r="U3820" i="103"/>
  <c r="U3821" i="103"/>
  <c r="U3822" i="103"/>
  <c r="U3823" i="103"/>
  <c r="U3824" i="103"/>
  <c r="U3825" i="103"/>
  <c r="U3826" i="103"/>
  <c r="U3827" i="103"/>
  <c r="U3828" i="103"/>
  <c r="U3829" i="103"/>
  <c r="U3830" i="103"/>
  <c r="U3831" i="103"/>
  <c r="U3832" i="103"/>
  <c r="U3833" i="103"/>
  <c r="U3834" i="103"/>
  <c r="U3835" i="103"/>
  <c r="U3836" i="103"/>
  <c r="U3837" i="103"/>
  <c r="U3838" i="103"/>
  <c r="U3839" i="103"/>
  <c r="U3840" i="103"/>
  <c r="U3841" i="103"/>
  <c r="U3842" i="103"/>
  <c r="U3843" i="103"/>
  <c r="U3844" i="103"/>
  <c r="U3845" i="103"/>
  <c r="U3846" i="103"/>
  <c r="U3847" i="103"/>
  <c r="U3848" i="103"/>
  <c r="U3849" i="103"/>
  <c r="U3850" i="103"/>
  <c r="U3851" i="103"/>
  <c r="U3852" i="103"/>
  <c r="U3853" i="103"/>
  <c r="U3854" i="103"/>
  <c r="U3855" i="103"/>
  <c r="U3856" i="103"/>
  <c r="U3857" i="103"/>
  <c r="U3858" i="103"/>
  <c r="U3859" i="103"/>
  <c r="U3860" i="103"/>
  <c r="U3861" i="103"/>
  <c r="U3862" i="103"/>
  <c r="U3863" i="103"/>
  <c r="U3864" i="103"/>
  <c r="U3865" i="103"/>
  <c r="U3866" i="103"/>
  <c r="U3867" i="103"/>
  <c r="U3868" i="103"/>
  <c r="U3869" i="103"/>
  <c r="U3870" i="103"/>
  <c r="U3871" i="103"/>
  <c r="U3872" i="103"/>
  <c r="U3873" i="103"/>
  <c r="U3874" i="103"/>
  <c r="U3875" i="103"/>
  <c r="U3876" i="103"/>
  <c r="U3877" i="103"/>
  <c r="U3878" i="103"/>
  <c r="U3879" i="103"/>
  <c r="U3880" i="103"/>
  <c r="U3881" i="103"/>
  <c r="U3882" i="103"/>
  <c r="U3883" i="103"/>
  <c r="U3884" i="103"/>
  <c r="U3885" i="103"/>
  <c r="U3886" i="103"/>
  <c r="U3887" i="103"/>
  <c r="U3888" i="103"/>
  <c r="U3889" i="103"/>
  <c r="U3898" i="103"/>
  <c r="U3899" i="103"/>
  <c r="U3900" i="103"/>
  <c r="U3901" i="103"/>
  <c r="U3902" i="103"/>
  <c r="U3903" i="103"/>
  <c r="U3904" i="103"/>
  <c r="U3905" i="103"/>
  <c r="U3908" i="103"/>
  <c r="U3909" i="103"/>
  <c r="U3910" i="103"/>
  <c r="U3911" i="103"/>
  <c r="U3912" i="103"/>
  <c r="U3913" i="103"/>
  <c r="U3914" i="103"/>
  <c r="U3915" i="103"/>
  <c r="U3916" i="103"/>
  <c r="U3917" i="103"/>
  <c r="U3918" i="103"/>
  <c r="U3919" i="103"/>
  <c r="U3920" i="103"/>
  <c r="U3921" i="103"/>
  <c r="U3924" i="103"/>
  <c r="U3925" i="103"/>
  <c r="U3926" i="103"/>
  <c r="U3927" i="103"/>
  <c r="U3928" i="103"/>
  <c r="U3929" i="103"/>
  <c r="U3930" i="103"/>
  <c r="U3931" i="103"/>
  <c r="U3932" i="103"/>
  <c r="U3933" i="103"/>
  <c r="U3934" i="103"/>
  <c r="U3935" i="103"/>
  <c r="U3936" i="103"/>
  <c r="U3937" i="103"/>
  <c r="U3938" i="103"/>
  <c r="U3939" i="103"/>
  <c r="U3940" i="103"/>
  <c r="U3941" i="103"/>
  <c r="U3942" i="103"/>
  <c r="U3943" i="103"/>
  <c r="U3944" i="103"/>
  <c r="U3945" i="103"/>
  <c r="U3946" i="103"/>
  <c r="U3947" i="103"/>
  <c r="U3948" i="103"/>
  <c r="U3949" i="103"/>
  <c r="U3950" i="103"/>
  <c r="U3951" i="103"/>
  <c r="U3952" i="103"/>
  <c r="U3953" i="103"/>
  <c r="U3954" i="103"/>
  <c r="U3955" i="103"/>
  <c r="U3956" i="103"/>
  <c r="U3957" i="103"/>
  <c r="U3958" i="103"/>
  <c r="U3959" i="103"/>
  <c r="U3960" i="103"/>
  <c r="U3961" i="103"/>
  <c r="U3962" i="103"/>
  <c r="U3963" i="103"/>
  <c r="U3964" i="103"/>
  <c r="U3965" i="103"/>
  <c r="U3966" i="103"/>
  <c r="U3967" i="103"/>
  <c r="U3968" i="103"/>
  <c r="U3969" i="103"/>
  <c r="U3976" i="103"/>
  <c r="U3977" i="103"/>
  <c r="U3978" i="103"/>
  <c r="U3979" i="103"/>
  <c r="U3980" i="103"/>
  <c r="U3981" i="103"/>
  <c r="U3982" i="103"/>
  <c r="U3983" i="103"/>
  <c r="U3984" i="103"/>
  <c r="U3985" i="103"/>
  <c r="U3986" i="103"/>
  <c r="U3987" i="103"/>
  <c r="U3988" i="103"/>
  <c r="U3989" i="103"/>
  <c r="U3990" i="103"/>
  <c r="U3991" i="103"/>
  <c r="U3992" i="103"/>
  <c r="U3993" i="103"/>
  <c r="U3994" i="103"/>
  <c r="U3995" i="103"/>
  <c r="U3996" i="103"/>
  <c r="U3997" i="103"/>
  <c r="U3998" i="103"/>
  <c r="U3999" i="103"/>
  <c r="U4000" i="103"/>
  <c r="U4001" i="103"/>
  <c r="U4002" i="103"/>
  <c r="U4003" i="103"/>
  <c r="U4004" i="103"/>
  <c r="U4005" i="103"/>
  <c r="U4006" i="103"/>
  <c r="U4007" i="103"/>
  <c r="U4008" i="103"/>
  <c r="U4009" i="103"/>
  <c r="U4010" i="103"/>
  <c r="U4011" i="103"/>
  <c r="U4012" i="103"/>
  <c r="U4013" i="103"/>
  <c r="U4014" i="103"/>
  <c r="U4015" i="103"/>
  <c r="U4016" i="103"/>
  <c r="U4017" i="103"/>
  <c r="U4018" i="103"/>
  <c r="U4019" i="103"/>
  <c r="U4020" i="103"/>
  <c r="U4021" i="103"/>
  <c r="U4022" i="103"/>
  <c r="U4023" i="103"/>
  <c r="U4024" i="103"/>
  <c r="U4025" i="103"/>
  <c r="U4026" i="103"/>
  <c r="U4027" i="103"/>
  <c r="U4028" i="103"/>
  <c r="U4029" i="103"/>
  <c r="U4030" i="103"/>
  <c r="U4031" i="103"/>
  <c r="U4032" i="103"/>
  <c r="U4033" i="103"/>
  <c r="U4036" i="103"/>
  <c r="U4037" i="103"/>
  <c r="U4038" i="103"/>
  <c r="U4039" i="103"/>
  <c r="U4040" i="103"/>
  <c r="U4041" i="103"/>
  <c r="U4042" i="103"/>
  <c r="U4043" i="103"/>
  <c r="U4044" i="103"/>
  <c r="U4045" i="103"/>
  <c r="U4046" i="103"/>
  <c r="U4047" i="103"/>
  <c r="U4048" i="103"/>
  <c r="U4049" i="103"/>
  <c r="U4052" i="103"/>
  <c r="U4053" i="103"/>
  <c r="U4054" i="103"/>
  <c r="U4055" i="103"/>
  <c r="U4056" i="103"/>
  <c r="U4057" i="103"/>
  <c r="U4058" i="103"/>
  <c r="U4059" i="103"/>
  <c r="U4060" i="103"/>
  <c r="U4061" i="103"/>
  <c r="U4062" i="103"/>
  <c r="U4063" i="103"/>
  <c r="U4064" i="103"/>
  <c r="U4065" i="103"/>
  <c r="U4066" i="103"/>
  <c r="U4067" i="103"/>
  <c r="U4068" i="103"/>
  <c r="U4069" i="103"/>
  <c r="U4070" i="103"/>
  <c r="U4071" i="103"/>
  <c r="U4072" i="103"/>
  <c r="U4073" i="103"/>
  <c r="U4074" i="103"/>
  <c r="U4075" i="103"/>
  <c r="U4076" i="103"/>
  <c r="U4077" i="103"/>
  <c r="U4078" i="103"/>
  <c r="U4079" i="103"/>
  <c r="U4080" i="103"/>
  <c r="U4081" i="103"/>
  <c r="U4082" i="103"/>
  <c r="U4083" i="103"/>
  <c r="U4084" i="103"/>
  <c r="U4085" i="103"/>
  <c r="U4086" i="103"/>
  <c r="U4087" i="103"/>
  <c r="U4088" i="103"/>
  <c r="U4089" i="103"/>
  <c r="U4090" i="103"/>
  <c r="U4091" i="103"/>
  <c r="U4092" i="103"/>
  <c r="U4093" i="103"/>
  <c r="U4094" i="103"/>
  <c r="U4095" i="103"/>
  <c r="U4096" i="103"/>
  <c r="U4097" i="103"/>
  <c r="U4101" i="103"/>
  <c r="U4102" i="103"/>
  <c r="U4103" i="103"/>
  <c r="U4104" i="103"/>
  <c r="U4105" i="103"/>
  <c r="U4106" i="103"/>
  <c r="U4107" i="103"/>
  <c r="U4108" i="103"/>
  <c r="U4109" i="103"/>
  <c r="U4110" i="103"/>
  <c r="U4111" i="103"/>
  <c r="U4112" i="103"/>
  <c r="U4113" i="103"/>
  <c r="U4119" i="103"/>
  <c r="U4120" i="103"/>
  <c r="U4121" i="103"/>
  <c r="U4122" i="103"/>
  <c r="U4123" i="103"/>
  <c r="U4124" i="103"/>
  <c r="U4125" i="103"/>
  <c r="U4126" i="103"/>
  <c r="U4127" i="103"/>
  <c r="U4128" i="103"/>
  <c r="U4129" i="103"/>
  <c r="U3" i="103"/>
  <c r="U4" i="103"/>
  <c r="U5" i="103"/>
  <c r="U6" i="103"/>
  <c r="U7" i="103"/>
  <c r="U8" i="103"/>
  <c r="U9" i="103"/>
  <c r="U10" i="103"/>
  <c r="U11" i="103"/>
  <c r="U12" i="103"/>
  <c r="J4350" i="103"/>
  <c r="T4350" i="103" s="1"/>
  <c r="J4349" i="103"/>
  <c r="T4349" i="103" s="1"/>
  <c r="J4348" i="103"/>
  <c r="T4348" i="103" s="1"/>
  <c r="J4347" i="103"/>
  <c r="T4347" i="103" s="1"/>
  <c r="J4346" i="103"/>
  <c r="T4346" i="103" s="1"/>
  <c r="J4344" i="103"/>
  <c r="T4344" i="103" s="1"/>
  <c r="J4343" i="103"/>
  <c r="T4343" i="103" s="1"/>
  <c r="J4342" i="103"/>
  <c r="T4342" i="103" s="1"/>
  <c r="J4341" i="103"/>
  <c r="T4341" i="103" s="1"/>
  <c r="J4340" i="103"/>
  <c r="T4340" i="103" s="1"/>
  <c r="C4339" i="103"/>
  <c r="C4352" i="103"/>
  <c r="T4157" i="103"/>
  <c r="T4158" i="103"/>
  <c r="T4159" i="103"/>
  <c r="T4160" i="103"/>
  <c r="T4161" i="103"/>
  <c r="T4173" i="103"/>
  <c r="T4174" i="103"/>
  <c r="T4175" i="103"/>
  <c r="T4176" i="103"/>
  <c r="T4177" i="103"/>
  <c r="T4189" i="103"/>
  <c r="T4190" i="103"/>
  <c r="T4191" i="103"/>
  <c r="T4192" i="103"/>
  <c r="T4193" i="103"/>
  <c r="T4205" i="103"/>
  <c r="T4206" i="103"/>
  <c r="T4207" i="103"/>
  <c r="T4208" i="103"/>
  <c r="T4209" i="103"/>
  <c r="T4210" i="103"/>
  <c r="T4221" i="103"/>
  <c r="T4222" i="103"/>
  <c r="T4223" i="103"/>
  <c r="T4224" i="103"/>
  <c r="T4225" i="103"/>
  <c r="T4237" i="103"/>
  <c r="T4238" i="103"/>
  <c r="T4239" i="103"/>
  <c r="T4240" i="103"/>
  <c r="T4241" i="103"/>
  <c r="T4253" i="103"/>
  <c r="T4254" i="103"/>
  <c r="T4255" i="103"/>
  <c r="T4256" i="103"/>
  <c r="T4257" i="103"/>
  <c r="T4269" i="103"/>
  <c r="T4270" i="103"/>
  <c r="T4271" i="103"/>
  <c r="T4272" i="103"/>
  <c r="T4273" i="103"/>
  <c r="T4285" i="103"/>
  <c r="T4286" i="103"/>
  <c r="T4287" i="103"/>
  <c r="T4288" i="103"/>
  <c r="T4289" i="103"/>
  <c r="T4301" i="103"/>
  <c r="T4302" i="103"/>
  <c r="T4303" i="103"/>
  <c r="T4304" i="103"/>
  <c r="T4305" i="103"/>
  <c r="T4317" i="103"/>
  <c r="T4318" i="103"/>
  <c r="T4319" i="103"/>
  <c r="T4320" i="103"/>
  <c r="T4321" i="103"/>
  <c r="C4224" i="103"/>
  <c r="D4224" i="103" s="1"/>
  <c r="D4223" i="103"/>
  <c r="D4222" i="103"/>
  <c r="D4221" i="103"/>
  <c r="D4219" i="103"/>
  <c r="D4218" i="103"/>
  <c r="D4217" i="103"/>
  <c r="D4215" i="103"/>
  <c r="D4214" i="103"/>
  <c r="D4213" i="103"/>
  <c r="D4212" i="103"/>
  <c r="C4211" i="103"/>
  <c r="D4211" i="103" s="1"/>
  <c r="D4210" i="103"/>
  <c r="T4145" i="103"/>
  <c r="T4144" i="103"/>
  <c r="T4143" i="103"/>
  <c r="T4142" i="103"/>
  <c r="T4141" i="103"/>
  <c r="T3" i="103"/>
  <c r="T4" i="103"/>
  <c r="T5" i="103"/>
  <c r="T6" i="103"/>
  <c r="T7" i="103"/>
  <c r="T8" i="103"/>
  <c r="T9" i="103"/>
  <c r="T10" i="103"/>
  <c r="T11" i="103"/>
  <c r="T12" i="103"/>
  <c r="T13" i="103"/>
  <c r="T14" i="103"/>
  <c r="T15" i="103"/>
  <c r="T16" i="103"/>
  <c r="T17" i="103"/>
  <c r="T18" i="103"/>
  <c r="T19" i="103"/>
  <c r="T20" i="103"/>
  <c r="T21" i="103"/>
  <c r="T22" i="103"/>
  <c r="T23" i="103"/>
  <c r="T24" i="103"/>
  <c r="T25" i="103"/>
  <c r="T26" i="103"/>
  <c r="T27" i="103"/>
  <c r="T28" i="103"/>
  <c r="T29" i="103"/>
  <c r="T30" i="103"/>
  <c r="T31" i="103"/>
  <c r="T32" i="103"/>
  <c r="T33" i="103"/>
  <c r="T34" i="103"/>
  <c r="T35" i="103"/>
  <c r="T36" i="103"/>
  <c r="T37" i="103"/>
  <c r="T38" i="103"/>
  <c r="T39" i="103"/>
  <c r="T40" i="103"/>
  <c r="T41" i="103"/>
  <c r="T42" i="103"/>
  <c r="T43" i="103"/>
  <c r="T44" i="103"/>
  <c r="T45" i="103"/>
  <c r="T46" i="103"/>
  <c r="T47" i="103"/>
  <c r="T48" i="103"/>
  <c r="T49" i="103"/>
  <c r="T50" i="103"/>
  <c r="T51" i="103"/>
  <c r="T52" i="103"/>
  <c r="T53" i="103"/>
  <c r="T54" i="103"/>
  <c r="T55" i="103"/>
  <c r="T56" i="103"/>
  <c r="T57" i="103"/>
  <c r="T58" i="103"/>
  <c r="T59" i="103"/>
  <c r="T60" i="103"/>
  <c r="T61" i="103"/>
  <c r="T62" i="103"/>
  <c r="T63" i="103"/>
  <c r="T64" i="103"/>
  <c r="T65" i="103"/>
  <c r="T66" i="103"/>
  <c r="T67" i="103"/>
  <c r="T68" i="103"/>
  <c r="T69" i="103"/>
  <c r="T70" i="103"/>
  <c r="T71" i="103"/>
  <c r="T72" i="103"/>
  <c r="T73" i="103"/>
  <c r="T74" i="103"/>
  <c r="T75" i="103"/>
  <c r="T76" i="103"/>
  <c r="T77" i="103"/>
  <c r="T78" i="103"/>
  <c r="T79" i="103"/>
  <c r="T80" i="103"/>
  <c r="T81" i="103"/>
  <c r="T82" i="103"/>
  <c r="T83" i="103"/>
  <c r="T84" i="103"/>
  <c r="T85" i="103"/>
  <c r="T86" i="103"/>
  <c r="T87" i="103"/>
  <c r="T88" i="103"/>
  <c r="T89" i="103"/>
  <c r="T90" i="103"/>
  <c r="T91" i="103"/>
  <c r="T92" i="103"/>
  <c r="T93" i="103"/>
  <c r="T94" i="103"/>
  <c r="T95" i="103"/>
  <c r="T96" i="103"/>
  <c r="T97" i="103"/>
  <c r="T98" i="103"/>
  <c r="T99" i="103"/>
  <c r="T100" i="103"/>
  <c r="T101" i="103"/>
  <c r="T102" i="103"/>
  <c r="T103" i="103"/>
  <c r="T104" i="103"/>
  <c r="T105" i="103"/>
  <c r="T106" i="103"/>
  <c r="T107" i="103"/>
  <c r="T108" i="103"/>
  <c r="T109" i="103"/>
  <c r="T110" i="103"/>
  <c r="T111" i="103"/>
  <c r="T112" i="103"/>
  <c r="T113" i="103"/>
  <c r="T114" i="103"/>
  <c r="T115" i="103"/>
  <c r="T116" i="103"/>
  <c r="T117" i="103"/>
  <c r="T118" i="103"/>
  <c r="T119" i="103"/>
  <c r="T120" i="103"/>
  <c r="T121" i="103"/>
  <c r="T122" i="103"/>
  <c r="T123" i="103"/>
  <c r="T124" i="103"/>
  <c r="T125" i="103"/>
  <c r="T126" i="103"/>
  <c r="T127" i="103"/>
  <c r="T128" i="103"/>
  <c r="T129" i="103"/>
  <c r="T130" i="103"/>
  <c r="T131" i="103"/>
  <c r="T132" i="103"/>
  <c r="T133" i="103"/>
  <c r="T134" i="103"/>
  <c r="T135" i="103"/>
  <c r="T136" i="103"/>
  <c r="T137" i="103"/>
  <c r="T138" i="103"/>
  <c r="T139" i="103"/>
  <c r="T140" i="103"/>
  <c r="T141" i="103"/>
  <c r="T142" i="103"/>
  <c r="T143" i="103"/>
  <c r="T144" i="103"/>
  <c r="T145" i="103"/>
  <c r="T146" i="103"/>
  <c r="T147" i="103"/>
  <c r="T148" i="103"/>
  <c r="T149" i="103"/>
  <c r="T150" i="103"/>
  <c r="T151" i="103"/>
  <c r="T152" i="103"/>
  <c r="T153" i="103"/>
  <c r="T154" i="103"/>
  <c r="T155" i="103"/>
  <c r="T156" i="103"/>
  <c r="T157" i="103"/>
  <c r="T158" i="103"/>
  <c r="T159" i="103"/>
  <c r="T160" i="103"/>
  <c r="T161" i="103"/>
  <c r="T162" i="103"/>
  <c r="T163" i="103"/>
  <c r="T164" i="103"/>
  <c r="T165" i="103"/>
  <c r="T166" i="103"/>
  <c r="T167" i="103"/>
  <c r="T168" i="103"/>
  <c r="T169" i="103"/>
  <c r="T170" i="103"/>
  <c r="T171" i="103"/>
  <c r="T172" i="103"/>
  <c r="T173" i="103"/>
  <c r="T174" i="103"/>
  <c r="T175" i="103"/>
  <c r="T176" i="103"/>
  <c r="T177" i="103"/>
  <c r="T178" i="103"/>
  <c r="T179" i="103"/>
  <c r="T180" i="103"/>
  <c r="T181" i="103"/>
  <c r="T182" i="103"/>
  <c r="T183" i="103"/>
  <c r="T184" i="103"/>
  <c r="T185" i="103"/>
  <c r="T186" i="103"/>
  <c r="T187" i="103"/>
  <c r="T188" i="103"/>
  <c r="T189" i="103"/>
  <c r="T190" i="103"/>
  <c r="T191" i="103"/>
  <c r="T192" i="103"/>
  <c r="T193" i="103"/>
  <c r="T194" i="103"/>
  <c r="T195" i="103"/>
  <c r="T196" i="103"/>
  <c r="T197" i="103"/>
  <c r="T198" i="103"/>
  <c r="T199" i="103"/>
  <c r="T200" i="103"/>
  <c r="T201" i="103"/>
  <c r="T202" i="103"/>
  <c r="T203" i="103"/>
  <c r="T204" i="103"/>
  <c r="T205" i="103"/>
  <c r="T206" i="103"/>
  <c r="T207" i="103"/>
  <c r="T208" i="103"/>
  <c r="T209" i="103"/>
  <c r="T210" i="103"/>
  <c r="T211" i="103"/>
  <c r="T212" i="103"/>
  <c r="T213" i="103"/>
  <c r="T214" i="103"/>
  <c r="T215" i="103"/>
  <c r="T216" i="103"/>
  <c r="T217" i="103"/>
  <c r="T218" i="103"/>
  <c r="T219" i="103"/>
  <c r="T220" i="103"/>
  <c r="T221" i="103"/>
  <c r="T222" i="103"/>
  <c r="T223" i="103"/>
  <c r="T224" i="103"/>
  <c r="T225" i="103"/>
  <c r="T226" i="103"/>
  <c r="T227" i="103"/>
  <c r="T228" i="103"/>
  <c r="T229" i="103"/>
  <c r="T230" i="103"/>
  <c r="T231" i="103"/>
  <c r="T232" i="103"/>
  <c r="T233" i="103"/>
  <c r="T234" i="103"/>
  <c r="T235" i="103"/>
  <c r="T236" i="103"/>
  <c r="T237" i="103"/>
  <c r="T238" i="103"/>
  <c r="T239" i="103"/>
  <c r="T240" i="103"/>
  <c r="T241" i="103"/>
  <c r="T242" i="103"/>
  <c r="T243" i="103"/>
  <c r="T244" i="103"/>
  <c r="T245" i="103"/>
  <c r="T246" i="103"/>
  <c r="T247" i="103"/>
  <c r="T248" i="103"/>
  <c r="T249" i="103"/>
  <c r="T250" i="103"/>
  <c r="T251" i="103"/>
  <c r="T252" i="103"/>
  <c r="T253" i="103"/>
  <c r="T254" i="103"/>
  <c r="T255" i="103"/>
  <c r="T256" i="103"/>
  <c r="T257" i="103"/>
  <c r="T258" i="103"/>
  <c r="T259" i="103"/>
  <c r="T260" i="103"/>
  <c r="T261" i="103"/>
  <c r="T262" i="103"/>
  <c r="T263" i="103"/>
  <c r="T264" i="103"/>
  <c r="T265" i="103"/>
  <c r="T266" i="103"/>
  <c r="T267" i="103"/>
  <c r="T268" i="103"/>
  <c r="T269" i="103"/>
  <c r="T270" i="103"/>
  <c r="T271" i="103"/>
  <c r="T272" i="103"/>
  <c r="T273" i="103"/>
  <c r="T274" i="103"/>
  <c r="T275" i="103"/>
  <c r="T276" i="103"/>
  <c r="T277" i="103"/>
  <c r="T278" i="103"/>
  <c r="T279" i="103"/>
  <c r="T280" i="103"/>
  <c r="T281" i="103"/>
  <c r="T282" i="103"/>
  <c r="T283" i="103"/>
  <c r="T284" i="103"/>
  <c r="T285" i="103"/>
  <c r="T286" i="103"/>
  <c r="T287" i="103"/>
  <c r="T288" i="103"/>
  <c r="T289" i="103"/>
  <c r="T290" i="103"/>
  <c r="T291" i="103"/>
  <c r="T292" i="103"/>
  <c r="T293" i="103"/>
  <c r="T294" i="103"/>
  <c r="T295" i="103"/>
  <c r="T296" i="103"/>
  <c r="T297" i="103"/>
  <c r="T298" i="103"/>
  <c r="T299" i="103"/>
  <c r="T300" i="103"/>
  <c r="T301" i="103"/>
  <c r="T302" i="103"/>
  <c r="T303" i="103"/>
  <c r="T304" i="103"/>
  <c r="T305" i="103"/>
  <c r="T306" i="103"/>
  <c r="T307" i="103"/>
  <c r="T308" i="103"/>
  <c r="T309" i="103"/>
  <c r="T310" i="103"/>
  <c r="T311" i="103"/>
  <c r="T312" i="103"/>
  <c r="T313" i="103"/>
  <c r="T314" i="103"/>
  <c r="T315" i="103"/>
  <c r="T316" i="103"/>
  <c r="T317" i="103"/>
  <c r="T318" i="103"/>
  <c r="T319" i="103"/>
  <c r="T320" i="103"/>
  <c r="T321" i="103"/>
  <c r="T322" i="103"/>
  <c r="T323" i="103"/>
  <c r="T324" i="103"/>
  <c r="T325" i="103"/>
  <c r="T326" i="103"/>
  <c r="T327" i="103"/>
  <c r="T328" i="103"/>
  <c r="T329" i="103"/>
  <c r="T330" i="103"/>
  <c r="T331" i="103"/>
  <c r="T332" i="103"/>
  <c r="T333" i="103"/>
  <c r="T334" i="103"/>
  <c r="T335" i="103"/>
  <c r="T336" i="103"/>
  <c r="T337" i="103"/>
  <c r="T338" i="103"/>
  <c r="T339" i="103"/>
  <c r="T340" i="103"/>
  <c r="T341" i="103"/>
  <c r="T342" i="103"/>
  <c r="T343" i="103"/>
  <c r="T344" i="103"/>
  <c r="T345" i="103"/>
  <c r="T346" i="103"/>
  <c r="T347" i="103"/>
  <c r="T348" i="103"/>
  <c r="T349" i="103"/>
  <c r="T350" i="103"/>
  <c r="T351" i="103"/>
  <c r="T352" i="103"/>
  <c r="T353" i="103"/>
  <c r="T354" i="103"/>
  <c r="T355" i="103"/>
  <c r="T356" i="103"/>
  <c r="T357" i="103"/>
  <c r="T358" i="103"/>
  <c r="T359" i="103"/>
  <c r="T360" i="103"/>
  <c r="T361" i="103"/>
  <c r="T362" i="103"/>
  <c r="T363" i="103"/>
  <c r="T364" i="103"/>
  <c r="T365" i="103"/>
  <c r="T366" i="103"/>
  <c r="T367" i="103"/>
  <c r="T368" i="103"/>
  <c r="T369" i="103"/>
  <c r="T370" i="103"/>
  <c r="T371" i="103"/>
  <c r="T372" i="103"/>
  <c r="T373" i="103"/>
  <c r="T374" i="103"/>
  <c r="T375" i="103"/>
  <c r="T376" i="103"/>
  <c r="T377" i="103"/>
  <c r="T378" i="103"/>
  <c r="T379" i="103"/>
  <c r="T380" i="103"/>
  <c r="T381" i="103"/>
  <c r="T382" i="103"/>
  <c r="T383" i="103"/>
  <c r="T384" i="103"/>
  <c r="T385" i="103"/>
  <c r="T386" i="103"/>
  <c r="T387" i="103"/>
  <c r="T388" i="103"/>
  <c r="T389" i="103"/>
  <c r="T390" i="103"/>
  <c r="T391" i="103"/>
  <c r="T392" i="103"/>
  <c r="T393" i="103"/>
  <c r="T394" i="103"/>
  <c r="T395" i="103"/>
  <c r="T396" i="103"/>
  <c r="T397" i="103"/>
  <c r="T398" i="103"/>
  <c r="T399" i="103"/>
  <c r="T400" i="103"/>
  <c r="T401" i="103"/>
  <c r="T402" i="103"/>
  <c r="T403" i="103"/>
  <c r="T404" i="103"/>
  <c r="T405" i="103"/>
  <c r="T406" i="103"/>
  <c r="T407" i="103"/>
  <c r="T408" i="103"/>
  <c r="T409" i="103"/>
  <c r="T410" i="103"/>
  <c r="T411" i="103"/>
  <c r="T412" i="103"/>
  <c r="T413" i="103"/>
  <c r="T414" i="103"/>
  <c r="T415" i="103"/>
  <c r="T416" i="103"/>
  <c r="T417" i="103"/>
  <c r="T418" i="103"/>
  <c r="T419" i="103"/>
  <c r="T420" i="103"/>
  <c r="T421" i="103"/>
  <c r="T422" i="103"/>
  <c r="T423" i="103"/>
  <c r="T424" i="103"/>
  <c r="T425" i="103"/>
  <c r="T426" i="103"/>
  <c r="T427" i="103"/>
  <c r="T428" i="103"/>
  <c r="T429" i="103"/>
  <c r="T430" i="103"/>
  <c r="T431" i="103"/>
  <c r="T432" i="103"/>
  <c r="T433" i="103"/>
  <c r="T434" i="103"/>
  <c r="T435" i="103"/>
  <c r="T436" i="103"/>
  <c r="T437" i="103"/>
  <c r="T438" i="103"/>
  <c r="T439" i="103"/>
  <c r="T440" i="103"/>
  <c r="T441" i="103"/>
  <c r="T442" i="103"/>
  <c r="T443" i="103"/>
  <c r="T444" i="103"/>
  <c r="T445" i="103"/>
  <c r="T446" i="103"/>
  <c r="T447" i="103"/>
  <c r="T448" i="103"/>
  <c r="T449" i="103"/>
  <c r="T450" i="103"/>
  <c r="T451" i="103"/>
  <c r="T452" i="103"/>
  <c r="T453" i="103"/>
  <c r="T454" i="103"/>
  <c r="T455" i="103"/>
  <c r="T456" i="103"/>
  <c r="T457" i="103"/>
  <c r="T458" i="103"/>
  <c r="T459" i="103"/>
  <c r="T460" i="103"/>
  <c r="T461" i="103"/>
  <c r="T462" i="103"/>
  <c r="T463" i="103"/>
  <c r="T464" i="103"/>
  <c r="T465" i="103"/>
  <c r="T466" i="103"/>
  <c r="T467" i="103"/>
  <c r="T468" i="103"/>
  <c r="T469" i="103"/>
  <c r="T470" i="103"/>
  <c r="T471" i="103"/>
  <c r="T472" i="103"/>
  <c r="T473" i="103"/>
  <c r="T474" i="103"/>
  <c r="T475" i="103"/>
  <c r="T476" i="103"/>
  <c r="T477" i="103"/>
  <c r="T478" i="103"/>
  <c r="T479" i="103"/>
  <c r="T480" i="103"/>
  <c r="T481" i="103"/>
  <c r="T482" i="103"/>
  <c r="T483" i="103"/>
  <c r="T484" i="103"/>
  <c r="T485" i="103"/>
  <c r="T486" i="103"/>
  <c r="T487" i="103"/>
  <c r="T488" i="103"/>
  <c r="T489" i="103"/>
  <c r="T490" i="103"/>
  <c r="T491" i="103"/>
  <c r="T492" i="103"/>
  <c r="T493" i="103"/>
  <c r="T494" i="103"/>
  <c r="T495" i="103"/>
  <c r="T496" i="103"/>
  <c r="T497" i="103"/>
  <c r="T498" i="103"/>
  <c r="T499" i="103"/>
  <c r="T500" i="103"/>
  <c r="T501" i="103"/>
  <c r="T502" i="103"/>
  <c r="T503" i="103"/>
  <c r="T504" i="103"/>
  <c r="T505" i="103"/>
  <c r="T506" i="103"/>
  <c r="T507" i="103"/>
  <c r="T508" i="103"/>
  <c r="T509" i="103"/>
  <c r="T510" i="103"/>
  <c r="T511" i="103"/>
  <c r="T512" i="103"/>
  <c r="T513" i="103"/>
  <c r="T514" i="103"/>
  <c r="T515" i="103"/>
  <c r="T516" i="103"/>
  <c r="T517" i="103"/>
  <c r="T518" i="103"/>
  <c r="T519" i="103"/>
  <c r="T520" i="103"/>
  <c r="T521" i="103"/>
  <c r="T522" i="103"/>
  <c r="T523" i="103"/>
  <c r="T524" i="103"/>
  <c r="T525" i="103"/>
  <c r="T526" i="103"/>
  <c r="T527" i="103"/>
  <c r="T528" i="103"/>
  <c r="T529" i="103"/>
  <c r="T530" i="103"/>
  <c r="T531" i="103"/>
  <c r="T532" i="103"/>
  <c r="T533" i="103"/>
  <c r="T534" i="103"/>
  <c r="T535" i="103"/>
  <c r="T536" i="103"/>
  <c r="T537" i="103"/>
  <c r="T538" i="103"/>
  <c r="T539" i="103"/>
  <c r="T540" i="103"/>
  <c r="T541" i="103"/>
  <c r="T542" i="103"/>
  <c r="T543" i="103"/>
  <c r="T544" i="103"/>
  <c r="T545" i="103"/>
  <c r="T546" i="103"/>
  <c r="T547" i="103"/>
  <c r="T548" i="103"/>
  <c r="T549" i="103"/>
  <c r="T550" i="103"/>
  <c r="T551" i="103"/>
  <c r="T552" i="103"/>
  <c r="T553" i="103"/>
  <c r="T554" i="103"/>
  <c r="T555" i="103"/>
  <c r="T556" i="103"/>
  <c r="T557" i="103"/>
  <c r="T558" i="103"/>
  <c r="T559" i="103"/>
  <c r="T560" i="103"/>
  <c r="T561" i="103"/>
  <c r="T562" i="103"/>
  <c r="T563" i="103"/>
  <c r="T564" i="103"/>
  <c r="T565" i="103"/>
  <c r="T566" i="103"/>
  <c r="T567" i="103"/>
  <c r="T568" i="103"/>
  <c r="T569" i="103"/>
  <c r="T570" i="103"/>
  <c r="T571" i="103"/>
  <c r="T572" i="103"/>
  <c r="T573" i="103"/>
  <c r="T574" i="103"/>
  <c r="T575" i="103"/>
  <c r="T576" i="103"/>
  <c r="T577" i="103"/>
  <c r="T578" i="103"/>
  <c r="T579" i="103"/>
  <c r="T580" i="103"/>
  <c r="T581" i="103"/>
  <c r="T582" i="103"/>
  <c r="T583" i="103"/>
  <c r="T584" i="103"/>
  <c r="T585" i="103"/>
  <c r="T586" i="103"/>
  <c r="T587" i="103"/>
  <c r="T588" i="103"/>
  <c r="T589" i="103"/>
  <c r="T590" i="103"/>
  <c r="T591" i="103"/>
  <c r="T592" i="103"/>
  <c r="T593" i="103"/>
  <c r="T594" i="103"/>
  <c r="T595" i="103"/>
  <c r="T596" i="103"/>
  <c r="T597" i="103"/>
  <c r="T598" i="103"/>
  <c r="T599" i="103"/>
  <c r="T600" i="103"/>
  <c r="T601" i="103"/>
  <c r="T602" i="103"/>
  <c r="T603" i="103"/>
  <c r="T604" i="103"/>
  <c r="T605" i="103"/>
  <c r="T606" i="103"/>
  <c r="T607" i="103"/>
  <c r="T608" i="103"/>
  <c r="T609" i="103"/>
  <c r="T610" i="103"/>
  <c r="T611" i="103"/>
  <c r="T612" i="103"/>
  <c r="T613" i="103"/>
  <c r="T614" i="103"/>
  <c r="T615" i="103"/>
  <c r="T616" i="103"/>
  <c r="T617" i="103"/>
  <c r="T618" i="103"/>
  <c r="T619" i="103"/>
  <c r="T620" i="103"/>
  <c r="T621" i="103"/>
  <c r="T622" i="103"/>
  <c r="T623" i="103"/>
  <c r="T624" i="103"/>
  <c r="T625" i="103"/>
  <c r="T626" i="103"/>
  <c r="T627" i="103"/>
  <c r="T628" i="103"/>
  <c r="T629" i="103"/>
  <c r="T630" i="103"/>
  <c r="T631" i="103"/>
  <c r="T632" i="103"/>
  <c r="T633" i="103"/>
  <c r="T634" i="103"/>
  <c r="T635" i="103"/>
  <c r="T636" i="103"/>
  <c r="T637" i="103"/>
  <c r="T638" i="103"/>
  <c r="T639" i="103"/>
  <c r="T640" i="103"/>
  <c r="T641" i="103"/>
  <c r="T642" i="103"/>
  <c r="T643" i="103"/>
  <c r="T644" i="103"/>
  <c r="T645" i="103"/>
  <c r="T646" i="103"/>
  <c r="T647" i="103"/>
  <c r="T648" i="103"/>
  <c r="T649" i="103"/>
  <c r="T650" i="103"/>
  <c r="T651" i="103"/>
  <c r="T652" i="103"/>
  <c r="T653" i="103"/>
  <c r="T654" i="103"/>
  <c r="T655" i="103"/>
  <c r="T656" i="103"/>
  <c r="T657" i="103"/>
  <c r="T658" i="103"/>
  <c r="T660" i="103"/>
  <c r="T661" i="103"/>
  <c r="T662" i="103"/>
  <c r="T663" i="103"/>
  <c r="T664" i="103"/>
  <c r="T665" i="103"/>
  <c r="T666" i="103"/>
  <c r="T667" i="103"/>
  <c r="T668" i="103"/>
  <c r="T669" i="103"/>
  <c r="T670" i="103"/>
  <c r="T671" i="103"/>
  <c r="T672" i="103"/>
  <c r="T673" i="103"/>
  <c r="T674" i="103"/>
  <c r="T675" i="103"/>
  <c r="T676" i="103"/>
  <c r="T677" i="103"/>
  <c r="T678" i="103"/>
  <c r="T679" i="103"/>
  <c r="T680" i="103"/>
  <c r="T681" i="103"/>
  <c r="T682" i="103"/>
  <c r="T683" i="103"/>
  <c r="T684" i="103"/>
  <c r="T685" i="103"/>
  <c r="T686" i="103"/>
  <c r="T687" i="103"/>
  <c r="T688" i="103"/>
  <c r="T689" i="103"/>
  <c r="T690" i="103"/>
  <c r="T691" i="103"/>
  <c r="T692" i="103"/>
  <c r="T693" i="103"/>
  <c r="T694" i="103"/>
  <c r="T695" i="103"/>
  <c r="T696" i="103"/>
  <c r="T697" i="103"/>
  <c r="T698" i="103"/>
  <c r="T699" i="103"/>
  <c r="T700" i="103"/>
  <c r="T701" i="103"/>
  <c r="T702" i="103"/>
  <c r="T703" i="103"/>
  <c r="T704" i="103"/>
  <c r="T705" i="103"/>
  <c r="T706" i="103"/>
  <c r="T707" i="103"/>
  <c r="T708" i="103"/>
  <c r="T709" i="103"/>
  <c r="T710" i="103"/>
  <c r="T711" i="103"/>
  <c r="T712" i="103"/>
  <c r="T713" i="103"/>
  <c r="T714" i="103"/>
  <c r="T715" i="103"/>
  <c r="T716" i="103"/>
  <c r="T717" i="103"/>
  <c r="T718" i="103"/>
  <c r="T719" i="103"/>
  <c r="T720" i="103"/>
  <c r="T721" i="103"/>
  <c r="T722" i="103"/>
  <c r="T725" i="103"/>
  <c r="T726" i="103"/>
  <c r="T727" i="103"/>
  <c r="T728" i="103"/>
  <c r="T729" i="103"/>
  <c r="T730" i="103"/>
  <c r="T731" i="103"/>
  <c r="T732" i="103"/>
  <c r="T733" i="103"/>
  <c r="T734" i="103"/>
  <c r="T735" i="103"/>
  <c r="T736" i="103"/>
  <c r="T737" i="103"/>
  <c r="T738" i="103"/>
  <c r="T739" i="103"/>
  <c r="T740" i="103"/>
  <c r="T741" i="103"/>
  <c r="T742" i="103"/>
  <c r="T743" i="103"/>
  <c r="T744" i="103"/>
  <c r="T745" i="103"/>
  <c r="T746" i="103"/>
  <c r="T747" i="103"/>
  <c r="T748" i="103"/>
  <c r="T749" i="103"/>
  <c r="T750" i="103"/>
  <c r="T751" i="103"/>
  <c r="T752" i="103"/>
  <c r="T753" i="103"/>
  <c r="T754" i="103"/>
  <c r="T755" i="103"/>
  <c r="T756" i="103"/>
  <c r="T757" i="103"/>
  <c r="T758" i="103"/>
  <c r="T759" i="103"/>
  <c r="T760" i="103"/>
  <c r="T761" i="103"/>
  <c r="T762" i="103"/>
  <c r="T763" i="103"/>
  <c r="T764" i="103"/>
  <c r="T765" i="103"/>
  <c r="T766" i="103"/>
  <c r="T767" i="103"/>
  <c r="T768" i="103"/>
  <c r="T769" i="103"/>
  <c r="T770" i="103"/>
  <c r="T771" i="103"/>
  <c r="T772" i="103"/>
  <c r="T773" i="103"/>
  <c r="T774" i="103"/>
  <c r="T775" i="103"/>
  <c r="T776" i="103"/>
  <c r="T777" i="103"/>
  <c r="T778" i="103"/>
  <c r="T779" i="103"/>
  <c r="T780" i="103"/>
  <c r="T781" i="103"/>
  <c r="T782" i="103"/>
  <c r="T783" i="103"/>
  <c r="T784" i="103"/>
  <c r="T785" i="103"/>
  <c r="T786" i="103"/>
  <c r="T787" i="103"/>
  <c r="T788" i="103"/>
  <c r="T789" i="103"/>
  <c r="T790" i="103"/>
  <c r="T791" i="103"/>
  <c r="T792" i="103"/>
  <c r="T793" i="103"/>
  <c r="T794" i="103"/>
  <c r="T795" i="103"/>
  <c r="T796" i="103"/>
  <c r="T797" i="103"/>
  <c r="T798" i="103"/>
  <c r="T799" i="103"/>
  <c r="T800" i="103"/>
  <c r="T801" i="103"/>
  <c r="T802" i="103"/>
  <c r="T803" i="103"/>
  <c r="T804" i="103"/>
  <c r="T805" i="103"/>
  <c r="T806" i="103"/>
  <c r="T807" i="103"/>
  <c r="T808" i="103"/>
  <c r="T809" i="103"/>
  <c r="T810" i="103"/>
  <c r="T811" i="103"/>
  <c r="T812" i="103"/>
  <c r="T813" i="103"/>
  <c r="T814" i="103"/>
  <c r="T815" i="103"/>
  <c r="T816" i="103"/>
  <c r="T817" i="103"/>
  <c r="T818" i="103"/>
  <c r="T819" i="103"/>
  <c r="T820" i="103"/>
  <c r="T821" i="103"/>
  <c r="T822" i="103"/>
  <c r="T823" i="103"/>
  <c r="T824" i="103"/>
  <c r="T825" i="103"/>
  <c r="T826" i="103"/>
  <c r="T827" i="103"/>
  <c r="T828" i="103"/>
  <c r="T829" i="103"/>
  <c r="T830" i="103"/>
  <c r="T831" i="103"/>
  <c r="T832" i="103"/>
  <c r="T833" i="103"/>
  <c r="T834" i="103"/>
  <c r="T838" i="103"/>
  <c r="T839" i="103"/>
  <c r="T840" i="103"/>
  <c r="T841" i="103"/>
  <c r="T842" i="103"/>
  <c r="T843" i="103"/>
  <c r="T844" i="103"/>
  <c r="T845" i="103"/>
  <c r="T846" i="103"/>
  <c r="T847" i="103"/>
  <c r="T848" i="103"/>
  <c r="T849" i="103"/>
  <c r="T850" i="103"/>
  <c r="T851" i="103"/>
  <c r="T852" i="103"/>
  <c r="T853" i="103"/>
  <c r="T854" i="103"/>
  <c r="T855" i="103"/>
  <c r="T856" i="103"/>
  <c r="T857" i="103"/>
  <c r="T858" i="103"/>
  <c r="T859" i="103"/>
  <c r="T860" i="103"/>
  <c r="T861" i="103"/>
  <c r="T862" i="103"/>
  <c r="T863" i="103"/>
  <c r="T864" i="103"/>
  <c r="T865" i="103"/>
  <c r="T866" i="103"/>
  <c r="T867" i="103"/>
  <c r="T868" i="103"/>
  <c r="T869" i="103"/>
  <c r="T870" i="103"/>
  <c r="T871" i="103"/>
  <c r="T872" i="103"/>
  <c r="T873" i="103"/>
  <c r="T874" i="103"/>
  <c r="T875" i="103"/>
  <c r="T876" i="103"/>
  <c r="T877" i="103"/>
  <c r="T878" i="103"/>
  <c r="T879" i="103"/>
  <c r="T880" i="103"/>
  <c r="T881" i="103"/>
  <c r="T882" i="103"/>
  <c r="T883" i="103"/>
  <c r="T884" i="103"/>
  <c r="T885" i="103"/>
  <c r="T886" i="103"/>
  <c r="T887" i="103"/>
  <c r="T888" i="103"/>
  <c r="T889" i="103"/>
  <c r="T890" i="103"/>
  <c r="T891" i="103"/>
  <c r="T892" i="103"/>
  <c r="T893" i="103"/>
  <c r="T894" i="103"/>
  <c r="T895" i="103"/>
  <c r="T896" i="103"/>
  <c r="T897" i="103"/>
  <c r="T898" i="103"/>
  <c r="T899" i="103"/>
  <c r="T900" i="103"/>
  <c r="T901" i="103"/>
  <c r="T902" i="103"/>
  <c r="T903" i="103"/>
  <c r="T904" i="103"/>
  <c r="T905" i="103"/>
  <c r="T906" i="103"/>
  <c r="T907" i="103"/>
  <c r="T908" i="103"/>
  <c r="T909" i="103"/>
  <c r="T910" i="103"/>
  <c r="T911" i="103"/>
  <c r="T912" i="103"/>
  <c r="T913" i="103"/>
  <c r="T914" i="103"/>
  <c r="T915" i="103"/>
  <c r="T916" i="103"/>
  <c r="T917" i="103"/>
  <c r="T918" i="103"/>
  <c r="T919" i="103"/>
  <c r="T920" i="103"/>
  <c r="T921" i="103"/>
  <c r="T922" i="103"/>
  <c r="T923" i="103"/>
  <c r="T924" i="103"/>
  <c r="T925" i="103"/>
  <c r="T926" i="103"/>
  <c r="T927" i="103"/>
  <c r="T928" i="103"/>
  <c r="T929" i="103"/>
  <c r="T930" i="103"/>
  <c r="T932" i="103"/>
  <c r="T933" i="103"/>
  <c r="T934" i="103"/>
  <c r="T935" i="103"/>
  <c r="T936" i="103"/>
  <c r="T937" i="103"/>
  <c r="T938" i="103"/>
  <c r="T939" i="103"/>
  <c r="T940" i="103"/>
  <c r="T941" i="103"/>
  <c r="T942" i="103"/>
  <c r="T943" i="103"/>
  <c r="T944" i="103"/>
  <c r="T945" i="103"/>
  <c r="T946" i="103"/>
  <c r="T947" i="103"/>
  <c r="T948" i="103"/>
  <c r="T949" i="103"/>
  <c r="T950" i="103"/>
  <c r="T951" i="103"/>
  <c r="T952" i="103"/>
  <c r="T953" i="103"/>
  <c r="T954" i="103"/>
  <c r="T955" i="103"/>
  <c r="T956" i="103"/>
  <c r="T957" i="103"/>
  <c r="T958" i="103"/>
  <c r="T959" i="103"/>
  <c r="T960" i="103"/>
  <c r="T961" i="103"/>
  <c r="T962" i="103"/>
  <c r="T963" i="103"/>
  <c r="T964" i="103"/>
  <c r="T965" i="103"/>
  <c r="T966" i="103"/>
  <c r="T967" i="103"/>
  <c r="T968" i="103"/>
  <c r="T969" i="103"/>
  <c r="T970" i="103"/>
  <c r="T971" i="103"/>
  <c r="T972" i="103"/>
  <c r="T973" i="103"/>
  <c r="T974" i="103"/>
  <c r="T975" i="103"/>
  <c r="T976" i="103"/>
  <c r="T977" i="103"/>
  <c r="T978" i="103"/>
  <c r="T979" i="103"/>
  <c r="T980" i="103"/>
  <c r="T981" i="103"/>
  <c r="T982" i="103"/>
  <c r="T983" i="103"/>
  <c r="T984" i="103"/>
  <c r="T985" i="103"/>
  <c r="T986" i="103"/>
  <c r="T987" i="103"/>
  <c r="T988" i="103"/>
  <c r="T989" i="103"/>
  <c r="T990" i="103"/>
  <c r="T991" i="103"/>
  <c r="T992" i="103"/>
  <c r="T993" i="103"/>
  <c r="T994" i="103"/>
  <c r="T995" i="103"/>
  <c r="T996" i="103"/>
  <c r="T997" i="103"/>
  <c r="T998" i="103"/>
  <c r="T999" i="103"/>
  <c r="T1000" i="103"/>
  <c r="T1001" i="103"/>
  <c r="T1002" i="103"/>
  <c r="T1003" i="103"/>
  <c r="T1004" i="103"/>
  <c r="T1005" i="103"/>
  <c r="T1006" i="103"/>
  <c r="T1007" i="103"/>
  <c r="T1008" i="103"/>
  <c r="T1009" i="103"/>
  <c r="T1010" i="103"/>
  <c r="T1011" i="103"/>
  <c r="T1012" i="103"/>
  <c r="T1013" i="103"/>
  <c r="T1014" i="103"/>
  <c r="T1015" i="103"/>
  <c r="T1016" i="103"/>
  <c r="T1017" i="103"/>
  <c r="T1018" i="103"/>
  <c r="T1019" i="103"/>
  <c r="T1021" i="103"/>
  <c r="T1022" i="103"/>
  <c r="T1023" i="103"/>
  <c r="T1024" i="103"/>
  <c r="T1025" i="103"/>
  <c r="T1026" i="103"/>
  <c r="T1027" i="103"/>
  <c r="T1028" i="103"/>
  <c r="T1029" i="103"/>
  <c r="T1030" i="103"/>
  <c r="T1031" i="103"/>
  <c r="T1032" i="103"/>
  <c r="T1033" i="103"/>
  <c r="T1034" i="103"/>
  <c r="T1035" i="103"/>
  <c r="T1036" i="103"/>
  <c r="T1037" i="103"/>
  <c r="T1038" i="103"/>
  <c r="T1039" i="103"/>
  <c r="T1040" i="103"/>
  <c r="T1041" i="103"/>
  <c r="T1042" i="103"/>
  <c r="T1046" i="103"/>
  <c r="T1047" i="103"/>
  <c r="T1048" i="103"/>
  <c r="T1049" i="103"/>
  <c r="T1050" i="103"/>
  <c r="T1051" i="103"/>
  <c r="T1052" i="103"/>
  <c r="T1053" i="103"/>
  <c r="T1054" i="103"/>
  <c r="T1055" i="103"/>
  <c r="T1056" i="103"/>
  <c r="T1057" i="103"/>
  <c r="T1058" i="103"/>
  <c r="T1059" i="103"/>
  <c r="T1060" i="103"/>
  <c r="T1061" i="103"/>
  <c r="T1062" i="103"/>
  <c r="T1063" i="103"/>
  <c r="T1064" i="103"/>
  <c r="T1065" i="103"/>
  <c r="T1066" i="103"/>
  <c r="T1067" i="103"/>
  <c r="T1068" i="103"/>
  <c r="T1069" i="103"/>
  <c r="T1070" i="103"/>
  <c r="T1071" i="103"/>
  <c r="T1072" i="103"/>
  <c r="T1073" i="103"/>
  <c r="T1074" i="103"/>
  <c r="T1075" i="103"/>
  <c r="T1076" i="103"/>
  <c r="T1077" i="103"/>
  <c r="T1078" i="103"/>
  <c r="T1079" i="103"/>
  <c r="T1080" i="103"/>
  <c r="T1081" i="103"/>
  <c r="T1082" i="103"/>
  <c r="T1083" i="103"/>
  <c r="T1084" i="103"/>
  <c r="T1085" i="103"/>
  <c r="T1086" i="103"/>
  <c r="T1087" i="103"/>
  <c r="T1088" i="103"/>
  <c r="T1089" i="103"/>
  <c r="T1090" i="103"/>
  <c r="T1091" i="103"/>
  <c r="T1092" i="103"/>
  <c r="T1093" i="103"/>
  <c r="T1094" i="103"/>
  <c r="T1095" i="103"/>
  <c r="T1096" i="103"/>
  <c r="T1097" i="103"/>
  <c r="T1098" i="103"/>
  <c r="T1099" i="103"/>
  <c r="T1100" i="103"/>
  <c r="T1101" i="103"/>
  <c r="T1102" i="103"/>
  <c r="T1103" i="103"/>
  <c r="T1104" i="103"/>
  <c r="T1105" i="103"/>
  <c r="T1106" i="103"/>
  <c r="T1107" i="103"/>
  <c r="T1108" i="103"/>
  <c r="T1109" i="103"/>
  <c r="T1110" i="103"/>
  <c r="T1111" i="103"/>
  <c r="T1112" i="103"/>
  <c r="T1113" i="103"/>
  <c r="T1114" i="103"/>
  <c r="T1115" i="103"/>
  <c r="T1116" i="103"/>
  <c r="T1117" i="103"/>
  <c r="T1118" i="103"/>
  <c r="T1119" i="103"/>
  <c r="T1120" i="103"/>
  <c r="T1121" i="103"/>
  <c r="T1122" i="103"/>
  <c r="T1123" i="103"/>
  <c r="T1124" i="103"/>
  <c r="T1125" i="103"/>
  <c r="T1126" i="103"/>
  <c r="T1127" i="103"/>
  <c r="T1128" i="103"/>
  <c r="T1129" i="103"/>
  <c r="T1130" i="103"/>
  <c r="T1131" i="103"/>
  <c r="T1132" i="103"/>
  <c r="T1133" i="103"/>
  <c r="T1134" i="103"/>
  <c r="T1135" i="103"/>
  <c r="T1136" i="103"/>
  <c r="T1137" i="103"/>
  <c r="T1138" i="103"/>
  <c r="T1139" i="103"/>
  <c r="T1140" i="103"/>
  <c r="T1141" i="103"/>
  <c r="T1142" i="103"/>
  <c r="T1143" i="103"/>
  <c r="T1144" i="103"/>
  <c r="T1145" i="103"/>
  <c r="T1146" i="103"/>
  <c r="T1147" i="103"/>
  <c r="T1148" i="103"/>
  <c r="T1149" i="103"/>
  <c r="T1150" i="103"/>
  <c r="T1151" i="103"/>
  <c r="T1152" i="103"/>
  <c r="T1153" i="103"/>
  <c r="T1154" i="103"/>
  <c r="T1155" i="103"/>
  <c r="T1156" i="103"/>
  <c r="T1157" i="103"/>
  <c r="T1158" i="103"/>
  <c r="T1159" i="103"/>
  <c r="T1160" i="103"/>
  <c r="T1161" i="103"/>
  <c r="T1162" i="103"/>
  <c r="T1163" i="103"/>
  <c r="T1164" i="103"/>
  <c r="T1165" i="103"/>
  <c r="T1166" i="103"/>
  <c r="T1167" i="103"/>
  <c r="T1168" i="103"/>
  <c r="T1169" i="103"/>
  <c r="T1170" i="103"/>
  <c r="T1171" i="103"/>
  <c r="T1172" i="103"/>
  <c r="T1173" i="103"/>
  <c r="T1174" i="103"/>
  <c r="T1175" i="103"/>
  <c r="T1176" i="103"/>
  <c r="T1177" i="103"/>
  <c r="T1178" i="103"/>
  <c r="T1179" i="103"/>
  <c r="T1180" i="103"/>
  <c r="T1181" i="103"/>
  <c r="T1182" i="103"/>
  <c r="T1183" i="103"/>
  <c r="T1184" i="103"/>
  <c r="T1185" i="103"/>
  <c r="T1186" i="103"/>
  <c r="T1187" i="103"/>
  <c r="T1188" i="103"/>
  <c r="T1189" i="103"/>
  <c r="T1190" i="103"/>
  <c r="T1191" i="103"/>
  <c r="T1192" i="103"/>
  <c r="T1193" i="103"/>
  <c r="T1194" i="103"/>
  <c r="T1195" i="103"/>
  <c r="T1196" i="103"/>
  <c r="T1197" i="103"/>
  <c r="T1198" i="103"/>
  <c r="T1199" i="103"/>
  <c r="T1200" i="103"/>
  <c r="T1201" i="103"/>
  <c r="T1202" i="103"/>
  <c r="T1203" i="103"/>
  <c r="T1204" i="103"/>
  <c r="T1205" i="103"/>
  <c r="T1206" i="103"/>
  <c r="T1207" i="103"/>
  <c r="T1208" i="103"/>
  <c r="T1209" i="103"/>
  <c r="T1210" i="103"/>
  <c r="T1211" i="103"/>
  <c r="T1212" i="103"/>
  <c r="T1213" i="103"/>
  <c r="T1214" i="103"/>
  <c r="T1215" i="103"/>
  <c r="T1216" i="103"/>
  <c r="T1217" i="103"/>
  <c r="T1218" i="103"/>
  <c r="T1219" i="103"/>
  <c r="T1220" i="103"/>
  <c r="T1221" i="103"/>
  <c r="T1222" i="103"/>
  <c r="T1223" i="103"/>
  <c r="T1224" i="103"/>
  <c r="T1225" i="103"/>
  <c r="T1226" i="103"/>
  <c r="T1227" i="103"/>
  <c r="T1228" i="103"/>
  <c r="T1229" i="103"/>
  <c r="T1230" i="103"/>
  <c r="T1231" i="103"/>
  <c r="T1232" i="103"/>
  <c r="T1233" i="103"/>
  <c r="T1234" i="103"/>
  <c r="T1235" i="103"/>
  <c r="T1236" i="103"/>
  <c r="T1237" i="103"/>
  <c r="T1238" i="103"/>
  <c r="T1239" i="103"/>
  <c r="T1240" i="103"/>
  <c r="T1241" i="103"/>
  <c r="T1242" i="103"/>
  <c r="T1243" i="103"/>
  <c r="T1244" i="103"/>
  <c r="T1245" i="103"/>
  <c r="T1246" i="103"/>
  <c r="T1247" i="103"/>
  <c r="T1248" i="103"/>
  <c r="T1249" i="103"/>
  <c r="T1250" i="103"/>
  <c r="T1251" i="103"/>
  <c r="T1252" i="103"/>
  <c r="T1253" i="103"/>
  <c r="T1254" i="103"/>
  <c r="T1255" i="103"/>
  <c r="T1256" i="103"/>
  <c r="T1257" i="103"/>
  <c r="T1258" i="103"/>
  <c r="T1259" i="103"/>
  <c r="T1260" i="103"/>
  <c r="T1261" i="103"/>
  <c r="T1262" i="103"/>
  <c r="T1263" i="103"/>
  <c r="T1264" i="103"/>
  <c r="T1265" i="103"/>
  <c r="T1266" i="103"/>
  <c r="T1267" i="103"/>
  <c r="T1268" i="103"/>
  <c r="T1269" i="103"/>
  <c r="T1270" i="103"/>
  <c r="T1271" i="103"/>
  <c r="T1272" i="103"/>
  <c r="T1273" i="103"/>
  <c r="T1274" i="103"/>
  <c r="T1275" i="103"/>
  <c r="T1276" i="103"/>
  <c r="T1277" i="103"/>
  <c r="T1278" i="103"/>
  <c r="T1279" i="103"/>
  <c r="T1280" i="103"/>
  <c r="T1281" i="103"/>
  <c r="T1282" i="103"/>
  <c r="T1283" i="103"/>
  <c r="T1284" i="103"/>
  <c r="T1285" i="103"/>
  <c r="T1286" i="103"/>
  <c r="T1287" i="103"/>
  <c r="T1288" i="103"/>
  <c r="T1289" i="103"/>
  <c r="T1290" i="103"/>
  <c r="T1291" i="103"/>
  <c r="T1292" i="103"/>
  <c r="T1293" i="103"/>
  <c r="T1294" i="103"/>
  <c r="T1295" i="103"/>
  <c r="T1296" i="103"/>
  <c r="T1297" i="103"/>
  <c r="T1298" i="103"/>
  <c r="T1299" i="103"/>
  <c r="T1300" i="103"/>
  <c r="T1301" i="103"/>
  <c r="T1302" i="103"/>
  <c r="T1303" i="103"/>
  <c r="T1304" i="103"/>
  <c r="T1305" i="103"/>
  <c r="T1306" i="103"/>
  <c r="T1307" i="103"/>
  <c r="T1308" i="103"/>
  <c r="T1309" i="103"/>
  <c r="T1310" i="103"/>
  <c r="T1311" i="103"/>
  <c r="T1312" i="103"/>
  <c r="T1313" i="103"/>
  <c r="T1314" i="103"/>
  <c r="T1315" i="103"/>
  <c r="T1316" i="103"/>
  <c r="T1317" i="103"/>
  <c r="T1318" i="103"/>
  <c r="T1319" i="103"/>
  <c r="T1320" i="103"/>
  <c r="T1321" i="103"/>
  <c r="T1322" i="103"/>
  <c r="T1323" i="103"/>
  <c r="T1324" i="103"/>
  <c r="T1325" i="103"/>
  <c r="T1326" i="103"/>
  <c r="T1327" i="103"/>
  <c r="T1328" i="103"/>
  <c r="T1329" i="103"/>
  <c r="T1330" i="103"/>
  <c r="T1331" i="103"/>
  <c r="T1332" i="103"/>
  <c r="T1333" i="103"/>
  <c r="T1334" i="103"/>
  <c r="T1335" i="103"/>
  <c r="T1336" i="103"/>
  <c r="T1337" i="103"/>
  <c r="T1338" i="103"/>
  <c r="T1339" i="103"/>
  <c r="T1340" i="103"/>
  <c r="T1341" i="103"/>
  <c r="T1342" i="103"/>
  <c r="T1343" i="103"/>
  <c r="T1344" i="103"/>
  <c r="T1345" i="103"/>
  <c r="T1346" i="103"/>
  <c r="T1347" i="103"/>
  <c r="T1348" i="103"/>
  <c r="T1349" i="103"/>
  <c r="T1350" i="103"/>
  <c r="T1351" i="103"/>
  <c r="T1352" i="103"/>
  <c r="T1353" i="103"/>
  <c r="T1354" i="103"/>
  <c r="T1355" i="103"/>
  <c r="T1356" i="103"/>
  <c r="T1357" i="103"/>
  <c r="T1358" i="103"/>
  <c r="T1359" i="103"/>
  <c r="T1360" i="103"/>
  <c r="T1361" i="103"/>
  <c r="T1362" i="103"/>
  <c r="T1363" i="103"/>
  <c r="T1364" i="103"/>
  <c r="T1365" i="103"/>
  <c r="T1366" i="103"/>
  <c r="T1367" i="103"/>
  <c r="T1368" i="103"/>
  <c r="T1369" i="103"/>
  <c r="T1370" i="103"/>
  <c r="T1371" i="103"/>
  <c r="T1372" i="103"/>
  <c r="T1373" i="103"/>
  <c r="T1374" i="103"/>
  <c r="T1375" i="103"/>
  <c r="T1376" i="103"/>
  <c r="T1377" i="103"/>
  <c r="T1378" i="103"/>
  <c r="T1379" i="103"/>
  <c r="T1380" i="103"/>
  <c r="T1381" i="103"/>
  <c r="T1382" i="103"/>
  <c r="T1383" i="103"/>
  <c r="T1384" i="103"/>
  <c r="T1385" i="103"/>
  <c r="T1386" i="103"/>
  <c r="T1387" i="103"/>
  <c r="T1388" i="103"/>
  <c r="T1389" i="103"/>
  <c r="T1390" i="103"/>
  <c r="T1391" i="103"/>
  <c r="T1392" i="103"/>
  <c r="T1393" i="103"/>
  <c r="T1394" i="103"/>
  <c r="T1395" i="103"/>
  <c r="T1396" i="103"/>
  <c r="T1397" i="103"/>
  <c r="T1398" i="103"/>
  <c r="T1399" i="103"/>
  <c r="T1400" i="103"/>
  <c r="T1401" i="103"/>
  <c r="T1402" i="103"/>
  <c r="T1403" i="103"/>
  <c r="T1404" i="103"/>
  <c r="T1405" i="103"/>
  <c r="T1406" i="103"/>
  <c r="T1407" i="103"/>
  <c r="T1408" i="103"/>
  <c r="T1409" i="103"/>
  <c r="T1410" i="103"/>
  <c r="T1411" i="103"/>
  <c r="T1412" i="103"/>
  <c r="T1413" i="103"/>
  <c r="T1414" i="103"/>
  <c r="T1415" i="103"/>
  <c r="T1416" i="103"/>
  <c r="T1417" i="103"/>
  <c r="T1418" i="103"/>
  <c r="T1419" i="103"/>
  <c r="T1420" i="103"/>
  <c r="T1421" i="103"/>
  <c r="T1422" i="103"/>
  <c r="T1423" i="103"/>
  <c r="T1424" i="103"/>
  <c r="T1425" i="103"/>
  <c r="T1426" i="103"/>
  <c r="T1427" i="103"/>
  <c r="T1428" i="103"/>
  <c r="T1429" i="103"/>
  <c r="T1430" i="103"/>
  <c r="T1431" i="103"/>
  <c r="T1432" i="103"/>
  <c r="T1433" i="103"/>
  <c r="T1434" i="103"/>
  <c r="T1435" i="103"/>
  <c r="T1436" i="103"/>
  <c r="T1437" i="103"/>
  <c r="T1438" i="103"/>
  <c r="T1439" i="103"/>
  <c r="T1440" i="103"/>
  <c r="T1441" i="103"/>
  <c r="T1442" i="103"/>
  <c r="T1443" i="103"/>
  <c r="T1444" i="103"/>
  <c r="T1445" i="103"/>
  <c r="T1446" i="103"/>
  <c r="T1447" i="103"/>
  <c r="T1448" i="103"/>
  <c r="T1449" i="103"/>
  <c r="T1450" i="103"/>
  <c r="T1451" i="103"/>
  <c r="T1452" i="103"/>
  <c r="T1453" i="103"/>
  <c r="T1454" i="103"/>
  <c r="T1455" i="103"/>
  <c r="T1456" i="103"/>
  <c r="T1457" i="103"/>
  <c r="T1458" i="103"/>
  <c r="T1459" i="103"/>
  <c r="T1460" i="103"/>
  <c r="T1461" i="103"/>
  <c r="T1462" i="103"/>
  <c r="T1463" i="103"/>
  <c r="T1464" i="103"/>
  <c r="T1465" i="103"/>
  <c r="T1466" i="103"/>
  <c r="T1467" i="103"/>
  <c r="T1468" i="103"/>
  <c r="T1469" i="103"/>
  <c r="T1470" i="103"/>
  <c r="T1471" i="103"/>
  <c r="T1472" i="103"/>
  <c r="T1473" i="103"/>
  <c r="T1474" i="103"/>
  <c r="T1475" i="103"/>
  <c r="T1476" i="103"/>
  <c r="T1477" i="103"/>
  <c r="T1478" i="103"/>
  <c r="T1479" i="103"/>
  <c r="T1480" i="103"/>
  <c r="T1481" i="103"/>
  <c r="T1482" i="103"/>
  <c r="T1483" i="103"/>
  <c r="T1484" i="103"/>
  <c r="T1485" i="103"/>
  <c r="T1486" i="103"/>
  <c r="T1487" i="103"/>
  <c r="T1488" i="103"/>
  <c r="T1489" i="103"/>
  <c r="T1490" i="103"/>
  <c r="T1491" i="103"/>
  <c r="T1492" i="103"/>
  <c r="T1493" i="103"/>
  <c r="T1494" i="103"/>
  <c r="T1495" i="103"/>
  <c r="T1496" i="103"/>
  <c r="T1497" i="103"/>
  <c r="T1498" i="103"/>
  <c r="T1499" i="103"/>
  <c r="T1500" i="103"/>
  <c r="T1501" i="103"/>
  <c r="T1502" i="103"/>
  <c r="T1503" i="103"/>
  <c r="T1504" i="103"/>
  <c r="T1505" i="103"/>
  <c r="T1506" i="103"/>
  <c r="T1507" i="103"/>
  <c r="T1508" i="103"/>
  <c r="T1509" i="103"/>
  <c r="T1510" i="103"/>
  <c r="T1511" i="103"/>
  <c r="T1512" i="103"/>
  <c r="T1513" i="103"/>
  <c r="T1514" i="103"/>
  <c r="T1515" i="103"/>
  <c r="T1516" i="103"/>
  <c r="T1517" i="103"/>
  <c r="T1518" i="103"/>
  <c r="T1519" i="103"/>
  <c r="T1520" i="103"/>
  <c r="T1521" i="103"/>
  <c r="T1522" i="103"/>
  <c r="T1523" i="103"/>
  <c r="T1524" i="103"/>
  <c r="T1525" i="103"/>
  <c r="T1526" i="103"/>
  <c r="T1527" i="103"/>
  <c r="T1528" i="103"/>
  <c r="T1529" i="103"/>
  <c r="T1530" i="103"/>
  <c r="T1531" i="103"/>
  <c r="T1532" i="103"/>
  <c r="T1533" i="103"/>
  <c r="T1534" i="103"/>
  <c r="T1535" i="103"/>
  <c r="T1536" i="103"/>
  <c r="T1537" i="103"/>
  <c r="T1538" i="103"/>
  <c r="T1539" i="103"/>
  <c r="T1540" i="103"/>
  <c r="T1541" i="103"/>
  <c r="T1542" i="103"/>
  <c r="T1543" i="103"/>
  <c r="T1544" i="103"/>
  <c r="T1545" i="103"/>
  <c r="T1546" i="103"/>
  <c r="T1547" i="103"/>
  <c r="T1548" i="103"/>
  <c r="T1549" i="103"/>
  <c r="T1550" i="103"/>
  <c r="T1551" i="103"/>
  <c r="T1552" i="103"/>
  <c r="T1553" i="103"/>
  <c r="T1554" i="103"/>
  <c r="T1555" i="103"/>
  <c r="T1556" i="103"/>
  <c r="T1557" i="103"/>
  <c r="T1558" i="103"/>
  <c r="T1559" i="103"/>
  <c r="T1560" i="103"/>
  <c r="T1561" i="103"/>
  <c r="T1562" i="103"/>
  <c r="T1563" i="103"/>
  <c r="T1564" i="103"/>
  <c r="T1565" i="103"/>
  <c r="T1566" i="103"/>
  <c r="T1567" i="103"/>
  <c r="T1568" i="103"/>
  <c r="T1569" i="103"/>
  <c r="T1570" i="103"/>
  <c r="T1571" i="103"/>
  <c r="T1572" i="103"/>
  <c r="T1573" i="103"/>
  <c r="T1574" i="103"/>
  <c r="T1575" i="103"/>
  <c r="T1576" i="103"/>
  <c r="T1577" i="103"/>
  <c r="T1578" i="103"/>
  <c r="T1579" i="103"/>
  <c r="T1580" i="103"/>
  <c r="T1581" i="103"/>
  <c r="T1582" i="103"/>
  <c r="T1583" i="103"/>
  <c r="T1584" i="103"/>
  <c r="T1585" i="103"/>
  <c r="T1586" i="103"/>
  <c r="T1587" i="103"/>
  <c r="T1588" i="103"/>
  <c r="T1589" i="103"/>
  <c r="T1590" i="103"/>
  <c r="T1591" i="103"/>
  <c r="T1592" i="103"/>
  <c r="T1593" i="103"/>
  <c r="T1594" i="103"/>
  <c r="T1595" i="103"/>
  <c r="T1596" i="103"/>
  <c r="T1597" i="103"/>
  <c r="T1598" i="103"/>
  <c r="T1599" i="103"/>
  <c r="T1600" i="103"/>
  <c r="T1601" i="103"/>
  <c r="T1602" i="103"/>
  <c r="T1603" i="103"/>
  <c r="T1604" i="103"/>
  <c r="T1605" i="103"/>
  <c r="T1606" i="103"/>
  <c r="T1607" i="103"/>
  <c r="T1608" i="103"/>
  <c r="T1609" i="103"/>
  <c r="T1610" i="103"/>
  <c r="T1611" i="103"/>
  <c r="T1612" i="103"/>
  <c r="T1613" i="103"/>
  <c r="T1614" i="103"/>
  <c r="T1615" i="103"/>
  <c r="T1616" i="103"/>
  <c r="T1617" i="103"/>
  <c r="T1618" i="103"/>
  <c r="T1619" i="103"/>
  <c r="T1620" i="103"/>
  <c r="T1621" i="103"/>
  <c r="T1622" i="103"/>
  <c r="T1623" i="103"/>
  <c r="T1624" i="103"/>
  <c r="T1625" i="103"/>
  <c r="T1626" i="103"/>
  <c r="T1627" i="103"/>
  <c r="T1628" i="103"/>
  <c r="T1629" i="103"/>
  <c r="T1630" i="103"/>
  <c r="T1631" i="103"/>
  <c r="T1632" i="103"/>
  <c r="T1633" i="103"/>
  <c r="T1634" i="103"/>
  <c r="T1635" i="103"/>
  <c r="T1636" i="103"/>
  <c r="T1637" i="103"/>
  <c r="T1638" i="103"/>
  <c r="T1639" i="103"/>
  <c r="T1640" i="103"/>
  <c r="T1641" i="103"/>
  <c r="T1642" i="103"/>
  <c r="T1643" i="103"/>
  <c r="T1644" i="103"/>
  <c r="T1645" i="103"/>
  <c r="T1646" i="103"/>
  <c r="T1647" i="103"/>
  <c r="T1648" i="103"/>
  <c r="T1649" i="103"/>
  <c r="T1650" i="103"/>
  <c r="T1651" i="103"/>
  <c r="T1652" i="103"/>
  <c r="T1653" i="103"/>
  <c r="T1654" i="103"/>
  <c r="T1655" i="103"/>
  <c r="T1656" i="103"/>
  <c r="T1657" i="103"/>
  <c r="T1658" i="103"/>
  <c r="T1659" i="103"/>
  <c r="T1660" i="103"/>
  <c r="T1661" i="103"/>
  <c r="T1662" i="103"/>
  <c r="T1663" i="103"/>
  <c r="T1664" i="103"/>
  <c r="T1665" i="103"/>
  <c r="T1666" i="103"/>
  <c r="T1667" i="103"/>
  <c r="T1668" i="103"/>
  <c r="T1669" i="103"/>
  <c r="T1670" i="103"/>
  <c r="T1671" i="103"/>
  <c r="T1672" i="103"/>
  <c r="T1673" i="103"/>
  <c r="T1674" i="103"/>
  <c r="T1675" i="103"/>
  <c r="T1676" i="103"/>
  <c r="T1677" i="103"/>
  <c r="T1678" i="103"/>
  <c r="T1679" i="103"/>
  <c r="T1680" i="103"/>
  <c r="T1681" i="103"/>
  <c r="T1682" i="103"/>
  <c r="T1683" i="103"/>
  <c r="T1684" i="103"/>
  <c r="T1685" i="103"/>
  <c r="T1686" i="103"/>
  <c r="T1687" i="103"/>
  <c r="T1688" i="103"/>
  <c r="T1689" i="103"/>
  <c r="T1690" i="103"/>
  <c r="T1691" i="103"/>
  <c r="T1692" i="103"/>
  <c r="T1693" i="103"/>
  <c r="T1694" i="103"/>
  <c r="T1695" i="103"/>
  <c r="T1696" i="103"/>
  <c r="T1697" i="103"/>
  <c r="T1698" i="103"/>
  <c r="T1699" i="103"/>
  <c r="T1700" i="103"/>
  <c r="T1701" i="103"/>
  <c r="T1702" i="103"/>
  <c r="T1703" i="103"/>
  <c r="T1704" i="103"/>
  <c r="T1705" i="103"/>
  <c r="T1706" i="103"/>
  <c r="T1707" i="103"/>
  <c r="T1708" i="103"/>
  <c r="T1709" i="103"/>
  <c r="T1710" i="103"/>
  <c r="T1711" i="103"/>
  <c r="T1712" i="103"/>
  <c r="T1713" i="103"/>
  <c r="T1714" i="103"/>
  <c r="T1715" i="103"/>
  <c r="T1716" i="103"/>
  <c r="T1717" i="103"/>
  <c r="T1718" i="103"/>
  <c r="T1719" i="103"/>
  <c r="T1720" i="103"/>
  <c r="T1721" i="103"/>
  <c r="T1722" i="103"/>
  <c r="T1723" i="103"/>
  <c r="T1724" i="103"/>
  <c r="T1725" i="103"/>
  <c r="T1726" i="103"/>
  <c r="T1727" i="103"/>
  <c r="T1728" i="103"/>
  <c r="T1729" i="103"/>
  <c r="T1730" i="103"/>
  <c r="T1731" i="103"/>
  <c r="T1732" i="103"/>
  <c r="T1733" i="103"/>
  <c r="T1734" i="103"/>
  <c r="T1735" i="103"/>
  <c r="T1736" i="103"/>
  <c r="T1737" i="103"/>
  <c r="T1738" i="103"/>
  <c r="T1739" i="103"/>
  <c r="T1740" i="103"/>
  <c r="T1741" i="103"/>
  <c r="T1742" i="103"/>
  <c r="T1743" i="103"/>
  <c r="T1744" i="103"/>
  <c r="T1745" i="103"/>
  <c r="T1746" i="103"/>
  <c r="T1747" i="103"/>
  <c r="T1748" i="103"/>
  <c r="T1749" i="103"/>
  <c r="T1750" i="103"/>
  <c r="T1751" i="103"/>
  <c r="T1752" i="103"/>
  <c r="T1753" i="103"/>
  <c r="T1754" i="103"/>
  <c r="T1755" i="103"/>
  <c r="T1756" i="103"/>
  <c r="T1757" i="103"/>
  <c r="T1758" i="103"/>
  <c r="T1759" i="103"/>
  <c r="T1760" i="103"/>
  <c r="T1761" i="103"/>
  <c r="T1762" i="103"/>
  <c r="T1763" i="103"/>
  <c r="T1764" i="103"/>
  <c r="T1765" i="103"/>
  <c r="T1766" i="103"/>
  <c r="T1767" i="103"/>
  <c r="T1768" i="103"/>
  <c r="T1769" i="103"/>
  <c r="T1770" i="103"/>
  <c r="T1771" i="103"/>
  <c r="T1772" i="103"/>
  <c r="T1773" i="103"/>
  <c r="T1774" i="103"/>
  <c r="T1775" i="103"/>
  <c r="T1776" i="103"/>
  <c r="T1777" i="103"/>
  <c r="T1778" i="103"/>
  <c r="T1779" i="103"/>
  <c r="T1780" i="103"/>
  <c r="T1781" i="103"/>
  <c r="T1782" i="103"/>
  <c r="T1783" i="103"/>
  <c r="T1784" i="103"/>
  <c r="T1785" i="103"/>
  <c r="T1786" i="103"/>
  <c r="T1787" i="103"/>
  <c r="T1788" i="103"/>
  <c r="T1789" i="103"/>
  <c r="T1790" i="103"/>
  <c r="T1791" i="103"/>
  <c r="T1792" i="103"/>
  <c r="T1793" i="103"/>
  <c r="T1794" i="103"/>
  <c r="T1795" i="103"/>
  <c r="T1796" i="103"/>
  <c r="T1797" i="103"/>
  <c r="T1798" i="103"/>
  <c r="T1799" i="103"/>
  <c r="T1800" i="103"/>
  <c r="T1801" i="103"/>
  <c r="T1802" i="103"/>
  <c r="T1803" i="103"/>
  <c r="T1804" i="103"/>
  <c r="T1805" i="103"/>
  <c r="T1806" i="103"/>
  <c r="T1807" i="103"/>
  <c r="T1808" i="103"/>
  <c r="T1809" i="103"/>
  <c r="T1810" i="103"/>
  <c r="T1811" i="103"/>
  <c r="T1812" i="103"/>
  <c r="T1813" i="103"/>
  <c r="T1814" i="103"/>
  <c r="T1815" i="103"/>
  <c r="T1816" i="103"/>
  <c r="T1817" i="103"/>
  <c r="T1818" i="103"/>
  <c r="T1819" i="103"/>
  <c r="T1820" i="103"/>
  <c r="T1821" i="103"/>
  <c r="T1822" i="103"/>
  <c r="T1823" i="103"/>
  <c r="T1824" i="103"/>
  <c r="T1825" i="103"/>
  <c r="T1826" i="103"/>
  <c r="T1827" i="103"/>
  <c r="T1828" i="103"/>
  <c r="T1829" i="103"/>
  <c r="T1830" i="103"/>
  <c r="T1831" i="103"/>
  <c r="T1832" i="103"/>
  <c r="T1833" i="103"/>
  <c r="T1834" i="103"/>
  <c r="T1835" i="103"/>
  <c r="T1836" i="103"/>
  <c r="T1837" i="103"/>
  <c r="T1838" i="103"/>
  <c r="T1839" i="103"/>
  <c r="T1840" i="103"/>
  <c r="T1841" i="103"/>
  <c r="T1842" i="103"/>
  <c r="T1843" i="103"/>
  <c r="T1844" i="103"/>
  <c r="T1845" i="103"/>
  <c r="T1846" i="103"/>
  <c r="T1847" i="103"/>
  <c r="T1848" i="103"/>
  <c r="T1849" i="103"/>
  <c r="T1850" i="103"/>
  <c r="T1851" i="103"/>
  <c r="T1852" i="103"/>
  <c r="T1853" i="103"/>
  <c r="T1854" i="103"/>
  <c r="T1855" i="103"/>
  <c r="T1856" i="103"/>
  <c r="T1857" i="103"/>
  <c r="T1858" i="103"/>
  <c r="T1859" i="103"/>
  <c r="T1860" i="103"/>
  <c r="T1861" i="103"/>
  <c r="T1862" i="103"/>
  <c r="T1863" i="103"/>
  <c r="T1864" i="103"/>
  <c r="T1865" i="103"/>
  <c r="T1866" i="103"/>
  <c r="T1867" i="103"/>
  <c r="T1868" i="103"/>
  <c r="T1869" i="103"/>
  <c r="T1870" i="103"/>
  <c r="T1871" i="103"/>
  <c r="T1872" i="103"/>
  <c r="T1873" i="103"/>
  <c r="T1874" i="103"/>
  <c r="T1875" i="103"/>
  <c r="T1876" i="103"/>
  <c r="T1877" i="103"/>
  <c r="T1878" i="103"/>
  <c r="T1879" i="103"/>
  <c r="T1880" i="103"/>
  <c r="T1881" i="103"/>
  <c r="T1882" i="103"/>
  <c r="T1883" i="103"/>
  <c r="T1884" i="103"/>
  <c r="T1885" i="103"/>
  <c r="T1886" i="103"/>
  <c r="T1887" i="103"/>
  <c r="T1888" i="103"/>
  <c r="T1889" i="103"/>
  <c r="T1890" i="103"/>
  <c r="T1891" i="103"/>
  <c r="T1892" i="103"/>
  <c r="T1893" i="103"/>
  <c r="T1894" i="103"/>
  <c r="T1895" i="103"/>
  <c r="T1896" i="103"/>
  <c r="T1897" i="103"/>
  <c r="T1898" i="103"/>
  <c r="T1899" i="103"/>
  <c r="T1900" i="103"/>
  <c r="T1901" i="103"/>
  <c r="T1902" i="103"/>
  <c r="T1903" i="103"/>
  <c r="T1904" i="103"/>
  <c r="T1905" i="103"/>
  <c r="T1906" i="103"/>
  <c r="T1907" i="103"/>
  <c r="T1908" i="103"/>
  <c r="T1909" i="103"/>
  <c r="T1910" i="103"/>
  <c r="T1911" i="103"/>
  <c r="T1912" i="103"/>
  <c r="T1913" i="103"/>
  <c r="T1914" i="103"/>
  <c r="T1915" i="103"/>
  <c r="T1916" i="103"/>
  <c r="T1917" i="103"/>
  <c r="T1918" i="103"/>
  <c r="T1919" i="103"/>
  <c r="T1920" i="103"/>
  <c r="T1921" i="103"/>
  <c r="T1922" i="103"/>
  <c r="T1923" i="103"/>
  <c r="T1924" i="103"/>
  <c r="T1925" i="103"/>
  <c r="T1926" i="103"/>
  <c r="T1927" i="103"/>
  <c r="T1928" i="103"/>
  <c r="T1929" i="103"/>
  <c r="T1930" i="103"/>
  <c r="T1931" i="103"/>
  <c r="T1932" i="103"/>
  <c r="T1933" i="103"/>
  <c r="T1934" i="103"/>
  <c r="T1935" i="103"/>
  <c r="T1936" i="103"/>
  <c r="T1937" i="103"/>
  <c r="T1938" i="103"/>
  <c r="T1939" i="103"/>
  <c r="T1940" i="103"/>
  <c r="T1941" i="103"/>
  <c r="T1942" i="103"/>
  <c r="T1943" i="103"/>
  <c r="T1944" i="103"/>
  <c r="T1945" i="103"/>
  <c r="T1946" i="103"/>
  <c r="T1947" i="103"/>
  <c r="T1948" i="103"/>
  <c r="T1949" i="103"/>
  <c r="T1950" i="103"/>
  <c r="T1951" i="103"/>
  <c r="T1952" i="103"/>
  <c r="T1953" i="103"/>
  <c r="T1954" i="103"/>
  <c r="T1955" i="103"/>
  <c r="T1956" i="103"/>
  <c r="T1957" i="103"/>
  <c r="T1958" i="103"/>
  <c r="T1959" i="103"/>
  <c r="T1960" i="103"/>
  <c r="T1961" i="103"/>
  <c r="T1962" i="103"/>
  <c r="T1963" i="103"/>
  <c r="T1964" i="103"/>
  <c r="T1965" i="103"/>
  <c r="T1966" i="103"/>
  <c r="T1967" i="103"/>
  <c r="T1968" i="103"/>
  <c r="T1969" i="103"/>
  <c r="T1970" i="103"/>
  <c r="T1971" i="103"/>
  <c r="T1972" i="103"/>
  <c r="T1973" i="103"/>
  <c r="T1974" i="103"/>
  <c r="T1975" i="103"/>
  <c r="T1976" i="103"/>
  <c r="T1977" i="103"/>
  <c r="T1978" i="103"/>
  <c r="T1979" i="103"/>
  <c r="T1980" i="103"/>
  <c r="T1981" i="103"/>
  <c r="T1982" i="103"/>
  <c r="T1983" i="103"/>
  <c r="T1984" i="103"/>
  <c r="T1985" i="103"/>
  <c r="T1986" i="103"/>
  <c r="T1987" i="103"/>
  <c r="T1988" i="103"/>
  <c r="T1989" i="103"/>
  <c r="T1990" i="103"/>
  <c r="T1991" i="103"/>
  <c r="T1992" i="103"/>
  <c r="T1993" i="103"/>
  <c r="T1994" i="103"/>
  <c r="T1995" i="103"/>
  <c r="T1996" i="103"/>
  <c r="T1997" i="103"/>
  <c r="T1998" i="103"/>
  <c r="T1999" i="103"/>
  <c r="T2000" i="103"/>
  <c r="T2001" i="103"/>
  <c r="T2002" i="103"/>
  <c r="T2003" i="103"/>
  <c r="T2004" i="103"/>
  <c r="T2005" i="103"/>
  <c r="T2006" i="103"/>
  <c r="T2007" i="103"/>
  <c r="T2008" i="103"/>
  <c r="T2009" i="103"/>
  <c r="T2010" i="103"/>
  <c r="T2011" i="103"/>
  <c r="T2012" i="103"/>
  <c r="T2013" i="103"/>
  <c r="T2014" i="103"/>
  <c r="T2015" i="103"/>
  <c r="T2016" i="103"/>
  <c r="T2017" i="103"/>
  <c r="T2018" i="103"/>
  <c r="T2019" i="103"/>
  <c r="T2020" i="103"/>
  <c r="T2021" i="103"/>
  <c r="T2022" i="103"/>
  <c r="T2023" i="103"/>
  <c r="T2024" i="103"/>
  <c r="T2025" i="103"/>
  <c r="T2026" i="103"/>
  <c r="T2027" i="103"/>
  <c r="T2028" i="103"/>
  <c r="T2029" i="103"/>
  <c r="T2030" i="103"/>
  <c r="T2031" i="103"/>
  <c r="T2032" i="103"/>
  <c r="T2033" i="103"/>
  <c r="T2034" i="103"/>
  <c r="T2035" i="103"/>
  <c r="T2036" i="103"/>
  <c r="T2037" i="103"/>
  <c r="T2038" i="103"/>
  <c r="T2039" i="103"/>
  <c r="T2040" i="103"/>
  <c r="T2041" i="103"/>
  <c r="T2042" i="103"/>
  <c r="T2043" i="103"/>
  <c r="T2044" i="103"/>
  <c r="T2045" i="103"/>
  <c r="T2046" i="103"/>
  <c r="T2047" i="103"/>
  <c r="T2048" i="103"/>
  <c r="T2049" i="103"/>
  <c r="T2050" i="103"/>
  <c r="T2051" i="103"/>
  <c r="T2052" i="103"/>
  <c r="T2053" i="103"/>
  <c r="T2054" i="103"/>
  <c r="T2055" i="103"/>
  <c r="T2056" i="103"/>
  <c r="T2057" i="103"/>
  <c r="T2058" i="103"/>
  <c r="T2059" i="103"/>
  <c r="T2060" i="103"/>
  <c r="T2061" i="103"/>
  <c r="T2062" i="103"/>
  <c r="T2063" i="103"/>
  <c r="T2064" i="103"/>
  <c r="T2065" i="103"/>
  <c r="T2066" i="103"/>
  <c r="T2067" i="103"/>
  <c r="T2068" i="103"/>
  <c r="T2069" i="103"/>
  <c r="T2070" i="103"/>
  <c r="T2071" i="103"/>
  <c r="T2072" i="103"/>
  <c r="T2073" i="103"/>
  <c r="T2074" i="103"/>
  <c r="T2075" i="103"/>
  <c r="T2076" i="103"/>
  <c r="T2077" i="103"/>
  <c r="T2078" i="103"/>
  <c r="T2079" i="103"/>
  <c r="T2080" i="103"/>
  <c r="T2081" i="103"/>
  <c r="T2082" i="103"/>
  <c r="T2083" i="103"/>
  <c r="T2084" i="103"/>
  <c r="T2085" i="103"/>
  <c r="T2086" i="103"/>
  <c r="T2087" i="103"/>
  <c r="T2088" i="103"/>
  <c r="T2089" i="103"/>
  <c r="T2090" i="103"/>
  <c r="T2091" i="103"/>
  <c r="T2092" i="103"/>
  <c r="T2093" i="103"/>
  <c r="T2094" i="103"/>
  <c r="T2095" i="103"/>
  <c r="T2096" i="103"/>
  <c r="T2097" i="103"/>
  <c r="T2098" i="103"/>
  <c r="T2099" i="103"/>
  <c r="T2100" i="103"/>
  <c r="T2101" i="103"/>
  <c r="T2102" i="103"/>
  <c r="T2103" i="103"/>
  <c r="T2104" i="103"/>
  <c r="T2105" i="103"/>
  <c r="T2106" i="103"/>
  <c r="T2107" i="103"/>
  <c r="T2108" i="103"/>
  <c r="T2109" i="103"/>
  <c r="T2110" i="103"/>
  <c r="T2111" i="103"/>
  <c r="T2112" i="103"/>
  <c r="T2113" i="103"/>
  <c r="T2114" i="103"/>
  <c r="T2115" i="103"/>
  <c r="T2116" i="103"/>
  <c r="T2117" i="103"/>
  <c r="T2118" i="103"/>
  <c r="T2119" i="103"/>
  <c r="T2120" i="103"/>
  <c r="T2121" i="103"/>
  <c r="T2122" i="103"/>
  <c r="T2123" i="103"/>
  <c r="T2124" i="103"/>
  <c r="T2125" i="103"/>
  <c r="T2126" i="103"/>
  <c r="T2127" i="103"/>
  <c r="T2128" i="103"/>
  <c r="T2129" i="103"/>
  <c r="T2130" i="103"/>
  <c r="T2131" i="103"/>
  <c r="T2132" i="103"/>
  <c r="T2133" i="103"/>
  <c r="T2134" i="103"/>
  <c r="T2135" i="103"/>
  <c r="T2136" i="103"/>
  <c r="T2137" i="103"/>
  <c r="T2138" i="103"/>
  <c r="T2139" i="103"/>
  <c r="T2140" i="103"/>
  <c r="T2141" i="103"/>
  <c r="T2142" i="103"/>
  <c r="T2143" i="103"/>
  <c r="T2144" i="103"/>
  <c r="T2145" i="103"/>
  <c r="T2146" i="103"/>
  <c r="T2147" i="103"/>
  <c r="T2148" i="103"/>
  <c r="T2149" i="103"/>
  <c r="T2150" i="103"/>
  <c r="T2151" i="103"/>
  <c r="T2152" i="103"/>
  <c r="T2153" i="103"/>
  <c r="T2154" i="103"/>
  <c r="T2155" i="103"/>
  <c r="T2156" i="103"/>
  <c r="T2157" i="103"/>
  <c r="T2158" i="103"/>
  <c r="T2159" i="103"/>
  <c r="T2160" i="103"/>
  <c r="T2161" i="103"/>
  <c r="T2162" i="103"/>
  <c r="T2163" i="103"/>
  <c r="T2164" i="103"/>
  <c r="T2165" i="103"/>
  <c r="T2166" i="103"/>
  <c r="T2167" i="103"/>
  <c r="T2168" i="103"/>
  <c r="T2169" i="103"/>
  <c r="T2170" i="103"/>
  <c r="T2171" i="103"/>
  <c r="T2172" i="103"/>
  <c r="T2173" i="103"/>
  <c r="T2174" i="103"/>
  <c r="T2175" i="103"/>
  <c r="T2176" i="103"/>
  <c r="T2177" i="103"/>
  <c r="T2178" i="103"/>
  <c r="T2179" i="103"/>
  <c r="T2180" i="103"/>
  <c r="T2181" i="103"/>
  <c r="T2182" i="103"/>
  <c r="T2183" i="103"/>
  <c r="T2184" i="103"/>
  <c r="T2185" i="103"/>
  <c r="T2186" i="103"/>
  <c r="T2187" i="103"/>
  <c r="T2188" i="103"/>
  <c r="T2189" i="103"/>
  <c r="T2190" i="103"/>
  <c r="T2191" i="103"/>
  <c r="T2192" i="103"/>
  <c r="T2193" i="103"/>
  <c r="T2194" i="103"/>
  <c r="T2195" i="103"/>
  <c r="T2196" i="103"/>
  <c r="T2197" i="103"/>
  <c r="T2198" i="103"/>
  <c r="T2199" i="103"/>
  <c r="T2200" i="103"/>
  <c r="T2201" i="103"/>
  <c r="T2202" i="103"/>
  <c r="T2203" i="103"/>
  <c r="T2204" i="103"/>
  <c r="T2205" i="103"/>
  <c r="T2206" i="103"/>
  <c r="T2207" i="103"/>
  <c r="T2208" i="103"/>
  <c r="T2209" i="103"/>
  <c r="T2210" i="103"/>
  <c r="T2211" i="103"/>
  <c r="T2212" i="103"/>
  <c r="T2213" i="103"/>
  <c r="T2214" i="103"/>
  <c r="T2215" i="103"/>
  <c r="T2216" i="103"/>
  <c r="T2217" i="103"/>
  <c r="T2218" i="103"/>
  <c r="T2219" i="103"/>
  <c r="T2220" i="103"/>
  <c r="T2221" i="103"/>
  <c r="T2222" i="103"/>
  <c r="T2223" i="103"/>
  <c r="T2224" i="103"/>
  <c r="T2225" i="103"/>
  <c r="T2226" i="103"/>
  <c r="T2227" i="103"/>
  <c r="T2228" i="103"/>
  <c r="T2229" i="103"/>
  <c r="T2230" i="103"/>
  <c r="T2231" i="103"/>
  <c r="T2232" i="103"/>
  <c r="T2233" i="103"/>
  <c r="T2234" i="103"/>
  <c r="T2235" i="103"/>
  <c r="T2236" i="103"/>
  <c r="T2237" i="103"/>
  <c r="T2238" i="103"/>
  <c r="T2239" i="103"/>
  <c r="T2240" i="103"/>
  <c r="T2241" i="103"/>
  <c r="T2242" i="103"/>
  <c r="T2243" i="103"/>
  <c r="T2244" i="103"/>
  <c r="T2245" i="103"/>
  <c r="T2246" i="103"/>
  <c r="T2247" i="103"/>
  <c r="T2248" i="103"/>
  <c r="T2249" i="103"/>
  <c r="T2250" i="103"/>
  <c r="T2251" i="103"/>
  <c r="T2252" i="103"/>
  <c r="T2253" i="103"/>
  <c r="T2254" i="103"/>
  <c r="T2255" i="103"/>
  <c r="T2256" i="103"/>
  <c r="T2257" i="103"/>
  <c r="T2258" i="103"/>
  <c r="T2259" i="103"/>
  <c r="T2260" i="103"/>
  <c r="T2261" i="103"/>
  <c r="T2262" i="103"/>
  <c r="T2263" i="103"/>
  <c r="T2264" i="103"/>
  <c r="T2265" i="103"/>
  <c r="T2266" i="103"/>
  <c r="T2267" i="103"/>
  <c r="T2268" i="103"/>
  <c r="T2269" i="103"/>
  <c r="T2270" i="103"/>
  <c r="T2271" i="103"/>
  <c r="T2272" i="103"/>
  <c r="T2273" i="103"/>
  <c r="T2274" i="103"/>
  <c r="T2275" i="103"/>
  <c r="T2276" i="103"/>
  <c r="T2277" i="103"/>
  <c r="T2278" i="103"/>
  <c r="T2279" i="103"/>
  <c r="T2280" i="103"/>
  <c r="T2281" i="103"/>
  <c r="T2282" i="103"/>
  <c r="T2283" i="103"/>
  <c r="T2284" i="103"/>
  <c r="T2285" i="103"/>
  <c r="T2286" i="103"/>
  <c r="T2287" i="103"/>
  <c r="T2288" i="103"/>
  <c r="T2289" i="103"/>
  <c r="T2290" i="103"/>
  <c r="T2291" i="103"/>
  <c r="T2292" i="103"/>
  <c r="T2293" i="103"/>
  <c r="T2294" i="103"/>
  <c r="T2295" i="103"/>
  <c r="T2296" i="103"/>
  <c r="T2297" i="103"/>
  <c r="T2298" i="103"/>
  <c r="T2299" i="103"/>
  <c r="T2300" i="103"/>
  <c r="T2301" i="103"/>
  <c r="T2302" i="103"/>
  <c r="T2303" i="103"/>
  <c r="T2304" i="103"/>
  <c r="T2305" i="103"/>
  <c r="T2306" i="103"/>
  <c r="T2307" i="103"/>
  <c r="T2308" i="103"/>
  <c r="T2309" i="103"/>
  <c r="T2310" i="103"/>
  <c r="T2311" i="103"/>
  <c r="T2312" i="103"/>
  <c r="T2313" i="103"/>
  <c r="T2314" i="103"/>
  <c r="T2315" i="103"/>
  <c r="T2316" i="103"/>
  <c r="T2317" i="103"/>
  <c r="T2318" i="103"/>
  <c r="T2319" i="103"/>
  <c r="T2320" i="103"/>
  <c r="T2321" i="103"/>
  <c r="T2322" i="103"/>
  <c r="T2329" i="103"/>
  <c r="T2330" i="103"/>
  <c r="T2331" i="103"/>
  <c r="T2332" i="103"/>
  <c r="T2333" i="103"/>
  <c r="T2334" i="103"/>
  <c r="T2335" i="103"/>
  <c r="T2336" i="103"/>
  <c r="T2337" i="103"/>
  <c r="T2338" i="103"/>
  <c r="T2339" i="103"/>
  <c r="T2340" i="103"/>
  <c r="T2341" i="103"/>
  <c r="T2342" i="103"/>
  <c r="T2343" i="103"/>
  <c r="T2344" i="103"/>
  <c r="T2345" i="103"/>
  <c r="T2346" i="103"/>
  <c r="T2347" i="103"/>
  <c r="T2348" i="103"/>
  <c r="T2349" i="103"/>
  <c r="T2350" i="103"/>
  <c r="T2351" i="103"/>
  <c r="T2352" i="103"/>
  <c r="T2353" i="103"/>
  <c r="T2354" i="103"/>
  <c r="T2355" i="103"/>
  <c r="T2356" i="103"/>
  <c r="T2357" i="103"/>
  <c r="T2358" i="103"/>
  <c r="T2359" i="103"/>
  <c r="T2360" i="103"/>
  <c r="T2361" i="103"/>
  <c r="T2362" i="103"/>
  <c r="T2363" i="103"/>
  <c r="T2364" i="103"/>
  <c r="T2365" i="103"/>
  <c r="T2366" i="103"/>
  <c r="T2367" i="103"/>
  <c r="T2368" i="103"/>
  <c r="T2369" i="103"/>
  <c r="T2370" i="103"/>
  <c r="T2371" i="103"/>
  <c r="T2372" i="103"/>
  <c r="T2373" i="103"/>
  <c r="T2374" i="103"/>
  <c r="T2375" i="103"/>
  <c r="T2376" i="103"/>
  <c r="T2377" i="103"/>
  <c r="T2378" i="103"/>
  <c r="T2379" i="103"/>
  <c r="T2380" i="103"/>
  <c r="T2381" i="103"/>
  <c r="T2382" i="103"/>
  <c r="T2383" i="103"/>
  <c r="T2384" i="103"/>
  <c r="T2385" i="103"/>
  <c r="T2386" i="103"/>
  <c r="T2387" i="103"/>
  <c r="T2388" i="103"/>
  <c r="T2389" i="103"/>
  <c r="T2390" i="103"/>
  <c r="T2391" i="103"/>
  <c r="T2392" i="103"/>
  <c r="T2393" i="103"/>
  <c r="T2394" i="103"/>
  <c r="T2395" i="103"/>
  <c r="T2396" i="103"/>
  <c r="T2397" i="103"/>
  <c r="T2398" i="103"/>
  <c r="T2399" i="103"/>
  <c r="T2400" i="103"/>
  <c r="T2401" i="103"/>
  <c r="T2402" i="103"/>
  <c r="T2403" i="103"/>
  <c r="T2404" i="103"/>
  <c r="T2405" i="103"/>
  <c r="T2406" i="103"/>
  <c r="T2407" i="103"/>
  <c r="T2408" i="103"/>
  <c r="T2409" i="103"/>
  <c r="T2410" i="103"/>
  <c r="T2411" i="103"/>
  <c r="T2412" i="103"/>
  <c r="T2413" i="103"/>
  <c r="T2414" i="103"/>
  <c r="T2415" i="103"/>
  <c r="T2416" i="103"/>
  <c r="T2417" i="103"/>
  <c r="T2418" i="103"/>
  <c r="T2419" i="103"/>
  <c r="T2420" i="103"/>
  <c r="T2421" i="103"/>
  <c r="T2422" i="103"/>
  <c r="T2423" i="103"/>
  <c r="T2424" i="103"/>
  <c r="T2425" i="103"/>
  <c r="T2426" i="103"/>
  <c r="T2427" i="103"/>
  <c r="T2428" i="103"/>
  <c r="T2429" i="103"/>
  <c r="T2430" i="103"/>
  <c r="T2431" i="103"/>
  <c r="T2432" i="103"/>
  <c r="T2433" i="103"/>
  <c r="T2434" i="103"/>
  <c r="T2435" i="103"/>
  <c r="T2436" i="103"/>
  <c r="T2437" i="103"/>
  <c r="T2438" i="103"/>
  <c r="T2439" i="103"/>
  <c r="T2440" i="103"/>
  <c r="T2441" i="103"/>
  <c r="T2442" i="103"/>
  <c r="T2443" i="103"/>
  <c r="T2444" i="103"/>
  <c r="T2445" i="103"/>
  <c r="T2446" i="103"/>
  <c r="T2447" i="103"/>
  <c r="T2448" i="103"/>
  <c r="T2449" i="103"/>
  <c r="T2450" i="103"/>
  <c r="T2451" i="103"/>
  <c r="T2452" i="103"/>
  <c r="T2453" i="103"/>
  <c r="T2454" i="103"/>
  <c r="T2455" i="103"/>
  <c r="T2456" i="103"/>
  <c r="T2457" i="103"/>
  <c r="T2458" i="103"/>
  <c r="T2459" i="103"/>
  <c r="T2460" i="103"/>
  <c r="T2461" i="103"/>
  <c r="T2462" i="103"/>
  <c r="T2463" i="103"/>
  <c r="T2464" i="103"/>
  <c r="T2465" i="103"/>
  <c r="T2466" i="103"/>
  <c r="T2467" i="103"/>
  <c r="T2468" i="103"/>
  <c r="T2469" i="103"/>
  <c r="T2470" i="103"/>
  <c r="T2471" i="103"/>
  <c r="T2472" i="103"/>
  <c r="T2473" i="103"/>
  <c r="T2474" i="103"/>
  <c r="T2475" i="103"/>
  <c r="T2476" i="103"/>
  <c r="T2477" i="103"/>
  <c r="T2478" i="103"/>
  <c r="T2479" i="103"/>
  <c r="T2480" i="103"/>
  <c r="T2481" i="103"/>
  <c r="T2482" i="103"/>
  <c r="T2483" i="103"/>
  <c r="T2484" i="103"/>
  <c r="T2485" i="103"/>
  <c r="T2486" i="103"/>
  <c r="T2487" i="103"/>
  <c r="T2488" i="103"/>
  <c r="T2489" i="103"/>
  <c r="T2490" i="103"/>
  <c r="T2491" i="103"/>
  <c r="T2492" i="103"/>
  <c r="T2493" i="103"/>
  <c r="T2494" i="103"/>
  <c r="T2495" i="103"/>
  <c r="T2496" i="103"/>
  <c r="T2497" i="103"/>
  <c r="T2498" i="103"/>
  <c r="T2499" i="103"/>
  <c r="T2500" i="103"/>
  <c r="T2501" i="103"/>
  <c r="T2502" i="103"/>
  <c r="T2503" i="103"/>
  <c r="T2504" i="103"/>
  <c r="T2505" i="103"/>
  <c r="T2506" i="103"/>
  <c r="T2507" i="103"/>
  <c r="T2508" i="103"/>
  <c r="T2509" i="103"/>
  <c r="T2510" i="103"/>
  <c r="T2511" i="103"/>
  <c r="T2512" i="103"/>
  <c r="T2513" i="103"/>
  <c r="T2514" i="103"/>
  <c r="T2515" i="103"/>
  <c r="T2516" i="103"/>
  <c r="T2517" i="103"/>
  <c r="T2518" i="103"/>
  <c r="T2519" i="103"/>
  <c r="T2520" i="103"/>
  <c r="T2521" i="103"/>
  <c r="T2522" i="103"/>
  <c r="T2523" i="103"/>
  <c r="T2524" i="103"/>
  <c r="T2525" i="103"/>
  <c r="T2526" i="103"/>
  <c r="T2527" i="103"/>
  <c r="T2528" i="103"/>
  <c r="T2529" i="103"/>
  <c r="T2530" i="103"/>
  <c r="T2531" i="103"/>
  <c r="T2532" i="103"/>
  <c r="T2533" i="103"/>
  <c r="T2534" i="103"/>
  <c r="T2535" i="103"/>
  <c r="T2536" i="103"/>
  <c r="T2537" i="103"/>
  <c r="T2538" i="103"/>
  <c r="T2539" i="103"/>
  <c r="T2540" i="103"/>
  <c r="T2541" i="103"/>
  <c r="T2542" i="103"/>
  <c r="T2543" i="103"/>
  <c r="T2544" i="103"/>
  <c r="T2545" i="103"/>
  <c r="T2546" i="103"/>
  <c r="T2547" i="103"/>
  <c r="T2548" i="103"/>
  <c r="T2549" i="103"/>
  <c r="T2550" i="103"/>
  <c r="T2551" i="103"/>
  <c r="T2552" i="103"/>
  <c r="T2553" i="103"/>
  <c r="T2554" i="103"/>
  <c r="T2555" i="103"/>
  <c r="T2556" i="103"/>
  <c r="T2557" i="103"/>
  <c r="T2558" i="103"/>
  <c r="T2559" i="103"/>
  <c r="T2560" i="103"/>
  <c r="T2561" i="103"/>
  <c r="T2562" i="103"/>
  <c r="T2563" i="103"/>
  <c r="T2564" i="103"/>
  <c r="T2565" i="103"/>
  <c r="T2566" i="103"/>
  <c r="T2567" i="103"/>
  <c r="T2568" i="103"/>
  <c r="T2569" i="103"/>
  <c r="T2570" i="103"/>
  <c r="T2571" i="103"/>
  <c r="T2572" i="103"/>
  <c r="T2573" i="103"/>
  <c r="T2574" i="103"/>
  <c r="T2575" i="103"/>
  <c r="T2576" i="103"/>
  <c r="T2577" i="103"/>
  <c r="T2578" i="103"/>
  <c r="T2579" i="103"/>
  <c r="T2580" i="103"/>
  <c r="T2581" i="103"/>
  <c r="T2582" i="103"/>
  <c r="T2583" i="103"/>
  <c r="T2584" i="103"/>
  <c r="T2585" i="103"/>
  <c r="T2586" i="103"/>
  <c r="T2587" i="103"/>
  <c r="T2588" i="103"/>
  <c r="T2589" i="103"/>
  <c r="T2590" i="103"/>
  <c r="T2591" i="103"/>
  <c r="T2592" i="103"/>
  <c r="T2593" i="103"/>
  <c r="T2594" i="103"/>
  <c r="T2595" i="103"/>
  <c r="T2596" i="103"/>
  <c r="T2597" i="103"/>
  <c r="T2598" i="103"/>
  <c r="T2599" i="103"/>
  <c r="T2600" i="103"/>
  <c r="T2601" i="103"/>
  <c r="T2602" i="103"/>
  <c r="T2603" i="103"/>
  <c r="T2604" i="103"/>
  <c r="T2605" i="103"/>
  <c r="T2606" i="103"/>
  <c r="T2607" i="103"/>
  <c r="T2608" i="103"/>
  <c r="T2609" i="103"/>
  <c r="T2610" i="103"/>
  <c r="T2611" i="103"/>
  <c r="T2612" i="103"/>
  <c r="T2613" i="103"/>
  <c r="T2614" i="103"/>
  <c r="T2615" i="103"/>
  <c r="T2616" i="103"/>
  <c r="T2617" i="103"/>
  <c r="T2618" i="103"/>
  <c r="T2619" i="103"/>
  <c r="T2620" i="103"/>
  <c r="T2621" i="103"/>
  <c r="T2622" i="103"/>
  <c r="T2623" i="103"/>
  <c r="T2624" i="103"/>
  <c r="T2625" i="103"/>
  <c r="T2626" i="103"/>
  <c r="T2627" i="103"/>
  <c r="T2628" i="103"/>
  <c r="T2629" i="103"/>
  <c r="T2630" i="103"/>
  <c r="T2631" i="103"/>
  <c r="T2632" i="103"/>
  <c r="T2633" i="103"/>
  <c r="T2634" i="103"/>
  <c r="T2635" i="103"/>
  <c r="T2636" i="103"/>
  <c r="T2637" i="103"/>
  <c r="T2638" i="103"/>
  <c r="T2639" i="103"/>
  <c r="T2640" i="103"/>
  <c r="T2641" i="103"/>
  <c r="T2642" i="103"/>
  <c r="T2643" i="103"/>
  <c r="T2644" i="103"/>
  <c r="T2645" i="103"/>
  <c r="T2646" i="103"/>
  <c r="T2647" i="103"/>
  <c r="T2648" i="103"/>
  <c r="T2649" i="103"/>
  <c r="T2650" i="103"/>
  <c r="T2651" i="103"/>
  <c r="T2652" i="103"/>
  <c r="T2653" i="103"/>
  <c r="T2654" i="103"/>
  <c r="T2655" i="103"/>
  <c r="T2656" i="103"/>
  <c r="T2657" i="103"/>
  <c r="T2658" i="103"/>
  <c r="T2659" i="103"/>
  <c r="T2660" i="103"/>
  <c r="T2661" i="103"/>
  <c r="T2662" i="103"/>
  <c r="T2663" i="103"/>
  <c r="T2664" i="103"/>
  <c r="T2665" i="103"/>
  <c r="T2666" i="103"/>
  <c r="T2667" i="103"/>
  <c r="T2668" i="103"/>
  <c r="T2669" i="103"/>
  <c r="T2670" i="103"/>
  <c r="T2671" i="103"/>
  <c r="T2672" i="103"/>
  <c r="T2673" i="103"/>
  <c r="T2674" i="103"/>
  <c r="T2675" i="103"/>
  <c r="T2676" i="103"/>
  <c r="T2677" i="103"/>
  <c r="T2678" i="103"/>
  <c r="T2679" i="103"/>
  <c r="T2680" i="103"/>
  <c r="T2681" i="103"/>
  <c r="T2682" i="103"/>
  <c r="T2683" i="103"/>
  <c r="T2684" i="103"/>
  <c r="T2685" i="103"/>
  <c r="T2686" i="103"/>
  <c r="T2687" i="103"/>
  <c r="T2688" i="103"/>
  <c r="T2689" i="103"/>
  <c r="T2690" i="103"/>
  <c r="T2691" i="103"/>
  <c r="T2692" i="103"/>
  <c r="T2693" i="103"/>
  <c r="T2694" i="103"/>
  <c r="T2695" i="103"/>
  <c r="T2696" i="103"/>
  <c r="T2697" i="103"/>
  <c r="T2698" i="103"/>
  <c r="T2699" i="103"/>
  <c r="T2700" i="103"/>
  <c r="T2701" i="103"/>
  <c r="T2702" i="103"/>
  <c r="T2703" i="103"/>
  <c r="T2704" i="103"/>
  <c r="T2705" i="103"/>
  <c r="T2706" i="103"/>
  <c r="T2707" i="103"/>
  <c r="T2708" i="103"/>
  <c r="T2709" i="103"/>
  <c r="T2710" i="103"/>
  <c r="T2711" i="103"/>
  <c r="T2712" i="103"/>
  <c r="T2713" i="103"/>
  <c r="T2714" i="103"/>
  <c r="T2715" i="103"/>
  <c r="T2716" i="103"/>
  <c r="T2717" i="103"/>
  <c r="T2718" i="103"/>
  <c r="T2719" i="103"/>
  <c r="T2720" i="103"/>
  <c r="T2721" i="103"/>
  <c r="T2722" i="103"/>
  <c r="T2723" i="103"/>
  <c r="T2724" i="103"/>
  <c r="T2725" i="103"/>
  <c r="T2726" i="103"/>
  <c r="T2727" i="103"/>
  <c r="T2728" i="103"/>
  <c r="T2729" i="103"/>
  <c r="T2730" i="103"/>
  <c r="T2731" i="103"/>
  <c r="T2732" i="103"/>
  <c r="T2733" i="103"/>
  <c r="T2734" i="103"/>
  <c r="T2735" i="103"/>
  <c r="T2736" i="103"/>
  <c r="T2737" i="103"/>
  <c r="T2738" i="103"/>
  <c r="T2739" i="103"/>
  <c r="T2740" i="103"/>
  <c r="T2741" i="103"/>
  <c r="T2742" i="103"/>
  <c r="T2743" i="103"/>
  <c r="T2744" i="103"/>
  <c r="T2745" i="103"/>
  <c r="T2746" i="103"/>
  <c r="T2747" i="103"/>
  <c r="T2748" i="103"/>
  <c r="T2749" i="103"/>
  <c r="T2750" i="103"/>
  <c r="T2751" i="103"/>
  <c r="T2752" i="103"/>
  <c r="T2753" i="103"/>
  <c r="T2754" i="103"/>
  <c r="T2755" i="103"/>
  <c r="T2756" i="103"/>
  <c r="T2757" i="103"/>
  <c r="T2758" i="103"/>
  <c r="T2759" i="103"/>
  <c r="T2760" i="103"/>
  <c r="T2761" i="103"/>
  <c r="T2762" i="103"/>
  <c r="T2763" i="103"/>
  <c r="T2764" i="103"/>
  <c r="T2765" i="103"/>
  <c r="T2766" i="103"/>
  <c r="T2767" i="103"/>
  <c r="T2768" i="103"/>
  <c r="T2769" i="103"/>
  <c r="T2770" i="103"/>
  <c r="T2771" i="103"/>
  <c r="T2772" i="103"/>
  <c r="T2773" i="103"/>
  <c r="T2774" i="103"/>
  <c r="T2775" i="103"/>
  <c r="T2776" i="103"/>
  <c r="T2777" i="103"/>
  <c r="T2778" i="103"/>
  <c r="T2779" i="103"/>
  <c r="T2780" i="103"/>
  <c r="T2781" i="103"/>
  <c r="T2782" i="103"/>
  <c r="T2783" i="103"/>
  <c r="T2784" i="103"/>
  <c r="T2785" i="103"/>
  <c r="T2786" i="103"/>
  <c r="T2787" i="103"/>
  <c r="T2788" i="103"/>
  <c r="T2789" i="103"/>
  <c r="T2790" i="103"/>
  <c r="T2791" i="103"/>
  <c r="T2792" i="103"/>
  <c r="T2793" i="103"/>
  <c r="T2794" i="103"/>
  <c r="T2795" i="103"/>
  <c r="T2796" i="103"/>
  <c r="T2797" i="103"/>
  <c r="T2798" i="103"/>
  <c r="T2799" i="103"/>
  <c r="T2800" i="103"/>
  <c r="T2801" i="103"/>
  <c r="T2802" i="103"/>
  <c r="T2803" i="103"/>
  <c r="T2804" i="103"/>
  <c r="T2805" i="103"/>
  <c r="T2806" i="103"/>
  <c r="T2807" i="103"/>
  <c r="T2808" i="103"/>
  <c r="T2809" i="103"/>
  <c r="T2810" i="103"/>
  <c r="T2811" i="103"/>
  <c r="T2812" i="103"/>
  <c r="T2813" i="103"/>
  <c r="T2814" i="103"/>
  <c r="T2815" i="103"/>
  <c r="T2816" i="103"/>
  <c r="T2817" i="103"/>
  <c r="T2818" i="103"/>
  <c r="T2819" i="103"/>
  <c r="T2820" i="103"/>
  <c r="T2821" i="103"/>
  <c r="T2822" i="103"/>
  <c r="T2823" i="103"/>
  <c r="T2824" i="103"/>
  <c r="T2825" i="103"/>
  <c r="T2826" i="103"/>
  <c r="T2827" i="103"/>
  <c r="T2828" i="103"/>
  <c r="T2829" i="103"/>
  <c r="T2830" i="103"/>
  <c r="T2831" i="103"/>
  <c r="T2832" i="103"/>
  <c r="T2833" i="103"/>
  <c r="T2834" i="103"/>
  <c r="T2835" i="103"/>
  <c r="T2836" i="103"/>
  <c r="T2837" i="103"/>
  <c r="T2838" i="103"/>
  <c r="T2839" i="103"/>
  <c r="T2840" i="103"/>
  <c r="T2841" i="103"/>
  <c r="T2842" i="103"/>
  <c r="T2843" i="103"/>
  <c r="T2844" i="103"/>
  <c r="T2845" i="103"/>
  <c r="T2846" i="103"/>
  <c r="T2847" i="103"/>
  <c r="T2848" i="103"/>
  <c r="T2849" i="103"/>
  <c r="T2850" i="103"/>
  <c r="T2851" i="103"/>
  <c r="T2852" i="103"/>
  <c r="T2853" i="103"/>
  <c r="T2854" i="103"/>
  <c r="T2855" i="103"/>
  <c r="T2856" i="103"/>
  <c r="T2857" i="103"/>
  <c r="T2858" i="103"/>
  <c r="T2859" i="103"/>
  <c r="T2860" i="103"/>
  <c r="T2861" i="103"/>
  <c r="T2862" i="103"/>
  <c r="T2863" i="103"/>
  <c r="T2864" i="103"/>
  <c r="T2865" i="103"/>
  <c r="T2866" i="103"/>
  <c r="T2867" i="103"/>
  <c r="T2868" i="103"/>
  <c r="T2869" i="103"/>
  <c r="T2870" i="103"/>
  <c r="T2871" i="103"/>
  <c r="T2872" i="103"/>
  <c r="T2873" i="103"/>
  <c r="T2874" i="103"/>
  <c r="T2875" i="103"/>
  <c r="T2876" i="103"/>
  <c r="T2877" i="103"/>
  <c r="T2878" i="103"/>
  <c r="T2879" i="103"/>
  <c r="T2880" i="103"/>
  <c r="T2881" i="103"/>
  <c r="T2882" i="103"/>
  <c r="T2883" i="103"/>
  <c r="T2884" i="103"/>
  <c r="T2885" i="103"/>
  <c r="T2886" i="103"/>
  <c r="T2887" i="103"/>
  <c r="T2888" i="103"/>
  <c r="T2889" i="103"/>
  <c r="T2890" i="103"/>
  <c r="T2891" i="103"/>
  <c r="T2892" i="103"/>
  <c r="T2893" i="103"/>
  <c r="T2894" i="103"/>
  <c r="T2895" i="103"/>
  <c r="T2896" i="103"/>
  <c r="T2897" i="103"/>
  <c r="T2898" i="103"/>
  <c r="T2899" i="103"/>
  <c r="T2900" i="103"/>
  <c r="T2901" i="103"/>
  <c r="T2902" i="103"/>
  <c r="T2903" i="103"/>
  <c r="T2904" i="103"/>
  <c r="T2905" i="103"/>
  <c r="T2906" i="103"/>
  <c r="T2907" i="103"/>
  <c r="T2908" i="103"/>
  <c r="T2909" i="103"/>
  <c r="T2910" i="103"/>
  <c r="T2911" i="103"/>
  <c r="T2912" i="103"/>
  <c r="T2913" i="103"/>
  <c r="T2914" i="103"/>
  <c r="T2915" i="103"/>
  <c r="T2916" i="103"/>
  <c r="T2917" i="103"/>
  <c r="T2918" i="103"/>
  <c r="T2919" i="103"/>
  <c r="T2920" i="103"/>
  <c r="T2921" i="103"/>
  <c r="T2922" i="103"/>
  <c r="T2923" i="103"/>
  <c r="T2924" i="103"/>
  <c r="T2925" i="103"/>
  <c r="T2926" i="103"/>
  <c r="T2927" i="103"/>
  <c r="T2928" i="103"/>
  <c r="T2929" i="103"/>
  <c r="T2930" i="103"/>
  <c r="T2931" i="103"/>
  <c r="T2932" i="103"/>
  <c r="T2933" i="103"/>
  <c r="T2934" i="103"/>
  <c r="T2935" i="103"/>
  <c r="T2936" i="103"/>
  <c r="T2937" i="103"/>
  <c r="T2938" i="103"/>
  <c r="T2939" i="103"/>
  <c r="T2940" i="103"/>
  <c r="T2941" i="103"/>
  <c r="T2942" i="103"/>
  <c r="T2943" i="103"/>
  <c r="T2944" i="103"/>
  <c r="T2945" i="103"/>
  <c r="T2946" i="103"/>
  <c r="T2947" i="103"/>
  <c r="T2948" i="103"/>
  <c r="T2949" i="103"/>
  <c r="T2950" i="103"/>
  <c r="T2951" i="103"/>
  <c r="T2952" i="103"/>
  <c r="T2953" i="103"/>
  <c r="T2954" i="103"/>
  <c r="T2955" i="103"/>
  <c r="T2956" i="103"/>
  <c r="T2957" i="103"/>
  <c r="T2958" i="103"/>
  <c r="T2959" i="103"/>
  <c r="T2960" i="103"/>
  <c r="T2961" i="103"/>
  <c r="T2962" i="103"/>
  <c r="T2963" i="103"/>
  <c r="T2964" i="103"/>
  <c r="T2965" i="103"/>
  <c r="T2966" i="103"/>
  <c r="T2967" i="103"/>
  <c r="T2968" i="103"/>
  <c r="T2969" i="103"/>
  <c r="T2970" i="103"/>
  <c r="T2971" i="103"/>
  <c r="T2972" i="103"/>
  <c r="T2973" i="103"/>
  <c r="T2974" i="103"/>
  <c r="T2975" i="103"/>
  <c r="T2976" i="103"/>
  <c r="T2977" i="103"/>
  <c r="T2978" i="103"/>
  <c r="T2979" i="103"/>
  <c r="T2980" i="103"/>
  <c r="T2981" i="103"/>
  <c r="T2982" i="103"/>
  <c r="T2983" i="103"/>
  <c r="T2984" i="103"/>
  <c r="T2985" i="103"/>
  <c r="T2986" i="103"/>
  <c r="T2987" i="103"/>
  <c r="T2988" i="103"/>
  <c r="T2989" i="103"/>
  <c r="T2990" i="103"/>
  <c r="T2991" i="103"/>
  <c r="T2992" i="103"/>
  <c r="T2993" i="103"/>
  <c r="T2994" i="103"/>
  <c r="T2995" i="103"/>
  <c r="T2996" i="103"/>
  <c r="T2997" i="103"/>
  <c r="T2998" i="103"/>
  <c r="T2999" i="103"/>
  <c r="T3000" i="103"/>
  <c r="T3001" i="103"/>
  <c r="T3002" i="103"/>
  <c r="T3003" i="103"/>
  <c r="T3004" i="103"/>
  <c r="T3005" i="103"/>
  <c r="T3006" i="103"/>
  <c r="T3007" i="103"/>
  <c r="T3008" i="103"/>
  <c r="T3009" i="103"/>
  <c r="T3010" i="103"/>
  <c r="T3011" i="103"/>
  <c r="T3012" i="103"/>
  <c r="T3013" i="103"/>
  <c r="T3014" i="103"/>
  <c r="T3015" i="103"/>
  <c r="T3016" i="103"/>
  <c r="T3017" i="103"/>
  <c r="T3018" i="103"/>
  <c r="T3019" i="103"/>
  <c r="T3020" i="103"/>
  <c r="T3021" i="103"/>
  <c r="T3022" i="103"/>
  <c r="T3023" i="103"/>
  <c r="T3024" i="103"/>
  <c r="T3025" i="103"/>
  <c r="T3026" i="103"/>
  <c r="T3027" i="103"/>
  <c r="T3028" i="103"/>
  <c r="T3029" i="103"/>
  <c r="T3030" i="103"/>
  <c r="T3031" i="103"/>
  <c r="T3032" i="103"/>
  <c r="T3033" i="103"/>
  <c r="T3034" i="103"/>
  <c r="T3035" i="103"/>
  <c r="T3036" i="103"/>
  <c r="T3037" i="103"/>
  <c r="T3038" i="103"/>
  <c r="T3039" i="103"/>
  <c r="T3040" i="103"/>
  <c r="T3041" i="103"/>
  <c r="T3042" i="103"/>
  <c r="T3043" i="103"/>
  <c r="T3044" i="103"/>
  <c r="T3045" i="103"/>
  <c r="T3046" i="103"/>
  <c r="T3047" i="103"/>
  <c r="T3048" i="103"/>
  <c r="T3049" i="103"/>
  <c r="T3050" i="103"/>
  <c r="T3051" i="103"/>
  <c r="T3052" i="103"/>
  <c r="T3053" i="103"/>
  <c r="T3054" i="103"/>
  <c r="T3055" i="103"/>
  <c r="T3056" i="103"/>
  <c r="T3057" i="103"/>
  <c r="T3058" i="103"/>
  <c r="T3059" i="103"/>
  <c r="T3060" i="103"/>
  <c r="T3061" i="103"/>
  <c r="T3062" i="103"/>
  <c r="T3063" i="103"/>
  <c r="T3064" i="103"/>
  <c r="T3065" i="103"/>
  <c r="T3066" i="103"/>
  <c r="T3067" i="103"/>
  <c r="T3068" i="103"/>
  <c r="T3069" i="103"/>
  <c r="T3070" i="103"/>
  <c r="T3071" i="103"/>
  <c r="T3072" i="103"/>
  <c r="T3073" i="103"/>
  <c r="T3074" i="103"/>
  <c r="T3075" i="103"/>
  <c r="T3076" i="103"/>
  <c r="T3077" i="103"/>
  <c r="T3078" i="103"/>
  <c r="T3079" i="103"/>
  <c r="T3080" i="103"/>
  <c r="T3081" i="103"/>
  <c r="T3082" i="103"/>
  <c r="T3083" i="103"/>
  <c r="T3084" i="103"/>
  <c r="T3085" i="103"/>
  <c r="T3086" i="103"/>
  <c r="T3087" i="103"/>
  <c r="T3088" i="103"/>
  <c r="T3089" i="103"/>
  <c r="T3090" i="103"/>
  <c r="T3091" i="103"/>
  <c r="T3092" i="103"/>
  <c r="T3093" i="103"/>
  <c r="T3094" i="103"/>
  <c r="T3095" i="103"/>
  <c r="T3096" i="103"/>
  <c r="T3097" i="103"/>
  <c r="T3098" i="103"/>
  <c r="T3099" i="103"/>
  <c r="T3100" i="103"/>
  <c r="T3101" i="103"/>
  <c r="T3102" i="103"/>
  <c r="T3103" i="103"/>
  <c r="T3104" i="103"/>
  <c r="T3105" i="103"/>
  <c r="T3106" i="103"/>
  <c r="T3107" i="103"/>
  <c r="T3108" i="103"/>
  <c r="T3109" i="103"/>
  <c r="T3110" i="103"/>
  <c r="T3111" i="103"/>
  <c r="T3112" i="103"/>
  <c r="T3113" i="103"/>
  <c r="T3114" i="103"/>
  <c r="T3115" i="103"/>
  <c r="T3116" i="103"/>
  <c r="T3117" i="103"/>
  <c r="T3118" i="103"/>
  <c r="T3119" i="103"/>
  <c r="T3120" i="103"/>
  <c r="T3121" i="103"/>
  <c r="T3122" i="103"/>
  <c r="T3123" i="103"/>
  <c r="T3124" i="103"/>
  <c r="T3125" i="103"/>
  <c r="T3126" i="103"/>
  <c r="T3127" i="103"/>
  <c r="T3128" i="103"/>
  <c r="T3129" i="103"/>
  <c r="T3130" i="103"/>
  <c r="T3131" i="103"/>
  <c r="T3132" i="103"/>
  <c r="T3133" i="103"/>
  <c r="T3134" i="103"/>
  <c r="T3135" i="103"/>
  <c r="T3136" i="103"/>
  <c r="T3137" i="103"/>
  <c r="T3138" i="103"/>
  <c r="T3139" i="103"/>
  <c r="T3140" i="103"/>
  <c r="T3141" i="103"/>
  <c r="T3142" i="103"/>
  <c r="T3143" i="103"/>
  <c r="T3144" i="103"/>
  <c r="T3145" i="103"/>
  <c r="T3146" i="103"/>
  <c r="T3147" i="103"/>
  <c r="T3148" i="103"/>
  <c r="T3149" i="103"/>
  <c r="T3150" i="103"/>
  <c r="T3151" i="103"/>
  <c r="T3152" i="103"/>
  <c r="T3153" i="103"/>
  <c r="T3154" i="103"/>
  <c r="T3155" i="103"/>
  <c r="T3156" i="103"/>
  <c r="T3157" i="103"/>
  <c r="T3158" i="103"/>
  <c r="T3159" i="103"/>
  <c r="T3160" i="103"/>
  <c r="T3161" i="103"/>
  <c r="T3162" i="103"/>
  <c r="T3163" i="103"/>
  <c r="T3164" i="103"/>
  <c r="T3165" i="103"/>
  <c r="T3166" i="103"/>
  <c r="T3167" i="103"/>
  <c r="T3168" i="103"/>
  <c r="T3169" i="103"/>
  <c r="T3170" i="103"/>
  <c r="T3171" i="103"/>
  <c r="T3172" i="103"/>
  <c r="T3173" i="103"/>
  <c r="T3174" i="103"/>
  <c r="T3175" i="103"/>
  <c r="T3176" i="103"/>
  <c r="T3177" i="103"/>
  <c r="T3178" i="103"/>
  <c r="T3179" i="103"/>
  <c r="T3180" i="103"/>
  <c r="T3181" i="103"/>
  <c r="T3182" i="103"/>
  <c r="T3183" i="103"/>
  <c r="T3184" i="103"/>
  <c r="T3185" i="103"/>
  <c r="T3186" i="103"/>
  <c r="T3187" i="103"/>
  <c r="T3188" i="103"/>
  <c r="T3189" i="103"/>
  <c r="T3190" i="103"/>
  <c r="T3191" i="103"/>
  <c r="T3192" i="103"/>
  <c r="T3193" i="103"/>
  <c r="T3194" i="103"/>
  <c r="T3195" i="103"/>
  <c r="T3196" i="103"/>
  <c r="T3197" i="103"/>
  <c r="T3198" i="103"/>
  <c r="T3199" i="103"/>
  <c r="T3200" i="103"/>
  <c r="T3201" i="103"/>
  <c r="T3202" i="103"/>
  <c r="T3203" i="103"/>
  <c r="T3204" i="103"/>
  <c r="T3205" i="103"/>
  <c r="T3206" i="103"/>
  <c r="T3207" i="103"/>
  <c r="T3208" i="103"/>
  <c r="T3209" i="103"/>
  <c r="T3210" i="103"/>
  <c r="T3211" i="103"/>
  <c r="T3212" i="103"/>
  <c r="T3213" i="103"/>
  <c r="T3214" i="103"/>
  <c r="T3215" i="103"/>
  <c r="T3216" i="103"/>
  <c r="T3217" i="103"/>
  <c r="T3218" i="103"/>
  <c r="T3219" i="103"/>
  <c r="T3220" i="103"/>
  <c r="T3221" i="103"/>
  <c r="T3222" i="103"/>
  <c r="T3223" i="103"/>
  <c r="T3224" i="103"/>
  <c r="T3225" i="103"/>
  <c r="T3226" i="103"/>
  <c r="T3227" i="103"/>
  <c r="T3228" i="103"/>
  <c r="T3229" i="103"/>
  <c r="T3230" i="103"/>
  <c r="T3231" i="103"/>
  <c r="T3232" i="103"/>
  <c r="T3233" i="103"/>
  <c r="T3234" i="103"/>
  <c r="T3235" i="103"/>
  <c r="T3236" i="103"/>
  <c r="T3237" i="103"/>
  <c r="T3238" i="103"/>
  <c r="T3239" i="103"/>
  <c r="T3240" i="103"/>
  <c r="T3241" i="103"/>
  <c r="T3242" i="103"/>
  <c r="T3243" i="103"/>
  <c r="T3244" i="103"/>
  <c r="T3245" i="103"/>
  <c r="T3246" i="103"/>
  <c r="T3247" i="103"/>
  <c r="T3248" i="103"/>
  <c r="T3249" i="103"/>
  <c r="T3250" i="103"/>
  <c r="T3251" i="103"/>
  <c r="T3252" i="103"/>
  <c r="T3253" i="103"/>
  <c r="T3254" i="103"/>
  <c r="T3255" i="103"/>
  <c r="T3256" i="103"/>
  <c r="T3257" i="103"/>
  <c r="T3258" i="103"/>
  <c r="T3259" i="103"/>
  <c r="T3260" i="103"/>
  <c r="T3261" i="103"/>
  <c r="T3262" i="103"/>
  <c r="T3263" i="103"/>
  <c r="T3264" i="103"/>
  <c r="T3265" i="103"/>
  <c r="T3266" i="103"/>
  <c r="T3267" i="103"/>
  <c r="T3268" i="103"/>
  <c r="T3269" i="103"/>
  <c r="T3270" i="103"/>
  <c r="T3271" i="103"/>
  <c r="T3272" i="103"/>
  <c r="T3273" i="103"/>
  <c r="T3274" i="103"/>
  <c r="T3275" i="103"/>
  <c r="T3276" i="103"/>
  <c r="T3277" i="103"/>
  <c r="T3278" i="103"/>
  <c r="T3279" i="103"/>
  <c r="T3280" i="103"/>
  <c r="T3281" i="103"/>
  <c r="T3282" i="103"/>
  <c r="T3283" i="103"/>
  <c r="T3284" i="103"/>
  <c r="T3285" i="103"/>
  <c r="T3286" i="103"/>
  <c r="T3287" i="103"/>
  <c r="T3288" i="103"/>
  <c r="T3289" i="103"/>
  <c r="T3290" i="103"/>
  <c r="T3291" i="103"/>
  <c r="T3292" i="103"/>
  <c r="T3293" i="103"/>
  <c r="T3294" i="103"/>
  <c r="T3295" i="103"/>
  <c r="T3296" i="103"/>
  <c r="T3297" i="103"/>
  <c r="T3298" i="103"/>
  <c r="T3299" i="103"/>
  <c r="T3300" i="103"/>
  <c r="T3301" i="103"/>
  <c r="T3302" i="103"/>
  <c r="T3303" i="103"/>
  <c r="T3304" i="103"/>
  <c r="T3305" i="103"/>
  <c r="T3306" i="103"/>
  <c r="T3307" i="103"/>
  <c r="T3308" i="103"/>
  <c r="T3309" i="103"/>
  <c r="T3310" i="103"/>
  <c r="T3311" i="103"/>
  <c r="T3312" i="103"/>
  <c r="T3313" i="103"/>
  <c r="T3314" i="103"/>
  <c r="T3315" i="103"/>
  <c r="T3316" i="103"/>
  <c r="T3317" i="103"/>
  <c r="T3318" i="103"/>
  <c r="T3319" i="103"/>
  <c r="T3320" i="103"/>
  <c r="T3321" i="103"/>
  <c r="T3322" i="103"/>
  <c r="T3323" i="103"/>
  <c r="T3324" i="103"/>
  <c r="T3325" i="103"/>
  <c r="T3326" i="103"/>
  <c r="T3327" i="103"/>
  <c r="T3328" i="103"/>
  <c r="T3329" i="103"/>
  <c r="T3330" i="103"/>
  <c r="T3331" i="103"/>
  <c r="T3332" i="103"/>
  <c r="T3333" i="103"/>
  <c r="T3334" i="103"/>
  <c r="T3335" i="103"/>
  <c r="T3336" i="103"/>
  <c r="T3337" i="103"/>
  <c r="T3338" i="103"/>
  <c r="T3339" i="103"/>
  <c r="T3340" i="103"/>
  <c r="T3341" i="103"/>
  <c r="T3342" i="103"/>
  <c r="T3343" i="103"/>
  <c r="T3344" i="103"/>
  <c r="T3345" i="103"/>
  <c r="T3346" i="103"/>
  <c r="T3347" i="103"/>
  <c r="T3348" i="103"/>
  <c r="T3349" i="103"/>
  <c r="T3350" i="103"/>
  <c r="T3351" i="103"/>
  <c r="T3352" i="103"/>
  <c r="T3353" i="103"/>
  <c r="T3354" i="103"/>
  <c r="T3355" i="103"/>
  <c r="T3356" i="103"/>
  <c r="T3357" i="103"/>
  <c r="T3358" i="103"/>
  <c r="T3359" i="103"/>
  <c r="T3360" i="103"/>
  <c r="T3361" i="103"/>
  <c r="T3362" i="103"/>
  <c r="T3363" i="103"/>
  <c r="T3364" i="103"/>
  <c r="T3365" i="103"/>
  <c r="T3366" i="103"/>
  <c r="T3367" i="103"/>
  <c r="T3368" i="103"/>
  <c r="T3369" i="103"/>
  <c r="T3370" i="103"/>
  <c r="T3371" i="103"/>
  <c r="T3372" i="103"/>
  <c r="T3373" i="103"/>
  <c r="T3374" i="103"/>
  <c r="T3375" i="103"/>
  <c r="T3376" i="103"/>
  <c r="T3377" i="103"/>
  <c r="T3378" i="103"/>
  <c r="T3379" i="103"/>
  <c r="T3380" i="103"/>
  <c r="T3381" i="103"/>
  <c r="T3382" i="103"/>
  <c r="T3383" i="103"/>
  <c r="T3384" i="103"/>
  <c r="T3385" i="103"/>
  <c r="T3386" i="103"/>
  <c r="T3387" i="103"/>
  <c r="T3388" i="103"/>
  <c r="T3389" i="103"/>
  <c r="T3390" i="103"/>
  <c r="T3391" i="103"/>
  <c r="T3392" i="103"/>
  <c r="T3393" i="103"/>
  <c r="T3394" i="103"/>
  <c r="T3395" i="103"/>
  <c r="T3396" i="103"/>
  <c r="T3397" i="103"/>
  <c r="T3398" i="103"/>
  <c r="T3399" i="103"/>
  <c r="T3400" i="103"/>
  <c r="T3401" i="103"/>
  <c r="T3402" i="103"/>
  <c r="T3403" i="103"/>
  <c r="T3404" i="103"/>
  <c r="T3405" i="103"/>
  <c r="T3406" i="103"/>
  <c r="T3407" i="103"/>
  <c r="T3408" i="103"/>
  <c r="T3409" i="103"/>
  <c r="T3410" i="103"/>
  <c r="T3411" i="103"/>
  <c r="T3412" i="103"/>
  <c r="T3413" i="103"/>
  <c r="T3414" i="103"/>
  <c r="T3415" i="103"/>
  <c r="T3416" i="103"/>
  <c r="T3417" i="103"/>
  <c r="T3418" i="103"/>
  <c r="T3419" i="103"/>
  <c r="T3420" i="103"/>
  <c r="T3421" i="103"/>
  <c r="T3422" i="103"/>
  <c r="T3423" i="103"/>
  <c r="T3424" i="103"/>
  <c r="T3425" i="103"/>
  <c r="T3426" i="103"/>
  <c r="T3427" i="103"/>
  <c r="T3428" i="103"/>
  <c r="T3429" i="103"/>
  <c r="T3430" i="103"/>
  <c r="T3431" i="103"/>
  <c r="T3432" i="103"/>
  <c r="T3433" i="103"/>
  <c r="T3434" i="103"/>
  <c r="T3435" i="103"/>
  <c r="T3436" i="103"/>
  <c r="T3437" i="103"/>
  <c r="T3438" i="103"/>
  <c r="T3439" i="103"/>
  <c r="T3440" i="103"/>
  <c r="T3441" i="103"/>
  <c r="T3442" i="103"/>
  <c r="T3443" i="103"/>
  <c r="T3444" i="103"/>
  <c r="T3445" i="103"/>
  <c r="T3446" i="103"/>
  <c r="T3447" i="103"/>
  <c r="T3448" i="103"/>
  <c r="T3449" i="103"/>
  <c r="T3450" i="103"/>
  <c r="T3451" i="103"/>
  <c r="T3452" i="103"/>
  <c r="T3453" i="103"/>
  <c r="T3454" i="103"/>
  <c r="T3455" i="103"/>
  <c r="T3456" i="103"/>
  <c r="T3457" i="103"/>
  <c r="T3458" i="103"/>
  <c r="T3459" i="103"/>
  <c r="T3460" i="103"/>
  <c r="T3461" i="103"/>
  <c r="T3462" i="103"/>
  <c r="T3463" i="103"/>
  <c r="T3464" i="103"/>
  <c r="T3465" i="103"/>
  <c r="T3466" i="103"/>
  <c r="T3467" i="103"/>
  <c r="T3468" i="103"/>
  <c r="T3469" i="103"/>
  <c r="T3470" i="103"/>
  <c r="T3471" i="103"/>
  <c r="T3472" i="103"/>
  <c r="T3473" i="103"/>
  <c r="T3474" i="103"/>
  <c r="T3475" i="103"/>
  <c r="T3476" i="103"/>
  <c r="T3477" i="103"/>
  <c r="T3478" i="103"/>
  <c r="T3479" i="103"/>
  <c r="T3480" i="103"/>
  <c r="T3481" i="103"/>
  <c r="T3482" i="103"/>
  <c r="T3483" i="103"/>
  <c r="T3484" i="103"/>
  <c r="T3485" i="103"/>
  <c r="T3486" i="103"/>
  <c r="T3487" i="103"/>
  <c r="T3488" i="103"/>
  <c r="T3489" i="103"/>
  <c r="T3490" i="103"/>
  <c r="T3491" i="103"/>
  <c r="T3492" i="103"/>
  <c r="T3493" i="103"/>
  <c r="T3494" i="103"/>
  <c r="T3495" i="103"/>
  <c r="T3496" i="103"/>
  <c r="T3497" i="103"/>
  <c r="T3498" i="103"/>
  <c r="T3499" i="103"/>
  <c r="T3500" i="103"/>
  <c r="T3501" i="103"/>
  <c r="T3502" i="103"/>
  <c r="T3503" i="103"/>
  <c r="T3504" i="103"/>
  <c r="T3505" i="103"/>
  <c r="T3506" i="103"/>
  <c r="T3507" i="103"/>
  <c r="T3508" i="103"/>
  <c r="T3509" i="103"/>
  <c r="T3510" i="103"/>
  <c r="T3511" i="103"/>
  <c r="T3512" i="103"/>
  <c r="T3513" i="103"/>
  <c r="T3514" i="103"/>
  <c r="T3515" i="103"/>
  <c r="T3516" i="103"/>
  <c r="T3517" i="103"/>
  <c r="T3518" i="103"/>
  <c r="T3519" i="103"/>
  <c r="T3520" i="103"/>
  <c r="T3521" i="103"/>
  <c r="T3522" i="103"/>
  <c r="T3523" i="103"/>
  <c r="T3524" i="103"/>
  <c r="T3525" i="103"/>
  <c r="T3526" i="103"/>
  <c r="T3527" i="103"/>
  <c r="T3528" i="103"/>
  <c r="T3529" i="103"/>
  <c r="T3530" i="103"/>
  <c r="T3531" i="103"/>
  <c r="T3532" i="103"/>
  <c r="T3533" i="103"/>
  <c r="T3534" i="103"/>
  <c r="T3535" i="103"/>
  <c r="T3536" i="103"/>
  <c r="T3537" i="103"/>
  <c r="T3538" i="103"/>
  <c r="T3539" i="103"/>
  <c r="T3540" i="103"/>
  <c r="T3541" i="103"/>
  <c r="T3542" i="103"/>
  <c r="T3543" i="103"/>
  <c r="T3544" i="103"/>
  <c r="T3545" i="103"/>
  <c r="T3546" i="103"/>
  <c r="T3547" i="103"/>
  <c r="T3548" i="103"/>
  <c r="T3549" i="103"/>
  <c r="T3550" i="103"/>
  <c r="T3551" i="103"/>
  <c r="T3552" i="103"/>
  <c r="T3553" i="103"/>
  <c r="T3554" i="103"/>
  <c r="T3555" i="103"/>
  <c r="T3556" i="103"/>
  <c r="T3557" i="103"/>
  <c r="T3558" i="103"/>
  <c r="T3559" i="103"/>
  <c r="T3560" i="103"/>
  <c r="T3561" i="103"/>
  <c r="T3562" i="103"/>
  <c r="T3563" i="103"/>
  <c r="T3564" i="103"/>
  <c r="T3565" i="103"/>
  <c r="T3566" i="103"/>
  <c r="T3567" i="103"/>
  <c r="T3568" i="103"/>
  <c r="T3569" i="103"/>
  <c r="T3570" i="103"/>
  <c r="T3571" i="103"/>
  <c r="T3572" i="103"/>
  <c r="T3573" i="103"/>
  <c r="T3574" i="103"/>
  <c r="T3575" i="103"/>
  <c r="T3576" i="103"/>
  <c r="T3577" i="103"/>
  <c r="T3578" i="103"/>
  <c r="T3579" i="103"/>
  <c r="T3580" i="103"/>
  <c r="T3581" i="103"/>
  <c r="T3582" i="103"/>
  <c r="T3583" i="103"/>
  <c r="T3584" i="103"/>
  <c r="T3585" i="103"/>
  <c r="T3586" i="103"/>
  <c r="T3587" i="103"/>
  <c r="T3588" i="103"/>
  <c r="T3589" i="103"/>
  <c r="T3590" i="103"/>
  <c r="T3591" i="103"/>
  <c r="T3592" i="103"/>
  <c r="T3593" i="103"/>
  <c r="T3594" i="103"/>
  <c r="T3595" i="103"/>
  <c r="T3596" i="103"/>
  <c r="T3597" i="103"/>
  <c r="T3598" i="103"/>
  <c r="T3599" i="103"/>
  <c r="T3600" i="103"/>
  <c r="T3601" i="103"/>
  <c r="T3602" i="103"/>
  <c r="T3603" i="103"/>
  <c r="T3604" i="103"/>
  <c r="T3605" i="103"/>
  <c r="T3606" i="103"/>
  <c r="T3607" i="103"/>
  <c r="T3608" i="103"/>
  <c r="T3609" i="103"/>
  <c r="T3610" i="103"/>
  <c r="T3611" i="103"/>
  <c r="T3612" i="103"/>
  <c r="T3613" i="103"/>
  <c r="T3614" i="103"/>
  <c r="T3615" i="103"/>
  <c r="T3616" i="103"/>
  <c r="T3617" i="103"/>
  <c r="T3618" i="103"/>
  <c r="T3619" i="103"/>
  <c r="T3620" i="103"/>
  <c r="T3621" i="103"/>
  <c r="T3622" i="103"/>
  <c r="T3623" i="103"/>
  <c r="T3624" i="103"/>
  <c r="T3625" i="103"/>
  <c r="T3626" i="103"/>
  <c r="T3627" i="103"/>
  <c r="T3628" i="103"/>
  <c r="T3629" i="103"/>
  <c r="T3630" i="103"/>
  <c r="T3631" i="103"/>
  <c r="T3632" i="103"/>
  <c r="T3633" i="103"/>
  <c r="T3634" i="103"/>
  <c r="T3635" i="103"/>
  <c r="T3636" i="103"/>
  <c r="T3637" i="103"/>
  <c r="T3638" i="103"/>
  <c r="T3639" i="103"/>
  <c r="T3640" i="103"/>
  <c r="T3641" i="103"/>
  <c r="T3642" i="103"/>
  <c r="T3643" i="103"/>
  <c r="T3644" i="103"/>
  <c r="T3645" i="103"/>
  <c r="T3646" i="103"/>
  <c r="T3647" i="103"/>
  <c r="T3648" i="103"/>
  <c r="T3649" i="103"/>
  <c r="T3650" i="103"/>
  <c r="T3651" i="103"/>
  <c r="T3652" i="103"/>
  <c r="T3653" i="103"/>
  <c r="T3654" i="103"/>
  <c r="T3655" i="103"/>
  <c r="T3656" i="103"/>
  <c r="T3657" i="103"/>
  <c r="T3658" i="103"/>
  <c r="T3659" i="103"/>
  <c r="T3660" i="103"/>
  <c r="T3661" i="103"/>
  <c r="T3662" i="103"/>
  <c r="T3663" i="103"/>
  <c r="T3664" i="103"/>
  <c r="T3665" i="103"/>
  <c r="T3666" i="103"/>
  <c r="T3667" i="103"/>
  <c r="T3668" i="103"/>
  <c r="T3669" i="103"/>
  <c r="T3670" i="103"/>
  <c r="T3671" i="103"/>
  <c r="T3672" i="103"/>
  <c r="T3673" i="103"/>
  <c r="T3674" i="103"/>
  <c r="T3675" i="103"/>
  <c r="T3676" i="103"/>
  <c r="T3677" i="103"/>
  <c r="T3678" i="103"/>
  <c r="T3679" i="103"/>
  <c r="T3680" i="103"/>
  <c r="T3681" i="103"/>
  <c r="T3682" i="103"/>
  <c r="T3683" i="103"/>
  <c r="T3684" i="103"/>
  <c r="T3685" i="103"/>
  <c r="T3686" i="103"/>
  <c r="T3687" i="103"/>
  <c r="T3688" i="103"/>
  <c r="T3689" i="103"/>
  <c r="T3690" i="103"/>
  <c r="T3691" i="103"/>
  <c r="T3692" i="103"/>
  <c r="T3693" i="103"/>
  <c r="T3694" i="103"/>
  <c r="T3695" i="103"/>
  <c r="T3696" i="103"/>
  <c r="T3697" i="103"/>
  <c r="T3698" i="103"/>
  <c r="T3699" i="103"/>
  <c r="T3700" i="103"/>
  <c r="T3701" i="103"/>
  <c r="T3702" i="103"/>
  <c r="T3703" i="103"/>
  <c r="T3704" i="103"/>
  <c r="T3705" i="103"/>
  <c r="T3706" i="103"/>
  <c r="T3707" i="103"/>
  <c r="T3708" i="103"/>
  <c r="T3709" i="103"/>
  <c r="T3710" i="103"/>
  <c r="T3711" i="103"/>
  <c r="T3712" i="103"/>
  <c r="T3713" i="103"/>
  <c r="T3714" i="103"/>
  <c r="T3715" i="103"/>
  <c r="T3716" i="103"/>
  <c r="T3717" i="103"/>
  <c r="T3718" i="103"/>
  <c r="T3719" i="103"/>
  <c r="T3720" i="103"/>
  <c r="T3721" i="103"/>
  <c r="T3722" i="103"/>
  <c r="T3723" i="103"/>
  <c r="T3724" i="103"/>
  <c r="T3725" i="103"/>
  <c r="T3726" i="103"/>
  <c r="T3727" i="103"/>
  <c r="T3728" i="103"/>
  <c r="T3729" i="103"/>
  <c r="T3730" i="103"/>
  <c r="T3731" i="103"/>
  <c r="T3732" i="103"/>
  <c r="T3733" i="103"/>
  <c r="T3734" i="103"/>
  <c r="T3735" i="103"/>
  <c r="T3736" i="103"/>
  <c r="T3737" i="103"/>
  <c r="T3738" i="103"/>
  <c r="T3739" i="103"/>
  <c r="T3740" i="103"/>
  <c r="T3741" i="103"/>
  <c r="T3742" i="103"/>
  <c r="T3743" i="103"/>
  <c r="T3744" i="103"/>
  <c r="T3745" i="103"/>
  <c r="T3746" i="103"/>
  <c r="T3747" i="103"/>
  <c r="T3748" i="103"/>
  <c r="T3749" i="103"/>
  <c r="T3750" i="103"/>
  <c r="T3751" i="103"/>
  <c r="T3752" i="103"/>
  <c r="T3753" i="103"/>
  <c r="T3754" i="103"/>
  <c r="T3755" i="103"/>
  <c r="T3756" i="103"/>
  <c r="T3757" i="103"/>
  <c r="T3758" i="103"/>
  <c r="T3759" i="103"/>
  <c r="T3760" i="103"/>
  <c r="T3761" i="103"/>
  <c r="T3762" i="103"/>
  <c r="T3763" i="103"/>
  <c r="T3764" i="103"/>
  <c r="T3765" i="103"/>
  <c r="T3766" i="103"/>
  <c r="T3767" i="103"/>
  <c r="T3768" i="103"/>
  <c r="T3769" i="103"/>
  <c r="T3770" i="103"/>
  <c r="T3771" i="103"/>
  <c r="T3772" i="103"/>
  <c r="T3773" i="103"/>
  <c r="T3774" i="103"/>
  <c r="T3775" i="103"/>
  <c r="T3776" i="103"/>
  <c r="T3777" i="103"/>
  <c r="T3778" i="103"/>
  <c r="T3780" i="103"/>
  <c r="T3781" i="103"/>
  <c r="T3782" i="103"/>
  <c r="T3783" i="103"/>
  <c r="T3784" i="103"/>
  <c r="T3785" i="103"/>
  <c r="T3786" i="103"/>
  <c r="T3787" i="103"/>
  <c r="T3788" i="103"/>
  <c r="T3789" i="103"/>
  <c r="T3790" i="103"/>
  <c r="T3791" i="103"/>
  <c r="T3792" i="103"/>
  <c r="T3793" i="103"/>
  <c r="T3794" i="103"/>
  <c r="T3795" i="103"/>
  <c r="T3796" i="103"/>
  <c r="T3797" i="103"/>
  <c r="T3798" i="103"/>
  <c r="T3799" i="103"/>
  <c r="T3800" i="103"/>
  <c r="T3801" i="103"/>
  <c r="T3802" i="103"/>
  <c r="T3803" i="103"/>
  <c r="T3804" i="103"/>
  <c r="T3805" i="103"/>
  <c r="T3806" i="103"/>
  <c r="T3807" i="103"/>
  <c r="T3808" i="103"/>
  <c r="T3809" i="103"/>
  <c r="T3810" i="103"/>
  <c r="T3811" i="103"/>
  <c r="T3812" i="103"/>
  <c r="T3813" i="103"/>
  <c r="T3814" i="103"/>
  <c r="T3815" i="103"/>
  <c r="T3816" i="103"/>
  <c r="T3817" i="103"/>
  <c r="T3818" i="103"/>
  <c r="T3819" i="103"/>
  <c r="T3820" i="103"/>
  <c r="T3821" i="103"/>
  <c r="T3822" i="103"/>
  <c r="T3823" i="103"/>
  <c r="T3824" i="103"/>
  <c r="T3825" i="103"/>
  <c r="T3826" i="103"/>
  <c r="T3827" i="103"/>
  <c r="T3828" i="103"/>
  <c r="T3829" i="103"/>
  <c r="T3830" i="103"/>
  <c r="T3831" i="103"/>
  <c r="T3832" i="103"/>
  <c r="T3833" i="103"/>
  <c r="T3834" i="103"/>
  <c r="T3835" i="103"/>
  <c r="T3836" i="103"/>
  <c r="T3837" i="103"/>
  <c r="T3838" i="103"/>
  <c r="T3839" i="103"/>
  <c r="T3840" i="103"/>
  <c r="T3841" i="103"/>
  <c r="T3842" i="103"/>
  <c r="T3843" i="103"/>
  <c r="T3844" i="103"/>
  <c r="T3845" i="103"/>
  <c r="T3846" i="103"/>
  <c r="T3847" i="103"/>
  <c r="T3848" i="103"/>
  <c r="T3849" i="103"/>
  <c r="T3850" i="103"/>
  <c r="T3851" i="103"/>
  <c r="T3852" i="103"/>
  <c r="T3853" i="103"/>
  <c r="T3854" i="103"/>
  <c r="T3855" i="103"/>
  <c r="T3856" i="103"/>
  <c r="T3857" i="103"/>
  <c r="T3858" i="103"/>
  <c r="T3859" i="103"/>
  <c r="T3860" i="103"/>
  <c r="T3861" i="103"/>
  <c r="T3862" i="103"/>
  <c r="T3863" i="103"/>
  <c r="T3864" i="103"/>
  <c r="T3865" i="103"/>
  <c r="T3866" i="103"/>
  <c r="T3867" i="103"/>
  <c r="T3868" i="103"/>
  <c r="T3869" i="103"/>
  <c r="T3870" i="103"/>
  <c r="T3871" i="103"/>
  <c r="T3872" i="103"/>
  <c r="T3873" i="103"/>
  <c r="T3874" i="103"/>
  <c r="T3875" i="103"/>
  <c r="T3876" i="103"/>
  <c r="T3877" i="103"/>
  <c r="T3878" i="103"/>
  <c r="T3879" i="103"/>
  <c r="T3880" i="103"/>
  <c r="T3881" i="103"/>
  <c r="T3882" i="103"/>
  <c r="T3883" i="103"/>
  <c r="T3884" i="103"/>
  <c r="T3885" i="103"/>
  <c r="T3886" i="103"/>
  <c r="T3887" i="103"/>
  <c r="T3888" i="103"/>
  <c r="T3889" i="103"/>
  <c r="T3890" i="103"/>
  <c r="T3898" i="103"/>
  <c r="T3899" i="103"/>
  <c r="T3900" i="103"/>
  <c r="T3901" i="103"/>
  <c r="T3902" i="103"/>
  <c r="T3903" i="103"/>
  <c r="T3904" i="103"/>
  <c r="T3905" i="103"/>
  <c r="T3906" i="103"/>
  <c r="T3908" i="103"/>
  <c r="T3909" i="103"/>
  <c r="T3910" i="103"/>
  <c r="T3911" i="103"/>
  <c r="T3912" i="103"/>
  <c r="T3913" i="103"/>
  <c r="T3914" i="103"/>
  <c r="T3915" i="103"/>
  <c r="T3916" i="103"/>
  <c r="T3917" i="103"/>
  <c r="T3918" i="103"/>
  <c r="T3919" i="103"/>
  <c r="T3920" i="103"/>
  <c r="T3921" i="103"/>
  <c r="T3922" i="103"/>
  <c r="T3924" i="103"/>
  <c r="T3925" i="103"/>
  <c r="T3926" i="103"/>
  <c r="T3927" i="103"/>
  <c r="T3928" i="103"/>
  <c r="T3929" i="103"/>
  <c r="T3930" i="103"/>
  <c r="T3931" i="103"/>
  <c r="T3932" i="103"/>
  <c r="T3933" i="103"/>
  <c r="T3934" i="103"/>
  <c r="T3935" i="103"/>
  <c r="T3936" i="103"/>
  <c r="T3937" i="103"/>
  <c r="T3938" i="103"/>
  <c r="T3939" i="103"/>
  <c r="T3940" i="103"/>
  <c r="T3941" i="103"/>
  <c r="T3942" i="103"/>
  <c r="T3943" i="103"/>
  <c r="T3944" i="103"/>
  <c r="T3945" i="103"/>
  <c r="T3946" i="103"/>
  <c r="T3947" i="103"/>
  <c r="T3948" i="103"/>
  <c r="T3949" i="103"/>
  <c r="T3950" i="103"/>
  <c r="T3951" i="103"/>
  <c r="T3952" i="103"/>
  <c r="T3953" i="103"/>
  <c r="T3954" i="103"/>
  <c r="T3955" i="103"/>
  <c r="T3956" i="103"/>
  <c r="T3957" i="103"/>
  <c r="T3958" i="103"/>
  <c r="T3959" i="103"/>
  <c r="T3960" i="103"/>
  <c r="T3961" i="103"/>
  <c r="T3962" i="103"/>
  <c r="T3963" i="103"/>
  <c r="T3964" i="103"/>
  <c r="T3965" i="103"/>
  <c r="T3966" i="103"/>
  <c r="T3967" i="103"/>
  <c r="T3968" i="103"/>
  <c r="T3969" i="103"/>
  <c r="T3970" i="103"/>
  <c r="T3981" i="103"/>
  <c r="T3982" i="103"/>
  <c r="T3983" i="103"/>
  <c r="T3984" i="103"/>
  <c r="T3985" i="103"/>
  <c r="T3997" i="103"/>
  <c r="T3998" i="103"/>
  <c r="T3999" i="103"/>
  <c r="T4000" i="103"/>
  <c r="T4001" i="103"/>
  <c r="T4013" i="103"/>
  <c r="T4014" i="103"/>
  <c r="T4015" i="103"/>
  <c r="T4016" i="103"/>
  <c r="T4017" i="103"/>
  <c r="T4029" i="103"/>
  <c r="T4030" i="103"/>
  <c r="T4031" i="103"/>
  <c r="T4032" i="103"/>
  <c r="T4033" i="103"/>
  <c r="T4034" i="103"/>
  <c r="T4045" i="103"/>
  <c r="T4046" i="103"/>
  <c r="T4047" i="103"/>
  <c r="T4048" i="103"/>
  <c r="T4049" i="103"/>
  <c r="T4050" i="103"/>
  <c r="T4061" i="103"/>
  <c r="T4062" i="103"/>
  <c r="T4063" i="103"/>
  <c r="T4064" i="103"/>
  <c r="T4065" i="103"/>
  <c r="T4077" i="103"/>
  <c r="T4078" i="103"/>
  <c r="T4079" i="103"/>
  <c r="T4080" i="103"/>
  <c r="T4081" i="103"/>
  <c r="T4093" i="103"/>
  <c r="T4094" i="103"/>
  <c r="T4095" i="103"/>
  <c r="T4096" i="103"/>
  <c r="T4097" i="103"/>
  <c r="T4098" i="103"/>
  <c r="T4109" i="103"/>
  <c r="T4110" i="103"/>
  <c r="T4111" i="103"/>
  <c r="T4112" i="103"/>
  <c r="T4113" i="103"/>
  <c r="T4114" i="103"/>
  <c r="T4125" i="103"/>
  <c r="T4126" i="103"/>
  <c r="T4127" i="103"/>
  <c r="T4128" i="103"/>
  <c r="T4129" i="103"/>
  <c r="U3890" i="103" l="1"/>
  <c r="U2322" i="103"/>
  <c r="U834" i="103"/>
  <c r="U722" i="103"/>
  <c r="U642" i="103"/>
  <c r="U3906" i="103"/>
  <c r="U3778" i="103"/>
  <c r="U4050" i="103"/>
  <c r="C596" i="94"/>
  <c r="AJ595" i="94"/>
  <c r="W595" i="94" s="1"/>
  <c r="V595" i="94"/>
  <c r="D4392" i="103"/>
  <c r="U4034" i="103"/>
  <c r="U4098" i="103"/>
  <c r="AC4404" i="103"/>
  <c r="D4216" i="103"/>
  <c r="U4114" i="103"/>
  <c r="U3970" i="103"/>
  <c r="AC4405" i="103"/>
  <c r="AC4403" i="103"/>
  <c r="U3922" i="103"/>
  <c r="U4210" i="103"/>
  <c r="U4338" i="103"/>
  <c r="D4408" i="103"/>
  <c r="D4396" i="103"/>
  <c r="E4397" i="103"/>
  <c r="E4398" i="103" s="1"/>
  <c r="E4399" i="103" s="1"/>
  <c r="E4400" i="103" s="1"/>
  <c r="E4401" i="103" s="1"/>
  <c r="D4401" i="103" s="1"/>
  <c r="D4412" i="103"/>
  <c r="E4413" i="103"/>
  <c r="E4414" i="103" s="1"/>
  <c r="E4415" i="103" s="1"/>
  <c r="E4416" i="103" s="1"/>
  <c r="E4417" i="103" s="1"/>
  <c r="D4417" i="103" s="1"/>
  <c r="U4146" i="103"/>
  <c r="AU588" i="94"/>
  <c r="AT588" i="94"/>
  <c r="AS588" i="94"/>
  <c r="AR588" i="94"/>
  <c r="AQ588" i="94"/>
  <c r="AP588" i="94"/>
  <c r="AO588" i="94"/>
  <c r="AN588" i="94"/>
  <c r="AM588" i="94"/>
  <c r="AL588" i="94"/>
  <c r="AK588" i="94"/>
  <c r="AI588" i="94"/>
  <c r="AH588" i="94"/>
  <c r="AG588" i="94"/>
  <c r="AF588" i="94"/>
  <c r="AE588" i="94"/>
  <c r="AD588" i="94"/>
  <c r="AC588" i="94"/>
  <c r="Y588" i="94"/>
  <c r="X588" i="94"/>
  <c r="V588" i="94"/>
  <c r="AU587" i="94"/>
  <c r="AT587" i="94"/>
  <c r="AS587" i="94"/>
  <c r="AR587" i="94"/>
  <c r="AQ587" i="94"/>
  <c r="AP587" i="94"/>
  <c r="AO587" i="94"/>
  <c r="AN587" i="94"/>
  <c r="AL587" i="94"/>
  <c r="AK587" i="94"/>
  <c r="AI587" i="94"/>
  <c r="AH587" i="94"/>
  <c r="AG587" i="94"/>
  <c r="AF587" i="94"/>
  <c r="AE587" i="94"/>
  <c r="AD587" i="94"/>
  <c r="AC587" i="94"/>
  <c r="Y587" i="94"/>
  <c r="X587" i="94"/>
  <c r="V587" i="94"/>
  <c r="AU586" i="94"/>
  <c r="AT586" i="94"/>
  <c r="AS586" i="94"/>
  <c r="AR586" i="94"/>
  <c r="AQ586" i="94"/>
  <c r="AP586" i="94"/>
  <c r="AO586" i="94"/>
  <c r="AN586" i="94"/>
  <c r="AL586" i="94"/>
  <c r="AK586" i="94"/>
  <c r="AI586" i="94"/>
  <c r="AH586" i="94"/>
  <c r="AG586" i="94"/>
  <c r="AF586" i="94"/>
  <c r="AE586" i="94"/>
  <c r="AD586" i="94"/>
  <c r="AC586" i="94"/>
  <c r="Y586" i="94"/>
  <c r="X586" i="94"/>
  <c r="V586" i="94"/>
  <c r="AU585" i="94"/>
  <c r="AT585" i="94"/>
  <c r="AS585" i="94"/>
  <c r="AR585" i="94"/>
  <c r="AQ585" i="94"/>
  <c r="AP585" i="94"/>
  <c r="AO585" i="94"/>
  <c r="AN585" i="94"/>
  <c r="AM585" i="94"/>
  <c r="AL585" i="94"/>
  <c r="AK585" i="94"/>
  <c r="AI585" i="94"/>
  <c r="AH585" i="94"/>
  <c r="AG585" i="94"/>
  <c r="AF585" i="94"/>
  <c r="AE585" i="94"/>
  <c r="AD585" i="94"/>
  <c r="AC585" i="94"/>
  <c r="Y585" i="94"/>
  <c r="X585" i="94"/>
  <c r="AU584" i="94"/>
  <c r="AT584" i="94"/>
  <c r="AS584" i="94"/>
  <c r="AR584" i="94"/>
  <c r="AQ584" i="94"/>
  <c r="AP584" i="94"/>
  <c r="AO584" i="94"/>
  <c r="AN584" i="94"/>
  <c r="AM584" i="94"/>
  <c r="AL584" i="94"/>
  <c r="AK584" i="94"/>
  <c r="AI584" i="94"/>
  <c r="AH584" i="94"/>
  <c r="AG584" i="94"/>
  <c r="AF584" i="94"/>
  <c r="AE584" i="94"/>
  <c r="AD584" i="94"/>
  <c r="AC584" i="94"/>
  <c r="Y584" i="94"/>
  <c r="X584" i="94"/>
  <c r="AU583" i="94"/>
  <c r="AT583" i="94"/>
  <c r="AS583" i="94"/>
  <c r="AR583" i="94"/>
  <c r="AQ583" i="94"/>
  <c r="AP583" i="94"/>
  <c r="AO583" i="94"/>
  <c r="AN583" i="94"/>
  <c r="AM583" i="94"/>
  <c r="AL583" i="94"/>
  <c r="AK583" i="94"/>
  <c r="AI583" i="94"/>
  <c r="AH583" i="94"/>
  <c r="AG583" i="94"/>
  <c r="AF583" i="94"/>
  <c r="AE583" i="94"/>
  <c r="AD583" i="94"/>
  <c r="AC583" i="94"/>
  <c r="Y583" i="94"/>
  <c r="X583" i="94"/>
  <c r="AU582" i="94"/>
  <c r="AT582" i="94"/>
  <c r="AS582" i="94"/>
  <c r="AR582" i="94"/>
  <c r="AQ582" i="94"/>
  <c r="AP582" i="94"/>
  <c r="AO582" i="94"/>
  <c r="AN582" i="94"/>
  <c r="AM582" i="94"/>
  <c r="AL582" i="94"/>
  <c r="AK582" i="94"/>
  <c r="AI582" i="94"/>
  <c r="AH582" i="94"/>
  <c r="AG582" i="94"/>
  <c r="AF582" i="94"/>
  <c r="AE582" i="94"/>
  <c r="AD582" i="94"/>
  <c r="AC582" i="94"/>
  <c r="Y582" i="94"/>
  <c r="X582" i="94"/>
  <c r="AU581" i="94"/>
  <c r="AT581" i="94"/>
  <c r="AS581" i="94"/>
  <c r="AR581" i="94"/>
  <c r="AQ581" i="94"/>
  <c r="AP581" i="94"/>
  <c r="AO581" i="94"/>
  <c r="AN581" i="94"/>
  <c r="AM581" i="94"/>
  <c r="AL581" i="94"/>
  <c r="AK581" i="94"/>
  <c r="AI581" i="94"/>
  <c r="AH581" i="94"/>
  <c r="AG581" i="94"/>
  <c r="AF581" i="94"/>
  <c r="AE581" i="94"/>
  <c r="AD581" i="94"/>
  <c r="AC581" i="94"/>
  <c r="Y581" i="94"/>
  <c r="X581" i="94"/>
  <c r="AU580" i="94"/>
  <c r="AT580" i="94"/>
  <c r="AS580" i="94"/>
  <c r="AR580" i="94"/>
  <c r="AQ580" i="94"/>
  <c r="AP580" i="94"/>
  <c r="AO580" i="94"/>
  <c r="AN580" i="94"/>
  <c r="AM580" i="94"/>
  <c r="AL580" i="94"/>
  <c r="AK580" i="94"/>
  <c r="AI580" i="94"/>
  <c r="AH580" i="94"/>
  <c r="AG580" i="94"/>
  <c r="AF580" i="94"/>
  <c r="AE580" i="94"/>
  <c r="AD580" i="94"/>
  <c r="AC580" i="94"/>
  <c r="Y580" i="94"/>
  <c r="X580" i="94"/>
  <c r="AU579" i="94"/>
  <c r="AT579" i="94"/>
  <c r="AS579" i="94"/>
  <c r="AR579" i="94"/>
  <c r="AQ579" i="94"/>
  <c r="AP579" i="94"/>
  <c r="AO579" i="94"/>
  <c r="AN579" i="94"/>
  <c r="AM579" i="94"/>
  <c r="AL579" i="94"/>
  <c r="AK579" i="94"/>
  <c r="AI579" i="94"/>
  <c r="AH579" i="94"/>
  <c r="AG579" i="94"/>
  <c r="AF579" i="94"/>
  <c r="AE579" i="94"/>
  <c r="AD579" i="94"/>
  <c r="AC579" i="94"/>
  <c r="Y579" i="94"/>
  <c r="X579" i="94"/>
  <c r="AU578" i="94"/>
  <c r="AT578" i="94"/>
  <c r="AS578" i="94"/>
  <c r="AR578" i="94"/>
  <c r="AQ578" i="94"/>
  <c r="AP578" i="94"/>
  <c r="AO578" i="94"/>
  <c r="AN578" i="94"/>
  <c r="AM578" i="94"/>
  <c r="AL578" i="94"/>
  <c r="AK578" i="94"/>
  <c r="AI578" i="94"/>
  <c r="AH578" i="94"/>
  <c r="AG578" i="94"/>
  <c r="AF578" i="94"/>
  <c r="AE578" i="94"/>
  <c r="AD578" i="94"/>
  <c r="AC578" i="94"/>
  <c r="Y578" i="94"/>
  <c r="X578" i="94"/>
  <c r="AU577" i="94"/>
  <c r="AT577" i="94"/>
  <c r="AS577" i="94"/>
  <c r="AR577" i="94"/>
  <c r="AQ577" i="94"/>
  <c r="AP577" i="94"/>
  <c r="AO577" i="94"/>
  <c r="AN577" i="94"/>
  <c r="AM577" i="94"/>
  <c r="AL577" i="94"/>
  <c r="AK577" i="94"/>
  <c r="AI577" i="94"/>
  <c r="AH577" i="94"/>
  <c r="AG577" i="94"/>
  <c r="AF577" i="94"/>
  <c r="AE577" i="94"/>
  <c r="AD577" i="94"/>
  <c r="AC577" i="94"/>
  <c r="Y577" i="94"/>
  <c r="X577" i="94"/>
  <c r="AU576" i="94"/>
  <c r="AT576" i="94"/>
  <c r="AS576" i="94"/>
  <c r="AR576" i="94"/>
  <c r="AQ576" i="94"/>
  <c r="AP576" i="94"/>
  <c r="AO576" i="94"/>
  <c r="AN576" i="94"/>
  <c r="AM576" i="94"/>
  <c r="AL576" i="94"/>
  <c r="AK576" i="94"/>
  <c r="AI576" i="94"/>
  <c r="AH576" i="94"/>
  <c r="AG576" i="94"/>
  <c r="AF576" i="94"/>
  <c r="AE576" i="94"/>
  <c r="AD576" i="94"/>
  <c r="AC576" i="94"/>
  <c r="Y576" i="94"/>
  <c r="X576" i="94"/>
  <c r="AU575" i="94"/>
  <c r="AT575" i="94"/>
  <c r="AS575" i="94"/>
  <c r="AR575" i="94"/>
  <c r="AQ575" i="94"/>
  <c r="AP575" i="94"/>
  <c r="AO575" i="94"/>
  <c r="AN575" i="94"/>
  <c r="AM575" i="94"/>
  <c r="AL575" i="94"/>
  <c r="AK575" i="94"/>
  <c r="AI575" i="94"/>
  <c r="AH575" i="94"/>
  <c r="AG575" i="94"/>
  <c r="AF575" i="94"/>
  <c r="AE575" i="94"/>
  <c r="AD575" i="94"/>
  <c r="AC575" i="94"/>
  <c r="Y575" i="94"/>
  <c r="X575" i="94"/>
  <c r="AU574" i="94"/>
  <c r="AT574" i="94"/>
  <c r="AS574" i="94"/>
  <c r="AR574" i="94"/>
  <c r="AQ574" i="94"/>
  <c r="AP574" i="94"/>
  <c r="AO574" i="94"/>
  <c r="AN574" i="94"/>
  <c r="AM574" i="94"/>
  <c r="AL574" i="94"/>
  <c r="AK574" i="94"/>
  <c r="AI574" i="94"/>
  <c r="AH574" i="94"/>
  <c r="AG574" i="94"/>
  <c r="AF574" i="94"/>
  <c r="AE574" i="94"/>
  <c r="AD574" i="94"/>
  <c r="AC574" i="94"/>
  <c r="Y574" i="94"/>
  <c r="X574" i="94"/>
  <c r="B574" i="94"/>
  <c r="AU573" i="94"/>
  <c r="AT573" i="94"/>
  <c r="AS573" i="94"/>
  <c r="AR573" i="94"/>
  <c r="AQ573" i="94"/>
  <c r="AP573" i="94"/>
  <c r="AO573" i="94"/>
  <c r="AN573" i="94"/>
  <c r="AM573" i="94"/>
  <c r="AL573" i="94"/>
  <c r="AK573" i="94"/>
  <c r="AI573" i="94"/>
  <c r="AH573" i="94"/>
  <c r="AG573" i="94"/>
  <c r="AF573" i="94"/>
  <c r="AE573" i="94"/>
  <c r="AD573" i="94"/>
  <c r="AC573" i="94"/>
  <c r="Y573" i="94"/>
  <c r="X573" i="94"/>
  <c r="AU572" i="94"/>
  <c r="AT572" i="94"/>
  <c r="AS572" i="94"/>
  <c r="AR572" i="94"/>
  <c r="AQ572" i="94"/>
  <c r="AP572" i="94"/>
  <c r="AO572" i="94"/>
  <c r="AN572" i="94"/>
  <c r="AM572" i="94"/>
  <c r="AL572" i="94"/>
  <c r="AK572" i="94"/>
  <c r="AI572" i="94"/>
  <c r="AH572" i="94"/>
  <c r="AG572" i="94"/>
  <c r="AF572" i="94"/>
  <c r="AE572" i="94"/>
  <c r="AD572" i="94"/>
  <c r="AC572" i="94"/>
  <c r="Y572" i="94"/>
  <c r="X572" i="94"/>
  <c r="V572" i="94"/>
  <c r="C572" i="94"/>
  <c r="C573" i="94" s="1"/>
  <c r="AU571" i="94"/>
  <c r="AT571" i="94"/>
  <c r="AA571" i="94" s="1"/>
  <c r="AS571" i="94"/>
  <c r="AR571" i="94"/>
  <c r="AQ571" i="94"/>
  <c r="AP571" i="94"/>
  <c r="AO571" i="94"/>
  <c r="Y571" i="94" s="1"/>
  <c r="AN571" i="94"/>
  <c r="AM571" i="94"/>
  <c r="AL571" i="94"/>
  <c r="AK571" i="94"/>
  <c r="AJ571" i="94"/>
  <c r="AI571" i="94"/>
  <c r="AH571" i="94"/>
  <c r="AG571" i="94"/>
  <c r="AF571" i="94"/>
  <c r="AE571" i="94"/>
  <c r="AD571" i="94"/>
  <c r="W571" i="94" s="1"/>
  <c r="AC571" i="94"/>
  <c r="Z571" i="94"/>
  <c r="X571" i="94"/>
  <c r="V571" i="94"/>
  <c r="AJ596" i="94" l="1"/>
  <c r="W596" i="94" s="1"/>
  <c r="C597" i="94"/>
  <c r="V596" i="94"/>
  <c r="AJ573" i="94"/>
  <c r="W573" i="94" s="1"/>
  <c r="C574" i="94"/>
  <c r="V573" i="94"/>
  <c r="AJ572" i="94"/>
  <c r="W572" i="94" s="1"/>
  <c r="AN4513" i="103"/>
  <c r="AH4513" i="103"/>
  <c r="AN4512" i="103"/>
  <c r="AH4512" i="103"/>
  <c r="C4512" i="103"/>
  <c r="D4512" i="103" s="1"/>
  <c r="R4512" i="103" s="1"/>
  <c r="AN4511" i="103"/>
  <c r="AH4511" i="103"/>
  <c r="D4511" i="103"/>
  <c r="R4511" i="103" s="1"/>
  <c r="AN4510" i="103"/>
  <c r="AH4510" i="103"/>
  <c r="D4510" i="103"/>
  <c r="R4510" i="103" s="1"/>
  <c r="AN4509" i="103"/>
  <c r="AH4509" i="103"/>
  <c r="D4509" i="103"/>
  <c r="R4509" i="103" s="1"/>
  <c r="AN4508" i="103"/>
  <c r="AH4508" i="103"/>
  <c r="J4508" i="103"/>
  <c r="T4508" i="103" s="1"/>
  <c r="AN4507" i="103"/>
  <c r="AH4507" i="103"/>
  <c r="J4507" i="103"/>
  <c r="T4507" i="103" s="1"/>
  <c r="D4507" i="103"/>
  <c r="R4507" i="103" s="1"/>
  <c r="AN4506" i="103"/>
  <c r="AH4506" i="103"/>
  <c r="J4506" i="103"/>
  <c r="T4506" i="103" s="1"/>
  <c r="D4506" i="103"/>
  <c r="R4506" i="103" s="1"/>
  <c r="AN4505" i="103"/>
  <c r="AH4505" i="103"/>
  <c r="J4505" i="103"/>
  <c r="T4505" i="103" s="1"/>
  <c r="D4505" i="103"/>
  <c r="R4505" i="103" s="1"/>
  <c r="AN4504" i="103"/>
  <c r="AH4504" i="103"/>
  <c r="J4504" i="103"/>
  <c r="T4504" i="103" s="1"/>
  <c r="AN4503" i="103"/>
  <c r="AH4503" i="103"/>
  <c r="J4503" i="103"/>
  <c r="T4503" i="103" s="1"/>
  <c r="D4503" i="103"/>
  <c r="R4503" i="103" s="1"/>
  <c r="AN4502" i="103"/>
  <c r="AH4502" i="103"/>
  <c r="J4502" i="103"/>
  <c r="T4502" i="103" s="1"/>
  <c r="D4502" i="103"/>
  <c r="AN4501" i="103"/>
  <c r="AH4501" i="103"/>
  <c r="J4501" i="103"/>
  <c r="T4501" i="103" s="1"/>
  <c r="D4501" i="103"/>
  <c r="R4501" i="103" s="1"/>
  <c r="AN4500" i="103"/>
  <c r="AH4500" i="103"/>
  <c r="J4500" i="103"/>
  <c r="T4500" i="103" s="1"/>
  <c r="D4500" i="103"/>
  <c r="R4500" i="103" s="1"/>
  <c r="AN4499" i="103"/>
  <c r="AH4499" i="103"/>
  <c r="J4499" i="103"/>
  <c r="T4499" i="103" s="1"/>
  <c r="E4499" i="103"/>
  <c r="E4500" i="103" s="1"/>
  <c r="E4501" i="103" s="1"/>
  <c r="E4502" i="103" s="1"/>
  <c r="E4503" i="103" s="1"/>
  <c r="E4504" i="103" s="1"/>
  <c r="E4505" i="103" s="1"/>
  <c r="E4506" i="103" s="1"/>
  <c r="E4507" i="103" s="1"/>
  <c r="E4508" i="103" s="1"/>
  <c r="C4499" i="103"/>
  <c r="D4499" i="103" s="1"/>
  <c r="R4499" i="103" s="1"/>
  <c r="AH4498" i="103"/>
  <c r="J4498" i="103"/>
  <c r="T4498" i="103" s="1"/>
  <c r="D4498" i="103"/>
  <c r="R4498" i="103" s="1"/>
  <c r="AN4497" i="103"/>
  <c r="AH4497" i="103"/>
  <c r="AN4496" i="103"/>
  <c r="AH4496" i="103"/>
  <c r="C4496" i="103"/>
  <c r="D4496" i="103" s="1"/>
  <c r="R4496" i="103" s="1"/>
  <c r="AN4495" i="103"/>
  <c r="AH4495" i="103"/>
  <c r="D4495" i="103"/>
  <c r="R4495" i="103" s="1"/>
  <c r="AN4494" i="103"/>
  <c r="AH4494" i="103"/>
  <c r="D4494" i="103"/>
  <c r="R4494" i="103" s="1"/>
  <c r="AN4493" i="103"/>
  <c r="AH4493" i="103"/>
  <c r="D4493" i="103"/>
  <c r="R4493" i="103" s="1"/>
  <c r="AN4492" i="103"/>
  <c r="AH4492" i="103"/>
  <c r="J4492" i="103"/>
  <c r="T4492" i="103" s="1"/>
  <c r="AN4491" i="103"/>
  <c r="AH4491" i="103"/>
  <c r="J4491" i="103"/>
  <c r="T4491" i="103" s="1"/>
  <c r="D4491" i="103"/>
  <c r="R4491" i="103" s="1"/>
  <c r="AN4490" i="103"/>
  <c r="AH4490" i="103"/>
  <c r="J4490" i="103"/>
  <c r="T4490" i="103" s="1"/>
  <c r="D4490" i="103"/>
  <c r="R4490" i="103" s="1"/>
  <c r="AN4489" i="103"/>
  <c r="AH4489" i="103"/>
  <c r="J4489" i="103"/>
  <c r="T4489" i="103" s="1"/>
  <c r="D4489" i="103"/>
  <c r="R4489" i="103" s="1"/>
  <c r="AN4488" i="103"/>
  <c r="AH4488" i="103"/>
  <c r="J4488" i="103"/>
  <c r="T4488" i="103" s="1"/>
  <c r="AN4487" i="103"/>
  <c r="AH4487" i="103"/>
  <c r="J4487" i="103"/>
  <c r="T4487" i="103" s="1"/>
  <c r="D4487" i="103"/>
  <c r="R4487" i="103" s="1"/>
  <c r="AN4486" i="103"/>
  <c r="AH4486" i="103"/>
  <c r="J4486" i="103"/>
  <c r="T4486" i="103" s="1"/>
  <c r="D4486" i="103"/>
  <c r="AN4485" i="103"/>
  <c r="AH4485" i="103"/>
  <c r="J4485" i="103"/>
  <c r="T4485" i="103" s="1"/>
  <c r="D4485" i="103"/>
  <c r="R4485" i="103" s="1"/>
  <c r="AN4484" i="103"/>
  <c r="AH4484" i="103"/>
  <c r="J4484" i="103"/>
  <c r="T4484" i="103" s="1"/>
  <c r="D4484" i="103"/>
  <c r="R4484" i="103" s="1"/>
  <c r="AN4483" i="103"/>
  <c r="AH4483" i="103"/>
  <c r="J4483" i="103"/>
  <c r="T4483" i="103" s="1"/>
  <c r="E4483" i="103"/>
  <c r="E4484" i="103" s="1"/>
  <c r="E4485" i="103" s="1"/>
  <c r="E4486" i="103" s="1"/>
  <c r="E4487" i="103" s="1"/>
  <c r="E4488" i="103" s="1"/>
  <c r="E4489" i="103" s="1"/>
  <c r="E4490" i="103" s="1"/>
  <c r="E4491" i="103" s="1"/>
  <c r="E4492" i="103" s="1"/>
  <c r="C4483" i="103"/>
  <c r="D4483" i="103" s="1"/>
  <c r="R4483" i="103" s="1"/>
  <c r="AH4482" i="103"/>
  <c r="J4482" i="103"/>
  <c r="T4482" i="103" s="1"/>
  <c r="D4482" i="103"/>
  <c r="R4482" i="103" s="1"/>
  <c r="AN4481" i="103"/>
  <c r="AH4481" i="103"/>
  <c r="AN4480" i="103"/>
  <c r="AH4480" i="103"/>
  <c r="C4480" i="103"/>
  <c r="D4480" i="103" s="1"/>
  <c r="R4480" i="103" s="1"/>
  <c r="AN4479" i="103"/>
  <c r="AH4479" i="103"/>
  <c r="D4479" i="103"/>
  <c r="R4479" i="103" s="1"/>
  <c r="AN4478" i="103"/>
  <c r="AH4478" i="103"/>
  <c r="D4478" i="103"/>
  <c r="R4478" i="103" s="1"/>
  <c r="AN4477" i="103"/>
  <c r="AH4477" i="103"/>
  <c r="D4477" i="103"/>
  <c r="R4477" i="103" s="1"/>
  <c r="AN4476" i="103"/>
  <c r="AH4476" i="103"/>
  <c r="J4476" i="103"/>
  <c r="T4476" i="103" s="1"/>
  <c r="AN4475" i="103"/>
  <c r="AH4475" i="103"/>
  <c r="J4475" i="103"/>
  <c r="T4475" i="103" s="1"/>
  <c r="D4475" i="103"/>
  <c r="R4475" i="103" s="1"/>
  <c r="AN4474" i="103"/>
  <c r="AH4474" i="103"/>
  <c r="J4474" i="103"/>
  <c r="T4474" i="103" s="1"/>
  <c r="D4474" i="103"/>
  <c r="R4474" i="103" s="1"/>
  <c r="AN4473" i="103"/>
  <c r="AH4473" i="103"/>
  <c r="J4473" i="103"/>
  <c r="T4473" i="103" s="1"/>
  <c r="D4473" i="103"/>
  <c r="R4473" i="103" s="1"/>
  <c r="AN4472" i="103"/>
  <c r="AH4472" i="103"/>
  <c r="J4472" i="103"/>
  <c r="T4472" i="103" s="1"/>
  <c r="AN4471" i="103"/>
  <c r="AH4471" i="103"/>
  <c r="J4471" i="103"/>
  <c r="T4471" i="103" s="1"/>
  <c r="D4471" i="103"/>
  <c r="R4471" i="103" s="1"/>
  <c r="AN4470" i="103"/>
  <c r="AH4470" i="103"/>
  <c r="J4470" i="103"/>
  <c r="T4470" i="103" s="1"/>
  <c r="D4470" i="103"/>
  <c r="AN4469" i="103"/>
  <c r="AH4469" i="103"/>
  <c r="T4469" i="103"/>
  <c r="D4469" i="103"/>
  <c r="R4469" i="103" s="1"/>
  <c r="AN4468" i="103"/>
  <c r="AH4468" i="103"/>
  <c r="T4468" i="103"/>
  <c r="D4468" i="103"/>
  <c r="R4468" i="103" s="1"/>
  <c r="AN4467" i="103"/>
  <c r="AH4467" i="103"/>
  <c r="T4467" i="103"/>
  <c r="E4467" i="103"/>
  <c r="C4467" i="103"/>
  <c r="D4467" i="103" s="1"/>
  <c r="R4467" i="103" s="1"/>
  <c r="AH4466" i="103"/>
  <c r="T4466" i="103"/>
  <c r="D4466" i="103"/>
  <c r="R4466" i="103" s="1"/>
  <c r="AN4465" i="103"/>
  <c r="AH4465" i="103"/>
  <c r="AN4464" i="103"/>
  <c r="AH4464" i="103"/>
  <c r="C4464" i="103"/>
  <c r="D4464" i="103" s="1"/>
  <c r="R4464" i="103" s="1"/>
  <c r="AN4463" i="103"/>
  <c r="AH4463" i="103"/>
  <c r="D4463" i="103"/>
  <c r="R4463" i="103" s="1"/>
  <c r="AN4462" i="103"/>
  <c r="AH4462" i="103"/>
  <c r="D4462" i="103"/>
  <c r="R4462" i="103" s="1"/>
  <c r="AN4461" i="103"/>
  <c r="AH4461" i="103"/>
  <c r="D4461" i="103"/>
  <c r="R4461" i="103" s="1"/>
  <c r="AN4460" i="103"/>
  <c r="AH4460" i="103"/>
  <c r="J4460" i="103"/>
  <c r="T4460" i="103" s="1"/>
  <c r="AN4459" i="103"/>
  <c r="AH4459" i="103"/>
  <c r="J4459" i="103"/>
  <c r="T4459" i="103" s="1"/>
  <c r="D4459" i="103"/>
  <c r="R4459" i="103" s="1"/>
  <c r="AN4458" i="103"/>
  <c r="AH4458" i="103"/>
  <c r="J4458" i="103"/>
  <c r="T4458" i="103" s="1"/>
  <c r="D4458" i="103"/>
  <c r="R4458" i="103" s="1"/>
  <c r="AN4457" i="103"/>
  <c r="AH4457" i="103"/>
  <c r="J4457" i="103"/>
  <c r="T4457" i="103" s="1"/>
  <c r="D4457" i="103"/>
  <c r="R4457" i="103" s="1"/>
  <c r="AN4456" i="103"/>
  <c r="AH4456" i="103"/>
  <c r="J4456" i="103"/>
  <c r="T4456" i="103" s="1"/>
  <c r="AN4455" i="103"/>
  <c r="AH4455" i="103"/>
  <c r="J4455" i="103"/>
  <c r="T4455" i="103" s="1"/>
  <c r="D4455" i="103"/>
  <c r="R4455" i="103" s="1"/>
  <c r="AN4454" i="103"/>
  <c r="AH4454" i="103"/>
  <c r="J4454" i="103"/>
  <c r="T4454" i="103" s="1"/>
  <c r="D4454" i="103"/>
  <c r="AN4453" i="103"/>
  <c r="AH4453" i="103"/>
  <c r="J4453" i="103"/>
  <c r="D4453" i="103"/>
  <c r="R4453" i="103" s="1"/>
  <c r="AN4452" i="103"/>
  <c r="AH4452" i="103"/>
  <c r="J4452" i="103"/>
  <c r="D4452" i="103"/>
  <c r="AN4451" i="103"/>
  <c r="AH4451" i="103"/>
  <c r="J4451" i="103"/>
  <c r="E4451" i="103"/>
  <c r="E4452" i="103" s="1"/>
  <c r="E4453" i="103" s="1"/>
  <c r="E4454" i="103" s="1"/>
  <c r="E4455" i="103" s="1"/>
  <c r="E4456" i="103" s="1"/>
  <c r="E4457" i="103" s="1"/>
  <c r="E4458" i="103" s="1"/>
  <c r="E4459" i="103" s="1"/>
  <c r="E4460" i="103" s="1"/>
  <c r="C4451" i="103"/>
  <c r="D4451" i="103" s="1"/>
  <c r="R4451" i="103" s="1"/>
  <c r="AH4450" i="103"/>
  <c r="J4450" i="103"/>
  <c r="D4450" i="103"/>
  <c r="R4450" i="103" s="1"/>
  <c r="AN4449" i="103"/>
  <c r="AH4449" i="103"/>
  <c r="AN4448" i="103"/>
  <c r="AH4448" i="103"/>
  <c r="C4448" i="103"/>
  <c r="D4448" i="103" s="1"/>
  <c r="R4448" i="103" s="1"/>
  <c r="AN4447" i="103"/>
  <c r="AH4447" i="103"/>
  <c r="D4447" i="103"/>
  <c r="R4447" i="103" s="1"/>
  <c r="AN4446" i="103"/>
  <c r="AH4446" i="103"/>
  <c r="D4446" i="103"/>
  <c r="AN4445" i="103"/>
  <c r="AH4445" i="103"/>
  <c r="D4445" i="103"/>
  <c r="R4445" i="103" s="1"/>
  <c r="AN4444" i="103"/>
  <c r="AH4444" i="103"/>
  <c r="J4444" i="103"/>
  <c r="T4444" i="103" s="1"/>
  <c r="AN4443" i="103"/>
  <c r="AH4443" i="103"/>
  <c r="J4443" i="103"/>
  <c r="T4443" i="103" s="1"/>
  <c r="D4443" i="103"/>
  <c r="R4443" i="103" s="1"/>
  <c r="AN4442" i="103"/>
  <c r="AH4442" i="103"/>
  <c r="J4442" i="103"/>
  <c r="T4442" i="103" s="1"/>
  <c r="D4442" i="103"/>
  <c r="AN4441" i="103"/>
  <c r="AH4441" i="103"/>
  <c r="J4441" i="103"/>
  <c r="T4441" i="103" s="1"/>
  <c r="D4441" i="103"/>
  <c r="AN4440" i="103"/>
  <c r="AH4440" i="103"/>
  <c r="J4440" i="103"/>
  <c r="T4440" i="103" s="1"/>
  <c r="AN4439" i="103"/>
  <c r="AH4439" i="103"/>
  <c r="J4439" i="103"/>
  <c r="T4439" i="103" s="1"/>
  <c r="D4439" i="103"/>
  <c r="AN4438" i="103"/>
  <c r="AH4438" i="103"/>
  <c r="J4438" i="103"/>
  <c r="T4438" i="103" s="1"/>
  <c r="D4438" i="103"/>
  <c r="AN4437" i="103"/>
  <c r="AH4437" i="103"/>
  <c r="J4437" i="103"/>
  <c r="T4437" i="103" s="1"/>
  <c r="D4437" i="103"/>
  <c r="AN4436" i="103"/>
  <c r="AH4436" i="103"/>
  <c r="J4436" i="103"/>
  <c r="T4436" i="103" s="1"/>
  <c r="D4436" i="103"/>
  <c r="AN4435" i="103"/>
  <c r="AH4435" i="103"/>
  <c r="E4435" i="103"/>
  <c r="AC4435" i="103" s="1"/>
  <c r="C4435" i="103"/>
  <c r="D4435" i="103" s="1"/>
  <c r="R4435" i="103" s="1"/>
  <c r="AH4434" i="103"/>
  <c r="D4434" i="103"/>
  <c r="R4434" i="103" s="1"/>
  <c r="AN4433" i="103"/>
  <c r="AH4433" i="103"/>
  <c r="AN4432" i="103"/>
  <c r="AH4432" i="103"/>
  <c r="C4432" i="103"/>
  <c r="D4432" i="103" s="1"/>
  <c r="AN4431" i="103"/>
  <c r="AH4431" i="103"/>
  <c r="D4431" i="103"/>
  <c r="AN4430" i="103"/>
  <c r="AH4430" i="103"/>
  <c r="D4430" i="103"/>
  <c r="AN4429" i="103"/>
  <c r="AH4429" i="103"/>
  <c r="D4429" i="103"/>
  <c r="AN4428" i="103"/>
  <c r="AH4428" i="103"/>
  <c r="J4428" i="103"/>
  <c r="T4428" i="103" s="1"/>
  <c r="AN4427" i="103"/>
  <c r="AH4427" i="103"/>
  <c r="J4427" i="103"/>
  <c r="T4427" i="103" s="1"/>
  <c r="D4427" i="103"/>
  <c r="R4427" i="103" s="1"/>
  <c r="AN4426" i="103"/>
  <c r="AH4426" i="103"/>
  <c r="J4426" i="103"/>
  <c r="T4426" i="103" s="1"/>
  <c r="D4426" i="103"/>
  <c r="R4426" i="103" s="1"/>
  <c r="AN4425" i="103"/>
  <c r="AH4425" i="103"/>
  <c r="J4425" i="103"/>
  <c r="T4425" i="103" s="1"/>
  <c r="D4425" i="103"/>
  <c r="R4425" i="103" s="1"/>
  <c r="AN4424" i="103"/>
  <c r="AH4424" i="103"/>
  <c r="J4424" i="103"/>
  <c r="T4424" i="103" s="1"/>
  <c r="AN4423" i="103"/>
  <c r="AH4423" i="103"/>
  <c r="J4423" i="103"/>
  <c r="T4423" i="103" s="1"/>
  <c r="D4423" i="103"/>
  <c r="AN4422" i="103"/>
  <c r="AH4422" i="103"/>
  <c r="J4422" i="103"/>
  <c r="T4422" i="103" s="1"/>
  <c r="D4422" i="103"/>
  <c r="AN4421" i="103"/>
  <c r="AH4421" i="103"/>
  <c r="J4421" i="103"/>
  <c r="T4421" i="103" s="1"/>
  <c r="D4421" i="103"/>
  <c r="AN4420" i="103"/>
  <c r="AH4420" i="103"/>
  <c r="J4420" i="103"/>
  <c r="T4420" i="103" s="1"/>
  <c r="D4420" i="103"/>
  <c r="AN4419" i="103"/>
  <c r="AH4419" i="103"/>
  <c r="J4419" i="103"/>
  <c r="T4419" i="103" s="1"/>
  <c r="E4419" i="103"/>
  <c r="E4420" i="103" s="1"/>
  <c r="E4421" i="103" s="1"/>
  <c r="E4422" i="103" s="1"/>
  <c r="E4423" i="103" s="1"/>
  <c r="E4424" i="103" s="1"/>
  <c r="E4425" i="103" s="1"/>
  <c r="E4426" i="103" s="1"/>
  <c r="E4427" i="103" s="1"/>
  <c r="E4428" i="103" s="1"/>
  <c r="C4419" i="103"/>
  <c r="D4419" i="103" s="1"/>
  <c r="AH4418" i="103"/>
  <c r="J4418" i="103"/>
  <c r="T4418" i="103" s="1"/>
  <c r="R4418" i="103"/>
  <c r="AN4417" i="103"/>
  <c r="AH4417" i="103"/>
  <c r="AN4416" i="103"/>
  <c r="AH4416" i="103"/>
  <c r="R4416" i="103"/>
  <c r="AN4415" i="103"/>
  <c r="AH4415" i="103"/>
  <c r="R4415" i="103"/>
  <c r="AN4414" i="103"/>
  <c r="AH4414" i="103"/>
  <c r="R4414" i="103"/>
  <c r="AN4413" i="103"/>
  <c r="AH4413" i="103"/>
  <c r="R4413" i="103"/>
  <c r="AN4412" i="103"/>
  <c r="AH4412" i="103"/>
  <c r="J4412" i="103"/>
  <c r="T4412" i="103" s="1"/>
  <c r="AN4411" i="103"/>
  <c r="AH4411" i="103"/>
  <c r="R4411" i="103"/>
  <c r="J4411" i="103"/>
  <c r="T4411" i="103" s="1"/>
  <c r="AN4410" i="103"/>
  <c r="AH4410" i="103"/>
  <c r="R4410" i="103"/>
  <c r="J4410" i="103"/>
  <c r="T4410" i="103" s="1"/>
  <c r="AN4409" i="103"/>
  <c r="AH4409" i="103"/>
  <c r="R4409" i="103"/>
  <c r="J4409" i="103"/>
  <c r="T4409" i="103" s="1"/>
  <c r="AN4408" i="103"/>
  <c r="AH4408" i="103"/>
  <c r="J4408" i="103"/>
  <c r="T4408" i="103" s="1"/>
  <c r="AN4407" i="103"/>
  <c r="AH4407" i="103"/>
  <c r="R4407" i="103"/>
  <c r="J4407" i="103"/>
  <c r="T4407" i="103" s="1"/>
  <c r="AN4406" i="103"/>
  <c r="AH4406" i="103"/>
  <c r="R4406" i="103"/>
  <c r="J4406" i="103"/>
  <c r="T4406" i="103" s="1"/>
  <c r="R4408" i="103"/>
  <c r="AN4405" i="103"/>
  <c r="AH4405" i="103"/>
  <c r="R4405" i="103"/>
  <c r="AN4404" i="103"/>
  <c r="AH4404" i="103"/>
  <c r="R4404" i="103"/>
  <c r="AN4403" i="103"/>
  <c r="AH4403" i="103"/>
  <c r="R4403" i="103"/>
  <c r="AH4402" i="103"/>
  <c r="R4402" i="103"/>
  <c r="AN4401" i="103"/>
  <c r="AH4401" i="103"/>
  <c r="AN4400" i="103"/>
  <c r="AH4400" i="103"/>
  <c r="AN4399" i="103"/>
  <c r="AH4399" i="103"/>
  <c r="AN4398" i="103"/>
  <c r="AH4398" i="103"/>
  <c r="R4398" i="103"/>
  <c r="AN4397" i="103"/>
  <c r="AH4397" i="103"/>
  <c r="AN4396" i="103"/>
  <c r="AH4396" i="103"/>
  <c r="J4396" i="103"/>
  <c r="T4396" i="103" s="1"/>
  <c r="AN4395" i="103"/>
  <c r="AH4395" i="103"/>
  <c r="J4395" i="103"/>
  <c r="T4395" i="103" s="1"/>
  <c r="R4395" i="103"/>
  <c r="AN4394" i="103"/>
  <c r="AH4394" i="103"/>
  <c r="J4394" i="103"/>
  <c r="T4394" i="103" s="1"/>
  <c r="R4394" i="103"/>
  <c r="AN4393" i="103"/>
  <c r="AH4393" i="103"/>
  <c r="J4393" i="103"/>
  <c r="T4393" i="103" s="1"/>
  <c r="R4393" i="103"/>
  <c r="AN4392" i="103"/>
  <c r="AH4392" i="103"/>
  <c r="J4392" i="103"/>
  <c r="T4392" i="103" s="1"/>
  <c r="AN4391" i="103"/>
  <c r="AH4391" i="103"/>
  <c r="J4391" i="103"/>
  <c r="T4391" i="103" s="1"/>
  <c r="AN4390" i="103"/>
  <c r="AH4390" i="103"/>
  <c r="J4390" i="103"/>
  <c r="T4390" i="103" s="1"/>
  <c r="AN4389" i="103"/>
  <c r="AH4389" i="103"/>
  <c r="J4389" i="103"/>
  <c r="T4389" i="103" s="1"/>
  <c r="AN4388" i="103"/>
  <c r="AH4388" i="103"/>
  <c r="J4388" i="103"/>
  <c r="T4388" i="103" s="1"/>
  <c r="AN4387" i="103"/>
  <c r="AH4387" i="103"/>
  <c r="J4387" i="103"/>
  <c r="T4387" i="103" s="1"/>
  <c r="R4387" i="103"/>
  <c r="AH4386" i="103"/>
  <c r="J4386" i="103"/>
  <c r="T4386" i="103" s="1"/>
  <c r="R4386" i="103"/>
  <c r="AN4385" i="103"/>
  <c r="AH4385" i="103"/>
  <c r="AN4384" i="103"/>
  <c r="AH4384" i="103"/>
  <c r="C4384" i="103"/>
  <c r="D4384" i="103" s="1"/>
  <c r="AN4383" i="103"/>
  <c r="AH4383" i="103"/>
  <c r="D4383" i="103"/>
  <c r="AN4382" i="103"/>
  <c r="AH4382" i="103"/>
  <c r="D4382" i="103"/>
  <c r="R4382" i="103" s="1"/>
  <c r="AN4381" i="103"/>
  <c r="AH4381" i="103"/>
  <c r="D4381" i="103"/>
  <c r="AN4380" i="103"/>
  <c r="AH4380" i="103"/>
  <c r="J4380" i="103"/>
  <c r="T4380" i="103" s="1"/>
  <c r="AN4379" i="103"/>
  <c r="AH4379" i="103"/>
  <c r="J4379" i="103"/>
  <c r="T4379" i="103" s="1"/>
  <c r="D4379" i="103"/>
  <c r="R4379" i="103" s="1"/>
  <c r="AN4378" i="103"/>
  <c r="AH4378" i="103"/>
  <c r="J4378" i="103"/>
  <c r="T4378" i="103" s="1"/>
  <c r="D4378" i="103"/>
  <c r="R4378" i="103" s="1"/>
  <c r="AN4377" i="103"/>
  <c r="AH4377" i="103"/>
  <c r="J4377" i="103"/>
  <c r="T4377" i="103" s="1"/>
  <c r="D4377" i="103"/>
  <c r="R4377" i="103" s="1"/>
  <c r="AN4376" i="103"/>
  <c r="AH4376" i="103"/>
  <c r="J4376" i="103"/>
  <c r="T4376" i="103" s="1"/>
  <c r="AN4375" i="103"/>
  <c r="AH4375" i="103"/>
  <c r="J4375" i="103"/>
  <c r="T4375" i="103" s="1"/>
  <c r="D4375" i="103"/>
  <c r="AN4374" i="103"/>
  <c r="AH4374" i="103"/>
  <c r="J4374" i="103"/>
  <c r="T4374" i="103" s="1"/>
  <c r="D4374" i="103"/>
  <c r="AN4373" i="103"/>
  <c r="AH4373" i="103"/>
  <c r="J4373" i="103"/>
  <c r="T4373" i="103" s="1"/>
  <c r="D4373" i="103"/>
  <c r="AN4372" i="103"/>
  <c r="AH4372" i="103"/>
  <c r="J4372" i="103"/>
  <c r="T4372" i="103" s="1"/>
  <c r="D4372" i="103"/>
  <c r="AN4371" i="103"/>
  <c r="AH4371" i="103"/>
  <c r="J4371" i="103"/>
  <c r="T4371" i="103" s="1"/>
  <c r="E4371" i="103"/>
  <c r="E4372" i="103" s="1"/>
  <c r="E4373" i="103" s="1"/>
  <c r="E4374" i="103" s="1"/>
  <c r="E4375" i="103" s="1"/>
  <c r="E4376" i="103" s="1"/>
  <c r="E4377" i="103" s="1"/>
  <c r="E4378" i="103" s="1"/>
  <c r="E4379" i="103" s="1"/>
  <c r="E4380" i="103" s="1"/>
  <c r="C4371" i="103"/>
  <c r="D4371" i="103" s="1"/>
  <c r="R4371" i="103" s="1"/>
  <c r="AH4370" i="103"/>
  <c r="J4370" i="103"/>
  <c r="T4370" i="103" s="1"/>
  <c r="D4370" i="103"/>
  <c r="R4370" i="103" s="1"/>
  <c r="AN4369" i="103"/>
  <c r="AH4369" i="103"/>
  <c r="AN4368" i="103"/>
  <c r="AH4368" i="103"/>
  <c r="C4368" i="103"/>
  <c r="D4368" i="103" s="1"/>
  <c r="R4368" i="103" s="1"/>
  <c r="AN4367" i="103"/>
  <c r="AH4367" i="103"/>
  <c r="D4367" i="103"/>
  <c r="R4367" i="103" s="1"/>
  <c r="AN4366" i="103"/>
  <c r="AH4366" i="103"/>
  <c r="D4366" i="103"/>
  <c r="R4366" i="103" s="1"/>
  <c r="AN4365" i="103"/>
  <c r="AH4365" i="103"/>
  <c r="D4365" i="103"/>
  <c r="AN4364" i="103"/>
  <c r="AH4364" i="103"/>
  <c r="J4364" i="103"/>
  <c r="T4364" i="103" s="1"/>
  <c r="AN4363" i="103"/>
  <c r="AH4363" i="103"/>
  <c r="J4363" i="103"/>
  <c r="T4363" i="103" s="1"/>
  <c r="D4363" i="103"/>
  <c r="R4363" i="103" s="1"/>
  <c r="AN4362" i="103"/>
  <c r="AH4362" i="103"/>
  <c r="J4362" i="103"/>
  <c r="T4362" i="103" s="1"/>
  <c r="D4362" i="103"/>
  <c r="R4362" i="103" s="1"/>
  <c r="AN4361" i="103"/>
  <c r="AH4361" i="103"/>
  <c r="J4361" i="103"/>
  <c r="T4361" i="103" s="1"/>
  <c r="D4361" i="103"/>
  <c r="R4361" i="103" s="1"/>
  <c r="AN4360" i="103"/>
  <c r="AH4360" i="103"/>
  <c r="J4360" i="103"/>
  <c r="T4360" i="103" s="1"/>
  <c r="AN4359" i="103"/>
  <c r="AH4359" i="103"/>
  <c r="J4359" i="103"/>
  <c r="T4359" i="103" s="1"/>
  <c r="D4359" i="103"/>
  <c r="R4359" i="103" s="1"/>
  <c r="AN4358" i="103"/>
  <c r="AH4358" i="103"/>
  <c r="J4358" i="103"/>
  <c r="T4358" i="103" s="1"/>
  <c r="D4358" i="103"/>
  <c r="R4358" i="103" s="1"/>
  <c r="AN4357" i="103"/>
  <c r="AH4357" i="103"/>
  <c r="J4357" i="103"/>
  <c r="T4357" i="103" s="1"/>
  <c r="D4357" i="103"/>
  <c r="AN4356" i="103"/>
  <c r="AH4356" i="103"/>
  <c r="J4356" i="103"/>
  <c r="T4356" i="103" s="1"/>
  <c r="D4356" i="103"/>
  <c r="AN4355" i="103"/>
  <c r="AH4355" i="103"/>
  <c r="J4355" i="103"/>
  <c r="T4355" i="103" s="1"/>
  <c r="E4355" i="103"/>
  <c r="E4356" i="103" s="1"/>
  <c r="E4357" i="103" s="1"/>
  <c r="E4358" i="103" s="1"/>
  <c r="E4359" i="103" s="1"/>
  <c r="E4360" i="103" s="1"/>
  <c r="E4361" i="103" s="1"/>
  <c r="E4362" i="103" s="1"/>
  <c r="E4363" i="103" s="1"/>
  <c r="E4364" i="103" s="1"/>
  <c r="C4355" i="103"/>
  <c r="D4355" i="103" s="1"/>
  <c r="AH4354" i="103"/>
  <c r="J4354" i="103"/>
  <c r="T4354" i="103" s="1"/>
  <c r="D4354" i="103"/>
  <c r="R4354" i="103" s="1"/>
  <c r="AN4353" i="103"/>
  <c r="AH4353" i="103"/>
  <c r="AN4352" i="103"/>
  <c r="AH4352" i="103"/>
  <c r="D4352" i="103"/>
  <c r="AN4351" i="103"/>
  <c r="AH4351" i="103"/>
  <c r="D4351" i="103"/>
  <c r="AN4350" i="103"/>
  <c r="AH4350" i="103"/>
  <c r="D4350" i="103"/>
  <c r="AN4349" i="103"/>
  <c r="AH4349" i="103"/>
  <c r="D4349" i="103"/>
  <c r="R4349" i="103" s="1"/>
  <c r="AN4348" i="103"/>
  <c r="AH4348" i="103"/>
  <c r="AN4347" i="103"/>
  <c r="AH4347" i="103"/>
  <c r="D4347" i="103"/>
  <c r="AN4346" i="103"/>
  <c r="AH4346" i="103"/>
  <c r="D4346" i="103"/>
  <c r="AN4345" i="103"/>
  <c r="AH4345" i="103"/>
  <c r="J4345" i="103"/>
  <c r="T4345" i="103" s="1"/>
  <c r="D4345" i="103"/>
  <c r="AN4344" i="103"/>
  <c r="AH4344" i="103"/>
  <c r="AN4343" i="103"/>
  <c r="AH4343" i="103"/>
  <c r="D4343" i="103"/>
  <c r="AN4342" i="103"/>
  <c r="AH4342" i="103"/>
  <c r="D4342" i="103"/>
  <c r="AN4341" i="103"/>
  <c r="AH4341" i="103"/>
  <c r="D4341" i="103"/>
  <c r="AN4340" i="103"/>
  <c r="AH4340" i="103"/>
  <c r="D4340" i="103"/>
  <c r="R4340" i="103" s="1"/>
  <c r="AN4339" i="103"/>
  <c r="AH4339" i="103"/>
  <c r="E4339" i="103"/>
  <c r="D4339" i="103"/>
  <c r="AH4338" i="103"/>
  <c r="D4338" i="103"/>
  <c r="R4338" i="103" s="1"/>
  <c r="AN4337" i="103"/>
  <c r="AH4337" i="103"/>
  <c r="AN4336" i="103"/>
  <c r="AH4336" i="103"/>
  <c r="C4336" i="103"/>
  <c r="D4336" i="103" s="1"/>
  <c r="R4336" i="103" s="1"/>
  <c r="AN4335" i="103"/>
  <c r="AH4335" i="103"/>
  <c r="D4335" i="103"/>
  <c r="R4335" i="103" s="1"/>
  <c r="AN4334" i="103"/>
  <c r="AH4334" i="103"/>
  <c r="D4334" i="103"/>
  <c r="R4334" i="103" s="1"/>
  <c r="AN4333" i="103"/>
  <c r="AH4333" i="103"/>
  <c r="D4333" i="103"/>
  <c r="R4333" i="103" s="1"/>
  <c r="AN4332" i="103"/>
  <c r="AH4332" i="103"/>
  <c r="J4332" i="103"/>
  <c r="T4332" i="103" s="1"/>
  <c r="AN4331" i="103"/>
  <c r="AH4331" i="103"/>
  <c r="J4331" i="103"/>
  <c r="T4331" i="103" s="1"/>
  <c r="D4331" i="103"/>
  <c r="R4331" i="103" s="1"/>
  <c r="AN4330" i="103"/>
  <c r="AH4330" i="103"/>
  <c r="J4330" i="103"/>
  <c r="T4330" i="103" s="1"/>
  <c r="D4330" i="103"/>
  <c r="R4330" i="103" s="1"/>
  <c r="AN4329" i="103"/>
  <c r="AH4329" i="103"/>
  <c r="J4329" i="103"/>
  <c r="T4329" i="103" s="1"/>
  <c r="D4329" i="103"/>
  <c r="R4329" i="103" s="1"/>
  <c r="AN4328" i="103"/>
  <c r="AH4328" i="103"/>
  <c r="J4328" i="103"/>
  <c r="T4328" i="103" s="1"/>
  <c r="AN4327" i="103"/>
  <c r="AH4327" i="103"/>
  <c r="J4327" i="103"/>
  <c r="T4327" i="103" s="1"/>
  <c r="D4327" i="103"/>
  <c r="AN4326" i="103"/>
  <c r="AH4326" i="103"/>
  <c r="J4326" i="103"/>
  <c r="T4326" i="103" s="1"/>
  <c r="D4326" i="103"/>
  <c r="AN4325" i="103"/>
  <c r="AH4325" i="103"/>
  <c r="J4325" i="103"/>
  <c r="T4325" i="103" s="1"/>
  <c r="D4325" i="103"/>
  <c r="AN4324" i="103"/>
  <c r="AH4324" i="103"/>
  <c r="J4324" i="103"/>
  <c r="T4324" i="103" s="1"/>
  <c r="D4324" i="103"/>
  <c r="AN4323" i="103"/>
  <c r="AH4323" i="103"/>
  <c r="J4323" i="103"/>
  <c r="E4323" i="103"/>
  <c r="C4323" i="103"/>
  <c r="D4323" i="103" s="1"/>
  <c r="AH4322" i="103"/>
  <c r="J4322" i="103"/>
  <c r="D4322" i="103"/>
  <c r="R4322" i="103" s="1"/>
  <c r="AN4321" i="103"/>
  <c r="AH4321" i="103"/>
  <c r="AN4320" i="103"/>
  <c r="AH4320" i="103"/>
  <c r="C4320" i="103"/>
  <c r="D4320" i="103" s="1"/>
  <c r="R4320" i="103" s="1"/>
  <c r="AN4319" i="103"/>
  <c r="AH4319" i="103"/>
  <c r="D4319" i="103"/>
  <c r="R4319" i="103" s="1"/>
  <c r="AN4318" i="103"/>
  <c r="AH4318" i="103"/>
  <c r="D4318" i="103"/>
  <c r="R4318" i="103" s="1"/>
  <c r="AN4317" i="103"/>
  <c r="AH4317" i="103"/>
  <c r="D4317" i="103"/>
  <c r="R4317" i="103" s="1"/>
  <c r="AN4316" i="103"/>
  <c r="AH4316" i="103"/>
  <c r="J4316" i="103"/>
  <c r="T4316" i="103" s="1"/>
  <c r="AN4315" i="103"/>
  <c r="AH4315" i="103"/>
  <c r="J4315" i="103"/>
  <c r="T4315" i="103" s="1"/>
  <c r="D4315" i="103"/>
  <c r="R4315" i="103" s="1"/>
  <c r="AN4314" i="103"/>
  <c r="AH4314" i="103"/>
  <c r="J4314" i="103"/>
  <c r="T4314" i="103" s="1"/>
  <c r="D4314" i="103"/>
  <c r="R4314" i="103" s="1"/>
  <c r="AN4313" i="103"/>
  <c r="AH4313" i="103"/>
  <c r="J4313" i="103"/>
  <c r="T4313" i="103" s="1"/>
  <c r="D4313" i="103"/>
  <c r="R4313" i="103" s="1"/>
  <c r="AN4312" i="103"/>
  <c r="AH4312" i="103"/>
  <c r="J4312" i="103"/>
  <c r="T4312" i="103" s="1"/>
  <c r="AN4311" i="103"/>
  <c r="AH4311" i="103"/>
  <c r="J4311" i="103"/>
  <c r="T4311" i="103" s="1"/>
  <c r="D4311" i="103"/>
  <c r="AN4310" i="103"/>
  <c r="AH4310" i="103"/>
  <c r="J4310" i="103"/>
  <c r="T4310" i="103" s="1"/>
  <c r="D4310" i="103"/>
  <c r="AN4309" i="103"/>
  <c r="AH4309" i="103"/>
  <c r="J4309" i="103"/>
  <c r="T4309" i="103" s="1"/>
  <c r="D4309" i="103"/>
  <c r="AN4308" i="103"/>
  <c r="AH4308" i="103"/>
  <c r="J4308" i="103"/>
  <c r="T4308" i="103" s="1"/>
  <c r="D4308" i="103"/>
  <c r="AN4307" i="103"/>
  <c r="AH4307" i="103"/>
  <c r="J4307" i="103"/>
  <c r="T4307" i="103" s="1"/>
  <c r="E4307" i="103"/>
  <c r="E4308" i="103" s="1"/>
  <c r="E4309" i="103" s="1"/>
  <c r="E4310" i="103" s="1"/>
  <c r="E4311" i="103" s="1"/>
  <c r="E4312" i="103" s="1"/>
  <c r="E4313" i="103" s="1"/>
  <c r="E4314" i="103" s="1"/>
  <c r="E4315" i="103" s="1"/>
  <c r="E4316" i="103" s="1"/>
  <c r="C4307" i="103"/>
  <c r="D4307" i="103" s="1"/>
  <c r="AH4306" i="103"/>
  <c r="J4306" i="103"/>
  <c r="D4306" i="103"/>
  <c r="R4306" i="103" s="1"/>
  <c r="AN4305" i="103"/>
  <c r="AH4305" i="103"/>
  <c r="AN4304" i="103"/>
  <c r="AH4304" i="103"/>
  <c r="C4304" i="103"/>
  <c r="D4304" i="103" s="1"/>
  <c r="R4304" i="103" s="1"/>
  <c r="AN4303" i="103"/>
  <c r="AH4303" i="103"/>
  <c r="D4303" i="103"/>
  <c r="R4303" i="103" s="1"/>
  <c r="AN4302" i="103"/>
  <c r="AH4302" i="103"/>
  <c r="D4302" i="103"/>
  <c r="R4302" i="103" s="1"/>
  <c r="AN4301" i="103"/>
  <c r="AH4301" i="103"/>
  <c r="D4301" i="103"/>
  <c r="R4301" i="103" s="1"/>
  <c r="AN4300" i="103"/>
  <c r="AH4300" i="103"/>
  <c r="J4300" i="103"/>
  <c r="T4300" i="103" s="1"/>
  <c r="AN4299" i="103"/>
  <c r="AH4299" i="103"/>
  <c r="J4299" i="103"/>
  <c r="T4299" i="103" s="1"/>
  <c r="D4299" i="103"/>
  <c r="R4299" i="103" s="1"/>
  <c r="AN4298" i="103"/>
  <c r="AH4298" i="103"/>
  <c r="J4298" i="103"/>
  <c r="T4298" i="103" s="1"/>
  <c r="D4298" i="103"/>
  <c r="R4298" i="103" s="1"/>
  <c r="AN4297" i="103"/>
  <c r="AH4297" i="103"/>
  <c r="J4297" i="103"/>
  <c r="T4297" i="103" s="1"/>
  <c r="D4297" i="103"/>
  <c r="R4297" i="103" s="1"/>
  <c r="AN4296" i="103"/>
  <c r="AH4296" i="103"/>
  <c r="J4296" i="103"/>
  <c r="T4296" i="103" s="1"/>
  <c r="AN4295" i="103"/>
  <c r="AH4295" i="103"/>
  <c r="J4295" i="103"/>
  <c r="T4295" i="103" s="1"/>
  <c r="D4295" i="103"/>
  <c r="AN4294" i="103"/>
  <c r="AH4294" i="103"/>
  <c r="J4294" i="103"/>
  <c r="T4294" i="103" s="1"/>
  <c r="D4294" i="103"/>
  <c r="AN4293" i="103"/>
  <c r="AH4293" i="103"/>
  <c r="J4293" i="103"/>
  <c r="T4293" i="103" s="1"/>
  <c r="D4293" i="103"/>
  <c r="AN4292" i="103"/>
  <c r="AH4292" i="103"/>
  <c r="J4292" i="103"/>
  <c r="T4292" i="103" s="1"/>
  <c r="D4292" i="103"/>
  <c r="AN4291" i="103"/>
  <c r="AH4291" i="103"/>
  <c r="J4291" i="103"/>
  <c r="E4291" i="103"/>
  <c r="C4291" i="103"/>
  <c r="D4291" i="103" s="1"/>
  <c r="AH4290" i="103"/>
  <c r="J4290" i="103"/>
  <c r="D4290" i="103"/>
  <c r="R4290" i="103" s="1"/>
  <c r="AN4289" i="103"/>
  <c r="AH4289" i="103"/>
  <c r="AN4288" i="103"/>
  <c r="AH4288" i="103"/>
  <c r="C4288" i="103"/>
  <c r="D4288" i="103" s="1"/>
  <c r="R4288" i="103" s="1"/>
  <c r="AN4287" i="103"/>
  <c r="AH4287" i="103"/>
  <c r="D4287" i="103"/>
  <c r="R4287" i="103" s="1"/>
  <c r="AN4286" i="103"/>
  <c r="AH4286" i="103"/>
  <c r="D4286" i="103"/>
  <c r="R4286" i="103" s="1"/>
  <c r="AN4285" i="103"/>
  <c r="AH4285" i="103"/>
  <c r="R4285" i="103"/>
  <c r="D4285" i="103"/>
  <c r="AN4284" i="103"/>
  <c r="AH4284" i="103"/>
  <c r="J4284" i="103"/>
  <c r="T4284" i="103" s="1"/>
  <c r="AN4283" i="103"/>
  <c r="AH4283" i="103"/>
  <c r="J4283" i="103"/>
  <c r="T4283" i="103" s="1"/>
  <c r="D4283" i="103"/>
  <c r="R4283" i="103" s="1"/>
  <c r="AN4282" i="103"/>
  <c r="AH4282" i="103"/>
  <c r="J4282" i="103"/>
  <c r="T4282" i="103" s="1"/>
  <c r="D4282" i="103"/>
  <c r="R4282" i="103" s="1"/>
  <c r="AN4281" i="103"/>
  <c r="AH4281" i="103"/>
  <c r="J4281" i="103"/>
  <c r="T4281" i="103" s="1"/>
  <c r="D4281" i="103"/>
  <c r="R4281" i="103" s="1"/>
  <c r="AN4280" i="103"/>
  <c r="AH4280" i="103"/>
  <c r="J4280" i="103"/>
  <c r="T4280" i="103" s="1"/>
  <c r="AN4279" i="103"/>
  <c r="AH4279" i="103"/>
  <c r="J4279" i="103"/>
  <c r="T4279" i="103" s="1"/>
  <c r="D4279" i="103"/>
  <c r="AN4278" i="103"/>
  <c r="AH4278" i="103"/>
  <c r="J4278" i="103"/>
  <c r="T4278" i="103" s="1"/>
  <c r="D4278" i="103"/>
  <c r="AN4277" i="103"/>
  <c r="AH4277" i="103"/>
  <c r="J4277" i="103"/>
  <c r="T4277" i="103" s="1"/>
  <c r="D4277" i="103"/>
  <c r="AN4276" i="103"/>
  <c r="AH4276" i="103"/>
  <c r="J4276" i="103"/>
  <c r="T4276" i="103" s="1"/>
  <c r="D4276" i="103"/>
  <c r="AN4275" i="103"/>
  <c r="AH4275" i="103"/>
  <c r="J4275" i="103"/>
  <c r="T4275" i="103" s="1"/>
  <c r="E4275" i="103"/>
  <c r="E4276" i="103" s="1"/>
  <c r="E4277" i="103" s="1"/>
  <c r="E4278" i="103" s="1"/>
  <c r="E4279" i="103" s="1"/>
  <c r="E4280" i="103" s="1"/>
  <c r="E4281" i="103" s="1"/>
  <c r="E4282" i="103" s="1"/>
  <c r="E4283" i="103" s="1"/>
  <c r="E4284" i="103" s="1"/>
  <c r="C4275" i="103"/>
  <c r="D4275" i="103" s="1"/>
  <c r="AH4274" i="103"/>
  <c r="J4274" i="103"/>
  <c r="D4274" i="103"/>
  <c r="R4274" i="103" s="1"/>
  <c r="AN4273" i="103"/>
  <c r="AH4273" i="103"/>
  <c r="AN4272" i="103"/>
  <c r="AH4272" i="103"/>
  <c r="C4272" i="103"/>
  <c r="D4272" i="103" s="1"/>
  <c r="R4272" i="103" s="1"/>
  <c r="AN4271" i="103"/>
  <c r="AH4271" i="103"/>
  <c r="D4271" i="103"/>
  <c r="R4271" i="103" s="1"/>
  <c r="AN4270" i="103"/>
  <c r="AH4270" i="103"/>
  <c r="D4270" i="103"/>
  <c r="R4270" i="103" s="1"/>
  <c r="AN4269" i="103"/>
  <c r="AH4269" i="103"/>
  <c r="D4269" i="103"/>
  <c r="AN4268" i="103"/>
  <c r="AH4268" i="103"/>
  <c r="J4268" i="103"/>
  <c r="T4268" i="103" s="1"/>
  <c r="AN4267" i="103"/>
  <c r="AH4267" i="103"/>
  <c r="J4267" i="103"/>
  <c r="T4267" i="103" s="1"/>
  <c r="D4267" i="103"/>
  <c r="R4267" i="103" s="1"/>
  <c r="AN4266" i="103"/>
  <c r="AH4266" i="103"/>
  <c r="J4266" i="103"/>
  <c r="T4266" i="103" s="1"/>
  <c r="D4266" i="103"/>
  <c r="R4266" i="103" s="1"/>
  <c r="AN4265" i="103"/>
  <c r="AH4265" i="103"/>
  <c r="R4265" i="103"/>
  <c r="J4265" i="103"/>
  <c r="T4265" i="103" s="1"/>
  <c r="D4265" i="103"/>
  <c r="AN4264" i="103"/>
  <c r="AH4264" i="103"/>
  <c r="J4264" i="103"/>
  <c r="T4264" i="103" s="1"/>
  <c r="AN4263" i="103"/>
  <c r="AH4263" i="103"/>
  <c r="J4263" i="103"/>
  <c r="T4263" i="103" s="1"/>
  <c r="D4263" i="103"/>
  <c r="AN4262" i="103"/>
  <c r="AH4262" i="103"/>
  <c r="J4262" i="103"/>
  <c r="T4262" i="103" s="1"/>
  <c r="D4262" i="103"/>
  <c r="AN4261" i="103"/>
  <c r="AH4261" i="103"/>
  <c r="J4261" i="103"/>
  <c r="T4261" i="103" s="1"/>
  <c r="D4261" i="103"/>
  <c r="AN4260" i="103"/>
  <c r="AH4260" i="103"/>
  <c r="J4260" i="103"/>
  <c r="T4260" i="103" s="1"/>
  <c r="D4260" i="103"/>
  <c r="AN4259" i="103"/>
  <c r="AH4259" i="103"/>
  <c r="J4259" i="103"/>
  <c r="E4259" i="103"/>
  <c r="C4259" i="103"/>
  <c r="D4259" i="103" s="1"/>
  <c r="AH4258" i="103"/>
  <c r="J4258" i="103"/>
  <c r="D4258" i="103"/>
  <c r="R4258" i="103" s="1"/>
  <c r="AN4257" i="103"/>
  <c r="AH4257" i="103"/>
  <c r="AN4256" i="103"/>
  <c r="AH4256" i="103"/>
  <c r="C4256" i="103"/>
  <c r="D4256" i="103" s="1"/>
  <c r="R4256" i="103" s="1"/>
  <c r="AN4255" i="103"/>
  <c r="AH4255" i="103"/>
  <c r="D4255" i="103"/>
  <c r="R4255" i="103" s="1"/>
  <c r="AN4254" i="103"/>
  <c r="AH4254" i="103"/>
  <c r="D4254" i="103"/>
  <c r="R4254" i="103" s="1"/>
  <c r="AN4253" i="103"/>
  <c r="AH4253" i="103"/>
  <c r="D4253" i="103"/>
  <c r="R4253" i="103" s="1"/>
  <c r="AN4252" i="103"/>
  <c r="AH4252" i="103"/>
  <c r="J4252" i="103"/>
  <c r="T4252" i="103" s="1"/>
  <c r="AN4251" i="103"/>
  <c r="AH4251" i="103"/>
  <c r="J4251" i="103"/>
  <c r="T4251" i="103" s="1"/>
  <c r="D4251" i="103"/>
  <c r="R4251" i="103" s="1"/>
  <c r="AN4250" i="103"/>
  <c r="AH4250" i="103"/>
  <c r="J4250" i="103"/>
  <c r="T4250" i="103" s="1"/>
  <c r="D4250" i="103"/>
  <c r="R4250" i="103" s="1"/>
  <c r="AN4249" i="103"/>
  <c r="AH4249" i="103"/>
  <c r="J4249" i="103"/>
  <c r="T4249" i="103" s="1"/>
  <c r="D4249" i="103"/>
  <c r="R4249" i="103" s="1"/>
  <c r="AN4248" i="103"/>
  <c r="AH4248" i="103"/>
  <c r="J4248" i="103"/>
  <c r="T4248" i="103" s="1"/>
  <c r="AN4247" i="103"/>
  <c r="AH4247" i="103"/>
  <c r="J4247" i="103"/>
  <c r="T4247" i="103" s="1"/>
  <c r="D4247" i="103"/>
  <c r="AN4246" i="103"/>
  <c r="AH4246" i="103"/>
  <c r="J4246" i="103"/>
  <c r="T4246" i="103" s="1"/>
  <c r="D4246" i="103"/>
  <c r="AN4245" i="103"/>
  <c r="AH4245" i="103"/>
  <c r="J4245" i="103"/>
  <c r="T4245" i="103" s="1"/>
  <c r="D4245" i="103"/>
  <c r="AN4244" i="103"/>
  <c r="AH4244" i="103"/>
  <c r="J4244" i="103"/>
  <c r="T4244" i="103" s="1"/>
  <c r="D4244" i="103"/>
  <c r="AN4243" i="103"/>
  <c r="AH4243" i="103"/>
  <c r="J4243" i="103"/>
  <c r="E4243" i="103"/>
  <c r="C4243" i="103"/>
  <c r="D4243" i="103" s="1"/>
  <c r="AH4242" i="103"/>
  <c r="J4242" i="103"/>
  <c r="D4242" i="103"/>
  <c r="R4242" i="103" s="1"/>
  <c r="AN4241" i="103"/>
  <c r="AH4241" i="103"/>
  <c r="AN4240" i="103"/>
  <c r="AH4240" i="103"/>
  <c r="C4240" i="103"/>
  <c r="D4240" i="103" s="1"/>
  <c r="R4240" i="103" s="1"/>
  <c r="AN4239" i="103"/>
  <c r="AH4239" i="103"/>
  <c r="D4239" i="103"/>
  <c r="R4239" i="103" s="1"/>
  <c r="AN4238" i="103"/>
  <c r="AH4238" i="103"/>
  <c r="D4238" i="103"/>
  <c r="R4238" i="103" s="1"/>
  <c r="AN4237" i="103"/>
  <c r="AH4237" i="103"/>
  <c r="D4237" i="103"/>
  <c r="R4237" i="103" s="1"/>
  <c r="AN4236" i="103"/>
  <c r="AH4236" i="103"/>
  <c r="J4236" i="103"/>
  <c r="T4236" i="103" s="1"/>
  <c r="AN4235" i="103"/>
  <c r="AH4235" i="103"/>
  <c r="J4235" i="103"/>
  <c r="T4235" i="103" s="1"/>
  <c r="D4235" i="103"/>
  <c r="R4235" i="103" s="1"/>
  <c r="AN4234" i="103"/>
  <c r="AH4234" i="103"/>
  <c r="J4234" i="103"/>
  <c r="T4234" i="103" s="1"/>
  <c r="D4234" i="103"/>
  <c r="R4234" i="103" s="1"/>
  <c r="AN4233" i="103"/>
  <c r="AH4233" i="103"/>
  <c r="J4233" i="103"/>
  <c r="T4233" i="103" s="1"/>
  <c r="D4233" i="103"/>
  <c r="R4233" i="103" s="1"/>
  <c r="AN4232" i="103"/>
  <c r="AH4232" i="103"/>
  <c r="J4232" i="103"/>
  <c r="T4232" i="103" s="1"/>
  <c r="AN4231" i="103"/>
  <c r="AH4231" i="103"/>
  <c r="J4231" i="103"/>
  <c r="T4231" i="103" s="1"/>
  <c r="D4231" i="103"/>
  <c r="AN4230" i="103"/>
  <c r="AH4230" i="103"/>
  <c r="J4230" i="103"/>
  <c r="T4230" i="103" s="1"/>
  <c r="D4230" i="103"/>
  <c r="AN4229" i="103"/>
  <c r="AH4229" i="103"/>
  <c r="J4229" i="103"/>
  <c r="T4229" i="103" s="1"/>
  <c r="D4229" i="103"/>
  <c r="AN4228" i="103"/>
  <c r="AH4228" i="103"/>
  <c r="J4228" i="103"/>
  <c r="T4228" i="103" s="1"/>
  <c r="D4228" i="103"/>
  <c r="AN4227" i="103"/>
  <c r="AH4227" i="103"/>
  <c r="J4227" i="103"/>
  <c r="E4227" i="103"/>
  <c r="C4227" i="103"/>
  <c r="D4227" i="103" s="1"/>
  <c r="AH4226" i="103"/>
  <c r="J4226" i="103"/>
  <c r="D4226" i="103"/>
  <c r="R4226" i="103" s="1"/>
  <c r="AN4225" i="103"/>
  <c r="AH4225" i="103"/>
  <c r="AN4224" i="103"/>
  <c r="AH4224" i="103"/>
  <c r="AN4223" i="103"/>
  <c r="AH4223" i="103"/>
  <c r="AN4222" i="103"/>
  <c r="AH4222" i="103"/>
  <c r="R4222" i="103"/>
  <c r="AN4221" i="103"/>
  <c r="AH4221" i="103"/>
  <c r="R4221" i="103"/>
  <c r="AN4220" i="103"/>
  <c r="AH4220" i="103"/>
  <c r="J4220" i="103"/>
  <c r="T4220" i="103" s="1"/>
  <c r="AN4219" i="103"/>
  <c r="AH4219" i="103"/>
  <c r="J4219" i="103"/>
  <c r="T4219" i="103" s="1"/>
  <c r="AN4218" i="103"/>
  <c r="AH4218" i="103"/>
  <c r="J4218" i="103"/>
  <c r="T4218" i="103" s="1"/>
  <c r="AN4217" i="103"/>
  <c r="AH4217" i="103"/>
  <c r="J4217" i="103"/>
  <c r="T4217" i="103" s="1"/>
  <c r="AN4216" i="103"/>
  <c r="AH4216" i="103"/>
  <c r="AN4215" i="103"/>
  <c r="AH4215" i="103"/>
  <c r="AN4214" i="103"/>
  <c r="AH4214" i="103"/>
  <c r="AN4213" i="103"/>
  <c r="AH4213" i="103"/>
  <c r="AN4212" i="103"/>
  <c r="AH4212" i="103"/>
  <c r="AN4211" i="103"/>
  <c r="AH4211" i="103"/>
  <c r="E4211" i="103"/>
  <c r="R4211" i="103" s="1"/>
  <c r="AH4210" i="103"/>
  <c r="R4210" i="103"/>
  <c r="AN4209" i="103"/>
  <c r="AH4209" i="103"/>
  <c r="AN4208" i="103"/>
  <c r="AH4208" i="103"/>
  <c r="C4208" i="103"/>
  <c r="D4208" i="103" s="1"/>
  <c r="R4208" i="103" s="1"/>
  <c r="AN4207" i="103"/>
  <c r="AH4207" i="103"/>
  <c r="D4207" i="103"/>
  <c r="R4207" i="103" s="1"/>
  <c r="AN4206" i="103"/>
  <c r="AH4206" i="103"/>
  <c r="D4206" i="103"/>
  <c r="R4206" i="103" s="1"/>
  <c r="AN4205" i="103"/>
  <c r="AH4205" i="103"/>
  <c r="D4205" i="103"/>
  <c r="R4205" i="103" s="1"/>
  <c r="AN4204" i="103"/>
  <c r="AH4204" i="103"/>
  <c r="J4204" i="103"/>
  <c r="T4204" i="103" s="1"/>
  <c r="AN4203" i="103"/>
  <c r="AH4203" i="103"/>
  <c r="J4203" i="103"/>
  <c r="T4203" i="103" s="1"/>
  <c r="D4203" i="103"/>
  <c r="R4203" i="103" s="1"/>
  <c r="AN4202" i="103"/>
  <c r="AH4202" i="103"/>
  <c r="J4202" i="103"/>
  <c r="T4202" i="103" s="1"/>
  <c r="D4202" i="103"/>
  <c r="R4202" i="103" s="1"/>
  <c r="AN4201" i="103"/>
  <c r="AH4201" i="103"/>
  <c r="J4201" i="103"/>
  <c r="T4201" i="103" s="1"/>
  <c r="D4201" i="103"/>
  <c r="R4201" i="103" s="1"/>
  <c r="AN4200" i="103"/>
  <c r="AH4200" i="103"/>
  <c r="J4200" i="103"/>
  <c r="T4200" i="103" s="1"/>
  <c r="AN4199" i="103"/>
  <c r="AH4199" i="103"/>
  <c r="J4199" i="103"/>
  <c r="T4199" i="103" s="1"/>
  <c r="D4199" i="103"/>
  <c r="AN4198" i="103"/>
  <c r="AH4198" i="103"/>
  <c r="J4198" i="103"/>
  <c r="T4198" i="103" s="1"/>
  <c r="D4198" i="103"/>
  <c r="AN4197" i="103"/>
  <c r="AH4197" i="103"/>
  <c r="J4197" i="103"/>
  <c r="T4197" i="103" s="1"/>
  <c r="D4197" i="103"/>
  <c r="AN4196" i="103"/>
  <c r="AH4196" i="103"/>
  <c r="J4196" i="103"/>
  <c r="T4196" i="103" s="1"/>
  <c r="D4196" i="103"/>
  <c r="AN4195" i="103"/>
  <c r="AH4195" i="103"/>
  <c r="J4195" i="103"/>
  <c r="T4195" i="103" s="1"/>
  <c r="E4195" i="103"/>
  <c r="E4196" i="103" s="1"/>
  <c r="E4197" i="103" s="1"/>
  <c r="E4198" i="103" s="1"/>
  <c r="E4199" i="103" s="1"/>
  <c r="E4200" i="103" s="1"/>
  <c r="E4201" i="103" s="1"/>
  <c r="E4202" i="103" s="1"/>
  <c r="E4203" i="103" s="1"/>
  <c r="E4204" i="103" s="1"/>
  <c r="C4195" i="103"/>
  <c r="D4195" i="103" s="1"/>
  <c r="AH4194" i="103"/>
  <c r="J4194" i="103"/>
  <c r="T4194" i="103" s="1"/>
  <c r="D4194" i="103"/>
  <c r="R4194" i="103" s="1"/>
  <c r="AN4193" i="103"/>
  <c r="AH4193" i="103"/>
  <c r="AN4192" i="103"/>
  <c r="AH4192" i="103"/>
  <c r="C4192" i="103"/>
  <c r="D4192" i="103" s="1"/>
  <c r="R4192" i="103" s="1"/>
  <c r="AN4191" i="103"/>
  <c r="AH4191" i="103"/>
  <c r="D4191" i="103"/>
  <c r="R4191" i="103" s="1"/>
  <c r="AN4190" i="103"/>
  <c r="AH4190" i="103"/>
  <c r="D4190" i="103"/>
  <c r="R4190" i="103" s="1"/>
  <c r="AN4189" i="103"/>
  <c r="AH4189" i="103"/>
  <c r="D4189" i="103"/>
  <c r="R4189" i="103" s="1"/>
  <c r="AN4188" i="103"/>
  <c r="AH4188" i="103"/>
  <c r="J4188" i="103"/>
  <c r="T4188" i="103" s="1"/>
  <c r="AN4187" i="103"/>
  <c r="AH4187" i="103"/>
  <c r="J4187" i="103"/>
  <c r="T4187" i="103" s="1"/>
  <c r="D4187" i="103"/>
  <c r="R4187" i="103" s="1"/>
  <c r="AN4186" i="103"/>
  <c r="AH4186" i="103"/>
  <c r="J4186" i="103"/>
  <c r="T4186" i="103" s="1"/>
  <c r="D4186" i="103"/>
  <c r="R4186" i="103" s="1"/>
  <c r="AN4185" i="103"/>
  <c r="AH4185" i="103"/>
  <c r="J4185" i="103"/>
  <c r="T4185" i="103" s="1"/>
  <c r="D4185" i="103"/>
  <c r="R4185" i="103" s="1"/>
  <c r="AN4184" i="103"/>
  <c r="AH4184" i="103"/>
  <c r="J4184" i="103"/>
  <c r="T4184" i="103" s="1"/>
  <c r="AN4183" i="103"/>
  <c r="AH4183" i="103"/>
  <c r="J4183" i="103"/>
  <c r="T4183" i="103" s="1"/>
  <c r="D4183" i="103"/>
  <c r="AN4182" i="103"/>
  <c r="AH4182" i="103"/>
  <c r="J4182" i="103"/>
  <c r="T4182" i="103" s="1"/>
  <c r="D4182" i="103"/>
  <c r="AN4181" i="103"/>
  <c r="AH4181" i="103"/>
  <c r="J4181" i="103"/>
  <c r="D4181" i="103"/>
  <c r="AN4180" i="103"/>
  <c r="AH4180" i="103"/>
  <c r="J4180" i="103"/>
  <c r="D4180" i="103"/>
  <c r="AN4179" i="103"/>
  <c r="AH4179" i="103"/>
  <c r="J4179" i="103"/>
  <c r="E4179" i="103"/>
  <c r="C4179" i="103"/>
  <c r="D4179" i="103" s="1"/>
  <c r="AH4178" i="103"/>
  <c r="J4178" i="103"/>
  <c r="D4178" i="103"/>
  <c r="R4178" i="103" s="1"/>
  <c r="E4468" i="103" l="1"/>
  <c r="E4469" i="103" s="1"/>
  <c r="E4470" i="103" s="1"/>
  <c r="E4471" i="103" s="1"/>
  <c r="E4472" i="103" s="1"/>
  <c r="E4473" i="103" s="1"/>
  <c r="E4474" i="103" s="1"/>
  <c r="E4475" i="103" s="1"/>
  <c r="E4476" i="103" s="1"/>
  <c r="V4467" i="103"/>
  <c r="T4453" i="103"/>
  <c r="Y4453" i="103"/>
  <c r="T4452" i="103"/>
  <c r="Y4452" i="103"/>
  <c r="T4451" i="103"/>
  <c r="Y4451" i="103"/>
  <c r="Y4450" i="103"/>
  <c r="U4450" i="103" s="1"/>
  <c r="R4452" i="103"/>
  <c r="D4488" i="103"/>
  <c r="D4472" i="103"/>
  <c r="T4435" i="103"/>
  <c r="Y4435" i="103"/>
  <c r="U4435" i="103" s="1"/>
  <c r="T4434" i="103"/>
  <c r="Y4434" i="103"/>
  <c r="U4434" i="103" s="1"/>
  <c r="R4323" i="103"/>
  <c r="E4436" i="103"/>
  <c r="R4436" i="103" s="1"/>
  <c r="V4435" i="103"/>
  <c r="D4456" i="103"/>
  <c r="R4456" i="103" s="1"/>
  <c r="D4504" i="103"/>
  <c r="R4504" i="103" s="1"/>
  <c r="R4243" i="103"/>
  <c r="R4291" i="103"/>
  <c r="AJ597" i="94"/>
  <c r="W597" i="94" s="1"/>
  <c r="C598" i="94"/>
  <c r="V597" i="94"/>
  <c r="R4420" i="103"/>
  <c r="R4311" i="103"/>
  <c r="R4275" i="103"/>
  <c r="R4486" i="103"/>
  <c r="E4180" i="103"/>
  <c r="E4181" i="103" s="1"/>
  <c r="AC4179" i="103"/>
  <c r="E4244" i="103"/>
  <c r="E4245" i="103" s="1"/>
  <c r="E4246" i="103" s="1"/>
  <c r="E4247" i="103" s="1"/>
  <c r="E4248" i="103" s="1"/>
  <c r="E4249" i="103" s="1"/>
  <c r="E4250" i="103" s="1"/>
  <c r="E4251" i="103" s="1"/>
  <c r="E4252" i="103" s="1"/>
  <c r="E4253" i="103" s="1"/>
  <c r="E4254" i="103" s="1"/>
  <c r="E4255" i="103" s="1"/>
  <c r="E4256" i="103" s="1"/>
  <c r="E4257" i="103" s="1"/>
  <c r="D4257" i="103" s="1"/>
  <c r="R4257" i="103" s="1"/>
  <c r="AC4243" i="103"/>
  <c r="D4376" i="103"/>
  <c r="E4324" i="103"/>
  <c r="E4325" i="103" s="1"/>
  <c r="E4326" i="103" s="1"/>
  <c r="E4327" i="103" s="1"/>
  <c r="E4328" i="103" s="1"/>
  <c r="E4329" i="103" s="1"/>
  <c r="E4330" i="103" s="1"/>
  <c r="E4331" i="103" s="1"/>
  <c r="E4332" i="103" s="1"/>
  <c r="D4332" i="103" s="1"/>
  <c r="R4332" i="103" s="1"/>
  <c r="AC4323" i="103"/>
  <c r="R4454" i="103"/>
  <c r="E4260" i="103"/>
  <c r="E4261" i="103" s="1"/>
  <c r="E4262" i="103" s="1"/>
  <c r="E4263" i="103" s="1"/>
  <c r="E4264" i="103" s="1"/>
  <c r="E4265" i="103" s="1"/>
  <c r="E4266" i="103" s="1"/>
  <c r="E4267" i="103" s="1"/>
  <c r="E4268" i="103" s="1"/>
  <c r="AC4259" i="103"/>
  <c r="R4308" i="103"/>
  <c r="E4340" i="103"/>
  <c r="E4341" i="103" s="1"/>
  <c r="T4339" i="103"/>
  <c r="AC4339" i="103"/>
  <c r="U4339" i="103" s="1"/>
  <c r="R4470" i="103"/>
  <c r="R4502" i="103"/>
  <c r="R4197" i="103"/>
  <c r="E4212" i="103"/>
  <c r="E4213" i="103" s="1"/>
  <c r="R4213" i="103" s="1"/>
  <c r="AC4211" i="103"/>
  <c r="U4211" i="103" s="1"/>
  <c r="T4211" i="103"/>
  <c r="E4228" i="103"/>
  <c r="E4229" i="103" s="1"/>
  <c r="E4230" i="103" s="1"/>
  <c r="E4231" i="103" s="1"/>
  <c r="E4232" i="103" s="1"/>
  <c r="E4233" i="103" s="1"/>
  <c r="E4234" i="103" s="1"/>
  <c r="E4235" i="103" s="1"/>
  <c r="E4236" i="103" s="1"/>
  <c r="D4236" i="103" s="1"/>
  <c r="R4236" i="103" s="1"/>
  <c r="AC4227" i="103"/>
  <c r="E4292" i="103"/>
  <c r="E4293" i="103" s="1"/>
  <c r="E4294" i="103" s="1"/>
  <c r="E4295" i="103" s="1"/>
  <c r="E4296" i="103" s="1"/>
  <c r="E4297" i="103" s="1"/>
  <c r="E4298" i="103" s="1"/>
  <c r="E4299" i="103" s="1"/>
  <c r="E4300" i="103" s="1"/>
  <c r="D4300" i="103" s="1"/>
  <c r="R4300" i="103" s="1"/>
  <c r="AC4291" i="103"/>
  <c r="D4440" i="103"/>
  <c r="T4212" i="103"/>
  <c r="T4259" i="103"/>
  <c r="Y4259" i="103"/>
  <c r="U4259" i="103" s="1"/>
  <c r="T4179" i="103"/>
  <c r="Y4179" i="103"/>
  <c r="T4291" i="103"/>
  <c r="Y4291" i="103"/>
  <c r="D4360" i="103"/>
  <c r="R4360" i="103" s="1"/>
  <c r="R4421" i="103"/>
  <c r="Y4322" i="103"/>
  <c r="U4322" i="103" s="1"/>
  <c r="T4322" i="103"/>
  <c r="T4227" i="103"/>
  <c r="Y4227" i="103"/>
  <c r="Y4181" i="103"/>
  <c r="T4226" i="103"/>
  <c r="Y4226" i="103"/>
  <c r="U4226" i="103" s="1"/>
  <c r="T4258" i="103"/>
  <c r="Y4258" i="103"/>
  <c r="U4258" i="103" s="1"/>
  <c r="T4290" i="103"/>
  <c r="Y4290" i="103"/>
  <c r="U4290" i="103" s="1"/>
  <c r="R4357" i="103"/>
  <c r="T4178" i="103"/>
  <c r="Y4178" i="103"/>
  <c r="U4178" i="103" s="1"/>
  <c r="R4212" i="103"/>
  <c r="T4243" i="103"/>
  <c r="Y4243" i="103"/>
  <c r="U4243" i="103" s="1"/>
  <c r="R4260" i="103"/>
  <c r="R4309" i="103"/>
  <c r="R4423" i="103"/>
  <c r="Y4274" i="103"/>
  <c r="U4274" i="103" s="1"/>
  <c r="T4274" i="103"/>
  <c r="Y4180" i="103"/>
  <c r="Y4242" i="103"/>
  <c r="U4242" i="103" s="1"/>
  <c r="T4242" i="103"/>
  <c r="Y4306" i="103"/>
  <c r="U4306" i="103" s="1"/>
  <c r="T4306" i="103"/>
  <c r="Y4323" i="103"/>
  <c r="T4323" i="103"/>
  <c r="D4424" i="103"/>
  <c r="R4424" i="103" s="1"/>
  <c r="R4422" i="103"/>
  <c r="R4419" i="103"/>
  <c r="Y4405" i="103"/>
  <c r="U4405" i="103" s="1"/>
  <c r="T4405" i="103"/>
  <c r="Y4404" i="103"/>
  <c r="U4404" i="103" s="1"/>
  <c r="T4404" i="103"/>
  <c r="Y4403" i="103"/>
  <c r="U4403" i="103" s="1"/>
  <c r="T4403" i="103"/>
  <c r="T4402" i="103"/>
  <c r="Y4402" i="103"/>
  <c r="U4402" i="103" s="1"/>
  <c r="R4355" i="103"/>
  <c r="R4390" i="103"/>
  <c r="R4397" i="103"/>
  <c r="R4389" i="103"/>
  <c r="R4388" i="103"/>
  <c r="R4391" i="103"/>
  <c r="R4373" i="103"/>
  <c r="R4375" i="103"/>
  <c r="R4374" i="103"/>
  <c r="R4372" i="103"/>
  <c r="R4356" i="103"/>
  <c r="R4347" i="103"/>
  <c r="R4341" i="103"/>
  <c r="D4344" i="103"/>
  <c r="R4339" i="103"/>
  <c r="AJ574" i="94"/>
  <c r="W574" i="94" s="1"/>
  <c r="C575" i="94"/>
  <c r="V574" i="94"/>
  <c r="R4199" i="103"/>
  <c r="R4277" i="103"/>
  <c r="R4196" i="103"/>
  <c r="D4312" i="103"/>
  <c r="R4312" i="103" s="1"/>
  <c r="R4279" i="103"/>
  <c r="R4276" i="103"/>
  <c r="D4328" i="103"/>
  <c r="R4310" i="103"/>
  <c r="D4296" i="103"/>
  <c r="R4307" i="103"/>
  <c r="D4280" i="103"/>
  <c r="R4280" i="103" s="1"/>
  <c r="R4278" i="103"/>
  <c r="R4262" i="103"/>
  <c r="R4264" i="103"/>
  <c r="R4259" i="103"/>
  <c r="R4228" i="103"/>
  <c r="R4227" i="103"/>
  <c r="D4232" i="103"/>
  <c r="D4200" i="103"/>
  <c r="R4200" i="103" s="1"/>
  <c r="R4198" i="103"/>
  <c r="R4195" i="103"/>
  <c r="R4179" i="103"/>
  <c r="R4488" i="103"/>
  <c r="E4509" i="103"/>
  <c r="E4510" i="103" s="1"/>
  <c r="E4511" i="103" s="1"/>
  <c r="E4512" i="103" s="1"/>
  <c r="E4513" i="103" s="1"/>
  <c r="D4513" i="103" s="1"/>
  <c r="R4513" i="103" s="1"/>
  <c r="D4508" i="103"/>
  <c r="R4508" i="103" s="1"/>
  <c r="R4476" i="103"/>
  <c r="E4477" i="103"/>
  <c r="E4478" i="103" s="1"/>
  <c r="E4479" i="103" s="1"/>
  <c r="E4480" i="103" s="1"/>
  <c r="E4481" i="103" s="1"/>
  <c r="D4481" i="103" s="1"/>
  <c r="R4481" i="103" s="1"/>
  <c r="E4493" i="103"/>
  <c r="E4494" i="103" s="1"/>
  <c r="E4495" i="103" s="1"/>
  <c r="E4496" i="103" s="1"/>
  <c r="E4497" i="103" s="1"/>
  <c r="D4497" i="103" s="1"/>
  <c r="R4497" i="103" s="1"/>
  <c r="D4492" i="103"/>
  <c r="R4492" i="103" s="1"/>
  <c r="D4428" i="103"/>
  <c r="R4428" i="103" s="1"/>
  <c r="E4429" i="103"/>
  <c r="E4430" i="103" s="1"/>
  <c r="E4431" i="103" s="1"/>
  <c r="E4432" i="103" s="1"/>
  <c r="E4433" i="103" s="1"/>
  <c r="D4433" i="103" s="1"/>
  <c r="R4433" i="103" s="1"/>
  <c r="E4461" i="103"/>
  <c r="E4462" i="103" s="1"/>
  <c r="E4463" i="103" s="1"/>
  <c r="E4464" i="103" s="1"/>
  <c r="E4465" i="103" s="1"/>
  <c r="D4465" i="103" s="1"/>
  <c r="R4465" i="103" s="1"/>
  <c r="D4460" i="103"/>
  <c r="R4460" i="103" s="1"/>
  <c r="D4380" i="103"/>
  <c r="R4380" i="103" s="1"/>
  <c r="E4381" i="103"/>
  <c r="E4382" i="103" s="1"/>
  <c r="E4383" i="103" s="1"/>
  <c r="E4384" i="103" s="1"/>
  <c r="E4385" i="103" s="1"/>
  <c r="D4385" i="103" s="1"/>
  <c r="R4385" i="103" s="1"/>
  <c r="R4376" i="103"/>
  <c r="R4396" i="103"/>
  <c r="R4417" i="103"/>
  <c r="R4412" i="103"/>
  <c r="R4392" i="103"/>
  <c r="E4365" i="103"/>
  <c r="E4366" i="103" s="1"/>
  <c r="E4367" i="103" s="1"/>
  <c r="E4368" i="103" s="1"/>
  <c r="E4369" i="103" s="1"/>
  <c r="D4369" i="103" s="1"/>
  <c r="R4369" i="103" s="1"/>
  <c r="D4364" i="103"/>
  <c r="R4364" i="103" s="1"/>
  <c r="D4284" i="103"/>
  <c r="R4284" i="103" s="1"/>
  <c r="E4285" i="103"/>
  <c r="E4286" i="103" s="1"/>
  <c r="E4287" i="103" s="1"/>
  <c r="E4288" i="103" s="1"/>
  <c r="E4289" i="103" s="1"/>
  <c r="D4289" i="103" s="1"/>
  <c r="R4289" i="103" s="1"/>
  <c r="E4317" i="103"/>
  <c r="E4318" i="103" s="1"/>
  <c r="E4319" i="103" s="1"/>
  <c r="E4320" i="103" s="1"/>
  <c r="E4321" i="103" s="1"/>
  <c r="D4321" i="103" s="1"/>
  <c r="R4321" i="103" s="1"/>
  <c r="D4316" i="103"/>
  <c r="R4316" i="103" s="1"/>
  <c r="E4269" i="103"/>
  <c r="E4270" i="103" s="1"/>
  <c r="E4271" i="103" s="1"/>
  <c r="E4272" i="103" s="1"/>
  <c r="E4273" i="103" s="1"/>
  <c r="D4273" i="103" s="1"/>
  <c r="R4273" i="103" s="1"/>
  <c r="D4268" i="103"/>
  <c r="R4268" i="103" s="1"/>
  <c r="D4248" i="103"/>
  <c r="E4205" i="103"/>
  <c r="E4206" i="103" s="1"/>
  <c r="E4207" i="103" s="1"/>
  <c r="E4208" i="103" s="1"/>
  <c r="E4209" i="103" s="1"/>
  <c r="D4209" i="103" s="1"/>
  <c r="R4209" i="103" s="1"/>
  <c r="D4204" i="103"/>
  <c r="R4204" i="103" s="1"/>
  <c r="D4184" i="103"/>
  <c r="T2" i="103"/>
  <c r="J4020" i="103"/>
  <c r="T4020" i="103" s="1"/>
  <c r="J3986" i="103"/>
  <c r="T3986" i="103" s="1"/>
  <c r="J4172" i="103"/>
  <c r="T4172" i="103" s="1"/>
  <c r="J4171" i="103"/>
  <c r="T4171" i="103" s="1"/>
  <c r="J4170" i="103"/>
  <c r="T4170" i="103" s="1"/>
  <c r="J4169" i="103"/>
  <c r="T4169" i="103" s="1"/>
  <c r="J4168" i="103"/>
  <c r="T4168" i="103" s="1"/>
  <c r="J4167" i="103"/>
  <c r="T4167" i="103" s="1"/>
  <c r="J4166" i="103"/>
  <c r="T4166" i="103" s="1"/>
  <c r="J4165" i="103"/>
  <c r="T4165" i="103" s="1"/>
  <c r="J4164" i="103"/>
  <c r="Y4164" i="103" s="1"/>
  <c r="J4163" i="103"/>
  <c r="J4162" i="103"/>
  <c r="J4156" i="103"/>
  <c r="T4156" i="103" s="1"/>
  <c r="T4146" i="103"/>
  <c r="J4140" i="103"/>
  <c r="T4140" i="103" s="1"/>
  <c r="J4139" i="103"/>
  <c r="T4139" i="103" s="1"/>
  <c r="J4138" i="103"/>
  <c r="T4138" i="103" s="1"/>
  <c r="J4137" i="103"/>
  <c r="T4137" i="103" s="1"/>
  <c r="J4136" i="103"/>
  <c r="T4136" i="103" s="1"/>
  <c r="J4135" i="103"/>
  <c r="T4135" i="103" s="1"/>
  <c r="J4134" i="103"/>
  <c r="T4134" i="103" s="1"/>
  <c r="J4133" i="103"/>
  <c r="T4133" i="103" s="1"/>
  <c r="J4132" i="103"/>
  <c r="T4132" i="103" s="1"/>
  <c r="J4131" i="103"/>
  <c r="J4130" i="103"/>
  <c r="J4124" i="103"/>
  <c r="T4124" i="103" s="1"/>
  <c r="J4123" i="103"/>
  <c r="T4123" i="103" s="1"/>
  <c r="J4122" i="103"/>
  <c r="T4122" i="103" s="1"/>
  <c r="J4121" i="103"/>
  <c r="T4121" i="103" s="1"/>
  <c r="J4120" i="103"/>
  <c r="T4120" i="103" s="1"/>
  <c r="J4119" i="103"/>
  <c r="T4119" i="103" s="1"/>
  <c r="J4108" i="103"/>
  <c r="T4108" i="103" s="1"/>
  <c r="J4107" i="103"/>
  <c r="T4107" i="103" s="1"/>
  <c r="J4106" i="103"/>
  <c r="T4106" i="103" s="1"/>
  <c r="J4105" i="103"/>
  <c r="T4105" i="103" s="1"/>
  <c r="J4104" i="103"/>
  <c r="T4104" i="103" s="1"/>
  <c r="J4103" i="103"/>
  <c r="T4103" i="103" s="1"/>
  <c r="J4102" i="103"/>
  <c r="T4102" i="103" s="1"/>
  <c r="J4101" i="103"/>
  <c r="T4101" i="103" s="1"/>
  <c r="J4092" i="103"/>
  <c r="T4092" i="103" s="1"/>
  <c r="J4091" i="103"/>
  <c r="T4091" i="103" s="1"/>
  <c r="J4090" i="103"/>
  <c r="T4090" i="103" s="1"/>
  <c r="J4089" i="103"/>
  <c r="T4089" i="103" s="1"/>
  <c r="J4088" i="103"/>
  <c r="T4088" i="103" s="1"/>
  <c r="J4087" i="103"/>
  <c r="T4087" i="103" s="1"/>
  <c r="J4086" i="103"/>
  <c r="T4086" i="103" s="1"/>
  <c r="J4085" i="103"/>
  <c r="T4085" i="103" s="1"/>
  <c r="J4084" i="103"/>
  <c r="T4084" i="103" s="1"/>
  <c r="J4083" i="103"/>
  <c r="T4083" i="103" s="1"/>
  <c r="J4082" i="103"/>
  <c r="T4082" i="103" s="1"/>
  <c r="J4076" i="103"/>
  <c r="T4076" i="103" s="1"/>
  <c r="J4075" i="103"/>
  <c r="T4075" i="103" s="1"/>
  <c r="J4074" i="103"/>
  <c r="T4074" i="103" s="1"/>
  <c r="J4073" i="103"/>
  <c r="T4073" i="103" s="1"/>
  <c r="J4072" i="103"/>
  <c r="T4072" i="103" s="1"/>
  <c r="J4071" i="103"/>
  <c r="T4071" i="103" s="1"/>
  <c r="J4070" i="103"/>
  <c r="T4070" i="103" s="1"/>
  <c r="J4069" i="103"/>
  <c r="T4069" i="103" s="1"/>
  <c r="J4068" i="103"/>
  <c r="T4068" i="103" s="1"/>
  <c r="J4067" i="103"/>
  <c r="T4067" i="103" s="1"/>
  <c r="J4066" i="103"/>
  <c r="T4066" i="103" s="1"/>
  <c r="J4060" i="103"/>
  <c r="T4060" i="103" s="1"/>
  <c r="J4059" i="103"/>
  <c r="T4059" i="103" s="1"/>
  <c r="J4058" i="103"/>
  <c r="T4058" i="103" s="1"/>
  <c r="J4057" i="103"/>
  <c r="T4057" i="103" s="1"/>
  <c r="J4056" i="103"/>
  <c r="T4056" i="103" s="1"/>
  <c r="J4055" i="103"/>
  <c r="T4055" i="103" s="1"/>
  <c r="J4054" i="103"/>
  <c r="T4054" i="103" s="1"/>
  <c r="J4053" i="103"/>
  <c r="T4053" i="103" s="1"/>
  <c r="J4052" i="103"/>
  <c r="T4052" i="103" s="1"/>
  <c r="J4044" i="103"/>
  <c r="T4044" i="103" s="1"/>
  <c r="J4043" i="103"/>
  <c r="T4043" i="103" s="1"/>
  <c r="J4042" i="103"/>
  <c r="T4042" i="103" s="1"/>
  <c r="J4041" i="103"/>
  <c r="T4041" i="103" s="1"/>
  <c r="J4040" i="103"/>
  <c r="T4040" i="103" s="1"/>
  <c r="J4039" i="103"/>
  <c r="T4039" i="103" s="1"/>
  <c r="J4038" i="103"/>
  <c r="T4038" i="103" s="1"/>
  <c r="J4037" i="103"/>
  <c r="T4037" i="103" s="1"/>
  <c r="J4036" i="103"/>
  <c r="T4036" i="103" s="1"/>
  <c r="J4028" i="103"/>
  <c r="T4028" i="103" s="1"/>
  <c r="J4027" i="103"/>
  <c r="T4027" i="103" s="1"/>
  <c r="J4026" i="103"/>
  <c r="T4026" i="103" s="1"/>
  <c r="J4025" i="103"/>
  <c r="T4025" i="103" s="1"/>
  <c r="J4024" i="103"/>
  <c r="T4024" i="103" s="1"/>
  <c r="J4023" i="103"/>
  <c r="T4023" i="103" s="1"/>
  <c r="J4022" i="103"/>
  <c r="T4022" i="103" s="1"/>
  <c r="J4021" i="103"/>
  <c r="T4021" i="103" s="1"/>
  <c r="J4019" i="103"/>
  <c r="T4019" i="103" s="1"/>
  <c r="J4018" i="103"/>
  <c r="T4018" i="103" s="1"/>
  <c r="J4012" i="103"/>
  <c r="T4012" i="103" s="1"/>
  <c r="J4011" i="103"/>
  <c r="T4011" i="103" s="1"/>
  <c r="J4010" i="103"/>
  <c r="T4010" i="103" s="1"/>
  <c r="J4009" i="103"/>
  <c r="T4009" i="103" s="1"/>
  <c r="J4008" i="103"/>
  <c r="T4008" i="103" s="1"/>
  <c r="J4007" i="103"/>
  <c r="T4007" i="103" s="1"/>
  <c r="J4006" i="103"/>
  <c r="T4006" i="103" s="1"/>
  <c r="J4005" i="103"/>
  <c r="T4005" i="103" s="1"/>
  <c r="J4004" i="103"/>
  <c r="T4004" i="103" s="1"/>
  <c r="J4003" i="103"/>
  <c r="T4003" i="103" s="1"/>
  <c r="J4002" i="103"/>
  <c r="T4002" i="103" s="1"/>
  <c r="J3996" i="103"/>
  <c r="T3996" i="103" s="1"/>
  <c r="J3995" i="103"/>
  <c r="T3995" i="103" s="1"/>
  <c r="J3994" i="103"/>
  <c r="T3994" i="103" s="1"/>
  <c r="J3993" i="103"/>
  <c r="T3993" i="103" s="1"/>
  <c r="J3992" i="103"/>
  <c r="T3992" i="103" s="1"/>
  <c r="J3991" i="103"/>
  <c r="T3991" i="103" s="1"/>
  <c r="J3990" i="103"/>
  <c r="T3990" i="103" s="1"/>
  <c r="J3989" i="103"/>
  <c r="T3989" i="103" s="1"/>
  <c r="J3988" i="103"/>
  <c r="T3988" i="103" s="1"/>
  <c r="J3987" i="103"/>
  <c r="T3987" i="103" s="1"/>
  <c r="J3976" i="103"/>
  <c r="T3976" i="103" s="1"/>
  <c r="J3977" i="103"/>
  <c r="T3977" i="103" s="1"/>
  <c r="J3978" i="103"/>
  <c r="T3978" i="103" s="1"/>
  <c r="J3979" i="103"/>
  <c r="T3979" i="103" s="1"/>
  <c r="J3980" i="103"/>
  <c r="T3980" i="103" s="1"/>
  <c r="C4176" i="103"/>
  <c r="C4163" i="103"/>
  <c r="D4163" i="103" s="1"/>
  <c r="C4160" i="103"/>
  <c r="D4160" i="103" s="1"/>
  <c r="C4147" i="103"/>
  <c r="D4147" i="103" s="1"/>
  <c r="C4144" i="103"/>
  <c r="D4144" i="103" s="1"/>
  <c r="R4144" i="103" s="1"/>
  <c r="C4131" i="103"/>
  <c r="D4131" i="103" s="1"/>
  <c r="C4128" i="103"/>
  <c r="D4128" i="103" s="1"/>
  <c r="C4115" i="103"/>
  <c r="D4115" i="103" s="1"/>
  <c r="C4112" i="103"/>
  <c r="D4112" i="103" s="1"/>
  <c r="C4099" i="103"/>
  <c r="D4099" i="103" s="1"/>
  <c r="C4096" i="103"/>
  <c r="D4096" i="103" s="1"/>
  <c r="C4083" i="103"/>
  <c r="D4083" i="103" s="1"/>
  <c r="C4080" i="103"/>
  <c r="D4080" i="103" s="1"/>
  <c r="C4067" i="103"/>
  <c r="D4067" i="103" s="1"/>
  <c r="C4064" i="103"/>
  <c r="D4064" i="103" s="1"/>
  <c r="C4051" i="103"/>
  <c r="D4051" i="103" s="1"/>
  <c r="C4048" i="103"/>
  <c r="D4048" i="103" s="1"/>
  <c r="C4035" i="103"/>
  <c r="D4035" i="103" s="1"/>
  <c r="C4032" i="103"/>
  <c r="C4019" i="103"/>
  <c r="D4019" i="103" s="1"/>
  <c r="C4016" i="103"/>
  <c r="D4016" i="103" s="1"/>
  <c r="C4003" i="103"/>
  <c r="D4003" i="103" s="1"/>
  <c r="C4000" i="103"/>
  <c r="D4000" i="103" s="1"/>
  <c r="R4000" i="103" s="1"/>
  <c r="C3987" i="103"/>
  <c r="C3971" i="103"/>
  <c r="C3955" i="103"/>
  <c r="AN4177" i="103"/>
  <c r="AH4177" i="103"/>
  <c r="AN4176" i="103"/>
  <c r="AH4176" i="103"/>
  <c r="D4176" i="103"/>
  <c r="R4176" i="103" s="1"/>
  <c r="AN4175" i="103"/>
  <c r="AH4175" i="103"/>
  <c r="D4175" i="103"/>
  <c r="R4175" i="103" s="1"/>
  <c r="AN4174" i="103"/>
  <c r="AH4174" i="103"/>
  <c r="D4174" i="103"/>
  <c r="R4174" i="103" s="1"/>
  <c r="AN4173" i="103"/>
  <c r="AH4173" i="103"/>
  <c r="D4173" i="103"/>
  <c r="R4173" i="103" s="1"/>
  <c r="AN4172" i="103"/>
  <c r="AH4172" i="103"/>
  <c r="AN4171" i="103"/>
  <c r="AH4171" i="103"/>
  <c r="D4171" i="103"/>
  <c r="R4171" i="103" s="1"/>
  <c r="AN4170" i="103"/>
  <c r="AH4170" i="103"/>
  <c r="D4170" i="103"/>
  <c r="R4170" i="103" s="1"/>
  <c r="AN4169" i="103"/>
  <c r="AH4169" i="103"/>
  <c r="D4169" i="103"/>
  <c r="R4169" i="103" s="1"/>
  <c r="AN4168" i="103"/>
  <c r="AH4168" i="103"/>
  <c r="AN4167" i="103"/>
  <c r="AH4167" i="103"/>
  <c r="D4167" i="103"/>
  <c r="AN4166" i="103"/>
  <c r="AH4166" i="103"/>
  <c r="D4166" i="103"/>
  <c r="AN4165" i="103"/>
  <c r="AH4165" i="103"/>
  <c r="D4165" i="103"/>
  <c r="AN4164" i="103"/>
  <c r="AH4164" i="103"/>
  <c r="D4164" i="103"/>
  <c r="AN4163" i="103"/>
  <c r="AH4163" i="103"/>
  <c r="E4163" i="103"/>
  <c r="AC4163" i="103" s="1"/>
  <c r="AH4162" i="103"/>
  <c r="D4162" i="103"/>
  <c r="R4162" i="103" s="1"/>
  <c r="AN4161" i="103"/>
  <c r="AH4161" i="103"/>
  <c r="AN4160" i="103"/>
  <c r="AH4160" i="103"/>
  <c r="AN4159" i="103"/>
  <c r="AH4159" i="103"/>
  <c r="D4159" i="103"/>
  <c r="AN4158" i="103"/>
  <c r="AH4158" i="103"/>
  <c r="D4158" i="103"/>
  <c r="AN4157" i="103"/>
  <c r="AH4157" i="103"/>
  <c r="D4157" i="103"/>
  <c r="R4157" i="103" s="1"/>
  <c r="AN4156" i="103"/>
  <c r="AH4156" i="103"/>
  <c r="AN4155" i="103"/>
  <c r="AH4155" i="103"/>
  <c r="D4155" i="103"/>
  <c r="R4155" i="103" s="1"/>
  <c r="AN4154" i="103"/>
  <c r="AH4154" i="103"/>
  <c r="D4154" i="103"/>
  <c r="AN4153" i="103"/>
  <c r="AH4153" i="103"/>
  <c r="D4153" i="103"/>
  <c r="AN4152" i="103"/>
  <c r="AH4152" i="103"/>
  <c r="AN4151" i="103"/>
  <c r="AH4151" i="103"/>
  <c r="D4151" i="103"/>
  <c r="AN4150" i="103"/>
  <c r="AH4150" i="103"/>
  <c r="D4150" i="103"/>
  <c r="AN4149" i="103"/>
  <c r="AH4149" i="103"/>
  <c r="D4149" i="103"/>
  <c r="AN4148" i="103"/>
  <c r="AH4148" i="103"/>
  <c r="D4148" i="103"/>
  <c r="AN4147" i="103"/>
  <c r="AH4147" i="103"/>
  <c r="E4147" i="103"/>
  <c r="T4147" i="103" s="1"/>
  <c r="AH4146" i="103"/>
  <c r="D4146" i="103"/>
  <c r="R4146" i="103" s="1"/>
  <c r="AN4145" i="103"/>
  <c r="AH4145" i="103"/>
  <c r="AN4144" i="103"/>
  <c r="AH4144" i="103"/>
  <c r="AN4143" i="103"/>
  <c r="AH4143" i="103"/>
  <c r="D4143" i="103"/>
  <c r="R4143" i="103" s="1"/>
  <c r="AN4142" i="103"/>
  <c r="AH4142" i="103"/>
  <c r="D4142" i="103"/>
  <c r="R4142" i="103" s="1"/>
  <c r="AN4141" i="103"/>
  <c r="AH4141" i="103"/>
  <c r="D4141" i="103"/>
  <c r="R4141" i="103" s="1"/>
  <c r="AN4140" i="103"/>
  <c r="AH4140" i="103"/>
  <c r="AN4139" i="103"/>
  <c r="AH4139" i="103"/>
  <c r="D4139" i="103"/>
  <c r="R4139" i="103" s="1"/>
  <c r="AN4138" i="103"/>
  <c r="AH4138" i="103"/>
  <c r="D4138" i="103"/>
  <c r="R4138" i="103" s="1"/>
  <c r="AN4137" i="103"/>
  <c r="AH4137" i="103"/>
  <c r="D4137" i="103"/>
  <c r="R4137" i="103" s="1"/>
  <c r="AN4136" i="103"/>
  <c r="AH4136" i="103"/>
  <c r="AN4135" i="103"/>
  <c r="AH4135" i="103"/>
  <c r="D4135" i="103"/>
  <c r="AN4134" i="103"/>
  <c r="AH4134" i="103"/>
  <c r="D4134" i="103"/>
  <c r="AN4133" i="103"/>
  <c r="AH4133" i="103"/>
  <c r="D4133" i="103"/>
  <c r="AN4132" i="103"/>
  <c r="AH4132" i="103"/>
  <c r="D4132" i="103"/>
  <c r="AN4131" i="103"/>
  <c r="AH4131" i="103"/>
  <c r="E4131" i="103"/>
  <c r="AH4130" i="103"/>
  <c r="D4130" i="103"/>
  <c r="R4130" i="103" s="1"/>
  <c r="AN4129" i="103"/>
  <c r="AH4129" i="103"/>
  <c r="AN4128" i="103"/>
  <c r="AH4128" i="103"/>
  <c r="AN4127" i="103"/>
  <c r="AH4127" i="103"/>
  <c r="D4127" i="103"/>
  <c r="AN4126" i="103"/>
  <c r="AH4126" i="103"/>
  <c r="D4126" i="103"/>
  <c r="AN4125" i="103"/>
  <c r="AH4125" i="103"/>
  <c r="D4125" i="103"/>
  <c r="R4125" i="103" s="1"/>
  <c r="AN4124" i="103"/>
  <c r="AH4124" i="103"/>
  <c r="AN4123" i="103"/>
  <c r="AH4123" i="103"/>
  <c r="D4123" i="103"/>
  <c r="AN4122" i="103"/>
  <c r="AH4122" i="103"/>
  <c r="D4122" i="103"/>
  <c r="AN4121" i="103"/>
  <c r="AH4121" i="103"/>
  <c r="D4121" i="103"/>
  <c r="AN4120" i="103"/>
  <c r="AH4120" i="103"/>
  <c r="AN4119" i="103"/>
  <c r="AH4119" i="103"/>
  <c r="D4119" i="103"/>
  <c r="AN4118" i="103"/>
  <c r="AH4118" i="103"/>
  <c r="D4118" i="103"/>
  <c r="AN4117" i="103"/>
  <c r="AH4117" i="103"/>
  <c r="D4117" i="103"/>
  <c r="AN4116" i="103"/>
  <c r="AH4116" i="103"/>
  <c r="D4116" i="103"/>
  <c r="AN4115" i="103"/>
  <c r="AH4115" i="103"/>
  <c r="E4115" i="103"/>
  <c r="AH4114" i="103"/>
  <c r="D4114" i="103"/>
  <c r="R4114" i="103" s="1"/>
  <c r="AN4113" i="103"/>
  <c r="AH4113" i="103"/>
  <c r="AN4112" i="103"/>
  <c r="AH4112" i="103"/>
  <c r="AN4111" i="103"/>
  <c r="AH4111" i="103"/>
  <c r="D4111" i="103"/>
  <c r="AN4110" i="103"/>
  <c r="AH4110" i="103"/>
  <c r="D4110" i="103"/>
  <c r="AN4109" i="103"/>
  <c r="AH4109" i="103"/>
  <c r="D4109" i="103"/>
  <c r="R4109" i="103" s="1"/>
  <c r="AN4108" i="103"/>
  <c r="AH4108" i="103"/>
  <c r="AN4107" i="103"/>
  <c r="AH4107" i="103"/>
  <c r="D4107" i="103"/>
  <c r="AN4106" i="103"/>
  <c r="AH4106" i="103"/>
  <c r="D4106" i="103"/>
  <c r="AN4105" i="103"/>
  <c r="AH4105" i="103"/>
  <c r="D4105" i="103"/>
  <c r="AN4104" i="103"/>
  <c r="AH4104" i="103"/>
  <c r="AN4103" i="103"/>
  <c r="AH4103" i="103"/>
  <c r="D4103" i="103"/>
  <c r="AN4102" i="103"/>
  <c r="AH4102" i="103"/>
  <c r="D4102" i="103"/>
  <c r="AN4101" i="103"/>
  <c r="AH4101" i="103"/>
  <c r="D4101" i="103"/>
  <c r="AN4100" i="103"/>
  <c r="AH4100" i="103"/>
  <c r="D4100" i="103"/>
  <c r="AN4099" i="103"/>
  <c r="AH4099" i="103"/>
  <c r="E4099" i="103"/>
  <c r="AH4098" i="103"/>
  <c r="D4098" i="103"/>
  <c r="R4098" i="103" s="1"/>
  <c r="AN4097" i="103"/>
  <c r="AH4097" i="103"/>
  <c r="AN4096" i="103"/>
  <c r="AH4096" i="103"/>
  <c r="AN4095" i="103"/>
  <c r="AH4095" i="103"/>
  <c r="D4095" i="103"/>
  <c r="AN4094" i="103"/>
  <c r="AH4094" i="103"/>
  <c r="D4094" i="103"/>
  <c r="R4094" i="103" s="1"/>
  <c r="AN4093" i="103"/>
  <c r="AH4093" i="103"/>
  <c r="D4093" i="103"/>
  <c r="R4093" i="103" s="1"/>
  <c r="AN4092" i="103"/>
  <c r="AH4092" i="103"/>
  <c r="AN4091" i="103"/>
  <c r="AH4091" i="103"/>
  <c r="D4091" i="103"/>
  <c r="R4091" i="103" s="1"/>
  <c r="AN4090" i="103"/>
  <c r="AH4090" i="103"/>
  <c r="D4090" i="103"/>
  <c r="AN4089" i="103"/>
  <c r="AH4089" i="103"/>
  <c r="D4089" i="103"/>
  <c r="AN4088" i="103"/>
  <c r="AH4088" i="103"/>
  <c r="AN4087" i="103"/>
  <c r="AH4087" i="103"/>
  <c r="D4087" i="103"/>
  <c r="AN4086" i="103"/>
  <c r="AH4086" i="103"/>
  <c r="D4086" i="103"/>
  <c r="AN4085" i="103"/>
  <c r="AH4085" i="103"/>
  <c r="D4085" i="103"/>
  <c r="AN4084" i="103"/>
  <c r="AH4084" i="103"/>
  <c r="D4084" i="103"/>
  <c r="AN4083" i="103"/>
  <c r="AH4083" i="103"/>
  <c r="E4083" i="103"/>
  <c r="E4084" i="103" s="1"/>
  <c r="E4085" i="103" s="1"/>
  <c r="AH4082" i="103"/>
  <c r="D4082" i="103"/>
  <c r="R4082" i="103" s="1"/>
  <c r="AN4081" i="103"/>
  <c r="AH4081" i="103"/>
  <c r="AN4080" i="103"/>
  <c r="AH4080" i="103"/>
  <c r="AN4079" i="103"/>
  <c r="AH4079" i="103"/>
  <c r="D4079" i="103"/>
  <c r="AN4078" i="103"/>
  <c r="AH4078" i="103"/>
  <c r="D4078" i="103"/>
  <c r="R4078" i="103" s="1"/>
  <c r="AN4077" i="103"/>
  <c r="AH4077" i="103"/>
  <c r="D4077" i="103"/>
  <c r="R4077" i="103" s="1"/>
  <c r="AN4076" i="103"/>
  <c r="AH4076" i="103"/>
  <c r="AN4075" i="103"/>
  <c r="AH4075" i="103"/>
  <c r="D4075" i="103"/>
  <c r="AN4074" i="103"/>
  <c r="AH4074" i="103"/>
  <c r="D4074" i="103"/>
  <c r="R4074" i="103" s="1"/>
  <c r="AN4073" i="103"/>
  <c r="AH4073" i="103"/>
  <c r="D4073" i="103"/>
  <c r="R4073" i="103" s="1"/>
  <c r="AN4072" i="103"/>
  <c r="AH4072" i="103"/>
  <c r="AN4071" i="103"/>
  <c r="AH4071" i="103"/>
  <c r="D4071" i="103"/>
  <c r="AN4070" i="103"/>
  <c r="AH4070" i="103"/>
  <c r="D4070" i="103"/>
  <c r="AN4069" i="103"/>
  <c r="AH4069" i="103"/>
  <c r="D4069" i="103"/>
  <c r="AN4068" i="103"/>
  <c r="AH4068" i="103"/>
  <c r="D4068" i="103"/>
  <c r="AN4067" i="103"/>
  <c r="AH4067" i="103"/>
  <c r="E4067" i="103"/>
  <c r="E4068" i="103" s="1"/>
  <c r="AH4066" i="103"/>
  <c r="D4066" i="103"/>
  <c r="R4066" i="103" s="1"/>
  <c r="AN4065" i="103"/>
  <c r="AH4065" i="103"/>
  <c r="AN4064" i="103"/>
  <c r="AH4064" i="103"/>
  <c r="AN4063" i="103"/>
  <c r="AH4063" i="103"/>
  <c r="D4063" i="103"/>
  <c r="AN4062" i="103"/>
  <c r="AH4062" i="103"/>
  <c r="D4062" i="103"/>
  <c r="AN4061" i="103"/>
  <c r="AH4061" i="103"/>
  <c r="D4061" i="103"/>
  <c r="R4061" i="103" s="1"/>
  <c r="AN4060" i="103"/>
  <c r="AH4060" i="103"/>
  <c r="AN4059" i="103"/>
  <c r="AH4059" i="103"/>
  <c r="D4059" i="103"/>
  <c r="AN4058" i="103"/>
  <c r="AH4058" i="103"/>
  <c r="D4058" i="103"/>
  <c r="AN4057" i="103"/>
  <c r="AH4057" i="103"/>
  <c r="D4057" i="103"/>
  <c r="AN4056" i="103"/>
  <c r="AH4056" i="103"/>
  <c r="AN4055" i="103"/>
  <c r="AH4055" i="103"/>
  <c r="D4055" i="103"/>
  <c r="R4055" i="103" s="1"/>
  <c r="AN4054" i="103"/>
  <c r="AH4054" i="103"/>
  <c r="D4054" i="103"/>
  <c r="AN4053" i="103"/>
  <c r="AH4053" i="103"/>
  <c r="D4053" i="103"/>
  <c r="AN4052" i="103"/>
  <c r="AH4052" i="103"/>
  <c r="D4052" i="103"/>
  <c r="AN4051" i="103"/>
  <c r="AH4051" i="103"/>
  <c r="E4051" i="103"/>
  <c r="AH4050" i="103"/>
  <c r="D4050" i="103"/>
  <c r="R4050" i="103" s="1"/>
  <c r="AN4049" i="103"/>
  <c r="AH4049" i="103"/>
  <c r="AN4048" i="103"/>
  <c r="AH4048" i="103"/>
  <c r="AN4047" i="103"/>
  <c r="AH4047" i="103"/>
  <c r="D4047" i="103"/>
  <c r="AN4046" i="103"/>
  <c r="AH4046" i="103"/>
  <c r="D4046" i="103"/>
  <c r="R4046" i="103" s="1"/>
  <c r="AN4045" i="103"/>
  <c r="AH4045" i="103"/>
  <c r="D4045" i="103"/>
  <c r="R4045" i="103" s="1"/>
  <c r="AN4044" i="103"/>
  <c r="AH4044" i="103"/>
  <c r="AN4043" i="103"/>
  <c r="AH4043" i="103"/>
  <c r="D4043" i="103"/>
  <c r="R4043" i="103" s="1"/>
  <c r="AN4042" i="103"/>
  <c r="AH4042" i="103"/>
  <c r="D4042" i="103"/>
  <c r="AN4041" i="103"/>
  <c r="AH4041" i="103"/>
  <c r="D4041" i="103"/>
  <c r="AN4040" i="103"/>
  <c r="AH4040" i="103"/>
  <c r="AN4039" i="103"/>
  <c r="AH4039" i="103"/>
  <c r="D4039" i="103"/>
  <c r="AN4038" i="103"/>
  <c r="AH4038" i="103"/>
  <c r="D4038" i="103"/>
  <c r="AN4037" i="103"/>
  <c r="AH4037" i="103"/>
  <c r="D4037" i="103"/>
  <c r="AN4036" i="103"/>
  <c r="AH4036" i="103"/>
  <c r="D4036" i="103"/>
  <c r="AN4035" i="103"/>
  <c r="AH4035" i="103"/>
  <c r="E4035" i="103"/>
  <c r="AH4034" i="103"/>
  <c r="D4034" i="103"/>
  <c r="R4034" i="103" s="1"/>
  <c r="AN4033" i="103"/>
  <c r="AH4033" i="103"/>
  <c r="AN4032" i="103"/>
  <c r="AH4032" i="103"/>
  <c r="D4032" i="103"/>
  <c r="AN4031" i="103"/>
  <c r="AH4031" i="103"/>
  <c r="D4031" i="103"/>
  <c r="AN4030" i="103"/>
  <c r="AH4030" i="103"/>
  <c r="D4030" i="103"/>
  <c r="R4030" i="103" s="1"/>
  <c r="AN4029" i="103"/>
  <c r="AH4029" i="103"/>
  <c r="D4029" i="103"/>
  <c r="R4029" i="103" s="1"/>
  <c r="AN4028" i="103"/>
  <c r="AH4028" i="103"/>
  <c r="AN4027" i="103"/>
  <c r="AH4027" i="103"/>
  <c r="D4027" i="103"/>
  <c r="AN4026" i="103"/>
  <c r="AH4026" i="103"/>
  <c r="D4026" i="103"/>
  <c r="AN4025" i="103"/>
  <c r="AH4025" i="103"/>
  <c r="D4025" i="103"/>
  <c r="AN4024" i="103"/>
  <c r="AH4024" i="103"/>
  <c r="AN4023" i="103"/>
  <c r="AH4023" i="103"/>
  <c r="D4023" i="103"/>
  <c r="AN4022" i="103"/>
  <c r="AH4022" i="103"/>
  <c r="D4022" i="103"/>
  <c r="AN4021" i="103"/>
  <c r="AH4021" i="103"/>
  <c r="D4021" i="103"/>
  <c r="AN4020" i="103"/>
  <c r="AH4020" i="103"/>
  <c r="D4020" i="103"/>
  <c r="AN4019" i="103"/>
  <c r="AH4019" i="103"/>
  <c r="E4019" i="103"/>
  <c r="E4020" i="103" s="1"/>
  <c r="AH4018" i="103"/>
  <c r="D4018" i="103"/>
  <c r="R4018" i="103" s="1"/>
  <c r="AN4017" i="103"/>
  <c r="AH4017" i="103"/>
  <c r="AN4016" i="103"/>
  <c r="AH4016" i="103"/>
  <c r="AN4015" i="103"/>
  <c r="AH4015" i="103"/>
  <c r="D4015" i="103"/>
  <c r="AN4014" i="103"/>
  <c r="AH4014" i="103"/>
  <c r="D4014" i="103"/>
  <c r="AN4013" i="103"/>
  <c r="AH4013" i="103"/>
  <c r="D4013" i="103"/>
  <c r="R4013" i="103" s="1"/>
  <c r="AN4012" i="103"/>
  <c r="AH4012" i="103"/>
  <c r="AN4011" i="103"/>
  <c r="AH4011" i="103"/>
  <c r="D4011" i="103"/>
  <c r="R4011" i="103" s="1"/>
  <c r="AN4010" i="103"/>
  <c r="AH4010" i="103"/>
  <c r="D4010" i="103"/>
  <c r="AN4009" i="103"/>
  <c r="AH4009" i="103"/>
  <c r="D4009" i="103"/>
  <c r="AN4008" i="103"/>
  <c r="AH4008" i="103"/>
  <c r="AN4007" i="103"/>
  <c r="AH4007" i="103"/>
  <c r="D4007" i="103"/>
  <c r="AN4006" i="103"/>
  <c r="AH4006" i="103"/>
  <c r="D4006" i="103"/>
  <c r="AN4005" i="103"/>
  <c r="AH4005" i="103"/>
  <c r="D4005" i="103"/>
  <c r="AN4004" i="103"/>
  <c r="AH4004" i="103"/>
  <c r="D4004" i="103"/>
  <c r="AN4003" i="103"/>
  <c r="AH4003" i="103"/>
  <c r="E4003" i="103"/>
  <c r="E4004" i="103" s="1"/>
  <c r="AH4002" i="103"/>
  <c r="D4002" i="103"/>
  <c r="R4002" i="103" s="1"/>
  <c r="AN4001" i="103"/>
  <c r="AH4001" i="103"/>
  <c r="AN4000" i="103"/>
  <c r="AH4000" i="103"/>
  <c r="AN3999" i="103"/>
  <c r="AH3999" i="103"/>
  <c r="D3999" i="103"/>
  <c r="R3999" i="103" s="1"/>
  <c r="AN3998" i="103"/>
  <c r="AH3998" i="103"/>
  <c r="D3998" i="103"/>
  <c r="R3998" i="103" s="1"/>
  <c r="AN3997" i="103"/>
  <c r="AH3997" i="103"/>
  <c r="D3997" i="103"/>
  <c r="R3997" i="103" s="1"/>
  <c r="AN3996" i="103"/>
  <c r="AH3996" i="103"/>
  <c r="AN3995" i="103"/>
  <c r="AH3995" i="103"/>
  <c r="D3995" i="103"/>
  <c r="R3995" i="103" s="1"/>
  <c r="AN3994" i="103"/>
  <c r="AH3994" i="103"/>
  <c r="D3994" i="103"/>
  <c r="AN3993" i="103"/>
  <c r="AH3993" i="103"/>
  <c r="D3993" i="103"/>
  <c r="AN3992" i="103"/>
  <c r="AH3992" i="103"/>
  <c r="AN3991" i="103"/>
  <c r="AH3991" i="103"/>
  <c r="D3991" i="103"/>
  <c r="AN3990" i="103"/>
  <c r="AH3990" i="103"/>
  <c r="D3990" i="103"/>
  <c r="AN3989" i="103"/>
  <c r="AH3989" i="103"/>
  <c r="D3989" i="103"/>
  <c r="AN3988" i="103"/>
  <c r="AH3988" i="103"/>
  <c r="D3988" i="103"/>
  <c r="AN3987" i="103"/>
  <c r="AH3987" i="103"/>
  <c r="E3987" i="103"/>
  <c r="E3988" i="103" s="1"/>
  <c r="D3987" i="103"/>
  <c r="AH3986" i="103"/>
  <c r="D3986" i="103"/>
  <c r="R3986" i="103" s="1"/>
  <c r="AN3985" i="103"/>
  <c r="AH3985" i="103"/>
  <c r="AN3984" i="103"/>
  <c r="AH3984" i="103"/>
  <c r="C3984" i="103"/>
  <c r="D3984" i="103" s="1"/>
  <c r="R3984" i="103" s="1"/>
  <c r="AN3983" i="103"/>
  <c r="AH3983" i="103"/>
  <c r="D3983" i="103"/>
  <c r="R3983" i="103" s="1"/>
  <c r="AN3982" i="103"/>
  <c r="AH3982" i="103"/>
  <c r="D3982" i="103"/>
  <c r="R3982" i="103" s="1"/>
  <c r="AN3981" i="103"/>
  <c r="AH3981" i="103"/>
  <c r="D3981" i="103"/>
  <c r="R3981" i="103" s="1"/>
  <c r="AN3980" i="103"/>
  <c r="AH3980" i="103"/>
  <c r="AN3979" i="103"/>
  <c r="AH3979" i="103"/>
  <c r="D3979" i="103"/>
  <c r="AN3978" i="103"/>
  <c r="AH3978" i="103"/>
  <c r="D3978" i="103"/>
  <c r="AN3977" i="103"/>
  <c r="AH3977" i="103"/>
  <c r="D3977" i="103"/>
  <c r="AN3976" i="103"/>
  <c r="AH3976" i="103"/>
  <c r="AN3975" i="103"/>
  <c r="AH3975" i="103"/>
  <c r="D3975" i="103"/>
  <c r="AN3974" i="103"/>
  <c r="AH3974" i="103"/>
  <c r="D3974" i="103"/>
  <c r="AN3973" i="103"/>
  <c r="AH3973" i="103"/>
  <c r="D3973" i="103"/>
  <c r="AN3972" i="103"/>
  <c r="AH3972" i="103"/>
  <c r="D3972" i="103"/>
  <c r="AN3971" i="103"/>
  <c r="AH3971" i="103"/>
  <c r="E3971" i="103"/>
  <c r="D3971" i="103"/>
  <c r="AH3970" i="103"/>
  <c r="D3970" i="103"/>
  <c r="R3970" i="103" s="1"/>
  <c r="R4472" i="103" l="1"/>
  <c r="AC4212" i="103"/>
  <c r="U4212" i="103" s="1"/>
  <c r="R3987" i="103"/>
  <c r="R4293" i="103"/>
  <c r="R4326" i="103"/>
  <c r="E4437" i="103"/>
  <c r="R4328" i="103"/>
  <c r="E4333" i="103"/>
  <c r="E4334" i="103" s="1"/>
  <c r="E4335" i="103" s="1"/>
  <c r="E4336" i="103" s="1"/>
  <c r="E4337" i="103" s="1"/>
  <c r="D4337" i="103" s="1"/>
  <c r="R4337" i="103" s="1"/>
  <c r="R4327" i="103"/>
  <c r="R4229" i="103"/>
  <c r="R4230" i="103"/>
  <c r="C599" i="94"/>
  <c r="AJ598" i="94"/>
  <c r="W598" i="94" s="1"/>
  <c r="V598" i="94"/>
  <c r="T4181" i="103"/>
  <c r="R4181" i="103"/>
  <c r="R4292" i="103"/>
  <c r="E4301" i="103"/>
  <c r="E4302" i="103" s="1"/>
  <c r="E4303" i="103" s="1"/>
  <c r="E4304" i="103" s="1"/>
  <c r="E4305" i="103" s="1"/>
  <c r="D4305" i="103" s="1"/>
  <c r="R4305" i="103" s="1"/>
  <c r="R4325" i="103"/>
  <c r="E4237" i="103"/>
  <c r="E4238" i="103" s="1"/>
  <c r="E4239" i="103" s="1"/>
  <c r="E4240" i="103" s="1"/>
  <c r="E4241" i="103" s="1"/>
  <c r="D4241" i="103" s="1"/>
  <c r="R4241" i="103" s="1"/>
  <c r="R4232" i="103"/>
  <c r="R4180" i="103"/>
  <c r="U4227" i="103"/>
  <c r="R4295" i="103"/>
  <c r="T4180" i="103"/>
  <c r="AC4180" i="103"/>
  <c r="U4180" i="103" s="1"/>
  <c r="R4294" i="103"/>
  <c r="R4296" i="103"/>
  <c r="U4179" i="103"/>
  <c r="R4231" i="103"/>
  <c r="U4323" i="103"/>
  <c r="R4147" i="103"/>
  <c r="R4247" i="103"/>
  <c r="R4246" i="103"/>
  <c r="E4036" i="103"/>
  <c r="E4037" i="103" s="1"/>
  <c r="T4035" i="103"/>
  <c r="AC4035" i="103"/>
  <c r="U4035" i="103" s="1"/>
  <c r="E4052" i="103"/>
  <c r="E4053" i="103" s="1"/>
  <c r="T4051" i="103"/>
  <c r="AC4051" i="103"/>
  <c r="U4051" i="103" s="1"/>
  <c r="R4067" i="103"/>
  <c r="E4116" i="103"/>
  <c r="AC4116" i="103" s="1"/>
  <c r="U4116" i="103" s="1"/>
  <c r="T4115" i="103"/>
  <c r="AC4115" i="103"/>
  <c r="U4115" i="103" s="1"/>
  <c r="E4132" i="103"/>
  <c r="R4132" i="103" s="1"/>
  <c r="AC4131" i="103"/>
  <c r="D4252" i="103"/>
  <c r="R4252" i="103" s="1"/>
  <c r="U4291" i="103"/>
  <c r="E4100" i="103"/>
  <c r="T4099" i="103"/>
  <c r="AC4099" i="103"/>
  <c r="U4099" i="103" s="1"/>
  <c r="R3971" i="103"/>
  <c r="R4263" i="103"/>
  <c r="E4342" i="103"/>
  <c r="R4003" i="103"/>
  <c r="T4162" i="103"/>
  <c r="Y4162" i="103"/>
  <c r="U4162" i="103" s="1"/>
  <c r="R4244" i="103"/>
  <c r="R4261" i="103"/>
  <c r="R4324" i="103"/>
  <c r="T4131" i="103"/>
  <c r="Y4131" i="103"/>
  <c r="E3972" i="103"/>
  <c r="T3972" i="103" s="1"/>
  <c r="T3971" i="103"/>
  <c r="AC3971" i="103"/>
  <c r="U3971" i="103" s="1"/>
  <c r="T4163" i="103"/>
  <c r="Y4163" i="103"/>
  <c r="U4163" i="103" s="1"/>
  <c r="R4248" i="103"/>
  <c r="R4245" i="103"/>
  <c r="E4148" i="103"/>
  <c r="R4148" i="103" s="1"/>
  <c r="AC4147" i="103"/>
  <c r="U4147" i="103" s="1"/>
  <c r="T4130" i="103"/>
  <c r="Y4130" i="103"/>
  <c r="U4130" i="103" s="1"/>
  <c r="R4432" i="103"/>
  <c r="R4381" i="103"/>
  <c r="R4430" i="103"/>
  <c r="R4431" i="103"/>
  <c r="T4100" i="103"/>
  <c r="R4429" i="103"/>
  <c r="T4116" i="103"/>
  <c r="R4383" i="103"/>
  <c r="E4214" i="103"/>
  <c r="T4213" i="103"/>
  <c r="AC4213" i="103"/>
  <c r="U4213" i="103" s="1"/>
  <c r="R4384" i="103"/>
  <c r="E4182" i="103"/>
  <c r="AC4181" i="103"/>
  <c r="U4181" i="103" s="1"/>
  <c r="R4399" i="103"/>
  <c r="R4365" i="103"/>
  <c r="R4350" i="103"/>
  <c r="AJ575" i="94"/>
  <c r="W575" i="94" s="1"/>
  <c r="C576" i="94"/>
  <c r="V575" i="94"/>
  <c r="R3988" i="103"/>
  <c r="R4269" i="103"/>
  <c r="R4163" i="103"/>
  <c r="D4152" i="103"/>
  <c r="R4131" i="103"/>
  <c r="R4004" i="103"/>
  <c r="R4115" i="103"/>
  <c r="R4099" i="103"/>
  <c r="D4104" i="103"/>
  <c r="R4085" i="103"/>
  <c r="R4084" i="103"/>
  <c r="R4083" i="103"/>
  <c r="R4068" i="103"/>
  <c r="D4072" i="103"/>
  <c r="R4051" i="103"/>
  <c r="R4036" i="103"/>
  <c r="R4035" i="103"/>
  <c r="R4020" i="103"/>
  <c r="R4019" i="103"/>
  <c r="D4024" i="103"/>
  <c r="D4008" i="103"/>
  <c r="D4088" i="103"/>
  <c r="D3976" i="103"/>
  <c r="D4168" i="103"/>
  <c r="D4040" i="103"/>
  <c r="D3992" i="103"/>
  <c r="D4056" i="103"/>
  <c r="D4136" i="103"/>
  <c r="D4120" i="103"/>
  <c r="E4164" i="103"/>
  <c r="E4149" i="103"/>
  <c r="E4101" i="103"/>
  <c r="E4086" i="103"/>
  <c r="R4086" i="103" s="1"/>
  <c r="E4069" i="103"/>
  <c r="E4054" i="103"/>
  <c r="E4038" i="103"/>
  <c r="E4021" i="103"/>
  <c r="E4005" i="103"/>
  <c r="R4005" i="103" s="1"/>
  <c r="E3989" i="103"/>
  <c r="R3989" i="103" s="1"/>
  <c r="V555" i="94"/>
  <c r="V556" i="94"/>
  <c r="V557" i="94"/>
  <c r="V558" i="94"/>
  <c r="V559" i="94"/>
  <c r="V560" i="94"/>
  <c r="V561" i="94"/>
  <c r="V562" i="94"/>
  <c r="V563" i="94"/>
  <c r="V564" i="94"/>
  <c r="V565" i="94"/>
  <c r="V566" i="94"/>
  <c r="V567" i="94"/>
  <c r="V568" i="94"/>
  <c r="V569" i="94"/>
  <c r="AS556" i="94"/>
  <c r="AT556" i="94"/>
  <c r="AU556" i="94"/>
  <c r="AS557" i="94"/>
  <c r="AT557" i="94"/>
  <c r="AU557" i="94"/>
  <c r="AS558" i="94"/>
  <c r="AT558" i="94"/>
  <c r="AU558" i="94"/>
  <c r="AS559" i="94"/>
  <c r="AT559" i="94"/>
  <c r="AU559" i="94"/>
  <c r="AS560" i="94"/>
  <c r="AT560" i="94"/>
  <c r="AU560" i="94"/>
  <c r="AS561" i="94"/>
  <c r="AT561" i="94"/>
  <c r="AU561" i="94"/>
  <c r="AS562" i="94"/>
  <c r="AT562" i="94"/>
  <c r="AU562" i="94"/>
  <c r="AS563" i="94"/>
  <c r="AT563" i="94"/>
  <c r="AU563" i="94"/>
  <c r="AS564" i="94"/>
  <c r="AT564" i="94"/>
  <c r="AU564" i="94"/>
  <c r="AS565" i="94"/>
  <c r="AT565" i="94"/>
  <c r="AU565" i="94"/>
  <c r="AS566" i="94"/>
  <c r="AT566" i="94"/>
  <c r="AU566" i="94"/>
  <c r="AS567" i="94"/>
  <c r="AT567" i="94"/>
  <c r="AU567" i="94"/>
  <c r="AS568" i="94"/>
  <c r="AT568" i="94"/>
  <c r="AU568" i="94"/>
  <c r="AS569" i="94"/>
  <c r="AT569" i="94"/>
  <c r="AU569" i="94"/>
  <c r="AS570" i="94"/>
  <c r="AT570" i="94"/>
  <c r="AU570" i="94"/>
  <c r="AS183" i="94"/>
  <c r="AT183" i="94"/>
  <c r="AU183" i="94"/>
  <c r="AS184" i="94"/>
  <c r="AT184" i="94"/>
  <c r="AU184" i="94"/>
  <c r="AS185" i="94"/>
  <c r="AT185" i="94"/>
  <c r="AU185" i="94"/>
  <c r="AS186" i="94"/>
  <c r="AT186" i="94"/>
  <c r="AU186" i="94"/>
  <c r="AS187" i="94"/>
  <c r="AT187" i="94"/>
  <c r="AU187" i="94"/>
  <c r="AS188" i="94"/>
  <c r="AT188" i="94"/>
  <c r="AU188" i="94"/>
  <c r="AS189" i="94"/>
  <c r="AT189" i="94"/>
  <c r="AU189" i="94"/>
  <c r="AS190" i="94"/>
  <c r="AT190" i="94"/>
  <c r="AU190" i="94"/>
  <c r="AS191" i="94"/>
  <c r="AT191" i="94"/>
  <c r="AU191" i="94"/>
  <c r="AS192" i="94"/>
  <c r="AT192" i="94"/>
  <c r="AU192" i="94"/>
  <c r="AS193" i="94"/>
  <c r="AT193" i="94"/>
  <c r="AU193" i="94"/>
  <c r="AS194" i="94"/>
  <c r="AT194" i="94"/>
  <c r="AU194" i="94"/>
  <c r="AS195" i="94"/>
  <c r="AT195" i="94"/>
  <c r="AU195" i="94"/>
  <c r="AS196" i="94"/>
  <c r="AT196" i="94"/>
  <c r="AU196" i="94"/>
  <c r="AS197" i="94"/>
  <c r="AT197" i="94"/>
  <c r="AU197" i="94"/>
  <c r="AS198" i="94"/>
  <c r="AT198" i="94"/>
  <c r="AU198" i="94"/>
  <c r="AS199" i="94"/>
  <c r="AT199" i="94"/>
  <c r="AU199" i="94"/>
  <c r="AS200" i="94"/>
  <c r="AT200" i="94"/>
  <c r="AU200" i="94"/>
  <c r="AS201" i="94"/>
  <c r="AT201" i="94"/>
  <c r="AU201" i="94"/>
  <c r="AS202" i="94"/>
  <c r="AT202" i="94"/>
  <c r="AU202" i="94"/>
  <c r="AS203" i="94"/>
  <c r="AT203" i="94"/>
  <c r="AU203" i="94"/>
  <c r="AS204" i="94"/>
  <c r="AT204" i="94"/>
  <c r="AU204" i="94"/>
  <c r="AS205" i="94"/>
  <c r="AT205" i="94"/>
  <c r="AU205" i="94"/>
  <c r="AS206" i="94"/>
  <c r="AT206" i="94"/>
  <c r="AU206" i="94"/>
  <c r="AS207" i="94"/>
  <c r="AT207" i="94"/>
  <c r="AU207" i="94"/>
  <c r="AS208" i="94"/>
  <c r="AT208" i="94"/>
  <c r="AU208" i="94"/>
  <c r="AS209" i="94"/>
  <c r="AT209" i="94"/>
  <c r="AU209" i="94"/>
  <c r="AS210" i="94"/>
  <c r="AT210" i="94"/>
  <c r="AU210" i="94"/>
  <c r="AS211" i="94"/>
  <c r="AT211" i="94"/>
  <c r="AU211" i="94"/>
  <c r="AS212" i="94"/>
  <c r="AT212" i="94"/>
  <c r="AU212" i="94"/>
  <c r="AS213" i="94"/>
  <c r="AT213" i="94"/>
  <c r="AU213" i="94"/>
  <c r="AS214" i="94"/>
  <c r="AT214" i="94"/>
  <c r="AU214" i="94"/>
  <c r="AS215" i="94"/>
  <c r="AT215" i="94"/>
  <c r="AU215" i="94"/>
  <c r="AS216" i="94"/>
  <c r="AT216" i="94"/>
  <c r="AU216" i="94"/>
  <c r="AS217" i="94"/>
  <c r="AT217" i="94"/>
  <c r="AU217" i="94"/>
  <c r="AS218" i="94"/>
  <c r="AT218" i="94"/>
  <c r="AU218" i="94"/>
  <c r="AS219" i="94"/>
  <c r="AT219" i="94"/>
  <c r="AU219" i="94"/>
  <c r="AS220" i="94"/>
  <c r="AT220" i="94"/>
  <c r="AU220" i="94"/>
  <c r="AS221" i="94"/>
  <c r="AT221" i="94"/>
  <c r="AU221" i="94"/>
  <c r="AS222" i="94"/>
  <c r="AT222" i="94"/>
  <c r="AU222" i="94"/>
  <c r="AS223" i="94"/>
  <c r="AT223" i="94"/>
  <c r="AU223" i="94"/>
  <c r="AS224" i="94"/>
  <c r="AT224" i="94"/>
  <c r="AU224" i="94"/>
  <c r="AS225" i="94"/>
  <c r="AT225" i="94"/>
  <c r="AU225" i="94"/>
  <c r="AS226" i="94"/>
  <c r="AT226" i="94"/>
  <c r="AU226" i="94"/>
  <c r="AS227" i="94"/>
  <c r="AT227" i="94"/>
  <c r="AU227" i="94"/>
  <c r="AS228" i="94"/>
  <c r="AT228" i="94"/>
  <c r="AU228" i="94"/>
  <c r="AS229" i="94"/>
  <c r="AT229" i="94"/>
  <c r="AU229" i="94"/>
  <c r="AS230" i="94"/>
  <c r="AT230" i="94"/>
  <c r="AU230" i="94"/>
  <c r="AS231" i="94"/>
  <c r="AT231" i="94"/>
  <c r="AU231" i="94"/>
  <c r="AS232" i="94"/>
  <c r="AT232" i="94"/>
  <c r="AU232" i="94"/>
  <c r="AS233" i="94"/>
  <c r="AT233" i="94"/>
  <c r="AU233" i="94"/>
  <c r="AS234" i="94"/>
  <c r="AT234" i="94"/>
  <c r="AU234" i="94"/>
  <c r="AS235" i="94"/>
  <c r="AT235" i="94"/>
  <c r="AU235" i="94"/>
  <c r="AS236" i="94"/>
  <c r="AT236" i="94"/>
  <c r="AU236" i="94"/>
  <c r="AS237" i="94"/>
  <c r="AT237" i="94"/>
  <c r="AU237" i="94"/>
  <c r="AS238" i="94"/>
  <c r="AT238" i="94"/>
  <c r="AU238" i="94"/>
  <c r="AS239" i="94"/>
  <c r="AT239" i="94"/>
  <c r="AU239" i="94"/>
  <c r="AS240" i="94"/>
  <c r="AT240" i="94"/>
  <c r="AU240" i="94"/>
  <c r="AS241" i="94"/>
  <c r="AT241" i="94"/>
  <c r="AU241" i="94"/>
  <c r="AS242" i="94"/>
  <c r="AT242" i="94"/>
  <c r="AU242" i="94"/>
  <c r="AS243" i="94"/>
  <c r="AT243" i="94"/>
  <c r="AU243" i="94"/>
  <c r="AS244" i="94"/>
  <c r="AT244" i="94"/>
  <c r="AU244" i="94"/>
  <c r="AS245" i="94"/>
  <c r="AT245" i="94"/>
  <c r="AU245" i="94"/>
  <c r="AS246" i="94"/>
  <c r="AT246" i="94"/>
  <c r="AU246" i="94"/>
  <c r="AS247" i="94"/>
  <c r="AT247" i="94"/>
  <c r="AU247" i="94"/>
  <c r="AS248" i="94"/>
  <c r="AT248" i="94"/>
  <c r="AU248" i="94"/>
  <c r="AS249" i="94"/>
  <c r="AT249" i="94"/>
  <c r="AU249" i="94"/>
  <c r="AS250" i="94"/>
  <c r="AT250" i="94"/>
  <c r="AU250" i="94"/>
  <c r="AS251" i="94"/>
  <c r="AT251" i="94"/>
  <c r="AU251" i="94"/>
  <c r="AS252" i="94"/>
  <c r="AT252" i="94"/>
  <c r="AU252" i="94"/>
  <c r="AS253" i="94"/>
  <c r="AT253" i="94"/>
  <c r="AU253" i="94"/>
  <c r="AS254" i="94"/>
  <c r="AT254" i="94"/>
  <c r="AU254" i="94"/>
  <c r="AS255" i="94"/>
  <c r="AT255" i="94"/>
  <c r="AU255" i="94"/>
  <c r="AS256" i="94"/>
  <c r="AT256" i="94"/>
  <c r="AU256" i="94"/>
  <c r="AS257" i="94"/>
  <c r="AT257" i="94"/>
  <c r="AU257" i="94"/>
  <c r="AS258" i="94"/>
  <c r="AT258" i="94"/>
  <c r="AU258" i="94"/>
  <c r="AS259" i="94"/>
  <c r="AT259" i="94"/>
  <c r="AU259" i="94"/>
  <c r="AS260" i="94"/>
  <c r="AT260" i="94"/>
  <c r="AU260" i="94"/>
  <c r="AS261" i="94"/>
  <c r="AT261" i="94"/>
  <c r="AU261" i="94"/>
  <c r="AS262" i="94"/>
  <c r="AT262" i="94"/>
  <c r="AU262" i="94"/>
  <c r="AS263" i="94"/>
  <c r="AT263" i="94"/>
  <c r="AU263" i="94"/>
  <c r="AS264" i="94"/>
  <c r="AT264" i="94"/>
  <c r="AU264" i="94"/>
  <c r="AS265" i="94"/>
  <c r="AT265" i="94"/>
  <c r="AU265" i="94"/>
  <c r="AS266" i="94"/>
  <c r="AT266" i="94"/>
  <c r="AU266" i="94"/>
  <c r="AS267" i="94"/>
  <c r="AT267" i="94"/>
  <c r="AU267" i="94"/>
  <c r="AS268" i="94"/>
  <c r="AT268" i="94"/>
  <c r="AU268" i="94"/>
  <c r="AS269" i="94"/>
  <c r="AT269" i="94"/>
  <c r="AU269" i="94"/>
  <c r="AS270" i="94"/>
  <c r="AT270" i="94"/>
  <c r="AU270" i="94"/>
  <c r="AS271" i="94"/>
  <c r="AT271" i="94"/>
  <c r="AU271" i="94"/>
  <c r="AS272" i="94"/>
  <c r="AT272" i="94"/>
  <c r="AU272" i="94"/>
  <c r="AS273" i="94"/>
  <c r="AT273" i="94"/>
  <c r="AU273" i="94"/>
  <c r="AS274" i="94"/>
  <c r="AT274" i="94"/>
  <c r="AU274" i="94"/>
  <c r="AS275" i="94"/>
  <c r="AT275" i="94"/>
  <c r="AU275" i="94"/>
  <c r="AS276" i="94"/>
  <c r="AT276" i="94"/>
  <c r="AU276" i="94"/>
  <c r="AS277" i="94"/>
  <c r="AT277" i="94"/>
  <c r="AU277" i="94"/>
  <c r="AS278" i="94"/>
  <c r="AT278" i="94"/>
  <c r="AU278" i="94"/>
  <c r="AS279" i="94"/>
  <c r="AT279" i="94"/>
  <c r="AU279" i="94"/>
  <c r="AS280" i="94"/>
  <c r="AT280" i="94"/>
  <c r="AU280" i="94"/>
  <c r="AS281" i="94"/>
  <c r="AT281" i="94"/>
  <c r="AU281" i="94"/>
  <c r="AS282" i="94"/>
  <c r="AT282" i="94"/>
  <c r="AU282" i="94"/>
  <c r="AS283" i="94"/>
  <c r="AT283" i="94"/>
  <c r="AU283" i="94"/>
  <c r="AS284" i="94"/>
  <c r="AT284" i="94"/>
  <c r="AU284" i="94"/>
  <c r="AS285" i="94"/>
  <c r="AT285" i="94"/>
  <c r="AU285" i="94"/>
  <c r="AS286" i="94"/>
  <c r="AT286" i="94"/>
  <c r="AU286" i="94"/>
  <c r="AS287" i="94"/>
  <c r="AT287" i="94"/>
  <c r="AU287" i="94"/>
  <c r="AS288" i="94"/>
  <c r="AT288" i="94"/>
  <c r="AU288" i="94"/>
  <c r="AS289" i="94"/>
  <c r="AT289" i="94"/>
  <c r="AU289" i="94"/>
  <c r="AS290" i="94"/>
  <c r="AT290" i="94"/>
  <c r="AU290" i="94"/>
  <c r="AS291" i="94"/>
  <c r="AT291" i="94"/>
  <c r="AU291" i="94"/>
  <c r="AS292" i="94"/>
  <c r="AT292" i="94"/>
  <c r="AU292" i="94"/>
  <c r="AS293" i="94"/>
  <c r="AT293" i="94"/>
  <c r="AU293" i="94"/>
  <c r="AS294" i="94"/>
  <c r="AT294" i="94"/>
  <c r="AU294" i="94"/>
  <c r="AS295" i="94"/>
  <c r="AT295" i="94"/>
  <c r="AU295" i="94"/>
  <c r="AS296" i="94"/>
  <c r="AT296" i="94"/>
  <c r="AU296" i="94"/>
  <c r="AS297" i="94"/>
  <c r="AT297" i="94"/>
  <c r="AU297" i="94"/>
  <c r="AS298" i="94"/>
  <c r="AT298" i="94"/>
  <c r="AU298" i="94"/>
  <c r="AS299" i="94"/>
  <c r="AT299" i="94"/>
  <c r="AU299" i="94"/>
  <c r="AS300" i="94"/>
  <c r="AT300" i="94"/>
  <c r="AU300" i="94"/>
  <c r="AS301" i="94"/>
  <c r="AT301" i="94"/>
  <c r="AU301" i="94"/>
  <c r="AS302" i="94"/>
  <c r="AT302" i="94"/>
  <c r="AU302" i="94"/>
  <c r="AS303" i="94"/>
  <c r="AT303" i="94"/>
  <c r="AU303" i="94"/>
  <c r="AS304" i="94"/>
  <c r="AT304" i="94"/>
  <c r="AU304" i="94"/>
  <c r="AS305" i="94"/>
  <c r="AT305" i="94"/>
  <c r="AU305" i="94"/>
  <c r="AS306" i="94"/>
  <c r="AT306" i="94"/>
  <c r="AU306" i="94"/>
  <c r="AS307" i="94"/>
  <c r="AT307" i="94"/>
  <c r="AU307" i="94"/>
  <c r="AS308" i="94"/>
  <c r="AT308" i="94"/>
  <c r="AU308" i="94"/>
  <c r="AS309" i="94"/>
  <c r="AT309" i="94"/>
  <c r="AU309" i="94"/>
  <c r="AS310" i="94"/>
  <c r="AT310" i="94"/>
  <c r="AU310" i="94"/>
  <c r="AS311" i="94"/>
  <c r="AT311" i="94"/>
  <c r="AU311" i="94"/>
  <c r="AS312" i="94"/>
  <c r="AT312" i="94"/>
  <c r="AU312" i="94"/>
  <c r="AS313" i="94"/>
  <c r="AT313" i="94"/>
  <c r="AU313" i="94"/>
  <c r="AS314" i="94"/>
  <c r="AT314" i="94"/>
  <c r="AU314" i="94"/>
  <c r="AS315" i="94"/>
  <c r="AT315" i="94"/>
  <c r="AU315" i="94"/>
  <c r="AS316" i="94"/>
  <c r="AT316" i="94"/>
  <c r="AU316" i="94"/>
  <c r="AS317" i="94"/>
  <c r="AT317" i="94"/>
  <c r="AU317" i="94"/>
  <c r="AS318" i="94"/>
  <c r="AT318" i="94"/>
  <c r="AU318" i="94"/>
  <c r="AS319" i="94"/>
  <c r="AT319" i="94"/>
  <c r="AU319" i="94"/>
  <c r="AS320" i="94"/>
  <c r="AT320" i="94"/>
  <c r="AU320" i="94"/>
  <c r="AS321" i="94"/>
  <c r="AT321" i="94"/>
  <c r="AU321" i="94"/>
  <c r="AS322" i="94"/>
  <c r="AT322" i="94"/>
  <c r="AU322" i="94"/>
  <c r="AS323" i="94"/>
  <c r="AT323" i="94"/>
  <c r="AU323" i="94"/>
  <c r="AS324" i="94"/>
  <c r="AT324" i="94"/>
  <c r="AU324" i="94"/>
  <c r="AS325" i="94"/>
  <c r="AT325" i="94"/>
  <c r="AU325" i="94"/>
  <c r="AS326" i="94"/>
  <c r="AT326" i="94"/>
  <c r="AU326" i="94"/>
  <c r="AS327" i="94"/>
  <c r="AT327" i="94"/>
  <c r="AU327" i="94"/>
  <c r="AS328" i="94"/>
  <c r="AT328" i="94"/>
  <c r="AU328" i="94"/>
  <c r="AS329" i="94"/>
  <c r="AT329" i="94"/>
  <c r="AU329" i="94"/>
  <c r="AS330" i="94"/>
  <c r="AT330" i="94"/>
  <c r="AU330" i="94"/>
  <c r="AS331" i="94"/>
  <c r="AT331" i="94"/>
  <c r="AU331" i="94"/>
  <c r="AS332" i="94"/>
  <c r="AT332" i="94"/>
  <c r="AU332" i="94"/>
  <c r="AS333" i="94"/>
  <c r="AT333" i="94"/>
  <c r="AU333" i="94"/>
  <c r="AS334" i="94"/>
  <c r="AT334" i="94"/>
  <c r="AU334" i="94"/>
  <c r="AS335" i="94"/>
  <c r="AT335" i="94"/>
  <c r="AU335" i="94"/>
  <c r="AS336" i="94"/>
  <c r="AT336" i="94"/>
  <c r="AU336" i="94"/>
  <c r="AS337" i="94"/>
  <c r="AT337" i="94"/>
  <c r="AU337" i="94"/>
  <c r="AS338" i="94"/>
  <c r="AT338" i="94"/>
  <c r="AU338" i="94"/>
  <c r="AS339" i="94"/>
  <c r="AT339" i="94"/>
  <c r="AU339" i="94"/>
  <c r="AS340" i="94"/>
  <c r="AT340" i="94"/>
  <c r="AU340" i="94"/>
  <c r="AS341" i="94"/>
  <c r="AT341" i="94"/>
  <c r="AU341" i="94"/>
  <c r="AS342" i="94"/>
  <c r="AT342" i="94"/>
  <c r="AU342" i="94"/>
  <c r="AS343" i="94"/>
  <c r="AT343" i="94"/>
  <c r="AU343" i="94"/>
  <c r="AS344" i="94"/>
  <c r="AT344" i="94"/>
  <c r="AU344" i="94"/>
  <c r="AS345" i="94"/>
  <c r="AT345" i="94"/>
  <c r="AU345" i="94"/>
  <c r="AS346" i="94"/>
  <c r="AT346" i="94"/>
  <c r="AU346" i="94"/>
  <c r="AS347" i="94"/>
  <c r="AT347" i="94"/>
  <c r="AU347" i="94"/>
  <c r="AS348" i="94"/>
  <c r="AT348" i="94"/>
  <c r="AU348" i="94"/>
  <c r="AS349" i="94"/>
  <c r="AT349" i="94"/>
  <c r="AU349" i="94"/>
  <c r="AS350" i="94"/>
  <c r="AT350" i="94"/>
  <c r="AU350" i="94"/>
  <c r="AS351" i="94"/>
  <c r="AT351" i="94"/>
  <c r="AU351" i="94"/>
  <c r="AS352" i="94"/>
  <c r="AT352" i="94"/>
  <c r="AU352" i="94"/>
  <c r="AS353" i="94"/>
  <c r="AT353" i="94"/>
  <c r="AU353" i="94"/>
  <c r="AS354" i="94"/>
  <c r="AT354" i="94"/>
  <c r="AU354" i="94"/>
  <c r="AS355" i="94"/>
  <c r="AT355" i="94"/>
  <c r="AU355" i="94"/>
  <c r="AS356" i="94"/>
  <c r="AT356" i="94"/>
  <c r="AU356" i="94"/>
  <c r="AS357" i="94"/>
  <c r="AT357" i="94"/>
  <c r="AU357" i="94"/>
  <c r="AS358" i="94"/>
  <c r="AT358" i="94"/>
  <c r="AU358" i="94"/>
  <c r="AS359" i="94"/>
  <c r="AT359" i="94"/>
  <c r="AU359" i="94"/>
  <c r="AS360" i="94"/>
  <c r="AT360" i="94"/>
  <c r="AU360" i="94"/>
  <c r="AS361" i="94"/>
  <c r="AT361" i="94"/>
  <c r="AU361" i="94"/>
  <c r="AS362" i="94"/>
  <c r="AT362" i="94"/>
  <c r="AU362" i="94"/>
  <c r="AS363" i="94"/>
  <c r="AT363" i="94"/>
  <c r="AU363" i="94"/>
  <c r="AS364" i="94"/>
  <c r="AT364" i="94"/>
  <c r="AU364" i="94"/>
  <c r="AS365" i="94"/>
  <c r="AT365" i="94"/>
  <c r="AU365" i="94"/>
  <c r="AS366" i="94"/>
  <c r="AT366" i="94"/>
  <c r="AU366" i="94"/>
  <c r="AS367" i="94"/>
  <c r="AT367" i="94"/>
  <c r="AU367" i="94"/>
  <c r="AS368" i="94"/>
  <c r="AT368" i="94"/>
  <c r="AU368" i="94"/>
  <c r="AS369" i="94"/>
  <c r="AT369" i="94"/>
  <c r="AU369" i="94"/>
  <c r="AS370" i="94"/>
  <c r="AT370" i="94"/>
  <c r="AU370" i="94"/>
  <c r="AS371" i="94"/>
  <c r="AT371" i="94"/>
  <c r="AU371" i="94"/>
  <c r="AS372" i="94"/>
  <c r="AT372" i="94"/>
  <c r="AU372" i="94"/>
  <c r="AS373" i="94"/>
  <c r="AT373" i="94"/>
  <c r="AU373" i="94"/>
  <c r="AS374" i="94"/>
  <c r="AT374" i="94"/>
  <c r="AU374" i="94"/>
  <c r="AS375" i="94"/>
  <c r="AT375" i="94"/>
  <c r="AU375" i="94"/>
  <c r="AS376" i="94"/>
  <c r="AT376" i="94"/>
  <c r="AU376" i="94"/>
  <c r="AS377" i="94"/>
  <c r="AT377" i="94"/>
  <c r="AU377" i="94"/>
  <c r="AS378" i="94"/>
  <c r="AT378" i="94"/>
  <c r="AU378" i="94"/>
  <c r="AS379" i="94"/>
  <c r="AT379" i="94"/>
  <c r="AU379" i="94"/>
  <c r="AS380" i="94"/>
  <c r="AT380" i="94"/>
  <c r="AU380" i="94"/>
  <c r="AS381" i="94"/>
  <c r="AT381" i="94"/>
  <c r="AU381" i="94"/>
  <c r="AS382" i="94"/>
  <c r="AT382" i="94"/>
  <c r="AU382" i="94"/>
  <c r="AS383" i="94"/>
  <c r="AT383" i="94"/>
  <c r="AU383" i="94"/>
  <c r="AS384" i="94"/>
  <c r="AT384" i="94"/>
  <c r="AU384" i="94"/>
  <c r="AS385" i="94"/>
  <c r="AT385" i="94"/>
  <c r="AU385" i="94"/>
  <c r="AS386" i="94"/>
  <c r="AT386" i="94"/>
  <c r="AU386" i="94"/>
  <c r="AS387" i="94"/>
  <c r="AT387" i="94"/>
  <c r="AU387" i="94"/>
  <c r="AS388" i="94"/>
  <c r="AT388" i="94"/>
  <c r="AU388" i="94"/>
  <c r="AS389" i="94"/>
  <c r="AT389" i="94"/>
  <c r="AU389" i="94"/>
  <c r="AS390" i="94"/>
  <c r="AT390" i="94"/>
  <c r="AU390" i="94"/>
  <c r="AS391" i="94"/>
  <c r="AT391" i="94"/>
  <c r="AU391" i="94"/>
  <c r="AS392" i="94"/>
  <c r="AT392" i="94"/>
  <c r="AU392" i="94"/>
  <c r="AS393" i="94"/>
  <c r="AT393" i="94"/>
  <c r="AU393" i="94"/>
  <c r="AS394" i="94"/>
  <c r="AT394" i="94"/>
  <c r="AU394" i="94"/>
  <c r="AS395" i="94"/>
  <c r="AT395" i="94"/>
  <c r="AU395" i="94"/>
  <c r="AS396" i="94"/>
  <c r="AT396" i="94"/>
  <c r="AU396" i="94"/>
  <c r="AS397" i="94"/>
  <c r="AT397" i="94"/>
  <c r="AU397" i="94"/>
  <c r="AS398" i="94"/>
  <c r="AT398" i="94"/>
  <c r="AU398" i="94"/>
  <c r="AS399" i="94"/>
  <c r="AT399" i="94"/>
  <c r="AU399" i="94"/>
  <c r="AS400" i="94"/>
  <c r="AT400" i="94"/>
  <c r="AU400" i="94"/>
  <c r="AS401" i="94"/>
  <c r="AT401" i="94"/>
  <c r="AU401" i="94"/>
  <c r="AS402" i="94"/>
  <c r="AT402" i="94"/>
  <c r="AU402" i="94"/>
  <c r="AS403" i="94"/>
  <c r="AT403" i="94"/>
  <c r="AU403" i="94"/>
  <c r="AS404" i="94"/>
  <c r="AT404" i="94"/>
  <c r="AU404" i="94"/>
  <c r="AS405" i="94"/>
  <c r="AT405" i="94"/>
  <c r="AU405" i="94"/>
  <c r="AS406" i="94"/>
  <c r="AT406" i="94"/>
  <c r="AU406" i="94"/>
  <c r="AS407" i="94"/>
  <c r="AT407" i="94"/>
  <c r="AU407" i="94"/>
  <c r="AS408" i="94"/>
  <c r="AT408" i="94"/>
  <c r="AU408" i="94"/>
  <c r="AS409" i="94"/>
  <c r="AT409" i="94"/>
  <c r="AU409" i="94"/>
  <c r="AS410" i="94"/>
  <c r="AT410" i="94"/>
  <c r="AU410" i="94"/>
  <c r="AS411" i="94"/>
  <c r="AT411" i="94"/>
  <c r="AU411" i="94"/>
  <c r="AS412" i="94"/>
  <c r="AT412" i="94"/>
  <c r="AU412" i="94"/>
  <c r="AS413" i="94"/>
  <c r="AT413" i="94"/>
  <c r="AU413" i="94"/>
  <c r="AS414" i="94"/>
  <c r="AT414" i="94"/>
  <c r="AU414" i="94"/>
  <c r="AS415" i="94"/>
  <c r="AT415" i="94"/>
  <c r="AU415" i="94"/>
  <c r="AS416" i="94"/>
  <c r="AT416" i="94"/>
  <c r="AU416" i="94"/>
  <c r="AS417" i="94"/>
  <c r="AT417" i="94"/>
  <c r="AU417" i="94"/>
  <c r="AS418" i="94"/>
  <c r="AT418" i="94"/>
  <c r="AU418" i="94"/>
  <c r="AS419" i="94"/>
  <c r="AT419" i="94"/>
  <c r="AU419" i="94"/>
  <c r="AS420" i="94"/>
  <c r="AT420" i="94"/>
  <c r="AU420" i="94"/>
  <c r="AS421" i="94"/>
  <c r="AT421" i="94"/>
  <c r="AU421" i="94"/>
  <c r="AS422" i="94"/>
  <c r="AT422" i="94"/>
  <c r="AU422" i="94"/>
  <c r="AS423" i="94"/>
  <c r="AT423" i="94"/>
  <c r="AU423" i="94"/>
  <c r="AS424" i="94"/>
  <c r="AT424" i="94"/>
  <c r="AU424" i="94"/>
  <c r="AS425" i="94"/>
  <c r="AT425" i="94"/>
  <c r="AU425" i="94"/>
  <c r="AS426" i="94"/>
  <c r="AT426" i="94"/>
  <c r="AU426" i="94"/>
  <c r="AS427" i="94"/>
  <c r="AT427" i="94"/>
  <c r="AU427" i="94"/>
  <c r="AS428" i="94"/>
  <c r="AT428" i="94"/>
  <c r="AU428" i="94"/>
  <c r="AS429" i="94"/>
  <c r="AT429" i="94"/>
  <c r="AU429" i="94"/>
  <c r="AS430" i="94"/>
  <c r="AT430" i="94"/>
  <c r="AU430" i="94"/>
  <c r="AS431" i="94"/>
  <c r="AT431" i="94"/>
  <c r="AU431" i="94"/>
  <c r="AS432" i="94"/>
  <c r="AT432" i="94"/>
  <c r="AU432" i="94"/>
  <c r="AS433" i="94"/>
  <c r="AT433" i="94"/>
  <c r="AU433" i="94"/>
  <c r="AS434" i="94"/>
  <c r="AT434" i="94"/>
  <c r="AU434" i="94"/>
  <c r="AS435" i="94"/>
  <c r="AT435" i="94"/>
  <c r="AU435" i="94"/>
  <c r="AS436" i="94"/>
  <c r="AT436" i="94"/>
  <c r="AU436" i="94"/>
  <c r="AS437" i="94"/>
  <c r="AT437" i="94"/>
  <c r="AU437" i="94"/>
  <c r="AS438" i="94"/>
  <c r="AT438" i="94"/>
  <c r="AU438" i="94"/>
  <c r="AS439" i="94"/>
  <c r="AT439" i="94"/>
  <c r="AU439" i="94"/>
  <c r="AS440" i="94"/>
  <c r="AT440" i="94"/>
  <c r="AU440" i="94"/>
  <c r="AS441" i="94"/>
  <c r="AT441" i="94"/>
  <c r="AU441" i="94"/>
  <c r="AS442" i="94"/>
  <c r="AT442" i="94"/>
  <c r="AU442" i="94"/>
  <c r="AS443" i="94"/>
  <c r="AT443" i="94"/>
  <c r="AU443" i="94"/>
  <c r="AS444" i="94"/>
  <c r="AT444" i="94"/>
  <c r="AU444" i="94"/>
  <c r="AS445" i="94"/>
  <c r="AT445" i="94"/>
  <c r="AU445" i="94"/>
  <c r="AS446" i="94"/>
  <c r="AT446" i="94"/>
  <c r="AU446" i="94"/>
  <c r="AS447" i="94"/>
  <c r="AT447" i="94"/>
  <c r="AU447" i="94"/>
  <c r="AS448" i="94"/>
  <c r="AT448" i="94"/>
  <c r="AU448" i="94"/>
  <c r="AS449" i="94"/>
  <c r="AT449" i="94"/>
  <c r="AU449" i="94"/>
  <c r="AS450" i="94"/>
  <c r="AT450" i="94"/>
  <c r="AU450" i="94"/>
  <c r="AS451" i="94"/>
  <c r="AT451" i="94"/>
  <c r="AU451" i="94"/>
  <c r="AS452" i="94"/>
  <c r="AT452" i="94"/>
  <c r="AU452" i="94"/>
  <c r="AS453" i="94"/>
  <c r="AT453" i="94"/>
  <c r="AU453" i="94"/>
  <c r="AS454" i="94"/>
  <c r="AT454" i="94"/>
  <c r="AU454" i="94"/>
  <c r="AS455" i="94"/>
  <c r="AT455" i="94"/>
  <c r="AU455" i="94"/>
  <c r="AS456" i="94"/>
  <c r="AT456" i="94"/>
  <c r="AU456" i="94"/>
  <c r="AS457" i="94"/>
  <c r="AT457" i="94"/>
  <c r="AU457" i="94"/>
  <c r="AS458" i="94"/>
  <c r="AT458" i="94"/>
  <c r="AU458" i="94"/>
  <c r="AS459" i="94"/>
  <c r="AT459" i="94"/>
  <c r="AU459" i="94"/>
  <c r="AS460" i="94"/>
  <c r="AT460" i="94"/>
  <c r="AU460" i="94"/>
  <c r="AS461" i="94"/>
  <c r="AT461" i="94"/>
  <c r="AU461" i="94"/>
  <c r="AS462" i="94"/>
  <c r="AT462" i="94"/>
  <c r="AU462" i="94"/>
  <c r="AS463" i="94"/>
  <c r="AT463" i="94"/>
  <c r="AU463" i="94"/>
  <c r="AS464" i="94"/>
  <c r="AT464" i="94"/>
  <c r="AU464" i="94"/>
  <c r="AS465" i="94"/>
  <c r="AT465" i="94"/>
  <c r="AU465" i="94"/>
  <c r="AS466" i="94"/>
  <c r="AT466" i="94"/>
  <c r="AU466" i="94"/>
  <c r="AS467" i="94"/>
  <c r="AT467" i="94"/>
  <c r="AU467" i="94"/>
  <c r="AS468" i="94"/>
  <c r="AT468" i="94"/>
  <c r="AU468" i="94"/>
  <c r="AS469" i="94"/>
  <c r="AT469" i="94"/>
  <c r="AU469" i="94"/>
  <c r="AS470" i="94"/>
  <c r="AT470" i="94"/>
  <c r="AU470" i="94"/>
  <c r="AS471" i="94"/>
  <c r="AT471" i="94"/>
  <c r="AU471" i="94"/>
  <c r="AS472" i="94"/>
  <c r="AT472" i="94"/>
  <c r="AU472" i="94"/>
  <c r="AS473" i="94"/>
  <c r="AT473" i="94"/>
  <c r="AU473" i="94"/>
  <c r="AS474" i="94"/>
  <c r="AT474" i="94"/>
  <c r="AU474" i="94"/>
  <c r="AS475" i="94"/>
  <c r="AT475" i="94"/>
  <c r="AU475" i="94"/>
  <c r="AS476" i="94"/>
  <c r="AT476" i="94"/>
  <c r="AU476" i="94"/>
  <c r="AS477" i="94"/>
  <c r="AT477" i="94"/>
  <c r="AU477" i="94"/>
  <c r="AS478" i="94"/>
  <c r="AT478" i="94"/>
  <c r="AU478" i="94"/>
  <c r="AS479" i="94"/>
  <c r="AT479" i="94"/>
  <c r="AU479" i="94"/>
  <c r="AS480" i="94"/>
  <c r="AT480" i="94"/>
  <c r="AU480" i="94"/>
  <c r="AS481" i="94"/>
  <c r="AT481" i="94"/>
  <c r="AU481" i="94"/>
  <c r="AS482" i="94"/>
  <c r="AT482" i="94"/>
  <c r="AU482" i="94"/>
  <c r="AS483" i="94"/>
  <c r="AT483" i="94"/>
  <c r="AU483" i="94"/>
  <c r="AS484" i="94"/>
  <c r="AT484" i="94"/>
  <c r="AU484" i="94"/>
  <c r="AS485" i="94"/>
  <c r="AT485" i="94"/>
  <c r="AU485" i="94"/>
  <c r="AS486" i="94"/>
  <c r="AT486" i="94"/>
  <c r="AU486" i="94"/>
  <c r="AS487" i="94"/>
  <c r="AT487" i="94"/>
  <c r="AU487" i="94"/>
  <c r="AS488" i="94"/>
  <c r="AT488" i="94"/>
  <c r="AU488" i="94"/>
  <c r="AS489" i="94"/>
  <c r="AT489" i="94"/>
  <c r="AU489" i="94"/>
  <c r="AS490" i="94"/>
  <c r="AT490" i="94"/>
  <c r="AU490" i="94"/>
  <c r="AS491" i="94"/>
  <c r="AT491" i="94"/>
  <c r="AU491" i="94"/>
  <c r="AS492" i="94"/>
  <c r="AT492" i="94"/>
  <c r="AU492" i="94"/>
  <c r="AS493" i="94"/>
  <c r="AT493" i="94"/>
  <c r="AU493" i="94"/>
  <c r="AS494" i="94"/>
  <c r="AT494" i="94"/>
  <c r="AU494" i="94"/>
  <c r="AS495" i="94"/>
  <c r="AT495" i="94"/>
  <c r="AU495" i="94"/>
  <c r="AS496" i="94"/>
  <c r="AT496" i="94"/>
  <c r="AU496" i="94"/>
  <c r="AS497" i="94"/>
  <c r="AT497" i="94"/>
  <c r="AU497" i="94"/>
  <c r="AS498" i="94"/>
  <c r="AT498" i="94"/>
  <c r="AU498" i="94"/>
  <c r="AS499" i="94"/>
  <c r="AT499" i="94"/>
  <c r="AU499" i="94"/>
  <c r="AS500" i="94"/>
  <c r="AT500" i="94"/>
  <c r="AU500" i="94"/>
  <c r="AS501" i="94"/>
  <c r="AT501" i="94"/>
  <c r="AU501" i="94"/>
  <c r="AS502" i="94"/>
  <c r="AT502" i="94"/>
  <c r="AU502" i="94"/>
  <c r="AS503" i="94"/>
  <c r="AT503" i="94"/>
  <c r="AU503" i="94"/>
  <c r="AS504" i="94"/>
  <c r="AT504" i="94"/>
  <c r="AU504" i="94"/>
  <c r="AS505" i="94"/>
  <c r="AT505" i="94"/>
  <c r="AU505" i="94"/>
  <c r="AS506" i="94"/>
  <c r="AT506" i="94"/>
  <c r="AU506" i="94"/>
  <c r="AS507" i="94"/>
  <c r="AT507" i="94"/>
  <c r="AU507" i="94"/>
  <c r="AS508" i="94"/>
  <c r="AT508" i="94"/>
  <c r="AU508" i="94"/>
  <c r="AS509" i="94"/>
  <c r="AT509" i="94"/>
  <c r="AU509" i="94"/>
  <c r="AS510" i="94"/>
  <c r="AT510" i="94"/>
  <c r="AU510" i="94"/>
  <c r="AS511" i="94"/>
  <c r="AT511" i="94"/>
  <c r="AU511" i="94"/>
  <c r="AS512" i="94"/>
  <c r="AT512" i="94"/>
  <c r="AU512" i="94"/>
  <c r="AS513" i="94"/>
  <c r="AT513" i="94"/>
  <c r="AU513" i="94"/>
  <c r="AS514" i="94"/>
  <c r="AT514" i="94"/>
  <c r="AU514" i="94"/>
  <c r="AS515" i="94"/>
  <c r="AT515" i="94"/>
  <c r="AU515" i="94"/>
  <c r="AS516" i="94"/>
  <c r="AT516" i="94"/>
  <c r="AU516" i="94"/>
  <c r="AS517" i="94"/>
  <c r="AT517" i="94"/>
  <c r="AU517" i="94"/>
  <c r="AS518" i="94"/>
  <c r="AT518" i="94"/>
  <c r="AU518" i="94"/>
  <c r="AS519" i="94"/>
  <c r="AT519" i="94"/>
  <c r="AU519" i="94"/>
  <c r="AS520" i="94"/>
  <c r="AT520" i="94"/>
  <c r="AU520" i="94"/>
  <c r="AS521" i="94"/>
  <c r="AT521" i="94"/>
  <c r="AU521" i="94"/>
  <c r="AS522" i="94"/>
  <c r="AT522" i="94"/>
  <c r="AU522" i="94"/>
  <c r="AS523" i="94"/>
  <c r="AT523" i="94"/>
  <c r="AU523" i="94"/>
  <c r="AS524" i="94"/>
  <c r="AT524" i="94"/>
  <c r="AU524" i="94"/>
  <c r="AS525" i="94"/>
  <c r="AT525" i="94"/>
  <c r="AU525" i="94"/>
  <c r="AS526" i="94"/>
  <c r="AT526" i="94"/>
  <c r="AU526" i="94"/>
  <c r="AS527" i="94"/>
  <c r="AT527" i="94"/>
  <c r="AU527" i="94"/>
  <c r="AS528" i="94"/>
  <c r="AT528" i="94"/>
  <c r="AU528" i="94"/>
  <c r="AS529" i="94"/>
  <c r="AT529" i="94"/>
  <c r="AU529" i="94"/>
  <c r="AS530" i="94"/>
  <c r="AT530" i="94"/>
  <c r="AU530" i="94"/>
  <c r="AS531" i="94"/>
  <c r="AT531" i="94"/>
  <c r="AU531" i="94"/>
  <c r="AS532" i="94"/>
  <c r="AT532" i="94"/>
  <c r="AU532" i="94"/>
  <c r="AS533" i="94"/>
  <c r="AT533" i="94"/>
  <c r="AU533" i="94"/>
  <c r="AS534" i="94"/>
  <c r="AT534" i="94"/>
  <c r="AU534" i="94"/>
  <c r="AS535" i="94"/>
  <c r="AT535" i="94"/>
  <c r="AU535" i="94"/>
  <c r="AS536" i="94"/>
  <c r="AT536" i="94"/>
  <c r="AU536" i="94"/>
  <c r="AS537" i="94"/>
  <c r="AT537" i="94"/>
  <c r="AU537" i="94"/>
  <c r="AS538" i="94"/>
  <c r="AT538" i="94"/>
  <c r="AU538" i="94"/>
  <c r="AS539" i="94"/>
  <c r="AT539" i="94"/>
  <c r="AU539" i="94"/>
  <c r="AS540" i="94"/>
  <c r="AT540" i="94"/>
  <c r="AU540" i="94"/>
  <c r="AS541" i="94"/>
  <c r="AT541" i="94"/>
  <c r="AU541" i="94"/>
  <c r="AS542" i="94"/>
  <c r="AT542" i="94"/>
  <c r="AU542" i="94"/>
  <c r="AS543" i="94"/>
  <c r="AT543" i="94"/>
  <c r="AU543" i="94"/>
  <c r="AS544" i="94"/>
  <c r="AT544" i="94"/>
  <c r="AU544" i="94"/>
  <c r="AS545" i="94"/>
  <c r="AT545" i="94"/>
  <c r="AU545" i="94"/>
  <c r="AS546" i="94"/>
  <c r="AT546" i="94"/>
  <c r="AU546" i="94"/>
  <c r="AS547" i="94"/>
  <c r="AT547" i="94"/>
  <c r="AU547" i="94"/>
  <c r="AS548" i="94"/>
  <c r="AT548" i="94"/>
  <c r="AU548" i="94"/>
  <c r="AS549" i="94"/>
  <c r="AT549" i="94"/>
  <c r="AU549" i="94"/>
  <c r="AS550" i="94"/>
  <c r="AT550" i="94"/>
  <c r="AU550" i="94"/>
  <c r="AS551" i="94"/>
  <c r="AT551" i="94"/>
  <c r="AU551" i="94"/>
  <c r="AS552" i="94"/>
  <c r="AT552" i="94"/>
  <c r="AU552" i="94"/>
  <c r="AS553" i="94"/>
  <c r="AT553" i="94"/>
  <c r="AU553" i="94"/>
  <c r="AS554" i="94"/>
  <c r="AT554" i="94"/>
  <c r="AU554" i="94"/>
  <c r="AS555" i="94"/>
  <c r="AT555" i="94"/>
  <c r="AU555" i="94"/>
  <c r="AS4" i="94"/>
  <c r="AT4" i="94"/>
  <c r="AU4" i="94"/>
  <c r="AS5" i="94"/>
  <c r="AT5" i="94"/>
  <c r="AU5" i="94"/>
  <c r="AS6" i="94"/>
  <c r="AT6" i="94"/>
  <c r="AU6" i="94"/>
  <c r="AS7" i="94"/>
  <c r="AT7" i="94"/>
  <c r="AU7" i="94"/>
  <c r="AS8" i="94"/>
  <c r="AT8" i="94"/>
  <c r="AU8" i="94"/>
  <c r="AS9" i="94"/>
  <c r="AT9" i="94"/>
  <c r="AU9" i="94"/>
  <c r="AS10" i="94"/>
  <c r="AT10" i="94"/>
  <c r="AU10" i="94"/>
  <c r="AS11" i="94"/>
  <c r="AT11" i="94"/>
  <c r="AU11" i="94"/>
  <c r="AS12" i="94"/>
  <c r="AT12" i="94"/>
  <c r="AU12" i="94"/>
  <c r="AS13" i="94"/>
  <c r="AT13" i="94"/>
  <c r="AU13" i="94"/>
  <c r="AS14" i="94"/>
  <c r="AT14" i="94"/>
  <c r="AU14" i="94"/>
  <c r="AS15" i="94"/>
  <c r="AT15" i="94"/>
  <c r="AU15" i="94"/>
  <c r="AS16" i="94"/>
  <c r="AT16" i="94"/>
  <c r="AU16" i="94"/>
  <c r="AS17" i="94"/>
  <c r="AT17" i="94"/>
  <c r="AU17" i="94"/>
  <c r="AS18" i="94"/>
  <c r="AT18" i="94"/>
  <c r="AU18" i="94"/>
  <c r="AS19" i="94"/>
  <c r="AT19" i="94"/>
  <c r="AU19" i="94"/>
  <c r="AS20" i="94"/>
  <c r="AT20" i="94"/>
  <c r="AU20" i="94"/>
  <c r="AS21" i="94"/>
  <c r="AT21" i="94"/>
  <c r="AU21" i="94"/>
  <c r="AS22" i="94"/>
  <c r="AT22" i="94"/>
  <c r="AU22" i="94"/>
  <c r="AS23" i="94"/>
  <c r="AT23" i="94"/>
  <c r="AU23" i="94"/>
  <c r="AS24" i="94"/>
  <c r="AT24" i="94"/>
  <c r="AU24" i="94"/>
  <c r="AS25" i="94"/>
  <c r="AT25" i="94"/>
  <c r="AU25" i="94"/>
  <c r="AS26" i="94"/>
  <c r="AT26" i="94"/>
  <c r="AU26" i="94"/>
  <c r="AS27" i="94"/>
  <c r="AT27" i="94"/>
  <c r="AU27" i="94"/>
  <c r="AS28" i="94"/>
  <c r="AT28" i="94"/>
  <c r="AU28" i="94"/>
  <c r="AS29" i="94"/>
  <c r="AT29" i="94"/>
  <c r="AU29" i="94"/>
  <c r="AS30" i="94"/>
  <c r="AT30" i="94"/>
  <c r="AU30" i="94"/>
  <c r="AS31" i="94"/>
  <c r="AT31" i="94"/>
  <c r="AU31" i="94"/>
  <c r="AS32" i="94"/>
  <c r="AT32" i="94"/>
  <c r="AU32" i="94"/>
  <c r="AS33" i="94"/>
  <c r="AT33" i="94"/>
  <c r="AU33" i="94"/>
  <c r="AS34" i="94"/>
  <c r="AT34" i="94"/>
  <c r="AU34" i="94"/>
  <c r="AS35" i="94"/>
  <c r="AT35" i="94"/>
  <c r="AU35" i="94"/>
  <c r="AS36" i="94"/>
  <c r="AT36" i="94"/>
  <c r="AU36" i="94"/>
  <c r="AS37" i="94"/>
  <c r="AT37" i="94"/>
  <c r="AU37" i="94"/>
  <c r="AS38" i="94"/>
  <c r="AT38" i="94"/>
  <c r="AU38" i="94"/>
  <c r="AS39" i="94"/>
  <c r="AT39" i="94"/>
  <c r="AU39" i="94"/>
  <c r="AS40" i="94"/>
  <c r="AT40" i="94"/>
  <c r="AU40" i="94"/>
  <c r="AS41" i="94"/>
  <c r="AT41" i="94"/>
  <c r="AU41" i="94"/>
  <c r="AS42" i="94"/>
  <c r="AT42" i="94"/>
  <c r="AU42" i="94"/>
  <c r="AS43" i="94"/>
  <c r="AT43" i="94"/>
  <c r="AU43" i="94"/>
  <c r="AS44" i="94"/>
  <c r="AT44" i="94"/>
  <c r="AU44" i="94"/>
  <c r="AS45" i="94"/>
  <c r="AT45" i="94"/>
  <c r="AU45" i="94"/>
  <c r="AS46" i="94"/>
  <c r="AT46" i="94"/>
  <c r="AU46" i="94"/>
  <c r="AS47" i="94"/>
  <c r="AT47" i="94"/>
  <c r="AU47" i="94"/>
  <c r="AS48" i="94"/>
  <c r="AT48" i="94"/>
  <c r="AU48" i="94"/>
  <c r="AS49" i="94"/>
  <c r="AT49" i="94"/>
  <c r="AU49" i="94"/>
  <c r="AS50" i="94"/>
  <c r="AT50" i="94"/>
  <c r="AU50" i="94"/>
  <c r="AS51" i="94"/>
  <c r="AT51" i="94"/>
  <c r="AU51" i="94"/>
  <c r="AS52" i="94"/>
  <c r="AT52" i="94"/>
  <c r="AU52" i="94"/>
  <c r="AS53" i="94"/>
  <c r="AT53" i="94"/>
  <c r="AU53" i="94"/>
  <c r="AS54" i="94"/>
  <c r="AT54" i="94"/>
  <c r="AU54" i="94"/>
  <c r="AS55" i="94"/>
  <c r="AT55" i="94"/>
  <c r="AU55" i="94"/>
  <c r="AS56" i="94"/>
  <c r="AT56" i="94"/>
  <c r="AU56" i="94"/>
  <c r="AS57" i="94"/>
  <c r="AT57" i="94"/>
  <c r="AU57" i="94"/>
  <c r="AS58" i="94"/>
  <c r="AT58" i="94"/>
  <c r="AU58" i="94"/>
  <c r="AS59" i="94"/>
  <c r="AT59" i="94"/>
  <c r="AU59" i="94"/>
  <c r="AS60" i="94"/>
  <c r="AT60" i="94"/>
  <c r="AU60" i="94"/>
  <c r="AS61" i="94"/>
  <c r="AT61" i="94"/>
  <c r="AU61" i="94"/>
  <c r="AS62" i="94"/>
  <c r="AT62" i="94"/>
  <c r="AU62" i="94"/>
  <c r="AS63" i="94"/>
  <c r="AT63" i="94"/>
  <c r="AU63" i="94"/>
  <c r="AS64" i="94"/>
  <c r="AT64" i="94"/>
  <c r="AU64" i="94"/>
  <c r="AS65" i="94"/>
  <c r="AT65" i="94"/>
  <c r="AU65" i="94"/>
  <c r="AS66" i="94"/>
  <c r="AT66" i="94"/>
  <c r="AU66" i="94"/>
  <c r="AS67" i="94"/>
  <c r="AT67" i="94"/>
  <c r="AU67" i="94"/>
  <c r="AS68" i="94"/>
  <c r="AT68" i="94"/>
  <c r="AU68" i="94"/>
  <c r="AS69" i="94"/>
  <c r="AT69" i="94"/>
  <c r="AU69" i="94"/>
  <c r="AS70" i="94"/>
  <c r="AT70" i="94"/>
  <c r="AU70" i="94"/>
  <c r="AS71" i="94"/>
  <c r="AT71" i="94"/>
  <c r="AU71" i="94"/>
  <c r="AS72" i="94"/>
  <c r="AT72" i="94"/>
  <c r="AU72" i="94"/>
  <c r="AS73" i="94"/>
  <c r="AT73" i="94"/>
  <c r="AU73" i="94"/>
  <c r="AS74" i="94"/>
  <c r="AT74" i="94"/>
  <c r="AU74" i="94"/>
  <c r="AS75" i="94"/>
  <c r="AT75" i="94"/>
  <c r="AU75" i="94"/>
  <c r="AS76" i="94"/>
  <c r="AT76" i="94"/>
  <c r="AU76" i="94"/>
  <c r="AS77" i="94"/>
  <c r="AT77" i="94"/>
  <c r="AU77" i="94"/>
  <c r="AS78" i="94"/>
  <c r="AT78" i="94"/>
  <c r="AU78" i="94"/>
  <c r="AS79" i="94"/>
  <c r="AT79" i="94"/>
  <c r="AU79" i="94"/>
  <c r="AS80" i="94"/>
  <c r="AT80" i="94"/>
  <c r="AU80" i="94"/>
  <c r="AS81" i="94"/>
  <c r="AT81" i="94"/>
  <c r="AU81" i="94"/>
  <c r="AS82" i="94"/>
  <c r="AT82" i="94"/>
  <c r="AU82" i="94"/>
  <c r="AS83" i="94"/>
  <c r="AT83" i="94"/>
  <c r="AU83" i="94"/>
  <c r="AS84" i="94"/>
  <c r="AT84" i="94"/>
  <c r="AU84" i="94"/>
  <c r="AS85" i="94"/>
  <c r="AT85" i="94"/>
  <c r="AU85" i="94"/>
  <c r="AS86" i="94"/>
  <c r="AT86" i="94"/>
  <c r="AU86" i="94"/>
  <c r="AS87" i="94"/>
  <c r="AT87" i="94"/>
  <c r="AU87" i="94"/>
  <c r="AS88" i="94"/>
  <c r="AT88" i="94"/>
  <c r="AU88" i="94"/>
  <c r="AS89" i="94"/>
  <c r="AT89" i="94"/>
  <c r="AU89" i="94"/>
  <c r="AS90" i="94"/>
  <c r="AT90" i="94"/>
  <c r="AU90" i="94"/>
  <c r="AS91" i="94"/>
  <c r="AT91" i="94"/>
  <c r="AU91" i="94"/>
  <c r="AS92" i="94"/>
  <c r="AT92" i="94"/>
  <c r="AU92" i="94"/>
  <c r="AS93" i="94"/>
  <c r="AT93" i="94"/>
  <c r="AU93" i="94"/>
  <c r="AS94" i="94"/>
  <c r="AT94" i="94"/>
  <c r="AU94" i="94"/>
  <c r="AS95" i="94"/>
  <c r="AT95" i="94"/>
  <c r="AU95" i="94"/>
  <c r="AS96" i="94"/>
  <c r="AT96" i="94"/>
  <c r="AU96" i="94"/>
  <c r="AS97" i="94"/>
  <c r="AT97" i="94"/>
  <c r="AU97" i="94"/>
  <c r="AS98" i="94"/>
  <c r="AT98" i="94"/>
  <c r="AU98" i="94"/>
  <c r="AS99" i="94"/>
  <c r="AT99" i="94"/>
  <c r="AU99" i="94"/>
  <c r="AS100" i="94"/>
  <c r="AT100" i="94"/>
  <c r="AU100" i="94"/>
  <c r="AS101" i="94"/>
  <c r="AT101" i="94"/>
  <c r="AU101" i="94"/>
  <c r="AS102" i="94"/>
  <c r="AT102" i="94"/>
  <c r="AU102" i="94"/>
  <c r="AS103" i="94"/>
  <c r="AT103" i="94"/>
  <c r="AU103" i="94"/>
  <c r="AS104" i="94"/>
  <c r="AT104" i="94"/>
  <c r="AU104" i="94"/>
  <c r="AS105" i="94"/>
  <c r="AT105" i="94"/>
  <c r="AU105" i="94"/>
  <c r="AS106" i="94"/>
  <c r="AT106" i="94"/>
  <c r="AU106" i="94"/>
  <c r="AS107" i="94"/>
  <c r="AT107" i="94"/>
  <c r="AU107" i="94"/>
  <c r="AS108" i="94"/>
  <c r="AT108" i="94"/>
  <c r="AU108" i="94"/>
  <c r="AS109" i="94"/>
  <c r="AT109" i="94"/>
  <c r="AU109" i="94"/>
  <c r="AS110" i="94"/>
  <c r="AT110" i="94"/>
  <c r="AU110" i="94"/>
  <c r="AS111" i="94"/>
  <c r="AT111" i="94"/>
  <c r="AU111" i="94"/>
  <c r="AS112" i="94"/>
  <c r="AT112" i="94"/>
  <c r="AU112" i="94"/>
  <c r="AS113" i="94"/>
  <c r="AT113" i="94"/>
  <c r="AU113" i="94"/>
  <c r="AS114" i="94"/>
  <c r="AT114" i="94"/>
  <c r="AU114" i="94"/>
  <c r="AS115" i="94"/>
  <c r="AT115" i="94"/>
  <c r="AU115" i="94"/>
  <c r="AS116" i="94"/>
  <c r="AT116" i="94"/>
  <c r="AU116" i="94"/>
  <c r="AS117" i="94"/>
  <c r="AT117" i="94"/>
  <c r="AU117" i="94"/>
  <c r="AS118" i="94"/>
  <c r="AT118" i="94"/>
  <c r="AU118" i="94"/>
  <c r="AS119" i="94"/>
  <c r="AT119" i="94"/>
  <c r="AU119" i="94"/>
  <c r="AS120" i="94"/>
  <c r="AT120" i="94"/>
  <c r="AU120" i="94"/>
  <c r="AS121" i="94"/>
  <c r="AT121" i="94"/>
  <c r="AU121" i="94"/>
  <c r="AS122" i="94"/>
  <c r="AT122" i="94"/>
  <c r="AU122" i="94"/>
  <c r="AS123" i="94"/>
  <c r="AT123" i="94"/>
  <c r="AU123" i="94"/>
  <c r="AS124" i="94"/>
  <c r="AT124" i="94"/>
  <c r="AU124" i="94"/>
  <c r="AS125" i="94"/>
  <c r="AT125" i="94"/>
  <c r="AU125" i="94"/>
  <c r="AS126" i="94"/>
  <c r="AT126" i="94"/>
  <c r="AU126" i="94"/>
  <c r="AS127" i="94"/>
  <c r="AT127" i="94"/>
  <c r="AU127" i="94"/>
  <c r="AS128" i="94"/>
  <c r="AT128" i="94"/>
  <c r="AU128" i="94"/>
  <c r="AS129" i="94"/>
  <c r="AT129" i="94"/>
  <c r="AU129" i="94"/>
  <c r="AS130" i="94"/>
  <c r="AT130" i="94"/>
  <c r="AU130" i="94"/>
  <c r="AS131" i="94"/>
  <c r="AT131" i="94"/>
  <c r="AU131" i="94"/>
  <c r="AS132" i="94"/>
  <c r="AT132" i="94"/>
  <c r="AU132" i="94"/>
  <c r="AS133" i="94"/>
  <c r="AT133" i="94"/>
  <c r="AU133" i="94"/>
  <c r="AS134" i="94"/>
  <c r="AT134" i="94"/>
  <c r="AU134" i="94"/>
  <c r="AS135" i="94"/>
  <c r="AT135" i="94"/>
  <c r="AU135" i="94"/>
  <c r="AS136" i="94"/>
  <c r="AT136" i="94"/>
  <c r="AU136" i="94"/>
  <c r="AS137" i="94"/>
  <c r="AT137" i="94"/>
  <c r="AU137" i="94"/>
  <c r="AS138" i="94"/>
  <c r="AT138" i="94"/>
  <c r="AU138" i="94"/>
  <c r="AS139" i="94"/>
  <c r="AT139" i="94"/>
  <c r="AU139" i="94"/>
  <c r="AS140" i="94"/>
  <c r="AT140" i="94"/>
  <c r="AU140" i="94"/>
  <c r="AS141" i="94"/>
  <c r="AT141" i="94"/>
  <c r="AU141" i="94"/>
  <c r="AS142" i="94"/>
  <c r="AT142" i="94"/>
  <c r="AU142" i="94"/>
  <c r="AS143" i="94"/>
  <c r="AT143" i="94"/>
  <c r="AU143" i="94"/>
  <c r="AS144" i="94"/>
  <c r="AT144" i="94"/>
  <c r="AU144" i="94"/>
  <c r="AS145" i="94"/>
  <c r="AT145" i="94"/>
  <c r="AU145" i="94"/>
  <c r="AS146" i="94"/>
  <c r="AT146" i="94"/>
  <c r="AU146" i="94"/>
  <c r="AS147" i="94"/>
  <c r="AT147" i="94"/>
  <c r="AU147" i="94"/>
  <c r="AS148" i="94"/>
  <c r="AT148" i="94"/>
  <c r="AU148" i="94"/>
  <c r="AS149" i="94"/>
  <c r="AT149" i="94"/>
  <c r="AU149" i="94"/>
  <c r="AS150" i="94"/>
  <c r="AT150" i="94"/>
  <c r="AU150" i="94"/>
  <c r="AS151" i="94"/>
  <c r="AT151" i="94"/>
  <c r="AU151" i="94"/>
  <c r="AS152" i="94"/>
  <c r="AT152" i="94"/>
  <c r="AU152" i="94"/>
  <c r="AS153" i="94"/>
  <c r="AT153" i="94"/>
  <c r="AU153" i="94"/>
  <c r="AS154" i="94"/>
  <c r="AT154" i="94"/>
  <c r="AU154" i="94"/>
  <c r="AS155" i="94"/>
  <c r="AT155" i="94"/>
  <c r="AU155" i="94"/>
  <c r="AS156" i="94"/>
  <c r="AT156" i="94"/>
  <c r="AU156" i="94"/>
  <c r="AS157" i="94"/>
  <c r="AT157" i="94"/>
  <c r="AU157" i="94"/>
  <c r="AS158" i="94"/>
  <c r="AT158" i="94"/>
  <c r="AU158" i="94"/>
  <c r="AS159" i="94"/>
  <c r="AT159" i="94"/>
  <c r="AU159" i="94"/>
  <c r="AS160" i="94"/>
  <c r="AT160" i="94"/>
  <c r="AU160" i="94"/>
  <c r="AS161" i="94"/>
  <c r="AT161" i="94"/>
  <c r="AU161" i="94"/>
  <c r="AS162" i="94"/>
  <c r="AT162" i="94"/>
  <c r="AU162" i="94"/>
  <c r="AS163" i="94"/>
  <c r="AT163" i="94"/>
  <c r="AU163" i="94"/>
  <c r="AS164" i="94"/>
  <c r="AT164" i="94"/>
  <c r="AU164" i="94"/>
  <c r="AS165" i="94"/>
  <c r="AT165" i="94"/>
  <c r="AU165" i="94"/>
  <c r="AS166" i="94"/>
  <c r="AT166" i="94"/>
  <c r="AU166" i="94"/>
  <c r="AS167" i="94"/>
  <c r="AT167" i="94"/>
  <c r="AU167" i="94"/>
  <c r="AS168" i="94"/>
  <c r="AT168" i="94"/>
  <c r="AU168" i="94"/>
  <c r="AS169" i="94"/>
  <c r="AT169" i="94"/>
  <c r="AU169" i="94"/>
  <c r="AS170" i="94"/>
  <c r="AT170" i="94"/>
  <c r="AU170" i="94"/>
  <c r="AS171" i="94"/>
  <c r="AT171" i="94"/>
  <c r="AU171" i="94"/>
  <c r="AS172" i="94"/>
  <c r="AT172" i="94"/>
  <c r="AU172" i="94"/>
  <c r="AS173" i="94"/>
  <c r="AT173" i="94"/>
  <c r="AU173" i="94"/>
  <c r="AS174" i="94"/>
  <c r="AT174" i="94"/>
  <c r="AU174" i="94"/>
  <c r="AS175" i="94"/>
  <c r="AT175" i="94"/>
  <c r="AU175" i="94"/>
  <c r="AS176" i="94"/>
  <c r="AT176" i="94"/>
  <c r="AU176" i="94"/>
  <c r="AS177" i="94"/>
  <c r="AT177" i="94"/>
  <c r="AU177" i="94"/>
  <c r="AS178" i="94"/>
  <c r="AT178" i="94"/>
  <c r="AU178" i="94"/>
  <c r="AS179" i="94"/>
  <c r="AT179" i="94"/>
  <c r="AU179" i="94"/>
  <c r="AS180" i="94"/>
  <c r="AT180" i="94"/>
  <c r="AU180" i="94"/>
  <c r="AS181" i="94"/>
  <c r="AT181" i="94"/>
  <c r="AU181" i="94"/>
  <c r="AS182" i="94"/>
  <c r="AT182" i="94"/>
  <c r="AU182" i="94"/>
  <c r="AU3" i="94"/>
  <c r="AT3" i="94"/>
  <c r="AS3" i="94"/>
  <c r="Z4" i="94"/>
  <c r="AA4" i="94"/>
  <c r="Z5" i="94"/>
  <c r="AA5" i="94"/>
  <c r="Z6" i="94"/>
  <c r="AA6" i="94"/>
  <c r="Z7" i="94"/>
  <c r="AA7" i="94"/>
  <c r="Z8" i="94"/>
  <c r="AA8" i="94"/>
  <c r="Z9" i="94"/>
  <c r="AA9" i="94"/>
  <c r="Z10" i="94"/>
  <c r="AA10" i="94"/>
  <c r="Z11" i="94"/>
  <c r="AA11" i="94"/>
  <c r="Z12" i="94"/>
  <c r="AA12" i="94"/>
  <c r="Z13" i="94"/>
  <c r="AA13" i="94"/>
  <c r="Z14" i="94"/>
  <c r="AA14" i="94"/>
  <c r="Z15" i="94"/>
  <c r="AA15" i="94"/>
  <c r="Z16" i="94"/>
  <c r="AA16" i="94"/>
  <c r="Z17" i="94"/>
  <c r="AA17" i="94"/>
  <c r="Z18" i="94"/>
  <c r="AA18" i="94"/>
  <c r="Z19" i="94"/>
  <c r="AA19" i="94"/>
  <c r="Z20" i="94"/>
  <c r="AA20" i="94"/>
  <c r="Z21" i="94"/>
  <c r="AA21" i="94"/>
  <c r="Z22" i="94"/>
  <c r="AA22" i="94"/>
  <c r="Z23" i="94"/>
  <c r="AA23" i="94"/>
  <c r="Z24" i="94"/>
  <c r="AA24" i="94"/>
  <c r="Z25" i="94"/>
  <c r="AA25" i="94"/>
  <c r="Z26" i="94"/>
  <c r="AA26" i="94"/>
  <c r="Z27" i="94"/>
  <c r="AA27" i="94"/>
  <c r="Z28" i="94"/>
  <c r="AA28" i="94"/>
  <c r="Z29" i="94"/>
  <c r="AA29" i="94"/>
  <c r="Z30" i="94"/>
  <c r="AA30" i="94"/>
  <c r="Z31" i="94"/>
  <c r="AA31" i="94"/>
  <c r="Z32" i="94"/>
  <c r="AA32" i="94"/>
  <c r="Z33" i="94"/>
  <c r="AA33" i="94"/>
  <c r="Z34" i="94"/>
  <c r="AA34" i="94"/>
  <c r="Z35" i="94"/>
  <c r="AA35" i="94"/>
  <c r="Z36" i="94"/>
  <c r="AA36" i="94"/>
  <c r="Z37" i="94"/>
  <c r="AA37" i="94"/>
  <c r="Z38" i="94"/>
  <c r="AA38" i="94"/>
  <c r="Z39" i="94"/>
  <c r="AA39" i="94"/>
  <c r="Z40" i="94"/>
  <c r="AA40" i="94"/>
  <c r="Z41" i="94"/>
  <c r="AA41" i="94"/>
  <c r="Z42" i="94"/>
  <c r="AA42" i="94"/>
  <c r="Z43" i="94"/>
  <c r="AA43" i="94"/>
  <c r="Z44" i="94"/>
  <c r="AA44" i="94"/>
  <c r="Z45" i="94"/>
  <c r="AA45" i="94"/>
  <c r="Z46" i="94"/>
  <c r="AA46" i="94"/>
  <c r="Z47" i="94"/>
  <c r="AA47" i="94"/>
  <c r="Z48" i="94"/>
  <c r="AA48" i="94"/>
  <c r="Z49" i="94"/>
  <c r="AA49" i="94"/>
  <c r="Z50" i="94"/>
  <c r="AA50" i="94"/>
  <c r="Z51" i="94"/>
  <c r="AA51" i="94"/>
  <c r="Z52" i="94"/>
  <c r="AA52" i="94"/>
  <c r="Z53" i="94"/>
  <c r="AA53" i="94"/>
  <c r="Z54" i="94"/>
  <c r="AA54" i="94"/>
  <c r="Z55" i="94"/>
  <c r="AA55" i="94"/>
  <c r="Z56" i="94"/>
  <c r="AA56" i="94"/>
  <c r="Z57" i="94"/>
  <c r="AA57" i="94"/>
  <c r="Z58" i="94"/>
  <c r="AA58" i="94"/>
  <c r="Z59" i="94"/>
  <c r="AA59" i="94"/>
  <c r="Z60" i="94"/>
  <c r="AA60" i="94"/>
  <c r="Z61" i="94"/>
  <c r="AA61" i="94"/>
  <c r="Z62" i="94"/>
  <c r="AA62" i="94"/>
  <c r="Z63" i="94"/>
  <c r="AA63" i="94"/>
  <c r="Z64" i="94"/>
  <c r="AA64" i="94"/>
  <c r="Z65" i="94"/>
  <c r="AA65" i="94"/>
  <c r="Z66" i="94"/>
  <c r="AA66" i="94"/>
  <c r="Z67" i="94"/>
  <c r="AA67" i="94"/>
  <c r="Z68" i="94"/>
  <c r="AA68" i="94"/>
  <c r="Z69" i="94"/>
  <c r="AA69" i="94"/>
  <c r="Z70" i="94"/>
  <c r="AA70" i="94"/>
  <c r="Z71" i="94"/>
  <c r="AA71" i="94"/>
  <c r="Z72" i="94"/>
  <c r="AA72" i="94"/>
  <c r="Z73" i="94"/>
  <c r="AA73" i="94"/>
  <c r="Z74" i="94"/>
  <c r="AA74" i="94"/>
  <c r="Z75" i="94"/>
  <c r="AA75" i="94"/>
  <c r="Z76" i="94"/>
  <c r="AA76" i="94"/>
  <c r="Z77" i="94"/>
  <c r="AA77" i="94"/>
  <c r="Z78" i="94"/>
  <c r="AA78" i="94"/>
  <c r="Z79" i="94"/>
  <c r="AA79" i="94"/>
  <c r="Z80" i="94"/>
  <c r="AA80" i="94"/>
  <c r="Z81" i="94"/>
  <c r="AA81" i="94"/>
  <c r="Z82" i="94"/>
  <c r="AA82" i="94"/>
  <c r="Z83" i="94"/>
  <c r="AA83" i="94"/>
  <c r="Z84" i="94"/>
  <c r="AA84" i="94"/>
  <c r="Z85" i="94"/>
  <c r="AA85" i="94"/>
  <c r="Z86" i="94"/>
  <c r="AA86" i="94"/>
  <c r="Z87" i="94"/>
  <c r="AA87" i="94"/>
  <c r="Z88" i="94"/>
  <c r="AA88" i="94"/>
  <c r="Z89" i="94"/>
  <c r="AA89" i="94"/>
  <c r="Z90" i="94"/>
  <c r="AA90" i="94"/>
  <c r="Z91" i="94"/>
  <c r="AA91" i="94"/>
  <c r="Z92" i="94"/>
  <c r="AA92" i="94"/>
  <c r="Z93" i="94"/>
  <c r="AA93" i="94"/>
  <c r="Z94" i="94"/>
  <c r="AA94" i="94"/>
  <c r="Z95" i="94"/>
  <c r="AA95" i="94"/>
  <c r="Z96" i="94"/>
  <c r="AA96" i="94"/>
  <c r="Z97" i="94"/>
  <c r="AA97" i="94"/>
  <c r="Z98" i="94"/>
  <c r="AA98" i="94"/>
  <c r="Z99" i="94"/>
  <c r="AA99" i="94"/>
  <c r="Z100" i="94"/>
  <c r="AA100" i="94"/>
  <c r="Z101" i="94"/>
  <c r="AA101" i="94"/>
  <c r="Z102" i="94"/>
  <c r="AA102" i="94"/>
  <c r="Z103" i="94"/>
  <c r="AA103" i="94"/>
  <c r="Z104" i="94"/>
  <c r="AA104" i="94"/>
  <c r="Z105" i="94"/>
  <c r="AA105" i="94"/>
  <c r="Z106" i="94"/>
  <c r="AA106" i="94"/>
  <c r="Z107" i="94"/>
  <c r="AA107" i="94"/>
  <c r="Z108" i="94"/>
  <c r="AA108" i="94"/>
  <c r="Z109" i="94"/>
  <c r="AA109" i="94"/>
  <c r="Z110" i="94"/>
  <c r="AA110" i="94"/>
  <c r="Z111" i="94"/>
  <c r="AA111" i="94"/>
  <c r="Z112" i="94"/>
  <c r="AA112" i="94"/>
  <c r="Z113" i="94"/>
  <c r="AA113" i="94"/>
  <c r="Z114" i="94"/>
  <c r="AA114" i="94"/>
  <c r="Z115" i="94"/>
  <c r="AA115" i="94"/>
  <c r="Z116" i="94"/>
  <c r="AA116" i="94"/>
  <c r="Z117" i="94"/>
  <c r="AA117" i="94"/>
  <c r="Z118" i="94"/>
  <c r="AA118" i="94"/>
  <c r="Z119" i="94"/>
  <c r="AA119" i="94"/>
  <c r="Z120" i="94"/>
  <c r="AA120" i="94"/>
  <c r="Z121" i="94"/>
  <c r="AA121" i="94"/>
  <c r="Z122" i="94"/>
  <c r="AA122" i="94"/>
  <c r="Z123" i="94"/>
  <c r="AA123" i="94"/>
  <c r="Z124" i="94"/>
  <c r="AA124" i="94"/>
  <c r="Z125" i="94"/>
  <c r="AA125" i="94"/>
  <c r="Z126" i="94"/>
  <c r="AA126" i="94"/>
  <c r="Z127" i="94"/>
  <c r="AA127" i="94"/>
  <c r="Z128" i="94"/>
  <c r="AA128" i="94"/>
  <c r="Z129" i="94"/>
  <c r="AA129" i="94"/>
  <c r="Z130" i="94"/>
  <c r="AA130" i="94"/>
  <c r="Z131" i="94"/>
  <c r="AA131" i="94"/>
  <c r="Z132" i="94"/>
  <c r="AA132" i="94"/>
  <c r="Z133" i="94"/>
  <c r="AA133" i="94"/>
  <c r="Z134" i="94"/>
  <c r="AA134" i="94"/>
  <c r="Z135" i="94"/>
  <c r="AA135" i="94"/>
  <c r="Z136" i="94"/>
  <c r="AA136" i="94"/>
  <c r="Z137" i="94"/>
  <c r="AA137" i="94"/>
  <c r="Z138" i="94"/>
  <c r="AA138" i="94"/>
  <c r="Z139" i="94"/>
  <c r="AA139" i="94"/>
  <c r="Z140" i="94"/>
  <c r="AA140" i="94"/>
  <c r="Z141" i="94"/>
  <c r="AA141" i="94"/>
  <c r="Z142" i="94"/>
  <c r="AA142" i="94"/>
  <c r="Z143" i="94"/>
  <c r="AA143" i="94"/>
  <c r="Z144" i="94"/>
  <c r="AA144" i="94"/>
  <c r="Z145" i="94"/>
  <c r="AA145" i="94"/>
  <c r="Z146" i="94"/>
  <c r="AA146" i="94"/>
  <c r="Z147" i="94"/>
  <c r="AA147" i="94"/>
  <c r="Z148" i="94"/>
  <c r="AA148" i="94"/>
  <c r="Z149" i="94"/>
  <c r="AA149" i="94"/>
  <c r="Z150" i="94"/>
  <c r="AA150" i="94"/>
  <c r="Z151" i="94"/>
  <c r="AA151" i="94"/>
  <c r="Z152" i="94"/>
  <c r="AA152" i="94"/>
  <c r="Z153" i="94"/>
  <c r="AA153" i="94"/>
  <c r="Z154" i="94"/>
  <c r="AA154" i="94"/>
  <c r="Z155" i="94"/>
  <c r="AA155" i="94"/>
  <c r="Z156" i="94"/>
  <c r="AA156" i="94"/>
  <c r="Z157" i="94"/>
  <c r="AA157" i="94"/>
  <c r="Z158" i="94"/>
  <c r="AA158" i="94"/>
  <c r="Z159" i="94"/>
  <c r="AA159" i="94"/>
  <c r="Z160" i="94"/>
  <c r="AA160" i="94"/>
  <c r="Z161" i="94"/>
  <c r="AA161" i="94"/>
  <c r="Z162" i="94"/>
  <c r="AA162" i="94"/>
  <c r="Z163" i="94"/>
  <c r="AA163" i="94"/>
  <c r="Z164" i="94"/>
  <c r="AA164" i="94"/>
  <c r="Z165" i="94"/>
  <c r="AA165" i="94"/>
  <c r="Z166" i="94"/>
  <c r="AA166" i="94"/>
  <c r="Z167" i="94"/>
  <c r="AA167" i="94"/>
  <c r="Z168" i="94"/>
  <c r="AA168" i="94"/>
  <c r="Z169" i="94"/>
  <c r="AA169" i="94"/>
  <c r="Z170" i="94"/>
  <c r="AA170" i="94"/>
  <c r="Z171" i="94"/>
  <c r="AA171" i="94"/>
  <c r="Z172" i="94"/>
  <c r="AA172" i="94"/>
  <c r="Z173" i="94"/>
  <c r="AA173" i="94"/>
  <c r="Z174" i="94"/>
  <c r="AA174" i="94"/>
  <c r="Z175" i="94"/>
  <c r="AA175" i="94"/>
  <c r="Z176" i="94"/>
  <c r="AA176" i="94"/>
  <c r="Z177" i="94"/>
  <c r="AA177" i="94"/>
  <c r="Z178" i="94"/>
  <c r="AA178" i="94"/>
  <c r="Z179" i="94"/>
  <c r="AA179" i="94"/>
  <c r="Z180" i="94"/>
  <c r="AA180" i="94"/>
  <c r="Z181" i="94"/>
  <c r="AA181" i="94"/>
  <c r="Z182" i="94"/>
  <c r="AA182" i="94"/>
  <c r="Z183" i="94"/>
  <c r="AA183" i="94"/>
  <c r="Z184" i="94"/>
  <c r="AA184" i="94"/>
  <c r="Z185" i="94"/>
  <c r="AA185" i="94"/>
  <c r="Z186" i="94"/>
  <c r="AA186" i="94"/>
  <c r="Z187" i="94"/>
  <c r="AA187" i="94"/>
  <c r="Z188" i="94"/>
  <c r="AA188" i="94"/>
  <c r="Z189" i="94"/>
  <c r="AA189" i="94"/>
  <c r="Z190" i="94"/>
  <c r="AA190" i="94"/>
  <c r="Z191" i="94"/>
  <c r="AA191" i="94"/>
  <c r="Z192" i="94"/>
  <c r="AA192" i="94"/>
  <c r="Z193" i="94"/>
  <c r="AA193" i="94"/>
  <c r="Z194" i="94"/>
  <c r="AA194" i="94"/>
  <c r="Z195" i="94"/>
  <c r="AA195" i="94"/>
  <c r="Z196" i="94"/>
  <c r="AA196" i="94"/>
  <c r="Z197" i="94"/>
  <c r="AA197" i="94"/>
  <c r="Z198" i="94"/>
  <c r="AA198" i="94"/>
  <c r="Z199" i="94"/>
  <c r="AA199" i="94"/>
  <c r="Z200" i="94"/>
  <c r="AA200" i="94"/>
  <c r="Z201" i="94"/>
  <c r="AA201" i="94"/>
  <c r="Z202" i="94"/>
  <c r="AA202" i="94"/>
  <c r="Z203" i="94"/>
  <c r="AA203" i="94"/>
  <c r="Z204" i="94"/>
  <c r="AA204" i="94"/>
  <c r="Z205" i="94"/>
  <c r="AA205" i="94"/>
  <c r="Z206" i="94"/>
  <c r="AA206" i="94"/>
  <c r="Z207" i="94"/>
  <c r="AA207" i="94"/>
  <c r="Z208" i="94"/>
  <c r="AA208" i="94"/>
  <c r="Z209" i="94"/>
  <c r="AA209" i="94"/>
  <c r="Z210" i="94"/>
  <c r="AA210" i="94"/>
  <c r="Z211" i="94"/>
  <c r="AA211" i="94"/>
  <c r="Z212" i="94"/>
  <c r="AA212" i="94"/>
  <c r="Z213" i="94"/>
  <c r="AA213" i="94"/>
  <c r="Z214" i="94"/>
  <c r="AA214" i="94"/>
  <c r="Z215" i="94"/>
  <c r="AA215" i="94"/>
  <c r="Z216" i="94"/>
  <c r="AA216" i="94"/>
  <c r="Z217" i="94"/>
  <c r="AA217" i="94"/>
  <c r="Z218" i="94"/>
  <c r="AA218" i="94"/>
  <c r="Z219" i="94"/>
  <c r="AA219" i="94"/>
  <c r="Z220" i="94"/>
  <c r="AA220" i="94"/>
  <c r="Z221" i="94"/>
  <c r="AA221" i="94"/>
  <c r="Z222" i="94"/>
  <c r="AA222" i="94"/>
  <c r="Z223" i="94"/>
  <c r="AA223" i="94"/>
  <c r="Z224" i="94"/>
  <c r="AA224" i="94"/>
  <c r="Z225" i="94"/>
  <c r="AA225" i="94"/>
  <c r="Z226" i="94"/>
  <c r="AA226" i="94"/>
  <c r="Z227" i="94"/>
  <c r="AA227" i="94"/>
  <c r="Z228" i="94"/>
  <c r="AA228" i="94"/>
  <c r="Z229" i="94"/>
  <c r="AA229" i="94"/>
  <c r="Z230" i="94"/>
  <c r="AA230" i="94"/>
  <c r="Z231" i="94"/>
  <c r="AA231" i="94"/>
  <c r="Z232" i="94"/>
  <c r="AA232" i="94"/>
  <c r="Z233" i="94"/>
  <c r="AA233" i="94"/>
  <c r="Z234" i="94"/>
  <c r="AA234" i="94"/>
  <c r="Z235" i="94"/>
  <c r="AA235" i="94"/>
  <c r="Z236" i="94"/>
  <c r="AA236" i="94"/>
  <c r="Z237" i="94"/>
  <c r="AA237" i="94"/>
  <c r="Z238" i="94"/>
  <c r="AA238" i="94"/>
  <c r="Z239" i="94"/>
  <c r="AA239" i="94"/>
  <c r="Z240" i="94"/>
  <c r="AA240" i="94"/>
  <c r="Z241" i="94"/>
  <c r="AA241" i="94"/>
  <c r="Z242" i="94"/>
  <c r="AA242" i="94"/>
  <c r="Z243" i="94"/>
  <c r="AA243" i="94"/>
  <c r="Z244" i="94"/>
  <c r="AA244" i="94"/>
  <c r="Z245" i="94"/>
  <c r="AA245" i="94"/>
  <c r="Z246" i="94"/>
  <c r="AA246" i="94"/>
  <c r="Z247" i="94"/>
  <c r="AA247" i="94"/>
  <c r="Z248" i="94"/>
  <c r="AA248" i="94"/>
  <c r="Z249" i="94"/>
  <c r="AA249" i="94"/>
  <c r="Z250" i="94"/>
  <c r="AA250" i="94"/>
  <c r="Z251" i="94"/>
  <c r="AA251" i="94"/>
  <c r="Z252" i="94"/>
  <c r="AA252" i="94"/>
  <c r="Z253" i="94"/>
  <c r="AA253" i="94"/>
  <c r="Z254" i="94"/>
  <c r="AA254" i="94"/>
  <c r="Z255" i="94"/>
  <c r="AA255" i="94"/>
  <c r="Z256" i="94"/>
  <c r="AA256" i="94"/>
  <c r="Z257" i="94"/>
  <c r="AA257" i="94"/>
  <c r="Z258" i="94"/>
  <c r="AA258" i="94"/>
  <c r="Z259" i="94"/>
  <c r="AA259" i="94"/>
  <c r="Z260" i="94"/>
  <c r="AA260" i="94"/>
  <c r="Z261" i="94"/>
  <c r="AA261" i="94"/>
  <c r="Z262" i="94"/>
  <c r="AA262" i="94"/>
  <c r="Z263" i="94"/>
  <c r="AA263" i="94"/>
  <c r="Z264" i="94"/>
  <c r="AA264" i="94"/>
  <c r="Z265" i="94"/>
  <c r="AA265" i="94"/>
  <c r="Z266" i="94"/>
  <c r="AA266" i="94"/>
  <c r="Z267" i="94"/>
  <c r="AA267" i="94"/>
  <c r="Z268" i="94"/>
  <c r="AA268" i="94"/>
  <c r="Z269" i="94"/>
  <c r="AA269" i="94"/>
  <c r="Z270" i="94"/>
  <c r="AA270" i="94"/>
  <c r="Z271" i="94"/>
  <c r="AA271" i="94"/>
  <c r="Z272" i="94"/>
  <c r="AA272" i="94"/>
  <c r="Z273" i="94"/>
  <c r="AA273" i="94"/>
  <c r="Z274" i="94"/>
  <c r="AA274" i="94"/>
  <c r="Z275" i="94"/>
  <c r="AA275" i="94"/>
  <c r="Z276" i="94"/>
  <c r="AA276" i="94"/>
  <c r="Z277" i="94"/>
  <c r="AA277" i="94"/>
  <c r="Z278" i="94"/>
  <c r="AA278" i="94"/>
  <c r="Z279" i="94"/>
  <c r="AA279" i="94"/>
  <c r="Z280" i="94"/>
  <c r="AA280" i="94"/>
  <c r="Z281" i="94"/>
  <c r="AA281" i="94"/>
  <c r="Z282" i="94"/>
  <c r="AA282" i="94"/>
  <c r="Z283" i="94"/>
  <c r="AA283" i="94"/>
  <c r="Z284" i="94"/>
  <c r="AA284" i="94"/>
  <c r="Z285" i="94"/>
  <c r="AA285" i="94"/>
  <c r="Z286" i="94"/>
  <c r="AA286" i="94"/>
  <c r="Z287" i="94"/>
  <c r="AA287" i="94"/>
  <c r="Z288" i="94"/>
  <c r="AA288" i="94"/>
  <c r="Z289" i="94"/>
  <c r="AA289" i="94"/>
  <c r="Z290" i="94"/>
  <c r="AA290" i="94"/>
  <c r="Z291" i="94"/>
  <c r="AA291" i="94"/>
  <c r="Z292" i="94"/>
  <c r="AA292" i="94"/>
  <c r="Z293" i="94"/>
  <c r="AA293" i="94"/>
  <c r="Z294" i="94"/>
  <c r="AA294" i="94"/>
  <c r="Z295" i="94"/>
  <c r="AA295" i="94"/>
  <c r="Z296" i="94"/>
  <c r="AA296" i="94"/>
  <c r="Z297" i="94"/>
  <c r="AA297" i="94"/>
  <c r="Z298" i="94"/>
  <c r="AA298" i="94"/>
  <c r="Z299" i="94"/>
  <c r="AA299" i="94"/>
  <c r="Z300" i="94"/>
  <c r="AA300" i="94"/>
  <c r="Z301" i="94"/>
  <c r="AA301" i="94"/>
  <c r="Z302" i="94"/>
  <c r="AA302" i="94"/>
  <c r="Z303" i="94"/>
  <c r="AA303" i="94"/>
  <c r="Z304" i="94"/>
  <c r="AA304" i="94"/>
  <c r="Z305" i="94"/>
  <c r="AA305" i="94"/>
  <c r="Z306" i="94"/>
  <c r="AA306" i="94"/>
  <c r="Z307" i="94"/>
  <c r="AA307" i="94"/>
  <c r="Z308" i="94"/>
  <c r="AA308" i="94"/>
  <c r="Z309" i="94"/>
  <c r="AA309" i="94"/>
  <c r="Z310" i="94"/>
  <c r="AA310" i="94"/>
  <c r="Z311" i="94"/>
  <c r="AA311" i="94"/>
  <c r="Z312" i="94"/>
  <c r="AA312" i="94"/>
  <c r="Z313" i="94"/>
  <c r="AA313" i="94"/>
  <c r="Z314" i="94"/>
  <c r="AA314" i="94"/>
  <c r="Z315" i="94"/>
  <c r="AA315" i="94"/>
  <c r="Z316" i="94"/>
  <c r="AA316" i="94"/>
  <c r="Z317" i="94"/>
  <c r="AA317" i="94"/>
  <c r="Z318" i="94"/>
  <c r="AA318" i="94"/>
  <c r="Z319" i="94"/>
  <c r="AA319" i="94"/>
  <c r="Z320" i="94"/>
  <c r="AA320" i="94"/>
  <c r="Z321" i="94"/>
  <c r="AA321" i="94"/>
  <c r="Z322" i="94"/>
  <c r="AA322" i="94"/>
  <c r="Z323" i="94"/>
  <c r="AA323" i="94"/>
  <c r="Z324" i="94"/>
  <c r="AA324" i="94"/>
  <c r="Z325" i="94"/>
  <c r="AA325" i="94"/>
  <c r="Z326" i="94"/>
  <c r="AA326" i="94"/>
  <c r="Z327" i="94"/>
  <c r="AA327" i="94"/>
  <c r="Z328" i="94"/>
  <c r="AA328" i="94"/>
  <c r="Z329" i="94"/>
  <c r="AA329" i="94"/>
  <c r="Z330" i="94"/>
  <c r="AA330" i="94"/>
  <c r="Z331" i="94"/>
  <c r="AA331" i="94"/>
  <c r="Z332" i="94"/>
  <c r="AA332" i="94"/>
  <c r="Z333" i="94"/>
  <c r="AA333" i="94"/>
  <c r="Z334" i="94"/>
  <c r="AA334" i="94"/>
  <c r="Z335" i="94"/>
  <c r="AA335" i="94"/>
  <c r="Z336" i="94"/>
  <c r="AA336" i="94"/>
  <c r="Z337" i="94"/>
  <c r="AA337" i="94"/>
  <c r="Z338" i="94"/>
  <c r="AA338" i="94"/>
  <c r="Z339" i="94"/>
  <c r="AA339" i="94"/>
  <c r="Z340" i="94"/>
  <c r="AA340" i="94"/>
  <c r="Z341" i="94"/>
  <c r="AA341" i="94"/>
  <c r="Z342" i="94"/>
  <c r="AA342" i="94"/>
  <c r="Z343" i="94"/>
  <c r="AA343" i="94"/>
  <c r="Z344" i="94"/>
  <c r="AA344" i="94"/>
  <c r="Z345" i="94"/>
  <c r="AA345" i="94"/>
  <c r="Z346" i="94"/>
  <c r="AA346" i="94"/>
  <c r="Z347" i="94"/>
  <c r="AA347" i="94"/>
  <c r="Z348" i="94"/>
  <c r="AA348" i="94"/>
  <c r="Z349" i="94"/>
  <c r="AA349" i="94"/>
  <c r="Z350" i="94"/>
  <c r="AA350" i="94"/>
  <c r="Z351" i="94"/>
  <c r="AA351" i="94"/>
  <c r="Z352" i="94"/>
  <c r="AA352" i="94"/>
  <c r="Z353" i="94"/>
  <c r="AA353" i="94"/>
  <c r="Z354" i="94"/>
  <c r="AA354" i="94"/>
  <c r="Z355" i="94"/>
  <c r="AA355" i="94"/>
  <c r="Z356" i="94"/>
  <c r="AA356" i="94"/>
  <c r="Z357" i="94"/>
  <c r="AA357" i="94"/>
  <c r="Z358" i="94"/>
  <c r="AA358" i="94"/>
  <c r="Z359" i="94"/>
  <c r="AA359" i="94"/>
  <c r="Z360" i="94"/>
  <c r="AA360" i="94"/>
  <c r="Z361" i="94"/>
  <c r="AA361" i="94"/>
  <c r="Z362" i="94"/>
  <c r="AA362" i="94"/>
  <c r="Z363" i="94"/>
  <c r="AA363" i="94"/>
  <c r="Z364" i="94"/>
  <c r="AA364" i="94"/>
  <c r="Z365" i="94"/>
  <c r="AA365" i="94"/>
  <c r="Z366" i="94"/>
  <c r="AA366" i="94"/>
  <c r="Z367" i="94"/>
  <c r="AA367" i="94"/>
  <c r="Z368" i="94"/>
  <c r="AA368" i="94"/>
  <c r="Z369" i="94"/>
  <c r="AA369" i="94"/>
  <c r="Z370" i="94"/>
  <c r="AA370" i="94"/>
  <c r="Z371" i="94"/>
  <c r="AA371" i="94"/>
  <c r="Z372" i="94"/>
  <c r="AA372" i="94"/>
  <c r="Z373" i="94"/>
  <c r="AA373" i="94"/>
  <c r="Z374" i="94"/>
  <c r="AA374" i="94"/>
  <c r="Z375" i="94"/>
  <c r="AA375" i="94"/>
  <c r="Z376" i="94"/>
  <c r="AA376" i="94"/>
  <c r="Z377" i="94"/>
  <c r="AA377" i="94"/>
  <c r="Z378" i="94"/>
  <c r="AA378" i="94"/>
  <c r="Z379" i="94"/>
  <c r="AA379" i="94"/>
  <c r="Z380" i="94"/>
  <c r="AA380" i="94"/>
  <c r="Z381" i="94"/>
  <c r="AA381" i="94"/>
  <c r="Z382" i="94"/>
  <c r="AA382" i="94"/>
  <c r="Z383" i="94"/>
  <c r="AA383" i="94"/>
  <c r="Z384" i="94"/>
  <c r="AA384" i="94"/>
  <c r="Z385" i="94"/>
  <c r="AA385" i="94"/>
  <c r="Z386" i="94"/>
  <c r="AA386" i="94"/>
  <c r="Z387" i="94"/>
  <c r="AA387" i="94"/>
  <c r="Z388" i="94"/>
  <c r="AA388" i="94"/>
  <c r="Z389" i="94"/>
  <c r="AA389" i="94"/>
  <c r="Z390" i="94"/>
  <c r="AA390" i="94"/>
  <c r="Z391" i="94"/>
  <c r="AA391" i="94"/>
  <c r="Z392" i="94"/>
  <c r="AA392" i="94"/>
  <c r="Z393" i="94"/>
  <c r="AA393" i="94"/>
  <c r="Z394" i="94"/>
  <c r="AA394" i="94"/>
  <c r="Z395" i="94"/>
  <c r="AA395" i="94"/>
  <c r="Z396" i="94"/>
  <c r="AA396" i="94"/>
  <c r="Z397" i="94"/>
  <c r="AA397" i="94"/>
  <c r="Z398" i="94"/>
  <c r="AA398" i="94"/>
  <c r="Z399" i="94"/>
  <c r="AA399" i="94"/>
  <c r="Z400" i="94"/>
  <c r="AA400" i="94"/>
  <c r="Z401" i="94"/>
  <c r="AA401" i="94"/>
  <c r="Z402" i="94"/>
  <c r="AA402" i="94"/>
  <c r="Z403" i="94"/>
  <c r="AA403" i="94"/>
  <c r="Z404" i="94"/>
  <c r="AA404" i="94"/>
  <c r="Z405" i="94"/>
  <c r="AA405" i="94"/>
  <c r="Z406" i="94"/>
  <c r="AA406" i="94"/>
  <c r="Z407" i="94"/>
  <c r="AA407" i="94"/>
  <c r="Z408" i="94"/>
  <c r="AA408" i="94"/>
  <c r="Z409" i="94"/>
  <c r="AA409" i="94"/>
  <c r="Z410" i="94"/>
  <c r="AA410" i="94"/>
  <c r="Z411" i="94"/>
  <c r="AA411" i="94"/>
  <c r="Z412" i="94"/>
  <c r="AA412" i="94"/>
  <c r="Z413" i="94"/>
  <c r="AA413" i="94"/>
  <c r="Z414" i="94"/>
  <c r="AA414" i="94"/>
  <c r="Z415" i="94"/>
  <c r="AA415" i="94"/>
  <c r="Z416" i="94"/>
  <c r="AA416" i="94"/>
  <c r="Z417" i="94"/>
  <c r="AA417" i="94"/>
  <c r="Z418" i="94"/>
  <c r="AA418" i="94"/>
  <c r="Z419" i="94"/>
  <c r="AA419" i="94"/>
  <c r="Z420" i="94"/>
  <c r="AA420" i="94"/>
  <c r="Z421" i="94"/>
  <c r="AA421" i="94"/>
  <c r="Z422" i="94"/>
  <c r="AA422" i="94"/>
  <c r="Z423" i="94"/>
  <c r="AA423" i="94"/>
  <c r="Z424" i="94"/>
  <c r="AA424" i="94"/>
  <c r="Z425" i="94"/>
  <c r="AA425" i="94"/>
  <c r="Z426" i="94"/>
  <c r="AA426" i="94"/>
  <c r="Z427" i="94"/>
  <c r="AA427" i="94"/>
  <c r="Z428" i="94"/>
  <c r="AA428" i="94"/>
  <c r="Z429" i="94"/>
  <c r="AA429" i="94"/>
  <c r="Z430" i="94"/>
  <c r="AA430" i="94"/>
  <c r="Z431" i="94"/>
  <c r="AA431" i="94"/>
  <c r="Z432" i="94"/>
  <c r="AA432" i="94"/>
  <c r="Z433" i="94"/>
  <c r="AA433" i="94"/>
  <c r="Z434" i="94"/>
  <c r="AA434" i="94"/>
  <c r="Z435" i="94"/>
  <c r="AA435" i="94"/>
  <c r="Z436" i="94"/>
  <c r="AA436" i="94"/>
  <c r="Z437" i="94"/>
  <c r="AA437" i="94"/>
  <c r="Z438" i="94"/>
  <c r="AA438" i="94"/>
  <c r="Z439" i="94"/>
  <c r="AA439" i="94"/>
  <c r="Z440" i="94"/>
  <c r="AA440" i="94"/>
  <c r="Z441" i="94"/>
  <c r="AA441" i="94"/>
  <c r="Z442" i="94"/>
  <c r="AA442" i="94"/>
  <c r="Z443" i="94"/>
  <c r="AA443" i="94"/>
  <c r="Z444" i="94"/>
  <c r="AA444" i="94"/>
  <c r="Z445" i="94"/>
  <c r="AA445" i="94"/>
  <c r="Z446" i="94"/>
  <c r="AA446" i="94"/>
  <c r="Z447" i="94"/>
  <c r="AA447" i="94"/>
  <c r="Z448" i="94"/>
  <c r="AA448" i="94"/>
  <c r="Z449" i="94"/>
  <c r="AA449" i="94"/>
  <c r="Z450" i="94"/>
  <c r="AA450" i="94"/>
  <c r="Z451" i="94"/>
  <c r="AA451" i="94"/>
  <c r="Z452" i="94"/>
  <c r="AA452" i="94"/>
  <c r="Z453" i="94"/>
  <c r="AA453" i="94"/>
  <c r="Z454" i="94"/>
  <c r="AA454" i="94"/>
  <c r="Z455" i="94"/>
  <c r="AA455" i="94"/>
  <c r="Z456" i="94"/>
  <c r="AA456" i="94"/>
  <c r="Z457" i="94"/>
  <c r="AA457" i="94"/>
  <c r="Z458" i="94"/>
  <c r="AA458" i="94"/>
  <c r="Z459" i="94"/>
  <c r="AA459" i="94"/>
  <c r="Z460" i="94"/>
  <c r="AA460" i="94"/>
  <c r="Z461" i="94"/>
  <c r="AA461" i="94"/>
  <c r="Z462" i="94"/>
  <c r="AA462" i="94"/>
  <c r="Z463" i="94"/>
  <c r="AA463" i="94"/>
  <c r="Z464" i="94"/>
  <c r="AA464" i="94"/>
  <c r="Z465" i="94"/>
  <c r="AA465" i="94"/>
  <c r="Z466" i="94"/>
  <c r="AA466" i="94"/>
  <c r="Z467" i="94"/>
  <c r="AA467" i="94"/>
  <c r="Z468" i="94"/>
  <c r="AA468" i="94"/>
  <c r="Z469" i="94"/>
  <c r="AA469" i="94"/>
  <c r="Z470" i="94"/>
  <c r="AA470" i="94"/>
  <c r="Z471" i="94"/>
  <c r="AA471" i="94"/>
  <c r="Z472" i="94"/>
  <c r="AA472" i="94"/>
  <c r="Z473" i="94"/>
  <c r="AA473" i="94"/>
  <c r="Z474" i="94"/>
  <c r="AA474" i="94"/>
  <c r="Z475" i="94"/>
  <c r="AA475" i="94"/>
  <c r="Z476" i="94"/>
  <c r="AA476" i="94"/>
  <c r="Z477" i="94"/>
  <c r="AA477" i="94"/>
  <c r="Z478" i="94"/>
  <c r="AA478" i="94"/>
  <c r="Z479" i="94"/>
  <c r="AA479" i="94"/>
  <c r="Z480" i="94"/>
  <c r="AA480" i="94"/>
  <c r="Z481" i="94"/>
  <c r="AA481" i="94"/>
  <c r="Z482" i="94"/>
  <c r="AA482" i="94"/>
  <c r="Z483" i="94"/>
  <c r="AA483" i="94"/>
  <c r="Z484" i="94"/>
  <c r="AA484" i="94"/>
  <c r="Z485" i="94"/>
  <c r="AA485" i="94"/>
  <c r="Z486" i="94"/>
  <c r="AA486" i="94"/>
  <c r="Z487" i="94"/>
  <c r="AA487" i="94"/>
  <c r="Z488" i="94"/>
  <c r="AA488" i="94"/>
  <c r="Z489" i="94"/>
  <c r="AA489" i="94"/>
  <c r="Z490" i="94"/>
  <c r="AA490" i="94"/>
  <c r="Z491" i="94"/>
  <c r="AA491" i="94"/>
  <c r="Z492" i="94"/>
  <c r="AA492" i="94"/>
  <c r="Z493" i="94"/>
  <c r="AA493" i="94"/>
  <c r="Z494" i="94"/>
  <c r="AA494" i="94"/>
  <c r="Z495" i="94"/>
  <c r="AA495" i="94"/>
  <c r="Z496" i="94"/>
  <c r="AA496" i="94"/>
  <c r="Z497" i="94"/>
  <c r="AA497" i="94"/>
  <c r="Z498" i="94"/>
  <c r="AA498" i="94"/>
  <c r="Z499" i="94"/>
  <c r="AA499" i="94"/>
  <c r="Z500" i="94"/>
  <c r="AA500" i="94"/>
  <c r="Z501" i="94"/>
  <c r="AA501" i="94"/>
  <c r="Z502" i="94"/>
  <c r="AA502" i="94"/>
  <c r="Z503" i="94"/>
  <c r="AA503" i="94"/>
  <c r="Z504" i="94"/>
  <c r="AA504" i="94"/>
  <c r="Z505" i="94"/>
  <c r="AA505" i="94"/>
  <c r="Z506" i="94"/>
  <c r="AA506" i="94"/>
  <c r="Z507" i="94"/>
  <c r="AA507" i="94"/>
  <c r="Z508" i="94"/>
  <c r="AA508" i="94"/>
  <c r="Z509" i="94"/>
  <c r="AA509" i="94"/>
  <c r="Z510" i="94"/>
  <c r="AA510" i="94"/>
  <c r="Z511" i="94"/>
  <c r="AA511" i="94"/>
  <c r="Z512" i="94"/>
  <c r="AA512" i="94"/>
  <c r="Z513" i="94"/>
  <c r="AA513" i="94"/>
  <c r="Z514" i="94"/>
  <c r="AA514" i="94"/>
  <c r="Z515" i="94"/>
  <c r="AA515" i="94"/>
  <c r="Z516" i="94"/>
  <c r="AA516" i="94"/>
  <c r="Z517" i="94"/>
  <c r="AA517" i="94"/>
  <c r="Z518" i="94"/>
  <c r="AA518" i="94"/>
  <c r="Z519" i="94"/>
  <c r="AA519" i="94"/>
  <c r="Z520" i="94"/>
  <c r="AA520" i="94"/>
  <c r="Z521" i="94"/>
  <c r="AA521" i="94"/>
  <c r="Z522" i="94"/>
  <c r="AA522" i="94"/>
  <c r="Z523" i="94"/>
  <c r="AA523" i="94"/>
  <c r="Z524" i="94"/>
  <c r="AA524" i="94"/>
  <c r="Z525" i="94"/>
  <c r="AA525" i="94"/>
  <c r="Z526" i="94"/>
  <c r="AA526" i="94"/>
  <c r="Z527" i="94"/>
  <c r="AA527" i="94"/>
  <c r="Z528" i="94"/>
  <c r="AA528" i="94"/>
  <c r="Z529" i="94"/>
  <c r="AA529" i="94"/>
  <c r="Z530" i="94"/>
  <c r="AA530" i="94"/>
  <c r="Z531" i="94"/>
  <c r="AA531" i="94"/>
  <c r="Z532" i="94"/>
  <c r="AA532" i="94"/>
  <c r="Z533" i="94"/>
  <c r="AA533" i="94"/>
  <c r="Z534" i="94"/>
  <c r="AA534" i="94"/>
  <c r="Z535" i="94"/>
  <c r="AA535" i="94"/>
  <c r="Z536" i="94"/>
  <c r="AA536" i="94"/>
  <c r="Z537" i="94"/>
  <c r="AA537" i="94"/>
  <c r="Z538" i="94"/>
  <c r="AA538" i="94"/>
  <c r="Z539" i="94"/>
  <c r="AA539" i="94"/>
  <c r="Z540" i="94"/>
  <c r="AA540" i="94"/>
  <c r="Z541" i="94"/>
  <c r="AA541" i="94"/>
  <c r="Z542" i="94"/>
  <c r="AA542" i="94"/>
  <c r="Z543" i="94"/>
  <c r="AA543" i="94"/>
  <c r="Z544" i="94"/>
  <c r="AA544" i="94"/>
  <c r="Z545" i="94"/>
  <c r="AA545" i="94"/>
  <c r="Z546" i="94"/>
  <c r="AA546" i="94"/>
  <c r="Z547" i="94"/>
  <c r="AA547" i="94"/>
  <c r="Z548" i="94"/>
  <c r="AA548" i="94"/>
  <c r="Z549" i="94"/>
  <c r="AA549" i="94"/>
  <c r="Z550" i="94"/>
  <c r="AA550" i="94"/>
  <c r="Z551" i="94"/>
  <c r="AA551" i="94"/>
  <c r="Z552" i="94"/>
  <c r="AA552" i="94"/>
  <c r="AA3" i="94"/>
  <c r="Z3" i="94"/>
  <c r="AA553" i="94"/>
  <c r="Z553" i="94"/>
  <c r="AC4100" i="103" l="1"/>
  <c r="U4100" i="103" s="1"/>
  <c r="R4100" i="103"/>
  <c r="T4148" i="103"/>
  <c r="E4438" i="103"/>
  <c r="R4437" i="103"/>
  <c r="AJ599" i="94"/>
  <c r="W599" i="94" s="1"/>
  <c r="C600" i="94"/>
  <c r="V599" i="94"/>
  <c r="E4117" i="103"/>
  <c r="E4118" i="103" s="1"/>
  <c r="T4118" i="103" s="1"/>
  <c r="AC3972" i="103"/>
  <c r="U3972" i="103" s="1"/>
  <c r="E3973" i="103"/>
  <c r="T3973" i="103" s="1"/>
  <c r="R3972" i="103"/>
  <c r="R4116" i="103"/>
  <c r="R4037" i="103"/>
  <c r="E4343" i="103"/>
  <c r="R4342" i="103"/>
  <c r="R4052" i="103"/>
  <c r="R4053" i="103"/>
  <c r="AC4148" i="103"/>
  <c r="U4148" i="103" s="1"/>
  <c r="U4131" i="103"/>
  <c r="E4133" i="103"/>
  <c r="R4133" i="103" s="1"/>
  <c r="AC4118" i="103"/>
  <c r="U4118" i="103" s="1"/>
  <c r="E4215" i="103"/>
  <c r="T4214" i="103"/>
  <c r="AC4214" i="103"/>
  <c r="U4214" i="103" s="1"/>
  <c r="R4214" i="103"/>
  <c r="R4038" i="103"/>
  <c r="R4149" i="103"/>
  <c r="AC4149" i="103"/>
  <c r="U4149" i="103" s="1"/>
  <c r="T4149" i="103"/>
  <c r="E4183" i="103"/>
  <c r="R4182" i="103"/>
  <c r="R4164" i="103"/>
  <c r="T4164" i="103"/>
  <c r="AC4164" i="103"/>
  <c r="U4164" i="103" s="1"/>
  <c r="R4401" i="103"/>
  <c r="R4400" i="103"/>
  <c r="R4351" i="103"/>
  <c r="AJ576" i="94"/>
  <c r="W576" i="94" s="1"/>
  <c r="C577" i="94"/>
  <c r="V576" i="94"/>
  <c r="R4054" i="103"/>
  <c r="R4101" i="103"/>
  <c r="R4021" i="103"/>
  <c r="R4069" i="103"/>
  <c r="R4118" i="103"/>
  <c r="E4165" i="103"/>
  <c r="R4165" i="103" s="1"/>
  <c r="E4150" i="103"/>
  <c r="E4134" i="103"/>
  <c r="R4134" i="103" s="1"/>
  <c r="E4119" i="103"/>
  <c r="E4102" i="103"/>
  <c r="E4087" i="103"/>
  <c r="R4087" i="103" s="1"/>
  <c r="E4070" i="103"/>
  <c r="E4055" i="103"/>
  <c r="E4039" i="103"/>
  <c r="E4022" i="103"/>
  <c r="E4006" i="103"/>
  <c r="R4006" i="103" s="1"/>
  <c r="E3990" i="103"/>
  <c r="R3990" i="103" s="1"/>
  <c r="AR570" i="94"/>
  <c r="AQ570" i="94"/>
  <c r="AP570" i="94"/>
  <c r="AO570" i="94"/>
  <c r="AN570" i="94"/>
  <c r="AL570" i="94"/>
  <c r="AK570" i="94"/>
  <c r="AI570" i="94"/>
  <c r="AH570" i="94"/>
  <c r="AG570" i="94"/>
  <c r="AF570" i="94"/>
  <c r="AE570" i="94"/>
  <c r="AD570" i="94"/>
  <c r="AC570" i="94"/>
  <c r="Y570" i="94"/>
  <c r="X570" i="94"/>
  <c r="V570" i="94"/>
  <c r="AR569" i="94"/>
  <c r="AQ569" i="94"/>
  <c r="AP569" i="94"/>
  <c r="AO569" i="94"/>
  <c r="AN569" i="94"/>
  <c r="AL569" i="94"/>
  <c r="AK569" i="94"/>
  <c r="AI569" i="94"/>
  <c r="AH569" i="94"/>
  <c r="AG569" i="94"/>
  <c r="AF569" i="94"/>
  <c r="AE569" i="94"/>
  <c r="AD569" i="94"/>
  <c r="AC569" i="94"/>
  <c r="Y569" i="94"/>
  <c r="X569" i="94"/>
  <c r="AR568" i="94"/>
  <c r="AQ568" i="94"/>
  <c r="AP568" i="94"/>
  <c r="AO568" i="94"/>
  <c r="AN568" i="94"/>
  <c r="AL568" i="94"/>
  <c r="AK568" i="94"/>
  <c r="AI568" i="94"/>
  <c r="AH568" i="94"/>
  <c r="AG568" i="94"/>
  <c r="AF568" i="94"/>
  <c r="AE568" i="94"/>
  <c r="AD568" i="94"/>
  <c r="AC568" i="94"/>
  <c r="Y568" i="94"/>
  <c r="X568" i="94"/>
  <c r="AR567" i="94"/>
  <c r="AQ567" i="94"/>
  <c r="AP567" i="94"/>
  <c r="AO567" i="94"/>
  <c r="AN567" i="94"/>
  <c r="AM567" i="94"/>
  <c r="AL567" i="94"/>
  <c r="AK567" i="94"/>
  <c r="AI567" i="94"/>
  <c r="AH567" i="94"/>
  <c r="AG567" i="94"/>
  <c r="AF567" i="94"/>
  <c r="AE567" i="94"/>
  <c r="AD567" i="94"/>
  <c r="AC567" i="94"/>
  <c r="Y567" i="94"/>
  <c r="X567" i="94"/>
  <c r="AR566" i="94"/>
  <c r="AQ566" i="94"/>
  <c r="AP566" i="94"/>
  <c r="AO566" i="94"/>
  <c r="AN566" i="94"/>
  <c r="AM566" i="94"/>
  <c r="AL566" i="94"/>
  <c r="AK566" i="94"/>
  <c r="AI566" i="94"/>
  <c r="AH566" i="94"/>
  <c r="AG566" i="94"/>
  <c r="AF566" i="94"/>
  <c r="AE566" i="94"/>
  <c r="AD566" i="94"/>
  <c r="AC566" i="94"/>
  <c r="Y566" i="94"/>
  <c r="X566" i="94"/>
  <c r="AR565" i="94"/>
  <c r="AQ565" i="94"/>
  <c r="AP565" i="94"/>
  <c r="AO565" i="94"/>
  <c r="AN565" i="94"/>
  <c r="AM565" i="94"/>
  <c r="AL565" i="94"/>
  <c r="AK565" i="94"/>
  <c r="AI565" i="94"/>
  <c r="AH565" i="94"/>
  <c r="AG565" i="94"/>
  <c r="AF565" i="94"/>
  <c r="AE565" i="94"/>
  <c r="AD565" i="94"/>
  <c r="AC565" i="94"/>
  <c r="Y565" i="94"/>
  <c r="X565" i="94"/>
  <c r="AR564" i="94"/>
  <c r="AQ564" i="94"/>
  <c r="AP564" i="94"/>
  <c r="AO564" i="94"/>
  <c r="AN564" i="94"/>
  <c r="AM564" i="94"/>
  <c r="AL564" i="94"/>
  <c r="AK564" i="94"/>
  <c r="AI564" i="94"/>
  <c r="AH564" i="94"/>
  <c r="AG564" i="94"/>
  <c r="AF564" i="94"/>
  <c r="AE564" i="94"/>
  <c r="AD564" i="94"/>
  <c r="AC564" i="94"/>
  <c r="X564" i="94"/>
  <c r="AR563" i="94"/>
  <c r="AQ563" i="94"/>
  <c r="AP563" i="94"/>
  <c r="AO563" i="94"/>
  <c r="AN563" i="94"/>
  <c r="AM563" i="94"/>
  <c r="AL563" i="94"/>
  <c r="AK563" i="94"/>
  <c r="AI563" i="94"/>
  <c r="AH563" i="94"/>
  <c r="AG563" i="94"/>
  <c r="AF563" i="94"/>
  <c r="AE563" i="94"/>
  <c r="AD563" i="94"/>
  <c r="AC563" i="94"/>
  <c r="Y563" i="94"/>
  <c r="X563" i="94"/>
  <c r="AR562" i="94"/>
  <c r="AQ562" i="94"/>
  <c r="AP562" i="94"/>
  <c r="AO562" i="94"/>
  <c r="AN562" i="94"/>
  <c r="AM562" i="94"/>
  <c r="AL562" i="94"/>
  <c r="AK562" i="94"/>
  <c r="AI562" i="94"/>
  <c r="AH562" i="94"/>
  <c r="AG562" i="94"/>
  <c r="AF562" i="94"/>
  <c r="AE562" i="94"/>
  <c r="AD562" i="94"/>
  <c r="AC562" i="94"/>
  <c r="Y562" i="94"/>
  <c r="X562" i="94"/>
  <c r="AR561" i="94"/>
  <c r="AQ561" i="94"/>
  <c r="AP561" i="94"/>
  <c r="AO561" i="94"/>
  <c r="AN561" i="94"/>
  <c r="AM561" i="94"/>
  <c r="AL561" i="94"/>
  <c r="AK561" i="94"/>
  <c r="AI561" i="94"/>
  <c r="AH561" i="94"/>
  <c r="AG561" i="94"/>
  <c r="AF561" i="94"/>
  <c r="AE561" i="94"/>
  <c r="AD561" i="94"/>
  <c r="AC561" i="94"/>
  <c r="Y561" i="94"/>
  <c r="X561" i="94"/>
  <c r="AR560" i="94"/>
  <c r="AQ560" i="94"/>
  <c r="AP560" i="94"/>
  <c r="AO560" i="94"/>
  <c r="AN560" i="94"/>
  <c r="AM560" i="94"/>
  <c r="AL560" i="94"/>
  <c r="AK560" i="94"/>
  <c r="AI560" i="94"/>
  <c r="AH560" i="94"/>
  <c r="AG560" i="94"/>
  <c r="AF560" i="94"/>
  <c r="AE560" i="94"/>
  <c r="AD560" i="94"/>
  <c r="AC560" i="94"/>
  <c r="Y560" i="94"/>
  <c r="X560" i="94"/>
  <c r="AR559" i="94"/>
  <c r="AQ559" i="94"/>
  <c r="AP559" i="94"/>
  <c r="AO559" i="94"/>
  <c r="AN559" i="94"/>
  <c r="AM559" i="94"/>
  <c r="AL559" i="94"/>
  <c r="AK559" i="94"/>
  <c r="AI559" i="94"/>
  <c r="AH559" i="94"/>
  <c r="AG559" i="94"/>
  <c r="AF559" i="94"/>
  <c r="AE559" i="94"/>
  <c r="AD559" i="94"/>
  <c r="AC559" i="94"/>
  <c r="Y559" i="94"/>
  <c r="X559" i="94"/>
  <c r="AR558" i="94"/>
  <c r="AQ558" i="94"/>
  <c r="AP558" i="94"/>
  <c r="AO558" i="94"/>
  <c r="AN558" i="94"/>
  <c r="AM558" i="94"/>
  <c r="AL558" i="94"/>
  <c r="AK558" i="94"/>
  <c r="AI558" i="94"/>
  <c r="AH558" i="94"/>
  <c r="AG558" i="94"/>
  <c r="AF558" i="94"/>
  <c r="AE558" i="94"/>
  <c r="AD558" i="94"/>
  <c r="AC558" i="94"/>
  <c r="Y558" i="94"/>
  <c r="X558" i="94"/>
  <c r="AR557" i="94"/>
  <c r="AQ557" i="94"/>
  <c r="AP557" i="94"/>
  <c r="AO557" i="94"/>
  <c r="AN557" i="94"/>
  <c r="AM557" i="94"/>
  <c r="AL557" i="94"/>
  <c r="AK557" i="94"/>
  <c r="AI557" i="94"/>
  <c r="AH557" i="94"/>
  <c r="AG557" i="94"/>
  <c r="AF557" i="94"/>
  <c r="AE557" i="94"/>
  <c r="AD557" i="94"/>
  <c r="AC557" i="94"/>
  <c r="Y557" i="94"/>
  <c r="X557" i="94"/>
  <c r="AR556" i="94"/>
  <c r="AQ556" i="94"/>
  <c r="AP556" i="94"/>
  <c r="AO556" i="94"/>
  <c r="AN556" i="94"/>
  <c r="AM556" i="94"/>
  <c r="AL556" i="94"/>
  <c r="AK556" i="94"/>
  <c r="AI556" i="94"/>
  <c r="AH556" i="94"/>
  <c r="AG556" i="94"/>
  <c r="AF556" i="94"/>
  <c r="AE556" i="94"/>
  <c r="AD556" i="94"/>
  <c r="AC556" i="94"/>
  <c r="Y556" i="94"/>
  <c r="X556" i="94"/>
  <c r="B556" i="94"/>
  <c r="AR555" i="94"/>
  <c r="AQ555" i="94"/>
  <c r="AP555" i="94"/>
  <c r="AO555" i="94"/>
  <c r="AN555" i="94"/>
  <c r="AM555" i="94"/>
  <c r="AL555" i="94"/>
  <c r="AK555" i="94"/>
  <c r="AI555" i="94"/>
  <c r="AH555" i="94"/>
  <c r="AG555" i="94"/>
  <c r="AF555" i="94"/>
  <c r="AE555" i="94"/>
  <c r="AD555" i="94"/>
  <c r="AC555" i="94"/>
  <c r="Y555" i="94"/>
  <c r="X555" i="94"/>
  <c r="AR554" i="94"/>
  <c r="AQ554" i="94"/>
  <c r="AP554" i="94"/>
  <c r="AO554" i="94"/>
  <c r="AN554" i="94"/>
  <c r="AM554" i="94"/>
  <c r="AL554" i="94"/>
  <c r="AK554" i="94"/>
  <c r="AI554" i="94"/>
  <c r="AH554" i="94"/>
  <c r="AG554" i="94"/>
  <c r="AF554" i="94"/>
  <c r="AE554" i="94"/>
  <c r="AD554" i="94"/>
  <c r="AC554" i="94"/>
  <c r="Y554" i="94"/>
  <c r="X554" i="94"/>
  <c r="C554" i="94"/>
  <c r="C555" i="94" s="1"/>
  <c r="C556" i="94" s="1"/>
  <c r="AR553" i="94"/>
  <c r="AQ553" i="94"/>
  <c r="AP553" i="94"/>
  <c r="AO553" i="94"/>
  <c r="AN553" i="94"/>
  <c r="AM553" i="94"/>
  <c r="AL553" i="94"/>
  <c r="AK553" i="94"/>
  <c r="AJ553" i="94"/>
  <c r="AI553" i="94"/>
  <c r="AH553" i="94"/>
  <c r="AG553" i="94"/>
  <c r="AF553" i="94"/>
  <c r="AE553" i="94"/>
  <c r="AD553" i="94"/>
  <c r="AC553" i="94"/>
  <c r="X553" i="94"/>
  <c r="V553" i="94"/>
  <c r="AC3973" i="103" l="1"/>
  <c r="U3973" i="103" s="1"/>
  <c r="R4117" i="103"/>
  <c r="R3973" i="103"/>
  <c r="E3974" i="103"/>
  <c r="AC4117" i="103"/>
  <c r="U4117" i="103" s="1"/>
  <c r="T4117" i="103"/>
  <c r="E4439" i="103"/>
  <c r="R4438" i="103"/>
  <c r="C601" i="94"/>
  <c r="AJ600" i="94"/>
  <c r="W600" i="94" s="1"/>
  <c r="V600" i="94"/>
  <c r="E4344" i="103"/>
  <c r="R4343" i="103"/>
  <c r="E4216" i="103"/>
  <c r="AC4215" i="103"/>
  <c r="U4215" i="103" s="1"/>
  <c r="T4215" i="103"/>
  <c r="R4215" i="103"/>
  <c r="T3974" i="103"/>
  <c r="AC3974" i="103"/>
  <c r="U3974" i="103" s="1"/>
  <c r="R4150" i="103"/>
  <c r="AC4150" i="103"/>
  <c r="U4150" i="103" s="1"/>
  <c r="T4150" i="103"/>
  <c r="E4184" i="103"/>
  <c r="R4183" i="103"/>
  <c r="R4352" i="103"/>
  <c r="AJ577" i="94"/>
  <c r="W577" i="94" s="1"/>
  <c r="C578" i="94"/>
  <c r="V577" i="94"/>
  <c r="R4022" i="103"/>
  <c r="R4102" i="103"/>
  <c r="R4039" i="103"/>
  <c r="R4070" i="103"/>
  <c r="R4119" i="103"/>
  <c r="R3974" i="103"/>
  <c r="E4166" i="103"/>
  <c r="R4166" i="103" s="1"/>
  <c r="E4151" i="103"/>
  <c r="E4135" i="103"/>
  <c r="R4135" i="103" s="1"/>
  <c r="E4120" i="103"/>
  <c r="E4103" i="103"/>
  <c r="E4088" i="103"/>
  <c r="E4071" i="103"/>
  <c r="E4056" i="103"/>
  <c r="E4040" i="103"/>
  <c r="E4023" i="103"/>
  <c r="E4007" i="103"/>
  <c r="R4007" i="103" s="1"/>
  <c r="E3991" i="103"/>
  <c r="R3991" i="103" s="1"/>
  <c r="E3975" i="103"/>
  <c r="Y553" i="94"/>
  <c r="Y564" i="94"/>
  <c r="W553" i="94"/>
  <c r="V554" i="94"/>
  <c r="AJ554" i="94"/>
  <c r="W554" i="94"/>
  <c r="AJ556" i="94"/>
  <c r="W556" i="94" s="1"/>
  <c r="C557" i="94"/>
  <c r="AJ555" i="94"/>
  <c r="W555" i="94" s="1"/>
  <c r="AN27" i="103"/>
  <c r="AN28" i="103"/>
  <c r="AN29" i="103"/>
  <c r="AN30" i="103"/>
  <c r="AN31" i="103"/>
  <c r="AN32" i="103"/>
  <c r="AN33" i="103"/>
  <c r="AN34" i="103"/>
  <c r="AN35" i="103"/>
  <c r="AN36" i="103"/>
  <c r="AN37" i="103"/>
  <c r="AN38" i="103"/>
  <c r="AN39" i="103"/>
  <c r="AN40" i="103"/>
  <c r="AN41" i="103"/>
  <c r="AN42" i="103"/>
  <c r="AN43" i="103"/>
  <c r="AN44" i="103"/>
  <c r="AN45" i="103"/>
  <c r="AN46" i="103"/>
  <c r="AN47" i="103"/>
  <c r="AN48" i="103"/>
  <c r="AN49" i="103"/>
  <c r="AN50" i="103"/>
  <c r="AN51" i="103"/>
  <c r="AN52" i="103"/>
  <c r="AN53" i="103"/>
  <c r="AN54" i="103"/>
  <c r="AN55" i="103"/>
  <c r="AN56" i="103"/>
  <c r="AN57" i="103"/>
  <c r="AN58" i="103"/>
  <c r="AN59" i="103"/>
  <c r="AN60" i="103"/>
  <c r="AN61" i="103"/>
  <c r="AN62" i="103"/>
  <c r="AN63" i="103"/>
  <c r="AN64" i="103"/>
  <c r="AN65" i="103"/>
  <c r="AN66" i="103"/>
  <c r="AN67" i="103"/>
  <c r="AN68" i="103"/>
  <c r="AN69" i="103"/>
  <c r="AN70" i="103"/>
  <c r="AN71" i="103"/>
  <c r="AN72" i="103"/>
  <c r="AN73" i="103"/>
  <c r="AN74" i="103"/>
  <c r="AN75" i="103"/>
  <c r="AN76" i="103"/>
  <c r="AN77" i="103"/>
  <c r="AN78" i="103"/>
  <c r="AN79" i="103"/>
  <c r="AN80" i="103"/>
  <c r="AN81" i="103"/>
  <c r="AN82" i="103"/>
  <c r="AN83" i="103"/>
  <c r="AN84" i="103"/>
  <c r="AN85" i="103"/>
  <c r="AN86" i="103"/>
  <c r="AN87" i="103"/>
  <c r="AN88" i="103"/>
  <c r="AN89" i="103"/>
  <c r="AN90" i="103"/>
  <c r="AN91" i="103"/>
  <c r="AN92" i="103"/>
  <c r="AN93" i="103"/>
  <c r="AN94" i="103"/>
  <c r="AN95" i="103"/>
  <c r="AN96" i="103"/>
  <c r="AN97" i="103"/>
  <c r="AN98" i="103"/>
  <c r="AN99" i="103"/>
  <c r="AN100" i="103"/>
  <c r="AN101" i="103"/>
  <c r="AN102" i="103"/>
  <c r="AN103" i="103"/>
  <c r="AN104" i="103"/>
  <c r="AN105" i="103"/>
  <c r="AN106" i="103"/>
  <c r="AN107" i="103"/>
  <c r="AN108" i="103"/>
  <c r="AN109" i="103"/>
  <c r="AN110" i="103"/>
  <c r="AN111" i="103"/>
  <c r="AN112" i="103"/>
  <c r="AN113" i="103"/>
  <c r="AN114" i="103"/>
  <c r="AN115" i="103"/>
  <c r="AN116" i="103"/>
  <c r="AN117" i="103"/>
  <c r="AN118" i="103"/>
  <c r="AN119" i="103"/>
  <c r="AN120" i="103"/>
  <c r="AN121" i="103"/>
  <c r="AN122" i="103"/>
  <c r="AN123" i="103"/>
  <c r="AN124" i="103"/>
  <c r="AN125" i="103"/>
  <c r="AN126" i="103"/>
  <c r="AN127" i="103"/>
  <c r="AN128" i="103"/>
  <c r="AN129" i="103"/>
  <c r="AN130" i="103"/>
  <c r="AN131" i="103"/>
  <c r="AN132" i="103"/>
  <c r="AN133" i="103"/>
  <c r="AN134" i="103"/>
  <c r="AN135" i="103"/>
  <c r="AN136" i="103"/>
  <c r="AN137" i="103"/>
  <c r="AN138" i="103"/>
  <c r="AN139" i="103"/>
  <c r="AN140" i="103"/>
  <c r="AN141" i="103"/>
  <c r="AN142" i="103"/>
  <c r="AN143" i="103"/>
  <c r="AN144" i="103"/>
  <c r="AN145" i="103"/>
  <c r="AN146" i="103"/>
  <c r="AN147" i="103"/>
  <c r="AN148" i="103"/>
  <c r="AN149" i="103"/>
  <c r="AN150" i="103"/>
  <c r="AN151" i="103"/>
  <c r="AN152" i="103"/>
  <c r="AN153" i="103"/>
  <c r="AN154" i="103"/>
  <c r="AN155" i="103"/>
  <c r="AN156" i="103"/>
  <c r="AN157" i="103"/>
  <c r="AN158" i="103"/>
  <c r="AN159" i="103"/>
  <c r="AN160" i="103"/>
  <c r="AN161" i="103"/>
  <c r="AN162" i="103"/>
  <c r="AN163" i="103"/>
  <c r="AN164" i="103"/>
  <c r="AN165" i="103"/>
  <c r="AN166" i="103"/>
  <c r="AN167" i="103"/>
  <c r="AN168" i="103"/>
  <c r="AN169" i="103"/>
  <c r="AN170" i="103"/>
  <c r="AN171" i="103"/>
  <c r="AN172" i="103"/>
  <c r="AN173" i="103"/>
  <c r="AN174" i="103"/>
  <c r="AN175" i="103"/>
  <c r="AN176" i="103"/>
  <c r="AN177" i="103"/>
  <c r="AN178" i="103"/>
  <c r="AN179" i="103"/>
  <c r="AN180" i="103"/>
  <c r="AN181" i="103"/>
  <c r="AN182" i="103"/>
  <c r="AN183" i="103"/>
  <c r="AN184" i="103"/>
  <c r="AN185" i="103"/>
  <c r="AN186" i="103"/>
  <c r="AN187" i="103"/>
  <c r="AN188" i="103"/>
  <c r="AN189" i="103"/>
  <c r="AN190" i="103"/>
  <c r="AN191" i="103"/>
  <c r="AN192" i="103"/>
  <c r="AN193" i="103"/>
  <c r="AN194" i="103"/>
  <c r="AN195" i="103"/>
  <c r="AN196" i="103"/>
  <c r="AN197" i="103"/>
  <c r="AN198" i="103"/>
  <c r="AN199" i="103"/>
  <c r="AN200" i="103"/>
  <c r="AN201" i="103"/>
  <c r="AN202" i="103"/>
  <c r="AN203" i="103"/>
  <c r="AN204" i="103"/>
  <c r="AN205" i="103"/>
  <c r="AN206" i="103"/>
  <c r="AN207" i="103"/>
  <c r="AN208" i="103"/>
  <c r="AN209" i="103"/>
  <c r="AN210" i="103"/>
  <c r="AN211" i="103"/>
  <c r="AN212" i="103"/>
  <c r="AN213" i="103"/>
  <c r="AN214" i="103"/>
  <c r="AN215" i="103"/>
  <c r="AN216" i="103"/>
  <c r="AN217" i="103"/>
  <c r="AN218" i="103"/>
  <c r="AN219" i="103"/>
  <c r="AN220" i="103"/>
  <c r="AN221" i="103"/>
  <c r="AN222" i="103"/>
  <c r="AN223" i="103"/>
  <c r="AN224" i="103"/>
  <c r="AN225" i="103"/>
  <c r="AN226" i="103"/>
  <c r="AN227" i="103"/>
  <c r="AN228" i="103"/>
  <c r="AN229" i="103"/>
  <c r="AN230" i="103"/>
  <c r="AN231" i="103"/>
  <c r="AN232" i="103"/>
  <c r="AN233" i="103"/>
  <c r="AN234" i="103"/>
  <c r="AN235" i="103"/>
  <c r="AN236" i="103"/>
  <c r="AN237" i="103"/>
  <c r="AN238" i="103"/>
  <c r="AN239" i="103"/>
  <c r="AN240" i="103"/>
  <c r="AN241" i="103"/>
  <c r="AN242" i="103"/>
  <c r="AN243" i="103"/>
  <c r="AN244" i="103"/>
  <c r="AN245" i="103"/>
  <c r="AN246" i="103"/>
  <c r="AN247" i="103"/>
  <c r="AN248" i="103"/>
  <c r="AN249" i="103"/>
  <c r="AN250" i="103"/>
  <c r="AN251" i="103"/>
  <c r="AN252" i="103"/>
  <c r="AN253" i="103"/>
  <c r="AN254" i="103"/>
  <c r="AN255" i="103"/>
  <c r="AN256" i="103"/>
  <c r="AN257" i="103"/>
  <c r="AN258" i="103"/>
  <c r="AN259" i="103"/>
  <c r="AN260" i="103"/>
  <c r="AN261" i="103"/>
  <c r="AN262" i="103"/>
  <c r="AN263" i="103"/>
  <c r="AN264" i="103"/>
  <c r="AN265" i="103"/>
  <c r="AN266" i="103"/>
  <c r="AN267" i="103"/>
  <c r="AN268" i="103"/>
  <c r="AN269" i="103"/>
  <c r="AN270" i="103"/>
  <c r="AN271" i="103"/>
  <c r="AN272" i="103"/>
  <c r="AN273" i="103"/>
  <c r="AN274" i="103"/>
  <c r="AN275" i="103"/>
  <c r="AN276" i="103"/>
  <c r="AN277" i="103"/>
  <c r="AN278" i="103"/>
  <c r="AN279" i="103"/>
  <c r="AN280" i="103"/>
  <c r="AN281" i="103"/>
  <c r="AN282" i="103"/>
  <c r="AN283" i="103"/>
  <c r="AN284" i="103"/>
  <c r="AN285" i="103"/>
  <c r="AN286" i="103"/>
  <c r="AN287" i="103"/>
  <c r="AN288" i="103"/>
  <c r="AN289" i="103"/>
  <c r="AN290" i="103"/>
  <c r="AN291" i="103"/>
  <c r="AN292" i="103"/>
  <c r="AN293" i="103"/>
  <c r="AN294" i="103"/>
  <c r="AN295" i="103"/>
  <c r="AN296" i="103"/>
  <c r="AN297" i="103"/>
  <c r="AN298" i="103"/>
  <c r="AN299" i="103"/>
  <c r="AN300" i="103"/>
  <c r="AN301" i="103"/>
  <c r="AN302" i="103"/>
  <c r="AN303" i="103"/>
  <c r="AN304" i="103"/>
  <c r="AN305" i="103"/>
  <c r="AN306" i="103"/>
  <c r="AN307" i="103"/>
  <c r="AN308" i="103"/>
  <c r="AN309" i="103"/>
  <c r="AN310" i="103"/>
  <c r="AN311" i="103"/>
  <c r="AN312" i="103"/>
  <c r="AN313" i="103"/>
  <c r="AN314" i="103"/>
  <c r="AN315" i="103"/>
  <c r="AN316" i="103"/>
  <c r="AN317" i="103"/>
  <c r="AN318" i="103"/>
  <c r="AN319" i="103"/>
  <c r="AN320" i="103"/>
  <c r="AN321" i="103"/>
  <c r="AN322" i="103"/>
  <c r="AN323" i="103"/>
  <c r="AN324" i="103"/>
  <c r="AN325" i="103"/>
  <c r="AN326" i="103"/>
  <c r="AN327" i="103"/>
  <c r="AN328" i="103"/>
  <c r="AN329" i="103"/>
  <c r="AN330" i="103"/>
  <c r="AN331" i="103"/>
  <c r="AN332" i="103"/>
  <c r="AN333" i="103"/>
  <c r="AN334" i="103"/>
  <c r="AN335" i="103"/>
  <c r="AN336" i="103"/>
  <c r="AN337" i="103"/>
  <c r="AN338" i="103"/>
  <c r="AN339" i="103"/>
  <c r="AN340" i="103"/>
  <c r="AN341" i="103"/>
  <c r="AN342" i="103"/>
  <c r="AN343" i="103"/>
  <c r="AN344" i="103"/>
  <c r="AN345" i="103"/>
  <c r="AN346" i="103"/>
  <c r="AN347" i="103"/>
  <c r="AN348" i="103"/>
  <c r="AN349" i="103"/>
  <c r="AN350" i="103"/>
  <c r="AN351" i="103"/>
  <c r="AN352" i="103"/>
  <c r="AN353" i="103"/>
  <c r="AN354" i="103"/>
  <c r="AN355" i="103"/>
  <c r="AN356" i="103"/>
  <c r="AN357" i="103"/>
  <c r="AN358" i="103"/>
  <c r="AN359" i="103"/>
  <c r="AN360" i="103"/>
  <c r="AN361" i="103"/>
  <c r="AN362" i="103"/>
  <c r="AN363" i="103"/>
  <c r="AN364" i="103"/>
  <c r="AN365" i="103"/>
  <c r="AN366" i="103"/>
  <c r="AN367" i="103"/>
  <c r="AN368" i="103"/>
  <c r="AN369" i="103"/>
  <c r="AN370" i="103"/>
  <c r="AN371" i="103"/>
  <c r="AN372" i="103"/>
  <c r="AN373" i="103"/>
  <c r="AN374" i="103"/>
  <c r="AN375" i="103"/>
  <c r="AN376" i="103"/>
  <c r="AN377" i="103"/>
  <c r="AN378" i="103"/>
  <c r="AN379" i="103"/>
  <c r="AN380" i="103"/>
  <c r="AN381" i="103"/>
  <c r="AN382" i="103"/>
  <c r="AN383" i="103"/>
  <c r="AN384" i="103"/>
  <c r="AN385" i="103"/>
  <c r="AN386" i="103"/>
  <c r="AN387" i="103"/>
  <c r="AN388" i="103"/>
  <c r="AN389" i="103"/>
  <c r="AN390" i="103"/>
  <c r="AN391" i="103"/>
  <c r="AN392" i="103"/>
  <c r="AN393" i="103"/>
  <c r="AN394" i="103"/>
  <c r="AN395" i="103"/>
  <c r="AN396" i="103"/>
  <c r="AN397" i="103"/>
  <c r="AN398" i="103"/>
  <c r="AN399" i="103"/>
  <c r="AN400" i="103"/>
  <c r="AN401" i="103"/>
  <c r="AN402" i="103"/>
  <c r="AN403" i="103"/>
  <c r="AN404" i="103"/>
  <c r="AN405" i="103"/>
  <c r="AN406" i="103"/>
  <c r="AN407" i="103"/>
  <c r="AN408" i="103"/>
  <c r="AN409" i="103"/>
  <c r="AN410" i="103"/>
  <c r="AN411" i="103"/>
  <c r="AN412" i="103"/>
  <c r="AN413" i="103"/>
  <c r="AN414" i="103"/>
  <c r="AN415" i="103"/>
  <c r="AN416" i="103"/>
  <c r="AN417" i="103"/>
  <c r="AN418" i="103"/>
  <c r="AN419" i="103"/>
  <c r="AN420" i="103"/>
  <c r="AN421" i="103"/>
  <c r="AN422" i="103"/>
  <c r="AN423" i="103"/>
  <c r="AN424" i="103"/>
  <c r="AN425" i="103"/>
  <c r="AN426" i="103"/>
  <c r="AN427" i="103"/>
  <c r="AN428" i="103"/>
  <c r="AN429" i="103"/>
  <c r="AN430" i="103"/>
  <c r="AN431" i="103"/>
  <c r="AN432" i="103"/>
  <c r="AN433" i="103"/>
  <c r="AN434" i="103"/>
  <c r="AN435" i="103"/>
  <c r="AN436" i="103"/>
  <c r="AN437" i="103"/>
  <c r="AN438" i="103"/>
  <c r="AN439" i="103"/>
  <c r="AN440" i="103"/>
  <c r="AN441" i="103"/>
  <c r="AN442" i="103"/>
  <c r="AN443" i="103"/>
  <c r="AN444" i="103"/>
  <c r="AN445" i="103"/>
  <c r="AN446" i="103"/>
  <c r="AN447" i="103"/>
  <c r="AN448" i="103"/>
  <c r="AN449" i="103"/>
  <c r="AN450" i="103"/>
  <c r="AN451" i="103"/>
  <c r="AN452" i="103"/>
  <c r="AN453" i="103"/>
  <c r="AN454" i="103"/>
  <c r="AN455" i="103"/>
  <c r="AN456" i="103"/>
  <c r="AN457" i="103"/>
  <c r="AN458" i="103"/>
  <c r="AN459" i="103"/>
  <c r="AN460" i="103"/>
  <c r="AN461" i="103"/>
  <c r="AN462" i="103"/>
  <c r="AN463" i="103"/>
  <c r="AN464" i="103"/>
  <c r="AN465" i="103"/>
  <c r="AN466" i="103"/>
  <c r="AN467" i="103"/>
  <c r="AN468" i="103"/>
  <c r="AN469" i="103"/>
  <c r="AN470" i="103"/>
  <c r="AN471" i="103"/>
  <c r="AN472" i="103"/>
  <c r="AN473" i="103"/>
  <c r="AN474" i="103"/>
  <c r="AN475" i="103"/>
  <c r="AN476" i="103"/>
  <c r="AN477" i="103"/>
  <c r="AN478" i="103"/>
  <c r="AN479" i="103"/>
  <c r="AN480" i="103"/>
  <c r="AN481" i="103"/>
  <c r="AN482" i="103"/>
  <c r="AN483" i="103"/>
  <c r="AN484" i="103"/>
  <c r="AN485" i="103"/>
  <c r="AN486" i="103"/>
  <c r="AN487" i="103"/>
  <c r="AN488" i="103"/>
  <c r="AN489" i="103"/>
  <c r="AN490" i="103"/>
  <c r="AN491" i="103"/>
  <c r="AN492" i="103"/>
  <c r="AN493" i="103"/>
  <c r="AN494" i="103"/>
  <c r="AN495" i="103"/>
  <c r="AN496" i="103"/>
  <c r="AN497" i="103"/>
  <c r="AN498" i="103"/>
  <c r="AN499" i="103"/>
  <c r="AN500" i="103"/>
  <c r="AN501" i="103"/>
  <c r="AN502" i="103"/>
  <c r="AN503" i="103"/>
  <c r="AN504" i="103"/>
  <c r="AN505" i="103"/>
  <c r="AN506" i="103"/>
  <c r="AN507" i="103"/>
  <c r="AN508" i="103"/>
  <c r="AN509" i="103"/>
  <c r="AN510" i="103"/>
  <c r="AN511" i="103"/>
  <c r="AN512" i="103"/>
  <c r="AN513" i="103"/>
  <c r="AN514" i="103"/>
  <c r="AN515" i="103"/>
  <c r="AN516" i="103"/>
  <c r="AN517" i="103"/>
  <c r="AN518" i="103"/>
  <c r="AN519" i="103"/>
  <c r="AN520" i="103"/>
  <c r="AN521" i="103"/>
  <c r="AN522" i="103"/>
  <c r="AN523" i="103"/>
  <c r="AN524" i="103"/>
  <c r="AN525" i="103"/>
  <c r="AN526" i="103"/>
  <c r="AN527" i="103"/>
  <c r="AN528" i="103"/>
  <c r="AN529" i="103"/>
  <c r="AN530" i="103"/>
  <c r="AN531" i="103"/>
  <c r="AN532" i="103"/>
  <c r="AN533" i="103"/>
  <c r="AN534" i="103"/>
  <c r="AN535" i="103"/>
  <c r="AN536" i="103"/>
  <c r="AN537" i="103"/>
  <c r="AN538" i="103"/>
  <c r="AN539" i="103"/>
  <c r="AN540" i="103"/>
  <c r="AN541" i="103"/>
  <c r="AN542" i="103"/>
  <c r="AN543" i="103"/>
  <c r="AN544" i="103"/>
  <c r="AN545" i="103"/>
  <c r="AN546" i="103"/>
  <c r="AN547" i="103"/>
  <c r="AN548" i="103"/>
  <c r="AN549" i="103"/>
  <c r="AN550" i="103"/>
  <c r="AN551" i="103"/>
  <c r="AN552" i="103"/>
  <c r="AN553" i="103"/>
  <c r="AN554" i="103"/>
  <c r="AN555" i="103"/>
  <c r="AN556" i="103"/>
  <c r="AN557" i="103"/>
  <c r="AN558" i="103"/>
  <c r="AN559" i="103"/>
  <c r="AN560" i="103"/>
  <c r="AN561" i="103"/>
  <c r="AN562" i="103"/>
  <c r="AN563" i="103"/>
  <c r="AN564" i="103"/>
  <c r="AN565" i="103"/>
  <c r="AN566" i="103"/>
  <c r="AN567" i="103"/>
  <c r="AN568" i="103"/>
  <c r="AN569" i="103"/>
  <c r="AN570" i="103"/>
  <c r="AN571" i="103"/>
  <c r="AN572" i="103"/>
  <c r="AN573" i="103"/>
  <c r="AN574" i="103"/>
  <c r="AN575" i="103"/>
  <c r="AN576" i="103"/>
  <c r="AN577" i="103"/>
  <c r="AN578" i="103"/>
  <c r="AN579" i="103"/>
  <c r="AN580" i="103"/>
  <c r="AN581" i="103"/>
  <c r="AN582" i="103"/>
  <c r="AN583" i="103"/>
  <c r="AN584" i="103"/>
  <c r="AN585" i="103"/>
  <c r="AN586" i="103"/>
  <c r="AN587" i="103"/>
  <c r="AN588" i="103"/>
  <c r="AN589" i="103"/>
  <c r="AN590" i="103"/>
  <c r="AN591" i="103"/>
  <c r="AN592" i="103"/>
  <c r="AN593" i="103"/>
  <c r="AN594" i="103"/>
  <c r="AN595" i="103"/>
  <c r="AN596" i="103"/>
  <c r="AN597" i="103"/>
  <c r="AN598" i="103"/>
  <c r="AN599" i="103"/>
  <c r="AN600" i="103"/>
  <c r="AN601" i="103"/>
  <c r="AN602" i="103"/>
  <c r="AN603" i="103"/>
  <c r="AN604" i="103"/>
  <c r="AN605" i="103"/>
  <c r="AN606" i="103"/>
  <c r="AN607" i="103"/>
  <c r="AN608" i="103"/>
  <c r="AN609" i="103"/>
  <c r="AN610" i="103"/>
  <c r="AN611" i="103"/>
  <c r="AN612" i="103"/>
  <c r="AN613" i="103"/>
  <c r="AN614" i="103"/>
  <c r="AN615" i="103"/>
  <c r="AN616" i="103"/>
  <c r="AN617" i="103"/>
  <c r="AN618" i="103"/>
  <c r="AN619" i="103"/>
  <c r="AN620" i="103"/>
  <c r="AN621" i="103"/>
  <c r="AN622" i="103"/>
  <c r="AN623" i="103"/>
  <c r="AN624" i="103"/>
  <c r="AN625" i="103"/>
  <c r="AN626" i="103"/>
  <c r="AN627" i="103"/>
  <c r="AN628" i="103"/>
  <c r="AN629" i="103"/>
  <c r="AN630" i="103"/>
  <c r="AN631" i="103"/>
  <c r="AN632" i="103"/>
  <c r="AN633" i="103"/>
  <c r="AN634" i="103"/>
  <c r="AN635" i="103"/>
  <c r="AN636" i="103"/>
  <c r="AN637" i="103"/>
  <c r="AN638" i="103"/>
  <c r="AN639" i="103"/>
  <c r="AN640" i="103"/>
  <c r="AN641" i="103"/>
  <c r="AN642" i="103"/>
  <c r="AN643" i="103"/>
  <c r="AN644" i="103"/>
  <c r="AN645" i="103"/>
  <c r="AN646" i="103"/>
  <c r="AN647" i="103"/>
  <c r="AN648" i="103"/>
  <c r="AN649" i="103"/>
  <c r="AN650" i="103"/>
  <c r="AN651" i="103"/>
  <c r="AN652" i="103"/>
  <c r="AN653" i="103"/>
  <c r="AN654" i="103"/>
  <c r="AN655" i="103"/>
  <c r="AN656" i="103"/>
  <c r="AN657" i="103"/>
  <c r="AN658" i="103"/>
  <c r="AN659" i="103"/>
  <c r="AN660" i="103"/>
  <c r="AN661" i="103"/>
  <c r="AN662" i="103"/>
  <c r="AN663" i="103"/>
  <c r="AN664" i="103"/>
  <c r="AN665" i="103"/>
  <c r="AN666" i="103"/>
  <c r="AN667" i="103"/>
  <c r="AN668" i="103"/>
  <c r="AN669" i="103"/>
  <c r="AN670" i="103"/>
  <c r="AN671" i="103"/>
  <c r="AN672" i="103"/>
  <c r="AN673" i="103"/>
  <c r="AN674" i="103"/>
  <c r="AN675" i="103"/>
  <c r="AN676" i="103"/>
  <c r="AN677" i="103"/>
  <c r="AN678" i="103"/>
  <c r="AN679" i="103"/>
  <c r="AN680" i="103"/>
  <c r="AN681" i="103"/>
  <c r="AN682" i="103"/>
  <c r="AN683" i="103"/>
  <c r="AN684" i="103"/>
  <c r="AN685" i="103"/>
  <c r="AN686" i="103"/>
  <c r="AN687" i="103"/>
  <c r="AN688" i="103"/>
  <c r="AN689" i="103"/>
  <c r="AN690" i="103"/>
  <c r="AN691" i="103"/>
  <c r="AN692" i="103"/>
  <c r="AN693" i="103"/>
  <c r="AN694" i="103"/>
  <c r="AN695" i="103"/>
  <c r="AN696" i="103"/>
  <c r="AN697" i="103"/>
  <c r="AN698" i="103"/>
  <c r="AN699" i="103"/>
  <c r="AN700" i="103"/>
  <c r="AN701" i="103"/>
  <c r="AN702" i="103"/>
  <c r="AN703" i="103"/>
  <c r="AN704" i="103"/>
  <c r="AN705" i="103"/>
  <c r="AN706" i="103"/>
  <c r="AN707" i="103"/>
  <c r="AN708" i="103"/>
  <c r="AN709" i="103"/>
  <c r="AN710" i="103"/>
  <c r="AN711" i="103"/>
  <c r="AN712" i="103"/>
  <c r="AN713" i="103"/>
  <c r="AN714" i="103"/>
  <c r="AN715" i="103"/>
  <c r="AN716" i="103"/>
  <c r="AN717" i="103"/>
  <c r="AN718" i="103"/>
  <c r="AN719" i="103"/>
  <c r="AN720" i="103"/>
  <c r="AN721" i="103"/>
  <c r="AN722" i="103"/>
  <c r="AN723" i="103"/>
  <c r="AN724" i="103"/>
  <c r="AN725" i="103"/>
  <c r="AN726" i="103"/>
  <c r="AN727" i="103"/>
  <c r="AN728" i="103"/>
  <c r="AN729" i="103"/>
  <c r="AN730" i="103"/>
  <c r="AN731" i="103"/>
  <c r="AN732" i="103"/>
  <c r="AN733" i="103"/>
  <c r="AN734" i="103"/>
  <c r="AN735" i="103"/>
  <c r="AN736" i="103"/>
  <c r="AN737" i="103"/>
  <c r="AN738" i="103"/>
  <c r="AN739" i="103"/>
  <c r="AN740" i="103"/>
  <c r="AN741" i="103"/>
  <c r="AN742" i="103"/>
  <c r="AN743" i="103"/>
  <c r="AN744" i="103"/>
  <c r="AN745" i="103"/>
  <c r="AN746" i="103"/>
  <c r="AN747" i="103"/>
  <c r="AN748" i="103"/>
  <c r="AN749" i="103"/>
  <c r="AN750" i="103"/>
  <c r="AN751" i="103"/>
  <c r="AN752" i="103"/>
  <c r="AN753" i="103"/>
  <c r="AN754" i="103"/>
  <c r="AN755" i="103"/>
  <c r="AN756" i="103"/>
  <c r="AN757" i="103"/>
  <c r="AN758" i="103"/>
  <c r="AN759" i="103"/>
  <c r="AN760" i="103"/>
  <c r="AN761" i="103"/>
  <c r="AN762" i="103"/>
  <c r="AN763" i="103"/>
  <c r="AN764" i="103"/>
  <c r="AN765" i="103"/>
  <c r="AN766" i="103"/>
  <c r="AN767" i="103"/>
  <c r="AN768" i="103"/>
  <c r="AN769" i="103"/>
  <c r="AN770" i="103"/>
  <c r="AN771" i="103"/>
  <c r="AN772" i="103"/>
  <c r="AN773" i="103"/>
  <c r="AN774" i="103"/>
  <c r="AN775" i="103"/>
  <c r="AN776" i="103"/>
  <c r="AN777" i="103"/>
  <c r="AN778" i="103"/>
  <c r="AN779" i="103"/>
  <c r="AN780" i="103"/>
  <c r="AN781" i="103"/>
  <c r="AN782" i="103"/>
  <c r="AN783" i="103"/>
  <c r="AN784" i="103"/>
  <c r="AN785" i="103"/>
  <c r="AN786" i="103"/>
  <c r="AN787" i="103"/>
  <c r="AN788" i="103"/>
  <c r="AN789" i="103"/>
  <c r="AN790" i="103"/>
  <c r="AN791" i="103"/>
  <c r="AN792" i="103"/>
  <c r="AN793" i="103"/>
  <c r="AN794" i="103"/>
  <c r="AN795" i="103"/>
  <c r="AN796" i="103"/>
  <c r="AN797" i="103"/>
  <c r="AN798" i="103"/>
  <c r="AN799" i="103"/>
  <c r="AN800" i="103"/>
  <c r="AN801" i="103"/>
  <c r="AN802" i="103"/>
  <c r="AN803" i="103"/>
  <c r="AN804" i="103"/>
  <c r="AN805" i="103"/>
  <c r="AN806" i="103"/>
  <c r="AN807" i="103"/>
  <c r="AN808" i="103"/>
  <c r="AN809" i="103"/>
  <c r="AN810" i="103"/>
  <c r="AN811" i="103"/>
  <c r="AN812" i="103"/>
  <c r="AN813" i="103"/>
  <c r="AN814" i="103"/>
  <c r="AN815" i="103"/>
  <c r="AN816" i="103"/>
  <c r="AN817" i="103"/>
  <c r="AN818" i="103"/>
  <c r="AN819" i="103"/>
  <c r="AN820" i="103"/>
  <c r="AN821" i="103"/>
  <c r="AN822" i="103"/>
  <c r="AN823" i="103"/>
  <c r="AN824" i="103"/>
  <c r="AN825" i="103"/>
  <c r="AN826" i="103"/>
  <c r="AN827" i="103"/>
  <c r="AN828" i="103"/>
  <c r="AN829" i="103"/>
  <c r="AN830" i="103"/>
  <c r="AN831" i="103"/>
  <c r="AN832" i="103"/>
  <c r="AN833" i="103"/>
  <c r="AN834" i="103"/>
  <c r="AN835" i="103"/>
  <c r="AN836" i="103"/>
  <c r="AN837" i="103"/>
  <c r="AN838" i="103"/>
  <c r="AN839" i="103"/>
  <c r="AN840" i="103"/>
  <c r="AN841" i="103"/>
  <c r="AN842" i="103"/>
  <c r="AN843" i="103"/>
  <c r="AN844" i="103"/>
  <c r="AN845" i="103"/>
  <c r="AN846" i="103"/>
  <c r="AN847" i="103"/>
  <c r="AN848" i="103"/>
  <c r="AN849" i="103"/>
  <c r="AN850" i="103"/>
  <c r="AN851" i="103"/>
  <c r="AN852" i="103"/>
  <c r="AN853" i="103"/>
  <c r="AN854" i="103"/>
  <c r="AN855" i="103"/>
  <c r="AN856" i="103"/>
  <c r="AN857" i="103"/>
  <c r="AN858" i="103"/>
  <c r="AN859" i="103"/>
  <c r="AN860" i="103"/>
  <c r="AN861" i="103"/>
  <c r="AN862" i="103"/>
  <c r="AN863" i="103"/>
  <c r="AN864" i="103"/>
  <c r="AN865" i="103"/>
  <c r="AN866" i="103"/>
  <c r="AN867" i="103"/>
  <c r="AN868" i="103"/>
  <c r="AN869" i="103"/>
  <c r="AN870" i="103"/>
  <c r="AN871" i="103"/>
  <c r="AN872" i="103"/>
  <c r="AN873" i="103"/>
  <c r="AN874" i="103"/>
  <c r="AN875" i="103"/>
  <c r="AN876" i="103"/>
  <c r="AN877" i="103"/>
  <c r="AN878" i="103"/>
  <c r="AN879" i="103"/>
  <c r="AN880" i="103"/>
  <c r="AN881" i="103"/>
  <c r="AN882" i="103"/>
  <c r="AN883" i="103"/>
  <c r="AN884" i="103"/>
  <c r="AN885" i="103"/>
  <c r="AN886" i="103"/>
  <c r="AN887" i="103"/>
  <c r="AN888" i="103"/>
  <c r="AN889" i="103"/>
  <c r="AN890" i="103"/>
  <c r="AN891" i="103"/>
  <c r="AN892" i="103"/>
  <c r="AN893" i="103"/>
  <c r="AN894" i="103"/>
  <c r="AN895" i="103"/>
  <c r="AN896" i="103"/>
  <c r="AN897" i="103"/>
  <c r="AN898" i="103"/>
  <c r="AN899" i="103"/>
  <c r="AN900" i="103"/>
  <c r="AN901" i="103"/>
  <c r="AN902" i="103"/>
  <c r="AN903" i="103"/>
  <c r="AN904" i="103"/>
  <c r="AN905" i="103"/>
  <c r="AN906" i="103"/>
  <c r="AN907" i="103"/>
  <c r="AN908" i="103"/>
  <c r="AN909" i="103"/>
  <c r="AN910" i="103"/>
  <c r="AN911" i="103"/>
  <c r="AN912" i="103"/>
  <c r="AN913" i="103"/>
  <c r="AN914" i="103"/>
  <c r="AN915" i="103"/>
  <c r="AN916" i="103"/>
  <c r="AN917" i="103"/>
  <c r="AN918" i="103"/>
  <c r="AN919" i="103"/>
  <c r="AN920" i="103"/>
  <c r="AN921" i="103"/>
  <c r="AN922" i="103"/>
  <c r="AN923" i="103"/>
  <c r="AN924" i="103"/>
  <c r="AN925" i="103"/>
  <c r="AN926" i="103"/>
  <c r="AN927" i="103"/>
  <c r="AN928" i="103"/>
  <c r="AN929" i="103"/>
  <c r="AN930" i="103"/>
  <c r="AN931" i="103"/>
  <c r="AN932" i="103"/>
  <c r="AN933" i="103"/>
  <c r="AN934" i="103"/>
  <c r="AN935" i="103"/>
  <c r="AN936" i="103"/>
  <c r="AN937" i="103"/>
  <c r="AN938" i="103"/>
  <c r="AN939" i="103"/>
  <c r="AN940" i="103"/>
  <c r="AN941" i="103"/>
  <c r="AN942" i="103"/>
  <c r="AN943" i="103"/>
  <c r="AN944" i="103"/>
  <c r="AN945" i="103"/>
  <c r="AN946" i="103"/>
  <c r="AN947" i="103"/>
  <c r="AN948" i="103"/>
  <c r="AN949" i="103"/>
  <c r="AN950" i="103"/>
  <c r="AN951" i="103"/>
  <c r="AN952" i="103"/>
  <c r="AN953" i="103"/>
  <c r="AN954" i="103"/>
  <c r="AN955" i="103"/>
  <c r="AN956" i="103"/>
  <c r="AN957" i="103"/>
  <c r="AN958" i="103"/>
  <c r="AN959" i="103"/>
  <c r="AN960" i="103"/>
  <c r="AN961" i="103"/>
  <c r="AN962" i="103"/>
  <c r="AN963" i="103"/>
  <c r="AN964" i="103"/>
  <c r="AN965" i="103"/>
  <c r="AN966" i="103"/>
  <c r="AN967" i="103"/>
  <c r="AN968" i="103"/>
  <c r="AN969" i="103"/>
  <c r="AN970" i="103"/>
  <c r="AN971" i="103"/>
  <c r="AN972" i="103"/>
  <c r="AN973" i="103"/>
  <c r="AN974" i="103"/>
  <c r="AN975" i="103"/>
  <c r="AN976" i="103"/>
  <c r="AN977" i="103"/>
  <c r="AN978" i="103"/>
  <c r="AN979" i="103"/>
  <c r="AN980" i="103"/>
  <c r="AN981" i="103"/>
  <c r="AN982" i="103"/>
  <c r="AN983" i="103"/>
  <c r="AN984" i="103"/>
  <c r="AN985" i="103"/>
  <c r="AN986" i="103"/>
  <c r="AN987" i="103"/>
  <c r="AN988" i="103"/>
  <c r="AN989" i="103"/>
  <c r="AN990" i="103"/>
  <c r="AN991" i="103"/>
  <c r="AN992" i="103"/>
  <c r="AN993" i="103"/>
  <c r="AN994" i="103"/>
  <c r="AN995" i="103"/>
  <c r="AN996" i="103"/>
  <c r="AN997" i="103"/>
  <c r="AN998" i="103"/>
  <c r="AN999" i="103"/>
  <c r="AN1000" i="103"/>
  <c r="AN1001" i="103"/>
  <c r="AN1002" i="103"/>
  <c r="AN1003" i="103"/>
  <c r="AN1004" i="103"/>
  <c r="AN1005" i="103"/>
  <c r="AN1006" i="103"/>
  <c r="AN1007" i="103"/>
  <c r="AN1008" i="103"/>
  <c r="AN1009" i="103"/>
  <c r="AN1010" i="103"/>
  <c r="AN1011" i="103"/>
  <c r="AN1012" i="103"/>
  <c r="AN1013" i="103"/>
  <c r="AN1014" i="103"/>
  <c r="AN1015" i="103"/>
  <c r="AN1016" i="103"/>
  <c r="AN1017" i="103"/>
  <c r="AN1018" i="103"/>
  <c r="AN1019" i="103"/>
  <c r="AN1020" i="103"/>
  <c r="AN1021" i="103"/>
  <c r="AN1022" i="103"/>
  <c r="AN1023" i="103"/>
  <c r="AN1024" i="103"/>
  <c r="AN1025" i="103"/>
  <c r="AN1026" i="103"/>
  <c r="AN1027" i="103"/>
  <c r="AN1028" i="103"/>
  <c r="AN1029" i="103"/>
  <c r="AN1030" i="103"/>
  <c r="AN1031" i="103"/>
  <c r="AN1032" i="103"/>
  <c r="AN1033" i="103"/>
  <c r="AN1034" i="103"/>
  <c r="AN1035" i="103"/>
  <c r="AN1036" i="103"/>
  <c r="AN1037" i="103"/>
  <c r="AN1038" i="103"/>
  <c r="AN1039" i="103"/>
  <c r="AN1040" i="103"/>
  <c r="AN1041" i="103"/>
  <c r="AN1042" i="103"/>
  <c r="AN1043" i="103"/>
  <c r="AN1044" i="103"/>
  <c r="AN1045" i="103"/>
  <c r="AN1046" i="103"/>
  <c r="AN1047" i="103"/>
  <c r="AN1048" i="103"/>
  <c r="AN1049" i="103"/>
  <c r="AN1050" i="103"/>
  <c r="AN1051" i="103"/>
  <c r="AN1052" i="103"/>
  <c r="AN1053" i="103"/>
  <c r="AN1054" i="103"/>
  <c r="AN1055" i="103"/>
  <c r="AN1056" i="103"/>
  <c r="AN1057" i="103"/>
  <c r="AN1058" i="103"/>
  <c r="AN1059" i="103"/>
  <c r="AN1060" i="103"/>
  <c r="AN1061" i="103"/>
  <c r="AN1062" i="103"/>
  <c r="AN1063" i="103"/>
  <c r="AN1064" i="103"/>
  <c r="AN1065" i="103"/>
  <c r="AN1066" i="103"/>
  <c r="AN1067" i="103"/>
  <c r="AN1068" i="103"/>
  <c r="AN1069" i="103"/>
  <c r="AN1070" i="103"/>
  <c r="AN1071" i="103"/>
  <c r="AN1072" i="103"/>
  <c r="AN1073" i="103"/>
  <c r="AN1074" i="103"/>
  <c r="AN1075" i="103"/>
  <c r="AN1076" i="103"/>
  <c r="AN1077" i="103"/>
  <c r="AN1078" i="103"/>
  <c r="AN1079" i="103"/>
  <c r="AN1080" i="103"/>
  <c r="AN1081" i="103"/>
  <c r="AN1082" i="103"/>
  <c r="AN1083" i="103"/>
  <c r="AN1084" i="103"/>
  <c r="AN1085" i="103"/>
  <c r="AN1086" i="103"/>
  <c r="AN1087" i="103"/>
  <c r="AN1088" i="103"/>
  <c r="AN1089" i="103"/>
  <c r="AN1090" i="103"/>
  <c r="AN1091" i="103"/>
  <c r="AN1092" i="103"/>
  <c r="AN1093" i="103"/>
  <c r="AN1094" i="103"/>
  <c r="AN1095" i="103"/>
  <c r="AN1096" i="103"/>
  <c r="AN1097" i="103"/>
  <c r="AN1098" i="103"/>
  <c r="AN1099" i="103"/>
  <c r="AN1100" i="103"/>
  <c r="AN1101" i="103"/>
  <c r="AN1102" i="103"/>
  <c r="AN1103" i="103"/>
  <c r="AN1104" i="103"/>
  <c r="AN1105" i="103"/>
  <c r="AN1106" i="103"/>
  <c r="AN1107" i="103"/>
  <c r="AN1108" i="103"/>
  <c r="AN1109" i="103"/>
  <c r="AN1110" i="103"/>
  <c r="AN1111" i="103"/>
  <c r="AN1112" i="103"/>
  <c r="AN1113" i="103"/>
  <c r="AN1114" i="103"/>
  <c r="AN1115" i="103"/>
  <c r="AN1116" i="103"/>
  <c r="AN1117" i="103"/>
  <c r="AN1118" i="103"/>
  <c r="AN1119" i="103"/>
  <c r="AN1120" i="103"/>
  <c r="AN1121" i="103"/>
  <c r="AN1122" i="103"/>
  <c r="AN1123" i="103"/>
  <c r="AN1124" i="103"/>
  <c r="AN1125" i="103"/>
  <c r="AN1126" i="103"/>
  <c r="AN1127" i="103"/>
  <c r="AN1128" i="103"/>
  <c r="AN1129" i="103"/>
  <c r="AN1130" i="103"/>
  <c r="AN1131" i="103"/>
  <c r="AN1132" i="103"/>
  <c r="AN1133" i="103"/>
  <c r="AN1134" i="103"/>
  <c r="AN1135" i="103"/>
  <c r="AN1136" i="103"/>
  <c r="AN1137" i="103"/>
  <c r="AN1138" i="103"/>
  <c r="AN1139" i="103"/>
  <c r="AN1140" i="103"/>
  <c r="AN1141" i="103"/>
  <c r="AN1142" i="103"/>
  <c r="AN1143" i="103"/>
  <c r="AN1144" i="103"/>
  <c r="AN1145" i="103"/>
  <c r="AN1146" i="103"/>
  <c r="AN1147" i="103"/>
  <c r="AN1148" i="103"/>
  <c r="AN1149" i="103"/>
  <c r="AN1150" i="103"/>
  <c r="AN1151" i="103"/>
  <c r="AN1152" i="103"/>
  <c r="AN1153" i="103"/>
  <c r="AN1154" i="103"/>
  <c r="AN1155" i="103"/>
  <c r="AN1156" i="103"/>
  <c r="AN1157" i="103"/>
  <c r="AN1158" i="103"/>
  <c r="AN1159" i="103"/>
  <c r="AN1160" i="103"/>
  <c r="AN1161" i="103"/>
  <c r="AN1162" i="103"/>
  <c r="AN1163" i="103"/>
  <c r="AN1164" i="103"/>
  <c r="AN1165" i="103"/>
  <c r="AN1166" i="103"/>
  <c r="AN1167" i="103"/>
  <c r="AN1168" i="103"/>
  <c r="AN1169" i="103"/>
  <c r="AN1170" i="103"/>
  <c r="AN1171" i="103"/>
  <c r="AN1172" i="103"/>
  <c r="AN1173" i="103"/>
  <c r="AN1174" i="103"/>
  <c r="AN1175" i="103"/>
  <c r="AN1176" i="103"/>
  <c r="AN1177" i="103"/>
  <c r="AN1178" i="103"/>
  <c r="AN1179" i="103"/>
  <c r="AN1180" i="103"/>
  <c r="AN1181" i="103"/>
  <c r="AN1182" i="103"/>
  <c r="AN1183" i="103"/>
  <c r="AN1184" i="103"/>
  <c r="AN1185" i="103"/>
  <c r="AN1186" i="103"/>
  <c r="AN1187" i="103"/>
  <c r="AN1188" i="103"/>
  <c r="AN1189" i="103"/>
  <c r="AN1190" i="103"/>
  <c r="AN1191" i="103"/>
  <c r="AN1192" i="103"/>
  <c r="AN1193" i="103"/>
  <c r="AN1194" i="103"/>
  <c r="AN1195" i="103"/>
  <c r="AN1196" i="103"/>
  <c r="AN1197" i="103"/>
  <c r="AN1198" i="103"/>
  <c r="AN1199" i="103"/>
  <c r="AN1200" i="103"/>
  <c r="AN1201" i="103"/>
  <c r="AN1202" i="103"/>
  <c r="AN1203" i="103"/>
  <c r="AN1204" i="103"/>
  <c r="AN1205" i="103"/>
  <c r="AN1206" i="103"/>
  <c r="AN1207" i="103"/>
  <c r="AN1208" i="103"/>
  <c r="AN1209" i="103"/>
  <c r="AN1210" i="103"/>
  <c r="AN1211" i="103"/>
  <c r="AN1212" i="103"/>
  <c r="AN1213" i="103"/>
  <c r="AN1214" i="103"/>
  <c r="AN1215" i="103"/>
  <c r="AN1216" i="103"/>
  <c r="AN1217" i="103"/>
  <c r="AN1218" i="103"/>
  <c r="AN1219" i="103"/>
  <c r="AN1220" i="103"/>
  <c r="AN1221" i="103"/>
  <c r="AN1222" i="103"/>
  <c r="AN1223" i="103"/>
  <c r="AN1224" i="103"/>
  <c r="AN1225" i="103"/>
  <c r="AN1226" i="103"/>
  <c r="AN1227" i="103"/>
  <c r="AN1228" i="103"/>
  <c r="AN1229" i="103"/>
  <c r="AN1230" i="103"/>
  <c r="AN1231" i="103"/>
  <c r="AN1232" i="103"/>
  <c r="AN1233" i="103"/>
  <c r="AN1234" i="103"/>
  <c r="AN1235" i="103"/>
  <c r="AN1236" i="103"/>
  <c r="AN1237" i="103"/>
  <c r="AN1238" i="103"/>
  <c r="AN1239" i="103"/>
  <c r="AN1240" i="103"/>
  <c r="AN1241" i="103"/>
  <c r="AN1242" i="103"/>
  <c r="AN1243" i="103"/>
  <c r="AN1244" i="103"/>
  <c r="AN1245" i="103"/>
  <c r="AN1246" i="103"/>
  <c r="AN1247" i="103"/>
  <c r="AN1248" i="103"/>
  <c r="AN1249" i="103"/>
  <c r="AN1250" i="103"/>
  <c r="AN1251" i="103"/>
  <c r="AN1252" i="103"/>
  <c r="AN1253" i="103"/>
  <c r="AN1254" i="103"/>
  <c r="AN1255" i="103"/>
  <c r="AN1256" i="103"/>
  <c r="AN1257" i="103"/>
  <c r="AN1258" i="103"/>
  <c r="AN1259" i="103"/>
  <c r="AN1260" i="103"/>
  <c r="AN1261" i="103"/>
  <c r="AN1262" i="103"/>
  <c r="AN1263" i="103"/>
  <c r="AN1264" i="103"/>
  <c r="AN1265" i="103"/>
  <c r="AN1266" i="103"/>
  <c r="AN1267" i="103"/>
  <c r="AN1268" i="103"/>
  <c r="AN1269" i="103"/>
  <c r="AN1270" i="103"/>
  <c r="AN1271" i="103"/>
  <c r="AN1272" i="103"/>
  <c r="AN1273" i="103"/>
  <c r="AN1274" i="103"/>
  <c r="AN1275" i="103"/>
  <c r="AN1276" i="103"/>
  <c r="AN1277" i="103"/>
  <c r="AN1278" i="103"/>
  <c r="AN1279" i="103"/>
  <c r="AN1280" i="103"/>
  <c r="AN1281" i="103"/>
  <c r="AN1282" i="103"/>
  <c r="AN1283" i="103"/>
  <c r="AN1284" i="103"/>
  <c r="AN1285" i="103"/>
  <c r="AN1286" i="103"/>
  <c r="AN1287" i="103"/>
  <c r="AN1288" i="103"/>
  <c r="AN1289" i="103"/>
  <c r="AN1290" i="103"/>
  <c r="AN1291" i="103"/>
  <c r="AN1292" i="103"/>
  <c r="AN1293" i="103"/>
  <c r="AN1294" i="103"/>
  <c r="AN1295" i="103"/>
  <c r="AN1296" i="103"/>
  <c r="AN1297" i="103"/>
  <c r="AN1298" i="103"/>
  <c r="AN1299" i="103"/>
  <c r="AN1300" i="103"/>
  <c r="AN1301" i="103"/>
  <c r="AN1302" i="103"/>
  <c r="AN1303" i="103"/>
  <c r="AN1304" i="103"/>
  <c r="AN1305" i="103"/>
  <c r="AN1306" i="103"/>
  <c r="AN1307" i="103"/>
  <c r="AN1308" i="103"/>
  <c r="AN1309" i="103"/>
  <c r="AN1310" i="103"/>
  <c r="AN1311" i="103"/>
  <c r="AN1312" i="103"/>
  <c r="AN1313" i="103"/>
  <c r="AN1314" i="103"/>
  <c r="AN1315" i="103"/>
  <c r="AN1316" i="103"/>
  <c r="AN1317" i="103"/>
  <c r="AN1318" i="103"/>
  <c r="AN1319" i="103"/>
  <c r="AN1320" i="103"/>
  <c r="AN1321" i="103"/>
  <c r="AN1322" i="103"/>
  <c r="AN1323" i="103"/>
  <c r="AN1324" i="103"/>
  <c r="AN1325" i="103"/>
  <c r="AN1326" i="103"/>
  <c r="AN1327" i="103"/>
  <c r="AN1328" i="103"/>
  <c r="AN1329" i="103"/>
  <c r="AN1330" i="103"/>
  <c r="AN1331" i="103"/>
  <c r="AN1332" i="103"/>
  <c r="AN1333" i="103"/>
  <c r="AN1334" i="103"/>
  <c r="AN1335" i="103"/>
  <c r="AN1336" i="103"/>
  <c r="AN1337" i="103"/>
  <c r="AN1338" i="103"/>
  <c r="AN1339" i="103"/>
  <c r="AN1340" i="103"/>
  <c r="AN1341" i="103"/>
  <c r="AN1342" i="103"/>
  <c r="AN1343" i="103"/>
  <c r="AN1344" i="103"/>
  <c r="AN1345" i="103"/>
  <c r="AN1346" i="103"/>
  <c r="AN1347" i="103"/>
  <c r="AN1348" i="103"/>
  <c r="AN1349" i="103"/>
  <c r="AN1350" i="103"/>
  <c r="AN1351" i="103"/>
  <c r="AN1352" i="103"/>
  <c r="AN1353" i="103"/>
  <c r="AN1354" i="103"/>
  <c r="AN1355" i="103"/>
  <c r="AN1356" i="103"/>
  <c r="AN1357" i="103"/>
  <c r="AN1358" i="103"/>
  <c r="AN1359" i="103"/>
  <c r="AN1360" i="103"/>
  <c r="AN1361" i="103"/>
  <c r="AN1362" i="103"/>
  <c r="AN1363" i="103"/>
  <c r="AN1364" i="103"/>
  <c r="AN1365" i="103"/>
  <c r="AN1366" i="103"/>
  <c r="AN1367" i="103"/>
  <c r="AN1368" i="103"/>
  <c r="AN1369" i="103"/>
  <c r="AN1370" i="103"/>
  <c r="AN1371" i="103"/>
  <c r="AN1372" i="103"/>
  <c r="AN1373" i="103"/>
  <c r="AN1374" i="103"/>
  <c r="AN1375" i="103"/>
  <c r="AN1376" i="103"/>
  <c r="AN1377" i="103"/>
  <c r="AN1378" i="103"/>
  <c r="AN1379" i="103"/>
  <c r="AN1380" i="103"/>
  <c r="AN1381" i="103"/>
  <c r="AN1382" i="103"/>
  <c r="AN1383" i="103"/>
  <c r="AN1384" i="103"/>
  <c r="AN1385" i="103"/>
  <c r="AN1386" i="103"/>
  <c r="AN1387" i="103"/>
  <c r="AN1388" i="103"/>
  <c r="AN1389" i="103"/>
  <c r="AN1390" i="103"/>
  <c r="AN1391" i="103"/>
  <c r="AN1392" i="103"/>
  <c r="AN1393" i="103"/>
  <c r="AN1394" i="103"/>
  <c r="AN1395" i="103"/>
  <c r="AN1396" i="103"/>
  <c r="AN1397" i="103"/>
  <c r="AN1398" i="103"/>
  <c r="AN1399" i="103"/>
  <c r="AN1400" i="103"/>
  <c r="AN1401" i="103"/>
  <c r="AN1402" i="103"/>
  <c r="AN1403" i="103"/>
  <c r="AN1404" i="103"/>
  <c r="AN1405" i="103"/>
  <c r="AN1406" i="103"/>
  <c r="AN1407" i="103"/>
  <c r="AN1408" i="103"/>
  <c r="AN1409" i="103"/>
  <c r="AN1410" i="103"/>
  <c r="AN1411" i="103"/>
  <c r="AN1412" i="103"/>
  <c r="AN1413" i="103"/>
  <c r="AN1414" i="103"/>
  <c r="AN1415" i="103"/>
  <c r="AN1416" i="103"/>
  <c r="AN1417" i="103"/>
  <c r="AN1418" i="103"/>
  <c r="AN1419" i="103"/>
  <c r="AN1420" i="103"/>
  <c r="AN1421" i="103"/>
  <c r="AN1422" i="103"/>
  <c r="AN1423" i="103"/>
  <c r="AN1424" i="103"/>
  <c r="AN1425" i="103"/>
  <c r="AN1426" i="103"/>
  <c r="AN1427" i="103"/>
  <c r="AN1428" i="103"/>
  <c r="AN1429" i="103"/>
  <c r="AN1430" i="103"/>
  <c r="AN1431" i="103"/>
  <c r="AN1432" i="103"/>
  <c r="AN1433" i="103"/>
  <c r="AN1434" i="103"/>
  <c r="AN1435" i="103"/>
  <c r="AN1436" i="103"/>
  <c r="AN1437" i="103"/>
  <c r="AN1438" i="103"/>
  <c r="AN1439" i="103"/>
  <c r="AN1440" i="103"/>
  <c r="AN1441" i="103"/>
  <c r="AN1442" i="103"/>
  <c r="AN1443" i="103"/>
  <c r="AN1444" i="103"/>
  <c r="AN1445" i="103"/>
  <c r="AN1446" i="103"/>
  <c r="AN1447" i="103"/>
  <c r="AN1448" i="103"/>
  <c r="AN1449" i="103"/>
  <c r="AN1450" i="103"/>
  <c r="AN1451" i="103"/>
  <c r="AN1452" i="103"/>
  <c r="AN1453" i="103"/>
  <c r="AN1454" i="103"/>
  <c r="AN1455" i="103"/>
  <c r="AN1456" i="103"/>
  <c r="AN1457" i="103"/>
  <c r="AN1458" i="103"/>
  <c r="AN1459" i="103"/>
  <c r="AN1460" i="103"/>
  <c r="AN1461" i="103"/>
  <c r="AN1462" i="103"/>
  <c r="AN1463" i="103"/>
  <c r="AN1464" i="103"/>
  <c r="AN1465" i="103"/>
  <c r="AN1466" i="103"/>
  <c r="AN1467" i="103"/>
  <c r="AN1468" i="103"/>
  <c r="AN1469" i="103"/>
  <c r="AN1470" i="103"/>
  <c r="AN1471" i="103"/>
  <c r="AN1472" i="103"/>
  <c r="AN1473" i="103"/>
  <c r="AN1474" i="103"/>
  <c r="AN1475" i="103"/>
  <c r="AN1476" i="103"/>
  <c r="AN1477" i="103"/>
  <c r="AN1478" i="103"/>
  <c r="AN1479" i="103"/>
  <c r="AN1480" i="103"/>
  <c r="AN1481" i="103"/>
  <c r="AN1482" i="103"/>
  <c r="AN1483" i="103"/>
  <c r="AN1484" i="103"/>
  <c r="AN1485" i="103"/>
  <c r="AN1486" i="103"/>
  <c r="AN1487" i="103"/>
  <c r="AN1488" i="103"/>
  <c r="AN1489" i="103"/>
  <c r="AN1490" i="103"/>
  <c r="AN1491" i="103"/>
  <c r="AN1492" i="103"/>
  <c r="AN1493" i="103"/>
  <c r="AN1494" i="103"/>
  <c r="AN1495" i="103"/>
  <c r="AN1496" i="103"/>
  <c r="AN1497" i="103"/>
  <c r="AN1498" i="103"/>
  <c r="AN1499" i="103"/>
  <c r="AN1500" i="103"/>
  <c r="AN1501" i="103"/>
  <c r="AN1502" i="103"/>
  <c r="AN1503" i="103"/>
  <c r="AN1504" i="103"/>
  <c r="AN1505" i="103"/>
  <c r="AN1506" i="103"/>
  <c r="AN1507" i="103"/>
  <c r="AN1508" i="103"/>
  <c r="AN1509" i="103"/>
  <c r="AN1510" i="103"/>
  <c r="AN1511" i="103"/>
  <c r="AN1512" i="103"/>
  <c r="AN1513" i="103"/>
  <c r="AN1514" i="103"/>
  <c r="AN1515" i="103"/>
  <c r="AN1516" i="103"/>
  <c r="AN1517" i="103"/>
  <c r="AN1518" i="103"/>
  <c r="AN1519" i="103"/>
  <c r="AN1520" i="103"/>
  <c r="AN1521" i="103"/>
  <c r="AN1522" i="103"/>
  <c r="AN1523" i="103"/>
  <c r="AN1524" i="103"/>
  <c r="AN1525" i="103"/>
  <c r="AN1526" i="103"/>
  <c r="AN1527" i="103"/>
  <c r="AN1528" i="103"/>
  <c r="AN1529" i="103"/>
  <c r="AN1530" i="103"/>
  <c r="AN1531" i="103"/>
  <c r="AN1532" i="103"/>
  <c r="AN1533" i="103"/>
  <c r="AN1534" i="103"/>
  <c r="AN1535" i="103"/>
  <c r="AN1536" i="103"/>
  <c r="AN1537" i="103"/>
  <c r="AN1538" i="103"/>
  <c r="AN1539" i="103"/>
  <c r="AN1540" i="103"/>
  <c r="AN1541" i="103"/>
  <c r="AN1542" i="103"/>
  <c r="AN1543" i="103"/>
  <c r="AN1544" i="103"/>
  <c r="AN1545" i="103"/>
  <c r="AN1546" i="103"/>
  <c r="AN1547" i="103"/>
  <c r="AN1548" i="103"/>
  <c r="AN1549" i="103"/>
  <c r="AN1550" i="103"/>
  <c r="AN1551" i="103"/>
  <c r="AN1552" i="103"/>
  <c r="AN1553" i="103"/>
  <c r="AN1554" i="103"/>
  <c r="AN1555" i="103"/>
  <c r="AN1556" i="103"/>
  <c r="AN1557" i="103"/>
  <c r="AN1558" i="103"/>
  <c r="AN1559" i="103"/>
  <c r="AN1560" i="103"/>
  <c r="AN1561" i="103"/>
  <c r="AN1562" i="103"/>
  <c r="AN1563" i="103"/>
  <c r="AN1564" i="103"/>
  <c r="AN1565" i="103"/>
  <c r="AN1566" i="103"/>
  <c r="AN1567" i="103"/>
  <c r="AN1568" i="103"/>
  <c r="AN1569" i="103"/>
  <c r="AN1570" i="103"/>
  <c r="AN1571" i="103"/>
  <c r="AN1572" i="103"/>
  <c r="AN1573" i="103"/>
  <c r="AN1574" i="103"/>
  <c r="AN1575" i="103"/>
  <c r="AN1576" i="103"/>
  <c r="AN1577" i="103"/>
  <c r="AN1578" i="103"/>
  <c r="AN1579" i="103"/>
  <c r="AN1580" i="103"/>
  <c r="AN1581" i="103"/>
  <c r="AN1582" i="103"/>
  <c r="AN1583" i="103"/>
  <c r="AN1584" i="103"/>
  <c r="AN1585" i="103"/>
  <c r="AN1586" i="103"/>
  <c r="AN1587" i="103"/>
  <c r="AN1588" i="103"/>
  <c r="AN1589" i="103"/>
  <c r="AN1590" i="103"/>
  <c r="AN1591" i="103"/>
  <c r="AN1592" i="103"/>
  <c r="AN1593" i="103"/>
  <c r="AN1594" i="103"/>
  <c r="AN1595" i="103"/>
  <c r="AN1596" i="103"/>
  <c r="AN1597" i="103"/>
  <c r="AN1598" i="103"/>
  <c r="AN1599" i="103"/>
  <c r="AN1600" i="103"/>
  <c r="AN1601" i="103"/>
  <c r="AN1602" i="103"/>
  <c r="AN1603" i="103"/>
  <c r="AN1604" i="103"/>
  <c r="AN1605" i="103"/>
  <c r="AN1606" i="103"/>
  <c r="AN1607" i="103"/>
  <c r="AN1608" i="103"/>
  <c r="AN1609" i="103"/>
  <c r="AN1610" i="103"/>
  <c r="AN1611" i="103"/>
  <c r="AN1612" i="103"/>
  <c r="AN1613" i="103"/>
  <c r="AN1614" i="103"/>
  <c r="AN1615" i="103"/>
  <c r="AN1616" i="103"/>
  <c r="AN1617" i="103"/>
  <c r="AN1618" i="103"/>
  <c r="AN1619" i="103"/>
  <c r="AN1620" i="103"/>
  <c r="AN1621" i="103"/>
  <c r="AN1622" i="103"/>
  <c r="AN1623" i="103"/>
  <c r="AN1624" i="103"/>
  <c r="AN1625" i="103"/>
  <c r="AN1626" i="103"/>
  <c r="AN1627" i="103"/>
  <c r="AN1628" i="103"/>
  <c r="AN1629" i="103"/>
  <c r="AN1630" i="103"/>
  <c r="AN1631" i="103"/>
  <c r="AN1632" i="103"/>
  <c r="AN1633" i="103"/>
  <c r="AN1634" i="103"/>
  <c r="AN1635" i="103"/>
  <c r="AN1636" i="103"/>
  <c r="AN1637" i="103"/>
  <c r="AN1638" i="103"/>
  <c r="AN1639" i="103"/>
  <c r="AN1640" i="103"/>
  <c r="AN1641" i="103"/>
  <c r="AN1642" i="103"/>
  <c r="AN1643" i="103"/>
  <c r="AN1644" i="103"/>
  <c r="AN1645" i="103"/>
  <c r="AN1646" i="103"/>
  <c r="AN1647" i="103"/>
  <c r="AN1648" i="103"/>
  <c r="AN1649" i="103"/>
  <c r="AN1650" i="103"/>
  <c r="AN1651" i="103"/>
  <c r="AN1652" i="103"/>
  <c r="AN1653" i="103"/>
  <c r="AN1654" i="103"/>
  <c r="AN1655" i="103"/>
  <c r="AN1656" i="103"/>
  <c r="AN1657" i="103"/>
  <c r="AN1658" i="103"/>
  <c r="AN1659" i="103"/>
  <c r="AN1660" i="103"/>
  <c r="AN1661" i="103"/>
  <c r="AN1662" i="103"/>
  <c r="AN1663" i="103"/>
  <c r="AN1664" i="103"/>
  <c r="AN1665" i="103"/>
  <c r="AN1666" i="103"/>
  <c r="AN1667" i="103"/>
  <c r="AN1668" i="103"/>
  <c r="AN1669" i="103"/>
  <c r="AN1670" i="103"/>
  <c r="AN1671" i="103"/>
  <c r="AN1672" i="103"/>
  <c r="AN1673" i="103"/>
  <c r="AN1674" i="103"/>
  <c r="AN1675" i="103"/>
  <c r="AN1676" i="103"/>
  <c r="AN1677" i="103"/>
  <c r="AN1678" i="103"/>
  <c r="AN1679" i="103"/>
  <c r="AN1680" i="103"/>
  <c r="AN1681" i="103"/>
  <c r="AN1682" i="103"/>
  <c r="AN1683" i="103"/>
  <c r="AN1684" i="103"/>
  <c r="AN1685" i="103"/>
  <c r="AN1686" i="103"/>
  <c r="AN1687" i="103"/>
  <c r="AN1688" i="103"/>
  <c r="AN1689" i="103"/>
  <c r="AN1690" i="103"/>
  <c r="AN1691" i="103"/>
  <c r="AN1692" i="103"/>
  <c r="AN1693" i="103"/>
  <c r="AN1694" i="103"/>
  <c r="AN1695" i="103"/>
  <c r="AN1696" i="103"/>
  <c r="AN1697" i="103"/>
  <c r="AN1698" i="103"/>
  <c r="AN1699" i="103"/>
  <c r="AN1700" i="103"/>
  <c r="AN1701" i="103"/>
  <c r="AN1702" i="103"/>
  <c r="AN1703" i="103"/>
  <c r="AN1704" i="103"/>
  <c r="AN1705" i="103"/>
  <c r="AN1706" i="103"/>
  <c r="AN1707" i="103"/>
  <c r="AN1708" i="103"/>
  <c r="AN1709" i="103"/>
  <c r="AN1710" i="103"/>
  <c r="AN1711" i="103"/>
  <c r="AN1712" i="103"/>
  <c r="AN1713" i="103"/>
  <c r="AN1714" i="103"/>
  <c r="AN1715" i="103"/>
  <c r="AN1716" i="103"/>
  <c r="AN1717" i="103"/>
  <c r="AN1718" i="103"/>
  <c r="AN1719" i="103"/>
  <c r="AN1720" i="103"/>
  <c r="AN1721" i="103"/>
  <c r="AN1722" i="103"/>
  <c r="AN1723" i="103"/>
  <c r="AN1724" i="103"/>
  <c r="AN1725" i="103"/>
  <c r="AN1726" i="103"/>
  <c r="AN1727" i="103"/>
  <c r="AN1728" i="103"/>
  <c r="AN1729" i="103"/>
  <c r="AN1730" i="103"/>
  <c r="AN1731" i="103"/>
  <c r="AN1732" i="103"/>
  <c r="AN1733" i="103"/>
  <c r="AN1734" i="103"/>
  <c r="AN1735" i="103"/>
  <c r="AN1736" i="103"/>
  <c r="AN1737" i="103"/>
  <c r="AN1738" i="103"/>
  <c r="AN1739" i="103"/>
  <c r="AN1740" i="103"/>
  <c r="AN1741" i="103"/>
  <c r="AN1742" i="103"/>
  <c r="AN1743" i="103"/>
  <c r="AN1744" i="103"/>
  <c r="AN1745" i="103"/>
  <c r="AN1746" i="103"/>
  <c r="AN1747" i="103"/>
  <c r="AN1748" i="103"/>
  <c r="AN1749" i="103"/>
  <c r="AN1750" i="103"/>
  <c r="AN1751" i="103"/>
  <c r="AN1752" i="103"/>
  <c r="AN1753" i="103"/>
  <c r="AN1754" i="103"/>
  <c r="AN1755" i="103"/>
  <c r="AN1756" i="103"/>
  <c r="AN1757" i="103"/>
  <c r="AN1758" i="103"/>
  <c r="AN1759" i="103"/>
  <c r="AN1760" i="103"/>
  <c r="AN1761" i="103"/>
  <c r="AN1762" i="103"/>
  <c r="AN1763" i="103"/>
  <c r="AN1764" i="103"/>
  <c r="AN1765" i="103"/>
  <c r="AN1766" i="103"/>
  <c r="AN1767" i="103"/>
  <c r="AN1768" i="103"/>
  <c r="AN1769" i="103"/>
  <c r="AN1770" i="103"/>
  <c r="AN1771" i="103"/>
  <c r="AN1772" i="103"/>
  <c r="AN1773" i="103"/>
  <c r="AN1774" i="103"/>
  <c r="AN1775" i="103"/>
  <c r="AN1776" i="103"/>
  <c r="AN1777" i="103"/>
  <c r="AN1778" i="103"/>
  <c r="AN1779" i="103"/>
  <c r="AN1780" i="103"/>
  <c r="AN1781" i="103"/>
  <c r="AN1782" i="103"/>
  <c r="AN1783" i="103"/>
  <c r="AN1784" i="103"/>
  <c r="AN1785" i="103"/>
  <c r="AN1786" i="103"/>
  <c r="AN1787" i="103"/>
  <c r="AN1788" i="103"/>
  <c r="AN1789" i="103"/>
  <c r="AN1790" i="103"/>
  <c r="AN1791" i="103"/>
  <c r="AN1792" i="103"/>
  <c r="AN1793" i="103"/>
  <c r="AN1794" i="103"/>
  <c r="AN1795" i="103"/>
  <c r="AN1796" i="103"/>
  <c r="AN1797" i="103"/>
  <c r="AN1798" i="103"/>
  <c r="AN1799" i="103"/>
  <c r="AN1800" i="103"/>
  <c r="AN1801" i="103"/>
  <c r="AN1802" i="103"/>
  <c r="AN1803" i="103"/>
  <c r="AN1804" i="103"/>
  <c r="AN1805" i="103"/>
  <c r="AN1806" i="103"/>
  <c r="AN1807" i="103"/>
  <c r="AN1808" i="103"/>
  <c r="AN1809" i="103"/>
  <c r="AN1810" i="103"/>
  <c r="AN1811" i="103"/>
  <c r="AN1812" i="103"/>
  <c r="AN1813" i="103"/>
  <c r="AN1814" i="103"/>
  <c r="AN1815" i="103"/>
  <c r="AN1816" i="103"/>
  <c r="AN1817" i="103"/>
  <c r="AN1818" i="103"/>
  <c r="AN1819" i="103"/>
  <c r="AN1820" i="103"/>
  <c r="AN1821" i="103"/>
  <c r="AN1822" i="103"/>
  <c r="AN1823" i="103"/>
  <c r="AN1824" i="103"/>
  <c r="AN1825" i="103"/>
  <c r="AN1826" i="103"/>
  <c r="AN1827" i="103"/>
  <c r="AN1828" i="103"/>
  <c r="AN1829" i="103"/>
  <c r="AN1830" i="103"/>
  <c r="AN1831" i="103"/>
  <c r="AN1832" i="103"/>
  <c r="AN1833" i="103"/>
  <c r="AN1834" i="103"/>
  <c r="AN1835" i="103"/>
  <c r="AN1836" i="103"/>
  <c r="AN1837" i="103"/>
  <c r="AN1838" i="103"/>
  <c r="AN1839" i="103"/>
  <c r="AN1840" i="103"/>
  <c r="AN1841" i="103"/>
  <c r="AN1842" i="103"/>
  <c r="AN1843" i="103"/>
  <c r="AN1844" i="103"/>
  <c r="AN1845" i="103"/>
  <c r="AN1846" i="103"/>
  <c r="AN1847" i="103"/>
  <c r="AN1848" i="103"/>
  <c r="AN1849" i="103"/>
  <c r="AN1850" i="103"/>
  <c r="AN1851" i="103"/>
  <c r="AN1852" i="103"/>
  <c r="AN1853" i="103"/>
  <c r="AN1854" i="103"/>
  <c r="AN1855" i="103"/>
  <c r="AN1856" i="103"/>
  <c r="AN1857" i="103"/>
  <c r="AN1858" i="103"/>
  <c r="AN1859" i="103"/>
  <c r="AN1860" i="103"/>
  <c r="AN1861" i="103"/>
  <c r="AN1862" i="103"/>
  <c r="AN1863" i="103"/>
  <c r="AN1864" i="103"/>
  <c r="AN1865" i="103"/>
  <c r="AN1866" i="103"/>
  <c r="AN1867" i="103"/>
  <c r="AN1868" i="103"/>
  <c r="AN1869" i="103"/>
  <c r="AN1870" i="103"/>
  <c r="AN1871" i="103"/>
  <c r="AN1872" i="103"/>
  <c r="AN1873" i="103"/>
  <c r="AN1874" i="103"/>
  <c r="AN1875" i="103"/>
  <c r="AN1876" i="103"/>
  <c r="AN1877" i="103"/>
  <c r="AN1878" i="103"/>
  <c r="AN1879" i="103"/>
  <c r="AN1880" i="103"/>
  <c r="AN1881" i="103"/>
  <c r="AN1882" i="103"/>
  <c r="AN1883" i="103"/>
  <c r="AN1884" i="103"/>
  <c r="AN1885" i="103"/>
  <c r="AN1886" i="103"/>
  <c r="AN1887" i="103"/>
  <c r="AN1888" i="103"/>
  <c r="AN1889" i="103"/>
  <c r="AN1890" i="103"/>
  <c r="AN1891" i="103"/>
  <c r="AN1892" i="103"/>
  <c r="AN1893" i="103"/>
  <c r="AN1894" i="103"/>
  <c r="AN1895" i="103"/>
  <c r="AN1896" i="103"/>
  <c r="AN1897" i="103"/>
  <c r="AN1898" i="103"/>
  <c r="AN1899" i="103"/>
  <c r="AN1900" i="103"/>
  <c r="AN1901" i="103"/>
  <c r="AN1902" i="103"/>
  <c r="AN1903" i="103"/>
  <c r="AN1904" i="103"/>
  <c r="AN1905" i="103"/>
  <c r="AN1906" i="103"/>
  <c r="AN1907" i="103"/>
  <c r="AN1908" i="103"/>
  <c r="AN1909" i="103"/>
  <c r="AN1910" i="103"/>
  <c r="AN1911" i="103"/>
  <c r="AN1912" i="103"/>
  <c r="AN1913" i="103"/>
  <c r="AN1914" i="103"/>
  <c r="AN1915" i="103"/>
  <c r="AN1916" i="103"/>
  <c r="AN1917" i="103"/>
  <c r="AN1918" i="103"/>
  <c r="AN1919" i="103"/>
  <c r="AN1920" i="103"/>
  <c r="AN1921" i="103"/>
  <c r="AN1922" i="103"/>
  <c r="AN1923" i="103"/>
  <c r="AN1924" i="103"/>
  <c r="AN1925" i="103"/>
  <c r="AN1926" i="103"/>
  <c r="AN1927" i="103"/>
  <c r="AN1928" i="103"/>
  <c r="AN1929" i="103"/>
  <c r="AN1930" i="103"/>
  <c r="AN1931" i="103"/>
  <c r="AN1932" i="103"/>
  <c r="AN1933" i="103"/>
  <c r="AN1934" i="103"/>
  <c r="AN1935" i="103"/>
  <c r="AN1936" i="103"/>
  <c r="AN1937" i="103"/>
  <c r="AN1938" i="103"/>
  <c r="AN1939" i="103"/>
  <c r="AN1940" i="103"/>
  <c r="AN1941" i="103"/>
  <c r="AN1942" i="103"/>
  <c r="AN1943" i="103"/>
  <c r="AN1944" i="103"/>
  <c r="AN1945" i="103"/>
  <c r="AN1946" i="103"/>
  <c r="AN1947" i="103"/>
  <c r="AN1948" i="103"/>
  <c r="AN1949" i="103"/>
  <c r="AN1950" i="103"/>
  <c r="AN1951" i="103"/>
  <c r="AN1952" i="103"/>
  <c r="AN1953" i="103"/>
  <c r="AN1954" i="103"/>
  <c r="AN1955" i="103"/>
  <c r="AN1956" i="103"/>
  <c r="AN1957" i="103"/>
  <c r="AN1958" i="103"/>
  <c r="AN1959" i="103"/>
  <c r="AN1960" i="103"/>
  <c r="AN1961" i="103"/>
  <c r="AN1962" i="103"/>
  <c r="AN1963" i="103"/>
  <c r="AN1964" i="103"/>
  <c r="AN1965" i="103"/>
  <c r="AN1966" i="103"/>
  <c r="AN1967" i="103"/>
  <c r="AN1968" i="103"/>
  <c r="AN1969" i="103"/>
  <c r="AN1970" i="103"/>
  <c r="AN1971" i="103"/>
  <c r="AN1972" i="103"/>
  <c r="AN1973" i="103"/>
  <c r="AN1974" i="103"/>
  <c r="AN1975" i="103"/>
  <c r="AN1976" i="103"/>
  <c r="AN1977" i="103"/>
  <c r="AN1978" i="103"/>
  <c r="AN1979" i="103"/>
  <c r="AN1980" i="103"/>
  <c r="AN1981" i="103"/>
  <c r="AN1982" i="103"/>
  <c r="AN1983" i="103"/>
  <c r="AN1984" i="103"/>
  <c r="AN1985" i="103"/>
  <c r="AN1986" i="103"/>
  <c r="AN1987" i="103"/>
  <c r="AN1988" i="103"/>
  <c r="AN1989" i="103"/>
  <c r="AN1990" i="103"/>
  <c r="AN1991" i="103"/>
  <c r="AN1992" i="103"/>
  <c r="AN1993" i="103"/>
  <c r="AN1994" i="103"/>
  <c r="AN1995" i="103"/>
  <c r="AN1996" i="103"/>
  <c r="AN1997" i="103"/>
  <c r="AN1998" i="103"/>
  <c r="AN1999" i="103"/>
  <c r="AN2000" i="103"/>
  <c r="AN2001" i="103"/>
  <c r="AN2002" i="103"/>
  <c r="AN2003" i="103"/>
  <c r="AN2004" i="103"/>
  <c r="AN2005" i="103"/>
  <c r="AN2006" i="103"/>
  <c r="AN2007" i="103"/>
  <c r="AN2008" i="103"/>
  <c r="AN2009" i="103"/>
  <c r="AN2010" i="103"/>
  <c r="AN2011" i="103"/>
  <c r="AN2012" i="103"/>
  <c r="AN2013" i="103"/>
  <c r="AN2014" i="103"/>
  <c r="AN2015" i="103"/>
  <c r="AN2016" i="103"/>
  <c r="AN2017" i="103"/>
  <c r="AN2018" i="103"/>
  <c r="AN2019" i="103"/>
  <c r="AN2020" i="103"/>
  <c r="AN2021" i="103"/>
  <c r="AN2022" i="103"/>
  <c r="AN2023" i="103"/>
  <c r="AN2024" i="103"/>
  <c r="AN2025" i="103"/>
  <c r="AN2026" i="103"/>
  <c r="AN2027" i="103"/>
  <c r="AN2028" i="103"/>
  <c r="AN2029" i="103"/>
  <c r="AN2030" i="103"/>
  <c r="AN2031" i="103"/>
  <c r="AN2032" i="103"/>
  <c r="AN2033" i="103"/>
  <c r="AN2034" i="103"/>
  <c r="AN2035" i="103"/>
  <c r="AN2036" i="103"/>
  <c r="AN2037" i="103"/>
  <c r="AN2038" i="103"/>
  <c r="AN2039" i="103"/>
  <c r="AN2040" i="103"/>
  <c r="AN2041" i="103"/>
  <c r="AN2042" i="103"/>
  <c r="AN2043" i="103"/>
  <c r="AN2044" i="103"/>
  <c r="AN2045" i="103"/>
  <c r="AN2046" i="103"/>
  <c r="AN2047" i="103"/>
  <c r="AN2048" i="103"/>
  <c r="AN2049" i="103"/>
  <c r="AN2050" i="103"/>
  <c r="AN2051" i="103"/>
  <c r="AN2052" i="103"/>
  <c r="AN2053" i="103"/>
  <c r="AN2054" i="103"/>
  <c r="AN2055" i="103"/>
  <c r="AN2056" i="103"/>
  <c r="AN2057" i="103"/>
  <c r="AN2058" i="103"/>
  <c r="AN2059" i="103"/>
  <c r="AN2060" i="103"/>
  <c r="AN2061" i="103"/>
  <c r="AN2062" i="103"/>
  <c r="AN2063" i="103"/>
  <c r="AN2064" i="103"/>
  <c r="AN2065" i="103"/>
  <c r="AN2066" i="103"/>
  <c r="AN2067" i="103"/>
  <c r="AN2068" i="103"/>
  <c r="AN2069" i="103"/>
  <c r="AN2070" i="103"/>
  <c r="AN2071" i="103"/>
  <c r="AN2072" i="103"/>
  <c r="AN2073" i="103"/>
  <c r="AN2074" i="103"/>
  <c r="AN2075" i="103"/>
  <c r="AN2076" i="103"/>
  <c r="AN2077" i="103"/>
  <c r="AN2078" i="103"/>
  <c r="AN2079" i="103"/>
  <c r="AN2080" i="103"/>
  <c r="AN2081" i="103"/>
  <c r="AN2082" i="103"/>
  <c r="AN2083" i="103"/>
  <c r="AN2084" i="103"/>
  <c r="AN2085" i="103"/>
  <c r="AN2086" i="103"/>
  <c r="AN2087" i="103"/>
  <c r="AN2088" i="103"/>
  <c r="AN2089" i="103"/>
  <c r="AN2090" i="103"/>
  <c r="AN2091" i="103"/>
  <c r="AN2092" i="103"/>
  <c r="AN2093" i="103"/>
  <c r="AN2094" i="103"/>
  <c r="AN2095" i="103"/>
  <c r="AN2096" i="103"/>
  <c r="AN2097" i="103"/>
  <c r="AN2098" i="103"/>
  <c r="AN2099" i="103"/>
  <c r="AN2100" i="103"/>
  <c r="AN2101" i="103"/>
  <c r="AN2102" i="103"/>
  <c r="AN2103" i="103"/>
  <c r="AN2104" i="103"/>
  <c r="AN2105" i="103"/>
  <c r="AN2106" i="103"/>
  <c r="AN2107" i="103"/>
  <c r="AN2108" i="103"/>
  <c r="AN2109" i="103"/>
  <c r="AN2110" i="103"/>
  <c r="AN2111" i="103"/>
  <c r="AN2112" i="103"/>
  <c r="AN2113" i="103"/>
  <c r="AN2114" i="103"/>
  <c r="AN2115" i="103"/>
  <c r="AN2116" i="103"/>
  <c r="AN2117" i="103"/>
  <c r="AN2118" i="103"/>
  <c r="AN2119" i="103"/>
  <c r="AN2120" i="103"/>
  <c r="AN2121" i="103"/>
  <c r="AN2122" i="103"/>
  <c r="AN2123" i="103"/>
  <c r="AN2124" i="103"/>
  <c r="AN2125" i="103"/>
  <c r="AN2126" i="103"/>
  <c r="AN2127" i="103"/>
  <c r="AN2128" i="103"/>
  <c r="AN2129" i="103"/>
  <c r="AN2130" i="103"/>
  <c r="AN2131" i="103"/>
  <c r="AN2132" i="103"/>
  <c r="AN2133" i="103"/>
  <c r="AN2134" i="103"/>
  <c r="AN2135" i="103"/>
  <c r="AN2136" i="103"/>
  <c r="AN2137" i="103"/>
  <c r="AN2138" i="103"/>
  <c r="AN2139" i="103"/>
  <c r="AN2140" i="103"/>
  <c r="AN2141" i="103"/>
  <c r="AN2142" i="103"/>
  <c r="AN2143" i="103"/>
  <c r="AN2144" i="103"/>
  <c r="AN2145" i="103"/>
  <c r="AN2146" i="103"/>
  <c r="AN2147" i="103"/>
  <c r="AN2148" i="103"/>
  <c r="AN2149" i="103"/>
  <c r="AN2150" i="103"/>
  <c r="AN2151" i="103"/>
  <c r="AN2152" i="103"/>
  <c r="AN2153" i="103"/>
  <c r="AN2154" i="103"/>
  <c r="AN2155" i="103"/>
  <c r="AN2156" i="103"/>
  <c r="AN2157" i="103"/>
  <c r="AN2158" i="103"/>
  <c r="AN2159" i="103"/>
  <c r="AN2160" i="103"/>
  <c r="AN2161" i="103"/>
  <c r="AN2162" i="103"/>
  <c r="AN2163" i="103"/>
  <c r="AN2164" i="103"/>
  <c r="AN2165" i="103"/>
  <c r="AN2166" i="103"/>
  <c r="AN2167" i="103"/>
  <c r="AN2168" i="103"/>
  <c r="AN2169" i="103"/>
  <c r="AN2170" i="103"/>
  <c r="AN2171" i="103"/>
  <c r="AN2172" i="103"/>
  <c r="AN2173" i="103"/>
  <c r="AN2174" i="103"/>
  <c r="AN2175" i="103"/>
  <c r="AN2176" i="103"/>
  <c r="AN2177" i="103"/>
  <c r="AN2178" i="103"/>
  <c r="AN2179" i="103"/>
  <c r="AN2180" i="103"/>
  <c r="AN2181" i="103"/>
  <c r="AN2182" i="103"/>
  <c r="AN2183" i="103"/>
  <c r="AN2184" i="103"/>
  <c r="AN2185" i="103"/>
  <c r="AN2186" i="103"/>
  <c r="AN2187" i="103"/>
  <c r="AN2188" i="103"/>
  <c r="AN2189" i="103"/>
  <c r="AN2190" i="103"/>
  <c r="AN2191" i="103"/>
  <c r="AN2192" i="103"/>
  <c r="AN2193" i="103"/>
  <c r="AN2194" i="103"/>
  <c r="AN2195" i="103"/>
  <c r="AN2196" i="103"/>
  <c r="AN2197" i="103"/>
  <c r="AN2198" i="103"/>
  <c r="AN2199" i="103"/>
  <c r="AN2200" i="103"/>
  <c r="AN2201" i="103"/>
  <c r="AN2202" i="103"/>
  <c r="AN2203" i="103"/>
  <c r="AN2204" i="103"/>
  <c r="AN2205" i="103"/>
  <c r="AN2206" i="103"/>
  <c r="AN2207" i="103"/>
  <c r="AN2208" i="103"/>
  <c r="AN2209" i="103"/>
  <c r="AN2210" i="103"/>
  <c r="AN2211" i="103"/>
  <c r="AN2212" i="103"/>
  <c r="AN2213" i="103"/>
  <c r="AN2214" i="103"/>
  <c r="AN2215" i="103"/>
  <c r="AN2216" i="103"/>
  <c r="AN2217" i="103"/>
  <c r="AN2218" i="103"/>
  <c r="AN2219" i="103"/>
  <c r="AN2220" i="103"/>
  <c r="AN2221" i="103"/>
  <c r="AN2222" i="103"/>
  <c r="AN2223" i="103"/>
  <c r="AN2224" i="103"/>
  <c r="AN2225" i="103"/>
  <c r="AN2226" i="103"/>
  <c r="AN2227" i="103"/>
  <c r="AN2228" i="103"/>
  <c r="AN2229" i="103"/>
  <c r="AN2230" i="103"/>
  <c r="AN2231" i="103"/>
  <c r="AN2232" i="103"/>
  <c r="AN2233" i="103"/>
  <c r="AN2234" i="103"/>
  <c r="AN2235" i="103"/>
  <c r="AN2236" i="103"/>
  <c r="AN2237" i="103"/>
  <c r="AN2238" i="103"/>
  <c r="AN2239" i="103"/>
  <c r="AN2240" i="103"/>
  <c r="AN2241" i="103"/>
  <c r="AN2242" i="103"/>
  <c r="AN2243" i="103"/>
  <c r="AN2244" i="103"/>
  <c r="AN2245" i="103"/>
  <c r="AN2246" i="103"/>
  <c r="AN2247" i="103"/>
  <c r="AN2248" i="103"/>
  <c r="AN2249" i="103"/>
  <c r="AN2250" i="103"/>
  <c r="AN2251" i="103"/>
  <c r="AN2252" i="103"/>
  <c r="AN2253" i="103"/>
  <c r="AN2254" i="103"/>
  <c r="AN2255" i="103"/>
  <c r="AN2256" i="103"/>
  <c r="AN2257" i="103"/>
  <c r="AN2258" i="103"/>
  <c r="AN2259" i="103"/>
  <c r="AN2260" i="103"/>
  <c r="AN2261" i="103"/>
  <c r="AN2262" i="103"/>
  <c r="AN2263" i="103"/>
  <c r="AN2264" i="103"/>
  <c r="AN2265" i="103"/>
  <c r="AN2266" i="103"/>
  <c r="AN2267" i="103"/>
  <c r="AN2268" i="103"/>
  <c r="AN2269" i="103"/>
  <c r="AN2270" i="103"/>
  <c r="AN2271" i="103"/>
  <c r="AN2272" i="103"/>
  <c r="AN2273" i="103"/>
  <c r="AN2274" i="103"/>
  <c r="AN2275" i="103"/>
  <c r="AN2276" i="103"/>
  <c r="AN2277" i="103"/>
  <c r="AN2278" i="103"/>
  <c r="AN2279" i="103"/>
  <c r="AN2280" i="103"/>
  <c r="AN2281" i="103"/>
  <c r="AN2282" i="103"/>
  <c r="AN2283" i="103"/>
  <c r="AN2284" i="103"/>
  <c r="AN2285" i="103"/>
  <c r="AN2286" i="103"/>
  <c r="AN2287" i="103"/>
  <c r="AN2288" i="103"/>
  <c r="AN2289" i="103"/>
  <c r="AN2290" i="103"/>
  <c r="AN2291" i="103"/>
  <c r="AN2292" i="103"/>
  <c r="AN2293" i="103"/>
  <c r="AN2294" i="103"/>
  <c r="AN2295" i="103"/>
  <c r="AN2296" i="103"/>
  <c r="AN2297" i="103"/>
  <c r="AN2298" i="103"/>
  <c r="AN2299" i="103"/>
  <c r="AN2300" i="103"/>
  <c r="AN2301" i="103"/>
  <c r="AN2302" i="103"/>
  <c r="AN2303" i="103"/>
  <c r="AN2304" i="103"/>
  <c r="AN2305" i="103"/>
  <c r="AN2306" i="103"/>
  <c r="AN2307" i="103"/>
  <c r="AN2308" i="103"/>
  <c r="AN2309" i="103"/>
  <c r="AN2310" i="103"/>
  <c r="AN2311" i="103"/>
  <c r="AN2312" i="103"/>
  <c r="AN2313" i="103"/>
  <c r="AN2314" i="103"/>
  <c r="AN2315" i="103"/>
  <c r="AN2316" i="103"/>
  <c r="AN2317" i="103"/>
  <c r="AN2318" i="103"/>
  <c r="AN2319" i="103"/>
  <c r="AN2320" i="103"/>
  <c r="AN2321" i="103"/>
  <c r="AN2322" i="103"/>
  <c r="AN2323" i="103"/>
  <c r="AN2324" i="103"/>
  <c r="AN2325" i="103"/>
  <c r="AN2326" i="103"/>
  <c r="AN2327" i="103"/>
  <c r="AN2328" i="103"/>
  <c r="AN2329" i="103"/>
  <c r="AN2330" i="103"/>
  <c r="AN2331" i="103"/>
  <c r="AN2332" i="103"/>
  <c r="AN2333" i="103"/>
  <c r="AN2334" i="103"/>
  <c r="AN2335" i="103"/>
  <c r="AN2336" i="103"/>
  <c r="AN2337" i="103"/>
  <c r="AN2338" i="103"/>
  <c r="AN2339" i="103"/>
  <c r="AN2340" i="103"/>
  <c r="AN2341" i="103"/>
  <c r="AN2342" i="103"/>
  <c r="AN2343" i="103"/>
  <c r="AN2344" i="103"/>
  <c r="AN2345" i="103"/>
  <c r="AN2346" i="103"/>
  <c r="AN2347" i="103"/>
  <c r="AN2348" i="103"/>
  <c r="AN2349" i="103"/>
  <c r="AN2350" i="103"/>
  <c r="AN2351" i="103"/>
  <c r="AN2352" i="103"/>
  <c r="AN2353" i="103"/>
  <c r="AN2354" i="103"/>
  <c r="AN2355" i="103"/>
  <c r="AN2356" i="103"/>
  <c r="AN2357" i="103"/>
  <c r="AN2358" i="103"/>
  <c r="AN2359" i="103"/>
  <c r="AN2360" i="103"/>
  <c r="AN2361" i="103"/>
  <c r="AN2362" i="103"/>
  <c r="AN2363" i="103"/>
  <c r="AN2364" i="103"/>
  <c r="AN2365" i="103"/>
  <c r="AN2366" i="103"/>
  <c r="AN2367" i="103"/>
  <c r="AN2368" i="103"/>
  <c r="AN2369" i="103"/>
  <c r="AN2370" i="103"/>
  <c r="AN2371" i="103"/>
  <c r="AN2372" i="103"/>
  <c r="AN2373" i="103"/>
  <c r="AN2374" i="103"/>
  <c r="AN2375" i="103"/>
  <c r="AN2376" i="103"/>
  <c r="AN2377" i="103"/>
  <c r="AN2378" i="103"/>
  <c r="AN2379" i="103"/>
  <c r="AN2380" i="103"/>
  <c r="AN2381" i="103"/>
  <c r="AN2382" i="103"/>
  <c r="AN2383" i="103"/>
  <c r="AN2384" i="103"/>
  <c r="AN2385" i="103"/>
  <c r="AN2386" i="103"/>
  <c r="AN2387" i="103"/>
  <c r="AN2388" i="103"/>
  <c r="AN2389" i="103"/>
  <c r="AN2390" i="103"/>
  <c r="AN2391" i="103"/>
  <c r="AN2392" i="103"/>
  <c r="AN2393" i="103"/>
  <c r="AN2394" i="103"/>
  <c r="AN2395" i="103"/>
  <c r="AN2396" i="103"/>
  <c r="AN2397" i="103"/>
  <c r="AN2398" i="103"/>
  <c r="AN2399" i="103"/>
  <c r="AN2400" i="103"/>
  <c r="AN2401" i="103"/>
  <c r="AN2402" i="103"/>
  <c r="AN2403" i="103"/>
  <c r="AN2404" i="103"/>
  <c r="AN2405" i="103"/>
  <c r="AN2406" i="103"/>
  <c r="AN2407" i="103"/>
  <c r="AN2408" i="103"/>
  <c r="AN2409" i="103"/>
  <c r="AN2410" i="103"/>
  <c r="AN2411" i="103"/>
  <c r="AN2412" i="103"/>
  <c r="AN2413" i="103"/>
  <c r="AN2414" i="103"/>
  <c r="AN2415" i="103"/>
  <c r="AN2416" i="103"/>
  <c r="AN2417" i="103"/>
  <c r="AN2418" i="103"/>
  <c r="AN2419" i="103"/>
  <c r="AN2420" i="103"/>
  <c r="AN2421" i="103"/>
  <c r="AN2422" i="103"/>
  <c r="AN2423" i="103"/>
  <c r="AN2424" i="103"/>
  <c r="AN2425" i="103"/>
  <c r="AN2426" i="103"/>
  <c r="AN2427" i="103"/>
  <c r="AN2428" i="103"/>
  <c r="AN2429" i="103"/>
  <c r="AN2430" i="103"/>
  <c r="AN2431" i="103"/>
  <c r="AN2432" i="103"/>
  <c r="AN2433" i="103"/>
  <c r="AN2434" i="103"/>
  <c r="AN2435" i="103"/>
  <c r="AN2436" i="103"/>
  <c r="AN2437" i="103"/>
  <c r="AN2438" i="103"/>
  <c r="AN2439" i="103"/>
  <c r="AN2440" i="103"/>
  <c r="AN2441" i="103"/>
  <c r="AN2442" i="103"/>
  <c r="AN2443" i="103"/>
  <c r="AN2444" i="103"/>
  <c r="AN2445" i="103"/>
  <c r="AN2446" i="103"/>
  <c r="AN2447" i="103"/>
  <c r="AN2448" i="103"/>
  <c r="AN2449" i="103"/>
  <c r="AN2450" i="103"/>
  <c r="AN2451" i="103"/>
  <c r="AN2452" i="103"/>
  <c r="AN2453" i="103"/>
  <c r="AN2454" i="103"/>
  <c r="AN2455" i="103"/>
  <c r="AN2456" i="103"/>
  <c r="AN2457" i="103"/>
  <c r="AN2458" i="103"/>
  <c r="AN2459" i="103"/>
  <c r="AN2460" i="103"/>
  <c r="AN2461" i="103"/>
  <c r="AN2462" i="103"/>
  <c r="AN2463" i="103"/>
  <c r="AN2464" i="103"/>
  <c r="AN2465" i="103"/>
  <c r="AN2466" i="103"/>
  <c r="AN2467" i="103"/>
  <c r="AN2468" i="103"/>
  <c r="AN2469" i="103"/>
  <c r="AN2470" i="103"/>
  <c r="AN2471" i="103"/>
  <c r="AN2472" i="103"/>
  <c r="AN2473" i="103"/>
  <c r="AN2474" i="103"/>
  <c r="AN2475" i="103"/>
  <c r="AN2476" i="103"/>
  <c r="AN2477" i="103"/>
  <c r="AN2478" i="103"/>
  <c r="AN2479" i="103"/>
  <c r="AN2480" i="103"/>
  <c r="AN2481" i="103"/>
  <c r="AN2482" i="103"/>
  <c r="AN2483" i="103"/>
  <c r="AN2484" i="103"/>
  <c r="AN2485" i="103"/>
  <c r="AN2486" i="103"/>
  <c r="AN2487" i="103"/>
  <c r="AN2488" i="103"/>
  <c r="AN2489" i="103"/>
  <c r="AN2490" i="103"/>
  <c r="AN2491" i="103"/>
  <c r="AN2492" i="103"/>
  <c r="AN2493" i="103"/>
  <c r="AN2494" i="103"/>
  <c r="AN2495" i="103"/>
  <c r="AN2496" i="103"/>
  <c r="AN2497" i="103"/>
  <c r="AN2498" i="103"/>
  <c r="AN2499" i="103"/>
  <c r="AN2500" i="103"/>
  <c r="AN2501" i="103"/>
  <c r="AN2502" i="103"/>
  <c r="AN2503" i="103"/>
  <c r="AN2504" i="103"/>
  <c r="AN2505" i="103"/>
  <c r="AN2506" i="103"/>
  <c r="AN2507" i="103"/>
  <c r="AN2508" i="103"/>
  <c r="AN2509" i="103"/>
  <c r="AN2510" i="103"/>
  <c r="AN2511" i="103"/>
  <c r="AN2512" i="103"/>
  <c r="AN2513" i="103"/>
  <c r="AN2514" i="103"/>
  <c r="AN2515" i="103"/>
  <c r="AN2516" i="103"/>
  <c r="AN2517" i="103"/>
  <c r="AN2518" i="103"/>
  <c r="AN2519" i="103"/>
  <c r="AN2520" i="103"/>
  <c r="AN2521" i="103"/>
  <c r="AN2522" i="103"/>
  <c r="AN2523" i="103"/>
  <c r="AN2524" i="103"/>
  <c r="AN2525" i="103"/>
  <c r="AN2526" i="103"/>
  <c r="AN2527" i="103"/>
  <c r="AN2528" i="103"/>
  <c r="AN2529" i="103"/>
  <c r="AN2530" i="103"/>
  <c r="AN2531" i="103"/>
  <c r="AN2532" i="103"/>
  <c r="AN2533" i="103"/>
  <c r="AN2534" i="103"/>
  <c r="AN2535" i="103"/>
  <c r="AN2536" i="103"/>
  <c r="AN2537" i="103"/>
  <c r="AN2538" i="103"/>
  <c r="AN2539" i="103"/>
  <c r="AN2540" i="103"/>
  <c r="AN2541" i="103"/>
  <c r="AN2542" i="103"/>
  <c r="AN2543" i="103"/>
  <c r="AN2544" i="103"/>
  <c r="AN2545" i="103"/>
  <c r="AN2546" i="103"/>
  <c r="AN2547" i="103"/>
  <c r="AN2548" i="103"/>
  <c r="AN2549" i="103"/>
  <c r="AN2550" i="103"/>
  <c r="AN2551" i="103"/>
  <c r="AN2552" i="103"/>
  <c r="AN2553" i="103"/>
  <c r="AN2554" i="103"/>
  <c r="AN2555" i="103"/>
  <c r="AN2556" i="103"/>
  <c r="AN2557" i="103"/>
  <c r="AN2558" i="103"/>
  <c r="AN2559" i="103"/>
  <c r="AN2560" i="103"/>
  <c r="AN2561" i="103"/>
  <c r="AN2562" i="103"/>
  <c r="AN2563" i="103"/>
  <c r="AN2564" i="103"/>
  <c r="AN2565" i="103"/>
  <c r="AN2566" i="103"/>
  <c r="AN2567" i="103"/>
  <c r="AN2568" i="103"/>
  <c r="AN2569" i="103"/>
  <c r="AN2570" i="103"/>
  <c r="AN2571" i="103"/>
  <c r="AN2572" i="103"/>
  <c r="AN2573" i="103"/>
  <c r="AN2574" i="103"/>
  <c r="AN2575" i="103"/>
  <c r="AN2576" i="103"/>
  <c r="AN2577" i="103"/>
  <c r="AN2578" i="103"/>
  <c r="AN2579" i="103"/>
  <c r="AN2580" i="103"/>
  <c r="AN2581" i="103"/>
  <c r="AN2582" i="103"/>
  <c r="AN2583" i="103"/>
  <c r="AN2584" i="103"/>
  <c r="AN2585" i="103"/>
  <c r="AN2586" i="103"/>
  <c r="AN2587" i="103"/>
  <c r="AN2588" i="103"/>
  <c r="AN2589" i="103"/>
  <c r="AN2590" i="103"/>
  <c r="AN2591" i="103"/>
  <c r="AN2592" i="103"/>
  <c r="AN2593" i="103"/>
  <c r="AN2594" i="103"/>
  <c r="AN2595" i="103"/>
  <c r="AN2596" i="103"/>
  <c r="AN2597" i="103"/>
  <c r="AN2598" i="103"/>
  <c r="AN2599" i="103"/>
  <c r="AN2600" i="103"/>
  <c r="AN2601" i="103"/>
  <c r="AN2602" i="103"/>
  <c r="AN2603" i="103"/>
  <c r="AN2604" i="103"/>
  <c r="AN2605" i="103"/>
  <c r="AN2606" i="103"/>
  <c r="AN2607" i="103"/>
  <c r="AN2608" i="103"/>
  <c r="AN2609" i="103"/>
  <c r="AN2610" i="103"/>
  <c r="AN2611" i="103"/>
  <c r="AN2612" i="103"/>
  <c r="AN2613" i="103"/>
  <c r="AN2614" i="103"/>
  <c r="AN2615" i="103"/>
  <c r="AN2616" i="103"/>
  <c r="AN2617" i="103"/>
  <c r="AN2618" i="103"/>
  <c r="AN2619" i="103"/>
  <c r="AN2620" i="103"/>
  <c r="AN2621" i="103"/>
  <c r="AN2622" i="103"/>
  <c r="AN2623" i="103"/>
  <c r="AN2624" i="103"/>
  <c r="AN2625" i="103"/>
  <c r="AN2626" i="103"/>
  <c r="AN2627" i="103"/>
  <c r="AN2628" i="103"/>
  <c r="AN2629" i="103"/>
  <c r="AN2630" i="103"/>
  <c r="AN2631" i="103"/>
  <c r="AN2632" i="103"/>
  <c r="AN2633" i="103"/>
  <c r="AN2634" i="103"/>
  <c r="AN2635" i="103"/>
  <c r="AN2636" i="103"/>
  <c r="AN2637" i="103"/>
  <c r="AN2638" i="103"/>
  <c r="AN2639" i="103"/>
  <c r="AN2640" i="103"/>
  <c r="AN2641" i="103"/>
  <c r="AN2642" i="103"/>
  <c r="AN2643" i="103"/>
  <c r="AN2644" i="103"/>
  <c r="AN2645" i="103"/>
  <c r="AN2646" i="103"/>
  <c r="AN2647" i="103"/>
  <c r="AN2648" i="103"/>
  <c r="AN2649" i="103"/>
  <c r="AN2650" i="103"/>
  <c r="AN2651" i="103"/>
  <c r="AN2652" i="103"/>
  <c r="AN2653" i="103"/>
  <c r="AN2654" i="103"/>
  <c r="AN2655" i="103"/>
  <c r="AN2656" i="103"/>
  <c r="AN2657" i="103"/>
  <c r="AN2658" i="103"/>
  <c r="AN2659" i="103"/>
  <c r="AN2660" i="103"/>
  <c r="AN2661" i="103"/>
  <c r="AN2662" i="103"/>
  <c r="AN2663" i="103"/>
  <c r="AN2664" i="103"/>
  <c r="AN2665" i="103"/>
  <c r="AN2666" i="103"/>
  <c r="AN2667" i="103"/>
  <c r="AN2668" i="103"/>
  <c r="AN2669" i="103"/>
  <c r="AN2670" i="103"/>
  <c r="AN2671" i="103"/>
  <c r="AN2672" i="103"/>
  <c r="AN2673" i="103"/>
  <c r="AN2674" i="103"/>
  <c r="AN2675" i="103"/>
  <c r="AN2676" i="103"/>
  <c r="AN2677" i="103"/>
  <c r="AN2678" i="103"/>
  <c r="AN2679" i="103"/>
  <c r="AN2680" i="103"/>
  <c r="AN2681" i="103"/>
  <c r="AN2682" i="103"/>
  <c r="AN2683" i="103"/>
  <c r="AN2684" i="103"/>
  <c r="AN2685" i="103"/>
  <c r="AN2686" i="103"/>
  <c r="AN2687" i="103"/>
  <c r="AN2688" i="103"/>
  <c r="AN2689" i="103"/>
  <c r="AN2690" i="103"/>
  <c r="AN2691" i="103"/>
  <c r="AN2692" i="103"/>
  <c r="AN2693" i="103"/>
  <c r="AN2694" i="103"/>
  <c r="AN2695" i="103"/>
  <c r="AN2696" i="103"/>
  <c r="AN2697" i="103"/>
  <c r="AN2698" i="103"/>
  <c r="AN2699" i="103"/>
  <c r="AN2700" i="103"/>
  <c r="AN2701" i="103"/>
  <c r="AN2702" i="103"/>
  <c r="AN2703" i="103"/>
  <c r="AN2704" i="103"/>
  <c r="AN2705" i="103"/>
  <c r="AN2706" i="103"/>
  <c r="AN2707" i="103"/>
  <c r="AN2708" i="103"/>
  <c r="AN2709" i="103"/>
  <c r="AN2710" i="103"/>
  <c r="AN2711" i="103"/>
  <c r="AN2712" i="103"/>
  <c r="AN2713" i="103"/>
  <c r="AN2714" i="103"/>
  <c r="AN2715" i="103"/>
  <c r="AN2716" i="103"/>
  <c r="AN2717" i="103"/>
  <c r="AN2718" i="103"/>
  <c r="AN2719" i="103"/>
  <c r="AN2720" i="103"/>
  <c r="AN2721" i="103"/>
  <c r="AN2722" i="103"/>
  <c r="AN2723" i="103"/>
  <c r="AN2724" i="103"/>
  <c r="AN2725" i="103"/>
  <c r="AN2726" i="103"/>
  <c r="AN2727" i="103"/>
  <c r="AN2728" i="103"/>
  <c r="AN2729" i="103"/>
  <c r="AN2730" i="103"/>
  <c r="AN2731" i="103"/>
  <c r="AN2732" i="103"/>
  <c r="AN2733" i="103"/>
  <c r="AN2734" i="103"/>
  <c r="AN2735" i="103"/>
  <c r="AN2736" i="103"/>
  <c r="AN2737" i="103"/>
  <c r="AN2738" i="103"/>
  <c r="AN2739" i="103"/>
  <c r="AN2740" i="103"/>
  <c r="AN2741" i="103"/>
  <c r="AN2742" i="103"/>
  <c r="AN2743" i="103"/>
  <c r="AN2744" i="103"/>
  <c r="AN2745" i="103"/>
  <c r="AN2746" i="103"/>
  <c r="AN2747" i="103"/>
  <c r="AN2748" i="103"/>
  <c r="AN2749" i="103"/>
  <c r="AN2750" i="103"/>
  <c r="AN2751" i="103"/>
  <c r="AN2752" i="103"/>
  <c r="AN2753" i="103"/>
  <c r="AN2754" i="103"/>
  <c r="AN2755" i="103"/>
  <c r="AN2756" i="103"/>
  <c r="AN2757" i="103"/>
  <c r="AN2758" i="103"/>
  <c r="AN2759" i="103"/>
  <c r="AN2760" i="103"/>
  <c r="AN2761" i="103"/>
  <c r="AN2762" i="103"/>
  <c r="AN2763" i="103"/>
  <c r="AN2764" i="103"/>
  <c r="AN2765" i="103"/>
  <c r="AN2766" i="103"/>
  <c r="AN2767" i="103"/>
  <c r="AN2768" i="103"/>
  <c r="AN2769" i="103"/>
  <c r="AN2770" i="103"/>
  <c r="AN2771" i="103"/>
  <c r="AN2772" i="103"/>
  <c r="AN2773" i="103"/>
  <c r="AN2774" i="103"/>
  <c r="AN2775" i="103"/>
  <c r="AN2776" i="103"/>
  <c r="AN2777" i="103"/>
  <c r="AN2778" i="103"/>
  <c r="AN2779" i="103"/>
  <c r="AN2780" i="103"/>
  <c r="AN2781" i="103"/>
  <c r="AN2782" i="103"/>
  <c r="AN2783" i="103"/>
  <c r="AN2784" i="103"/>
  <c r="AN2785" i="103"/>
  <c r="AN2786" i="103"/>
  <c r="AN2787" i="103"/>
  <c r="AN2788" i="103"/>
  <c r="AN2789" i="103"/>
  <c r="AN2790" i="103"/>
  <c r="AN2791" i="103"/>
  <c r="AN2792" i="103"/>
  <c r="AN2793" i="103"/>
  <c r="AN2794" i="103"/>
  <c r="AN2795" i="103"/>
  <c r="AN2796" i="103"/>
  <c r="AN2797" i="103"/>
  <c r="AN2798" i="103"/>
  <c r="AN2799" i="103"/>
  <c r="AN2800" i="103"/>
  <c r="AN2801" i="103"/>
  <c r="AN2802" i="103"/>
  <c r="AN2803" i="103"/>
  <c r="AN2804" i="103"/>
  <c r="AN2805" i="103"/>
  <c r="AN2806" i="103"/>
  <c r="AN2807" i="103"/>
  <c r="AN2808" i="103"/>
  <c r="AN2809" i="103"/>
  <c r="AN2810" i="103"/>
  <c r="AN2811" i="103"/>
  <c r="AN2812" i="103"/>
  <c r="AN2813" i="103"/>
  <c r="AN2814" i="103"/>
  <c r="AN2815" i="103"/>
  <c r="AN2816" i="103"/>
  <c r="AN2817" i="103"/>
  <c r="AN2818" i="103"/>
  <c r="AN2819" i="103"/>
  <c r="AN2820" i="103"/>
  <c r="AN2821" i="103"/>
  <c r="AN2822" i="103"/>
  <c r="AN2823" i="103"/>
  <c r="AN2824" i="103"/>
  <c r="AN2825" i="103"/>
  <c r="AN2826" i="103"/>
  <c r="AN2827" i="103"/>
  <c r="AN2828" i="103"/>
  <c r="AN2829" i="103"/>
  <c r="AN2830" i="103"/>
  <c r="AN2831" i="103"/>
  <c r="AN2832" i="103"/>
  <c r="AN2833" i="103"/>
  <c r="AN2834" i="103"/>
  <c r="AN2835" i="103"/>
  <c r="AN2836" i="103"/>
  <c r="AN2837" i="103"/>
  <c r="AN2838" i="103"/>
  <c r="AN2839" i="103"/>
  <c r="AN2840" i="103"/>
  <c r="AN2841" i="103"/>
  <c r="AN2842" i="103"/>
  <c r="AN2843" i="103"/>
  <c r="AN2844" i="103"/>
  <c r="AN2845" i="103"/>
  <c r="AN2846" i="103"/>
  <c r="AN2847" i="103"/>
  <c r="AN2848" i="103"/>
  <c r="AN2849" i="103"/>
  <c r="AN2850" i="103"/>
  <c r="AN2851" i="103"/>
  <c r="AN2852" i="103"/>
  <c r="AN2853" i="103"/>
  <c r="AN2854" i="103"/>
  <c r="AN2855" i="103"/>
  <c r="AN2856" i="103"/>
  <c r="AN2857" i="103"/>
  <c r="AN2858" i="103"/>
  <c r="AN2859" i="103"/>
  <c r="AN2860" i="103"/>
  <c r="AN2861" i="103"/>
  <c r="AN2862" i="103"/>
  <c r="AN2863" i="103"/>
  <c r="AN2864" i="103"/>
  <c r="AN2865" i="103"/>
  <c r="AN2866" i="103"/>
  <c r="AN2867" i="103"/>
  <c r="AN2868" i="103"/>
  <c r="AN2869" i="103"/>
  <c r="AN2870" i="103"/>
  <c r="AN2871" i="103"/>
  <c r="AN2872" i="103"/>
  <c r="AN2873" i="103"/>
  <c r="AN2874" i="103"/>
  <c r="AN2875" i="103"/>
  <c r="AN2876" i="103"/>
  <c r="AN2877" i="103"/>
  <c r="AN2878" i="103"/>
  <c r="AN2879" i="103"/>
  <c r="AN2880" i="103"/>
  <c r="AN2881" i="103"/>
  <c r="AN2882" i="103"/>
  <c r="AN2883" i="103"/>
  <c r="AN2884" i="103"/>
  <c r="AN2885" i="103"/>
  <c r="AN2886" i="103"/>
  <c r="AN2887" i="103"/>
  <c r="AN2888" i="103"/>
  <c r="AN2889" i="103"/>
  <c r="AN2890" i="103"/>
  <c r="AN2891" i="103"/>
  <c r="AN2892" i="103"/>
  <c r="AN2893" i="103"/>
  <c r="AN2894" i="103"/>
  <c r="AN2895" i="103"/>
  <c r="AN2896" i="103"/>
  <c r="AN2897" i="103"/>
  <c r="AN2898" i="103"/>
  <c r="AN2899" i="103"/>
  <c r="AN2900" i="103"/>
  <c r="AN2901" i="103"/>
  <c r="AN2902" i="103"/>
  <c r="AN2903" i="103"/>
  <c r="AN2904" i="103"/>
  <c r="AN2905" i="103"/>
  <c r="AN2906" i="103"/>
  <c r="AN2907" i="103"/>
  <c r="AN2908" i="103"/>
  <c r="AN2909" i="103"/>
  <c r="AN2910" i="103"/>
  <c r="AN2911" i="103"/>
  <c r="AN2912" i="103"/>
  <c r="AN2913" i="103"/>
  <c r="AN2914" i="103"/>
  <c r="AN2915" i="103"/>
  <c r="AN2916" i="103"/>
  <c r="AN2917" i="103"/>
  <c r="AN2918" i="103"/>
  <c r="AN2919" i="103"/>
  <c r="AN2920" i="103"/>
  <c r="AN2921" i="103"/>
  <c r="AN2922" i="103"/>
  <c r="AN2923" i="103"/>
  <c r="AN2924" i="103"/>
  <c r="AN2925" i="103"/>
  <c r="AN2926" i="103"/>
  <c r="AN2927" i="103"/>
  <c r="AN2928" i="103"/>
  <c r="AN2929" i="103"/>
  <c r="AN2930" i="103"/>
  <c r="AN2931" i="103"/>
  <c r="AN2932" i="103"/>
  <c r="AN2933" i="103"/>
  <c r="AN2934" i="103"/>
  <c r="AN2935" i="103"/>
  <c r="AN2936" i="103"/>
  <c r="AN2937" i="103"/>
  <c r="AN2938" i="103"/>
  <c r="AN2939" i="103"/>
  <c r="AN2940" i="103"/>
  <c r="AN2941" i="103"/>
  <c r="AN2942" i="103"/>
  <c r="AN2943" i="103"/>
  <c r="AN2944" i="103"/>
  <c r="AN2945" i="103"/>
  <c r="AN2946" i="103"/>
  <c r="AN2947" i="103"/>
  <c r="AN2948" i="103"/>
  <c r="AN2949" i="103"/>
  <c r="AN2950" i="103"/>
  <c r="AN2951" i="103"/>
  <c r="AN2952" i="103"/>
  <c r="AN2953" i="103"/>
  <c r="AN2954" i="103"/>
  <c r="AN2955" i="103"/>
  <c r="AN2956" i="103"/>
  <c r="AN2957" i="103"/>
  <c r="AN2958" i="103"/>
  <c r="AN2959" i="103"/>
  <c r="AN2960" i="103"/>
  <c r="AN2961" i="103"/>
  <c r="AN2962" i="103"/>
  <c r="AN2963" i="103"/>
  <c r="AN2964" i="103"/>
  <c r="AN2965" i="103"/>
  <c r="AN2966" i="103"/>
  <c r="AN2967" i="103"/>
  <c r="AN2968" i="103"/>
  <c r="AN2969" i="103"/>
  <c r="AN2970" i="103"/>
  <c r="AN2971" i="103"/>
  <c r="AN2972" i="103"/>
  <c r="AN2973" i="103"/>
  <c r="AN2974" i="103"/>
  <c r="AN2975" i="103"/>
  <c r="AN2976" i="103"/>
  <c r="AN2977" i="103"/>
  <c r="AN2978" i="103"/>
  <c r="AN2979" i="103"/>
  <c r="AN2980" i="103"/>
  <c r="AN2981" i="103"/>
  <c r="AN2982" i="103"/>
  <c r="AN2983" i="103"/>
  <c r="AN2984" i="103"/>
  <c r="AN2985" i="103"/>
  <c r="AN2986" i="103"/>
  <c r="AN2987" i="103"/>
  <c r="AN2988" i="103"/>
  <c r="AN2989" i="103"/>
  <c r="AN2990" i="103"/>
  <c r="AN2991" i="103"/>
  <c r="AN2992" i="103"/>
  <c r="AN2993" i="103"/>
  <c r="AN2994" i="103"/>
  <c r="AN2995" i="103"/>
  <c r="AN2996" i="103"/>
  <c r="AN2997" i="103"/>
  <c r="AN2998" i="103"/>
  <c r="AN2999" i="103"/>
  <c r="AN3000" i="103"/>
  <c r="AN3001" i="103"/>
  <c r="AN3002" i="103"/>
  <c r="AN3003" i="103"/>
  <c r="AN3004" i="103"/>
  <c r="AN3005" i="103"/>
  <c r="AN3006" i="103"/>
  <c r="AN3007" i="103"/>
  <c r="AN3008" i="103"/>
  <c r="AN3009" i="103"/>
  <c r="AN3010" i="103"/>
  <c r="AN3011" i="103"/>
  <c r="AN3012" i="103"/>
  <c r="AN3013" i="103"/>
  <c r="AN3014" i="103"/>
  <c r="AN3015" i="103"/>
  <c r="AN3016" i="103"/>
  <c r="AN3017" i="103"/>
  <c r="AN3018" i="103"/>
  <c r="AN3019" i="103"/>
  <c r="AN3020" i="103"/>
  <c r="AN3021" i="103"/>
  <c r="AN3022" i="103"/>
  <c r="AN3023" i="103"/>
  <c r="AN3024" i="103"/>
  <c r="AN3025" i="103"/>
  <c r="AN3026" i="103"/>
  <c r="AN3027" i="103"/>
  <c r="AN3028" i="103"/>
  <c r="AN3029" i="103"/>
  <c r="AN3030" i="103"/>
  <c r="AN3031" i="103"/>
  <c r="AN3032" i="103"/>
  <c r="AN3033" i="103"/>
  <c r="AN3034" i="103"/>
  <c r="AN3035" i="103"/>
  <c r="AN3036" i="103"/>
  <c r="AN3037" i="103"/>
  <c r="AN3038" i="103"/>
  <c r="AN3039" i="103"/>
  <c r="AN3040" i="103"/>
  <c r="AN3041" i="103"/>
  <c r="AN3042" i="103"/>
  <c r="AN3043" i="103"/>
  <c r="AN3044" i="103"/>
  <c r="AN3045" i="103"/>
  <c r="AN3046" i="103"/>
  <c r="AN3047" i="103"/>
  <c r="AN3048" i="103"/>
  <c r="AN3049" i="103"/>
  <c r="AN3050" i="103"/>
  <c r="AN3051" i="103"/>
  <c r="AN3052" i="103"/>
  <c r="AN3053" i="103"/>
  <c r="AN3054" i="103"/>
  <c r="AN3055" i="103"/>
  <c r="AN3056" i="103"/>
  <c r="AN3057" i="103"/>
  <c r="AN3058" i="103"/>
  <c r="AN3059" i="103"/>
  <c r="AN3060" i="103"/>
  <c r="AN3061" i="103"/>
  <c r="AN3062" i="103"/>
  <c r="AN3063" i="103"/>
  <c r="AN3064" i="103"/>
  <c r="AN3065" i="103"/>
  <c r="AN3066" i="103"/>
  <c r="AN3067" i="103"/>
  <c r="AN3068" i="103"/>
  <c r="AN3069" i="103"/>
  <c r="AN3070" i="103"/>
  <c r="AN3071" i="103"/>
  <c r="AN3072" i="103"/>
  <c r="AN3073" i="103"/>
  <c r="AN3074" i="103"/>
  <c r="AN3075" i="103"/>
  <c r="AN3076" i="103"/>
  <c r="AN3077" i="103"/>
  <c r="AN3078" i="103"/>
  <c r="AN3079" i="103"/>
  <c r="AN3080" i="103"/>
  <c r="AN3081" i="103"/>
  <c r="AN3082" i="103"/>
  <c r="AN3083" i="103"/>
  <c r="AN3084" i="103"/>
  <c r="AN3085" i="103"/>
  <c r="AN3086" i="103"/>
  <c r="AN3087" i="103"/>
  <c r="AN3088" i="103"/>
  <c r="AN3089" i="103"/>
  <c r="AN3090" i="103"/>
  <c r="AN3091" i="103"/>
  <c r="AN3092" i="103"/>
  <c r="AN3093" i="103"/>
  <c r="AN3094" i="103"/>
  <c r="AN3095" i="103"/>
  <c r="AN3096" i="103"/>
  <c r="AN3097" i="103"/>
  <c r="AN3098" i="103"/>
  <c r="AN3099" i="103"/>
  <c r="AN3100" i="103"/>
  <c r="AN3101" i="103"/>
  <c r="AN3102" i="103"/>
  <c r="AN3103" i="103"/>
  <c r="AN3104" i="103"/>
  <c r="AN3105" i="103"/>
  <c r="AN3106" i="103"/>
  <c r="AN3107" i="103"/>
  <c r="AN3108" i="103"/>
  <c r="AN3109" i="103"/>
  <c r="AN3110" i="103"/>
  <c r="AN3111" i="103"/>
  <c r="AN3112" i="103"/>
  <c r="AN3113" i="103"/>
  <c r="AN3114" i="103"/>
  <c r="AN3115" i="103"/>
  <c r="AN3116" i="103"/>
  <c r="AN3117" i="103"/>
  <c r="AN3118" i="103"/>
  <c r="AN3119" i="103"/>
  <c r="AN3120" i="103"/>
  <c r="AN3121" i="103"/>
  <c r="AN3122" i="103"/>
  <c r="AN3123" i="103"/>
  <c r="AN3124" i="103"/>
  <c r="AN3125" i="103"/>
  <c r="AN3126" i="103"/>
  <c r="AN3127" i="103"/>
  <c r="AN3128" i="103"/>
  <c r="AN3129" i="103"/>
  <c r="AN3130" i="103"/>
  <c r="AN3131" i="103"/>
  <c r="AN3132" i="103"/>
  <c r="AN3133" i="103"/>
  <c r="AN3134" i="103"/>
  <c r="AN3135" i="103"/>
  <c r="AN3136" i="103"/>
  <c r="AN3137" i="103"/>
  <c r="AN3138" i="103"/>
  <c r="AN3139" i="103"/>
  <c r="AN3140" i="103"/>
  <c r="AN3141" i="103"/>
  <c r="AN3142" i="103"/>
  <c r="AN3143" i="103"/>
  <c r="AN3144" i="103"/>
  <c r="AN3145" i="103"/>
  <c r="AN3146" i="103"/>
  <c r="AN3147" i="103"/>
  <c r="AN3148" i="103"/>
  <c r="AN3149" i="103"/>
  <c r="AN3150" i="103"/>
  <c r="AN3151" i="103"/>
  <c r="AN3152" i="103"/>
  <c r="AN3153" i="103"/>
  <c r="AN3154" i="103"/>
  <c r="AN3155" i="103"/>
  <c r="AN3156" i="103"/>
  <c r="AN3157" i="103"/>
  <c r="AN3158" i="103"/>
  <c r="AN3159" i="103"/>
  <c r="AN3160" i="103"/>
  <c r="AN3161" i="103"/>
  <c r="AN3162" i="103"/>
  <c r="AN3163" i="103"/>
  <c r="AN3164" i="103"/>
  <c r="AN3165" i="103"/>
  <c r="AN3166" i="103"/>
  <c r="AN3167" i="103"/>
  <c r="AN3168" i="103"/>
  <c r="AN3169" i="103"/>
  <c r="AN3170" i="103"/>
  <c r="AN3171" i="103"/>
  <c r="AN3172" i="103"/>
  <c r="AN3173" i="103"/>
  <c r="AN3174" i="103"/>
  <c r="AN3175" i="103"/>
  <c r="AN3176" i="103"/>
  <c r="AN3177" i="103"/>
  <c r="AN3178" i="103"/>
  <c r="AN3179" i="103"/>
  <c r="AN3180" i="103"/>
  <c r="AN3181" i="103"/>
  <c r="AN3182" i="103"/>
  <c r="AN3183" i="103"/>
  <c r="AN3184" i="103"/>
  <c r="AN3185" i="103"/>
  <c r="AN3186" i="103"/>
  <c r="AN3187" i="103"/>
  <c r="AN3188" i="103"/>
  <c r="AN3189" i="103"/>
  <c r="AN3190" i="103"/>
  <c r="AN3191" i="103"/>
  <c r="AN3192" i="103"/>
  <c r="AN3193" i="103"/>
  <c r="AN3194" i="103"/>
  <c r="AN3195" i="103"/>
  <c r="AN3196" i="103"/>
  <c r="AN3197" i="103"/>
  <c r="AN3198" i="103"/>
  <c r="AN3199" i="103"/>
  <c r="AN3200" i="103"/>
  <c r="AN3201" i="103"/>
  <c r="AN3202" i="103"/>
  <c r="AN3203" i="103"/>
  <c r="AN3204" i="103"/>
  <c r="AN3205" i="103"/>
  <c r="AN3206" i="103"/>
  <c r="AN3207" i="103"/>
  <c r="AN3208" i="103"/>
  <c r="AN3209" i="103"/>
  <c r="AN3210" i="103"/>
  <c r="AN3211" i="103"/>
  <c r="AN3212" i="103"/>
  <c r="AN3213" i="103"/>
  <c r="AN3214" i="103"/>
  <c r="AN3215" i="103"/>
  <c r="AN3216" i="103"/>
  <c r="AN3217" i="103"/>
  <c r="AN3218" i="103"/>
  <c r="AN3219" i="103"/>
  <c r="AN3220" i="103"/>
  <c r="AN3221" i="103"/>
  <c r="AN3222" i="103"/>
  <c r="AN3223" i="103"/>
  <c r="AN3224" i="103"/>
  <c r="AN3225" i="103"/>
  <c r="AN3226" i="103"/>
  <c r="AN3227" i="103"/>
  <c r="AN3228" i="103"/>
  <c r="AN3229" i="103"/>
  <c r="AN3230" i="103"/>
  <c r="AN3231" i="103"/>
  <c r="AN3232" i="103"/>
  <c r="AN3233" i="103"/>
  <c r="AN3234" i="103"/>
  <c r="AN3235" i="103"/>
  <c r="AN3236" i="103"/>
  <c r="AN3237" i="103"/>
  <c r="AN3238" i="103"/>
  <c r="AN3239" i="103"/>
  <c r="AN3240" i="103"/>
  <c r="AN3241" i="103"/>
  <c r="AN3242" i="103"/>
  <c r="AN3243" i="103"/>
  <c r="AN3244" i="103"/>
  <c r="AN3245" i="103"/>
  <c r="AN3246" i="103"/>
  <c r="AN3247" i="103"/>
  <c r="AN3248" i="103"/>
  <c r="AN3249" i="103"/>
  <c r="AN3250" i="103"/>
  <c r="AN3251" i="103"/>
  <c r="AN3252" i="103"/>
  <c r="AN3253" i="103"/>
  <c r="AN3254" i="103"/>
  <c r="AN3255" i="103"/>
  <c r="AN3256" i="103"/>
  <c r="AN3257" i="103"/>
  <c r="AN3258" i="103"/>
  <c r="AN3259" i="103"/>
  <c r="AN3260" i="103"/>
  <c r="AN3261" i="103"/>
  <c r="AN3262" i="103"/>
  <c r="AN3263" i="103"/>
  <c r="AN3264" i="103"/>
  <c r="AN3265" i="103"/>
  <c r="AN3266" i="103"/>
  <c r="AN3267" i="103"/>
  <c r="AN3268" i="103"/>
  <c r="AN3269" i="103"/>
  <c r="AN3270" i="103"/>
  <c r="AN3271" i="103"/>
  <c r="AN3272" i="103"/>
  <c r="AN3273" i="103"/>
  <c r="AN3274" i="103"/>
  <c r="AN3275" i="103"/>
  <c r="AN3276" i="103"/>
  <c r="AN3277" i="103"/>
  <c r="AN3278" i="103"/>
  <c r="AN3279" i="103"/>
  <c r="AN3280" i="103"/>
  <c r="AN3281" i="103"/>
  <c r="AN3282" i="103"/>
  <c r="AN3283" i="103"/>
  <c r="AN3284" i="103"/>
  <c r="AN3285" i="103"/>
  <c r="AN3286" i="103"/>
  <c r="AN3287" i="103"/>
  <c r="AN3288" i="103"/>
  <c r="AN3289" i="103"/>
  <c r="AN3290" i="103"/>
  <c r="AN3291" i="103"/>
  <c r="AN3292" i="103"/>
  <c r="AN3293" i="103"/>
  <c r="AN3294" i="103"/>
  <c r="AN3295" i="103"/>
  <c r="AN3296" i="103"/>
  <c r="AN3297" i="103"/>
  <c r="AN3298" i="103"/>
  <c r="AN3299" i="103"/>
  <c r="AN3300" i="103"/>
  <c r="AN3301" i="103"/>
  <c r="AN3302" i="103"/>
  <c r="AN3303" i="103"/>
  <c r="AN3304" i="103"/>
  <c r="AN3305" i="103"/>
  <c r="AN3306" i="103"/>
  <c r="AN3307" i="103"/>
  <c r="AN3308" i="103"/>
  <c r="AN3309" i="103"/>
  <c r="AN3310" i="103"/>
  <c r="AN3311" i="103"/>
  <c r="AN3312" i="103"/>
  <c r="AN3313" i="103"/>
  <c r="AN3314" i="103"/>
  <c r="AN3315" i="103"/>
  <c r="AN3316" i="103"/>
  <c r="AN3317" i="103"/>
  <c r="AN3318" i="103"/>
  <c r="AN3319" i="103"/>
  <c r="AN3320" i="103"/>
  <c r="AN3321" i="103"/>
  <c r="AN3322" i="103"/>
  <c r="AN3323" i="103"/>
  <c r="AN3324" i="103"/>
  <c r="AN3325" i="103"/>
  <c r="AN3326" i="103"/>
  <c r="AN3327" i="103"/>
  <c r="AN3328" i="103"/>
  <c r="AN3329" i="103"/>
  <c r="AN3330" i="103"/>
  <c r="AN3331" i="103"/>
  <c r="AN3332" i="103"/>
  <c r="AN3333" i="103"/>
  <c r="AN3334" i="103"/>
  <c r="AN3335" i="103"/>
  <c r="AN3336" i="103"/>
  <c r="AN3337" i="103"/>
  <c r="AN3338" i="103"/>
  <c r="AN3339" i="103"/>
  <c r="AN3340" i="103"/>
  <c r="AN3341" i="103"/>
  <c r="AN3342" i="103"/>
  <c r="AN3343" i="103"/>
  <c r="AN3344" i="103"/>
  <c r="AN3345" i="103"/>
  <c r="AN3346" i="103"/>
  <c r="AN3347" i="103"/>
  <c r="AN3348" i="103"/>
  <c r="AN3349" i="103"/>
  <c r="AN3350" i="103"/>
  <c r="AN3351" i="103"/>
  <c r="AN3352" i="103"/>
  <c r="AN3353" i="103"/>
  <c r="AN3354" i="103"/>
  <c r="AN3355" i="103"/>
  <c r="AN3356" i="103"/>
  <c r="AN3357" i="103"/>
  <c r="AN3358" i="103"/>
  <c r="AN3359" i="103"/>
  <c r="AN3360" i="103"/>
  <c r="AN3361" i="103"/>
  <c r="AN3362" i="103"/>
  <c r="AN3363" i="103"/>
  <c r="AN3364" i="103"/>
  <c r="AN3365" i="103"/>
  <c r="AN3366" i="103"/>
  <c r="AN3367" i="103"/>
  <c r="AN3368" i="103"/>
  <c r="AN3369" i="103"/>
  <c r="AN3370" i="103"/>
  <c r="AN3371" i="103"/>
  <c r="AN3372" i="103"/>
  <c r="AN3373" i="103"/>
  <c r="AN3374" i="103"/>
  <c r="AN3375" i="103"/>
  <c r="AN3376" i="103"/>
  <c r="AN3377" i="103"/>
  <c r="AN3378" i="103"/>
  <c r="AN3379" i="103"/>
  <c r="AN3380" i="103"/>
  <c r="AN3381" i="103"/>
  <c r="AN3382" i="103"/>
  <c r="AN3383" i="103"/>
  <c r="AN3384" i="103"/>
  <c r="AN3385" i="103"/>
  <c r="AN3386" i="103"/>
  <c r="AN3387" i="103"/>
  <c r="AN3388" i="103"/>
  <c r="AN3389" i="103"/>
  <c r="AN3390" i="103"/>
  <c r="AN3391" i="103"/>
  <c r="AN3392" i="103"/>
  <c r="AN3393" i="103"/>
  <c r="AN3394" i="103"/>
  <c r="AN3395" i="103"/>
  <c r="AN3396" i="103"/>
  <c r="AN3397" i="103"/>
  <c r="AN3398" i="103"/>
  <c r="AN3399" i="103"/>
  <c r="AN3400" i="103"/>
  <c r="AN3401" i="103"/>
  <c r="AN3402" i="103"/>
  <c r="AN3403" i="103"/>
  <c r="AN3404" i="103"/>
  <c r="AN3405" i="103"/>
  <c r="AN3406" i="103"/>
  <c r="AN3407" i="103"/>
  <c r="AN3408" i="103"/>
  <c r="AN3409" i="103"/>
  <c r="AN3410" i="103"/>
  <c r="AN3411" i="103"/>
  <c r="AN3412" i="103"/>
  <c r="AN3413" i="103"/>
  <c r="AN3414" i="103"/>
  <c r="AN3415" i="103"/>
  <c r="AN3416" i="103"/>
  <c r="AN3417" i="103"/>
  <c r="AN3418" i="103"/>
  <c r="AN3419" i="103"/>
  <c r="AN3420" i="103"/>
  <c r="AN3421" i="103"/>
  <c r="AN3422" i="103"/>
  <c r="AN3423" i="103"/>
  <c r="AN3424" i="103"/>
  <c r="AN3425" i="103"/>
  <c r="AN3426" i="103"/>
  <c r="AN3427" i="103"/>
  <c r="AN3428" i="103"/>
  <c r="AN3429" i="103"/>
  <c r="AN3430" i="103"/>
  <c r="AN3431" i="103"/>
  <c r="AN3432" i="103"/>
  <c r="AN3433" i="103"/>
  <c r="AN3434" i="103"/>
  <c r="AN3435" i="103"/>
  <c r="AN3436" i="103"/>
  <c r="AN3437" i="103"/>
  <c r="AN3438" i="103"/>
  <c r="AN3439" i="103"/>
  <c r="AN3440" i="103"/>
  <c r="AN3441" i="103"/>
  <c r="AN3442" i="103"/>
  <c r="AN3443" i="103"/>
  <c r="AN3444" i="103"/>
  <c r="AN3445" i="103"/>
  <c r="AN3446" i="103"/>
  <c r="AN3447" i="103"/>
  <c r="AN3448" i="103"/>
  <c r="AN3449" i="103"/>
  <c r="AN3450" i="103"/>
  <c r="AN3451" i="103"/>
  <c r="AN3452" i="103"/>
  <c r="AN3453" i="103"/>
  <c r="AN3454" i="103"/>
  <c r="AN3455" i="103"/>
  <c r="AN3456" i="103"/>
  <c r="AN3457" i="103"/>
  <c r="AN3458" i="103"/>
  <c r="AN3459" i="103"/>
  <c r="AN3460" i="103"/>
  <c r="AN3461" i="103"/>
  <c r="AN3462" i="103"/>
  <c r="AN3463" i="103"/>
  <c r="AN3464" i="103"/>
  <c r="AN3465" i="103"/>
  <c r="AN3466" i="103"/>
  <c r="AN3467" i="103"/>
  <c r="AN3468" i="103"/>
  <c r="AN3469" i="103"/>
  <c r="AN3470" i="103"/>
  <c r="AN3471" i="103"/>
  <c r="AN3472" i="103"/>
  <c r="AN3473" i="103"/>
  <c r="AN3474" i="103"/>
  <c r="AN3475" i="103"/>
  <c r="AN3476" i="103"/>
  <c r="AN3477" i="103"/>
  <c r="AN3478" i="103"/>
  <c r="AN3479" i="103"/>
  <c r="AN3480" i="103"/>
  <c r="AN3481" i="103"/>
  <c r="AN3482" i="103"/>
  <c r="AN3483" i="103"/>
  <c r="AN3484" i="103"/>
  <c r="AN3485" i="103"/>
  <c r="AN3486" i="103"/>
  <c r="AN3487" i="103"/>
  <c r="AN3488" i="103"/>
  <c r="AN3489" i="103"/>
  <c r="AN3490" i="103"/>
  <c r="AN3491" i="103"/>
  <c r="AN3492" i="103"/>
  <c r="AN3493" i="103"/>
  <c r="AN3494" i="103"/>
  <c r="AN3495" i="103"/>
  <c r="AN3496" i="103"/>
  <c r="AN3497" i="103"/>
  <c r="AN3498" i="103"/>
  <c r="AN3499" i="103"/>
  <c r="AN3500" i="103"/>
  <c r="AN3501" i="103"/>
  <c r="AN3502" i="103"/>
  <c r="AN3503" i="103"/>
  <c r="AN3504" i="103"/>
  <c r="AN3505" i="103"/>
  <c r="AN3506" i="103"/>
  <c r="AN3507" i="103"/>
  <c r="AN3508" i="103"/>
  <c r="AN3509" i="103"/>
  <c r="AN3510" i="103"/>
  <c r="AN3511" i="103"/>
  <c r="AN3512" i="103"/>
  <c r="AN3513" i="103"/>
  <c r="AN3514" i="103"/>
  <c r="AN3515" i="103"/>
  <c r="AN3516" i="103"/>
  <c r="AN3517" i="103"/>
  <c r="AN3518" i="103"/>
  <c r="AN3519" i="103"/>
  <c r="AN3520" i="103"/>
  <c r="AN3521" i="103"/>
  <c r="AN3522" i="103"/>
  <c r="AN3523" i="103"/>
  <c r="AN3524" i="103"/>
  <c r="AN3525" i="103"/>
  <c r="AN3526" i="103"/>
  <c r="AN3527" i="103"/>
  <c r="AN3528" i="103"/>
  <c r="AN3529" i="103"/>
  <c r="AN3530" i="103"/>
  <c r="AN3531" i="103"/>
  <c r="AN3532" i="103"/>
  <c r="AN3533" i="103"/>
  <c r="AN3534" i="103"/>
  <c r="AN3535" i="103"/>
  <c r="AN3536" i="103"/>
  <c r="AN3537" i="103"/>
  <c r="AN3538" i="103"/>
  <c r="AN3539" i="103"/>
  <c r="AN3540" i="103"/>
  <c r="AN3541" i="103"/>
  <c r="AN3542" i="103"/>
  <c r="AN3543" i="103"/>
  <c r="AN3544" i="103"/>
  <c r="AN3545" i="103"/>
  <c r="AN3546" i="103"/>
  <c r="AN3547" i="103"/>
  <c r="AN3548" i="103"/>
  <c r="AN3549" i="103"/>
  <c r="AN3550" i="103"/>
  <c r="AN3551" i="103"/>
  <c r="AN3552" i="103"/>
  <c r="AN3553" i="103"/>
  <c r="AN3554" i="103"/>
  <c r="AN3555" i="103"/>
  <c r="AN3556" i="103"/>
  <c r="AN3557" i="103"/>
  <c r="AN3558" i="103"/>
  <c r="AN3559" i="103"/>
  <c r="AN3560" i="103"/>
  <c r="AN3561" i="103"/>
  <c r="AN3562" i="103"/>
  <c r="AN3563" i="103"/>
  <c r="AN3564" i="103"/>
  <c r="AN3565" i="103"/>
  <c r="AN3566" i="103"/>
  <c r="AN3567" i="103"/>
  <c r="AN3568" i="103"/>
  <c r="AN3569" i="103"/>
  <c r="AN3570" i="103"/>
  <c r="AN3571" i="103"/>
  <c r="AN3572" i="103"/>
  <c r="AN3573" i="103"/>
  <c r="AN3574" i="103"/>
  <c r="AN3575" i="103"/>
  <c r="AN3576" i="103"/>
  <c r="AN3577" i="103"/>
  <c r="AN3578" i="103"/>
  <c r="AN3579" i="103"/>
  <c r="AN3580" i="103"/>
  <c r="AN3581" i="103"/>
  <c r="AN3582" i="103"/>
  <c r="AN3583" i="103"/>
  <c r="AN3584" i="103"/>
  <c r="AN3585" i="103"/>
  <c r="AN3586" i="103"/>
  <c r="AN3587" i="103"/>
  <c r="AN3588" i="103"/>
  <c r="AN3589" i="103"/>
  <c r="AN3590" i="103"/>
  <c r="AN3591" i="103"/>
  <c r="AN3592" i="103"/>
  <c r="AN3593" i="103"/>
  <c r="AN3594" i="103"/>
  <c r="AN3595" i="103"/>
  <c r="AN3596" i="103"/>
  <c r="AN3597" i="103"/>
  <c r="AN3598" i="103"/>
  <c r="AN3599" i="103"/>
  <c r="AN3600" i="103"/>
  <c r="AN3601" i="103"/>
  <c r="AN3602" i="103"/>
  <c r="AN3603" i="103"/>
  <c r="AN3604" i="103"/>
  <c r="AN3605" i="103"/>
  <c r="AN3606" i="103"/>
  <c r="AN3607" i="103"/>
  <c r="AN3608" i="103"/>
  <c r="AN3609" i="103"/>
  <c r="AN3610" i="103"/>
  <c r="AN3611" i="103"/>
  <c r="AN3612" i="103"/>
  <c r="AN3613" i="103"/>
  <c r="AN3614" i="103"/>
  <c r="AN3615" i="103"/>
  <c r="AN3616" i="103"/>
  <c r="AN3617" i="103"/>
  <c r="AN3618" i="103"/>
  <c r="AN3619" i="103"/>
  <c r="AN3620" i="103"/>
  <c r="AN3621" i="103"/>
  <c r="AN3622" i="103"/>
  <c r="AN3623" i="103"/>
  <c r="AN3624" i="103"/>
  <c r="AN3625" i="103"/>
  <c r="AN3626" i="103"/>
  <c r="AN3627" i="103"/>
  <c r="AN3628" i="103"/>
  <c r="AN3629" i="103"/>
  <c r="AN3630" i="103"/>
  <c r="AN3631" i="103"/>
  <c r="AN3632" i="103"/>
  <c r="AN3633" i="103"/>
  <c r="AN3634" i="103"/>
  <c r="AN3635" i="103"/>
  <c r="AN3636" i="103"/>
  <c r="AN3637" i="103"/>
  <c r="AN3638" i="103"/>
  <c r="AN3639" i="103"/>
  <c r="AN3640" i="103"/>
  <c r="AN3641" i="103"/>
  <c r="AN3642" i="103"/>
  <c r="AN3643" i="103"/>
  <c r="AN3644" i="103"/>
  <c r="AN3645" i="103"/>
  <c r="AN3646" i="103"/>
  <c r="AN3647" i="103"/>
  <c r="AN3648" i="103"/>
  <c r="AN3649" i="103"/>
  <c r="AN3650" i="103"/>
  <c r="AN3651" i="103"/>
  <c r="AN3652" i="103"/>
  <c r="AN3653" i="103"/>
  <c r="AN3654" i="103"/>
  <c r="AN3655" i="103"/>
  <c r="AN3656" i="103"/>
  <c r="AN3657" i="103"/>
  <c r="AN3658" i="103"/>
  <c r="AN3659" i="103"/>
  <c r="AN3660" i="103"/>
  <c r="AN3661" i="103"/>
  <c r="AN3662" i="103"/>
  <c r="AN3663" i="103"/>
  <c r="AN3664" i="103"/>
  <c r="AN3665" i="103"/>
  <c r="AN3666" i="103"/>
  <c r="AN3667" i="103"/>
  <c r="AN3668" i="103"/>
  <c r="AN3669" i="103"/>
  <c r="AN3670" i="103"/>
  <c r="AN3671" i="103"/>
  <c r="AN3672" i="103"/>
  <c r="AN3673" i="103"/>
  <c r="AN3674" i="103"/>
  <c r="AN3675" i="103"/>
  <c r="AN3676" i="103"/>
  <c r="AN3677" i="103"/>
  <c r="AN3678" i="103"/>
  <c r="AN3679" i="103"/>
  <c r="AN3680" i="103"/>
  <c r="AN3681" i="103"/>
  <c r="AN3682" i="103"/>
  <c r="AN3683" i="103"/>
  <c r="AN3684" i="103"/>
  <c r="AN3685" i="103"/>
  <c r="AN3686" i="103"/>
  <c r="AN3687" i="103"/>
  <c r="AN3688" i="103"/>
  <c r="AN3689" i="103"/>
  <c r="AN3690" i="103"/>
  <c r="AN3691" i="103"/>
  <c r="AN3692" i="103"/>
  <c r="AN3693" i="103"/>
  <c r="AN3694" i="103"/>
  <c r="AN3695" i="103"/>
  <c r="AN3696" i="103"/>
  <c r="AN3697" i="103"/>
  <c r="AN3698" i="103"/>
  <c r="AN3699" i="103"/>
  <c r="AN3700" i="103"/>
  <c r="AN3701" i="103"/>
  <c r="AN3702" i="103"/>
  <c r="AN3703" i="103"/>
  <c r="AN3704" i="103"/>
  <c r="AN3705" i="103"/>
  <c r="AN3706" i="103"/>
  <c r="AN3707" i="103"/>
  <c r="AN3708" i="103"/>
  <c r="AN3709" i="103"/>
  <c r="AN3710" i="103"/>
  <c r="AN3711" i="103"/>
  <c r="AN3712" i="103"/>
  <c r="AN3713" i="103"/>
  <c r="AN3714" i="103"/>
  <c r="AN3715" i="103"/>
  <c r="AN3716" i="103"/>
  <c r="AN3717" i="103"/>
  <c r="AN3718" i="103"/>
  <c r="AN3719" i="103"/>
  <c r="AN3720" i="103"/>
  <c r="AN3721" i="103"/>
  <c r="AN3722" i="103"/>
  <c r="AN3723" i="103"/>
  <c r="AN3724" i="103"/>
  <c r="AN3725" i="103"/>
  <c r="AN3726" i="103"/>
  <c r="AN3727" i="103"/>
  <c r="AN3728" i="103"/>
  <c r="AN3729" i="103"/>
  <c r="AN3730" i="103"/>
  <c r="AN3731" i="103"/>
  <c r="AN3732" i="103"/>
  <c r="AN3733" i="103"/>
  <c r="AN3734" i="103"/>
  <c r="AN3735" i="103"/>
  <c r="AN3736" i="103"/>
  <c r="AN3737" i="103"/>
  <c r="AN3738" i="103"/>
  <c r="AN3739" i="103"/>
  <c r="AN3740" i="103"/>
  <c r="AN3741" i="103"/>
  <c r="AN3742" i="103"/>
  <c r="AN3743" i="103"/>
  <c r="AN3744" i="103"/>
  <c r="AN3745" i="103"/>
  <c r="AN3746" i="103"/>
  <c r="AN3747" i="103"/>
  <c r="AN3748" i="103"/>
  <c r="AN3749" i="103"/>
  <c r="AN3750" i="103"/>
  <c r="AN3751" i="103"/>
  <c r="AN3752" i="103"/>
  <c r="AN3753" i="103"/>
  <c r="AN3754" i="103"/>
  <c r="AN3755" i="103"/>
  <c r="AN3756" i="103"/>
  <c r="AN3757" i="103"/>
  <c r="AN3758" i="103"/>
  <c r="AN3759" i="103"/>
  <c r="AN3760" i="103"/>
  <c r="AN3761" i="103"/>
  <c r="AN3762" i="103"/>
  <c r="AN3763" i="103"/>
  <c r="AN3764" i="103"/>
  <c r="AN3765" i="103"/>
  <c r="AN3766" i="103"/>
  <c r="AN3767" i="103"/>
  <c r="AN3768" i="103"/>
  <c r="AN3769" i="103"/>
  <c r="AN3770" i="103"/>
  <c r="AN3771" i="103"/>
  <c r="AN3772" i="103"/>
  <c r="AN3773" i="103"/>
  <c r="AN3774" i="103"/>
  <c r="AN3775" i="103"/>
  <c r="AN3776" i="103"/>
  <c r="AN3777" i="103"/>
  <c r="AN3778" i="103"/>
  <c r="AN3779" i="103"/>
  <c r="AN3780" i="103"/>
  <c r="AN3781" i="103"/>
  <c r="AN3782" i="103"/>
  <c r="AN3783" i="103"/>
  <c r="AN3784" i="103"/>
  <c r="AN3785" i="103"/>
  <c r="AN3786" i="103"/>
  <c r="AN3787" i="103"/>
  <c r="AN3788" i="103"/>
  <c r="AN3789" i="103"/>
  <c r="AN3790" i="103"/>
  <c r="AN3791" i="103"/>
  <c r="AN3792" i="103"/>
  <c r="AN3793" i="103"/>
  <c r="AN3794" i="103"/>
  <c r="AN3795" i="103"/>
  <c r="AN3796" i="103"/>
  <c r="AN3797" i="103"/>
  <c r="AN3798" i="103"/>
  <c r="AN3799" i="103"/>
  <c r="AN3800" i="103"/>
  <c r="AN3801" i="103"/>
  <c r="AN3802" i="103"/>
  <c r="AN3803" i="103"/>
  <c r="AN3804" i="103"/>
  <c r="AN3805" i="103"/>
  <c r="AN3806" i="103"/>
  <c r="AN3807" i="103"/>
  <c r="AN3808" i="103"/>
  <c r="AN3809" i="103"/>
  <c r="AN3810" i="103"/>
  <c r="AN3811" i="103"/>
  <c r="AN3812" i="103"/>
  <c r="AN3813" i="103"/>
  <c r="AN3814" i="103"/>
  <c r="AN3815" i="103"/>
  <c r="AN3816" i="103"/>
  <c r="AN3817" i="103"/>
  <c r="AN3818" i="103"/>
  <c r="AN3819" i="103"/>
  <c r="AN3820" i="103"/>
  <c r="AN3821" i="103"/>
  <c r="AN3822" i="103"/>
  <c r="AN3823" i="103"/>
  <c r="AN3824" i="103"/>
  <c r="AN3825" i="103"/>
  <c r="AN3826" i="103"/>
  <c r="AN3827" i="103"/>
  <c r="AN3828" i="103"/>
  <c r="AN3829" i="103"/>
  <c r="AN3830" i="103"/>
  <c r="AN3831" i="103"/>
  <c r="AN3832" i="103"/>
  <c r="AN3833" i="103"/>
  <c r="AN3834" i="103"/>
  <c r="AN3835" i="103"/>
  <c r="AN3836" i="103"/>
  <c r="AN3837" i="103"/>
  <c r="AN3838" i="103"/>
  <c r="AN3839" i="103"/>
  <c r="AN3840" i="103"/>
  <c r="AN3841" i="103"/>
  <c r="AN3842" i="103"/>
  <c r="AN3843" i="103"/>
  <c r="AN3844" i="103"/>
  <c r="AN3845" i="103"/>
  <c r="AN3846" i="103"/>
  <c r="AN3847" i="103"/>
  <c r="AN3848" i="103"/>
  <c r="AN3849" i="103"/>
  <c r="AN3850" i="103"/>
  <c r="AN3851" i="103"/>
  <c r="AN3852" i="103"/>
  <c r="AN3853" i="103"/>
  <c r="AN3854" i="103"/>
  <c r="AN3855" i="103"/>
  <c r="AN3856" i="103"/>
  <c r="AN3857" i="103"/>
  <c r="AN3858" i="103"/>
  <c r="AN3859" i="103"/>
  <c r="AN3860" i="103"/>
  <c r="AN3861" i="103"/>
  <c r="AN3862" i="103"/>
  <c r="AN3863" i="103"/>
  <c r="AN3864" i="103"/>
  <c r="AN3865" i="103"/>
  <c r="AN3866" i="103"/>
  <c r="AN3867" i="103"/>
  <c r="AN3868" i="103"/>
  <c r="AN3869" i="103"/>
  <c r="AN3870" i="103"/>
  <c r="AN3871" i="103"/>
  <c r="AN3872" i="103"/>
  <c r="AN3873" i="103"/>
  <c r="AN3874" i="103"/>
  <c r="AN3875" i="103"/>
  <c r="AN3876" i="103"/>
  <c r="AN3877" i="103"/>
  <c r="AN3878" i="103"/>
  <c r="AN3879" i="103"/>
  <c r="AN3880" i="103"/>
  <c r="AN3881" i="103"/>
  <c r="AN3882" i="103"/>
  <c r="AN3883" i="103"/>
  <c r="AN3884" i="103"/>
  <c r="AN3885" i="103"/>
  <c r="AN3886" i="103"/>
  <c r="AN3887" i="103"/>
  <c r="AN3888" i="103"/>
  <c r="AN3889" i="103"/>
  <c r="AN3890" i="103"/>
  <c r="AN3891" i="103"/>
  <c r="AN3892" i="103"/>
  <c r="AN3893" i="103"/>
  <c r="AN3894" i="103"/>
  <c r="AN3895" i="103"/>
  <c r="AN3896" i="103"/>
  <c r="AN3897" i="103"/>
  <c r="AN3898" i="103"/>
  <c r="AN3899" i="103"/>
  <c r="AN3900" i="103"/>
  <c r="AN3901" i="103"/>
  <c r="AN3902" i="103"/>
  <c r="AN3903" i="103"/>
  <c r="AN3904" i="103"/>
  <c r="AN3905" i="103"/>
  <c r="AN3906" i="103"/>
  <c r="AN3907" i="103"/>
  <c r="AN3908" i="103"/>
  <c r="AN3909" i="103"/>
  <c r="AN3910" i="103"/>
  <c r="AN3911" i="103"/>
  <c r="AN3912" i="103"/>
  <c r="AN3913" i="103"/>
  <c r="AN3914" i="103"/>
  <c r="AN3915" i="103"/>
  <c r="AN3916" i="103"/>
  <c r="AN3917" i="103"/>
  <c r="AN3918" i="103"/>
  <c r="AN3919" i="103"/>
  <c r="AN3920" i="103"/>
  <c r="AN3921" i="103"/>
  <c r="AN3922" i="103"/>
  <c r="AN3923" i="103"/>
  <c r="AN3924" i="103"/>
  <c r="AN3925" i="103"/>
  <c r="AN3926" i="103"/>
  <c r="AN3927" i="103"/>
  <c r="AN3928" i="103"/>
  <c r="AN3929" i="103"/>
  <c r="AN3930" i="103"/>
  <c r="AN3931" i="103"/>
  <c r="AN3932" i="103"/>
  <c r="AN3933" i="103"/>
  <c r="AN3934" i="103"/>
  <c r="AN3935" i="103"/>
  <c r="AN3936" i="103"/>
  <c r="AN3937" i="103"/>
  <c r="AN3938" i="103"/>
  <c r="AN3939" i="103"/>
  <c r="AN3940" i="103"/>
  <c r="AN3941" i="103"/>
  <c r="AN3942" i="103"/>
  <c r="AN3943" i="103"/>
  <c r="AN3944" i="103"/>
  <c r="AN3945" i="103"/>
  <c r="AN3946" i="103"/>
  <c r="AN3947" i="103"/>
  <c r="AN3948" i="103"/>
  <c r="AN3949" i="103"/>
  <c r="AN3950" i="103"/>
  <c r="AN3951" i="103"/>
  <c r="AN3952" i="103"/>
  <c r="AN3953" i="103"/>
  <c r="AN3955" i="103"/>
  <c r="AN3956" i="103"/>
  <c r="AN3957" i="103"/>
  <c r="AN3958" i="103"/>
  <c r="AN3959" i="103"/>
  <c r="AN3960" i="103"/>
  <c r="AN3961" i="103"/>
  <c r="AN3962" i="103"/>
  <c r="AN3963" i="103"/>
  <c r="AN3964" i="103"/>
  <c r="AN3965" i="103"/>
  <c r="AN3966" i="103"/>
  <c r="AN3967" i="103"/>
  <c r="AN3968" i="103"/>
  <c r="AN3969" i="103"/>
  <c r="AN3" i="103"/>
  <c r="AN4" i="103"/>
  <c r="AN5" i="103"/>
  <c r="AN6" i="103"/>
  <c r="AN7" i="103"/>
  <c r="AN8" i="103"/>
  <c r="AN9" i="103"/>
  <c r="AN10" i="103"/>
  <c r="AN11" i="103"/>
  <c r="AN12" i="103"/>
  <c r="AN13" i="103"/>
  <c r="AN14" i="103"/>
  <c r="AN15" i="103"/>
  <c r="AN16" i="103"/>
  <c r="AN17" i="103"/>
  <c r="AN18" i="103"/>
  <c r="AN19" i="103"/>
  <c r="AN20" i="103"/>
  <c r="AN21" i="103"/>
  <c r="AN22" i="103"/>
  <c r="AN23" i="103"/>
  <c r="AN24" i="103"/>
  <c r="AN25" i="103"/>
  <c r="AN26" i="103"/>
  <c r="AN2" i="103"/>
  <c r="E4440" i="103" l="1"/>
  <c r="R4439" i="103"/>
  <c r="AM601" i="94"/>
  <c r="AJ601" i="94"/>
  <c r="C602" i="94"/>
  <c r="V601" i="94"/>
  <c r="E4345" i="103"/>
  <c r="R4344" i="103"/>
  <c r="R4184" i="103"/>
  <c r="E4185" i="103"/>
  <c r="E4186" i="103" s="1"/>
  <c r="E4187" i="103" s="1"/>
  <c r="E4188" i="103" s="1"/>
  <c r="T3975" i="103"/>
  <c r="AC3975" i="103"/>
  <c r="U3975" i="103" s="1"/>
  <c r="R4151" i="103"/>
  <c r="AC4151" i="103"/>
  <c r="U4151" i="103" s="1"/>
  <c r="T4151" i="103"/>
  <c r="E4217" i="103"/>
  <c r="T4216" i="103"/>
  <c r="AC4216" i="103"/>
  <c r="U4216" i="103" s="1"/>
  <c r="R4216" i="103"/>
  <c r="AJ578" i="94"/>
  <c r="W578" i="94" s="1"/>
  <c r="V578" i="94"/>
  <c r="C579" i="94"/>
  <c r="R4023" i="103"/>
  <c r="R4071" i="103"/>
  <c r="R3975" i="103"/>
  <c r="R4103" i="103"/>
  <c r="E4167" i="103"/>
  <c r="R4167" i="103" s="1"/>
  <c r="E4152" i="103"/>
  <c r="E4136" i="103"/>
  <c r="E4121" i="103"/>
  <c r="R4120" i="103"/>
  <c r="E4104" i="103"/>
  <c r="E4089" i="103"/>
  <c r="R4089" i="103" s="1"/>
  <c r="R4088" i="103"/>
  <c r="E4072" i="103"/>
  <c r="E4057" i="103"/>
  <c r="R4056" i="103"/>
  <c r="E4041" i="103"/>
  <c r="R4040" i="103"/>
  <c r="E4024" i="103"/>
  <c r="E4008" i="103"/>
  <c r="E3992" i="103"/>
  <c r="E3976" i="103"/>
  <c r="C558" i="94"/>
  <c r="AJ557" i="94"/>
  <c r="W557" i="94" s="1"/>
  <c r="D3956" i="103"/>
  <c r="C3939" i="103"/>
  <c r="D3939" i="103" s="1"/>
  <c r="C3923" i="103"/>
  <c r="D3923" i="103" s="1"/>
  <c r="AH3969" i="103"/>
  <c r="AH3968" i="103"/>
  <c r="C3968" i="103"/>
  <c r="D3968" i="103" s="1"/>
  <c r="AH3967" i="103"/>
  <c r="D3967" i="103"/>
  <c r="AH3966" i="103"/>
  <c r="D3966" i="103"/>
  <c r="R3966" i="103" s="1"/>
  <c r="AH3965" i="103"/>
  <c r="D3965" i="103"/>
  <c r="R3965" i="103" s="1"/>
  <c r="AH3964" i="103"/>
  <c r="AH3963" i="103"/>
  <c r="D3963" i="103"/>
  <c r="R3963" i="103" s="1"/>
  <c r="AH3962" i="103"/>
  <c r="D3962" i="103"/>
  <c r="AH3961" i="103"/>
  <c r="D3961" i="103"/>
  <c r="AH3960" i="103"/>
  <c r="AH3959" i="103"/>
  <c r="D3959" i="103"/>
  <c r="AH3958" i="103"/>
  <c r="D3958" i="103"/>
  <c r="AH3957" i="103"/>
  <c r="D3957" i="103"/>
  <c r="AH3956" i="103"/>
  <c r="AH3955" i="103"/>
  <c r="E3955" i="103"/>
  <c r="D3955" i="103"/>
  <c r="AH3954" i="103"/>
  <c r="D3954" i="103"/>
  <c r="R3954" i="103" s="1"/>
  <c r="AH3953" i="103"/>
  <c r="AH3952" i="103"/>
  <c r="C3952" i="103"/>
  <c r="D3952" i="103" s="1"/>
  <c r="AH3951" i="103"/>
  <c r="D3951" i="103"/>
  <c r="AH3950" i="103"/>
  <c r="D3950" i="103"/>
  <c r="AH3949" i="103"/>
  <c r="D3949" i="103"/>
  <c r="R3949" i="103" s="1"/>
  <c r="AH3948" i="103"/>
  <c r="AH3947" i="103"/>
  <c r="D3947" i="103"/>
  <c r="AH3946" i="103"/>
  <c r="D3946" i="103"/>
  <c r="AH3945" i="103"/>
  <c r="D3945" i="103"/>
  <c r="AH3944" i="103"/>
  <c r="AH3943" i="103"/>
  <c r="D3943" i="103"/>
  <c r="AH3942" i="103"/>
  <c r="D3942" i="103"/>
  <c r="AH3941" i="103"/>
  <c r="D3941" i="103"/>
  <c r="AH3940" i="103"/>
  <c r="D3940" i="103"/>
  <c r="AH3939" i="103"/>
  <c r="E3939" i="103"/>
  <c r="AH3938" i="103"/>
  <c r="D3938" i="103"/>
  <c r="R3938" i="103" s="1"/>
  <c r="AH3937" i="103"/>
  <c r="AH3936" i="103"/>
  <c r="C3936" i="103"/>
  <c r="D3936" i="103" s="1"/>
  <c r="AH3935" i="103"/>
  <c r="D3935" i="103"/>
  <c r="AH3934" i="103"/>
  <c r="D3934" i="103"/>
  <c r="R3934" i="103" s="1"/>
  <c r="AH3933" i="103"/>
  <c r="D3933" i="103"/>
  <c r="R3933" i="103" s="1"/>
  <c r="AH3932" i="103"/>
  <c r="AH3931" i="103"/>
  <c r="D3931" i="103"/>
  <c r="R3931" i="103" s="1"/>
  <c r="AH3930" i="103"/>
  <c r="D3930" i="103"/>
  <c r="AH3929" i="103"/>
  <c r="D3929" i="103"/>
  <c r="AH3928" i="103"/>
  <c r="AH3927" i="103"/>
  <c r="D3927" i="103"/>
  <c r="AH3926" i="103"/>
  <c r="D3926" i="103"/>
  <c r="AH3925" i="103"/>
  <c r="D3925" i="103"/>
  <c r="AH3924" i="103"/>
  <c r="D3924" i="103"/>
  <c r="AH3923" i="103"/>
  <c r="E3923" i="103"/>
  <c r="AH3922" i="103"/>
  <c r="D3922" i="103"/>
  <c r="R3922" i="103" s="1"/>
  <c r="C3843" i="103"/>
  <c r="D3843" i="103" s="1"/>
  <c r="C3811" i="103"/>
  <c r="AH3921" i="103"/>
  <c r="AH3920" i="103"/>
  <c r="C3920" i="103"/>
  <c r="D3920" i="103" s="1"/>
  <c r="R3920" i="103" s="1"/>
  <c r="AH3919" i="103"/>
  <c r="D3919" i="103"/>
  <c r="R3919" i="103" s="1"/>
  <c r="AH3918" i="103"/>
  <c r="D3918" i="103"/>
  <c r="R3918" i="103" s="1"/>
  <c r="AH3917" i="103"/>
  <c r="D3917" i="103"/>
  <c r="R3917" i="103" s="1"/>
  <c r="AH3916" i="103"/>
  <c r="AH3915" i="103"/>
  <c r="D3915" i="103"/>
  <c r="R3915" i="103" s="1"/>
  <c r="AH3914" i="103"/>
  <c r="D3914" i="103"/>
  <c r="AH3913" i="103"/>
  <c r="D3913" i="103"/>
  <c r="AH3912" i="103"/>
  <c r="AH3911" i="103"/>
  <c r="D3911" i="103"/>
  <c r="AH3910" i="103"/>
  <c r="D3910" i="103"/>
  <c r="AH3909" i="103"/>
  <c r="D3909" i="103"/>
  <c r="AH3908" i="103"/>
  <c r="D3908" i="103"/>
  <c r="AH3907" i="103"/>
  <c r="E3907" i="103"/>
  <c r="C3907" i="103"/>
  <c r="D3907" i="103" s="1"/>
  <c r="AH3906" i="103"/>
  <c r="D3906" i="103"/>
  <c r="R3906" i="103" s="1"/>
  <c r="AH3905" i="103"/>
  <c r="AH3904" i="103"/>
  <c r="C3904" i="103"/>
  <c r="D3904" i="103" s="1"/>
  <c r="AH3903" i="103"/>
  <c r="D3903" i="103"/>
  <c r="AH3902" i="103"/>
  <c r="D3902" i="103"/>
  <c r="R3902" i="103" s="1"/>
  <c r="AH3901" i="103"/>
  <c r="D3901" i="103"/>
  <c r="R3901" i="103" s="1"/>
  <c r="AH3900" i="103"/>
  <c r="AH3899" i="103"/>
  <c r="D3899" i="103"/>
  <c r="R3899" i="103" s="1"/>
  <c r="AH3898" i="103"/>
  <c r="D3898" i="103"/>
  <c r="AH3897" i="103"/>
  <c r="D3897" i="103"/>
  <c r="AH3896" i="103"/>
  <c r="AH3895" i="103"/>
  <c r="D3895" i="103"/>
  <c r="AH3894" i="103"/>
  <c r="D3894" i="103"/>
  <c r="AH3893" i="103"/>
  <c r="D3893" i="103"/>
  <c r="AH3892" i="103"/>
  <c r="D3892" i="103"/>
  <c r="AH3891" i="103"/>
  <c r="E3891" i="103"/>
  <c r="C3891" i="103"/>
  <c r="D3891" i="103" s="1"/>
  <c r="AH3890" i="103"/>
  <c r="D3890" i="103"/>
  <c r="R3890" i="103" s="1"/>
  <c r="AH3889" i="103"/>
  <c r="AH3888" i="103"/>
  <c r="C3888" i="103"/>
  <c r="D3888" i="103" s="1"/>
  <c r="R3888" i="103" s="1"/>
  <c r="AH3887" i="103"/>
  <c r="D3887" i="103"/>
  <c r="R3887" i="103" s="1"/>
  <c r="AH3886" i="103"/>
  <c r="D3886" i="103"/>
  <c r="R3886" i="103" s="1"/>
  <c r="AH3885" i="103"/>
  <c r="D3885" i="103"/>
  <c r="R3885" i="103" s="1"/>
  <c r="AH3884" i="103"/>
  <c r="AH3883" i="103"/>
  <c r="D3883" i="103"/>
  <c r="AH3882" i="103"/>
  <c r="D3882" i="103"/>
  <c r="AH3881" i="103"/>
  <c r="D3881" i="103"/>
  <c r="AH3880" i="103"/>
  <c r="AH3879" i="103"/>
  <c r="D3879" i="103"/>
  <c r="AH3878" i="103"/>
  <c r="D3878" i="103"/>
  <c r="AH3877" i="103"/>
  <c r="D3877" i="103"/>
  <c r="AH3876" i="103"/>
  <c r="D3876" i="103"/>
  <c r="AH3875" i="103"/>
  <c r="E3875" i="103"/>
  <c r="C3875" i="103"/>
  <c r="D3875" i="103" s="1"/>
  <c r="AH3874" i="103"/>
  <c r="D3874" i="103"/>
  <c r="R3874" i="103" s="1"/>
  <c r="AH3873" i="103"/>
  <c r="AH3872" i="103"/>
  <c r="C3872" i="103"/>
  <c r="D3872" i="103" s="1"/>
  <c r="AH3871" i="103"/>
  <c r="D3871" i="103"/>
  <c r="AH3870" i="103"/>
  <c r="D3870" i="103"/>
  <c r="R3870" i="103" s="1"/>
  <c r="AH3869" i="103"/>
  <c r="D3869" i="103"/>
  <c r="R3869" i="103" s="1"/>
  <c r="AH3868" i="103"/>
  <c r="AH3867" i="103"/>
  <c r="D3867" i="103"/>
  <c r="R3867" i="103" s="1"/>
  <c r="AH3866" i="103"/>
  <c r="D3866" i="103"/>
  <c r="AH3865" i="103"/>
  <c r="D3865" i="103"/>
  <c r="AH3864" i="103"/>
  <c r="AH3863" i="103"/>
  <c r="D3863" i="103"/>
  <c r="AH3862" i="103"/>
  <c r="D3862" i="103"/>
  <c r="AH3861" i="103"/>
  <c r="D3861" i="103"/>
  <c r="AH3860" i="103"/>
  <c r="D3860" i="103"/>
  <c r="AH3859" i="103"/>
  <c r="E3859" i="103"/>
  <c r="C3859" i="103"/>
  <c r="D3859" i="103" s="1"/>
  <c r="AH3858" i="103"/>
  <c r="D3858" i="103"/>
  <c r="R3858" i="103" s="1"/>
  <c r="AH3857" i="103"/>
  <c r="AH3856" i="103"/>
  <c r="C3856" i="103"/>
  <c r="D3856" i="103" s="1"/>
  <c r="R3856" i="103" s="1"/>
  <c r="AH3855" i="103"/>
  <c r="D3855" i="103"/>
  <c r="R3855" i="103" s="1"/>
  <c r="AH3854" i="103"/>
  <c r="D3854" i="103"/>
  <c r="AH3853" i="103"/>
  <c r="D3853" i="103"/>
  <c r="R3853" i="103" s="1"/>
  <c r="AH3852" i="103"/>
  <c r="AH3851" i="103"/>
  <c r="D3851" i="103"/>
  <c r="R3851" i="103" s="1"/>
  <c r="AH3850" i="103"/>
  <c r="D3850" i="103"/>
  <c r="R3850" i="103" s="1"/>
  <c r="AH3849" i="103"/>
  <c r="D3849" i="103"/>
  <c r="R3849" i="103" s="1"/>
  <c r="AH3848" i="103"/>
  <c r="AH3847" i="103"/>
  <c r="D3847" i="103"/>
  <c r="AH3846" i="103"/>
  <c r="D3846" i="103"/>
  <c r="AH3845" i="103"/>
  <c r="D3845" i="103"/>
  <c r="AH3844" i="103"/>
  <c r="D3844" i="103"/>
  <c r="AH3843" i="103"/>
  <c r="E3843" i="103"/>
  <c r="AH3842" i="103"/>
  <c r="D3842" i="103"/>
  <c r="R3842" i="103" s="1"/>
  <c r="AH3841" i="103"/>
  <c r="AH3840" i="103"/>
  <c r="C3840" i="103"/>
  <c r="D3840" i="103" s="1"/>
  <c r="R3840" i="103" s="1"/>
  <c r="AH3839" i="103"/>
  <c r="D3839" i="103"/>
  <c r="R3839" i="103" s="1"/>
  <c r="AH3838" i="103"/>
  <c r="D3838" i="103"/>
  <c r="AH3837" i="103"/>
  <c r="D3837" i="103"/>
  <c r="R3837" i="103" s="1"/>
  <c r="AH3836" i="103"/>
  <c r="AH3835" i="103"/>
  <c r="D3835" i="103"/>
  <c r="R3835" i="103" s="1"/>
  <c r="AH3834" i="103"/>
  <c r="D3834" i="103"/>
  <c r="R3834" i="103" s="1"/>
  <c r="AH3833" i="103"/>
  <c r="D3833" i="103"/>
  <c r="R3833" i="103" s="1"/>
  <c r="AH3832" i="103"/>
  <c r="AH3831" i="103"/>
  <c r="D3831" i="103"/>
  <c r="AH3830" i="103"/>
  <c r="D3830" i="103"/>
  <c r="AH3829" i="103"/>
  <c r="D3829" i="103"/>
  <c r="AH3828" i="103"/>
  <c r="D3828" i="103"/>
  <c r="AH3827" i="103"/>
  <c r="E3827" i="103"/>
  <c r="C3827" i="103"/>
  <c r="D3827" i="103" s="1"/>
  <c r="AH3826" i="103"/>
  <c r="D3826" i="103"/>
  <c r="R3826" i="103" s="1"/>
  <c r="D3778" i="103"/>
  <c r="R3778" i="103" s="1"/>
  <c r="AH3778" i="103"/>
  <c r="C3779" i="103"/>
  <c r="D3779" i="103" s="1"/>
  <c r="E3779" i="103"/>
  <c r="AH3779" i="103"/>
  <c r="D3780" i="103"/>
  <c r="AH3780" i="103"/>
  <c r="D3781" i="103"/>
  <c r="AH3781" i="103"/>
  <c r="D3782" i="103"/>
  <c r="AH3782" i="103"/>
  <c r="D3783" i="103"/>
  <c r="AH3783" i="103"/>
  <c r="AH3784" i="103"/>
  <c r="D3785" i="103"/>
  <c r="AH3785" i="103"/>
  <c r="D3786" i="103"/>
  <c r="AH3786" i="103"/>
  <c r="D3787" i="103"/>
  <c r="R3787" i="103" s="1"/>
  <c r="AH3787" i="103"/>
  <c r="AH3788" i="103"/>
  <c r="D3789" i="103"/>
  <c r="R3789" i="103" s="1"/>
  <c r="AH3789" i="103"/>
  <c r="D3790" i="103"/>
  <c r="R3790" i="103" s="1"/>
  <c r="AH3790" i="103"/>
  <c r="D3791" i="103"/>
  <c r="R3791" i="103" s="1"/>
  <c r="AH3791" i="103"/>
  <c r="C3792" i="103"/>
  <c r="D3792" i="103" s="1"/>
  <c r="R3792" i="103" s="1"/>
  <c r="AH3792" i="103"/>
  <c r="AH3793" i="103"/>
  <c r="D3794" i="103"/>
  <c r="R3794" i="103" s="1"/>
  <c r="AH3794" i="103"/>
  <c r="C3795" i="103"/>
  <c r="D3795" i="103" s="1"/>
  <c r="E3795" i="103"/>
  <c r="AH3795" i="103"/>
  <c r="D3796" i="103"/>
  <c r="AH3796" i="103"/>
  <c r="D3797" i="103"/>
  <c r="AH3797" i="103"/>
  <c r="D3798" i="103"/>
  <c r="AH3798" i="103"/>
  <c r="D3799" i="103"/>
  <c r="AH3799" i="103"/>
  <c r="AH3800" i="103"/>
  <c r="D3801" i="103"/>
  <c r="R3801" i="103" s="1"/>
  <c r="AH3801" i="103"/>
  <c r="D3802" i="103"/>
  <c r="R3802" i="103" s="1"/>
  <c r="AH3802" i="103"/>
  <c r="D3803" i="103"/>
  <c r="R3803" i="103" s="1"/>
  <c r="AH3803" i="103"/>
  <c r="AH3804" i="103"/>
  <c r="D3805" i="103"/>
  <c r="R3805" i="103" s="1"/>
  <c r="AH3805" i="103"/>
  <c r="D3806" i="103"/>
  <c r="AH3806" i="103"/>
  <c r="D3807" i="103"/>
  <c r="R3807" i="103" s="1"/>
  <c r="AH3807" i="103"/>
  <c r="C3808" i="103"/>
  <c r="D3808" i="103" s="1"/>
  <c r="R3808" i="103" s="1"/>
  <c r="AH3808" i="103"/>
  <c r="AH3809" i="103"/>
  <c r="D3810" i="103"/>
  <c r="R3810" i="103" s="1"/>
  <c r="AH3810" i="103"/>
  <c r="D3811" i="103"/>
  <c r="E3811" i="103"/>
  <c r="AH3811" i="103"/>
  <c r="D3812" i="103"/>
  <c r="AH3812" i="103"/>
  <c r="D3813" i="103"/>
  <c r="AH3813" i="103"/>
  <c r="D3814" i="103"/>
  <c r="AH3814" i="103"/>
  <c r="D3815" i="103"/>
  <c r="AH3815" i="103"/>
  <c r="AH3816" i="103"/>
  <c r="D3817" i="103"/>
  <c r="R3817" i="103" s="1"/>
  <c r="AH3817" i="103"/>
  <c r="D3818" i="103"/>
  <c r="R3818" i="103" s="1"/>
  <c r="AH3818" i="103"/>
  <c r="D3819" i="103"/>
  <c r="R3819" i="103" s="1"/>
  <c r="AH3819" i="103"/>
  <c r="AH3820" i="103"/>
  <c r="D3821" i="103"/>
  <c r="R3821" i="103" s="1"/>
  <c r="AH3821" i="103"/>
  <c r="D3822" i="103"/>
  <c r="R3822" i="103" s="1"/>
  <c r="AH3822" i="103"/>
  <c r="D3823" i="103"/>
  <c r="R3823" i="103" s="1"/>
  <c r="AH3823" i="103"/>
  <c r="C3824" i="103"/>
  <c r="D3824" i="103" s="1"/>
  <c r="R3824" i="103" s="1"/>
  <c r="AH3824" i="103"/>
  <c r="AH3825" i="103"/>
  <c r="AH3777" i="103"/>
  <c r="AH3776" i="103"/>
  <c r="C3776" i="103"/>
  <c r="D3776" i="103" s="1"/>
  <c r="AH3775" i="103"/>
  <c r="D3775" i="103"/>
  <c r="AH3774" i="103"/>
  <c r="D3774" i="103"/>
  <c r="AH3773" i="103"/>
  <c r="D3773" i="103"/>
  <c r="AH3772" i="103"/>
  <c r="AH3771" i="103"/>
  <c r="D3771" i="103"/>
  <c r="R3771" i="103" s="1"/>
  <c r="AH3770" i="103"/>
  <c r="D3770" i="103"/>
  <c r="R3770" i="103" s="1"/>
  <c r="AH3769" i="103"/>
  <c r="D3769" i="103"/>
  <c r="R3769" i="103" s="1"/>
  <c r="AH3768" i="103"/>
  <c r="AH3767" i="103"/>
  <c r="D3767" i="103"/>
  <c r="AH3766" i="103"/>
  <c r="D3766" i="103"/>
  <c r="AH3765" i="103"/>
  <c r="D3765" i="103"/>
  <c r="AH3764" i="103"/>
  <c r="D3764" i="103"/>
  <c r="AH3763" i="103"/>
  <c r="E3763" i="103"/>
  <c r="E3764" i="103" s="1"/>
  <c r="C3763" i="103"/>
  <c r="D3763" i="103" s="1"/>
  <c r="AH3762" i="103"/>
  <c r="D3762" i="103"/>
  <c r="R3762" i="103" s="1"/>
  <c r="AH3761" i="103"/>
  <c r="AH3760" i="103"/>
  <c r="C3760" i="103"/>
  <c r="D3760" i="103" s="1"/>
  <c r="R3760" i="103" s="1"/>
  <c r="AH3759" i="103"/>
  <c r="D3759" i="103"/>
  <c r="R3759" i="103" s="1"/>
  <c r="AH3758" i="103"/>
  <c r="D3758" i="103"/>
  <c r="R3758" i="103" s="1"/>
  <c r="AH3757" i="103"/>
  <c r="D3757" i="103"/>
  <c r="R3757" i="103" s="1"/>
  <c r="AH3756" i="103"/>
  <c r="AH3755" i="103"/>
  <c r="D3755" i="103"/>
  <c r="R3755" i="103" s="1"/>
  <c r="AH3754" i="103"/>
  <c r="D3754" i="103"/>
  <c r="R3754" i="103" s="1"/>
  <c r="AH3753" i="103"/>
  <c r="D3753" i="103"/>
  <c r="R3753" i="103" s="1"/>
  <c r="AH3752" i="103"/>
  <c r="AH3751" i="103"/>
  <c r="D3751" i="103"/>
  <c r="AH3750" i="103"/>
  <c r="D3750" i="103"/>
  <c r="AH3749" i="103"/>
  <c r="D3749" i="103"/>
  <c r="AH3748" i="103"/>
  <c r="D3748" i="103"/>
  <c r="AH3747" i="103"/>
  <c r="E3747" i="103"/>
  <c r="C3747" i="103"/>
  <c r="D3747" i="103" s="1"/>
  <c r="AH3746" i="103"/>
  <c r="D3746" i="103"/>
  <c r="R3746" i="103" s="1"/>
  <c r="AH3745" i="103"/>
  <c r="AH3744" i="103"/>
  <c r="C3744" i="103"/>
  <c r="D3744" i="103" s="1"/>
  <c r="AH3743" i="103"/>
  <c r="D3743" i="103"/>
  <c r="AH3742" i="103"/>
  <c r="D3742" i="103"/>
  <c r="AH3741" i="103"/>
  <c r="D3741" i="103"/>
  <c r="R3741" i="103" s="1"/>
  <c r="AH3740" i="103"/>
  <c r="AH3739" i="103"/>
  <c r="D3739" i="103"/>
  <c r="AH3738" i="103"/>
  <c r="D3738" i="103"/>
  <c r="AH3737" i="103"/>
  <c r="D3737" i="103"/>
  <c r="AH3736" i="103"/>
  <c r="AH3735" i="103"/>
  <c r="D3735" i="103"/>
  <c r="AH3734" i="103"/>
  <c r="D3734" i="103"/>
  <c r="AH3733" i="103"/>
  <c r="D3733" i="103"/>
  <c r="AH3732" i="103"/>
  <c r="D3732" i="103"/>
  <c r="AH3731" i="103"/>
  <c r="E3731" i="103"/>
  <c r="C3731" i="103"/>
  <c r="D3731" i="103" s="1"/>
  <c r="AH3730" i="103"/>
  <c r="D3730" i="103"/>
  <c r="R3730" i="103" s="1"/>
  <c r="AH3729" i="103"/>
  <c r="AH3728" i="103"/>
  <c r="C3728" i="103"/>
  <c r="D3728" i="103" s="1"/>
  <c r="AH3727" i="103"/>
  <c r="D3727" i="103"/>
  <c r="AH3726" i="103"/>
  <c r="D3726" i="103"/>
  <c r="AH3725" i="103"/>
  <c r="D3725" i="103"/>
  <c r="R3725" i="103" s="1"/>
  <c r="AH3724" i="103"/>
  <c r="AH3723" i="103"/>
  <c r="D3723" i="103"/>
  <c r="AH3722" i="103"/>
  <c r="D3722" i="103"/>
  <c r="R3722" i="103" s="1"/>
  <c r="AH3721" i="103"/>
  <c r="D3721" i="103"/>
  <c r="R3721" i="103" s="1"/>
  <c r="AH3720" i="103"/>
  <c r="AH3719" i="103"/>
  <c r="D3719" i="103"/>
  <c r="AH3718" i="103"/>
  <c r="D3718" i="103"/>
  <c r="AH3717" i="103"/>
  <c r="D3717" i="103"/>
  <c r="AH3716" i="103"/>
  <c r="D3716" i="103"/>
  <c r="AH3715" i="103"/>
  <c r="E3715" i="103"/>
  <c r="C3715" i="103"/>
  <c r="D3715" i="103" s="1"/>
  <c r="AH3714" i="103"/>
  <c r="D3714" i="103"/>
  <c r="R3714" i="103" s="1"/>
  <c r="R3811" i="103" l="1"/>
  <c r="R3955" i="103"/>
  <c r="E3748" i="103"/>
  <c r="E3940" i="103"/>
  <c r="E3732" i="103"/>
  <c r="E3716" i="103"/>
  <c r="E3828" i="103"/>
  <c r="E3876" i="103"/>
  <c r="E4441" i="103"/>
  <c r="R4440" i="103"/>
  <c r="W601" i="94"/>
  <c r="AM602" i="94"/>
  <c r="AJ602" i="94"/>
  <c r="W602" i="94" s="1"/>
  <c r="C603" i="94"/>
  <c r="V602" i="94"/>
  <c r="E3892" i="103"/>
  <c r="R3892" i="103" s="1"/>
  <c r="AC3891" i="103"/>
  <c r="U3891" i="103" s="1"/>
  <c r="T3891" i="103"/>
  <c r="E3780" i="103"/>
  <c r="E3781" i="103" s="1"/>
  <c r="R3781" i="103" s="1"/>
  <c r="T3779" i="103"/>
  <c r="AC3779" i="103"/>
  <c r="U3779" i="103" s="1"/>
  <c r="E3908" i="103"/>
  <c r="AC3907" i="103"/>
  <c r="U3907" i="103" s="1"/>
  <c r="T3907" i="103"/>
  <c r="E3924" i="103"/>
  <c r="E3925" i="103" s="1"/>
  <c r="R3925" i="103" s="1"/>
  <c r="AC3923" i="103"/>
  <c r="U3923" i="103" s="1"/>
  <c r="T3923" i="103"/>
  <c r="E4346" i="103"/>
  <c r="R4345" i="103"/>
  <c r="AC4152" i="103"/>
  <c r="U4152" i="103" s="1"/>
  <c r="T4152" i="103"/>
  <c r="E4189" i="103"/>
  <c r="E4190" i="103" s="1"/>
  <c r="E4191" i="103" s="1"/>
  <c r="E4192" i="103" s="1"/>
  <c r="E4193" i="103" s="1"/>
  <c r="D4193" i="103" s="1"/>
  <c r="R4193" i="103" s="1"/>
  <c r="D4188" i="103"/>
  <c r="R4188" i="103" s="1"/>
  <c r="E4218" i="103"/>
  <c r="R4217" i="103"/>
  <c r="AJ579" i="94"/>
  <c r="W579" i="94" s="1"/>
  <c r="C580" i="94"/>
  <c r="V579" i="94"/>
  <c r="R4041" i="103"/>
  <c r="R4121" i="103"/>
  <c r="R4057" i="103"/>
  <c r="R3731" i="103"/>
  <c r="R3827" i="103"/>
  <c r="R3875" i="103"/>
  <c r="R3939" i="103"/>
  <c r="R3763" i="103"/>
  <c r="E4168" i="103"/>
  <c r="E4153" i="103"/>
  <c r="R4152" i="103"/>
  <c r="E4137" i="103"/>
  <c r="R4136" i="103"/>
  <c r="E4122" i="103"/>
  <c r="E4105" i="103"/>
  <c r="R4104" i="103"/>
  <c r="E4090" i="103"/>
  <c r="R4090" i="103" s="1"/>
  <c r="E4073" i="103"/>
  <c r="R4072" i="103"/>
  <c r="E4058" i="103"/>
  <c r="E4042" i="103"/>
  <c r="E4025" i="103"/>
  <c r="R4024" i="103"/>
  <c r="E4009" i="103"/>
  <c r="R4009" i="103" s="1"/>
  <c r="R4008" i="103"/>
  <c r="E3993" i="103"/>
  <c r="R3993" i="103" s="1"/>
  <c r="R3992" i="103"/>
  <c r="E3977" i="103"/>
  <c r="R3976" i="103"/>
  <c r="R3780" i="103"/>
  <c r="D3864" i="103"/>
  <c r="R3859" i="103"/>
  <c r="R3940" i="103"/>
  <c r="D3752" i="103"/>
  <c r="R3779" i="103"/>
  <c r="D3960" i="103"/>
  <c r="C559" i="94"/>
  <c r="AJ558" i="94"/>
  <c r="W558" i="94" s="1"/>
  <c r="R3908" i="103"/>
  <c r="E3956" i="103"/>
  <c r="E3957" i="103" s="1"/>
  <c r="E3958" i="103" s="1"/>
  <c r="R3958" i="103" s="1"/>
  <c r="R3764" i="103"/>
  <c r="R3795" i="103"/>
  <c r="R3828" i="103"/>
  <c r="R3876" i="103"/>
  <c r="R3907" i="103"/>
  <c r="D3944" i="103"/>
  <c r="R3923" i="103"/>
  <c r="D3928" i="103"/>
  <c r="E3941" i="103"/>
  <c r="D3912" i="103"/>
  <c r="D3896" i="103"/>
  <c r="R3891" i="103"/>
  <c r="D3880" i="103"/>
  <c r="R3843" i="103"/>
  <c r="D3848" i="103"/>
  <c r="D3832" i="103"/>
  <c r="E3812" i="103"/>
  <c r="E3813" i="103" s="1"/>
  <c r="R3813" i="103" s="1"/>
  <c r="E3796" i="103"/>
  <c r="E3797" i="103" s="1"/>
  <c r="D3784" i="103"/>
  <c r="R3748" i="103"/>
  <c r="R3747" i="103"/>
  <c r="E3909" i="103"/>
  <c r="E3877" i="103"/>
  <c r="E3829" i="103"/>
  <c r="E3844" i="103"/>
  <c r="E3860" i="103"/>
  <c r="D3816" i="103"/>
  <c r="D3800" i="103"/>
  <c r="E3765" i="103"/>
  <c r="R3765" i="103" s="1"/>
  <c r="E3749" i="103"/>
  <c r="D3736" i="103"/>
  <c r="E3733" i="103"/>
  <c r="R3732" i="103"/>
  <c r="R3715" i="103"/>
  <c r="E3717" i="103"/>
  <c r="D3720" i="103"/>
  <c r="C536" i="94"/>
  <c r="C537" i="94" s="1"/>
  <c r="C518" i="94"/>
  <c r="C519" i="94" s="1"/>
  <c r="AR552" i="94"/>
  <c r="AQ552" i="94"/>
  <c r="AP552" i="94"/>
  <c r="AO552" i="94"/>
  <c r="AN552" i="94"/>
  <c r="AL552" i="94"/>
  <c r="AK552" i="94"/>
  <c r="AI552" i="94"/>
  <c r="AH552" i="94"/>
  <c r="AG552" i="94"/>
  <c r="AF552" i="94"/>
  <c r="AE552" i="94"/>
  <c r="AD552" i="94"/>
  <c r="AC552" i="94"/>
  <c r="Y552" i="94"/>
  <c r="X552" i="94"/>
  <c r="V552" i="94"/>
  <c r="AR551" i="94"/>
  <c r="AQ551" i="94"/>
  <c r="AP551" i="94"/>
  <c r="AO551" i="94"/>
  <c r="AN551" i="94"/>
  <c r="AL551" i="94"/>
  <c r="AK551" i="94"/>
  <c r="AI551" i="94"/>
  <c r="AH551" i="94"/>
  <c r="AG551" i="94"/>
  <c r="AF551" i="94"/>
  <c r="AE551" i="94"/>
  <c r="AD551" i="94"/>
  <c r="AC551" i="94"/>
  <c r="Y551" i="94"/>
  <c r="X551" i="94"/>
  <c r="V551" i="94"/>
  <c r="AR550" i="94"/>
  <c r="AQ550" i="94"/>
  <c r="AP550" i="94"/>
  <c r="AO550" i="94"/>
  <c r="AN550" i="94"/>
  <c r="AL550" i="94"/>
  <c r="AK550" i="94"/>
  <c r="AI550" i="94"/>
  <c r="AH550" i="94"/>
  <c r="AG550" i="94"/>
  <c r="AF550" i="94"/>
  <c r="AE550" i="94"/>
  <c r="AD550" i="94"/>
  <c r="AC550" i="94"/>
  <c r="Y550" i="94"/>
  <c r="X550" i="94"/>
  <c r="AR549" i="94"/>
  <c r="AQ549" i="94"/>
  <c r="AP549" i="94"/>
  <c r="AO549" i="94"/>
  <c r="AN549" i="94"/>
  <c r="AM549" i="94"/>
  <c r="AL549" i="94"/>
  <c r="AK549" i="94"/>
  <c r="AI549" i="94"/>
  <c r="AH549" i="94"/>
  <c r="AG549" i="94"/>
  <c r="AF549" i="94"/>
  <c r="AE549" i="94"/>
  <c r="AD549" i="94"/>
  <c r="AC549" i="94"/>
  <c r="Y549" i="94"/>
  <c r="X549" i="94"/>
  <c r="AR548" i="94"/>
  <c r="AQ548" i="94"/>
  <c r="AP548" i="94"/>
  <c r="AO548" i="94"/>
  <c r="AN548" i="94"/>
  <c r="AM548" i="94"/>
  <c r="AL548" i="94"/>
  <c r="AK548" i="94"/>
  <c r="AI548" i="94"/>
  <c r="AH548" i="94"/>
  <c r="AG548" i="94"/>
  <c r="AF548" i="94"/>
  <c r="AE548" i="94"/>
  <c r="AD548" i="94"/>
  <c r="AC548" i="94"/>
  <c r="Y548" i="94"/>
  <c r="X548" i="94"/>
  <c r="AR547" i="94"/>
  <c r="AQ547" i="94"/>
  <c r="AP547" i="94"/>
  <c r="AO547" i="94"/>
  <c r="AN547" i="94"/>
  <c r="AM547" i="94"/>
  <c r="AL547" i="94"/>
  <c r="AK547" i="94"/>
  <c r="AI547" i="94"/>
  <c r="AH547" i="94"/>
  <c r="AG547" i="94"/>
  <c r="AF547" i="94"/>
  <c r="AE547" i="94"/>
  <c r="AD547" i="94"/>
  <c r="AC547" i="94"/>
  <c r="Y547" i="94"/>
  <c r="X547" i="94"/>
  <c r="AR546" i="94"/>
  <c r="AQ546" i="94"/>
  <c r="AP546" i="94"/>
  <c r="AO546" i="94"/>
  <c r="AN546" i="94"/>
  <c r="AM546" i="94"/>
  <c r="AL546" i="94"/>
  <c r="AK546" i="94"/>
  <c r="AI546" i="94"/>
  <c r="AH546" i="94"/>
  <c r="AG546" i="94"/>
  <c r="AF546" i="94"/>
  <c r="AE546" i="94"/>
  <c r="AD546" i="94"/>
  <c r="AC546" i="94"/>
  <c r="Y546" i="94"/>
  <c r="X546" i="94"/>
  <c r="AR545" i="94"/>
  <c r="AQ545" i="94"/>
  <c r="AP545" i="94"/>
  <c r="AO545" i="94"/>
  <c r="AN545" i="94"/>
  <c r="AM545" i="94"/>
  <c r="AL545" i="94"/>
  <c r="AK545" i="94"/>
  <c r="AI545" i="94"/>
  <c r="AH545" i="94"/>
  <c r="AG545" i="94"/>
  <c r="AF545" i="94"/>
  <c r="AE545" i="94"/>
  <c r="AD545" i="94"/>
  <c r="AC545" i="94"/>
  <c r="Y545" i="94"/>
  <c r="X545" i="94"/>
  <c r="AR544" i="94"/>
  <c r="AQ544" i="94"/>
  <c r="AP544" i="94"/>
  <c r="AO544" i="94"/>
  <c r="AN544" i="94"/>
  <c r="AM544" i="94"/>
  <c r="AL544" i="94"/>
  <c r="AK544" i="94"/>
  <c r="AI544" i="94"/>
  <c r="AH544" i="94"/>
  <c r="AG544" i="94"/>
  <c r="AF544" i="94"/>
  <c r="AE544" i="94"/>
  <c r="AD544" i="94"/>
  <c r="AC544" i="94"/>
  <c r="Y544" i="94"/>
  <c r="X544" i="94"/>
  <c r="AR543" i="94"/>
  <c r="AQ543" i="94"/>
  <c r="AP543" i="94"/>
  <c r="AO543" i="94"/>
  <c r="AN543" i="94"/>
  <c r="AM543" i="94"/>
  <c r="AL543" i="94"/>
  <c r="AK543" i="94"/>
  <c r="AI543" i="94"/>
  <c r="AH543" i="94"/>
  <c r="AG543" i="94"/>
  <c r="AF543" i="94"/>
  <c r="AE543" i="94"/>
  <c r="AD543" i="94"/>
  <c r="AC543" i="94"/>
  <c r="Y543" i="94"/>
  <c r="X543" i="94"/>
  <c r="AR542" i="94"/>
  <c r="AQ542" i="94"/>
  <c r="AP542" i="94"/>
  <c r="AO542" i="94"/>
  <c r="AN542" i="94"/>
  <c r="AM542" i="94"/>
  <c r="AL542" i="94"/>
  <c r="AK542" i="94"/>
  <c r="AI542" i="94"/>
  <c r="AH542" i="94"/>
  <c r="AG542" i="94"/>
  <c r="AF542" i="94"/>
  <c r="AE542" i="94"/>
  <c r="AD542" i="94"/>
  <c r="AC542" i="94"/>
  <c r="Y542" i="94"/>
  <c r="X542" i="94"/>
  <c r="AR541" i="94"/>
  <c r="AQ541" i="94"/>
  <c r="AP541" i="94"/>
  <c r="AO541" i="94"/>
  <c r="AN541" i="94"/>
  <c r="AM541" i="94"/>
  <c r="AL541" i="94"/>
  <c r="AK541" i="94"/>
  <c r="AI541" i="94"/>
  <c r="AH541" i="94"/>
  <c r="AG541" i="94"/>
  <c r="AF541" i="94"/>
  <c r="AE541" i="94"/>
  <c r="AD541" i="94"/>
  <c r="AC541" i="94"/>
  <c r="Y541" i="94"/>
  <c r="X541" i="94"/>
  <c r="AR540" i="94"/>
  <c r="AQ540" i="94"/>
  <c r="AP540" i="94"/>
  <c r="AO540" i="94"/>
  <c r="AN540" i="94"/>
  <c r="AM540" i="94"/>
  <c r="AL540" i="94"/>
  <c r="AK540" i="94"/>
  <c r="AI540" i="94"/>
  <c r="AH540" i="94"/>
  <c r="AG540" i="94"/>
  <c r="AF540" i="94"/>
  <c r="AE540" i="94"/>
  <c r="AD540" i="94"/>
  <c r="AC540" i="94"/>
  <c r="Y540" i="94"/>
  <c r="X540" i="94"/>
  <c r="AR539" i="94"/>
  <c r="AQ539" i="94"/>
  <c r="AP539" i="94"/>
  <c r="AO539" i="94"/>
  <c r="AN539" i="94"/>
  <c r="AM539" i="94"/>
  <c r="AL539" i="94"/>
  <c r="AK539" i="94"/>
  <c r="AI539" i="94"/>
  <c r="AH539" i="94"/>
  <c r="AG539" i="94"/>
  <c r="AF539" i="94"/>
  <c r="AE539" i="94"/>
  <c r="AD539" i="94"/>
  <c r="AC539" i="94"/>
  <c r="Y539" i="94"/>
  <c r="X539" i="94"/>
  <c r="AR538" i="94"/>
  <c r="AQ538" i="94"/>
  <c r="AP538" i="94"/>
  <c r="AO538" i="94"/>
  <c r="AN538" i="94"/>
  <c r="AM538" i="94"/>
  <c r="AL538" i="94"/>
  <c r="AK538" i="94"/>
  <c r="AI538" i="94"/>
  <c r="AH538" i="94"/>
  <c r="AG538" i="94"/>
  <c r="AF538" i="94"/>
  <c r="AE538" i="94"/>
  <c r="AD538" i="94"/>
  <c r="AC538" i="94"/>
  <c r="Y538" i="94"/>
  <c r="X538" i="94"/>
  <c r="B538" i="94"/>
  <c r="AQ537" i="94"/>
  <c r="AP537" i="94"/>
  <c r="AO537" i="94"/>
  <c r="AN537" i="94"/>
  <c r="AM537" i="94"/>
  <c r="AL537" i="94"/>
  <c r="AK537" i="94"/>
  <c r="AI537" i="94"/>
  <c r="AH537" i="94"/>
  <c r="AG537" i="94"/>
  <c r="AF537" i="94"/>
  <c r="AE537" i="94"/>
  <c r="AD537" i="94"/>
  <c r="AC537" i="94"/>
  <c r="AR536" i="94"/>
  <c r="AQ536" i="94"/>
  <c r="AP536" i="94"/>
  <c r="AO536" i="94"/>
  <c r="AN536" i="94"/>
  <c r="AM536" i="94"/>
  <c r="AL536" i="94"/>
  <c r="AK536" i="94"/>
  <c r="AJ536" i="94"/>
  <c r="AI536" i="94"/>
  <c r="AH536" i="94"/>
  <c r="AG536" i="94"/>
  <c r="AF536" i="94"/>
  <c r="AE536" i="94"/>
  <c r="AD536" i="94"/>
  <c r="AC536" i="94"/>
  <c r="X536" i="94"/>
  <c r="V536" i="94"/>
  <c r="AR535" i="94"/>
  <c r="AQ535" i="94"/>
  <c r="AP535" i="94"/>
  <c r="AO535" i="94"/>
  <c r="AN535" i="94"/>
  <c r="AM535" i="94"/>
  <c r="AL535" i="94"/>
  <c r="AK535" i="94"/>
  <c r="AJ535" i="94"/>
  <c r="AI535" i="94"/>
  <c r="AH535" i="94"/>
  <c r="AG535" i="94"/>
  <c r="AF535" i="94"/>
  <c r="AE535" i="94"/>
  <c r="AD535" i="94"/>
  <c r="AC535" i="94"/>
  <c r="X535" i="94"/>
  <c r="V535" i="94"/>
  <c r="AR534" i="94"/>
  <c r="AQ534" i="94"/>
  <c r="AP534" i="94"/>
  <c r="AO534" i="94"/>
  <c r="AN534" i="94"/>
  <c r="AL534" i="94"/>
  <c r="AK534" i="94"/>
  <c r="AI534" i="94"/>
  <c r="AH534" i="94"/>
  <c r="AG534" i="94"/>
  <c r="AF534" i="94"/>
  <c r="AE534" i="94"/>
  <c r="AD534" i="94"/>
  <c r="AC534" i="94"/>
  <c r="Y534" i="94"/>
  <c r="X534" i="94"/>
  <c r="V534" i="94"/>
  <c r="AR533" i="94"/>
  <c r="AQ533" i="94"/>
  <c r="AP533" i="94"/>
  <c r="AO533" i="94"/>
  <c r="AN533" i="94"/>
  <c r="AM533" i="94"/>
  <c r="AL533" i="94"/>
  <c r="AK533" i="94"/>
  <c r="AI533" i="94"/>
  <c r="AH533" i="94"/>
  <c r="AG533" i="94"/>
  <c r="AF533" i="94"/>
  <c r="AE533" i="94"/>
  <c r="AD533" i="94"/>
  <c r="AC533" i="94"/>
  <c r="Y533" i="94"/>
  <c r="X533" i="94"/>
  <c r="V533" i="94"/>
  <c r="AR532" i="94"/>
  <c r="AQ532" i="94"/>
  <c r="AP532" i="94"/>
  <c r="AO532" i="94"/>
  <c r="AN532" i="94"/>
  <c r="AM532" i="94"/>
  <c r="AL532" i="94"/>
  <c r="AK532" i="94"/>
  <c r="AI532" i="94"/>
  <c r="AH532" i="94"/>
  <c r="AG532" i="94"/>
  <c r="AF532" i="94"/>
  <c r="AE532" i="94"/>
  <c r="AD532" i="94"/>
  <c r="AC532" i="94"/>
  <c r="Y532" i="94"/>
  <c r="X532" i="94"/>
  <c r="AR531" i="94"/>
  <c r="AQ531" i="94"/>
  <c r="AP531" i="94"/>
  <c r="AO531" i="94"/>
  <c r="AN531" i="94"/>
  <c r="AM531" i="94"/>
  <c r="AL531" i="94"/>
  <c r="AK531" i="94"/>
  <c r="AI531" i="94"/>
  <c r="AH531" i="94"/>
  <c r="AG531" i="94"/>
  <c r="AF531" i="94"/>
  <c r="AE531" i="94"/>
  <c r="AD531" i="94"/>
  <c r="AC531" i="94"/>
  <c r="Y531" i="94"/>
  <c r="X531" i="94"/>
  <c r="AR530" i="94"/>
  <c r="AQ530" i="94"/>
  <c r="AP530" i="94"/>
  <c r="AO530" i="94"/>
  <c r="AN530" i="94"/>
  <c r="AL530" i="94"/>
  <c r="AK530" i="94"/>
  <c r="AI530" i="94"/>
  <c r="AH530" i="94"/>
  <c r="AG530" i="94"/>
  <c r="AF530" i="94"/>
  <c r="AE530" i="94"/>
  <c r="AD530" i="94"/>
  <c r="AC530" i="94"/>
  <c r="Y530" i="94"/>
  <c r="X530" i="94"/>
  <c r="AR529" i="94"/>
  <c r="AQ529" i="94"/>
  <c r="AP529" i="94"/>
  <c r="AO529" i="94"/>
  <c r="AN529" i="94"/>
  <c r="AL529" i="94"/>
  <c r="AK529" i="94"/>
  <c r="AI529" i="94"/>
  <c r="AH529" i="94"/>
  <c r="AG529" i="94"/>
  <c r="AF529" i="94"/>
  <c r="AE529" i="94"/>
  <c r="AD529" i="94"/>
  <c r="AC529" i="94"/>
  <c r="Y529" i="94"/>
  <c r="X529" i="94"/>
  <c r="AR528" i="94"/>
  <c r="AQ528" i="94"/>
  <c r="AP528" i="94"/>
  <c r="AO528" i="94"/>
  <c r="AN528" i="94"/>
  <c r="AM528" i="94"/>
  <c r="AL528" i="94"/>
  <c r="AK528" i="94"/>
  <c r="AI528" i="94"/>
  <c r="AH528" i="94"/>
  <c r="AG528" i="94"/>
  <c r="AF528" i="94"/>
  <c r="AE528" i="94"/>
  <c r="AD528" i="94"/>
  <c r="AC528" i="94"/>
  <c r="Y528" i="94"/>
  <c r="X528" i="94"/>
  <c r="AR527" i="94"/>
  <c r="AQ527" i="94"/>
  <c r="AP527" i="94"/>
  <c r="AO527" i="94"/>
  <c r="AN527" i="94"/>
  <c r="AM527" i="94"/>
  <c r="AL527" i="94"/>
  <c r="AK527" i="94"/>
  <c r="AI527" i="94"/>
  <c r="AH527" i="94"/>
  <c r="AG527" i="94"/>
  <c r="AF527" i="94"/>
  <c r="AE527" i="94"/>
  <c r="AD527" i="94"/>
  <c r="AC527" i="94"/>
  <c r="Y527" i="94"/>
  <c r="X527" i="94"/>
  <c r="AR526" i="94"/>
  <c r="AQ526" i="94"/>
  <c r="AP526" i="94"/>
  <c r="AO526" i="94"/>
  <c r="AN526" i="94"/>
  <c r="AM526" i="94"/>
  <c r="AL526" i="94"/>
  <c r="AK526" i="94"/>
  <c r="AI526" i="94"/>
  <c r="AH526" i="94"/>
  <c r="AG526" i="94"/>
  <c r="AF526" i="94"/>
  <c r="AE526" i="94"/>
  <c r="AD526" i="94"/>
  <c r="AC526" i="94"/>
  <c r="Y526" i="94"/>
  <c r="X526" i="94"/>
  <c r="AR525" i="94"/>
  <c r="AQ525" i="94"/>
  <c r="AP525" i="94"/>
  <c r="AO525" i="94"/>
  <c r="AN525" i="94"/>
  <c r="AM525" i="94"/>
  <c r="AL525" i="94"/>
  <c r="AK525" i="94"/>
  <c r="AI525" i="94"/>
  <c r="AH525" i="94"/>
  <c r="AG525" i="94"/>
  <c r="AF525" i="94"/>
  <c r="AE525" i="94"/>
  <c r="AD525" i="94"/>
  <c r="AC525" i="94"/>
  <c r="Y525" i="94"/>
  <c r="X525" i="94"/>
  <c r="AR524" i="94"/>
  <c r="AQ524" i="94"/>
  <c r="AP524" i="94"/>
  <c r="AO524" i="94"/>
  <c r="AN524" i="94"/>
  <c r="AM524" i="94"/>
  <c r="AL524" i="94"/>
  <c r="AK524" i="94"/>
  <c r="AI524" i="94"/>
  <c r="AH524" i="94"/>
  <c r="AG524" i="94"/>
  <c r="AF524" i="94"/>
  <c r="AE524" i="94"/>
  <c r="AD524" i="94"/>
  <c r="AC524" i="94"/>
  <c r="Y524" i="94"/>
  <c r="X524" i="94"/>
  <c r="AR523" i="94"/>
  <c r="AQ523" i="94"/>
  <c r="AP523" i="94"/>
  <c r="AO523" i="94"/>
  <c r="AN523" i="94"/>
  <c r="AM523" i="94"/>
  <c r="AL523" i="94"/>
  <c r="AK523" i="94"/>
  <c r="AI523" i="94"/>
  <c r="AH523" i="94"/>
  <c r="AG523" i="94"/>
  <c r="AF523" i="94"/>
  <c r="AE523" i="94"/>
  <c r="AD523" i="94"/>
  <c r="AC523" i="94"/>
  <c r="Y523" i="94"/>
  <c r="X523" i="94"/>
  <c r="AR522" i="94"/>
  <c r="AQ522" i="94"/>
  <c r="AP522" i="94"/>
  <c r="AO522" i="94"/>
  <c r="AN522" i="94"/>
  <c r="AM522" i="94"/>
  <c r="AL522" i="94"/>
  <c r="AK522" i="94"/>
  <c r="AI522" i="94"/>
  <c r="AH522" i="94"/>
  <c r="AG522" i="94"/>
  <c r="AF522" i="94"/>
  <c r="AE522" i="94"/>
  <c r="AD522" i="94"/>
  <c r="AC522" i="94"/>
  <c r="Y522" i="94"/>
  <c r="X522" i="94"/>
  <c r="AR521" i="94"/>
  <c r="AQ521" i="94"/>
  <c r="AP521" i="94"/>
  <c r="AO521" i="94"/>
  <c r="AN521" i="94"/>
  <c r="AM521" i="94"/>
  <c r="AL521" i="94"/>
  <c r="AK521" i="94"/>
  <c r="AI521" i="94"/>
  <c r="AH521" i="94"/>
  <c r="AG521" i="94"/>
  <c r="AF521" i="94"/>
  <c r="AE521" i="94"/>
  <c r="AD521" i="94"/>
  <c r="AC521" i="94"/>
  <c r="Y521" i="94"/>
  <c r="X521" i="94"/>
  <c r="AR520" i="94"/>
  <c r="AQ520" i="94"/>
  <c r="AP520" i="94"/>
  <c r="AO520" i="94"/>
  <c r="AN520" i="94"/>
  <c r="AM520" i="94"/>
  <c r="AL520" i="94"/>
  <c r="AK520" i="94"/>
  <c r="AI520" i="94"/>
  <c r="AH520" i="94"/>
  <c r="AG520" i="94"/>
  <c r="AF520" i="94"/>
  <c r="AE520" i="94"/>
  <c r="AD520" i="94"/>
  <c r="AC520" i="94"/>
  <c r="Y520" i="94"/>
  <c r="X520" i="94"/>
  <c r="B520" i="94"/>
  <c r="AQ519" i="94"/>
  <c r="AP519" i="94"/>
  <c r="AO519" i="94"/>
  <c r="AN519" i="94"/>
  <c r="AM519" i="94"/>
  <c r="AL519" i="94"/>
  <c r="AK519" i="94"/>
  <c r="AI519" i="94"/>
  <c r="AH519" i="94"/>
  <c r="AG519" i="94"/>
  <c r="AF519" i="94"/>
  <c r="AE519" i="94"/>
  <c r="AD519" i="94"/>
  <c r="AC519" i="94"/>
  <c r="AR518" i="94"/>
  <c r="AQ518" i="94"/>
  <c r="AP518" i="94"/>
  <c r="AO518" i="94"/>
  <c r="AN518" i="94"/>
  <c r="AM518" i="94"/>
  <c r="AL518" i="94"/>
  <c r="AK518" i="94"/>
  <c r="AJ518" i="94"/>
  <c r="AI518" i="94"/>
  <c r="AH518" i="94"/>
  <c r="AG518" i="94"/>
  <c r="AF518" i="94"/>
  <c r="AE518" i="94"/>
  <c r="AD518" i="94"/>
  <c r="AC518" i="94"/>
  <c r="X518" i="94"/>
  <c r="V518" i="94"/>
  <c r="AR517" i="94"/>
  <c r="AQ517" i="94"/>
  <c r="AP517" i="94"/>
  <c r="AO517" i="94"/>
  <c r="AN517" i="94"/>
  <c r="AM517" i="94"/>
  <c r="AL517" i="94"/>
  <c r="AK517" i="94"/>
  <c r="AJ517" i="94"/>
  <c r="AI517" i="94"/>
  <c r="AH517" i="94"/>
  <c r="AG517" i="94"/>
  <c r="AF517" i="94"/>
  <c r="AE517" i="94"/>
  <c r="AD517" i="94"/>
  <c r="AC517" i="94"/>
  <c r="X517" i="94"/>
  <c r="V517" i="94"/>
  <c r="T3892" i="103" l="1"/>
  <c r="E3893" i="103"/>
  <c r="E3926" i="103"/>
  <c r="R3924" i="103"/>
  <c r="R3716" i="103"/>
  <c r="AC3892" i="103"/>
  <c r="U3892" i="103" s="1"/>
  <c r="E4442" i="103"/>
  <c r="R4441" i="103"/>
  <c r="AM603" i="94"/>
  <c r="AJ603" i="94"/>
  <c r="W603" i="94" s="1"/>
  <c r="C604" i="94"/>
  <c r="V603" i="94"/>
  <c r="E3814" i="103"/>
  <c r="R3814" i="103" s="1"/>
  <c r="E4347" i="103"/>
  <c r="R4346" i="103"/>
  <c r="E4219" i="103"/>
  <c r="R4218" i="103"/>
  <c r="T3893" i="103"/>
  <c r="AC3893" i="103"/>
  <c r="U3893" i="103" s="1"/>
  <c r="AC4153" i="103"/>
  <c r="U4153" i="103" s="1"/>
  <c r="T4153" i="103"/>
  <c r="R4153" i="103"/>
  <c r="AJ580" i="94"/>
  <c r="W580" i="94" s="1"/>
  <c r="C581" i="94"/>
  <c r="V580" i="94"/>
  <c r="R4105" i="103"/>
  <c r="R3717" i="103"/>
  <c r="R4025" i="103"/>
  <c r="R4122" i="103"/>
  <c r="R4042" i="103"/>
  <c r="R3977" i="103"/>
  <c r="R4058" i="103"/>
  <c r="R3957" i="103"/>
  <c r="R3956" i="103"/>
  <c r="E4169" i="103"/>
  <c r="R4168" i="103"/>
  <c r="E4154" i="103"/>
  <c r="E4138" i="103"/>
  <c r="E4123" i="103"/>
  <c r="E4106" i="103"/>
  <c r="E4091" i="103"/>
  <c r="E4074" i="103"/>
  <c r="E4059" i="103"/>
  <c r="E4043" i="103"/>
  <c r="E4026" i="103"/>
  <c r="E4010" i="103"/>
  <c r="R4010" i="103" s="1"/>
  <c r="E3994" i="103"/>
  <c r="R3994" i="103" s="1"/>
  <c r="E3978" i="103"/>
  <c r="R3909" i="103"/>
  <c r="R3797" i="103"/>
  <c r="W517" i="94"/>
  <c r="C560" i="94"/>
  <c r="AJ559" i="94"/>
  <c r="W559" i="94" s="1"/>
  <c r="R3812" i="103"/>
  <c r="R3941" i="103"/>
  <c r="R3860" i="103"/>
  <c r="R3844" i="103"/>
  <c r="R3877" i="103"/>
  <c r="E3798" i="103"/>
  <c r="R3798" i="103" s="1"/>
  <c r="R3893" i="103"/>
  <c r="R3796" i="103"/>
  <c r="R3829" i="103"/>
  <c r="E3959" i="103"/>
  <c r="R3959" i="103" s="1"/>
  <c r="E3942" i="103"/>
  <c r="R3926" i="103"/>
  <c r="E3927" i="103"/>
  <c r="R3749" i="103"/>
  <c r="E3845" i="103"/>
  <c r="E3878" i="103"/>
  <c r="E3894" i="103"/>
  <c r="E3830" i="103"/>
  <c r="E3910" i="103"/>
  <c r="E3861" i="103"/>
  <c r="E3815" i="103"/>
  <c r="R3815" i="103" s="1"/>
  <c r="E3782" i="103"/>
  <c r="R3782" i="103" s="1"/>
  <c r="E3766" i="103"/>
  <c r="R3766" i="103" s="1"/>
  <c r="E3750" i="103"/>
  <c r="E3734" i="103"/>
  <c r="R3733" i="103"/>
  <c r="E3718" i="103"/>
  <c r="AR519" i="94"/>
  <c r="V519" i="94"/>
  <c r="Y536" i="94"/>
  <c r="AR537" i="94"/>
  <c r="Y537" i="94" s="1"/>
  <c r="AJ537" i="94"/>
  <c r="W537" i="94" s="1"/>
  <c r="X537" i="94"/>
  <c r="V537" i="94"/>
  <c r="C538" i="94"/>
  <c r="W535" i="94"/>
  <c r="Y535" i="94"/>
  <c r="W536" i="94"/>
  <c r="C520" i="94"/>
  <c r="X519" i="94"/>
  <c r="AJ519" i="94"/>
  <c r="W519" i="94" s="1"/>
  <c r="Y519" i="94"/>
  <c r="Y518" i="94"/>
  <c r="Y517" i="94"/>
  <c r="W518" i="94"/>
  <c r="AH3713" i="103"/>
  <c r="AH3712" i="103"/>
  <c r="C3712" i="103"/>
  <c r="D3712" i="103" s="1"/>
  <c r="R3712" i="103" s="1"/>
  <c r="AH3711" i="103"/>
  <c r="D3711" i="103"/>
  <c r="R3711" i="103" s="1"/>
  <c r="AH3710" i="103"/>
  <c r="D3710" i="103"/>
  <c r="AH3709" i="103"/>
  <c r="D3709" i="103"/>
  <c r="R3709" i="103" s="1"/>
  <c r="AH3708" i="103"/>
  <c r="AH3707" i="103"/>
  <c r="D3707" i="103"/>
  <c r="AH3706" i="103"/>
  <c r="D3706" i="103"/>
  <c r="R3706" i="103" s="1"/>
  <c r="AH3705" i="103"/>
  <c r="D3705" i="103"/>
  <c r="R3705" i="103" s="1"/>
  <c r="AH3704" i="103"/>
  <c r="AH3703" i="103"/>
  <c r="D3703" i="103"/>
  <c r="AH3702" i="103"/>
  <c r="D3702" i="103"/>
  <c r="AH3701" i="103"/>
  <c r="D3701" i="103"/>
  <c r="AH3700" i="103"/>
  <c r="D3700" i="103"/>
  <c r="AH3699" i="103"/>
  <c r="E3699" i="103"/>
  <c r="C3699" i="103"/>
  <c r="D3699" i="103" s="1"/>
  <c r="AH3698" i="103"/>
  <c r="D3698" i="103"/>
  <c r="R3698" i="103" s="1"/>
  <c r="AH3697" i="103"/>
  <c r="AH3696" i="103"/>
  <c r="C3696" i="103"/>
  <c r="D3696" i="103" s="1"/>
  <c r="R3696" i="103" s="1"/>
  <c r="AH3695" i="103"/>
  <c r="D3695" i="103"/>
  <c r="R3695" i="103" s="1"/>
  <c r="AH3694" i="103"/>
  <c r="D3694" i="103"/>
  <c r="R3694" i="103" s="1"/>
  <c r="AH3693" i="103"/>
  <c r="D3693" i="103"/>
  <c r="R3693" i="103" s="1"/>
  <c r="AH3692" i="103"/>
  <c r="AH3691" i="103"/>
  <c r="D3691" i="103"/>
  <c r="R3691" i="103" s="1"/>
  <c r="AH3690" i="103"/>
  <c r="D3690" i="103"/>
  <c r="R3690" i="103" s="1"/>
  <c r="AH3689" i="103"/>
  <c r="D3689" i="103"/>
  <c r="R3689" i="103" s="1"/>
  <c r="AH3688" i="103"/>
  <c r="AH3687" i="103"/>
  <c r="D3687" i="103"/>
  <c r="AH3686" i="103"/>
  <c r="D3686" i="103"/>
  <c r="AH3685" i="103"/>
  <c r="D3685" i="103"/>
  <c r="AH3684" i="103"/>
  <c r="D3684" i="103"/>
  <c r="AH3683" i="103"/>
  <c r="E3683" i="103"/>
  <c r="C3683" i="103"/>
  <c r="D3683" i="103" s="1"/>
  <c r="AH3682" i="103"/>
  <c r="D3682" i="103"/>
  <c r="R3682" i="103" s="1"/>
  <c r="AH3681" i="103"/>
  <c r="AH3680" i="103"/>
  <c r="C3680" i="103"/>
  <c r="D3680" i="103" s="1"/>
  <c r="R3680" i="103" s="1"/>
  <c r="AH3679" i="103"/>
  <c r="D3679" i="103"/>
  <c r="R3679" i="103" s="1"/>
  <c r="AH3678" i="103"/>
  <c r="D3678" i="103"/>
  <c r="R3678" i="103" s="1"/>
  <c r="AH3677" i="103"/>
  <c r="D3677" i="103"/>
  <c r="R3677" i="103" s="1"/>
  <c r="AH3676" i="103"/>
  <c r="AH3675" i="103"/>
  <c r="D3675" i="103"/>
  <c r="R3675" i="103" s="1"/>
  <c r="AH3674" i="103"/>
  <c r="D3674" i="103"/>
  <c r="R3674" i="103" s="1"/>
  <c r="AH3673" i="103"/>
  <c r="D3673" i="103"/>
  <c r="R3673" i="103" s="1"/>
  <c r="AH3672" i="103"/>
  <c r="AH3671" i="103"/>
  <c r="D3671" i="103"/>
  <c r="AH3670" i="103"/>
  <c r="D3670" i="103"/>
  <c r="AH3669" i="103"/>
  <c r="D3669" i="103"/>
  <c r="AH3668" i="103"/>
  <c r="D3668" i="103"/>
  <c r="AH3667" i="103"/>
  <c r="E3667" i="103"/>
  <c r="C3667" i="103"/>
  <c r="D3667" i="103" s="1"/>
  <c r="AH3666" i="103"/>
  <c r="D3666" i="103"/>
  <c r="R3666" i="103" s="1"/>
  <c r="AH3665" i="103"/>
  <c r="AH3664" i="103"/>
  <c r="C3664" i="103"/>
  <c r="D3664" i="103" s="1"/>
  <c r="R3664" i="103" s="1"/>
  <c r="AH3663" i="103"/>
  <c r="D3663" i="103"/>
  <c r="R3663" i="103" s="1"/>
  <c r="AH3662" i="103"/>
  <c r="D3662" i="103"/>
  <c r="R3662" i="103" s="1"/>
  <c r="AH3661" i="103"/>
  <c r="D3661" i="103"/>
  <c r="AH3660" i="103"/>
  <c r="AH3659" i="103"/>
  <c r="D3659" i="103"/>
  <c r="R3659" i="103" s="1"/>
  <c r="AH3658" i="103"/>
  <c r="D3658" i="103"/>
  <c r="R3658" i="103" s="1"/>
  <c r="AH3657" i="103"/>
  <c r="D3657" i="103"/>
  <c r="R3657" i="103" s="1"/>
  <c r="AH3656" i="103"/>
  <c r="AH3655" i="103"/>
  <c r="D3655" i="103"/>
  <c r="AH3654" i="103"/>
  <c r="D3654" i="103"/>
  <c r="AH3653" i="103"/>
  <c r="D3653" i="103"/>
  <c r="AH3652" i="103"/>
  <c r="D3652" i="103"/>
  <c r="AH3651" i="103"/>
  <c r="E3651" i="103"/>
  <c r="E3652" i="103" s="1"/>
  <c r="C3651" i="103"/>
  <c r="D3651" i="103" s="1"/>
  <c r="AH3650" i="103"/>
  <c r="D3650" i="103"/>
  <c r="R3650" i="103" s="1"/>
  <c r="AH3649" i="103"/>
  <c r="AH3648" i="103"/>
  <c r="C3648" i="103"/>
  <c r="D3648" i="103" s="1"/>
  <c r="R3648" i="103" s="1"/>
  <c r="AH3647" i="103"/>
  <c r="D3647" i="103"/>
  <c r="R3647" i="103" s="1"/>
  <c r="AH3646" i="103"/>
  <c r="D3646" i="103"/>
  <c r="AH3645" i="103"/>
  <c r="D3645" i="103"/>
  <c r="AH3644" i="103"/>
  <c r="AH3643" i="103"/>
  <c r="D3643" i="103"/>
  <c r="R3643" i="103" s="1"/>
  <c r="AH3642" i="103"/>
  <c r="D3642" i="103"/>
  <c r="R3642" i="103" s="1"/>
  <c r="AH3641" i="103"/>
  <c r="D3641" i="103"/>
  <c r="R3641" i="103" s="1"/>
  <c r="AH3640" i="103"/>
  <c r="AH3639" i="103"/>
  <c r="D3639" i="103"/>
  <c r="AH3638" i="103"/>
  <c r="D3638" i="103"/>
  <c r="AH3637" i="103"/>
  <c r="D3637" i="103"/>
  <c r="AH3636" i="103"/>
  <c r="D3636" i="103"/>
  <c r="AH3635" i="103"/>
  <c r="E3635" i="103"/>
  <c r="C3635" i="103"/>
  <c r="D3635" i="103" s="1"/>
  <c r="AH3634" i="103"/>
  <c r="D3634" i="103"/>
  <c r="R3634" i="103" s="1"/>
  <c r="AH3633" i="103"/>
  <c r="AH3632" i="103"/>
  <c r="C3632" i="103"/>
  <c r="D3632" i="103" s="1"/>
  <c r="R3632" i="103" s="1"/>
  <c r="AH3631" i="103"/>
  <c r="D3631" i="103"/>
  <c r="R3631" i="103" s="1"/>
  <c r="AH3630" i="103"/>
  <c r="D3630" i="103"/>
  <c r="R3630" i="103" s="1"/>
  <c r="AH3629" i="103"/>
  <c r="D3629" i="103"/>
  <c r="R3629" i="103" s="1"/>
  <c r="AH3628" i="103"/>
  <c r="AH3627" i="103"/>
  <c r="D3627" i="103"/>
  <c r="R3627" i="103" s="1"/>
  <c r="AH3626" i="103"/>
  <c r="D3626" i="103"/>
  <c r="R3626" i="103" s="1"/>
  <c r="AH3625" i="103"/>
  <c r="D3625" i="103"/>
  <c r="R3625" i="103" s="1"/>
  <c r="AH3624" i="103"/>
  <c r="AH3623" i="103"/>
  <c r="D3623" i="103"/>
  <c r="AH3622" i="103"/>
  <c r="D3622" i="103"/>
  <c r="AH3621" i="103"/>
  <c r="D3621" i="103"/>
  <c r="AH3620" i="103"/>
  <c r="D3620" i="103"/>
  <c r="AH3619" i="103"/>
  <c r="E3619" i="103"/>
  <c r="E3620" i="103" s="1"/>
  <c r="C3619" i="103"/>
  <c r="D3619" i="103" s="1"/>
  <c r="AH3618" i="103"/>
  <c r="D3618" i="103"/>
  <c r="R3618" i="103" s="1"/>
  <c r="C3395" i="103"/>
  <c r="AH3617" i="103"/>
  <c r="AH3616" i="103"/>
  <c r="C3616" i="103"/>
  <c r="D3616" i="103" s="1"/>
  <c r="R3616" i="103" s="1"/>
  <c r="AH3615" i="103"/>
  <c r="D3615" i="103"/>
  <c r="R3615" i="103" s="1"/>
  <c r="AH3614" i="103"/>
  <c r="D3614" i="103"/>
  <c r="R3614" i="103" s="1"/>
  <c r="AH3613" i="103"/>
  <c r="D3613" i="103"/>
  <c r="R3613" i="103" s="1"/>
  <c r="AH3612" i="103"/>
  <c r="AH3611" i="103"/>
  <c r="D3611" i="103"/>
  <c r="R3611" i="103" s="1"/>
  <c r="AH3610" i="103"/>
  <c r="D3610" i="103"/>
  <c r="R3610" i="103" s="1"/>
  <c r="AH3609" i="103"/>
  <c r="D3609" i="103"/>
  <c r="R3609" i="103" s="1"/>
  <c r="AH3608" i="103"/>
  <c r="AH3607" i="103"/>
  <c r="D3607" i="103"/>
  <c r="AH3606" i="103"/>
  <c r="D3606" i="103"/>
  <c r="AH3605" i="103"/>
  <c r="D3605" i="103"/>
  <c r="AH3604" i="103"/>
  <c r="D3604" i="103"/>
  <c r="AH3603" i="103"/>
  <c r="E3603" i="103"/>
  <c r="C3603" i="103"/>
  <c r="D3603" i="103" s="1"/>
  <c r="AH3602" i="103"/>
  <c r="D3602" i="103"/>
  <c r="R3602" i="103" s="1"/>
  <c r="AH3601" i="103"/>
  <c r="AH3600" i="103"/>
  <c r="C3600" i="103"/>
  <c r="D3600" i="103" s="1"/>
  <c r="R3600" i="103" s="1"/>
  <c r="AH3599" i="103"/>
  <c r="D3599" i="103"/>
  <c r="R3599" i="103" s="1"/>
  <c r="AH3598" i="103"/>
  <c r="D3598" i="103"/>
  <c r="R3598" i="103" s="1"/>
  <c r="AH3597" i="103"/>
  <c r="D3597" i="103"/>
  <c r="R3597" i="103" s="1"/>
  <c r="AH3596" i="103"/>
  <c r="AH3595" i="103"/>
  <c r="D3595" i="103"/>
  <c r="R3595" i="103" s="1"/>
  <c r="AH3594" i="103"/>
  <c r="D3594" i="103"/>
  <c r="R3594" i="103" s="1"/>
  <c r="AH3593" i="103"/>
  <c r="D3593" i="103"/>
  <c r="R3593" i="103" s="1"/>
  <c r="AH3592" i="103"/>
  <c r="AH3591" i="103"/>
  <c r="D3591" i="103"/>
  <c r="AH3590" i="103"/>
  <c r="D3590" i="103"/>
  <c r="AH3589" i="103"/>
  <c r="D3589" i="103"/>
  <c r="AH3588" i="103"/>
  <c r="D3588" i="103"/>
  <c r="AH3587" i="103"/>
  <c r="E3587" i="103"/>
  <c r="C3587" i="103"/>
  <c r="D3587" i="103" s="1"/>
  <c r="AH3586" i="103"/>
  <c r="D3586" i="103"/>
  <c r="R3586" i="103" s="1"/>
  <c r="AH3585" i="103"/>
  <c r="AH3584" i="103"/>
  <c r="C3584" i="103"/>
  <c r="D3584" i="103" s="1"/>
  <c r="R3584" i="103" s="1"/>
  <c r="AH3583" i="103"/>
  <c r="D3583" i="103"/>
  <c r="R3583" i="103" s="1"/>
  <c r="AH3582" i="103"/>
  <c r="D3582" i="103"/>
  <c r="AH3581" i="103"/>
  <c r="D3581" i="103"/>
  <c r="R3581" i="103" s="1"/>
  <c r="AH3580" i="103"/>
  <c r="AH3579" i="103"/>
  <c r="D3579" i="103"/>
  <c r="R3579" i="103" s="1"/>
  <c r="AH3578" i="103"/>
  <c r="D3578" i="103"/>
  <c r="R3578" i="103" s="1"/>
  <c r="AH3577" i="103"/>
  <c r="D3577" i="103"/>
  <c r="R3577" i="103" s="1"/>
  <c r="AH3576" i="103"/>
  <c r="AH3575" i="103"/>
  <c r="D3575" i="103"/>
  <c r="AH3574" i="103"/>
  <c r="D3574" i="103"/>
  <c r="AH3573" i="103"/>
  <c r="D3573" i="103"/>
  <c r="AH3572" i="103"/>
  <c r="D3572" i="103"/>
  <c r="AH3571" i="103"/>
  <c r="E3571" i="103"/>
  <c r="E3572" i="103" s="1"/>
  <c r="C3571" i="103"/>
  <c r="D3571" i="103" s="1"/>
  <c r="AH3570" i="103"/>
  <c r="D3570" i="103"/>
  <c r="R3570" i="103" s="1"/>
  <c r="AH3569" i="103"/>
  <c r="AH3568" i="103"/>
  <c r="C3568" i="103"/>
  <c r="D3568" i="103" s="1"/>
  <c r="R3568" i="103" s="1"/>
  <c r="AH3567" i="103"/>
  <c r="D3567" i="103"/>
  <c r="R3567" i="103" s="1"/>
  <c r="AH3566" i="103"/>
  <c r="D3566" i="103"/>
  <c r="R3566" i="103" s="1"/>
  <c r="AH3565" i="103"/>
  <c r="D3565" i="103"/>
  <c r="R3565" i="103" s="1"/>
  <c r="AH3564" i="103"/>
  <c r="AH3563" i="103"/>
  <c r="D3563" i="103"/>
  <c r="R3563" i="103" s="1"/>
  <c r="AH3562" i="103"/>
  <c r="D3562" i="103"/>
  <c r="R3562" i="103" s="1"/>
  <c r="AH3561" i="103"/>
  <c r="D3561" i="103"/>
  <c r="R3561" i="103" s="1"/>
  <c r="AH3560" i="103"/>
  <c r="AH3559" i="103"/>
  <c r="D3559" i="103"/>
  <c r="AH3558" i="103"/>
  <c r="D3558" i="103"/>
  <c r="AH3557" i="103"/>
  <c r="D3557" i="103"/>
  <c r="AH3556" i="103"/>
  <c r="D3556" i="103"/>
  <c r="AH3555" i="103"/>
  <c r="E3555" i="103"/>
  <c r="C3555" i="103"/>
  <c r="D3555" i="103" s="1"/>
  <c r="AH3554" i="103"/>
  <c r="D3554" i="103"/>
  <c r="R3554" i="103" s="1"/>
  <c r="AH3553" i="103"/>
  <c r="AH3552" i="103"/>
  <c r="C3552" i="103"/>
  <c r="D3552" i="103" s="1"/>
  <c r="AH3551" i="103"/>
  <c r="D3551" i="103"/>
  <c r="AH3550" i="103"/>
  <c r="D3550" i="103"/>
  <c r="R3550" i="103" s="1"/>
  <c r="AH3549" i="103"/>
  <c r="D3549" i="103"/>
  <c r="R3549" i="103" s="1"/>
  <c r="AH3548" i="103"/>
  <c r="AH3547" i="103"/>
  <c r="D3547" i="103"/>
  <c r="R3547" i="103" s="1"/>
  <c r="AH3546" i="103"/>
  <c r="D3546" i="103"/>
  <c r="R3546" i="103" s="1"/>
  <c r="AH3545" i="103"/>
  <c r="D3545" i="103"/>
  <c r="R3545" i="103" s="1"/>
  <c r="AH3544" i="103"/>
  <c r="AH3543" i="103"/>
  <c r="D3543" i="103"/>
  <c r="AH3542" i="103"/>
  <c r="D3542" i="103"/>
  <c r="AH3541" i="103"/>
  <c r="D3541" i="103"/>
  <c r="AH3540" i="103"/>
  <c r="D3540" i="103"/>
  <c r="AH3539" i="103"/>
  <c r="E3539" i="103"/>
  <c r="C3539" i="103"/>
  <c r="D3539" i="103" s="1"/>
  <c r="AH3538" i="103"/>
  <c r="D3538" i="103"/>
  <c r="R3538" i="103" s="1"/>
  <c r="AH3537" i="103"/>
  <c r="AH3536" i="103"/>
  <c r="C3536" i="103"/>
  <c r="D3536" i="103" s="1"/>
  <c r="AH3535" i="103"/>
  <c r="D3535" i="103"/>
  <c r="AH3534" i="103"/>
  <c r="D3534" i="103"/>
  <c r="AH3533" i="103"/>
  <c r="D3533" i="103"/>
  <c r="R3533" i="103" s="1"/>
  <c r="AH3532" i="103"/>
  <c r="AH3531" i="103"/>
  <c r="D3531" i="103"/>
  <c r="R3531" i="103" s="1"/>
  <c r="AH3530" i="103"/>
  <c r="D3530" i="103"/>
  <c r="R3530" i="103" s="1"/>
  <c r="AH3529" i="103"/>
  <c r="D3529" i="103"/>
  <c r="R3529" i="103" s="1"/>
  <c r="AH3528" i="103"/>
  <c r="AH3527" i="103"/>
  <c r="D3527" i="103"/>
  <c r="AH3526" i="103"/>
  <c r="D3526" i="103"/>
  <c r="AH3525" i="103"/>
  <c r="D3525" i="103"/>
  <c r="AH3524" i="103"/>
  <c r="D3524" i="103"/>
  <c r="AH3523" i="103"/>
  <c r="E3523" i="103"/>
  <c r="E3524" i="103" s="1"/>
  <c r="C3523" i="103"/>
  <c r="D3523" i="103" s="1"/>
  <c r="AH3522" i="103"/>
  <c r="D3522" i="103"/>
  <c r="R3522" i="103" s="1"/>
  <c r="AH3521" i="103"/>
  <c r="AH3520" i="103"/>
  <c r="C3520" i="103"/>
  <c r="D3520" i="103" s="1"/>
  <c r="R3520" i="103" s="1"/>
  <c r="AH3519" i="103"/>
  <c r="D3519" i="103"/>
  <c r="R3519" i="103" s="1"/>
  <c r="AH3518" i="103"/>
  <c r="D3518" i="103"/>
  <c r="AH3517" i="103"/>
  <c r="D3517" i="103"/>
  <c r="R3517" i="103" s="1"/>
  <c r="AH3516" i="103"/>
  <c r="AH3515" i="103"/>
  <c r="D3515" i="103"/>
  <c r="R3515" i="103" s="1"/>
  <c r="AH3514" i="103"/>
  <c r="D3514" i="103"/>
  <c r="R3514" i="103" s="1"/>
  <c r="AH3513" i="103"/>
  <c r="D3513" i="103"/>
  <c r="R3513" i="103" s="1"/>
  <c r="AH3512" i="103"/>
  <c r="AH3511" i="103"/>
  <c r="D3511" i="103"/>
  <c r="AH3510" i="103"/>
  <c r="D3510" i="103"/>
  <c r="AH3509" i="103"/>
  <c r="D3509" i="103"/>
  <c r="AH3508" i="103"/>
  <c r="D3508" i="103"/>
  <c r="AH3507" i="103"/>
  <c r="E3507" i="103"/>
  <c r="C3507" i="103"/>
  <c r="D3507" i="103" s="1"/>
  <c r="AH3506" i="103"/>
  <c r="D3506" i="103"/>
  <c r="R3506" i="103" s="1"/>
  <c r="AH3505" i="103"/>
  <c r="AH3504" i="103"/>
  <c r="C3504" i="103"/>
  <c r="D3504" i="103" s="1"/>
  <c r="R3504" i="103" s="1"/>
  <c r="AH3503" i="103"/>
  <c r="D3503" i="103"/>
  <c r="R3503" i="103" s="1"/>
  <c r="AH3502" i="103"/>
  <c r="D3502" i="103"/>
  <c r="R3502" i="103" s="1"/>
  <c r="AH3501" i="103"/>
  <c r="D3501" i="103"/>
  <c r="R3501" i="103" s="1"/>
  <c r="AH3500" i="103"/>
  <c r="AH3499" i="103"/>
  <c r="D3499" i="103"/>
  <c r="R3499" i="103" s="1"/>
  <c r="AH3498" i="103"/>
  <c r="D3498" i="103"/>
  <c r="R3498" i="103" s="1"/>
  <c r="AH3497" i="103"/>
  <c r="D3497" i="103"/>
  <c r="R3497" i="103" s="1"/>
  <c r="AH3496" i="103"/>
  <c r="AH3495" i="103"/>
  <c r="D3495" i="103"/>
  <c r="AH3494" i="103"/>
  <c r="D3494" i="103"/>
  <c r="AH3493" i="103"/>
  <c r="D3493" i="103"/>
  <c r="AH3492" i="103"/>
  <c r="D3492" i="103"/>
  <c r="AH3491" i="103"/>
  <c r="E3491" i="103"/>
  <c r="E3492" i="103" s="1"/>
  <c r="C3491" i="103"/>
  <c r="D3491" i="103" s="1"/>
  <c r="AH3490" i="103"/>
  <c r="D3490" i="103"/>
  <c r="R3490" i="103" s="1"/>
  <c r="AH3489" i="103"/>
  <c r="AH3488" i="103"/>
  <c r="C3488" i="103"/>
  <c r="D3488" i="103" s="1"/>
  <c r="R3488" i="103" s="1"/>
  <c r="AH3487" i="103"/>
  <c r="D3487" i="103"/>
  <c r="R3487" i="103" s="1"/>
  <c r="AH3486" i="103"/>
  <c r="D3486" i="103"/>
  <c r="R3486" i="103" s="1"/>
  <c r="AH3485" i="103"/>
  <c r="D3485" i="103"/>
  <c r="R3485" i="103" s="1"/>
  <c r="AH3484" i="103"/>
  <c r="AH3483" i="103"/>
  <c r="D3483" i="103"/>
  <c r="R3483" i="103" s="1"/>
  <c r="AH3482" i="103"/>
  <c r="D3482" i="103"/>
  <c r="R3482" i="103" s="1"/>
  <c r="AH3481" i="103"/>
  <c r="D3481" i="103"/>
  <c r="R3481" i="103" s="1"/>
  <c r="AH3480" i="103"/>
  <c r="AH3479" i="103"/>
  <c r="D3479" i="103"/>
  <c r="AH3478" i="103"/>
  <c r="D3478" i="103"/>
  <c r="AH3477" i="103"/>
  <c r="D3477" i="103"/>
  <c r="AH3476" i="103"/>
  <c r="D3476" i="103"/>
  <c r="AH3475" i="103"/>
  <c r="E3475" i="103"/>
  <c r="C3475" i="103"/>
  <c r="D3475" i="103" s="1"/>
  <c r="AH3474" i="103"/>
  <c r="D3474" i="103"/>
  <c r="R3474" i="103" s="1"/>
  <c r="AH3473" i="103"/>
  <c r="AH3472" i="103"/>
  <c r="C3472" i="103"/>
  <c r="D3472" i="103" s="1"/>
  <c r="R3472" i="103" s="1"/>
  <c r="AH3471" i="103"/>
  <c r="D3471" i="103"/>
  <c r="R3471" i="103" s="1"/>
  <c r="AH3470" i="103"/>
  <c r="D3470" i="103"/>
  <c r="R3470" i="103" s="1"/>
  <c r="AH3469" i="103"/>
  <c r="D3469" i="103"/>
  <c r="R3469" i="103" s="1"/>
  <c r="AH3468" i="103"/>
  <c r="AH3467" i="103"/>
  <c r="D3467" i="103"/>
  <c r="R3467" i="103" s="1"/>
  <c r="AH3466" i="103"/>
  <c r="D3466" i="103"/>
  <c r="R3466" i="103" s="1"/>
  <c r="AH3465" i="103"/>
  <c r="D3465" i="103"/>
  <c r="R3465" i="103" s="1"/>
  <c r="AH3464" i="103"/>
  <c r="AH3463" i="103"/>
  <c r="D3463" i="103"/>
  <c r="AH3462" i="103"/>
  <c r="D3462" i="103"/>
  <c r="AH3461" i="103"/>
  <c r="D3461" i="103"/>
  <c r="AH3460" i="103"/>
  <c r="D3460" i="103"/>
  <c r="AH3459" i="103"/>
  <c r="E3459" i="103"/>
  <c r="C3459" i="103"/>
  <c r="D3459" i="103" s="1"/>
  <c r="AH3458" i="103"/>
  <c r="D3458" i="103"/>
  <c r="R3458" i="103" s="1"/>
  <c r="AH3457" i="103"/>
  <c r="AH3456" i="103"/>
  <c r="C3456" i="103"/>
  <c r="D3456" i="103" s="1"/>
  <c r="R3456" i="103" s="1"/>
  <c r="AH3455" i="103"/>
  <c r="D3455" i="103"/>
  <c r="R3455" i="103" s="1"/>
  <c r="AH3454" i="103"/>
  <c r="D3454" i="103"/>
  <c r="R3454" i="103" s="1"/>
  <c r="AH3453" i="103"/>
  <c r="D3453" i="103"/>
  <c r="R3453" i="103" s="1"/>
  <c r="AH3452" i="103"/>
  <c r="AH3451" i="103"/>
  <c r="D3451" i="103"/>
  <c r="R3451" i="103" s="1"/>
  <c r="AH3450" i="103"/>
  <c r="D3450" i="103"/>
  <c r="R3450" i="103" s="1"/>
  <c r="AH3449" i="103"/>
  <c r="D3449" i="103"/>
  <c r="R3449" i="103" s="1"/>
  <c r="AH3448" i="103"/>
  <c r="AH3447" i="103"/>
  <c r="D3447" i="103"/>
  <c r="AH3446" i="103"/>
  <c r="D3446" i="103"/>
  <c r="AH3445" i="103"/>
  <c r="D3445" i="103"/>
  <c r="AH3444" i="103"/>
  <c r="D3444" i="103"/>
  <c r="AH3443" i="103"/>
  <c r="E3443" i="103"/>
  <c r="C3443" i="103"/>
  <c r="D3443" i="103" s="1"/>
  <c r="AH3442" i="103"/>
  <c r="D3442" i="103"/>
  <c r="R3442" i="103" s="1"/>
  <c r="AH3441" i="103"/>
  <c r="AH3440" i="103"/>
  <c r="C3440" i="103"/>
  <c r="D3440" i="103" s="1"/>
  <c r="R3440" i="103" s="1"/>
  <c r="AH3439" i="103"/>
  <c r="D3439" i="103"/>
  <c r="R3439" i="103" s="1"/>
  <c r="AH3438" i="103"/>
  <c r="D3438" i="103"/>
  <c r="R3438" i="103" s="1"/>
  <c r="AH3437" i="103"/>
  <c r="D3437" i="103"/>
  <c r="R3437" i="103" s="1"/>
  <c r="AH3436" i="103"/>
  <c r="AH3435" i="103"/>
  <c r="D3435" i="103"/>
  <c r="R3435" i="103" s="1"/>
  <c r="AH3434" i="103"/>
  <c r="D3434" i="103"/>
  <c r="R3434" i="103" s="1"/>
  <c r="AH3433" i="103"/>
  <c r="D3433" i="103"/>
  <c r="R3433" i="103" s="1"/>
  <c r="AH3432" i="103"/>
  <c r="AH3431" i="103"/>
  <c r="D3431" i="103"/>
  <c r="AH3430" i="103"/>
  <c r="D3430" i="103"/>
  <c r="AH3429" i="103"/>
  <c r="D3429" i="103"/>
  <c r="AH3428" i="103"/>
  <c r="D3428" i="103"/>
  <c r="AH3427" i="103"/>
  <c r="E3427" i="103"/>
  <c r="E3428" i="103" s="1"/>
  <c r="C3427" i="103"/>
  <c r="D3427" i="103" s="1"/>
  <c r="AH3426" i="103"/>
  <c r="D3426" i="103"/>
  <c r="R3426" i="103" s="1"/>
  <c r="AH3425" i="103"/>
  <c r="AH3424" i="103"/>
  <c r="C3424" i="103"/>
  <c r="D3424" i="103" s="1"/>
  <c r="R3424" i="103" s="1"/>
  <c r="AH3423" i="103"/>
  <c r="D3423" i="103"/>
  <c r="R3423" i="103" s="1"/>
  <c r="AH3422" i="103"/>
  <c r="D3422" i="103"/>
  <c r="R3422" i="103" s="1"/>
  <c r="AH3421" i="103"/>
  <c r="D3421" i="103"/>
  <c r="R3421" i="103" s="1"/>
  <c r="AH3420" i="103"/>
  <c r="AH3419" i="103"/>
  <c r="D3419" i="103"/>
  <c r="R3419" i="103" s="1"/>
  <c r="AH3418" i="103"/>
  <c r="D3418" i="103"/>
  <c r="R3418" i="103" s="1"/>
  <c r="AH3417" i="103"/>
  <c r="D3417" i="103"/>
  <c r="R3417" i="103" s="1"/>
  <c r="AH3416" i="103"/>
  <c r="AH3415" i="103"/>
  <c r="D3415" i="103"/>
  <c r="AH3414" i="103"/>
  <c r="D3414" i="103"/>
  <c r="AH3413" i="103"/>
  <c r="D3413" i="103"/>
  <c r="AH3412" i="103"/>
  <c r="D3412" i="103"/>
  <c r="AH3411" i="103"/>
  <c r="E3411" i="103"/>
  <c r="E3412" i="103" s="1"/>
  <c r="C3411" i="103"/>
  <c r="D3411" i="103" s="1"/>
  <c r="AH3410" i="103"/>
  <c r="D3410" i="103"/>
  <c r="R3410" i="103" s="1"/>
  <c r="AH3409" i="103"/>
  <c r="AH3408" i="103"/>
  <c r="C3408" i="103"/>
  <c r="D3408" i="103" s="1"/>
  <c r="R3408" i="103" s="1"/>
  <c r="AH3407" i="103"/>
  <c r="D3407" i="103"/>
  <c r="R3407" i="103" s="1"/>
  <c r="AH3406" i="103"/>
  <c r="D3406" i="103"/>
  <c r="R3406" i="103" s="1"/>
  <c r="AH3405" i="103"/>
  <c r="D3405" i="103"/>
  <c r="R3405" i="103" s="1"/>
  <c r="AH3404" i="103"/>
  <c r="AH3403" i="103"/>
  <c r="D3403" i="103"/>
  <c r="R3403" i="103" s="1"/>
  <c r="AH3402" i="103"/>
  <c r="D3402" i="103"/>
  <c r="R3402" i="103" s="1"/>
  <c r="AH3401" i="103"/>
  <c r="D3401" i="103"/>
  <c r="R3401" i="103" s="1"/>
  <c r="AH3400" i="103"/>
  <c r="AH3399" i="103"/>
  <c r="D3399" i="103"/>
  <c r="AH3398" i="103"/>
  <c r="D3398" i="103"/>
  <c r="AH3397" i="103"/>
  <c r="D3397" i="103"/>
  <c r="AH3396" i="103"/>
  <c r="D3396" i="103"/>
  <c r="AH3395" i="103"/>
  <c r="E3395" i="103"/>
  <c r="D3395" i="103"/>
  <c r="AH3394" i="103"/>
  <c r="D3394" i="103"/>
  <c r="R3394" i="103" s="1"/>
  <c r="AH3393" i="103"/>
  <c r="AH3392" i="103"/>
  <c r="C3392" i="103"/>
  <c r="D3392" i="103" s="1"/>
  <c r="R3392" i="103" s="1"/>
  <c r="AH3391" i="103"/>
  <c r="D3391" i="103"/>
  <c r="R3391" i="103" s="1"/>
  <c r="AH3390" i="103"/>
  <c r="D3390" i="103"/>
  <c r="R3390" i="103" s="1"/>
  <c r="AH3389" i="103"/>
  <c r="D3389" i="103"/>
  <c r="R3389" i="103" s="1"/>
  <c r="AH3388" i="103"/>
  <c r="AH3387" i="103"/>
  <c r="D3387" i="103"/>
  <c r="R3387" i="103" s="1"/>
  <c r="AH3386" i="103"/>
  <c r="D3386" i="103"/>
  <c r="R3386" i="103" s="1"/>
  <c r="AH3385" i="103"/>
  <c r="D3385" i="103"/>
  <c r="R3385" i="103" s="1"/>
  <c r="AH3384" i="103"/>
  <c r="AH3383" i="103"/>
  <c r="D3383" i="103"/>
  <c r="AH3382" i="103"/>
  <c r="D3382" i="103"/>
  <c r="AH3381" i="103"/>
  <c r="D3381" i="103"/>
  <c r="AH3380" i="103"/>
  <c r="D3380" i="103"/>
  <c r="AH3379" i="103"/>
  <c r="E3379" i="103"/>
  <c r="C3379" i="103"/>
  <c r="D3379" i="103" s="1"/>
  <c r="AH3378" i="103"/>
  <c r="D3378" i="103"/>
  <c r="R3378" i="103" s="1"/>
  <c r="AH3377" i="103"/>
  <c r="AH3376" i="103"/>
  <c r="C3376" i="103"/>
  <c r="D3376" i="103" s="1"/>
  <c r="R3376" i="103" s="1"/>
  <c r="AH3375" i="103"/>
  <c r="D3375" i="103"/>
  <c r="R3375" i="103" s="1"/>
  <c r="AH3374" i="103"/>
  <c r="D3374" i="103"/>
  <c r="R3374" i="103" s="1"/>
  <c r="AH3373" i="103"/>
  <c r="D3373" i="103"/>
  <c r="R3373" i="103" s="1"/>
  <c r="AH3372" i="103"/>
  <c r="AH3371" i="103"/>
  <c r="D3371" i="103"/>
  <c r="AH3370" i="103"/>
  <c r="D3370" i="103"/>
  <c r="R3370" i="103" s="1"/>
  <c r="AH3369" i="103"/>
  <c r="D3369" i="103"/>
  <c r="R3369" i="103" s="1"/>
  <c r="AH3368" i="103"/>
  <c r="AH3367" i="103"/>
  <c r="D3367" i="103"/>
  <c r="AH3366" i="103"/>
  <c r="D3366" i="103"/>
  <c r="AH3365" i="103"/>
  <c r="D3365" i="103"/>
  <c r="AH3364" i="103"/>
  <c r="D3364" i="103"/>
  <c r="AH3363" i="103"/>
  <c r="E3363" i="103"/>
  <c r="C3363" i="103"/>
  <c r="D3363" i="103" s="1"/>
  <c r="AH3362" i="103"/>
  <c r="D3362" i="103"/>
  <c r="R3362" i="103" s="1"/>
  <c r="AH3361" i="103"/>
  <c r="AH3360" i="103"/>
  <c r="C3360" i="103"/>
  <c r="D3360" i="103" s="1"/>
  <c r="R3360" i="103" s="1"/>
  <c r="AH3359" i="103"/>
  <c r="D3359" i="103"/>
  <c r="R3359" i="103" s="1"/>
  <c r="AH3358" i="103"/>
  <c r="D3358" i="103"/>
  <c r="R3358" i="103" s="1"/>
  <c r="AH3357" i="103"/>
  <c r="D3357" i="103"/>
  <c r="R3357" i="103" s="1"/>
  <c r="AH3356" i="103"/>
  <c r="AH3355" i="103"/>
  <c r="D3355" i="103"/>
  <c r="R3355" i="103" s="1"/>
  <c r="AH3354" i="103"/>
  <c r="D3354" i="103"/>
  <c r="R3354" i="103" s="1"/>
  <c r="AH3353" i="103"/>
  <c r="D3353" i="103"/>
  <c r="R3353" i="103" s="1"/>
  <c r="AH3352" i="103"/>
  <c r="AH3351" i="103"/>
  <c r="D3351" i="103"/>
  <c r="AH3350" i="103"/>
  <c r="D3350" i="103"/>
  <c r="AH3349" i="103"/>
  <c r="D3349" i="103"/>
  <c r="AH3348" i="103"/>
  <c r="D3348" i="103"/>
  <c r="AH3347" i="103"/>
  <c r="E3347" i="103"/>
  <c r="C3347" i="103"/>
  <c r="D3347" i="103" s="1"/>
  <c r="AH3346" i="103"/>
  <c r="D3346" i="103"/>
  <c r="R3346" i="103" s="1"/>
  <c r="AH3345" i="103"/>
  <c r="AH3344" i="103"/>
  <c r="C3344" i="103"/>
  <c r="D3344" i="103" s="1"/>
  <c r="R3344" i="103" s="1"/>
  <c r="AH3343" i="103"/>
  <c r="D3343" i="103"/>
  <c r="R3343" i="103" s="1"/>
  <c r="AH3342" i="103"/>
  <c r="D3342" i="103"/>
  <c r="R3342" i="103" s="1"/>
  <c r="AH3341" i="103"/>
  <c r="D3341" i="103"/>
  <c r="R3341" i="103" s="1"/>
  <c r="AH3340" i="103"/>
  <c r="AH3339" i="103"/>
  <c r="D3339" i="103"/>
  <c r="R3339" i="103" s="1"/>
  <c r="AH3338" i="103"/>
  <c r="D3338" i="103"/>
  <c r="R3338" i="103" s="1"/>
  <c r="AH3337" i="103"/>
  <c r="D3337" i="103"/>
  <c r="R3337" i="103" s="1"/>
  <c r="AH3336" i="103"/>
  <c r="AH3335" i="103"/>
  <c r="D3335" i="103"/>
  <c r="AH3334" i="103"/>
  <c r="D3334" i="103"/>
  <c r="AH3333" i="103"/>
  <c r="D3333" i="103"/>
  <c r="AH3332" i="103"/>
  <c r="D3332" i="103"/>
  <c r="AH3331" i="103"/>
  <c r="E3331" i="103"/>
  <c r="E3332" i="103" s="1"/>
  <c r="C3331" i="103"/>
  <c r="D3331" i="103" s="1"/>
  <c r="AH3330" i="103"/>
  <c r="D3330" i="103"/>
  <c r="R3330" i="103" s="1"/>
  <c r="AH3329" i="103"/>
  <c r="AH3328" i="103"/>
  <c r="C3328" i="103"/>
  <c r="D3328" i="103" s="1"/>
  <c r="R3328" i="103" s="1"/>
  <c r="AH3327" i="103"/>
  <c r="D3327" i="103"/>
  <c r="R3327" i="103" s="1"/>
  <c r="AH3326" i="103"/>
  <c r="D3326" i="103"/>
  <c r="R3326" i="103" s="1"/>
  <c r="AH3325" i="103"/>
  <c r="D3325" i="103"/>
  <c r="R3325" i="103" s="1"/>
  <c r="AH3324" i="103"/>
  <c r="AH3323" i="103"/>
  <c r="D3323" i="103"/>
  <c r="R3323" i="103" s="1"/>
  <c r="AH3322" i="103"/>
  <c r="D3322" i="103"/>
  <c r="R3322" i="103" s="1"/>
  <c r="AH3321" i="103"/>
  <c r="D3321" i="103"/>
  <c r="R3321" i="103" s="1"/>
  <c r="AH3320" i="103"/>
  <c r="AH3319" i="103"/>
  <c r="D3319" i="103"/>
  <c r="AH3318" i="103"/>
  <c r="D3318" i="103"/>
  <c r="AH3317" i="103"/>
  <c r="D3317" i="103"/>
  <c r="AH3316" i="103"/>
  <c r="D3316" i="103"/>
  <c r="AH3315" i="103"/>
  <c r="E3315" i="103"/>
  <c r="E3316" i="103" s="1"/>
  <c r="C3315" i="103"/>
  <c r="D3315" i="103" s="1"/>
  <c r="AH3314" i="103"/>
  <c r="D3314" i="103"/>
  <c r="R3314" i="103" s="1"/>
  <c r="AH3313" i="103"/>
  <c r="AH3312" i="103"/>
  <c r="C3312" i="103"/>
  <c r="D3312" i="103" s="1"/>
  <c r="R3312" i="103" s="1"/>
  <c r="AH3311" i="103"/>
  <c r="D3311" i="103"/>
  <c r="R3311" i="103" s="1"/>
  <c r="AH3310" i="103"/>
  <c r="D3310" i="103"/>
  <c r="R3310" i="103" s="1"/>
  <c r="AH3309" i="103"/>
  <c r="D3309" i="103"/>
  <c r="R3309" i="103" s="1"/>
  <c r="AH3308" i="103"/>
  <c r="AH3307" i="103"/>
  <c r="D3307" i="103"/>
  <c r="R3307" i="103" s="1"/>
  <c r="AH3306" i="103"/>
  <c r="D3306" i="103"/>
  <c r="R3306" i="103" s="1"/>
  <c r="AH3305" i="103"/>
  <c r="D3305" i="103"/>
  <c r="R3305" i="103" s="1"/>
  <c r="AH3304" i="103"/>
  <c r="AH3303" i="103"/>
  <c r="D3303" i="103"/>
  <c r="AH3302" i="103"/>
  <c r="D3302" i="103"/>
  <c r="AH3301" i="103"/>
  <c r="D3301" i="103"/>
  <c r="AH3300" i="103"/>
  <c r="D3300" i="103"/>
  <c r="AH3299" i="103"/>
  <c r="E3299" i="103"/>
  <c r="C3299" i="103"/>
  <c r="D3299" i="103" s="1"/>
  <c r="AH3298" i="103"/>
  <c r="D3298" i="103"/>
  <c r="R3298" i="103" s="1"/>
  <c r="AH3297" i="103"/>
  <c r="AH3296" i="103"/>
  <c r="C3296" i="103"/>
  <c r="D3296" i="103" s="1"/>
  <c r="R3296" i="103" s="1"/>
  <c r="AH3295" i="103"/>
  <c r="D3295" i="103"/>
  <c r="R3295" i="103" s="1"/>
  <c r="AH3294" i="103"/>
  <c r="D3294" i="103"/>
  <c r="R3294" i="103" s="1"/>
  <c r="AH3293" i="103"/>
  <c r="D3293" i="103"/>
  <c r="R3293" i="103" s="1"/>
  <c r="AH3292" i="103"/>
  <c r="AH3291" i="103"/>
  <c r="D3291" i="103"/>
  <c r="R3291" i="103" s="1"/>
  <c r="AH3290" i="103"/>
  <c r="D3290" i="103"/>
  <c r="R3290" i="103" s="1"/>
  <c r="AH3289" i="103"/>
  <c r="D3289" i="103"/>
  <c r="R3289" i="103" s="1"/>
  <c r="AH3288" i="103"/>
  <c r="AH3287" i="103"/>
  <c r="D3287" i="103"/>
  <c r="AH3286" i="103"/>
  <c r="D3286" i="103"/>
  <c r="AH3285" i="103"/>
  <c r="D3285" i="103"/>
  <c r="AH3284" i="103"/>
  <c r="D3284" i="103"/>
  <c r="AH3283" i="103"/>
  <c r="E3283" i="103"/>
  <c r="C3283" i="103"/>
  <c r="D3283" i="103" s="1"/>
  <c r="AH3282" i="103"/>
  <c r="D3282" i="103"/>
  <c r="R3282" i="103" s="1"/>
  <c r="AH3281" i="103"/>
  <c r="AH3280" i="103"/>
  <c r="C3280" i="103"/>
  <c r="D3280" i="103" s="1"/>
  <c r="R3280" i="103" s="1"/>
  <c r="AH3279" i="103"/>
  <c r="D3279" i="103"/>
  <c r="R3279" i="103" s="1"/>
  <c r="AH3278" i="103"/>
  <c r="D3278" i="103"/>
  <c r="R3278" i="103" s="1"/>
  <c r="AH3277" i="103"/>
  <c r="D3277" i="103"/>
  <c r="R3277" i="103" s="1"/>
  <c r="AH3276" i="103"/>
  <c r="AH3275" i="103"/>
  <c r="D3275" i="103"/>
  <c r="R3275" i="103" s="1"/>
  <c r="AH3274" i="103"/>
  <c r="D3274" i="103"/>
  <c r="R3274" i="103" s="1"/>
  <c r="AH3273" i="103"/>
  <c r="D3273" i="103"/>
  <c r="R3273" i="103" s="1"/>
  <c r="AH3272" i="103"/>
  <c r="AH3271" i="103"/>
  <c r="D3271" i="103"/>
  <c r="AH3270" i="103"/>
  <c r="D3270" i="103"/>
  <c r="AH3269" i="103"/>
  <c r="D3269" i="103"/>
  <c r="AH3268" i="103"/>
  <c r="D3268" i="103"/>
  <c r="AH3267" i="103"/>
  <c r="E3267" i="103"/>
  <c r="C3267" i="103"/>
  <c r="D3267" i="103" s="1"/>
  <c r="AH3266" i="103"/>
  <c r="D3266" i="103"/>
  <c r="R3266" i="103" s="1"/>
  <c r="AH3265" i="103"/>
  <c r="AH3264" i="103"/>
  <c r="C3264" i="103"/>
  <c r="D3264" i="103" s="1"/>
  <c r="R3264" i="103" s="1"/>
  <c r="AH3263" i="103"/>
  <c r="D3263" i="103"/>
  <c r="R3263" i="103" s="1"/>
  <c r="AH3262" i="103"/>
  <c r="D3262" i="103"/>
  <c r="AH3261" i="103"/>
  <c r="D3261" i="103"/>
  <c r="R3261" i="103" s="1"/>
  <c r="AH3260" i="103"/>
  <c r="AH3259" i="103"/>
  <c r="D3259" i="103"/>
  <c r="R3259" i="103" s="1"/>
  <c r="AH3258" i="103"/>
  <c r="D3258" i="103"/>
  <c r="R3258" i="103" s="1"/>
  <c r="AH3257" i="103"/>
  <c r="D3257" i="103"/>
  <c r="R3257" i="103" s="1"/>
  <c r="AH3256" i="103"/>
  <c r="AH3255" i="103"/>
  <c r="D3255" i="103"/>
  <c r="AH3254" i="103"/>
  <c r="D3254" i="103"/>
  <c r="AH3253" i="103"/>
  <c r="D3253" i="103"/>
  <c r="AH3252" i="103"/>
  <c r="D3252" i="103"/>
  <c r="AH3251" i="103"/>
  <c r="E3251" i="103"/>
  <c r="E3252" i="103" s="1"/>
  <c r="C3251" i="103"/>
  <c r="D3251" i="103" s="1"/>
  <c r="AH3250" i="103"/>
  <c r="D3250" i="103"/>
  <c r="R3250" i="103" s="1"/>
  <c r="AH3249" i="103"/>
  <c r="AH3248" i="103"/>
  <c r="C3248" i="103"/>
  <c r="D3248" i="103" s="1"/>
  <c r="AH3247" i="103"/>
  <c r="D3247" i="103"/>
  <c r="AH3246" i="103"/>
  <c r="D3246" i="103"/>
  <c r="R3246" i="103" s="1"/>
  <c r="AH3245" i="103"/>
  <c r="D3245" i="103"/>
  <c r="R3245" i="103" s="1"/>
  <c r="AH3244" i="103"/>
  <c r="AH3243" i="103"/>
  <c r="D3243" i="103"/>
  <c r="R3243" i="103" s="1"/>
  <c r="AH3242" i="103"/>
  <c r="D3242" i="103"/>
  <c r="R3242" i="103" s="1"/>
  <c r="AH3241" i="103"/>
  <c r="D3241" i="103"/>
  <c r="R3241" i="103" s="1"/>
  <c r="AH3240" i="103"/>
  <c r="AH3239" i="103"/>
  <c r="D3239" i="103"/>
  <c r="AH3238" i="103"/>
  <c r="D3238" i="103"/>
  <c r="AH3237" i="103"/>
  <c r="D3237" i="103"/>
  <c r="AH3236" i="103"/>
  <c r="D3236" i="103"/>
  <c r="AH3235" i="103"/>
  <c r="E3235" i="103"/>
  <c r="C3235" i="103"/>
  <c r="D3235" i="103" s="1"/>
  <c r="AH3234" i="103"/>
  <c r="D3234" i="103"/>
  <c r="R3234" i="103" s="1"/>
  <c r="AH3233" i="103"/>
  <c r="AH3232" i="103"/>
  <c r="C3232" i="103"/>
  <c r="D3232" i="103" s="1"/>
  <c r="R3232" i="103" s="1"/>
  <c r="AH3231" i="103"/>
  <c r="D3231" i="103"/>
  <c r="R3231" i="103" s="1"/>
  <c r="AH3230" i="103"/>
  <c r="D3230" i="103"/>
  <c r="R3230" i="103" s="1"/>
  <c r="AH3229" i="103"/>
  <c r="D3229" i="103"/>
  <c r="R3229" i="103" s="1"/>
  <c r="AH3228" i="103"/>
  <c r="AH3227" i="103"/>
  <c r="D3227" i="103"/>
  <c r="R3227" i="103" s="1"/>
  <c r="AH3226" i="103"/>
  <c r="D3226" i="103"/>
  <c r="R3226" i="103" s="1"/>
  <c r="AH3225" i="103"/>
  <c r="D3225" i="103"/>
  <c r="R3225" i="103" s="1"/>
  <c r="AH3224" i="103"/>
  <c r="AH3223" i="103"/>
  <c r="D3223" i="103"/>
  <c r="AH3222" i="103"/>
  <c r="D3222" i="103"/>
  <c r="AH3221" i="103"/>
  <c r="D3221" i="103"/>
  <c r="AH3220" i="103"/>
  <c r="D3220" i="103"/>
  <c r="AH3219" i="103"/>
  <c r="E3219" i="103"/>
  <c r="C3219" i="103"/>
  <c r="D3219" i="103" s="1"/>
  <c r="AH3218" i="103"/>
  <c r="D3218" i="103"/>
  <c r="R3218" i="103" s="1"/>
  <c r="AH3217" i="103"/>
  <c r="AH3216" i="103"/>
  <c r="C3216" i="103"/>
  <c r="D3216" i="103" s="1"/>
  <c r="R3216" i="103" s="1"/>
  <c r="AH3215" i="103"/>
  <c r="D3215" i="103"/>
  <c r="R3215" i="103" s="1"/>
  <c r="AH3214" i="103"/>
  <c r="D3214" i="103"/>
  <c r="R3214" i="103" s="1"/>
  <c r="AH3213" i="103"/>
  <c r="D3213" i="103"/>
  <c r="R3213" i="103" s="1"/>
  <c r="AH3212" i="103"/>
  <c r="AH3211" i="103"/>
  <c r="D3211" i="103"/>
  <c r="R3211" i="103" s="1"/>
  <c r="AH3210" i="103"/>
  <c r="D3210" i="103"/>
  <c r="R3210" i="103" s="1"/>
  <c r="AH3209" i="103"/>
  <c r="D3209" i="103"/>
  <c r="R3209" i="103" s="1"/>
  <c r="AH3208" i="103"/>
  <c r="AH3207" i="103"/>
  <c r="D3207" i="103"/>
  <c r="AH3206" i="103"/>
  <c r="D3206" i="103"/>
  <c r="AH3205" i="103"/>
  <c r="D3205" i="103"/>
  <c r="AH3204" i="103"/>
  <c r="D3204" i="103"/>
  <c r="AH3203" i="103"/>
  <c r="E3203" i="103"/>
  <c r="C3203" i="103"/>
  <c r="D3203" i="103" s="1"/>
  <c r="AH3202" i="103"/>
  <c r="D3202" i="103"/>
  <c r="R3202" i="103" s="1"/>
  <c r="AH3201" i="103"/>
  <c r="AH3200" i="103"/>
  <c r="C3200" i="103"/>
  <c r="D3200" i="103" s="1"/>
  <c r="R3200" i="103" s="1"/>
  <c r="AH3199" i="103"/>
  <c r="D3199" i="103"/>
  <c r="R3199" i="103" s="1"/>
  <c r="AH3198" i="103"/>
  <c r="D3198" i="103"/>
  <c r="R3198" i="103" s="1"/>
  <c r="AH3197" i="103"/>
  <c r="D3197" i="103"/>
  <c r="R3197" i="103" s="1"/>
  <c r="AH3196" i="103"/>
  <c r="AH3195" i="103"/>
  <c r="D3195" i="103"/>
  <c r="R3195" i="103" s="1"/>
  <c r="AH3194" i="103"/>
  <c r="D3194" i="103"/>
  <c r="R3194" i="103" s="1"/>
  <c r="AH3193" i="103"/>
  <c r="D3193" i="103"/>
  <c r="R3193" i="103" s="1"/>
  <c r="AH3192" i="103"/>
  <c r="AH3191" i="103"/>
  <c r="D3191" i="103"/>
  <c r="AH3190" i="103"/>
  <c r="D3190" i="103"/>
  <c r="AH3189" i="103"/>
  <c r="D3189" i="103"/>
  <c r="AH3188" i="103"/>
  <c r="D3188" i="103"/>
  <c r="AH3187" i="103"/>
  <c r="E3187" i="103"/>
  <c r="D3187" i="103"/>
  <c r="AH3186" i="103"/>
  <c r="D3186" i="103"/>
  <c r="R3186" i="103" s="1"/>
  <c r="AH3185" i="103"/>
  <c r="AH3184" i="103"/>
  <c r="C3184" i="103"/>
  <c r="D3184" i="103" s="1"/>
  <c r="R3184" i="103" s="1"/>
  <c r="AH3183" i="103"/>
  <c r="D3183" i="103"/>
  <c r="R3183" i="103" s="1"/>
  <c r="AH3182" i="103"/>
  <c r="D3182" i="103"/>
  <c r="R3182" i="103" s="1"/>
  <c r="AH3181" i="103"/>
  <c r="D3181" i="103"/>
  <c r="R3181" i="103" s="1"/>
  <c r="AH3180" i="103"/>
  <c r="AH3179" i="103"/>
  <c r="D3179" i="103"/>
  <c r="AH3178" i="103"/>
  <c r="D3178" i="103"/>
  <c r="R3178" i="103" s="1"/>
  <c r="AH3177" i="103"/>
  <c r="D3177" i="103"/>
  <c r="R3177" i="103" s="1"/>
  <c r="AH3176" i="103"/>
  <c r="AH3175" i="103"/>
  <c r="D3175" i="103"/>
  <c r="AH3174" i="103"/>
  <c r="D3174" i="103"/>
  <c r="AH3173" i="103"/>
  <c r="D3173" i="103"/>
  <c r="AH3172" i="103"/>
  <c r="D3172" i="103"/>
  <c r="AH3171" i="103"/>
  <c r="E3171" i="103"/>
  <c r="C3171" i="103"/>
  <c r="D3171" i="103" s="1"/>
  <c r="AH3170" i="103"/>
  <c r="D3170" i="103"/>
  <c r="R3170" i="103" s="1"/>
  <c r="AH3169" i="103"/>
  <c r="AH3168" i="103"/>
  <c r="C3168" i="103"/>
  <c r="D3168" i="103" s="1"/>
  <c r="R3168" i="103" s="1"/>
  <c r="AH3167" i="103"/>
  <c r="D3167" i="103"/>
  <c r="R3167" i="103" s="1"/>
  <c r="AH3166" i="103"/>
  <c r="D3166" i="103"/>
  <c r="AH3165" i="103"/>
  <c r="D3165" i="103"/>
  <c r="R3165" i="103" s="1"/>
  <c r="AH3164" i="103"/>
  <c r="AH3163" i="103"/>
  <c r="D3163" i="103"/>
  <c r="AH3162" i="103"/>
  <c r="D3162" i="103"/>
  <c r="AH3161" i="103"/>
  <c r="D3161" i="103"/>
  <c r="AH3160" i="103"/>
  <c r="AH3159" i="103"/>
  <c r="D3159" i="103"/>
  <c r="AH3158" i="103"/>
  <c r="D3158" i="103"/>
  <c r="AH3157" i="103"/>
  <c r="D3157" i="103"/>
  <c r="AH3156" i="103"/>
  <c r="D3156" i="103"/>
  <c r="AH3155" i="103"/>
  <c r="E3155" i="103"/>
  <c r="C3155" i="103"/>
  <c r="D3155" i="103" s="1"/>
  <c r="AH3154" i="103"/>
  <c r="D3154" i="103"/>
  <c r="R3154" i="103" s="1"/>
  <c r="AH3153" i="103"/>
  <c r="AH3152" i="103"/>
  <c r="C3152" i="103"/>
  <c r="D3152" i="103" s="1"/>
  <c r="R3152" i="103" s="1"/>
  <c r="AH3151" i="103"/>
  <c r="D3151" i="103"/>
  <c r="R3151" i="103" s="1"/>
  <c r="AH3150" i="103"/>
  <c r="D3150" i="103"/>
  <c r="R3150" i="103" s="1"/>
  <c r="AH3149" i="103"/>
  <c r="D3149" i="103"/>
  <c r="R3149" i="103" s="1"/>
  <c r="AH3148" i="103"/>
  <c r="AH3147" i="103"/>
  <c r="D3147" i="103"/>
  <c r="R3147" i="103" s="1"/>
  <c r="AH3146" i="103"/>
  <c r="D3146" i="103"/>
  <c r="R3146" i="103" s="1"/>
  <c r="AH3145" i="103"/>
  <c r="D3145" i="103"/>
  <c r="R3145" i="103" s="1"/>
  <c r="AH3144" i="103"/>
  <c r="AH3143" i="103"/>
  <c r="D3143" i="103"/>
  <c r="AH3142" i="103"/>
  <c r="D3142" i="103"/>
  <c r="AH3141" i="103"/>
  <c r="D3141" i="103"/>
  <c r="AH3140" i="103"/>
  <c r="D3140" i="103"/>
  <c r="AH3139" i="103"/>
  <c r="E3139" i="103"/>
  <c r="C3139" i="103"/>
  <c r="D3139" i="103" s="1"/>
  <c r="AH3138" i="103"/>
  <c r="D3138" i="103"/>
  <c r="R3138" i="103" s="1"/>
  <c r="AH3137" i="103"/>
  <c r="AH3136" i="103"/>
  <c r="C3136" i="103"/>
  <c r="D3136" i="103" s="1"/>
  <c r="R3136" i="103" s="1"/>
  <c r="AH3135" i="103"/>
  <c r="D3135" i="103"/>
  <c r="R3135" i="103" s="1"/>
  <c r="AH3134" i="103"/>
  <c r="D3134" i="103"/>
  <c r="R3134" i="103" s="1"/>
  <c r="AH3133" i="103"/>
  <c r="D3133" i="103"/>
  <c r="R3133" i="103" s="1"/>
  <c r="AH3132" i="103"/>
  <c r="AH3131" i="103"/>
  <c r="D3131" i="103"/>
  <c r="R3131" i="103" s="1"/>
  <c r="AH3130" i="103"/>
  <c r="D3130" i="103"/>
  <c r="R3130" i="103" s="1"/>
  <c r="AH3129" i="103"/>
  <c r="D3129" i="103"/>
  <c r="R3129" i="103" s="1"/>
  <c r="AH3128" i="103"/>
  <c r="AH3127" i="103"/>
  <c r="D3127" i="103"/>
  <c r="AH3126" i="103"/>
  <c r="D3126" i="103"/>
  <c r="AH3125" i="103"/>
  <c r="D3125" i="103"/>
  <c r="AH3124" i="103"/>
  <c r="D3124" i="103"/>
  <c r="AH3123" i="103"/>
  <c r="E3123" i="103"/>
  <c r="C3123" i="103"/>
  <c r="D3123" i="103" s="1"/>
  <c r="AH3122" i="103"/>
  <c r="D3122" i="103"/>
  <c r="R3122" i="103" s="1"/>
  <c r="E3204" i="103" l="1"/>
  <c r="E3172" i="103"/>
  <c r="E3236" i="103"/>
  <c r="E3364" i="103"/>
  <c r="E4443" i="103"/>
  <c r="R4442" i="103"/>
  <c r="AJ604" i="94"/>
  <c r="W604" i="94" s="1"/>
  <c r="C605" i="94"/>
  <c r="E4348" i="103"/>
  <c r="T3894" i="103"/>
  <c r="AC3894" i="103"/>
  <c r="U3894" i="103" s="1"/>
  <c r="AC4154" i="103"/>
  <c r="U4154" i="103" s="1"/>
  <c r="T4154" i="103"/>
  <c r="R4154" i="103"/>
  <c r="E4220" i="103"/>
  <c r="R4219" i="103"/>
  <c r="AJ581" i="94"/>
  <c r="W581" i="94" s="1"/>
  <c r="C582" i="94"/>
  <c r="V581" i="94"/>
  <c r="R3978" i="103"/>
  <c r="R4106" i="103"/>
  <c r="R4026" i="103"/>
  <c r="R4123" i="103"/>
  <c r="R4059" i="103"/>
  <c r="E3799" i="103"/>
  <c r="R3799" i="103" s="1"/>
  <c r="E4170" i="103"/>
  <c r="E4155" i="103"/>
  <c r="E4139" i="103"/>
  <c r="E4124" i="103"/>
  <c r="E4107" i="103"/>
  <c r="E4092" i="103"/>
  <c r="E4075" i="103"/>
  <c r="E4060" i="103"/>
  <c r="E4044" i="103"/>
  <c r="E4027" i="103"/>
  <c r="E4011" i="103"/>
  <c r="E3995" i="103"/>
  <c r="E3979" i="103"/>
  <c r="C561" i="94"/>
  <c r="AJ560" i="94"/>
  <c r="W560" i="94" s="1"/>
  <c r="R3845" i="103"/>
  <c r="R3942" i="103"/>
  <c r="R3910" i="103"/>
  <c r="R3830" i="103"/>
  <c r="R3894" i="103"/>
  <c r="R3861" i="103"/>
  <c r="R3878" i="103"/>
  <c r="E3960" i="103"/>
  <c r="E3943" i="103"/>
  <c r="E3928" i="103"/>
  <c r="R3927" i="103"/>
  <c r="R3750" i="103"/>
  <c r="E3831" i="103"/>
  <c r="E3895" i="103"/>
  <c r="E3862" i="103"/>
  <c r="E3879" i="103"/>
  <c r="E3911" i="103"/>
  <c r="E3846" i="103"/>
  <c r="E3783" i="103"/>
  <c r="R3783" i="103" s="1"/>
  <c r="E3816" i="103"/>
  <c r="E3767" i="103"/>
  <c r="R3767" i="103" s="1"/>
  <c r="E3751" i="103"/>
  <c r="R3734" i="103"/>
  <c r="E3735" i="103"/>
  <c r="E3719" i="103"/>
  <c r="R3718" i="103"/>
  <c r="AJ538" i="94"/>
  <c r="W538" i="94" s="1"/>
  <c r="V538" i="94"/>
  <c r="C539" i="94"/>
  <c r="V520" i="94"/>
  <c r="C521" i="94"/>
  <c r="AJ520" i="94"/>
  <c r="W520" i="94" s="1"/>
  <c r="D3592" i="103"/>
  <c r="R3316" i="103"/>
  <c r="R3475" i="103"/>
  <c r="R3651" i="103"/>
  <c r="R3571" i="103"/>
  <c r="R3572" i="103"/>
  <c r="D3608" i="103"/>
  <c r="R3492" i="103"/>
  <c r="R3331" i="103"/>
  <c r="E3396" i="103"/>
  <c r="E3397" i="103" s="1"/>
  <c r="R3397" i="103" s="1"/>
  <c r="R3620" i="103"/>
  <c r="R3219" i="103"/>
  <c r="R3332" i="103"/>
  <c r="R3603" i="103"/>
  <c r="R3619" i="103"/>
  <c r="R3412" i="103"/>
  <c r="R3283" i="103"/>
  <c r="R3507" i="103"/>
  <c r="R3539" i="103"/>
  <c r="D3288" i="103"/>
  <c r="D3304" i="103"/>
  <c r="R3347" i="103"/>
  <c r="D3512" i="103"/>
  <c r="R3699" i="103"/>
  <c r="R3252" i="103"/>
  <c r="R3299" i="103"/>
  <c r="D3528" i="103"/>
  <c r="R3123" i="103"/>
  <c r="R3395" i="103"/>
  <c r="R3427" i="103"/>
  <c r="R3667" i="103"/>
  <c r="R3683" i="103"/>
  <c r="R3139" i="103"/>
  <c r="R3203" i="103"/>
  <c r="R3267" i="103"/>
  <c r="R3315" i="103"/>
  <c r="R3411" i="103"/>
  <c r="R3443" i="103"/>
  <c r="R3524" i="103"/>
  <c r="R3652" i="103"/>
  <c r="R3363" i="103"/>
  <c r="R3379" i="103"/>
  <c r="D3448" i="103"/>
  <c r="R3635" i="103"/>
  <c r="R3155" i="103"/>
  <c r="R3171" i="103"/>
  <c r="R3187" i="103"/>
  <c r="R3428" i="103"/>
  <c r="R3459" i="103"/>
  <c r="R3587" i="103"/>
  <c r="E3668" i="103"/>
  <c r="D3704" i="103"/>
  <c r="D3688" i="103"/>
  <c r="D3672" i="103"/>
  <c r="D3656" i="103"/>
  <c r="D3640" i="103"/>
  <c r="E3700" i="103"/>
  <c r="E3684" i="103"/>
  <c r="R3684" i="103" s="1"/>
  <c r="E3669" i="103"/>
  <c r="E3653" i="103"/>
  <c r="R3653" i="103" s="1"/>
  <c r="E3636" i="103"/>
  <c r="D3624" i="103"/>
  <c r="E3621" i="103"/>
  <c r="D3576" i="103"/>
  <c r="E3573" i="103"/>
  <c r="D3560" i="103"/>
  <c r="R3555" i="103"/>
  <c r="D3544" i="103"/>
  <c r="R3523" i="103"/>
  <c r="D3496" i="103"/>
  <c r="E3493" i="103"/>
  <c r="R3493" i="103" s="1"/>
  <c r="R3491" i="103"/>
  <c r="D3480" i="103"/>
  <c r="D3464" i="103"/>
  <c r="E3460" i="103"/>
  <c r="R3460" i="103" s="1"/>
  <c r="D3432" i="103"/>
  <c r="D3416" i="103"/>
  <c r="D3400" i="103"/>
  <c r="D3384" i="103"/>
  <c r="E3380" i="103"/>
  <c r="D3352" i="103"/>
  <c r="D3336" i="103"/>
  <c r="D3320" i="103"/>
  <c r="E3317" i="103"/>
  <c r="E3318" i="103" s="1"/>
  <c r="R3318" i="103" s="1"/>
  <c r="D3272" i="103"/>
  <c r="D3256" i="103"/>
  <c r="R3251" i="103"/>
  <c r="R3236" i="103"/>
  <c r="R3235" i="103"/>
  <c r="D3240" i="103"/>
  <c r="D3224" i="103"/>
  <c r="R3204" i="103"/>
  <c r="D3208" i="103"/>
  <c r="D3192" i="103"/>
  <c r="R3172" i="103"/>
  <c r="D3176" i="103"/>
  <c r="D3160" i="103"/>
  <c r="E3156" i="103"/>
  <c r="D3144" i="103"/>
  <c r="D3128" i="103"/>
  <c r="E3556" i="103"/>
  <c r="R3556" i="103" s="1"/>
  <c r="E3588" i="103"/>
  <c r="E3604" i="103"/>
  <c r="R3604" i="103" s="1"/>
  <c r="E3525" i="103"/>
  <c r="R3525" i="103" s="1"/>
  <c r="E3508" i="103"/>
  <c r="R3508" i="103" s="1"/>
  <c r="E3540" i="103"/>
  <c r="R3540" i="103" s="1"/>
  <c r="E3429" i="103"/>
  <c r="R3429" i="103" s="1"/>
  <c r="E3444" i="103"/>
  <c r="R3444" i="103" s="1"/>
  <c r="E3476" i="103"/>
  <c r="R3476" i="103" s="1"/>
  <c r="D3368" i="103"/>
  <c r="E3413" i="103"/>
  <c r="R3413" i="103" s="1"/>
  <c r="E3300" i="103"/>
  <c r="R3300" i="103" s="1"/>
  <c r="E3333" i="103"/>
  <c r="R3333" i="103" s="1"/>
  <c r="E3348" i="103"/>
  <c r="R3348" i="103" s="1"/>
  <c r="E3253" i="103"/>
  <c r="R3253" i="103" s="1"/>
  <c r="E3268" i="103"/>
  <c r="R3268" i="103" s="1"/>
  <c r="E3284" i="103"/>
  <c r="R3284" i="103" s="1"/>
  <c r="E3205" i="103"/>
  <c r="E3188" i="103"/>
  <c r="R3188" i="103" s="1"/>
  <c r="E3220" i="103"/>
  <c r="R3220" i="103" s="1"/>
  <c r="E3140" i="103"/>
  <c r="R3140" i="103" s="1"/>
  <c r="E3124" i="103"/>
  <c r="R3124" i="103" s="1"/>
  <c r="AH3" i="103"/>
  <c r="AH4" i="103"/>
  <c r="AH5" i="103"/>
  <c r="AH6" i="103"/>
  <c r="AH7" i="103"/>
  <c r="AH8" i="103"/>
  <c r="AH9" i="103"/>
  <c r="AH10" i="103"/>
  <c r="AH11" i="103"/>
  <c r="AH12" i="103"/>
  <c r="AH13" i="103"/>
  <c r="AH14" i="103"/>
  <c r="AH15" i="103"/>
  <c r="AH16" i="103"/>
  <c r="AH17" i="103"/>
  <c r="AH18" i="103"/>
  <c r="AH19" i="103"/>
  <c r="AH20" i="103"/>
  <c r="AH21" i="103"/>
  <c r="AH22" i="103"/>
  <c r="AH23" i="103"/>
  <c r="AH24" i="103"/>
  <c r="AH25" i="103"/>
  <c r="AH26" i="103"/>
  <c r="AH27" i="103"/>
  <c r="AH28" i="103"/>
  <c r="AH29" i="103"/>
  <c r="AH30" i="103"/>
  <c r="AH31" i="103"/>
  <c r="AH32" i="103"/>
  <c r="AH33" i="103"/>
  <c r="AH34" i="103"/>
  <c r="AH35" i="103"/>
  <c r="AH36" i="103"/>
  <c r="AH37" i="103"/>
  <c r="AH38" i="103"/>
  <c r="AH39" i="103"/>
  <c r="AH40" i="103"/>
  <c r="AH41" i="103"/>
  <c r="AH42" i="103"/>
  <c r="AH43" i="103"/>
  <c r="AH44" i="103"/>
  <c r="AH45" i="103"/>
  <c r="AH46" i="103"/>
  <c r="AH47" i="103"/>
  <c r="AH48" i="103"/>
  <c r="AH49" i="103"/>
  <c r="AH50" i="103"/>
  <c r="AH51" i="103"/>
  <c r="AH52" i="103"/>
  <c r="AH53" i="103"/>
  <c r="AH54" i="103"/>
  <c r="AH55" i="103"/>
  <c r="AH56" i="103"/>
  <c r="AH57" i="103"/>
  <c r="AH58" i="103"/>
  <c r="AH59" i="103"/>
  <c r="AH60" i="103"/>
  <c r="AH61" i="103"/>
  <c r="AH62" i="103"/>
  <c r="AH63" i="103"/>
  <c r="AH64" i="103"/>
  <c r="AH65" i="103"/>
  <c r="AH66" i="103"/>
  <c r="AH67" i="103"/>
  <c r="AH68" i="103"/>
  <c r="AH69" i="103"/>
  <c r="AH70" i="103"/>
  <c r="AH71" i="103"/>
  <c r="AH72" i="103"/>
  <c r="AH73" i="103"/>
  <c r="AH74" i="103"/>
  <c r="AH75" i="103"/>
  <c r="AH76" i="103"/>
  <c r="AH77" i="103"/>
  <c r="AH78" i="103"/>
  <c r="AH79" i="103"/>
  <c r="AH80" i="103"/>
  <c r="AH81" i="103"/>
  <c r="AH82" i="103"/>
  <c r="AH83" i="103"/>
  <c r="AH84" i="103"/>
  <c r="AH85" i="103"/>
  <c r="AH86" i="103"/>
  <c r="AH87" i="103"/>
  <c r="AH88" i="103"/>
  <c r="AH89" i="103"/>
  <c r="AH90" i="103"/>
  <c r="AH91" i="103"/>
  <c r="AH92" i="103"/>
  <c r="AH93" i="103"/>
  <c r="AH94" i="103"/>
  <c r="AH95" i="103"/>
  <c r="AH96" i="103"/>
  <c r="AH97" i="103"/>
  <c r="AH98" i="103"/>
  <c r="AH99" i="103"/>
  <c r="AH100" i="103"/>
  <c r="AH101" i="103"/>
  <c r="AH102" i="103"/>
  <c r="AH103" i="103"/>
  <c r="AH104" i="103"/>
  <c r="AH105" i="103"/>
  <c r="AH106" i="103"/>
  <c r="AH107" i="103"/>
  <c r="AH108" i="103"/>
  <c r="AH109" i="103"/>
  <c r="AH110" i="103"/>
  <c r="AH111" i="103"/>
  <c r="AH112" i="103"/>
  <c r="AH113" i="103"/>
  <c r="AH114" i="103"/>
  <c r="AH115" i="103"/>
  <c r="AH116" i="103"/>
  <c r="AH117" i="103"/>
  <c r="AH118" i="103"/>
  <c r="AH119" i="103"/>
  <c r="AH120" i="103"/>
  <c r="AH121" i="103"/>
  <c r="AH122" i="103"/>
  <c r="AH123" i="103"/>
  <c r="AH124" i="103"/>
  <c r="AH125" i="103"/>
  <c r="AH126" i="103"/>
  <c r="AH127" i="103"/>
  <c r="AH128" i="103"/>
  <c r="AH129" i="103"/>
  <c r="AH130" i="103"/>
  <c r="AH131" i="103"/>
  <c r="AH132" i="103"/>
  <c r="AH133" i="103"/>
  <c r="AH134" i="103"/>
  <c r="AH135" i="103"/>
  <c r="AH136" i="103"/>
  <c r="AH137" i="103"/>
  <c r="AH138" i="103"/>
  <c r="AH139" i="103"/>
  <c r="AH140" i="103"/>
  <c r="AH141" i="103"/>
  <c r="AH142" i="103"/>
  <c r="AH143" i="103"/>
  <c r="AH144" i="103"/>
  <c r="AH145" i="103"/>
  <c r="AH146" i="103"/>
  <c r="AH147" i="103"/>
  <c r="AH148" i="103"/>
  <c r="AH149" i="103"/>
  <c r="AH150" i="103"/>
  <c r="AH151" i="103"/>
  <c r="AH152" i="103"/>
  <c r="AH153" i="103"/>
  <c r="AH154" i="103"/>
  <c r="AH155" i="103"/>
  <c r="AH156" i="103"/>
  <c r="AH157" i="103"/>
  <c r="AH158" i="103"/>
  <c r="AH159" i="103"/>
  <c r="AH160" i="103"/>
  <c r="AH161" i="103"/>
  <c r="AH162" i="103"/>
  <c r="AH163" i="103"/>
  <c r="AH164" i="103"/>
  <c r="AH165" i="103"/>
  <c r="AH166" i="103"/>
  <c r="AH167" i="103"/>
  <c r="AH168" i="103"/>
  <c r="AH169" i="103"/>
  <c r="AH170" i="103"/>
  <c r="AH171" i="103"/>
  <c r="AH172" i="103"/>
  <c r="AH173" i="103"/>
  <c r="AH174" i="103"/>
  <c r="AH175" i="103"/>
  <c r="AH176" i="103"/>
  <c r="AH177" i="103"/>
  <c r="AH178" i="103"/>
  <c r="AH179" i="103"/>
  <c r="AH180" i="103"/>
  <c r="AH181" i="103"/>
  <c r="AH182" i="103"/>
  <c r="AH183" i="103"/>
  <c r="AH184" i="103"/>
  <c r="AH185" i="103"/>
  <c r="AH186" i="103"/>
  <c r="AH187" i="103"/>
  <c r="AH188" i="103"/>
  <c r="AH189" i="103"/>
  <c r="AH190" i="103"/>
  <c r="AH191" i="103"/>
  <c r="AH192" i="103"/>
  <c r="AH193" i="103"/>
  <c r="AH194" i="103"/>
  <c r="AH195" i="103"/>
  <c r="AH196" i="103"/>
  <c r="AH197" i="103"/>
  <c r="AH198" i="103"/>
  <c r="AH199" i="103"/>
  <c r="AH200" i="103"/>
  <c r="AH201" i="103"/>
  <c r="AH202" i="103"/>
  <c r="AH203" i="103"/>
  <c r="AH204" i="103"/>
  <c r="AH205" i="103"/>
  <c r="AH206" i="103"/>
  <c r="AH207" i="103"/>
  <c r="AH208" i="103"/>
  <c r="AH209" i="103"/>
  <c r="AH210" i="103"/>
  <c r="AH211" i="103"/>
  <c r="AH212" i="103"/>
  <c r="AH213" i="103"/>
  <c r="AH214" i="103"/>
  <c r="AH215" i="103"/>
  <c r="AH216" i="103"/>
  <c r="AH217" i="103"/>
  <c r="AH218" i="103"/>
  <c r="AH219" i="103"/>
  <c r="AH220" i="103"/>
  <c r="AH221" i="103"/>
  <c r="AH222" i="103"/>
  <c r="AH223" i="103"/>
  <c r="AH224" i="103"/>
  <c r="AH225" i="103"/>
  <c r="AH226" i="103"/>
  <c r="AH227" i="103"/>
  <c r="AH228" i="103"/>
  <c r="AH229" i="103"/>
  <c r="AH230" i="103"/>
  <c r="AH231" i="103"/>
  <c r="AH232" i="103"/>
  <c r="AH233" i="103"/>
  <c r="AH234" i="103"/>
  <c r="AH235" i="103"/>
  <c r="AH236" i="103"/>
  <c r="AH237" i="103"/>
  <c r="AH238" i="103"/>
  <c r="AH239" i="103"/>
  <c r="AH240" i="103"/>
  <c r="AH241" i="103"/>
  <c r="AH242" i="103"/>
  <c r="AH243" i="103"/>
  <c r="AH244" i="103"/>
  <c r="AH245" i="103"/>
  <c r="AH246" i="103"/>
  <c r="AH247" i="103"/>
  <c r="AH248" i="103"/>
  <c r="AH249" i="103"/>
  <c r="AH250" i="103"/>
  <c r="AH251" i="103"/>
  <c r="AH252" i="103"/>
  <c r="AH253" i="103"/>
  <c r="AH254" i="103"/>
  <c r="AH255" i="103"/>
  <c r="AH256" i="103"/>
  <c r="AH257" i="103"/>
  <c r="AH258" i="103"/>
  <c r="AH259" i="103"/>
  <c r="AH260" i="103"/>
  <c r="AH261" i="103"/>
  <c r="AH262" i="103"/>
  <c r="AH263" i="103"/>
  <c r="AH264" i="103"/>
  <c r="AH265" i="103"/>
  <c r="AH266" i="103"/>
  <c r="AH267" i="103"/>
  <c r="AH268" i="103"/>
  <c r="AH269" i="103"/>
  <c r="AH270" i="103"/>
  <c r="AH271" i="103"/>
  <c r="AH272" i="103"/>
  <c r="AH273" i="103"/>
  <c r="AH274" i="103"/>
  <c r="AH275" i="103"/>
  <c r="AH276" i="103"/>
  <c r="AH277" i="103"/>
  <c r="AH278" i="103"/>
  <c r="AH279" i="103"/>
  <c r="AH280" i="103"/>
  <c r="AH281" i="103"/>
  <c r="AH282" i="103"/>
  <c r="AH283" i="103"/>
  <c r="AH284" i="103"/>
  <c r="AH285" i="103"/>
  <c r="AH286" i="103"/>
  <c r="AH287" i="103"/>
  <c r="AH288" i="103"/>
  <c r="AH289" i="103"/>
  <c r="AH290" i="103"/>
  <c r="AH291" i="103"/>
  <c r="AH292" i="103"/>
  <c r="AH293" i="103"/>
  <c r="AH294" i="103"/>
  <c r="AH295" i="103"/>
  <c r="AH296" i="103"/>
  <c r="AH297" i="103"/>
  <c r="AH298" i="103"/>
  <c r="AH299" i="103"/>
  <c r="AH300" i="103"/>
  <c r="AH301" i="103"/>
  <c r="AH302" i="103"/>
  <c r="AH303" i="103"/>
  <c r="AH304" i="103"/>
  <c r="AH305" i="103"/>
  <c r="AH306" i="103"/>
  <c r="AH307" i="103"/>
  <c r="AH308" i="103"/>
  <c r="AH309" i="103"/>
  <c r="AH310" i="103"/>
  <c r="AH311" i="103"/>
  <c r="AH312" i="103"/>
  <c r="AH313" i="103"/>
  <c r="AH314" i="103"/>
  <c r="AH315" i="103"/>
  <c r="AH316" i="103"/>
  <c r="AH317" i="103"/>
  <c r="AH318" i="103"/>
  <c r="AH319" i="103"/>
  <c r="AH320" i="103"/>
  <c r="AH321" i="103"/>
  <c r="AH322" i="103"/>
  <c r="AH323" i="103"/>
  <c r="AH324" i="103"/>
  <c r="AH325" i="103"/>
  <c r="AH326" i="103"/>
  <c r="AH327" i="103"/>
  <c r="AH328" i="103"/>
  <c r="AH329" i="103"/>
  <c r="AH330" i="103"/>
  <c r="AH331" i="103"/>
  <c r="AH332" i="103"/>
  <c r="AH333" i="103"/>
  <c r="AH334" i="103"/>
  <c r="AH335" i="103"/>
  <c r="AH336" i="103"/>
  <c r="AH337" i="103"/>
  <c r="AH338" i="103"/>
  <c r="AH339" i="103"/>
  <c r="AH340" i="103"/>
  <c r="AH341" i="103"/>
  <c r="AH342" i="103"/>
  <c r="AH343" i="103"/>
  <c r="AH344" i="103"/>
  <c r="AH345" i="103"/>
  <c r="AH346" i="103"/>
  <c r="AH347" i="103"/>
  <c r="AH348" i="103"/>
  <c r="AH349" i="103"/>
  <c r="AH350" i="103"/>
  <c r="AH351" i="103"/>
  <c r="AH352" i="103"/>
  <c r="AH353" i="103"/>
  <c r="AH354" i="103"/>
  <c r="AH355" i="103"/>
  <c r="AH356" i="103"/>
  <c r="AH357" i="103"/>
  <c r="AH358" i="103"/>
  <c r="AH359" i="103"/>
  <c r="AH360" i="103"/>
  <c r="AH361" i="103"/>
  <c r="AH362" i="103"/>
  <c r="AH363" i="103"/>
  <c r="AH364" i="103"/>
  <c r="AH365" i="103"/>
  <c r="AH366" i="103"/>
  <c r="AH367" i="103"/>
  <c r="AH368" i="103"/>
  <c r="AH369" i="103"/>
  <c r="AH370" i="103"/>
  <c r="AH371" i="103"/>
  <c r="AH372" i="103"/>
  <c r="AH373" i="103"/>
  <c r="AH374" i="103"/>
  <c r="AH375" i="103"/>
  <c r="AH376" i="103"/>
  <c r="AH377" i="103"/>
  <c r="AH378" i="103"/>
  <c r="AH379" i="103"/>
  <c r="AH380" i="103"/>
  <c r="AH381" i="103"/>
  <c r="AH382" i="103"/>
  <c r="AH383" i="103"/>
  <c r="AH384" i="103"/>
  <c r="AH385" i="103"/>
  <c r="AH386" i="103"/>
  <c r="AH387" i="103"/>
  <c r="AH388" i="103"/>
  <c r="AH389" i="103"/>
  <c r="AH390" i="103"/>
  <c r="AH391" i="103"/>
  <c r="AH392" i="103"/>
  <c r="AH393" i="103"/>
  <c r="AH394" i="103"/>
  <c r="AH395" i="103"/>
  <c r="AH396" i="103"/>
  <c r="AH397" i="103"/>
  <c r="AH398" i="103"/>
  <c r="AH399" i="103"/>
  <c r="AH400" i="103"/>
  <c r="AH401" i="103"/>
  <c r="AH402" i="103"/>
  <c r="AH403" i="103"/>
  <c r="AH404" i="103"/>
  <c r="AH405" i="103"/>
  <c r="AH406" i="103"/>
  <c r="AH407" i="103"/>
  <c r="AH408" i="103"/>
  <c r="AH409" i="103"/>
  <c r="AH410" i="103"/>
  <c r="AH411" i="103"/>
  <c r="AH412" i="103"/>
  <c r="AH413" i="103"/>
  <c r="AH414" i="103"/>
  <c r="AH415" i="103"/>
  <c r="AH416" i="103"/>
  <c r="AH417" i="103"/>
  <c r="AH418" i="103"/>
  <c r="AH419" i="103"/>
  <c r="AH420" i="103"/>
  <c r="AH421" i="103"/>
  <c r="AH422" i="103"/>
  <c r="AH423" i="103"/>
  <c r="AH424" i="103"/>
  <c r="AH425" i="103"/>
  <c r="AH426" i="103"/>
  <c r="AH427" i="103"/>
  <c r="AH428" i="103"/>
  <c r="AH429" i="103"/>
  <c r="AH430" i="103"/>
  <c r="AH431" i="103"/>
  <c r="AH432" i="103"/>
  <c r="AH433" i="103"/>
  <c r="AH434" i="103"/>
  <c r="AH435" i="103"/>
  <c r="AH436" i="103"/>
  <c r="AH437" i="103"/>
  <c r="AH438" i="103"/>
  <c r="AH439" i="103"/>
  <c r="AH440" i="103"/>
  <c r="AH441" i="103"/>
  <c r="AH442" i="103"/>
  <c r="AH443" i="103"/>
  <c r="AH444" i="103"/>
  <c r="AH445" i="103"/>
  <c r="AH446" i="103"/>
  <c r="AH447" i="103"/>
  <c r="AH448" i="103"/>
  <c r="AH449" i="103"/>
  <c r="AH450" i="103"/>
  <c r="AH451" i="103"/>
  <c r="AH452" i="103"/>
  <c r="AH453" i="103"/>
  <c r="AH454" i="103"/>
  <c r="AH455" i="103"/>
  <c r="AH456" i="103"/>
  <c r="AH457" i="103"/>
  <c r="AH458" i="103"/>
  <c r="AH459" i="103"/>
  <c r="AH460" i="103"/>
  <c r="AH461" i="103"/>
  <c r="AH462" i="103"/>
  <c r="AH463" i="103"/>
  <c r="AH464" i="103"/>
  <c r="AH465" i="103"/>
  <c r="AH466" i="103"/>
  <c r="AH467" i="103"/>
  <c r="AH468" i="103"/>
  <c r="AH469" i="103"/>
  <c r="AH470" i="103"/>
  <c r="AH471" i="103"/>
  <c r="AH472" i="103"/>
  <c r="AH473" i="103"/>
  <c r="AH474" i="103"/>
  <c r="AH475" i="103"/>
  <c r="AH476" i="103"/>
  <c r="AH477" i="103"/>
  <c r="AH478" i="103"/>
  <c r="AH479" i="103"/>
  <c r="AH480" i="103"/>
  <c r="AH481" i="103"/>
  <c r="AH482" i="103"/>
  <c r="AH483" i="103"/>
  <c r="AH484" i="103"/>
  <c r="AH485" i="103"/>
  <c r="AH486" i="103"/>
  <c r="AH487" i="103"/>
  <c r="AH488" i="103"/>
  <c r="AH489" i="103"/>
  <c r="AH490" i="103"/>
  <c r="AH491" i="103"/>
  <c r="AH492" i="103"/>
  <c r="AH493" i="103"/>
  <c r="AH494" i="103"/>
  <c r="AH495" i="103"/>
  <c r="AH496" i="103"/>
  <c r="AH497" i="103"/>
  <c r="AH498" i="103"/>
  <c r="AH499" i="103"/>
  <c r="AH500" i="103"/>
  <c r="AH501" i="103"/>
  <c r="AH502" i="103"/>
  <c r="AH503" i="103"/>
  <c r="AH504" i="103"/>
  <c r="AH505" i="103"/>
  <c r="AH506" i="103"/>
  <c r="AH507" i="103"/>
  <c r="AH508" i="103"/>
  <c r="AH509" i="103"/>
  <c r="AH510" i="103"/>
  <c r="AH511" i="103"/>
  <c r="AH512" i="103"/>
  <c r="AH513" i="103"/>
  <c r="AH514" i="103"/>
  <c r="AH515" i="103"/>
  <c r="AH516" i="103"/>
  <c r="AH517" i="103"/>
  <c r="AH518" i="103"/>
  <c r="AH519" i="103"/>
  <c r="AH520" i="103"/>
  <c r="AH521" i="103"/>
  <c r="AH522" i="103"/>
  <c r="AH523" i="103"/>
  <c r="AH524" i="103"/>
  <c r="AH525" i="103"/>
  <c r="AH526" i="103"/>
  <c r="AH527" i="103"/>
  <c r="AH528" i="103"/>
  <c r="AH529" i="103"/>
  <c r="AH530" i="103"/>
  <c r="AH531" i="103"/>
  <c r="AH532" i="103"/>
  <c r="AH533" i="103"/>
  <c r="AH534" i="103"/>
  <c r="AH535" i="103"/>
  <c r="AH536" i="103"/>
  <c r="AH537" i="103"/>
  <c r="AH538" i="103"/>
  <c r="AH539" i="103"/>
  <c r="AH540" i="103"/>
  <c r="AH541" i="103"/>
  <c r="AH542" i="103"/>
  <c r="AH543" i="103"/>
  <c r="AH544" i="103"/>
  <c r="AH545" i="103"/>
  <c r="AH546" i="103"/>
  <c r="AH547" i="103"/>
  <c r="AH548" i="103"/>
  <c r="AH549" i="103"/>
  <c r="AH550" i="103"/>
  <c r="AH551" i="103"/>
  <c r="AH552" i="103"/>
  <c r="AH553" i="103"/>
  <c r="AH554" i="103"/>
  <c r="AH555" i="103"/>
  <c r="AH556" i="103"/>
  <c r="AH557" i="103"/>
  <c r="AH558" i="103"/>
  <c r="AH559" i="103"/>
  <c r="AH560" i="103"/>
  <c r="AH561" i="103"/>
  <c r="AH562" i="103"/>
  <c r="AH563" i="103"/>
  <c r="AH564" i="103"/>
  <c r="AH565" i="103"/>
  <c r="AH566" i="103"/>
  <c r="AH567" i="103"/>
  <c r="AH568" i="103"/>
  <c r="AH569" i="103"/>
  <c r="AH570" i="103"/>
  <c r="AH571" i="103"/>
  <c r="AH572" i="103"/>
  <c r="AH573" i="103"/>
  <c r="AH574" i="103"/>
  <c r="AH575" i="103"/>
  <c r="AH576" i="103"/>
  <c r="AH577" i="103"/>
  <c r="AH578" i="103"/>
  <c r="AH579" i="103"/>
  <c r="AH580" i="103"/>
  <c r="AH581" i="103"/>
  <c r="AH582" i="103"/>
  <c r="AH583" i="103"/>
  <c r="AH584" i="103"/>
  <c r="AH585" i="103"/>
  <c r="AH586" i="103"/>
  <c r="AH587" i="103"/>
  <c r="AH588" i="103"/>
  <c r="AH589" i="103"/>
  <c r="AH590" i="103"/>
  <c r="AH591" i="103"/>
  <c r="AH592" i="103"/>
  <c r="AH593" i="103"/>
  <c r="AH594" i="103"/>
  <c r="AH595" i="103"/>
  <c r="AH596" i="103"/>
  <c r="AH597" i="103"/>
  <c r="AH598" i="103"/>
  <c r="AH599" i="103"/>
  <c r="AH600" i="103"/>
  <c r="AH601" i="103"/>
  <c r="AH602" i="103"/>
  <c r="AH603" i="103"/>
  <c r="AH604" i="103"/>
  <c r="AH605" i="103"/>
  <c r="AH606" i="103"/>
  <c r="AH607" i="103"/>
  <c r="AH608" i="103"/>
  <c r="AH609" i="103"/>
  <c r="AH610" i="103"/>
  <c r="AH611" i="103"/>
  <c r="AH612" i="103"/>
  <c r="AH613" i="103"/>
  <c r="AH614" i="103"/>
  <c r="AH615" i="103"/>
  <c r="AH616" i="103"/>
  <c r="AH617" i="103"/>
  <c r="AH618" i="103"/>
  <c r="AH619" i="103"/>
  <c r="AH620" i="103"/>
  <c r="AH621" i="103"/>
  <c r="AH622" i="103"/>
  <c r="AH623" i="103"/>
  <c r="AH624" i="103"/>
  <c r="AH625" i="103"/>
  <c r="AH626" i="103"/>
  <c r="AH627" i="103"/>
  <c r="AH628" i="103"/>
  <c r="AH629" i="103"/>
  <c r="AH630" i="103"/>
  <c r="AH631" i="103"/>
  <c r="AH632" i="103"/>
  <c r="AH633" i="103"/>
  <c r="AH634" i="103"/>
  <c r="AH635" i="103"/>
  <c r="AH636" i="103"/>
  <c r="AH637" i="103"/>
  <c r="AH638" i="103"/>
  <c r="AH639" i="103"/>
  <c r="AH640" i="103"/>
  <c r="AH641" i="103"/>
  <c r="AH642" i="103"/>
  <c r="AH643" i="103"/>
  <c r="AH644" i="103"/>
  <c r="AH645" i="103"/>
  <c r="AH646" i="103"/>
  <c r="AH647" i="103"/>
  <c r="AH648" i="103"/>
  <c r="AH649" i="103"/>
  <c r="AH650" i="103"/>
  <c r="AH651" i="103"/>
  <c r="AH652" i="103"/>
  <c r="AH653" i="103"/>
  <c r="AH654" i="103"/>
  <c r="AH655" i="103"/>
  <c r="AH656" i="103"/>
  <c r="AH657" i="103"/>
  <c r="AH658" i="103"/>
  <c r="AH659" i="103"/>
  <c r="AH660" i="103"/>
  <c r="AH661" i="103"/>
  <c r="AH662" i="103"/>
  <c r="AH663" i="103"/>
  <c r="AH664" i="103"/>
  <c r="AH665" i="103"/>
  <c r="AH666" i="103"/>
  <c r="AH667" i="103"/>
  <c r="AH668" i="103"/>
  <c r="AH669" i="103"/>
  <c r="AH670" i="103"/>
  <c r="AH671" i="103"/>
  <c r="AH672" i="103"/>
  <c r="AH673" i="103"/>
  <c r="AH674" i="103"/>
  <c r="AH675" i="103"/>
  <c r="AH676" i="103"/>
  <c r="AH677" i="103"/>
  <c r="AH678" i="103"/>
  <c r="AH679" i="103"/>
  <c r="AH680" i="103"/>
  <c r="AH681" i="103"/>
  <c r="AH682" i="103"/>
  <c r="AH683" i="103"/>
  <c r="AH684" i="103"/>
  <c r="AH685" i="103"/>
  <c r="AH686" i="103"/>
  <c r="AH687" i="103"/>
  <c r="AH688" i="103"/>
  <c r="AH689" i="103"/>
  <c r="AH690" i="103"/>
  <c r="AH691" i="103"/>
  <c r="AH692" i="103"/>
  <c r="AH693" i="103"/>
  <c r="AH694" i="103"/>
  <c r="AH695" i="103"/>
  <c r="AH696" i="103"/>
  <c r="AH697" i="103"/>
  <c r="AH698" i="103"/>
  <c r="AH699" i="103"/>
  <c r="AH700" i="103"/>
  <c r="AH701" i="103"/>
  <c r="AH702" i="103"/>
  <c r="AH703" i="103"/>
  <c r="AH704" i="103"/>
  <c r="AH705" i="103"/>
  <c r="AH706" i="103"/>
  <c r="AH707" i="103"/>
  <c r="AH708" i="103"/>
  <c r="AH709" i="103"/>
  <c r="AH710" i="103"/>
  <c r="AH711" i="103"/>
  <c r="AH712" i="103"/>
  <c r="AH713" i="103"/>
  <c r="AH714" i="103"/>
  <c r="AH715" i="103"/>
  <c r="AH716" i="103"/>
  <c r="AH717" i="103"/>
  <c r="AH718" i="103"/>
  <c r="AH719" i="103"/>
  <c r="AH720" i="103"/>
  <c r="AH721" i="103"/>
  <c r="AH722" i="103"/>
  <c r="AH723" i="103"/>
  <c r="AH724" i="103"/>
  <c r="AH725" i="103"/>
  <c r="AH726" i="103"/>
  <c r="AH727" i="103"/>
  <c r="AH728" i="103"/>
  <c r="AH729" i="103"/>
  <c r="AH730" i="103"/>
  <c r="AH731" i="103"/>
  <c r="AH732" i="103"/>
  <c r="AH733" i="103"/>
  <c r="AH734" i="103"/>
  <c r="AH735" i="103"/>
  <c r="AH736" i="103"/>
  <c r="AH737" i="103"/>
  <c r="AH738" i="103"/>
  <c r="AH739" i="103"/>
  <c r="AH740" i="103"/>
  <c r="AH741" i="103"/>
  <c r="AH742" i="103"/>
  <c r="AH743" i="103"/>
  <c r="AH744" i="103"/>
  <c r="AH745" i="103"/>
  <c r="AH746" i="103"/>
  <c r="AH747" i="103"/>
  <c r="AH748" i="103"/>
  <c r="AH749" i="103"/>
  <c r="AH750" i="103"/>
  <c r="AH751" i="103"/>
  <c r="AH752" i="103"/>
  <c r="AH753" i="103"/>
  <c r="AH754" i="103"/>
  <c r="AH755" i="103"/>
  <c r="AH756" i="103"/>
  <c r="AH757" i="103"/>
  <c r="AH758" i="103"/>
  <c r="AH759" i="103"/>
  <c r="AH760" i="103"/>
  <c r="AH761" i="103"/>
  <c r="AH762" i="103"/>
  <c r="AH763" i="103"/>
  <c r="AH764" i="103"/>
  <c r="AH765" i="103"/>
  <c r="AH766" i="103"/>
  <c r="AH767" i="103"/>
  <c r="AH768" i="103"/>
  <c r="AH769" i="103"/>
  <c r="AH770" i="103"/>
  <c r="AH771" i="103"/>
  <c r="AH772" i="103"/>
  <c r="AH773" i="103"/>
  <c r="AH774" i="103"/>
  <c r="AH775" i="103"/>
  <c r="AH776" i="103"/>
  <c r="AH777" i="103"/>
  <c r="AH778" i="103"/>
  <c r="AH779" i="103"/>
  <c r="AH780" i="103"/>
  <c r="AH781" i="103"/>
  <c r="AH782" i="103"/>
  <c r="AH783" i="103"/>
  <c r="AH784" i="103"/>
  <c r="AH785" i="103"/>
  <c r="AH786" i="103"/>
  <c r="AH787" i="103"/>
  <c r="AH788" i="103"/>
  <c r="AH789" i="103"/>
  <c r="AH790" i="103"/>
  <c r="AH791" i="103"/>
  <c r="AH792" i="103"/>
  <c r="AH793" i="103"/>
  <c r="AH794" i="103"/>
  <c r="AH795" i="103"/>
  <c r="AH796" i="103"/>
  <c r="AH797" i="103"/>
  <c r="AH798" i="103"/>
  <c r="AH799" i="103"/>
  <c r="AH800" i="103"/>
  <c r="AH801" i="103"/>
  <c r="AH802" i="103"/>
  <c r="AH803" i="103"/>
  <c r="AH804" i="103"/>
  <c r="AH805" i="103"/>
  <c r="AH806" i="103"/>
  <c r="AH807" i="103"/>
  <c r="AH808" i="103"/>
  <c r="AH809" i="103"/>
  <c r="AH810" i="103"/>
  <c r="AH811" i="103"/>
  <c r="AH812" i="103"/>
  <c r="AH813" i="103"/>
  <c r="AH814" i="103"/>
  <c r="AH815" i="103"/>
  <c r="AH816" i="103"/>
  <c r="AH817" i="103"/>
  <c r="AH818" i="103"/>
  <c r="AH819" i="103"/>
  <c r="AH820" i="103"/>
  <c r="AH821" i="103"/>
  <c r="AH822" i="103"/>
  <c r="AH823" i="103"/>
  <c r="AH824" i="103"/>
  <c r="AH825" i="103"/>
  <c r="AH826" i="103"/>
  <c r="AH827" i="103"/>
  <c r="AH828" i="103"/>
  <c r="AH829" i="103"/>
  <c r="AH830" i="103"/>
  <c r="AH831" i="103"/>
  <c r="AH832" i="103"/>
  <c r="AH833" i="103"/>
  <c r="AH834" i="103"/>
  <c r="AH835" i="103"/>
  <c r="AH836" i="103"/>
  <c r="AH837" i="103"/>
  <c r="AH838" i="103"/>
  <c r="AH839" i="103"/>
  <c r="AH840" i="103"/>
  <c r="AH841" i="103"/>
  <c r="AH842" i="103"/>
  <c r="AH843" i="103"/>
  <c r="AH844" i="103"/>
  <c r="AH845" i="103"/>
  <c r="AH846" i="103"/>
  <c r="AH847" i="103"/>
  <c r="AH848" i="103"/>
  <c r="AH849" i="103"/>
  <c r="AH850" i="103"/>
  <c r="AH851" i="103"/>
  <c r="AH852" i="103"/>
  <c r="AH853" i="103"/>
  <c r="AH854" i="103"/>
  <c r="AH855" i="103"/>
  <c r="AH856" i="103"/>
  <c r="AH857" i="103"/>
  <c r="AH858" i="103"/>
  <c r="AH859" i="103"/>
  <c r="AH860" i="103"/>
  <c r="AH861" i="103"/>
  <c r="AH862" i="103"/>
  <c r="AH863" i="103"/>
  <c r="AH864" i="103"/>
  <c r="AH865" i="103"/>
  <c r="AH866" i="103"/>
  <c r="AH867" i="103"/>
  <c r="AH868" i="103"/>
  <c r="AH869" i="103"/>
  <c r="AH870" i="103"/>
  <c r="AH871" i="103"/>
  <c r="AH872" i="103"/>
  <c r="AH873" i="103"/>
  <c r="AH874" i="103"/>
  <c r="AH875" i="103"/>
  <c r="AH876" i="103"/>
  <c r="AH877" i="103"/>
  <c r="AH878" i="103"/>
  <c r="AH879" i="103"/>
  <c r="AH880" i="103"/>
  <c r="AH881" i="103"/>
  <c r="AH882" i="103"/>
  <c r="AH883" i="103"/>
  <c r="AH884" i="103"/>
  <c r="AH885" i="103"/>
  <c r="AH886" i="103"/>
  <c r="AH887" i="103"/>
  <c r="AH888" i="103"/>
  <c r="AH889" i="103"/>
  <c r="AH890" i="103"/>
  <c r="AH891" i="103"/>
  <c r="AH892" i="103"/>
  <c r="AH893" i="103"/>
  <c r="AH894" i="103"/>
  <c r="AH895" i="103"/>
  <c r="AH896" i="103"/>
  <c r="AH897" i="103"/>
  <c r="AH898" i="103"/>
  <c r="AH899" i="103"/>
  <c r="AH900" i="103"/>
  <c r="AH901" i="103"/>
  <c r="AH902" i="103"/>
  <c r="AH903" i="103"/>
  <c r="AH904" i="103"/>
  <c r="AH905" i="103"/>
  <c r="AH906" i="103"/>
  <c r="AH907" i="103"/>
  <c r="AH908" i="103"/>
  <c r="AH909" i="103"/>
  <c r="AH910" i="103"/>
  <c r="AH911" i="103"/>
  <c r="AH912" i="103"/>
  <c r="AH913" i="103"/>
  <c r="AH914" i="103"/>
  <c r="AH915" i="103"/>
  <c r="AH916" i="103"/>
  <c r="AH917" i="103"/>
  <c r="AH918" i="103"/>
  <c r="AH919" i="103"/>
  <c r="AH920" i="103"/>
  <c r="AH921" i="103"/>
  <c r="AH922" i="103"/>
  <c r="AH923" i="103"/>
  <c r="AH924" i="103"/>
  <c r="AH925" i="103"/>
  <c r="AH926" i="103"/>
  <c r="AH927" i="103"/>
  <c r="AH928" i="103"/>
  <c r="AH929" i="103"/>
  <c r="AH930" i="103"/>
  <c r="AH931" i="103"/>
  <c r="AH932" i="103"/>
  <c r="AH933" i="103"/>
  <c r="AH934" i="103"/>
  <c r="AH935" i="103"/>
  <c r="AH936" i="103"/>
  <c r="AH937" i="103"/>
  <c r="AH938" i="103"/>
  <c r="AH939" i="103"/>
  <c r="AH940" i="103"/>
  <c r="AH941" i="103"/>
  <c r="AH942" i="103"/>
  <c r="AH943" i="103"/>
  <c r="AH944" i="103"/>
  <c r="AH945" i="103"/>
  <c r="AH946" i="103"/>
  <c r="AH947" i="103"/>
  <c r="AH948" i="103"/>
  <c r="AH949" i="103"/>
  <c r="AH950" i="103"/>
  <c r="AH951" i="103"/>
  <c r="AH952" i="103"/>
  <c r="AH953" i="103"/>
  <c r="AH954" i="103"/>
  <c r="AH955" i="103"/>
  <c r="AH956" i="103"/>
  <c r="AH957" i="103"/>
  <c r="AH958" i="103"/>
  <c r="AH959" i="103"/>
  <c r="AH960" i="103"/>
  <c r="AH961" i="103"/>
  <c r="AH962" i="103"/>
  <c r="AH963" i="103"/>
  <c r="AH964" i="103"/>
  <c r="AH965" i="103"/>
  <c r="AH966" i="103"/>
  <c r="AH967" i="103"/>
  <c r="AH968" i="103"/>
  <c r="AH969" i="103"/>
  <c r="AH970" i="103"/>
  <c r="AH971" i="103"/>
  <c r="AH972" i="103"/>
  <c r="AH973" i="103"/>
  <c r="AH974" i="103"/>
  <c r="AH975" i="103"/>
  <c r="AH976" i="103"/>
  <c r="AH977" i="103"/>
  <c r="AH978" i="103"/>
  <c r="AH979" i="103"/>
  <c r="AH980" i="103"/>
  <c r="AH981" i="103"/>
  <c r="AH982" i="103"/>
  <c r="AH983" i="103"/>
  <c r="AH984" i="103"/>
  <c r="AH985" i="103"/>
  <c r="AH986" i="103"/>
  <c r="AH987" i="103"/>
  <c r="AH988" i="103"/>
  <c r="AH989" i="103"/>
  <c r="AH990" i="103"/>
  <c r="AH991" i="103"/>
  <c r="AH992" i="103"/>
  <c r="AH993" i="103"/>
  <c r="AH994" i="103"/>
  <c r="AH995" i="103"/>
  <c r="AH996" i="103"/>
  <c r="AH997" i="103"/>
  <c r="AH998" i="103"/>
  <c r="AH999" i="103"/>
  <c r="AH1000" i="103"/>
  <c r="AH1001" i="103"/>
  <c r="AH1002" i="103"/>
  <c r="AH1003" i="103"/>
  <c r="AH1004" i="103"/>
  <c r="AH1005" i="103"/>
  <c r="AH1006" i="103"/>
  <c r="AH1007" i="103"/>
  <c r="AH1008" i="103"/>
  <c r="AH1009" i="103"/>
  <c r="AH1010" i="103"/>
  <c r="AH1011" i="103"/>
  <c r="AH1012" i="103"/>
  <c r="AH1013" i="103"/>
  <c r="AH1014" i="103"/>
  <c r="AH1015" i="103"/>
  <c r="AH1016" i="103"/>
  <c r="AH1017" i="103"/>
  <c r="AH1018" i="103"/>
  <c r="AH1019" i="103"/>
  <c r="AH1020" i="103"/>
  <c r="AH1021" i="103"/>
  <c r="AH1022" i="103"/>
  <c r="AH1023" i="103"/>
  <c r="AH1024" i="103"/>
  <c r="AH1025" i="103"/>
  <c r="AH1026" i="103"/>
  <c r="AH1027" i="103"/>
  <c r="AH1028" i="103"/>
  <c r="AH1029" i="103"/>
  <c r="AH1030" i="103"/>
  <c r="AH1031" i="103"/>
  <c r="AH1032" i="103"/>
  <c r="AH1033" i="103"/>
  <c r="AH1034" i="103"/>
  <c r="AH1035" i="103"/>
  <c r="AH1036" i="103"/>
  <c r="AH1037" i="103"/>
  <c r="AH1038" i="103"/>
  <c r="AH1039" i="103"/>
  <c r="AH1040" i="103"/>
  <c r="AH1041" i="103"/>
  <c r="AH1042" i="103"/>
  <c r="AH1043" i="103"/>
  <c r="AH1044" i="103"/>
  <c r="AH1045" i="103"/>
  <c r="AH1046" i="103"/>
  <c r="AH1047" i="103"/>
  <c r="AH1048" i="103"/>
  <c r="AH1049" i="103"/>
  <c r="AH1050" i="103"/>
  <c r="AH1051" i="103"/>
  <c r="AH1052" i="103"/>
  <c r="AH1053" i="103"/>
  <c r="AH1054" i="103"/>
  <c r="AH1055" i="103"/>
  <c r="AH1056" i="103"/>
  <c r="AH1057" i="103"/>
  <c r="AH1058" i="103"/>
  <c r="AH1059" i="103"/>
  <c r="AH1060" i="103"/>
  <c r="AH1061" i="103"/>
  <c r="AH1062" i="103"/>
  <c r="AH1063" i="103"/>
  <c r="AH1064" i="103"/>
  <c r="AH1065" i="103"/>
  <c r="AH1066" i="103"/>
  <c r="AH1067" i="103"/>
  <c r="AH1068" i="103"/>
  <c r="AH1069" i="103"/>
  <c r="AH1070" i="103"/>
  <c r="AH1071" i="103"/>
  <c r="AH1072" i="103"/>
  <c r="AH1073" i="103"/>
  <c r="AH1074" i="103"/>
  <c r="AH1075" i="103"/>
  <c r="AH1076" i="103"/>
  <c r="AH1077" i="103"/>
  <c r="AH1078" i="103"/>
  <c r="AH1079" i="103"/>
  <c r="AH1080" i="103"/>
  <c r="AH1081" i="103"/>
  <c r="AH1082" i="103"/>
  <c r="AH1083" i="103"/>
  <c r="AH1084" i="103"/>
  <c r="AH1085" i="103"/>
  <c r="AH1086" i="103"/>
  <c r="AH1087" i="103"/>
  <c r="AH1088" i="103"/>
  <c r="AH1089" i="103"/>
  <c r="AH1090" i="103"/>
  <c r="AH1091" i="103"/>
  <c r="AH1092" i="103"/>
  <c r="AH1093" i="103"/>
  <c r="AH1094" i="103"/>
  <c r="AH1095" i="103"/>
  <c r="AH1096" i="103"/>
  <c r="AH1097" i="103"/>
  <c r="AH1098" i="103"/>
  <c r="AH1099" i="103"/>
  <c r="AH1100" i="103"/>
  <c r="AH1101" i="103"/>
  <c r="AH1102" i="103"/>
  <c r="AH1103" i="103"/>
  <c r="AH1104" i="103"/>
  <c r="AH1105" i="103"/>
  <c r="AH1106" i="103"/>
  <c r="AH1107" i="103"/>
  <c r="AH1108" i="103"/>
  <c r="AH1109" i="103"/>
  <c r="AH1110" i="103"/>
  <c r="AH1111" i="103"/>
  <c r="AH1112" i="103"/>
  <c r="AH1113" i="103"/>
  <c r="AH1114" i="103"/>
  <c r="AH1115" i="103"/>
  <c r="AH1116" i="103"/>
  <c r="AH1117" i="103"/>
  <c r="AH1118" i="103"/>
  <c r="AH1119" i="103"/>
  <c r="AH1120" i="103"/>
  <c r="AH1121" i="103"/>
  <c r="AH1122" i="103"/>
  <c r="AH1123" i="103"/>
  <c r="AH1124" i="103"/>
  <c r="AH1125" i="103"/>
  <c r="AH1126" i="103"/>
  <c r="AH1127" i="103"/>
  <c r="AH1128" i="103"/>
  <c r="AH1129" i="103"/>
  <c r="AH1130" i="103"/>
  <c r="AH1131" i="103"/>
  <c r="AH1132" i="103"/>
  <c r="AH1133" i="103"/>
  <c r="AH1134" i="103"/>
  <c r="AH1135" i="103"/>
  <c r="AH1136" i="103"/>
  <c r="AH1137" i="103"/>
  <c r="AH1138" i="103"/>
  <c r="AH1139" i="103"/>
  <c r="AH1140" i="103"/>
  <c r="AH1141" i="103"/>
  <c r="AH1142" i="103"/>
  <c r="AH1143" i="103"/>
  <c r="AH1144" i="103"/>
  <c r="AH1145" i="103"/>
  <c r="AH1146" i="103"/>
  <c r="AH1147" i="103"/>
  <c r="AH1148" i="103"/>
  <c r="AH1149" i="103"/>
  <c r="AH1150" i="103"/>
  <c r="AH1151" i="103"/>
  <c r="AH1152" i="103"/>
  <c r="AH1153" i="103"/>
  <c r="AH1154" i="103"/>
  <c r="AH1155" i="103"/>
  <c r="AH1156" i="103"/>
  <c r="AH1157" i="103"/>
  <c r="AH1158" i="103"/>
  <c r="AH1159" i="103"/>
  <c r="AH1160" i="103"/>
  <c r="AH1161" i="103"/>
  <c r="AH1162" i="103"/>
  <c r="AH1163" i="103"/>
  <c r="AH1164" i="103"/>
  <c r="AH1165" i="103"/>
  <c r="AH1166" i="103"/>
  <c r="AH1167" i="103"/>
  <c r="AH1168" i="103"/>
  <c r="AH1169" i="103"/>
  <c r="AH1170" i="103"/>
  <c r="AH1171" i="103"/>
  <c r="AH1172" i="103"/>
  <c r="AH1173" i="103"/>
  <c r="AH1174" i="103"/>
  <c r="AH1175" i="103"/>
  <c r="AH1176" i="103"/>
  <c r="AH1177" i="103"/>
  <c r="AH1178" i="103"/>
  <c r="AH1179" i="103"/>
  <c r="AH1180" i="103"/>
  <c r="AH1181" i="103"/>
  <c r="AH1182" i="103"/>
  <c r="AH1183" i="103"/>
  <c r="AH1184" i="103"/>
  <c r="AH1185" i="103"/>
  <c r="AH1186" i="103"/>
  <c r="AH1187" i="103"/>
  <c r="AH1188" i="103"/>
  <c r="AH1189" i="103"/>
  <c r="AH1190" i="103"/>
  <c r="AH1191" i="103"/>
  <c r="AH1192" i="103"/>
  <c r="AH1193" i="103"/>
  <c r="AH1194" i="103"/>
  <c r="AH1195" i="103"/>
  <c r="AH1196" i="103"/>
  <c r="AH1197" i="103"/>
  <c r="AH1198" i="103"/>
  <c r="AH1199" i="103"/>
  <c r="AH1200" i="103"/>
  <c r="AH1201" i="103"/>
  <c r="AH1202" i="103"/>
  <c r="AH1203" i="103"/>
  <c r="AH1204" i="103"/>
  <c r="AH1205" i="103"/>
  <c r="AH1206" i="103"/>
  <c r="AH1207" i="103"/>
  <c r="AH1208" i="103"/>
  <c r="AH1209" i="103"/>
  <c r="AH1210" i="103"/>
  <c r="AH1211" i="103"/>
  <c r="AH1212" i="103"/>
  <c r="AH1213" i="103"/>
  <c r="AH1214" i="103"/>
  <c r="AH1215" i="103"/>
  <c r="AH1216" i="103"/>
  <c r="AH1217" i="103"/>
  <c r="AH1218" i="103"/>
  <c r="AH1219" i="103"/>
  <c r="AH1220" i="103"/>
  <c r="AH1221" i="103"/>
  <c r="AH1222" i="103"/>
  <c r="AH1223" i="103"/>
  <c r="AH1224" i="103"/>
  <c r="AH1225" i="103"/>
  <c r="AH1226" i="103"/>
  <c r="AH1227" i="103"/>
  <c r="AH1228" i="103"/>
  <c r="AH1229" i="103"/>
  <c r="AH1230" i="103"/>
  <c r="AH1231" i="103"/>
  <c r="AH1232" i="103"/>
  <c r="AH1233" i="103"/>
  <c r="AH1234" i="103"/>
  <c r="AH1235" i="103"/>
  <c r="AH1236" i="103"/>
  <c r="AH1237" i="103"/>
  <c r="AH1238" i="103"/>
  <c r="AH1239" i="103"/>
  <c r="AH1240" i="103"/>
  <c r="AH1241" i="103"/>
  <c r="AH1242" i="103"/>
  <c r="AH1243" i="103"/>
  <c r="AH1244" i="103"/>
  <c r="AH1245" i="103"/>
  <c r="AH1246" i="103"/>
  <c r="AH1247" i="103"/>
  <c r="AH1248" i="103"/>
  <c r="AH1249" i="103"/>
  <c r="AH1250" i="103"/>
  <c r="AH1251" i="103"/>
  <c r="AH1252" i="103"/>
  <c r="AH1253" i="103"/>
  <c r="AH1254" i="103"/>
  <c r="AH1255" i="103"/>
  <c r="AH1256" i="103"/>
  <c r="AH1257" i="103"/>
  <c r="AH1258" i="103"/>
  <c r="AH1259" i="103"/>
  <c r="AH1260" i="103"/>
  <c r="AH1261" i="103"/>
  <c r="AH1262" i="103"/>
  <c r="AH1263" i="103"/>
  <c r="AH1264" i="103"/>
  <c r="AH1265" i="103"/>
  <c r="AH1266" i="103"/>
  <c r="AH1267" i="103"/>
  <c r="AH1268" i="103"/>
  <c r="AH1269" i="103"/>
  <c r="AH1270" i="103"/>
  <c r="AH1271" i="103"/>
  <c r="AH1272" i="103"/>
  <c r="AH1273" i="103"/>
  <c r="AH1274" i="103"/>
  <c r="AH1275" i="103"/>
  <c r="AH1276" i="103"/>
  <c r="AH1277" i="103"/>
  <c r="AH1278" i="103"/>
  <c r="AH1279" i="103"/>
  <c r="AH1280" i="103"/>
  <c r="AH1281" i="103"/>
  <c r="AH1282" i="103"/>
  <c r="AH1283" i="103"/>
  <c r="AH1284" i="103"/>
  <c r="AH1285" i="103"/>
  <c r="AH1286" i="103"/>
  <c r="AH1287" i="103"/>
  <c r="AH1288" i="103"/>
  <c r="AH1289" i="103"/>
  <c r="AH1290" i="103"/>
  <c r="AH1291" i="103"/>
  <c r="AH1292" i="103"/>
  <c r="AH1293" i="103"/>
  <c r="AH1294" i="103"/>
  <c r="AH1295" i="103"/>
  <c r="AH1296" i="103"/>
  <c r="AH1297" i="103"/>
  <c r="AH1298" i="103"/>
  <c r="AH1299" i="103"/>
  <c r="AH1300" i="103"/>
  <c r="AH1301" i="103"/>
  <c r="AH1302" i="103"/>
  <c r="AH1303" i="103"/>
  <c r="AH1304" i="103"/>
  <c r="AH1305" i="103"/>
  <c r="AH1306" i="103"/>
  <c r="AH1307" i="103"/>
  <c r="AH1308" i="103"/>
  <c r="AH1309" i="103"/>
  <c r="AH1310" i="103"/>
  <c r="AH1311" i="103"/>
  <c r="AH1312" i="103"/>
  <c r="AH1313" i="103"/>
  <c r="AH1314" i="103"/>
  <c r="AH1315" i="103"/>
  <c r="AH1316" i="103"/>
  <c r="AH1317" i="103"/>
  <c r="AH1318" i="103"/>
  <c r="AH1319" i="103"/>
  <c r="AH1320" i="103"/>
  <c r="AH1321" i="103"/>
  <c r="AH1322" i="103"/>
  <c r="AH1323" i="103"/>
  <c r="AH1324" i="103"/>
  <c r="AH1325" i="103"/>
  <c r="AH1326" i="103"/>
  <c r="AH1327" i="103"/>
  <c r="AH1328" i="103"/>
  <c r="AH1329" i="103"/>
  <c r="AH1330" i="103"/>
  <c r="AH1331" i="103"/>
  <c r="AH1332" i="103"/>
  <c r="AH1333" i="103"/>
  <c r="AH1334" i="103"/>
  <c r="AH1335" i="103"/>
  <c r="AH1336" i="103"/>
  <c r="AH1337" i="103"/>
  <c r="AH1338" i="103"/>
  <c r="AH1339" i="103"/>
  <c r="AH1340" i="103"/>
  <c r="AH1341" i="103"/>
  <c r="AH1342" i="103"/>
  <c r="AH1343" i="103"/>
  <c r="AH1344" i="103"/>
  <c r="AH1345" i="103"/>
  <c r="AH1346" i="103"/>
  <c r="AH1347" i="103"/>
  <c r="AH1348" i="103"/>
  <c r="AH1349" i="103"/>
  <c r="AH1350" i="103"/>
  <c r="AH1351" i="103"/>
  <c r="AH1352" i="103"/>
  <c r="AH1353" i="103"/>
  <c r="AH1354" i="103"/>
  <c r="AH1355" i="103"/>
  <c r="AH1356" i="103"/>
  <c r="AH1357" i="103"/>
  <c r="AH1358" i="103"/>
  <c r="AH1359" i="103"/>
  <c r="AH1360" i="103"/>
  <c r="AH1361" i="103"/>
  <c r="AH1362" i="103"/>
  <c r="AH1363" i="103"/>
  <c r="AH1364" i="103"/>
  <c r="AH1365" i="103"/>
  <c r="AH1366" i="103"/>
  <c r="AH1367" i="103"/>
  <c r="AH1368" i="103"/>
  <c r="AH1369" i="103"/>
  <c r="AH1370" i="103"/>
  <c r="AH1371" i="103"/>
  <c r="AH1372" i="103"/>
  <c r="AH1373" i="103"/>
  <c r="AH1374" i="103"/>
  <c r="AH1375" i="103"/>
  <c r="AH1376" i="103"/>
  <c r="AH1377" i="103"/>
  <c r="AH1378" i="103"/>
  <c r="AH1379" i="103"/>
  <c r="AH1380" i="103"/>
  <c r="AH1381" i="103"/>
  <c r="AH1382" i="103"/>
  <c r="AH1383" i="103"/>
  <c r="AH1384" i="103"/>
  <c r="AH1385" i="103"/>
  <c r="AH1386" i="103"/>
  <c r="AH1387" i="103"/>
  <c r="AH1388" i="103"/>
  <c r="AH1389" i="103"/>
  <c r="AH1390" i="103"/>
  <c r="AH1391" i="103"/>
  <c r="AH1392" i="103"/>
  <c r="AH1393" i="103"/>
  <c r="AH1394" i="103"/>
  <c r="AH1395" i="103"/>
  <c r="AH1396" i="103"/>
  <c r="AH1397" i="103"/>
  <c r="AH1398" i="103"/>
  <c r="AH1399" i="103"/>
  <c r="AH1400" i="103"/>
  <c r="AH1401" i="103"/>
  <c r="AH1402" i="103"/>
  <c r="AH1403" i="103"/>
  <c r="AH1404" i="103"/>
  <c r="AH1405" i="103"/>
  <c r="AH1406" i="103"/>
  <c r="AH1407" i="103"/>
  <c r="AH1408" i="103"/>
  <c r="AH1409" i="103"/>
  <c r="AH1410" i="103"/>
  <c r="AH1411" i="103"/>
  <c r="AH1412" i="103"/>
  <c r="AH1413" i="103"/>
  <c r="AH1414" i="103"/>
  <c r="AH1415" i="103"/>
  <c r="AH1416" i="103"/>
  <c r="AH1417" i="103"/>
  <c r="AH1418" i="103"/>
  <c r="AH1419" i="103"/>
  <c r="AH1420" i="103"/>
  <c r="AH1421" i="103"/>
  <c r="AH1422" i="103"/>
  <c r="AH1423" i="103"/>
  <c r="AH1424" i="103"/>
  <c r="AH1425" i="103"/>
  <c r="AH1426" i="103"/>
  <c r="AH1427" i="103"/>
  <c r="AH1428" i="103"/>
  <c r="AH1429" i="103"/>
  <c r="AH1430" i="103"/>
  <c r="AH1431" i="103"/>
  <c r="AH1432" i="103"/>
  <c r="AH1433" i="103"/>
  <c r="AH1434" i="103"/>
  <c r="AH1435" i="103"/>
  <c r="AH1436" i="103"/>
  <c r="AH1437" i="103"/>
  <c r="AH1438" i="103"/>
  <c r="AH1439" i="103"/>
  <c r="AH1440" i="103"/>
  <c r="AH1441" i="103"/>
  <c r="AH1442" i="103"/>
  <c r="AH1443" i="103"/>
  <c r="AH1444" i="103"/>
  <c r="AH1445" i="103"/>
  <c r="AH1446" i="103"/>
  <c r="AH1447" i="103"/>
  <c r="AH1448" i="103"/>
  <c r="AH1449" i="103"/>
  <c r="AH1450" i="103"/>
  <c r="AH1451" i="103"/>
  <c r="AH1452" i="103"/>
  <c r="AH1453" i="103"/>
  <c r="AH1454" i="103"/>
  <c r="AH1455" i="103"/>
  <c r="AH1456" i="103"/>
  <c r="AH1457" i="103"/>
  <c r="AH1458" i="103"/>
  <c r="AH1459" i="103"/>
  <c r="AH1460" i="103"/>
  <c r="AH1461" i="103"/>
  <c r="AH1462" i="103"/>
  <c r="AH1463" i="103"/>
  <c r="AH1464" i="103"/>
  <c r="AH1465" i="103"/>
  <c r="AH1466" i="103"/>
  <c r="AH1467" i="103"/>
  <c r="AH1468" i="103"/>
  <c r="AH1469" i="103"/>
  <c r="AH1470" i="103"/>
  <c r="AH1471" i="103"/>
  <c r="AH1472" i="103"/>
  <c r="AH1473" i="103"/>
  <c r="AH1474" i="103"/>
  <c r="AH1475" i="103"/>
  <c r="AH1476" i="103"/>
  <c r="AH1477" i="103"/>
  <c r="AH1478" i="103"/>
  <c r="AH1479" i="103"/>
  <c r="AH1480" i="103"/>
  <c r="AH1481" i="103"/>
  <c r="AH1482" i="103"/>
  <c r="AH1483" i="103"/>
  <c r="AH1484" i="103"/>
  <c r="AH1485" i="103"/>
  <c r="AH1486" i="103"/>
  <c r="AH1487" i="103"/>
  <c r="AH1488" i="103"/>
  <c r="AH1489" i="103"/>
  <c r="AH1490" i="103"/>
  <c r="AH1491" i="103"/>
  <c r="AH1492" i="103"/>
  <c r="AH1493" i="103"/>
  <c r="AH1494" i="103"/>
  <c r="AH1495" i="103"/>
  <c r="AH1496" i="103"/>
  <c r="AH1497" i="103"/>
  <c r="AH1498" i="103"/>
  <c r="AH1499" i="103"/>
  <c r="AH1500" i="103"/>
  <c r="AH1501" i="103"/>
  <c r="AH1502" i="103"/>
  <c r="AH1503" i="103"/>
  <c r="AH1504" i="103"/>
  <c r="AH1505" i="103"/>
  <c r="AH1506" i="103"/>
  <c r="AH1507" i="103"/>
  <c r="AH1508" i="103"/>
  <c r="AH1509" i="103"/>
  <c r="AH1510" i="103"/>
  <c r="AH1511" i="103"/>
  <c r="AH1512" i="103"/>
  <c r="AH1513" i="103"/>
  <c r="AH1514" i="103"/>
  <c r="AH1515" i="103"/>
  <c r="AH1516" i="103"/>
  <c r="AH1517" i="103"/>
  <c r="AH1518" i="103"/>
  <c r="AH1519" i="103"/>
  <c r="AH1520" i="103"/>
  <c r="AH1521" i="103"/>
  <c r="AH1522" i="103"/>
  <c r="AH1523" i="103"/>
  <c r="AH1524" i="103"/>
  <c r="AH1525" i="103"/>
  <c r="AH1526" i="103"/>
  <c r="AH1527" i="103"/>
  <c r="AH1528" i="103"/>
  <c r="AH1529" i="103"/>
  <c r="AH1530" i="103"/>
  <c r="AH1531" i="103"/>
  <c r="AH1532" i="103"/>
  <c r="AH1533" i="103"/>
  <c r="AH1534" i="103"/>
  <c r="AH1535" i="103"/>
  <c r="AH1536" i="103"/>
  <c r="AH1537" i="103"/>
  <c r="AH1538" i="103"/>
  <c r="AH1539" i="103"/>
  <c r="AH1540" i="103"/>
  <c r="AH1541" i="103"/>
  <c r="AH1542" i="103"/>
  <c r="AH1543" i="103"/>
  <c r="AH1544" i="103"/>
  <c r="AH1545" i="103"/>
  <c r="AH1546" i="103"/>
  <c r="AH1547" i="103"/>
  <c r="AH1548" i="103"/>
  <c r="AH1549" i="103"/>
  <c r="AH1550" i="103"/>
  <c r="AH1551" i="103"/>
  <c r="AH1552" i="103"/>
  <c r="AH1553" i="103"/>
  <c r="AH1554" i="103"/>
  <c r="AH1555" i="103"/>
  <c r="AH1556" i="103"/>
  <c r="AH1557" i="103"/>
  <c r="AH1558" i="103"/>
  <c r="AH1559" i="103"/>
  <c r="AH1560" i="103"/>
  <c r="AH1561" i="103"/>
  <c r="AH1562" i="103"/>
  <c r="AH1563" i="103"/>
  <c r="AH1564" i="103"/>
  <c r="AH1565" i="103"/>
  <c r="AH1566" i="103"/>
  <c r="AH1567" i="103"/>
  <c r="AH1568" i="103"/>
  <c r="AH1569" i="103"/>
  <c r="AH1570" i="103"/>
  <c r="AH1571" i="103"/>
  <c r="AH1572" i="103"/>
  <c r="AH1573" i="103"/>
  <c r="AH1574" i="103"/>
  <c r="AH1575" i="103"/>
  <c r="AH1576" i="103"/>
  <c r="AH1577" i="103"/>
  <c r="AH1578" i="103"/>
  <c r="AH1579" i="103"/>
  <c r="AH1580" i="103"/>
  <c r="AH1581" i="103"/>
  <c r="AH1582" i="103"/>
  <c r="AH1583" i="103"/>
  <c r="AH1584" i="103"/>
  <c r="AH1585" i="103"/>
  <c r="AH1586" i="103"/>
  <c r="AH1587" i="103"/>
  <c r="AH1588" i="103"/>
  <c r="AH1589" i="103"/>
  <c r="AH1590" i="103"/>
  <c r="AH1591" i="103"/>
  <c r="AH1592" i="103"/>
  <c r="AH1593" i="103"/>
  <c r="AH1594" i="103"/>
  <c r="AH1595" i="103"/>
  <c r="AH1596" i="103"/>
  <c r="AH1597" i="103"/>
  <c r="AH1598" i="103"/>
  <c r="AH1599" i="103"/>
  <c r="AH1600" i="103"/>
  <c r="AH1601" i="103"/>
  <c r="AH1602" i="103"/>
  <c r="AH1603" i="103"/>
  <c r="AH1604" i="103"/>
  <c r="AH1605" i="103"/>
  <c r="AH1606" i="103"/>
  <c r="AH1607" i="103"/>
  <c r="AH1608" i="103"/>
  <c r="AH1609" i="103"/>
  <c r="AH1610" i="103"/>
  <c r="AH1611" i="103"/>
  <c r="AH1612" i="103"/>
  <c r="AH1613" i="103"/>
  <c r="AH1614" i="103"/>
  <c r="AH1615" i="103"/>
  <c r="AH1616" i="103"/>
  <c r="AH1617" i="103"/>
  <c r="AH1618" i="103"/>
  <c r="AH1619" i="103"/>
  <c r="AH1620" i="103"/>
  <c r="AH1621" i="103"/>
  <c r="AH1622" i="103"/>
  <c r="AH1623" i="103"/>
  <c r="AH1624" i="103"/>
  <c r="AH1625" i="103"/>
  <c r="AH1626" i="103"/>
  <c r="AH1627" i="103"/>
  <c r="AH1628" i="103"/>
  <c r="AH1629" i="103"/>
  <c r="AH1630" i="103"/>
  <c r="AH1631" i="103"/>
  <c r="AH1632" i="103"/>
  <c r="AH1633" i="103"/>
  <c r="AH1634" i="103"/>
  <c r="AH1635" i="103"/>
  <c r="AH1636" i="103"/>
  <c r="AH1637" i="103"/>
  <c r="AH1638" i="103"/>
  <c r="AH1639" i="103"/>
  <c r="AH1640" i="103"/>
  <c r="AH1641" i="103"/>
  <c r="AH1642" i="103"/>
  <c r="AH1643" i="103"/>
  <c r="AH1644" i="103"/>
  <c r="AH1645" i="103"/>
  <c r="AH1646" i="103"/>
  <c r="AH1647" i="103"/>
  <c r="AH1648" i="103"/>
  <c r="AH1649" i="103"/>
  <c r="AH1650" i="103"/>
  <c r="AH1651" i="103"/>
  <c r="AH1652" i="103"/>
  <c r="AH1653" i="103"/>
  <c r="AH1654" i="103"/>
  <c r="AH1655" i="103"/>
  <c r="AH1656" i="103"/>
  <c r="AH1657" i="103"/>
  <c r="AH1658" i="103"/>
  <c r="AH1659" i="103"/>
  <c r="AH1660" i="103"/>
  <c r="AH1661" i="103"/>
  <c r="AH1662" i="103"/>
  <c r="AH1663" i="103"/>
  <c r="AH1664" i="103"/>
  <c r="AH1665" i="103"/>
  <c r="AH1666" i="103"/>
  <c r="AH1667" i="103"/>
  <c r="AH1668" i="103"/>
  <c r="AH1669" i="103"/>
  <c r="AH1670" i="103"/>
  <c r="AH1671" i="103"/>
  <c r="AH1672" i="103"/>
  <c r="AH1673" i="103"/>
  <c r="AH1674" i="103"/>
  <c r="AH1675" i="103"/>
  <c r="AH1676" i="103"/>
  <c r="AH1677" i="103"/>
  <c r="AH1678" i="103"/>
  <c r="AH1679" i="103"/>
  <c r="AH1680" i="103"/>
  <c r="AH1681" i="103"/>
  <c r="AH1682" i="103"/>
  <c r="AH1683" i="103"/>
  <c r="AH1684" i="103"/>
  <c r="AH1685" i="103"/>
  <c r="AH1686" i="103"/>
  <c r="AH1687" i="103"/>
  <c r="AH1688" i="103"/>
  <c r="AH1689" i="103"/>
  <c r="AH1690" i="103"/>
  <c r="AH1691" i="103"/>
  <c r="AH1692" i="103"/>
  <c r="AH1693" i="103"/>
  <c r="AH1694" i="103"/>
  <c r="AH1695" i="103"/>
  <c r="AH1696" i="103"/>
  <c r="AH1697" i="103"/>
  <c r="AH1698" i="103"/>
  <c r="AH1699" i="103"/>
  <c r="AH1700" i="103"/>
  <c r="AH1701" i="103"/>
  <c r="AH1702" i="103"/>
  <c r="AH1703" i="103"/>
  <c r="AH1704" i="103"/>
  <c r="AH1705" i="103"/>
  <c r="AH1706" i="103"/>
  <c r="AH1707" i="103"/>
  <c r="AH1708" i="103"/>
  <c r="AH1709" i="103"/>
  <c r="AH1710" i="103"/>
  <c r="AH1711" i="103"/>
  <c r="AH1712" i="103"/>
  <c r="AH1713" i="103"/>
  <c r="AH1714" i="103"/>
  <c r="AH1715" i="103"/>
  <c r="AH1716" i="103"/>
  <c r="AH1717" i="103"/>
  <c r="AH1718" i="103"/>
  <c r="AH1719" i="103"/>
  <c r="AH1720" i="103"/>
  <c r="AH1721" i="103"/>
  <c r="AH1722" i="103"/>
  <c r="AH1723" i="103"/>
  <c r="AH1724" i="103"/>
  <c r="AH1725" i="103"/>
  <c r="AH1726" i="103"/>
  <c r="AH1727" i="103"/>
  <c r="AH1728" i="103"/>
  <c r="AH1729" i="103"/>
  <c r="AH1730" i="103"/>
  <c r="AH1731" i="103"/>
  <c r="AH1732" i="103"/>
  <c r="AH1733" i="103"/>
  <c r="AH1734" i="103"/>
  <c r="AH1735" i="103"/>
  <c r="AH1736" i="103"/>
  <c r="AH1737" i="103"/>
  <c r="AH1738" i="103"/>
  <c r="AH1739" i="103"/>
  <c r="AH1740" i="103"/>
  <c r="AH1741" i="103"/>
  <c r="AH1742" i="103"/>
  <c r="AH1743" i="103"/>
  <c r="AH1744" i="103"/>
  <c r="AH1745" i="103"/>
  <c r="AH1746" i="103"/>
  <c r="AH1747" i="103"/>
  <c r="AH1748" i="103"/>
  <c r="AH1749" i="103"/>
  <c r="AH1750" i="103"/>
  <c r="AH1751" i="103"/>
  <c r="AH1752" i="103"/>
  <c r="AH1753" i="103"/>
  <c r="AH1754" i="103"/>
  <c r="AH1755" i="103"/>
  <c r="AH1756" i="103"/>
  <c r="AH1757" i="103"/>
  <c r="AH1758" i="103"/>
  <c r="AH1759" i="103"/>
  <c r="AH1760" i="103"/>
  <c r="AH1761" i="103"/>
  <c r="AH1762" i="103"/>
  <c r="AH1763" i="103"/>
  <c r="AH1764" i="103"/>
  <c r="AH1765" i="103"/>
  <c r="AH1766" i="103"/>
  <c r="AH1767" i="103"/>
  <c r="AH1768" i="103"/>
  <c r="AH1769" i="103"/>
  <c r="AH1770" i="103"/>
  <c r="AH1771" i="103"/>
  <c r="AH1772" i="103"/>
  <c r="AH1773" i="103"/>
  <c r="AH1774" i="103"/>
  <c r="AH1775" i="103"/>
  <c r="AH1776" i="103"/>
  <c r="AH1777" i="103"/>
  <c r="AH1778" i="103"/>
  <c r="AH1779" i="103"/>
  <c r="AH1780" i="103"/>
  <c r="AH1781" i="103"/>
  <c r="AH1782" i="103"/>
  <c r="AH1783" i="103"/>
  <c r="AH1784" i="103"/>
  <c r="AH1785" i="103"/>
  <c r="AH1786" i="103"/>
  <c r="AH1787" i="103"/>
  <c r="AH1788" i="103"/>
  <c r="AH1789" i="103"/>
  <c r="AH1790" i="103"/>
  <c r="AH1791" i="103"/>
  <c r="AH1792" i="103"/>
  <c r="AH1793" i="103"/>
  <c r="AH1794" i="103"/>
  <c r="AH1795" i="103"/>
  <c r="AH1796" i="103"/>
  <c r="AH1797" i="103"/>
  <c r="AH1798" i="103"/>
  <c r="AH1799" i="103"/>
  <c r="AH1800" i="103"/>
  <c r="AH1801" i="103"/>
  <c r="AH1802" i="103"/>
  <c r="AH1803" i="103"/>
  <c r="AH1804" i="103"/>
  <c r="AH1805" i="103"/>
  <c r="AH1806" i="103"/>
  <c r="AH1807" i="103"/>
  <c r="AH1808" i="103"/>
  <c r="AH1809" i="103"/>
  <c r="AH1810" i="103"/>
  <c r="AH1811" i="103"/>
  <c r="AH1812" i="103"/>
  <c r="AH1813" i="103"/>
  <c r="AH1814" i="103"/>
  <c r="AH1815" i="103"/>
  <c r="AH1816" i="103"/>
  <c r="AH1817" i="103"/>
  <c r="AH1818" i="103"/>
  <c r="AH1819" i="103"/>
  <c r="AH1820" i="103"/>
  <c r="AH1821" i="103"/>
  <c r="AH1822" i="103"/>
  <c r="AH1823" i="103"/>
  <c r="AH1824" i="103"/>
  <c r="AH1825" i="103"/>
  <c r="AH1826" i="103"/>
  <c r="AH1827" i="103"/>
  <c r="AH1828" i="103"/>
  <c r="AH1829" i="103"/>
  <c r="AH1830" i="103"/>
  <c r="AH1831" i="103"/>
  <c r="AH1832" i="103"/>
  <c r="AH1833" i="103"/>
  <c r="AH1834" i="103"/>
  <c r="AH1835" i="103"/>
  <c r="AH1836" i="103"/>
  <c r="AH1837" i="103"/>
  <c r="AH1838" i="103"/>
  <c r="AH1839" i="103"/>
  <c r="AH1840" i="103"/>
  <c r="AH1841" i="103"/>
  <c r="AH1842" i="103"/>
  <c r="AH1843" i="103"/>
  <c r="AH1844" i="103"/>
  <c r="AH1845" i="103"/>
  <c r="AH1846" i="103"/>
  <c r="AH1847" i="103"/>
  <c r="AH1848" i="103"/>
  <c r="AH1849" i="103"/>
  <c r="AH1850" i="103"/>
  <c r="AH1851" i="103"/>
  <c r="AH1852" i="103"/>
  <c r="AH1853" i="103"/>
  <c r="AH1854" i="103"/>
  <c r="AH1855" i="103"/>
  <c r="AH1856" i="103"/>
  <c r="AH1857" i="103"/>
  <c r="AH1858" i="103"/>
  <c r="AH1859" i="103"/>
  <c r="AH1860" i="103"/>
  <c r="AH1861" i="103"/>
  <c r="AH1862" i="103"/>
  <c r="AH1863" i="103"/>
  <c r="AH1864" i="103"/>
  <c r="AH1865" i="103"/>
  <c r="AH1866" i="103"/>
  <c r="AH1867" i="103"/>
  <c r="AH1868" i="103"/>
  <c r="AH1869" i="103"/>
  <c r="AH1870" i="103"/>
  <c r="AH1871" i="103"/>
  <c r="AH1872" i="103"/>
  <c r="AH1873" i="103"/>
  <c r="AH1874" i="103"/>
  <c r="AH1875" i="103"/>
  <c r="AH1876" i="103"/>
  <c r="AH1877" i="103"/>
  <c r="AH1878" i="103"/>
  <c r="AH1879" i="103"/>
  <c r="AH1880" i="103"/>
  <c r="AH1881" i="103"/>
  <c r="AH1882" i="103"/>
  <c r="AH1883" i="103"/>
  <c r="AH1884" i="103"/>
  <c r="AH1885" i="103"/>
  <c r="AH1886" i="103"/>
  <c r="AH1887" i="103"/>
  <c r="AH1888" i="103"/>
  <c r="AH1889" i="103"/>
  <c r="AH1890" i="103"/>
  <c r="AH1891" i="103"/>
  <c r="AH1892" i="103"/>
  <c r="AH1893" i="103"/>
  <c r="AH1894" i="103"/>
  <c r="AH1895" i="103"/>
  <c r="AH1896" i="103"/>
  <c r="AH1897" i="103"/>
  <c r="AH1898" i="103"/>
  <c r="AH1899" i="103"/>
  <c r="AH1900" i="103"/>
  <c r="AH1901" i="103"/>
  <c r="AH1902" i="103"/>
  <c r="AH1903" i="103"/>
  <c r="AH1904" i="103"/>
  <c r="AH1905" i="103"/>
  <c r="AH1906" i="103"/>
  <c r="AH1907" i="103"/>
  <c r="AH1908" i="103"/>
  <c r="AH1909" i="103"/>
  <c r="AH1910" i="103"/>
  <c r="AH1911" i="103"/>
  <c r="AH1912" i="103"/>
  <c r="AH1913" i="103"/>
  <c r="AH1914" i="103"/>
  <c r="AH1915" i="103"/>
  <c r="AH1916" i="103"/>
  <c r="AH1917" i="103"/>
  <c r="AH1918" i="103"/>
  <c r="AH1919" i="103"/>
  <c r="AH1920" i="103"/>
  <c r="AH1921" i="103"/>
  <c r="AH1922" i="103"/>
  <c r="AH1923" i="103"/>
  <c r="AH1924" i="103"/>
  <c r="AH1925" i="103"/>
  <c r="AH1926" i="103"/>
  <c r="AH1927" i="103"/>
  <c r="AH1928" i="103"/>
  <c r="AH1929" i="103"/>
  <c r="AH1930" i="103"/>
  <c r="AH1931" i="103"/>
  <c r="AH1932" i="103"/>
  <c r="AH1933" i="103"/>
  <c r="AH1934" i="103"/>
  <c r="AH1935" i="103"/>
  <c r="AH1936" i="103"/>
  <c r="AH1937" i="103"/>
  <c r="AH1938" i="103"/>
  <c r="AH1939" i="103"/>
  <c r="AH1940" i="103"/>
  <c r="AH1941" i="103"/>
  <c r="AH1942" i="103"/>
  <c r="AH1943" i="103"/>
  <c r="AH1944" i="103"/>
  <c r="AH1945" i="103"/>
  <c r="AH1946" i="103"/>
  <c r="AH1947" i="103"/>
  <c r="AH1948" i="103"/>
  <c r="AH1949" i="103"/>
  <c r="AH1950" i="103"/>
  <c r="AH1951" i="103"/>
  <c r="AH1952" i="103"/>
  <c r="AH1953" i="103"/>
  <c r="AH1954" i="103"/>
  <c r="AH1955" i="103"/>
  <c r="AH1956" i="103"/>
  <c r="AH1957" i="103"/>
  <c r="AH1958" i="103"/>
  <c r="AH1959" i="103"/>
  <c r="AH1960" i="103"/>
  <c r="AH1961" i="103"/>
  <c r="AH1962" i="103"/>
  <c r="AH1963" i="103"/>
  <c r="AH1964" i="103"/>
  <c r="AH1965" i="103"/>
  <c r="AH1966" i="103"/>
  <c r="AH1967" i="103"/>
  <c r="AH1968" i="103"/>
  <c r="AH1969" i="103"/>
  <c r="AH1970" i="103"/>
  <c r="AH1971" i="103"/>
  <c r="AH1972" i="103"/>
  <c r="AH1973" i="103"/>
  <c r="AH1974" i="103"/>
  <c r="AH1975" i="103"/>
  <c r="AH1976" i="103"/>
  <c r="AH1977" i="103"/>
  <c r="AH1978" i="103"/>
  <c r="AH1979" i="103"/>
  <c r="AH1980" i="103"/>
  <c r="AH1981" i="103"/>
  <c r="AH1982" i="103"/>
  <c r="AH1983" i="103"/>
  <c r="AH1984" i="103"/>
  <c r="AH1985" i="103"/>
  <c r="AH1986" i="103"/>
  <c r="AH1987" i="103"/>
  <c r="AH1988" i="103"/>
  <c r="AH1989" i="103"/>
  <c r="AH1990" i="103"/>
  <c r="AH1991" i="103"/>
  <c r="AH1992" i="103"/>
  <c r="AH1993" i="103"/>
  <c r="AH1994" i="103"/>
  <c r="AH1995" i="103"/>
  <c r="AH1996" i="103"/>
  <c r="AH1997" i="103"/>
  <c r="AH1998" i="103"/>
  <c r="AH1999" i="103"/>
  <c r="AH2000" i="103"/>
  <c r="AH2001" i="103"/>
  <c r="AH2002" i="103"/>
  <c r="AH2003" i="103"/>
  <c r="AH2004" i="103"/>
  <c r="AH2005" i="103"/>
  <c r="AH2006" i="103"/>
  <c r="AH2007" i="103"/>
  <c r="AH2008" i="103"/>
  <c r="AH2009" i="103"/>
  <c r="AH2010" i="103"/>
  <c r="AH2011" i="103"/>
  <c r="AH2012" i="103"/>
  <c r="AH2013" i="103"/>
  <c r="AH2014" i="103"/>
  <c r="AH2015" i="103"/>
  <c r="AH2016" i="103"/>
  <c r="AH2017" i="103"/>
  <c r="AH2018" i="103"/>
  <c r="AH2019" i="103"/>
  <c r="AH2020" i="103"/>
  <c r="AH2021" i="103"/>
  <c r="AH2022" i="103"/>
  <c r="AH2023" i="103"/>
  <c r="AH2024" i="103"/>
  <c r="AH2025" i="103"/>
  <c r="AH2026" i="103"/>
  <c r="AH2027" i="103"/>
  <c r="AH2028" i="103"/>
  <c r="AH2029" i="103"/>
  <c r="AH2030" i="103"/>
  <c r="AH2031" i="103"/>
  <c r="AH2032" i="103"/>
  <c r="AH2033" i="103"/>
  <c r="AH2034" i="103"/>
  <c r="AH2035" i="103"/>
  <c r="AH2036" i="103"/>
  <c r="AH2037" i="103"/>
  <c r="AH2038" i="103"/>
  <c r="AH2039" i="103"/>
  <c r="AH2040" i="103"/>
  <c r="AH2041" i="103"/>
  <c r="AH2042" i="103"/>
  <c r="AH2043" i="103"/>
  <c r="AH2044" i="103"/>
  <c r="AH2045" i="103"/>
  <c r="AH2046" i="103"/>
  <c r="AH2047" i="103"/>
  <c r="AH2048" i="103"/>
  <c r="AH2049" i="103"/>
  <c r="AH2050" i="103"/>
  <c r="AH2051" i="103"/>
  <c r="AH2052" i="103"/>
  <c r="AH2053" i="103"/>
  <c r="AH2054" i="103"/>
  <c r="AH2055" i="103"/>
  <c r="AH2056" i="103"/>
  <c r="AH2057" i="103"/>
  <c r="AH2058" i="103"/>
  <c r="AH2059" i="103"/>
  <c r="AH2060" i="103"/>
  <c r="AH2061" i="103"/>
  <c r="AH2062" i="103"/>
  <c r="AH2063" i="103"/>
  <c r="AH2064" i="103"/>
  <c r="AH2065" i="103"/>
  <c r="AH2066" i="103"/>
  <c r="AH2067" i="103"/>
  <c r="AH2068" i="103"/>
  <c r="AH2069" i="103"/>
  <c r="AH2070" i="103"/>
  <c r="AH2071" i="103"/>
  <c r="AH2072" i="103"/>
  <c r="AH2073" i="103"/>
  <c r="AH2074" i="103"/>
  <c r="AH2075" i="103"/>
  <c r="AH2076" i="103"/>
  <c r="AH2077" i="103"/>
  <c r="AH2078" i="103"/>
  <c r="AH2079" i="103"/>
  <c r="AH2080" i="103"/>
  <c r="AH2081" i="103"/>
  <c r="AH2082" i="103"/>
  <c r="AH2083" i="103"/>
  <c r="AH2084" i="103"/>
  <c r="AH2085" i="103"/>
  <c r="AH2086" i="103"/>
  <c r="AH2087" i="103"/>
  <c r="AH2088" i="103"/>
  <c r="AH2089" i="103"/>
  <c r="AH2090" i="103"/>
  <c r="AH2091" i="103"/>
  <c r="AH2092" i="103"/>
  <c r="AH2093" i="103"/>
  <c r="AH2094" i="103"/>
  <c r="AH2095" i="103"/>
  <c r="AH2096" i="103"/>
  <c r="AH2097" i="103"/>
  <c r="AH2098" i="103"/>
  <c r="AH2099" i="103"/>
  <c r="AH2100" i="103"/>
  <c r="AH2101" i="103"/>
  <c r="AH2102" i="103"/>
  <c r="AH2103" i="103"/>
  <c r="AH2104" i="103"/>
  <c r="AH2105" i="103"/>
  <c r="AH2106" i="103"/>
  <c r="AH2107" i="103"/>
  <c r="AH2108" i="103"/>
  <c r="AH2109" i="103"/>
  <c r="AH2110" i="103"/>
  <c r="AH2111" i="103"/>
  <c r="AH2112" i="103"/>
  <c r="AH2113" i="103"/>
  <c r="AH2114" i="103"/>
  <c r="AH2115" i="103"/>
  <c r="AH2116" i="103"/>
  <c r="AH2117" i="103"/>
  <c r="AH2118" i="103"/>
  <c r="AH2119" i="103"/>
  <c r="AH2120" i="103"/>
  <c r="AH2121" i="103"/>
  <c r="AH2122" i="103"/>
  <c r="AH2123" i="103"/>
  <c r="AH2124" i="103"/>
  <c r="AH2125" i="103"/>
  <c r="AH2126" i="103"/>
  <c r="AH2127" i="103"/>
  <c r="AH2128" i="103"/>
  <c r="AH2129" i="103"/>
  <c r="AH2130" i="103"/>
  <c r="AH2131" i="103"/>
  <c r="AH2132" i="103"/>
  <c r="AH2133" i="103"/>
  <c r="AH2134" i="103"/>
  <c r="AH2135" i="103"/>
  <c r="AH2136" i="103"/>
  <c r="AH2137" i="103"/>
  <c r="AH2138" i="103"/>
  <c r="AH2139" i="103"/>
  <c r="AH2140" i="103"/>
  <c r="AH2141" i="103"/>
  <c r="AH2142" i="103"/>
  <c r="AH2143" i="103"/>
  <c r="AH2144" i="103"/>
  <c r="AH2145" i="103"/>
  <c r="AH2146" i="103"/>
  <c r="AH2147" i="103"/>
  <c r="AH2148" i="103"/>
  <c r="AH2149" i="103"/>
  <c r="AH2150" i="103"/>
  <c r="AH2151" i="103"/>
  <c r="AH2152" i="103"/>
  <c r="AH2153" i="103"/>
  <c r="AH2154" i="103"/>
  <c r="AH2155" i="103"/>
  <c r="AH2156" i="103"/>
  <c r="AH2157" i="103"/>
  <c r="AH2158" i="103"/>
  <c r="AH2159" i="103"/>
  <c r="AH2160" i="103"/>
  <c r="AH2161" i="103"/>
  <c r="AH2162" i="103"/>
  <c r="AH2163" i="103"/>
  <c r="AH2164" i="103"/>
  <c r="AH2165" i="103"/>
  <c r="AH2166" i="103"/>
  <c r="AH2167" i="103"/>
  <c r="AH2168" i="103"/>
  <c r="AH2169" i="103"/>
  <c r="AH2170" i="103"/>
  <c r="AH2171" i="103"/>
  <c r="AH2172" i="103"/>
  <c r="AH2173" i="103"/>
  <c r="AH2174" i="103"/>
  <c r="AH2175" i="103"/>
  <c r="AH2176" i="103"/>
  <c r="AH2177" i="103"/>
  <c r="AH2178" i="103"/>
  <c r="AH2179" i="103"/>
  <c r="AH2180" i="103"/>
  <c r="AH2181" i="103"/>
  <c r="AH2182" i="103"/>
  <c r="AH2183" i="103"/>
  <c r="AH2184" i="103"/>
  <c r="AH2185" i="103"/>
  <c r="AH2186" i="103"/>
  <c r="AH2187" i="103"/>
  <c r="AH2188" i="103"/>
  <c r="AH2189" i="103"/>
  <c r="AH2190" i="103"/>
  <c r="AH2191" i="103"/>
  <c r="AH2192" i="103"/>
  <c r="AH2193" i="103"/>
  <c r="AH2194" i="103"/>
  <c r="AH2195" i="103"/>
  <c r="AH2196" i="103"/>
  <c r="AH2197" i="103"/>
  <c r="AH2198" i="103"/>
  <c r="AH2199" i="103"/>
  <c r="AH2200" i="103"/>
  <c r="AH2201" i="103"/>
  <c r="AH2202" i="103"/>
  <c r="AH2203" i="103"/>
  <c r="AH2204" i="103"/>
  <c r="AH2205" i="103"/>
  <c r="AH2206" i="103"/>
  <c r="AH2207" i="103"/>
  <c r="AH2208" i="103"/>
  <c r="AH2209" i="103"/>
  <c r="AH2210" i="103"/>
  <c r="AH2211" i="103"/>
  <c r="AH2212" i="103"/>
  <c r="AH2213" i="103"/>
  <c r="AH2214" i="103"/>
  <c r="AH2215" i="103"/>
  <c r="AH2216" i="103"/>
  <c r="AH2217" i="103"/>
  <c r="AH2218" i="103"/>
  <c r="AH2219" i="103"/>
  <c r="AH2220" i="103"/>
  <c r="AH2221" i="103"/>
  <c r="AH2222" i="103"/>
  <c r="AH2223" i="103"/>
  <c r="AH2224" i="103"/>
  <c r="AH2225" i="103"/>
  <c r="AH2226" i="103"/>
  <c r="AH2227" i="103"/>
  <c r="AH2228" i="103"/>
  <c r="AH2229" i="103"/>
  <c r="AH2230" i="103"/>
  <c r="AH2231" i="103"/>
  <c r="AH2232" i="103"/>
  <c r="AH2233" i="103"/>
  <c r="AH2234" i="103"/>
  <c r="AH2235" i="103"/>
  <c r="AH2236" i="103"/>
  <c r="AH2237" i="103"/>
  <c r="AH2238" i="103"/>
  <c r="AH2239" i="103"/>
  <c r="AH2240" i="103"/>
  <c r="AH2241" i="103"/>
  <c r="AH2242" i="103"/>
  <c r="AH2243" i="103"/>
  <c r="AH2244" i="103"/>
  <c r="AH2245" i="103"/>
  <c r="AH2246" i="103"/>
  <c r="AH2247" i="103"/>
  <c r="AH2248" i="103"/>
  <c r="AH2249" i="103"/>
  <c r="AH2250" i="103"/>
  <c r="AH2251" i="103"/>
  <c r="AH2252" i="103"/>
  <c r="AH2253" i="103"/>
  <c r="AH2254" i="103"/>
  <c r="AH2255" i="103"/>
  <c r="AH2256" i="103"/>
  <c r="AH2257" i="103"/>
  <c r="AH2258" i="103"/>
  <c r="AH2259" i="103"/>
  <c r="AH2260" i="103"/>
  <c r="AH2261" i="103"/>
  <c r="AH2262" i="103"/>
  <c r="AH2263" i="103"/>
  <c r="AH2264" i="103"/>
  <c r="AH2265" i="103"/>
  <c r="AH2266" i="103"/>
  <c r="AH2267" i="103"/>
  <c r="AH2268" i="103"/>
  <c r="AH2269" i="103"/>
  <c r="AH2270" i="103"/>
  <c r="AH2271" i="103"/>
  <c r="AH2272" i="103"/>
  <c r="AH2273" i="103"/>
  <c r="AH2274" i="103"/>
  <c r="AH2275" i="103"/>
  <c r="AH2276" i="103"/>
  <c r="AH2277" i="103"/>
  <c r="AH2278" i="103"/>
  <c r="AH2279" i="103"/>
  <c r="AH2280" i="103"/>
  <c r="AH2281" i="103"/>
  <c r="AH2282" i="103"/>
  <c r="AH2283" i="103"/>
  <c r="AH2284" i="103"/>
  <c r="AH2285" i="103"/>
  <c r="AH2286" i="103"/>
  <c r="AH2287" i="103"/>
  <c r="AH2288" i="103"/>
  <c r="AH2289" i="103"/>
  <c r="AH2290" i="103"/>
  <c r="AH2291" i="103"/>
  <c r="AH2292" i="103"/>
  <c r="AH2293" i="103"/>
  <c r="AH2294" i="103"/>
  <c r="AH2295" i="103"/>
  <c r="AH2296" i="103"/>
  <c r="AH2297" i="103"/>
  <c r="AH2298" i="103"/>
  <c r="AH2299" i="103"/>
  <c r="AH2300" i="103"/>
  <c r="AH2301" i="103"/>
  <c r="AH2302" i="103"/>
  <c r="AH2303" i="103"/>
  <c r="AH2304" i="103"/>
  <c r="AH2305" i="103"/>
  <c r="AH2306" i="103"/>
  <c r="AH2307" i="103"/>
  <c r="AH2308" i="103"/>
  <c r="AH2309" i="103"/>
  <c r="AH2310" i="103"/>
  <c r="AH2311" i="103"/>
  <c r="AH2312" i="103"/>
  <c r="AH2313" i="103"/>
  <c r="AH2314" i="103"/>
  <c r="AH2315" i="103"/>
  <c r="AH2316" i="103"/>
  <c r="AH2317" i="103"/>
  <c r="AH2318" i="103"/>
  <c r="AH2319" i="103"/>
  <c r="AH2320" i="103"/>
  <c r="AH2321" i="103"/>
  <c r="AH2322" i="103"/>
  <c r="AH2323" i="103"/>
  <c r="AH2324" i="103"/>
  <c r="AH2325" i="103"/>
  <c r="AH2326" i="103"/>
  <c r="AH2327" i="103"/>
  <c r="AH2328" i="103"/>
  <c r="AH2329" i="103"/>
  <c r="AH2330" i="103"/>
  <c r="AH2331" i="103"/>
  <c r="AH2332" i="103"/>
  <c r="AH2333" i="103"/>
  <c r="AH2334" i="103"/>
  <c r="AH2335" i="103"/>
  <c r="AH2336" i="103"/>
  <c r="AH2337" i="103"/>
  <c r="AH2338" i="103"/>
  <c r="AH2339" i="103"/>
  <c r="AH2340" i="103"/>
  <c r="AH2341" i="103"/>
  <c r="AH2342" i="103"/>
  <c r="AH2343" i="103"/>
  <c r="AH2344" i="103"/>
  <c r="AH2345" i="103"/>
  <c r="AH2346" i="103"/>
  <c r="AH2347" i="103"/>
  <c r="AH2348" i="103"/>
  <c r="AH2349" i="103"/>
  <c r="AH2350" i="103"/>
  <c r="AH2351" i="103"/>
  <c r="AH2352" i="103"/>
  <c r="AH2353" i="103"/>
  <c r="AH2354" i="103"/>
  <c r="AH2355" i="103"/>
  <c r="AH2356" i="103"/>
  <c r="AH2357" i="103"/>
  <c r="AH2358" i="103"/>
  <c r="AH2359" i="103"/>
  <c r="AH2360" i="103"/>
  <c r="AH2361" i="103"/>
  <c r="AH2362" i="103"/>
  <c r="AH2363" i="103"/>
  <c r="AH2364" i="103"/>
  <c r="AH2365" i="103"/>
  <c r="AH2366" i="103"/>
  <c r="AH2367" i="103"/>
  <c r="AH2368" i="103"/>
  <c r="AH2369" i="103"/>
  <c r="AH2370" i="103"/>
  <c r="AH2371" i="103"/>
  <c r="AH2372" i="103"/>
  <c r="AH2373" i="103"/>
  <c r="AH2374" i="103"/>
  <c r="AH2375" i="103"/>
  <c r="AH2376" i="103"/>
  <c r="AH2377" i="103"/>
  <c r="AH2378" i="103"/>
  <c r="AH2379" i="103"/>
  <c r="AH2380" i="103"/>
  <c r="AH2381" i="103"/>
  <c r="AH2382" i="103"/>
  <c r="AH2383" i="103"/>
  <c r="AH2384" i="103"/>
  <c r="AH2385" i="103"/>
  <c r="AH2386" i="103"/>
  <c r="AH2387" i="103"/>
  <c r="AH2388" i="103"/>
  <c r="AH2389" i="103"/>
  <c r="AH2390" i="103"/>
  <c r="AH2391" i="103"/>
  <c r="AH2392" i="103"/>
  <c r="AH2393" i="103"/>
  <c r="AH2394" i="103"/>
  <c r="AH2395" i="103"/>
  <c r="AH2396" i="103"/>
  <c r="AH2397" i="103"/>
  <c r="AH2398" i="103"/>
  <c r="AH2399" i="103"/>
  <c r="AH2400" i="103"/>
  <c r="AH2401" i="103"/>
  <c r="AH2402" i="103"/>
  <c r="AH2403" i="103"/>
  <c r="AH2404" i="103"/>
  <c r="AH2405" i="103"/>
  <c r="AH2406" i="103"/>
  <c r="AH2407" i="103"/>
  <c r="AH2408" i="103"/>
  <c r="AH2409" i="103"/>
  <c r="AH2410" i="103"/>
  <c r="AH2411" i="103"/>
  <c r="AH2412" i="103"/>
  <c r="AH2413" i="103"/>
  <c r="AH2414" i="103"/>
  <c r="AH2415" i="103"/>
  <c r="AH2416" i="103"/>
  <c r="AH2417" i="103"/>
  <c r="AH2418" i="103"/>
  <c r="AH2419" i="103"/>
  <c r="AH2420" i="103"/>
  <c r="AH2421" i="103"/>
  <c r="AH2422" i="103"/>
  <c r="AH2423" i="103"/>
  <c r="AH2424" i="103"/>
  <c r="AH2425" i="103"/>
  <c r="AH2426" i="103"/>
  <c r="AH2427" i="103"/>
  <c r="AH2428" i="103"/>
  <c r="AH2429" i="103"/>
  <c r="AH2430" i="103"/>
  <c r="AH2431" i="103"/>
  <c r="AH2432" i="103"/>
  <c r="AH2433" i="103"/>
  <c r="AH2434" i="103"/>
  <c r="AH2435" i="103"/>
  <c r="AH2436" i="103"/>
  <c r="AH2437" i="103"/>
  <c r="AH2438" i="103"/>
  <c r="AH2439" i="103"/>
  <c r="AH2440" i="103"/>
  <c r="AH2441" i="103"/>
  <c r="AH2442" i="103"/>
  <c r="AH2443" i="103"/>
  <c r="AH2444" i="103"/>
  <c r="AH2445" i="103"/>
  <c r="AH2446" i="103"/>
  <c r="AH2447" i="103"/>
  <c r="AH2448" i="103"/>
  <c r="AH2449" i="103"/>
  <c r="AH2450" i="103"/>
  <c r="AH2451" i="103"/>
  <c r="AH2452" i="103"/>
  <c r="AH2453" i="103"/>
  <c r="AH2454" i="103"/>
  <c r="AH2455" i="103"/>
  <c r="AH2456" i="103"/>
  <c r="AH2457" i="103"/>
  <c r="AH2458" i="103"/>
  <c r="AH2459" i="103"/>
  <c r="AH2460" i="103"/>
  <c r="AH2461" i="103"/>
  <c r="AH2462" i="103"/>
  <c r="AH2463" i="103"/>
  <c r="AH2464" i="103"/>
  <c r="AH2465" i="103"/>
  <c r="AH2466" i="103"/>
  <c r="AH2467" i="103"/>
  <c r="AH2468" i="103"/>
  <c r="AH2469" i="103"/>
  <c r="AH2470" i="103"/>
  <c r="AH2471" i="103"/>
  <c r="AH2472" i="103"/>
  <c r="AH2473" i="103"/>
  <c r="AH2474" i="103"/>
  <c r="AH2475" i="103"/>
  <c r="AH2476" i="103"/>
  <c r="AH2477" i="103"/>
  <c r="AH2478" i="103"/>
  <c r="AH2479" i="103"/>
  <c r="AH2480" i="103"/>
  <c r="AH2481" i="103"/>
  <c r="AH2482" i="103"/>
  <c r="AH2483" i="103"/>
  <c r="AH2484" i="103"/>
  <c r="AH2485" i="103"/>
  <c r="AH2486" i="103"/>
  <c r="AH2487" i="103"/>
  <c r="AH2488" i="103"/>
  <c r="AH2489" i="103"/>
  <c r="AH2490" i="103"/>
  <c r="AH2491" i="103"/>
  <c r="AH2492" i="103"/>
  <c r="AH2493" i="103"/>
  <c r="AH2494" i="103"/>
  <c r="AH2495" i="103"/>
  <c r="AH2496" i="103"/>
  <c r="AH2497" i="103"/>
  <c r="AH2498" i="103"/>
  <c r="AH2499" i="103"/>
  <c r="AH2500" i="103"/>
  <c r="AH2501" i="103"/>
  <c r="AH2502" i="103"/>
  <c r="AH2503" i="103"/>
  <c r="AH2504" i="103"/>
  <c r="AH2505" i="103"/>
  <c r="AH2506" i="103"/>
  <c r="AH2507" i="103"/>
  <c r="AH2508" i="103"/>
  <c r="AH2509" i="103"/>
  <c r="AH2510" i="103"/>
  <c r="AH2511" i="103"/>
  <c r="AH2512" i="103"/>
  <c r="AH2513" i="103"/>
  <c r="AH2514" i="103"/>
  <c r="AH2515" i="103"/>
  <c r="AH2516" i="103"/>
  <c r="AH2517" i="103"/>
  <c r="AH2518" i="103"/>
  <c r="AH2519" i="103"/>
  <c r="AH2520" i="103"/>
  <c r="AH2521" i="103"/>
  <c r="AH2522" i="103"/>
  <c r="AH2523" i="103"/>
  <c r="AH2524" i="103"/>
  <c r="AH2525" i="103"/>
  <c r="AH2526" i="103"/>
  <c r="AH2527" i="103"/>
  <c r="AH2528" i="103"/>
  <c r="AH2529" i="103"/>
  <c r="AH2530" i="103"/>
  <c r="AH2531" i="103"/>
  <c r="AH2532" i="103"/>
  <c r="AH2533" i="103"/>
  <c r="AH2534" i="103"/>
  <c r="AH2535" i="103"/>
  <c r="AH2536" i="103"/>
  <c r="AH2537" i="103"/>
  <c r="AH2538" i="103"/>
  <c r="AH2539" i="103"/>
  <c r="AH2540" i="103"/>
  <c r="AH2541" i="103"/>
  <c r="AH2542" i="103"/>
  <c r="AH2543" i="103"/>
  <c r="AH2544" i="103"/>
  <c r="AH2545" i="103"/>
  <c r="AH2546" i="103"/>
  <c r="AH2547" i="103"/>
  <c r="AH2548" i="103"/>
  <c r="AH2549" i="103"/>
  <c r="AH2550" i="103"/>
  <c r="AH2551" i="103"/>
  <c r="AH2552" i="103"/>
  <c r="AH2553" i="103"/>
  <c r="AH2554" i="103"/>
  <c r="AH2555" i="103"/>
  <c r="AH2556" i="103"/>
  <c r="AH2557" i="103"/>
  <c r="AH2558" i="103"/>
  <c r="AH2559" i="103"/>
  <c r="AH2560" i="103"/>
  <c r="AH2561" i="103"/>
  <c r="AH2562" i="103"/>
  <c r="AH2563" i="103"/>
  <c r="AH2564" i="103"/>
  <c r="AH2565" i="103"/>
  <c r="AH2566" i="103"/>
  <c r="AH2567" i="103"/>
  <c r="AH2568" i="103"/>
  <c r="AH2569" i="103"/>
  <c r="AH2570" i="103"/>
  <c r="AH2571" i="103"/>
  <c r="AH2572" i="103"/>
  <c r="AH2573" i="103"/>
  <c r="AH2574" i="103"/>
  <c r="AH2575" i="103"/>
  <c r="AH2576" i="103"/>
  <c r="AH2577" i="103"/>
  <c r="AH2578" i="103"/>
  <c r="AH2579" i="103"/>
  <c r="AH2580" i="103"/>
  <c r="AH2581" i="103"/>
  <c r="AH2582" i="103"/>
  <c r="AH2583" i="103"/>
  <c r="AH2584" i="103"/>
  <c r="AH2585" i="103"/>
  <c r="AH2586" i="103"/>
  <c r="AH2587" i="103"/>
  <c r="AH2588" i="103"/>
  <c r="AH2589" i="103"/>
  <c r="AH2590" i="103"/>
  <c r="AH2591" i="103"/>
  <c r="AH2592" i="103"/>
  <c r="AH2593" i="103"/>
  <c r="AH2594" i="103"/>
  <c r="AH2595" i="103"/>
  <c r="AH2596" i="103"/>
  <c r="AH2597" i="103"/>
  <c r="AH2598" i="103"/>
  <c r="AH2599" i="103"/>
  <c r="AH2600" i="103"/>
  <c r="AH2601" i="103"/>
  <c r="AH2602" i="103"/>
  <c r="AH2603" i="103"/>
  <c r="AH2604" i="103"/>
  <c r="AH2605" i="103"/>
  <c r="AH2606" i="103"/>
  <c r="AH2607" i="103"/>
  <c r="AH2608" i="103"/>
  <c r="AH2609" i="103"/>
  <c r="AH2610" i="103"/>
  <c r="AH2611" i="103"/>
  <c r="AH2612" i="103"/>
  <c r="AH2613" i="103"/>
  <c r="AH2614" i="103"/>
  <c r="AH2615" i="103"/>
  <c r="AH2616" i="103"/>
  <c r="AH2617" i="103"/>
  <c r="AH2618" i="103"/>
  <c r="AH2619" i="103"/>
  <c r="AH2620" i="103"/>
  <c r="AH2621" i="103"/>
  <c r="AH2622" i="103"/>
  <c r="AH2623" i="103"/>
  <c r="AH2624" i="103"/>
  <c r="AH2625" i="103"/>
  <c r="AH2626" i="103"/>
  <c r="AH2627" i="103"/>
  <c r="AH2628" i="103"/>
  <c r="AH2629" i="103"/>
  <c r="AH2630" i="103"/>
  <c r="AH2631" i="103"/>
  <c r="AH2632" i="103"/>
  <c r="AH2633" i="103"/>
  <c r="AH2634" i="103"/>
  <c r="AH2635" i="103"/>
  <c r="AH2636" i="103"/>
  <c r="AH2637" i="103"/>
  <c r="AH2638" i="103"/>
  <c r="AH2639" i="103"/>
  <c r="AH2640" i="103"/>
  <c r="AH2641" i="103"/>
  <c r="AH2642" i="103"/>
  <c r="AH2643" i="103"/>
  <c r="AH2644" i="103"/>
  <c r="AH2645" i="103"/>
  <c r="AH2646" i="103"/>
  <c r="AH2647" i="103"/>
  <c r="AH2648" i="103"/>
  <c r="AH2649" i="103"/>
  <c r="AH2650" i="103"/>
  <c r="AH2651" i="103"/>
  <c r="AH2652" i="103"/>
  <c r="AH2653" i="103"/>
  <c r="AH2654" i="103"/>
  <c r="AH2655" i="103"/>
  <c r="AH2656" i="103"/>
  <c r="AH2657" i="103"/>
  <c r="AH2658" i="103"/>
  <c r="AH2659" i="103"/>
  <c r="AH2660" i="103"/>
  <c r="AH2661" i="103"/>
  <c r="AH2662" i="103"/>
  <c r="AH2663" i="103"/>
  <c r="AH2664" i="103"/>
  <c r="AH2665" i="103"/>
  <c r="AH2666" i="103"/>
  <c r="AH2667" i="103"/>
  <c r="AH2668" i="103"/>
  <c r="AH2669" i="103"/>
  <c r="AH2670" i="103"/>
  <c r="AH2671" i="103"/>
  <c r="AH2672" i="103"/>
  <c r="AH2673" i="103"/>
  <c r="AH2674" i="103"/>
  <c r="AH2675" i="103"/>
  <c r="AH2676" i="103"/>
  <c r="AH2677" i="103"/>
  <c r="AH2678" i="103"/>
  <c r="AH2679" i="103"/>
  <c r="AH2680" i="103"/>
  <c r="AH2681" i="103"/>
  <c r="AH2682" i="103"/>
  <c r="AH2683" i="103"/>
  <c r="AH2684" i="103"/>
  <c r="AH2685" i="103"/>
  <c r="AH2686" i="103"/>
  <c r="AH2687" i="103"/>
  <c r="AH2688" i="103"/>
  <c r="AH2689" i="103"/>
  <c r="AH2690" i="103"/>
  <c r="AH2691" i="103"/>
  <c r="AH2692" i="103"/>
  <c r="AH2693" i="103"/>
  <c r="AH2694" i="103"/>
  <c r="AH2695" i="103"/>
  <c r="AH2696" i="103"/>
  <c r="AH2697" i="103"/>
  <c r="AH2698" i="103"/>
  <c r="AH2699" i="103"/>
  <c r="AH2700" i="103"/>
  <c r="AH2701" i="103"/>
  <c r="AH2702" i="103"/>
  <c r="AH2703" i="103"/>
  <c r="AH2704" i="103"/>
  <c r="AH2705" i="103"/>
  <c r="AH2706" i="103"/>
  <c r="AH2707" i="103"/>
  <c r="AH2708" i="103"/>
  <c r="AH2709" i="103"/>
  <c r="AH2710" i="103"/>
  <c r="AH2711" i="103"/>
  <c r="AH2712" i="103"/>
  <c r="AH2713" i="103"/>
  <c r="AH2714" i="103"/>
  <c r="AH2715" i="103"/>
  <c r="AH2716" i="103"/>
  <c r="AH2717" i="103"/>
  <c r="AH2718" i="103"/>
  <c r="AH2719" i="103"/>
  <c r="AH2720" i="103"/>
  <c r="AH2721" i="103"/>
  <c r="AH2722" i="103"/>
  <c r="AH2723" i="103"/>
  <c r="AH2724" i="103"/>
  <c r="AH2725" i="103"/>
  <c r="AH2726" i="103"/>
  <c r="AH2727" i="103"/>
  <c r="AH2728" i="103"/>
  <c r="AH2729" i="103"/>
  <c r="AH2730" i="103"/>
  <c r="AH2731" i="103"/>
  <c r="AH2732" i="103"/>
  <c r="AH2733" i="103"/>
  <c r="AH2734" i="103"/>
  <c r="AH2735" i="103"/>
  <c r="AH2736" i="103"/>
  <c r="AH2737" i="103"/>
  <c r="AH2738" i="103"/>
  <c r="AH2739" i="103"/>
  <c r="AH2740" i="103"/>
  <c r="AH2741" i="103"/>
  <c r="AH2742" i="103"/>
  <c r="AH2743" i="103"/>
  <c r="AH2744" i="103"/>
  <c r="AH2745" i="103"/>
  <c r="AH2746" i="103"/>
  <c r="AH2747" i="103"/>
  <c r="AH2748" i="103"/>
  <c r="AH2749" i="103"/>
  <c r="AH2750" i="103"/>
  <c r="AH2751" i="103"/>
  <c r="AH2752" i="103"/>
  <c r="AH2753" i="103"/>
  <c r="AH2754" i="103"/>
  <c r="AH2755" i="103"/>
  <c r="AH2756" i="103"/>
  <c r="AH2757" i="103"/>
  <c r="AH2758" i="103"/>
  <c r="AH2759" i="103"/>
  <c r="AH2760" i="103"/>
  <c r="AH2761" i="103"/>
  <c r="AH2762" i="103"/>
  <c r="AH2763" i="103"/>
  <c r="AH2764" i="103"/>
  <c r="AH2765" i="103"/>
  <c r="AH2766" i="103"/>
  <c r="AH2767" i="103"/>
  <c r="AH2768" i="103"/>
  <c r="AH2769" i="103"/>
  <c r="AH2770" i="103"/>
  <c r="AH2771" i="103"/>
  <c r="AH2772" i="103"/>
  <c r="AH2773" i="103"/>
  <c r="AH2774" i="103"/>
  <c r="AH2775" i="103"/>
  <c r="AH2776" i="103"/>
  <c r="AH2777" i="103"/>
  <c r="AH2778" i="103"/>
  <c r="AH2779" i="103"/>
  <c r="AH2780" i="103"/>
  <c r="AH2781" i="103"/>
  <c r="AH2782" i="103"/>
  <c r="AH2783" i="103"/>
  <c r="AH2784" i="103"/>
  <c r="AH2785" i="103"/>
  <c r="AH2786" i="103"/>
  <c r="AH2787" i="103"/>
  <c r="AH2788" i="103"/>
  <c r="AH2789" i="103"/>
  <c r="AH2790" i="103"/>
  <c r="AH2791" i="103"/>
  <c r="AH2792" i="103"/>
  <c r="AH2793" i="103"/>
  <c r="AH2794" i="103"/>
  <c r="AH2795" i="103"/>
  <c r="AH2796" i="103"/>
  <c r="AH2797" i="103"/>
  <c r="AH2798" i="103"/>
  <c r="AH2799" i="103"/>
  <c r="AH2800" i="103"/>
  <c r="AH2801" i="103"/>
  <c r="AH2802" i="103"/>
  <c r="AH2803" i="103"/>
  <c r="AH2804" i="103"/>
  <c r="AH2805" i="103"/>
  <c r="AH2806" i="103"/>
  <c r="AH2807" i="103"/>
  <c r="AH2808" i="103"/>
  <c r="AH2809" i="103"/>
  <c r="AH2810" i="103"/>
  <c r="AH2811" i="103"/>
  <c r="AH2812" i="103"/>
  <c r="AH2813" i="103"/>
  <c r="AH2814" i="103"/>
  <c r="AH2815" i="103"/>
  <c r="AH2816" i="103"/>
  <c r="AH2817" i="103"/>
  <c r="AH2818" i="103"/>
  <c r="AH2819" i="103"/>
  <c r="AH2820" i="103"/>
  <c r="AH2821" i="103"/>
  <c r="AH2822" i="103"/>
  <c r="AH2823" i="103"/>
  <c r="AH2824" i="103"/>
  <c r="AH2825" i="103"/>
  <c r="AH2826" i="103"/>
  <c r="AH2827" i="103"/>
  <c r="AH2828" i="103"/>
  <c r="AH2829" i="103"/>
  <c r="AH2830" i="103"/>
  <c r="AH2831" i="103"/>
  <c r="AH2832" i="103"/>
  <c r="AH2833" i="103"/>
  <c r="AH2834" i="103"/>
  <c r="AH2835" i="103"/>
  <c r="AH2836" i="103"/>
  <c r="AH2837" i="103"/>
  <c r="AH2838" i="103"/>
  <c r="AH2839" i="103"/>
  <c r="AH2840" i="103"/>
  <c r="AH2841" i="103"/>
  <c r="AH2842" i="103"/>
  <c r="AH2843" i="103"/>
  <c r="AH2844" i="103"/>
  <c r="AH2845" i="103"/>
  <c r="AH2846" i="103"/>
  <c r="AH2847" i="103"/>
  <c r="AH2848" i="103"/>
  <c r="AH2849" i="103"/>
  <c r="AH2850" i="103"/>
  <c r="AH2851" i="103"/>
  <c r="AH2852" i="103"/>
  <c r="AH2853" i="103"/>
  <c r="AH2854" i="103"/>
  <c r="AH2855" i="103"/>
  <c r="AH2856" i="103"/>
  <c r="AH2857" i="103"/>
  <c r="AH2858" i="103"/>
  <c r="AH2859" i="103"/>
  <c r="AH2860" i="103"/>
  <c r="AH2861" i="103"/>
  <c r="AH2862" i="103"/>
  <c r="AH2863" i="103"/>
  <c r="AH2864" i="103"/>
  <c r="AH2865" i="103"/>
  <c r="AH2866" i="103"/>
  <c r="AH2867" i="103"/>
  <c r="AH2868" i="103"/>
  <c r="AH2869" i="103"/>
  <c r="AH2870" i="103"/>
  <c r="AH2871" i="103"/>
  <c r="AH2872" i="103"/>
  <c r="AH2873" i="103"/>
  <c r="AH2874" i="103"/>
  <c r="AH2875" i="103"/>
  <c r="AH2876" i="103"/>
  <c r="AH2877" i="103"/>
  <c r="AH2878" i="103"/>
  <c r="AH2879" i="103"/>
  <c r="AH2880" i="103"/>
  <c r="AH2881" i="103"/>
  <c r="AH2882" i="103"/>
  <c r="AH2883" i="103"/>
  <c r="AH2884" i="103"/>
  <c r="AH2885" i="103"/>
  <c r="AH2886" i="103"/>
  <c r="AH2887" i="103"/>
  <c r="AH2888" i="103"/>
  <c r="AH2889" i="103"/>
  <c r="AH2890" i="103"/>
  <c r="AH2891" i="103"/>
  <c r="AH2892" i="103"/>
  <c r="AH2893" i="103"/>
  <c r="AH2894" i="103"/>
  <c r="AH2895" i="103"/>
  <c r="AH2896" i="103"/>
  <c r="AH2897" i="103"/>
  <c r="AH2898" i="103"/>
  <c r="AH2899" i="103"/>
  <c r="AH2900" i="103"/>
  <c r="AH2901" i="103"/>
  <c r="AH2902" i="103"/>
  <c r="AH2903" i="103"/>
  <c r="AH2904" i="103"/>
  <c r="AH2905" i="103"/>
  <c r="AH2906" i="103"/>
  <c r="AH2907" i="103"/>
  <c r="AH2908" i="103"/>
  <c r="AH2909" i="103"/>
  <c r="AH2910" i="103"/>
  <c r="AH2911" i="103"/>
  <c r="AH2912" i="103"/>
  <c r="AH2913" i="103"/>
  <c r="AH2914" i="103"/>
  <c r="AH2915" i="103"/>
  <c r="AH2916" i="103"/>
  <c r="AH2917" i="103"/>
  <c r="AH2918" i="103"/>
  <c r="AH2919" i="103"/>
  <c r="AH2920" i="103"/>
  <c r="AH2921" i="103"/>
  <c r="AH2922" i="103"/>
  <c r="AH2923" i="103"/>
  <c r="AH2924" i="103"/>
  <c r="AH2925" i="103"/>
  <c r="AH2926" i="103"/>
  <c r="AH2927" i="103"/>
  <c r="AH2928" i="103"/>
  <c r="AH2929" i="103"/>
  <c r="AH2930" i="103"/>
  <c r="AH2931" i="103"/>
  <c r="AH2932" i="103"/>
  <c r="AH2933" i="103"/>
  <c r="AH2934" i="103"/>
  <c r="AH2935" i="103"/>
  <c r="AH2936" i="103"/>
  <c r="AH2937" i="103"/>
  <c r="AH2938" i="103"/>
  <c r="AH2939" i="103"/>
  <c r="AH2940" i="103"/>
  <c r="AH2941" i="103"/>
  <c r="AH2942" i="103"/>
  <c r="AH2943" i="103"/>
  <c r="AH2944" i="103"/>
  <c r="AH2945" i="103"/>
  <c r="AH2946" i="103"/>
  <c r="AH2947" i="103"/>
  <c r="AH2948" i="103"/>
  <c r="AH2949" i="103"/>
  <c r="AH2950" i="103"/>
  <c r="AH2951" i="103"/>
  <c r="AH2952" i="103"/>
  <c r="AH2953" i="103"/>
  <c r="AH2954" i="103"/>
  <c r="AH2955" i="103"/>
  <c r="AH2956" i="103"/>
  <c r="AH2957" i="103"/>
  <c r="AH2958" i="103"/>
  <c r="AH2959" i="103"/>
  <c r="AH2960" i="103"/>
  <c r="AH2961" i="103"/>
  <c r="AH2962" i="103"/>
  <c r="AH2963" i="103"/>
  <c r="AH2964" i="103"/>
  <c r="AH2965" i="103"/>
  <c r="AH2966" i="103"/>
  <c r="AH2967" i="103"/>
  <c r="AH2968" i="103"/>
  <c r="AH2969" i="103"/>
  <c r="AH2970" i="103"/>
  <c r="AH2971" i="103"/>
  <c r="AH2972" i="103"/>
  <c r="AH2973" i="103"/>
  <c r="AH2974" i="103"/>
  <c r="AH2975" i="103"/>
  <c r="AH2976" i="103"/>
  <c r="AH2977" i="103"/>
  <c r="AH2978" i="103"/>
  <c r="AH2979" i="103"/>
  <c r="AH2980" i="103"/>
  <c r="AH2981" i="103"/>
  <c r="AH2982" i="103"/>
  <c r="AH2983" i="103"/>
  <c r="AH2984" i="103"/>
  <c r="AH2985" i="103"/>
  <c r="AH2986" i="103"/>
  <c r="AH2987" i="103"/>
  <c r="AH2988" i="103"/>
  <c r="AH2989" i="103"/>
  <c r="AH2990" i="103"/>
  <c r="AH2991" i="103"/>
  <c r="AH2992" i="103"/>
  <c r="AH2993" i="103"/>
  <c r="AH2994" i="103"/>
  <c r="AH2995" i="103"/>
  <c r="AH2996" i="103"/>
  <c r="AH2997" i="103"/>
  <c r="AH2998" i="103"/>
  <c r="AH2999" i="103"/>
  <c r="AH3000" i="103"/>
  <c r="AH3001" i="103"/>
  <c r="AH3002" i="103"/>
  <c r="AH3003" i="103"/>
  <c r="AH3004" i="103"/>
  <c r="AH3005" i="103"/>
  <c r="AH3006" i="103"/>
  <c r="AH3007" i="103"/>
  <c r="AH3008" i="103"/>
  <c r="AH3009" i="103"/>
  <c r="AH3010" i="103"/>
  <c r="AH3011" i="103"/>
  <c r="AH3012" i="103"/>
  <c r="AH3013" i="103"/>
  <c r="AH3014" i="103"/>
  <c r="AH3015" i="103"/>
  <c r="AH3016" i="103"/>
  <c r="AH3017" i="103"/>
  <c r="AH3018" i="103"/>
  <c r="AH3019" i="103"/>
  <c r="AH3020" i="103"/>
  <c r="AH3021" i="103"/>
  <c r="AH3022" i="103"/>
  <c r="AH3023" i="103"/>
  <c r="AH3024" i="103"/>
  <c r="AH3025" i="103"/>
  <c r="AH3026" i="103"/>
  <c r="AH3027" i="103"/>
  <c r="AH3028" i="103"/>
  <c r="AH3029" i="103"/>
  <c r="AH3030" i="103"/>
  <c r="AH3031" i="103"/>
  <c r="AH3032" i="103"/>
  <c r="AH3033" i="103"/>
  <c r="AH3034" i="103"/>
  <c r="AH3035" i="103"/>
  <c r="AH3036" i="103"/>
  <c r="AH3037" i="103"/>
  <c r="AH3038" i="103"/>
  <c r="AH3039" i="103"/>
  <c r="AH3040" i="103"/>
  <c r="AH3041" i="103"/>
  <c r="AH3042" i="103"/>
  <c r="AH3043" i="103"/>
  <c r="AH3044" i="103"/>
  <c r="AH3045" i="103"/>
  <c r="AH3046" i="103"/>
  <c r="AH3047" i="103"/>
  <c r="AH3048" i="103"/>
  <c r="AH3049" i="103"/>
  <c r="AH3050" i="103"/>
  <c r="AH3051" i="103"/>
  <c r="AH3052" i="103"/>
  <c r="AH3053" i="103"/>
  <c r="AH3054" i="103"/>
  <c r="AH3055" i="103"/>
  <c r="AH3056" i="103"/>
  <c r="AH3057" i="103"/>
  <c r="AH3058" i="103"/>
  <c r="AH3059" i="103"/>
  <c r="AH3060" i="103"/>
  <c r="AH3061" i="103"/>
  <c r="AH3062" i="103"/>
  <c r="AH3063" i="103"/>
  <c r="AH3064" i="103"/>
  <c r="AH3065" i="103"/>
  <c r="AH3066" i="103"/>
  <c r="AH3067" i="103"/>
  <c r="AH3068" i="103"/>
  <c r="AH3069" i="103"/>
  <c r="AH3070" i="103"/>
  <c r="AH3071" i="103"/>
  <c r="AH3072" i="103"/>
  <c r="AH3073" i="103"/>
  <c r="AH3074" i="103"/>
  <c r="AH3075" i="103"/>
  <c r="AH3076" i="103"/>
  <c r="AH3077" i="103"/>
  <c r="AH3078" i="103"/>
  <c r="AH3079" i="103"/>
  <c r="AH3080" i="103"/>
  <c r="AH3081" i="103"/>
  <c r="AH3082" i="103"/>
  <c r="AH3083" i="103"/>
  <c r="AH3084" i="103"/>
  <c r="AH3085" i="103"/>
  <c r="AH3086" i="103"/>
  <c r="AH3087" i="103"/>
  <c r="AH3088" i="103"/>
  <c r="AH3089" i="103"/>
  <c r="AH3090" i="103"/>
  <c r="AH3091" i="103"/>
  <c r="AH3092" i="103"/>
  <c r="AH3093" i="103"/>
  <c r="AH3094" i="103"/>
  <c r="AH3095" i="103"/>
  <c r="AH3096" i="103"/>
  <c r="AH3097" i="103"/>
  <c r="AH3098" i="103"/>
  <c r="AH3099" i="103"/>
  <c r="AH3100" i="103"/>
  <c r="AH3101" i="103"/>
  <c r="AH3102" i="103"/>
  <c r="AH3103" i="103"/>
  <c r="AH3104" i="103"/>
  <c r="AH3105" i="103"/>
  <c r="AH3106" i="103"/>
  <c r="AH3107" i="103"/>
  <c r="AH3108" i="103"/>
  <c r="AH3109" i="103"/>
  <c r="AH3110" i="103"/>
  <c r="AH3111" i="103"/>
  <c r="AH3112" i="103"/>
  <c r="AH3113" i="103"/>
  <c r="AH3114" i="103"/>
  <c r="AH3115" i="103"/>
  <c r="AH3116" i="103"/>
  <c r="AH3117" i="103"/>
  <c r="AH3118" i="103"/>
  <c r="AH3119" i="103"/>
  <c r="AH3120" i="103"/>
  <c r="AH3121" i="103"/>
  <c r="AH2" i="103"/>
  <c r="C1040" i="103"/>
  <c r="D510" i="103"/>
  <c r="R510" i="103" s="1"/>
  <c r="D3119" i="103"/>
  <c r="R3119" i="103" s="1"/>
  <c r="D3118" i="103"/>
  <c r="R3118" i="103" s="1"/>
  <c r="D3117" i="103"/>
  <c r="R3117" i="103" s="1"/>
  <c r="D3115" i="103"/>
  <c r="R3115" i="103" s="1"/>
  <c r="D3114" i="103"/>
  <c r="R3114" i="103" s="1"/>
  <c r="D3113" i="103"/>
  <c r="R3113" i="103" s="1"/>
  <c r="D3111" i="103"/>
  <c r="D3110" i="103"/>
  <c r="D3109" i="103"/>
  <c r="D3108" i="103"/>
  <c r="D3106" i="103"/>
  <c r="R3106" i="103" s="1"/>
  <c r="D3103" i="103"/>
  <c r="R3103" i="103" s="1"/>
  <c r="D3102" i="103"/>
  <c r="R3102" i="103" s="1"/>
  <c r="D3101" i="103"/>
  <c r="R3101" i="103" s="1"/>
  <c r="D3099" i="103"/>
  <c r="R3099" i="103" s="1"/>
  <c r="D3098" i="103"/>
  <c r="R3098" i="103" s="1"/>
  <c r="D3097" i="103"/>
  <c r="R3097" i="103" s="1"/>
  <c r="D3095" i="103"/>
  <c r="D3094" i="103"/>
  <c r="D3093" i="103"/>
  <c r="D3092" i="103"/>
  <c r="D3090" i="103"/>
  <c r="R3090" i="103" s="1"/>
  <c r="D3087" i="103"/>
  <c r="R3087" i="103" s="1"/>
  <c r="D3086" i="103"/>
  <c r="R3086" i="103" s="1"/>
  <c r="D3085" i="103"/>
  <c r="R3085" i="103" s="1"/>
  <c r="D3083" i="103"/>
  <c r="R3083" i="103" s="1"/>
  <c r="D3082" i="103"/>
  <c r="R3082" i="103" s="1"/>
  <c r="D3081" i="103"/>
  <c r="R3081" i="103" s="1"/>
  <c r="D3079" i="103"/>
  <c r="D3078" i="103"/>
  <c r="D3077" i="103"/>
  <c r="D3076" i="103"/>
  <c r="D3074" i="103"/>
  <c r="R3074" i="103" s="1"/>
  <c r="D3071" i="103"/>
  <c r="R3071" i="103" s="1"/>
  <c r="D3070" i="103"/>
  <c r="D3069" i="103"/>
  <c r="R3069" i="103" s="1"/>
  <c r="D3067" i="103"/>
  <c r="R3067" i="103" s="1"/>
  <c r="D3066" i="103"/>
  <c r="D3065" i="103"/>
  <c r="D3063" i="103"/>
  <c r="D3062" i="103"/>
  <c r="D3061" i="103"/>
  <c r="D3060" i="103"/>
  <c r="R3060" i="103" s="1"/>
  <c r="D3058" i="103"/>
  <c r="R3058" i="103" s="1"/>
  <c r="D3055" i="103"/>
  <c r="D3054" i="103"/>
  <c r="D3053" i="103"/>
  <c r="R3053" i="103" s="1"/>
  <c r="D3051" i="103"/>
  <c r="R3051" i="103" s="1"/>
  <c r="D3050" i="103"/>
  <c r="R3050" i="103" s="1"/>
  <c r="D3049" i="103"/>
  <c r="R3049" i="103" s="1"/>
  <c r="D3047" i="103"/>
  <c r="D3046" i="103"/>
  <c r="D3045" i="103"/>
  <c r="D3044" i="103"/>
  <c r="D3042" i="103"/>
  <c r="R3042" i="103" s="1"/>
  <c r="D3039" i="103"/>
  <c r="R3039" i="103" s="1"/>
  <c r="D3038" i="103"/>
  <c r="R3038" i="103" s="1"/>
  <c r="D3037" i="103"/>
  <c r="R3037" i="103" s="1"/>
  <c r="D3035" i="103"/>
  <c r="R3035" i="103" s="1"/>
  <c r="D3034" i="103"/>
  <c r="D3033" i="103"/>
  <c r="D3031" i="103"/>
  <c r="D3030" i="103"/>
  <c r="D3029" i="103"/>
  <c r="D3028" i="103"/>
  <c r="D3026" i="103"/>
  <c r="R3026" i="103" s="1"/>
  <c r="D3023" i="103"/>
  <c r="R3023" i="103" s="1"/>
  <c r="D3022" i="103"/>
  <c r="R3022" i="103" s="1"/>
  <c r="D3021" i="103"/>
  <c r="R3021" i="103" s="1"/>
  <c r="D3019" i="103"/>
  <c r="R3019" i="103" s="1"/>
  <c r="D3018" i="103"/>
  <c r="D3017" i="103"/>
  <c r="D3015" i="103"/>
  <c r="D3014" i="103"/>
  <c r="D3013" i="103"/>
  <c r="D3012" i="103"/>
  <c r="D3010" i="103"/>
  <c r="R3010" i="103" s="1"/>
  <c r="D3007" i="103"/>
  <c r="D3006" i="103"/>
  <c r="R3006" i="103" s="1"/>
  <c r="D3005" i="103"/>
  <c r="R3005" i="103" s="1"/>
  <c r="D3003" i="103"/>
  <c r="D3002" i="103"/>
  <c r="R3002" i="103" s="1"/>
  <c r="D3001" i="103"/>
  <c r="R3001" i="103" s="1"/>
  <c r="D2999" i="103"/>
  <c r="D2998" i="103"/>
  <c r="D2997" i="103"/>
  <c r="D2996" i="103"/>
  <c r="D2994" i="103"/>
  <c r="R2994" i="103" s="1"/>
  <c r="D2991" i="103"/>
  <c r="R2991" i="103" s="1"/>
  <c r="D2990" i="103"/>
  <c r="D2989" i="103"/>
  <c r="R2989" i="103" s="1"/>
  <c r="D2987" i="103"/>
  <c r="R2987" i="103" s="1"/>
  <c r="D2986" i="103"/>
  <c r="R2986" i="103" s="1"/>
  <c r="D2985" i="103"/>
  <c r="R2985" i="103" s="1"/>
  <c r="D2983" i="103"/>
  <c r="D2982" i="103"/>
  <c r="D2981" i="103"/>
  <c r="D2980" i="103"/>
  <c r="D2978" i="103"/>
  <c r="R2978" i="103" s="1"/>
  <c r="D2975" i="103"/>
  <c r="D2974" i="103"/>
  <c r="R2974" i="103" s="1"/>
  <c r="D2973" i="103"/>
  <c r="R2973" i="103" s="1"/>
  <c r="D2971" i="103"/>
  <c r="R2971" i="103" s="1"/>
  <c r="D2970" i="103"/>
  <c r="R2970" i="103" s="1"/>
  <c r="D2969" i="103"/>
  <c r="R2969" i="103" s="1"/>
  <c r="D2967" i="103"/>
  <c r="D2966" i="103"/>
  <c r="D2965" i="103"/>
  <c r="D2964" i="103"/>
  <c r="D2962" i="103"/>
  <c r="R2962" i="103" s="1"/>
  <c r="D2959" i="103"/>
  <c r="D2958" i="103"/>
  <c r="R2958" i="103" s="1"/>
  <c r="D2957" i="103"/>
  <c r="R2957" i="103" s="1"/>
  <c r="D2955" i="103"/>
  <c r="D2954" i="103"/>
  <c r="R2954" i="103" s="1"/>
  <c r="D2953" i="103"/>
  <c r="R2953" i="103" s="1"/>
  <c r="D2951" i="103"/>
  <c r="D2950" i="103"/>
  <c r="D2949" i="103"/>
  <c r="D2948" i="103"/>
  <c r="D2946" i="103"/>
  <c r="R2946" i="103" s="1"/>
  <c r="D2943" i="103"/>
  <c r="D2942" i="103"/>
  <c r="R2942" i="103" s="1"/>
  <c r="D2941" i="103"/>
  <c r="R2941" i="103" s="1"/>
  <c r="D2939" i="103"/>
  <c r="D2938" i="103"/>
  <c r="R2938" i="103" s="1"/>
  <c r="D2937" i="103"/>
  <c r="R2937" i="103" s="1"/>
  <c r="D2935" i="103"/>
  <c r="D2934" i="103"/>
  <c r="D2933" i="103"/>
  <c r="D2932" i="103"/>
  <c r="D2930" i="103"/>
  <c r="R2930" i="103" s="1"/>
  <c r="D2927" i="103"/>
  <c r="D2926" i="103"/>
  <c r="R2926" i="103" s="1"/>
  <c r="D2925" i="103"/>
  <c r="R2925" i="103" s="1"/>
  <c r="D2923" i="103"/>
  <c r="D2922" i="103"/>
  <c r="R2922" i="103" s="1"/>
  <c r="D2921" i="103"/>
  <c r="R2921" i="103" s="1"/>
  <c r="D2919" i="103"/>
  <c r="D2918" i="103"/>
  <c r="D2917" i="103"/>
  <c r="D2916" i="103"/>
  <c r="D2914" i="103"/>
  <c r="R2914" i="103" s="1"/>
  <c r="D2911" i="103"/>
  <c r="D2910" i="103"/>
  <c r="R2910" i="103" s="1"/>
  <c r="D2909" i="103"/>
  <c r="R2909" i="103" s="1"/>
  <c r="D2907" i="103"/>
  <c r="R2907" i="103" s="1"/>
  <c r="D2906" i="103"/>
  <c r="R2906" i="103" s="1"/>
  <c r="D2905" i="103"/>
  <c r="R2905" i="103" s="1"/>
  <c r="D2903" i="103"/>
  <c r="D2902" i="103"/>
  <c r="D2901" i="103"/>
  <c r="D2900" i="103"/>
  <c r="D2898" i="103"/>
  <c r="R2898" i="103" s="1"/>
  <c r="D2895" i="103"/>
  <c r="D2894" i="103"/>
  <c r="R2894" i="103" s="1"/>
  <c r="D2893" i="103"/>
  <c r="R2893" i="103" s="1"/>
  <c r="D2891" i="103"/>
  <c r="R2891" i="103" s="1"/>
  <c r="D2890" i="103"/>
  <c r="R2890" i="103" s="1"/>
  <c r="D2889" i="103"/>
  <c r="R2889" i="103" s="1"/>
  <c r="D2887" i="103"/>
  <c r="D2886" i="103"/>
  <c r="D2885" i="103"/>
  <c r="D2884" i="103"/>
  <c r="D2882" i="103"/>
  <c r="R2882" i="103" s="1"/>
  <c r="D2879" i="103"/>
  <c r="R2879" i="103" s="1"/>
  <c r="D2878" i="103"/>
  <c r="R2878" i="103" s="1"/>
  <c r="D2877" i="103"/>
  <c r="R2877" i="103" s="1"/>
  <c r="D2875" i="103"/>
  <c r="D2874" i="103"/>
  <c r="R2874" i="103" s="1"/>
  <c r="D2873" i="103"/>
  <c r="R2873" i="103" s="1"/>
  <c r="D2871" i="103"/>
  <c r="D2870" i="103"/>
  <c r="D2869" i="103"/>
  <c r="D2868" i="103"/>
  <c r="D2866" i="103"/>
  <c r="R2866" i="103" s="1"/>
  <c r="D2863" i="103"/>
  <c r="R2863" i="103" s="1"/>
  <c r="D2862" i="103"/>
  <c r="R2862" i="103" s="1"/>
  <c r="D2861" i="103"/>
  <c r="R2861" i="103" s="1"/>
  <c r="D2859" i="103"/>
  <c r="D2858" i="103"/>
  <c r="R2858" i="103" s="1"/>
  <c r="D2857" i="103"/>
  <c r="R2857" i="103" s="1"/>
  <c r="D2855" i="103"/>
  <c r="D2854" i="103"/>
  <c r="D2853" i="103"/>
  <c r="D2852" i="103"/>
  <c r="D2850" i="103"/>
  <c r="R2850" i="103" s="1"/>
  <c r="D2847" i="103"/>
  <c r="D2846" i="103"/>
  <c r="R2846" i="103" s="1"/>
  <c r="D2845" i="103"/>
  <c r="R2845" i="103" s="1"/>
  <c r="D2843" i="103"/>
  <c r="R2843" i="103" s="1"/>
  <c r="D2842" i="103"/>
  <c r="R2842" i="103" s="1"/>
  <c r="D2841" i="103"/>
  <c r="R2841" i="103" s="1"/>
  <c r="D2839" i="103"/>
  <c r="D2838" i="103"/>
  <c r="D2837" i="103"/>
  <c r="D2836" i="103"/>
  <c r="D2834" i="103"/>
  <c r="R2834" i="103" s="1"/>
  <c r="D2831" i="103"/>
  <c r="R2831" i="103" s="1"/>
  <c r="D2830" i="103"/>
  <c r="R2830" i="103" s="1"/>
  <c r="D2829" i="103"/>
  <c r="R2829" i="103" s="1"/>
  <c r="D2827" i="103"/>
  <c r="D2826" i="103"/>
  <c r="R2826" i="103" s="1"/>
  <c r="D2825" i="103"/>
  <c r="R2825" i="103" s="1"/>
  <c r="D2823" i="103"/>
  <c r="D2822" i="103"/>
  <c r="D2821" i="103"/>
  <c r="D2820" i="103"/>
  <c r="D2818" i="103"/>
  <c r="R2818" i="103" s="1"/>
  <c r="D2815" i="103"/>
  <c r="D2814" i="103"/>
  <c r="R2814" i="103" s="1"/>
  <c r="D2813" i="103"/>
  <c r="R2813" i="103" s="1"/>
  <c r="D2811" i="103"/>
  <c r="D2810" i="103"/>
  <c r="R2810" i="103" s="1"/>
  <c r="D2809" i="103"/>
  <c r="R2809" i="103" s="1"/>
  <c r="D2807" i="103"/>
  <c r="D2806" i="103"/>
  <c r="D2805" i="103"/>
  <c r="D2804" i="103"/>
  <c r="D2802" i="103"/>
  <c r="R2802" i="103" s="1"/>
  <c r="D2799" i="103"/>
  <c r="R2799" i="103" s="1"/>
  <c r="D2798" i="103"/>
  <c r="R2798" i="103" s="1"/>
  <c r="D2797" i="103"/>
  <c r="R2797" i="103" s="1"/>
  <c r="D2795" i="103"/>
  <c r="R2795" i="103" s="1"/>
  <c r="D2794" i="103"/>
  <c r="R2794" i="103" s="1"/>
  <c r="D2793" i="103"/>
  <c r="R2793" i="103" s="1"/>
  <c r="D2791" i="103"/>
  <c r="D2790" i="103"/>
  <c r="D2789" i="103"/>
  <c r="D2788" i="103"/>
  <c r="D2786" i="103"/>
  <c r="R2786" i="103" s="1"/>
  <c r="D2783" i="103"/>
  <c r="R2783" i="103" s="1"/>
  <c r="D2782" i="103"/>
  <c r="R2782" i="103" s="1"/>
  <c r="D2781" i="103"/>
  <c r="R2781" i="103" s="1"/>
  <c r="D2779" i="103"/>
  <c r="R2779" i="103" s="1"/>
  <c r="D2778" i="103"/>
  <c r="R2778" i="103" s="1"/>
  <c r="D2777" i="103"/>
  <c r="R2777" i="103" s="1"/>
  <c r="D2775" i="103"/>
  <c r="D2774" i="103"/>
  <c r="D2773" i="103"/>
  <c r="D2772" i="103"/>
  <c r="D2770" i="103"/>
  <c r="R2770" i="103" s="1"/>
  <c r="D2767" i="103"/>
  <c r="D2766" i="103"/>
  <c r="R2766" i="103" s="1"/>
  <c r="D2765" i="103"/>
  <c r="R2765" i="103" s="1"/>
  <c r="D2763" i="103"/>
  <c r="R2763" i="103" s="1"/>
  <c r="D2762" i="103"/>
  <c r="R2762" i="103" s="1"/>
  <c r="D2761" i="103"/>
  <c r="R2761" i="103" s="1"/>
  <c r="D2759" i="103"/>
  <c r="D2758" i="103"/>
  <c r="D2757" i="103"/>
  <c r="D2756" i="103"/>
  <c r="D2754" i="103"/>
  <c r="R2754" i="103" s="1"/>
  <c r="D2751" i="103"/>
  <c r="R2751" i="103" s="1"/>
  <c r="D2750" i="103"/>
  <c r="R2750" i="103" s="1"/>
  <c r="D2749" i="103"/>
  <c r="R2749" i="103" s="1"/>
  <c r="D2747" i="103"/>
  <c r="R2747" i="103" s="1"/>
  <c r="D2746" i="103"/>
  <c r="R2746" i="103" s="1"/>
  <c r="D2745" i="103"/>
  <c r="R2745" i="103" s="1"/>
  <c r="D2743" i="103"/>
  <c r="D2742" i="103"/>
  <c r="D2741" i="103"/>
  <c r="D2740" i="103"/>
  <c r="D2738" i="103"/>
  <c r="R2738" i="103" s="1"/>
  <c r="D2735" i="103"/>
  <c r="R2735" i="103" s="1"/>
  <c r="D2734" i="103"/>
  <c r="R2734" i="103" s="1"/>
  <c r="D2733" i="103"/>
  <c r="R2733" i="103" s="1"/>
  <c r="D2731" i="103"/>
  <c r="D2730" i="103"/>
  <c r="R2730" i="103" s="1"/>
  <c r="D2729" i="103"/>
  <c r="R2729" i="103" s="1"/>
  <c r="D2727" i="103"/>
  <c r="D2726" i="103"/>
  <c r="D2725" i="103"/>
  <c r="D2724" i="103"/>
  <c r="D2722" i="103"/>
  <c r="R2722" i="103" s="1"/>
  <c r="D2719" i="103"/>
  <c r="R2719" i="103" s="1"/>
  <c r="D2718" i="103"/>
  <c r="R2718" i="103" s="1"/>
  <c r="D2717" i="103"/>
  <c r="R2717" i="103" s="1"/>
  <c r="D2715" i="103"/>
  <c r="R2715" i="103" s="1"/>
  <c r="D2714" i="103"/>
  <c r="R2714" i="103" s="1"/>
  <c r="D2713" i="103"/>
  <c r="R2713" i="103" s="1"/>
  <c r="D2711" i="103"/>
  <c r="D2710" i="103"/>
  <c r="D2709" i="103"/>
  <c r="D2708" i="103"/>
  <c r="D2706" i="103"/>
  <c r="R2706" i="103" s="1"/>
  <c r="D2703" i="103"/>
  <c r="D2702" i="103"/>
  <c r="D2701" i="103"/>
  <c r="R2701" i="103" s="1"/>
  <c r="D2699" i="103"/>
  <c r="D2698" i="103"/>
  <c r="D2697" i="103"/>
  <c r="D2695" i="103"/>
  <c r="D2694" i="103"/>
  <c r="D2693" i="103"/>
  <c r="D2692" i="103"/>
  <c r="D2690" i="103"/>
  <c r="R2690" i="103" s="1"/>
  <c r="D2687" i="103"/>
  <c r="D2686" i="103"/>
  <c r="D2685" i="103"/>
  <c r="R2685" i="103" s="1"/>
  <c r="D2683" i="103"/>
  <c r="D2682" i="103"/>
  <c r="R2682" i="103" s="1"/>
  <c r="D2681" i="103"/>
  <c r="R2681" i="103" s="1"/>
  <c r="D2679" i="103"/>
  <c r="D2678" i="103"/>
  <c r="D2677" i="103"/>
  <c r="D2676" i="103"/>
  <c r="D2674" i="103"/>
  <c r="R2674" i="103" s="1"/>
  <c r="D2671" i="103"/>
  <c r="R2671" i="103" s="1"/>
  <c r="D2670" i="103"/>
  <c r="R2670" i="103" s="1"/>
  <c r="D2669" i="103"/>
  <c r="R2669" i="103" s="1"/>
  <c r="D2667" i="103"/>
  <c r="D2666" i="103"/>
  <c r="D2665" i="103"/>
  <c r="D2663" i="103"/>
  <c r="D2662" i="103"/>
  <c r="D2661" i="103"/>
  <c r="D2660" i="103"/>
  <c r="D2658" i="103"/>
  <c r="R2658" i="103" s="1"/>
  <c r="D2655" i="103"/>
  <c r="R2655" i="103" s="1"/>
  <c r="D2654" i="103"/>
  <c r="R2654" i="103" s="1"/>
  <c r="D2653" i="103"/>
  <c r="R2653" i="103" s="1"/>
  <c r="D2651" i="103"/>
  <c r="R2651" i="103" s="1"/>
  <c r="D2650" i="103"/>
  <c r="R2650" i="103" s="1"/>
  <c r="D2649" i="103"/>
  <c r="R2649" i="103" s="1"/>
  <c r="D2647" i="103"/>
  <c r="D2646" i="103"/>
  <c r="D2645" i="103"/>
  <c r="D2644" i="103"/>
  <c r="D2642" i="103"/>
  <c r="R2642" i="103" s="1"/>
  <c r="D2639" i="103"/>
  <c r="R2639" i="103" s="1"/>
  <c r="D2638" i="103"/>
  <c r="R2638" i="103" s="1"/>
  <c r="D2637" i="103"/>
  <c r="R2637" i="103" s="1"/>
  <c r="D2635" i="103"/>
  <c r="R2635" i="103" s="1"/>
  <c r="D2634" i="103"/>
  <c r="D2633" i="103"/>
  <c r="D2631" i="103"/>
  <c r="D2630" i="103"/>
  <c r="D2629" i="103"/>
  <c r="D2628" i="103"/>
  <c r="D2626" i="103"/>
  <c r="R2626" i="103" s="1"/>
  <c r="D2623" i="103"/>
  <c r="R2623" i="103" s="1"/>
  <c r="D2622" i="103"/>
  <c r="R2622" i="103" s="1"/>
  <c r="D2621" i="103"/>
  <c r="R2621" i="103" s="1"/>
  <c r="D2619" i="103"/>
  <c r="R2619" i="103" s="1"/>
  <c r="D2618" i="103"/>
  <c r="R2618" i="103" s="1"/>
  <c r="D2617" i="103"/>
  <c r="R2617" i="103" s="1"/>
  <c r="D2615" i="103"/>
  <c r="D2614" i="103"/>
  <c r="D2613" i="103"/>
  <c r="D2612" i="103"/>
  <c r="D2610" i="103"/>
  <c r="R2610" i="103" s="1"/>
  <c r="D2607" i="103"/>
  <c r="R2607" i="103" s="1"/>
  <c r="D2606" i="103"/>
  <c r="R2606" i="103" s="1"/>
  <c r="D2605" i="103"/>
  <c r="R2605" i="103" s="1"/>
  <c r="D2603" i="103"/>
  <c r="R2603" i="103" s="1"/>
  <c r="D2602" i="103"/>
  <c r="R2602" i="103" s="1"/>
  <c r="D2601" i="103"/>
  <c r="R2601" i="103" s="1"/>
  <c r="D2599" i="103"/>
  <c r="D2598" i="103"/>
  <c r="D2597" i="103"/>
  <c r="D2596" i="103"/>
  <c r="D2594" i="103"/>
  <c r="R2594" i="103" s="1"/>
  <c r="D2591" i="103"/>
  <c r="R2591" i="103" s="1"/>
  <c r="D2590" i="103"/>
  <c r="R2590" i="103" s="1"/>
  <c r="D2589" i="103"/>
  <c r="R2589" i="103" s="1"/>
  <c r="D2587" i="103"/>
  <c r="D2586" i="103"/>
  <c r="R2586" i="103" s="1"/>
  <c r="D2585" i="103"/>
  <c r="R2585" i="103" s="1"/>
  <c r="D2583" i="103"/>
  <c r="D2582" i="103"/>
  <c r="D2581" i="103"/>
  <c r="D2580" i="103"/>
  <c r="D2578" i="103"/>
  <c r="R2578" i="103" s="1"/>
  <c r="D2575" i="103"/>
  <c r="R2575" i="103" s="1"/>
  <c r="D2574" i="103"/>
  <c r="R2574" i="103" s="1"/>
  <c r="D2573" i="103"/>
  <c r="D2571" i="103"/>
  <c r="R2571" i="103" s="1"/>
  <c r="D2570" i="103"/>
  <c r="R2570" i="103" s="1"/>
  <c r="D2569" i="103"/>
  <c r="R2569" i="103" s="1"/>
  <c r="D2567" i="103"/>
  <c r="D2566" i="103"/>
  <c r="D2565" i="103"/>
  <c r="D2564" i="103"/>
  <c r="D2562" i="103"/>
  <c r="R2562" i="103" s="1"/>
  <c r="D2559" i="103"/>
  <c r="R2559" i="103" s="1"/>
  <c r="D2558" i="103"/>
  <c r="R2558" i="103" s="1"/>
  <c r="D2557" i="103"/>
  <c r="R2557" i="103" s="1"/>
  <c r="D2555" i="103"/>
  <c r="R2555" i="103" s="1"/>
  <c r="D2554" i="103"/>
  <c r="R2554" i="103" s="1"/>
  <c r="D2553" i="103"/>
  <c r="R2553" i="103" s="1"/>
  <c r="D2551" i="103"/>
  <c r="D2550" i="103"/>
  <c r="D2549" i="103"/>
  <c r="D2548" i="103"/>
  <c r="D2546" i="103"/>
  <c r="R2546" i="103" s="1"/>
  <c r="D2543" i="103"/>
  <c r="D2542" i="103"/>
  <c r="R2542" i="103" s="1"/>
  <c r="D2541" i="103"/>
  <c r="R2541" i="103" s="1"/>
  <c r="D2539" i="103"/>
  <c r="R2539" i="103" s="1"/>
  <c r="D2538" i="103"/>
  <c r="R2538" i="103" s="1"/>
  <c r="D2537" i="103"/>
  <c r="R2537" i="103" s="1"/>
  <c r="D2535" i="103"/>
  <c r="D2534" i="103"/>
  <c r="D2533" i="103"/>
  <c r="D2532" i="103"/>
  <c r="D2530" i="103"/>
  <c r="R2530" i="103" s="1"/>
  <c r="D2527" i="103"/>
  <c r="D2526" i="103"/>
  <c r="R2526" i="103" s="1"/>
  <c r="D2525" i="103"/>
  <c r="R2525" i="103" s="1"/>
  <c r="D2523" i="103"/>
  <c r="R2523" i="103" s="1"/>
  <c r="D2522" i="103"/>
  <c r="R2522" i="103" s="1"/>
  <c r="D2521" i="103"/>
  <c r="R2521" i="103" s="1"/>
  <c r="D2519" i="103"/>
  <c r="D2518" i="103"/>
  <c r="D2517" i="103"/>
  <c r="D2516" i="103"/>
  <c r="D2514" i="103"/>
  <c r="R2514" i="103" s="1"/>
  <c r="D2511" i="103"/>
  <c r="D2510" i="103"/>
  <c r="R2510" i="103" s="1"/>
  <c r="D2509" i="103"/>
  <c r="R2509" i="103" s="1"/>
  <c r="D2507" i="103"/>
  <c r="R2507" i="103" s="1"/>
  <c r="D2506" i="103"/>
  <c r="R2506" i="103" s="1"/>
  <c r="D2505" i="103"/>
  <c r="R2505" i="103" s="1"/>
  <c r="D2503" i="103"/>
  <c r="D2502" i="103"/>
  <c r="D2501" i="103"/>
  <c r="D2500" i="103"/>
  <c r="D2498" i="103"/>
  <c r="R2498" i="103" s="1"/>
  <c r="D2495" i="103"/>
  <c r="D2494" i="103"/>
  <c r="D2493" i="103"/>
  <c r="R2493" i="103" s="1"/>
  <c r="D2491" i="103"/>
  <c r="D2490" i="103"/>
  <c r="R2490" i="103" s="1"/>
  <c r="D2489" i="103"/>
  <c r="R2489" i="103" s="1"/>
  <c r="D2487" i="103"/>
  <c r="D2486" i="103"/>
  <c r="D2485" i="103"/>
  <c r="D2484" i="103"/>
  <c r="D2482" i="103"/>
  <c r="R2482" i="103" s="1"/>
  <c r="D2479" i="103"/>
  <c r="D2478" i="103"/>
  <c r="R2478" i="103" s="1"/>
  <c r="D2477" i="103"/>
  <c r="R2477" i="103" s="1"/>
  <c r="D2475" i="103"/>
  <c r="R2475" i="103" s="1"/>
  <c r="D2474" i="103"/>
  <c r="R2474" i="103" s="1"/>
  <c r="D2473" i="103"/>
  <c r="R2473" i="103" s="1"/>
  <c r="D2471" i="103"/>
  <c r="D2470" i="103"/>
  <c r="D2469" i="103"/>
  <c r="D2468" i="103"/>
  <c r="D2466" i="103"/>
  <c r="R2466" i="103" s="1"/>
  <c r="D2463" i="103"/>
  <c r="R2463" i="103" s="1"/>
  <c r="D2462" i="103"/>
  <c r="D2461" i="103"/>
  <c r="R2461" i="103" s="1"/>
  <c r="D2459" i="103"/>
  <c r="D2458" i="103"/>
  <c r="R2458" i="103" s="1"/>
  <c r="D2457" i="103"/>
  <c r="R2457" i="103" s="1"/>
  <c r="D2455" i="103"/>
  <c r="D2454" i="103"/>
  <c r="D2453" i="103"/>
  <c r="D2452" i="103"/>
  <c r="D2450" i="103"/>
  <c r="R2450" i="103" s="1"/>
  <c r="D2447" i="103"/>
  <c r="D2446" i="103"/>
  <c r="R2446" i="103" s="1"/>
  <c r="D2445" i="103"/>
  <c r="R2445" i="103" s="1"/>
  <c r="D2443" i="103"/>
  <c r="D2442" i="103"/>
  <c r="R2442" i="103" s="1"/>
  <c r="D2441" i="103"/>
  <c r="R2441" i="103" s="1"/>
  <c r="D2439" i="103"/>
  <c r="D2438" i="103"/>
  <c r="D2437" i="103"/>
  <c r="D2436" i="103"/>
  <c r="D2434" i="103"/>
  <c r="R2434" i="103" s="1"/>
  <c r="D2431" i="103"/>
  <c r="R2431" i="103" s="1"/>
  <c r="D2430" i="103"/>
  <c r="D2429" i="103"/>
  <c r="R2429" i="103" s="1"/>
  <c r="D2427" i="103"/>
  <c r="R2427" i="103" s="1"/>
  <c r="D2426" i="103"/>
  <c r="R2426" i="103" s="1"/>
  <c r="D2425" i="103"/>
  <c r="R2425" i="103" s="1"/>
  <c r="D2423" i="103"/>
  <c r="D2422" i="103"/>
  <c r="D2421" i="103"/>
  <c r="D2420" i="103"/>
  <c r="D2418" i="103"/>
  <c r="R2418" i="103" s="1"/>
  <c r="D2415" i="103"/>
  <c r="R2415" i="103" s="1"/>
  <c r="D2414" i="103"/>
  <c r="D2413" i="103"/>
  <c r="R2413" i="103" s="1"/>
  <c r="D2411" i="103"/>
  <c r="R2411" i="103" s="1"/>
  <c r="D2410" i="103"/>
  <c r="R2410" i="103" s="1"/>
  <c r="D2409" i="103"/>
  <c r="R2409" i="103" s="1"/>
  <c r="D2407" i="103"/>
  <c r="D2406" i="103"/>
  <c r="D2405" i="103"/>
  <c r="D2404" i="103"/>
  <c r="D2402" i="103"/>
  <c r="R2402" i="103" s="1"/>
  <c r="D2399" i="103"/>
  <c r="D2398" i="103"/>
  <c r="D2397" i="103"/>
  <c r="R2397" i="103" s="1"/>
  <c r="D2395" i="103"/>
  <c r="R2395" i="103" s="1"/>
  <c r="D2394" i="103"/>
  <c r="R2394" i="103" s="1"/>
  <c r="D2393" i="103"/>
  <c r="R2393" i="103" s="1"/>
  <c r="D2391" i="103"/>
  <c r="D2390" i="103"/>
  <c r="D2389" i="103"/>
  <c r="D2388" i="103"/>
  <c r="D2386" i="103"/>
  <c r="R2386" i="103" s="1"/>
  <c r="D2383" i="103"/>
  <c r="D2382" i="103"/>
  <c r="D2381" i="103"/>
  <c r="R2381" i="103" s="1"/>
  <c r="D2379" i="103"/>
  <c r="D2378" i="103"/>
  <c r="R2378" i="103" s="1"/>
  <c r="D2377" i="103"/>
  <c r="R2377" i="103" s="1"/>
  <c r="D2375" i="103"/>
  <c r="D2374" i="103"/>
  <c r="D2373" i="103"/>
  <c r="D2372" i="103"/>
  <c r="R2372" i="103" s="1"/>
  <c r="D2370" i="103"/>
  <c r="R2370" i="103" s="1"/>
  <c r="D2367" i="103"/>
  <c r="D2366" i="103"/>
  <c r="R2366" i="103" s="1"/>
  <c r="D2365" i="103"/>
  <c r="R2365" i="103" s="1"/>
  <c r="D2363" i="103"/>
  <c r="R2363" i="103" s="1"/>
  <c r="D2362" i="103"/>
  <c r="D2361" i="103"/>
  <c r="D2359" i="103"/>
  <c r="D2358" i="103"/>
  <c r="D2357" i="103"/>
  <c r="D2356" i="103"/>
  <c r="D2354" i="103"/>
  <c r="R2354" i="103" s="1"/>
  <c r="D2351" i="103"/>
  <c r="D2350" i="103"/>
  <c r="R2350" i="103" s="1"/>
  <c r="D2349" i="103"/>
  <c r="R2349" i="103" s="1"/>
  <c r="D2347" i="103"/>
  <c r="R2347" i="103" s="1"/>
  <c r="D2346" i="103"/>
  <c r="R2346" i="103" s="1"/>
  <c r="D2345" i="103"/>
  <c r="R2345" i="103" s="1"/>
  <c r="D2343" i="103"/>
  <c r="D2342" i="103"/>
  <c r="D2341" i="103"/>
  <c r="D2340" i="103"/>
  <c r="D2338" i="103"/>
  <c r="R2338" i="103" s="1"/>
  <c r="D2335" i="103"/>
  <c r="D2334" i="103"/>
  <c r="R2334" i="103" s="1"/>
  <c r="D2333" i="103"/>
  <c r="R2333" i="103" s="1"/>
  <c r="D2331" i="103"/>
  <c r="D2330" i="103"/>
  <c r="D2329" i="103"/>
  <c r="D2327" i="103"/>
  <c r="D2326" i="103"/>
  <c r="D2325" i="103"/>
  <c r="D2324" i="103"/>
  <c r="D2322" i="103"/>
  <c r="R2322" i="103" s="1"/>
  <c r="D2319" i="103"/>
  <c r="D2318" i="103"/>
  <c r="R2318" i="103" s="1"/>
  <c r="D2317" i="103"/>
  <c r="R2317" i="103" s="1"/>
  <c r="D2315" i="103"/>
  <c r="R2315" i="103" s="1"/>
  <c r="D2314" i="103"/>
  <c r="R2314" i="103" s="1"/>
  <c r="D2313" i="103"/>
  <c r="R2313" i="103" s="1"/>
  <c r="D2311" i="103"/>
  <c r="D2310" i="103"/>
  <c r="D2309" i="103"/>
  <c r="D2308" i="103"/>
  <c r="D2306" i="103"/>
  <c r="R2306" i="103" s="1"/>
  <c r="D2303" i="103"/>
  <c r="D2302" i="103"/>
  <c r="D2301" i="103"/>
  <c r="D2299" i="103"/>
  <c r="R2299" i="103" s="1"/>
  <c r="D2298" i="103"/>
  <c r="R2298" i="103" s="1"/>
  <c r="D2297" i="103"/>
  <c r="R2297" i="103" s="1"/>
  <c r="D2295" i="103"/>
  <c r="D2294" i="103"/>
  <c r="D2293" i="103"/>
  <c r="D2292" i="103"/>
  <c r="D2290" i="103"/>
  <c r="R2290" i="103" s="1"/>
  <c r="D2287" i="103"/>
  <c r="R2287" i="103" s="1"/>
  <c r="D2286" i="103"/>
  <c r="R2286" i="103" s="1"/>
  <c r="D2285" i="103"/>
  <c r="R2285" i="103" s="1"/>
  <c r="D2283" i="103"/>
  <c r="R2283" i="103" s="1"/>
  <c r="D2282" i="103"/>
  <c r="R2282" i="103" s="1"/>
  <c r="D2281" i="103"/>
  <c r="R2281" i="103" s="1"/>
  <c r="D2279" i="103"/>
  <c r="D2278" i="103"/>
  <c r="D2277" i="103"/>
  <c r="D2276" i="103"/>
  <c r="D2274" i="103"/>
  <c r="R2274" i="103" s="1"/>
  <c r="D2271" i="103"/>
  <c r="D2270" i="103"/>
  <c r="R2270" i="103" s="1"/>
  <c r="D2269" i="103"/>
  <c r="R2269" i="103" s="1"/>
  <c r="D2267" i="103"/>
  <c r="R2267" i="103" s="1"/>
  <c r="D2266" i="103"/>
  <c r="D2265" i="103"/>
  <c r="D2263" i="103"/>
  <c r="D2262" i="103"/>
  <c r="D2261" i="103"/>
  <c r="D2260" i="103"/>
  <c r="D2258" i="103"/>
  <c r="R2258" i="103" s="1"/>
  <c r="D2255" i="103"/>
  <c r="R2255" i="103" s="1"/>
  <c r="D2254" i="103"/>
  <c r="R2254" i="103" s="1"/>
  <c r="D2253" i="103"/>
  <c r="R2253" i="103" s="1"/>
  <c r="D2251" i="103"/>
  <c r="R2251" i="103" s="1"/>
  <c r="D2250" i="103"/>
  <c r="R2250" i="103" s="1"/>
  <c r="D2249" i="103"/>
  <c r="R2249" i="103" s="1"/>
  <c r="D2247" i="103"/>
  <c r="D2246" i="103"/>
  <c r="D2245" i="103"/>
  <c r="D2244" i="103"/>
  <c r="D2242" i="103"/>
  <c r="R2242" i="103" s="1"/>
  <c r="D2239" i="103"/>
  <c r="R2239" i="103" s="1"/>
  <c r="D2238" i="103"/>
  <c r="R2238" i="103" s="1"/>
  <c r="D2237" i="103"/>
  <c r="D2235" i="103"/>
  <c r="R2235" i="103" s="1"/>
  <c r="D2234" i="103"/>
  <c r="R2234" i="103" s="1"/>
  <c r="D2233" i="103"/>
  <c r="R2233" i="103" s="1"/>
  <c r="D2231" i="103"/>
  <c r="D2230" i="103"/>
  <c r="D2229" i="103"/>
  <c r="D2228" i="103"/>
  <c r="D2226" i="103"/>
  <c r="R2226" i="103" s="1"/>
  <c r="D2223" i="103"/>
  <c r="D2222" i="103"/>
  <c r="R2222" i="103" s="1"/>
  <c r="D2221" i="103"/>
  <c r="R2221" i="103" s="1"/>
  <c r="D2219" i="103"/>
  <c r="D2218" i="103"/>
  <c r="R2218" i="103" s="1"/>
  <c r="D2217" i="103"/>
  <c r="R2217" i="103" s="1"/>
  <c r="D2215" i="103"/>
  <c r="D2214" i="103"/>
  <c r="D2213" i="103"/>
  <c r="D2212" i="103"/>
  <c r="D2210" i="103"/>
  <c r="R2210" i="103" s="1"/>
  <c r="D2207" i="103"/>
  <c r="R2207" i="103" s="1"/>
  <c r="D2206" i="103"/>
  <c r="R2206" i="103" s="1"/>
  <c r="D2205" i="103"/>
  <c r="R2205" i="103" s="1"/>
  <c r="D2203" i="103"/>
  <c r="R2203" i="103" s="1"/>
  <c r="D2202" i="103"/>
  <c r="R2202" i="103" s="1"/>
  <c r="D2201" i="103"/>
  <c r="R2201" i="103" s="1"/>
  <c r="D2199" i="103"/>
  <c r="D2198" i="103"/>
  <c r="D2197" i="103"/>
  <c r="D2196" i="103"/>
  <c r="D2194" i="103"/>
  <c r="R2194" i="103" s="1"/>
  <c r="D2191" i="103"/>
  <c r="D2190" i="103"/>
  <c r="R2190" i="103" s="1"/>
  <c r="D2189" i="103"/>
  <c r="R2189" i="103" s="1"/>
  <c r="D2187" i="103"/>
  <c r="D2186" i="103"/>
  <c r="R2186" i="103" s="1"/>
  <c r="D2185" i="103"/>
  <c r="R2185" i="103" s="1"/>
  <c r="D2183" i="103"/>
  <c r="D2182" i="103"/>
  <c r="D2181" i="103"/>
  <c r="D2180" i="103"/>
  <c r="D2178" i="103"/>
  <c r="R2178" i="103" s="1"/>
  <c r="D2175" i="103"/>
  <c r="R2175" i="103" s="1"/>
  <c r="D2174" i="103"/>
  <c r="D2173" i="103"/>
  <c r="R2173" i="103" s="1"/>
  <c r="D2171" i="103"/>
  <c r="D2170" i="103"/>
  <c r="R2170" i="103" s="1"/>
  <c r="D2169" i="103"/>
  <c r="R2169" i="103" s="1"/>
  <c r="D2167" i="103"/>
  <c r="D2166" i="103"/>
  <c r="D2165" i="103"/>
  <c r="D2164" i="103"/>
  <c r="D2162" i="103"/>
  <c r="R2162" i="103" s="1"/>
  <c r="D2159" i="103"/>
  <c r="R2159" i="103" s="1"/>
  <c r="D2158" i="103"/>
  <c r="R2158" i="103" s="1"/>
  <c r="D2157" i="103"/>
  <c r="R2157" i="103" s="1"/>
  <c r="D2155" i="103"/>
  <c r="D2154" i="103"/>
  <c r="R2154" i="103" s="1"/>
  <c r="D2153" i="103"/>
  <c r="R2153" i="103" s="1"/>
  <c r="D2151" i="103"/>
  <c r="D2150" i="103"/>
  <c r="D2149" i="103"/>
  <c r="D2148" i="103"/>
  <c r="D2146" i="103"/>
  <c r="R2146" i="103" s="1"/>
  <c r="D2143" i="103"/>
  <c r="R2143" i="103" s="1"/>
  <c r="D2142" i="103"/>
  <c r="R2142" i="103" s="1"/>
  <c r="D2141" i="103"/>
  <c r="R2141" i="103" s="1"/>
  <c r="D2139" i="103"/>
  <c r="R2139" i="103" s="1"/>
  <c r="D2138" i="103"/>
  <c r="D2137" i="103"/>
  <c r="D2135" i="103"/>
  <c r="D2134" i="103"/>
  <c r="D2133" i="103"/>
  <c r="D2132" i="103"/>
  <c r="D2130" i="103"/>
  <c r="R2130" i="103" s="1"/>
  <c r="D2127" i="103"/>
  <c r="R2127" i="103" s="1"/>
  <c r="D2126" i="103"/>
  <c r="R2126" i="103" s="1"/>
  <c r="D2125" i="103"/>
  <c r="R2125" i="103" s="1"/>
  <c r="D2123" i="103"/>
  <c r="R2123" i="103" s="1"/>
  <c r="D2122" i="103"/>
  <c r="R2122" i="103" s="1"/>
  <c r="D2121" i="103"/>
  <c r="R2121" i="103" s="1"/>
  <c r="D2119" i="103"/>
  <c r="D2118" i="103"/>
  <c r="D2117" i="103"/>
  <c r="D2116" i="103"/>
  <c r="D2114" i="103"/>
  <c r="R2114" i="103" s="1"/>
  <c r="D2111" i="103"/>
  <c r="D2110" i="103"/>
  <c r="D2109" i="103"/>
  <c r="R2109" i="103" s="1"/>
  <c r="D2107" i="103"/>
  <c r="D2106" i="103"/>
  <c r="D2105" i="103"/>
  <c r="D2103" i="103"/>
  <c r="D2102" i="103"/>
  <c r="D2101" i="103"/>
  <c r="D2100" i="103"/>
  <c r="D2098" i="103"/>
  <c r="R2098" i="103" s="1"/>
  <c r="D2095" i="103"/>
  <c r="D2094" i="103"/>
  <c r="D2093" i="103"/>
  <c r="R2093" i="103" s="1"/>
  <c r="D2091" i="103"/>
  <c r="D2090" i="103"/>
  <c r="R2090" i="103" s="1"/>
  <c r="D2089" i="103"/>
  <c r="R2089" i="103" s="1"/>
  <c r="D2087" i="103"/>
  <c r="D2086" i="103"/>
  <c r="D2085" i="103"/>
  <c r="D2084" i="103"/>
  <c r="D2082" i="103"/>
  <c r="R2082" i="103" s="1"/>
  <c r="D2079" i="103"/>
  <c r="D2078" i="103"/>
  <c r="R2078" i="103" s="1"/>
  <c r="D2077" i="103"/>
  <c r="R2077" i="103" s="1"/>
  <c r="D2075" i="103"/>
  <c r="R2075" i="103" s="1"/>
  <c r="D2074" i="103"/>
  <c r="D2073" i="103"/>
  <c r="D2071" i="103"/>
  <c r="D2070" i="103"/>
  <c r="D2069" i="103"/>
  <c r="D2068" i="103"/>
  <c r="D2066" i="103"/>
  <c r="R2066" i="103" s="1"/>
  <c r="D2063" i="103"/>
  <c r="D2062" i="103"/>
  <c r="R2062" i="103" s="1"/>
  <c r="D2061" i="103"/>
  <c r="R2061" i="103" s="1"/>
  <c r="D2059" i="103"/>
  <c r="R2059" i="103" s="1"/>
  <c r="D2058" i="103"/>
  <c r="R2058" i="103" s="1"/>
  <c r="D2057" i="103"/>
  <c r="R2057" i="103" s="1"/>
  <c r="D2055" i="103"/>
  <c r="D2054" i="103"/>
  <c r="D2053" i="103"/>
  <c r="D2052" i="103"/>
  <c r="D2050" i="103"/>
  <c r="R2050" i="103" s="1"/>
  <c r="D2047" i="103"/>
  <c r="D2046" i="103"/>
  <c r="R2046" i="103" s="1"/>
  <c r="D2045" i="103"/>
  <c r="R2045" i="103" s="1"/>
  <c r="D2043" i="103"/>
  <c r="R2043" i="103" s="1"/>
  <c r="D2042" i="103"/>
  <c r="D2041" i="103"/>
  <c r="D2039" i="103"/>
  <c r="D2038" i="103"/>
  <c r="D2037" i="103"/>
  <c r="D2036" i="103"/>
  <c r="D2034" i="103"/>
  <c r="R2034" i="103" s="1"/>
  <c r="D2031" i="103"/>
  <c r="D2030" i="103"/>
  <c r="R2030" i="103" s="1"/>
  <c r="D2029" i="103"/>
  <c r="R2029" i="103" s="1"/>
  <c r="D2027" i="103"/>
  <c r="R2027" i="103" s="1"/>
  <c r="D2026" i="103"/>
  <c r="D2025" i="103"/>
  <c r="D2023" i="103"/>
  <c r="D2022" i="103"/>
  <c r="D2021" i="103"/>
  <c r="D2020" i="103"/>
  <c r="D2018" i="103"/>
  <c r="R2018" i="103" s="1"/>
  <c r="D2015" i="103"/>
  <c r="D2014" i="103"/>
  <c r="R2014" i="103" s="1"/>
  <c r="D2013" i="103"/>
  <c r="R2013" i="103" s="1"/>
  <c r="D2011" i="103"/>
  <c r="D2010" i="103"/>
  <c r="D2009" i="103"/>
  <c r="D2007" i="103"/>
  <c r="D2006" i="103"/>
  <c r="D2005" i="103"/>
  <c r="D2004" i="103"/>
  <c r="D2002" i="103"/>
  <c r="R2002" i="103" s="1"/>
  <c r="D1999" i="103"/>
  <c r="D1998" i="103"/>
  <c r="D1997" i="103"/>
  <c r="R1997" i="103" s="1"/>
  <c r="D1995" i="103"/>
  <c r="R1995" i="103" s="1"/>
  <c r="D1994" i="103"/>
  <c r="R1994" i="103" s="1"/>
  <c r="D1993" i="103"/>
  <c r="R1993" i="103" s="1"/>
  <c r="D1991" i="103"/>
  <c r="D1990" i="103"/>
  <c r="D1989" i="103"/>
  <c r="D1988" i="103"/>
  <c r="D1986" i="103"/>
  <c r="R1986" i="103" s="1"/>
  <c r="D1983" i="103"/>
  <c r="R1983" i="103" s="1"/>
  <c r="D1982" i="103"/>
  <c r="R1982" i="103" s="1"/>
  <c r="D1981" i="103"/>
  <c r="R1981" i="103" s="1"/>
  <c r="D1979" i="103"/>
  <c r="R1979" i="103" s="1"/>
  <c r="D1978" i="103"/>
  <c r="D1977" i="103"/>
  <c r="D1975" i="103"/>
  <c r="D1974" i="103"/>
  <c r="D1973" i="103"/>
  <c r="D1972" i="103"/>
  <c r="D1970" i="103"/>
  <c r="R1970" i="103" s="1"/>
  <c r="D1967" i="103"/>
  <c r="D1966" i="103"/>
  <c r="R1966" i="103" s="1"/>
  <c r="D1965" i="103"/>
  <c r="R1965" i="103" s="1"/>
  <c r="D1963" i="103"/>
  <c r="R1963" i="103" s="1"/>
  <c r="D1962" i="103"/>
  <c r="R1962" i="103" s="1"/>
  <c r="D1961" i="103"/>
  <c r="R1961" i="103" s="1"/>
  <c r="D1959" i="103"/>
  <c r="D1958" i="103"/>
  <c r="D1957" i="103"/>
  <c r="D1956" i="103"/>
  <c r="D1954" i="103"/>
  <c r="R1954" i="103" s="1"/>
  <c r="D1951" i="103"/>
  <c r="D1950" i="103"/>
  <c r="R1950" i="103" s="1"/>
  <c r="D1949" i="103"/>
  <c r="R1949" i="103" s="1"/>
  <c r="D1947" i="103"/>
  <c r="D1946" i="103"/>
  <c r="R1946" i="103" s="1"/>
  <c r="D1945" i="103"/>
  <c r="R1945" i="103" s="1"/>
  <c r="D1943" i="103"/>
  <c r="D1942" i="103"/>
  <c r="D1941" i="103"/>
  <c r="D1940" i="103"/>
  <c r="D1938" i="103"/>
  <c r="R1938" i="103" s="1"/>
  <c r="D1935" i="103"/>
  <c r="D1934" i="103"/>
  <c r="R1934" i="103" s="1"/>
  <c r="D1933" i="103"/>
  <c r="R1933" i="103" s="1"/>
  <c r="D1931" i="103"/>
  <c r="D1930" i="103"/>
  <c r="R1930" i="103" s="1"/>
  <c r="D1929" i="103"/>
  <c r="R1929" i="103" s="1"/>
  <c r="D1927" i="103"/>
  <c r="D1926" i="103"/>
  <c r="D1925" i="103"/>
  <c r="D1924" i="103"/>
  <c r="D1922" i="103"/>
  <c r="R1922" i="103" s="1"/>
  <c r="D1919" i="103"/>
  <c r="D1918" i="103"/>
  <c r="D1917" i="103"/>
  <c r="R1917" i="103" s="1"/>
  <c r="D1915" i="103"/>
  <c r="R1915" i="103" s="1"/>
  <c r="D1914" i="103"/>
  <c r="D1913" i="103"/>
  <c r="D1912" i="103"/>
  <c r="D1911" i="103"/>
  <c r="D1910" i="103"/>
  <c r="D1909" i="103"/>
  <c r="D1908" i="103"/>
  <c r="D1906" i="103"/>
  <c r="R1906" i="103" s="1"/>
  <c r="D1903" i="103"/>
  <c r="D1902" i="103"/>
  <c r="R1902" i="103" s="1"/>
  <c r="D1901" i="103"/>
  <c r="R1901" i="103" s="1"/>
  <c r="D1899" i="103"/>
  <c r="R1899" i="103" s="1"/>
  <c r="D1898" i="103"/>
  <c r="D1897" i="103"/>
  <c r="D1896" i="103"/>
  <c r="D1895" i="103"/>
  <c r="D1894" i="103"/>
  <c r="D1893" i="103"/>
  <c r="D1892" i="103"/>
  <c r="D1890" i="103"/>
  <c r="R1890" i="103" s="1"/>
  <c r="D1887" i="103"/>
  <c r="D1886" i="103"/>
  <c r="D1885" i="103"/>
  <c r="R1885" i="103" s="1"/>
  <c r="D1883" i="103"/>
  <c r="D1882" i="103"/>
  <c r="R1882" i="103" s="1"/>
  <c r="D1881" i="103"/>
  <c r="R1881" i="103" s="1"/>
  <c r="D1880" i="103"/>
  <c r="D1879" i="103"/>
  <c r="D1878" i="103"/>
  <c r="D1877" i="103"/>
  <c r="D1876" i="103"/>
  <c r="D1874" i="103"/>
  <c r="R1874" i="103" s="1"/>
  <c r="D1871" i="103"/>
  <c r="D1870" i="103"/>
  <c r="R1870" i="103" s="1"/>
  <c r="D1869" i="103"/>
  <c r="R1869" i="103" s="1"/>
  <c r="D1867" i="103"/>
  <c r="D1866" i="103"/>
  <c r="R1866" i="103" s="1"/>
  <c r="D1865" i="103"/>
  <c r="R1865" i="103" s="1"/>
  <c r="D1864" i="103"/>
  <c r="D1863" i="103"/>
  <c r="D1862" i="103"/>
  <c r="D1861" i="103"/>
  <c r="D1860" i="103"/>
  <c r="D1858" i="103"/>
  <c r="R1858" i="103" s="1"/>
  <c r="D1855" i="103"/>
  <c r="D1854" i="103"/>
  <c r="R1854" i="103" s="1"/>
  <c r="D1853" i="103"/>
  <c r="D1851" i="103"/>
  <c r="D1850" i="103"/>
  <c r="R1850" i="103" s="1"/>
  <c r="D1849" i="103"/>
  <c r="R1849" i="103" s="1"/>
  <c r="D1848" i="103"/>
  <c r="D1847" i="103"/>
  <c r="D1846" i="103"/>
  <c r="D1845" i="103"/>
  <c r="D1844" i="103"/>
  <c r="D1842" i="103"/>
  <c r="R1842" i="103" s="1"/>
  <c r="D1839" i="103"/>
  <c r="D1838" i="103"/>
  <c r="D1837" i="103"/>
  <c r="R1837" i="103" s="1"/>
  <c r="D1835" i="103"/>
  <c r="D1834" i="103"/>
  <c r="R1834" i="103" s="1"/>
  <c r="D1833" i="103"/>
  <c r="R1833" i="103" s="1"/>
  <c r="D1832" i="103"/>
  <c r="D1831" i="103"/>
  <c r="D1830" i="103"/>
  <c r="D1829" i="103"/>
  <c r="D1828" i="103"/>
  <c r="D1826" i="103"/>
  <c r="R1826" i="103" s="1"/>
  <c r="D1823" i="103"/>
  <c r="R1823" i="103" s="1"/>
  <c r="D1822" i="103"/>
  <c r="R1822" i="103" s="1"/>
  <c r="D1821" i="103"/>
  <c r="R1821" i="103" s="1"/>
  <c r="D1819" i="103"/>
  <c r="D1818" i="103"/>
  <c r="R1818" i="103" s="1"/>
  <c r="D1817" i="103"/>
  <c r="R1817" i="103" s="1"/>
  <c r="D1816" i="103"/>
  <c r="D1815" i="103"/>
  <c r="D1814" i="103"/>
  <c r="D1813" i="103"/>
  <c r="D1812" i="103"/>
  <c r="D1810" i="103"/>
  <c r="R1810" i="103" s="1"/>
  <c r="D1807" i="103"/>
  <c r="R1807" i="103" s="1"/>
  <c r="D1806" i="103"/>
  <c r="R1806" i="103" s="1"/>
  <c r="D1805" i="103"/>
  <c r="R1805" i="103" s="1"/>
  <c r="D1803" i="103"/>
  <c r="D1802" i="103"/>
  <c r="R1802" i="103" s="1"/>
  <c r="D1801" i="103"/>
  <c r="R1801" i="103" s="1"/>
  <c r="D1800" i="103"/>
  <c r="D1799" i="103"/>
  <c r="D1798" i="103"/>
  <c r="D1797" i="103"/>
  <c r="D1796" i="103"/>
  <c r="D1794" i="103"/>
  <c r="R1794" i="103" s="1"/>
  <c r="D1791" i="103"/>
  <c r="R1791" i="103" s="1"/>
  <c r="D1790" i="103"/>
  <c r="R1790" i="103" s="1"/>
  <c r="D1789" i="103"/>
  <c r="R1789" i="103" s="1"/>
  <c r="D1787" i="103"/>
  <c r="R1787" i="103" s="1"/>
  <c r="D1786" i="103"/>
  <c r="R1786" i="103" s="1"/>
  <c r="D1785" i="103"/>
  <c r="R1785" i="103" s="1"/>
  <c r="D1784" i="103"/>
  <c r="D1783" i="103"/>
  <c r="D1782" i="103"/>
  <c r="D1781" i="103"/>
  <c r="D1780" i="103"/>
  <c r="D1778" i="103"/>
  <c r="R1778" i="103" s="1"/>
  <c r="D1775" i="103"/>
  <c r="D1774" i="103"/>
  <c r="R1774" i="103" s="1"/>
  <c r="D1773" i="103"/>
  <c r="R1773" i="103" s="1"/>
  <c r="D1771" i="103"/>
  <c r="R1771" i="103" s="1"/>
  <c r="D1770" i="103"/>
  <c r="R1770" i="103" s="1"/>
  <c r="D1769" i="103"/>
  <c r="R1769" i="103" s="1"/>
  <c r="D1768" i="103"/>
  <c r="D1767" i="103"/>
  <c r="D1766" i="103"/>
  <c r="D1765" i="103"/>
  <c r="D1764" i="103"/>
  <c r="D1762" i="103"/>
  <c r="R1762" i="103" s="1"/>
  <c r="D1759" i="103"/>
  <c r="D1758" i="103"/>
  <c r="R1758" i="103" s="1"/>
  <c r="D1757" i="103"/>
  <c r="R1757" i="103" s="1"/>
  <c r="D1755" i="103"/>
  <c r="D1754" i="103"/>
  <c r="R1754" i="103" s="1"/>
  <c r="D1753" i="103"/>
  <c r="R1753" i="103" s="1"/>
  <c r="D1752" i="103"/>
  <c r="D1751" i="103"/>
  <c r="D1750" i="103"/>
  <c r="D1749" i="103"/>
  <c r="D1748" i="103"/>
  <c r="D1746" i="103"/>
  <c r="R1746" i="103" s="1"/>
  <c r="D1743" i="103"/>
  <c r="D1742" i="103"/>
  <c r="R1742" i="103" s="1"/>
  <c r="D1741" i="103"/>
  <c r="R1741" i="103" s="1"/>
  <c r="D1739" i="103"/>
  <c r="D1738" i="103"/>
  <c r="R1738" i="103" s="1"/>
  <c r="D1737" i="103"/>
  <c r="R1737" i="103" s="1"/>
  <c r="D1736" i="103"/>
  <c r="D1735" i="103"/>
  <c r="D1734" i="103"/>
  <c r="D1733" i="103"/>
  <c r="D1732" i="103"/>
  <c r="D1730" i="103"/>
  <c r="R1730" i="103" s="1"/>
  <c r="D1727" i="103"/>
  <c r="D1726" i="103"/>
  <c r="R1726" i="103" s="1"/>
  <c r="D1725" i="103"/>
  <c r="R1725" i="103" s="1"/>
  <c r="D1723" i="103"/>
  <c r="R1723" i="103" s="1"/>
  <c r="D1722" i="103"/>
  <c r="R1722" i="103" s="1"/>
  <c r="D1721" i="103"/>
  <c r="R1721" i="103" s="1"/>
  <c r="D1720" i="103"/>
  <c r="D1719" i="103"/>
  <c r="D1718" i="103"/>
  <c r="D1717" i="103"/>
  <c r="D1716" i="103"/>
  <c r="D1714" i="103"/>
  <c r="R1714" i="103" s="1"/>
  <c r="D1711" i="103"/>
  <c r="D1710" i="103"/>
  <c r="R1710" i="103" s="1"/>
  <c r="D1709" i="103"/>
  <c r="R1709" i="103" s="1"/>
  <c r="D1707" i="103"/>
  <c r="D1706" i="103"/>
  <c r="R1706" i="103" s="1"/>
  <c r="D1705" i="103"/>
  <c r="R1705" i="103" s="1"/>
  <c r="D1704" i="103"/>
  <c r="D1703" i="103"/>
  <c r="D1702" i="103"/>
  <c r="D1701" i="103"/>
  <c r="D1700" i="103"/>
  <c r="D1698" i="103"/>
  <c r="R1698" i="103" s="1"/>
  <c r="D1695" i="103"/>
  <c r="D1694" i="103"/>
  <c r="R1694" i="103" s="1"/>
  <c r="D1693" i="103"/>
  <c r="R1693" i="103" s="1"/>
  <c r="D1691" i="103"/>
  <c r="R1691" i="103" s="1"/>
  <c r="D1690" i="103"/>
  <c r="R1690" i="103" s="1"/>
  <c r="D1689" i="103"/>
  <c r="R1689" i="103" s="1"/>
  <c r="D1688" i="103"/>
  <c r="D1687" i="103"/>
  <c r="D1686" i="103"/>
  <c r="D1685" i="103"/>
  <c r="D1684" i="103"/>
  <c r="D1682" i="103"/>
  <c r="R1682" i="103" s="1"/>
  <c r="D1679" i="103"/>
  <c r="R1679" i="103" s="1"/>
  <c r="D1678" i="103"/>
  <c r="R1678" i="103" s="1"/>
  <c r="D1677" i="103"/>
  <c r="R1677" i="103" s="1"/>
  <c r="D1675" i="103"/>
  <c r="R1675" i="103" s="1"/>
  <c r="D1674" i="103"/>
  <c r="R1674" i="103" s="1"/>
  <c r="D1673" i="103"/>
  <c r="R1673" i="103" s="1"/>
  <c r="D1672" i="103"/>
  <c r="D1671" i="103"/>
  <c r="D1670" i="103"/>
  <c r="D1669" i="103"/>
  <c r="D1668" i="103"/>
  <c r="D1666" i="103"/>
  <c r="R1666" i="103" s="1"/>
  <c r="D1663" i="103"/>
  <c r="D1662" i="103"/>
  <c r="R1662" i="103" s="1"/>
  <c r="D1661" i="103"/>
  <c r="R1661" i="103" s="1"/>
  <c r="D1659" i="103"/>
  <c r="R1659" i="103" s="1"/>
  <c r="D1658" i="103"/>
  <c r="R1658" i="103" s="1"/>
  <c r="D1657" i="103"/>
  <c r="R1657" i="103" s="1"/>
  <c r="D1656" i="103"/>
  <c r="D1655" i="103"/>
  <c r="D1654" i="103"/>
  <c r="D1653" i="103"/>
  <c r="D1652" i="103"/>
  <c r="D1650" i="103"/>
  <c r="R1650" i="103" s="1"/>
  <c r="D1647" i="103"/>
  <c r="D1646" i="103"/>
  <c r="R1646" i="103" s="1"/>
  <c r="D1645" i="103"/>
  <c r="R1645" i="103" s="1"/>
  <c r="D1643" i="103"/>
  <c r="D1642" i="103"/>
  <c r="R1642" i="103" s="1"/>
  <c r="D1641" i="103"/>
  <c r="R1641" i="103" s="1"/>
  <c r="D1640" i="103"/>
  <c r="D1639" i="103"/>
  <c r="D1638" i="103"/>
  <c r="D1637" i="103"/>
  <c r="D1636" i="103"/>
  <c r="D1634" i="103"/>
  <c r="R1634" i="103" s="1"/>
  <c r="D1631" i="103"/>
  <c r="D1630" i="103"/>
  <c r="R1630" i="103" s="1"/>
  <c r="D1629" i="103"/>
  <c r="R1629" i="103" s="1"/>
  <c r="D1627" i="103"/>
  <c r="D1626" i="103"/>
  <c r="R1626" i="103" s="1"/>
  <c r="D1625" i="103"/>
  <c r="R1625" i="103" s="1"/>
  <c r="D1624" i="103"/>
  <c r="D1623" i="103"/>
  <c r="D1622" i="103"/>
  <c r="D1621" i="103"/>
  <c r="D1620" i="103"/>
  <c r="D1618" i="103"/>
  <c r="R1618" i="103" s="1"/>
  <c r="D1615" i="103"/>
  <c r="R1615" i="103" s="1"/>
  <c r="D1614" i="103"/>
  <c r="R1614" i="103" s="1"/>
  <c r="D1613" i="103"/>
  <c r="R1613" i="103" s="1"/>
  <c r="D1611" i="103"/>
  <c r="R1611" i="103" s="1"/>
  <c r="D1610" i="103"/>
  <c r="D1609" i="103"/>
  <c r="D1608" i="103"/>
  <c r="D1607" i="103"/>
  <c r="D1606" i="103"/>
  <c r="D1605" i="103"/>
  <c r="D1604" i="103"/>
  <c r="D1602" i="103"/>
  <c r="R1602" i="103" s="1"/>
  <c r="D1599" i="103"/>
  <c r="D1598" i="103"/>
  <c r="R1598" i="103" s="1"/>
  <c r="D1597" i="103"/>
  <c r="R1597" i="103" s="1"/>
  <c r="D1595" i="103"/>
  <c r="D1594" i="103"/>
  <c r="R1594" i="103" s="1"/>
  <c r="D1593" i="103"/>
  <c r="R1593" i="103" s="1"/>
  <c r="D1592" i="103"/>
  <c r="D1591" i="103"/>
  <c r="D1590" i="103"/>
  <c r="D1589" i="103"/>
  <c r="D1588" i="103"/>
  <c r="D1586" i="103"/>
  <c r="R1586" i="103" s="1"/>
  <c r="D1583" i="103"/>
  <c r="D1582" i="103"/>
  <c r="D1581" i="103"/>
  <c r="R1581" i="103" s="1"/>
  <c r="D1579" i="103"/>
  <c r="D1578" i="103"/>
  <c r="R1578" i="103" s="1"/>
  <c r="D1577" i="103"/>
  <c r="R1577" i="103" s="1"/>
  <c r="D1576" i="103"/>
  <c r="D1575" i="103"/>
  <c r="D1574" i="103"/>
  <c r="D1573" i="103"/>
  <c r="D1572" i="103"/>
  <c r="D1570" i="103"/>
  <c r="R1570" i="103" s="1"/>
  <c r="D1567" i="103"/>
  <c r="D1566" i="103"/>
  <c r="R1566" i="103" s="1"/>
  <c r="D1565" i="103"/>
  <c r="R1565" i="103" s="1"/>
  <c r="D1563" i="103"/>
  <c r="R1563" i="103" s="1"/>
  <c r="D1562" i="103"/>
  <c r="R1562" i="103" s="1"/>
  <c r="D1561" i="103"/>
  <c r="R1561" i="103" s="1"/>
  <c r="D1560" i="103"/>
  <c r="D1559" i="103"/>
  <c r="D1558" i="103"/>
  <c r="D1557" i="103"/>
  <c r="D1556" i="103"/>
  <c r="D1554" i="103"/>
  <c r="R1554" i="103" s="1"/>
  <c r="D1551" i="103"/>
  <c r="D1550" i="103"/>
  <c r="R1550" i="103" s="1"/>
  <c r="D1549" i="103"/>
  <c r="R1549" i="103" s="1"/>
  <c r="D1547" i="103"/>
  <c r="R1547" i="103" s="1"/>
  <c r="D1546" i="103"/>
  <c r="R1546" i="103" s="1"/>
  <c r="D1545" i="103"/>
  <c r="R1545" i="103" s="1"/>
  <c r="D1544" i="103"/>
  <c r="D1543" i="103"/>
  <c r="D1542" i="103"/>
  <c r="D1541" i="103"/>
  <c r="D1540" i="103"/>
  <c r="D1538" i="103"/>
  <c r="R1538" i="103" s="1"/>
  <c r="D1535" i="103"/>
  <c r="D1534" i="103"/>
  <c r="R1534" i="103" s="1"/>
  <c r="D1533" i="103"/>
  <c r="R1533" i="103" s="1"/>
  <c r="D1531" i="103"/>
  <c r="R1531" i="103" s="1"/>
  <c r="D1530" i="103"/>
  <c r="R1530" i="103" s="1"/>
  <c r="D1529" i="103"/>
  <c r="R1529" i="103" s="1"/>
  <c r="D1528" i="103"/>
  <c r="D1527" i="103"/>
  <c r="D1526" i="103"/>
  <c r="D1525" i="103"/>
  <c r="D1524" i="103"/>
  <c r="D1522" i="103"/>
  <c r="R1522" i="103" s="1"/>
  <c r="D1519" i="103"/>
  <c r="D1518" i="103"/>
  <c r="R1518" i="103" s="1"/>
  <c r="D1517" i="103"/>
  <c r="R1517" i="103" s="1"/>
  <c r="D1515" i="103"/>
  <c r="R1515" i="103" s="1"/>
  <c r="D1514" i="103"/>
  <c r="R1514" i="103" s="1"/>
  <c r="D1513" i="103"/>
  <c r="R1513" i="103" s="1"/>
  <c r="D1512" i="103"/>
  <c r="D1511" i="103"/>
  <c r="D1510" i="103"/>
  <c r="D1509" i="103"/>
  <c r="D1508" i="103"/>
  <c r="D1506" i="103"/>
  <c r="R1506" i="103" s="1"/>
  <c r="D1503" i="103"/>
  <c r="D1502" i="103"/>
  <c r="R1502" i="103" s="1"/>
  <c r="D1501" i="103"/>
  <c r="R1501" i="103" s="1"/>
  <c r="D1499" i="103"/>
  <c r="D1498" i="103"/>
  <c r="R1498" i="103" s="1"/>
  <c r="D1497" i="103"/>
  <c r="R1497" i="103" s="1"/>
  <c r="D1496" i="103"/>
  <c r="D1495" i="103"/>
  <c r="D1494" i="103"/>
  <c r="D1493" i="103"/>
  <c r="D1492" i="103"/>
  <c r="D1490" i="103"/>
  <c r="R1490" i="103" s="1"/>
  <c r="D1487" i="103"/>
  <c r="D1486" i="103"/>
  <c r="R1486" i="103" s="1"/>
  <c r="D1485" i="103"/>
  <c r="R1485" i="103" s="1"/>
  <c r="D1483" i="103"/>
  <c r="R1483" i="103" s="1"/>
  <c r="D1482" i="103"/>
  <c r="R1482" i="103" s="1"/>
  <c r="D1481" i="103"/>
  <c r="R1481" i="103" s="1"/>
  <c r="D1480" i="103"/>
  <c r="D1479" i="103"/>
  <c r="D1478" i="103"/>
  <c r="D1477" i="103"/>
  <c r="D1476" i="103"/>
  <c r="D1474" i="103"/>
  <c r="R1474" i="103" s="1"/>
  <c r="D1471" i="103"/>
  <c r="R1471" i="103" s="1"/>
  <c r="D1470" i="103"/>
  <c r="R1470" i="103" s="1"/>
  <c r="D1469" i="103"/>
  <c r="D1467" i="103"/>
  <c r="R1467" i="103" s="1"/>
  <c r="D1466" i="103"/>
  <c r="R1466" i="103" s="1"/>
  <c r="D1465" i="103"/>
  <c r="R1465" i="103" s="1"/>
  <c r="D1464" i="103"/>
  <c r="D1463" i="103"/>
  <c r="D1462" i="103"/>
  <c r="D1461" i="103"/>
  <c r="D1460" i="103"/>
  <c r="D1458" i="103"/>
  <c r="R1458" i="103" s="1"/>
  <c r="D1455" i="103"/>
  <c r="D1454" i="103"/>
  <c r="R1454" i="103" s="1"/>
  <c r="D1453" i="103"/>
  <c r="D1451" i="103"/>
  <c r="D1450" i="103"/>
  <c r="R1450" i="103" s="1"/>
  <c r="D1449" i="103"/>
  <c r="R1449" i="103" s="1"/>
  <c r="D1448" i="103"/>
  <c r="D1447" i="103"/>
  <c r="D1446" i="103"/>
  <c r="D1445" i="103"/>
  <c r="D1444" i="103"/>
  <c r="D1442" i="103"/>
  <c r="R1442" i="103" s="1"/>
  <c r="D1439" i="103"/>
  <c r="D1438" i="103"/>
  <c r="R1438" i="103" s="1"/>
  <c r="D1437" i="103"/>
  <c r="R1437" i="103" s="1"/>
  <c r="D1435" i="103"/>
  <c r="R1435" i="103" s="1"/>
  <c r="D1434" i="103"/>
  <c r="R1434" i="103" s="1"/>
  <c r="D1433" i="103"/>
  <c r="R1433" i="103" s="1"/>
  <c r="D1432" i="103"/>
  <c r="D1431" i="103"/>
  <c r="D1430" i="103"/>
  <c r="D1429" i="103"/>
  <c r="D1428" i="103"/>
  <c r="D1426" i="103"/>
  <c r="R1426" i="103" s="1"/>
  <c r="D1423" i="103"/>
  <c r="R1423" i="103" s="1"/>
  <c r="D1422" i="103"/>
  <c r="R1422" i="103" s="1"/>
  <c r="D1421" i="103"/>
  <c r="R1421" i="103" s="1"/>
  <c r="D1419" i="103"/>
  <c r="R1419" i="103" s="1"/>
  <c r="D1418" i="103"/>
  <c r="R1418" i="103" s="1"/>
  <c r="D1417" i="103"/>
  <c r="R1417" i="103" s="1"/>
  <c r="D1416" i="103"/>
  <c r="D1415" i="103"/>
  <c r="D1414" i="103"/>
  <c r="D1413" i="103"/>
  <c r="D1412" i="103"/>
  <c r="D1410" i="103"/>
  <c r="R1410" i="103" s="1"/>
  <c r="D1407" i="103"/>
  <c r="D1406" i="103"/>
  <c r="D1405" i="103"/>
  <c r="R1405" i="103" s="1"/>
  <c r="D1403" i="103"/>
  <c r="D1402" i="103"/>
  <c r="R1402" i="103" s="1"/>
  <c r="D1401" i="103"/>
  <c r="R1401" i="103" s="1"/>
  <c r="D1400" i="103"/>
  <c r="D1399" i="103"/>
  <c r="D1398" i="103"/>
  <c r="D1397" i="103"/>
  <c r="D1396" i="103"/>
  <c r="D1394" i="103"/>
  <c r="R1394" i="103" s="1"/>
  <c r="D1391" i="103"/>
  <c r="D1390" i="103"/>
  <c r="R1390" i="103" s="1"/>
  <c r="D1389" i="103"/>
  <c r="R1389" i="103" s="1"/>
  <c r="D1387" i="103"/>
  <c r="D1386" i="103"/>
  <c r="D1385" i="103"/>
  <c r="D1384" i="103"/>
  <c r="D1383" i="103"/>
  <c r="D1382" i="103"/>
  <c r="D1381" i="103"/>
  <c r="D1380" i="103"/>
  <c r="D1378" i="103"/>
  <c r="R1378" i="103" s="1"/>
  <c r="D1375" i="103"/>
  <c r="D1374" i="103"/>
  <c r="R1374" i="103" s="1"/>
  <c r="D1373" i="103"/>
  <c r="R1373" i="103" s="1"/>
  <c r="D1371" i="103"/>
  <c r="R1371" i="103" s="1"/>
  <c r="D1370" i="103"/>
  <c r="R1370" i="103" s="1"/>
  <c r="D1369" i="103"/>
  <c r="R1369" i="103" s="1"/>
  <c r="D1368" i="103"/>
  <c r="D1367" i="103"/>
  <c r="D1366" i="103"/>
  <c r="D1365" i="103"/>
  <c r="D1364" i="103"/>
  <c r="D1362" i="103"/>
  <c r="R1362" i="103" s="1"/>
  <c r="D1359" i="103"/>
  <c r="R1359" i="103" s="1"/>
  <c r="D1358" i="103"/>
  <c r="R1358" i="103" s="1"/>
  <c r="D1357" i="103"/>
  <c r="R1357" i="103" s="1"/>
  <c r="D1355" i="103"/>
  <c r="D1354" i="103"/>
  <c r="D1353" i="103"/>
  <c r="D1352" i="103"/>
  <c r="D1351" i="103"/>
  <c r="D1350" i="103"/>
  <c r="D1349" i="103"/>
  <c r="D1348" i="103"/>
  <c r="D1346" i="103"/>
  <c r="R1346" i="103" s="1"/>
  <c r="D1343" i="103"/>
  <c r="D1342" i="103"/>
  <c r="D1341" i="103"/>
  <c r="R1341" i="103" s="1"/>
  <c r="D1339" i="103"/>
  <c r="D1338" i="103"/>
  <c r="D1337" i="103"/>
  <c r="D1336" i="103"/>
  <c r="D1335" i="103"/>
  <c r="D1334" i="103"/>
  <c r="D1333" i="103"/>
  <c r="D1332" i="103"/>
  <c r="D1330" i="103"/>
  <c r="R1330" i="103" s="1"/>
  <c r="D1327" i="103"/>
  <c r="R1327" i="103" s="1"/>
  <c r="D1326" i="103"/>
  <c r="R1326" i="103" s="1"/>
  <c r="D1325" i="103"/>
  <c r="R1325" i="103" s="1"/>
  <c r="D1323" i="103"/>
  <c r="R1323" i="103" s="1"/>
  <c r="D1322" i="103"/>
  <c r="R1322" i="103" s="1"/>
  <c r="D1321" i="103"/>
  <c r="R1321" i="103" s="1"/>
  <c r="D1320" i="103"/>
  <c r="D1319" i="103"/>
  <c r="D1318" i="103"/>
  <c r="D1317" i="103"/>
  <c r="D1316" i="103"/>
  <c r="D1314" i="103"/>
  <c r="R1314" i="103" s="1"/>
  <c r="D1311" i="103"/>
  <c r="D1310" i="103"/>
  <c r="R1310" i="103" s="1"/>
  <c r="D1309" i="103"/>
  <c r="R1309" i="103" s="1"/>
  <c r="D1307" i="103"/>
  <c r="D1306" i="103"/>
  <c r="R1306" i="103" s="1"/>
  <c r="D1305" i="103"/>
  <c r="R1305" i="103" s="1"/>
  <c r="D1304" i="103"/>
  <c r="D1303" i="103"/>
  <c r="D1302" i="103"/>
  <c r="D1301" i="103"/>
  <c r="D1300" i="103"/>
  <c r="D1298" i="103"/>
  <c r="R1298" i="103" s="1"/>
  <c r="D1295" i="103"/>
  <c r="D1294" i="103"/>
  <c r="R1294" i="103" s="1"/>
  <c r="D1293" i="103"/>
  <c r="R1293" i="103" s="1"/>
  <c r="D1291" i="103"/>
  <c r="D1290" i="103"/>
  <c r="R1290" i="103" s="1"/>
  <c r="D1289" i="103"/>
  <c r="R1289" i="103" s="1"/>
  <c r="D1288" i="103"/>
  <c r="D1287" i="103"/>
  <c r="D1286" i="103"/>
  <c r="D1285" i="103"/>
  <c r="D1284" i="103"/>
  <c r="D1282" i="103"/>
  <c r="R1282" i="103" s="1"/>
  <c r="D1279" i="103"/>
  <c r="D1278" i="103"/>
  <c r="D1277" i="103"/>
  <c r="R1277" i="103" s="1"/>
  <c r="D1275" i="103"/>
  <c r="D1274" i="103"/>
  <c r="R1274" i="103" s="1"/>
  <c r="D1273" i="103"/>
  <c r="R1273" i="103" s="1"/>
  <c r="D1272" i="103"/>
  <c r="D1271" i="103"/>
  <c r="D1270" i="103"/>
  <c r="D1269" i="103"/>
  <c r="D1268" i="103"/>
  <c r="D1266" i="103"/>
  <c r="R1266" i="103" s="1"/>
  <c r="D1263" i="103"/>
  <c r="D1262" i="103"/>
  <c r="D1261" i="103"/>
  <c r="R1261" i="103" s="1"/>
  <c r="D1259" i="103"/>
  <c r="D1258" i="103"/>
  <c r="R1258" i="103" s="1"/>
  <c r="D1257" i="103"/>
  <c r="R1257" i="103" s="1"/>
  <c r="D1256" i="103"/>
  <c r="D1255" i="103"/>
  <c r="D1254" i="103"/>
  <c r="D1253" i="103"/>
  <c r="D1252" i="103"/>
  <c r="D1250" i="103"/>
  <c r="R1250" i="103" s="1"/>
  <c r="D1247" i="103"/>
  <c r="D1246" i="103"/>
  <c r="D1245" i="103"/>
  <c r="R1245" i="103" s="1"/>
  <c r="D1243" i="103"/>
  <c r="D1242" i="103"/>
  <c r="R1242" i="103" s="1"/>
  <c r="D1241" i="103"/>
  <c r="R1241" i="103" s="1"/>
  <c r="D1240" i="103"/>
  <c r="D1239" i="103"/>
  <c r="D1238" i="103"/>
  <c r="D1237" i="103"/>
  <c r="D1236" i="103"/>
  <c r="D1234" i="103"/>
  <c r="R1234" i="103" s="1"/>
  <c r="D1231" i="103"/>
  <c r="D1230" i="103"/>
  <c r="D1229" i="103"/>
  <c r="R1229" i="103" s="1"/>
  <c r="D1227" i="103"/>
  <c r="D1226" i="103"/>
  <c r="R1226" i="103" s="1"/>
  <c r="D1225" i="103"/>
  <c r="R1225" i="103" s="1"/>
  <c r="D1224" i="103"/>
  <c r="D1223" i="103"/>
  <c r="D1222" i="103"/>
  <c r="D1221" i="103"/>
  <c r="D1220" i="103"/>
  <c r="D1218" i="103"/>
  <c r="R1218" i="103" s="1"/>
  <c r="D1215" i="103"/>
  <c r="D1214" i="103"/>
  <c r="R1214" i="103" s="1"/>
  <c r="D1213" i="103"/>
  <c r="R1213" i="103" s="1"/>
  <c r="D1211" i="103"/>
  <c r="R1211" i="103" s="1"/>
  <c r="D1210" i="103"/>
  <c r="R1210" i="103" s="1"/>
  <c r="D1209" i="103"/>
  <c r="R1209" i="103" s="1"/>
  <c r="D1208" i="103"/>
  <c r="D1207" i="103"/>
  <c r="D1206" i="103"/>
  <c r="D1205" i="103"/>
  <c r="D1204" i="103"/>
  <c r="D1202" i="103"/>
  <c r="R1202" i="103" s="1"/>
  <c r="D1199" i="103"/>
  <c r="D1198" i="103"/>
  <c r="D1197" i="103"/>
  <c r="R1197" i="103" s="1"/>
  <c r="D1195" i="103"/>
  <c r="D1194" i="103"/>
  <c r="R1194" i="103" s="1"/>
  <c r="D1193" i="103"/>
  <c r="R1193" i="103" s="1"/>
  <c r="D1192" i="103"/>
  <c r="D1191" i="103"/>
  <c r="D1190" i="103"/>
  <c r="D1189" i="103"/>
  <c r="D1188" i="103"/>
  <c r="D1186" i="103"/>
  <c r="R1186" i="103" s="1"/>
  <c r="D1183" i="103"/>
  <c r="D1182" i="103"/>
  <c r="D1181" i="103"/>
  <c r="R1181" i="103" s="1"/>
  <c r="D1179" i="103"/>
  <c r="R1179" i="103" s="1"/>
  <c r="D1178" i="103"/>
  <c r="R1178" i="103" s="1"/>
  <c r="D1177" i="103"/>
  <c r="R1177" i="103" s="1"/>
  <c r="D1176" i="103"/>
  <c r="D1175" i="103"/>
  <c r="D1174" i="103"/>
  <c r="D1173" i="103"/>
  <c r="D1172" i="103"/>
  <c r="D1170" i="103"/>
  <c r="R1170" i="103" s="1"/>
  <c r="D1167" i="103"/>
  <c r="D1166" i="103"/>
  <c r="R1166" i="103" s="1"/>
  <c r="D1165" i="103"/>
  <c r="R1165" i="103" s="1"/>
  <c r="D1163" i="103"/>
  <c r="R1163" i="103" s="1"/>
  <c r="D1162" i="103"/>
  <c r="R1162" i="103" s="1"/>
  <c r="D1161" i="103"/>
  <c r="R1161" i="103" s="1"/>
  <c r="D1160" i="103"/>
  <c r="D1159" i="103"/>
  <c r="D1158" i="103"/>
  <c r="D1157" i="103"/>
  <c r="D1156" i="103"/>
  <c r="D1154" i="103"/>
  <c r="R1154" i="103" s="1"/>
  <c r="D1151" i="103"/>
  <c r="D1150" i="103"/>
  <c r="R1150" i="103" s="1"/>
  <c r="D1149" i="103"/>
  <c r="R1149" i="103" s="1"/>
  <c r="D1147" i="103"/>
  <c r="D1146" i="103"/>
  <c r="R1146" i="103" s="1"/>
  <c r="D1145" i="103"/>
  <c r="R1145" i="103" s="1"/>
  <c r="D1144" i="103"/>
  <c r="D1143" i="103"/>
  <c r="D1142" i="103"/>
  <c r="D1141" i="103"/>
  <c r="D1140" i="103"/>
  <c r="D1138" i="103"/>
  <c r="R1138" i="103" s="1"/>
  <c r="D1135" i="103"/>
  <c r="D1134" i="103"/>
  <c r="R1134" i="103" s="1"/>
  <c r="D1133" i="103"/>
  <c r="R1133" i="103" s="1"/>
  <c r="D1131" i="103"/>
  <c r="R1131" i="103" s="1"/>
  <c r="D1130" i="103"/>
  <c r="R1130" i="103" s="1"/>
  <c r="D1129" i="103"/>
  <c r="R1129" i="103" s="1"/>
  <c r="D1128" i="103"/>
  <c r="D1127" i="103"/>
  <c r="D1126" i="103"/>
  <c r="D1125" i="103"/>
  <c r="D1124" i="103"/>
  <c r="D1122" i="103"/>
  <c r="R1122" i="103" s="1"/>
  <c r="D1119" i="103"/>
  <c r="D1118" i="103"/>
  <c r="R1118" i="103" s="1"/>
  <c r="D1117" i="103"/>
  <c r="R1117" i="103" s="1"/>
  <c r="D1115" i="103"/>
  <c r="R1115" i="103" s="1"/>
  <c r="D1114" i="103"/>
  <c r="R1114" i="103" s="1"/>
  <c r="D1113" i="103"/>
  <c r="R1113" i="103" s="1"/>
  <c r="D1112" i="103"/>
  <c r="D1111" i="103"/>
  <c r="D1110" i="103"/>
  <c r="D1109" i="103"/>
  <c r="D1108" i="103"/>
  <c r="D1106" i="103"/>
  <c r="R1106" i="103" s="1"/>
  <c r="D1103" i="103"/>
  <c r="D1102" i="103"/>
  <c r="R1102" i="103" s="1"/>
  <c r="D1101" i="103"/>
  <c r="R1101" i="103" s="1"/>
  <c r="D1099" i="103"/>
  <c r="D1098" i="103"/>
  <c r="R1098" i="103" s="1"/>
  <c r="D1097" i="103"/>
  <c r="R1097" i="103" s="1"/>
  <c r="D1096" i="103"/>
  <c r="D1095" i="103"/>
  <c r="D1094" i="103"/>
  <c r="D1093" i="103"/>
  <c r="D1092" i="103"/>
  <c r="D1090" i="103"/>
  <c r="R1090" i="103" s="1"/>
  <c r="D1087" i="103"/>
  <c r="D1086" i="103"/>
  <c r="R1086" i="103" s="1"/>
  <c r="D1085" i="103"/>
  <c r="R1085" i="103" s="1"/>
  <c r="D1083" i="103"/>
  <c r="R1083" i="103" s="1"/>
  <c r="D1082" i="103"/>
  <c r="R1082" i="103" s="1"/>
  <c r="D1081" i="103"/>
  <c r="R1081" i="103" s="1"/>
  <c r="D1079" i="103"/>
  <c r="D1078" i="103"/>
  <c r="D1077" i="103"/>
  <c r="D1076" i="103"/>
  <c r="D1074" i="103"/>
  <c r="R1074" i="103" s="1"/>
  <c r="D1071" i="103"/>
  <c r="D1070" i="103"/>
  <c r="R1070" i="103" s="1"/>
  <c r="D1069" i="103"/>
  <c r="R1069" i="103" s="1"/>
  <c r="D1067" i="103"/>
  <c r="R1067" i="103" s="1"/>
  <c r="D1066" i="103"/>
  <c r="R1066" i="103" s="1"/>
  <c r="D1065" i="103"/>
  <c r="R1065" i="103" s="1"/>
  <c r="D1063" i="103"/>
  <c r="D1062" i="103"/>
  <c r="D1061" i="103"/>
  <c r="D1060" i="103"/>
  <c r="D1058" i="103"/>
  <c r="R1058" i="103" s="1"/>
  <c r="D1055" i="103"/>
  <c r="R1055" i="103" s="1"/>
  <c r="D1054" i="103"/>
  <c r="R1054" i="103" s="1"/>
  <c r="D1053" i="103"/>
  <c r="R1053" i="103" s="1"/>
  <c r="D1051" i="103"/>
  <c r="D1050" i="103"/>
  <c r="R1050" i="103" s="1"/>
  <c r="D1049" i="103"/>
  <c r="R1049" i="103" s="1"/>
  <c r="D1047" i="103"/>
  <c r="D1046" i="103"/>
  <c r="D1045" i="103"/>
  <c r="D1044" i="103"/>
  <c r="D1042" i="103"/>
  <c r="R1042" i="103" s="1"/>
  <c r="D1039" i="103"/>
  <c r="D1038" i="103"/>
  <c r="R1038" i="103" s="1"/>
  <c r="D1037" i="103"/>
  <c r="R1037" i="103" s="1"/>
  <c r="D1035" i="103"/>
  <c r="D1034" i="103"/>
  <c r="D1033" i="103"/>
  <c r="D1031" i="103"/>
  <c r="D1030" i="103"/>
  <c r="D1029" i="103"/>
  <c r="D1028" i="103"/>
  <c r="D1026" i="103"/>
  <c r="R1026" i="103" s="1"/>
  <c r="D1023" i="103"/>
  <c r="R1023" i="103" s="1"/>
  <c r="D1022" i="103"/>
  <c r="R1022" i="103" s="1"/>
  <c r="D1021" i="103"/>
  <c r="R1021" i="103" s="1"/>
  <c r="D1019" i="103"/>
  <c r="R1019" i="103" s="1"/>
  <c r="D1018" i="103"/>
  <c r="D1017" i="103"/>
  <c r="D1015" i="103"/>
  <c r="D1014" i="103"/>
  <c r="D1013" i="103"/>
  <c r="D1012" i="103"/>
  <c r="D1010" i="103"/>
  <c r="R1010" i="103" s="1"/>
  <c r="D1007" i="103"/>
  <c r="D1006" i="103"/>
  <c r="R1006" i="103" s="1"/>
  <c r="D1005" i="103"/>
  <c r="R1005" i="103" s="1"/>
  <c r="D1003" i="103"/>
  <c r="R1003" i="103" s="1"/>
  <c r="D1002" i="103"/>
  <c r="R1002" i="103" s="1"/>
  <c r="D1001" i="103"/>
  <c r="R1001" i="103" s="1"/>
  <c r="D999" i="103"/>
  <c r="D998" i="103"/>
  <c r="D997" i="103"/>
  <c r="D996" i="103"/>
  <c r="D994" i="103"/>
  <c r="R994" i="103" s="1"/>
  <c r="D991" i="103"/>
  <c r="R991" i="103" s="1"/>
  <c r="D990" i="103"/>
  <c r="R990" i="103" s="1"/>
  <c r="D989" i="103"/>
  <c r="D987" i="103"/>
  <c r="R987" i="103" s="1"/>
  <c r="D986" i="103"/>
  <c r="R986" i="103" s="1"/>
  <c r="D985" i="103"/>
  <c r="R985" i="103" s="1"/>
  <c r="D983" i="103"/>
  <c r="D982" i="103"/>
  <c r="D981" i="103"/>
  <c r="D980" i="103"/>
  <c r="D978" i="103"/>
  <c r="R978" i="103" s="1"/>
  <c r="D975" i="103"/>
  <c r="R975" i="103" s="1"/>
  <c r="D974" i="103"/>
  <c r="R974" i="103" s="1"/>
  <c r="D973" i="103"/>
  <c r="R973" i="103" s="1"/>
  <c r="D971" i="103"/>
  <c r="R971" i="103" s="1"/>
  <c r="D970" i="103"/>
  <c r="R970" i="103" s="1"/>
  <c r="D969" i="103"/>
  <c r="R969" i="103" s="1"/>
  <c r="D967" i="103"/>
  <c r="D966" i="103"/>
  <c r="D965" i="103"/>
  <c r="D964" i="103"/>
  <c r="D962" i="103"/>
  <c r="R962" i="103" s="1"/>
  <c r="D959" i="103"/>
  <c r="D958" i="103"/>
  <c r="R958" i="103" s="1"/>
  <c r="D957" i="103"/>
  <c r="R957" i="103" s="1"/>
  <c r="D955" i="103"/>
  <c r="R955" i="103" s="1"/>
  <c r="D954" i="103"/>
  <c r="R954" i="103" s="1"/>
  <c r="D953" i="103"/>
  <c r="R953" i="103" s="1"/>
  <c r="D951" i="103"/>
  <c r="D950" i="103"/>
  <c r="D949" i="103"/>
  <c r="D948" i="103"/>
  <c r="D946" i="103"/>
  <c r="R946" i="103" s="1"/>
  <c r="D943" i="103"/>
  <c r="R943" i="103" s="1"/>
  <c r="D942" i="103"/>
  <c r="R942" i="103" s="1"/>
  <c r="D941" i="103"/>
  <c r="R941" i="103" s="1"/>
  <c r="D939" i="103"/>
  <c r="R939" i="103" s="1"/>
  <c r="D938" i="103"/>
  <c r="R938" i="103" s="1"/>
  <c r="D937" i="103"/>
  <c r="R937" i="103" s="1"/>
  <c r="D935" i="103"/>
  <c r="D934" i="103"/>
  <c r="D933" i="103"/>
  <c r="D932" i="103"/>
  <c r="D930" i="103"/>
  <c r="R930" i="103" s="1"/>
  <c r="D927" i="103"/>
  <c r="R927" i="103" s="1"/>
  <c r="D926" i="103"/>
  <c r="R926" i="103" s="1"/>
  <c r="D925" i="103"/>
  <c r="R925" i="103" s="1"/>
  <c r="D923" i="103"/>
  <c r="R923" i="103" s="1"/>
  <c r="D922" i="103"/>
  <c r="R922" i="103" s="1"/>
  <c r="D921" i="103"/>
  <c r="R921" i="103" s="1"/>
  <c r="D919" i="103"/>
  <c r="D918" i="103"/>
  <c r="D917" i="103"/>
  <c r="D916" i="103"/>
  <c r="D914" i="103"/>
  <c r="R914" i="103" s="1"/>
  <c r="D911" i="103"/>
  <c r="D910" i="103"/>
  <c r="R910" i="103" s="1"/>
  <c r="D909" i="103"/>
  <c r="R909" i="103" s="1"/>
  <c r="D907" i="103"/>
  <c r="R907" i="103" s="1"/>
  <c r="D906" i="103"/>
  <c r="R906" i="103" s="1"/>
  <c r="D905" i="103"/>
  <c r="R905" i="103" s="1"/>
  <c r="D903" i="103"/>
  <c r="D902" i="103"/>
  <c r="D901" i="103"/>
  <c r="D900" i="103"/>
  <c r="D898" i="103"/>
  <c r="R898" i="103" s="1"/>
  <c r="D895" i="103"/>
  <c r="R895" i="103" s="1"/>
  <c r="D894" i="103"/>
  <c r="R894" i="103" s="1"/>
  <c r="D893" i="103"/>
  <c r="R893" i="103" s="1"/>
  <c r="D891" i="103"/>
  <c r="R891" i="103" s="1"/>
  <c r="D890" i="103"/>
  <c r="R890" i="103" s="1"/>
  <c r="D889" i="103"/>
  <c r="R889" i="103" s="1"/>
  <c r="D887" i="103"/>
  <c r="D886" i="103"/>
  <c r="D885" i="103"/>
  <c r="D884" i="103"/>
  <c r="D882" i="103"/>
  <c r="R882" i="103" s="1"/>
  <c r="D879" i="103"/>
  <c r="D878" i="103"/>
  <c r="R878" i="103" s="1"/>
  <c r="D877" i="103"/>
  <c r="R877" i="103" s="1"/>
  <c r="D875" i="103"/>
  <c r="R875" i="103" s="1"/>
  <c r="D874" i="103"/>
  <c r="R874" i="103" s="1"/>
  <c r="D873" i="103"/>
  <c r="R873" i="103" s="1"/>
  <c r="D871" i="103"/>
  <c r="D870" i="103"/>
  <c r="D869" i="103"/>
  <c r="D868" i="103"/>
  <c r="D866" i="103"/>
  <c r="R866" i="103" s="1"/>
  <c r="D863" i="103"/>
  <c r="D862" i="103"/>
  <c r="R862" i="103" s="1"/>
  <c r="D861" i="103"/>
  <c r="R861" i="103" s="1"/>
  <c r="D859" i="103"/>
  <c r="R859" i="103" s="1"/>
  <c r="D858" i="103"/>
  <c r="R858" i="103" s="1"/>
  <c r="D857" i="103"/>
  <c r="R857" i="103" s="1"/>
  <c r="D855" i="103"/>
  <c r="D854" i="103"/>
  <c r="D853" i="103"/>
  <c r="D852" i="103"/>
  <c r="D850" i="103"/>
  <c r="R850" i="103" s="1"/>
  <c r="D847" i="103"/>
  <c r="D846" i="103"/>
  <c r="R846" i="103" s="1"/>
  <c r="D845" i="103"/>
  <c r="R845" i="103" s="1"/>
  <c r="D843" i="103"/>
  <c r="R843" i="103" s="1"/>
  <c r="D842" i="103"/>
  <c r="R842" i="103" s="1"/>
  <c r="D841" i="103"/>
  <c r="R841" i="103" s="1"/>
  <c r="D839" i="103"/>
  <c r="D838" i="103"/>
  <c r="D837" i="103"/>
  <c r="D836" i="103"/>
  <c r="D834" i="103"/>
  <c r="R834" i="103" s="1"/>
  <c r="D831" i="103"/>
  <c r="D830" i="103"/>
  <c r="R830" i="103" s="1"/>
  <c r="D829" i="103"/>
  <c r="R829" i="103" s="1"/>
  <c r="D827" i="103"/>
  <c r="R827" i="103" s="1"/>
  <c r="D826" i="103"/>
  <c r="R826" i="103" s="1"/>
  <c r="D825" i="103"/>
  <c r="R825" i="103" s="1"/>
  <c r="D823" i="103"/>
  <c r="D822" i="103"/>
  <c r="D821" i="103"/>
  <c r="D820" i="103"/>
  <c r="D818" i="103"/>
  <c r="R818" i="103" s="1"/>
  <c r="D815" i="103"/>
  <c r="R815" i="103" s="1"/>
  <c r="D814" i="103"/>
  <c r="R814" i="103" s="1"/>
  <c r="D813" i="103"/>
  <c r="R813" i="103" s="1"/>
  <c r="D811" i="103"/>
  <c r="R811" i="103" s="1"/>
  <c r="D810" i="103"/>
  <c r="R810" i="103" s="1"/>
  <c r="D809" i="103"/>
  <c r="R809" i="103" s="1"/>
  <c r="D807" i="103"/>
  <c r="D806" i="103"/>
  <c r="D805" i="103"/>
  <c r="D804" i="103"/>
  <c r="D802" i="103"/>
  <c r="R802" i="103" s="1"/>
  <c r="D799" i="103"/>
  <c r="D798" i="103"/>
  <c r="R798" i="103" s="1"/>
  <c r="D797" i="103"/>
  <c r="R797" i="103" s="1"/>
  <c r="D795" i="103"/>
  <c r="R795" i="103" s="1"/>
  <c r="D794" i="103"/>
  <c r="R794" i="103" s="1"/>
  <c r="D793" i="103"/>
  <c r="R793" i="103" s="1"/>
  <c r="D791" i="103"/>
  <c r="D790" i="103"/>
  <c r="D789" i="103"/>
  <c r="D788" i="103"/>
  <c r="D786" i="103"/>
  <c r="R786" i="103" s="1"/>
  <c r="D783" i="103"/>
  <c r="D782" i="103"/>
  <c r="R782" i="103" s="1"/>
  <c r="D781" i="103"/>
  <c r="R781" i="103" s="1"/>
  <c r="D779" i="103"/>
  <c r="R779" i="103" s="1"/>
  <c r="D778" i="103"/>
  <c r="R778" i="103" s="1"/>
  <c r="D777" i="103"/>
  <c r="R777" i="103" s="1"/>
  <c r="D775" i="103"/>
  <c r="D774" i="103"/>
  <c r="D773" i="103"/>
  <c r="D772" i="103"/>
  <c r="D770" i="103"/>
  <c r="R770" i="103" s="1"/>
  <c r="D767" i="103"/>
  <c r="D766" i="103"/>
  <c r="R766" i="103" s="1"/>
  <c r="D765" i="103"/>
  <c r="R765" i="103" s="1"/>
  <c r="D763" i="103"/>
  <c r="R763" i="103" s="1"/>
  <c r="D762" i="103"/>
  <c r="R762" i="103" s="1"/>
  <c r="D761" i="103"/>
  <c r="R761" i="103" s="1"/>
  <c r="D759" i="103"/>
  <c r="D758" i="103"/>
  <c r="D757" i="103"/>
  <c r="D756" i="103"/>
  <c r="D754" i="103"/>
  <c r="R754" i="103" s="1"/>
  <c r="D751" i="103"/>
  <c r="R751" i="103" s="1"/>
  <c r="D750" i="103"/>
  <c r="R750" i="103" s="1"/>
  <c r="D749" i="103"/>
  <c r="R749" i="103" s="1"/>
  <c r="D747" i="103"/>
  <c r="R747" i="103" s="1"/>
  <c r="D746" i="103"/>
  <c r="R746" i="103" s="1"/>
  <c r="D745" i="103"/>
  <c r="R745" i="103" s="1"/>
  <c r="D743" i="103"/>
  <c r="D742" i="103"/>
  <c r="D741" i="103"/>
  <c r="D740" i="103"/>
  <c r="D738" i="103"/>
  <c r="R738" i="103" s="1"/>
  <c r="D735" i="103"/>
  <c r="R735" i="103" s="1"/>
  <c r="D734" i="103"/>
  <c r="R734" i="103" s="1"/>
  <c r="D733" i="103"/>
  <c r="R733" i="103" s="1"/>
  <c r="D731" i="103"/>
  <c r="R731" i="103" s="1"/>
  <c r="D730" i="103"/>
  <c r="R730" i="103" s="1"/>
  <c r="D729" i="103"/>
  <c r="R729" i="103" s="1"/>
  <c r="D727" i="103"/>
  <c r="D726" i="103"/>
  <c r="D725" i="103"/>
  <c r="D724" i="103"/>
  <c r="D722" i="103"/>
  <c r="R722" i="103" s="1"/>
  <c r="D719" i="103"/>
  <c r="D718" i="103"/>
  <c r="R718" i="103" s="1"/>
  <c r="D717" i="103"/>
  <c r="R717" i="103" s="1"/>
  <c r="D715" i="103"/>
  <c r="R715" i="103" s="1"/>
  <c r="D714" i="103"/>
  <c r="R714" i="103" s="1"/>
  <c r="D713" i="103"/>
  <c r="R713" i="103" s="1"/>
  <c r="D711" i="103"/>
  <c r="D710" i="103"/>
  <c r="D709" i="103"/>
  <c r="D708" i="103"/>
  <c r="D706" i="103"/>
  <c r="R706" i="103" s="1"/>
  <c r="D703" i="103"/>
  <c r="D702" i="103"/>
  <c r="R702" i="103" s="1"/>
  <c r="D701" i="103"/>
  <c r="R701" i="103" s="1"/>
  <c r="D699" i="103"/>
  <c r="R699" i="103" s="1"/>
  <c r="D698" i="103"/>
  <c r="R698" i="103" s="1"/>
  <c r="D697" i="103"/>
  <c r="R697" i="103" s="1"/>
  <c r="D695" i="103"/>
  <c r="D694" i="103"/>
  <c r="D693" i="103"/>
  <c r="D692" i="103"/>
  <c r="D690" i="103"/>
  <c r="R690" i="103" s="1"/>
  <c r="D687" i="103"/>
  <c r="D686" i="103"/>
  <c r="R686" i="103" s="1"/>
  <c r="D685" i="103"/>
  <c r="R685" i="103" s="1"/>
  <c r="D683" i="103"/>
  <c r="R683" i="103" s="1"/>
  <c r="D682" i="103"/>
  <c r="R682" i="103" s="1"/>
  <c r="D681" i="103"/>
  <c r="R681" i="103" s="1"/>
  <c r="D679" i="103"/>
  <c r="D678" i="103"/>
  <c r="D677" i="103"/>
  <c r="D676" i="103"/>
  <c r="D674" i="103"/>
  <c r="R674" i="103" s="1"/>
  <c r="D671" i="103"/>
  <c r="R671" i="103" s="1"/>
  <c r="D670" i="103"/>
  <c r="R670" i="103" s="1"/>
  <c r="D669" i="103"/>
  <c r="R669" i="103" s="1"/>
  <c r="D667" i="103"/>
  <c r="R667" i="103" s="1"/>
  <c r="D666" i="103"/>
  <c r="R666" i="103" s="1"/>
  <c r="D665" i="103"/>
  <c r="R665" i="103" s="1"/>
  <c r="D663" i="103"/>
  <c r="D662" i="103"/>
  <c r="D661" i="103"/>
  <c r="D660" i="103"/>
  <c r="D658" i="103"/>
  <c r="R658" i="103" s="1"/>
  <c r="D655" i="103"/>
  <c r="D654" i="103"/>
  <c r="R654" i="103" s="1"/>
  <c r="D653" i="103"/>
  <c r="R653" i="103" s="1"/>
  <c r="D651" i="103"/>
  <c r="D650" i="103"/>
  <c r="R650" i="103" s="1"/>
  <c r="D649" i="103"/>
  <c r="R649" i="103" s="1"/>
  <c r="D647" i="103"/>
  <c r="D646" i="103"/>
  <c r="D645" i="103"/>
  <c r="D644" i="103"/>
  <c r="D642" i="103"/>
  <c r="R642" i="103" s="1"/>
  <c r="D639" i="103"/>
  <c r="R639" i="103" s="1"/>
  <c r="D638" i="103"/>
  <c r="R638" i="103" s="1"/>
  <c r="D637" i="103"/>
  <c r="R637" i="103" s="1"/>
  <c r="D635" i="103"/>
  <c r="D634" i="103"/>
  <c r="R634" i="103" s="1"/>
  <c r="D633" i="103"/>
  <c r="R633" i="103" s="1"/>
  <c r="D631" i="103"/>
  <c r="D630" i="103"/>
  <c r="D629" i="103"/>
  <c r="D628" i="103"/>
  <c r="D626" i="103"/>
  <c r="R626" i="103" s="1"/>
  <c r="D623" i="103"/>
  <c r="R623" i="103" s="1"/>
  <c r="D622" i="103"/>
  <c r="R622" i="103" s="1"/>
  <c r="D621" i="103"/>
  <c r="R621" i="103" s="1"/>
  <c r="D619" i="103"/>
  <c r="D618" i="103"/>
  <c r="R618" i="103" s="1"/>
  <c r="D617" i="103"/>
  <c r="R617" i="103" s="1"/>
  <c r="D615" i="103"/>
  <c r="D614" i="103"/>
  <c r="D613" i="103"/>
  <c r="D612" i="103"/>
  <c r="D610" i="103"/>
  <c r="R610" i="103" s="1"/>
  <c r="D607" i="103"/>
  <c r="D606" i="103"/>
  <c r="R606" i="103" s="1"/>
  <c r="D605" i="103"/>
  <c r="R605" i="103" s="1"/>
  <c r="D603" i="103"/>
  <c r="D602" i="103"/>
  <c r="R602" i="103" s="1"/>
  <c r="D601" i="103"/>
  <c r="R601" i="103" s="1"/>
  <c r="D599" i="103"/>
  <c r="D598" i="103"/>
  <c r="D597" i="103"/>
  <c r="D596" i="103"/>
  <c r="D594" i="103"/>
  <c r="R594" i="103" s="1"/>
  <c r="D591" i="103"/>
  <c r="D590" i="103"/>
  <c r="R590" i="103" s="1"/>
  <c r="D589" i="103"/>
  <c r="R589" i="103" s="1"/>
  <c r="D587" i="103"/>
  <c r="R587" i="103" s="1"/>
  <c r="D586" i="103"/>
  <c r="R586" i="103" s="1"/>
  <c r="D585" i="103"/>
  <c r="R585" i="103" s="1"/>
  <c r="D583" i="103"/>
  <c r="D582" i="103"/>
  <c r="D581" i="103"/>
  <c r="D580" i="103"/>
  <c r="D578" i="103"/>
  <c r="R578" i="103" s="1"/>
  <c r="D575" i="103"/>
  <c r="D574" i="103"/>
  <c r="R574" i="103" s="1"/>
  <c r="D573" i="103"/>
  <c r="R573" i="103" s="1"/>
  <c r="D571" i="103"/>
  <c r="R571" i="103" s="1"/>
  <c r="D570" i="103"/>
  <c r="R570" i="103" s="1"/>
  <c r="D569" i="103"/>
  <c r="R569" i="103" s="1"/>
  <c r="D567" i="103"/>
  <c r="D566" i="103"/>
  <c r="D565" i="103"/>
  <c r="D564" i="103"/>
  <c r="D562" i="103"/>
  <c r="R562" i="103" s="1"/>
  <c r="D559" i="103"/>
  <c r="R559" i="103" s="1"/>
  <c r="D558" i="103"/>
  <c r="R558" i="103" s="1"/>
  <c r="D557" i="103"/>
  <c r="R557" i="103" s="1"/>
  <c r="D555" i="103"/>
  <c r="R555" i="103" s="1"/>
  <c r="D554" i="103"/>
  <c r="R554" i="103" s="1"/>
  <c r="D553" i="103"/>
  <c r="R553" i="103" s="1"/>
  <c r="D551" i="103"/>
  <c r="D550" i="103"/>
  <c r="D549" i="103"/>
  <c r="D548" i="103"/>
  <c r="D546" i="103"/>
  <c r="R546" i="103" s="1"/>
  <c r="D543" i="103"/>
  <c r="D542" i="103"/>
  <c r="R542" i="103" s="1"/>
  <c r="D541" i="103"/>
  <c r="R541" i="103" s="1"/>
  <c r="D539" i="103"/>
  <c r="R539" i="103" s="1"/>
  <c r="D538" i="103"/>
  <c r="R538" i="103" s="1"/>
  <c r="D537" i="103"/>
  <c r="R537" i="103" s="1"/>
  <c r="D535" i="103"/>
  <c r="D534" i="103"/>
  <c r="D533" i="103"/>
  <c r="D532" i="103"/>
  <c r="D530" i="103"/>
  <c r="R530" i="103" s="1"/>
  <c r="D527" i="103"/>
  <c r="R527" i="103" s="1"/>
  <c r="D526" i="103"/>
  <c r="R526" i="103" s="1"/>
  <c r="D525" i="103"/>
  <c r="R525" i="103" s="1"/>
  <c r="D523" i="103"/>
  <c r="R523" i="103" s="1"/>
  <c r="D522" i="103"/>
  <c r="D521" i="103"/>
  <c r="D519" i="103"/>
  <c r="D518" i="103"/>
  <c r="D517" i="103"/>
  <c r="D516" i="103"/>
  <c r="D514" i="103"/>
  <c r="R514" i="103" s="1"/>
  <c r="D511" i="103"/>
  <c r="D509" i="103"/>
  <c r="R509" i="103" s="1"/>
  <c r="D507" i="103"/>
  <c r="R507" i="103" s="1"/>
  <c r="D506" i="103"/>
  <c r="R506" i="103" s="1"/>
  <c r="D505" i="103"/>
  <c r="R505" i="103" s="1"/>
  <c r="D503" i="103"/>
  <c r="D502" i="103"/>
  <c r="D501" i="103"/>
  <c r="D500" i="103"/>
  <c r="D498" i="103"/>
  <c r="R498" i="103" s="1"/>
  <c r="D495" i="103"/>
  <c r="D494" i="103"/>
  <c r="R494" i="103" s="1"/>
  <c r="D493" i="103"/>
  <c r="R493" i="103" s="1"/>
  <c r="D491" i="103"/>
  <c r="D490" i="103"/>
  <c r="R490" i="103" s="1"/>
  <c r="D489" i="103"/>
  <c r="R489" i="103" s="1"/>
  <c r="D487" i="103"/>
  <c r="D486" i="103"/>
  <c r="D485" i="103"/>
  <c r="D484" i="103"/>
  <c r="D482" i="103"/>
  <c r="R482" i="103" s="1"/>
  <c r="D479" i="103"/>
  <c r="D478" i="103"/>
  <c r="R478" i="103" s="1"/>
  <c r="D477" i="103"/>
  <c r="R477" i="103" s="1"/>
  <c r="D475" i="103"/>
  <c r="D474" i="103"/>
  <c r="R474" i="103" s="1"/>
  <c r="D473" i="103"/>
  <c r="R473" i="103" s="1"/>
  <c r="D471" i="103"/>
  <c r="D470" i="103"/>
  <c r="D469" i="103"/>
  <c r="D468" i="103"/>
  <c r="D466" i="103"/>
  <c r="R466" i="103" s="1"/>
  <c r="D463" i="103"/>
  <c r="D462" i="103"/>
  <c r="R462" i="103" s="1"/>
  <c r="D461" i="103"/>
  <c r="R461" i="103" s="1"/>
  <c r="D459" i="103"/>
  <c r="D458" i="103"/>
  <c r="R458" i="103" s="1"/>
  <c r="D457" i="103"/>
  <c r="R457" i="103" s="1"/>
  <c r="D455" i="103"/>
  <c r="D454" i="103"/>
  <c r="D453" i="103"/>
  <c r="D452" i="103"/>
  <c r="D450" i="103"/>
  <c r="R450" i="103" s="1"/>
  <c r="D447" i="103"/>
  <c r="D446" i="103"/>
  <c r="R446" i="103" s="1"/>
  <c r="D445" i="103"/>
  <c r="R445" i="103" s="1"/>
  <c r="D443" i="103"/>
  <c r="D442" i="103"/>
  <c r="R442" i="103" s="1"/>
  <c r="D441" i="103"/>
  <c r="R441" i="103" s="1"/>
  <c r="D439" i="103"/>
  <c r="D438" i="103"/>
  <c r="D437" i="103"/>
  <c r="D436" i="103"/>
  <c r="D434" i="103"/>
  <c r="R434" i="103" s="1"/>
  <c r="D431" i="103"/>
  <c r="R431" i="103" s="1"/>
  <c r="D430" i="103"/>
  <c r="R430" i="103" s="1"/>
  <c r="D429" i="103"/>
  <c r="R429" i="103" s="1"/>
  <c r="D427" i="103"/>
  <c r="D426" i="103"/>
  <c r="R426" i="103" s="1"/>
  <c r="D425" i="103"/>
  <c r="R425" i="103" s="1"/>
  <c r="D423" i="103"/>
  <c r="D422" i="103"/>
  <c r="D421" i="103"/>
  <c r="D420" i="103"/>
  <c r="D418" i="103"/>
  <c r="R418" i="103" s="1"/>
  <c r="D415" i="103"/>
  <c r="D414" i="103"/>
  <c r="R414" i="103" s="1"/>
  <c r="D413" i="103"/>
  <c r="R413" i="103" s="1"/>
  <c r="D411" i="103"/>
  <c r="D410" i="103"/>
  <c r="R410" i="103" s="1"/>
  <c r="D409" i="103"/>
  <c r="R409" i="103" s="1"/>
  <c r="D407" i="103"/>
  <c r="D406" i="103"/>
  <c r="D405" i="103"/>
  <c r="D404" i="103"/>
  <c r="D402" i="103"/>
  <c r="R402" i="103" s="1"/>
  <c r="D399" i="103"/>
  <c r="D398" i="103"/>
  <c r="R398" i="103" s="1"/>
  <c r="D397" i="103"/>
  <c r="R397" i="103" s="1"/>
  <c r="D395" i="103"/>
  <c r="D394" i="103"/>
  <c r="R394" i="103" s="1"/>
  <c r="D393" i="103"/>
  <c r="R393" i="103" s="1"/>
  <c r="D391" i="103"/>
  <c r="D390" i="103"/>
  <c r="D389" i="103"/>
  <c r="D388" i="103"/>
  <c r="D386" i="103"/>
  <c r="R386" i="103" s="1"/>
  <c r="D383" i="103"/>
  <c r="D382" i="103"/>
  <c r="R382" i="103" s="1"/>
  <c r="D381" i="103"/>
  <c r="R381" i="103" s="1"/>
  <c r="D379" i="103"/>
  <c r="D378" i="103"/>
  <c r="D377" i="103"/>
  <c r="D375" i="103"/>
  <c r="D374" i="103"/>
  <c r="D373" i="103"/>
  <c r="D372" i="103"/>
  <c r="D370" i="103"/>
  <c r="R370" i="103" s="1"/>
  <c r="D367" i="103"/>
  <c r="D366" i="103"/>
  <c r="R366" i="103" s="1"/>
  <c r="D365" i="103"/>
  <c r="R365" i="103" s="1"/>
  <c r="D363" i="103"/>
  <c r="D362" i="103"/>
  <c r="R362" i="103" s="1"/>
  <c r="D361" i="103"/>
  <c r="R361" i="103" s="1"/>
  <c r="D359" i="103"/>
  <c r="D358" i="103"/>
  <c r="D357" i="103"/>
  <c r="D356" i="103"/>
  <c r="D354" i="103"/>
  <c r="R354" i="103" s="1"/>
  <c r="D351" i="103"/>
  <c r="R351" i="103" s="1"/>
  <c r="D350" i="103"/>
  <c r="R350" i="103" s="1"/>
  <c r="D349" i="103"/>
  <c r="R349" i="103" s="1"/>
  <c r="D347" i="103"/>
  <c r="D346" i="103"/>
  <c r="R346" i="103" s="1"/>
  <c r="D345" i="103"/>
  <c r="R345" i="103" s="1"/>
  <c r="D343" i="103"/>
  <c r="D342" i="103"/>
  <c r="D341" i="103"/>
  <c r="D340" i="103"/>
  <c r="D338" i="103"/>
  <c r="R338" i="103" s="1"/>
  <c r="D335" i="103"/>
  <c r="R335" i="103" s="1"/>
  <c r="D334" i="103"/>
  <c r="R334" i="103" s="1"/>
  <c r="D333" i="103"/>
  <c r="R333" i="103" s="1"/>
  <c r="D331" i="103"/>
  <c r="D330" i="103"/>
  <c r="D329" i="103"/>
  <c r="D327" i="103"/>
  <c r="D326" i="103"/>
  <c r="D325" i="103"/>
  <c r="D324" i="103"/>
  <c r="D322" i="103"/>
  <c r="R322" i="103" s="1"/>
  <c r="D319" i="103"/>
  <c r="D318" i="103"/>
  <c r="R318" i="103" s="1"/>
  <c r="D317" i="103"/>
  <c r="R317" i="103" s="1"/>
  <c r="D315" i="103"/>
  <c r="R315" i="103" s="1"/>
  <c r="D314" i="103"/>
  <c r="R314" i="103" s="1"/>
  <c r="D313" i="103"/>
  <c r="R313" i="103" s="1"/>
  <c r="D311" i="103"/>
  <c r="D310" i="103"/>
  <c r="D309" i="103"/>
  <c r="D308" i="103"/>
  <c r="D306" i="103"/>
  <c r="R306" i="103" s="1"/>
  <c r="D303" i="103"/>
  <c r="R303" i="103" s="1"/>
  <c r="D302" i="103"/>
  <c r="R302" i="103" s="1"/>
  <c r="D301" i="103"/>
  <c r="D299" i="103"/>
  <c r="D298" i="103"/>
  <c r="R298" i="103" s="1"/>
  <c r="D297" i="103"/>
  <c r="R297" i="103" s="1"/>
  <c r="D296" i="103"/>
  <c r="D295" i="103"/>
  <c r="D294" i="103"/>
  <c r="D293" i="103"/>
  <c r="D292" i="103"/>
  <c r="D290" i="103"/>
  <c r="R290" i="103" s="1"/>
  <c r="D287" i="103"/>
  <c r="R287" i="103" s="1"/>
  <c r="D286" i="103"/>
  <c r="R286" i="103" s="1"/>
  <c r="D285" i="103"/>
  <c r="R285" i="103" s="1"/>
  <c r="D283" i="103"/>
  <c r="D282" i="103"/>
  <c r="D281" i="103"/>
  <c r="D279" i="103"/>
  <c r="D278" i="103"/>
  <c r="D277" i="103"/>
  <c r="D276" i="103"/>
  <c r="D274" i="103"/>
  <c r="R274" i="103" s="1"/>
  <c r="D271" i="103"/>
  <c r="R271" i="103" s="1"/>
  <c r="D270" i="103"/>
  <c r="R270" i="103" s="1"/>
  <c r="D269" i="103"/>
  <c r="R269" i="103" s="1"/>
  <c r="D267" i="103"/>
  <c r="R267" i="103" s="1"/>
  <c r="D266" i="103"/>
  <c r="R266" i="103" s="1"/>
  <c r="D265" i="103"/>
  <c r="R265" i="103" s="1"/>
  <c r="D263" i="103"/>
  <c r="D262" i="103"/>
  <c r="D261" i="103"/>
  <c r="D260" i="103"/>
  <c r="D258" i="103"/>
  <c r="R258" i="103" s="1"/>
  <c r="D255" i="103"/>
  <c r="D254" i="103"/>
  <c r="R254" i="103" s="1"/>
  <c r="D253" i="103"/>
  <c r="R253" i="103" s="1"/>
  <c r="D251" i="103"/>
  <c r="R251" i="103" s="1"/>
  <c r="D250" i="103"/>
  <c r="D249" i="103"/>
  <c r="D247" i="103"/>
  <c r="D246" i="103"/>
  <c r="D245" i="103"/>
  <c r="D244" i="103"/>
  <c r="D242" i="103"/>
  <c r="R242" i="103" s="1"/>
  <c r="D239" i="103"/>
  <c r="R239" i="103" s="1"/>
  <c r="D238" i="103"/>
  <c r="R238" i="103" s="1"/>
  <c r="D237" i="103"/>
  <c r="R237" i="103" s="1"/>
  <c r="D235" i="103"/>
  <c r="D234" i="103"/>
  <c r="R234" i="103" s="1"/>
  <c r="D233" i="103"/>
  <c r="R233" i="103" s="1"/>
  <c r="D231" i="103"/>
  <c r="D230" i="103"/>
  <c r="D229" i="103"/>
  <c r="D228" i="103"/>
  <c r="D226" i="103"/>
  <c r="R226" i="103" s="1"/>
  <c r="D223" i="103"/>
  <c r="D222" i="103"/>
  <c r="R222" i="103" s="1"/>
  <c r="D221" i="103"/>
  <c r="R221" i="103" s="1"/>
  <c r="D219" i="103"/>
  <c r="D218" i="103"/>
  <c r="R218" i="103" s="1"/>
  <c r="D217" i="103"/>
  <c r="R217" i="103" s="1"/>
  <c r="D215" i="103"/>
  <c r="D214" i="103"/>
  <c r="D213" i="103"/>
  <c r="D212" i="103"/>
  <c r="D210" i="103"/>
  <c r="R210" i="103" s="1"/>
  <c r="D207" i="103"/>
  <c r="R207" i="103" s="1"/>
  <c r="D206" i="103"/>
  <c r="R206" i="103" s="1"/>
  <c r="D205" i="103"/>
  <c r="D203" i="103"/>
  <c r="R203" i="103" s="1"/>
  <c r="D202" i="103"/>
  <c r="R202" i="103" s="1"/>
  <c r="D201" i="103"/>
  <c r="R201" i="103" s="1"/>
  <c r="D200" i="103"/>
  <c r="D199" i="103"/>
  <c r="D198" i="103"/>
  <c r="D197" i="103"/>
  <c r="D196" i="103"/>
  <c r="D194" i="103"/>
  <c r="R194" i="103" s="1"/>
  <c r="D191" i="103"/>
  <c r="R191" i="103" s="1"/>
  <c r="D190" i="103"/>
  <c r="R190" i="103" s="1"/>
  <c r="D189" i="103"/>
  <c r="D187" i="103"/>
  <c r="R187" i="103" s="1"/>
  <c r="D186" i="103"/>
  <c r="D185" i="103"/>
  <c r="D183" i="103"/>
  <c r="D182" i="103"/>
  <c r="D181" i="103"/>
  <c r="D180" i="103"/>
  <c r="D178" i="103"/>
  <c r="R178" i="103" s="1"/>
  <c r="D175" i="103"/>
  <c r="R175" i="103" s="1"/>
  <c r="D174" i="103"/>
  <c r="R174" i="103" s="1"/>
  <c r="D173" i="103"/>
  <c r="D171" i="103"/>
  <c r="R171" i="103" s="1"/>
  <c r="D170" i="103"/>
  <c r="R170" i="103" s="1"/>
  <c r="D169" i="103"/>
  <c r="R169" i="103" s="1"/>
  <c r="D168" i="103"/>
  <c r="D167" i="103"/>
  <c r="D166" i="103"/>
  <c r="D165" i="103"/>
  <c r="D164" i="103"/>
  <c r="D162" i="103"/>
  <c r="R162" i="103" s="1"/>
  <c r="D159" i="103"/>
  <c r="R159" i="103" s="1"/>
  <c r="D158" i="103"/>
  <c r="R158" i="103" s="1"/>
  <c r="D157" i="103"/>
  <c r="D155" i="103"/>
  <c r="R155" i="103" s="1"/>
  <c r="D154" i="103"/>
  <c r="R154" i="103" s="1"/>
  <c r="D153" i="103"/>
  <c r="R153" i="103" s="1"/>
  <c r="D152" i="103"/>
  <c r="D151" i="103"/>
  <c r="D150" i="103"/>
  <c r="D149" i="103"/>
  <c r="D148" i="103"/>
  <c r="D146" i="103"/>
  <c r="R146" i="103" s="1"/>
  <c r="D143" i="103"/>
  <c r="D142" i="103"/>
  <c r="R142" i="103" s="1"/>
  <c r="D141" i="103"/>
  <c r="R141" i="103" s="1"/>
  <c r="D139" i="103"/>
  <c r="R139" i="103" s="1"/>
  <c r="D138" i="103"/>
  <c r="R138" i="103" s="1"/>
  <c r="D137" i="103"/>
  <c r="R137" i="103" s="1"/>
  <c r="D135" i="103"/>
  <c r="D134" i="103"/>
  <c r="D133" i="103"/>
  <c r="D132" i="103"/>
  <c r="D130" i="103"/>
  <c r="R130" i="103" s="1"/>
  <c r="D127" i="103"/>
  <c r="D126" i="103"/>
  <c r="R126" i="103" s="1"/>
  <c r="D125" i="103"/>
  <c r="R125" i="103" s="1"/>
  <c r="D123" i="103"/>
  <c r="R123" i="103" s="1"/>
  <c r="D122" i="103"/>
  <c r="D121" i="103"/>
  <c r="D119" i="103"/>
  <c r="D118" i="103"/>
  <c r="D117" i="103"/>
  <c r="D116" i="103"/>
  <c r="D114" i="103"/>
  <c r="R114" i="103" s="1"/>
  <c r="D111" i="103"/>
  <c r="D110" i="103"/>
  <c r="R110" i="103" s="1"/>
  <c r="D109" i="103"/>
  <c r="D107" i="103"/>
  <c r="D106" i="103"/>
  <c r="D105" i="103"/>
  <c r="D104" i="103"/>
  <c r="D103" i="103"/>
  <c r="D102" i="103"/>
  <c r="D101" i="103"/>
  <c r="R101" i="103" s="1"/>
  <c r="D100" i="103"/>
  <c r="D98" i="103"/>
  <c r="R98" i="103" s="1"/>
  <c r="D95" i="103"/>
  <c r="D94" i="103"/>
  <c r="R94" i="103" s="1"/>
  <c r="D93" i="103"/>
  <c r="R93" i="103" s="1"/>
  <c r="D91" i="103"/>
  <c r="R91" i="103" s="1"/>
  <c r="D90" i="103"/>
  <c r="R90" i="103" s="1"/>
  <c r="D89" i="103"/>
  <c r="R89" i="103" s="1"/>
  <c r="D87" i="103"/>
  <c r="D86" i="103"/>
  <c r="D85" i="103"/>
  <c r="R85" i="103" s="1"/>
  <c r="D84" i="103"/>
  <c r="D82" i="103"/>
  <c r="R82" i="103" s="1"/>
  <c r="D79" i="103"/>
  <c r="D78" i="103"/>
  <c r="R78" i="103" s="1"/>
  <c r="D77" i="103"/>
  <c r="D75" i="103"/>
  <c r="D74" i="103"/>
  <c r="R74" i="103" s="1"/>
  <c r="D73" i="103"/>
  <c r="R73" i="103" s="1"/>
  <c r="D72" i="103"/>
  <c r="D71" i="103"/>
  <c r="D70" i="103"/>
  <c r="D69" i="103"/>
  <c r="R69" i="103" s="1"/>
  <c r="D68" i="103"/>
  <c r="D66" i="103"/>
  <c r="R66" i="103" s="1"/>
  <c r="D63" i="103"/>
  <c r="D62" i="103"/>
  <c r="D61" i="103"/>
  <c r="R61" i="103" s="1"/>
  <c r="D59" i="103"/>
  <c r="D58" i="103"/>
  <c r="R58" i="103" s="1"/>
  <c r="D57" i="103"/>
  <c r="R57" i="103" s="1"/>
  <c r="D55" i="103"/>
  <c r="D54" i="103"/>
  <c r="D53" i="103"/>
  <c r="D52" i="103"/>
  <c r="D50" i="103"/>
  <c r="R50" i="103" s="1"/>
  <c r="D47" i="103"/>
  <c r="D46" i="103"/>
  <c r="R46" i="103" s="1"/>
  <c r="D45" i="103"/>
  <c r="R45" i="103" s="1"/>
  <c r="D43" i="103"/>
  <c r="D42" i="103"/>
  <c r="R42" i="103" s="1"/>
  <c r="D41" i="103"/>
  <c r="R41" i="103" s="1"/>
  <c r="D39" i="103"/>
  <c r="D38" i="103"/>
  <c r="D37" i="103"/>
  <c r="D36" i="103"/>
  <c r="D34" i="103"/>
  <c r="R34" i="103" s="1"/>
  <c r="C3120" i="103"/>
  <c r="D3120" i="103" s="1"/>
  <c r="R3120" i="103" s="1"/>
  <c r="C3104" i="103"/>
  <c r="D3104" i="103" s="1"/>
  <c r="R3104" i="103" s="1"/>
  <c r="C3088" i="103"/>
  <c r="D3088" i="103" s="1"/>
  <c r="R3088" i="103" s="1"/>
  <c r="C3072" i="103"/>
  <c r="D3072" i="103" s="1"/>
  <c r="R3072" i="103" s="1"/>
  <c r="C3056" i="103"/>
  <c r="D3056" i="103" s="1"/>
  <c r="C3040" i="103"/>
  <c r="D3040" i="103" s="1"/>
  <c r="R3040" i="103" s="1"/>
  <c r="C3024" i="103"/>
  <c r="D3024" i="103" s="1"/>
  <c r="R3024" i="103" s="1"/>
  <c r="C3008" i="103"/>
  <c r="D3008" i="103" s="1"/>
  <c r="C2992" i="103"/>
  <c r="D2992" i="103" s="1"/>
  <c r="R2992" i="103" s="1"/>
  <c r="C2976" i="103"/>
  <c r="D2976" i="103" s="1"/>
  <c r="C2960" i="103"/>
  <c r="D2960" i="103" s="1"/>
  <c r="C2944" i="103"/>
  <c r="D2944" i="103" s="1"/>
  <c r="C2928" i="103"/>
  <c r="D2928" i="103" s="1"/>
  <c r="C2912" i="103"/>
  <c r="D2912" i="103" s="1"/>
  <c r="C2896" i="103"/>
  <c r="D2896" i="103" s="1"/>
  <c r="C2880" i="103"/>
  <c r="D2880" i="103" s="1"/>
  <c r="R2880" i="103" s="1"/>
  <c r="C2864" i="103"/>
  <c r="D2864" i="103" s="1"/>
  <c r="R2864" i="103" s="1"/>
  <c r="C2848" i="103"/>
  <c r="D2848" i="103" s="1"/>
  <c r="C2832" i="103"/>
  <c r="D2832" i="103" s="1"/>
  <c r="R2832" i="103" s="1"/>
  <c r="C2816" i="103"/>
  <c r="D2816" i="103" s="1"/>
  <c r="C2800" i="103"/>
  <c r="D2800" i="103" s="1"/>
  <c r="R2800" i="103" s="1"/>
  <c r="C2784" i="103"/>
  <c r="D2784" i="103" s="1"/>
  <c r="R2784" i="103" s="1"/>
  <c r="C2768" i="103"/>
  <c r="D2768" i="103" s="1"/>
  <c r="C2752" i="103"/>
  <c r="D2752" i="103" s="1"/>
  <c r="R2752" i="103" s="1"/>
  <c r="C2736" i="103"/>
  <c r="D2736" i="103" s="1"/>
  <c r="R2736" i="103" s="1"/>
  <c r="C2720" i="103"/>
  <c r="D2720" i="103" s="1"/>
  <c r="R2720" i="103" s="1"/>
  <c r="C2704" i="103"/>
  <c r="D2704" i="103" s="1"/>
  <c r="C2688" i="103"/>
  <c r="D2688" i="103" s="1"/>
  <c r="C2672" i="103"/>
  <c r="D2672" i="103" s="1"/>
  <c r="R2672" i="103" s="1"/>
  <c r="C2656" i="103"/>
  <c r="D2656" i="103" s="1"/>
  <c r="R2656" i="103" s="1"/>
  <c r="C2640" i="103"/>
  <c r="D2640" i="103" s="1"/>
  <c r="R2640" i="103" s="1"/>
  <c r="C2624" i="103"/>
  <c r="D2624" i="103" s="1"/>
  <c r="R2624" i="103" s="1"/>
  <c r="C2608" i="103"/>
  <c r="D2608" i="103" s="1"/>
  <c r="R2608" i="103" s="1"/>
  <c r="C2592" i="103"/>
  <c r="D2592" i="103" s="1"/>
  <c r="R2592" i="103" s="1"/>
  <c r="C2576" i="103"/>
  <c r="D2576" i="103" s="1"/>
  <c r="R2576" i="103" s="1"/>
  <c r="C2560" i="103"/>
  <c r="D2560" i="103" s="1"/>
  <c r="R2560" i="103" s="1"/>
  <c r="C2544" i="103"/>
  <c r="D2544" i="103" s="1"/>
  <c r="C2528" i="103"/>
  <c r="D2528" i="103" s="1"/>
  <c r="C2512" i="103"/>
  <c r="D2512" i="103" s="1"/>
  <c r="C2496" i="103"/>
  <c r="D2496" i="103" s="1"/>
  <c r="C2480" i="103"/>
  <c r="D2480" i="103" s="1"/>
  <c r="C2464" i="103"/>
  <c r="D2464" i="103" s="1"/>
  <c r="R2464" i="103" s="1"/>
  <c r="C2448" i="103"/>
  <c r="D2448" i="103" s="1"/>
  <c r="C2432" i="103"/>
  <c r="D2432" i="103" s="1"/>
  <c r="R2432" i="103" s="1"/>
  <c r="C2416" i="103"/>
  <c r="D2416" i="103" s="1"/>
  <c r="R2416" i="103" s="1"/>
  <c r="C2400" i="103"/>
  <c r="D2400" i="103" s="1"/>
  <c r="C2384" i="103"/>
  <c r="D2384" i="103" s="1"/>
  <c r="C2368" i="103"/>
  <c r="D2368" i="103" s="1"/>
  <c r="C2352" i="103"/>
  <c r="D2352" i="103" s="1"/>
  <c r="C2336" i="103"/>
  <c r="D2336" i="103" s="1"/>
  <c r="C2320" i="103"/>
  <c r="D2320" i="103" s="1"/>
  <c r="C2304" i="103"/>
  <c r="D2304" i="103" s="1"/>
  <c r="C2288" i="103"/>
  <c r="D2288" i="103" s="1"/>
  <c r="R2288" i="103" s="1"/>
  <c r="C2272" i="103"/>
  <c r="D2272" i="103" s="1"/>
  <c r="C2256" i="103"/>
  <c r="D2256" i="103" s="1"/>
  <c r="R2256" i="103" s="1"/>
  <c r="C2240" i="103"/>
  <c r="D2240" i="103" s="1"/>
  <c r="R2240" i="103" s="1"/>
  <c r="C2224" i="103"/>
  <c r="D2224" i="103" s="1"/>
  <c r="C2208" i="103"/>
  <c r="D2208" i="103" s="1"/>
  <c r="R2208" i="103" s="1"/>
  <c r="C2192" i="103"/>
  <c r="D2192" i="103" s="1"/>
  <c r="C2176" i="103"/>
  <c r="D2176" i="103" s="1"/>
  <c r="R2176" i="103" s="1"/>
  <c r="C2160" i="103"/>
  <c r="D2160" i="103" s="1"/>
  <c r="R2160" i="103" s="1"/>
  <c r="C2144" i="103"/>
  <c r="D2144" i="103" s="1"/>
  <c r="R2144" i="103" s="1"/>
  <c r="C2128" i="103"/>
  <c r="D2128" i="103" s="1"/>
  <c r="R2128" i="103" s="1"/>
  <c r="C2112" i="103"/>
  <c r="D2112" i="103" s="1"/>
  <c r="C2096" i="103"/>
  <c r="D2096" i="103" s="1"/>
  <c r="C2080" i="103"/>
  <c r="D2080" i="103" s="1"/>
  <c r="C2064" i="103"/>
  <c r="D2064" i="103" s="1"/>
  <c r="C2048" i="103"/>
  <c r="D2048" i="103" s="1"/>
  <c r="C2032" i="103"/>
  <c r="D2032" i="103" s="1"/>
  <c r="C2016" i="103"/>
  <c r="D2016" i="103" s="1"/>
  <c r="C2000" i="103"/>
  <c r="D2000" i="103" s="1"/>
  <c r="C1984" i="103"/>
  <c r="D1984" i="103" s="1"/>
  <c r="R1984" i="103" s="1"/>
  <c r="C1968" i="103"/>
  <c r="D1968" i="103" s="1"/>
  <c r="C1952" i="103"/>
  <c r="D1952" i="103" s="1"/>
  <c r="C1936" i="103"/>
  <c r="D1936" i="103" s="1"/>
  <c r="C1920" i="103"/>
  <c r="D1920" i="103" s="1"/>
  <c r="C1904" i="103"/>
  <c r="D1904" i="103" s="1"/>
  <c r="C1888" i="103"/>
  <c r="D1888" i="103" s="1"/>
  <c r="C1872" i="103"/>
  <c r="D1872" i="103" s="1"/>
  <c r="C1856" i="103"/>
  <c r="D1856" i="103" s="1"/>
  <c r="C1840" i="103"/>
  <c r="D1840" i="103" s="1"/>
  <c r="C1824" i="103"/>
  <c r="D1824" i="103" s="1"/>
  <c r="R1824" i="103" s="1"/>
  <c r="C1808" i="103"/>
  <c r="D1808" i="103" s="1"/>
  <c r="R1808" i="103" s="1"/>
  <c r="C1792" i="103"/>
  <c r="D1792" i="103" s="1"/>
  <c r="R1792" i="103" s="1"/>
  <c r="C1776" i="103"/>
  <c r="D1776" i="103" s="1"/>
  <c r="C1760" i="103"/>
  <c r="D1760" i="103" s="1"/>
  <c r="C1744" i="103"/>
  <c r="D1744" i="103" s="1"/>
  <c r="C1728" i="103"/>
  <c r="D1728" i="103" s="1"/>
  <c r="C1712" i="103"/>
  <c r="D1712" i="103" s="1"/>
  <c r="C1696" i="103"/>
  <c r="D1696" i="103" s="1"/>
  <c r="C1680" i="103"/>
  <c r="D1680" i="103" s="1"/>
  <c r="R1680" i="103" s="1"/>
  <c r="C1664" i="103"/>
  <c r="D1664" i="103" s="1"/>
  <c r="C1648" i="103"/>
  <c r="D1648" i="103" s="1"/>
  <c r="C1632" i="103"/>
  <c r="D1632" i="103" s="1"/>
  <c r="C1616" i="103"/>
  <c r="D1616" i="103" s="1"/>
  <c r="R1616" i="103" s="1"/>
  <c r="C1600" i="103"/>
  <c r="D1600" i="103" s="1"/>
  <c r="C1584" i="103"/>
  <c r="D1584" i="103" s="1"/>
  <c r="C1568" i="103"/>
  <c r="D1568" i="103" s="1"/>
  <c r="C1552" i="103"/>
  <c r="D1552" i="103" s="1"/>
  <c r="C1536" i="103"/>
  <c r="D1536" i="103" s="1"/>
  <c r="C1520" i="103"/>
  <c r="D1520" i="103" s="1"/>
  <c r="C1504" i="103"/>
  <c r="D1504" i="103" s="1"/>
  <c r="C1488" i="103"/>
  <c r="D1488" i="103" s="1"/>
  <c r="C1472" i="103"/>
  <c r="D1472" i="103" s="1"/>
  <c r="R1472" i="103" s="1"/>
  <c r="C1456" i="103"/>
  <c r="D1456" i="103" s="1"/>
  <c r="C1440" i="103"/>
  <c r="D1440" i="103" s="1"/>
  <c r="C1424" i="103"/>
  <c r="D1424" i="103" s="1"/>
  <c r="R1424" i="103" s="1"/>
  <c r="C1408" i="103"/>
  <c r="D1408" i="103" s="1"/>
  <c r="C1392" i="103"/>
  <c r="D1392" i="103" s="1"/>
  <c r="C1376" i="103"/>
  <c r="D1376" i="103" s="1"/>
  <c r="C1360" i="103"/>
  <c r="D1360" i="103" s="1"/>
  <c r="R1360" i="103" s="1"/>
  <c r="C1344" i="103"/>
  <c r="D1344" i="103" s="1"/>
  <c r="C1328" i="103"/>
  <c r="D1328" i="103" s="1"/>
  <c r="R1328" i="103" s="1"/>
  <c r="C1312" i="103"/>
  <c r="D1312" i="103" s="1"/>
  <c r="C1296" i="103"/>
  <c r="D1296" i="103" s="1"/>
  <c r="C1280" i="103"/>
  <c r="D1280" i="103" s="1"/>
  <c r="C1264" i="103"/>
  <c r="D1264" i="103" s="1"/>
  <c r="C1248" i="103"/>
  <c r="D1248" i="103" s="1"/>
  <c r="C1232" i="103"/>
  <c r="D1232" i="103" s="1"/>
  <c r="C1216" i="103"/>
  <c r="D1216" i="103" s="1"/>
  <c r="C1200" i="103"/>
  <c r="D1200" i="103" s="1"/>
  <c r="C1184" i="103"/>
  <c r="D1184" i="103" s="1"/>
  <c r="C1168" i="103"/>
  <c r="D1168" i="103" s="1"/>
  <c r="C1152" i="103"/>
  <c r="D1152" i="103" s="1"/>
  <c r="C1136" i="103"/>
  <c r="D1136" i="103" s="1"/>
  <c r="C1120" i="103"/>
  <c r="D1120" i="103" s="1"/>
  <c r="C1104" i="103"/>
  <c r="D1104" i="103" s="1"/>
  <c r="C1088" i="103"/>
  <c r="D1088" i="103" s="1"/>
  <c r="C1072" i="103"/>
  <c r="D1072" i="103" s="1"/>
  <c r="C1056" i="103"/>
  <c r="D1056" i="103" s="1"/>
  <c r="R1056" i="103" s="1"/>
  <c r="D1040" i="103"/>
  <c r="C1024" i="103"/>
  <c r="D1024" i="103" s="1"/>
  <c r="R1024" i="103" s="1"/>
  <c r="C1008" i="103"/>
  <c r="D1008" i="103" s="1"/>
  <c r="C992" i="103"/>
  <c r="D992" i="103" s="1"/>
  <c r="R992" i="103" s="1"/>
  <c r="C976" i="103"/>
  <c r="D976" i="103" s="1"/>
  <c r="R976" i="103" s="1"/>
  <c r="C960" i="103"/>
  <c r="D960" i="103" s="1"/>
  <c r="C944" i="103"/>
  <c r="D944" i="103" s="1"/>
  <c r="R944" i="103" s="1"/>
  <c r="C928" i="103"/>
  <c r="D928" i="103" s="1"/>
  <c r="R928" i="103" s="1"/>
  <c r="C912" i="103"/>
  <c r="D912" i="103" s="1"/>
  <c r="C896" i="103"/>
  <c r="D896" i="103" s="1"/>
  <c r="R896" i="103" s="1"/>
  <c r="C880" i="103"/>
  <c r="D880" i="103" s="1"/>
  <c r="C864" i="103"/>
  <c r="D864" i="103" s="1"/>
  <c r="C848" i="103"/>
  <c r="D848" i="103" s="1"/>
  <c r="C832" i="103"/>
  <c r="D832" i="103" s="1"/>
  <c r="C816" i="103"/>
  <c r="D816" i="103" s="1"/>
  <c r="R816" i="103" s="1"/>
  <c r="C800" i="103"/>
  <c r="D800" i="103" s="1"/>
  <c r="C784" i="103"/>
  <c r="D784" i="103" s="1"/>
  <c r="C768" i="103"/>
  <c r="D768" i="103" s="1"/>
  <c r="C752" i="103"/>
  <c r="D752" i="103" s="1"/>
  <c r="R752" i="103" s="1"/>
  <c r="C736" i="103"/>
  <c r="D736" i="103" s="1"/>
  <c r="R736" i="103" s="1"/>
  <c r="C720" i="103"/>
  <c r="D720" i="103" s="1"/>
  <c r="C704" i="103"/>
  <c r="D704" i="103" s="1"/>
  <c r="C688" i="103"/>
  <c r="D688" i="103" s="1"/>
  <c r="C672" i="103"/>
  <c r="D672" i="103" s="1"/>
  <c r="R672" i="103" s="1"/>
  <c r="C656" i="103"/>
  <c r="D656" i="103" s="1"/>
  <c r="C640" i="103"/>
  <c r="D640" i="103" s="1"/>
  <c r="R640" i="103" s="1"/>
  <c r="C624" i="103"/>
  <c r="D624" i="103" s="1"/>
  <c r="R624" i="103" s="1"/>
  <c r="C608" i="103"/>
  <c r="D608" i="103" s="1"/>
  <c r="C592" i="103"/>
  <c r="D592" i="103" s="1"/>
  <c r="C576" i="103"/>
  <c r="D576" i="103" s="1"/>
  <c r="C560" i="103"/>
  <c r="D560" i="103" s="1"/>
  <c r="R560" i="103" s="1"/>
  <c r="C544" i="103"/>
  <c r="D544" i="103" s="1"/>
  <c r="C528" i="103"/>
  <c r="D528" i="103" s="1"/>
  <c r="R528" i="103" s="1"/>
  <c r="C512" i="103"/>
  <c r="D512" i="103" s="1"/>
  <c r="C496" i="103"/>
  <c r="D496" i="103" s="1"/>
  <c r="C480" i="103"/>
  <c r="D480" i="103" s="1"/>
  <c r="C464" i="103"/>
  <c r="D464" i="103" s="1"/>
  <c r="C448" i="103"/>
  <c r="D448" i="103" s="1"/>
  <c r="C432" i="103"/>
  <c r="D432" i="103" s="1"/>
  <c r="R432" i="103" s="1"/>
  <c r="C416" i="103"/>
  <c r="D416" i="103" s="1"/>
  <c r="C400" i="103"/>
  <c r="D400" i="103" s="1"/>
  <c r="C384" i="103"/>
  <c r="D384" i="103" s="1"/>
  <c r="C368" i="103"/>
  <c r="D368" i="103" s="1"/>
  <c r="C352" i="103"/>
  <c r="D352" i="103" s="1"/>
  <c r="R352" i="103" s="1"/>
  <c r="C336" i="103"/>
  <c r="D336" i="103" s="1"/>
  <c r="R336" i="103" s="1"/>
  <c r="C320" i="103"/>
  <c r="D320" i="103" s="1"/>
  <c r="C304" i="103"/>
  <c r="D304" i="103" s="1"/>
  <c r="R304" i="103" s="1"/>
  <c r="C288" i="103"/>
  <c r="D288" i="103" s="1"/>
  <c r="R288" i="103" s="1"/>
  <c r="C272" i="103"/>
  <c r="D272" i="103" s="1"/>
  <c r="R272" i="103" s="1"/>
  <c r="C256" i="103"/>
  <c r="D256" i="103" s="1"/>
  <c r="C240" i="103"/>
  <c r="D240" i="103" s="1"/>
  <c r="R240" i="103" s="1"/>
  <c r="C224" i="103"/>
  <c r="D224" i="103" s="1"/>
  <c r="C208" i="103"/>
  <c r="D208" i="103" s="1"/>
  <c r="R208" i="103" s="1"/>
  <c r="C192" i="103"/>
  <c r="D192" i="103" s="1"/>
  <c r="R192" i="103" s="1"/>
  <c r="C176" i="103"/>
  <c r="D176" i="103" s="1"/>
  <c r="R176" i="103" s="1"/>
  <c r="C160" i="103"/>
  <c r="D160" i="103" s="1"/>
  <c r="R160" i="103" s="1"/>
  <c r="C144" i="103"/>
  <c r="D144" i="103" s="1"/>
  <c r="C128" i="103"/>
  <c r="D128" i="103" s="1"/>
  <c r="C112" i="103"/>
  <c r="D112" i="103" s="1"/>
  <c r="C96" i="103"/>
  <c r="D96" i="103" s="1"/>
  <c r="C80" i="103"/>
  <c r="D80" i="103" s="1"/>
  <c r="C64" i="103"/>
  <c r="D64" i="103" s="1"/>
  <c r="C48" i="103"/>
  <c r="D48" i="103" s="1"/>
  <c r="C32" i="103"/>
  <c r="D32" i="103" s="1"/>
  <c r="C16" i="103"/>
  <c r="D16" i="103" s="1"/>
  <c r="C3107" i="103"/>
  <c r="D3107" i="103" s="1"/>
  <c r="C3091" i="103"/>
  <c r="D3091" i="103" s="1"/>
  <c r="C3075" i="103"/>
  <c r="D3075" i="103" s="1"/>
  <c r="C3059" i="103"/>
  <c r="D3059" i="103" s="1"/>
  <c r="C3043" i="103"/>
  <c r="D3043" i="103" s="1"/>
  <c r="C3027" i="103"/>
  <c r="D3027" i="103" s="1"/>
  <c r="C3011" i="103"/>
  <c r="D3011" i="103" s="1"/>
  <c r="C2995" i="103"/>
  <c r="D2995" i="103" s="1"/>
  <c r="C2979" i="103"/>
  <c r="D2979" i="103" s="1"/>
  <c r="C2963" i="103"/>
  <c r="D2963" i="103" s="1"/>
  <c r="C2947" i="103"/>
  <c r="D2947" i="103" s="1"/>
  <c r="C2931" i="103"/>
  <c r="D2931" i="103" s="1"/>
  <c r="C2915" i="103"/>
  <c r="D2915" i="103" s="1"/>
  <c r="C2899" i="103"/>
  <c r="D2899" i="103" s="1"/>
  <c r="C2883" i="103"/>
  <c r="D2883" i="103" s="1"/>
  <c r="C2867" i="103"/>
  <c r="D2867" i="103" s="1"/>
  <c r="C2851" i="103"/>
  <c r="D2851" i="103" s="1"/>
  <c r="C2835" i="103"/>
  <c r="D2835" i="103" s="1"/>
  <c r="C2819" i="103"/>
  <c r="D2819" i="103" s="1"/>
  <c r="C2803" i="103"/>
  <c r="D2803" i="103" s="1"/>
  <c r="C2787" i="103"/>
  <c r="D2787" i="103" s="1"/>
  <c r="C2771" i="103"/>
  <c r="D2771" i="103" s="1"/>
  <c r="C2755" i="103"/>
  <c r="D2755" i="103" s="1"/>
  <c r="C2739" i="103"/>
  <c r="D2739" i="103" s="1"/>
  <c r="C2723" i="103"/>
  <c r="D2723" i="103" s="1"/>
  <c r="C2707" i="103"/>
  <c r="D2707" i="103" s="1"/>
  <c r="C2691" i="103"/>
  <c r="D2691" i="103" s="1"/>
  <c r="C2675" i="103"/>
  <c r="D2675" i="103" s="1"/>
  <c r="C2659" i="103"/>
  <c r="D2659" i="103" s="1"/>
  <c r="C2643" i="103"/>
  <c r="D2643" i="103" s="1"/>
  <c r="C2627" i="103"/>
  <c r="D2627" i="103" s="1"/>
  <c r="C2611" i="103"/>
  <c r="D2611" i="103" s="1"/>
  <c r="C2595" i="103"/>
  <c r="D2595" i="103" s="1"/>
  <c r="C2579" i="103"/>
  <c r="D2579" i="103" s="1"/>
  <c r="C2563" i="103"/>
  <c r="D2563" i="103" s="1"/>
  <c r="C2547" i="103"/>
  <c r="D2547" i="103" s="1"/>
  <c r="C2531" i="103"/>
  <c r="D2531" i="103" s="1"/>
  <c r="C2515" i="103"/>
  <c r="D2515" i="103" s="1"/>
  <c r="C2499" i="103"/>
  <c r="D2499" i="103" s="1"/>
  <c r="C2483" i="103"/>
  <c r="D2483" i="103" s="1"/>
  <c r="C2467" i="103"/>
  <c r="D2467" i="103" s="1"/>
  <c r="C2451" i="103"/>
  <c r="D2451" i="103" s="1"/>
  <c r="C2435" i="103"/>
  <c r="D2435" i="103" s="1"/>
  <c r="C2419" i="103"/>
  <c r="D2419" i="103" s="1"/>
  <c r="C2403" i="103"/>
  <c r="D2403" i="103" s="1"/>
  <c r="C2387" i="103"/>
  <c r="D2387" i="103" s="1"/>
  <c r="C2371" i="103"/>
  <c r="D2371" i="103" s="1"/>
  <c r="C2355" i="103"/>
  <c r="D2355" i="103" s="1"/>
  <c r="C2339" i="103"/>
  <c r="D2339" i="103" s="1"/>
  <c r="C2323" i="103"/>
  <c r="D2323" i="103" s="1"/>
  <c r="C2307" i="103"/>
  <c r="D2307" i="103" s="1"/>
  <c r="C2291" i="103"/>
  <c r="D2291" i="103" s="1"/>
  <c r="C2275" i="103"/>
  <c r="D2275" i="103" s="1"/>
  <c r="C2259" i="103"/>
  <c r="D2259" i="103" s="1"/>
  <c r="C2243" i="103"/>
  <c r="D2243" i="103" s="1"/>
  <c r="C2227" i="103"/>
  <c r="D2227" i="103" s="1"/>
  <c r="C2211" i="103"/>
  <c r="D2211" i="103" s="1"/>
  <c r="C2195" i="103"/>
  <c r="D2195" i="103" s="1"/>
  <c r="C2179" i="103"/>
  <c r="D2179" i="103" s="1"/>
  <c r="C2163" i="103"/>
  <c r="D2163" i="103" s="1"/>
  <c r="C2147" i="103"/>
  <c r="D2147" i="103" s="1"/>
  <c r="C2131" i="103"/>
  <c r="D2131" i="103" s="1"/>
  <c r="C2115" i="103"/>
  <c r="D2115" i="103" s="1"/>
  <c r="C2099" i="103"/>
  <c r="D2099" i="103" s="1"/>
  <c r="C2083" i="103"/>
  <c r="D2083" i="103" s="1"/>
  <c r="C2067" i="103"/>
  <c r="D2067" i="103" s="1"/>
  <c r="C2051" i="103"/>
  <c r="D2051" i="103" s="1"/>
  <c r="C2035" i="103"/>
  <c r="D2035" i="103" s="1"/>
  <c r="C2019" i="103"/>
  <c r="D2019" i="103" s="1"/>
  <c r="C2003" i="103"/>
  <c r="D2003" i="103" s="1"/>
  <c r="C1987" i="103"/>
  <c r="D1987" i="103" s="1"/>
  <c r="C1971" i="103"/>
  <c r="D1971" i="103" s="1"/>
  <c r="C1955" i="103"/>
  <c r="D1955" i="103" s="1"/>
  <c r="C1939" i="103"/>
  <c r="D1939" i="103" s="1"/>
  <c r="C1923" i="103"/>
  <c r="D1923" i="103" s="1"/>
  <c r="C1907" i="103"/>
  <c r="D1907" i="103" s="1"/>
  <c r="C1891" i="103"/>
  <c r="D1891" i="103" s="1"/>
  <c r="C1875" i="103"/>
  <c r="D1875" i="103" s="1"/>
  <c r="C1859" i="103"/>
  <c r="D1859" i="103" s="1"/>
  <c r="C1843" i="103"/>
  <c r="D1843" i="103" s="1"/>
  <c r="C1827" i="103"/>
  <c r="D1827" i="103" s="1"/>
  <c r="C1811" i="103"/>
  <c r="D1811" i="103" s="1"/>
  <c r="C1795" i="103"/>
  <c r="D1795" i="103" s="1"/>
  <c r="C1779" i="103"/>
  <c r="D1779" i="103" s="1"/>
  <c r="C1763" i="103"/>
  <c r="D1763" i="103" s="1"/>
  <c r="C1747" i="103"/>
  <c r="D1747" i="103" s="1"/>
  <c r="C1731" i="103"/>
  <c r="D1731" i="103" s="1"/>
  <c r="C1715" i="103"/>
  <c r="D1715" i="103" s="1"/>
  <c r="C1699" i="103"/>
  <c r="D1699" i="103" s="1"/>
  <c r="C1683" i="103"/>
  <c r="D1683" i="103" s="1"/>
  <c r="C1667" i="103"/>
  <c r="D1667" i="103" s="1"/>
  <c r="C1651" i="103"/>
  <c r="D1651" i="103" s="1"/>
  <c r="C1635" i="103"/>
  <c r="D1635" i="103" s="1"/>
  <c r="C1619" i="103"/>
  <c r="D1619" i="103" s="1"/>
  <c r="C1603" i="103"/>
  <c r="D1603" i="103" s="1"/>
  <c r="C1587" i="103"/>
  <c r="D1587" i="103" s="1"/>
  <c r="C1571" i="103"/>
  <c r="D1571" i="103" s="1"/>
  <c r="C1555" i="103"/>
  <c r="D1555" i="103" s="1"/>
  <c r="C1539" i="103"/>
  <c r="D1539" i="103" s="1"/>
  <c r="C1523" i="103"/>
  <c r="D1523" i="103" s="1"/>
  <c r="C1507" i="103"/>
  <c r="D1507" i="103" s="1"/>
  <c r="C1491" i="103"/>
  <c r="D1491" i="103" s="1"/>
  <c r="C1475" i="103"/>
  <c r="D1475" i="103" s="1"/>
  <c r="C1459" i="103"/>
  <c r="D1459" i="103" s="1"/>
  <c r="C1443" i="103"/>
  <c r="D1443" i="103" s="1"/>
  <c r="C1427" i="103"/>
  <c r="D1427" i="103" s="1"/>
  <c r="C1411" i="103"/>
  <c r="D1411" i="103" s="1"/>
  <c r="C1395" i="103"/>
  <c r="D1395" i="103" s="1"/>
  <c r="C1379" i="103"/>
  <c r="D1379" i="103" s="1"/>
  <c r="C1363" i="103"/>
  <c r="D1363" i="103" s="1"/>
  <c r="C1347" i="103"/>
  <c r="D1347" i="103" s="1"/>
  <c r="C1331" i="103"/>
  <c r="D1331" i="103" s="1"/>
  <c r="C1315" i="103"/>
  <c r="D1315" i="103" s="1"/>
  <c r="C1299" i="103"/>
  <c r="D1299" i="103" s="1"/>
  <c r="C1283" i="103"/>
  <c r="D1283" i="103" s="1"/>
  <c r="C1267" i="103"/>
  <c r="D1267" i="103" s="1"/>
  <c r="C1251" i="103"/>
  <c r="D1251" i="103" s="1"/>
  <c r="C1235" i="103"/>
  <c r="D1235" i="103" s="1"/>
  <c r="C1219" i="103"/>
  <c r="D1219" i="103" s="1"/>
  <c r="C1203" i="103"/>
  <c r="D1203" i="103" s="1"/>
  <c r="C1187" i="103"/>
  <c r="D1187" i="103" s="1"/>
  <c r="C1171" i="103"/>
  <c r="D1171" i="103" s="1"/>
  <c r="C1155" i="103"/>
  <c r="D1155" i="103" s="1"/>
  <c r="C1139" i="103"/>
  <c r="D1139" i="103" s="1"/>
  <c r="C1123" i="103"/>
  <c r="D1123" i="103" s="1"/>
  <c r="C1107" i="103"/>
  <c r="D1107" i="103" s="1"/>
  <c r="C1091" i="103"/>
  <c r="D1091" i="103" s="1"/>
  <c r="C1075" i="103"/>
  <c r="D1075" i="103" s="1"/>
  <c r="C1059" i="103"/>
  <c r="D1059" i="103" s="1"/>
  <c r="C1043" i="103"/>
  <c r="D1043" i="103" s="1"/>
  <c r="C1027" i="103"/>
  <c r="D1027" i="103" s="1"/>
  <c r="C1011" i="103"/>
  <c r="D1011" i="103" s="1"/>
  <c r="C995" i="103"/>
  <c r="D995" i="103" s="1"/>
  <c r="C979" i="103"/>
  <c r="D979" i="103" s="1"/>
  <c r="C963" i="103"/>
  <c r="D963" i="103" s="1"/>
  <c r="C947" i="103"/>
  <c r="D947" i="103" s="1"/>
  <c r="C931" i="103"/>
  <c r="D931" i="103" s="1"/>
  <c r="C915" i="103"/>
  <c r="D915" i="103" s="1"/>
  <c r="C899" i="103"/>
  <c r="D899" i="103" s="1"/>
  <c r="C883" i="103"/>
  <c r="D883" i="103" s="1"/>
  <c r="C867" i="103"/>
  <c r="D867" i="103" s="1"/>
  <c r="C851" i="103"/>
  <c r="D851" i="103" s="1"/>
  <c r="C835" i="103"/>
  <c r="D835" i="103" s="1"/>
  <c r="C819" i="103"/>
  <c r="D819" i="103" s="1"/>
  <c r="C803" i="103"/>
  <c r="D803" i="103" s="1"/>
  <c r="C787" i="103"/>
  <c r="D787" i="103" s="1"/>
  <c r="C771" i="103"/>
  <c r="D771" i="103" s="1"/>
  <c r="C755" i="103"/>
  <c r="D755" i="103" s="1"/>
  <c r="C739" i="103"/>
  <c r="D739" i="103" s="1"/>
  <c r="C723" i="103"/>
  <c r="D723" i="103" s="1"/>
  <c r="C707" i="103"/>
  <c r="D707" i="103" s="1"/>
  <c r="C691" i="103"/>
  <c r="D691" i="103" s="1"/>
  <c r="C675" i="103"/>
  <c r="D675" i="103" s="1"/>
  <c r="C659" i="103"/>
  <c r="D659" i="103" s="1"/>
  <c r="C643" i="103"/>
  <c r="D643" i="103" s="1"/>
  <c r="C627" i="103"/>
  <c r="D627" i="103" s="1"/>
  <c r="C611" i="103"/>
  <c r="D611" i="103" s="1"/>
  <c r="C595" i="103"/>
  <c r="D595" i="103" s="1"/>
  <c r="C579" i="103"/>
  <c r="D579" i="103" s="1"/>
  <c r="C563" i="103"/>
  <c r="D563" i="103" s="1"/>
  <c r="C547" i="103"/>
  <c r="D547" i="103" s="1"/>
  <c r="C531" i="103"/>
  <c r="D531" i="103" s="1"/>
  <c r="C515" i="103"/>
  <c r="D515" i="103" s="1"/>
  <c r="C499" i="103"/>
  <c r="D499" i="103" s="1"/>
  <c r="C483" i="103"/>
  <c r="D483" i="103" s="1"/>
  <c r="C467" i="103"/>
  <c r="D467" i="103" s="1"/>
  <c r="C451" i="103"/>
  <c r="D451" i="103" s="1"/>
  <c r="C435" i="103"/>
  <c r="D435" i="103" s="1"/>
  <c r="C419" i="103"/>
  <c r="D419" i="103" s="1"/>
  <c r="C403" i="103"/>
  <c r="D403" i="103" s="1"/>
  <c r="C387" i="103"/>
  <c r="D387" i="103" s="1"/>
  <c r="C371" i="103"/>
  <c r="D371" i="103" s="1"/>
  <c r="C355" i="103"/>
  <c r="D355" i="103" s="1"/>
  <c r="C339" i="103"/>
  <c r="D339" i="103" s="1"/>
  <c r="C323" i="103"/>
  <c r="D323" i="103" s="1"/>
  <c r="C307" i="103"/>
  <c r="D307" i="103" s="1"/>
  <c r="C291" i="103"/>
  <c r="D291" i="103" s="1"/>
  <c r="C275" i="103"/>
  <c r="D275" i="103" s="1"/>
  <c r="C259" i="103"/>
  <c r="D259" i="103" s="1"/>
  <c r="C243" i="103"/>
  <c r="D243" i="103" s="1"/>
  <c r="C227" i="103"/>
  <c r="D227" i="103" s="1"/>
  <c r="C211" i="103"/>
  <c r="D211" i="103" s="1"/>
  <c r="C195" i="103"/>
  <c r="D195" i="103" s="1"/>
  <c r="C179" i="103"/>
  <c r="D179" i="103" s="1"/>
  <c r="C163" i="103"/>
  <c r="D163" i="103" s="1"/>
  <c r="C147" i="103"/>
  <c r="D147" i="103" s="1"/>
  <c r="C131" i="103"/>
  <c r="D131" i="103" s="1"/>
  <c r="C115" i="103"/>
  <c r="D115" i="103" s="1"/>
  <c r="C99" i="103"/>
  <c r="D99" i="103" s="1"/>
  <c r="C83" i="103"/>
  <c r="D83" i="103" s="1"/>
  <c r="C67" i="103"/>
  <c r="D67" i="103" s="1"/>
  <c r="C51" i="103"/>
  <c r="D51" i="103" s="1"/>
  <c r="C35" i="103"/>
  <c r="D35" i="103" s="1"/>
  <c r="C19" i="103"/>
  <c r="D19" i="103" s="1"/>
  <c r="C3" i="103"/>
  <c r="D3" i="103" s="1"/>
  <c r="D20" i="103"/>
  <c r="D4" i="103"/>
  <c r="D31" i="103"/>
  <c r="D30" i="103"/>
  <c r="R30" i="103" s="1"/>
  <c r="D29" i="103"/>
  <c r="R29" i="103" s="1"/>
  <c r="D26" i="103"/>
  <c r="R26" i="103" s="1"/>
  <c r="D25" i="103"/>
  <c r="R25" i="103" s="1"/>
  <c r="D21" i="103"/>
  <c r="D15" i="103"/>
  <c r="D14" i="103"/>
  <c r="R14" i="103" s="1"/>
  <c r="D13" i="103"/>
  <c r="R13" i="103" s="1"/>
  <c r="D11" i="103"/>
  <c r="R11" i="103" s="1"/>
  <c r="D10" i="103"/>
  <c r="R10" i="103" s="1"/>
  <c r="D9" i="103"/>
  <c r="R9" i="103" s="1"/>
  <c r="D7" i="103"/>
  <c r="D6" i="103"/>
  <c r="D5" i="103"/>
  <c r="D2" i="103"/>
  <c r="D27" i="103"/>
  <c r="D23" i="103"/>
  <c r="D22" i="103"/>
  <c r="E771" i="103"/>
  <c r="E755" i="103"/>
  <c r="E739" i="103"/>
  <c r="E723" i="103"/>
  <c r="E707" i="103"/>
  <c r="E691" i="103"/>
  <c r="E675" i="103"/>
  <c r="E659" i="103"/>
  <c r="E643" i="103"/>
  <c r="E627" i="103"/>
  <c r="E611" i="103"/>
  <c r="E595" i="103"/>
  <c r="E579" i="103"/>
  <c r="E563" i="103"/>
  <c r="E547" i="103"/>
  <c r="E531" i="103"/>
  <c r="E515" i="103"/>
  <c r="E499" i="103"/>
  <c r="E483" i="103"/>
  <c r="E467" i="103"/>
  <c r="E451" i="103"/>
  <c r="E435" i="103"/>
  <c r="E419" i="103"/>
  <c r="E403" i="103"/>
  <c r="E387" i="103"/>
  <c r="E371" i="103"/>
  <c r="E355" i="103"/>
  <c r="E339" i="103"/>
  <c r="E323" i="103"/>
  <c r="E307" i="103"/>
  <c r="E291" i="103"/>
  <c r="E275" i="103"/>
  <c r="E259" i="103"/>
  <c r="E243" i="103"/>
  <c r="E227" i="103"/>
  <c r="E211" i="103"/>
  <c r="E195" i="103"/>
  <c r="E179" i="103"/>
  <c r="E163" i="103"/>
  <c r="E147" i="103"/>
  <c r="E148" i="103" s="1"/>
  <c r="E131" i="103"/>
  <c r="E115" i="103"/>
  <c r="E99" i="103"/>
  <c r="S99" i="103" s="1"/>
  <c r="E83" i="103"/>
  <c r="E67" i="103"/>
  <c r="S67" i="103" s="1"/>
  <c r="E51" i="103"/>
  <c r="E52" i="103" s="1"/>
  <c r="E35" i="103"/>
  <c r="S35" i="103" s="1"/>
  <c r="E19" i="103"/>
  <c r="S19" i="103" s="1"/>
  <c r="E3" i="103"/>
  <c r="S3" i="103" s="1"/>
  <c r="E3365" i="103" l="1"/>
  <c r="R3364" i="103"/>
  <c r="T659" i="103"/>
  <c r="E3237" i="103"/>
  <c r="E3173" i="103"/>
  <c r="E3398" i="103"/>
  <c r="R3398" i="103" s="1"/>
  <c r="R3396" i="103"/>
  <c r="E4444" i="103"/>
  <c r="C606" i="94"/>
  <c r="AJ606" i="94" s="1"/>
  <c r="W606" i="94" s="1"/>
  <c r="AJ605" i="94"/>
  <c r="W605" i="94" s="1"/>
  <c r="T723" i="103"/>
  <c r="AC723" i="103"/>
  <c r="U723" i="103" s="1"/>
  <c r="E3800" i="103"/>
  <c r="E4349" i="103"/>
  <c r="E4350" i="103" s="1"/>
  <c r="E4351" i="103" s="1"/>
  <c r="E4352" i="103" s="1"/>
  <c r="E4353" i="103" s="1"/>
  <c r="D4353" i="103" s="1"/>
  <c r="R4353" i="103" s="1"/>
  <c r="D4348" i="103"/>
  <c r="R4348" i="103" s="1"/>
  <c r="D4220" i="103"/>
  <c r="R4220" i="103" s="1"/>
  <c r="E4221" i="103"/>
  <c r="E4222" i="103" s="1"/>
  <c r="E4223" i="103" s="1"/>
  <c r="AC3895" i="103"/>
  <c r="U3895" i="103" s="1"/>
  <c r="T3895" i="103"/>
  <c r="AC4155" i="103"/>
  <c r="U4155" i="103" s="1"/>
  <c r="T4155" i="103"/>
  <c r="AJ582" i="94"/>
  <c r="W582" i="94" s="1"/>
  <c r="C583" i="94"/>
  <c r="V582" i="94"/>
  <c r="R4027" i="103"/>
  <c r="R4075" i="103"/>
  <c r="R4107" i="103"/>
  <c r="R3979" i="103"/>
  <c r="E3319" i="103"/>
  <c r="R3319" i="103" s="1"/>
  <c r="E4171" i="103"/>
  <c r="E4156" i="103"/>
  <c r="E4140" i="103"/>
  <c r="D4124" i="103"/>
  <c r="R4124" i="103" s="1"/>
  <c r="E4125" i="103"/>
  <c r="E4108" i="103"/>
  <c r="D4092" i="103"/>
  <c r="R4092" i="103" s="1"/>
  <c r="E4093" i="103"/>
  <c r="E4076" i="103"/>
  <c r="D4060" i="103"/>
  <c r="R4060" i="103" s="1"/>
  <c r="E4061" i="103"/>
  <c r="D4044" i="103"/>
  <c r="R4044" i="103" s="1"/>
  <c r="E4045" i="103"/>
  <c r="E4028" i="103"/>
  <c r="E4012" i="103"/>
  <c r="E3996" i="103"/>
  <c r="E3980" i="103"/>
  <c r="R115" i="103"/>
  <c r="R243" i="103"/>
  <c r="R371" i="103"/>
  <c r="R499" i="103"/>
  <c r="R627" i="103"/>
  <c r="R755" i="103"/>
  <c r="C562" i="94"/>
  <c r="AJ561" i="94"/>
  <c r="W561" i="94" s="1"/>
  <c r="R3879" i="103"/>
  <c r="R3862" i="103"/>
  <c r="R3846" i="103"/>
  <c r="R3895" i="103"/>
  <c r="R3911" i="103"/>
  <c r="R3943" i="103"/>
  <c r="R3831" i="103"/>
  <c r="E3961" i="103"/>
  <c r="R3961" i="103" s="1"/>
  <c r="R3960" i="103"/>
  <c r="E3944" i="103"/>
  <c r="E3929" i="103"/>
  <c r="R3928" i="103"/>
  <c r="R3751" i="103"/>
  <c r="E3880" i="103"/>
  <c r="E3863" i="103"/>
  <c r="E3847" i="103"/>
  <c r="E3896" i="103"/>
  <c r="E3912" i="103"/>
  <c r="E3832" i="103"/>
  <c r="E3817" i="103"/>
  <c r="R3816" i="103"/>
  <c r="E3784" i="103"/>
  <c r="E3801" i="103"/>
  <c r="R3800" i="103"/>
  <c r="E3768" i="103"/>
  <c r="E3752" i="103"/>
  <c r="E3736" i="103"/>
  <c r="R3735" i="103"/>
  <c r="E3720" i="103"/>
  <c r="R3719" i="103"/>
  <c r="AJ539" i="94"/>
  <c r="W539" i="94" s="1"/>
  <c r="V539" i="94"/>
  <c r="C540" i="94"/>
  <c r="AJ521" i="94"/>
  <c r="W521" i="94" s="1"/>
  <c r="C522" i="94"/>
  <c r="V521" i="94"/>
  <c r="R52" i="103"/>
  <c r="D952" i="103"/>
  <c r="R51" i="103"/>
  <c r="R179" i="103"/>
  <c r="R307" i="103"/>
  <c r="R435" i="103"/>
  <c r="R563" i="103"/>
  <c r="R691" i="103"/>
  <c r="R35" i="103"/>
  <c r="R163" i="103"/>
  <c r="R291" i="103"/>
  <c r="R419" i="103"/>
  <c r="R547" i="103"/>
  <c r="R675" i="103"/>
  <c r="R83" i="103"/>
  <c r="R211" i="103"/>
  <c r="R339" i="103"/>
  <c r="R467" i="103"/>
  <c r="R595" i="103"/>
  <c r="R723" i="103"/>
  <c r="R99" i="103"/>
  <c r="R227" i="103"/>
  <c r="R355" i="103"/>
  <c r="R483" i="103"/>
  <c r="R611" i="103"/>
  <c r="R739" i="103"/>
  <c r="D1080" i="103"/>
  <c r="R148" i="103"/>
  <c r="R67" i="103"/>
  <c r="R195" i="103"/>
  <c r="R323" i="103"/>
  <c r="R451" i="103"/>
  <c r="R579" i="103"/>
  <c r="R707" i="103"/>
  <c r="D2536" i="103"/>
  <c r="R3" i="103"/>
  <c r="R131" i="103"/>
  <c r="R259" i="103"/>
  <c r="R387" i="103"/>
  <c r="R515" i="103"/>
  <c r="R643" i="103"/>
  <c r="R771" i="103"/>
  <c r="R19" i="103"/>
  <c r="R147" i="103"/>
  <c r="R275" i="103"/>
  <c r="R403" i="103"/>
  <c r="R531" i="103"/>
  <c r="R659" i="103"/>
  <c r="R3700" i="103"/>
  <c r="R3588" i="103"/>
  <c r="R3669" i="103"/>
  <c r="R3636" i="103"/>
  <c r="R3317" i="103"/>
  <c r="E3574" i="103"/>
  <c r="R3573" i="103"/>
  <c r="R3365" i="103"/>
  <c r="D2712" i="103"/>
  <c r="D2840" i="103"/>
  <c r="R3156" i="103"/>
  <c r="R3668" i="103"/>
  <c r="R3380" i="103"/>
  <c r="E3701" i="103"/>
  <c r="E3685" i="103"/>
  <c r="R3685" i="103" s="1"/>
  <c r="E3670" i="103"/>
  <c r="E3654" i="103"/>
  <c r="R3654" i="103" s="1"/>
  <c r="E3637" i="103"/>
  <c r="E3622" i="103"/>
  <c r="R3621" i="103"/>
  <c r="E3494" i="103"/>
  <c r="R3494" i="103" s="1"/>
  <c r="E3461" i="103"/>
  <c r="R3461" i="103" s="1"/>
  <c r="E3381" i="103"/>
  <c r="R3381" i="103" s="1"/>
  <c r="R3205" i="103"/>
  <c r="E3157" i="103"/>
  <c r="E3557" i="103"/>
  <c r="R3557" i="103" s="1"/>
  <c r="E3605" i="103"/>
  <c r="R3605" i="103" s="1"/>
  <c r="E3589" i="103"/>
  <c r="E3526" i="103"/>
  <c r="R3526" i="103" s="1"/>
  <c r="E3541" i="103"/>
  <c r="R3541" i="103" s="1"/>
  <c r="E3509" i="103"/>
  <c r="R3509" i="103" s="1"/>
  <c r="E3477" i="103"/>
  <c r="R3477" i="103" s="1"/>
  <c r="E3445" i="103"/>
  <c r="R3445" i="103" s="1"/>
  <c r="E3430" i="103"/>
  <c r="R3430" i="103" s="1"/>
  <c r="E3399" i="103"/>
  <c r="R3399" i="103" s="1"/>
  <c r="E3366" i="103"/>
  <c r="E3414" i="103"/>
  <c r="R3414" i="103" s="1"/>
  <c r="E3301" i="103"/>
  <c r="R3301" i="103" s="1"/>
  <c r="E3349" i="103"/>
  <c r="R3349" i="103" s="1"/>
  <c r="E3320" i="103"/>
  <c r="E3334" i="103"/>
  <c r="R3334" i="103" s="1"/>
  <c r="E3285" i="103"/>
  <c r="R3285" i="103" s="1"/>
  <c r="E3269" i="103"/>
  <c r="R3269" i="103" s="1"/>
  <c r="E3254" i="103"/>
  <c r="R3254" i="103" s="1"/>
  <c r="E3206" i="103"/>
  <c r="E3221" i="103"/>
  <c r="R3221" i="103" s="1"/>
  <c r="E3189" i="103"/>
  <c r="R3189" i="103" s="1"/>
  <c r="E3141" i="103"/>
  <c r="R3141" i="103" s="1"/>
  <c r="E3125" i="103"/>
  <c r="R3125" i="103" s="1"/>
  <c r="D920" i="103"/>
  <c r="E228" i="103"/>
  <c r="E116" i="103"/>
  <c r="E4" i="103"/>
  <c r="E132" i="103"/>
  <c r="E388" i="103"/>
  <c r="E516" i="103"/>
  <c r="E644" i="103"/>
  <c r="E772" i="103"/>
  <c r="E100" i="103"/>
  <c r="E612" i="103"/>
  <c r="E20" i="103"/>
  <c r="E149" i="103"/>
  <c r="R149" i="103" s="1"/>
  <c r="E276" i="103"/>
  <c r="E532" i="103"/>
  <c r="E660" i="103"/>
  <c r="D280" i="103"/>
  <c r="D536" i="103"/>
  <c r="D2808" i="103"/>
  <c r="E164" i="103"/>
  <c r="E292" i="103"/>
  <c r="E53" i="103"/>
  <c r="R53" i="103" s="1"/>
  <c r="E180" i="103"/>
  <c r="E308" i="103"/>
  <c r="E436" i="103"/>
  <c r="E564" i="103"/>
  <c r="E692" i="103"/>
  <c r="D632" i="103"/>
  <c r="E420" i="103"/>
  <c r="R420" i="103" s="1"/>
  <c r="E324" i="103"/>
  <c r="E548" i="103"/>
  <c r="E68" i="103"/>
  <c r="E196" i="103"/>
  <c r="E452" i="103"/>
  <c r="E580" i="103"/>
  <c r="E708" i="103"/>
  <c r="E84" i="103"/>
  <c r="R84" i="103" s="1"/>
  <c r="E212" i="103"/>
  <c r="E340" i="103"/>
  <c r="E468" i="103"/>
  <c r="E596" i="103"/>
  <c r="E724" i="103"/>
  <c r="D600" i="103"/>
  <c r="D1976" i="103"/>
  <c r="D2104" i="103"/>
  <c r="D2232" i="103"/>
  <c r="E484" i="103"/>
  <c r="E740" i="103"/>
  <c r="E36" i="103"/>
  <c r="E676" i="103"/>
  <c r="E356" i="103"/>
  <c r="E372" i="103"/>
  <c r="E373" i="103" s="1"/>
  <c r="E500" i="103"/>
  <c r="E628" i="103"/>
  <c r="E756" i="103"/>
  <c r="R756" i="103" s="1"/>
  <c r="D472" i="103"/>
  <c r="D520" i="103"/>
  <c r="D776" i="103"/>
  <c r="D904" i="103"/>
  <c r="D392" i="103"/>
  <c r="D456" i="103"/>
  <c r="D504" i="103"/>
  <c r="D1016" i="103"/>
  <c r="D216" i="103"/>
  <c r="D728" i="103"/>
  <c r="D3096" i="103"/>
  <c r="D568" i="103"/>
  <c r="D696" i="103"/>
  <c r="D824" i="103"/>
  <c r="D584" i="103"/>
  <c r="D712" i="103"/>
  <c r="D840" i="103"/>
  <c r="D1048" i="103"/>
  <c r="D648" i="103"/>
  <c r="D856" i="103"/>
  <c r="D2696" i="103"/>
  <c r="D2952" i="103"/>
  <c r="D2360" i="103"/>
  <c r="D984" i="103"/>
  <c r="D1032" i="103"/>
  <c r="D664" i="103"/>
  <c r="D1944" i="103"/>
  <c r="D2072" i="103"/>
  <c r="D2200" i="103"/>
  <c r="D792" i="103"/>
  <c r="D2168" i="103"/>
  <c r="D3112" i="103"/>
  <c r="D344" i="103"/>
  <c r="D760" i="103"/>
  <c r="D888" i="103"/>
  <c r="D968" i="103"/>
  <c r="D2520" i="103"/>
  <c r="D24" i="103"/>
  <c r="D616" i="103"/>
  <c r="D872" i="103"/>
  <c r="D2440" i="103"/>
  <c r="D2568" i="103"/>
  <c r="D440" i="103"/>
  <c r="D552" i="103"/>
  <c r="D808" i="103"/>
  <c r="D1064" i="103"/>
  <c r="D2744" i="103"/>
  <c r="D408" i="103"/>
  <c r="D488" i="103"/>
  <c r="D744" i="103"/>
  <c r="D1000" i="103"/>
  <c r="D264" i="103"/>
  <c r="D680" i="103"/>
  <c r="D936" i="103"/>
  <c r="D1992" i="103"/>
  <c r="D2248" i="103"/>
  <c r="D424" i="103"/>
  <c r="D1960" i="103"/>
  <c r="D2088" i="103"/>
  <c r="D2216" i="103"/>
  <c r="D2344" i="103"/>
  <c r="D2728" i="103"/>
  <c r="D2856" i="103"/>
  <c r="D2984" i="103"/>
  <c r="D328" i="103"/>
  <c r="D120" i="103"/>
  <c r="D184" i="103"/>
  <c r="D376" i="103"/>
  <c r="D1928" i="103"/>
  <c r="D2056" i="103"/>
  <c r="D3080" i="103"/>
  <c r="D2872" i="103"/>
  <c r="D3000" i="103"/>
  <c r="D88" i="103"/>
  <c r="D312" i="103"/>
  <c r="D136" i="103"/>
  <c r="D248" i="103"/>
  <c r="D360" i="103"/>
  <c r="D2376" i="103"/>
  <c r="D2552" i="103"/>
  <c r="D3064" i="103"/>
  <c r="D2024" i="103"/>
  <c r="D2152" i="103"/>
  <c r="D2280" i="103"/>
  <c r="D2408" i="103"/>
  <c r="D2584" i="103"/>
  <c r="D2664" i="103"/>
  <c r="D2792" i="103"/>
  <c r="D2920" i="103"/>
  <c r="D3048" i="103"/>
  <c r="D2328" i="103"/>
  <c r="D2968" i="103"/>
  <c r="D40" i="103"/>
  <c r="D232" i="103"/>
  <c r="D2120" i="103"/>
  <c r="D2632" i="103"/>
  <c r="D2760" i="103"/>
  <c r="D2888" i="103"/>
  <c r="D3016" i="103"/>
  <c r="D2040" i="103"/>
  <c r="D2296" i="103"/>
  <c r="D2600" i="103"/>
  <c r="D2680" i="103"/>
  <c r="D2936" i="103"/>
  <c r="D8" i="103"/>
  <c r="D2008" i="103"/>
  <c r="D2136" i="103"/>
  <c r="D2264" i="103"/>
  <c r="D2392" i="103"/>
  <c r="D2648" i="103"/>
  <c r="D2776" i="103"/>
  <c r="D2904" i="103"/>
  <c r="D3032" i="103"/>
  <c r="D56" i="103"/>
  <c r="D2184" i="103"/>
  <c r="D2312" i="103"/>
  <c r="D2616" i="103"/>
  <c r="D2824" i="103"/>
  <c r="D2472" i="103"/>
  <c r="D2504" i="103"/>
  <c r="D2424" i="103"/>
  <c r="D2456" i="103"/>
  <c r="D2488" i="103"/>
  <c r="E37" i="103"/>
  <c r="D18" i="103"/>
  <c r="R18" i="103" s="1"/>
  <c r="E725" i="103"/>
  <c r="E693" i="103"/>
  <c r="E613" i="103"/>
  <c r="E549" i="103"/>
  <c r="E533" i="103"/>
  <c r="E501" i="103"/>
  <c r="E469" i="103"/>
  <c r="E437" i="103"/>
  <c r="E404" i="103"/>
  <c r="E341" i="103"/>
  <c r="E309" i="103"/>
  <c r="E260" i="103"/>
  <c r="E244" i="103"/>
  <c r="E181" i="103"/>
  <c r="E101" i="103"/>
  <c r="S101" i="103" s="1"/>
  <c r="E69" i="103"/>
  <c r="S69" i="103" s="1"/>
  <c r="E3107" i="103"/>
  <c r="R3107" i="103" s="1"/>
  <c r="E3091" i="103"/>
  <c r="R3091" i="103" s="1"/>
  <c r="E3075" i="103"/>
  <c r="R3075" i="103" s="1"/>
  <c r="E3059" i="103"/>
  <c r="R3059" i="103" s="1"/>
  <c r="E3043" i="103"/>
  <c r="E3027" i="103"/>
  <c r="E3011" i="103"/>
  <c r="R3011" i="103" s="1"/>
  <c r="E2995" i="103"/>
  <c r="E2979" i="103"/>
  <c r="E2963" i="103"/>
  <c r="E2947" i="103"/>
  <c r="E2931" i="103"/>
  <c r="E2915" i="103"/>
  <c r="E2899" i="103"/>
  <c r="E2883" i="103"/>
  <c r="E2867" i="103"/>
  <c r="E2851" i="103"/>
  <c r="E2131" i="103"/>
  <c r="R2131" i="103" s="1"/>
  <c r="E2835" i="103"/>
  <c r="E2819" i="103"/>
  <c r="E2803" i="103"/>
  <c r="E2787" i="103"/>
  <c r="E2771" i="103"/>
  <c r="R2771" i="103" s="1"/>
  <c r="E2755" i="103"/>
  <c r="E2739" i="103"/>
  <c r="E2723" i="103"/>
  <c r="E2707" i="103"/>
  <c r="E2691" i="103"/>
  <c r="E2675" i="103"/>
  <c r="E2659" i="103"/>
  <c r="E2643" i="103"/>
  <c r="E2627" i="103"/>
  <c r="E2611" i="103"/>
  <c r="E2595" i="103"/>
  <c r="E2579" i="103"/>
  <c r="E2563" i="103"/>
  <c r="R2563" i="103" s="1"/>
  <c r="E2547" i="103"/>
  <c r="R2547" i="103" s="1"/>
  <c r="E2531" i="103"/>
  <c r="E2515" i="103"/>
  <c r="E2499" i="103"/>
  <c r="R2499" i="103" s="1"/>
  <c r="E2483" i="103"/>
  <c r="E2467" i="103"/>
  <c r="E2451" i="103"/>
  <c r="E2435" i="103"/>
  <c r="E2419" i="103"/>
  <c r="R2419" i="103" s="1"/>
  <c r="E2403" i="103"/>
  <c r="R2403" i="103" s="1"/>
  <c r="E2387" i="103"/>
  <c r="E2371" i="103"/>
  <c r="E2355" i="103"/>
  <c r="R2355" i="103" s="1"/>
  <c r="E2339" i="103"/>
  <c r="R2339" i="103" s="1"/>
  <c r="E2323" i="103"/>
  <c r="E2307" i="103"/>
  <c r="R2307" i="103" s="1"/>
  <c r="E2291" i="103"/>
  <c r="R2291" i="103" s="1"/>
  <c r="E2275" i="103"/>
  <c r="E2259" i="103"/>
  <c r="E2243" i="103"/>
  <c r="R2243" i="103" s="1"/>
  <c r="E2227" i="103"/>
  <c r="R2227" i="103" s="1"/>
  <c r="E2211" i="103"/>
  <c r="E2195" i="103"/>
  <c r="R2195" i="103" s="1"/>
  <c r="E2179" i="103"/>
  <c r="E2163" i="103"/>
  <c r="E2147" i="103"/>
  <c r="E2115" i="103"/>
  <c r="E2099" i="103"/>
  <c r="E2083" i="103"/>
  <c r="E2067" i="103"/>
  <c r="E2051" i="103"/>
  <c r="R2051" i="103" s="1"/>
  <c r="E2035" i="103"/>
  <c r="E2019" i="103"/>
  <c r="R2019" i="103" s="1"/>
  <c r="E2003" i="103"/>
  <c r="E1987" i="103"/>
  <c r="E1971" i="103"/>
  <c r="R1971" i="103" s="1"/>
  <c r="E1955" i="103"/>
  <c r="R1955" i="103" s="1"/>
  <c r="E1939" i="103"/>
  <c r="E1923" i="103"/>
  <c r="E1907" i="103"/>
  <c r="R1907" i="103" s="1"/>
  <c r="E1891" i="103"/>
  <c r="R501" i="103" l="1"/>
  <c r="R2435" i="103"/>
  <c r="R1923" i="103"/>
  <c r="R2451" i="103"/>
  <c r="R2579" i="103"/>
  <c r="R2707" i="103"/>
  <c r="R2835" i="103"/>
  <c r="R2947" i="103"/>
  <c r="R309" i="103"/>
  <c r="R549" i="103"/>
  <c r="R740" i="103"/>
  <c r="R468" i="103"/>
  <c r="R68" i="103"/>
  <c r="S68" i="103"/>
  <c r="R308" i="103"/>
  <c r="R660" i="103"/>
  <c r="R644" i="103"/>
  <c r="R1891" i="103"/>
  <c r="R2675" i="103"/>
  <c r="R244" i="103"/>
  <c r="R2179" i="103"/>
  <c r="R1939" i="103"/>
  <c r="R2067" i="103"/>
  <c r="R2211" i="103"/>
  <c r="R2467" i="103"/>
  <c r="R2595" i="103"/>
  <c r="R2723" i="103"/>
  <c r="R2963" i="103"/>
  <c r="R341" i="103"/>
  <c r="R613" i="103"/>
  <c r="R484" i="103"/>
  <c r="R340" i="103"/>
  <c r="R548" i="103"/>
  <c r="R180" i="103"/>
  <c r="R532" i="103"/>
  <c r="R516" i="103"/>
  <c r="R2163" i="103"/>
  <c r="R3043" i="103"/>
  <c r="R2611" i="103"/>
  <c r="R2851" i="103"/>
  <c r="R2979" i="103"/>
  <c r="R373" i="103"/>
  <c r="R693" i="103"/>
  <c r="R628" i="103"/>
  <c r="R212" i="103"/>
  <c r="R324" i="103"/>
  <c r="R276" i="103"/>
  <c r="R388" i="103"/>
  <c r="R2739" i="103"/>
  <c r="R2099" i="103"/>
  <c r="R2627" i="103"/>
  <c r="R2755" i="103"/>
  <c r="R2867" i="103"/>
  <c r="R2995" i="103"/>
  <c r="R404" i="103"/>
  <c r="R725" i="103"/>
  <c r="R500" i="103"/>
  <c r="R292" i="103"/>
  <c r="R132" i="103"/>
  <c r="R3173" i="103"/>
  <c r="E3174" i="103"/>
  <c r="R437" i="103"/>
  <c r="R372" i="103"/>
  <c r="R708" i="103"/>
  <c r="R164" i="103"/>
  <c r="R20" i="103"/>
  <c r="S20" i="103"/>
  <c r="R4" i="103"/>
  <c r="S4" i="103"/>
  <c r="R2803" i="103"/>
  <c r="R2035" i="103"/>
  <c r="R2083" i="103"/>
  <c r="R2483" i="103"/>
  <c r="R2371" i="103"/>
  <c r="R1987" i="103"/>
  <c r="R2115" i="103"/>
  <c r="R2259" i="103"/>
  <c r="R2387" i="103"/>
  <c r="R2515" i="103"/>
  <c r="R2643" i="103"/>
  <c r="R2883" i="103"/>
  <c r="R2003" i="103"/>
  <c r="R2147" i="103"/>
  <c r="R2275" i="103"/>
  <c r="R2531" i="103"/>
  <c r="R2659" i="103"/>
  <c r="R2787" i="103"/>
  <c r="R2899" i="103"/>
  <c r="R3027" i="103"/>
  <c r="R181" i="103"/>
  <c r="R469" i="103"/>
  <c r="R37" i="103"/>
  <c r="S37" i="103"/>
  <c r="R356" i="103"/>
  <c r="R580" i="103"/>
  <c r="R692" i="103"/>
  <c r="R612" i="103"/>
  <c r="R116" i="103"/>
  <c r="E3238" i="103"/>
  <c r="R3237" i="103"/>
  <c r="R2915" i="103"/>
  <c r="R676" i="103"/>
  <c r="R452" i="103"/>
  <c r="R564" i="103"/>
  <c r="R100" i="103"/>
  <c r="S100" i="103"/>
  <c r="R228" i="103"/>
  <c r="R2691" i="103"/>
  <c r="R2819" i="103"/>
  <c r="R2931" i="103"/>
  <c r="R260" i="103"/>
  <c r="R533" i="103"/>
  <c r="R36" i="103"/>
  <c r="S36" i="103"/>
  <c r="R596" i="103"/>
  <c r="R196" i="103"/>
  <c r="R436" i="103"/>
  <c r="R772" i="103"/>
  <c r="E4445" i="103"/>
  <c r="E4446" i="103" s="1"/>
  <c r="D4444" i="103"/>
  <c r="R4444" i="103" s="1"/>
  <c r="R2323" i="103"/>
  <c r="AC2323" i="103"/>
  <c r="U2323" i="103" s="1"/>
  <c r="T2323" i="103"/>
  <c r="T3896" i="103"/>
  <c r="AC3896" i="103"/>
  <c r="U3896" i="103" s="1"/>
  <c r="AC724" i="103"/>
  <c r="U724" i="103" s="1"/>
  <c r="T724" i="103"/>
  <c r="E4224" i="103"/>
  <c r="R4223" i="103"/>
  <c r="AJ583" i="94"/>
  <c r="W583" i="94" s="1"/>
  <c r="C584" i="94"/>
  <c r="V583" i="94"/>
  <c r="E485" i="103"/>
  <c r="R724" i="103"/>
  <c r="E277" i="103"/>
  <c r="E278" i="103" s="1"/>
  <c r="E661" i="103"/>
  <c r="E597" i="103"/>
  <c r="E357" i="103"/>
  <c r="E117" i="103"/>
  <c r="E581" i="103"/>
  <c r="E213" i="103"/>
  <c r="E4172" i="103"/>
  <c r="D4156" i="103"/>
  <c r="R4156" i="103" s="1"/>
  <c r="E4157" i="103"/>
  <c r="D4140" i="103"/>
  <c r="R4140" i="103" s="1"/>
  <c r="E4141" i="103"/>
  <c r="E4126" i="103"/>
  <c r="R4126" i="103" s="1"/>
  <c r="D4108" i="103"/>
  <c r="R4108" i="103" s="1"/>
  <c r="E4109" i="103"/>
  <c r="E4094" i="103"/>
  <c r="D4076" i="103"/>
  <c r="R4076" i="103" s="1"/>
  <c r="E4077" i="103"/>
  <c r="E4062" i="103"/>
  <c r="R4062" i="103" s="1"/>
  <c r="E4046" i="103"/>
  <c r="D4028" i="103"/>
  <c r="R4028" i="103" s="1"/>
  <c r="E4029" i="103"/>
  <c r="D4012" i="103"/>
  <c r="R4012" i="103" s="1"/>
  <c r="E4013" i="103"/>
  <c r="D3996" i="103"/>
  <c r="R3996" i="103" s="1"/>
  <c r="E3997" i="103"/>
  <c r="D3980" i="103"/>
  <c r="R3980" i="103" s="1"/>
  <c r="E3981" i="103"/>
  <c r="AJ562" i="94"/>
  <c r="W562" i="94" s="1"/>
  <c r="C563" i="94"/>
  <c r="R3847" i="103"/>
  <c r="R3863" i="103"/>
  <c r="E3962" i="103"/>
  <c r="R3962" i="103" s="1"/>
  <c r="E3945" i="103"/>
  <c r="R3944" i="103"/>
  <c r="E3930" i="103"/>
  <c r="R3929" i="103"/>
  <c r="E3848" i="103"/>
  <c r="E3897" i="103"/>
  <c r="R3896" i="103"/>
  <c r="E3864" i="103"/>
  <c r="E3833" i="103"/>
  <c r="R3832" i="103"/>
  <c r="E3913" i="103"/>
  <c r="R3912" i="103"/>
  <c r="E3881" i="103"/>
  <c r="R3880" i="103"/>
  <c r="E3802" i="103"/>
  <c r="R3784" i="103"/>
  <c r="E3785" i="103"/>
  <c r="R3785" i="103" s="1"/>
  <c r="E3818" i="103"/>
  <c r="E3769" i="103"/>
  <c r="R3768" i="103"/>
  <c r="E3753" i="103"/>
  <c r="R3752" i="103"/>
  <c r="E3737" i="103"/>
  <c r="R3736" i="103"/>
  <c r="E3721" i="103"/>
  <c r="R3720" i="103"/>
  <c r="C541" i="94"/>
  <c r="AJ540" i="94"/>
  <c r="W540" i="94" s="1"/>
  <c r="V540" i="94"/>
  <c r="AJ522" i="94"/>
  <c r="W522" i="94" s="1"/>
  <c r="V522" i="94"/>
  <c r="C523" i="94"/>
  <c r="E453" i="103"/>
  <c r="E677" i="103"/>
  <c r="E678" i="103" s="1"/>
  <c r="E133" i="103"/>
  <c r="E517" i="103"/>
  <c r="E229" i="103"/>
  <c r="E3382" i="103"/>
  <c r="R3382" i="103" s="1"/>
  <c r="R3366" i="103"/>
  <c r="R3637" i="103"/>
  <c r="R3701" i="103"/>
  <c r="R3589" i="103"/>
  <c r="R3157" i="103"/>
  <c r="R3670" i="103"/>
  <c r="E3575" i="103"/>
  <c r="R3574" i="103"/>
  <c r="E3702" i="103"/>
  <c r="E3686" i="103"/>
  <c r="R3686" i="103" s="1"/>
  <c r="E3671" i="103"/>
  <c r="E3655" i="103"/>
  <c r="R3655" i="103" s="1"/>
  <c r="E3638" i="103"/>
  <c r="E3623" i="103"/>
  <c r="R3622" i="103"/>
  <c r="E3495" i="103"/>
  <c r="R3495" i="103" s="1"/>
  <c r="E3462" i="103"/>
  <c r="R3462" i="103" s="1"/>
  <c r="R3206" i="103"/>
  <c r="E3158" i="103"/>
  <c r="E3590" i="103"/>
  <c r="E3606" i="103"/>
  <c r="R3606" i="103" s="1"/>
  <c r="E3558" i="103"/>
  <c r="R3558" i="103" s="1"/>
  <c r="E3510" i="103"/>
  <c r="R3510" i="103" s="1"/>
  <c r="E3542" i="103"/>
  <c r="R3542" i="103" s="1"/>
  <c r="E3527" i="103"/>
  <c r="R3527" i="103" s="1"/>
  <c r="E3431" i="103"/>
  <c r="R3431" i="103" s="1"/>
  <c r="E3446" i="103"/>
  <c r="R3446" i="103" s="1"/>
  <c r="E3478" i="103"/>
  <c r="R3478" i="103" s="1"/>
  <c r="E3415" i="103"/>
  <c r="R3415" i="103" s="1"/>
  <c r="E3367" i="103"/>
  <c r="E3400" i="103"/>
  <c r="E3335" i="103"/>
  <c r="R3335" i="103" s="1"/>
  <c r="E3321" i="103"/>
  <c r="R3320" i="103"/>
  <c r="E3350" i="103"/>
  <c r="R3350" i="103" s="1"/>
  <c r="E3302" i="103"/>
  <c r="R3302" i="103" s="1"/>
  <c r="E3255" i="103"/>
  <c r="R3255" i="103" s="1"/>
  <c r="E3270" i="103"/>
  <c r="R3270" i="103" s="1"/>
  <c r="E3286" i="103"/>
  <c r="R3286" i="103" s="1"/>
  <c r="E3190" i="103"/>
  <c r="R3190" i="103" s="1"/>
  <c r="E3222" i="103"/>
  <c r="R3222" i="103" s="1"/>
  <c r="E3207" i="103"/>
  <c r="E3142" i="103"/>
  <c r="R3142" i="103" s="1"/>
  <c r="E3126" i="103"/>
  <c r="R3126" i="103" s="1"/>
  <c r="E1956" i="103"/>
  <c r="R1956" i="103" s="1"/>
  <c r="E2292" i="103"/>
  <c r="R2292" i="103" s="1"/>
  <c r="E2420" i="103"/>
  <c r="R2420" i="103" s="1"/>
  <c r="E2548" i="103"/>
  <c r="R2548" i="103" s="1"/>
  <c r="E118" i="103"/>
  <c r="E1972" i="103"/>
  <c r="R1972" i="103" s="1"/>
  <c r="E2244" i="103"/>
  <c r="R2244" i="103" s="1"/>
  <c r="E2500" i="103"/>
  <c r="R2500" i="103" s="1"/>
  <c r="E2404" i="103"/>
  <c r="R2404" i="103" s="1"/>
  <c r="E3012" i="103"/>
  <c r="R3012" i="103" s="1"/>
  <c r="E3092" i="103"/>
  <c r="R3092" i="103" s="1"/>
  <c r="E2308" i="103"/>
  <c r="R2308" i="103" s="1"/>
  <c r="E2564" i="103"/>
  <c r="R2564" i="103" s="1"/>
  <c r="E3060" i="103"/>
  <c r="E1908" i="103"/>
  <c r="R1908" i="103" s="1"/>
  <c r="E2132" i="103"/>
  <c r="E2133" i="103" s="1"/>
  <c r="E3108" i="103"/>
  <c r="R3108" i="103" s="1"/>
  <c r="E2052" i="103"/>
  <c r="R2052" i="103" s="1"/>
  <c r="E2228" i="103"/>
  <c r="R2228" i="103" s="1"/>
  <c r="E2356" i="103"/>
  <c r="R2356" i="103" s="1"/>
  <c r="E3076" i="103"/>
  <c r="R3076" i="103" s="1"/>
  <c r="E2340" i="103"/>
  <c r="R2340" i="103" s="1"/>
  <c r="E2020" i="103"/>
  <c r="R2020" i="103" s="1"/>
  <c r="E2196" i="103"/>
  <c r="R2196" i="103" s="1"/>
  <c r="E2772" i="103"/>
  <c r="R2772" i="103" s="1"/>
  <c r="E757" i="103"/>
  <c r="R757" i="103" s="1"/>
  <c r="E21" i="103"/>
  <c r="E709" i="103"/>
  <c r="E773" i="103"/>
  <c r="E197" i="103"/>
  <c r="E293" i="103"/>
  <c r="E389" i="103"/>
  <c r="E5" i="103"/>
  <c r="E629" i="103"/>
  <c r="E325" i="103"/>
  <c r="E565" i="103"/>
  <c r="E645" i="103"/>
  <c r="E741" i="103"/>
  <c r="E421" i="103"/>
  <c r="R421" i="103" s="1"/>
  <c r="E165" i="103"/>
  <c r="E150" i="103"/>
  <c r="R150" i="103" s="1"/>
  <c r="E85" i="103"/>
  <c r="E54" i="103"/>
  <c r="R54" i="103" s="1"/>
  <c r="E38" i="103"/>
  <c r="E2580" i="103"/>
  <c r="E2980" i="103"/>
  <c r="E2324" i="103"/>
  <c r="E726" i="103"/>
  <c r="E694" i="103"/>
  <c r="E614" i="103"/>
  <c r="E598" i="103"/>
  <c r="E582" i="103"/>
  <c r="E550" i="103"/>
  <c r="E534" i="103"/>
  <c r="E518" i="103"/>
  <c r="E502" i="103"/>
  <c r="E486" i="103"/>
  <c r="E470" i="103"/>
  <c r="E438" i="103"/>
  <c r="E405" i="103"/>
  <c r="E374" i="103"/>
  <c r="E358" i="103"/>
  <c r="E342" i="103"/>
  <c r="E310" i="103"/>
  <c r="E261" i="103"/>
  <c r="E245" i="103"/>
  <c r="E230" i="103"/>
  <c r="E214" i="103"/>
  <c r="E182" i="103"/>
  <c r="E134" i="103"/>
  <c r="E119" i="103"/>
  <c r="E102" i="103"/>
  <c r="E70" i="103"/>
  <c r="E2724" i="103"/>
  <c r="E2740" i="103"/>
  <c r="E2436" i="103"/>
  <c r="E2692" i="103"/>
  <c r="E2820" i="103"/>
  <c r="E2852" i="103"/>
  <c r="E2932" i="103"/>
  <c r="E2612" i="103"/>
  <c r="E2804" i="103"/>
  <c r="E2276" i="103"/>
  <c r="E2660" i="103"/>
  <c r="E2788" i="103"/>
  <c r="E3044" i="103"/>
  <c r="E2036" i="103"/>
  <c r="E2180" i="103"/>
  <c r="E2372" i="103"/>
  <c r="E2484" i="103"/>
  <c r="E2532" i="103"/>
  <c r="E2628" i="103"/>
  <c r="E3028" i="103"/>
  <c r="E2868" i="103"/>
  <c r="E2948" i="103"/>
  <c r="E2004" i="103"/>
  <c r="E2452" i="103"/>
  <c r="E2596" i="103"/>
  <c r="E2756" i="103"/>
  <c r="E2900" i="103"/>
  <c r="E2164" i="103"/>
  <c r="E2212" i="103"/>
  <c r="E2708" i="103"/>
  <c r="E2836" i="103"/>
  <c r="E2068" i="103"/>
  <c r="E2468" i="103"/>
  <c r="E1924" i="103"/>
  <c r="E1940" i="103"/>
  <c r="E1988" i="103"/>
  <c r="E2084" i="103"/>
  <c r="E2100" i="103"/>
  <c r="E2116" i="103"/>
  <c r="E2516" i="103"/>
  <c r="E2676" i="103"/>
  <c r="E1892" i="103"/>
  <c r="E2148" i="103"/>
  <c r="E2260" i="103"/>
  <c r="E2388" i="103"/>
  <c r="E2644" i="103"/>
  <c r="E2884" i="103"/>
  <c r="E2916" i="103"/>
  <c r="E2964" i="103"/>
  <c r="E2996" i="103"/>
  <c r="E1875" i="103"/>
  <c r="E1859" i="103"/>
  <c r="E1843" i="103"/>
  <c r="E1827" i="103"/>
  <c r="E1811" i="103"/>
  <c r="E1795" i="103"/>
  <c r="E1779" i="103"/>
  <c r="E1763" i="103"/>
  <c r="E1747" i="103"/>
  <c r="E1731" i="103"/>
  <c r="E1715" i="103"/>
  <c r="E1699" i="103"/>
  <c r="E1683" i="103"/>
  <c r="E1667" i="103"/>
  <c r="E1651" i="103"/>
  <c r="E1635" i="103"/>
  <c r="R1827" i="103" l="1"/>
  <c r="R2884" i="103"/>
  <c r="R2116" i="103"/>
  <c r="R2836" i="103"/>
  <c r="R2004" i="103"/>
  <c r="R2180" i="103"/>
  <c r="R2932" i="103"/>
  <c r="R102" i="103"/>
  <c r="S102" i="103"/>
  <c r="R278" i="103"/>
  <c r="R486" i="103"/>
  <c r="R678" i="103"/>
  <c r="R629" i="103"/>
  <c r="R277" i="103"/>
  <c r="R1715" i="103"/>
  <c r="R2708" i="103"/>
  <c r="R119" i="103"/>
  <c r="R310" i="103"/>
  <c r="R502" i="103"/>
  <c r="R694" i="103"/>
  <c r="R5" i="103"/>
  <c r="S5" i="103"/>
  <c r="R3174" i="103"/>
  <c r="E3175" i="103"/>
  <c r="R2676" i="103"/>
  <c r="R1699" i="103"/>
  <c r="R2388" i="103"/>
  <c r="R134" i="103"/>
  <c r="R165" i="103"/>
  <c r="R213" i="103"/>
  <c r="R485" i="103"/>
  <c r="R1667" i="103"/>
  <c r="R2468" i="103"/>
  <c r="R1843" i="103"/>
  <c r="R2948" i="103"/>
  <c r="R1859" i="103"/>
  <c r="R2212" i="103"/>
  <c r="R3044" i="103"/>
  <c r="R342" i="103"/>
  <c r="R726" i="103"/>
  <c r="R389" i="103"/>
  <c r="R1747" i="103"/>
  <c r="R1875" i="103"/>
  <c r="R2260" i="103"/>
  <c r="R1988" i="103"/>
  <c r="R2164" i="103"/>
  <c r="R3028" i="103"/>
  <c r="R2788" i="103"/>
  <c r="R2692" i="103"/>
  <c r="R182" i="103"/>
  <c r="R358" i="103"/>
  <c r="R534" i="103"/>
  <c r="R293" i="103"/>
  <c r="R229" i="103"/>
  <c r="R581" i="103"/>
  <c r="R3238" i="103"/>
  <c r="E3239" i="103"/>
  <c r="R2964" i="103"/>
  <c r="R2804" i="103"/>
  <c r="R2100" i="103"/>
  <c r="R2852" i="103"/>
  <c r="R2084" i="103"/>
  <c r="R2820" i="103"/>
  <c r="R1635" i="103"/>
  <c r="R1940" i="103"/>
  <c r="R2628" i="103"/>
  <c r="R2436" i="103"/>
  <c r="R550" i="103"/>
  <c r="R517" i="103"/>
  <c r="R117" i="103"/>
  <c r="R1795" i="103"/>
  <c r="R2724" i="103"/>
  <c r="R2644" i="103"/>
  <c r="R2036" i="103"/>
  <c r="R1731" i="103"/>
  <c r="R2868" i="103"/>
  <c r="R518" i="103"/>
  <c r="R1763" i="103"/>
  <c r="R2148" i="103"/>
  <c r="R2900" i="103"/>
  <c r="R2660" i="103"/>
  <c r="R214" i="103"/>
  <c r="R374" i="103"/>
  <c r="R2980" i="103"/>
  <c r="R741" i="103"/>
  <c r="R197" i="103"/>
  <c r="R1651" i="103"/>
  <c r="R1779" i="103"/>
  <c r="R2996" i="103"/>
  <c r="R1892" i="103"/>
  <c r="R1924" i="103"/>
  <c r="R2756" i="103"/>
  <c r="R2532" i="103"/>
  <c r="R2276" i="103"/>
  <c r="R2740" i="103"/>
  <c r="R230" i="103"/>
  <c r="R405" i="103"/>
  <c r="R582" i="103"/>
  <c r="R2580" i="103"/>
  <c r="R645" i="103"/>
  <c r="R773" i="103"/>
  <c r="R118" i="103"/>
  <c r="R133" i="103"/>
  <c r="R357" i="103"/>
  <c r="R2596" i="103"/>
  <c r="R438" i="103"/>
  <c r="R38" i="103"/>
  <c r="S38" i="103"/>
  <c r="R677" i="103"/>
  <c r="R597" i="103"/>
  <c r="R2484" i="103"/>
  <c r="R245" i="103"/>
  <c r="R598" i="103"/>
  <c r="R565" i="103"/>
  <c r="R709" i="103"/>
  <c r="R1683" i="103"/>
  <c r="R1811" i="103"/>
  <c r="R2916" i="103"/>
  <c r="R2516" i="103"/>
  <c r="R2068" i="103"/>
  <c r="R2452" i="103"/>
  <c r="R2612" i="103"/>
  <c r="R70" i="103"/>
  <c r="S70" i="103"/>
  <c r="R261" i="103"/>
  <c r="R470" i="103"/>
  <c r="R614" i="103"/>
  <c r="R325" i="103"/>
  <c r="R21" i="103"/>
  <c r="S21" i="103"/>
  <c r="R453" i="103"/>
  <c r="R661" i="103"/>
  <c r="E4447" i="103"/>
  <c r="E4448" i="103" s="1"/>
  <c r="E4449" i="103" s="1"/>
  <c r="D4449" i="103" s="1"/>
  <c r="R4449" i="103" s="1"/>
  <c r="R4446" i="103"/>
  <c r="AC2324" i="103"/>
  <c r="U2324" i="103" s="1"/>
  <c r="T2324" i="103"/>
  <c r="E4225" i="103"/>
  <c r="R4224" i="103"/>
  <c r="AC3897" i="103"/>
  <c r="U3897" i="103" s="1"/>
  <c r="T3897" i="103"/>
  <c r="AJ584" i="94"/>
  <c r="W584" i="94" s="1"/>
  <c r="V584" i="94"/>
  <c r="C585" i="94"/>
  <c r="E454" i="103"/>
  <c r="E455" i="103" s="1"/>
  <c r="E662" i="103"/>
  <c r="R2324" i="103"/>
  <c r="E3383" i="103"/>
  <c r="R3383" i="103" s="1"/>
  <c r="D4172" i="103"/>
  <c r="R4172" i="103" s="1"/>
  <c r="E4173" i="103"/>
  <c r="E4158" i="103"/>
  <c r="R4158" i="103" s="1"/>
  <c r="E4142" i="103"/>
  <c r="E4127" i="103"/>
  <c r="R4127" i="103" s="1"/>
  <c r="E4110" i="103"/>
  <c r="R4110" i="103" s="1"/>
  <c r="E4095" i="103"/>
  <c r="R4095" i="103" s="1"/>
  <c r="E4078" i="103"/>
  <c r="E4063" i="103"/>
  <c r="R4063" i="103" s="1"/>
  <c r="E4047" i="103"/>
  <c r="R4047" i="103" s="1"/>
  <c r="E4030" i="103"/>
  <c r="E4014" i="103"/>
  <c r="R4014" i="103" s="1"/>
  <c r="E3998" i="103"/>
  <c r="E3982" i="103"/>
  <c r="R3737" i="103"/>
  <c r="C564" i="94"/>
  <c r="AJ563" i="94"/>
  <c r="W563" i="94" s="1"/>
  <c r="R3945" i="103"/>
  <c r="R3881" i="103"/>
  <c r="R3913" i="103"/>
  <c r="R3897" i="103"/>
  <c r="E3963" i="103"/>
  <c r="E3946" i="103"/>
  <c r="R3930" i="103"/>
  <c r="E3931" i="103"/>
  <c r="E3882" i="103"/>
  <c r="E3865" i="103"/>
  <c r="R3864" i="103"/>
  <c r="E3914" i="103"/>
  <c r="E3898" i="103"/>
  <c r="E3834" i="103"/>
  <c r="E3849" i="103"/>
  <c r="R3848" i="103"/>
  <c r="E3819" i="103"/>
  <c r="E3786" i="103"/>
  <c r="R3786" i="103" s="1"/>
  <c r="E3803" i="103"/>
  <c r="E3770" i="103"/>
  <c r="E3754" i="103"/>
  <c r="E3738" i="103"/>
  <c r="E3722" i="103"/>
  <c r="AJ541" i="94"/>
  <c r="W541" i="94" s="1"/>
  <c r="C542" i="94"/>
  <c r="V541" i="94"/>
  <c r="C524" i="94"/>
  <c r="AJ523" i="94"/>
  <c r="W523" i="94" s="1"/>
  <c r="V523" i="94"/>
  <c r="R2132" i="103"/>
  <c r="R3638" i="103"/>
  <c r="R3367" i="103"/>
  <c r="R2133" i="103"/>
  <c r="R3590" i="103"/>
  <c r="R3575" i="103"/>
  <c r="E3576" i="103"/>
  <c r="R3158" i="103"/>
  <c r="R3671" i="103"/>
  <c r="R3702" i="103"/>
  <c r="E3703" i="103"/>
  <c r="E3687" i="103"/>
  <c r="R3687" i="103" s="1"/>
  <c r="E3672" i="103"/>
  <c r="E3656" i="103"/>
  <c r="E3639" i="103"/>
  <c r="E3624" i="103"/>
  <c r="R3623" i="103"/>
  <c r="E3496" i="103"/>
  <c r="E3463" i="103"/>
  <c r="R3463" i="103" s="1"/>
  <c r="R3207" i="103"/>
  <c r="E3159" i="103"/>
  <c r="E3607" i="103"/>
  <c r="R3607" i="103" s="1"/>
  <c r="E3559" i="103"/>
  <c r="R3559" i="103" s="1"/>
  <c r="E3591" i="103"/>
  <c r="E3528" i="103"/>
  <c r="E3543" i="103"/>
  <c r="R3543" i="103" s="1"/>
  <c r="E3511" i="103"/>
  <c r="R3511" i="103" s="1"/>
  <c r="E3479" i="103"/>
  <c r="R3479" i="103" s="1"/>
  <c r="E3447" i="103"/>
  <c r="R3447" i="103" s="1"/>
  <c r="E3432" i="103"/>
  <c r="E3401" i="103"/>
  <c r="R3400" i="103"/>
  <c r="E3368" i="103"/>
  <c r="E3416" i="103"/>
  <c r="E3384" i="103"/>
  <c r="E3303" i="103"/>
  <c r="R3303" i="103" s="1"/>
  <c r="E3351" i="103"/>
  <c r="R3351" i="103" s="1"/>
  <c r="E3322" i="103"/>
  <c r="E3336" i="103"/>
  <c r="E3287" i="103"/>
  <c r="R3287" i="103" s="1"/>
  <c r="E3271" i="103"/>
  <c r="R3271" i="103" s="1"/>
  <c r="E3256" i="103"/>
  <c r="E3208" i="103"/>
  <c r="E3223" i="103"/>
  <c r="R3223" i="103" s="1"/>
  <c r="E3191" i="103"/>
  <c r="R3191" i="103" s="1"/>
  <c r="E3143" i="103"/>
  <c r="R3143" i="103" s="1"/>
  <c r="E3127" i="103"/>
  <c r="R3127" i="103" s="1"/>
  <c r="E646" i="103"/>
  <c r="E294" i="103"/>
  <c r="E2021" i="103"/>
  <c r="R2021" i="103" s="1"/>
  <c r="E3109" i="103"/>
  <c r="R3109" i="103" s="1"/>
  <c r="E2309" i="103"/>
  <c r="R2309" i="103" s="1"/>
  <c r="E3093" i="103"/>
  <c r="R3093" i="103" s="1"/>
  <c r="E1973" i="103"/>
  <c r="R1973" i="103" s="1"/>
  <c r="E2421" i="103"/>
  <c r="R2421" i="103" s="1"/>
  <c r="E166" i="103"/>
  <c r="E326" i="103"/>
  <c r="E6" i="103"/>
  <c r="E774" i="103"/>
  <c r="E2341" i="103"/>
  <c r="R2341" i="103" s="1"/>
  <c r="E3077" i="103"/>
  <c r="R3077" i="103" s="1"/>
  <c r="E2357" i="103"/>
  <c r="R2357" i="103" s="1"/>
  <c r="E3061" i="103"/>
  <c r="R3061" i="103" s="1"/>
  <c r="E3013" i="103"/>
  <c r="R3013" i="103" s="1"/>
  <c r="E2245" i="103"/>
  <c r="R2245" i="103" s="1"/>
  <c r="E2293" i="103"/>
  <c r="R2293" i="103" s="1"/>
  <c r="E1957" i="103"/>
  <c r="R1957" i="103" s="1"/>
  <c r="E151" i="103"/>
  <c r="R151" i="103" s="1"/>
  <c r="E630" i="103"/>
  <c r="E710" i="103"/>
  <c r="E86" i="103"/>
  <c r="R86" i="103" s="1"/>
  <c r="E2773" i="103"/>
  <c r="R2773" i="103" s="1"/>
  <c r="E2229" i="103"/>
  <c r="R2229" i="103" s="1"/>
  <c r="E1909" i="103"/>
  <c r="R1909" i="103" s="1"/>
  <c r="E2565" i="103"/>
  <c r="R2565" i="103" s="1"/>
  <c r="E2405" i="103"/>
  <c r="R2405" i="103" s="1"/>
  <c r="E55" i="103"/>
  <c r="R55" i="103" s="1"/>
  <c r="E390" i="103"/>
  <c r="E198" i="103"/>
  <c r="E742" i="103"/>
  <c r="E566" i="103"/>
  <c r="E422" i="103"/>
  <c r="R422" i="103" s="1"/>
  <c r="E22" i="103"/>
  <c r="E758" i="103"/>
  <c r="R758" i="103" s="1"/>
  <c r="E2197" i="103"/>
  <c r="R2197" i="103" s="1"/>
  <c r="E2053" i="103"/>
  <c r="R2053" i="103" s="1"/>
  <c r="E2501" i="103"/>
  <c r="R2501" i="103" s="1"/>
  <c r="E2549" i="103"/>
  <c r="R2549" i="103" s="1"/>
  <c r="E2581" i="103"/>
  <c r="E663" i="103"/>
  <c r="E2325" i="103"/>
  <c r="E2725" i="103"/>
  <c r="E2726" i="103" s="1"/>
  <c r="E39" i="103"/>
  <c r="E2981" i="103"/>
  <c r="E2389" i="103"/>
  <c r="E1989" i="103"/>
  <c r="E727" i="103"/>
  <c r="E695" i="103"/>
  <c r="E679" i="103"/>
  <c r="E615" i="103"/>
  <c r="E599" i="103"/>
  <c r="E583" i="103"/>
  <c r="E551" i="103"/>
  <c r="E535" i="103"/>
  <c r="E519" i="103"/>
  <c r="E503" i="103"/>
  <c r="E487" i="103"/>
  <c r="E471" i="103"/>
  <c r="E439" i="103"/>
  <c r="E406" i="103"/>
  <c r="E375" i="103"/>
  <c r="E359" i="103"/>
  <c r="E343" i="103"/>
  <c r="E311" i="103"/>
  <c r="E279" i="103"/>
  <c r="E262" i="103"/>
  <c r="E246" i="103"/>
  <c r="E231" i="103"/>
  <c r="E215" i="103"/>
  <c r="E183" i="103"/>
  <c r="E135" i="103"/>
  <c r="E120" i="103"/>
  <c r="E103" i="103"/>
  <c r="E71" i="103"/>
  <c r="E1780" i="103"/>
  <c r="E1748" i="103"/>
  <c r="E1828" i="103"/>
  <c r="E2085" i="103"/>
  <c r="E2533" i="103"/>
  <c r="E2789" i="103"/>
  <c r="E2821" i="103"/>
  <c r="E1668" i="103"/>
  <c r="E1796" i="103"/>
  <c r="E1844" i="103"/>
  <c r="E2149" i="103"/>
  <c r="E2677" i="103"/>
  <c r="E2837" i="103"/>
  <c r="E2597" i="103"/>
  <c r="E2869" i="103"/>
  <c r="E2037" i="103"/>
  <c r="E2805" i="103"/>
  <c r="E2741" i="103"/>
  <c r="E1652" i="103"/>
  <c r="E1700" i="103"/>
  <c r="E1716" i="103"/>
  <c r="E1860" i="103"/>
  <c r="E2997" i="103"/>
  <c r="E2709" i="103"/>
  <c r="E2485" i="103"/>
  <c r="E2661" i="103"/>
  <c r="E2693" i="103"/>
  <c r="E2613" i="103"/>
  <c r="E1764" i="103"/>
  <c r="E2965" i="103"/>
  <c r="E2213" i="103"/>
  <c r="E2373" i="103"/>
  <c r="E2437" i="103"/>
  <c r="E1636" i="103"/>
  <c r="E2885" i="103"/>
  <c r="E2645" i="103"/>
  <c r="E1893" i="103"/>
  <c r="E2517" i="103"/>
  <c r="E2469" i="103"/>
  <c r="E2453" i="103"/>
  <c r="E3045" i="103"/>
  <c r="E1812" i="103"/>
  <c r="E2117" i="103"/>
  <c r="E1941" i="103"/>
  <c r="E2069" i="103"/>
  <c r="E2757" i="103"/>
  <c r="E2005" i="103"/>
  <c r="E3029" i="103"/>
  <c r="E2933" i="103"/>
  <c r="E1684" i="103"/>
  <c r="E2101" i="103"/>
  <c r="E2165" i="103"/>
  <c r="E2901" i="103"/>
  <c r="E2629" i="103"/>
  <c r="E2277" i="103"/>
  <c r="E2917" i="103"/>
  <c r="E2261" i="103"/>
  <c r="E1925" i="103"/>
  <c r="E2949" i="103"/>
  <c r="E2181" i="103"/>
  <c r="E2853" i="103"/>
  <c r="E2134" i="103"/>
  <c r="E1732" i="103"/>
  <c r="E1876" i="103"/>
  <c r="E1619" i="103"/>
  <c r="E1603" i="103"/>
  <c r="E1587" i="103"/>
  <c r="E1571" i="103"/>
  <c r="E1555" i="103"/>
  <c r="E1539" i="103"/>
  <c r="E1523" i="103"/>
  <c r="E1507" i="103"/>
  <c r="E1491" i="103"/>
  <c r="E1475" i="103"/>
  <c r="E1459" i="103"/>
  <c r="E1443" i="103"/>
  <c r="E1427" i="103"/>
  <c r="E1411" i="103"/>
  <c r="E1395" i="103"/>
  <c r="E1379" i="103"/>
  <c r="E1363" i="103"/>
  <c r="R1587" i="103" l="1"/>
  <c r="R2677" i="103"/>
  <c r="R2917" i="103"/>
  <c r="R2453" i="103"/>
  <c r="R1668" i="103"/>
  <c r="R630" i="103"/>
  <c r="R1539" i="103"/>
  <c r="R2469" i="103"/>
  <c r="R1427" i="103"/>
  <c r="R2965" i="103"/>
  <c r="R22" i="103"/>
  <c r="S22" i="103"/>
  <c r="R774" i="103"/>
  <c r="R454" i="103"/>
  <c r="R2165" i="103"/>
  <c r="R2085" i="103"/>
  <c r="R1523" i="103"/>
  <c r="R3029" i="103"/>
  <c r="R2709" i="103"/>
  <c r="R2037" i="103"/>
  <c r="R71" i="103"/>
  <c r="S71" i="103"/>
  <c r="R455" i="103"/>
  <c r="R599" i="103"/>
  <c r="R39" i="103"/>
  <c r="S39" i="103"/>
  <c r="R1411" i="103"/>
  <c r="R2005" i="103"/>
  <c r="R2213" i="103"/>
  <c r="R2869" i="103"/>
  <c r="R103" i="103"/>
  <c r="S103" i="103"/>
  <c r="R1555" i="103"/>
  <c r="R2853" i="103"/>
  <c r="R2629" i="103"/>
  <c r="R2757" i="103"/>
  <c r="R2517" i="103"/>
  <c r="R1860" i="103"/>
  <c r="R2597" i="103"/>
  <c r="R2789" i="103"/>
  <c r="R120" i="103"/>
  <c r="R311" i="103"/>
  <c r="R487" i="103"/>
  <c r="R679" i="103"/>
  <c r="R1443" i="103"/>
  <c r="R1571" i="103"/>
  <c r="R2181" i="103"/>
  <c r="R2901" i="103"/>
  <c r="R2069" i="103"/>
  <c r="R1893" i="103"/>
  <c r="R1764" i="103"/>
  <c r="R1716" i="103"/>
  <c r="R2837" i="103"/>
  <c r="R2533" i="103"/>
  <c r="R135" i="103"/>
  <c r="R343" i="103"/>
  <c r="R503" i="103"/>
  <c r="R695" i="103"/>
  <c r="R663" i="103"/>
  <c r="R6" i="103"/>
  <c r="S6" i="103"/>
  <c r="R566" i="103"/>
  <c r="R326" i="103"/>
  <c r="R294" i="103"/>
  <c r="R2645" i="103"/>
  <c r="R183" i="103"/>
  <c r="R359" i="103"/>
  <c r="R1475" i="103"/>
  <c r="R1603" i="103"/>
  <c r="R2726" i="103"/>
  <c r="R2101" i="103"/>
  <c r="R2117" i="103"/>
  <c r="R2885" i="103"/>
  <c r="R2693" i="103"/>
  <c r="R1652" i="103"/>
  <c r="R2149" i="103"/>
  <c r="R1828" i="103"/>
  <c r="R215" i="103"/>
  <c r="R375" i="103"/>
  <c r="R535" i="103"/>
  <c r="R1989" i="103"/>
  <c r="R742" i="103"/>
  <c r="R166" i="103"/>
  <c r="R646" i="103"/>
  <c r="R2949" i="103"/>
  <c r="R1700" i="103"/>
  <c r="R519" i="103"/>
  <c r="R1491" i="103"/>
  <c r="R1925" i="103"/>
  <c r="R1812" i="103"/>
  <c r="R2661" i="103"/>
  <c r="R1748" i="103"/>
  <c r="R406" i="103"/>
  <c r="R2389" i="103"/>
  <c r="R198" i="103"/>
  <c r="R3239" i="103"/>
  <c r="E3240" i="103"/>
  <c r="R1459" i="103"/>
  <c r="R2613" i="103"/>
  <c r="R727" i="103"/>
  <c r="R1363" i="103"/>
  <c r="R1619" i="103"/>
  <c r="R1684" i="103"/>
  <c r="R1636" i="103"/>
  <c r="R2741" i="103"/>
  <c r="R1844" i="103"/>
  <c r="R231" i="103"/>
  <c r="R551" i="103"/>
  <c r="R1379" i="103"/>
  <c r="R1507" i="103"/>
  <c r="R1876" i="103"/>
  <c r="R2261" i="103"/>
  <c r="R2933" i="103"/>
  <c r="R3045" i="103"/>
  <c r="R2437" i="103"/>
  <c r="R2485" i="103"/>
  <c r="R2805" i="103"/>
  <c r="R1796" i="103"/>
  <c r="R1780" i="103"/>
  <c r="R246" i="103"/>
  <c r="R439" i="103"/>
  <c r="R583" i="103"/>
  <c r="R2981" i="103"/>
  <c r="R390" i="103"/>
  <c r="R710" i="103"/>
  <c r="R3175" i="103"/>
  <c r="E3176" i="103"/>
  <c r="R1732" i="103"/>
  <c r="R262" i="103"/>
  <c r="R1941" i="103"/>
  <c r="R1395" i="103"/>
  <c r="R2373" i="103"/>
  <c r="R2277" i="103"/>
  <c r="R2997" i="103"/>
  <c r="R2821" i="103"/>
  <c r="R279" i="103"/>
  <c r="R471" i="103"/>
  <c r="R615" i="103"/>
  <c r="R2725" i="103"/>
  <c r="R662" i="103"/>
  <c r="T2325" i="103"/>
  <c r="AC2325" i="103"/>
  <c r="U2325" i="103" s="1"/>
  <c r="D4225" i="103"/>
  <c r="R4225" i="103" s="1"/>
  <c r="AJ585" i="94"/>
  <c r="W585" i="94" s="1"/>
  <c r="V585" i="94"/>
  <c r="C586" i="94"/>
  <c r="R2325" i="103"/>
  <c r="E4174" i="103"/>
  <c r="E4159" i="103"/>
  <c r="R4159" i="103" s="1"/>
  <c r="E4143" i="103"/>
  <c r="E4128" i="103"/>
  <c r="R4128" i="103" s="1"/>
  <c r="E4111" i="103"/>
  <c r="R4111" i="103" s="1"/>
  <c r="E4096" i="103"/>
  <c r="R4096" i="103" s="1"/>
  <c r="E4079" i="103"/>
  <c r="R4079" i="103" s="1"/>
  <c r="E4064" i="103"/>
  <c r="R4064" i="103" s="1"/>
  <c r="E4048" i="103"/>
  <c r="R4048" i="103" s="1"/>
  <c r="E4031" i="103"/>
  <c r="R4031" i="103" s="1"/>
  <c r="E4015" i="103"/>
  <c r="R4015" i="103" s="1"/>
  <c r="E3999" i="103"/>
  <c r="E3983" i="103"/>
  <c r="R3738" i="103"/>
  <c r="C565" i="94"/>
  <c r="AJ564" i="94"/>
  <c r="W564" i="94" s="1"/>
  <c r="R3898" i="103"/>
  <c r="R3914" i="103"/>
  <c r="R3946" i="103"/>
  <c r="R3865" i="103"/>
  <c r="R3882" i="103"/>
  <c r="E3964" i="103"/>
  <c r="E3947" i="103"/>
  <c r="E3932" i="103"/>
  <c r="E3899" i="103"/>
  <c r="E3915" i="103"/>
  <c r="E3850" i="103"/>
  <c r="E3835" i="103"/>
  <c r="E3866" i="103"/>
  <c r="E3883" i="103"/>
  <c r="E3804" i="103"/>
  <c r="E3787" i="103"/>
  <c r="E3820" i="103"/>
  <c r="E3771" i="103"/>
  <c r="E3755" i="103"/>
  <c r="E3739" i="103"/>
  <c r="E3723" i="103"/>
  <c r="V542" i="94"/>
  <c r="C543" i="94"/>
  <c r="AJ542" i="94"/>
  <c r="W542" i="94" s="1"/>
  <c r="C525" i="94"/>
  <c r="AJ524" i="94"/>
  <c r="W524" i="94" s="1"/>
  <c r="V524" i="94"/>
  <c r="R3591" i="103"/>
  <c r="R2134" i="103"/>
  <c r="R3159" i="103"/>
  <c r="E2582" i="103"/>
  <c r="R2581" i="103"/>
  <c r="E3577" i="103"/>
  <c r="R3576" i="103"/>
  <c r="R3639" i="103"/>
  <c r="R3703" i="103"/>
  <c r="E3704" i="103"/>
  <c r="E3688" i="103"/>
  <c r="E3673" i="103"/>
  <c r="R3672" i="103"/>
  <c r="E3657" i="103"/>
  <c r="R3656" i="103"/>
  <c r="E3640" i="103"/>
  <c r="E3625" i="103"/>
  <c r="R3624" i="103"/>
  <c r="R3496" i="103"/>
  <c r="E3497" i="103"/>
  <c r="E3464" i="103"/>
  <c r="E3160" i="103"/>
  <c r="E3592" i="103"/>
  <c r="E3560" i="103"/>
  <c r="E3608" i="103"/>
  <c r="E3512" i="103"/>
  <c r="E3544" i="103"/>
  <c r="E3529" i="103"/>
  <c r="R3528" i="103"/>
  <c r="E3448" i="103"/>
  <c r="E3480" i="103"/>
  <c r="E3433" i="103"/>
  <c r="R3432" i="103"/>
  <c r="E3417" i="103"/>
  <c r="R3416" i="103"/>
  <c r="E3369" i="103"/>
  <c r="R3368" i="103"/>
  <c r="E3402" i="103"/>
  <c r="E3385" i="103"/>
  <c r="R3384" i="103"/>
  <c r="E3337" i="103"/>
  <c r="R3336" i="103"/>
  <c r="E3323" i="103"/>
  <c r="E3352" i="103"/>
  <c r="E3304" i="103"/>
  <c r="E3272" i="103"/>
  <c r="E3288" i="103"/>
  <c r="E3257" i="103"/>
  <c r="R3256" i="103"/>
  <c r="E3224" i="103"/>
  <c r="E3209" i="103"/>
  <c r="R3208" i="103"/>
  <c r="E3192" i="103"/>
  <c r="E3144" i="103"/>
  <c r="E3128" i="103"/>
  <c r="E23" i="103"/>
  <c r="E2294" i="103"/>
  <c r="R2294" i="103" s="1"/>
  <c r="E3062" i="103"/>
  <c r="R3062" i="103" s="1"/>
  <c r="E167" i="103"/>
  <c r="E2054" i="103"/>
  <c r="R2054" i="103" s="1"/>
  <c r="E423" i="103"/>
  <c r="R423" i="103" s="1"/>
  <c r="E567" i="103"/>
  <c r="E56" i="103"/>
  <c r="R56" i="103" s="1"/>
  <c r="E2406" i="103"/>
  <c r="R2406" i="103" s="1"/>
  <c r="E2774" i="103"/>
  <c r="R2774" i="103" s="1"/>
  <c r="E775" i="103"/>
  <c r="E3094" i="103"/>
  <c r="R3094" i="103" s="1"/>
  <c r="E199" i="103"/>
  <c r="E2358" i="103"/>
  <c r="R2358" i="103" s="1"/>
  <c r="E2198" i="103"/>
  <c r="R2198" i="103" s="1"/>
  <c r="E2566" i="103"/>
  <c r="R2566" i="103" s="1"/>
  <c r="E152" i="103"/>
  <c r="R152" i="103" s="1"/>
  <c r="E2310" i="103"/>
  <c r="R2310" i="103" s="1"/>
  <c r="E647" i="103"/>
  <c r="E40" i="103"/>
  <c r="E2550" i="103"/>
  <c r="R2550" i="103" s="1"/>
  <c r="E759" i="103"/>
  <c r="R759" i="103" s="1"/>
  <c r="E711" i="103"/>
  <c r="E2246" i="103"/>
  <c r="R2246" i="103" s="1"/>
  <c r="E3078" i="103"/>
  <c r="R3078" i="103" s="1"/>
  <c r="E7" i="103"/>
  <c r="E327" i="103"/>
  <c r="E2422" i="103"/>
  <c r="R2422" i="103" s="1"/>
  <c r="E3110" i="103"/>
  <c r="R3110" i="103" s="1"/>
  <c r="E1910" i="103"/>
  <c r="R1910" i="103" s="1"/>
  <c r="E743" i="103"/>
  <c r="E1958" i="103"/>
  <c r="R1958" i="103" s="1"/>
  <c r="E3014" i="103"/>
  <c r="R3014" i="103" s="1"/>
  <c r="E2342" i="103"/>
  <c r="R2342" i="103" s="1"/>
  <c r="E631" i="103"/>
  <c r="E1974" i="103"/>
  <c r="R1974" i="103" s="1"/>
  <c r="E2022" i="103"/>
  <c r="R2022" i="103" s="1"/>
  <c r="E391" i="103"/>
  <c r="E2502" i="103"/>
  <c r="R2502" i="103" s="1"/>
  <c r="E2230" i="103"/>
  <c r="R2230" i="103" s="1"/>
  <c r="E664" i="103"/>
  <c r="E87" i="103"/>
  <c r="R87" i="103" s="1"/>
  <c r="E295" i="103"/>
  <c r="E1990" i="103"/>
  <c r="E2982" i="103"/>
  <c r="E2326" i="103"/>
  <c r="E2390" i="103"/>
  <c r="E1797" i="103"/>
  <c r="E1829" i="103"/>
  <c r="E1845" i="103"/>
  <c r="E1781" i="103"/>
  <c r="E1701" i="103"/>
  <c r="E1861" i="103"/>
  <c r="E1653" i="103"/>
  <c r="E1749" i="103"/>
  <c r="E1669" i="103"/>
  <c r="E1637" i="103"/>
  <c r="E1813" i="103"/>
  <c r="E728" i="103"/>
  <c r="E696" i="103"/>
  <c r="E680" i="103"/>
  <c r="E616" i="103"/>
  <c r="E600" i="103"/>
  <c r="E584" i="103"/>
  <c r="E552" i="103"/>
  <c r="E536" i="103"/>
  <c r="E520" i="103"/>
  <c r="E504" i="103"/>
  <c r="E488" i="103"/>
  <c r="E472" i="103"/>
  <c r="E456" i="103"/>
  <c r="E440" i="103"/>
  <c r="E407" i="103"/>
  <c r="E376" i="103"/>
  <c r="E360" i="103"/>
  <c r="E344" i="103"/>
  <c r="E312" i="103"/>
  <c r="E280" i="103"/>
  <c r="E263" i="103"/>
  <c r="E247" i="103"/>
  <c r="E232" i="103"/>
  <c r="E216" i="103"/>
  <c r="E184" i="103"/>
  <c r="E136" i="103"/>
  <c r="E121" i="103"/>
  <c r="E104" i="103"/>
  <c r="E72" i="103"/>
  <c r="E1428" i="103"/>
  <c r="E2630" i="103"/>
  <c r="E2758" i="103"/>
  <c r="E2454" i="103"/>
  <c r="E2646" i="103"/>
  <c r="E2438" i="103"/>
  <c r="E2966" i="103"/>
  <c r="E2614" i="103"/>
  <c r="E1717" i="103"/>
  <c r="E1460" i="103"/>
  <c r="E1492" i="103"/>
  <c r="E1556" i="103"/>
  <c r="E2727" i="103"/>
  <c r="E2486" i="103"/>
  <c r="E2806" i="103"/>
  <c r="E2838" i="103"/>
  <c r="E2790" i="103"/>
  <c r="E1508" i="103"/>
  <c r="E1733" i="103"/>
  <c r="E2902" i="103"/>
  <c r="E2934" i="103"/>
  <c r="E2070" i="103"/>
  <c r="E2470" i="103"/>
  <c r="E2886" i="103"/>
  <c r="E2854" i="103"/>
  <c r="E1926" i="103"/>
  <c r="E2710" i="103"/>
  <c r="E2038" i="103"/>
  <c r="E2678" i="103"/>
  <c r="E2534" i="103"/>
  <c r="E1524" i="103"/>
  <c r="E1572" i="103"/>
  <c r="E2166" i="103"/>
  <c r="E3030" i="103"/>
  <c r="E1942" i="103"/>
  <c r="E2518" i="103"/>
  <c r="E2374" i="103"/>
  <c r="E1444" i="103"/>
  <c r="E1476" i="103"/>
  <c r="E1588" i="103"/>
  <c r="E2182" i="103"/>
  <c r="E2262" i="103"/>
  <c r="E2694" i="103"/>
  <c r="E2870" i="103"/>
  <c r="E2150" i="103"/>
  <c r="E2086" i="103"/>
  <c r="E1364" i="103"/>
  <c r="E1604" i="103"/>
  <c r="E1620" i="103"/>
  <c r="E2278" i="103"/>
  <c r="E2102" i="103"/>
  <c r="E2006" i="103"/>
  <c r="E2118" i="103"/>
  <c r="E3046" i="103"/>
  <c r="E1894" i="103"/>
  <c r="E2214" i="103"/>
  <c r="E1765" i="103"/>
  <c r="E1396" i="103"/>
  <c r="E1412" i="103"/>
  <c r="E1685" i="103"/>
  <c r="E2950" i="103"/>
  <c r="E2918" i="103"/>
  <c r="E2662" i="103"/>
  <c r="E2998" i="103"/>
  <c r="E2742" i="103"/>
  <c r="E2598" i="103"/>
  <c r="E2822" i="103"/>
  <c r="E2135" i="103"/>
  <c r="E1380" i="103"/>
  <c r="E1540" i="103"/>
  <c r="E1877" i="103"/>
  <c r="E1347" i="103"/>
  <c r="E1331" i="103"/>
  <c r="R1331" i="103" s="1"/>
  <c r="E1315" i="103"/>
  <c r="E1299" i="103"/>
  <c r="E1283" i="103"/>
  <c r="E1267" i="103"/>
  <c r="E1251" i="103"/>
  <c r="E1235" i="103"/>
  <c r="E1219" i="103"/>
  <c r="E1203" i="103"/>
  <c r="E1187" i="103"/>
  <c r="E1171" i="103"/>
  <c r="E1155" i="103"/>
  <c r="E1139" i="103"/>
  <c r="E1123" i="103"/>
  <c r="E1107" i="103"/>
  <c r="E1091" i="103"/>
  <c r="E1075" i="103"/>
  <c r="E1059" i="103"/>
  <c r="E1043" i="103"/>
  <c r="E1027" i="103"/>
  <c r="E1011" i="103"/>
  <c r="E995" i="103"/>
  <c r="E979" i="103"/>
  <c r="E963" i="103"/>
  <c r="E947" i="103"/>
  <c r="E931" i="103"/>
  <c r="E915" i="103"/>
  <c r="E899" i="103"/>
  <c r="E883" i="103"/>
  <c r="R883" i="103" s="1"/>
  <c r="E867" i="103"/>
  <c r="E851" i="103"/>
  <c r="E835" i="103"/>
  <c r="E819" i="103"/>
  <c r="E803" i="103"/>
  <c r="E787" i="103"/>
  <c r="R1059" i="103" l="1"/>
  <c r="R1187" i="103"/>
  <c r="R2598" i="103"/>
  <c r="R1396" i="103"/>
  <c r="R2278" i="103"/>
  <c r="R2262" i="103"/>
  <c r="R3030" i="103"/>
  <c r="R1926" i="103"/>
  <c r="R1508" i="103"/>
  <c r="R1460" i="103"/>
  <c r="R2630" i="103"/>
  <c r="R232" i="103"/>
  <c r="R407" i="103"/>
  <c r="R552" i="103"/>
  <c r="R1637" i="103"/>
  <c r="R1829" i="103"/>
  <c r="R664" i="103"/>
  <c r="R23" i="103"/>
  <c r="S23" i="103"/>
  <c r="R1765" i="103"/>
  <c r="R1620" i="103"/>
  <c r="R2182" i="103"/>
  <c r="R2166" i="103"/>
  <c r="R2854" i="103"/>
  <c r="R2790" i="103"/>
  <c r="R1717" i="103"/>
  <c r="R1428" i="103"/>
  <c r="R247" i="103"/>
  <c r="R440" i="103"/>
  <c r="R584" i="103"/>
  <c r="R1797" i="103"/>
  <c r="E3241" i="103"/>
  <c r="R3240" i="103"/>
  <c r="R947" i="103"/>
  <c r="R2998" i="103"/>
  <c r="R72" i="103"/>
  <c r="S72" i="103"/>
  <c r="R1075" i="103"/>
  <c r="R963" i="103"/>
  <c r="R1572" i="103"/>
  <c r="R567" i="103"/>
  <c r="R851" i="103"/>
  <c r="R1107" i="103"/>
  <c r="R1235" i="103"/>
  <c r="R1877" i="103"/>
  <c r="R2662" i="103"/>
  <c r="R1894" i="103"/>
  <c r="R1364" i="103"/>
  <c r="R1476" i="103"/>
  <c r="R1524" i="103"/>
  <c r="R2470" i="103"/>
  <c r="R2806" i="103"/>
  <c r="R2966" i="103"/>
  <c r="R104" i="103"/>
  <c r="S104" i="103"/>
  <c r="R280" i="103"/>
  <c r="R472" i="103"/>
  <c r="R616" i="103"/>
  <c r="R1653" i="103"/>
  <c r="R391" i="103"/>
  <c r="R803" i="103"/>
  <c r="R1347" i="103"/>
  <c r="R743" i="103"/>
  <c r="R867" i="103"/>
  <c r="R995" i="103"/>
  <c r="R1123" i="103"/>
  <c r="R1251" i="103"/>
  <c r="R1540" i="103"/>
  <c r="R2918" i="103"/>
  <c r="R3046" i="103"/>
  <c r="R2086" i="103"/>
  <c r="R1444" i="103"/>
  <c r="R2534" i="103"/>
  <c r="R2070" i="103"/>
  <c r="R2486" i="103"/>
  <c r="R2438" i="103"/>
  <c r="R121" i="103"/>
  <c r="R312" i="103"/>
  <c r="R488" i="103"/>
  <c r="R680" i="103"/>
  <c r="R1861" i="103"/>
  <c r="R2982" i="103"/>
  <c r="R199" i="103"/>
  <c r="R1203" i="103"/>
  <c r="R1219" i="103"/>
  <c r="R2214" i="103"/>
  <c r="R1588" i="103"/>
  <c r="R2886" i="103"/>
  <c r="R2838" i="103"/>
  <c r="R2614" i="103"/>
  <c r="R263" i="103"/>
  <c r="R456" i="103"/>
  <c r="R600" i="103"/>
  <c r="R2390" i="103"/>
  <c r="R711" i="103"/>
  <c r="R979" i="103"/>
  <c r="R1011" i="103"/>
  <c r="R1139" i="103"/>
  <c r="R1267" i="103"/>
  <c r="R1380" i="103"/>
  <c r="R2950" i="103"/>
  <c r="R2118" i="103"/>
  <c r="R2150" i="103"/>
  <c r="R2374" i="103"/>
  <c r="R2678" i="103"/>
  <c r="R2934" i="103"/>
  <c r="R2727" i="103"/>
  <c r="R2646" i="103"/>
  <c r="R136" i="103"/>
  <c r="R344" i="103"/>
  <c r="R504" i="103"/>
  <c r="R696" i="103"/>
  <c r="R1701" i="103"/>
  <c r="R1990" i="103"/>
  <c r="R40" i="103"/>
  <c r="S40" i="103"/>
  <c r="R167" i="103"/>
  <c r="R819" i="103"/>
  <c r="R2742" i="103"/>
  <c r="R1091" i="103"/>
  <c r="R1155" i="103"/>
  <c r="R2006" i="103"/>
  <c r="R2870" i="103"/>
  <c r="R2038" i="103"/>
  <c r="R2902" i="103"/>
  <c r="R1556" i="103"/>
  <c r="R2454" i="103"/>
  <c r="R184" i="103"/>
  <c r="R360" i="103"/>
  <c r="R520" i="103"/>
  <c r="R728" i="103"/>
  <c r="R1781" i="103"/>
  <c r="R295" i="103"/>
  <c r="R631" i="103"/>
  <c r="R327" i="103"/>
  <c r="R647" i="103"/>
  <c r="R775" i="103"/>
  <c r="R2582" i="103"/>
  <c r="E3177" i="103"/>
  <c r="R3176" i="103"/>
  <c r="R1604" i="103"/>
  <c r="R899" i="103"/>
  <c r="R1027" i="103"/>
  <c r="R1283" i="103"/>
  <c r="R1685" i="103"/>
  <c r="R2518" i="103"/>
  <c r="R787" i="103"/>
  <c r="R915" i="103"/>
  <c r="R1171" i="103"/>
  <c r="R1299" i="103"/>
  <c r="R2822" i="103"/>
  <c r="R1412" i="103"/>
  <c r="R2102" i="103"/>
  <c r="R2694" i="103"/>
  <c r="R1942" i="103"/>
  <c r="R2710" i="103"/>
  <c r="R1733" i="103"/>
  <c r="R1492" i="103"/>
  <c r="R2758" i="103"/>
  <c r="R216" i="103"/>
  <c r="R376" i="103"/>
  <c r="R536" i="103"/>
  <c r="R1813" i="103"/>
  <c r="R1845" i="103"/>
  <c r="R7" i="103"/>
  <c r="S7" i="103"/>
  <c r="R1043" i="103"/>
  <c r="AC1043" i="103"/>
  <c r="U1043" i="103" s="1"/>
  <c r="T1043" i="103"/>
  <c r="R931" i="103"/>
  <c r="AC931" i="103"/>
  <c r="U931" i="103" s="1"/>
  <c r="T931" i="103"/>
  <c r="R835" i="103"/>
  <c r="AC835" i="103"/>
  <c r="U835" i="103" s="1"/>
  <c r="T835" i="103"/>
  <c r="T2326" i="103"/>
  <c r="AC2326" i="103"/>
  <c r="U2326" i="103" s="1"/>
  <c r="E2583" i="103"/>
  <c r="AM586" i="94"/>
  <c r="AJ586" i="94"/>
  <c r="C587" i="94"/>
  <c r="E1991" i="103"/>
  <c r="E1992" i="103" s="1"/>
  <c r="E1702" i="103"/>
  <c r="E665" i="103"/>
  <c r="E4175" i="103"/>
  <c r="E4160" i="103"/>
  <c r="R4160" i="103" s="1"/>
  <c r="E4144" i="103"/>
  <c r="E4129" i="103"/>
  <c r="E4112" i="103"/>
  <c r="R4112" i="103" s="1"/>
  <c r="E4097" i="103"/>
  <c r="E4080" i="103"/>
  <c r="R4080" i="103" s="1"/>
  <c r="E4065" i="103"/>
  <c r="E4049" i="103"/>
  <c r="E4032" i="103"/>
  <c r="R4032" i="103" s="1"/>
  <c r="E4016" i="103"/>
  <c r="R4016" i="103" s="1"/>
  <c r="E4000" i="103"/>
  <c r="E3984" i="103"/>
  <c r="C566" i="94"/>
  <c r="AJ565" i="94"/>
  <c r="W565" i="94" s="1"/>
  <c r="R3947" i="103"/>
  <c r="R3883" i="103"/>
  <c r="R3866" i="103"/>
  <c r="E3965" i="103"/>
  <c r="D3964" i="103"/>
  <c r="R3964" i="103" s="1"/>
  <c r="E3948" i="103"/>
  <c r="E3933" i="103"/>
  <c r="D3932" i="103"/>
  <c r="R3932" i="103" s="1"/>
  <c r="E3836" i="103"/>
  <c r="E3851" i="103"/>
  <c r="E3884" i="103"/>
  <c r="E3916" i="103"/>
  <c r="E3867" i="103"/>
  <c r="E3900" i="103"/>
  <c r="D3820" i="103"/>
  <c r="R3820" i="103" s="1"/>
  <c r="E3821" i="103"/>
  <c r="E3788" i="103"/>
  <c r="E3805" i="103"/>
  <c r="D3804" i="103"/>
  <c r="R3804" i="103" s="1"/>
  <c r="E3772" i="103"/>
  <c r="E3756" i="103"/>
  <c r="E3740" i="103"/>
  <c r="R3739" i="103"/>
  <c r="E3724" i="103"/>
  <c r="R3723" i="103"/>
  <c r="C544" i="94"/>
  <c r="AJ543" i="94"/>
  <c r="W543" i="94" s="1"/>
  <c r="V543" i="94"/>
  <c r="C526" i="94"/>
  <c r="V525" i="94"/>
  <c r="AJ525" i="94"/>
  <c r="W525" i="94" s="1"/>
  <c r="E41" i="103"/>
  <c r="S41" i="103" s="1"/>
  <c r="E2983" i="103"/>
  <c r="R1315" i="103"/>
  <c r="R2135" i="103"/>
  <c r="E1750" i="103"/>
  <c r="R1749" i="103"/>
  <c r="E2327" i="103"/>
  <c r="R2326" i="103"/>
  <c r="E3578" i="103"/>
  <c r="E1670" i="103"/>
  <c r="R1669" i="103"/>
  <c r="E3705" i="103"/>
  <c r="R3704" i="103"/>
  <c r="E3689" i="103"/>
  <c r="R3688" i="103"/>
  <c r="E3674" i="103"/>
  <c r="E3658" i="103"/>
  <c r="E3641" i="103"/>
  <c r="R3640" i="103"/>
  <c r="E3626" i="103"/>
  <c r="E3498" i="103"/>
  <c r="R3464" i="103"/>
  <c r="E3465" i="103"/>
  <c r="R3160" i="103"/>
  <c r="E3161" i="103"/>
  <c r="E3609" i="103"/>
  <c r="R3608" i="103"/>
  <c r="E3561" i="103"/>
  <c r="R3560" i="103"/>
  <c r="E3593" i="103"/>
  <c r="R3592" i="103"/>
  <c r="E3530" i="103"/>
  <c r="E3545" i="103"/>
  <c r="R3544" i="103"/>
  <c r="E3513" i="103"/>
  <c r="R3512" i="103"/>
  <c r="E3434" i="103"/>
  <c r="E3481" i="103"/>
  <c r="R3480" i="103"/>
  <c r="E3449" i="103"/>
  <c r="R3448" i="103"/>
  <c r="E3403" i="103"/>
  <c r="E3370" i="103"/>
  <c r="E3386" i="103"/>
  <c r="E3418" i="103"/>
  <c r="E3353" i="103"/>
  <c r="R3352" i="103"/>
  <c r="E3324" i="103"/>
  <c r="E3338" i="103"/>
  <c r="E3305" i="103"/>
  <c r="R3304" i="103"/>
  <c r="E3273" i="103"/>
  <c r="R3272" i="103"/>
  <c r="E3258" i="103"/>
  <c r="E3289" i="103"/>
  <c r="R3288" i="103"/>
  <c r="E3210" i="103"/>
  <c r="E3225" i="103"/>
  <c r="R3224" i="103"/>
  <c r="E3193" i="103"/>
  <c r="R3192" i="103"/>
  <c r="E3145" i="103"/>
  <c r="R3144" i="103"/>
  <c r="E3129" i="103"/>
  <c r="R3128" i="103"/>
  <c r="E296" i="103"/>
  <c r="E744" i="103"/>
  <c r="E2423" i="103"/>
  <c r="R2423" i="103" s="1"/>
  <c r="E3079" i="103"/>
  <c r="R3079" i="103" s="1"/>
  <c r="E2551" i="103"/>
  <c r="R2551" i="103" s="1"/>
  <c r="E2567" i="103"/>
  <c r="R2567" i="103" s="1"/>
  <c r="E2359" i="103"/>
  <c r="R2359" i="103" s="1"/>
  <c r="E3095" i="103"/>
  <c r="R3095" i="103" s="1"/>
  <c r="E392" i="103"/>
  <c r="E1975" i="103"/>
  <c r="R1975" i="103" s="1"/>
  <c r="E328" i="103"/>
  <c r="E200" i="103"/>
  <c r="E2407" i="103"/>
  <c r="R2407" i="103" s="1"/>
  <c r="E24" i="103"/>
  <c r="E2231" i="103"/>
  <c r="R2231" i="103" s="1"/>
  <c r="E632" i="103"/>
  <c r="E3015" i="103"/>
  <c r="R3015" i="103" s="1"/>
  <c r="E884" i="103"/>
  <c r="E885" i="103" s="1"/>
  <c r="R885" i="103" s="1"/>
  <c r="E88" i="103"/>
  <c r="R88" i="103" s="1"/>
  <c r="E1911" i="103"/>
  <c r="R1911" i="103" s="1"/>
  <c r="E2247" i="103"/>
  <c r="R2247" i="103" s="1"/>
  <c r="E2311" i="103"/>
  <c r="R2311" i="103" s="1"/>
  <c r="E2199" i="103"/>
  <c r="R2199" i="103" s="1"/>
  <c r="E776" i="103"/>
  <c r="E57" i="103"/>
  <c r="E2055" i="103"/>
  <c r="R2055" i="103" s="1"/>
  <c r="E3063" i="103"/>
  <c r="R3063" i="103" s="1"/>
  <c r="E712" i="103"/>
  <c r="E568" i="103"/>
  <c r="E2503" i="103"/>
  <c r="R2503" i="103" s="1"/>
  <c r="E1959" i="103"/>
  <c r="R1959" i="103" s="1"/>
  <c r="E3111" i="103"/>
  <c r="R3111" i="103" s="1"/>
  <c r="E760" i="103"/>
  <c r="R760" i="103" s="1"/>
  <c r="E153" i="103"/>
  <c r="E1332" i="103"/>
  <c r="E1333" i="103" s="1"/>
  <c r="E2391" i="103"/>
  <c r="E2023" i="103"/>
  <c r="R2023" i="103" s="1"/>
  <c r="E8" i="103"/>
  <c r="E648" i="103"/>
  <c r="E2775" i="103"/>
  <c r="R2775" i="103" s="1"/>
  <c r="E2295" i="103"/>
  <c r="R2295" i="103" s="1"/>
  <c r="E2343" i="103"/>
  <c r="R2343" i="103" s="1"/>
  <c r="E424" i="103"/>
  <c r="R424" i="103" s="1"/>
  <c r="E168" i="103"/>
  <c r="E1798" i="103"/>
  <c r="E1799" i="103" s="1"/>
  <c r="E1589" i="103"/>
  <c r="E1862" i="103"/>
  <c r="E1863" i="103" s="1"/>
  <c r="E1830" i="103"/>
  <c r="E1814" i="103"/>
  <c r="E1846" i="103"/>
  <c r="E1782" i="103"/>
  <c r="E1573" i="103"/>
  <c r="E1509" i="103"/>
  <c r="E1510" i="103" s="1"/>
  <c r="E1654" i="103"/>
  <c r="E1397" i="103"/>
  <c r="E1445" i="103"/>
  <c r="E1413" i="103"/>
  <c r="E1429" i="103"/>
  <c r="E1525" i="103"/>
  <c r="E1638" i="103"/>
  <c r="E1686" i="103"/>
  <c r="E1493" i="103"/>
  <c r="E1557" i="103"/>
  <c r="E1381" i="103"/>
  <c r="E1621" i="103"/>
  <c r="E1365" i="103"/>
  <c r="E1461" i="103"/>
  <c r="E1477" i="103"/>
  <c r="E1605" i="103"/>
  <c r="E729" i="103"/>
  <c r="E697" i="103"/>
  <c r="E681" i="103"/>
  <c r="E666" i="103"/>
  <c r="E617" i="103"/>
  <c r="E601" i="103"/>
  <c r="E585" i="103"/>
  <c r="E553" i="103"/>
  <c r="E537" i="103"/>
  <c r="E521" i="103"/>
  <c r="E505" i="103"/>
  <c r="E489" i="103"/>
  <c r="E473" i="103"/>
  <c r="E457" i="103"/>
  <c r="E441" i="103"/>
  <c r="E408" i="103"/>
  <c r="E377" i="103"/>
  <c r="E361" i="103"/>
  <c r="E345" i="103"/>
  <c r="E313" i="103"/>
  <c r="E281" i="103"/>
  <c r="E264" i="103"/>
  <c r="E248" i="103"/>
  <c r="E233" i="103"/>
  <c r="E217" i="103"/>
  <c r="E185" i="103"/>
  <c r="E137" i="103"/>
  <c r="E122" i="103"/>
  <c r="E105" i="103"/>
  <c r="E73" i="103"/>
  <c r="S73" i="103" s="1"/>
  <c r="E1172" i="103"/>
  <c r="E1092" i="103"/>
  <c r="E1236" i="103"/>
  <c r="E2951" i="103"/>
  <c r="E2279" i="103"/>
  <c r="E2151" i="103"/>
  <c r="E2584" i="103"/>
  <c r="E2471" i="103"/>
  <c r="E2759" i="103"/>
  <c r="E1044" i="103"/>
  <c r="E1060" i="103"/>
  <c r="E1140" i="103"/>
  <c r="E2599" i="103"/>
  <c r="E2663" i="103"/>
  <c r="E2695" i="103"/>
  <c r="E2375" i="103"/>
  <c r="E2791" i="103"/>
  <c r="E2615" i="103"/>
  <c r="E852" i="103"/>
  <c r="E948" i="103"/>
  <c r="E1188" i="103"/>
  <c r="E1252" i="103"/>
  <c r="E2007" i="103"/>
  <c r="E3031" i="103"/>
  <c r="E2039" i="103"/>
  <c r="E2903" i="103"/>
  <c r="E2487" i="103"/>
  <c r="E2647" i="103"/>
  <c r="E2631" i="103"/>
  <c r="E916" i="103"/>
  <c r="E868" i="103"/>
  <c r="E900" i="103"/>
  <c r="E932" i="103"/>
  <c r="E1108" i="103"/>
  <c r="E1541" i="103"/>
  <c r="E1766" i="103"/>
  <c r="E2087" i="103"/>
  <c r="E2871" i="103"/>
  <c r="E1927" i="103"/>
  <c r="E2328" i="103"/>
  <c r="E2839" i="103"/>
  <c r="E1156" i="103"/>
  <c r="E1268" i="103"/>
  <c r="E2743" i="103"/>
  <c r="E3047" i="103"/>
  <c r="E2263" i="103"/>
  <c r="E2519" i="103"/>
  <c r="E2535" i="103"/>
  <c r="E2071" i="103"/>
  <c r="E1734" i="103"/>
  <c r="E2967" i="103"/>
  <c r="E804" i="103"/>
  <c r="E1076" i="103"/>
  <c r="E2919" i="103"/>
  <c r="E2103" i="103"/>
  <c r="E2167" i="103"/>
  <c r="E2711" i="103"/>
  <c r="E2728" i="103"/>
  <c r="E2455" i="103"/>
  <c r="E964" i="103"/>
  <c r="E1028" i="103"/>
  <c r="E1124" i="103"/>
  <c r="E1220" i="103"/>
  <c r="E1284" i="103"/>
  <c r="E2823" i="103"/>
  <c r="E2215" i="103"/>
  <c r="E2984" i="103"/>
  <c r="E2855" i="103"/>
  <c r="E2887" i="103"/>
  <c r="E1718" i="103"/>
  <c r="E2999" i="103"/>
  <c r="E1895" i="103"/>
  <c r="E2119" i="103"/>
  <c r="E2183" i="103"/>
  <c r="E1943" i="103"/>
  <c r="E2679" i="103"/>
  <c r="E2935" i="103"/>
  <c r="E2807" i="103"/>
  <c r="E2439" i="103"/>
  <c r="E2136" i="103"/>
  <c r="E996" i="103"/>
  <c r="E1300" i="103"/>
  <c r="E1878" i="103"/>
  <c r="E1751" i="103"/>
  <c r="E1671" i="103"/>
  <c r="E1348" i="103"/>
  <c r="E1316" i="103"/>
  <c r="E1204" i="103"/>
  <c r="E980" i="103"/>
  <c r="E1012" i="103"/>
  <c r="E836" i="103"/>
  <c r="E820" i="103"/>
  <c r="E788" i="103"/>
  <c r="R2" i="103"/>
  <c r="AC2" i="103"/>
  <c r="AB2" i="103"/>
  <c r="AA2" i="103"/>
  <c r="Z2" i="103"/>
  <c r="Y2" i="103"/>
  <c r="R2728" i="103" l="1"/>
  <c r="R8" i="103"/>
  <c r="S8" i="103"/>
  <c r="R1671" i="103"/>
  <c r="R1992" i="103"/>
  <c r="R2119" i="103"/>
  <c r="R2823" i="103"/>
  <c r="R2711" i="103"/>
  <c r="R2071" i="103"/>
  <c r="R2839" i="103"/>
  <c r="R932" i="103"/>
  <c r="R2039" i="103"/>
  <c r="R2791" i="103"/>
  <c r="R2759" i="103"/>
  <c r="R1172" i="103"/>
  <c r="R408" i="103"/>
  <c r="R1605" i="103"/>
  <c r="R1686" i="103"/>
  <c r="R1509" i="103"/>
  <c r="R1798" i="103"/>
  <c r="R568" i="103"/>
  <c r="R1991" i="103"/>
  <c r="R1108" i="103"/>
  <c r="R1702" i="103"/>
  <c r="R2535" i="103"/>
  <c r="R2471" i="103"/>
  <c r="R1477" i="103"/>
  <c r="R1638" i="103"/>
  <c r="R1573" i="103"/>
  <c r="R168" i="103"/>
  <c r="R712" i="103"/>
  <c r="R200" i="103"/>
  <c r="R1012" i="103"/>
  <c r="E1703" i="103"/>
  <c r="R1895" i="103"/>
  <c r="R1284" i="103"/>
  <c r="R2167" i="103"/>
  <c r="R900" i="103"/>
  <c r="R2375" i="103"/>
  <c r="E42" i="103"/>
  <c r="S42" i="103" s="1"/>
  <c r="R980" i="103"/>
  <c r="R1751" i="103"/>
  <c r="R2439" i="103"/>
  <c r="R2999" i="103"/>
  <c r="R1220" i="103"/>
  <c r="R2103" i="103"/>
  <c r="R2519" i="103"/>
  <c r="R1927" i="103"/>
  <c r="R868" i="103"/>
  <c r="R2007" i="103"/>
  <c r="R2695" i="103"/>
  <c r="R2584" i="103"/>
  <c r="R264" i="103"/>
  <c r="R1461" i="103"/>
  <c r="R1525" i="103"/>
  <c r="R1782" i="103"/>
  <c r="R328" i="103"/>
  <c r="E3242" i="103"/>
  <c r="R996" i="103"/>
  <c r="R2903" i="103"/>
  <c r="R3031" i="103"/>
  <c r="R248" i="103"/>
  <c r="R1204" i="103"/>
  <c r="R1799" i="103"/>
  <c r="R2807" i="103"/>
  <c r="R1718" i="103"/>
  <c r="R1124" i="103"/>
  <c r="R2919" i="103"/>
  <c r="R2263" i="103"/>
  <c r="R2871" i="103"/>
  <c r="R916" i="103"/>
  <c r="R1252" i="103"/>
  <c r="R2663" i="103"/>
  <c r="R2151" i="103"/>
  <c r="R105" i="103"/>
  <c r="S105" i="103"/>
  <c r="R281" i="103"/>
  <c r="R1365" i="103"/>
  <c r="R1429" i="103"/>
  <c r="R1846" i="103"/>
  <c r="R744" i="103"/>
  <c r="R1750" i="103"/>
  <c r="E3178" i="103"/>
  <c r="R820" i="103"/>
  <c r="R1092" i="103"/>
  <c r="R377" i="103"/>
  <c r="R1493" i="103"/>
  <c r="R1863" i="103"/>
  <c r="R2887" i="103"/>
  <c r="R1076" i="103"/>
  <c r="R3047" i="103"/>
  <c r="R2087" i="103"/>
  <c r="R2631" i="103"/>
  <c r="R1188" i="103"/>
  <c r="R2599" i="103"/>
  <c r="R2279" i="103"/>
  <c r="R122" i="103"/>
  <c r="R1413" i="103"/>
  <c r="R392" i="103"/>
  <c r="R296" i="103"/>
  <c r="R2583" i="103"/>
  <c r="R1510" i="103"/>
  <c r="R1734" i="103"/>
  <c r="R1654" i="103"/>
  <c r="R1589" i="103"/>
  <c r="R24" i="103"/>
  <c r="S24" i="103"/>
  <c r="R2935" i="103"/>
  <c r="R1028" i="103"/>
  <c r="R2679" i="103"/>
  <c r="R964" i="103"/>
  <c r="R2743" i="103"/>
  <c r="R2647" i="103"/>
  <c r="R1140" i="103"/>
  <c r="R2951" i="103"/>
  <c r="R1381" i="103"/>
  <c r="R776" i="103"/>
  <c r="R632" i="103"/>
  <c r="R2183" i="103"/>
  <c r="R2215" i="103"/>
  <c r="R1156" i="103"/>
  <c r="R2615" i="103"/>
  <c r="R1878" i="103"/>
  <c r="R2855" i="103"/>
  <c r="R804" i="103"/>
  <c r="R1766" i="103"/>
  <c r="R948" i="103"/>
  <c r="R1445" i="103"/>
  <c r="R788" i="103"/>
  <c r="R1348" i="103"/>
  <c r="R1300" i="103"/>
  <c r="R1943" i="103"/>
  <c r="R2984" i="103"/>
  <c r="R2455" i="103"/>
  <c r="R2967" i="103"/>
  <c r="R1268" i="103"/>
  <c r="R1541" i="103"/>
  <c r="R2487" i="103"/>
  <c r="R852" i="103"/>
  <c r="R1060" i="103"/>
  <c r="R1236" i="103"/>
  <c r="R185" i="103"/>
  <c r="R521" i="103"/>
  <c r="R1557" i="103"/>
  <c r="R1397" i="103"/>
  <c r="R1862" i="103"/>
  <c r="R648" i="103"/>
  <c r="R1670" i="103"/>
  <c r="R2983" i="103"/>
  <c r="T2328" i="103"/>
  <c r="AC2328" i="103"/>
  <c r="U2328" i="103" s="1"/>
  <c r="T2327" i="103"/>
  <c r="AC2327" i="103"/>
  <c r="U2327" i="103" s="1"/>
  <c r="AC1044" i="103"/>
  <c r="U1044" i="103" s="1"/>
  <c r="T1044" i="103"/>
  <c r="AC836" i="103"/>
  <c r="U836" i="103" s="1"/>
  <c r="T836" i="103"/>
  <c r="AM587" i="94"/>
  <c r="AJ587" i="94"/>
  <c r="W587" i="94" s="1"/>
  <c r="C588" i="94"/>
  <c r="AJ588" i="94" s="1"/>
  <c r="W588" i="94" s="1"/>
  <c r="W586" i="94"/>
  <c r="R2328" i="103"/>
  <c r="R2327" i="103"/>
  <c r="R1044" i="103"/>
  <c r="R836" i="103"/>
  <c r="E4176" i="103"/>
  <c r="E4161" i="103"/>
  <c r="E4145" i="103"/>
  <c r="D4129" i="103"/>
  <c r="R4129" i="103" s="1"/>
  <c r="E4113" i="103"/>
  <c r="D4097" i="103"/>
  <c r="R4097" i="103" s="1"/>
  <c r="E4081" i="103"/>
  <c r="D4065" i="103"/>
  <c r="R4065" i="103" s="1"/>
  <c r="D4049" i="103"/>
  <c r="R4049" i="103" s="1"/>
  <c r="E4033" i="103"/>
  <c r="E4017" i="103"/>
  <c r="E4001" i="103"/>
  <c r="E3985" i="103"/>
  <c r="C567" i="94"/>
  <c r="AJ566" i="94"/>
  <c r="W566" i="94" s="1"/>
  <c r="E3966" i="103"/>
  <c r="E3949" i="103"/>
  <c r="D3948" i="103"/>
  <c r="R3948" i="103" s="1"/>
  <c r="E3934" i="103"/>
  <c r="E3917" i="103"/>
  <c r="D3916" i="103"/>
  <c r="R3916" i="103" s="1"/>
  <c r="E3885" i="103"/>
  <c r="D3884" i="103"/>
  <c r="R3884" i="103" s="1"/>
  <c r="E3852" i="103"/>
  <c r="E3901" i="103"/>
  <c r="D3900" i="103"/>
  <c r="R3900" i="103" s="1"/>
  <c r="E3868" i="103"/>
  <c r="E3837" i="103"/>
  <c r="D3836" i="103"/>
  <c r="R3836" i="103" s="1"/>
  <c r="E3806" i="103"/>
  <c r="R3806" i="103" s="1"/>
  <c r="D3788" i="103"/>
  <c r="R3788" i="103" s="1"/>
  <c r="E3789" i="103"/>
  <c r="E3822" i="103"/>
  <c r="E3773" i="103"/>
  <c r="R3773" i="103" s="1"/>
  <c r="D3772" i="103"/>
  <c r="R3772" i="103" s="1"/>
  <c r="E3757" i="103"/>
  <c r="D3756" i="103"/>
  <c r="R3756" i="103" s="1"/>
  <c r="E3741" i="103"/>
  <c r="D3740" i="103"/>
  <c r="R3740" i="103" s="1"/>
  <c r="D3724" i="103"/>
  <c r="R3724" i="103" s="1"/>
  <c r="E3725" i="103"/>
  <c r="V544" i="94"/>
  <c r="C545" i="94"/>
  <c r="AJ544" i="94"/>
  <c r="W544" i="94" s="1"/>
  <c r="AJ526" i="94"/>
  <c r="W526" i="94" s="1"/>
  <c r="C527" i="94"/>
  <c r="V526" i="94"/>
  <c r="E1430" i="103"/>
  <c r="E1431" i="103" s="1"/>
  <c r="R1316" i="103"/>
  <c r="R1333" i="103"/>
  <c r="E1622" i="103"/>
  <c r="R1621" i="103"/>
  <c r="E1815" i="103"/>
  <c r="R1814" i="103"/>
  <c r="E1831" i="103"/>
  <c r="R1830" i="103"/>
  <c r="R884" i="103"/>
  <c r="E2392" i="103"/>
  <c r="E2393" i="103" s="1"/>
  <c r="R2391" i="103"/>
  <c r="R3161" i="103"/>
  <c r="R2136" i="103"/>
  <c r="R1332" i="103"/>
  <c r="E3579" i="103"/>
  <c r="E3706" i="103"/>
  <c r="E3690" i="103"/>
  <c r="E3675" i="103"/>
  <c r="E3659" i="103"/>
  <c r="E3642" i="103"/>
  <c r="E3627" i="103"/>
  <c r="E3499" i="103"/>
  <c r="E3466" i="103"/>
  <c r="E3162" i="103"/>
  <c r="E3562" i="103"/>
  <c r="E3610" i="103"/>
  <c r="E3594" i="103"/>
  <c r="E3514" i="103"/>
  <c r="E3546" i="103"/>
  <c r="E3531" i="103"/>
  <c r="E3450" i="103"/>
  <c r="E3482" i="103"/>
  <c r="E3435" i="103"/>
  <c r="E3419" i="103"/>
  <c r="E3387" i="103"/>
  <c r="E3371" i="103"/>
  <c r="E3404" i="103"/>
  <c r="E3306" i="103"/>
  <c r="E3339" i="103"/>
  <c r="D3324" i="103"/>
  <c r="R3324" i="103" s="1"/>
  <c r="E3325" i="103"/>
  <c r="E3354" i="103"/>
  <c r="E3259" i="103"/>
  <c r="E3274" i="103"/>
  <c r="E3290" i="103"/>
  <c r="E3226" i="103"/>
  <c r="E3194" i="103"/>
  <c r="E3211" i="103"/>
  <c r="E3146" i="103"/>
  <c r="E3130" i="103"/>
  <c r="E2552" i="103"/>
  <c r="R2552" i="103" s="1"/>
  <c r="E745" i="103"/>
  <c r="E2408" i="103"/>
  <c r="R2408" i="103" s="1"/>
  <c r="E2056" i="103"/>
  <c r="R2056" i="103" s="1"/>
  <c r="E2200" i="103"/>
  <c r="R2200" i="103" s="1"/>
  <c r="E2248" i="103"/>
  <c r="R2248" i="103" s="1"/>
  <c r="E3016" i="103"/>
  <c r="R3016" i="103" s="1"/>
  <c r="E201" i="103"/>
  <c r="E1976" i="103"/>
  <c r="R1976" i="103" s="1"/>
  <c r="E2360" i="103"/>
  <c r="R2360" i="103" s="1"/>
  <c r="E3080" i="103"/>
  <c r="R3080" i="103" s="1"/>
  <c r="E1077" i="103"/>
  <c r="E169" i="103"/>
  <c r="E3112" i="103"/>
  <c r="R3112" i="103" s="1"/>
  <c r="E9" i="103"/>
  <c r="S9" i="103" s="1"/>
  <c r="E2504" i="103"/>
  <c r="R2504" i="103" s="1"/>
  <c r="E713" i="103"/>
  <c r="E1912" i="103"/>
  <c r="R1912" i="103" s="1"/>
  <c r="E633" i="103"/>
  <c r="E393" i="103"/>
  <c r="E649" i="103"/>
  <c r="E2024" i="103"/>
  <c r="R2024" i="103" s="1"/>
  <c r="E761" i="103"/>
  <c r="E569" i="103"/>
  <c r="E2296" i="103"/>
  <c r="R2296" i="103" s="1"/>
  <c r="E58" i="103"/>
  <c r="E425" i="103"/>
  <c r="E1960" i="103"/>
  <c r="R1960" i="103" s="1"/>
  <c r="E2312" i="103"/>
  <c r="R2312" i="103" s="1"/>
  <c r="E329" i="103"/>
  <c r="E2568" i="103"/>
  <c r="R2568" i="103" s="1"/>
  <c r="E2424" i="103"/>
  <c r="R2424" i="103" s="1"/>
  <c r="E2232" i="103"/>
  <c r="R2232" i="103" s="1"/>
  <c r="E25" i="103"/>
  <c r="S25" i="103" s="1"/>
  <c r="E2344" i="103"/>
  <c r="R2344" i="103" s="1"/>
  <c r="E154" i="103"/>
  <c r="E2776" i="103"/>
  <c r="R2776" i="103" s="1"/>
  <c r="E3064" i="103"/>
  <c r="R3064" i="103" s="1"/>
  <c r="E777" i="103"/>
  <c r="E89" i="103"/>
  <c r="E3096" i="103"/>
  <c r="R3096" i="103" s="1"/>
  <c r="E297" i="103"/>
  <c r="E1526" i="103"/>
  <c r="E1590" i="103"/>
  <c r="E1494" i="103"/>
  <c r="E1495" i="103" s="1"/>
  <c r="E1606" i="103"/>
  <c r="E1783" i="103"/>
  <c r="E1446" i="103"/>
  <c r="E1847" i="103"/>
  <c r="E1655" i="103"/>
  <c r="E1382" i="103"/>
  <c r="E1687" i="103"/>
  <c r="E1688" i="103" s="1"/>
  <c r="E1558" i="103"/>
  <c r="E1366" i="103"/>
  <c r="E1574" i="103"/>
  <c r="E917" i="103"/>
  <c r="E1398" i="103"/>
  <c r="E1237" i="103"/>
  <c r="E1141" i="103"/>
  <c r="E1253" i="103"/>
  <c r="E1639" i="103"/>
  <c r="E1414" i="103"/>
  <c r="E1045" i="103"/>
  <c r="E1478" i="103"/>
  <c r="E1093" i="103"/>
  <c r="E853" i="103"/>
  <c r="E1221" i="103"/>
  <c r="E965" i="103"/>
  <c r="E1269" i="103"/>
  <c r="E1301" i="103"/>
  <c r="E1189" i="103"/>
  <c r="E933" i="103"/>
  <c r="E1125" i="103"/>
  <c r="E1061" i="103"/>
  <c r="E901" i="103"/>
  <c r="E1173" i="103"/>
  <c r="E949" i="103"/>
  <c r="E1285" i="103"/>
  <c r="E1462" i="103"/>
  <c r="E1109" i="103"/>
  <c r="E730" i="103"/>
  <c r="E698" i="103"/>
  <c r="E682" i="103"/>
  <c r="E667" i="103"/>
  <c r="E618" i="103"/>
  <c r="E602" i="103"/>
  <c r="E586" i="103"/>
  <c r="E554" i="103"/>
  <c r="E538" i="103"/>
  <c r="E522" i="103"/>
  <c r="E506" i="103"/>
  <c r="E490" i="103"/>
  <c r="E474" i="103"/>
  <c r="E458" i="103"/>
  <c r="E442" i="103"/>
  <c r="E409" i="103"/>
  <c r="E378" i="103"/>
  <c r="R378" i="103" s="1"/>
  <c r="E362" i="103"/>
  <c r="E346" i="103"/>
  <c r="E314" i="103"/>
  <c r="E282" i="103"/>
  <c r="E265" i="103"/>
  <c r="E249" i="103"/>
  <c r="E234" i="103"/>
  <c r="E218" i="103"/>
  <c r="E186" i="103"/>
  <c r="E138" i="103"/>
  <c r="E123" i="103"/>
  <c r="E106" i="103"/>
  <c r="E74" i="103"/>
  <c r="S74" i="103" s="1"/>
  <c r="E43" i="103"/>
  <c r="E2744" i="103"/>
  <c r="E2329" i="103"/>
  <c r="E2008" i="103"/>
  <c r="E2616" i="103"/>
  <c r="E805" i="103"/>
  <c r="E997" i="103"/>
  <c r="E1157" i="103"/>
  <c r="E1944" i="103"/>
  <c r="E1896" i="103"/>
  <c r="E2985" i="103"/>
  <c r="E2712" i="103"/>
  <c r="E2104" i="103"/>
  <c r="E2072" i="103"/>
  <c r="E2088" i="103"/>
  <c r="E869" i="103"/>
  <c r="E2648" i="103"/>
  <c r="E2696" i="103"/>
  <c r="E2600" i="103"/>
  <c r="E2952" i="103"/>
  <c r="E1013" i="103"/>
  <c r="E2264" i="103"/>
  <c r="E2040" i="103"/>
  <c r="E2760" i="103"/>
  <c r="E821" i="103"/>
  <c r="E1993" i="103"/>
  <c r="E2936" i="103"/>
  <c r="E2888" i="103"/>
  <c r="E2456" i="103"/>
  <c r="E2968" i="103"/>
  <c r="E1928" i="103"/>
  <c r="E1767" i="103"/>
  <c r="E2792" i="103"/>
  <c r="E2152" i="103"/>
  <c r="E981" i="103"/>
  <c r="E2184" i="103"/>
  <c r="E2216" i="103"/>
  <c r="E2168" i="103"/>
  <c r="E2920" i="103"/>
  <c r="E1735" i="103"/>
  <c r="E2536" i="103"/>
  <c r="E2840" i="103"/>
  <c r="E2488" i="103"/>
  <c r="E2472" i="103"/>
  <c r="E2440" i="103"/>
  <c r="E3000" i="103"/>
  <c r="E2856" i="103"/>
  <c r="E3048" i="103"/>
  <c r="E3032" i="103"/>
  <c r="E1205" i="103"/>
  <c r="E2680" i="103"/>
  <c r="E2729" i="103"/>
  <c r="E2872" i="103"/>
  <c r="E2632" i="103"/>
  <c r="E2376" i="103"/>
  <c r="E2664" i="103"/>
  <c r="E2585" i="103"/>
  <c r="E2280" i="103"/>
  <c r="E1029" i="103"/>
  <c r="E2808" i="103"/>
  <c r="E2120" i="103"/>
  <c r="E1719" i="103"/>
  <c r="E2824" i="103"/>
  <c r="E2520" i="103"/>
  <c r="E1542" i="103"/>
  <c r="E2904" i="103"/>
  <c r="E2137" i="103"/>
  <c r="U2" i="103"/>
  <c r="E789" i="103"/>
  <c r="E1879" i="103"/>
  <c r="E1864" i="103"/>
  <c r="E1800" i="103"/>
  <c r="E1752" i="103"/>
  <c r="E1704" i="103"/>
  <c r="E1672" i="103"/>
  <c r="E1623" i="103"/>
  <c r="E1511" i="103"/>
  <c r="E1349" i="103"/>
  <c r="E1334" i="103"/>
  <c r="E1317" i="103"/>
  <c r="E886" i="103"/>
  <c r="R886" i="103" s="1"/>
  <c r="E837" i="103"/>
  <c r="AR516" i="94"/>
  <c r="AQ516" i="94"/>
  <c r="AP516" i="94"/>
  <c r="AO516" i="94"/>
  <c r="AN516" i="94"/>
  <c r="AM516" i="94"/>
  <c r="AL516" i="94"/>
  <c r="AK516" i="94"/>
  <c r="AJ516" i="94"/>
  <c r="AI516" i="94"/>
  <c r="AH516" i="94"/>
  <c r="AG516" i="94"/>
  <c r="AF516" i="94"/>
  <c r="AE516" i="94"/>
  <c r="AD516" i="94"/>
  <c r="AC516" i="94"/>
  <c r="Y516" i="94"/>
  <c r="X516" i="94"/>
  <c r="V516" i="94"/>
  <c r="AR515" i="94"/>
  <c r="AQ515" i="94"/>
  <c r="AP515" i="94"/>
  <c r="AO515" i="94"/>
  <c r="AN515" i="94"/>
  <c r="AM515" i="94"/>
  <c r="AL515" i="94"/>
  <c r="AK515" i="94"/>
  <c r="AJ515" i="94"/>
  <c r="AI515" i="94"/>
  <c r="AH515" i="94"/>
  <c r="AG515" i="94"/>
  <c r="AF515" i="94"/>
  <c r="AE515" i="94"/>
  <c r="AD515" i="94"/>
  <c r="AC515" i="94"/>
  <c r="Y515" i="94"/>
  <c r="X515" i="94"/>
  <c r="V515" i="94"/>
  <c r="AR514" i="94"/>
  <c r="AQ514" i="94"/>
  <c r="AP514" i="94"/>
  <c r="AO514" i="94"/>
  <c r="AN514" i="94"/>
  <c r="AM514" i="94"/>
  <c r="AL514" i="94"/>
  <c r="AK514" i="94"/>
  <c r="AJ514" i="94"/>
  <c r="AI514" i="94"/>
  <c r="AH514" i="94"/>
  <c r="AG514" i="94"/>
  <c r="AF514" i="94"/>
  <c r="AE514" i="94"/>
  <c r="AD514" i="94"/>
  <c r="AC514" i="94"/>
  <c r="Y514" i="94"/>
  <c r="X514" i="94"/>
  <c r="V514" i="94"/>
  <c r="AR513" i="94"/>
  <c r="AQ513" i="94"/>
  <c r="AP513" i="94"/>
  <c r="AO513" i="94"/>
  <c r="AN513" i="94"/>
  <c r="AM513" i="94"/>
  <c r="AL513" i="94"/>
  <c r="AK513" i="94"/>
  <c r="AJ513" i="94"/>
  <c r="AI513" i="94"/>
  <c r="AH513" i="94"/>
  <c r="AG513" i="94"/>
  <c r="AF513" i="94"/>
  <c r="AE513" i="94"/>
  <c r="AD513" i="94"/>
  <c r="AC513" i="94"/>
  <c r="Y513" i="94"/>
  <c r="X513" i="94"/>
  <c r="V513" i="94"/>
  <c r="AR512" i="94"/>
  <c r="AQ512" i="94"/>
  <c r="AP512" i="94"/>
  <c r="AO512" i="94"/>
  <c r="AN512" i="94"/>
  <c r="AM512" i="94"/>
  <c r="AL512" i="94"/>
  <c r="AK512" i="94"/>
  <c r="AJ512" i="94"/>
  <c r="AI512" i="94"/>
  <c r="AH512" i="94"/>
  <c r="AG512" i="94"/>
  <c r="AF512" i="94"/>
  <c r="AE512" i="94"/>
  <c r="AD512" i="94"/>
  <c r="AC512" i="94"/>
  <c r="Y512" i="94"/>
  <c r="X512" i="94"/>
  <c r="V512" i="94"/>
  <c r="AR511" i="94"/>
  <c r="AQ511" i="94"/>
  <c r="AP511" i="94"/>
  <c r="AO511" i="94"/>
  <c r="AN511" i="94"/>
  <c r="AM511" i="94"/>
  <c r="AL511" i="94"/>
  <c r="AK511" i="94"/>
  <c r="AJ511" i="94"/>
  <c r="AI511" i="94"/>
  <c r="AH511" i="94"/>
  <c r="AG511" i="94"/>
  <c r="AF511" i="94"/>
  <c r="AE511" i="94"/>
  <c r="AD511" i="94"/>
  <c r="AC511" i="94"/>
  <c r="Y511" i="94"/>
  <c r="X511" i="94"/>
  <c r="V511" i="94"/>
  <c r="AR510" i="94"/>
  <c r="AQ510" i="94"/>
  <c r="AP510" i="94"/>
  <c r="AO510" i="94"/>
  <c r="AN510" i="94"/>
  <c r="AM510" i="94"/>
  <c r="AL510" i="94"/>
  <c r="AK510" i="94"/>
  <c r="AJ510" i="94"/>
  <c r="AI510" i="94"/>
  <c r="AH510" i="94"/>
  <c r="AG510" i="94"/>
  <c r="AF510" i="94"/>
  <c r="AE510" i="94"/>
  <c r="AD510" i="94"/>
  <c r="AC510" i="94"/>
  <c r="Y510" i="94"/>
  <c r="X510" i="94"/>
  <c r="V510" i="94"/>
  <c r="AR509" i="94"/>
  <c r="AQ509" i="94"/>
  <c r="AP509" i="94"/>
  <c r="AO509" i="94"/>
  <c r="AN509" i="94"/>
  <c r="AM509" i="94"/>
  <c r="AL509" i="94"/>
  <c r="AK509" i="94"/>
  <c r="AJ509" i="94"/>
  <c r="AI509" i="94"/>
  <c r="AH509" i="94"/>
  <c r="AG509" i="94"/>
  <c r="AF509" i="94"/>
  <c r="AE509" i="94"/>
  <c r="AD509" i="94"/>
  <c r="AC509" i="94"/>
  <c r="Y509" i="94"/>
  <c r="X509" i="94"/>
  <c r="V509" i="94"/>
  <c r="AR508" i="94"/>
  <c r="AQ508" i="94"/>
  <c r="AP508" i="94"/>
  <c r="AO508" i="94"/>
  <c r="AN508" i="94"/>
  <c r="AM508" i="94"/>
  <c r="AL508" i="94"/>
  <c r="AK508" i="94"/>
  <c r="AJ508" i="94"/>
  <c r="AI508" i="94"/>
  <c r="AH508" i="94"/>
  <c r="AG508" i="94"/>
  <c r="AF508" i="94"/>
  <c r="AE508" i="94"/>
  <c r="AD508" i="94"/>
  <c r="AC508" i="94"/>
  <c r="Y508" i="94"/>
  <c r="X508" i="94"/>
  <c r="V508" i="94"/>
  <c r="AR507" i="94"/>
  <c r="AQ507" i="94"/>
  <c r="AP507" i="94"/>
  <c r="AO507" i="94"/>
  <c r="AN507" i="94"/>
  <c r="AM507" i="94"/>
  <c r="AL507" i="94"/>
  <c r="AK507" i="94"/>
  <c r="AJ507" i="94"/>
  <c r="AI507" i="94"/>
  <c r="AH507" i="94"/>
  <c r="AG507" i="94"/>
  <c r="AF507" i="94"/>
  <c r="AE507" i="94"/>
  <c r="AD507" i="94"/>
  <c r="AC507" i="94"/>
  <c r="Y507" i="94"/>
  <c r="X507" i="94"/>
  <c r="V507" i="94"/>
  <c r="AR506" i="94"/>
  <c r="AQ506" i="94"/>
  <c r="AP506" i="94"/>
  <c r="AO506" i="94"/>
  <c r="AN506" i="94"/>
  <c r="AM506" i="94"/>
  <c r="AL506" i="94"/>
  <c r="AK506" i="94"/>
  <c r="AJ506" i="94"/>
  <c r="AI506" i="94"/>
  <c r="AH506" i="94"/>
  <c r="AG506" i="94"/>
  <c r="AF506" i="94"/>
  <c r="AE506" i="94"/>
  <c r="AD506" i="94"/>
  <c r="AC506" i="94"/>
  <c r="Y506" i="94"/>
  <c r="X506" i="94"/>
  <c r="V506" i="94"/>
  <c r="AR505" i="94"/>
  <c r="AQ505" i="94"/>
  <c r="AP505" i="94"/>
  <c r="AO505" i="94"/>
  <c r="AN505" i="94"/>
  <c r="AM505" i="94"/>
  <c r="AL505" i="94"/>
  <c r="AK505" i="94"/>
  <c r="AJ505" i="94"/>
  <c r="AI505" i="94"/>
  <c r="AH505" i="94"/>
  <c r="AG505" i="94"/>
  <c r="AF505" i="94"/>
  <c r="AE505" i="94"/>
  <c r="AD505" i="94"/>
  <c r="AC505" i="94"/>
  <c r="Y505" i="94"/>
  <c r="X505" i="94"/>
  <c r="V505" i="94"/>
  <c r="AR504" i="94"/>
  <c r="AQ504" i="94"/>
  <c r="AP504" i="94"/>
  <c r="AO504" i="94"/>
  <c r="AN504" i="94"/>
  <c r="AM504" i="94"/>
  <c r="AL504" i="94"/>
  <c r="AK504" i="94"/>
  <c r="AJ504" i="94"/>
  <c r="AI504" i="94"/>
  <c r="AH504" i="94"/>
  <c r="AG504" i="94"/>
  <c r="AF504" i="94"/>
  <c r="AE504" i="94"/>
  <c r="AD504" i="94"/>
  <c r="AC504" i="94"/>
  <c r="Y504" i="94"/>
  <c r="X504" i="94"/>
  <c r="V504" i="94"/>
  <c r="AR503" i="94"/>
  <c r="AQ503" i="94"/>
  <c r="AP503" i="94"/>
  <c r="AO503" i="94"/>
  <c r="AN503" i="94"/>
  <c r="AM503" i="94"/>
  <c r="AL503" i="94"/>
  <c r="AK503" i="94"/>
  <c r="AJ503" i="94"/>
  <c r="AI503" i="94"/>
  <c r="AH503" i="94"/>
  <c r="AG503" i="94"/>
  <c r="AF503" i="94"/>
  <c r="AE503" i="94"/>
  <c r="AD503" i="94"/>
  <c r="AC503" i="94"/>
  <c r="Y503" i="94"/>
  <c r="X503" i="94"/>
  <c r="V503" i="94"/>
  <c r="AR502" i="94"/>
  <c r="AQ502" i="94"/>
  <c r="AP502" i="94"/>
  <c r="AO502" i="94"/>
  <c r="AN502" i="94"/>
  <c r="AM502" i="94"/>
  <c r="AL502" i="94"/>
  <c r="AK502" i="94"/>
  <c r="AJ502" i="94"/>
  <c r="AI502" i="94"/>
  <c r="AH502" i="94"/>
  <c r="AG502" i="94"/>
  <c r="AF502" i="94"/>
  <c r="AE502" i="94"/>
  <c r="AD502" i="94"/>
  <c r="AC502" i="94"/>
  <c r="Y502" i="94"/>
  <c r="X502" i="94"/>
  <c r="B502" i="94"/>
  <c r="V502" i="94" s="1"/>
  <c r="AR501" i="94"/>
  <c r="AQ501" i="94"/>
  <c r="AP501" i="94"/>
  <c r="AO501" i="94"/>
  <c r="AN501" i="94"/>
  <c r="AM501" i="94"/>
  <c r="AL501" i="94"/>
  <c r="AK501" i="94"/>
  <c r="AJ501" i="94"/>
  <c r="AI501" i="94"/>
  <c r="AH501" i="94"/>
  <c r="AG501" i="94"/>
  <c r="AF501" i="94"/>
  <c r="AE501" i="94"/>
  <c r="AD501" i="94"/>
  <c r="AC501" i="94"/>
  <c r="Y501" i="94"/>
  <c r="X501" i="94"/>
  <c r="V501" i="94"/>
  <c r="AR500" i="94"/>
  <c r="AQ500" i="94"/>
  <c r="AP500" i="94"/>
  <c r="AO500" i="94"/>
  <c r="AN500" i="94"/>
  <c r="AM500" i="94"/>
  <c r="AL500" i="94"/>
  <c r="AK500" i="94"/>
  <c r="AJ500" i="94"/>
  <c r="AI500" i="94"/>
  <c r="AH500" i="94"/>
  <c r="AG500" i="94"/>
  <c r="AF500" i="94"/>
  <c r="AE500" i="94"/>
  <c r="AD500" i="94"/>
  <c r="AC500" i="94"/>
  <c r="Y500" i="94"/>
  <c r="X500" i="94"/>
  <c r="V500" i="94"/>
  <c r="AR499" i="94"/>
  <c r="AQ499" i="94"/>
  <c r="AP499" i="94"/>
  <c r="AO499" i="94"/>
  <c r="AN499" i="94"/>
  <c r="AM499" i="94"/>
  <c r="AL499" i="94"/>
  <c r="AK499" i="94"/>
  <c r="AJ499" i="94"/>
  <c r="AI499" i="94"/>
  <c r="AH499" i="94"/>
  <c r="AG499" i="94"/>
  <c r="AF499" i="94"/>
  <c r="AE499" i="94"/>
  <c r="AD499" i="94"/>
  <c r="AC499" i="94"/>
  <c r="X499" i="94"/>
  <c r="V499" i="94"/>
  <c r="R1495" i="103" l="1"/>
  <c r="R2680" i="103"/>
  <c r="R981" i="103"/>
  <c r="R2600" i="103"/>
  <c r="R1125" i="103"/>
  <c r="R1398" i="103"/>
  <c r="R1847" i="103"/>
  <c r="E3179" i="103"/>
  <c r="E3243" i="103"/>
  <c r="R1704" i="103"/>
  <c r="R1349" i="103"/>
  <c r="R1752" i="103"/>
  <c r="R2904" i="103"/>
  <c r="R2280" i="103"/>
  <c r="R1205" i="103"/>
  <c r="R2840" i="103"/>
  <c r="R2152" i="103"/>
  <c r="R2696" i="103"/>
  <c r="R1896" i="103"/>
  <c r="R2744" i="103"/>
  <c r="R1109" i="103"/>
  <c r="R933" i="103"/>
  <c r="R1478" i="103"/>
  <c r="R1446" i="103"/>
  <c r="R1815" i="103"/>
  <c r="R821" i="103"/>
  <c r="R1574" i="103"/>
  <c r="R1783" i="103"/>
  <c r="R1029" i="103"/>
  <c r="R2488" i="103"/>
  <c r="R2936" i="103"/>
  <c r="R2329" i="103"/>
  <c r="R1431" i="103"/>
  <c r="R1542" i="103"/>
  <c r="R3032" i="103"/>
  <c r="R2536" i="103"/>
  <c r="R2648" i="103"/>
  <c r="R43" i="103"/>
  <c r="S43" i="103"/>
  <c r="R249" i="103"/>
  <c r="R1462" i="103"/>
  <c r="R1189" i="103"/>
  <c r="R1864" i="103"/>
  <c r="R2520" i="103"/>
  <c r="R2664" i="103"/>
  <c r="R3048" i="103"/>
  <c r="R1735" i="103"/>
  <c r="R1767" i="103"/>
  <c r="R2760" i="103"/>
  <c r="R869" i="103"/>
  <c r="R1157" i="103"/>
  <c r="R1285" i="103"/>
  <c r="R1301" i="103"/>
  <c r="R1414" i="103"/>
  <c r="R1366" i="103"/>
  <c r="R1606" i="103"/>
  <c r="R329" i="103"/>
  <c r="R2392" i="103"/>
  <c r="R1622" i="103"/>
  <c r="R2792" i="103"/>
  <c r="R1879" i="103"/>
  <c r="R2920" i="103"/>
  <c r="R997" i="103"/>
  <c r="R1269" i="103"/>
  <c r="R1558" i="103"/>
  <c r="R1494" i="103"/>
  <c r="R1800" i="103"/>
  <c r="R1944" i="103"/>
  <c r="R1511" i="103"/>
  <c r="R2824" i="103"/>
  <c r="R2376" i="103"/>
  <c r="R2856" i="103"/>
  <c r="R1928" i="103"/>
  <c r="R2040" i="103"/>
  <c r="R2088" i="103"/>
  <c r="R106" i="103"/>
  <c r="S106" i="103"/>
  <c r="R282" i="103"/>
  <c r="R949" i="103"/>
  <c r="R1639" i="103"/>
  <c r="R1623" i="103"/>
  <c r="R789" i="103"/>
  <c r="R1719" i="103"/>
  <c r="R2632" i="103"/>
  <c r="R3000" i="103"/>
  <c r="R2168" i="103"/>
  <c r="R2968" i="103"/>
  <c r="R2264" i="103"/>
  <c r="R2072" i="103"/>
  <c r="R805" i="103"/>
  <c r="R1173" i="103"/>
  <c r="R965" i="103"/>
  <c r="R1253" i="103"/>
  <c r="R1687" i="103"/>
  <c r="R1590" i="103"/>
  <c r="R1077" i="103"/>
  <c r="R1672" i="103"/>
  <c r="R2120" i="103"/>
  <c r="R2872" i="103"/>
  <c r="R2440" i="103"/>
  <c r="R2216" i="103"/>
  <c r="R2456" i="103"/>
  <c r="R1013" i="103"/>
  <c r="R2104" i="103"/>
  <c r="R2616" i="103"/>
  <c r="R1221" i="103"/>
  <c r="R901" i="103"/>
  <c r="R1141" i="103"/>
  <c r="R1382" i="103"/>
  <c r="R1526" i="103"/>
  <c r="R1430" i="103"/>
  <c r="R1688" i="103"/>
  <c r="R2808" i="103"/>
  <c r="R2472" i="103"/>
  <c r="R2184" i="103"/>
  <c r="R2888" i="103"/>
  <c r="R2952" i="103"/>
  <c r="R2712" i="103"/>
  <c r="R2008" i="103"/>
  <c r="R186" i="103"/>
  <c r="R522" i="103"/>
  <c r="R1061" i="103"/>
  <c r="R853" i="103"/>
  <c r="R1237" i="103"/>
  <c r="R1655" i="103"/>
  <c r="R1831" i="103"/>
  <c r="R1703" i="103"/>
  <c r="T1045" i="103"/>
  <c r="AC1045" i="103"/>
  <c r="U1045" i="103" s="1"/>
  <c r="T837" i="103"/>
  <c r="AC837" i="103"/>
  <c r="U837" i="103" s="1"/>
  <c r="E1832" i="103"/>
  <c r="R1045" i="103"/>
  <c r="R837" i="103"/>
  <c r="E1222" i="103"/>
  <c r="E4177" i="103"/>
  <c r="D4161" i="103"/>
  <c r="R4161" i="103" s="1"/>
  <c r="D4145" i="103"/>
  <c r="R4145" i="103" s="1"/>
  <c r="D4113" i="103"/>
  <c r="R4113" i="103" s="1"/>
  <c r="D4081" i="103"/>
  <c r="R4081" i="103" s="1"/>
  <c r="D4033" i="103"/>
  <c r="R4033" i="103" s="1"/>
  <c r="D4017" i="103"/>
  <c r="R4017" i="103" s="1"/>
  <c r="D4001" i="103"/>
  <c r="R4001" i="103" s="1"/>
  <c r="D3985" i="103"/>
  <c r="R3985" i="103" s="1"/>
  <c r="C568" i="94"/>
  <c r="AJ567" i="94"/>
  <c r="W567" i="94" s="1"/>
  <c r="E3967" i="103"/>
  <c r="R3967" i="103" s="1"/>
  <c r="E3950" i="103"/>
  <c r="R3950" i="103" s="1"/>
  <c r="E3935" i="103"/>
  <c r="R3935" i="103" s="1"/>
  <c r="E3853" i="103"/>
  <c r="D3852" i="103"/>
  <c r="R3852" i="103" s="1"/>
  <c r="E3838" i="103"/>
  <c r="R3838" i="103" s="1"/>
  <c r="E3869" i="103"/>
  <c r="D3868" i="103"/>
  <c r="R3868" i="103" s="1"/>
  <c r="E3886" i="103"/>
  <c r="E3902" i="103"/>
  <c r="E3918" i="103"/>
  <c r="E3823" i="103"/>
  <c r="E3790" i="103"/>
  <c r="E3807" i="103"/>
  <c r="E3774" i="103"/>
  <c r="R3774" i="103" s="1"/>
  <c r="E3758" i="103"/>
  <c r="E3742" i="103"/>
  <c r="E3726" i="103"/>
  <c r="AJ545" i="94"/>
  <c r="W545" i="94" s="1"/>
  <c r="V545" i="94"/>
  <c r="C546" i="94"/>
  <c r="AJ527" i="94"/>
  <c r="W527" i="94" s="1"/>
  <c r="V527" i="94"/>
  <c r="C528" i="94"/>
  <c r="E1383" i="103"/>
  <c r="E1816" i="103"/>
  <c r="E1078" i="103"/>
  <c r="W502" i="94"/>
  <c r="W500" i="94"/>
  <c r="W499" i="94"/>
  <c r="E1094" i="103"/>
  <c r="R1093" i="103"/>
  <c r="E3580" i="103"/>
  <c r="E918" i="103"/>
  <c r="R917" i="103"/>
  <c r="R3371" i="103"/>
  <c r="R1317" i="103"/>
  <c r="R1334" i="103"/>
  <c r="R2137" i="103"/>
  <c r="R3162" i="103"/>
  <c r="E3707" i="103"/>
  <c r="E3691" i="103"/>
  <c r="E3676" i="103"/>
  <c r="E3660" i="103"/>
  <c r="E3643" i="103"/>
  <c r="E3628" i="103"/>
  <c r="E3500" i="103"/>
  <c r="E3467" i="103"/>
  <c r="E3163" i="103"/>
  <c r="E3595" i="103"/>
  <c r="E3611" i="103"/>
  <c r="E3563" i="103"/>
  <c r="E3532" i="103"/>
  <c r="E3547" i="103"/>
  <c r="E3515" i="103"/>
  <c r="E3436" i="103"/>
  <c r="E3483" i="103"/>
  <c r="E3451" i="103"/>
  <c r="D3404" i="103"/>
  <c r="R3404" i="103" s="1"/>
  <c r="E3405" i="103"/>
  <c r="E3372" i="103"/>
  <c r="E3388" i="103"/>
  <c r="E3420" i="103"/>
  <c r="E3355" i="103"/>
  <c r="E3326" i="103"/>
  <c r="E3340" i="103"/>
  <c r="E3307" i="103"/>
  <c r="E3291" i="103"/>
  <c r="E3275" i="103"/>
  <c r="E3260" i="103"/>
  <c r="E3212" i="103"/>
  <c r="E3195" i="103"/>
  <c r="E3227" i="103"/>
  <c r="E3147" i="103"/>
  <c r="E3131" i="103"/>
  <c r="E1848" i="103"/>
  <c r="E459" i="103"/>
  <c r="E1784" i="103"/>
  <c r="E3097" i="103"/>
  <c r="E3065" i="103"/>
  <c r="R3065" i="103" s="1"/>
  <c r="E650" i="103"/>
  <c r="E394" i="103"/>
  <c r="E2505" i="103"/>
  <c r="E2553" i="103"/>
  <c r="E778" i="103"/>
  <c r="E822" i="103"/>
  <c r="E2345" i="103"/>
  <c r="E1913" i="103"/>
  <c r="R1913" i="103" s="1"/>
  <c r="E10" i="103"/>
  <c r="S10" i="103" s="1"/>
  <c r="E202" i="103"/>
  <c r="E2249" i="103"/>
  <c r="E155" i="103"/>
  <c r="E26" i="103"/>
  <c r="S26" i="103" s="1"/>
  <c r="E2425" i="103"/>
  <c r="E426" i="103"/>
  <c r="E3081" i="103"/>
  <c r="E2409" i="103"/>
  <c r="E298" i="103"/>
  <c r="E1238" i="103"/>
  <c r="E90" i="103"/>
  <c r="E2777" i="103"/>
  <c r="E1527" i="103"/>
  <c r="E1046" i="103"/>
  <c r="E714" i="103"/>
  <c r="E2361" i="103"/>
  <c r="R2361" i="103" s="1"/>
  <c r="E59" i="103"/>
  <c r="R59" i="103" s="1"/>
  <c r="E762" i="103"/>
  <c r="E634" i="103"/>
  <c r="E2201" i="103"/>
  <c r="E2313" i="103"/>
  <c r="E1591" i="103"/>
  <c r="E806" i="103"/>
  <c r="E950" i="103"/>
  <c r="E2233" i="103"/>
  <c r="E2057" i="103"/>
  <c r="E2569" i="103"/>
  <c r="E2025" i="103"/>
  <c r="R2025" i="103" s="1"/>
  <c r="E3113" i="103"/>
  <c r="E1977" i="103"/>
  <c r="R1977" i="103" s="1"/>
  <c r="E3017" i="103"/>
  <c r="R3017" i="103" s="1"/>
  <c r="E746" i="103"/>
  <c r="E966" i="103"/>
  <c r="E330" i="103"/>
  <c r="E1961" i="103"/>
  <c r="E2297" i="103"/>
  <c r="E570" i="103"/>
  <c r="E170" i="103"/>
  <c r="E1447" i="103"/>
  <c r="E1607" i="103"/>
  <c r="E1110" i="103"/>
  <c r="E1126" i="103"/>
  <c r="E854" i="103"/>
  <c r="E1656" i="103"/>
  <c r="E1559" i="103"/>
  <c r="E1399" i="103"/>
  <c r="E1190" i="103"/>
  <c r="E1286" i="103"/>
  <c r="E1142" i="103"/>
  <c r="E1254" i="103"/>
  <c r="E1479" i="103"/>
  <c r="E1575" i="103"/>
  <c r="E1367" i="103"/>
  <c r="E934" i="103"/>
  <c r="E1640" i="103"/>
  <c r="E1302" i="103"/>
  <c r="E902" i="103"/>
  <c r="E1415" i="103"/>
  <c r="E1174" i="103"/>
  <c r="E1270" i="103"/>
  <c r="E1463" i="103"/>
  <c r="E1062" i="103"/>
  <c r="E1158" i="103"/>
  <c r="E1014" i="103"/>
  <c r="E998" i="103"/>
  <c r="E1030" i="103"/>
  <c r="E790" i="103"/>
  <c r="E460" i="103"/>
  <c r="E731" i="103"/>
  <c r="E699" i="103"/>
  <c r="E683" i="103"/>
  <c r="E668" i="103"/>
  <c r="E619" i="103"/>
  <c r="E603" i="103"/>
  <c r="E587" i="103"/>
  <c r="E555" i="103"/>
  <c r="E539" i="103"/>
  <c r="E523" i="103"/>
  <c r="E507" i="103"/>
  <c r="E491" i="103"/>
  <c r="E475" i="103"/>
  <c r="E443" i="103"/>
  <c r="E410" i="103"/>
  <c r="E379" i="103"/>
  <c r="R379" i="103" s="1"/>
  <c r="E363" i="103"/>
  <c r="E347" i="103"/>
  <c r="E315" i="103"/>
  <c r="E283" i="103"/>
  <c r="E266" i="103"/>
  <c r="E250" i="103"/>
  <c r="E235" i="103"/>
  <c r="E219" i="103"/>
  <c r="E187" i="103"/>
  <c r="E139" i="103"/>
  <c r="E124" i="103"/>
  <c r="E107" i="103"/>
  <c r="E75" i="103"/>
  <c r="E44" i="103"/>
  <c r="S44" i="103" s="1"/>
  <c r="E2825" i="103"/>
  <c r="E1929" i="103"/>
  <c r="E2761" i="103"/>
  <c r="E2105" i="103"/>
  <c r="E2986" i="103"/>
  <c r="E2009" i="103"/>
  <c r="E2153" i="103"/>
  <c r="E2377" i="103"/>
  <c r="E2873" i="103"/>
  <c r="E3049" i="103"/>
  <c r="E3001" i="103"/>
  <c r="E2169" i="103"/>
  <c r="E2185" i="103"/>
  <c r="E2601" i="103"/>
  <c r="E870" i="103"/>
  <c r="E2921" i="103"/>
  <c r="E1543" i="103"/>
  <c r="E1720" i="103"/>
  <c r="E2489" i="103"/>
  <c r="E2537" i="103"/>
  <c r="E2889" i="103"/>
  <c r="E1897" i="103"/>
  <c r="E2905" i="103"/>
  <c r="E2281" i="103"/>
  <c r="E2586" i="103"/>
  <c r="E1206" i="103"/>
  <c r="E982" i="103"/>
  <c r="E2793" i="103"/>
  <c r="E2041" i="103"/>
  <c r="E2473" i="103"/>
  <c r="E2633" i="103"/>
  <c r="E2857" i="103"/>
  <c r="E2441" i="103"/>
  <c r="E1736" i="103"/>
  <c r="E2969" i="103"/>
  <c r="E2697" i="103"/>
  <c r="E2089" i="103"/>
  <c r="E2713" i="103"/>
  <c r="E2617" i="103"/>
  <c r="E2330" i="103"/>
  <c r="E2521" i="103"/>
  <c r="E2841" i="103"/>
  <c r="E2217" i="103"/>
  <c r="E1768" i="103"/>
  <c r="E2937" i="103"/>
  <c r="E1384" i="103"/>
  <c r="E2745" i="103"/>
  <c r="E2121" i="103"/>
  <c r="E2665" i="103"/>
  <c r="E2730" i="103"/>
  <c r="E3033" i="103"/>
  <c r="E2953" i="103"/>
  <c r="E1945" i="103"/>
  <c r="E2809" i="103"/>
  <c r="E2681" i="103"/>
  <c r="E2457" i="103"/>
  <c r="E1994" i="103"/>
  <c r="E2265" i="103"/>
  <c r="E2649" i="103"/>
  <c r="E2073" i="103"/>
  <c r="E2394" i="103"/>
  <c r="E2138" i="103"/>
  <c r="R2138" i="103" s="1"/>
  <c r="E1880" i="103"/>
  <c r="E1865" i="103"/>
  <c r="E1833" i="103"/>
  <c r="E1849" i="103"/>
  <c r="E1817" i="103"/>
  <c r="E1801" i="103"/>
  <c r="E1785" i="103"/>
  <c r="E1753" i="103"/>
  <c r="E1705" i="103"/>
  <c r="E1689" i="103"/>
  <c r="E1673" i="103"/>
  <c r="E1624" i="103"/>
  <c r="E1512" i="103"/>
  <c r="E1496" i="103"/>
  <c r="E1432" i="103"/>
  <c r="E1350" i="103"/>
  <c r="E1335" i="103"/>
  <c r="E1318" i="103"/>
  <c r="E1143" i="103"/>
  <c r="E1095" i="103"/>
  <c r="E967" i="103"/>
  <c r="E887" i="103"/>
  <c r="R887" i="103" s="1"/>
  <c r="E838" i="103"/>
  <c r="W508" i="94"/>
  <c r="W501" i="94"/>
  <c r="W506" i="94"/>
  <c r="W514" i="94"/>
  <c r="W509" i="94"/>
  <c r="W503" i="94"/>
  <c r="W504" i="94"/>
  <c r="W512" i="94"/>
  <c r="W511" i="94"/>
  <c r="W507" i="94"/>
  <c r="W515" i="94"/>
  <c r="W510" i="94"/>
  <c r="W505" i="94"/>
  <c r="W513" i="94"/>
  <c r="W516" i="94"/>
  <c r="Y499" i="94"/>
  <c r="AR498" i="94"/>
  <c r="AQ498" i="94"/>
  <c r="AP498" i="94"/>
  <c r="AO498" i="94"/>
  <c r="AN498" i="94"/>
  <c r="AM498" i="94"/>
  <c r="AL498" i="94"/>
  <c r="AK498" i="94"/>
  <c r="AJ498" i="94"/>
  <c r="AI498" i="94"/>
  <c r="AH498" i="94"/>
  <c r="AG498" i="94"/>
  <c r="AF498" i="94"/>
  <c r="AE498" i="94"/>
  <c r="AD498" i="94"/>
  <c r="AC498" i="94"/>
  <c r="Y498" i="94"/>
  <c r="X498" i="94"/>
  <c r="V498" i="94"/>
  <c r="AR497" i="94"/>
  <c r="AQ497" i="94"/>
  <c r="AP497" i="94"/>
  <c r="AO497" i="94"/>
  <c r="AN497" i="94"/>
  <c r="AM497" i="94"/>
  <c r="AL497" i="94"/>
  <c r="AK497" i="94"/>
  <c r="AJ497" i="94"/>
  <c r="AI497" i="94"/>
  <c r="AH497" i="94"/>
  <c r="AG497" i="94"/>
  <c r="AF497" i="94"/>
  <c r="AE497" i="94"/>
  <c r="AD497" i="94"/>
  <c r="AC497" i="94"/>
  <c r="Y497" i="94"/>
  <c r="X497" i="94"/>
  <c r="V497" i="94"/>
  <c r="AR496" i="94"/>
  <c r="AQ496" i="94"/>
  <c r="AP496" i="94"/>
  <c r="AO496" i="94"/>
  <c r="AN496" i="94"/>
  <c r="AM496" i="94"/>
  <c r="AL496" i="94"/>
  <c r="AK496" i="94"/>
  <c r="AJ496" i="94"/>
  <c r="AI496" i="94"/>
  <c r="AH496" i="94"/>
  <c r="AG496" i="94"/>
  <c r="AF496" i="94"/>
  <c r="AE496" i="94"/>
  <c r="AD496" i="94"/>
  <c r="AC496" i="94"/>
  <c r="Y496" i="94"/>
  <c r="X496" i="94"/>
  <c r="V496" i="94"/>
  <c r="AR495" i="94"/>
  <c r="AQ495" i="94"/>
  <c r="AP495" i="94"/>
  <c r="AO495" i="94"/>
  <c r="AN495" i="94"/>
  <c r="AM495" i="94"/>
  <c r="AL495" i="94"/>
  <c r="AK495" i="94"/>
  <c r="AJ495" i="94"/>
  <c r="AI495" i="94"/>
  <c r="AH495" i="94"/>
  <c r="AG495" i="94"/>
  <c r="AF495" i="94"/>
  <c r="AE495" i="94"/>
  <c r="AD495" i="94"/>
  <c r="AC495" i="94"/>
  <c r="Y495" i="94"/>
  <c r="X495" i="94"/>
  <c r="V495" i="94"/>
  <c r="AR494" i="94"/>
  <c r="AQ494" i="94"/>
  <c r="AP494" i="94"/>
  <c r="AO494" i="94"/>
  <c r="AN494" i="94"/>
  <c r="AM494" i="94"/>
  <c r="AL494" i="94"/>
  <c r="AK494" i="94"/>
  <c r="AJ494" i="94"/>
  <c r="AI494" i="94"/>
  <c r="AH494" i="94"/>
  <c r="AG494" i="94"/>
  <c r="AF494" i="94"/>
  <c r="AE494" i="94"/>
  <c r="AD494" i="94"/>
  <c r="AC494" i="94"/>
  <c r="Y494" i="94"/>
  <c r="X494" i="94"/>
  <c r="V494" i="94"/>
  <c r="AR493" i="94"/>
  <c r="AQ493" i="94"/>
  <c r="AP493" i="94"/>
  <c r="AO493" i="94"/>
  <c r="AN493" i="94"/>
  <c r="AM493" i="94"/>
  <c r="AL493" i="94"/>
  <c r="AK493" i="94"/>
  <c r="AJ493" i="94"/>
  <c r="AI493" i="94"/>
  <c r="AH493" i="94"/>
  <c r="AG493" i="94"/>
  <c r="AF493" i="94"/>
  <c r="AE493" i="94"/>
  <c r="AD493" i="94"/>
  <c r="AC493" i="94"/>
  <c r="Y493" i="94"/>
  <c r="X493" i="94"/>
  <c r="V493" i="94"/>
  <c r="AR492" i="94"/>
  <c r="AQ492" i="94"/>
  <c r="AP492" i="94"/>
  <c r="AO492" i="94"/>
  <c r="AN492" i="94"/>
  <c r="AM492" i="94"/>
  <c r="AL492" i="94"/>
  <c r="AK492" i="94"/>
  <c r="AJ492" i="94"/>
  <c r="AI492" i="94"/>
  <c r="AH492" i="94"/>
  <c r="AG492" i="94"/>
  <c r="AF492" i="94"/>
  <c r="AE492" i="94"/>
  <c r="AD492" i="94"/>
  <c r="AC492" i="94"/>
  <c r="Y492" i="94"/>
  <c r="X492" i="94"/>
  <c r="V492" i="94"/>
  <c r="AR491" i="94"/>
  <c r="AQ491" i="94"/>
  <c r="AP491" i="94"/>
  <c r="AO491" i="94"/>
  <c r="AN491" i="94"/>
  <c r="AM491" i="94"/>
  <c r="AL491" i="94"/>
  <c r="AK491" i="94"/>
  <c r="AJ491" i="94"/>
  <c r="AI491" i="94"/>
  <c r="AH491" i="94"/>
  <c r="AG491" i="94"/>
  <c r="AF491" i="94"/>
  <c r="AE491" i="94"/>
  <c r="AD491" i="94"/>
  <c r="AC491" i="94"/>
  <c r="Y491" i="94"/>
  <c r="X491" i="94"/>
  <c r="V491" i="94"/>
  <c r="AR490" i="94"/>
  <c r="AQ490" i="94"/>
  <c r="AP490" i="94"/>
  <c r="AO490" i="94"/>
  <c r="AN490" i="94"/>
  <c r="AM490" i="94"/>
  <c r="AL490" i="94"/>
  <c r="AK490" i="94"/>
  <c r="AJ490" i="94"/>
  <c r="AI490" i="94"/>
  <c r="AH490" i="94"/>
  <c r="AG490" i="94"/>
  <c r="AF490" i="94"/>
  <c r="AE490" i="94"/>
  <c r="AD490" i="94"/>
  <c r="AC490" i="94"/>
  <c r="Y490" i="94"/>
  <c r="X490" i="94"/>
  <c r="V490" i="94"/>
  <c r="AR489" i="94"/>
  <c r="AQ489" i="94"/>
  <c r="AP489" i="94"/>
  <c r="AO489" i="94"/>
  <c r="AN489" i="94"/>
  <c r="AM489" i="94"/>
  <c r="AL489" i="94"/>
  <c r="AK489" i="94"/>
  <c r="AJ489" i="94"/>
  <c r="AI489" i="94"/>
  <c r="AH489" i="94"/>
  <c r="AG489" i="94"/>
  <c r="AF489" i="94"/>
  <c r="AE489" i="94"/>
  <c r="AD489" i="94"/>
  <c r="AC489" i="94"/>
  <c r="Y489" i="94"/>
  <c r="X489" i="94"/>
  <c r="V489" i="94"/>
  <c r="AR488" i="94"/>
  <c r="AQ488" i="94"/>
  <c r="AP488" i="94"/>
  <c r="AO488" i="94"/>
  <c r="AN488" i="94"/>
  <c r="AM488" i="94"/>
  <c r="AL488" i="94"/>
  <c r="AK488" i="94"/>
  <c r="AJ488" i="94"/>
  <c r="AI488" i="94"/>
  <c r="AH488" i="94"/>
  <c r="AG488" i="94"/>
  <c r="AF488" i="94"/>
  <c r="AE488" i="94"/>
  <c r="AD488" i="94"/>
  <c r="AC488" i="94"/>
  <c r="Y488" i="94"/>
  <c r="X488" i="94"/>
  <c r="V488" i="94"/>
  <c r="AR487" i="94"/>
  <c r="AQ487" i="94"/>
  <c r="AP487" i="94"/>
  <c r="AO487" i="94"/>
  <c r="AN487" i="94"/>
  <c r="AM487" i="94"/>
  <c r="AL487" i="94"/>
  <c r="AK487" i="94"/>
  <c r="AJ487" i="94"/>
  <c r="AI487" i="94"/>
  <c r="AH487" i="94"/>
  <c r="AG487" i="94"/>
  <c r="AF487" i="94"/>
  <c r="AE487" i="94"/>
  <c r="AD487" i="94"/>
  <c r="AC487" i="94"/>
  <c r="Y487" i="94"/>
  <c r="X487" i="94"/>
  <c r="V487" i="94"/>
  <c r="AR486" i="94"/>
  <c r="AQ486" i="94"/>
  <c r="AP486" i="94"/>
  <c r="AO486" i="94"/>
  <c r="AN486" i="94"/>
  <c r="AM486" i="94"/>
  <c r="AL486" i="94"/>
  <c r="AK486" i="94"/>
  <c r="AJ486" i="94"/>
  <c r="AI486" i="94"/>
  <c r="AH486" i="94"/>
  <c r="AG486" i="94"/>
  <c r="AF486" i="94"/>
  <c r="AE486" i="94"/>
  <c r="AD486" i="94"/>
  <c r="AC486" i="94"/>
  <c r="Y486" i="94"/>
  <c r="X486" i="94"/>
  <c r="V486" i="94"/>
  <c r="AR485" i="94"/>
  <c r="AQ485" i="94"/>
  <c r="AP485" i="94"/>
  <c r="AO485" i="94"/>
  <c r="AN485" i="94"/>
  <c r="AM485" i="94"/>
  <c r="AL485" i="94"/>
  <c r="AK485" i="94"/>
  <c r="AJ485" i="94"/>
  <c r="AI485" i="94"/>
  <c r="AH485" i="94"/>
  <c r="AG485" i="94"/>
  <c r="AF485" i="94"/>
  <c r="AE485" i="94"/>
  <c r="AD485" i="94"/>
  <c r="AC485" i="94"/>
  <c r="Y485" i="94"/>
  <c r="X485" i="94"/>
  <c r="V485" i="94"/>
  <c r="AR484" i="94"/>
  <c r="AQ484" i="94"/>
  <c r="AP484" i="94"/>
  <c r="AO484" i="94"/>
  <c r="AN484" i="94"/>
  <c r="AM484" i="94"/>
  <c r="AL484" i="94"/>
  <c r="AK484" i="94"/>
  <c r="AJ484" i="94"/>
  <c r="AI484" i="94"/>
  <c r="AH484" i="94"/>
  <c r="AG484" i="94"/>
  <c r="AF484" i="94"/>
  <c r="AE484" i="94"/>
  <c r="AD484" i="94"/>
  <c r="AC484" i="94"/>
  <c r="Y484" i="94"/>
  <c r="X484" i="94"/>
  <c r="B484" i="94"/>
  <c r="V484" i="94" s="1"/>
  <c r="AR483" i="94"/>
  <c r="AQ483" i="94"/>
  <c r="AP483" i="94"/>
  <c r="AO483" i="94"/>
  <c r="AN483" i="94"/>
  <c r="AM483" i="94"/>
  <c r="AL483" i="94"/>
  <c r="AK483" i="94"/>
  <c r="AJ483" i="94"/>
  <c r="AI483" i="94"/>
  <c r="AH483" i="94"/>
  <c r="AG483" i="94"/>
  <c r="AF483" i="94"/>
  <c r="AE483" i="94"/>
  <c r="AD483" i="94"/>
  <c r="AC483" i="94"/>
  <c r="Y483" i="94"/>
  <c r="X483" i="94"/>
  <c r="V483" i="94"/>
  <c r="AR482" i="94"/>
  <c r="AQ482" i="94"/>
  <c r="AP482" i="94"/>
  <c r="AO482" i="94"/>
  <c r="AN482" i="94"/>
  <c r="AM482" i="94"/>
  <c r="AL482" i="94"/>
  <c r="AK482" i="94"/>
  <c r="AJ482" i="94"/>
  <c r="AI482" i="94"/>
  <c r="AH482" i="94"/>
  <c r="AG482" i="94"/>
  <c r="AF482" i="94"/>
  <c r="AE482" i="94"/>
  <c r="AD482" i="94"/>
  <c r="AC482" i="94"/>
  <c r="Y482" i="94"/>
  <c r="X482" i="94"/>
  <c r="V482" i="94"/>
  <c r="AR481" i="94"/>
  <c r="AQ481" i="94"/>
  <c r="AP481" i="94"/>
  <c r="AO481" i="94"/>
  <c r="AN481" i="94"/>
  <c r="AM481" i="94"/>
  <c r="AL481" i="94"/>
  <c r="AK481" i="94"/>
  <c r="AJ481" i="94"/>
  <c r="AI481" i="94"/>
  <c r="AH481" i="94"/>
  <c r="AG481" i="94"/>
  <c r="AF481" i="94"/>
  <c r="AE481" i="94"/>
  <c r="AD481" i="94"/>
  <c r="AC481" i="94"/>
  <c r="X481" i="94"/>
  <c r="V481" i="94"/>
  <c r="R1384" i="103" l="1"/>
  <c r="R1897" i="103"/>
  <c r="R2073" i="103"/>
  <c r="R2105" i="103"/>
  <c r="R347" i="103"/>
  <c r="R1062" i="103"/>
  <c r="R934" i="103"/>
  <c r="R1591" i="103"/>
  <c r="R1046" i="103"/>
  <c r="R1078" i="103"/>
  <c r="E3180" i="103"/>
  <c r="R3179" i="103"/>
  <c r="R1496" i="103"/>
  <c r="R1768" i="103"/>
  <c r="R2697" i="103"/>
  <c r="R967" i="103"/>
  <c r="R1512" i="103"/>
  <c r="R3033" i="103"/>
  <c r="R982" i="103"/>
  <c r="R363" i="103"/>
  <c r="R1463" i="103"/>
  <c r="R1367" i="103"/>
  <c r="R1559" i="103"/>
  <c r="R1527" i="103"/>
  <c r="R822" i="103"/>
  <c r="R1784" i="103"/>
  <c r="R918" i="103"/>
  <c r="R1816" i="103"/>
  <c r="R1832" i="103"/>
  <c r="R1624" i="103"/>
  <c r="R219" i="103"/>
  <c r="R1270" i="103"/>
  <c r="R1575" i="103"/>
  <c r="R1656" i="103"/>
  <c r="R1383" i="103"/>
  <c r="R1143" i="103"/>
  <c r="R2665" i="103"/>
  <c r="R1543" i="103"/>
  <c r="R235" i="103"/>
  <c r="R790" i="103"/>
  <c r="R1174" i="103"/>
  <c r="R1479" i="103"/>
  <c r="R854" i="103"/>
  <c r="R1848" i="103"/>
  <c r="R2265" i="103"/>
  <c r="R1736" i="103"/>
  <c r="R2330" i="103"/>
  <c r="R250" i="103"/>
  <c r="R443" i="103"/>
  <c r="R603" i="103"/>
  <c r="R1030" i="103"/>
  <c r="R1254" i="103"/>
  <c r="R330" i="103"/>
  <c r="R1238" i="103"/>
  <c r="R1094" i="103"/>
  <c r="R1095" i="103"/>
  <c r="R1206" i="103"/>
  <c r="R1720" i="103"/>
  <c r="R1880" i="103"/>
  <c r="R2633" i="103"/>
  <c r="R870" i="103"/>
  <c r="R75" i="103"/>
  <c r="S75" i="103"/>
  <c r="R475" i="103"/>
  <c r="R619" i="103"/>
  <c r="R998" i="103"/>
  <c r="R902" i="103"/>
  <c r="R1142" i="103"/>
  <c r="R966" i="103"/>
  <c r="R1350" i="103"/>
  <c r="R1014" i="103"/>
  <c r="R1302" i="103"/>
  <c r="R1222" i="103"/>
  <c r="E3244" i="103"/>
  <c r="R2009" i="103"/>
  <c r="R107" i="103"/>
  <c r="S107" i="103"/>
  <c r="R283" i="103"/>
  <c r="R491" i="103"/>
  <c r="R1607" i="103"/>
  <c r="R950" i="103"/>
  <c r="R838" i="103"/>
  <c r="R1432" i="103"/>
  <c r="R2041" i="103"/>
  <c r="R1158" i="103"/>
  <c r="R1640" i="103"/>
  <c r="R1190" i="103"/>
  <c r="R806" i="103"/>
  <c r="E919" i="103"/>
  <c r="E1239" i="103"/>
  <c r="E807" i="103"/>
  <c r="E808" i="103" s="1"/>
  <c r="E1079" i="103"/>
  <c r="E1592" i="103"/>
  <c r="E1593" i="103" s="1"/>
  <c r="E951" i="103"/>
  <c r="E1047" i="103"/>
  <c r="E1223" i="103"/>
  <c r="E1608" i="103"/>
  <c r="E823" i="103"/>
  <c r="E1528" i="103"/>
  <c r="D4177" i="103"/>
  <c r="R4177" i="103" s="1"/>
  <c r="C569" i="94"/>
  <c r="AJ568" i="94"/>
  <c r="AM568" i="94"/>
  <c r="E3968" i="103"/>
  <c r="R3968" i="103" s="1"/>
  <c r="E3951" i="103"/>
  <c r="R3951" i="103" s="1"/>
  <c r="E3936" i="103"/>
  <c r="R3936" i="103" s="1"/>
  <c r="E3870" i="103"/>
  <c r="E3919" i="103"/>
  <c r="E3839" i="103"/>
  <c r="E3903" i="103"/>
  <c r="R3903" i="103" s="1"/>
  <c r="E3887" i="103"/>
  <c r="E3854" i="103"/>
  <c r="R3854" i="103" s="1"/>
  <c r="E3808" i="103"/>
  <c r="E3791" i="103"/>
  <c r="E3824" i="103"/>
  <c r="E3775" i="103"/>
  <c r="R3775" i="103" s="1"/>
  <c r="E3759" i="103"/>
  <c r="R3742" i="103"/>
  <c r="E3743" i="103"/>
  <c r="R3726" i="103"/>
  <c r="E3727" i="103"/>
  <c r="R3727" i="103" s="1"/>
  <c r="AJ546" i="94"/>
  <c r="W546" i="94" s="1"/>
  <c r="V546" i="94"/>
  <c r="C547" i="94"/>
  <c r="V528" i="94"/>
  <c r="C529" i="94"/>
  <c r="AM529" i="94" s="1"/>
  <c r="AJ528" i="94"/>
  <c r="W528" i="94" s="1"/>
  <c r="E935" i="103"/>
  <c r="E1063" i="103"/>
  <c r="W487" i="94"/>
  <c r="W496" i="94"/>
  <c r="W483" i="94"/>
  <c r="W494" i="94"/>
  <c r="W481" i="94"/>
  <c r="W486" i="94"/>
  <c r="W489" i="94"/>
  <c r="R1335" i="103"/>
  <c r="E1416" i="103"/>
  <c r="R1415" i="103"/>
  <c r="E1127" i="103"/>
  <c r="R1126" i="103"/>
  <c r="E1111" i="103"/>
  <c r="R1110" i="103"/>
  <c r="R459" i="103"/>
  <c r="E1287" i="103"/>
  <c r="R1286" i="103"/>
  <c r="E3581" i="103"/>
  <c r="D3580" i="103"/>
  <c r="R3580" i="103" s="1"/>
  <c r="E1448" i="103"/>
  <c r="E1449" i="103" s="1"/>
  <c r="R1447" i="103"/>
  <c r="E1400" i="103"/>
  <c r="R1399" i="103"/>
  <c r="R1318" i="103"/>
  <c r="R3163" i="103"/>
  <c r="R3707" i="103"/>
  <c r="E3708" i="103"/>
  <c r="E3692" i="103"/>
  <c r="D3676" i="103"/>
  <c r="R3676" i="103" s="1"/>
  <c r="E3677" i="103"/>
  <c r="D3660" i="103"/>
  <c r="R3660" i="103" s="1"/>
  <c r="E3661" i="103"/>
  <c r="R3661" i="103" s="1"/>
  <c r="E3644" i="103"/>
  <c r="D3628" i="103"/>
  <c r="R3628" i="103" s="1"/>
  <c r="E3629" i="103"/>
  <c r="E3501" i="103"/>
  <c r="D3500" i="103"/>
  <c r="R3500" i="103" s="1"/>
  <c r="E3468" i="103"/>
  <c r="E3164" i="103"/>
  <c r="E3564" i="103"/>
  <c r="E3612" i="103"/>
  <c r="E3596" i="103"/>
  <c r="E3516" i="103"/>
  <c r="E3548" i="103"/>
  <c r="D3532" i="103"/>
  <c r="R3532" i="103" s="1"/>
  <c r="E3533" i="103"/>
  <c r="E3484" i="103"/>
  <c r="E3437" i="103"/>
  <c r="D3436" i="103"/>
  <c r="R3436" i="103" s="1"/>
  <c r="E3452" i="103"/>
  <c r="D3388" i="103"/>
  <c r="R3388" i="103" s="1"/>
  <c r="E3389" i="103"/>
  <c r="E3373" i="103"/>
  <c r="D3372" i="103"/>
  <c r="R3372" i="103" s="1"/>
  <c r="E3406" i="103"/>
  <c r="D3420" i="103"/>
  <c r="R3420" i="103" s="1"/>
  <c r="E3421" i="103"/>
  <c r="E3308" i="103"/>
  <c r="D3340" i="103"/>
  <c r="R3340" i="103" s="1"/>
  <c r="E3341" i="103"/>
  <c r="E3327" i="103"/>
  <c r="E3356" i="103"/>
  <c r="E3276" i="103"/>
  <c r="D3260" i="103"/>
  <c r="R3260" i="103" s="1"/>
  <c r="E3261" i="103"/>
  <c r="E3292" i="103"/>
  <c r="E3228" i="103"/>
  <c r="E3196" i="103"/>
  <c r="D3212" i="103"/>
  <c r="R3212" i="103" s="1"/>
  <c r="E3213" i="103"/>
  <c r="E3148" i="103"/>
  <c r="E3132" i="103"/>
  <c r="E60" i="103"/>
  <c r="E2570" i="103"/>
  <c r="E2058" i="103"/>
  <c r="E91" i="103"/>
  <c r="E299" i="103"/>
  <c r="E1962" i="103"/>
  <c r="E2410" i="103"/>
  <c r="E2426" i="103"/>
  <c r="E11" i="103"/>
  <c r="S11" i="103" s="1"/>
  <c r="E2346" i="103"/>
  <c r="E779" i="103"/>
  <c r="E651" i="103"/>
  <c r="E3098" i="103"/>
  <c r="E747" i="103"/>
  <c r="E635" i="103"/>
  <c r="D44" i="103"/>
  <c r="R44" i="103" s="1"/>
  <c r="E571" i="103"/>
  <c r="E331" i="103"/>
  <c r="E3114" i="103"/>
  <c r="E2234" i="103"/>
  <c r="E2362" i="103"/>
  <c r="R2362" i="103" s="1"/>
  <c r="E2554" i="103"/>
  <c r="E715" i="103"/>
  <c r="E855" i="103"/>
  <c r="D668" i="103"/>
  <c r="R668" i="103" s="1"/>
  <c r="E3018" i="103"/>
  <c r="R3018" i="103" s="1"/>
  <c r="E2026" i="103"/>
  <c r="R2026" i="103" s="1"/>
  <c r="E2314" i="103"/>
  <c r="E3082" i="103"/>
  <c r="E27" i="103"/>
  <c r="E791" i="103"/>
  <c r="E171" i="103"/>
  <c r="E2298" i="103"/>
  <c r="E2139" i="103"/>
  <c r="D124" i="103"/>
  <c r="R124" i="103" s="1"/>
  <c r="E427" i="103"/>
  <c r="R427" i="103" s="1"/>
  <c r="E2250" i="103"/>
  <c r="E1914" i="103"/>
  <c r="R1914" i="103" s="1"/>
  <c r="E2506" i="103"/>
  <c r="E763" i="103"/>
  <c r="E1657" i="103"/>
  <c r="E1368" i="103"/>
  <c r="E1978" i="103"/>
  <c r="R1978" i="103" s="1"/>
  <c r="E2202" i="103"/>
  <c r="E2778" i="103"/>
  <c r="E156" i="103"/>
  <c r="E203" i="103"/>
  <c r="E395" i="103"/>
  <c r="E3066" i="103"/>
  <c r="R3066" i="103" s="1"/>
  <c r="E1255" i="103"/>
  <c r="D460" i="103"/>
  <c r="R460" i="103" s="1"/>
  <c r="E1560" i="103"/>
  <c r="E1191" i="103"/>
  <c r="E1480" i="103"/>
  <c r="E1576" i="103"/>
  <c r="E1464" i="103"/>
  <c r="E1641" i="103"/>
  <c r="E1271" i="103"/>
  <c r="E1015" i="103"/>
  <c r="E1303" i="103"/>
  <c r="E903" i="103"/>
  <c r="E1175" i="103"/>
  <c r="E999" i="103"/>
  <c r="E1159" i="103"/>
  <c r="E1031" i="103"/>
  <c r="E461" i="103"/>
  <c r="E188" i="103"/>
  <c r="E732" i="103"/>
  <c r="E700" i="103"/>
  <c r="E684" i="103"/>
  <c r="E669" i="103"/>
  <c r="E620" i="103"/>
  <c r="E604" i="103"/>
  <c r="E588" i="103"/>
  <c r="E556" i="103"/>
  <c r="E540" i="103"/>
  <c r="E524" i="103"/>
  <c r="E508" i="103"/>
  <c r="E492" i="103"/>
  <c r="E476" i="103"/>
  <c r="E444" i="103"/>
  <c r="E411" i="103"/>
  <c r="E380" i="103"/>
  <c r="E364" i="103"/>
  <c r="E348" i="103"/>
  <c r="E316" i="103"/>
  <c r="E284" i="103"/>
  <c r="E267" i="103"/>
  <c r="E251" i="103"/>
  <c r="E236" i="103"/>
  <c r="E220" i="103"/>
  <c r="E140" i="103"/>
  <c r="E125" i="103"/>
  <c r="E108" i="103"/>
  <c r="S108" i="103" s="1"/>
  <c r="E76" i="103"/>
  <c r="S76" i="103" s="1"/>
  <c r="E45" i="103"/>
  <c r="S45" i="103" s="1"/>
  <c r="E1385" i="103"/>
  <c r="E2970" i="103"/>
  <c r="E2858" i="103"/>
  <c r="E1207" i="103"/>
  <c r="E2890" i="103"/>
  <c r="E871" i="103"/>
  <c r="E2074" i="103"/>
  <c r="E1995" i="103"/>
  <c r="E2122" i="103"/>
  <c r="E2218" i="103"/>
  <c r="E2794" i="103"/>
  <c r="E2170" i="103"/>
  <c r="E2810" i="103"/>
  <c r="E3034" i="103"/>
  <c r="E2331" i="103"/>
  <c r="E2090" i="103"/>
  <c r="E1737" i="103"/>
  <c r="E983" i="103"/>
  <c r="E2587" i="103"/>
  <c r="E2906" i="103"/>
  <c r="E2874" i="103"/>
  <c r="E2010" i="103"/>
  <c r="E2762" i="103"/>
  <c r="E2842" i="103"/>
  <c r="E1898" i="103"/>
  <c r="E2538" i="103"/>
  <c r="E1544" i="103"/>
  <c r="E2650" i="103"/>
  <c r="E2458" i="103"/>
  <c r="E1946" i="103"/>
  <c r="E2731" i="103"/>
  <c r="E2938" i="103"/>
  <c r="E2634" i="103"/>
  <c r="E2042" i="103"/>
  <c r="E3002" i="103"/>
  <c r="E2987" i="103"/>
  <c r="E1930" i="103"/>
  <c r="E1769" i="103"/>
  <c r="E2618" i="103"/>
  <c r="E2698" i="103"/>
  <c r="E2602" i="103"/>
  <c r="E2378" i="103"/>
  <c r="E2746" i="103"/>
  <c r="E2442" i="103"/>
  <c r="E2474" i="103"/>
  <c r="E2490" i="103"/>
  <c r="E2266" i="103"/>
  <c r="E2682" i="103"/>
  <c r="E2954" i="103"/>
  <c r="E2666" i="103"/>
  <c r="E2522" i="103"/>
  <c r="E2714" i="103"/>
  <c r="E2282" i="103"/>
  <c r="E1721" i="103"/>
  <c r="E2922" i="103"/>
  <c r="E2186" i="103"/>
  <c r="E3050" i="103"/>
  <c r="E2154" i="103"/>
  <c r="E2106" i="103"/>
  <c r="E2826" i="103"/>
  <c r="E2395" i="103"/>
  <c r="E1881" i="103"/>
  <c r="E1866" i="103"/>
  <c r="E1834" i="103"/>
  <c r="E1850" i="103"/>
  <c r="E1818" i="103"/>
  <c r="E1802" i="103"/>
  <c r="E1786" i="103"/>
  <c r="E1754" i="103"/>
  <c r="E1706" i="103"/>
  <c r="E1690" i="103"/>
  <c r="E1674" i="103"/>
  <c r="E1625" i="103"/>
  <c r="E1609" i="103"/>
  <c r="E1529" i="103"/>
  <c r="E1513" i="103"/>
  <c r="E1497" i="103"/>
  <c r="E1433" i="103"/>
  <c r="E1401" i="103"/>
  <c r="E1351" i="103"/>
  <c r="E1336" i="103"/>
  <c r="E1319" i="103"/>
  <c r="E1240" i="103"/>
  <c r="E1224" i="103"/>
  <c r="E1144" i="103"/>
  <c r="E1128" i="103"/>
  <c r="E1096" i="103"/>
  <c r="E1080" i="103"/>
  <c r="E1064" i="103"/>
  <c r="E1048" i="103"/>
  <c r="E968" i="103"/>
  <c r="E952" i="103"/>
  <c r="E936" i="103"/>
  <c r="E920" i="103"/>
  <c r="E888" i="103"/>
  <c r="R888" i="103" s="1"/>
  <c r="E856" i="103"/>
  <c r="E839" i="103"/>
  <c r="E824" i="103"/>
  <c r="W482" i="94"/>
  <c r="W492" i="94"/>
  <c r="W493" i="94"/>
  <c r="Y481" i="94"/>
  <c r="W495" i="94"/>
  <c r="W498" i="94"/>
  <c r="W497" i="94"/>
  <c r="W485" i="94"/>
  <c r="W488" i="94"/>
  <c r="W491" i="94"/>
  <c r="W490" i="94"/>
  <c r="W484" i="94"/>
  <c r="AM477" i="94"/>
  <c r="AM476" i="94"/>
  <c r="AM475" i="94"/>
  <c r="AM474" i="94"/>
  <c r="AM473" i="94"/>
  <c r="AM472" i="94"/>
  <c r="AM471" i="94"/>
  <c r="AM470" i="94"/>
  <c r="AM469" i="94"/>
  <c r="AM468" i="94"/>
  <c r="AM467" i="94"/>
  <c r="AM466" i="94"/>
  <c r="V463" i="94"/>
  <c r="X463" i="94"/>
  <c r="AC463" i="94"/>
  <c r="AD463" i="94"/>
  <c r="AE463" i="94"/>
  <c r="AF463" i="94"/>
  <c r="AG463" i="94"/>
  <c r="AH463" i="94"/>
  <c r="AI463" i="94"/>
  <c r="AJ463" i="94"/>
  <c r="AK463" i="94"/>
  <c r="AL463" i="94"/>
  <c r="AM463" i="94"/>
  <c r="AN463" i="94"/>
  <c r="AO463" i="94"/>
  <c r="AP463" i="94"/>
  <c r="AQ463" i="94"/>
  <c r="AR463" i="94"/>
  <c r="V464" i="94"/>
  <c r="X464" i="94"/>
  <c r="Y464" i="94"/>
  <c r="AC464" i="94"/>
  <c r="AD464" i="94"/>
  <c r="AE464" i="94"/>
  <c r="AF464" i="94"/>
  <c r="AG464" i="94"/>
  <c r="AH464" i="94"/>
  <c r="AI464" i="94"/>
  <c r="AJ464" i="94"/>
  <c r="AK464" i="94"/>
  <c r="AL464" i="94"/>
  <c r="AM464" i="94"/>
  <c r="AN464" i="94"/>
  <c r="AO464" i="94"/>
  <c r="AP464" i="94"/>
  <c r="AQ464" i="94"/>
  <c r="AR464" i="94"/>
  <c r="V465" i="94"/>
  <c r="X465" i="94"/>
  <c r="Y465" i="94"/>
  <c r="AC465" i="94"/>
  <c r="AD465" i="94"/>
  <c r="AE465" i="94"/>
  <c r="AF465" i="94"/>
  <c r="AG465" i="94"/>
  <c r="AH465" i="94"/>
  <c r="AI465" i="94"/>
  <c r="AJ465" i="94"/>
  <c r="AK465" i="94"/>
  <c r="AL465" i="94"/>
  <c r="AM465" i="94"/>
  <c r="AN465" i="94"/>
  <c r="AO465" i="94"/>
  <c r="AP465" i="94"/>
  <c r="AQ465" i="94"/>
  <c r="AR465" i="94"/>
  <c r="B466" i="94"/>
  <c r="V466" i="94" s="1"/>
  <c r="X466" i="94"/>
  <c r="Y466" i="94"/>
  <c r="AC466" i="94"/>
  <c r="AD466" i="94"/>
  <c r="AE466" i="94"/>
  <c r="AF466" i="94"/>
  <c r="AG466" i="94"/>
  <c r="AH466" i="94"/>
  <c r="AI466" i="94"/>
  <c r="AJ466" i="94"/>
  <c r="AK466" i="94"/>
  <c r="AL466" i="94"/>
  <c r="AN466" i="94"/>
  <c r="AO466" i="94"/>
  <c r="AP466" i="94"/>
  <c r="AQ466" i="94"/>
  <c r="AR466" i="94"/>
  <c r="V467" i="94"/>
  <c r="X467" i="94"/>
  <c r="Y467" i="94"/>
  <c r="AC467" i="94"/>
  <c r="AD467" i="94"/>
  <c r="AE467" i="94"/>
  <c r="AF467" i="94"/>
  <c r="AG467" i="94"/>
  <c r="AH467" i="94"/>
  <c r="AI467" i="94"/>
  <c r="AJ467" i="94"/>
  <c r="AK467" i="94"/>
  <c r="AL467" i="94"/>
  <c r="AN467" i="94"/>
  <c r="AO467" i="94"/>
  <c r="AP467" i="94"/>
  <c r="AQ467" i="94"/>
  <c r="AR467" i="94"/>
  <c r="V468" i="94"/>
  <c r="X468" i="94"/>
  <c r="Y468" i="94"/>
  <c r="AC468" i="94"/>
  <c r="AD468" i="94"/>
  <c r="AE468" i="94"/>
  <c r="AF468" i="94"/>
  <c r="AG468" i="94"/>
  <c r="AH468" i="94"/>
  <c r="AI468" i="94"/>
  <c r="AJ468" i="94"/>
  <c r="AK468" i="94"/>
  <c r="AL468" i="94"/>
  <c r="AN468" i="94"/>
  <c r="AO468" i="94"/>
  <c r="AP468" i="94"/>
  <c r="AQ468" i="94"/>
  <c r="AR468" i="94"/>
  <c r="V469" i="94"/>
  <c r="X469" i="94"/>
  <c r="Y469" i="94"/>
  <c r="AC469" i="94"/>
  <c r="AD469" i="94"/>
  <c r="AE469" i="94"/>
  <c r="AF469" i="94"/>
  <c r="AG469" i="94"/>
  <c r="AH469" i="94"/>
  <c r="AI469" i="94"/>
  <c r="AJ469" i="94"/>
  <c r="AK469" i="94"/>
  <c r="AL469" i="94"/>
  <c r="AN469" i="94"/>
  <c r="AO469" i="94"/>
  <c r="AP469" i="94"/>
  <c r="AQ469" i="94"/>
  <c r="AR469" i="94"/>
  <c r="V470" i="94"/>
  <c r="X470" i="94"/>
  <c r="Y470" i="94"/>
  <c r="AC470" i="94"/>
  <c r="AD470" i="94"/>
  <c r="AE470" i="94"/>
  <c r="AF470" i="94"/>
  <c r="AG470" i="94"/>
  <c r="AH470" i="94"/>
  <c r="AI470" i="94"/>
  <c r="AJ470" i="94"/>
  <c r="AK470" i="94"/>
  <c r="AL470" i="94"/>
  <c r="AN470" i="94"/>
  <c r="AO470" i="94"/>
  <c r="AP470" i="94"/>
  <c r="AQ470" i="94"/>
  <c r="AR470" i="94"/>
  <c r="V471" i="94"/>
  <c r="X471" i="94"/>
  <c r="Y471" i="94"/>
  <c r="AC471" i="94"/>
  <c r="AD471" i="94"/>
  <c r="AE471" i="94"/>
  <c r="AF471" i="94"/>
  <c r="AG471" i="94"/>
  <c r="AH471" i="94"/>
  <c r="AI471" i="94"/>
  <c r="AJ471" i="94"/>
  <c r="AK471" i="94"/>
  <c r="AL471" i="94"/>
  <c r="AN471" i="94"/>
  <c r="AO471" i="94"/>
  <c r="AP471" i="94"/>
  <c r="AQ471" i="94"/>
  <c r="AR471" i="94"/>
  <c r="V472" i="94"/>
  <c r="X472" i="94"/>
  <c r="Y472" i="94"/>
  <c r="AC472" i="94"/>
  <c r="AD472" i="94"/>
  <c r="AE472" i="94"/>
  <c r="AF472" i="94"/>
  <c r="AG472" i="94"/>
  <c r="AH472" i="94"/>
  <c r="AI472" i="94"/>
  <c r="AJ472" i="94"/>
  <c r="AK472" i="94"/>
  <c r="AL472" i="94"/>
  <c r="AN472" i="94"/>
  <c r="AO472" i="94"/>
  <c r="AP472" i="94"/>
  <c r="AQ472" i="94"/>
  <c r="AR472" i="94"/>
  <c r="V473" i="94"/>
  <c r="X473" i="94"/>
  <c r="Y473" i="94"/>
  <c r="AC473" i="94"/>
  <c r="AD473" i="94"/>
  <c r="AE473" i="94"/>
  <c r="AF473" i="94"/>
  <c r="AG473" i="94"/>
  <c r="AH473" i="94"/>
  <c r="AI473" i="94"/>
  <c r="AJ473" i="94"/>
  <c r="AK473" i="94"/>
  <c r="AL473" i="94"/>
  <c r="AN473" i="94"/>
  <c r="AO473" i="94"/>
  <c r="AP473" i="94"/>
  <c r="AQ473" i="94"/>
  <c r="AR473" i="94"/>
  <c r="V474" i="94"/>
  <c r="X474" i="94"/>
  <c r="Y474" i="94"/>
  <c r="AC474" i="94"/>
  <c r="AD474" i="94"/>
  <c r="AE474" i="94"/>
  <c r="AF474" i="94"/>
  <c r="AG474" i="94"/>
  <c r="AH474" i="94"/>
  <c r="AI474" i="94"/>
  <c r="AJ474" i="94"/>
  <c r="AK474" i="94"/>
  <c r="AL474" i="94"/>
  <c r="AN474" i="94"/>
  <c r="AO474" i="94"/>
  <c r="AP474" i="94"/>
  <c r="AQ474" i="94"/>
  <c r="AR474" i="94"/>
  <c r="V475" i="94"/>
  <c r="X475" i="94"/>
  <c r="Y475" i="94"/>
  <c r="AC475" i="94"/>
  <c r="AD475" i="94"/>
  <c r="AE475" i="94"/>
  <c r="AF475" i="94"/>
  <c r="AG475" i="94"/>
  <c r="AH475" i="94"/>
  <c r="AI475" i="94"/>
  <c r="AJ475" i="94"/>
  <c r="AK475" i="94"/>
  <c r="AL475" i="94"/>
  <c r="AN475" i="94"/>
  <c r="AO475" i="94"/>
  <c r="AP475" i="94"/>
  <c r="AQ475" i="94"/>
  <c r="AR475" i="94"/>
  <c r="V476" i="94"/>
  <c r="X476" i="94"/>
  <c r="Y476" i="94"/>
  <c r="AC476" i="94"/>
  <c r="AD476" i="94"/>
  <c r="AE476" i="94"/>
  <c r="AF476" i="94"/>
  <c r="AG476" i="94"/>
  <c r="AH476" i="94"/>
  <c r="AI476" i="94"/>
  <c r="AJ476" i="94"/>
  <c r="AK476" i="94"/>
  <c r="AL476" i="94"/>
  <c r="AN476" i="94"/>
  <c r="AO476" i="94"/>
  <c r="AP476" i="94"/>
  <c r="AQ476" i="94"/>
  <c r="AR476" i="94"/>
  <c r="V477" i="94"/>
  <c r="X477" i="94"/>
  <c r="Y477" i="94"/>
  <c r="AC477" i="94"/>
  <c r="AD477" i="94"/>
  <c r="AE477" i="94"/>
  <c r="AF477" i="94"/>
  <c r="AG477" i="94"/>
  <c r="AH477" i="94"/>
  <c r="AI477" i="94"/>
  <c r="AJ477" i="94"/>
  <c r="AK477" i="94"/>
  <c r="AL477" i="94"/>
  <c r="AN477" i="94"/>
  <c r="AO477" i="94"/>
  <c r="AP477" i="94"/>
  <c r="AQ477" i="94"/>
  <c r="AR477" i="94"/>
  <c r="V478" i="94"/>
  <c r="X478" i="94"/>
  <c r="Y478" i="94"/>
  <c r="AC478" i="94"/>
  <c r="AD478" i="94"/>
  <c r="AE478" i="94"/>
  <c r="AF478" i="94"/>
  <c r="AG478" i="94"/>
  <c r="AH478" i="94"/>
  <c r="AI478" i="94"/>
  <c r="AJ478" i="94"/>
  <c r="AK478" i="94"/>
  <c r="AL478" i="94"/>
  <c r="AM478" i="94"/>
  <c r="AN478" i="94"/>
  <c r="AO478" i="94"/>
  <c r="AP478" i="94"/>
  <c r="AQ478" i="94"/>
  <c r="AR478" i="94"/>
  <c r="V479" i="94"/>
  <c r="X479" i="94"/>
  <c r="Y479" i="94"/>
  <c r="AC479" i="94"/>
  <c r="AD479" i="94"/>
  <c r="AE479" i="94"/>
  <c r="AF479" i="94"/>
  <c r="AG479" i="94"/>
  <c r="AH479" i="94"/>
  <c r="AI479" i="94"/>
  <c r="AJ479" i="94"/>
  <c r="AK479" i="94"/>
  <c r="AL479" i="94"/>
  <c r="AM479" i="94"/>
  <c r="AN479" i="94"/>
  <c r="AO479" i="94"/>
  <c r="AP479" i="94"/>
  <c r="AQ479" i="94"/>
  <c r="AR479" i="94"/>
  <c r="V480" i="94"/>
  <c r="X480" i="94"/>
  <c r="Y480" i="94"/>
  <c r="AC480" i="94"/>
  <c r="AD480" i="94"/>
  <c r="AE480" i="94"/>
  <c r="AF480" i="94"/>
  <c r="AG480" i="94"/>
  <c r="AH480" i="94"/>
  <c r="AI480" i="94"/>
  <c r="AJ480" i="94"/>
  <c r="AK480" i="94"/>
  <c r="AL480" i="94"/>
  <c r="AM480" i="94"/>
  <c r="AN480" i="94"/>
  <c r="AO480" i="94"/>
  <c r="AP480" i="94"/>
  <c r="AQ480" i="94"/>
  <c r="AR480" i="94"/>
  <c r="R1111" i="103" l="1"/>
  <c r="R856" i="103"/>
  <c r="R1080" i="103"/>
  <c r="R1351" i="103"/>
  <c r="R1609" i="103"/>
  <c r="R2666" i="103"/>
  <c r="R2042" i="103"/>
  <c r="R983" i="103"/>
  <c r="R411" i="103"/>
  <c r="R1271" i="103"/>
  <c r="R1255" i="103"/>
  <c r="R1368" i="103"/>
  <c r="R331" i="103"/>
  <c r="R1448" i="103"/>
  <c r="R1592" i="103"/>
  <c r="E1642" i="103"/>
  <c r="E1658" i="103"/>
  <c r="R1127" i="103"/>
  <c r="R1079" i="103"/>
  <c r="R920" i="103"/>
  <c r="R1128" i="103"/>
  <c r="R2698" i="103"/>
  <c r="R1159" i="103"/>
  <c r="R395" i="103"/>
  <c r="R855" i="103"/>
  <c r="R1528" i="103"/>
  <c r="R807" i="103"/>
  <c r="D3180" i="103"/>
  <c r="R3180" i="103" s="1"/>
  <c r="E3181" i="103"/>
  <c r="E3182" i="103" s="1"/>
  <c r="R2106" i="103"/>
  <c r="R1096" i="103"/>
  <c r="R1385" i="103"/>
  <c r="R936" i="103"/>
  <c r="R1144" i="103"/>
  <c r="R2266" i="103"/>
  <c r="R2731" i="103"/>
  <c r="R2331" i="103"/>
  <c r="R2074" i="103"/>
  <c r="R999" i="103"/>
  <c r="R1576" i="103"/>
  <c r="R791" i="103"/>
  <c r="R635" i="103"/>
  <c r="R1416" i="103"/>
  <c r="R823" i="103"/>
  <c r="R1239" i="103"/>
  <c r="R952" i="103"/>
  <c r="R1224" i="103"/>
  <c r="R2010" i="103"/>
  <c r="R3034" i="103"/>
  <c r="R871" i="103"/>
  <c r="R1175" i="103"/>
  <c r="R27" i="103"/>
  <c r="S27" i="103"/>
  <c r="R1287" i="103"/>
  <c r="R1063" i="103"/>
  <c r="R1608" i="103"/>
  <c r="R919" i="103"/>
  <c r="R1064" i="103"/>
  <c r="R1544" i="103"/>
  <c r="R2587" i="103"/>
  <c r="R2634" i="103"/>
  <c r="R903" i="103"/>
  <c r="R1191" i="103"/>
  <c r="R299" i="103"/>
  <c r="R935" i="103"/>
  <c r="R1223" i="103"/>
  <c r="R839" i="103"/>
  <c r="R1898" i="103"/>
  <c r="R808" i="103"/>
  <c r="R968" i="103"/>
  <c r="R1240" i="103"/>
  <c r="R824" i="103"/>
  <c r="R1048" i="103"/>
  <c r="R1207" i="103"/>
  <c r="R1303" i="103"/>
  <c r="R1560" i="103"/>
  <c r="R651" i="103"/>
  <c r="R1400" i="103"/>
  <c r="R1047" i="103"/>
  <c r="R951" i="103"/>
  <c r="E3245" i="103"/>
  <c r="E3246" i="103" s="1"/>
  <c r="E3247" i="103" s="1"/>
  <c r="R3247" i="103" s="1"/>
  <c r="D3244" i="103"/>
  <c r="R3244" i="103" s="1"/>
  <c r="E1000" i="103"/>
  <c r="E1288" i="103"/>
  <c r="E2140" i="103"/>
  <c r="E1417" i="103"/>
  <c r="W568" i="94"/>
  <c r="AM569" i="94"/>
  <c r="C570" i="94"/>
  <c r="AJ569" i="94"/>
  <c r="E3969" i="103"/>
  <c r="E3952" i="103"/>
  <c r="R3952" i="103" s="1"/>
  <c r="E3937" i="103"/>
  <c r="E3904" i="103"/>
  <c r="R3904" i="103" s="1"/>
  <c r="E3840" i="103"/>
  <c r="E3855" i="103"/>
  <c r="E3920" i="103"/>
  <c r="E3888" i="103"/>
  <c r="E3871" i="103"/>
  <c r="R3871" i="103" s="1"/>
  <c r="E3825" i="103"/>
  <c r="E3792" i="103"/>
  <c r="E3809" i="103"/>
  <c r="E3776" i="103"/>
  <c r="R3776" i="103" s="1"/>
  <c r="E3760" i="103"/>
  <c r="E3744" i="103"/>
  <c r="R3743" i="103"/>
  <c r="E3728" i="103"/>
  <c r="R3728" i="103" s="1"/>
  <c r="C548" i="94"/>
  <c r="AJ547" i="94"/>
  <c r="W547" i="94" s="1"/>
  <c r="V547" i="94"/>
  <c r="AJ529" i="94"/>
  <c r="W529" i="94" s="1"/>
  <c r="C530" i="94"/>
  <c r="AM530" i="94" s="1"/>
  <c r="V529" i="94"/>
  <c r="E1112" i="103"/>
  <c r="E1113" i="103" s="1"/>
  <c r="W475" i="94"/>
  <c r="E1016" i="103"/>
  <c r="R1015" i="103"/>
  <c r="E1032" i="103"/>
  <c r="R1031" i="103"/>
  <c r="E1369" i="103"/>
  <c r="E3582" i="103"/>
  <c r="E1465" i="103"/>
  <c r="R1464" i="103"/>
  <c r="R1336" i="103"/>
  <c r="E1481" i="103"/>
  <c r="R1480" i="103"/>
  <c r="R1319" i="103"/>
  <c r="D3708" i="103"/>
  <c r="R3708" i="103" s="1"/>
  <c r="E3709" i="103"/>
  <c r="D3692" i="103"/>
  <c r="R3692" i="103" s="1"/>
  <c r="E3693" i="103"/>
  <c r="E3678" i="103"/>
  <c r="E3662" i="103"/>
  <c r="D3644" i="103"/>
  <c r="R3644" i="103" s="1"/>
  <c r="E3645" i="103"/>
  <c r="R3645" i="103" s="1"/>
  <c r="E3630" i="103"/>
  <c r="E3502" i="103"/>
  <c r="E3469" i="103"/>
  <c r="D3468" i="103"/>
  <c r="R3468" i="103" s="1"/>
  <c r="D3164" i="103"/>
  <c r="R3164" i="103" s="1"/>
  <c r="E3165" i="103"/>
  <c r="D3596" i="103"/>
  <c r="R3596" i="103" s="1"/>
  <c r="E3597" i="103"/>
  <c r="D3612" i="103"/>
  <c r="R3612" i="103" s="1"/>
  <c r="E3613" i="103"/>
  <c r="E3565" i="103"/>
  <c r="D3564" i="103"/>
  <c r="R3564" i="103" s="1"/>
  <c r="E3534" i="103"/>
  <c r="R3534" i="103" s="1"/>
  <c r="D3548" i="103"/>
  <c r="R3548" i="103" s="1"/>
  <c r="E3549" i="103"/>
  <c r="E3517" i="103"/>
  <c r="D3516" i="103"/>
  <c r="R3516" i="103" s="1"/>
  <c r="E3438" i="103"/>
  <c r="D3484" i="103"/>
  <c r="R3484" i="103" s="1"/>
  <c r="E3485" i="103"/>
  <c r="E3453" i="103"/>
  <c r="D3452" i="103"/>
  <c r="R3452" i="103" s="1"/>
  <c r="E3407" i="103"/>
  <c r="E3374" i="103"/>
  <c r="E3422" i="103"/>
  <c r="E3390" i="103"/>
  <c r="E3328" i="103"/>
  <c r="E3342" i="103"/>
  <c r="E3309" i="103"/>
  <c r="D3308" i="103"/>
  <c r="R3308" i="103" s="1"/>
  <c r="D3356" i="103"/>
  <c r="R3356" i="103" s="1"/>
  <c r="E3357" i="103"/>
  <c r="E3262" i="103"/>
  <c r="R3262" i="103" s="1"/>
  <c r="D3276" i="103"/>
  <c r="R3276" i="103" s="1"/>
  <c r="E3277" i="103"/>
  <c r="D3292" i="103"/>
  <c r="R3292" i="103" s="1"/>
  <c r="E3293" i="103"/>
  <c r="D3196" i="103"/>
  <c r="R3196" i="103" s="1"/>
  <c r="E3197" i="103"/>
  <c r="E3183" i="103"/>
  <c r="D3228" i="103"/>
  <c r="R3228" i="103" s="1"/>
  <c r="E3229" i="103"/>
  <c r="E3214" i="103"/>
  <c r="D3148" i="103"/>
  <c r="R3148" i="103" s="1"/>
  <c r="E3149" i="103"/>
  <c r="D3132" i="103"/>
  <c r="R3132" i="103" s="1"/>
  <c r="E3133" i="103"/>
  <c r="E792" i="103"/>
  <c r="E793" i="103" s="1"/>
  <c r="E1915" i="103"/>
  <c r="D236" i="103"/>
  <c r="R236" i="103" s="1"/>
  <c r="D476" i="103"/>
  <c r="R476" i="103" s="1"/>
  <c r="D588" i="103"/>
  <c r="R588" i="103" s="1"/>
  <c r="E670" i="103"/>
  <c r="E462" i="103"/>
  <c r="E1256" i="103"/>
  <c r="D284" i="103"/>
  <c r="R284" i="103" s="1"/>
  <c r="D380" i="103"/>
  <c r="R380" i="103" s="1"/>
  <c r="D524" i="103"/>
  <c r="R524" i="103" s="1"/>
  <c r="E396" i="103"/>
  <c r="D540" i="103"/>
  <c r="R540" i="103" s="1"/>
  <c r="E2779" i="103"/>
  <c r="E1979" i="103"/>
  <c r="E28" i="103"/>
  <c r="S28" i="103" s="1"/>
  <c r="E2235" i="103"/>
  <c r="E636" i="103"/>
  <c r="E652" i="103"/>
  <c r="E12" i="103"/>
  <c r="S12" i="103" s="1"/>
  <c r="E2059" i="103"/>
  <c r="E3083" i="103"/>
  <c r="E3019" i="103"/>
  <c r="E3115" i="103"/>
  <c r="E1963" i="103"/>
  <c r="E300" i="103"/>
  <c r="E2571" i="103"/>
  <c r="E764" i="103"/>
  <c r="E2555" i="103"/>
  <c r="E332" i="103"/>
  <c r="D76" i="103"/>
  <c r="R76" i="103" s="1"/>
  <c r="D316" i="103"/>
  <c r="R316" i="103" s="1"/>
  <c r="D220" i="103"/>
  <c r="R220" i="103" s="1"/>
  <c r="D444" i="103"/>
  <c r="R444" i="103" s="1"/>
  <c r="E2315" i="103"/>
  <c r="E716" i="103"/>
  <c r="E2427" i="103"/>
  <c r="E2251" i="103"/>
  <c r="D348" i="103"/>
  <c r="R348" i="103" s="1"/>
  <c r="D492" i="103"/>
  <c r="R492" i="103" s="1"/>
  <c r="D604" i="103"/>
  <c r="R604" i="103" s="1"/>
  <c r="D684" i="103"/>
  <c r="R684" i="103" s="1"/>
  <c r="E428" i="103"/>
  <c r="E2363" i="103"/>
  <c r="E748" i="103"/>
  <c r="E780" i="103"/>
  <c r="E204" i="103"/>
  <c r="D140" i="103"/>
  <c r="R140" i="103" s="1"/>
  <c r="D364" i="103"/>
  <c r="R364" i="103" s="1"/>
  <c r="D620" i="103"/>
  <c r="R620" i="103" s="1"/>
  <c r="D700" i="103"/>
  <c r="R700" i="103" s="1"/>
  <c r="E3067" i="103"/>
  <c r="E2203" i="103"/>
  <c r="E2027" i="103"/>
  <c r="E2411" i="103"/>
  <c r="E92" i="103"/>
  <c r="D556" i="103"/>
  <c r="R556" i="103" s="1"/>
  <c r="D732" i="103"/>
  <c r="R732" i="103" s="1"/>
  <c r="D108" i="103"/>
  <c r="R108" i="103" s="1"/>
  <c r="E1561" i="103"/>
  <c r="D508" i="103"/>
  <c r="R508" i="103" s="1"/>
  <c r="D156" i="103"/>
  <c r="R156" i="103" s="1"/>
  <c r="E157" i="103"/>
  <c r="R157" i="103" s="1"/>
  <c r="E2299" i="103"/>
  <c r="E2507" i="103"/>
  <c r="E172" i="103"/>
  <c r="E572" i="103"/>
  <c r="E3099" i="103"/>
  <c r="E2347" i="103"/>
  <c r="D60" i="103"/>
  <c r="R60" i="103" s="1"/>
  <c r="E61" i="103"/>
  <c r="E1192" i="103"/>
  <c r="E1304" i="103"/>
  <c r="E2141" i="103"/>
  <c r="D2140" i="103"/>
  <c r="R2140" i="103" s="1"/>
  <c r="D188" i="103"/>
  <c r="R188" i="103" s="1"/>
  <c r="E1577" i="103"/>
  <c r="E1272" i="103"/>
  <c r="E1176" i="103"/>
  <c r="E904" i="103"/>
  <c r="E1370" i="103"/>
  <c r="E1160" i="103"/>
  <c r="E189" i="103"/>
  <c r="E733" i="103"/>
  <c r="E701" i="103"/>
  <c r="E685" i="103"/>
  <c r="E621" i="103"/>
  <c r="E605" i="103"/>
  <c r="E589" i="103"/>
  <c r="E557" i="103"/>
  <c r="E541" i="103"/>
  <c r="E525" i="103"/>
  <c r="E509" i="103"/>
  <c r="E493" i="103"/>
  <c r="E477" i="103"/>
  <c r="E445" i="103"/>
  <c r="E412" i="103"/>
  <c r="E381" i="103"/>
  <c r="E365" i="103"/>
  <c r="E349" i="103"/>
  <c r="E317" i="103"/>
  <c r="E285" i="103"/>
  <c r="E268" i="103"/>
  <c r="E252" i="103"/>
  <c r="E237" i="103"/>
  <c r="E221" i="103"/>
  <c r="E141" i="103"/>
  <c r="E126" i="103"/>
  <c r="E109" i="103"/>
  <c r="E77" i="103"/>
  <c r="E46" i="103"/>
  <c r="S46" i="103" s="1"/>
  <c r="E2187" i="103"/>
  <c r="E2715" i="103"/>
  <c r="E2475" i="103"/>
  <c r="E2603" i="103"/>
  <c r="E2043" i="103"/>
  <c r="E1545" i="103"/>
  <c r="E2875" i="103"/>
  <c r="E3035" i="103"/>
  <c r="E2219" i="103"/>
  <c r="E872" i="103"/>
  <c r="E2683" i="103"/>
  <c r="E1931" i="103"/>
  <c r="E1947" i="103"/>
  <c r="E2843" i="103"/>
  <c r="E2107" i="103"/>
  <c r="E2923" i="103"/>
  <c r="E2523" i="103"/>
  <c r="E2443" i="103"/>
  <c r="E2907" i="103"/>
  <c r="E2091" i="103"/>
  <c r="E2811" i="103"/>
  <c r="E2123" i="103"/>
  <c r="E2971" i="103"/>
  <c r="E1722" i="103"/>
  <c r="E2699" i="103"/>
  <c r="E2988" i="103"/>
  <c r="E2635" i="103"/>
  <c r="E2459" i="103"/>
  <c r="E2763" i="103"/>
  <c r="E2891" i="103"/>
  <c r="E1386" i="103"/>
  <c r="E2155" i="103"/>
  <c r="E2267" i="103"/>
  <c r="E2747" i="103"/>
  <c r="E2539" i="103"/>
  <c r="E2588" i="103"/>
  <c r="E2171" i="103"/>
  <c r="E1996" i="103"/>
  <c r="E2667" i="103"/>
  <c r="E2619" i="103"/>
  <c r="E3003" i="103"/>
  <c r="E2939" i="103"/>
  <c r="E2651" i="103"/>
  <c r="E1899" i="103"/>
  <c r="E984" i="103"/>
  <c r="E2332" i="103"/>
  <c r="E1208" i="103"/>
  <c r="E3051" i="103"/>
  <c r="E2283" i="103"/>
  <c r="E2491" i="103"/>
  <c r="E2379" i="103"/>
  <c r="E1770" i="103"/>
  <c r="E2011" i="103"/>
  <c r="E2795" i="103"/>
  <c r="E2827" i="103"/>
  <c r="E2955" i="103"/>
  <c r="E2732" i="103"/>
  <c r="E1738" i="103"/>
  <c r="E2075" i="103"/>
  <c r="E2859" i="103"/>
  <c r="E2396" i="103"/>
  <c r="E1882" i="103"/>
  <c r="E1867" i="103"/>
  <c r="E1835" i="103"/>
  <c r="E1851" i="103"/>
  <c r="E1819" i="103"/>
  <c r="E1803" i="103"/>
  <c r="E1787" i="103"/>
  <c r="E1755" i="103"/>
  <c r="E1707" i="103"/>
  <c r="E1691" i="103"/>
  <c r="E1675" i="103"/>
  <c r="E1659" i="103"/>
  <c r="E1626" i="103"/>
  <c r="E1610" i="103"/>
  <c r="E1594" i="103"/>
  <c r="E1530" i="103"/>
  <c r="E1514" i="103"/>
  <c r="E1498" i="103"/>
  <c r="E1482" i="103"/>
  <c r="E1450" i="103"/>
  <c r="E1434" i="103"/>
  <c r="E1418" i="103"/>
  <c r="E1402" i="103"/>
  <c r="E1337" i="103"/>
  <c r="E1352" i="103"/>
  <c r="E1320" i="103"/>
  <c r="E1289" i="103"/>
  <c r="E1241" i="103"/>
  <c r="E1225" i="103"/>
  <c r="E1145" i="103"/>
  <c r="E1129" i="103"/>
  <c r="E1097" i="103"/>
  <c r="E1081" i="103"/>
  <c r="E1065" i="103"/>
  <c r="E1049" i="103"/>
  <c r="E1017" i="103"/>
  <c r="E1001" i="103"/>
  <c r="E969" i="103"/>
  <c r="E953" i="103"/>
  <c r="E937" i="103"/>
  <c r="E921" i="103"/>
  <c r="E889" i="103"/>
  <c r="E857" i="103"/>
  <c r="E840" i="103"/>
  <c r="E825" i="103"/>
  <c r="E809" i="103"/>
  <c r="W464" i="94"/>
  <c r="Y463" i="94"/>
  <c r="W467" i="94"/>
  <c r="W472" i="94"/>
  <c r="W471" i="94"/>
  <c r="W480" i="94"/>
  <c r="W477" i="94"/>
  <c r="W469" i="94"/>
  <c r="W474" i="94"/>
  <c r="W466" i="94"/>
  <c r="W476" i="94"/>
  <c r="W468" i="94"/>
  <c r="W479" i="94"/>
  <c r="W473" i="94"/>
  <c r="W465" i="94"/>
  <c r="W478" i="94"/>
  <c r="W470" i="94"/>
  <c r="W463" i="94"/>
  <c r="AR462" i="94"/>
  <c r="AQ462" i="94"/>
  <c r="AP462" i="94"/>
  <c r="AO462" i="94"/>
  <c r="AN462" i="94"/>
  <c r="AM462" i="94"/>
  <c r="AL462" i="94"/>
  <c r="AK462" i="94"/>
  <c r="AJ462" i="94"/>
  <c r="AI462" i="94"/>
  <c r="AH462" i="94"/>
  <c r="AG462" i="94"/>
  <c r="AF462" i="94"/>
  <c r="AE462" i="94"/>
  <c r="AD462" i="94"/>
  <c r="AC462" i="94"/>
  <c r="Y462" i="94"/>
  <c r="X462" i="94"/>
  <c r="V462" i="94"/>
  <c r="AR461" i="94"/>
  <c r="AQ461" i="94"/>
  <c r="AP461" i="94"/>
  <c r="AO461" i="94"/>
  <c r="AN461" i="94"/>
  <c r="AM461" i="94"/>
  <c r="AL461" i="94"/>
  <c r="AK461" i="94"/>
  <c r="AJ461" i="94"/>
  <c r="AI461" i="94"/>
  <c r="AH461" i="94"/>
  <c r="AG461" i="94"/>
  <c r="AF461" i="94"/>
  <c r="AE461" i="94"/>
  <c r="AD461" i="94"/>
  <c r="AC461" i="94"/>
  <c r="Y461" i="94"/>
  <c r="X461" i="94"/>
  <c r="V461" i="94"/>
  <c r="AR460" i="94"/>
  <c r="AQ460" i="94"/>
  <c r="AP460" i="94"/>
  <c r="AO460" i="94"/>
  <c r="AN460" i="94"/>
  <c r="AM460" i="94"/>
  <c r="AL460" i="94"/>
  <c r="AK460" i="94"/>
  <c r="AJ460" i="94"/>
  <c r="AI460" i="94"/>
  <c r="AH460" i="94"/>
  <c r="AG460" i="94"/>
  <c r="AF460" i="94"/>
  <c r="AE460" i="94"/>
  <c r="AD460" i="94"/>
  <c r="AC460" i="94"/>
  <c r="Y460" i="94"/>
  <c r="X460" i="94"/>
  <c r="V460" i="94"/>
  <c r="AR459" i="94"/>
  <c r="AQ459" i="94"/>
  <c r="AP459" i="94"/>
  <c r="AO459" i="94"/>
  <c r="AN459" i="94"/>
  <c r="AM459" i="94"/>
  <c r="AL459" i="94"/>
  <c r="AK459" i="94"/>
  <c r="AJ459" i="94"/>
  <c r="AI459" i="94"/>
  <c r="AH459" i="94"/>
  <c r="AG459" i="94"/>
  <c r="AF459" i="94"/>
  <c r="AE459" i="94"/>
  <c r="AD459" i="94"/>
  <c r="AC459" i="94"/>
  <c r="Y459" i="94"/>
  <c r="X459" i="94"/>
  <c r="V459" i="94"/>
  <c r="AR458" i="94"/>
  <c r="AQ458" i="94"/>
  <c r="AP458" i="94"/>
  <c r="AO458" i="94"/>
  <c r="AN458" i="94"/>
  <c r="AM458" i="94"/>
  <c r="AL458" i="94"/>
  <c r="AK458" i="94"/>
  <c r="AJ458" i="94"/>
  <c r="AI458" i="94"/>
  <c r="AH458" i="94"/>
  <c r="AG458" i="94"/>
  <c r="AF458" i="94"/>
  <c r="AE458" i="94"/>
  <c r="AD458" i="94"/>
  <c r="AC458" i="94"/>
  <c r="Y458" i="94"/>
  <c r="X458" i="94"/>
  <c r="V458" i="94"/>
  <c r="AR457" i="94"/>
  <c r="AQ457" i="94"/>
  <c r="AP457" i="94"/>
  <c r="AO457" i="94"/>
  <c r="AN457" i="94"/>
  <c r="AM457" i="94"/>
  <c r="AL457" i="94"/>
  <c r="AK457" i="94"/>
  <c r="AJ457" i="94"/>
  <c r="AI457" i="94"/>
  <c r="AH457" i="94"/>
  <c r="AG457" i="94"/>
  <c r="AF457" i="94"/>
  <c r="AE457" i="94"/>
  <c r="AD457" i="94"/>
  <c r="AC457" i="94"/>
  <c r="Y457" i="94"/>
  <c r="X457" i="94"/>
  <c r="V457" i="94"/>
  <c r="AR456" i="94"/>
  <c r="AQ456" i="94"/>
  <c r="AP456" i="94"/>
  <c r="AO456" i="94"/>
  <c r="AN456" i="94"/>
  <c r="AM456" i="94"/>
  <c r="AL456" i="94"/>
  <c r="AK456" i="94"/>
  <c r="AJ456" i="94"/>
  <c r="AI456" i="94"/>
  <c r="AH456" i="94"/>
  <c r="AG456" i="94"/>
  <c r="AF456" i="94"/>
  <c r="AE456" i="94"/>
  <c r="AD456" i="94"/>
  <c r="AC456" i="94"/>
  <c r="Y456" i="94"/>
  <c r="X456" i="94"/>
  <c r="V456" i="94"/>
  <c r="AR455" i="94"/>
  <c r="AQ455" i="94"/>
  <c r="AP455" i="94"/>
  <c r="AO455" i="94"/>
  <c r="AN455" i="94"/>
  <c r="AM455" i="94"/>
  <c r="AL455" i="94"/>
  <c r="AK455" i="94"/>
  <c r="AJ455" i="94"/>
  <c r="AI455" i="94"/>
  <c r="AH455" i="94"/>
  <c r="AG455" i="94"/>
  <c r="AF455" i="94"/>
  <c r="AE455" i="94"/>
  <c r="AD455" i="94"/>
  <c r="AC455" i="94"/>
  <c r="Y455" i="94"/>
  <c r="X455" i="94"/>
  <c r="V455" i="94"/>
  <c r="AR454" i="94"/>
  <c r="AQ454" i="94"/>
  <c r="AP454" i="94"/>
  <c r="AO454" i="94"/>
  <c r="AN454" i="94"/>
  <c r="AM454" i="94"/>
  <c r="AL454" i="94"/>
  <c r="AK454" i="94"/>
  <c r="AJ454" i="94"/>
  <c r="AI454" i="94"/>
  <c r="AH454" i="94"/>
  <c r="AG454" i="94"/>
  <c r="AF454" i="94"/>
  <c r="AE454" i="94"/>
  <c r="AD454" i="94"/>
  <c r="AC454" i="94"/>
  <c r="Y454" i="94"/>
  <c r="X454" i="94"/>
  <c r="V454" i="94"/>
  <c r="AR453" i="94"/>
  <c r="AQ453" i="94"/>
  <c r="AP453" i="94"/>
  <c r="AO453" i="94"/>
  <c r="AN453" i="94"/>
  <c r="AM453" i="94"/>
  <c r="AL453" i="94"/>
  <c r="AK453" i="94"/>
  <c r="AJ453" i="94"/>
  <c r="AI453" i="94"/>
  <c r="AH453" i="94"/>
  <c r="AG453" i="94"/>
  <c r="AF453" i="94"/>
  <c r="AE453" i="94"/>
  <c r="AD453" i="94"/>
  <c r="AC453" i="94"/>
  <c r="Y453" i="94"/>
  <c r="X453" i="94"/>
  <c r="V453" i="94"/>
  <c r="AR452" i="94"/>
  <c r="AQ452" i="94"/>
  <c r="AP452" i="94"/>
  <c r="AO452" i="94"/>
  <c r="AN452" i="94"/>
  <c r="AM452" i="94"/>
  <c r="AL452" i="94"/>
  <c r="AK452" i="94"/>
  <c r="AJ452" i="94"/>
  <c r="AI452" i="94"/>
  <c r="AH452" i="94"/>
  <c r="AG452" i="94"/>
  <c r="AF452" i="94"/>
  <c r="AE452" i="94"/>
  <c r="AD452" i="94"/>
  <c r="AC452" i="94"/>
  <c r="Y452" i="94"/>
  <c r="X452" i="94"/>
  <c r="V452" i="94"/>
  <c r="AR451" i="94"/>
  <c r="AQ451" i="94"/>
  <c r="AP451" i="94"/>
  <c r="AO451" i="94"/>
  <c r="AN451" i="94"/>
  <c r="AM451" i="94"/>
  <c r="AL451" i="94"/>
  <c r="AK451" i="94"/>
  <c r="AJ451" i="94"/>
  <c r="AI451" i="94"/>
  <c r="AH451" i="94"/>
  <c r="AG451" i="94"/>
  <c r="AF451" i="94"/>
  <c r="AE451" i="94"/>
  <c r="AD451" i="94"/>
  <c r="AC451" i="94"/>
  <c r="Y451" i="94"/>
  <c r="X451" i="94"/>
  <c r="V451" i="94"/>
  <c r="AR450" i="94"/>
  <c r="AQ450" i="94"/>
  <c r="AP450" i="94"/>
  <c r="AO450" i="94"/>
  <c r="AN450" i="94"/>
  <c r="AM450" i="94"/>
  <c r="AL450" i="94"/>
  <c r="AK450" i="94"/>
  <c r="AJ450" i="94"/>
  <c r="AI450" i="94"/>
  <c r="AH450" i="94"/>
  <c r="AG450" i="94"/>
  <c r="AF450" i="94"/>
  <c r="AE450" i="94"/>
  <c r="AD450" i="94"/>
  <c r="AC450" i="94"/>
  <c r="Y450" i="94"/>
  <c r="X450" i="94"/>
  <c r="V450" i="94"/>
  <c r="AR449" i="94"/>
  <c r="AQ449" i="94"/>
  <c r="AP449" i="94"/>
  <c r="AO449" i="94"/>
  <c r="AN449" i="94"/>
  <c r="AM449" i="94"/>
  <c r="AL449" i="94"/>
  <c r="AK449" i="94"/>
  <c r="AJ449" i="94"/>
  <c r="AI449" i="94"/>
  <c r="AH449" i="94"/>
  <c r="AG449" i="94"/>
  <c r="AF449" i="94"/>
  <c r="AE449" i="94"/>
  <c r="AD449" i="94"/>
  <c r="AC449" i="94"/>
  <c r="Y449" i="94"/>
  <c r="X449" i="94"/>
  <c r="V449" i="94"/>
  <c r="AR448" i="94"/>
  <c r="AQ448" i="94"/>
  <c r="AP448" i="94"/>
  <c r="AO448" i="94"/>
  <c r="AN448" i="94"/>
  <c r="AM448" i="94"/>
  <c r="AL448" i="94"/>
  <c r="AK448" i="94"/>
  <c r="AJ448" i="94"/>
  <c r="AI448" i="94"/>
  <c r="AH448" i="94"/>
  <c r="AG448" i="94"/>
  <c r="AF448" i="94"/>
  <c r="AE448" i="94"/>
  <c r="AD448" i="94"/>
  <c r="AC448" i="94"/>
  <c r="Y448" i="94"/>
  <c r="X448" i="94"/>
  <c r="B448" i="94"/>
  <c r="V448" i="94" s="1"/>
  <c r="AR447" i="94"/>
  <c r="AQ447" i="94"/>
  <c r="AP447" i="94"/>
  <c r="AO447" i="94"/>
  <c r="AN447" i="94"/>
  <c r="AM447" i="94"/>
  <c r="AL447" i="94"/>
  <c r="AK447" i="94"/>
  <c r="AJ447" i="94"/>
  <c r="AI447" i="94"/>
  <c r="AH447" i="94"/>
  <c r="AG447" i="94"/>
  <c r="AF447" i="94"/>
  <c r="AE447" i="94"/>
  <c r="AD447" i="94"/>
  <c r="AC447" i="94"/>
  <c r="Y447" i="94"/>
  <c r="X447" i="94"/>
  <c r="V447" i="94"/>
  <c r="AR446" i="94"/>
  <c r="AQ446" i="94"/>
  <c r="AP446" i="94"/>
  <c r="AO446" i="94"/>
  <c r="AN446" i="94"/>
  <c r="AM446" i="94"/>
  <c r="AL446" i="94"/>
  <c r="AK446" i="94"/>
  <c r="AJ446" i="94"/>
  <c r="AI446" i="94"/>
  <c r="AH446" i="94"/>
  <c r="AG446" i="94"/>
  <c r="AF446" i="94"/>
  <c r="AE446" i="94"/>
  <c r="AD446" i="94"/>
  <c r="AC446" i="94"/>
  <c r="Y446" i="94"/>
  <c r="X446" i="94"/>
  <c r="V446" i="94"/>
  <c r="AR445" i="94"/>
  <c r="AQ445" i="94"/>
  <c r="AP445" i="94"/>
  <c r="AO445" i="94"/>
  <c r="AN445" i="94"/>
  <c r="AM445" i="94"/>
  <c r="AL445" i="94"/>
  <c r="AK445" i="94"/>
  <c r="AJ445" i="94"/>
  <c r="AI445" i="94"/>
  <c r="AH445" i="94"/>
  <c r="AG445" i="94"/>
  <c r="AF445" i="94"/>
  <c r="AE445" i="94"/>
  <c r="AD445" i="94"/>
  <c r="AC445" i="94"/>
  <c r="Y445" i="94"/>
  <c r="X445" i="94"/>
  <c r="V445" i="94"/>
  <c r="AR444" i="94"/>
  <c r="AQ444" i="94"/>
  <c r="AP444" i="94"/>
  <c r="AO444" i="94"/>
  <c r="AN444" i="94"/>
  <c r="AM444" i="94"/>
  <c r="AL444" i="94"/>
  <c r="AK444" i="94"/>
  <c r="AJ444" i="94"/>
  <c r="AI444" i="94"/>
  <c r="AH444" i="94"/>
  <c r="AG444" i="94"/>
  <c r="AF444" i="94"/>
  <c r="AE444" i="94"/>
  <c r="AD444" i="94"/>
  <c r="AC444" i="94"/>
  <c r="Y444" i="94"/>
  <c r="X444" i="94"/>
  <c r="V444" i="94"/>
  <c r="AR443" i="94"/>
  <c r="AQ443" i="94"/>
  <c r="AP443" i="94"/>
  <c r="AO443" i="94"/>
  <c r="AN443" i="94"/>
  <c r="AM443" i="94"/>
  <c r="AL443" i="94"/>
  <c r="AK443" i="94"/>
  <c r="AJ443" i="94"/>
  <c r="AI443" i="94"/>
  <c r="AH443" i="94"/>
  <c r="AG443" i="94"/>
  <c r="AF443" i="94"/>
  <c r="AE443" i="94"/>
  <c r="AD443" i="94"/>
  <c r="AC443" i="94"/>
  <c r="Y443" i="94"/>
  <c r="X443" i="94"/>
  <c r="V443" i="94"/>
  <c r="AR442" i="94"/>
  <c r="AQ442" i="94"/>
  <c r="AP442" i="94"/>
  <c r="AO442" i="94"/>
  <c r="AN442" i="94"/>
  <c r="AM442" i="94"/>
  <c r="AL442" i="94"/>
  <c r="AK442" i="94"/>
  <c r="AJ442" i="94"/>
  <c r="AI442" i="94"/>
  <c r="AH442" i="94"/>
  <c r="AG442" i="94"/>
  <c r="AF442" i="94"/>
  <c r="AE442" i="94"/>
  <c r="AD442" i="94"/>
  <c r="AC442" i="94"/>
  <c r="Y442" i="94"/>
  <c r="X442" i="94"/>
  <c r="V442" i="94"/>
  <c r="AR441" i="94"/>
  <c r="AQ441" i="94"/>
  <c r="AP441" i="94"/>
  <c r="AO441" i="94"/>
  <c r="AN441" i="94"/>
  <c r="AM441" i="94"/>
  <c r="AL441" i="94"/>
  <c r="AK441" i="94"/>
  <c r="AJ441" i="94"/>
  <c r="AI441" i="94"/>
  <c r="AH441" i="94"/>
  <c r="AG441" i="94"/>
  <c r="AF441" i="94"/>
  <c r="AE441" i="94"/>
  <c r="AD441" i="94"/>
  <c r="AC441" i="94"/>
  <c r="Y441" i="94"/>
  <c r="X441" i="94"/>
  <c r="V441" i="94"/>
  <c r="AR440" i="94"/>
  <c r="AQ440" i="94"/>
  <c r="AP440" i="94"/>
  <c r="AO440" i="94"/>
  <c r="AN440" i="94"/>
  <c r="AM440" i="94"/>
  <c r="AL440" i="94"/>
  <c r="AK440" i="94"/>
  <c r="AJ440" i="94"/>
  <c r="AI440" i="94"/>
  <c r="AH440" i="94"/>
  <c r="AG440" i="94"/>
  <c r="AF440" i="94"/>
  <c r="AE440" i="94"/>
  <c r="AD440" i="94"/>
  <c r="AC440" i="94"/>
  <c r="Y440" i="94"/>
  <c r="X440" i="94"/>
  <c r="V440" i="94"/>
  <c r="AR439" i="94"/>
  <c r="AQ439" i="94"/>
  <c r="AP439" i="94"/>
  <c r="AO439" i="94"/>
  <c r="AN439" i="94"/>
  <c r="AM439" i="94"/>
  <c r="AL439" i="94"/>
  <c r="AK439" i="94"/>
  <c r="AJ439" i="94"/>
  <c r="AI439" i="94"/>
  <c r="AH439" i="94"/>
  <c r="AG439" i="94"/>
  <c r="AF439" i="94"/>
  <c r="AE439" i="94"/>
  <c r="AD439" i="94"/>
  <c r="AC439" i="94"/>
  <c r="Y439" i="94"/>
  <c r="X439" i="94"/>
  <c r="V439" i="94"/>
  <c r="AR438" i="94"/>
  <c r="AQ438" i="94"/>
  <c r="AP438" i="94"/>
  <c r="AO438" i="94"/>
  <c r="AN438" i="94"/>
  <c r="AM438" i="94"/>
  <c r="AL438" i="94"/>
  <c r="AK438" i="94"/>
  <c r="AJ438" i="94"/>
  <c r="AI438" i="94"/>
  <c r="AH438" i="94"/>
  <c r="AG438" i="94"/>
  <c r="AF438" i="94"/>
  <c r="AE438" i="94"/>
  <c r="AD438" i="94"/>
  <c r="AC438" i="94"/>
  <c r="Y438" i="94"/>
  <c r="X438" i="94"/>
  <c r="V438" i="94"/>
  <c r="AR437" i="94"/>
  <c r="AQ437" i="94"/>
  <c r="AP437" i="94"/>
  <c r="AO437" i="94"/>
  <c r="AN437" i="94"/>
  <c r="AM437" i="94"/>
  <c r="AL437" i="94"/>
  <c r="AK437" i="94"/>
  <c r="AJ437" i="94"/>
  <c r="AI437" i="94"/>
  <c r="AH437" i="94"/>
  <c r="AG437" i="94"/>
  <c r="AF437" i="94"/>
  <c r="AE437" i="94"/>
  <c r="AD437" i="94"/>
  <c r="AC437" i="94"/>
  <c r="Y437" i="94"/>
  <c r="X437" i="94"/>
  <c r="V437" i="94"/>
  <c r="AR436" i="94"/>
  <c r="AQ436" i="94"/>
  <c r="AP436" i="94"/>
  <c r="AO436" i="94"/>
  <c r="AN436" i="94"/>
  <c r="AM436" i="94"/>
  <c r="AL436" i="94"/>
  <c r="AK436" i="94"/>
  <c r="AJ436" i="94"/>
  <c r="AI436" i="94"/>
  <c r="AH436" i="94"/>
  <c r="AG436" i="94"/>
  <c r="AF436" i="94"/>
  <c r="AE436" i="94"/>
  <c r="AD436" i="94"/>
  <c r="AC436" i="94"/>
  <c r="Y436" i="94"/>
  <c r="X436" i="94"/>
  <c r="V436" i="94"/>
  <c r="AR435" i="94"/>
  <c r="AQ435" i="94"/>
  <c r="AP435" i="94"/>
  <c r="AO435" i="94"/>
  <c r="AN435" i="94"/>
  <c r="AM435" i="94"/>
  <c r="AL435" i="94"/>
  <c r="AK435" i="94"/>
  <c r="AJ435" i="94"/>
  <c r="AI435" i="94"/>
  <c r="AH435" i="94"/>
  <c r="AG435" i="94"/>
  <c r="AF435" i="94"/>
  <c r="AE435" i="94"/>
  <c r="AD435" i="94"/>
  <c r="AC435" i="94"/>
  <c r="Y435" i="94"/>
  <c r="X435" i="94"/>
  <c r="V435" i="94"/>
  <c r="AR434" i="94"/>
  <c r="AQ434" i="94"/>
  <c r="AP434" i="94"/>
  <c r="AO434" i="94"/>
  <c r="AN434" i="94"/>
  <c r="AM434" i="94"/>
  <c r="AL434" i="94"/>
  <c r="AK434" i="94"/>
  <c r="AJ434" i="94"/>
  <c r="AI434" i="94"/>
  <c r="AH434" i="94"/>
  <c r="AG434" i="94"/>
  <c r="AF434" i="94"/>
  <c r="AE434" i="94"/>
  <c r="AD434" i="94"/>
  <c r="AC434" i="94"/>
  <c r="Y434" i="94"/>
  <c r="X434" i="94"/>
  <c r="V434" i="94"/>
  <c r="AR433" i="94"/>
  <c r="AQ433" i="94"/>
  <c r="AP433" i="94"/>
  <c r="AO433" i="94"/>
  <c r="AN433" i="94"/>
  <c r="AM433" i="94"/>
  <c r="AL433" i="94"/>
  <c r="AK433" i="94"/>
  <c r="AJ433" i="94"/>
  <c r="AI433" i="94"/>
  <c r="AH433" i="94"/>
  <c r="AG433" i="94"/>
  <c r="AF433" i="94"/>
  <c r="AE433" i="94"/>
  <c r="AD433" i="94"/>
  <c r="AC433" i="94"/>
  <c r="Y433" i="94"/>
  <c r="X433" i="94"/>
  <c r="V433" i="94"/>
  <c r="AR432" i="94"/>
  <c r="AQ432" i="94"/>
  <c r="AP432" i="94"/>
  <c r="AO432" i="94"/>
  <c r="AN432" i="94"/>
  <c r="AM432" i="94"/>
  <c r="AL432" i="94"/>
  <c r="AK432" i="94"/>
  <c r="AJ432" i="94"/>
  <c r="AI432" i="94"/>
  <c r="AH432" i="94"/>
  <c r="AG432" i="94"/>
  <c r="AF432" i="94"/>
  <c r="AE432" i="94"/>
  <c r="AD432" i="94"/>
  <c r="AC432" i="94"/>
  <c r="Y432" i="94"/>
  <c r="X432" i="94"/>
  <c r="V432" i="94"/>
  <c r="AR431" i="94"/>
  <c r="AQ431" i="94"/>
  <c r="AP431" i="94"/>
  <c r="AO431" i="94"/>
  <c r="AN431" i="94"/>
  <c r="AM431" i="94"/>
  <c r="AL431" i="94"/>
  <c r="AK431" i="94"/>
  <c r="AJ431" i="94"/>
  <c r="AI431" i="94"/>
  <c r="AH431" i="94"/>
  <c r="AG431" i="94"/>
  <c r="AF431" i="94"/>
  <c r="AE431" i="94"/>
  <c r="AD431" i="94"/>
  <c r="AC431" i="94"/>
  <c r="Y431" i="94"/>
  <c r="X431" i="94"/>
  <c r="V431" i="94"/>
  <c r="AR430" i="94"/>
  <c r="AQ430" i="94"/>
  <c r="AP430" i="94"/>
  <c r="AO430" i="94"/>
  <c r="AN430" i="94"/>
  <c r="AM430" i="94"/>
  <c r="AL430" i="94"/>
  <c r="AK430" i="94"/>
  <c r="AJ430" i="94"/>
  <c r="AI430" i="94"/>
  <c r="AH430" i="94"/>
  <c r="AG430" i="94"/>
  <c r="AF430" i="94"/>
  <c r="AE430" i="94"/>
  <c r="AD430" i="94"/>
  <c r="AC430" i="94"/>
  <c r="Y430" i="94"/>
  <c r="X430" i="94"/>
  <c r="B430" i="94"/>
  <c r="V430" i="94" s="1"/>
  <c r="AR429" i="94"/>
  <c r="AQ429" i="94"/>
  <c r="AP429" i="94"/>
  <c r="AO429" i="94"/>
  <c r="AN429" i="94"/>
  <c r="AM429" i="94"/>
  <c r="AL429" i="94"/>
  <c r="AK429" i="94"/>
  <c r="AJ429" i="94"/>
  <c r="AI429" i="94"/>
  <c r="AH429" i="94"/>
  <c r="AG429" i="94"/>
  <c r="AF429" i="94"/>
  <c r="AE429" i="94"/>
  <c r="AD429" i="94"/>
  <c r="AC429" i="94"/>
  <c r="Y429" i="94"/>
  <c r="X429" i="94"/>
  <c r="V429" i="94"/>
  <c r="AR428" i="94"/>
  <c r="AQ428" i="94"/>
  <c r="AP428" i="94"/>
  <c r="AO428" i="94"/>
  <c r="AN428" i="94"/>
  <c r="AM428" i="94"/>
  <c r="AL428" i="94"/>
  <c r="AK428" i="94"/>
  <c r="AJ428" i="94"/>
  <c r="AI428" i="94"/>
  <c r="AH428" i="94"/>
  <c r="AG428" i="94"/>
  <c r="AF428" i="94"/>
  <c r="AE428" i="94"/>
  <c r="AD428" i="94"/>
  <c r="AC428" i="94"/>
  <c r="X428" i="94"/>
  <c r="V428" i="94"/>
  <c r="AR427" i="94"/>
  <c r="AQ427" i="94"/>
  <c r="AP427" i="94"/>
  <c r="AO427" i="94"/>
  <c r="AN427" i="94"/>
  <c r="AM427" i="94"/>
  <c r="AL427" i="94"/>
  <c r="AK427" i="94"/>
  <c r="AJ427" i="94"/>
  <c r="AI427" i="94"/>
  <c r="AH427" i="94"/>
  <c r="AG427" i="94"/>
  <c r="AF427" i="94"/>
  <c r="AE427" i="94"/>
  <c r="AD427" i="94"/>
  <c r="AC427" i="94"/>
  <c r="X427" i="94"/>
  <c r="V427" i="94"/>
  <c r="E1578" i="103" l="1"/>
  <c r="E1643" i="103"/>
  <c r="R1707" i="103"/>
  <c r="R1755" i="103"/>
  <c r="R2011" i="103"/>
  <c r="R984" i="103"/>
  <c r="R2171" i="103"/>
  <c r="R2811" i="103"/>
  <c r="R1947" i="103"/>
  <c r="E1562" i="103"/>
  <c r="R1000" i="103"/>
  <c r="R840" i="103"/>
  <c r="R1017" i="103"/>
  <c r="R1610" i="103"/>
  <c r="R2859" i="103"/>
  <c r="R2459" i="103"/>
  <c r="R2091" i="103"/>
  <c r="R1931" i="103"/>
  <c r="E1466" i="103"/>
  <c r="R1112" i="103"/>
  <c r="R1803" i="103"/>
  <c r="R2379" i="103"/>
  <c r="R2683" i="103"/>
  <c r="R2491" i="103"/>
  <c r="R2939" i="103"/>
  <c r="R2443" i="103"/>
  <c r="R872" i="103"/>
  <c r="R792" i="103"/>
  <c r="R1643" i="103"/>
  <c r="R1819" i="103"/>
  <c r="R1851" i="103"/>
  <c r="R3003" i="103"/>
  <c r="R2699" i="103"/>
  <c r="R2219" i="103"/>
  <c r="R2187" i="103"/>
  <c r="R904" i="103"/>
  <c r="R1192" i="103"/>
  <c r="R1256" i="103"/>
  <c r="R2155" i="103"/>
  <c r="R2923" i="103"/>
  <c r="R1176" i="103"/>
  <c r="R1032" i="103"/>
  <c r="R1352" i="103"/>
  <c r="R1835" i="103"/>
  <c r="R2955" i="103"/>
  <c r="R1867" i="103"/>
  <c r="R2827" i="103"/>
  <c r="R1208" i="103"/>
  <c r="R2667" i="103"/>
  <c r="R1386" i="103"/>
  <c r="R2107" i="103"/>
  <c r="R2875" i="103"/>
  <c r="R77" i="103"/>
  <c r="S77" i="103"/>
  <c r="R1272" i="103"/>
  <c r="R109" i="103"/>
  <c r="S109" i="103"/>
  <c r="R1016" i="103"/>
  <c r="R1288" i="103"/>
  <c r="E1193" i="103"/>
  <c r="E1257" i="103"/>
  <c r="W569" i="94"/>
  <c r="AJ570" i="94"/>
  <c r="W570" i="94" s="1"/>
  <c r="AM570" i="94"/>
  <c r="D3969" i="103"/>
  <c r="R3969" i="103" s="1"/>
  <c r="E3953" i="103"/>
  <c r="D3937" i="103"/>
  <c r="R3937" i="103" s="1"/>
  <c r="E3921" i="103"/>
  <c r="E3856" i="103"/>
  <c r="E3872" i="103"/>
  <c r="R3872" i="103" s="1"/>
  <c r="E3841" i="103"/>
  <c r="E3889" i="103"/>
  <c r="E3905" i="103"/>
  <c r="D3809" i="103"/>
  <c r="R3809" i="103" s="1"/>
  <c r="E3793" i="103"/>
  <c r="D3825" i="103"/>
  <c r="R3825" i="103" s="1"/>
  <c r="E3777" i="103"/>
  <c r="E3761" i="103"/>
  <c r="E3745" i="103"/>
  <c r="R3744" i="103"/>
  <c r="E3729" i="103"/>
  <c r="AJ548" i="94"/>
  <c r="W548" i="94" s="1"/>
  <c r="V548" i="94"/>
  <c r="C549" i="94"/>
  <c r="AJ530" i="94"/>
  <c r="W530" i="94" s="1"/>
  <c r="V530" i="94"/>
  <c r="C531" i="94"/>
  <c r="E1033" i="103"/>
  <c r="W446" i="94"/>
  <c r="W454" i="94"/>
  <c r="W453" i="94"/>
  <c r="W447" i="94"/>
  <c r="W451" i="94"/>
  <c r="W438" i="94"/>
  <c r="W445" i="94"/>
  <c r="W449" i="94"/>
  <c r="W457" i="94"/>
  <c r="W434" i="94"/>
  <c r="W450" i="94"/>
  <c r="W458" i="94"/>
  <c r="W456" i="94"/>
  <c r="R189" i="103"/>
  <c r="E1161" i="103"/>
  <c r="R1160" i="103"/>
  <c r="R3582" i="103"/>
  <c r="E3583" i="103"/>
  <c r="R1320" i="103"/>
  <c r="E1305" i="103"/>
  <c r="R1304" i="103"/>
  <c r="R1337" i="103"/>
  <c r="E3710" i="103"/>
  <c r="R3710" i="103" s="1"/>
  <c r="E3694" i="103"/>
  <c r="E3679" i="103"/>
  <c r="E3663" i="103"/>
  <c r="E3646" i="103"/>
  <c r="R3646" i="103" s="1"/>
  <c r="E3631" i="103"/>
  <c r="E3503" i="103"/>
  <c r="E3470" i="103"/>
  <c r="E3166" i="103"/>
  <c r="R3166" i="103" s="1"/>
  <c r="E3614" i="103"/>
  <c r="E3598" i="103"/>
  <c r="E3566" i="103"/>
  <c r="E3518" i="103"/>
  <c r="R3518" i="103" s="1"/>
  <c r="E3550" i="103"/>
  <c r="E3535" i="103"/>
  <c r="R3535" i="103" s="1"/>
  <c r="E3454" i="103"/>
  <c r="E3486" i="103"/>
  <c r="E3439" i="103"/>
  <c r="E3391" i="103"/>
  <c r="E3423" i="103"/>
  <c r="E3375" i="103"/>
  <c r="E3408" i="103"/>
  <c r="E3310" i="103"/>
  <c r="E3343" i="103"/>
  <c r="E3358" i="103"/>
  <c r="E3329" i="103"/>
  <c r="E3294" i="103"/>
  <c r="E3278" i="103"/>
  <c r="E3248" i="103"/>
  <c r="R3248" i="103" s="1"/>
  <c r="E3263" i="103"/>
  <c r="E3230" i="103"/>
  <c r="E3184" i="103"/>
  <c r="E3198" i="103"/>
  <c r="E3215" i="103"/>
  <c r="E3150" i="103"/>
  <c r="E3134" i="103"/>
  <c r="D412" i="103"/>
  <c r="R412" i="103" s="1"/>
  <c r="E686" i="103"/>
  <c r="E62" i="103"/>
  <c r="R62" i="103" s="1"/>
  <c r="E2300" i="103"/>
  <c r="E2428" i="103"/>
  <c r="D332" i="103"/>
  <c r="R332" i="103" s="1"/>
  <c r="E333" i="103"/>
  <c r="E3084" i="103"/>
  <c r="D652" i="103"/>
  <c r="R652" i="103" s="1"/>
  <c r="E653" i="103"/>
  <c r="E1177" i="103"/>
  <c r="D2732" i="103"/>
  <c r="R2732" i="103" s="1"/>
  <c r="D252" i="103"/>
  <c r="R252" i="103" s="1"/>
  <c r="E526" i="103"/>
  <c r="D172" i="103"/>
  <c r="R172" i="103" s="1"/>
  <c r="E173" i="103"/>
  <c r="R173" i="103" s="1"/>
  <c r="E2412" i="103"/>
  <c r="D748" i="103"/>
  <c r="R748" i="103" s="1"/>
  <c r="E749" i="103"/>
  <c r="D716" i="103"/>
  <c r="R716" i="103" s="1"/>
  <c r="E717" i="103"/>
  <c r="D764" i="103"/>
  <c r="R764" i="103" s="1"/>
  <c r="E765" i="103"/>
  <c r="E1964" i="103"/>
  <c r="E2236" i="103"/>
  <c r="E2780" i="103"/>
  <c r="D2332" i="103"/>
  <c r="R2332" i="103" s="1"/>
  <c r="E446" i="103"/>
  <c r="D1996" i="103"/>
  <c r="R1996" i="103" s="1"/>
  <c r="D268" i="103"/>
  <c r="R268" i="103" s="1"/>
  <c r="E366" i="103"/>
  <c r="E606" i="103"/>
  <c r="E2142" i="103"/>
  <c r="E158" i="103"/>
  <c r="E2028" i="103"/>
  <c r="E2364" i="103"/>
  <c r="E2572" i="103"/>
  <c r="E3116" i="103"/>
  <c r="E1916" i="103"/>
  <c r="E2348" i="103"/>
  <c r="E463" i="103"/>
  <c r="R463" i="103" s="1"/>
  <c r="E2508" i="103"/>
  <c r="E494" i="103"/>
  <c r="E3100" i="103"/>
  <c r="D300" i="103"/>
  <c r="R300" i="103" s="1"/>
  <c r="E301" i="103"/>
  <c r="E2060" i="103"/>
  <c r="D636" i="103"/>
  <c r="R636" i="103" s="1"/>
  <c r="E637" i="103"/>
  <c r="D2588" i="103"/>
  <c r="R2588" i="103" s="1"/>
  <c r="D2988" i="103"/>
  <c r="R2988" i="103" s="1"/>
  <c r="D572" i="103"/>
  <c r="R572" i="103" s="1"/>
  <c r="E573" i="103"/>
  <c r="E2204" i="103"/>
  <c r="D204" i="103"/>
  <c r="R204" i="103" s="1"/>
  <c r="E205" i="103"/>
  <c r="D428" i="103"/>
  <c r="R428" i="103" s="1"/>
  <c r="E429" i="103"/>
  <c r="E2556" i="103"/>
  <c r="D12" i="103"/>
  <c r="R12" i="103" s="1"/>
  <c r="E13" i="103"/>
  <c r="S13" i="103" s="1"/>
  <c r="D28" i="103"/>
  <c r="R28" i="103" s="1"/>
  <c r="E29" i="103"/>
  <c r="D780" i="103"/>
  <c r="R780" i="103" s="1"/>
  <c r="E781" i="103"/>
  <c r="E2252" i="103"/>
  <c r="E2316" i="103"/>
  <c r="E3020" i="103"/>
  <c r="E397" i="103"/>
  <c r="D396" i="103"/>
  <c r="R396" i="103" s="1"/>
  <c r="E671" i="103"/>
  <c r="E590" i="103"/>
  <c r="D92" i="103"/>
  <c r="R92" i="103" s="1"/>
  <c r="E93" i="103"/>
  <c r="E3068" i="103"/>
  <c r="E1980" i="103"/>
  <c r="E905" i="103"/>
  <c r="D2396" i="103"/>
  <c r="R2396" i="103" s="1"/>
  <c r="E1273" i="103"/>
  <c r="E190" i="103"/>
  <c r="E1371" i="103"/>
  <c r="E734" i="103"/>
  <c r="E702" i="103"/>
  <c r="E622" i="103"/>
  <c r="E558" i="103"/>
  <c r="E542" i="103"/>
  <c r="E510" i="103"/>
  <c r="E478" i="103"/>
  <c r="E413" i="103"/>
  <c r="E382" i="103"/>
  <c r="E350" i="103"/>
  <c r="E318" i="103"/>
  <c r="E286" i="103"/>
  <c r="E269" i="103"/>
  <c r="E253" i="103"/>
  <c r="E238" i="103"/>
  <c r="E222" i="103"/>
  <c r="E142" i="103"/>
  <c r="E127" i="103"/>
  <c r="E110" i="103"/>
  <c r="S110" i="103" s="1"/>
  <c r="E78" i="103"/>
  <c r="S78" i="103" s="1"/>
  <c r="E47" i="103"/>
  <c r="E2860" i="103"/>
  <c r="E2796" i="103"/>
  <c r="E1209" i="103"/>
  <c r="E1900" i="103"/>
  <c r="E2764" i="103"/>
  <c r="E2124" i="103"/>
  <c r="E2108" i="103"/>
  <c r="E2716" i="103"/>
  <c r="E2492" i="103"/>
  <c r="E2620" i="103"/>
  <c r="E2748" i="103"/>
  <c r="E2444" i="103"/>
  <c r="E2220" i="103"/>
  <c r="E2956" i="103"/>
  <c r="E2172" i="103"/>
  <c r="E1387" i="103"/>
  <c r="E2460" i="103"/>
  <c r="E2700" i="103"/>
  <c r="E2812" i="103"/>
  <c r="E1932" i="103"/>
  <c r="E2044" i="103"/>
  <c r="E2076" i="103"/>
  <c r="E2012" i="103"/>
  <c r="E2284" i="103"/>
  <c r="E2333" i="103"/>
  <c r="E2652" i="103"/>
  <c r="E2589" i="103"/>
  <c r="E1723" i="103"/>
  <c r="E2524" i="103"/>
  <c r="E2188" i="103"/>
  <c r="E1739" i="103"/>
  <c r="E2828" i="103"/>
  <c r="E1771" i="103"/>
  <c r="E2668" i="103"/>
  <c r="E2268" i="103"/>
  <c r="E2844" i="103"/>
  <c r="E2684" i="103"/>
  <c r="E3036" i="103"/>
  <c r="E2604" i="103"/>
  <c r="E3052" i="103"/>
  <c r="E2940" i="103"/>
  <c r="E1997" i="103"/>
  <c r="E2636" i="103"/>
  <c r="E2092" i="103"/>
  <c r="E2924" i="103"/>
  <c r="E873" i="103"/>
  <c r="E985" i="103"/>
  <c r="E2892" i="103"/>
  <c r="E2972" i="103"/>
  <c r="E2876" i="103"/>
  <c r="E2476" i="103"/>
  <c r="E1146" i="103"/>
  <c r="E2733" i="103"/>
  <c r="E2380" i="103"/>
  <c r="E3004" i="103"/>
  <c r="E2540" i="103"/>
  <c r="E2156" i="103"/>
  <c r="E2989" i="103"/>
  <c r="E2908" i="103"/>
  <c r="E1948" i="103"/>
  <c r="E1546" i="103"/>
  <c r="E2397" i="103"/>
  <c r="E1883" i="103"/>
  <c r="E1868" i="103"/>
  <c r="E1836" i="103"/>
  <c r="E1852" i="103"/>
  <c r="E1820" i="103"/>
  <c r="E1804" i="103"/>
  <c r="E1788" i="103"/>
  <c r="E1756" i="103"/>
  <c r="E1708" i="103"/>
  <c r="E1692" i="103"/>
  <c r="E1676" i="103"/>
  <c r="E1660" i="103"/>
  <c r="E1644" i="103"/>
  <c r="E1627" i="103"/>
  <c r="E1611" i="103"/>
  <c r="E1595" i="103"/>
  <c r="E1579" i="103"/>
  <c r="E1531" i="103"/>
  <c r="E1515" i="103"/>
  <c r="E1499" i="103"/>
  <c r="E1483" i="103"/>
  <c r="E1467" i="103"/>
  <c r="E1451" i="103"/>
  <c r="E1435" i="103"/>
  <c r="E1419" i="103"/>
  <c r="E1403" i="103"/>
  <c r="E1338" i="103"/>
  <c r="E1353" i="103"/>
  <c r="E1321" i="103"/>
  <c r="E1290" i="103"/>
  <c r="E1258" i="103"/>
  <c r="E1242" i="103"/>
  <c r="E1226" i="103"/>
  <c r="E1178" i="103"/>
  <c r="E1162" i="103"/>
  <c r="E1130" i="103"/>
  <c r="E1114" i="103"/>
  <c r="E1098" i="103"/>
  <c r="E1082" i="103"/>
  <c r="E1066" i="103"/>
  <c r="E1050" i="103"/>
  <c r="E1034" i="103"/>
  <c r="E1018" i="103"/>
  <c r="E1002" i="103"/>
  <c r="E970" i="103"/>
  <c r="E954" i="103"/>
  <c r="E938" i="103"/>
  <c r="E922" i="103"/>
  <c r="E890" i="103"/>
  <c r="E858" i="103"/>
  <c r="E841" i="103"/>
  <c r="E826" i="103"/>
  <c r="E810" i="103"/>
  <c r="E794" i="103"/>
  <c r="W462" i="94"/>
  <c r="W459" i="94"/>
  <c r="W461" i="94"/>
  <c r="W452" i="94"/>
  <c r="W448" i="94"/>
  <c r="W460" i="94"/>
  <c r="W455" i="94"/>
  <c r="W442" i="94"/>
  <c r="W432" i="94"/>
  <c r="W430" i="94"/>
  <c r="W436" i="94"/>
  <c r="W440" i="94"/>
  <c r="W441" i="94"/>
  <c r="W443" i="94"/>
  <c r="W444" i="94"/>
  <c r="W439" i="94"/>
  <c r="W437" i="94"/>
  <c r="W435" i="94"/>
  <c r="W433" i="94"/>
  <c r="W431" i="94"/>
  <c r="W429" i="94"/>
  <c r="W428" i="94"/>
  <c r="Y428" i="94"/>
  <c r="W427" i="94"/>
  <c r="Y427" i="94"/>
  <c r="AR426" i="94"/>
  <c r="AQ426" i="94"/>
  <c r="AP426" i="94"/>
  <c r="AO426" i="94"/>
  <c r="AN426" i="94"/>
  <c r="AM426" i="94"/>
  <c r="AL426" i="94"/>
  <c r="AK426" i="94"/>
  <c r="AJ426" i="94"/>
  <c r="AI426" i="94"/>
  <c r="AH426" i="94"/>
  <c r="AG426" i="94"/>
  <c r="AF426" i="94"/>
  <c r="AE426" i="94"/>
  <c r="AD426" i="94"/>
  <c r="AC426" i="94"/>
  <c r="Y426" i="94"/>
  <c r="X426" i="94"/>
  <c r="V426" i="94"/>
  <c r="AR425" i="94"/>
  <c r="AQ425" i="94"/>
  <c r="AP425" i="94"/>
  <c r="AO425" i="94"/>
  <c r="AN425" i="94"/>
  <c r="AM425" i="94"/>
  <c r="AL425" i="94"/>
  <c r="AK425" i="94"/>
  <c r="AJ425" i="94"/>
  <c r="AI425" i="94"/>
  <c r="AH425" i="94"/>
  <c r="AG425" i="94"/>
  <c r="AF425" i="94"/>
  <c r="AE425" i="94"/>
  <c r="AD425" i="94"/>
  <c r="AC425" i="94"/>
  <c r="Y425" i="94"/>
  <c r="X425" i="94"/>
  <c r="V425" i="94"/>
  <c r="AR424" i="94"/>
  <c r="AQ424" i="94"/>
  <c r="AP424" i="94"/>
  <c r="AO424" i="94"/>
  <c r="AN424" i="94"/>
  <c r="AM424" i="94"/>
  <c r="AL424" i="94"/>
  <c r="AK424" i="94"/>
  <c r="AJ424" i="94"/>
  <c r="AI424" i="94"/>
  <c r="AH424" i="94"/>
  <c r="AG424" i="94"/>
  <c r="AF424" i="94"/>
  <c r="AE424" i="94"/>
  <c r="AD424" i="94"/>
  <c r="AC424" i="94"/>
  <c r="Y424" i="94"/>
  <c r="X424" i="94"/>
  <c r="V424" i="94"/>
  <c r="AR423" i="94"/>
  <c r="AQ423" i="94"/>
  <c r="AP423" i="94"/>
  <c r="AO423" i="94"/>
  <c r="AN423" i="94"/>
  <c r="AM423" i="94"/>
  <c r="AL423" i="94"/>
  <c r="AK423" i="94"/>
  <c r="AJ423" i="94"/>
  <c r="AI423" i="94"/>
  <c r="AH423" i="94"/>
  <c r="AG423" i="94"/>
  <c r="AF423" i="94"/>
  <c r="AE423" i="94"/>
  <c r="AD423" i="94"/>
  <c r="AC423" i="94"/>
  <c r="Y423" i="94"/>
  <c r="X423" i="94"/>
  <c r="V423" i="94"/>
  <c r="AR422" i="94"/>
  <c r="AQ422" i="94"/>
  <c r="AP422" i="94"/>
  <c r="AO422" i="94"/>
  <c r="AN422" i="94"/>
  <c r="AM422" i="94"/>
  <c r="AL422" i="94"/>
  <c r="AK422" i="94"/>
  <c r="AJ422" i="94"/>
  <c r="AI422" i="94"/>
  <c r="AH422" i="94"/>
  <c r="AG422" i="94"/>
  <c r="AF422" i="94"/>
  <c r="AE422" i="94"/>
  <c r="AD422" i="94"/>
  <c r="AC422" i="94"/>
  <c r="Y422" i="94"/>
  <c r="X422" i="94"/>
  <c r="V422" i="94"/>
  <c r="AR421" i="94"/>
  <c r="AQ421" i="94"/>
  <c r="AP421" i="94"/>
  <c r="AO421" i="94"/>
  <c r="AN421" i="94"/>
  <c r="AM421" i="94"/>
  <c r="AL421" i="94"/>
  <c r="AK421" i="94"/>
  <c r="AJ421" i="94"/>
  <c r="AI421" i="94"/>
  <c r="AH421" i="94"/>
  <c r="AG421" i="94"/>
  <c r="AF421" i="94"/>
  <c r="AE421" i="94"/>
  <c r="AD421" i="94"/>
  <c r="AC421" i="94"/>
  <c r="Y421" i="94"/>
  <c r="X421" i="94"/>
  <c r="V421" i="94"/>
  <c r="AR420" i="94"/>
  <c r="AQ420" i="94"/>
  <c r="AP420" i="94"/>
  <c r="AO420" i="94"/>
  <c r="AN420" i="94"/>
  <c r="AM420" i="94"/>
  <c r="AL420" i="94"/>
  <c r="AK420" i="94"/>
  <c r="AJ420" i="94"/>
  <c r="AI420" i="94"/>
  <c r="AH420" i="94"/>
  <c r="AG420" i="94"/>
  <c r="AF420" i="94"/>
  <c r="AE420" i="94"/>
  <c r="AD420" i="94"/>
  <c r="AC420" i="94"/>
  <c r="Y420" i="94"/>
  <c r="X420" i="94"/>
  <c r="V420" i="94"/>
  <c r="AR419" i="94"/>
  <c r="AQ419" i="94"/>
  <c r="AP419" i="94"/>
  <c r="AO419" i="94"/>
  <c r="AN419" i="94"/>
  <c r="AM419" i="94"/>
  <c r="AL419" i="94"/>
  <c r="AK419" i="94"/>
  <c r="AJ419" i="94"/>
  <c r="AI419" i="94"/>
  <c r="AH419" i="94"/>
  <c r="AG419" i="94"/>
  <c r="AF419" i="94"/>
  <c r="AE419" i="94"/>
  <c r="AD419" i="94"/>
  <c r="AC419" i="94"/>
  <c r="Y419" i="94"/>
  <c r="X419" i="94"/>
  <c r="V419" i="94"/>
  <c r="AR418" i="94"/>
  <c r="AQ418" i="94"/>
  <c r="AP418" i="94"/>
  <c r="AO418" i="94"/>
  <c r="AN418" i="94"/>
  <c r="AM418" i="94"/>
  <c r="AL418" i="94"/>
  <c r="AK418" i="94"/>
  <c r="AJ418" i="94"/>
  <c r="AI418" i="94"/>
  <c r="AH418" i="94"/>
  <c r="AG418" i="94"/>
  <c r="AF418" i="94"/>
  <c r="AE418" i="94"/>
  <c r="AD418" i="94"/>
  <c r="AC418" i="94"/>
  <c r="Y418" i="94"/>
  <c r="X418" i="94"/>
  <c r="V418" i="94"/>
  <c r="AR417" i="94"/>
  <c r="AQ417" i="94"/>
  <c r="AP417" i="94"/>
  <c r="AO417" i="94"/>
  <c r="AN417" i="94"/>
  <c r="AM417" i="94"/>
  <c r="AL417" i="94"/>
  <c r="AK417" i="94"/>
  <c r="AJ417" i="94"/>
  <c r="AI417" i="94"/>
  <c r="AH417" i="94"/>
  <c r="AG417" i="94"/>
  <c r="AF417" i="94"/>
  <c r="AE417" i="94"/>
  <c r="AD417" i="94"/>
  <c r="AC417" i="94"/>
  <c r="Y417" i="94"/>
  <c r="X417" i="94"/>
  <c r="V417" i="94"/>
  <c r="AR416" i="94"/>
  <c r="AQ416" i="94"/>
  <c r="AP416" i="94"/>
  <c r="AO416" i="94"/>
  <c r="AN416" i="94"/>
  <c r="AM416" i="94"/>
  <c r="AL416" i="94"/>
  <c r="AK416" i="94"/>
  <c r="AJ416" i="94"/>
  <c r="AI416" i="94"/>
  <c r="AH416" i="94"/>
  <c r="AG416" i="94"/>
  <c r="AF416" i="94"/>
  <c r="AE416" i="94"/>
  <c r="AD416" i="94"/>
  <c r="AC416" i="94"/>
  <c r="Y416" i="94"/>
  <c r="X416" i="94"/>
  <c r="V416" i="94"/>
  <c r="AR415" i="94"/>
  <c r="AQ415" i="94"/>
  <c r="AP415" i="94"/>
  <c r="AO415" i="94"/>
  <c r="AN415" i="94"/>
  <c r="AM415" i="94"/>
  <c r="AL415" i="94"/>
  <c r="AK415" i="94"/>
  <c r="AJ415" i="94"/>
  <c r="AI415" i="94"/>
  <c r="AH415" i="94"/>
  <c r="AG415" i="94"/>
  <c r="AF415" i="94"/>
  <c r="AE415" i="94"/>
  <c r="AD415" i="94"/>
  <c r="AC415" i="94"/>
  <c r="Y415" i="94"/>
  <c r="X415" i="94"/>
  <c r="V415" i="94"/>
  <c r="AR414" i="94"/>
  <c r="AQ414" i="94"/>
  <c r="AP414" i="94"/>
  <c r="AO414" i="94"/>
  <c r="AN414" i="94"/>
  <c r="AM414" i="94"/>
  <c r="AL414" i="94"/>
  <c r="AK414" i="94"/>
  <c r="AJ414" i="94"/>
  <c r="AI414" i="94"/>
  <c r="AH414" i="94"/>
  <c r="AG414" i="94"/>
  <c r="AF414" i="94"/>
  <c r="AE414" i="94"/>
  <c r="AD414" i="94"/>
  <c r="AC414" i="94"/>
  <c r="Y414" i="94"/>
  <c r="X414" i="94"/>
  <c r="V414" i="94"/>
  <c r="AR413" i="94"/>
  <c r="AQ413" i="94"/>
  <c r="AP413" i="94"/>
  <c r="AO413" i="94"/>
  <c r="AN413" i="94"/>
  <c r="AM413" i="94"/>
  <c r="AL413" i="94"/>
  <c r="AK413" i="94"/>
  <c r="AJ413" i="94"/>
  <c r="AI413" i="94"/>
  <c r="AH413" i="94"/>
  <c r="AG413" i="94"/>
  <c r="AF413" i="94"/>
  <c r="AE413" i="94"/>
  <c r="AD413" i="94"/>
  <c r="AC413" i="94"/>
  <c r="Y413" i="94"/>
  <c r="X413" i="94"/>
  <c r="V413" i="94"/>
  <c r="AR412" i="94"/>
  <c r="AQ412" i="94"/>
  <c r="AP412" i="94"/>
  <c r="AO412" i="94"/>
  <c r="AN412" i="94"/>
  <c r="AM412" i="94"/>
  <c r="AL412" i="94"/>
  <c r="AK412" i="94"/>
  <c r="AJ412" i="94"/>
  <c r="AI412" i="94"/>
  <c r="AH412" i="94"/>
  <c r="AG412" i="94"/>
  <c r="AF412" i="94"/>
  <c r="AE412" i="94"/>
  <c r="AD412" i="94"/>
  <c r="AC412" i="94"/>
  <c r="Y412" i="94"/>
  <c r="X412" i="94"/>
  <c r="B412" i="94"/>
  <c r="V412" i="94" s="1"/>
  <c r="AR411" i="94"/>
  <c r="AQ411" i="94"/>
  <c r="AP411" i="94"/>
  <c r="AO411" i="94"/>
  <c r="AN411" i="94"/>
  <c r="AM411" i="94"/>
  <c r="AL411" i="94"/>
  <c r="AK411" i="94"/>
  <c r="AJ411" i="94"/>
  <c r="AI411" i="94"/>
  <c r="AH411" i="94"/>
  <c r="AG411" i="94"/>
  <c r="AF411" i="94"/>
  <c r="AE411" i="94"/>
  <c r="AD411" i="94"/>
  <c r="AC411" i="94"/>
  <c r="Y411" i="94"/>
  <c r="X411" i="94"/>
  <c r="V411" i="94"/>
  <c r="AR410" i="94"/>
  <c r="AQ410" i="94"/>
  <c r="AP410" i="94"/>
  <c r="AO410" i="94"/>
  <c r="AN410" i="94"/>
  <c r="AM410" i="94"/>
  <c r="AL410" i="94"/>
  <c r="AK410" i="94"/>
  <c r="AJ410" i="94"/>
  <c r="AI410" i="94"/>
  <c r="AH410" i="94"/>
  <c r="AG410" i="94"/>
  <c r="AF410" i="94"/>
  <c r="AE410" i="94"/>
  <c r="AD410" i="94"/>
  <c r="AC410" i="94"/>
  <c r="X410" i="94"/>
  <c r="V410" i="94"/>
  <c r="AR409" i="94"/>
  <c r="AQ409" i="94"/>
  <c r="AP409" i="94"/>
  <c r="AO409" i="94"/>
  <c r="AN409" i="94"/>
  <c r="AM409" i="94"/>
  <c r="AL409" i="94"/>
  <c r="AK409" i="94"/>
  <c r="AJ409" i="94"/>
  <c r="AI409" i="94"/>
  <c r="AH409" i="94"/>
  <c r="AG409" i="94"/>
  <c r="AF409" i="94"/>
  <c r="AE409" i="94"/>
  <c r="AD409" i="94"/>
  <c r="AC409" i="94"/>
  <c r="X409" i="94"/>
  <c r="V409" i="94"/>
  <c r="E1563" i="103" l="1"/>
  <c r="E1194" i="103"/>
  <c r="R127" i="103"/>
  <c r="R1627" i="103"/>
  <c r="E1372" i="103"/>
  <c r="R1034" i="103"/>
  <c r="R205" i="103"/>
  <c r="R1018" i="103"/>
  <c r="R1353" i="103"/>
  <c r="R1499" i="103"/>
  <c r="R1403" i="103"/>
  <c r="R1387" i="103"/>
  <c r="R47" i="103"/>
  <c r="S47" i="103"/>
  <c r="R301" i="103"/>
  <c r="R1033" i="103"/>
  <c r="R1579" i="103"/>
  <c r="E906" i="103"/>
  <c r="R1883" i="103"/>
  <c r="R1739" i="103"/>
  <c r="R1451" i="103"/>
  <c r="R1595" i="103"/>
  <c r="E1306" i="103"/>
  <c r="D3953" i="103"/>
  <c r="R3953" i="103" s="1"/>
  <c r="D3841" i="103"/>
  <c r="R3841" i="103" s="1"/>
  <c r="E3873" i="103"/>
  <c r="D3905" i="103"/>
  <c r="R3905" i="103" s="1"/>
  <c r="E3857" i="103"/>
  <c r="D3889" i="103"/>
  <c r="R3889" i="103" s="1"/>
  <c r="D3921" i="103"/>
  <c r="R3921" i="103" s="1"/>
  <c r="D3793" i="103"/>
  <c r="R3793" i="103" s="1"/>
  <c r="D3777" i="103"/>
  <c r="R3777" i="103" s="1"/>
  <c r="D3761" i="103"/>
  <c r="R3761" i="103" s="1"/>
  <c r="D3745" i="103"/>
  <c r="R3745" i="103" s="1"/>
  <c r="D3729" i="103"/>
  <c r="R3729" i="103" s="1"/>
  <c r="V549" i="94"/>
  <c r="C550" i="94"/>
  <c r="AM550" i="94" s="1"/>
  <c r="AJ549" i="94"/>
  <c r="W549" i="94" s="1"/>
  <c r="C532" i="94"/>
  <c r="V531" i="94"/>
  <c r="AJ531" i="94"/>
  <c r="W531" i="94" s="1"/>
  <c r="E3584" i="103"/>
  <c r="R1338" i="103"/>
  <c r="E3711" i="103"/>
  <c r="E3695" i="103"/>
  <c r="E3680" i="103"/>
  <c r="E3664" i="103"/>
  <c r="E3647" i="103"/>
  <c r="E3632" i="103"/>
  <c r="E3504" i="103"/>
  <c r="E3471" i="103"/>
  <c r="E3167" i="103"/>
  <c r="E3567" i="103"/>
  <c r="E3599" i="103"/>
  <c r="E3615" i="103"/>
  <c r="E3536" i="103"/>
  <c r="R3536" i="103" s="1"/>
  <c r="E3551" i="103"/>
  <c r="R3551" i="103" s="1"/>
  <c r="E3519" i="103"/>
  <c r="E3440" i="103"/>
  <c r="E3487" i="103"/>
  <c r="E3455" i="103"/>
  <c r="E3409" i="103"/>
  <c r="E3376" i="103"/>
  <c r="E3424" i="103"/>
  <c r="E3392" i="103"/>
  <c r="D3329" i="103"/>
  <c r="R3329" i="103" s="1"/>
  <c r="E3359" i="103"/>
  <c r="E3344" i="103"/>
  <c r="E3311" i="103"/>
  <c r="E3264" i="103"/>
  <c r="E3249" i="103"/>
  <c r="E3279" i="103"/>
  <c r="E3295" i="103"/>
  <c r="E3216" i="103"/>
  <c r="E3199" i="103"/>
  <c r="E3185" i="103"/>
  <c r="E3231" i="103"/>
  <c r="E3151" i="103"/>
  <c r="E3135" i="103"/>
  <c r="D1948" i="103"/>
  <c r="R1948" i="103" s="1"/>
  <c r="D2380" i="103"/>
  <c r="R2380" i="103" s="1"/>
  <c r="D2972" i="103"/>
  <c r="R2972" i="103" s="1"/>
  <c r="D2844" i="103"/>
  <c r="R2844" i="103" s="1"/>
  <c r="D2172" i="103"/>
  <c r="R2172" i="103" s="1"/>
  <c r="D2908" i="103"/>
  <c r="R2908" i="103" s="1"/>
  <c r="D2892" i="103"/>
  <c r="R2892" i="103" s="1"/>
  <c r="D2268" i="103"/>
  <c r="R2268" i="103" s="1"/>
  <c r="E2334" i="103"/>
  <c r="D2796" i="103"/>
  <c r="R2796" i="103" s="1"/>
  <c r="E143" i="103"/>
  <c r="E191" i="103"/>
  <c r="E672" i="103"/>
  <c r="E2205" i="103"/>
  <c r="D2204" i="103"/>
  <c r="R2204" i="103" s="1"/>
  <c r="E638" i="103"/>
  <c r="E447" i="103"/>
  <c r="R447" i="103" s="1"/>
  <c r="D2780" i="103"/>
  <c r="R2780" i="103" s="1"/>
  <c r="E2781" i="103"/>
  <c r="E527" i="103"/>
  <c r="D2284" i="103"/>
  <c r="R2284" i="103" s="1"/>
  <c r="D2860" i="103"/>
  <c r="R2860" i="103" s="1"/>
  <c r="E511" i="103"/>
  <c r="E718" i="103"/>
  <c r="D2412" i="103"/>
  <c r="R2412" i="103" s="1"/>
  <c r="E2413" i="103"/>
  <c r="D2428" i="103"/>
  <c r="R2428" i="103" s="1"/>
  <c r="E2429" i="103"/>
  <c r="D2940" i="103"/>
  <c r="R2940" i="103" s="1"/>
  <c r="D2188" i="103"/>
  <c r="R2188" i="103" s="1"/>
  <c r="D2956" i="103"/>
  <c r="R2956" i="103" s="1"/>
  <c r="D2252" i="103"/>
  <c r="R2252" i="103" s="1"/>
  <c r="E2253" i="103"/>
  <c r="E430" i="103"/>
  <c r="E2990" i="103"/>
  <c r="E2734" i="103"/>
  <c r="D3052" i="103"/>
  <c r="R3052" i="103" s="1"/>
  <c r="D2668" i="103"/>
  <c r="R2668" i="103" s="1"/>
  <c r="D2524" i="103"/>
  <c r="R2524" i="103" s="1"/>
  <c r="D2012" i="103"/>
  <c r="R2012" i="103" s="1"/>
  <c r="D2700" i="103"/>
  <c r="R2700" i="103" s="1"/>
  <c r="D2220" i="103"/>
  <c r="R2220" i="103" s="1"/>
  <c r="D2716" i="103"/>
  <c r="R2716" i="103" s="1"/>
  <c r="E1981" i="103"/>
  <c r="D1980" i="103"/>
  <c r="R1980" i="103" s="1"/>
  <c r="E398" i="103"/>
  <c r="E574" i="103"/>
  <c r="D2364" i="103"/>
  <c r="R2364" i="103" s="1"/>
  <c r="E2365" i="103"/>
  <c r="E367" i="103"/>
  <c r="R367" i="103" s="1"/>
  <c r="D2236" i="103"/>
  <c r="R2236" i="103" s="1"/>
  <c r="E2237" i="103"/>
  <c r="R2237" i="103" s="1"/>
  <c r="D2604" i="103"/>
  <c r="R2604" i="103" s="1"/>
  <c r="D2460" i="103"/>
  <c r="R2460" i="103" s="1"/>
  <c r="D2108" i="103"/>
  <c r="R2108" i="103" s="1"/>
  <c r="E559" i="103"/>
  <c r="D2508" i="103"/>
  <c r="R2508" i="103" s="1"/>
  <c r="E2509" i="103"/>
  <c r="E464" i="103"/>
  <c r="R464" i="103" s="1"/>
  <c r="D2028" i="103"/>
  <c r="R2028" i="103" s="1"/>
  <c r="E2029" i="103"/>
  <c r="E174" i="103"/>
  <c r="D2300" i="103"/>
  <c r="R2300" i="103" s="1"/>
  <c r="E2301" i="103"/>
  <c r="R2301" i="103" s="1"/>
  <c r="E782" i="103"/>
  <c r="E14" i="103"/>
  <c r="S14" i="103" s="1"/>
  <c r="D3100" i="103"/>
  <c r="R3100" i="103" s="1"/>
  <c r="E3101" i="103"/>
  <c r="E2398" i="103"/>
  <c r="D2540" i="103"/>
  <c r="R2540" i="103" s="1"/>
  <c r="D2476" i="103"/>
  <c r="R2476" i="103" s="1"/>
  <c r="D2924" i="103"/>
  <c r="R2924" i="103" s="1"/>
  <c r="D3036" i="103"/>
  <c r="R3036" i="103" s="1"/>
  <c r="D2444" i="103"/>
  <c r="R2444" i="103" s="1"/>
  <c r="D2124" i="103"/>
  <c r="R2124" i="103" s="1"/>
  <c r="D3068" i="103"/>
  <c r="R3068" i="103" s="1"/>
  <c r="E3069" i="103"/>
  <c r="E206" i="103"/>
  <c r="E2061" i="103"/>
  <c r="D2060" i="103"/>
  <c r="R2060" i="103" s="1"/>
  <c r="E495" i="103"/>
  <c r="R495" i="103" s="1"/>
  <c r="D2348" i="103"/>
  <c r="R2348" i="103" s="1"/>
  <c r="E2349" i="103"/>
  <c r="E1917" i="103"/>
  <c r="D1916" i="103"/>
  <c r="R1916" i="103" s="1"/>
  <c r="E2143" i="103"/>
  <c r="E1965" i="103"/>
  <c r="D1964" i="103"/>
  <c r="R1964" i="103" s="1"/>
  <c r="E654" i="103"/>
  <c r="D3084" i="103"/>
  <c r="R3084" i="103" s="1"/>
  <c r="E3085" i="103"/>
  <c r="E63" i="103"/>
  <c r="R63" i="103" s="1"/>
  <c r="D2156" i="103"/>
  <c r="R2156" i="103" s="1"/>
  <c r="D2076" i="103"/>
  <c r="R2076" i="103" s="1"/>
  <c r="E591" i="103"/>
  <c r="R591" i="103" s="1"/>
  <c r="E1274" i="103"/>
  <c r="D2092" i="103"/>
  <c r="R2092" i="103" s="1"/>
  <c r="D2828" i="103"/>
  <c r="R2828" i="103" s="1"/>
  <c r="E2590" i="103"/>
  <c r="D2044" i="103"/>
  <c r="R2044" i="103" s="1"/>
  <c r="D2748" i="103"/>
  <c r="R2748" i="103" s="1"/>
  <c r="D2764" i="103"/>
  <c r="R2764" i="103" s="1"/>
  <c r="E623" i="103"/>
  <c r="E94" i="103"/>
  <c r="E750" i="103"/>
  <c r="E334" i="103"/>
  <c r="D3004" i="103"/>
  <c r="R3004" i="103" s="1"/>
  <c r="D2876" i="103"/>
  <c r="R2876" i="103" s="1"/>
  <c r="D2636" i="103"/>
  <c r="R2636" i="103" s="1"/>
  <c r="D2684" i="103"/>
  <c r="R2684" i="103" s="1"/>
  <c r="D2652" i="103"/>
  <c r="R2652" i="103" s="1"/>
  <c r="D1932" i="103"/>
  <c r="R1932" i="103" s="1"/>
  <c r="D2620" i="103"/>
  <c r="R2620" i="103" s="1"/>
  <c r="D1900" i="103"/>
  <c r="R1900" i="103" s="1"/>
  <c r="E703" i="103"/>
  <c r="E704" i="103" s="1"/>
  <c r="D3020" i="103"/>
  <c r="R3020" i="103" s="1"/>
  <c r="E3021" i="103"/>
  <c r="E302" i="103"/>
  <c r="D3116" i="103"/>
  <c r="R3116" i="103" s="1"/>
  <c r="E3117" i="103"/>
  <c r="E607" i="103"/>
  <c r="R607" i="103" s="1"/>
  <c r="E766" i="103"/>
  <c r="E687" i="103"/>
  <c r="R687" i="103" s="1"/>
  <c r="D2812" i="103"/>
  <c r="R2812" i="103" s="1"/>
  <c r="D2492" i="103"/>
  <c r="R2492" i="103" s="1"/>
  <c r="E735" i="103"/>
  <c r="D2316" i="103"/>
  <c r="R2316" i="103" s="1"/>
  <c r="E2317" i="103"/>
  <c r="E30" i="103"/>
  <c r="D2556" i="103"/>
  <c r="R2556" i="103" s="1"/>
  <c r="E2557" i="103"/>
  <c r="D2572" i="103"/>
  <c r="R2572" i="103" s="1"/>
  <c r="E2573" i="103"/>
  <c r="R2573" i="103" s="1"/>
  <c r="E159" i="103"/>
  <c r="E512" i="103"/>
  <c r="D1692" i="103"/>
  <c r="R1692" i="103" s="1"/>
  <c r="D1804" i="103"/>
  <c r="R1804" i="103" s="1"/>
  <c r="D1868" i="103"/>
  <c r="R1868" i="103" s="1"/>
  <c r="D1644" i="103"/>
  <c r="R1644" i="103" s="1"/>
  <c r="D1708" i="103"/>
  <c r="R1708" i="103" s="1"/>
  <c r="D1820" i="103"/>
  <c r="R1820" i="103" s="1"/>
  <c r="D1660" i="103"/>
  <c r="R1660" i="103" s="1"/>
  <c r="D1756" i="103"/>
  <c r="R1756" i="103" s="1"/>
  <c r="D1852" i="103"/>
  <c r="R1852" i="103" s="1"/>
  <c r="D1676" i="103"/>
  <c r="R1676" i="103" s="1"/>
  <c r="D1788" i="103"/>
  <c r="R1788" i="103" s="1"/>
  <c r="D1836" i="103"/>
  <c r="R1836" i="103" s="1"/>
  <c r="E144" i="103"/>
  <c r="E543" i="103"/>
  <c r="E479" i="103"/>
  <c r="E414" i="103"/>
  <c r="E383" i="103"/>
  <c r="R383" i="103" s="1"/>
  <c r="E351" i="103"/>
  <c r="E319" i="103"/>
  <c r="E287" i="103"/>
  <c r="E270" i="103"/>
  <c r="E254" i="103"/>
  <c r="E239" i="103"/>
  <c r="E223" i="103"/>
  <c r="E128" i="103"/>
  <c r="E111" i="103"/>
  <c r="E79" i="103"/>
  <c r="E48" i="103"/>
  <c r="E1949" i="103"/>
  <c r="E2157" i="103"/>
  <c r="E2381" i="103"/>
  <c r="E2893" i="103"/>
  <c r="E2093" i="103"/>
  <c r="E1724" i="103"/>
  <c r="E2461" i="103"/>
  <c r="E2445" i="103"/>
  <c r="E2125" i="103"/>
  <c r="E1210" i="103"/>
  <c r="E3037" i="103"/>
  <c r="E2477" i="103"/>
  <c r="E986" i="103"/>
  <c r="E2941" i="103"/>
  <c r="E2685" i="103"/>
  <c r="E2669" i="103"/>
  <c r="E1740" i="103"/>
  <c r="E2077" i="103"/>
  <c r="E1933" i="103"/>
  <c r="E2285" i="103"/>
  <c r="E2813" i="103"/>
  <c r="E2749" i="103"/>
  <c r="E2797" i="103"/>
  <c r="E3005" i="103"/>
  <c r="E2925" i="103"/>
  <c r="E2541" i="103"/>
  <c r="E874" i="103"/>
  <c r="E2637" i="103"/>
  <c r="E3053" i="103"/>
  <c r="E1772" i="103"/>
  <c r="E2189" i="103"/>
  <c r="E1388" i="103"/>
  <c r="E2957" i="103"/>
  <c r="E2717" i="103"/>
  <c r="E2765" i="103"/>
  <c r="E2909" i="103"/>
  <c r="E2877" i="103"/>
  <c r="E2605" i="103"/>
  <c r="E2845" i="103"/>
  <c r="E2013" i="103"/>
  <c r="E2045" i="103"/>
  <c r="E2221" i="103"/>
  <c r="E2621" i="103"/>
  <c r="E2861" i="103"/>
  <c r="E2269" i="103"/>
  <c r="E2829" i="103"/>
  <c r="E2653" i="103"/>
  <c r="E2109" i="103"/>
  <c r="E1547" i="103"/>
  <c r="E2991" i="103"/>
  <c r="E2973" i="103"/>
  <c r="E1998" i="103"/>
  <c r="E2525" i="103"/>
  <c r="E2701" i="103"/>
  <c r="E2173" i="103"/>
  <c r="E2493" i="103"/>
  <c r="E1901" i="103"/>
  <c r="E2399" i="103"/>
  <c r="E907" i="103"/>
  <c r="E1884" i="103"/>
  <c r="E1869" i="103"/>
  <c r="E1837" i="103"/>
  <c r="E1853" i="103"/>
  <c r="R1853" i="103" s="1"/>
  <c r="E1821" i="103"/>
  <c r="E1805" i="103"/>
  <c r="E1789" i="103"/>
  <c r="E1757" i="103"/>
  <c r="E1709" i="103"/>
  <c r="E1693" i="103"/>
  <c r="E1677" i="103"/>
  <c r="E1661" i="103"/>
  <c r="E1645" i="103"/>
  <c r="E1628" i="103"/>
  <c r="E1612" i="103"/>
  <c r="E1596" i="103"/>
  <c r="E1580" i="103"/>
  <c r="E1564" i="103"/>
  <c r="E1532" i="103"/>
  <c r="E1516" i="103"/>
  <c r="E1500" i="103"/>
  <c r="E1484" i="103"/>
  <c r="E1468" i="103"/>
  <c r="E1452" i="103"/>
  <c r="E1436" i="103"/>
  <c r="E1420" i="103"/>
  <c r="E1404" i="103"/>
  <c r="E1307" i="103"/>
  <c r="E1339" i="103"/>
  <c r="E1354" i="103"/>
  <c r="E1373" i="103"/>
  <c r="E1322" i="103"/>
  <c r="E1291" i="103"/>
  <c r="E1259" i="103"/>
  <c r="E1243" i="103"/>
  <c r="E1227" i="103"/>
  <c r="E1195" i="103"/>
  <c r="E1179" i="103"/>
  <c r="E1163" i="103"/>
  <c r="E1147" i="103"/>
  <c r="E1131" i="103"/>
  <c r="E1115" i="103"/>
  <c r="E1099" i="103"/>
  <c r="E1083" i="103"/>
  <c r="E1067" i="103"/>
  <c r="E1051" i="103"/>
  <c r="E1035" i="103"/>
  <c r="E1019" i="103"/>
  <c r="E1003" i="103"/>
  <c r="E971" i="103"/>
  <c r="E955" i="103"/>
  <c r="E939" i="103"/>
  <c r="E923" i="103"/>
  <c r="E891" i="103"/>
  <c r="E859" i="103"/>
  <c r="E842" i="103"/>
  <c r="E827" i="103"/>
  <c r="E811" i="103"/>
  <c r="E795" i="103"/>
  <c r="W426" i="94"/>
  <c r="W418" i="94"/>
  <c r="W411" i="94"/>
  <c r="W423" i="94"/>
  <c r="W419" i="94"/>
  <c r="W409" i="94"/>
  <c r="W415" i="94"/>
  <c r="W421" i="94"/>
  <c r="W413" i="94"/>
  <c r="Y410" i="94"/>
  <c r="W416" i="94"/>
  <c r="W424" i="94"/>
  <c r="W414" i="94"/>
  <c r="W422" i="94"/>
  <c r="W417" i="94"/>
  <c r="W425" i="94"/>
  <c r="W412" i="94"/>
  <c r="W420" i="94"/>
  <c r="W410" i="94"/>
  <c r="Y409" i="94"/>
  <c r="AD4" i="94"/>
  <c r="AD5" i="94"/>
  <c r="AD6" i="94"/>
  <c r="AD7" i="94"/>
  <c r="AD8" i="94"/>
  <c r="AD9" i="94"/>
  <c r="AD10" i="94"/>
  <c r="AD11" i="94"/>
  <c r="AD12" i="94"/>
  <c r="AD13" i="94"/>
  <c r="AD14" i="94"/>
  <c r="AD15" i="94"/>
  <c r="AD16" i="94"/>
  <c r="AD17" i="94"/>
  <c r="AD18" i="94"/>
  <c r="AD19" i="94"/>
  <c r="AD20" i="94"/>
  <c r="AD21" i="94"/>
  <c r="AD22" i="94"/>
  <c r="AD23" i="94"/>
  <c r="AD24" i="94"/>
  <c r="AD25" i="94"/>
  <c r="AD26" i="94"/>
  <c r="AD27" i="94"/>
  <c r="AD28" i="94"/>
  <c r="AD29" i="94"/>
  <c r="AD30" i="94"/>
  <c r="AD31" i="94"/>
  <c r="AD32" i="94"/>
  <c r="AD33" i="94"/>
  <c r="AD34" i="94"/>
  <c r="AD35" i="94"/>
  <c r="AD36" i="94"/>
  <c r="AD37" i="94"/>
  <c r="AD38" i="94"/>
  <c r="AD39" i="94"/>
  <c r="AD40" i="94"/>
  <c r="AD41" i="94"/>
  <c r="AD42" i="94"/>
  <c r="AD43" i="94"/>
  <c r="AD44" i="94"/>
  <c r="AD45" i="94"/>
  <c r="AD46" i="94"/>
  <c r="AD47" i="94"/>
  <c r="AD48" i="94"/>
  <c r="AD49" i="94"/>
  <c r="AD50" i="94"/>
  <c r="AD51" i="94"/>
  <c r="AD52" i="94"/>
  <c r="AD53" i="94"/>
  <c r="AD54" i="94"/>
  <c r="AD55" i="94"/>
  <c r="AD56" i="94"/>
  <c r="AD57" i="94"/>
  <c r="AD58" i="94"/>
  <c r="AD59" i="94"/>
  <c r="AD60" i="94"/>
  <c r="AD61" i="94"/>
  <c r="AD62" i="94"/>
  <c r="AD63" i="94"/>
  <c r="AD64" i="94"/>
  <c r="AD65" i="94"/>
  <c r="AD66" i="94"/>
  <c r="AD67" i="94"/>
  <c r="AD68" i="94"/>
  <c r="AD69" i="94"/>
  <c r="AD70" i="94"/>
  <c r="AD71" i="94"/>
  <c r="AD72" i="94"/>
  <c r="AD73" i="94"/>
  <c r="AD74" i="94"/>
  <c r="AD75" i="94"/>
  <c r="AD76" i="94"/>
  <c r="AD77" i="94"/>
  <c r="AD78" i="94"/>
  <c r="AD79" i="94"/>
  <c r="AD80" i="94"/>
  <c r="AD81" i="94"/>
  <c r="AD82" i="94"/>
  <c r="AD83" i="94"/>
  <c r="AD84" i="94"/>
  <c r="AD85" i="94"/>
  <c r="AD86" i="94"/>
  <c r="AD87" i="94"/>
  <c r="AD88" i="94"/>
  <c r="AD89" i="94"/>
  <c r="AD90" i="94"/>
  <c r="AD91" i="94"/>
  <c r="AD92" i="94"/>
  <c r="AD93" i="94"/>
  <c r="AD94" i="94"/>
  <c r="AD95" i="94"/>
  <c r="AD96" i="94"/>
  <c r="AD97" i="94"/>
  <c r="AD98" i="94"/>
  <c r="AD99" i="94"/>
  <c r="AD100" i="94"/>
  <c r="AD101" i="94"/>
  <c r="AD102" i="94"/>
  <c r="AD103" i="94"/>
  <c r="AD104" i="94"/>
  <c r="AD105" i="94"/>
  <c r="AD106" i="94"/>
  <c r="AD107" i="94"/>
  <c r="AD108" i="94"/>
  <c r="AD109" i="94"/>
  <c r="AD110" i="94"/>
  <c r="AD111" i="94"/>
  <c r="AD112" i="94"/>
  <c r="AD113" i="94"/>
  <c r="AD114" i="94"/>
  <c r="AD115" i="94"/>
  <c r="AD116" i="94"/>
  <c r="AD117" i="94"/>
  <c r="AD118" i="94"/>
  <c r="AD119" i="94"/>
  <c r="AD120" i="94"/>
  <c r="AD121" i="94"/>
  <c r="AD122" i="94"/>
  <c r="AD123" i="94"/>
  <c r="AD124" i="94"/>
  <c r="AD125" i="94"/>
  <c r="AD126" i="94"/>
  <c r="AD127" i="94"/>
  <c r="AD128" i="94"/>
  <c r="AD129" i="94"/>
  <c r="AD130" i="94"/>
  <c r="AD131" i="94"/>
  <c r="AD132" i="94"/>
  <c r="AD133" i="94"/>
  <c r="AD134" i="94"/>
  <c r="AD135" i="94"/>
  <c r="AD136" i="94"/>
  <c r="AD137" i="94"/>
  <c r="AD138" i="94"/>
  <c r="AD139" i="94"/>
  <c r="AD140" i="94"/>
  <c r="AD141" i="94"/>
  <c r="AD142" i="94"/>
  <c r="AD143" i="94"/>
  <c r="AD144" i="94"/>
  <c r="AD145" i="94"/>
  <c r="AD146" i="94"/>
  <c r="AD147" i="94"/>
  <c r="AD148" i="94"/>
  <c r="AD149" i="94"/>
  <c r="AD150" i="94"/>
  <c r="AD151" i="94"/>
  <c r="AD152" i="94"/>
  <c r="AD153" i="94"/>
  <c r="AD154" i="94"/>
  <c r="AD155" i="94"/>
  <c r="AD156" i="94"/>
  <c r="AD157" i="94"/>
  <c r="AD158" i="94"/>
  <c r="AD159" i="94"/>
  <c r="AD160" i="94"/>
  <c r="AD161" i="94"/>
  <c r="AD162" i="94"/>
  <c r="AD163" i="94"/>
  <c r="AD164" i="94"/>
  <c r="AD165" i="94"/>
  <c r="AD166" i="94"/>
  <c r="AD167" i="94"/>
  <c r="AD168" i="94"/>
  <c r="AD169" i="94"/>
  <c r="AD170" i="94"/>
  <c r="AD171" i="94"/>
  <c r="AD172" i="94"/>
  <c r="AD173" i="94"/>
  <c r="AD174" i="94"/>
  <c r="AD175" i="94"/>
  <c r="AD176" i="94"/>
  <c r="AD177" i="94"/>
  <c r="AD178" i="94"/>
  <c r="AD179" i="94"/>
  <c r="AD180" i="94"/>
  <c r="AD181" i="94"/>
  <c r="AD182" i="94"/>
  <c r="AD183" i="94"/>
  <c r="AD184" i="94"/>
  <c r="AD185" i="94"/>
  <c r="AD186" i="94"/>
  <c r="AD187" i="94"/>
  <c r="AD188" i="94"/>
  <c r="AD189" i="94"/>
  <c r="AD190" i="94"/>
  <c r="AD191" i="94"/>
  <c r="AD192" i="94"/>
  <c r="AD193" i="94"/>
  <c r="AD194" i="94"/>
  <c r="AD195" i="94"/>
  <c r="AD196" i="94"/>
  <c r="AD197" i="94"/>
  <c r="AD198" i="94"/>
  <c r="AD199" i="94"/>
  <c r="AD200" i="94"/>
  <c r="AD201" i="94"/>
  <c r="AD202" i="94"/>
  <c r="AD203" i="94"/>
  <c r="AD204" i="94"/>
  <c r="AD205" i="94"/>
  <c r="AD206" i="94"/>
  <c r="AD207" i="94"/>
  <c r="AD208" i="94"/>
  <c r="AD209" i="94"/>
  <c r="AD210" i="94"/>
  <c r="AD211" i="94"/>
  <c r="AD212" i="94"/>
  <c r="AD213" i="94"/>
  <c r="AD214" i="94"/>
  <c r="AD215" i="94"/>
  <c r="AD216" i="94"/>
  <c r="AD217" i="94"/>
  <c r="AD218" i="94"/>
  <c r="AD219" i="94"/>
  <c r="AD220" i="94"/>
  <c r="AD221" i="94"/>
  <c r="AD222" i="94"/>
  <c r="AD223" i="94"/>
  <c r="AD224" i="94"/>
  <c r="AD225" i="94"/>
  <c r="AD226" i="94"/>
  <c r="AD227" i="94"/>
  <c r="AD228" i="94"/>
  <c r="AD229" i="94"/>
  <c r="AD230" i="94"/>
  <c r="AD231" i="94"/>
  <c r="AD232" i="94"/>
  <c r="AD233" i="94"/>
  <c r="AD234" i="94"/>
  <c r="AD235" i="94"/>
  <c r="AD236" i="94"/>
  <c r="AD237" i="94"/>
  <c r="AD238" i="94"/>
  <c r="AD239" i="94"/>
  <c r="AD240" i="94"/>
  <c r="AD241" i="94"/>
  <c r="AD242" i="94"/>
  <c r="AD243" i="94"/>
  <c r="AD244" i="94"/>
  <c r="AD245" i="94"/>
  <c r="AD246" i="94"/>
  <c r="AD247" i="94"/>
  <c r="AD248" i="94"/>
  <c r="AD249" i="94"/>
  <c r="AD250" i="94"/>
  <c r="AD251" i="94"/>
  <c r="AD252" i="94"/>
  <c r="AD253" i="94"/>
  <c r="AD254" i="94"/>
  <c r="AD255" i="94"/>
  <c r="AD256" i="94"/>
  <c r="AD257" i="94"/>
  <c r="AD258" i="94"/>
  <c r="AD259" i="94"/>
  <c r="AD260" i="94"/>
  <c r="AD261" i="94"/>
  <c r="AD262" i="94"/>
  <c r="AD263" i="94"/>
  <c r="AD264" i="94"/>
  <c r="AD265" i="94"/>
  <c r="AD266" i="94"/>
  <c r="AD267" i="94"/>
  <c r="AD268" i="94"/>
  <c r="AD269" i="94"/>
  <c r="AD270" i="94"/>
  <c r="AD271" i="94"/>
  <c r="AD272" i="94"/>
  <c r="AD273" i="94"/>
  <c r="AD274" i="94"/>
  <c r="AD275" i="94"/>
  <c r="AD276" i="94"/>
  <c r="AD277" i="94"/>
  <c r="AD278" i="94"/>
  <c r="AD279" i="94"/>
  <c r="AD280" i="94"/>
  <c r="AD281" i="94"/>
  <c r="AD282" i="94"/>
  <c r="AD283" i="94"/>
  <c r="AD284" i="94"/>
  <c r="AD285" i="94"/>
  <c r="AD286" i="94"/>
  <c r="AD287" i="94"/>
  <c r="AD288" i="94"/>
  <c r="AD289" i="94"/>
  <c r="AD290" i="94"/>
  <c r="AD291" i="94"/>
  <c r="AD292" i="94"/>
  <c r="AD293" i="94"/>
  <c r="AD294" i="94"/>
  <c r="AD295" i="94"/>
  <c r="AD296" i="94"/>
  <c r="AD297" i="94"/>
  <c r="AD298" i="94"/>
  <c r="AD299" i="94"/>
  <c r="AD300" i="94"/>
  <c r="AD301" i="94"/>
  <c r="AD302" i="94"/>
  <c r="AD303" i="94"/>
  <c r="AD304" i="94"/>
  <c r="AD305" i="94"/>
  <c r="AD306" i="94"/>
  <c r="AD307" i="94"/>
  <c r="AD308" i="94"/>
  <c r="AD309" i="94"/>
  <c r="AD310" i="94"/>
  <c r="AD311" i="94"/>
  <c r="AD312" i="94"/>
  <c r="AD313" i="94"/>
  <c r="AD314" i="94"/>
  <c r="AD315" i="94"/>
  <c r="AD316" i="94"/>
  <c r="AD317" i="94"/>
  <c r="AD318" i="94"/>
  <c r="AD319" i="94"/>
  <c r="AD320" i="94"/>
  <c r="AD321" i="94"/>
  <c r="AD322" i="94"/>
  <c r="AD323" i="94"/>
  <c r="AD324" i="94"/>
  <c r="AD325" i="94"/>
  <c r="AD326" i="94"/>
  <c r="AD327" i="94"/>
  <c r="AD328" i="94"/>
  <c r="AD329" i="94"/>
  <c r="AD330" i="94"/>
  <c r="AD331" i="94"/>
  <c r="AD332" i="94"/>
  <c r="AD333" i="94"/>
  <c r="AD334" i="94"/>
  <c r="AD335" i="94"/>
  <c r="AD336" i="94"/>
  <c r="AD337" i="94"/>
  <c r="AD338" i="94"/>
  <c r="AD339" i="94"/>
  <c r="AD340" i="94"/>
  <c r="AD341" i="94"/>
  <c r="AD342" i="94"/>
  <c r="AD343" i="94"/>
  <c r="AD344" i="94"/>
  <c r="AD345" i="94"/>
  <c r="AD346" i="94"/>
  <c r="AD347" i="94"/>
  <c r="AD348" i="94"/>
  <c r="AD349" i="94"/>
  <c r="AD350" i="94"/>
  <c r="AD351" i="94"/>
  <c r="AD352" i="94"/>
  <c r="AD353" i="94"/>
  <c r="AD354" i="94"/>
  <c r="AD355" i="94"/>
  <c r="AD356" i="94"/>
  <c r="AD357" i="94"/>
  <c r="AD358" i="94"/>
  <c r="AD359" i="94"/>
  <c r="AD360" i="94"/>
  <c r="AD361" i="94"/>
  <c r="AD362" i="94"/>
  <c r="AD363" i="94"/>
  <c r="AD364" i="94"/>
  <c r="AD365" i="94"/>
  <c r="AD366" i="94"/>
  <c r="AD367" i="94"/>
  <c r="AD368" i="94"/>
  <c r="AD369" i="94"/>
  <c r="AD370" i="94"/>
  <c r="AD371" i="94"/>
  <c r="AD372" i="94"/>
  <c r="AD373" i="94"/>
  <c r="AD374" i="94"/>
  <c r="AD375" i="94"/>
  <c r="AD376" i="94"/>
  <c r="AD377" i="94"/>
  <c r="AD378" i="94"/>
  <c r="AD379" i="94"/>
  <c r="AD380" i="94"/>
  <c r="AD381" i="94"/>
  <c r="AD382" i="94"/>
  <c r="AD383" i="94"/>
  <c r="AD384" i="94"/>
  <c r="AD385" i="94"/>
  <c r="AD386" i="94"/>
  <c r="AD387" i="94"/>
  <c r="AD388" i="94"/>
  <c r="AD389" i="94"/>
  <c r="AD390" i="94"/>
  <c r="AD391" i="94"/>
  <c r="AD392" i="94"/>
  <c r="AD393" i="94"/>
  <c r="AD394" i="94"/>
  <c r="AD395" i="94"/>
  <c r="AD396" i="94"/>
  <c r="AD397" i="94"/>
  <c r="AD398" i="94"/>
  <c r="AD399" i="94"/>
  <c r="AD400" i="94"/>
  <c r="AD401" i="94"/>
  <c r="AD402" i="94"/>
  <c r="AD403" i="94"/>
  <c r="AD404" i="94"/>
  <c r="AD405" i="94"/>
  <c r="AD406" i="94"/>
  <c r="AD407" i="94"/>
  <c r="AD408" i="94"/>
  <c r="AD3" i="94"/>
  <c r="D1372" i="103" l="1"/>
  <c r="R1372" i="103" s="1"/>
  <c r="E1275" i="103"/>
  <c r="R1275" i="103" s="1"/>
  <c r="R128" i="103"/>
  <c r="R1147" i="103"/>
  <c r="R1291" i="103"/>
  <c r="R223" i="103"/>
  <c r="R1035" i="103"/>
  <c r="R479" i="103"/>
  <c r="R1051" i="103"/>
  <c r="R1468" i="103"/>
  <c r="R543" i="103"/>
  <c r="R1195" i="103"/>
  <c r="R1354" i="103"/>
  <c r="R1227" i="103"/>
  <c r="R48" i="103"/>
  <c r="S48" i="103"/>
  <c r="R1099" i="103"/>
  <c r="R1243" i="103"/>
  <c r="R1307" i="103"/>
  <c r="R79" i="103"/>
  <c r="S79" i="103"/>
  <c r="R319" i="103"/>
  <c r="R1259" i="103"/>
  <c r="R111" i="103"/>
  <c r="S111" i="103"/>
  <c r="D3857" i="103"/>
  <c r="R3857" i="103" s="1"/>
  <c r="D3873" i="103"/>
  <c r="R3873" i="103" s="1"/>
  <c r="C551" i="94"/>
  <c r="AM551" i="94" s="1"/>
  <c r="AJ550" i="94"/>
  <c r="W550" i="94" s="1"/>
  <c r="V550" i="94"/>
  <c r="C533" i="94"/>
  <c r="AJ532" i="94"/>
  <c r="W532" i="94" s="1"/>
  <c r="V532" i="94"/>
  <c r="R2399" i="103"/>
  <c r="R704" i="103"/>
  <c r="R2990" i="103"/>
  <c r="R511" i="103"/>
  <c r="R144" i="103"/>
  <c r="R1339" i="103"/>
  <c r="R2398" i="103"/>
  <c r="R143" i="103"/>
  <c r="R703" i="103"/>
  <c r="R1998" i="103"/>
  <c r="E3585" i="103"/>
  <c r="R512" i="103"/>
  <c r="E3712" i="103"/>
  <c r="E3696" i="103"/>
  <c r="E3681" i="103"/>
  <c r="E3665" i="103"/>
  <c r="E3648" i="103"/>
  <c r="E3633" i="103"/>
  <c r="E3505" i="103"/>
  <c r="E3472" i="103"/>
  <c r="E3168" i="103"/>
  <c r="E3616" i="103"/>
  <c r="E3600" i="103"/>
  <c r="E3568" i="103"/>
  <c r="E3520" i="103"/>
  <c r="E3552" i="103"/>
  <c r="R3552" i="103" s="1"/>
  <c r="E3537" i="103"/>
  <c r="E3456" i="103"/>
  <c r="E3488" i="103"/>
  <c r="E3441" i="103"/>
  <c r="E3393" i="103"/>
  <c r="E3425" i="103"/>
  <c r="E3377" i="103"/>
  <c r="D3409" i="103"/>
  <c r="R3409" i="103" s="1"/>
  <c r="E3312" i="103"/>
  <c r="E3345" i="103"/>
  <c r="E3360" i="103"/>
  <c r="E3296" i="103"/>
  <c r="E3280" i="103"/>
  <c r="D3249" i="103"/>
  <c r="R3249" i="103" s="1"/>
  <c r="E3265" i="103"/>
  <c r="E3232" i="103"/>
  <c r="D3185" i="103"/>
  <c r="R3185" i="103" s="1"/>
  <c r="E3200" i="103"/>
  <c r="E3217" i="103"/>
  <c r="E3152" i="103"/>
  <c r="E3136" i="103"/>
  <c r="E2830" i="103"/>
  <c r="E2046" i="103"/>
  <c r="E2958" i="103"/>
  <c r="E1934" i="103"/>
  <c r="E2126" i="103"/>
  <c r="E2094" i="103"/>
  <c r="E2702" i="103"/>
  <c r="E2703" i="103" s="1"/>
  <c r="E2270" i="103"/>
  <c r="E2190" i="103"/>
  <c r="D1740" i="103"/>
  <c r="R1740" i="103" s="1"/>
  <c r="E2446" i="103"/>
  <c r="E2894" i="103"/>
  <c r="E2558" i="103"/>
  <c r="E736" i="103"/>
  <c r="E1806" i="103"/>
  <c r="E2526" i="103"/>
  <c r="E2110" i="103"/>
  <c r="E2111" i="103" s="1"/>
  <c r="E2606" i="103"/>
  <c r="E2766" i="103"/>
  <c r="E3054" i="103"/>
  <c r="E3055" i="103" s="1"/>
  <c r="E2670" i="103"/>
  <c r="E2462" i="103"/>
  <c r="E2382" i="103"/>
  <c r="E2383" i="103" s="1"/>
  <c r="E608" i="103"/>
  <c r="R608" i="103" s="1"/>
  <c r="E3022" i="103"/>
  <c r="E95" i="103"/>
  <c r="R95" i="103" s="1"/>
  <c r="E592" i="103"/>
  <c r="R592" i="103" s="1"/>
  <c r="E1918" i="103"/>
  <c r="R1918" i="103" s="1"/>
  <c r="E2030" i="103"/>
  <c r="E399" i="103"/>
  <c r="E673" i="103"/>
  <c r="E767" i="103"/>
  <c r="R767" i="103" s="1"/>
  <c r="D1612" i="103"/>
  <c r="R1612" i="103" s="1"/>
  <c r="E1790" i="103"/>
  <c r="E1646" i="103"/>
  <c r="E1822" i="103"/>
  <c r="E1902" i="103"/>
  <c r="E2926" i="103"/>
  <c r="E2814" i="103"/>
  <c r="E2158" i="103"/>
  <c r="E3118" i="103"/>
  <c r="E2350" i="103"/>
  <c r="E207" i="103"/>
  <c r="E15" i="103"/>
  <c r="E368" i="103"/>
  <c r="R368" i="103" s="1"/>
  <c r="E448" i="103"/>
  <c r="R448" i="103" s="1"/>
  <c r="E624" i="103"/>
  <c r="E64" i="103"/>
  <c r="R64" i="103" s="1"/>
  <c r="E1966" i="103"/>
  <c r="E2302" i="103"/>
  <c r="R2302" i="103" s="1"/>
  <c r="E560" i="103"/>
  <c r="E2366" i="103"/>
  <c r="E719" i="103"/>
  <c r="R719" i="103" s="1"/>
  <c r="E192" i="103"/>
  <c r="E3086" i="103"/>
  <c r="E431" i="103"/>
  <c r="E2430" i="103"/>
  <c r="R2430" i="103" s="1"/>
  <c r="E639" i="103"/>
  <c r="E1662" i="103"/>
  <c r="E1854" i="103"/>
  <c r="E2654" i="103"/>
  <c r="E2622" i="103"/>
  <c r="E2878" i="103"/>
  <c r="E2718" i="103"/>
  <c r="E2638" i="103"/>
  <c r="E2686" i="103"/>
  <c r="E3038" i="103"/>
  <c r="E1950" i="103"/>
  <c r="E160" i="103"/>
  <c r="E31" i="103"/>
  <c r="R31" i="103" s="1"/>
  <c r="E1678" i="103"/>
  <c r="E1838" i="103"/>
  <c r="E2494" i="103"/>
  <c r="E2974" i="103"/>
  <c r="E2222" i="103"/>
  <c r="E3006" i="103"/>
  <c r="E2286" i="103"/>
  <c r="E2942" i="103"/>
  <c r="D1724" i="103"/>
  <c r="R1724" i="103" s="1"/>
  <c r="E2574" i="103"/>
  <c r="E2318" i="103"/>
  <c r="E688" i="103"/>
  <c r="R688" i="103" s="1"/>
  <c r="E303" i="103"/>
  <c r="E465" i="103"/>
  <c r="E1982" i="103"/>
  <c r="E2735" i="103"/>
  <c r="E528" i="103"/>
  <c r="E1710" i="103"/>
  <c r="E2992" i="103"/>
  <c r="E2014" i="103"/>
  <c r="E2910" i="103"/>
  <c r="D1388" i="103"/>
  <c r="R1388" i="103" s="1"/>
  <c r="E2798" i="103"/>
  <c r="E2078" i="103"/>
  <c r="E2144" i="103"/>
  <c r="E496" i="103"/>
  <c r="R496" i="103" s="1"/>
  <c r="E3070" i="103"/>
  <c r="R3070" i="103" s="1"/>
  <c r="E783" i="103"/>
  <c r="R783" i="103" s="1"/>
  <c r="E175" i="103"/>
  <c r="E2238" i="103"/>
  <c r="E575" i="103"/>
  <c r="E2254" i="103"/>
  <c r="E2782" i="103"/>
  <c r="E2206" i="103"/>
  <c r="E2335" i="103"/>
  <c r="R2335" i="103" s="1"/>
  <c r="E335" i="103"/>
  <c r="E2591" i="103"/>
  <c r="E1374" i="103"/>
  <c r="E1694" i="103"/>
  <c r="E1870" i="103"/>
  <c r="E1871" i="103" s="1"/>
  <c r="E2174" i="103"/>
  <c r="E751" i="103"/>
  <c r="E655" i="103"/>
  <c r="R655" i="103" s="1"/>
  <c r="E3102" i="103"/>
  <c r="E2510" i="103"/>
  <c r="E2414" i="103"/>
  <c r="R2414" i="103" s="1"/>
  <c r="D1452" i="103"/>
  <c r="R1452" i="103" s="1"/>
  <c r="E1758" i="103"/>
  <c r="E2862" i="103"/>
  <c r="E2846" i="103"/>
  <c r="D1772" i="103"/>
  <c r="R1772" i="103" s="1"/>
  <c r="E2542" i="103"/>
  <c r="E2750" i="103"/>
  <c r="E2478" i="103"/>
  <c r="E2062" i="103"/>
  <c r="E513" i="103"/>
  <c r="E705" i="103"/>
  <c r="D1516" i="103"/>
  <c r="R1516" i="103" s="1"/>
  <c r="D1596" i="103"/>
  <c r="R1596" i="103" s="1"/>
  <c r="D1884" i="103"/>
  <c r="R1884" i="103" s="1"/>
  <c r="D1404" i="103"/>
  <c r="R1404" i="103" s="1"/>
  <c r="D1532" i="103"/>
  <c r="R1532" i="103" s="1"/>
  <c r="D1420" i="103"/>
  <c r="R1420" i="103" s="1"/>
  <c r="D1484" i="103"/>
  <c r="R1484" i="103" s="1"/>
  <c r="D1564" i="103"/>
  <c r="R1564" i="103" s="1"/>
  <c r="D1628" i="103"/>
  <c r="R1628" i="103" s="1"/>
  <c r="E1999" i="103"/>
  <c r="D1436" i="103"/>
  <c r="R1436" i="103" s="1"/>
  <c r="D1500" i="103"/>
  <c r="R1500" i="103" s="1"/>
  <c r="D1580" i="103"/>
  <c r="R1580" i="103" s="1"/>
  <c r="E145" i="103"/>
  <c r="E908" i="103"/>
  <c r="E544" i="103"/>
  <c r="E480" i="103"/>
  <c r="E415" i="103"/>
  <c r="E384" i="103"/>
  <c r="E352" i="103"/>
  <c r="E320" i="103"/>
  <c r="E288" i="103"/>
  <c r="E271" i="103"/>
  <c r="E255" i="103"/>
  <c r="E240" i="103"/>
  <c r="E224" i="103"/>
  <c r="E129" i="103"/>
  <c r="E112" i="103"/>
  <c r="E80" i="103"/>
  <c r="E49" i="103"/>
  <c r="E1741" i="103"/>
  <c r="E1725" i="103"/>
  <c r="E1773" i="103"/>
  <c r="E875" i="103"/>
  <c r="E987" i="103"/>
  <c r="E1548" i="103"/>
  <c r="E1211" i="103"/>
  <c r="E2463" i="103"/>
  <c r="E2095" i="103"/>
  <c r="E1389" i="103"/>
  <c r="E2687" i="103"/>
  <c r="E2400" i="103"/>
  <c r="E924" i="103"/>
  <c r="E1885" i="103"/>
  <c r="E1839" i="103"/>
  <c r="E1629" i="103"/>
  <c r="E1613" i="103"/>
  <c r="E1597" i="103"/>
  <c r="E1581" i="103"/>
  <c r="E1565" i="103"/>
  <c r="E1533" i="103"/>
  <c r="E1517" i="103"/>
  <c r="E1501" i="103"/>
  <c r="E1485" i="103"/>
  <c r="E1469" i="103"/>
  <c r="R1469" i="103" s="1"/>
  <c r="E1453" i="103"/>
  <c r="R1453" i="103" s="1"/>
  <c r="E1437" i="103"/>
  <c r="E1421" i="103"/>
  <c r="E1405" i="103"/>
  <c r="E1308" i="103"/>
  <c r="E1340" i="103"/>
  <c r="E1355" i="103"/>
  <c r="E1323" i="103"/>
  <c r="E1292" i="103"/>
  <c r="E1276" i="103"/>
  <c r="E1260" i="103"/>
  <c r="E1244" i="103"/>
  <c r="E1228" i="103"/>
  <c r="E1196" i="103"/>
  <c r="E1180" i="103"/>
  <c r="E1164" i="103"/>
  <c r="E1148" i="103"/>
  <c r="E1132" i="103"/>
  <c r="E1116" i="103"/>
  <c r="E1100" i="103"/>
  <c r="E1084" i="103"/>
  <c r="E1068" i="103"/>
  <c r="E1052" i="103"/>
  <c r="E1036" i="103"/>
  <c r="E1020" i="103"/>
  <c r="T1020" i="103" s="1"/>
  <c r="E1004" i="103"/>
  <c r="E972" i="103"/>
  <c r="E956" i="103"/>
  <c r="E940" i="103"/>
  <c r="E892" i="103"/>
  <c r="E860" i="103"/>
  <c r="E843" i="103"/>
  <c r="E828" i="103"/>
  <c r="E812" i="103"/>
  <c r="E796" i="103"/>
  <c r="AR408" i="94"/>
  <c r="AQ408" i="94"/>
  <c r="AP408" i="94"/>
  <c r="AO408" i="94"/>
  <c r="AN408" i="94"/>
  <c r="AM408" i="94"/>
  <c r="AL408" i="94"/>
  <c r="AK408" i="94"/>
  <c r="AJ408" i="94"/>
  <c r="AI408" i="94"/>
  <c r="AH408" i="94"/>
  <c r="AG408" i="94"/>
  <c r="AF408" i="94"/>
  <c r="AE408" i="94"/>
  <c r="AC408" i="94"/>
  <c r="Y408" i="94"/>
  <c r="X408" i="94"/>
  <c r="V408" i="94"/>
  <c r="AR407" i="94"/>
  <c r="AQ407" i="94"/>
  <c r="AP407" i="94"/>
  <c r="AO407" i="94"/>
  <c r="AN407" i="94"/>
  <c r="AM407" i="94"/>
  <c r="AL407" i="94"/>
  <c r="AK407" i="94"/>
  <c r="AJ407" i="94"/>
  <c r="AI407" i="94"/>
  <c r="AH407" i="94"/>
  <c r="AG407" i="94"/>
  <c r="AF407" i="94"/>
  <c r="AE407" i="94"/>
  <c r="AC407" i="94"/>
  <c r="Y407" i="94"/>
  <c r="X407" i="94"/>
  <c r="V407" i="94"/>
  <c r="AR406" i="94"/>
  <c r="AQ406" i="94"/>
  <c r="AP406" i="94"/>
  <c r="AO406" i="94"/>
  <c r="AN406" i="94"/>
  <c r="AM406" i="94"/>
  <c r="AL406" i="94"/>
  <c r="AK406" i="94"/>
  <c r="AJ406" i="94"/>
  <c r="AI406" i="94"/>
  <c r="AH406" i="94"/>
  <c r="AG406" i="94"/>
  <c r="AF406" i="94"/>
  <c r="AE406" i="94"/>
  <c r="AC406" i="94"/>
  <c r="Y406" i="94"/>
  <c r="X406" i="94"/>
  <c r="V406" i="94"/>
  <c r="AR405" i="94"/>
  <c r="AQ405" i="94"/>
  <c r="AP405" i="94"/>
  <c r="AO405" i="94"/>
  <c r="AN405" i="94"/>
  <c r="AM405" i="94"/>
  <c r="AL405" i="94"/>
  <c r="AK405" i="94"/>
  <c r="AJ405" i="94"/>
  <c r="AI405" i="94"/>
  <c r="AH405" i="94"/>
  <c r="AG405" i="94"/>
  <c r="AF405" i="94"/>
  <c r="AE405" i="94"/>
  <c r="AC405" i="94"/>
  <c r="Y405" i="94"/>
  <c r="X405" i="94"/>
  <c r="V405" i="94"/>
  <c r="AR404" i="94"/>
  <c r="AQ404" i="94"/>
  <c r="AP404" i="94"/>
  <c r="AO404" i="94"/>
  <c r="AN404" i="94"/>
  <c r="AM404" i="94"/>
  <c r="AL404" i="94"/>
  <c r="AK404" i="94"/>
  <c r="AJ404" i="94"/>
  <c r="AI404" i="94"/>
  <c r="AH404" i="94"/>
  <c r="AG404" i="94"/>
  <c r="AF404" i="94"/>
  <c r="AE404" i="94"/>
  <c r="AC404" i="94"/>
  <c r="Y404" i="94"/>
  <c r="X404" i="94"/>
  <c r="V404" i="94"/>
  <c r="AR403" i="94"/>
  <c r="AQ403" i="94"/>
  <c r="AP403" i="94"/>
  <c r="AO403" i="94"/>
  <c r="AN403" i="94"/>
  <c r="AM403" i="94"/>
  <c r="AL403" i="94"/>
  <c r="AK403" i="94"/>
  <c r="AJ403" i="94"/>
  <c r="AI403" i="94"/>
  <c r="AH403" i="94"/>
  <c r="AG403" i="94"/>
  <c r="AF403" i="94"/>
  <c r="AE403" i="94"/>
  <c r="AC403" i="94"/>
  <c r="Y403" i="94"/>
  <c r="X403" i="94"/>
  <c r="V403" i="94"/>
  <c r="AR402" i="94"/>
  <c r="AQ402" i="94"/>
  <c r="AP402" i="94"/>
  <c r="AO402" i="94"/>
  <c r="AN402" i="94"/>
  <c r="AM402" i="94"/>
  <c r="AL402" i="94"/>
  <c r="AK402" i="94"/>
  <c r="AJ402" i="94"/>
  <c r="AI402" i="94"/>
  <c r="AH402" i="94"/>
  <c r="AG402" i="94"/>
  <c r="AF402" i="94"/>
  <c r="AE402" i="94"/>
  <c r="AC402" i="94"/>
  <c r="Y402" i="94"/>
  <c r="X402" i="94"/>
  <c r="V402" i="94"/>
  <c r="AR401" i="94"/>
  <c r="AQ401" i="94"/>
  <c r="AP401" i="94"/>
  <c r="AO401" i="94"/>
  <c r="AN401" i="94"/>
  <c r="AM401" i="94"/>
  <c r="AL401" i="94"/>
  <c r="AK401" i="94"/>
  <c r="AJ401" i="94"/>
  <c r="AI401" i="94"/>
  <c r="AH401" i="94"/>
  <c r="AG401" i="94"/>
  <c r="AF401" i="94"/>
  <c r="AE401" i="94"/>
  <c r="AC401" i="94"/>
  <c r="Y401" i="94"/>
  <c r="X401" i="94"/>
  <c r="V401" i="94"/>
  <c r="AR400" i="94"/>
  <c r="AQ400" i="94"/>
  <c r="AP400" i="94"/>
  <c r="AO400" i="94"/>
  <c r="AN400" i="94"/>
  <c r="AM400" i="94"/>
  <c r="AL400" i="94"/>
  <c r="AK400" i="94"/>
  <c r="AJ400" i="94"/>
  <c r="AI400" i="94"/>
  <c r="AH400" i="94"/>
  <c r="AG400" i="94"/>
  <c r="AF400" i="94"/>
  <c r="AE400" i="94"/>
  <c r="AC400" i="94"/>
  <c r="Y400" i="94"/>
  <c r="X400" i="94"/>
  <c r="V400" i="94"/>
  <c r="AR399" i="94"/>
  <c r="AQ399" i="94"/>
  <c r="AP399" i="94"/>
  <c r="AO399" i="94"/>
  <c r="AN399" i="94"/>
  <c r="AM399" i="94"/>
  <c r="AL399" i="94"/>
  <c r="AK399" i="94"/>
  <c r="AJ399" i="94"/>
  <c r="AI399" i="94"/>
  <c r="AH399" i="94"/>
  <c r="AG399" i="94"/>
  <c r="AF399" i="94"/>
  <c r="AE399" i="94"/>
  <c r="AC399" i="94"/>
  <c r="Y399" i="94"/>
  <c r="X399" i="94"/>
  <c r="V399" i="94"/>
  <c r="AR398" i="94"/>
  <c r="AQ398" i="94"/>
  <c r="AP398" i="94"/>
  <c r="AO398" i="94"/>
  <c r="AN398" i="94"/>
  <c r="AM398" i="94"/>
  <c r="AL398" i="94"/>
  <c r="AK398" i="94"/>
  <c r="AJ398" i="94"/>
  <c r="AI398" i="94"/>
  <c r="AH398" i="94"/>
  <c r="AG398" i="94"/>
  <c r="AF398" i="94"/>
  <c r="AE398" i="94"/>
  <c r="AC398" i="94"/>
  <c r="Y398" i="94"/>
  <c r="X398" i="94"/>
  <c r="V398" i="94"/>
  <c r="AR397" i="94"/>
  <c r="AQ397" i="94"/>
  <c r="AP397" i="94"/>
  <c r="AO397" i="94"/>
  <c r="AN397" i="94"/>
  <c r="AM397" i="94"/>
  <c r="AL397" i="94"/>
  <c r="AK397" i="94"/>
  <c r="AJ397" i="94"/>
  <c r="AI397" i="94"/>
  <c r="AH397" i="94"/>
  <c r="AG397" i="94"/>
  <c r="AF397" i="94"/>
  <c r="AE397" i="94"/>
  <c r="AC397" i="94"/>
  <c r="Y397" i="94"/>
  <c r="X397" i="94"/>
  <c r="V397" i="94"/>
  <c r="AR396" i="94"/>
  <c r="AQ396" i="94"/>
  <c r="AP396" i="94"/>
  <c r="AO396" i="94"/>
  <c r="AN396" i="94"/>
  <c r="AM396" i="94"/>
  <c r="AL396" i="94"/>
  <c r="AK396" i="94"/>
  <c r="AJ396" i="94"/>
  <c r="AI396" i="94"/>
  <c r="AH396" i="94"/>
  <c r="AG396" i="94"/>
  <c r="AF396" i="94"/>
  <c r="AE396" i="94"/>
  <c r="AC396" i="94"/>
  <c r="Y396" i="94"/>
  <c r="X396" i="94"/>
  <c r="V396" i="94"/>
  <c r="AR395" i="94"/>
  <c r="AQ395" i="94"/>
  <c r="AP395" i="94"/>
  <c r="AO395" i="94"/>
  <c r="AN395" i="94"/>
  <c r="AM395" i="94"/>
  <c r="AL395" i="94"/>
  <c r="AK395" i="94"/>
  <c r="AJ395" i="94"/>
  <c r="AI395" i="94"/>
  <c r="AH395" i="94"/>
  <c r="AG395" i="94"/>
  <c r="AF395" i="94"/>
  <c r="AE395" i="94"/>
  <c r="AC395" i="94"/>
  <c r="Y395" i="94"/>
  <c r="X395" i="94"/>
  <c r="V395" i="94"/>
  <c r="AR394" i="94"/>
  <c r="AQ394" i="94"/>
  <c r="AP394" i="94"/>
  <c r="AO394" i="94"/>
  <c r="AN394" i="94"/>
  <c r="AM394" i="94"/>
  <c r="AL394" i="94"/>
  <c r="AK394" i="94"/>
  <c r="AJ394" i="94"/>
  <c r="AI394" i="94"/>
  <c r="AH394" i="94"/>
  <c r="AG394" i="94"/>
  <c r="AF394" i="94"/>
  <c r="AE394" i="94"/>
  <c r="AC394" i="94"/>
  <c r="Y394" i="94"/>
  <c r="X394" i="94"/>
  <c r="B394" i="94"/>
  <c r="V394" i="94" s="1"/>
  <c r="AR393" i="94"/>
  <c r="AQ393" i="94"/>
  <c r="AP393" i="94"/>
  <c r="AO393" i="94"/>
  <c r="Y393" i="94" s="1"/>
  <c r="AN393" i="94"/>
  <c r="AM393" i="94"/>
  <c r="AL393" i="94"/>
  <c r="AK393" i="94"/>
  <c r="AJ393" i="94"/>
  <c r="AI393" i="94"/>
  <c r="AH393" i="94"/>
  <c r="AG393" i="94"/>
  <c r="AF393" i="94"/>
  <c r="AE393" i="94"/>
  <c r="AC393" i="94"/>
  <c r="X393" i="94"/>
  <c r="V393" i="94"/>
  <c r="AR392" i="94"/>
  <c r="AQ392" i="94"/>
  <c r="AP392" i="94"/>
  <c r="AO392" i="94"/>
  <c r="AN392" i="94"/>
  <c r="AM392" i="94"/>
  <c r="AL392" i="94"/>
  <c r="AK392" i="94"/>
  <c r="AJ392" i="94"/>
  <c r="AI392" i="94"/>
  <c r="AH392" i="94"/>
  <c r="AG392" i="94"/>
  <c r="AF392" i="94"/>
  <c r="AE392" i="94"/>
  <c r="AC392" i="94"/>
  <c r="X392" i="94"/>
  <c r="V392" i="94"/>
  <c r="AR391" i="94"/>
  <c r="AQ391" i="94"/>
  <c r="AP391" i="94"/>
  <c r="AO391" i="94"/>
  <c r="AN391" i="94"/>
  <c r="AM391" i="94"/>
  <c r="AL391" i="94"/>
  <c r="AK391" i="94"/>
  <c r="AJ391" i="94"/>
  <c r="AI391" i="94"/>
  <c r="AH391" i="94"/>
  <c r="AG391" i="94"/>
  <c r="AF391" i="94"/>
  <c r="AE391" i="94"/>
  <c r="AC391" i="94"/>
  <c r="X391" i="94"/>
  <c r="V391" i="94"/>
  <c r="R112" i="103" l="1"/>
  <c r="R415" i="103"/>
  <c r="R255" i="103"/>
  <c r="R544" i="103"/>
  <c r="R399" i="103"/>
  <c r="R575" i="103"/>
  <c r="R80" i="103"/>
  <c r="S80" i="103"/>
  <c r="R320" i="103"/>
  <c r="R15" i="103"/>
  <c r="S15" i="103"/>
  <c r="R1355" i="103"/>
  <c r="R480" i="103"/>
  <c r="C552" i="94"/>
  <c r="AJ551" i="94"/>
  <c r="W551" i="94" s="1"/>
  <c r="C534" i="94"/>
  <c r="AJ533" i="94"/>
  <c r="W533" i="94" s="1"/>
  <c r="E1855" i="103"/>
  <c r="R1855" i="103" s="1"/>
  <c r="R2111" i="103"/>
  <c r="R2494" i="103"/>
  <c r="R3054" i="103"/>
  <c r="R2703" i="103"/>
  <c r="R2400" i="103"/>
  <c r="R2174" i="103"/>
  <c r="R1838" i="103"/>
  <c r="R2382" i="103"/>
  <c r="D3585" i="103"/>
  <c r="R3585" i="103" s="1"/>
  <c r="R2702" i="103"/>
  <c r="R3055" i="103"/>
  <c r="R2686" i="103"/>
  <c r="R2462" i="103"/>
  <c r="R2687" i="103"/>
  <c r="R2383" i="103"/>
  <c r="R384" i="103"/>
  <c r="R1839" i="103"/>
  <c r="R2095" i="103"/>
  <c r="R224" i="103"/>
  <c r="R1999" i="103"/>
  <c r="R2110" i="103"/>
  <c r="R1871" i="103"/>
  <c r="R2094" i="103"/>
  <c r="E3713" i="103"/>
  <c r="E3697" i="103"/>
  <c r="D3681" i="103"/>
  <c r="R3681" i="103" s="1"/>
  <c r="D3665" i="103"/>
  <c r="R3665" i="103" s="1"/>
  <c r="E3649" i="103"/>
  <c r="D3633" i="103"/>
  <c r="R3633" i="103" s="1"/>
  <c r="D3505" i="103"/>
  <c r="R3505" i="103" s="1"/>
  <c r="E3473" i="103"/>
  <c r="E3169" i="103"/>
  <c r="E3569" i="103"/>
  <c r="E3601" i="103"/>
  <c r="E3617" i="103"/>
  <c r="D3537" i="103"/>
  <c r="R3537" i="103" s="1"/>
  <c r="E3553" i="103"/>
  <c r="E3521" i="103"/>
  <c r="D3441" i="103"/>
  <c r="R3441" i="103" s="1"/>
  <c r="E3489" i="103"/>
  <c r="E3457" i="103"/>
  <c r="D3377" i="103"/>
  <c r="R3377" i="103" s="1"/>
  <c r="D3425" i="103"/>
  <c r="R3425" i="103" s="1"/>
  <c r="D3393" i="103"/>
  <c r="R3393" i="103" s="1"/>
  <c r="E3361" i="103"/>
  <c r="D3345" i="103"/>
  <c r="R3345" i="103" s="1"/>
  <c r="E3313" i="103"/>
  <c r="D3265" i="103"/>
  <c r="R3265" i="103" s="1"/>
  <c r="E3281" i="103"/>
  <c r="E3297" i="103"/>
  <c r="D3217" i="103"/>
  <c r="R3217" i="103" s="1"/>
  <c r="E3201" i="103"/>
  <c r="E3233" i="103"/>
  <c r="E3153" i="103"/>
  <c r="E3137" i="103"/>
  <c r="E2000" i="103"/>
  <c r="E2001" i="103" s="1"/>
  <c r="E2175" i="103"/>
  <c r="E1742" i="103"/>
  <c r="D908" i="103"/>
  <c r="R908" i="103" s="1"/>
  <c r="E2479" i="103"/>
  <c r="R2479" i="103" s="1"/>
  <c r="D1004" i="103"/>
  <c r="R1004" i="103" s="1"/>
  <c r="D1196" i="103"/>
  <c r="R1196" i="103" s="1"/>
  <c r="E1406" i="103"/>
  <c r="E1390" i="103"/>
  <c r="D129" i="103"/>
  <c r="R129" i="103" s="1"/>
  <c r="D513" i="103"/>
  <c r="R513" i="103" s="1"/>
  <c r="E2063" i="103"/>
  <c r="R2063" i="103" s="1"/>
  <c r="E2847" i="103"/>
  <c r="R2847" i="103" s="1"/>
  <c r="D1148" i="103"/>
  <c r="R1148" i="103" s="1"/>
  <c r="D1276" i="103"/>
  <c r="R1276" i="103" s="1"/>
  <c r="E1470" i="103"/>
  <c r="E1582" i="103"/>
  <c r="E1583" i="103" s="1"/>
  <c r="R1583" i="103" s="1"/>
  <c r="E1726" i="103"/>
  <c r="E176" i="103"/>
  <c r="E2319" i="103"/>
  <c r="R2319" i="103" s="1"/>
  <c r="E2223" i="103"/>
  <c r="R2223" i="103" s="1"/>
  <c r="E1679" i="103"/>
  <c r="E65" i="103"/>
  <c r="E2159" i="103"/>
  <c r="E1823" i="103"/>
  <c r="E1791" i="103"/>
  <c r="E400" i="103"/>
  <c r="R400" i="103" s="1"/>
  <c r="E593" i="103"/>
  <c r="E2607" i="103"/>
  <c r="E3071" i="103"/>
  <c r="E2079" i="103"/>
  <c r="R2079" i="103" s="1"/>
  <c r="D1116" i="103"/>
  <c r="R1116" i="103" s="1"/>
  <c r="E1534" i="103"/>
  <c r="E1486" i="103"/>
  <c r="E1598" i="103"/>
  <c r="E1599" i="103" s="1"/>
  <c r="D49" i="103"/>
  <c r="R49" i="103" s="1"/>
  <c r="E2623" i="103"/>
  <c r="E3087" i="103"/>
  <c r="E561" i="103"/>
  <c r="E369" i="103"/>
  <c r="E1935" i="103"/>
  <c r="R1935" i="103" s="1"/>
  <c r="D812" i="103"/>
  <c r="R812" i="103" s="1"/>
  <c r="D972" i="103"/>
  <c r="R972" i="103" s="1"/>
  <c r="D1100" i="103"/>
  <c r="R1100" i="103" s="1"/>
  <c r="D1180" i="103"/>
  <c r="R1180" i="103" s="1"/>
  <c r="E1502" i="103"/>
  <c r="E1630" i="103"/>
  <c r="D924" i="103"/>
  <c r="R924" i="103" s="1"/>
  <c r="E2751" i="103"/>
  <c r="D1036" i="103"/>
  <c r="R1036" i="103" s="1"/>
  <c r="E1438" i="103"/>
  <c r="D892" i="103"/>
  <c r="R892" i="103" s="1"/>
  <c r="E1759" i="103"/>
  <c r="R1759" i="103" s="1"/>
  <c r="D940" i="103"/>
  <c r="R940" i="103" s="1"/>
  <c r="D1068" i="103"/>
  <c r="R1068" i="103" s="1"/>
  <c r="D1292" i="103"/>
  <c r="R1292" i="103" s="1"/>
  <c r="E2415" i="103"/>
  <c r="E752" i="103"/>
  <c r="E1695" i="103"/>
  <c r="R1695" i="103" s="1"/>
  <c r="E336" i="103"/>
  <c r="E2255" i="103"/>
  <c r="E2145" i="103"/>
  <c r="E529" i="103"/>
  <c r="E304" i="103"/>
  <c r="E2575" i="103"/>
  <c r="D796" i="103"/>
  <c r="R796" i="103" s="1"/>
  <c r="D956" i="103"/>
  <c r="R956" i="103" s="1"/>
  <c r="D1084" i="103"/>
  <c r="R1084" i="103" s="1"/>
  <c r="D1164" i="103"/>
  <c r="R1164" i="103" s="1"/>
  <c r="D1308" i="103"/>
  <c r="R1308" i="103" s="1"/>
  <c r="E1614" i="103"/>
  <c r="E1886" i="103"/>
  <c r="D1548" i="103"/>
  <c r="R1548" i="103" s="1"/>
  <c r="D705" i="103"/>
  <c r="R705" i="103" s="1"/>
  <c r="E2495" i="103"/>
  <c r="E2496" i="103" s="1"/>
  <c r="E576" i="103"/>
  <c r="R576" i="103" s="1"/>
  <c r="E784" i="103"/>
  <c r="R784" i="103" s="1"/>
  <c r="E2943" i="103"/>
  <c r="R2943" i="103" s="1"/>
  <c r="E2975" i="103"/>
  <c r="R2975" i="103" s="1"/>
  <c r="E2303" i="103"/>
  <c r="R2303" i="103" s="1"/>
  <c r="E2351" i="103"/>
  <c r="R2351" i="103" s="1"/>
  <c r="E2815" i="103"/>
  <c r="R2815" i="103" s="1"/>
  <c r="E1647" i="103"/>
  <c r="R1647" i="103" s="1"/>
  <c r="E2671" i="103"/>
  <c r="E737" i="103"/>
  <c r="E2191" i="103"/>
  <c r="R2191" i="103" s="1"/>
  <c r="E2511" i="103"/>
  <c r="R2511" i="103" s="1"/>
  <c r="E2336" i="103"/>
  <c r="R2336" i="103" s="1"/>
  <c r="E2911" i="103"/>
  <c r="R2911" i="103" s="1"/>
  <c r="E1711" i="103"/>
  <c r="R1711" i="103" s="1"/>
  <c r="E2736" i="103"/>
  <c r="E2639" i="103"/>
  <c r="E2655" i="103"/>
  <c r="E640" i="103"/>
  <c r="E193" i="103"/>
  <c r="E16" i="103"/>
  <c r="E96" i="103"/>
  <c r="R96" i="103" s="1"/>
  <c r="E2895" i="103"/>
  <c r="R2895" i="103" s="1"/>
  <c r="E2959" i="103"/>
  <c r="R2959" i="103" s="1"/>
  <c r="E2287" i="103"/>
  <c r="E32" i="103"/>
  <c r="R32" i="103" s="1"/>
  <c r="E625" i="103"/>
  <c r="E3119" i="103"/>
  <c r="E2927" i="103"/>
  <c r="R2927" i="103" s="1"/>
  <c r="E2031" i="103"/>
  <c r="R2031" i="103" s="1"/>
  <c r="E2527" i="103"/>
  <c r="R2527" i="103" s="1"/>
  <c r="E2559" i="103"/>
  <c r="E2271" i="103"/>
  <c r="R2271" i="103" s="1"/>
  <c r="E3103" i="103"/>
  <c r="E1375" i="103"/>
  <c r="R1375" i="103" s="1"/>
  <c r="E2207" i="103"/>
  <c r="E2015" i="103"/>
  <c r="R2015" i="103" s="1"/>
  <c r="E1983" i="103"/>
  <c r="E689" i="103"/>
  <c r="E1951" i="103"/>
  <c r="R1951" i="103" s="1"/>
  <c r="E2719" i="103"/>
  <c r="E2431" i="103"/>
  <c r="E720" i="103"/>
  <c r="R720" i="103" s="1"/>
  <c r="E768" i="103"/>
  <c r="R768" i="103" s="1"/>
  <c r="E3023" i="103"/>
  <c r="E2447" i="103"/>
  <c r="R2447" i="103" s="1"/>
  <c r="E2047" i="103"/>
  <c r="R2047" i="103" s="1"/>
  <c r="D828" i="103"/>
  <c r="R828" i="103" s="1"/>
  <c r="E2863" i="103"/>
  <c r="E2239" i="103"/>
  <c r="E497" i="103"/>
  <c r="E2799" i="103"/>
  <c r="E3007" i="103"/>
  <c r="R3007" i="103" s="1"/>
  <c r="E161" i="103"/>
  <c r="E432" i="103"/>
  <c r="E1967" i="103"/>
  <c r="R1967" i="103" s="1"/>
  <c r="E449" i="103"/>
  <c r="E208" i="103"/>
  <c r="E1903" i="103"/>
  <c r="R1903" i="103" s="1"/>
  <c r="E1919" i="103"/>
  <c r="R1919" i="103" s="1"/>
  <c r="E2767" i="103"/>
  <c r="R2767" i="103" s="1"/>
  <c r="E1807" i="103"/>
  <c r="D1020" i="103"/>
  <c r="R1020" i="103" s="1"/>
  <c r="D1228" i="103"/>
  <c r="R1228" i="103" s="1"/>
  <c r="E1422" i="103"/>
  <c r="E1423" i="103" s="1"/>
  <c r="E1518" i="103"/>
  <c r="E2464" i="103"/>
  <c r="E1774" i="103"/>
  <c r="D860" i="103"/>
  <c r="R860" i="103" s="1"/>
  <c r="D1244" i="103"/>
  <c r="R1244" i="103" s="1"/>
  <c r="D1052" i="103"/>
  <c r="R1052" i="103" s="1"/>
  <c r="D1132" i="103"/>
  <c r="R1132" i="103" s="1"/>
  <c r="D1260" i="103"/>
  <c r="R1260" i="103" s="1"/>
  <c r="E1454" i="103"/>
  <c r="E1566" i="103"/>
  <c r="E2176" i="103"/>
  <c r="E2543" i="103"/>
  <c r="R2543" i="103" s="1"/>
  <c r="E656" i="103"/>
  <c r="R656" i="103" s="1"/>
  <c r="E2592" i="103"/>
  <c r="E2783" i="103"/>
  <c r="E2993" i="103"/>
  <c r="D465" i="103"/>
  <c r="R465" i="103" s="1"/>
  <c r="E3039" i="103"/>
  <c r="E2879" i="103"/>
  <c r="E1663" i="103"/>
  <c r="R1663" i="103" s="1"/>
  <c r="E2367" i="103"/>
  <c r="R2367" i="103" s="1"/>
  <c r="D673" i="103"/>
  <c r="R673" i="103" s="1"/>
  <c r="E609" i="103"/>
  <c r="E2127" i="103"/>
  <c r="E2831" i="103"/>
  <c r="E385" i="103"/>
  <c r="E225" i="103"/>
  <c r="E1341" i="103"/>
  <c r="D1340" i="103"/>
  <c r="R1340" i="103" s="1"/>
  <c r="D145" i="103"/>
  <c r="R145" i="103" s="1"/>
  <c r="E909" i="103"/>
  <c r="E545" i="103"/>
  <c r="E481" i="103"/>
  <c r="E416" i="103"/>
  <c r="E353" i="103"/>
  <c r="E321" i="103"/>
  <c r="E289" i="103"/>
  <c r="E272" i="103"/>
  <c r="E256" i="103"/>
  <c r="E241" i="103"/>
  <c r="E113" i="103"/>
  <c r="E81" i="103"/>
  <c r="S81" i="103" s="1"/>
  <c r="E2096" i="103"/>
  <c r="E2688" i="103"/>
  <c r="E1549" i="103"/>
  <c r="E2384" i="103"/>
  <c r="E1212" i="103"/>
  <c r="E988" i="103"/>
  <c r="E876" i="103"/>
  <c r="E2704" i="103"/>
  <c r="E3056" i="103"/>
  <c r="E2112" i="103"/>
  <c r="E2401" i="103"/>
  <c r="E1037" i="103"/>
  <c r="E925" i="103"/>
  <c r="E1887" i="103"/>
  <c r="E1872" i="103"/>
  <c r="E1840" i="103"/>
  <c r="E1856" i="103"/>
  <c r="E1407" i="103"/>
  <c r="R1407" i="103" s="1"/>
  <c r="E1309" i="103"/>
  <c r="E1356" i="103"/>
  <c r="E1324" i="103"/>
  <c r="E1293" i="103"/>
  <c r="E1277" i="103"/>
  <c r="E1261" i="103"/>
  <c r="E1245" i="103"/>
  <c r="E1229" i="103"/>
  <c r="E1197" i="103"/>
  <c r="E1181" i="103"/>
  <c r="E1165" i="103"/>
  <c r="E1149" i="103"/>
  <c r="E1133" i="103"/>
  <c r="E1117" i="103"/>
  <c r="E1101" i="103"/>
  <c r="E1085" i="103"/>
  <c r="E1069" i="103"/>
  <c r="E1053" i="103"/>
  <c r="E1021" i="103"/>
  <c r="E1005" i="103"/>
  <c r="E973" i="103"/>
  <c r="E957" i="103"/>
  <c r="E941" i="103"/>
  <c r="E893" i="103"/>
  <c r="E861" i="103"/>
  <c r="E844" i="103"/>
  <c r="E829" i="103"/>
  <c r="E813" i="103"/>
  <c r="E797" i="103"/>
  <c r="W393" i="94"/>
  <c r="W404" i="94"/>
  <c r="W401" i="94"/>
  <c r="W394" i="94"/>
  <c r="Y392" i="94"/>
  <c r="Y391" i="94"/>
  <c r="W405" i="94"/>
  <c r="W392" i="94"/>
  <c r="W398" i="94"/>
  <c r="W399" i="94"/>
  <c r="W397" i="94"/>
  <c r="W408" i="94"/>
  <c r="W396" i="94"/>
  <c r="W395" i="94"/>
  <c r="W406" i="94"/>
  <c r="W402" i="94"/>
  <c r="W403" i="94"/>
  <c r="W407" i="94"/>
  <c r="W400" i="94"/>
  <c r="W391" i="94"/>
  <c r="C830" i="102"/>
  <c r="D830" i="102" s="1"/>
  <c r="C831" i="102"/>
  <c r="D831" i="102" s="1"/>
  <c r="C832" i="102"/>
  <c r="D832" i="102" s="1"/>
  <c r="C833" i="102"/>
  <c r="D833" i="102" s="1"/>
  <c r="C834" i="102"/>
  <c r="D834" i="102" s="1"/>
  <c r="C835" i="102"/>
  <c r="D835" i="102" s="1"/>
  <c r="C836" i="102"/>
  <c r="D836" i="102" s="1"/>
  <c r="C837" i="102"/>
  <c r="D837" i="102" s="1"/>
  <c r="C838" i="102"/>
  <c r="D838" i="102" s="1"/>
  <c r="C839" i="102"/>
  <c r="D839" i="102" s="1"/>
  <c r="C840" i="102"/>
  <c r="D840" i="102" s="1"/>
  <c r="C841" i="102"/>
  <c r="D841" i="102" s="1"/>
  <c r="C842" i="102"/>
  <c r="D842" i="102" s="1"/>
  <c r="C843" i="102"/>
  <c r="D843" i="102" s="1"/>
  <c r="C844" i="102"/>
  <c r="D844" i="102" s="1"/>
  <c r="C845" i="102"/>
  <c r="D845" i="102" s="1"/>
  <c r="C846" i="102"/>
  <c r="D846" i="102" s="1"/>
  <c r="C847" i="102"/>
  <c r="D847" i="102" s="1"/>
  <c r="C848" i="102"/>
  <c r="D848" i="102" s="1"/>
  <c r="C849" i="102"/>
  <c r="D849" i="102" s="1"/>
  <c r="C850" i="102"/>
  <c r="D850" i="102" s="1"/>
  <c r="C851" i="102"/>
  <c r="D851" i="102" s="1"/>
  <c r="C852" i="102"/>
  <c r="D852" i="102" s="1"/>
  <c r="C853" i="102"/>
  <c r="D853" i="102" s="1"/>
  <c r="C854" i="102"/>
  <c r="D854" i="102" s="1"/>
  <c r="C855" i="102"/>
  <c r="D855" i="102" s="1"/>
  <c r="C856" i="102"/>
  <c r="D856" i="102" s="1"/>
  <c r="C857" i="102"/>
  <c r="D857" i="102" s="1"/>
  <c r="C858" i="102"/>
  <c r="D858" i="102" s="1"/>
  <c r="C859" i="102"/>
  <c r="D859" i="102" s="1"/>
  <c r="C860" i="102"/>
  <c r="D860" i="102" s="1"/>
  <c r="C861" i="102"/>
  <c r="D861" i="102" s="1"/>
  <c r="C862" i="102"/>
  <c r="D862" i="102" s="1"/>
  <c r="C863" i="102"/>
  <c r="D863" i="102" s="1"/>
  <c r="C864" i="102"/>
  <c r="D864" i="102" s="1"/>
  <c r="C865" i="102"/>
  <c r="D865" i="102" s="1"/>
  <c r="C866" i="102"/>
  <c r="D866" i="102" s="1"/>
  <c r="C867" i="102"/>
  <c r="D867" i="102" s="1"/>
  <c r="C868" i="102"/>
  <c r="D868" i="102" s="1"/>
  <c r="C869" i="102"/>
  <c r="D869" i="102" s="1"/>
  <c r="C870" i="102"/>
  <c r="D870" i="102" s="1"/>
  <c r="C871" i="102"/>
  <c r="D871" i="102" s="1"/>
  <c r="C872" i="102"/>
  <c r="D872" i="102" s="1"/>
  <c r="C873" i="102"/>
  <c r="D873" i="102" s="1"/>
  <c r="C874" i="102"/>
  <c r="D874" i="102" s="1"/>
  <c r="C875" i="102"/>
  <c r="D875" i="102" s="1"/>
  <c r="C876" i="102"/>
  <c r="D876" i="102" s="1"/>
  <c r="C877" i="102"/>
  <c r="D877" i="102" s="1"/>
  <c r="C878" i="102"/>
  <c r="D878" i="102" s="1"/>
  <c r="C879" i="102"/>
  <c r="D879" i="102" s="1"/>
  <c r="C880" i="102"/>
  <c r="D880" i="102" s="1"/>
  <c r="C881" i="102"/>
  <c r="D881" i="102" s="1"/>
  <c r="C882" i="102"/>
  <c r="D882" i="102" s="1"/>
  <c r="C883" i="102"/>
  <c r="D883" i="102" s="1"/>
  <c r="C884" i="102"/>
  <c r="D884" i="102" s="1"/>
  <c r="C885" i="102"/>
  <c r="D885" i="102" s="1"/>
  <c r="C886" i="102"/>
  <c r="D886" i="102" s="1"/>
  <c r="C887" i="102"/>
  <c r="D887" i="102" s="1"/>
  <c r="C888" i="102"/>
  <c r="D888" i="102" s="1"/>
  <c r="C889" i="102"/>
  <c r="D889" i="102" s="1"/>
  <c r="C890" i="102"/>
  <c r="D890" i="102" s="1"/>
  <c r="C891" i="102"/>
  <c r="D891" i="102" s="1"/>
  <c r="C892" i="102"/>
  <c r="D892" i="102" s="1"/>
  <c r="C893" i="102"/>
  <c r="D893" i="102" s="1"/>
  <c r="C894" i="102"/>
  <c r="D894" i="102" s="1"/>
  <c r="C895" i="102"/>
  <c r="D895" i="102" s="1"/>
  <c r="C896" i="102"/>
  <c r="D896" i="102" s="1"/>
  <c r="C897" i="102"/>
  <c r="D897" i="102" s="1"/>
  <c r="C898" i="102"/>
  <c r="D898" i="102" s="1"/>
  <c r="C899" i="102"/>
  <c r="D899" i="102" s="1"/>
  <c r="C900" i="102"/>
  <c r="D900" i="102" s="1"/>
  <c r="C901" i="102"/>
  <c r="D901" i="102" s="1"/>
  <c r="C902" i="102"/>
  <c r="D902" i="102" s="1"/>
  <c r="C903" i="102"/>
  <c r="D903" i="102" s="1"/>
  <c r="C904" i="102"/>
  <c r="D904" i="102" s="1"/>
  <c r="C905" i="102"/>
  <c r="D905" i="102" s="1"/>
  <c r="C906" i="102"/>
  <c r="D906" i="102" s="1"/>
  <c r="C907" i="102"/>
  <c r="D907" i="102" s="1"/>
  <c r="C908" i="102"/>
  <c r="D908" i="102" s="1"/>
  <c r="C909" i="102"/>
  <c r="D909" i="102" s="1"/>
  <c r="C910" i="102"/>
  <c r="D910" i="102" s="1"/>
  <c r="C911" i="102"/>
  <c r="D911" i="102" s="1"/>
  <c r="C912" i="102"/>
  <c r="D912" i="102"/>
  <c r="C913" i="102"/>
  <c r="D913" i="102" s="1"/>
  <c r="C914" i="102"/>
  <c r="D914" i="102" s="1"/>
  <c r="C915" i="102"/>
  <c r="D915" i="102" s="1"/>
  <c r="C916" i="102"/>
  <c r="D916" i="102" s="1"/>
  <c r="C917" i="102"/>
  <c r="D917" i="102" s="1"/>
  <c r="C918" i="102"/>
  <c r="D918" i="102" s="1"/>
  <c r="C919" i="102"/>
  <c r="D919" i="102" s="1"/>
  <c r="C920" i="102"/>
  <c r="D920" i="102" s="1"/>
  <c r="C921" i="102"/>
  <c r="D921" i="102" s="1"/>
  <c r="C922" i="102"/>
  <c r="D922" i="102" s="1"/>
  <c r="C923" i="102"/>
  <c r="D923" i="102" s="1"/>
  <c r="C924" i="102"/>
  <c r="D924" i="102" s="1"/>
  <c r="C925" i="102"/>
  <c r="D925" i="102" s="1"/>
  <c r="C926" i="102"/>
  <c r="D926" i="102" s="1"/>
  <c r="C927" i="102"/>
  <c r="D927" i="102" s="1"/>
  <c r="C928" i="102"/>
  <c r="D928" i="102" s="1"/>
  <c r="C929" i="102"/>
  <c r="D929" i="102" s="1"/>
  <c r="C930" i="102"/>
  <c r="D930" i="102" s="1"/>
  <c r="C931" i="102"/>
  <c r="D931" i="102" s="1"/>
  <c r="C932" i="102"/>
  <c r="D932" i="102" s="1"/>
  <c r="C933" i="102"/>
  <c r="D933" i="102" s="1"/>
  <c r="C934" i="102"/>
  <c r="D934" i="102" s="1"/>
  <c r="C935" i="102"/>
  <c r="D935" i="102" s="1"/>
  <c r="C936" i="102"/>
  <c r="D936" i="102" s="1"/>
  <c r="C937" i="102"/>
  <c r="D937" i="102" s="1"/>
  <c r="C938" i="102"/>
  <c r="D938" i="102" s="1"/>
  <c r="C939" i="102"/>
  <c r="D939" i="102" s="1"/>
  <c r="C940" i="102"/>
  <c r="D940" i="102" s="1"/>
  <c r="C941" i="102"/>
  <c r="D941" i="102" s="1"/>
  <c r="C942" i="102"/>
  <c r="D942" i="102" s="1"/>
  <c r="C943" i="102"/>
  <c r="D943" i="102" s="1"/>
  <c r="C944" i="102"/>
  <c r="D944" i="102" s="1"/>
  <c r="C945" i="102"/>
  <c r="D945" i="102" s="1"/>
  <c r="C946" i="102"/>
  <c r="D946" i="102" s="1"/>
  <c r="C947" i="102"/>
  <c r="D947" i="102" s="1"/>
  <c r="C948" i="102"/>
  <c r="D948" i="102" s="1"/>
  <c r="C949" i="102"/>
  <c r="D949" i="102" s="1"/>
  <c r="C950" i="102"/>
  <c r="D950" i="102" s="1"/>
  <c r="C951" i="102"/>
  <c r="D951" i="102" s="1"/>
  <c r="C952" i="102"/>
  <c r="D952" i="102" s="1"/>
  <c r="C953" i="102"/>
  <c r="D953" i="102" s="1"/>
  <c r="C954" i="102"/>
  <c r="D954" i="102" s="1"/>
  <c r="C955" i="102"/>
  <c r="D955" i="102" s="1"/>
  <c r="C956" i="102"/>
  <c r="D956" i="102" s="1"/>
  <c r="C957" i="102"/>
  <c r="D957" i="102" s="1"/>
  <c r="C958" i="102"/>
  <c r="D958" i="102" s="1"/>
  <c r="C959" i="102"/>
  <c r="D959" i="102" s="1"/>
  <c r="C960" i="102"/>
  <c r="D960" i="102" s="1"/>
  <c r="C961" i="102"/>
  <c r="D961" i="102" s="1"/>
  <c r="C962" i="102"/>
  <c r="D962" i="102" s="1"/>
  <c r="C963" i="102"/>
  <c r="D963" i="102" s="1"/>
  <c r="C964" i="102"/>
  <c r="D964" i="102" s="1"/>
  <c r="C965" i="102"/>
  <c r="D965" i="102" s="1"/>
  <c r="C966" i="102"/>
  <c r="D966" i="102" s="1"/>
  <c r="C967" i="102"/>
  <c r="D967" i="102" s="1"/>
  <c r="C968" i="102"/>
  <c r="D968" i="102" s="1"/>
  <c r="C969" i="102"/>
  <c r="D969" i="102" s="1"/>
  <c r="C970" i="102"/>
  <c r="D970" i="102" s="1"/>
  <c r="C971" i="102"/>
  <c r="D971" i="102" s="1"/>
  <c r="C972" i="102"/>
  <c r="D972" i="102" s="1"/>
  <c r="C973" i="102"/>
  <c r="D973" i="102" s="1"/>
  <c r="C974" i="102"/>
  <c r="D974" i="102" s="1"/>
  <c r="C975" i="102"/>
  <c r="D975" i="102" s="1"/>
  <c r="C976" i="102"/>
  <c r="D976" i="102" s="1"/>
  <c r="C977" i="102"/>
  <c r="D977" i="102" s="1"/>
  <c r="C978" i="102"/>
  <c r="D978" i="102" s="1"/>
  <c r="C979" i="102"/>
  <c r="D979" i="102" s="1"/>
  <c r="C980" i="102"/>
  <c r="D980" i="102" s="1"/>
  <c r="C981" i="102"/>
  <c r="D981" i="102" s="1"/>
  <c r="C982" i="102"/>
  <c r="D982" i="102" s="1"/>
  <c r="C983" i="102"/>
  <c r="D983" i="102" s="1"/>
  <c r="C984" i="102"/>
  <c r="D984" i="102" s="1"/>
  <c r="C985" i="102"/>
  <c r="D985" i="102" s="1"/>
  <c r="C986" i="102"/>
  <c r="D986" i="102" s="1"/>
  <c r="C987" i="102"/>
  <c r="D987" i="102" s="1"/>
  <c r="C988" i="102"/>
  <c r="D988" i="102" s="1"/>
  <c r="C989" i="102"/>
  <c r="D989" i="102" s="1"/>
  <c r="C990" i="102"/>
  <c r="D990" i="102" s="1"/>
  <c r="C991" i="102"/>
  <c r="D991" i="102" s="1"/>
  <c r="C992" i="102"/>
  <c r="D992" i="102" s="1"/>
  <c r="C993" i="102"/>
  <c r="D993" i="102" s="1"/>
  <c r="C994" i="102"/>
  <c r="D994" i="102" s="1"/>
  <c r="C995" i="102"/>
  <c r="D995" i="102" s="1"/>
  <c r="C996" i="102"/>
  <c r="D996" i="102" s="1"/>
  <c r="C997" i="102"/>
  <c r="D997" i="102" s="1"/>
  <c r="C998" i="102"/>
  <c r="D998" i="102" s="1"/>
  <c r="C999" i="102"/>
  <c r="D999" i="102" s="1"/>
  <c r="C1000" i="102"/>
  <c r="D1000" i="102" s="1"/>
  <c r="C1001" i="102"/>
  <c r="D1001" i="102" s="1"/>
  <c r="C1002" i="102"/>
  <c r="D1002" i="102" s="1"/>
  <c r="C1003" i="102"/>
  <c r="D1003" i="102" s="1"/>
  <c r="C1004" i="102"/>
  <c r="D1004" i="102" s="1"/>
  <c r="C1005" i="102"/>
  <c r="D1005" i="102" s="1"/>
  <c r="C1006" i="102"/>
  <c r="D1006" i="102" s="1"/>
  <c r="C1007" i="102"/>
  <c r="D1007" i="102" s="1"/>
  <c r="C1008" i="102"/>
  <c r="D1008" i="102" s="1"/>
  <c r="C1009" i="102"/>
  <c r="D1009" i="102" s="1"/>
  <c r="C1010" i="102"/>
  <c r="D1010" i="102" s="1"/>
  <c r="C1011" i="102"/>
  <c r="D1011" i="102" s="1"/>
  <c r="C1012" i="102"/>
  <c r="D1012" i="102" s="1"/>
  <c r="C1013" i="102"/>
  <c r="D1013" i="102" s="1"/>
  <c r="C1014" i="102"/>
  <c r="D1014" i="102" s="1"/>
  <c r="C1015" i="102"/>
  <c r="D1015" i="102" s="1"/>
  <c r="C1016" i="102"/>
  <c r="D1016" i="102" s="1"/>
  <c r="C1017" i="102"/>
  <c r="D1017" i="102" s="1"/>
  <c r="C1018" i="102"/>
  <c r="D1018" i="102" s="1"/>
  <c r="C1019" i="102"/>
  <c r="D1019" i="102" s="1"/>
  <c r="C1020" i="102"/>
  <c r="D1020" i="102" s="1"/>
  <c r="C1021" i="102"/>
  <c r="D1021" i="102" s="1"/>
  <c r="C1022" i="102"/>
  <c r="D1022" i="102" s="1"/>
  <c r="C1023" i="102"/>
  <c r="D1023" i="102" s="1"/>
  <c r="C1024" i="102"/>
  <c r="D1024" i="102" s="1"/>
  <c r="C1025" i="102"/>
  <c r="D1025" i="102" s="1"/>
  <c r="C1026" i="102"/>
  <c r="D1026" i="102" s="1"/>
  <c r="C1027" i="102"/>
  <c r="D1027" i="102" s="1"/>
  <c r="C1028" i="102"/>
  <c r="D1028" i="102" s="1"/>
  <c r="C1029" i="102"/>
  <c r="D1029" i="102" s="1"/>
  <c r="C1030" i="102"/>
  <c r="D1030" i="102" s="1"/>
  <c r="C1031" i="102"/>
  <c r="D1031" i="102" s="1"/>
  <c r="C1032" i="102"/>
  <c r="D1032" i="102" s="1"/>
  <c r="C1033" i="102"/>
  <c r="D1033" i="102" s="1"/>
  <c r="C1034" i="102"/>
  <c r="D1034" i="102" s="1"/>
  <c r="C1035" i="102"/>
  <c r="D1035" i="102" s="1"/>
  <c r="C1036" i="102"/>
  <c r="D1036" i="102" s="1"/>
  <c r="C1037" i="102"/>
  <c r="D1037" i="102" s="1"/>
  <c r="C1038" i="102"/>
  <c r="D1038" i="102" s="1"/>
  <c r="C1039" i="102"/>
  <c r="D1039" i="102" s="1"/>
  <c r="C1040" i="102"/>
  <c r="D1040" i="102" s="1"/>
  <c r="C1041" i="102"/>
  <c r="D1041" i="102" s="1"/>
  <c r="C1042" i="102"/>
  <c r="D1042" i="102" s="1"/>
  <c r="C1043" i="102"/>
  <c r="D1043" i="102" s="1"/>
  <c r="C1044" i="102"/>
  <c r="D1044" i="102" s="1"/>
  <c r="C1045" i="102"/>
  <c r="D1045" i="102" s="1"/>
  <c r="C1046" i="102"/>
  <c r="D1046" i="102" s="1"/>
  <c r="C1047" i="102"/>
  <c r="D1047" i="102" s="1"/>
  <c r="C1048" i="102"/>
  <c r="D1048" i="102" s="1"/>
  <c r="C1049" i="102"/>
  <c r="D1049" i="102" s="1"/>
  <c r="C1050" i="102"/>
  <c r="D1050" i="102" s="1"/>
  <c r="C1051" i="102"/>
  <c r="D1051" i="102" s="1"/>
  <c r="C1052" i="102"/>
  <c r="D1052" i="102"/>
  <c r="C1053" i="102"/>
  <c r="D1053" i="102" s="1"/>
  <c r="C1054" i="102"/>
  <c r="D1054" i="102" s="1"/>
  <c r="C1055" i="102"/>
  <c r="D1055" i="102" s="1"/>
  <c r="C1056" i="102"/>
  <c r="D1056" i="102" s="1"/>
  <c r="C1057" i="102"/>
  <c r="D1057" i="102" s="1"/>
  <c r="C1058" i="102"/>
  <c r="D1058" i="102" s="1"/>
  <c r="C1059" i="102"/>
  <c r="D1059" i="102" s="1"/>
  <c r="C1060" i="102"/>
  <c r="D1060" i="102" s="1"/>
  <c r="C1061" i="102"/>
  <c r="D1061" i="102" s="1"/>
  <c r="C1062" i="102"/>
  <c r="D1062" i="102" s="1"/>
  <c r="C1063" i="102"/>
  <c r="D1063" i="102" s="1"/>
  <c r="C1064" i="102"/>
  <c r="D1064" i="102" s="1"/>
  <c r="C1065" i="102"/>
  <c r="D1065" i="102" s="1"/>
  <c r="C1066" i="102"/>
  <c r="D1066" i="102" s="1"/>
  <c r="C1067" i="102"/>
  <c r="D1067" i="102" s="1"/>
  <c r="C1068" i="102"/>
  <c r="D1068" i="102" s="1"/>
  <c r="C1069" i="102"/>
  <c r="D1069" i="102" s="1"/>
  <c r="C1070" i="102"/>
  <c r="D1070" i="102" s="1"/>
  <c r="C1071" i="102"/>
  <c r="D1071" i="102" s="1"/>
  <c r="C1072" i="102"/>
  <c r="D1072" i="102" s="1"/>
  <c r="C1073" i="102"/>
  <c r="D1073" i="102" s="1"/>
  <c r="C1074" i="102"/>
  <c r="D1074" i="102" s="1"/>
  <c r="C1075" i="102"/>
  <c r="D1075" i="102" s="1"/>
  <c r="C1076" i="102"/>
  <c r="D1076" i="102" s="1"/>
  <c r="C1077" i="102"/>
  <c r="D1077" i="102" s="1"/>
  <c r="C1078" i="102"/>
  <c r="D1078" i="102" s="1"/>
  <c r="C1079" i="102"/>
  <c r="D1079" i="102" s="1"/>
  <c r="C1080" i="102"/>
  <c r="D1080" i="102" s="1"/>
  <c r="C1081" i="102"/>
  <c r="D1081" i="102" s="1"/>
  <c r="C1082" i="102"/>
  <c r="D1082" i="102" s="1"/>
  <c r="C1083" i="102"/>
  <c r="D1083" i="102" s="1"/>
  <c r="C1084" i="102"/>
  <c r="D1084" i="102" s="1"/>
  <c r="C1085" i="102"/>
  <c r="D1085" i="102" s="1"/>
  <c r="C1086" i="102"/>
  <c r="D1086" i="102" s="1"/>
  <c r="C1087" i="102"/>
  <c r="D1087" i="102" s="1"/>
  <c r="C1088" i="102"/>
  <c r="D1088" i="102" s="1"/>
  <c r="C1089" i="102"/>
  <c r="D1089" i="102" s="1"/>
  <c r="C1090" i="102"/>
  <c r="D1090" i="102" s="1"/>
  <c r="C1091" i="102"/>
  <c r="D1091" i="102" s="1"/>
  <c r="C1092" i="102"/>
  <c r="D1092" i="102" s="1"/>
  <c r="C1093" i="102"/>
  <c r="D1093" i="102" s="1"/>
  <c r="C1094" i="102"/>
  <c r="D1094" i="102" s="1"/>
  <c r="C1095" i="102"/>
  <c r="D1095" i="102" s="1"/>
  <c r="C1096" i="102"/>
  <c r="D1096" i="102" s="1"/>
  <c r="C1097" i="102"/>
  <c r="D1097" i="102" s="1"/>
  <c r="C1098" i="102"/>
  <c r="D1098" i="102" s="1"/>
  <c r="C1099" i="102"/>
  <c r="D1099" i="102" s="1"/>
  <c r="C1100" i="102"/>
  <c r="D1100" i="102" s="1"/>
  <c r="C1101" i="102"/>
  <c r="D1101" i="102" s="1"/>
  <c r="C1102" i="102"/>
  <c r="D1102" i="102" s="1"/>
  <c r="C1103" i="102"/>
  <c r="D1103" i="102" s="1"/>
  <c r="C1104" i="102"/>
  <c r="D1104" i="102" s="1"/>
  <c r="C1105" i="102"/>
  <c r="D1105" i="102" s="1"/>
  <c r="C1106" i="102"/>
  <c r="D1106" i="102" s="1"/>
  <c r="C1107" i="102"/>
  <c r="D1107" i="102" s="1"/>
  <c r="C1108" i="102"/>
  <c r="D1108" i="102" s="1"/>
  <c r="C1109" i="102"/>
  <c r="D1109" i="102" s="1"/>
  <c r="C1110" i="102"/>
  <c r="D1110" i="102" s="1"/>
  <c r="C1111" i="102"/>
  <c r="D1111" i="102" s="1"/>
  <c r="C1112" i="102"/>
  <c r="D1112" i="102" s="1"/>
  <c r="C1113" i="102"/>
  <c r="D1113" i="102" s="1"/>
  <c r="C1114" i="102"/>
  <c r="D1114" i="102" s="1"/>
  <c r="C1115" i="102"/>
  <c r="D1115" i="102" s="1"/>
  <c r="C1116" i="102"/>
  <c r="D1116" i="102" s="1"/>
  <c r="C1117" i="102"/>
  <c r="D1117" i="102" s="1"/>
  <c r="C1118" i="102"/>
  <c r="D1118" i="102" s="1"/>
  <c r="C1119" i="102"/>
  <c r="D1119" i="102" s="1"/>
  <c r="C1120" i="102"/>
  <c r="D1120" i="102" s="1"/>
  <c r="C1121" i="102"/>
  <c r="D1121" i="102" s="1"/>
  <c r="C1122" i="102"/>
  <c r="D1122" i="102" s="1"/>
  <c r="C1123" i="102"/>
  <c r="D1123" i="102" s="1"/>
  <c r="C1124" i="102"/>
  <c r="D1124" i="102" s="1"/>
  <c r="C1125" i="102"/>
  <c r="D1125" i="102" s="1"/>
  <c r="C1126" i="102"/>
  <c r="D1126" i="102" s="1"/>
  <c r="C1127" i="102"/>
  <c r="D1127" i="102" s="1"/>
  <c r="C1128" i="102"/>
  <c r="D1128" i="102" s="1"/>
  <c r="C1129" i="102"/>
  <c r="D1129" i="102" s="1"/>
  <c r="C1130" i="102"/>
  <c r="D1130" i="102" s="1"/>
  <c r="C1131" i="102"/>
  <c r="D1131" i="102" s="1"/>
  <c r="C1132" i="102"/>
  <c r="D1132" i="102" s="1"/>
  <c r="C1133" i="102"/>
  <c r="D1133" i="102" s="1"/>
  <c r="C1134" i="102"/>
  <c r="D1134" i="102" s="1"/>
  <c r="C1135" i="102"/>
  <c r="D1135" i="102" s="1"/>
  <c r="C1136" i="102"/>
  <c r="D1136" i="102" s="1"/>
  <c r="C1137" i="102"/>
  <c r="D1137" i="102" s="1"/>
  <c r="C1138" i="102"/>
  <c r="D1138" i="102" s="1"/>
  <c r="C1139" i="102"/>
  <c r="D1139" i="102" s="1"/>
  <c r="C1140" i="102"/>
  <c r="D1140" i="102" s="1"/>
  <c r="C1141" i="102"/>
  <c r="D1141" i="102" s="1"/>
  <c r="C1142" i="102"/>
  <c r="D1142" i="102" s="1"/>
  <c r="C1143" i="102"/>
  <c r="D1143" i="102" s="1"/>
  <c r="C1144" i="102"/>
  <c r="D1144" i="102" s="1"/>
  <c r="C1145" i="102"/>
  <c r="D1145" i="102" s="1"/>
  <c r="C1146" i="102"/>
  <c r="D1146" i="102" s="1"/>
  <c r="C1147" i="102"/>
  <c r="D1147" i="102" s="1"/>
  <c r="C1148" i="102"/>
  <c r="D1148" i="102" s="1"/>
  <c r="C1149" i="102"/>
  <c r="D1149" i="102" s="1"/>
  <c r="C1150" i="102"/>
  <c r="D1150" i="102" s="1"/>
  <c r="C1151" i="102"/>
  <c r="D1151" i="102" s="1"/>
  <c r="C1152" i="102"/>
  <c r="D1152" i="102" s="1"/>
  <c r="C1153" i="102"/>
  <c r="D1153" i="102" s="1"/>
  <c r="C1154" i="102"/>
  <c r="D1154" i="102" s="1"/>
  <c r="C1155" i="102"/>
  <c r="D1155" i="102" s="1"/>
  <c r="C1156" i="102"/>
  <c r="D1156" i="102" s="1"/>
  <c r="C1157" i="102"/>
  <c r="D1157" i="102" s="1"/>
  <c r="C1158" i="102"/>
  <c r="D1158" i="102" s="1"/>
  <c r="C1159" i="102"/>
  <c r="D1159" i="102" s="1"/>
  <c r="C1160" i="102"/>
  <c r="D1160" i="102" s="1"/>
  <c r="C1161" i="102"/>
  <c r="D1161" i="102" s="1"/>
  <c r="C1162" i="102"/>
  <c r="D1162" i="102" s="1"/>
  <c r="C1163" i="102"/>
  <c r="D1163" i="102" s="1"/>
  <c r="C1164" i="102"/>
  <c r="D1164" i="102" s="1"/>
  <c r="C1165" i="102"/>
  <c r="D1165" i="102" s="1"/>
  <c r="C1166" i="102"/>
  <c r="D1166" i="102" s="1"/>
  <c r="C1167" i="102"/>
  <c r="D1167" i="102" s="1"/>
  <c r="C1168" i="102"/>
  <c r="D1168" i="102" s="1"/>
  <c r="C1169" i="102"/>
  <c r="D1169" i="102" s="1"/>
  <c r="C1170" i="102"/>
  <c r="D1170" i="102" s="1"/>
  <c r="C1171" i="102"/>
  <c r="D1171" i="102" s="1"/>
  <c r="C1172" i="102"/>
  <c r="D1172" i="102" s="1"/>
  <c r="C1173" i="102"/>
  <c r="D1173" i="102" s="1"/>
  <c r="C1174" i="102"/>
  <c r="D1174" i="102" s="1"/>
  <c r="C1175" i="102"/>
  <c r="D1175" i="102" s="1"/>
  <c r="C1176" i="102"/>
  <c r="D1176" i="102" s="1"/>
  <c r="C1177" i="102"/>
  <c r="D1177" i="102" s="1"/>
  <c r="C1178" i="102"/>
  <c r="D1178" i="102" s="1"/>
  <c r="C1179" i="102"/>
  <c r="D1179" i="102" s="1"/>
  <c r="C1180" i="102"/>
  <c r="D1180" i="102" s="1"/>
  <c r="C1181" i="102"/>
  <c r="D1181" i="102" s="1"/>
  <c r="C1182" i="102"/>
  <c r="D1182" i="102" s="1"/>
  <c r="C1183" i="102"/>
  <c r="D1183" i="102" s="1"/>
  <c r="C1184" i="102"/>
  <c r="D1184" i="102" s="1"/>
  <c r="C1185" i="102"/>
  <c r="D1185" i="102" s="1"/>
  <c r="C1186" i="102"/>
  <c r="D1186" i="102" s="1"/>
  <c r="C1187" i="102"/>
  <c r="D1187" i="102" s="1"/>
  <c r="C1188" i="102"/>
  <c r="D1188" i="102"/>
  <c r="C1189" i="102"/>
  <c r="D1189" i="102" s="1"/>
  <c r="C1190" i="102"/>
  <c r="D1190" i="102" s="1"/>
  <c r="C1191" i="102"/>
  <c r="D1191" i="102" s="1"/>
  <c r="C1192" i="102"/>
  <c r="D1192" i="102" s="1"/>
  <c r="C1193" i="102"/>
  <c r="D1193" i="102" s="1"/>
  <c r="C1194" i="102"/>
  <c r="D1194" i="102"/>
  <c r="C1195" i="102"/>
  <c r="D1195" i="102" s="1"/>
  <c r="C1196" i="102"/>
  <c r="D1196" i="102" s="1"/>
  <c r="C1197" i="102"/>
  <c r="D1197" i="102" s="1"/>
  <c r="C1198" i="102"/>
  <c r="D1198" i="102" s="1"/>
  <c r="C1199" i="102"/>
  <c r="D1199" i="102" s="1"/>
  <c r="C1200" i="102"/>
  <c r="D1200" i="102" s="1"/>
  <c r="C1201" i="102"/>
  <c r="D1201" i="102" s="1"/>
  <c r="C1202" i="102"/>
  <c r="D1202" i="102" s="1"/>
  <c r="C1203" i="102"/>
  <c r="D1203" i="102" s="1"/>
  <c r="C1204" i="102"/>
  <c r="D1204" i="102" s="1"/>
  <c r="C1205" i="102"/>
  <c r="D1205" i="102" s="1"/>
  <c r="C1206" i="102"/>
  <c r="D1206" i="102" s="1"/>
  <c r="C1207" i="102"/>
  <c r="D1207" i="102" s="1"/>
  <c r="C1208" i="102"/>
  <c r="D1208" i="102" s="1"/>
  <c r="C1209" i="102"/>
  <c r="D1209" i="102" s="1"/>
  <c r="C1210" i="102"/>
  <c r="D1210" i="102" s="1"/>
  <c r="C1211" i="102"/>
  <c r="D1211" i="102" s="1"/>
  <c r="C1212" i="102"/>
  <c r="D1212" i="102" s="1"/>
  <c r="C1213" i="102"/>
  <c r="D1213" i="102" s="1"/>
  <c r="C1214" i="102"/>
  <c r="D1214" i="102" s="1"/>
  <c r="C1215" i="102"/>
  <c r="D1215" i="102" s="1"/>
  <c r="C1216" i="102"/>
  <c r="D1216" i="102" s="1"/>
  <c r="C1217" i="102"/>
  <c r="D1217" i="102" s="1"/>
  <c r="C1218" i="102"/>
  <c r="D1218" i="102" s="1"/>
  <c r="C1219" i="102"/>
  <c r="D1219" i="102" s="1"/>
  <c r="C1220" i="102"/>
  <c r="D1220" i="102" s="1"/>
  <c r="C1221" i="102"/>
  <c r="D1221" i="102" s="1"/>
  <c r="C1222" i="102"/>
  <c r="D1222" i="102" s="1"/>
  <c r="C1223" i="102"/>
  <c r="D1223" i="102" s="1"/>
  <c r="C1224" i="102"/>
  <c r="D1224" i="102" s="1"/>
  <c r="C1225" i="102"/>
  <c r="D1225" i="102" s="1"/>
  <c r="C1226" i="102"/>
  <c r="D1226" i="102" s="1"/>
  <c r="C1227" i="102"/>
  <c r="D1227" i="102" s="1"/>
  <c r="C1228" i="102"/>
  <c r="D1228" i="102" s="1"/>
  <c r="C1229" i="102"/>
  <c r="D1229" i="102"/>
  <c r="C1230" i="102"/>
  <c r="D1230" i="102" s="1"/>
  <c r="C1231" i="102"/>
  <c r="D1231" i="102" s="1"/>
  <c r="C1232" i="102"/>
  <c r="D1232" i="102" s="1"/>
  <c r="C1233" i="102"/>
  <c r="D1233" i="102" s="1"/>
  <c r="C1234" i="102"/>
  <c r="D1234" i="102" s="1"/>
  <c r="C1235" i="102"/>
  <c r="D1235" i="102" s="1"/>
  <c r="C1236" i="102"/>
  <c r="D1236" i="102" s="1"/>
  <c r="C1237" i="102"/>
  <c r="D1237" i="102" s="1"/>
  <c r="C1238" i="102"/>
  <c r="D1238" i="102" s="1"/>
  <c r="C1239" i="102"/>
  <c r="D1239" i="102" s="1"/>
  <c r="C1240" i="102"/>
  <c r="D1240" i="102" s="1"/>
  <c r="C1241" i="102"/>
  <c r="D1241" i="102" s="1"/>
  <c r="C1242" i="102"/>
  <c r="D1242" i="102" s="1"/>
  <c r="C1243" i="102"/>
  <c r="D1243" i="102" s="1"/>
  <c r="C1244" i="102"/>
  <c r="D1244" i="102" s="1"/>
  <c r="C1245" i="102"/>
  <c r="D1245" i="102" s="1"/>
  <c r="C1246" i="102"/>
  <c r="D1246" i="102" s="1"/>
  <c r="C1247" i="102"/>
  <c r="D1247" i="102" s="1"/>
  <c r="C1248" i="102"/>
  <c r="D1248" i="102" s="1"/>
  <c r="C1249" i="102"/>
  <c r="D1249" i="102" s="1"/>
  <c r="C1250" i="102"/>
  <c r="D1250" i="102" s="1"/>
  <c r="C1251" i="102"/>
  <c r="D1251" i="102" s="1"/>
  <c r="C1252" i="102"/>
  <c r="D1252" i="102" s="1"/>
  <c r="C1253" i="102"/>
  <c r="D1253" i="102" s="1"/>
  <c r="C1254" i="102"/>
  <c r="D1254" i="102" s="1"/>
  <c r="C1255" i="102"/>
  <c r="D1255" i="102" s="1"/>
  <c r="C1256" i="102"/>
  <c r="D1256" i="102" s="1"/>
  <c r="C1257" i="102"/>
  <c r="D1257" i="102" s="1"/>
  <c r="C1258" i="102"/>
  <c r="D1258" i="102" s="1"/>
  <c r="C1259" i="102"/>
  <c r="D1259" i="102" s="1"/>
  <c r="C1260" i="102"/>
  <c r="D1260" i="102" s="1"/>
  <c r="C1261" i="102"/>
  <c r="D1261" i="102" s="1"/>
  <c r="C1262" i="102"/>
  <c r="D1262" i="102" s="1"/>
  <c r="C1263" i="102"/>
  <c r="D1263" i="102" s="1"/>
  <c r="C1264" i="102"/>
  <c r="D1264" i="102" s="1"/>
  <c r="C1265" i="102"/>
  <c r="D1265" i="102" s="1"/>
  <c r="C1266" i="102"/>
  <c r="D1266" i="102" s="1"/>
  <c r="C1267" i="102"/>
  <c r="D1267" i="102" s="1"/>
  <c r="C1268" i="102"/>
  <c r="D1268" i="102" s="1"/>
  <c r="C1269" i="102"/>
  <c r="D1269" i="102" s="1"/>
  <c r="C1270" i="102"/>
  <c r="D1270" i="102"/>
  <c r="C1271" i="102"/>
  <c r="D1271" i="102" s="1"/>
  <c r="C1272" i="102"/>
  <c r="D1272" i="102" s="1"/>
  <c r="C1273" i="102"/>
  <c r="D1273" i="102" s="1"/>
  <c r="C1274" i="102"/>
  <c r="D1274" i="102" s="1"/>
  <c r="C1275" i="102"/>
  <c r="D1275" i="102" s="1"/>
  <c r="C1276" i="102"/>
  <c r="D1276" i="102" s="1"/>
  <c r="C1277" i="102"/>
  <c r="D1277" i="102" s="1"/>
  <c r="C1278" i="102"/>
  <c r="D1278" i="102" s="1"/>
  <c r="C1279" i="102"/>
  <c r="D1279" i="102" s="1"/>
  <c r="C1280" i="102"/>
  <c r="D1280" i="102" s="1"/>
  <c r="C1281" i="102"/>
  <c r="D1281" i="102" s="1"/>
  <c r="C1282" i="102"/>
  <c r="D1282" i="102" s="1"/>
  <c r="C1283" i="102"/>
  <c r="D1283" i="102" s="1"/>
  <c r="C1284" i="102"/>
  <c r="D1284" i="102" s="1"/>
  <c r="C1285" i="102"/>
  <c r="D1285" i="102" s="1"/>
  <c r="C1286" i="102"/>
  <c r="D1286" i="102" s="1"/>
  <c r="C1287" i="102"/>
  <c r="D1287" i="102" s="1"/>
  <c r="C1288" i="102"/>
  <c r="D1288" i="102" s="1"/>
  <c r="C1289" i="102"/>
  <c r="D1289" i="102" s="1"/>
  <c r="C1290" i="102"/>
  <c r="D1290" i="102" s="1"/>
  <c r="C1291" i="102"/>
  <c r="D1291" i="102" s="1"/>
  <c r="C1292" i="102"/>
  <c r="D1292" i="102" s="1"/>
  <c r="C1293" i="102"/>
  <c r="D1293" i="102" s="1"/>
  <c r="C1294" i="102"/>
  <c r="D1294" i="102" s="1"/>
  <c r="C1295" i="102"/>
  <c r="D1295" i="102" s="1"/>
  <c r="C1296" i="102"/>
  <c r="D1296" i="102" s="1"/>
  <c r="C1297" i="102"/>
  <c r="D1297" i="102" s="1"/>
  <c r="C1298" i="102"/>
  <c r="D1298" i="102" s="1"/>
  <c r="C1299" i="102"/>
  <c r="D1299" i="102" s="1"/>
  <c r="C1300" i="102"/>
  <c r="D1300" i="102" s="1"/>
  <c r="C1301" i="102"/>
  <c r="D1301" i="102" s="1"/>
  <c r="C1302" i="102"/>
  <c r="D1302" i="102" s="1"/>
  <c r="C1303" i="102"/>
  <c r="D1303" i="102" s="1"/>
  <c r="C1304" i="102"/>
  <c r="D1304" i="102" s="1"/>
  <c r="C1305" i="102"/>
  <c r="D1305" i="102" s="1"/>
  <c r="C1306" i="102"/>
  <c r="D1306" i="102" s="1"/>
  <c r="C1307" i="102"/>
  <c r="D1307" i="102" s="1"/>
  <c r="C1308" i="102"/>
  <c r="D1308" i="102" s="1"/>
  <c r="C1309" i="102"/>
  <c r="D1309" i="102" s="1"/>
  <c r="C1310" i="102"/>
  <c r="D1310" i="102" s="1"/>
  <c r="C1311" i="102"/>
  <c r="D1311" i="102" s="1"/>
  <c r="C1312" i="102"/>
  <c r="D1312" i="102" s="1"/>
  <c r="C1313" i="102"/>
  <c r="D1313" i="102" s="1"/>
  <c r="C1314" i="102"/>
  <c r="D1314" i="102" s="1"/>
  <c r="C1315" i="102"/>
  <c r="D1315" i="102" s="1"/>
  <c r="C1316" i="102"/>
  <c r="D1316" i="102" s="1"/>
  <c r="C1317" i="102"/>
  <c r="D1317" i="102" s="1"/>
  <c r="C1318" i="102"/>
  <c r="D1318" i="102" s="1"/>
  <c r="C1319" i="102"/>
  <c r="D1319" i="102" s="1"/>
  <c r="C1320" i="102"/>
  <c r="D1320" i="102" s="1"/>
  <c r="C1321" i="102"/>
  <c r="D1321" i="102" s="1"/>
  <c r="C1322" i="102"/>
  <c r="D1322" i="102" s="1"/>
  <c r="C1323" i="102"/>
  <c r="D1323" i="102" s="1"/>
  <c r="C1324" i="102"/>
  <c r="D1324" i="102" s="1"/>
  <c r="C1325" i="102"/>
  <c r="D1325" i="102" s="1"/>
  <c r="C1326" i="102"/>
  <c r="D1326" i="102" s="1"/>
  <c r="C1327" i="102"/>
  <c r="D1327" i="102" s="1"/>
  <c r="C1328" i="102"/>
  <c r="D1328" i="102" s="1"/>
  <c r="C1329" i="102"/>
  <c r="D1329" i="102" s="1"/>
  <c r="C1330" i="102"/>
  <c r="D1330" i="102" s="1"/>
  <c r="C1331" i="102"/>
  <c r="D1331" i="102" s="1"/>
  <c r="C1332" i="102"/>
  <c r="D1332" i="102" s="1"/>
  <c r="C1333" i="102"/>
  <c r="D1333" i="102" s="1"/>
  <c r="C1" i="102"/>
  <c r="D1" i="102" s="1"/>
  <c r="C2" i="102"/>
  <c r="D2" i="102" s="1"/>
  <c r="C3" i="102"/>
  <c r="D3" i="102" s="1"/>
  <c r="C4" i="102"/>
  <c r="D4" i="102" s="1"/>
  <c r="C5" i="102"/>
  <c r="D5" i="102" s="1"/>
  <c r="C6" i="102"/>
  <c r="D6" i="102" s="1"/>
  <c r="C7" i="102"/>
  <c r="D7" i="102" s="1"/>
  <c r="C8" i="102"/>
  <c r="D8" i="102" s="1"/>
  <c r="C9" i="102"/>
  <c r="D9" i="102" s="1"/>
  <c r="C10" i="102"/>
  <c r="D10" i="102" s="1"/>
  <c r="C11" i="102"/>
  <c r="D11" i="102" s="1"/>
  <c r="C12" i="102"/>
  <c r="D12" i="102" s="1"/>
  <c r="C13" i="102"/>
  <c r="D13" i="102" s="1"/>
  <c r="C14" i="102"/>
  <c r="D14" i="102" s="1"/>
  <c r="C15" i="102"/>
  <c r="D15" i="102" s="1"/>
  <c r="C16" i="102"/>
  <c r="D16" i="102" s="1"/>
  <c r="C17" i="102"/>
  <c r="D17" i="102" s="1"/>
  <c r="C18" i="102"/>
  <c r="D18" i="102" s="1"/>
  <c r="C19" i="102"/>
  <c r="D19" i="102" s="1"/>
  <c r="C20" i="102"/>
  <c r="D20" i="102" s="1"/>
  <c r="C21" i="102"/>
  <c r="D21" i="102" s="1"/>
  <c r="C22" i="102"/>
  <c r="D22" i="102" s="1"/>
  <c r="C23" i="102"/>
  <c r="D23" i="102" s="1"/>
  <c r="C24" i="102"/>
  <c r="D24" i="102" s="1"/>
  <c r="C25" i="102"/>
  <c r="D25" i="102" s="1"/>
  <c r="C26" i="102"/>
  <c r="D26" i="102" s="1"/>
  <c r="C27" i="102"/>
  <c r="D27" i="102" s="1"/>
  <c r="C28" i="102"/>
  <c r="D28" i="102" s="1"/>
  <c r="C29" i="102"/>
  <c r="D29" i="102" s="1"/>
  <c r="C30" i="102"/>
  <c r="D30" i="102" s="1"/>
  <c r="C31" i="102"/>
  <c r="D31" i="102" s="1"/>
  <c r="C32" i="102"/>
  <c r="D32" i="102" s="1"/>
  <c r="C33" i="102"/>
  <c r="D33" i="102" s="1"/>
  <c r="C34" i="102"/>
  <c r="D34" i="102" s="1"/>
  <c r="C35" i="102"/>
  <c r="D35" i="102" s="1"/>
  <c r="C36" i="102"/>
  <c r="D36" i="102" s="1"/>
  <c r="C37" i="102"/>
  <c r="D37" i="102" s="1"/>
  <c r="C38" i="102"/>
  <c r="D38" i="102" s="1"/>
  <c r="C39" i="102"/>
  <c r="D39" i="102" s="1"/>
  <c r="C40" i="102"/>
  <c r="D40" i="102" s="1"/>
  <c r="C41" i="102"/>
  <c r="D41" i="102" s="1"/>
  <c r="C42" i="102"/>
  <c r="D42" i="102" s="1"/>
  <c r="C43" i="102"/>
  <c r="D43" i="102" s="1"/>
  <c r="C44" i="102"/>
  <c r="D44" i="102" s="1"/>
  <c r="C45" i="102"/>
  <c r="D45" i="102" s="1"/>
  <c r="C46" i="102"/>
  <c r="D46" i="102" s="1"/>
  <c r="C47" i="102"/>
  <c r="D47" i="102" s="1"/>
  <c r="C48" i="102"/>
  <c r="D48" i="102" s="1"/>
  <c r="C49" i="102"/>
  <c r="D49" i="102" s="1"/>
  <c r="C50" i="102"/>
  <c r="D50" i="102" s="1"/>
  <c r="C51" i="102"/>
  <c r="D51" i="102" s="1"/>
  <c r="C52" i="102"/>
  <c r="D52" i="102" s="1"/>
  <c r="C53" i="102"/>
  <c r="D53" i="102" s="1"/>
  <c r="C54" i="102"/>
  <c r="D54" i="102" s="1"/>
  <c r="C55" i="102"/>
  <c r="D55" i="102" s="1"/>
  <c r="C56" i="102"/>
  <c r="D56" i="102" s="1"/>
  <c r="C57" i="102"/>
  <c r="D57" i="102" s="1"/>
  <c r="C58" i="102"/>
  <c r="D58" i="102" s="1"/>
  <c r="C59" i="102"/>
  <c r="D59" i="102" s="1"/>
  <c r="C60" i="102"/>
  <c r="D60" i="102" s="1"/>
  <c r="C61" i="102"/>
  <c r="D61" i="102" s="1"/>
  <c r="C62" i="102"/>
  <c r="D62" i="102" s="1"/>
  <c r="C63" i="102"/>
  <c r="D63" i="102" s="1"/>
  <c r="C64" i="102"/>
  <c r="D64" i="102" s="1"/>
  <c r="C65" i="102"/>
  <c r="D65" i="102" s="1"/>
  <c r="C66" i="102"/>
  <c r="D66" i="102" s="1"/>
  <c r="C67" i="102"/>
  <c r="D67" i="102" s="1"/>
  <c r="C68" i="102"/>
  <c r="D68" i="102" s="1"/>
  <c r="C69" i="102"/>
  <c r="D69" i="102" s="1"/>
  <c r="C70" i="102"/>
  <c r="D70" i="102" s="1"/>
  <c r="C71" i="102"/>
  <c r="D71" i="102" s="1"/>
  <c r="C72" i="102"/>
  <c r="D72" i="102" s="1"/>
  <c r="C73" i="102"/>
  <c r="D73" i="102" s="1"/>
  <c r="C74" i="102"/>
  <c r="D74" i="102" s="1"/>
  <c r="C75" i="102"/>
  <c r="D75" i="102" s="1"/>
  <c r="C76" i="102"/>
  <c r="D76" i="102" s="1"/>
  <c r="C77" i="102"/>
  <c r="D77" i="102" s="1"/>
  <c r="C78" i="102"/>
  <c r="D78" i="102" s="1"/>
  <c r="C79" i="102"/>
  <c r="D79" i="102" s="1"/>
  <c r="C80" i="102"/>
  <c r="D80" i="102" s="1"/>
  <c r="C81" i="102"/>
  <c r="D81" i="102" s="1"/>
  <c r="C82" i="102"/>
  <c r="D82" i="102" s="1"/>
  <c r="C83" i="102"/>
  <c r="D83" i="102" s="1"/>
  <c r="C84" i="102"/>
  <c r="D84" i="102" s="1"/>
  <c r="C85" i="102"/>
  <c r="D85" i="102" s="1"/>
  <c r="C86" i="102"/>
  <c r="D86" i="102" s="1"/>
  <c r="C87" i="102"/>
  <c r="D87" i="102" s="1"/>
  <c r="C88" i="102"/>
  <c r="D88" i="102" s="1"/>
  <c r="C89" i="102"/>
  <c r="D89" i="102" s="1"/>
  <c r="C90" i="102"/>
  <c r="D90" i="102" s="1"/>
  <c r="C91" i="102"/>
  <c r="D91" i="102" s="1"/>
  <c r="C92" i="102"/>
  <c r="D92" i="102" s="1"/>
  <c r="C93" i="102"/>
  <c r="D93" i="102" s="1"/>
  <c r="C94" i="102"/>
  <c r="D94" i="102" s="1"/>
  <c r="C95" i="102"/>
  <c r="D95" i="102" s="1"/>
  <c r="C96" i="102"/>
  <c r="D96" i="102" s="1"/>
  <c r="C97" i="102"/>
  <c r="D97" i="102" s="1"/>
  <c r="C98" i="102"/>
  <c r="D98" i="102" s="1"/>
  <c r="C99" i="102"/>
  <c r="D99" i="102" s="1"/>
  <c r="C100" i="102"/>
  <c r="D100" i="102" s="1"/>
  <c r="C101" i="102"/>
  <c r="D101" i="102" s="1"/>
  <c r="C102" i="102"/>
  <c r="D102" i="102" s="1"/>
  <c r="C103" i="102"/>
  <c r="D103" i="102" s="1"/>
  <c r="C104" i="102"/>
  <c r="D104" i="102" s="1"/>
  <c r="C105" i="102"/>
  <c r="D105" i="102" s="1"/>
  <c r="C106" i="102"/>
  <c r="D106" i="102" s="1"/>
  <c r="C107" i="102"/>
  <c r="D107" i="102" s="1"/>
  <c r="C108" i="102"/>
  <c r="D108" i="102" s="1"/>
  <c r="C109" i="102"/>
  <c r="D109" i="102" s="1"/>
  <c r="C110" i="102"/>
  <c r="D110" i="102" s="1"/>
  <c r="C111" i="102"/>
  <c r="D111" i="102" s="1"/>
  <c r="C112" i="102"/>
  <c r="D112" i="102" s="1"/>
  <c r="C113" i="102"/>
  <c r="D113" i="102" s="1"/>
  <c r="C114" i="102"/>
  <c r="D114" i="102" s="1"/>
  <c r="C115" i="102"/>
  <c r="D115" i="102" s="1"/>
  <c r="C116" i="102"/>
  <c r="D116" i="102" s="1"/>
  <c r="C117" i="102"/>
  <c r="D117" i="102" s="1"/>
  <c r="C118" i="102"/>
  <c r="D118" i="102" s="1"/>
  <c r="C119" i="102"/>
  <c r="D119" i="102" s="1"/>
  <c r="C120" i="102"/>
  <c r="D120" i="102" s="1"/>
  <c r="C121" i="102"/>
  <c r="D121" i="102" s="1"/>
  <c r="C122" i="102"/>
  <c r="D122" i="102" s="1"/>
  <c r="C123" i="102"/>
  <c r="D123" i="102" s="1"/>
  <c r="C124" i="102"/>
  <c r="D124" i="102" s="1"/>
  <c r="C125" i="102"/>
  <c r="D125" i="102" s="1"/>
  <c r="C126" i="102"/>
  <c r="D126" i="102" s="1"/>
  <c r="C127" i="102"/>
  <c r="D127" i="102" s="1"/>
  <c r="C128" i="102"/>
  <c r="D128" i="102" s="1"/>
  <c r="C129" i="102"/>
  <c r="D129" i="102" s="1"/>
  <c r="C130" i="102"/>
  <c r="D130" i="102" s="1"/>
  <c r="C131" i="102"/>
  <c r="D131" i="102" s="1"/>
  <c r="C132" i="102"/>
  <c r="D132" i="102" s="1"/>
  <c r="C133" i="102"/>
  <c r="D133" i="102" s="1"/>
  <c r="C134" i="102"/>
  <c r="D134" i="102" s="1"/>
  <c r="C135" i="102"/>
  <c r="D135" i="102" s="1"/>
  <c r="C136" i="102"/>
  <c r="D136" i="102" s="1"/>
  <c r="C137" i="102"/>
  <c r="D137" i="102" s="1"/>
  <c r="C138" i="102"/>
  <c r="D138" i="102" s="1"/>
  <c r="C139" i="102"/>
  <c r="D139" i="102" s="1"/>
  <c r="C140" i="102"/>
  <c r="D140" i="102" s="1"/>
  <c r="C141" i="102"/>
  <c r="D141" i="102" s="1"/>
  <c r="C142" i="102"/>
  <c r="D142" i="102" s="1"/>
  <c r="C143" i="102"/>
  <c r="D143" i="102" s="1"/>
  <c r="C144" i="102"/>
  <c r="D144" i="102" s="1"/>
  <c r="C145" i="102"/>
  <c r="D145" i="102" s="1"/>
  <c r="C146" i="102"/>
  <c r="D146" i="102" s="1"/>
  <c r="C147" i="102"/>
  <c r="D147" i="102" s="1"/>
  <c r="C148" i="102"/>
  <c r="D148" i="102" s="1"/>
  <c r="C149" i="102"/>
  <c r="D149" i="102" s="1"/>
  <c r="C150" i="102"/>
  <c r="D150" i="102" s="1"/>
  <c r="C151" i="102"/>
  <c r="D151" i="102" s="1"/>
  <c r="C152" i="102"/>
  <c r="D152" i="102" s="1"/>
  <c r="C153" i="102"/>
  <c r="D153" i="102" s="1"/>
  <c r="C154" i="102"/>
  <c r="D154" i="102" s="1"/>
  <c r="C155" i="102"/>
  <c r="D155" i="102" s="1"/>
  <c r="C156" i="102"/>
  <c r="D156" i="102" s="1"/>
  <c r="C157" i="102"/>
  <c r="D157" i="102" s="1"/>
  <c r="C158" i="102"/>
  <c r="D158" i="102" s="1"/>
  <c r="C159" i="102"/>
  <c r="D159" i="102" s="1"/>
  <c r="C160" i="102"/>
  <c r="D160" i="102" s="1"/>
  <c r="C161" i="102"/>
  <c r="D161" i="102" s="1"/>
  <c r="C162" i="102"/>
  <c r="D162" i="102" s="1"/>
  <c r="C163" i="102"/>
  <c r="D163" i="102" s="1"/>
  <c r="C164" i="102"/>
  <c r="D164" i="102" s="1"/>
  <c r="C165" i="102"/>
  <c r="D165" i="102" s="1"/>
  <c r="C166" i="102"/>
  <c r="D166" i="102" s="1"/>
  <c r="C167" i="102"/>
  <c r="D167" i="102" s="1"/>
  <c r="C168" i="102"/>
  <c r="D168" i="102" s="1"/>
  <c r="C169" i="102"/>
  <c r="D169" i="102" s="1"/>
  <c r="C170" i="102"/>
  <c r="D170" i="102" s="1"/>
  <c r="C171" i="102"/>
  <c r="D171" i="102" s="1"/>
  <c r="C172" i="102"/>
  <c r="D172" i="102" s="1"/>
  <c r="C173" i="102"/>
  <c r="D173" i="102" s="1"/>
  <c r="C174" i="102"/>
  <c r="D174" i="102" s="1"/>
  <c r="C175" i="102"/>
  <c r="D175" i="102" s="1"/>
  <c r="C176" i="102"/>
  <c r="D176" i="102" s="1"/>
  <c r="C177" i="102"/>
  <c r="D177" i="102" s="1"/>
  <c r="C178" i="102"/>
  <c r="D178" i="102" s="1"/>
  <c r="C179" i="102"/>
  <c r="D179" i="102" s="1"/>
  <c r="C180" i="102"/>
  <c r="D180" i="102" s="1"/>
  <c r="C181" i="102"/>
  <c r="D181" i="102" s="1"/>
  <c r="C182" i="102"/>
  <c r="D182" i="102" s="1"/>
  <c r="C183" i="102"/>
  <c r="D183" i="102" s="1"/>
  <c r="C184" i="102"/>
  <c r="D184" i="102" s="1"/>
  <c r="C185" i="102"/>
  <c r="D185" i="102" s="1"/>
  <c r="C186" i="102"/>
  <c r="D186" i="102" s="1"/>
  <c r="C187" i="102"/>
  <c r="D187" i="102" s="1"/>
  <c r="C188" i="102"/>
  <c r="D188" i="102" s="1"/>
  <c r="C189" i="102"/>
  <c r="D189" i="102" s="1"/>
  <c r="C190" i="102"/>
  <c r="D190" i="102" s="1"/>
  <c r="C191" i="102"/>
  <c r="D191" i="102" s="1"/>
  <c r="C192" i="102"/>
  <c r="D192" i="102" s="1"/>
  <c r="C193" i="102"/>
  <c r="D193" i="102" s="1"/>
  <c r="C194" i="102"/>
  <c r="D194" i="102" s="1"/>
  <c r="C195" i="102"/>
  <c r="D195" i="102" s="1"/>
  <c r="C196" i="102"/>
  <c r="D196" i="102" s="1"/>
  <c r="C197" i="102"/>
  <c r="D197" i="102" s="1"/>
  <c r="C198" i="102"/>
  <c r="D198" i="102" s="1"/>
  <c r="C199" i="102"/>
  <c r="D199" i="102" s="1"/>
  <c r="C200" i="102"/>
  <c r="D200" i="102" s="1"/>
  <c r="C201" i="102"/>
  <c r="D201" i="102" s="1"/>
  <c r="C202" i="102"/>
  <c r="D202" i="102" s="1"/>
  <c r="C203" i="102"/>
  <c r="D203" i="102" s="1"/>
  <c r="C204" i="102"/>
  <c r="D204" i="102" s="1"/>
  <c r="C205" i="102"/>
  <c r="D205" i="102" s="1"/>
  <c r="C206" i="102"/>
  <c r="D206" i="102" s="1"/>
  <c r="C207" i="102"/>
  <c r="D207" i="102" s="1"/>
  <c r="C208" i="102"/>
  <c r="D208" i="102" s="1"/>
  <c r="C209" i="102"/>
  <c r="D209" i="102" s="1"/>
  <c r="C210" i="102"/>
  <c r="D210" i="102" s="1"/>
  <c r="C211" i="102"/>
  <c r="D211" i="102" s="1"/>
  <c r="C212" i="102"/>
  <c r="D212" i="102" s="1"/>
  <c r="C213" i="102"/>
  <c r="D213" i="102" s="1"/>
  <c r="C214" i="102"/>
  <c r="D214" i="102" s="1"/>
  <c r="C215" i="102"/>
  <c r="D215" i="102" s="1"/>
  <c r="C216" i="102"/>
  <c r="D216" i="102" s="1"/>
  <c r="C217" i="102"/>
  <c r="D217" i="102" s="1"/>
  <c r="C218" i="102"/>
  <c r="D218" i="102" s="1"/>
  <c r="C219" i="102"/>
  <c r="D219" i="102" s="1"/>
  <c r="C220" i="102"/>
  <c r="D220" i="102" s="1"/>
  <c r="C221" i="102"/>
  <c r="D221" i="102" s="1"/>
  <c r="C222" i="102"/>
  <c r="D222" i="102" s="1"/>
  <c r="C223" i="102"/>
  <c r="D223" i="102" s="1"/>
  <c r="C224" i="102"/>
  <c r="D224" i="102" s="1"/>
  <c r="C225" i="102"/>
  <c r="D225" i="102" s="1"/>
  <c r="C226" i="102"/>
  <c r="D226" i="102" s="1"/>
  <c r="C227" i="102"/>
  <c r="D227" i="102" s="1"/>
  <c r="C228" i="102"/>
  <c r="D228" i="102" s="1"/>
  <c r="C229" i="102"/>
  <c r="D229" i="102" s="1"/>
  <c r="C230" i="102"/>
  <c r="D230" i="102" s="1"/>
  <c r="C231" i="102"/>
  <c r="D231" i="102" s="1"/>
  <c r="C232" i="102"/>
  <c r="D232" i="102" s="1"/>
  <c r="C233" i="102"/>
  <c r="D233" i="102" s="1"/>
  <c r="C234" i="102"/>
  <c r="D234" i="102" s="1"/>
  <c r="C235" i="102"/>
  <c r="D235" i="102" s="1"/>
  <c r="C236" i="102"/>
  <c r="D236" i="102" s="1"/>
  <c r="C237" i="102"/>
  <c r="D237" i="102" s="1"/>
  <c r="C238" i="102"/>
  <c r="D238" i="102" s="1"/>
  <c r="C239" i="102"/>
  <c r="D239" i="102" s="1"/>
  <c r="C240" i="102"/>
  <c r="D240" i="102" s="1"/>
  <c r="C241" i="102"/>
  <c r="D241" i="102" s="1"/>
  <c r="C242" i="102"/>
  <c r="D242" i="102" s="1"/>
  <c r="C243" i="102"/>
  <c r="D243" i="102" s="1"/>
  <c r="C244" i="102"/>
  <c r="D244" i="102" s="1"/>
  <c r="C245" i="102"/>
  <c r="D245" i="102" s="1"/>
  <c r="C246" i="102"/>
  <c r="D246" i="102" s="1"/>
  <c r="C247" i="102"/>
  <c r="D247" i="102" s="1"/>
  <c r="C248" i="102"/>
  <c r="D248" i="102" s="1"/>
  <c r="C249" i="102"/>
  <c r="D249" i="102" s="1"/>
  <c r="C250" i="102"/>
  <c r="D250" i="102" s="1"/>
  <c r="C251" i="102"/>
  <c r="D251" i="102" s="1"/>
  <c r="C252" i="102"/>
  <c r="D252" i="102" s="1"/>
  <c r="C253" i="102"/>
  <c r="D253" i="102" s="1"/>
  <c r="C254" i="102"/>
  <c r="D254" i="102" s="1"/>
  <c r="C255" i="102"/>
  <c r="D255" i="102" s="1"/>
  <c r="C256" i="102"/>
  <c r="D256" i="102" s="1"/>
  <c r="C257" i="102"/>
  <c r="D257" i="102" s="1"/>
  <c r="C258" i="102"/>
  <c r="D258" i="102" s="1"/>
  <c r="C259" i="102"/>
  <c r="D259" i="102" s="1"/>
  <c r="C260" i="102"/>
  <c r="D260" i="102" s="1"/>
  <c r="C261" i="102"/>
  <c r="D261" i="102" s="1"/>
  <c r="C262" i="102"/>
  <c r="D262" i="102" s="1"/>
  <c r="C263" i="102"/>
  <c r="D263" i="102" s="1"/>
  <c r="C264" i="102"/>
  <c r="D264" i="102" s="1"/>
  <c r="C265" i="102"/>
  <c r="D265" i="102" s="1"/>
  <c r="C266" i="102"/>
  <c r="D266" i="102" s="1"/>
  <c r="C267" i="102"/>
  <c r="D267" i="102" s="1"/>
  <c r="C268" i="102"/>
  <c r="D268" i="102" s="1"/>
  <c r="C269" i="102"/>
  <c r="D269" i="102" s="1"/>
  <c r="C270" i="102"/>
  <c r="D270" i="102" s="1"/>
  <c r="C271" i="102"/>
  <c r="D271" i="102" s="1"/>
  <c r="C272" i="102"/>
  <c r="D272" i="102" s="1"/>
  <c r="C273" i="102"/>
  <c r="D273" i="102" s="1"/>
  <c r="C274" i="102"/>
  <c r="D274" i="102" s="1"/>
  <c r="C275" i="102"/>
  <c r="D275" i="102" s="1"/>
  <c r="C276" i="102"/>
  <c r="D276" i="102" s="1"/>
  <c r="C277" i="102"/>
  <c r="D277" i="102" s="1"/>
  <c r="C278" i="102"/>
  <c r="D278" i="102" s="1"/>
  <c r="C279" i="102"/>
  <c r="D279" i="102" s="1"/>
  <c r="C280" i="102"/>
  <c r="D280" i="102" s="1"/>
  <c r="C281" i="102"/>
  <c r="D281" i="102" s="1"/>
  <c r="C282" i="102"/>
  <c r="D282" i="102" s="1"/>
  <c r="C283" i="102"/>
  <c r="D283" i="102" s="1"/>
  <c r="C284" i="102"/>
  <c r="D284" i="102" s="1"/>
  <c r="C285" i="102"/>
  <c r="D285" i="102" s="1"/>
  <c r="C286" i="102"/>
  <c r="D286" i="102" s="1"/>
  <c r="C287" i="102"/>
  <c r="D287" i="102" s="1"/>
  <c r="C288" i="102"/>
  <c r="D288" i="102" s="1"/>
  <c r="C289" i="102"/>
  <c r="D289" i="102" s="1"/>
  <c r="C290" i="102"/>
  <c r="D290" i="102" s="1"/>
  <c r="C291" i="102"/>
  <c r="D291" i="102" s="1"/>
  <c r="C292" i="102"/>
  <c r="D292" i="102" s="1"/>
  <c r="C293" i="102"/>
  <c r="D293" i="102" s="1"/>
  <c r="C294" i="102"/>
  <c r="D294" i="102" s="1"/>
  <c r="C295" i="102"/>
  <c r="D295" i="102" s="1"/>
  <c r="C296" i="102"/>
  <c r="D296" i="102" s="1"/>
  <c r="C297" i="102"/>
  <c r="D297" i="102" s="1"/>
  <c r="C298" i="102"/>
  <c r="D298" i="102" s="1"/>
  <c r="C299" i="102"/>
  <c r="D299" i="102" s="1"/>
  <c r="C300" i="102"/>
  <c r="D300" i="102" s="1"/>
  <c r="C301" i="102"/>
  <c r="D301" i="102" s="1"/>
  <c r="C302" i="102"/>
  <c r="D302" i="102" s="1"/>
  <c r="C303" i="102"/>
  <c r="D303" i="102" s="1"/>
  <c r="C304" i="102"/>
  <c r="D304" i="102" s="1"/>
  <c r="C305" i="102"/>
  <c r="D305" i="102" s="1"/>
  <c r="C306" i="102"/>
  <c r="D306" i="102" s="1"/>
  <c r="C307" i="102"/>
  <c r="D307" i="102" s="1"/>
  <c r="C308" i="102"/>
  <c r="D308" i="102" s="1"/>
  <c r="C309" i="102"/>
  <c r="D309" i="102" s="1"/>
  <c r="C310" i="102"/>
  <c r="D310" i="102" s="1"/>
  <c r="C311" i="102"/>
  <c r="D311" i="102" s="1"/>
  <c r="C312" i="102"/>
  <c r="D312" i="102" s="1"/>
  <c r="C313" i="102"/>
  <c r="D313" i="102" s="1"/>
  <c r="C314" i="102"/>
  <c r="D314" i="102" s="1"/>
  <c r="C315" i="102"/>
  <c r="D315" i="102" s="1"/>
  <c r="C316" i="102"/>
  <c r="D316" i="102" s="1"/>
  <c r="C317" i="102"/>
  <c r="D317" i="102" s="1"/>
  <c r="C318" i="102"/>
  <c r="D318" i="102" s="1"/>
  <c r="C319" i="102"/>
  <c r="D319" i="102" s="1"/>
  <c r="C320" i="102"/>
  <c r="D320" i="102" s="1"/>
  <c r="C321" i="102"/>
  <c r="D321" i="102" s="1"/>
  <c r="C322" i="102"/>
  <c r="D322" i="102" s="1"/>
  <c r="C323" i="102"/>
  <c r="D323" i="102" s="1"/>
  <c r="C324" i="102"/>
  <c r="D324" i="102" s="1"/>
  <c r="C325" i="102"/>
  <c r="D325" i="102" s="1"/>
  <c r="C326" i="102"/>
  <c r="D326" i="102" s="1"/>
  <c r="C327" i="102"/>
  <c r="D327" i="102" s="1"/>
  <c r="C328" i="102"/>
  <c r="D328" i="102" s="1"/>
  <c r="C329" i="102"/>
  <c r="D329" i="102" s="1"/>
  <c r="C330" i="102"/>
  <c r="D330" i="102" s="1"/>
  <c r="C331" i="102"/>
  <c r="D331" i="102" s="1"/>
  <c r="C332" i="102"/>
  <c r="D332" i="102" s="1"/>
  <c r="C333" i="102"/>
  <c r="D333" i="102" s="1"/>
  <c r="C334" i="102"/>
  <c r="D334" i="102" s="1"/>
  <c r="C335" i="102"/>
  <c r="D335" i="102" s="1"/>
  <c r="C336" i="102"/>
  <c r="D336" i="102" s="1"/>
  <c r="C337" i="102"/>
  <c r="D337" i="102" s="1"/>
  <c r="C338" i="102"/>
  <c r="D338" i="102" s="1"/>
  <c r="C339" i="102"/>
  <c r="D339" i="102" s="1"/>
  <c r="C340" i="102"/>
  <c r="D340" i="102" s="1"/>
  <c r="C341" i="102"/>
  <c r="D341" i="102" s="1"/>
  <c r="C342" i="102"/>
  <c r="D342" i="102" s="1"/>
  <c r="C343" i="102"/>
  <c r="D343" i="102" s="1"/>
  <c r="C344" i="102"/>
  <c r="D344" i="102" s="1"/>
  <c r="C345" i="102"/>
  <c r="D345" i="102" s="1"/>
  <c r="C346" i="102"/>
  <c r="D346" i="102" s="1"/>
  <c r="C347" i="102"/>
  <c r="D347" i="102" s="1"/>
  <c r="C348" i="102"/>
  <c r="D348" i="102" s="1"/>
  <c r="C349" i="102"/>
  <c r="D349" i="102" s="1"/>
  <c r="C350" i="102"/>
  <c r="D350" i="102" s="1"/>
  <c r="C351" i="102"/>
  <c r="D351" i="102" s="1"/>
  <c r="C352" i="102"/>
  <c r="D352" i="102" s="1"/>
  <c r="C353" i="102"/>
  <c r="D353" i="102" s="1"/>
  <c r="C354" i="102"/>
  <c r="D354" i="102" s="1"/>
  <c r="C355" i="102"/>
  <c r="D355" i="102" s="1"/>
  <c r="C356" i="102"/>
  <c r="D356" i="102" s="1"/>
  <c r="C357" i="102"/>
  <c r="D357" i="102" s="1"/>
  <c r="C358" i="102"/>
  <c r="D358" i="102" s="1"/>
  <c r="C359" i="102"/>
  <c r="D359" i="102" s="1"/>
  <c r="C360" i="102"/>
  <c r="D360" i="102" s="1"/>
  <c r="C361" i="102"/>
  <c r="D361" i="102" s="1"/>
  <c r="C362" i="102"/>
  <c r="D362" i="102" s="1"/>
  <c r="C363" i="102"/>
  <c r="D363" i="102" s="1"/>
  <c r="C364" i="102"/>
  <c r="D364" i="102" s="1"/>
  <c r="C365" i="102"/>
  <c r="D365" i="102" s="1"/>
  <c r="C366" i="102"/>
  <c r="D366" i="102" s="1"/>
  <c r="C367" i="102"/>
  <c r="D367" i="102" s="1"/>
  <c r="C368" i="102"/>
  <c r="D368" i="102" s="1"/>
  <c r="C369" i="102"/>
  <c r="D369" i="102" s="1"/>
  <c r="C370" i="102"/>
  <c r="D370" i="102" s="1"/>
  <c r="C371" i="102"/>
  <c r="D371" i="102" s="1"/>
  <c r="C372" i="102"/>
  <c r="D372" i="102" s="1"/>
  <c r="C373" i="102"/>
  <c r="D373" i="102" s="1"/>
  <c r="C374" i="102"/>
  <c r="D374" i="102" s="1"/>
  <c r="C375" i="102"/>
  <c r="D375" i="102" s="1"/>
  <c r="C376" i="102"/>
  <c r="D376" i="102" s="1"/>
  <c r="C377" i="102"/>
  <c r="D377" i="102" s="1"/>
  <c r="C378" i="102"/>
  <c r="D378" i="102" s="1"/>
  <c r="C379" i="102"/>
  <c r="D379" i="102" s="1"/>
  <c r="C380" i="102"/>
  <c r="D380" i="102" s="1"/>
  <c r="C381" i="102"/>
  <c r="D381" i="102" s="1"/>
  <c r="C382" i="102"/>
  <c r="D382" i="102" s="1"/>
  <c r="C383" i="102"/>
  <c r="D383" i="102" s="1"/>
  <c r="C384" i="102"/>
  <c r="D384" i="102" s="1"/>
  <c r="C385" i="102"/>
  <c r="D385" i="102" s="1"/>
  <c r="C386" i="102"/>
  <c r="D386" i="102" s="1"/>
  <c r="C387" i="102"/>
  <c r="D387" i="102" s="1"/>
  <c r="C388" i="102"/>
  <c r="D388" i="102" s="1"/>
  <c r="C389" i="102"/>
  <c r="D389" i="102" s="1"/>
  <c r="C390" i="102"/>
  <c r="D390" i="102" s="1"/>
  <c r="C391" i="102"/>
  <c r="D391" i="102" s="1"/>
  <c r="C392" i="102"/>
  <c r="D392" i="102" s="1"/>
  <c r="C393" i="102"/>
  <c r="D393" i="102" s="1"/>
  <c r="C394" i="102"/>
  <c r="D394" i="102" s="1"/>
  <c r="C395" i="102"/>
  <c r="D395" i="102" s="1"/>
  <c r="C396" i="102"/>
  <c r="D396" i="102" s="1"/>
  <c r="C397" i="102"/>
  <c r="D397" i="102" s="1"/>
  <c r="C398" i="102"/>
  <c r="D398" i="102" s="1"/>
  <c r="C399" i="102"/>
  <c r="D399" i="102" s="1"/>
  <c r="C400" i="102"/>
  <c r="D400" i="102" s="1"/>
  <c r="C401" i="102"/>
  <c r="D401" i="102" s="1"/>
  <c r="C402" i="102"/>
  <c r="D402" i="102" s="1"/>
  <c r="C403" i="102"/>
  <c r="D403" i="102" s="1"/>
  <c r="C404" i="102"/>
  <c r="D404" i="102" s="1"/>
  <c r="C405" i="102"/>
  <c r="D405" i="102" s="1"/>
  <c r="C406" i="102"/>
  <c r="D406" i="102" s="1"/>
  <c r="C407" i="102"/>
  <c r="D407" i="102" s="1"/>
  <c r="C408" i="102"/>
  <c r="D408" i="102" s="1"/>
  <c r="C409" i="102"/>
  <c r="D409" i="102" s="1"/>
  <c r="C410" i="102"/>
  <c r="D410" i="102" s="1"/>
  <c r="C411" i="102"/>
  <c r="D411" i="102" s="1"/>
  <c r="C412" i="102"/>
  <c r="D412" i="102" s="1"/>
  <c r="C413" i="102"/>
  <c r="D413" i="102" s="1"/>
  <c r="C414" i="102"/>
  <c r="D414" i="102" s="1"/>
  <c r="C415" i="102"/>
  <c r="D415" i="102" s="1"/>
  <c r="C416" i="102"/>
  <c r="D416" i="102" s="1"/>
  <c r="C417" i="102"/>
  <c r="D417" i="102" s="1"/>
  <c r="C418" i="102"/>
  <c r="D418" i="102" s="1"/>
  <c r="C419" i="102"/>
  <c r="D419" i="102" s="1"/>
  <c r="C420" i="102"/>
  <c r="D420" i="102" s="1"/>
  <c r="C421" i="102"/>
  <c r="D421" i="102" s="1"/>
  <c r="C422" i="102"/>
  <c r="D422" i="102" s="1"/>
  <c r="C423" i="102"/>
  <c r="D423" i="102" s="1"/>
  <c r="C424" i="102"/>
  <c r="D424" i="102" s="1"/>
  <c r="C425" i="102"/>
  <c r="D425" i="102" s="1"/>
  <c r="C426" i="102"/>
  <c r="D426" i="102" s="1"/>
  <c r="C427" i="102"/>
  <c r="D427" i="102" s="1"/>
  <c r="C428" i="102"/>
  <c r="D428" i="102" s="1"/>
  <c r="C429" i="102"/>
  <c r="D429" i="102" s="1"/>
  <c r="C430" i="102"/>
  <c r="D430" i="102" s="1"/>
  <c r="C431" i="102"/>
  <c r="D431" i="102" s="1"/>
  <c r="C432" i="102"/>
  <c r="D432" i="102" s="1"/>
  <c r="C433" i="102"/>
  <c r="D433" i="102" s="1"/>
  <c r="C434" i="102"/>
  <c r="D434" i="102" s="1"/>
  <c r="C435" i="102"/>
  <c r="D435" i="102" s="1"/>
  <c r="C436" i="102"/>
  <c r="D436" i="102" s="1"/>
  <c r="C437" i="102"/>
  <c r="D437" i="102" s="1"/>
  <c r="C438" i="102"/>
  <c r="D438" i="102" s="1"/>
  <c r="C439" i="102"/>
  <c r="D439" i="102" s="1"/>
  <c r="C440" i="102"/>
  <c r="D440" i="102" s="1"/>
  <c r="C441" i="102"/>
  <c r="D441" i="102" s="1"/>
  <c r="C442" i="102"/>
  <c r="D442" i="102" s="1"/>
  <c r="C443" i="102"/>
  <c r="D443" i="102" s="1"/>
  <c r="C444" i="102"/>
  <c r="D444" i="102" s="1"/>
  <c r="C445" i="102"/>
  <c r="D445" i="102" s="1"/>
  <c r="C446" i="102"/>
  <c r="D446" i="102" s="1"/>
  <c r="C447" i="102"/>
  <c r="D447" i="102" s="1"/>
  <c r="C448" i="102"/>
  <c r="D448" i="102" s="1"/>
  <c r="C449" i="102"/>
  <c r="D449" i="102" s="1"/>
  <c r="C450" i="102"/>
  <c r="D450" i="102" s="1"/>
  <c r="C451" i="102"/>
  <c r="D451" i="102" s="1"/>
  <c r="C452" i="102"/>
  <c r="D452" i="102" s="1"/>
  <c r="C453" i="102"/>
  <c r="D453" i="102" s="1"/>
  <c r="C454" i="102"/>
  <c r="D454" i="102" s="1"/>
  <c r="C455" i="102"/>
  <c r="D455" i="102" s="1"/>
  <c r="C456" i="102"/>
  <c r="D456" i="102" s="1"/>
  <c r="C457" i="102"/>
  <c r="D457" i="102" s="1"/>
  <c r="C458" i="102"/>
  <c r="D458" i="102" s="1"/>
  <c r="C459" i="102"/>
  <c r="D459" i="102" s="1"/>
  <c r="C460" i="102"/>
  <c r="D460" i="102" s="1"/>
  <c r="C461" i="102"/>
  <c r="D461" i="102" s="1"/>
  <c r="C462" i="102"/>
  <c r="D462" i="102" s="1"/>
  <c r="C463" i="102"/>
  <c r="D463" i="102" s="1"/>
  <c r="C464" i="102"/>
  <c r="D464" i="102" s="1"/>
  <c r="C465" i="102"/>
  <c r="D465" i="102" s="1"/>
  <c r="C466" i="102"/>
  <c r="D466" i="102" s="1"/>
  <c r="C467" i="102"/>
  <c r="D467" i="102" s="1"/>
  <c r="C468" i="102"/>
  <c r="D468" i="102" s="1"/>
  <c r="C469" i="102"/>
  <c r="D469" i="102" s="1"/>
  <c r="C470" i="102"/>
  <c r="D470" i="102" s="1"/>
  <c r="C471" i="102"/>
  <c r="D471" i="102" s="1"/>
  <c r="C472" i="102"/>
  <c r="D472" i="102" s="1"/>
  <c r="C473" i="102"/>
  <c r="D473" i="102" s="1"/>
  <c r="C474" i="102"/>
  <c r="D474" i="102" s="1"/>
  <c r="C475" i="102"/>
  <c r="D475" i="102" s="1"/>
  <c r="C476" i="102"/>
  <c r="D476" i="102" s="1"/>
  <c r="C477" i="102"/>
  <c r="D477" i="102" s="1"/>
  <c r="C478" i="102"/>
  <c r="D478" i="102" s="1"/>
  <c r="C479" i="102"/>
  <c r="D479" i="102" s="1"/>
  <c r="C480" i="102"/>
  <c r="D480" i="102" s="1"/>
  <c r="C481" i="102"/>
  <c r="D481" i="102" s="1"/>
  <c r="C482" i="102"/>
  <c r="D482" i="102" s="1"/>
  <c r="C483" i="102"/>
  <c r="D483" i="102" s="1"/>
  <c r="C484" i="102"/>
  <c r="D484" i="102" s="1"/>
  <c r="C485" i="102"/>
  <c r="D485" i="102" s="1"/>
  <c r="C486" i="102"/>
  <c r="D486" i="102" s="1"/>
  <c r="C487" i="102"/>
  <c r="D487" i="102" s="1"/>
  <c r="C488" i="102"/>
  <c r="D488" i="102" s="1"/>
  <c r="C489" i="102"/>
  <c r="D489" i="102" s="1"/>
  <c r="C490" i="102"/>
  <c r="D490" i="102" s="1"/>
  <c r="C491" i="102"/>
  <c r="D491" i="102" s="1"/>
  <c r="C492" i="102"/>
  <c r="D492" i="102" s="1"/>
  <c r="C493" i="102"/>
  <c r="D493" i="102" s="1"/>
  <c r="C494" i="102"/>
  <c r="D494" i="102" s="1"/>
  <c r="C495" i="102"/>
  <c r="D495" i="102" s="1"/>
  <c r="C496" i="102"/>
  <c r="D496" i="102" s="1"/>
  <c r="C497" i="102"/>
  <c r="D497" i="102" s="1"/>
  <c r="C498" i="102"/>
  <c r="D498" i="102" s="1"/>
  <c r="C499" i="102"/>
  <c r="D499" i="102" s="1"/>
  <c r="C500" i="102"/>
  <c r="D500" i="102" s="1"/>
  <c r="C501" i="102"/>
  <c r="D501" i="102" s="1"/>
  <c r="C502" i="102"/>
  <c r="D502" i="102" s="1"/>
  <c r="C503" i="102"/>
  <c r="D503" i="102" s="1"/>
  <c r="C504" i="102"/>
  <c r="D504" i="102" s="1"/>
  <c r="C505" i="102"/>
  <c r="D505" i="102" s="1"/>
  <c r="C506" i="102"/>
  <c r="D506" i="102" s="1"/>
  <c r="C507" i="102"/>
  <c r="D507" i="102" s="1"/>
  <c r="C508" i="102"/>
  <c r="D508" i="102" s="1"/>
  <c r="C509" i="102"/>
  <c r="D509" i="102" s="1"/>
  <c r="C510" i="102"/>
  <c r="D510" i="102" s="1"/>
  <c r="C511" i="102"/>
  <c r="D511" i="102" s="1"/>
  <c r="C512" i="102"/>
  <c r="D512" i="102" s="1"/>
  <c r="C513" i="102"/>
  <c r="D513" i="102" s="1"/>
  <c r="C514" i="102"/>
  <c r="D514" i="102" s="1"/>
  <c r="C515" i="102"/>
  <c r="D515" i="102" s="1"/>
  <c r="C516" i="102"/>
  <c r="D516" i="102" s="1"/>
  <c r="C517" i="102"/>
  <c r="D517" i="102" s="1"/>
  <c r="C518" i="102"/>
  <c r="D518" i="102" s="1"/>
  <c r="C519" i="102"/>
  <c r="D519" i="102" s="1"/>
  <c r="C520" i="102"/>
  <c r="D520" i="102" s="1"/>
  <c r="C521" i="102"/>
  <c r="D521" i="102" s="1"/>
  <c r="C522" i="102"/>
  <c r="D522" i="102" s="1"/>
  <c r="C523" i="102"/>
  <c r="D523" i="102" s="1"/>
  <c r="C524" i="102"/>
  <c r="D524" i="102" s="1"/>
  <c r="C525" i="102"/>
  <c r="D525" i="102" s="1"/>
  <c r="C526" i="102"/>
  <c r="D526" i="102" s="1"/>
  <c r="C527" i="102"/>
  <c r="D527" i="102" s="1"/>
  <c r="C528" i="102"/>
  <c r="D528" i="102" s="1"/>
  <c r="C529" i="102"/>
  <c r="D529" i="102" s="1"/>
  <c r="C530" i="102"/>
  <c r="D530" i="102" s="1"/>
  <c r="C531" i="102"/>
  <c r="D531" i="102" s="1"/>
  <c r="C532" i="102"/>
  <c r="D532" i="102" s="1"/>
  <c r="C533" i="102"/>
  <c r="D533" i="102" s="1"/>
  <c r="C534" i="102"/>
  <c r="D534" i="102" s="1"/>
  <c r="C535" i="102"/>
  <c r="D535" i="102" s="1"/>
  <c r="C536" i="102"/>
  <c r="D536" i="102" s="1"/>
  <c r="C537" i="102"/>
  <c r="D537" i="102" s="1"/>
  <c r="C538" i="102"/>
  <c r="D538" i="102" s="1"/>
  <c r="C539" i="102"/>
  <c r="D539" i="102" s="1"/>
  <c r="C540" i="102"/>
  <c r="D540" i="102" s="1"/>
  <c r="C541" i="102"/>
  <c r="D541" i="102" s="1"/>
  <c r="C542" i="102"/>
  <c r="D542" i="102" s="1"/>
  <c r="C543" i="102"/>
  <c r="D543" i="102" s="1"/>
  <c r="C544" i="102"/>
  <c r="D544" i="102" s="1"/>
  <c r="C545" i="102"/>
  <c r="D545" i="102" s="1"/>
  <c r="C546" i="102"/>
  <c r="D546" i="102" s="1"/>
  <c r="C547" i="102"/>
  <c r="D547" i="102" s="1"/>
  <c r="C548" i="102"/>
  <c r="D548" i="102" s="1"/>
  <c r="C549" i="102"/>
  <c r="D549" i="102" s="1"/>
  <c r="C550" i="102"/>
  <c r="D550" i="102" s="1"/>
  <c r="C551" i="102"/>
  <c r="D551" i="102" s="1"/>
  <c r="C552" i="102"/>
  <c r="D552" i="102" s="1"/>
  <c r="C553" i="102"/>
  <c r="D553" i="102" s="1"/>
  <c r="C554" i="102"/>
  <c r="D554" i="102" s="1"/>
  <c r="C555" i="102"/>
  <c r="D555" i="102" s="1"/>
  <c r="C556" i="102"/>
  <c r="D556" i="102" s="1"/>
  <c r="C557" i="102"/>
  <c r="D557" i="102" s="1"/>
  <c r="C558" i="102"/>
  <c r="D558" i="102" s="1"/>
  <c r="C559" i="102"/>
  <c r="D559" i="102" s="1"/>
  <c r="C560" i="102"/>
  <c r="D560" i="102" s="1"/>
  <c r="C561" i="102"/>
  <c r="D561" i="102" s="1"/>
  <c r="C562" i="102"/>
  <c r="D562" i="102" s="1"/>
  <c r="C563" i="102"/>
  <c r="D563" i="102" s="1"/>
  <c r="C564" i="102"/>
  <c r="D564" i="102" s="1"/>
  <c r="C565" i="102"/>
  <c r="D565" i="102" s="1"/>
  <c r="C566" i="102"/>
  <c r="D566" i="102" s="1"/>
  <c r="C567" i="102"/>
  <c r="D567" i="102" s="1"/>
  <c r="C568" i="102"/>
  <c r="D568" i="102" s="1"/>
  <c r="C569" i="102"/>
  <c r="D569" i="102" s="1"/>
  <c r="C570" i="102"/>
  <c r="D570" i="102" s="1"/>
  <c r="C571" i="102"/>
  <c r="D571" i="102" s="1"/>
  <c r="C572" i="102"/>
  <c r="D572" i="102" s="1"/>
  <c r="C573" i="102"/>
  <c r="D573" i="102" s="1"/>
  <c r="C574" i="102"/>
  <c r="D574" i="102" s="1"/>
  <c r="C575" i="102"/>
  <c r="D575" i="102" s="1"/>
  <c r="C576" i="102"/>
  <c r="D576" i="102" s="1"/>
  <c r="C577" i="102"/>
  <c r="D577" i="102" s="1"/>
  <c r="C578" i="102"/>
  <c r="D578" i="102" s="1"/>
  <c r="C579" i="102"/>
  <c r="D579" i="102" s="1"/>
  <c r="C580" i="102"/>
  <c r="D580" i="102" s="1"/>
  <c r="C581" i="102"/>
  <c r="D581" i="102" s="1"/>
  <c r="C582" i="102"/>
  <c r="D582" i="102" s="1"/>
  <c r="C583" i="102"/>
  <c r="D583" i="102" s="1"/>
  <c r="C584" i="102"/>
  <c r="D584" i="102" s="1"/>
  <c r="C585" i="102"/>
  <c r="D585" i="102" s="1"/>
  <c r="C586" i="102"/>
  <c r="D586" i="102" s="1"/>
  <c r="C587" i="102"/>
  <c r="D587" i="102" s="1"/>
  <c r="C588" i="102"/>
  <c r="D588" i="102" s="1"/>
  <c r="C589" i="102"/>
  <c r="D589" i="102" s="1"/>
  <c r="C590" i="102"/>
  <c r="D590" i="102" s="1"/>
  <c r="C591" i="102"/>
  <c r="D591" i="102" s="1"/>
  <c r="C592" i="102"/>
  <c r="D592" i="102" s="1"/>
  <c r="C593" i="102"/>
  <c r="D593" i="102" s="1"/>
  <c r="C594" i="102"/>
  <c r="D594" i="102" s="1"/>
  <c r="C595" i="102"/>
  <c r="D595" i="102" s="1"/>
  <c r="C596" i="102"/>
  <c r="D596" i="102" s="1"/>
  <c r="C597" i="102"/>
  <c r="D597" i="102" s="1"/>
  <c r="C598" i="102"/>
  <c r="D598" i="102" s="1"/>
  <c r="C599" i="102"/>
  <c r="D599" i="102" s="1"/>
  <c r="C600" i="102"/>
  <c r="D600" i="102" s="1"/>
  <c r="C601" i="102"/>
  <c r="D601" i="102" s="1"/>
  <c r="C602" i="102"/>
  <c r="D602" i="102" s="1"/>
  <c r="C603" i="102"/>
  <c r="D603" i="102" s="1"/>
  <c r="C604" i="102"/>
  <c r="D604" i="102" s="1"/>
  <c r="C605" i="102"/>
  <c r="D605" i="102" s="1"/>
  <c r="C606" i="102"/>
  <c r="D606" i="102" s="1"/>
  <c r="C607" i="102"/>
  <c r="D607" i="102" s="1"/>
  <c r="C608" i="102"/>
  <c r="D608" i="102" s="1"/>
  <c r="C609" i="102"/>
  <c r="D609" i="102" s="1"/>
  <c r="C610" i="102"/>
  <c r="D610" i="102" s="1"/>
  <c r="C611" i="102"/>
  <c r="D611" i="102" s="1"/>
  <c r="C612" i="102"/>
  <c r="D612" i="102" s="1"/>
  <c r="C613" i="102"/>
  <c r="D613" i="102" s="1"/>
  <c r="C614" i="102"/>
  <c r="D614" i="102" s="1"/>
  <c r="C615" i="102"/>
  <c r="D615" i="102" s="1"/>
  <c r="C616" i="102"/>
  <c r="D616" i="102" s="1"/>
  <c r="C617" i="102"/>
  <c r="D617" i="102" s="1"/>
  <c r="C618" i="102"/>
  <c r="D618" i="102" s="1"/>
  <c r="C619" i="102"/>
  <c r="D619" i="102" s="1"/>
  <c r="C620" i="102"/>
  <c r="D620" i="102" s="1"/>
  <c r="C621" i="102"/>
  <c r="D621" i="102" s="1"/>
  <c r="C622" i="102"/>
  <c r="D622" i="102" s="1"/>
  <c r="C623" i="102"/>
  <c r="D623" i="102" s="1"/>
  <c r="C624" i="102"/>
  <c r="D624" i="102" s="1"/>
  <c r="C625" i="102"/>
  <c r="D625" i="102" s="1"/>
  <c r="C626" i="102"/>
  <c r="D626" i="102" s="1"/>
  <c r="C627" i="102"/>
  <c r="D627" i="102" s="1"/>
  <c r="C628" i="102"/>
  <c r="D628" i="102" s="1"/>
  <c r="C629" i="102"/>
  <c r="D629" i="102" s="1"/>
  <c r="C630" i="102"/>
  <c r="D630" i="102" s="1"/>
  <c r="C631" i="102"/>
  <c r="D631" i="102" s="1"/>
  <c r="C632" i="102"/>
  <c r="D632" i="102" s="1"/>
  <c r="C633" i="102"/>
  <c r="D633" i="102" s="1"/>
  <c r="C634" i="102"/>
  <c r="D634" i="102" s="1"/>
  <c r="C635" i="102"/>
  <c r="D635" i="102" s="1"/>
  <c r="C636" i="102"/>
  <c r="D636" i="102" s="1"/>
  <c r="C637" i="102"/>
  <c r="D637" i="102" s="1"/>
  <c r="C638" i="102"/>
  <c r="D638" i="102" s="1"/>
  <c r="C639" i="102"/>
  <c r="D639" i="102" s="1"/>
  <c r="C640" i="102"/>
  <c r="D640" i="102" s="1"/>
  <c r="C641" i="102"/>
  <c r="D641" i="102" s="1"/>
  <c r="C642" i="102"/>
  <c r="D642" i="102" s="1"/>
  <c r="C643" i="102"/>
  <c r="D643" i="102" s="1"/>
  <c r="C644" i="102"/>
  <c r="D644" i="102" s="1"/>
  <c r="C645" i="102"/>
  <c r="D645" i="102" s="1"/>
  <c r="C646" i="102"/>
  <c r="D646" i="102" s="1"/>
  <c r="C647" i="102"/>
  <c r="D647" i="102" s="1"/>
  <c r="C648" i="102"/>
  <c r="D648" i="102" s="1"/>
  <c r="C649" i="102"/>
  <c r="D649" i="102" s="1"/>
  <c r="C650" i="102"/>
  <c r="D650" i="102" s="1"/>
  <c r="C651" i="102"/>
  <c r="D651" i="102" s="1"/>
  <c r="C652" i="102"/>
  <c r="D652" i="102" s="1"/>
  <c r="C653" i="102"/>
  <c r="D653" i="102" s="1"/>
  <c r="C654" i="102"/>
  <c r="D654" i="102" s="1"/>
  <c r="C655" i="102"/>
  <c r="D655" i="102" s="1"/>
  <c r="C656" i="102"/>
  <c r="D656" i="102" s="1"/>
  <c r="C657" i="102"/>
  <c r="D657" i="102" s="1"/>
  <c r="C658" i="102"/>
  <c r="D658" i="102" s="1"/>
  <c r="C659" i="102"/>
  <c r="D659" i="102" s="1"/>
  <c r="C660" i="102"/>
  <c r="D660" i="102" s="1"/>
  <c r="C661" i="102"/>
  <c r="D661" i="102" s="1"/>
  <c r="C662" i="102"/>
  <c r="D662" i="102" s="1"/>
  <c r="C663" i="102"/>
  <c r="D663" i="102" s="1"/>
  <c r="C664" i="102"/>
  <c r="D664" i="102" s="1"/>
  <c r="C665" i="102"/>
  <c r="D665" i="102" s="1"/>
  <c r="C666" i="102"/>
  <c r="D666" i="102" s="1"/>
  <c r="C667" i="102"/>
  <c r="D667" i="102" s="1"/>
  <c r="C668" i="102"/>
  <c r="D668" i="102" s="1"/>
  <c r="C669" i="102"/>
  <c r="D669" i="102" s="1"/>
  <c r="C670" i="102"/>
  <c r="D670" i="102" s="1"/>
  <c r="C671" i="102"/>
  <c r="D671" i="102" s="1"/>
  <c r="C672" i="102"/>
  <c r="D672" i="102" s="1"/>
  <c r="C673" i="102"/>
  <c r="D673" i="102" s="1"/>
  <c r="C674" i="102"/>
  <c r="D674" i="102" s="1"/>
  <c r="C675" i="102"/>
  <c r="D675" i="102" s="1"/>
  <c r="C676" i="102"/>
  <c r="D676" i="102" s="1"/>
  <c r="C677" i="102"/>
  <c r="D677" i="102" s="1"/>
  <c r="C678" i="102"/>
  <c r="D678" i="102" s="1"/>
  <c r="C679" i="102"/>
  <c r="D679" i="102" s="1"/>
  <c r="C680" i="102"/>
  <c r="D680" i="102" s="1"/>
  <c r="C681" i="102"/>
  <c r="D681" i="102" s="1"/>
  <c r="C682" i="102"/>
  <c r="D682" i="102" s="1"/>
  <c r="C683" i="102"/>
  <c r="D683" i="102" s="1"/>
  <c r="C684" i="102"/>
  <c r="D684" i="102" s="1"/>
  <c r="C685" i="102"/>
  <c r="D685" i="102" s="1"/>
  <c r="C686" i="102"/>
  <c r="D686" i="102" s="1"/>
  <c r="C687" i="102"/>
  <c r="D687" i="102" s="1"/>
  <c r="C688" i="102"/>
  <c r="D688" i="102" s="1"/>
  <c r="C689" i="102"/>
  <c r="D689" i="102" s="1"/>
  <c r="C690" i="102"/>
  <c r="D690" i="102" s="1"/>
  <c r="C691" i="102"/>
  <c r="D691" i="102" s="1"/>
  <c r="C692" i="102"/>
  <c r="D692" i="102" s="1"/>
  <c r="C693" i="102"/>
  <c r="D693" i="102" s="1"/>
  <c r="C694" i="102"/>
  <c r="D694" i="102" s="1"/>
  <c r="C695" i="102"/>
  <c r="D695" i="102" s="1"/>
  <c r="C696" i="102"/>
  <c r="D696" i="102" s="1"/>
  <c r="C697" i="102"/>
  <c r="D697" i="102" s="1"/>
  <c r="C698" i="102"/>
  <c r="D698" i="102" s="1"/>
  <c r="C699" i="102"/>
  <c r="D699" i="102" s="1"/>
  <c r="C700" i="102"/>
  <c r="D700" i="102" s="1"/>
  <c r="C701" i="102"/>
  <c r="D701" i="102" s="1"/>
  <c r="C702" i="102"/>
  <c r="D702" i="102" s="1"/>
  <c r="C703" i="102"/>
  <c r="D703" i="102" s="1"/>
  <c r="C704" i="102"/>
  <c r="D704" i="102" s="1"/>
  <c r="C705" i="102"/>
  <c r="D705" i="102" s="1"/>
  <c r="C706" i="102"/>
  <c r="D706" i="102" s="1"/>
  <c r="C707" i="102"/>
  <c r="D707" i="102" s="1"/>
  <c r="C708" i="102"/>
  <c r="D708" i="102" s="1"/>
  <c r="C709" i="102"/>
  <c r="D709" i="102" s="1"/>
  <c r="C710" i="102"/>
  <c r="D710" i="102" s="1"/>
  <c r="C711" i="102"/>
  <c r="D711" i="102" s="1"/>
  <c r="C712" i="102"/>
  <c r="D712" i="102" s="1"/>
  <c r="C713" i="102"/>
  <c r="D713" i="102" s="1"/>
  <c r="C714" i="102"/>
  <c r="D714" i="102" s="1"/>
  <c r="C715" i="102"/>
  <c r="D715" i="102" s="1"/>
  <c r="C716" i="102"/>
  <c r="D716" i="102" s="1"/>
  <c r="C717" i="102"/>
  <c r="D717" i="102" s="1"/>
  <c r="C718" i="102"/>
  <c r="D718" i="102" s="1"/>
  <c r="C719" i="102"/>
  <c r="D719" i="102" s="1"/>
  <c r="C720" i="102"/>
  <c r="D720" i="102" s="1"/>
  <c r="C721" i="102"/>
  <c r="D721" i="102" s="1"/>
  <c r="C722" i="102"/>
  <c r="D722" i="102" s="1"/>
  <c r="C723" i="102"/>
  <c r="D723" i="102" s="1"/>
  <c r="C724" i="102"/>
  <c r="D724" i="102" s="1"/>
  <c r="C725" i="102"/>
  <c r="D725" i="102" s="1"/>
  <c r="C726" i="102"/>
  <c r="D726" i="102" s="1"/>
  <c r="C727" i="102"/>
  <c r="D727" i="102" s="1"/>
  <c r="C728" i="102"/>
  <c r="D728" i="102" s="1"/>
  <c r="C729" i="102"/>
  <c r="D729" i="102" s="1"/>
  <c r="C730" i="102"/>
  <c r="D730" i="102" s="1"/>
  <c r="C731" i="102"/>
  <c r="D731" i="102" s="1"/>
  <c r="C732" i="102"/>
  <c r="D732" i="102" s="1"/>
  <c r="C733" i="102"/>
  <c r="D733" i="102" s="1"/>
  <c r="C734" i="102"/>
  <c r="D734" i="102" s="1"/>
  <c r="C735" i="102"/>
  <c r="D735" i="102" s="1"/>
  <c r="C736" i="102"/>
  <c r="D736" i="102" s="1"/>
  <c r="C737" i="102"/>
  <c r="D737" i="102" s="1"/>
  <c r="C738" i="102"/>
  <c r="D738" i="102" s="1"/>
  <c r="C739" i="102"/>
  <c r="D739" i="102" s="1"/>
  <c r="C740" i="102"/>
  <c r="D740" i="102" s="1"/>
  <c r="C741" i="102"/>
  <c r="D741" i="102" s="1"/>
  <c r="C742" i="102"/>
  <c r="D742" i="102" s="1"/>
  <c r="C743" i="102"/>
  <c r="D743" i="102" s="1"/>
  <c r="C744" i="102"/>
  <c r="D744" i="102" s="1"/>
  <c r="C745" i="102"/>
  <c r="D745" i="102" s="1"/>
  <c r="C746" i="102"/>
  <c r="D746" i="102" s="1"/>
  <c r="C747" i="102"/>
  <c r="D747" i="102" s="1"/>
  <c r="C748" i="102"/>
  <c r="D748" i="102" s="1"/>
  <c r="C749" i="102"/>
  <c r="D749" i="102" s="1"/>
  <c r="C750" i="102"/>
  <c r="D750" i="102" s="1"/>
  <c r="C751" i="102"/>
  <c r="D751" i="102" s="1"/>
  <c r="C752" i="102"/>
  <c r="D752" i="102" s="1"/>
  <c r="C753" i="102"/>
  <c r="D753" i="102" s="1"/>
  <c r="C754" i="102"/>
  <c r="D754" i="102" s="1"/>
  <c r="C755" i="102"/>
  <c r="D755" i="102" s="1"/>
  <c r="C756" i="102"/>
  <c r="D756" i="102" s="1"/>
  <c r="C757" i="102"/>
  <c r="D757" i="102" s="1"/>
  <c r="C758" i="102"/>
  <c r="D758" i="102" s="1"/>
  <c r="C759" i="102"/>
  <c r="D759" i="102" s="1"/>
  <c r="C760" i="102"/>
  <c r="D760" i="102" s="1"/>
  <c r="C761" i="102"/>
  <c r="D761" i="102" s="1"/>
  <c r="C762" i="102"/>
  <c r="D762" i="102" s="1"/>
  <c r="C763" i="102"/>
  <c r="D763" i="102" s="1"/>
  <c r="C764" i="102"/>
  <c r="D764" i="102" s="1"/>
  <c r="C765" i="102"/>
  <c r="D765" i="102" s="1"/>
  <c r="C766" i="102"/>
  <c r="D766" i="102" s="1"/>
  <c r="C767" i="102"/>
  <c r="D767" i="102" s="1"/>
  <c r="C768" i="102"/>
  <c r="D768" i="102" s="1"/>
  <c r="C769" i="102"/>
  <c r="D769" i="102" s="1"/>
  <c r="C770" i="102"/>
  <c r="D770" i="102" s="1"/>
  <c r="C771" i="102"/>
  <c r="D771" i="102" s="1"/>
  <c r="C772" i="102"/>
  <c r="D772" i="102" s="1"/>
  <c r="C773" i="102"/>
  <c r="D773" i="102" s="1"/>
  <c r="C774" i="102"/>
  <c r="D774" i="102" s="1"/>
  <c r="C775" i="102"/>
  <c r="D775" i="102" s="1"/>
  <c r="C776" i="102"/>
  <c r="D776" i="102" s="1"/>
  <c r="C777" i="102"/>
  <c r="D777" i="102" s="1"/>
  <c r="C778" i="102"/>
  <c r="D778" i="102" s="1"/>
  <c r="C779" i="102"/>
  <c r="D779" i="102" s="1"/>
  <c r="C780" i="102"/>
  <c r="D780" i="102" s="1"/>
  <c r="C781" i="102"/>
  <c r="D781" i="102" s="1"/>
  <c r="C782" i="102"/>
  <c r="D782" i="102" s="1"/>
  <c r="C783" i="102"/>
  <c r="D783" i="102" s="1"/>
  <c r="C784" i="102"/>
  <c r="D784" i="102" s="1"/>
  <c r="C785" i="102"/>
  <c r="D785" i="102" s="1"/>
  <c r="C786" i="102"/>
  <c r="D786" i="102" s="1"/>
  <c r="C787" i="102"/>
  <c r="D787" i="102" s="1"/>
  <c r="C788" i="102"/>
  <c r="D788" i="102" s="1"/>
  <c r="C789" i="102"/>
  <c r="D789" i="102" s="1"/>
  <c r="C790" i="102"/>
  <c r="D790" i="102" s="1"/>
  <c r="C791" i="102"/>
  <c r="D791" i="102" s="1"/>
  <c r="C792" i="102"/>
  <c r="D792" i="102" s="1"/>
  <c r="C793" i="102"/>
  <c r="D793" i="102" s="1"/>
  <c r="C794" i="102"/>
  <c r="D794" i="102" s="1"/>
  <c r="C795" i="102"/>
  <c r="D795" i="102" s="1"/>
  <c r="C796" i="102"/>
  <c r="D796" i="102" s="1"/>
  <c r="C797" i="102"/>
  <c r="D797" i="102" s="1"/>
  <c r="C798" i="102"/>
  <c r="D798" i="102" s="1"/>
  <c r="C799" i="102"/>
  <c r="D799" i="102" s="1"/>
  <c r="C800" i="102"/>
  <c r="D800" i="102" s="1"/>
  <c r="C801" i="102"/>
  <c r="D801" i="102" s="1"/>
  <c r="C802" i="102"/>
  <c r="D802" i="102" s="1"/>
  <c r="C803" i="102"/>
  <c r="D803" i="102" s="1"/>
  <c r="C804" i="102"/>
  <c r="D804" i="102" s="1"/>
  <c r="C805" i="102"/>
  <c r="D805" i="102" s="1"/>
  <c r="C806" i="102"/>
  <c r="D806" i="102" s="1"/>
  <c r="C807" i="102"/>
  <c r="D807" i="102" s="1"/>
  <c r="C808" i="102"/>
  <c r="D808" i="102" s="1"/>
  <c r="C809" i="102"/>
  <c r="D809" i="102" s="1"/>
  <c r="C810" i="102"/>
  <c r="D810" i="102" s="1"/>
  <c r="C811" i="102"/>
  <c r="D811" i="102" s="1"/>
  <c r="C812" i="102"/>
  <c r="D812" i="102" s="1"/>
  <c r="C813" i="102"/>
  <c r="D813" i="102" s="1"/>
  <c r="C814" i="102"/>
  <c r="D814" i="102" s="1"/>
  <c r="C815" i="102"/>
  <c r="D815" i="102" s="1"/>
  <c r="C816" i="102"/>
  <c r="D816" i="102" s="1"/>
  <c r="C817" i="102"/>
  <c r="D817" i="102" s="1"/>
  <c r="C818" i="102"/>
  <c r="D818" i="102" s="1"/>
  <c r="C819" i="102"/>
  <c r="D819" i="102" s="1"/>
  <c r="C820" i="102"/>
  <c r="D820" i="102" s="1"/>
  <c r="C821" i="102"/>
  <c r="D821" i="102" s="1"/>
  <c r="C822" i="102"/>
  <c r="D822" i="102" s="1"/>
  <c r="C823" i="102"/>
  <c r="D823" i="102" s="1"/>
  <c r="C824" i="102"/>
  <c r="D824" i="102" s="1"/>
  <c r="C825" i="102"/>
  <c r="D825" i="102" s="1"/>
  <c r="C826" i="102"/>
  <c r="D826" i="102" s="1"/>
  <c r="C827" i="102"/>
  <c r="D827" i="102" s="1"/>
  <c r="C828" i="102"/>
  <c r="D828" i="102" s="1"/>
  <c r="C829" i="102"/>
  <c r="D829" i="102" s="1"/>
  <c r="R16" i="103" l="1"/>
  <c r="S16" i="103"/>
  <c r="R416" i="103"/>
  <c r="AM552" i="94"/>
  <c r="AJ552" i="94"/>
  <c r="AM534" i="94"/>
  <c r="AJ534" i="94"/>
  <c r="R1872" i="103"/>
  <c r="R2704" i="103"/>
  <c r="R1886" i="103"/>
  <c r="R1887" i="103"/>
  <c r="R2496" i="103"/>
  <c r="R1582" i="103"/>
  <c r="R256" i="103"/>
  <c r="R1406" i="103"/>
  <c r="R2384" i="103"/>
  <c r="R1599" i="103"/>
  <c r="R2112" i="103"/>
  <c r="R1856" i="103"/>
  <c r="R3056" i="103"/>
  <c r="R2688" i="103"/>
  <c r="R1840" i="103"/>
  <c r="R2096" i="103"/>
  <c r="R2495" i="103"/>
  <c r="R2000" i="103"/>
  <c r="D3713" i="103"/>
  <c r="R3713" i="103" s="1"/>
  <c r="D3697" i="103"/>
  <c r="R3697" i="103" s="1"/>
  <c r="D3649" i="103"/>
  <c r="R3649" i="103" s="1"/>
  <c r="D3473" i="103"/>
  <c r="R3473" i="103" s="1"/>
  <c r="D3169" i="103"/>
  <c r="R3169" i="103" s="1"/>
  <c r="D3617" i="103"/>
  <c r="R3617" i="103" s="1"/>
  <c r="D3601" i="103"/>
  <c r="R3601" i="103" s="1"/>
  <c r="D3569" i="103"/>
  <c r="R3569" i="103" s="1"/>
  <c r="D3521" i="103"/>
  <c r="R3521" i="103" s="1"/>
  <c r="D3553" i="103"/>
  <c r="R3553" i="103" s="1"/>
  <c r="D3457" i="103"/>
  <c r="R3457" i="103" s="1"/>
  <c r="D3489" i="103"/>
  <c r="R3489" i="103" s="1"/>
  <c r="D3313" i="103"/>
  <c r="R3313" i="103" s="1"/>
  <c r="D3361" i="103"/>
  <c r="R3361" i="103" s="1"/>
  <c r="D3297" i="103"/>
  <c r="R3297" i="103" s="1"/>
  <c r="D3281" i="103"/>
  <c r="R3281" i="103" s="1"/>
  <c r="D3233" i="103"/>
  <c r="R3233" i="103" s="1"/>
  <c r="D3201" i="103"/>
  <c r="R3201" i="103" s="1"/>
  <c r="D3153" i="103"/>
  <c r="R3153" i="103" s="1"/>
  <c r="D3137" i="103"/>
  <c r="R3137" i="103" s="1"/>
  <c r="D321" i="103"/>
  <c r="R321" i="103" s="1"/>
  <c r="E3040" i="103"/>
  <c r="E2593" i="103"/>
  <c r="E2768" i="103"/>
  <c r="R2768" i="103" s="1"/>
  <c r="D449" i="103"/>
  <c r="R449" i="103" s="1"/>
  <c r="D161" i="103"/>
  <c r="R161" i="103" s="1"/>
  <c r="E2432" i="103"/>
  <c r="D689" i="103"/>
  <c r="R689" i="103" s="1"/>
  <c r="E2640" i="103"/>
  <c r="E2337" i="103"/>
  <c r="D529" i="103"/>
  <c r="R529" i="103" s="1"/>
  <c r="E1696" i="103"/>
  <c r="R1696" i="103" s="1"/>
  <c r="E1760" i="103"/>
  <c r="R1760" i="103" s="1"/>
  <c r="E1631" i="103"/>
  <c r="R1631" i="103" s="1"/>
  <c r="E1936" i="103"/>
  <c r="R1936" i="103" s="1"/>
  <c r="E3072" i="103"/>
  <c r="E1391" i="103"/>
  <c r="R1391" i="103" s="1"/>
  <c r="E1262" i="103"/>
  <c r="E1263" i="103" s="1"/>
  <c r="E1550" i="103"/>
  <c r="D353" i="103"/>
  <c r="R353" i="103" s="1"/>
  <c r="E1342" i="103"/>
  <c r="R1342" i="103" s="1"/>
  <c r="E2832" i="103"/>
  <c r="E2465" i="103"/>
  <c r="E2240" i="103"/>
  <c r="E3024" i="103"/>
  <c r="E1376" i="103"/>
  <c r="R1376" i="103" s="1"/>
  <c r="E2528" i="103"/>
  <c r="R2528" i="103" s="1"/>
  <c r="D625" i="103"/>
  <c r="R625" i="103" s="1"/>
  <c r="E2896" i="103"/>
  <c r="R2896" i="103" s="1"/>
  <c r="E2672" i="103"/>
  <c r="E2304" i="103"/>
  <c r="R2304" i="103" s="1"/>
  <c r="E785" i="103"/>
  <c r="E2624" i="103"/>
  <c r="E1535" i="103"/>
  <c r="R1535" i="103" s="1"/>
  <c r="D65" i="103"/>
  <c r="R65" i="103" s="1"/>
  <c r="E177" i="103"/>
  <c r="E1471" i="103"/>
  <c r="E577" i="103"/>
  <c r="E1615" i="103"/>
  <c r="D2145" i="103"/>
  <c r="R2145" i="103" s="1"/>
  <c r="E753" i="103"/>
  <c r="E1503" i="103"/>
  <c r="R1503" i="103" s="1"/>
  <c r="D369" i="103"/>
  <c r="R369" i="103" s="1"/>
  <c r="E2608" i="103"/>
  <c r="E2480" i="103"/>
  <c r="R2480" i="103" s="1"/>
  <c r="E1038" i="103"/>
  <c r="E1039" i="103" s="1"/>
  <c r="D289" i="103"/>
  <c r="R289" i="103" s="1"/>
  <c r="E3008" i="103"/>
  <c r="R3008" i="103" s="1"/>
  <c r="D193" i="103"/>
  <c r="R193" i="103" s="1"/>
  <c r="E2737" i="103"/>
  <c r="E1294" i="103"/>
  <c r="E1310" i="103"/>
  <c r="D113" i="103"/>
  <c r="R113" i="103" s="1"/>
  <c r="D481" i="103"/>
  <c r="R481" i="103" s="1"/>
  <c r="D225" i="103"/>
  <c r="R225" i="103" s="1"/>
  <c r="E2128" i="103"/>
  <c r="E1519" i="103"/>
  <c r="R1519" i="103" s="1"/>
  <c r="E1920" i="103"/>
  <c r="R1920" i="103" s="1"/>
  <c r="E1968" i="103"/>
  <c r="R1968" i="103" s="1"/>
  <c r="E2864" i="103"/>
  <c r="E1984" i="103"/>
  <c r="E3104" i="103"/>
  <c r="E2032" i="103"/>
  <c r="R2032" i="103" s="1"/>
  <c r="E33" i="103"/>
  <c r="E2512" i="103"/>
  <c r="R2512" i="103" s="1"/>
  <c r="E1648" i="103"/>
  <c r="R1648" i="103" s="1"/>
  <c r="E2576" i="103"/>
  <c r="E2416" i="103"/>
  <c r="E2752" i="103"/>
  <c r="E1792" i="103"/>
  <c r="E1680" i="103"/>
  <c r="E2848" i="103"/>
  <c r="R2848" i="103" s="1"/>
  <c r="D844" i="103"/>
  <c r="R844" i="103" s="1"/>
  <c r="E1150" i="103"/>
  <c r="E1182" i="103"/>
  <c r="E1183" i="103" s="1"/>
  <c r="R1183" i="103" s="1"/>
  <c r="D1324" i="103"/>
  <c r="R1324" i="103" s="1"/>
  <c r="D241" i="103"/>
  <c r="R241" i="103" s="1"/>
  <c r="E910" i="103"/>
  <c r="D2993" i="103"/>
  <c r="R2993" i="103" s="1"/>
  <c r="E97" i="103"/>
  <c r="E641" i="103"/>
  <c r="E1712" i="103"/>
  <c r="R1712" i="103" s="1"/>
  <c r="E2976" i="103"/>
  <c r="R2976" i="103" s="1"/>
  <c r="E305" i="103"/>
  <c r="E2256" i="103"/>
  <c r="E1487" i="103"/>
  <c r="R1487" i="103" s="1"/>
  <c r="D593" i="103"/>
  <c r="R593" i="103" s="1"/>
  <c r="E2064" i="103"/>
  <c r="R2064" i="103" s="1"/>
  <c r="E1743" i="103"/>
  <c r="R1743" i="103" s="1"/>
  <c r="E1102" i="103"/>
  <c r="E1584" i="103"/>
  <c r="E1585" i="103" s="1"/>
  <c r="E1246" i="103"/>
  <c r="E1278" i="103"/>
  <c r="E1279" i="103" s="1"/>
  <c r="D81" i="103"/>
  <c r="R81" i="103" s="1"/>
  <c r="E1567" i="103"/>
  <c r="R1567" i="103" s="1"/>
  <c r="D609" i="103"/>
  <c r="R609" i="103" s="1"/>
  <c r="E2544" i="103"/>
  <c r="R2544" i="103" s="1"/>
  <c r="E1904" i="103"/>
  <c r="R1904" i="103" s="1"/>
  <c r="E433" i="103"/>
  <c r="D497" i="103"/>
  <c r="R497" i="103" s="1"/>
  <c r="E2048" i="103"/>
  <c r="R2048" i="103" s="1"/>
  <c r="E2016" i="103"/>
  <c r="R2016" i="103" s="1"/>
  <c r="E2272" i="103"/>
  <c r="R2272" i="103" s="1"/>
  <c r="E2928" i="103"/>
  <c r="R2928" i="103" s="1"/>
  <c r="E2288" i="103"/>
  <c r="E17" i="103"/>
  <c r="E2192" i="103"/>
  <c r="R2192" i="103" s="1"/>
  <c r="E2816" i="103"/>
  <c r="R2816" i="103" s="1"/>
  <c r="D561" i="103"/>
  <c r="R561" i="103" s="1"/>
  <c r="E1824" i="103"/>
  <c r="E2224" i="103"/>
  <c r="R2224" i="103" s="1"/>
  <c r="E1727" i="103"/>
  <c r="R1727" i="103" s="1"/>
  <c r="E1230" i="103"/>
  <c r="D988" i="103"/>
  <c r="R988" i="103" s="1"/>
  <c r="E2368" i="103"/>
  <c r="R2368" i="103" s="1"/>
  <c r="E657" i="103"/>
  <c r="E2177" i="103"/>
  <c r="D2401" i="103"/>
  <c r="R2401" i="103" s="1"/>
  <c r="D876" i="103"/>
  <c r="R876" i="103" s="1"/>
  <c r="D545" i="103"/>
  <c r="R545" i="103" s="1"/>
  <c r="E1664" i="103"/>
  <c r="R1664" i="103" s="1"/>
  <c r="E2800" i="103"/>
  <c r="E769" i="103"/>
  <c r="E2720" i="103"/>
  <c r="E1070" i="103"/>
  <c r="E1198" i="103"/>
  <c r="E1199" i="103" s="1"/>
  <c r="E1408" i="103"/>
  <c r="E1409" i="103" s="1"/>
  <c r="D385" i="103"/>
  <c r="R385" i="103" s="1"/>
  <c r="E1086" i="103"/>
  <c r="D2001" i="103"/>
  <c r="R2001" i="103" s="1"/>
  <c r="E273" i="103"/>
  <c r="E2880" i="103"/>
  <c r="E2784" i="103"/>
  <c r="E1455" i="103"/>
  <c r="R1455" i="103" s="1"/>
  <c r="E1808" i="103"/>
  <c r="E721" i="103"/>
  <c r="E1952" i="103"/>
  <c r="R1952" i="103" s="1"/>
  <c r="E2208" i="103"/>
  <c r="E2656" i="103"/>
  <c r="E2912" i="103"/>
  <c r="R2912" i="103" s="1"/>
  <c r="E2944" i="103"/>
  <c r="R2944" i="103" s="1"/>
  <c r="E337" i="103"/>
  <c r="E1439" i="103"/>
  <c r="R1439" i="103" s="1"/>
  <c r="E2080" i="103"/>
  <c r="R2080" i="103" s="1"/>
  <c r="E401" i="103"/>
  <c r="E1775" i="103"/>
  <c r="R1775" i="103" s="1"/>
  <c r="E209" i="103"/>
  <c r="E2448" i="103"/>
  <c r="R2448" i="103" s="1"/>
  <c r="E2560" i="103"/>
  <c r="E3120" i="103"/>
  <c r="E2960" i="103"/>
  <c r="R2960" i="103" s="1"/>
  <c r="D737" i="103"/>
  <c r="R737" i="103" s="1"/>
  <c r="E2352" i="103"/>
  <c r="R2352" i="103" s="1"/>
  <c r="E3088" i="103"/>
  <c r="E2160" i="103"/>
  <c r="E2320" i="103"/>
  <c r="R2320" i="103" s="1"/>
  <c r="E2497" i="103"/>
  <c r="E257" i="103"/>
  <c r="D1212" i="103"/>
  <c r="R1212" i="103" s="1"/>
  <c r="D1356" i="103"/>
  <c r="R1356" i="103" s="1"/>
  <c r="E1166" i="103"/>
  <c r="E1118" i="103"/>
  <c r="E1134" i="103"/>
  <c r="E417" i="103"/>
  <c r="E989" i="103"/>
  <c r="E3057" i="103"/>
  <c r="E2705" i="103"/>
  <c r="E1213" i="103"/>
  <c r="E877" i="103"/>
  <c r="E2385" i="103"/>
  <c r="E2689" i="103"/>
  <c r="E2097" i="103"/>
  <c r="E2113" i="103"/>
  <c r="E926" i="103"/>
  <c r="E1888" i="103"/>
  <c r="E1873" i="103"/>
  <c r="E1841" i="103"/>
  <c r="E1857" i="103"/>
  <c r="E1600" i="103"/>
  <c r="E1424" i="103"/>
  <c r="E1357" i="103"/>
  <c r="E1325" i="103"/>
  <c r="E1295" i="103"/>
  <c r="E1247" i="103"/>
  <c r="E1054" i="103"/>
  <c r="E1022" i="103"/>
  <c r="E1006" i="103"/>
  <c r="E974" i="103"/>
  <c r="E958" i="103"/>
  <c r="E942" i="103"/>
  <c r="E894" i="103"/>
  <c r="E862" i="103"/>
  <c r="E845" i="103"/>
  <c r="E830" i="103"/>
  <c r="E814" i="103"/>
  <c r="E798" i="103"/>
  <c r="I1372" i="92"/>
  <c r="I1308" i="92"/>
  <c r="I1267" i="92"/>
  <c r="I1261" i="92"/>
  <c r="I1251" i="92"/>
  <c r="I1246" i="92"/>
  <c r="I1240" i="92"/>
  <c r="I1213" i="92"/>
  <c r="I1147" i="92"/>
  <c r="I1022" i="92"/>
  <c r="I945" i="92"/>
  <c r="I942" i="92"/>
  <c r="I936" i="92"/>
  <c r="I918" i="92"/>
  <c r="I893" i="92"/>
  <c r="I867" i="92"/>
  <c r="I864" i="92"/>
  <c r="I858" i="92"/>
  <c r="I855" i="92"/>
  <c r="I800" i="92"/>
  <c r="I786" i="92"/>
  <c r="I648" i="92"/>
  <c r="I610" i="92"/>
  <c r="I604" i="92"/>
  <c r="I602" i="92"/>
  <c r="I567" i="92"/>
  <c r="I562" i="92"/>
  <c r="I555" i="92"/>
  <c r="I514" i="92"/>
  <c r="I502" i="92"/>
  <c r="I501" i="92"/>
  <c r="I496" i="92"/>
  <c r="I484" i="92"/>
  <c r="I448" i="92"/>
  <c r="I408" i="92"/>
  <c r="I402" i="92"/>
  <c r="I379" i="92"/>
  <c r="I376" i="92"/>
  <c r="I354" i="92"/>
  <c r="I345" i="92"/>
  <c r="I335" i="92"/>
  <c r="I308" i="92"/>
  <c r="I237" i="92"/>
  <c r="I124" i="92"/>
  <c r="I119" i="92"/>
  <c r="I96" i="92"/>
  <c r="I88" i="92"/>
  <c r="I64" i="92"/>
  <c r="I21" i="92"/>
  <c r="W552" i="94" l="1"/>
  <c r="W534" i="94"/>
  <c r="R1199" i="103"/>
  <c r="R1247" i="103"/>
  <c r="R989" i="103"/>
  <c r="R1246" i="103"/>
  <c r="R1262" i="103"/>
  <c r="R1584" i="103"/>
  <c r="R1295" i="103"/>
  <c r="R1182" i="103"/>
  <c r="R1600" i="103"/>
  <c r="R1408" i="103"/>
  <c r="R1278" i="103"/>
  <c r="R1039" i="103"/>
  <c r="R1888" i="103"/>
  <c r="R1263" i="103"/>
  <c r="R1279" i="103"/>
  <c r="R1198" i="103"/>
  <c r="R1230" i="103"/>
  <c r="E1231" i="103"/>
  <c r="R1231" i="103" s="1"/>
  <c r="E2321" i="103"/>
  <c r="E1440" i="103"/>
  <c r="R1440" i="103" s="1"/>
  <c r="E2785" i="103"/>
  <c r="E1087" i="103"/>
  <c r="R1087" i="103" s="1"/>
  <c r="E1071" i="103"/>
  <c r="R1071" i="103" s="1"/>
  <c r="E2017" i="103"/>
  <c r="D433" i="103"/>
  <c r="R433" i="103" s="1"/>
  <c r="E911" i="103"/>
  <c r="R911" i="103" s="1"/>
  <c r="E1151" i="103"/>
  <c r="R1151" i="103" s="1"/>
  <c r="E1326" i="103"/>
  <c r="D2113" i="103"/>
  <c r="R2113" i="103" s="1"/>
  <c r="E1214" i="103"/>
  <c r="E2561" i="103"/>
  <c r="D401" i="103"/>
  <c r="R401" i="103" s="1"/>
  <c r="D721" i="103"/>
  <c r="R721" i="103" s="1"/>
  <c r="E2801" i="103"/>
  <c r="D657" i="103"/>
  <c r="R657" i="103" s="1"/>
  <c r="E2289" i="103"/>
  <c r="D641" i="103"/>
  <c r="R641" i="103" s="1"/>
  <c r="E1681" i="103"/>
  <c r="E1985" i="103"/>
  <c r="D2737" i="103"/>
  <c r="R2737" i="103" s="1"/>
  <c r="E1616" i="103"/>
  <c r="D785" i="103"/>
  <c r="R785" i="103" s="1"/>
  <c r="E2833" i="103"/>
  <c r="E2769" i="103"/>
  <c r="E1905" i="103"/>
  <c r="E2577" i="103"/>
  <c r="D33" i="103"/>
  <c r="R33" i="103" s="1"/>
  <c r="I26" i="103"/>
  <c r="E2305" i="103"/>
  <c r="E1632" i="103"/>
  <c r="R1632" i="103" s="1"/>
  <c r="D337" i="103"/>
  <c r="R337" i="103" s="1"/>
  <c r="E2657" i="103"/>
  <c r="E2881" i="103"/>
  <c r="E1665" i="103"/>
  <c r="E2193" i="103"/>
  <c r="D1857" i="103"/>
  <c r="R1857" i="103" s="1"/>
  <c r="D2097" i="103"/>
  <c r="R2097" i="103" s="1"/>
  <c r="D2705" i="103"/>
  <c r="R2705" i="103" s="1"/>
  <c r="E1167" i="103"/>
  <c r="R1167" i="103" s="1"/>
  <c r="E2161" i="103"/>
  <c r="E2449" i="103"/>
  <c r="E2945" i="103"/>
  <c r="E2369" i="103"/>
  <c r="E1825" i="103"/>
  <c r="E2929" i="103"/>
  <c r="E1568" i="103"/>
  <c r="R1568" i="103" s="1"/>
  <c r="E1103" i="103"/>
  <c r="R1103" i="103" s="1"/>
  <c r="E2977" i="103"/>
  <c r="E1793" i="103"/>
  <c r="E2865" i="103"/>
  <c r="E1520" i="103"/>
  <c r="R1520" i="103" s="1"/>
  <c r="E2481" i="103"/>
  <c r="E1504" i="103"/>
  <c r="R1504" i="103" s="1"/>
  <c r="D577" i="103"/>
  <c r="R577" i="103" s="1"/>
  <c r="E3025" i="103"/>
  <c r="E1343" i="103"/>
  <c r="R1343" i="103" s="1"/>
  <c r="E1392" i="103"/>
  <c r="R1392" i="103" s="1"/>
  <c r="E1761" i="103"/>
  <c r="D2337" i="103"/>
  <c r="R2337" i="103" s="1"/>
  <c r="E2433" i="103"/>
  <c r="E2961" i="103"/>
  <c r="E2209" i="103"/>
  <c r="E1809" i="103"/>
  <c r="D273" i="103"/>
  <c r="R273" i="103" s="1"/>
  <c r="E2721" i="103"/>
  <c r="D17" i="103"/>
  <c r="R17" i="103" s="1"/>
  <c r="E2049" i="103"/>
  <c r="E1488" i="103"/>
  <c r="R1488" i="103" s="1"/>
  <c r="D97" i="103"/>
  <c r="R97" i="103" s="1"/>
  <c r="E1649" i="103"/>
  <c r="E2033" i="103"/>
  <c r="E1536" i="103"/>
  <c r="R1536" i="103" s="1"/>
  <c r="E2529" i="103"/>
  <c r="D2593" i="103"/>
  <c r="R2593" i="103" s="1"/>
  <c r="D1841" i="103"/>
  <c r="R1841" i="103" s="1"/>
  <c r="D2689" i="103"/>
  <c r="R2689" i="103" s="1"/>
  <c r="D3057" i="103"/>
  <c r="R3057" i="103" s="1"/>
  <c r="E3089" i="103"/>
  <c r="E2081" i="103"/>
  <c r="E2273" i="103"/>
  <c r="E1744" i="103"/>
  <c r="R1744" i="103" s="1"/>
  <c r="E1969" i="103"/>
  <c r="E2129" i="103"/>
  <c r="E1311" i="103"/>
  <c r="R1311" i="103" s="1"/>
  <c r="E3009" i="103"/>
  <c r="D753" i="103"/>
  <c r="R753" i="103" s="1"/>
  <c r="E2241" i="103"/>
  <c r="E3073" i="103"/>
  <c r="E927" i="103"/>
  <c r="E1135" i="103"/>
  <c r="R1135" i="103" s="1"/>
  <c r="E1953" i="103"/>
  <c r="E1456" i="103"/>
  <c r="R1456" i="103" s="1"/>
  <c r="E1728" i="103"/>
  <c r="R1728" i="103" s="1"/>
  <c r="E2817" i="103"/>
  <c r="E2545" i="103"/>
  <c r="E2257" i="103"/>
  <c r="E1713" i="103"/>
  <c r="E2753" i="103"/>
  <c r="E1472" i="103"/>
  <c r="E2625" i="103"/>
  <c r="E2673" i="103"/>
  <c r="E3041" i="103"/>
  <c r="D2497" i="103"/>
  <c r="R2497" i="103" s="1"/>
  <c r="D209" i="103"/>
  <c r="R209" i="103" s="1"/>
  <c r="D1873" i="103"/>
  <c r="R1873" i="103" s="1"/>
  <c r="D2385" i="103"/>
  <c r="R2385" i="103" s="1"/>
  <c r="E2353" i="103"/>
  <c r="E3121" i="103"/>
  <c r="E2913" i="103"/>
  <c r="D769" i="103"/>
  <c r="R769" i="103" s="1"/>
  <c r="D2177" i="103"/>
  <c r="R2177" i="103" s="1"/>
  <c r="E2225" i="103"/>
  <c r="E2065" i="103"/>
  <c r="D305" i="103"/>
  <c r="R305" i="103" s="1"/>
  <c r="E2849" i="103"/>
  <c r="E2513" i="103"/>
  <c r="E3105" i="103"/>
  <c r="E2609" i="103"/>
  <c r="E2897" i="103"/>
  <c r="D2465" i="103"/>
  <c r="R2465" i="103" s="1"/>
  <c r="E1551" i="103"/>
  <c r="R1551" i="103" s="1"/>
  <c r="E1937" i="103"/>
  <c r="E1697" i="103"/>
  <c r="E2641" i="103"/>
  <c r="E1358" i="103"/>
  <c r="D1585" i="103"/>
  <c r="R1585" i="103" s="1"/>
  <c r="D417" i="103"/>
  <c r="R417" i="103" s="1"/>
  <c r="E943" i="103"/>
  <c r="D257" i="103"/>
  <c r="R257" i="103" s="1"/>
  <c r="D1409" i="103"/>
  <c r="R1409" i="103" s="1"/>
  <c r="E1119" i="103"/>
  <c r="R1119" i="103" s="1"/>
  <c r="E1776" i="103"/>
  <c r="R1776" i="103" s="1"/>
  <c r="E2417" i="103"/>
  <c r="E1921" i="103"/>
  <c r="D177" i="103"/>
  <c r="R177" i="103" s="1"/>
  <c r="E1377" i="103"/>
  <c r="E1040" i="103"/>
  <c r="E1184" i="103"/>
  <c r="R1184" i="103" s="1"/>
  <c r="E878" i="103"/>
  <c r="E990" i="103"/>
  <c r="E1889" i="103"/>
  <c r="E1601" i="103"/>
  <c r="E1425" i="103"/>
  <c r="E1296" i="103"/>
  <c r="E1280" i="103"/>
  <c r="E1264" i="103"/>
  <c r="E1248" i="103"/>
  <c r="E1232" i="103"/>
  <c r="R1232" i="103" s="1"/>
  <c r="E1200" i="103"/>
  <c r="E1055" i="103"/>
  <c r="E1023" i="103"/>
  <c r="E1007" i="103"/>
  <c r="E975" i="103"/>
  <c r="E959" i="103"/>
  <c r="E895" i="103"/>
  <c r="E863" i="103"/>
  <c r="E846" i="103"/>
  <c r="E831" i="103"/>
  <c r="E815" i="103"/>
  <c r="E799" i="103"/>
  <c r="X372" i="94"/>
  <c r="X371" i="94"/>
  <c r="X370" i="94"/>
  <c r="X369" i="94"/>
  <c r="X368" i="94"/>
  <c r="X367" i="94"/>
  <c r="X366" i="94"/>
  <c r="X365" i="94"/>
  <c r="X364" i="94"/>
  <c r="X363" i="94"/>
  <c r="X362" i="94"/>
  <c r="X361" i="94"/>
  <c r="X360" i="94"/>
  <c r="X359" i="94"/>
  <c r="X358" i="94"/>
  <c r="X357" i="94"/>
  <c r="X356" i="94"/>
  <c r="X355" i="94"/>
  <c r="X354" i="94"/>
  <c r="X353" i="94"/>
  <c r="X352" i="94"/>
  <c r="X351" i="94"/>
  <c r="X350" i="94"/>
  <c r="X349" i="94"/>
  <c r="X348" i="94"/>
  <c r="X347" i="94"/>
  <c r="X346" i="94"/>
  <c r="X345" i="94"/>
  <c r="X344" i="94"/>
  <c r="X343" i="94"/>
  <c r="X342" i="94"/>
  <c r="X341" i="94"/>
  <c r="X340" i="94"/>
  <c r="X339" i="94"/>
  <c r="X338" i="94"/>
  <c r="X337" i="94"/>
  <c r="X336" i="94"/>
  <c r="X335" i="94"/>
  <c r="X334" i="94"/>
  <c r="X333" i="94"/>
  <c r="X332" i="94"/>
  <c r="X331" i="94"/>
  <c r="X330" i="94"/>
  <c r="X329" i="94"/>
  <c r="X328" i="94"/>
  <c r="X327" i="94"/>
  <c r="X326" i="94"/>
  <c r="X325" i="94"/>
  <c r="X324" i="94"/>
  <c r="X323" i="94"/>
  <c r="X322" i="94"/>
  <c r="X321" i="94"/>
  <c r="X320" i="94"/>
  <c r="X319" i="94"/>
  <c r="X318" i="94"/>
  <c r="X317" i="94"/>
  <c r="X316" i="94"/>
  <c r="X315" i="94"/>
  <c r="X314" i="94"/>
  <c r="X313" i="94"/>
  <c r="X312" i="94"/>
  <c r="X311" i="94"/>
  <c r="X310" i="94"/>
  <c r="X309" i="94"/>
  <c r="X308" i="94"/>
  <c r="X307" i="94"/>
  <c r="X306" i="94"/>
  <c r="X305" i="94"/>
  <c r="X304" i="94"/>
  <c r="X303" i="94"/>
  <c r="X302" i="94"/>
  <c r="X301" i="94"/>
  <c r="X300" i="94"/>
  <c r="X299" i="94"/>
  <c r="X298" i="94"/>
  <c r="X297" i="94"/>
  <c r="X296" i="94"/>
  <c r="X295" i="94"/>
  <c r="X294" i="94"/>
  <c r="X293" i="94"/>
  <c r="X292" i="94"/>
  <c r="X291" i="94"/>
  <c r="X290" i="94"/>
  <c r="X289" i="94"/>
  <c r="X288" i="94"/>
  <c r="X287" i="94"/>
  <c r="X286" i="94"/>
  <c r="X285" i="94"/>
  <c r="X284" i="94"/>
  <c r="X283" i="94"/>
  <c r="X282" i="94"/>
  <c r="X281" i="94"/>
  <c r="X280" i="94"/>
  <c r="X279" i="94"/>
  <c r="X278" i="94"/>
  <c r="X277" i="94"/>
  <c r="X276" i="94"/>
  <c r="X275" i="94"/>
  <c r="X274" i="94"/>
  <c r="X273" i="94"/>
  <c r="X272" i="94"/>
  <c r="X271" i="94"/>
  <c r="X270" i="94"/>
  <c r="X269" i="94"/>
  <c r="X268" i="94"/>
  <c r="X267" i="94"/>
  <c r="X266" i="94"/>
  <c r="X265" i="94"/>
  <c r="X264" i="94"/>
  <c r="X263" i="94"/>
  <c r="X262" i="94"/>
  <c r="X261" i="94"/>
  <c r="X260" i="94"/>
  <c r="X259" i="94"/>
  <c r="X258" i="94"/>
  <c r="X257" i="94"/>
  <c r="X256" i="94"/>
  <c r="X255" i="94"/>
  <c r="X254" i="94"/>
  <c r="X253" i="94"/>
  <c r="X252" i="94"/>
  <c r="X251" i="94"/>
  <c r="X250" i="94"/>
  <c r="X249" i="94"/>
  <c r="X248" i="94"/>
  <c r="X247" i="94"/>
  <c r="X246" i="94"/>
  <c r="X245" i="94"/>
  <c r="X244" i="94"/>
  <c r="X243" i="94"/>
  <c r="X242" i="94"/>
  <c r="X241" i="94"/>
  <c r="X240" i="94"/>
  <c r="X239" i="94"/>
  <c r="X238" i="94"/>
  <c r="X237" i="94"/>
  <c r="X236" i="94"/>
  <c r="X235" i="94"/>
  <c r="X234" i="94"/>
  <c r="X233" i="94"/>
  <c r="X232" i="94"/>
  <c r="X231" i="94"/>
  <c r="X230" i="94"/>
  <c r="X229" i="94"/>
  <c r="X228" i="94"/>
  <c r="X227" i="94"/>
  <c r="X226" i="94"/>
  <c r="X225" i="94"/>
  <c r="X224" i="94"/>
  <c r="X223" i="94"/>
  <c r="X222" i="94"/>
  <c r="X221" i="94"/>
  <c r="X220" i="94"/>
  <c r="X219" i="94"/>
  <c r="X218" i="94"/>
  <c r="X217" i="94"/>
  <c r="X216" i="94"/>
  <c r="X215" i="94"/>
  <c r="X214" i="94"/>
  <c r="X213" i="94"/>
  <c r="X212" i="94"/>
  <c r="X211" i="94"/>
  <c r="X210" i="94"/>
  <c r="X209" i="94"/>
  <c r="X208" i="94"/>
  <c r="X207" i="94"/>
  <c r="X206" i="94"/>
  <c r="X205" i="94"/>
  <c r="X204" i="94"/>
  <c r="X203" i="94"/>
  <c r="X202" i="94"/>
  <c r="X201" i="94"/>
  <c r="X200" i="94"/>
  <c r="X199" i="94"/>
  <c r="X198" i="94"/>
  <c r="X197" i="94"/>
  <c r="X196" i="94"/>
  <c r="X195" i="94"/>
  <c r="X194" i="94"/>
  <c r="X193" i="94"/>
  <c r="X192" i="94"/>
  <c r="X191" i="94"/>
  <c r="X190" i="94"/>
  <c r="X189" i="94"/>
  <c r="X188" i="94"/>
  <c r="X187" i="94"/>
  <c r="X186" i="94"/>
  <c r="X185" i="94"/>
  <c r="X184" i="94"/>
  <c r="X183" i="94"/>
  <c r="X182" i="94"/>
  <c r="X181" i="94"/>
  <c r="X180" i="94"/>
  <c r="X179" i="94"/>
  <c r="X178" i="94"/>
  <c r="X177" i="94"/>
  <c r="X176" i="94"/>
  <c r="X175" i="94"/>
  <c r="X174" i="94"/>
  <c r="X173" i="94"/>
  <c r="X172" i="94"/>
  <c r="X171" i="94"/>
  <c r="X170" i="94"/>
  <c r="X169" i="94"/>
  <c r="X168" i="94"/>
  <c r="X167" i="94"/>
  <c r="X166" i="94"/>
  <c r="X165" i="94"/>
  <c r="X164" i="94"/>
  <c r="X163" i="94"/>
  <c r="X162" i="94"/>
  <c r="X161" i="94"/>
  <c r="X160" i="94"/>
  <c r="X159" i="94"/>
  <c r="X158" i="94"/>
  <c r="X157" i="94"/>
  <c r="X156" i="94"/>
  <c r="X155" i="94"/>
  <c r="X154" i="94"/>
  <c r="X153" i="94"/>
  <c r="X152" i="94"/>
  <c r="X151" i="94"/>
  <c r="X150" i="94"/>
  <c r="X149" i="94"/>
  <c r="X148" i="94"/>
  <c r="X147" i="94"/>
  <c r="X146" i="94"/>
  <c r="X145" i="94"/>
  <c r="X144" i="94"/>
  <c r="X143" i="94"/>
  <c r="X142" i="94"/>
  <c r="X141" i="94"/>
  <c r="X140" i="94"/>
  <c r="X139" i="94"/>
  <c r="X138" i="94"/>
  <c r="X137" i="94"/>
  <c r="X136" i="94"/>
  <c r="X135" i="94"/>
  <c r="X134" i="94"/>
  <c r="X133" i="94"/>
  <c r="X132" i="94"/>
  <c r="X131" i="94"/>
  <c r="X130" i="94"/>
  <c r="X129" i="94"/>
  <c r="X128" i="94"/>
  <c r="X127" i="94"/>
  <c r="X126" i="94"/>
  <c r="X125" i="94"/>
  <c r="X124" i="94"/>
  <c r="X123" i="94"/>
  <c r="X122" i="94"/>
  <c r="X121" i="94"/>
  <c r="X120" i="94"/>
  <c r="X119" i="94"/>
  <c r="X118" i="94"/>
  <c r="X117" i="94"/>
  <c r="X116" i="94"/>
  <c r="X115" i="94"/>
  <c r="X114" i="94"/>
  <c r="X113" i="94"/>
  <c r="X112" i="94"/>
  <c r="X111" i="94"/>
  <c r="X110" i="94"/>
  <c r="X109" i="94"/>
  <c r="X108" i="94"/>
  <c r="X107" i="94"/>
  <c r="X106" i="94"/>
  <c r="X105" i="94"/>
  <c r="X104" i="94"/>
  <c r="X103" i="94"/>
  <c r="X102" i="94"/>
  <c r="X101" i="94"/>
  <c r="X100" i="94"/>
  <c r="X99" i="94"/>
  <c r="X98" i="94"/>
  <c r="X97" i="94"/>
  <c r="X96" i="94"/>
  <c r="X95" i="94"/>
  <c r="X94" i="94"/>
  <c r="X93" i="94"/>
  <c r="X92" i="94"/>
  <c r="X91" i="94"/>
  <c r="X90" i="94"/>
  <c r="X89" i="94"/>
  <c r="X88" i="94"/>
  <c r="X87" i="94"/>
  <c r="X86" i="94"/>
  <c r="X85" i="94"/>
  <c r="X84" i="94"/>
  <c r="X83" i="94"/>
  <c r="X82" i="94"/>
  <c r="X81" i="94"/>
  <c r="X80" i="94"/>
  <c r="X79" i="94"/>
  <c r="X78" i="94"/>
  <c r="X77" i="94"/>
  <c r="X76" i="94"/>
  <c r="X75" i="94"/>
  <c r="X74" i="94"/>
  <c r="X73" i="94"/>
  <c r="X72" i="94"/>
  <c r="X71" i="94"/>
  <c r="X70" i="94"/>
  <c r="X69" i="94"/>
  <c r="X68" i="94"/>
  <c r="X67" i="94"/>
  <c r="X66" i="94"/>
  <c r="X65" i="94"/>
  <c r="X64" i="94"/>
  <c r="X63" i="94"/>
  <c r="X62" i="94"/>
  <c r="X61" i="94"/>
  <c r="X60" i="94"/>
  <c r="X59" i="94"/>
  <c r="X58" i="94"/>
  <c r="X57" i="94"/>
  <c r="X56" i="94"/>
  <c r="X55" i="94"/>
  <c r="X54" i="94"/>
  <c r="X53" i="94"/>
  <c r="X52" i="94"/>
  <c r="X51" i="94"/>
  <c r="X50" i="94"/>
  <c r="X49" i="94"/>
  <c r="X48" i="94"/>
  <c r="X47" i="94"/>
  <c r="X46" i="94"/>
  <c r="X45" i="94"/>
  <c r="X44" i="94"/>
  <c r="X43" i="94"/>
  <c r="X42" i="94"/>
  <c r="X41" i="94"/>
  <c r="X40" i="94"/>
  <c r="X39" i="94"/>
  <c r="X38" i="94"/>
  <c r="X37" i="94"/>
  <c r="X36" i="94"/>
  <c r="X35" i="94"/>
  <c r="X34" i="94"/>
  <c r="X33" i="94"/>
  <c r="X32" i="94"/>
  <c r="X31" i="94"/>
  <c r="X30" i="94"/>
  <c r="X29" i="94"/>
  <c r="X28" i="94"/>
  <c r="X27" i="94"/>
  <c r="X26" i="94"/>
  <c r="X25" i="94"/>
  <c r="X24" i="94"/>
  <c r="X23" i="94"/>
  <c r="X22" i="94"/>
  <c r="X21" i="94"/>
  <c r="X20" i="94"/>
  <c r="X19" i="94"/>
  <c r="X18" i="94"/>
  <c r="X17" i="94"/>
  <c r="X16" i="94"/>
  <c r="X15" i="94"/>
  <c r="X14" i="94"/>
  <c r="X13" i="94"/>
  <c r="X12" i="94"/>
  <c r="X11" i="94"/>
  <c r="X10" i="94"/>
  <c r="X9" i="94"/>
  <c r="X8" i="94"/>
  <c r="X7" i="94"/>
  <c r="X6" i="94"/>
  <c r="X5" i="94"/>
  <c r="X4" i="94"/>
  <c r="X3" i="94"/>
  <c r="X374" i="94"/>
  <c r="X375" i="94"/>
  <c r="X373" i="94"/>
  <c r="X376" i="94"/>
  <c r="X377" i="94"/>
  <c r="X378" i="94"/>
  <c r="X379" i="94"/>
  <c r="X380" i="94"/>
  <c r="X381" i="94"/>
  <c r="X382" i="94"/>
  <c r="X383" i="94"/>
  <c r="X384" i="94"/>
  <c r="X385" i="94"/>
  <c r="X386" i="94"/>
  <c r="X387" i="94"/>
  <c r="X388" i="94"/>
  <c r="X389" i="94"/>
  <c r="X390" i="94"/>
  <c r="R799" i="103" l="1"/>
  <c r="Y26" i="103"/>
  <c r="AC26" i="103"/>
  <c r="R863" i="103"/>
  <c r="R831" i="103"/>
  <c r="R1248" i="103"/>
  <c r="R959" i="103"/>
  <c r="R1264" i="103"/>
  <c r="R1280" i="103"/>
  <c r="R1040" i="103"/>
  <c r="R1007" i="103"/>
  <c r="R1296" i="103"/>
  <c r="R1200" i="103"/>
  <c r="D2641" i="103"/>
  <c r="R2641" i="103" s="1"/>
  <c r="E1552" i="103"/>
  <c r="R1552" i="103" s="1"/>
  <c r="D2545" i="103"/>
  <c r="R2545" i="103" s="1"/>
  <c r="D3009" i="103"/>
  <c r="R3009" i="103" s="1"/>
  <c r="D1969" i="103"/>
  <c r="R1969" i="103" s="1"/>
  <c r="D2529" i="103"/>
  <c r="R2529" i="103" s="1"/>
  <c r="D1649" i="103"/>
  <c r="R1649" i="103" s="1"/>
  <c r="D3121" i="103"/>
  <c r="R3121" i="103" s="1"/>
  <c r="D2417" i="103"/>
  <c r="R2417" i="103" s="1"/>
  <c r="D3105" i="103"/>
  <c r="R3105" i="103" s="1"/>
  <c r="D3041" i="103"/>
  <c r="R3041" i="103" s="1"/>
  <c r="D2753" i="103"/>
  <c r="R2753" i="103" s="1"/>
  <c r="E1457" i="103"/>
  <c r="E928" i="103"/>
  <c r="D2081" i="103"/>
  <c r="R2081" i="103" s="1"/>
  <c r="D2049" i="103"/>
  <c r="R2049" i="103" s="1"/>
  <c r="D1809" i="103"/>
  <c r="R1809" i="103" s="1"/>
  <c r="D2433" i="103"/>
  <c r="R2433" i="103" s="1"/>
  <c r="E1505" i="103"/>
  <c r="D2449" i="103"/>
  <c r="R2449" i="103" s="1"/>
  <c r="D1665" i="103"/>
  <c r="R1665" i="103" s="1"/>
  <c r="D2769" i="103"/>
  <c r="R2769" i="103" s="1"/>
  <c r="D2785" i="103"/>
  <c r="R2785" i="103" s="1"/>
  <c r="D2513" i="103"/>
  <c r="R2513" i="103" s="1"/>
  <c r="D1889" i="103"/>
  <c r="R1889" i="103" s="1"/>
  <c r="E1185" i="103"/>
  <c r="D1377" i="103"/>
  <c r="R1377" i="103" s="1"/>
  <c r="E896" i="103"/>
  <c r="E1024" i="103"/>
  <c r="E1777" i="103"/>
  <c r="D1697" i="103"/>
  <c r="R1697" i="103" s="1"/>
  <c r="D2065" i="103"/>
  <c r="R2065" i="103" s="1"/>
  <c r="D2353" i="103"/>
  <c r="R2353" i="103" s="1"/>
  <c r="D1713" i="103"/>
  <c r="R1713" i="103" s="1"/>
  <c r="E1745" i="103"/>
  <c r="E1537" i="103"/>
  <c r="E1104" i="103"/>
  <c r="R1104" i="103" s="1"/>
  <c r="D1825" i="103"/>
  <c r="R1825" i="103" s="1"/>
  <c r="D2289" i="103"/>
  <c r="R2289" i="103" s="1"/>
  <c r="E1327" i="103"/>
  <c r="D2017" i="103"/>
  <c r="R2017" i="103" s="1"/>
  <c r="E1441" i="103"/>
  <c r="E1344" i="103"/>
  <c r="R1344" i="103" s="1"/>
  <c r="D2865" i="103"/>
  <c r="R2865" i="103" s="1"/>
  <c r="D2369" i="103"/>
  <c r="R2369" i="103" s="1"/>
  <c r="E1633" i="103"/>
  <c r="D1953" i="103"/>
  <c r="R1953" i="103" s="1"/>
  <c r="E1312" i="103"/>
  <c r="R1312" i="103" s="1"/>
  <c r="D3089" i="103"/>
  <c r="R3089" i="103" s="1"/>
  <c r="D2209" i="103"/>
  <c r="R2209" i="103" s="1"/>
  <c r="D1793" i="103"/>
  <c r="R1793" i="103" s="1"/>
  <c r="E1569" i="103"/>
  <c r="D2577" i="103"/>
  <c r="R2577" i="103" s="1"/>
  <c r="D2833" i="103"/>
  <c r="R2833" i="103" s="1"/>
  <c r="D1985" i="103"/>
  <c r="R1985" i="103" s="1"/>
  <c r="D2561" i="103"/>
  <c r="R2561" i="103" s="1"/>
  <c r="E1152" i="103"/>
  <c r="R1152" i="103" s="1"/>
  <c r="D1937" i="103"/>
  <c r="R1937" i="103" s="1"/>
  <c r="D2913" i="103"/>
  <c r="R2913" i="103" s="1"/>
  <c r="D2625" i="103"/>
  <c r="R2625" i="103" s="1"/>
  <c r="E1729" i="103"/>
  <c r="D2241" i="103"/>
  <c r="R2241" i="103" s="1"/>
  <c r="D2273" i="103"/>
  <c r="R2273" i="103" s="1"/>
  <c r="E1489" i="103"/>
  <c r="D1761" i="103"/>
  <c r="R1761" i="103" s="1"/>
  <c r="D2481" i="103"/>
  <c r="R2481" i="103" s="1"/>
  <c r="D2161" i="103"/>
  <c r="R2161" i="103" s="1"/>
  <c r="D2881" i="103"/>
  <c r="R2881" i="103" s="1"/>
  <c r="D2305" i="103"/>
  <c r="R2305" i="103" s="1"/>
  <c r="D1681" i="103"/>
  <c r="R1681" i="103" s="1"/>
  <c r="E912" i="103"/>
  <c r="R912" i="103" s="1"/>
  <c r="E1072" i="103"/>
  <c r="R1072" i="103" s="1"/>
  <c r="E1359" i="103"/>
  <c r="D2897" i="103"/>
  <c r="R2897" i="103" s="1"/>
  <c r="E976" i="103"/>
  <c r="D1601" i="103"/>
  <c r="R1601" i="103" s="1"/>
  <c r="D1921" i="103"/>
  <c r="R1921" i="103" s="1"/>
  <c r="E1120" i="103"/>
  <c r="R1120" i="103" s="1"/>
  <c r="E944" i="103"/>
  <c r="D2849" i="103"/>
  <c r="R2849" i="103" s="1"/>
  <c r="D2225" i="103"/>
  <c r="R2225" i="103" s="1"/>
  <c r="D2257" i="103"/>
  <c r="R2257" i="103" s="1"/>
  <c r="D2129" i="103"/>
  <c r="R2129" i="103" s="1"/>
  <c r="D2033" i="103"/>
  <c r="R2033" i="103" s="1"/>
  <c r="D2721" i="103"/>
  <c r="R2721" i="103" s="1"/>
  <c r="D2961" i="103"/>
  <c r="R2961" i="103" s="1"/>
  <c r="D3025" i="103"/>
  <c r="R3025" i="103" s="1"/>
  <c r="D2945" i="103"/>
  <c r="R2945" i="103" s="1"/>
  <c r="D2193" i="103"/>
  <c r="R2193" i="103" s="1"/>
  <c r="D2801" i="103"/>
  <c r="R2801" i="103" s="1"/>
  <c r="E1215" i="103"/>
  <c r="R1215" i="103" s="1"/>
  <c r="D2321" i="103"/>
  <c r="R2321" i="103" s="1"/>
  <c r="D2673" i="103"/>
  <c r="R2673" i="103" s="1"/>
  <c r="D2817" i="103"/>
  <c r="R2817" i="103" s="1"/>
  <c r="D3073" i="103"/>
  <c r="R3073" i="103" s="1"/>
  <c r="E1233" i="103"/>
  <c r="D1425" i="103"/>
  <c r="R1425" i="103" s="1"/>
  <c r="D2609" i="103"/>
  <c r="R2609" i="103" s="1"/>
  <c r="E1473" i="103"/>
  <c r="E1136" i="103"/>
  <c r="R1136" i="103" s="1"/>
  <c r="E1393" i="103"/>
  <c r="E1521" i="103"/>
  <c r="D2977" i="103"/>
  <c r="R2977" i="103" s="1"/>
  <c r="D2929" i="103"/>
  <c r="R2929" i="103" s="1"/>
  <c r="E1168" i="103"/>
  <c r="R1168" i="103" s="1"/>
  <c r="D2657" i="103"/>
  <c r="R2657" i="103" s="1"/>
  <c r="D1905" i="103"/>
  <c r="R1905" i="103" s="1"/>
  <c r="E1617" i="103"/>
  <c r="E1088" i="103"/>
  <c r="R1088" i="103" s="1"/>
  <c r="E832" i="103"/>
  <c r="E960" i="103"/>
  <c r="E864" i="103"/>
  <c r="E1008" i="103"/>
  <c r="E1041" i="103"/>
  <c r="E991" i="103"/>
  <c r="E879" i="103"/>
  <c r="E1056" i="103"/>
  <c r="E800" i="103"/>
  <c r="E1297" i="103"/>
  <c r="E1281" i="103"/>
  <c r="E1265" i="103"/>
  <c r="E1249" i="103"/>
  <c r="E1201" i="103"/>
  <c r="E847" i="103"/>
  <c r="E816" i="103"/>
  <c r="B376" i="94"/>
  <c r="V376" i="94" s="1"/>
  <c r="AR390" i="94"/>
  <c r="AQ390" i="94"/>
  <c r="AP390" i="94"/>
  <c r="AO390" i="94"/>
  <c r="AN390" i="94"/>
  <c r="AM390" i="94"/>
  <c r="AL390" i="94"/>
  <c r="AK390" i="94"/>
  <c r="AJ390" i="94"/>
  <c r="AI390" i="94"/>
  <c r="AH390" i="94"/>
  <c r="AG390" i="94"/>
  <c r="AF390" i="94"/>
  <c r="AE390" i="94"/>
  <c r="AC390" i="94"/>
  <c r="Y390" i="94"/>
  <c r="V390" i="94"/>
  <c r="AR389" i="94"/>
  <c r="AQ389" i="94"/>
  <c r="AP389" i="94"/>
  <c r="AO389" i="94"/>
  <c r="AN389" i="94"/>
  <c r="AM389" i="94"/>
  <c r="AL389" i="94"/>
  <c r="AK389" i="94"/>
  <c r="AJ389" i="94"/>
  <c r="AI389" i="94"/>
  <c r="AH389" i="94"/>
  <c r="AG389" i="94"/>
  <c r="AF389" i="94"/>
  <c r="AE389" i="94"/>
  <c r="AC389" i="94"/>
  <c r="Y389" i="94"/>
  <c r="V389" i="94"/>
  <c r="AR388" i="94"/>
  <c r="AQ388" i="94"/>
  <c r="AP388" i="94"/>
  <c r="AO388" i="94"/>
  <c r="AN388" i="94"/>
  <c r="AM388" i="94"/>
  <c r="AL388" i="94"/>
  <c r="AK388" i="94"/>
  <c r="AJ388" i="94"/>
  <c r="AI388" i="94"/>
  <c r="AH388" i="94"/>
  <c r="AG388" i="94"/>
  <c r="AF388" i="94"/>
  <c r="AE388" i="94"/>
  <c r="AC388" i="94"/>
  <c r="Y388" i="94"/>
  <c r="V388" i="94"/>
  <c r="AR387" i="94"/>
  <c r="AQ387" i="94"/>
  <c r="AP387" i="94"/>
  <c r="AO387" i="94"/>
  <c r="AN387" i="94"/>
  <c r="AM387" i="94"/>
  <c r="AL387" i="94"/>
  <c r="AK387" i="94"/>
  <c r="AJ387" i="94"/>
  <c r="AI387" i="94"/>
  <c r="AH387" i="94"/>
  <c r="AG387" i="94"/>
  <c r="AF387" i="94"/>
  <c r="AE387" i="94"/>
  <c r="AC387" i="94"/>
  <c r="Y387" i="94"/>
  <c r="V387" i="94"/>
  <c r="AR386" i="94"/>
  <c r="AQ386" i="94"/>
  <c r="AP386" i="94"/>
  <c r="AO386" i="94"/>
  <c r="AN386" i="94"/>
  <c r="AM386" i="94"/>
  <c r="AL386" i="94"/>
  <c r="AK386" i="94"/>
  <c r="AJ386" i="94"/>
  <c r="AI386" i="94"/>
  <c r="AH386" i="94"/>
  <c r="AG386" i="94"/>
  <c r="AF386" i="94"/>
  <c r="AE386" i="94"/>
  <c r="AC386" i="94"/>
  <c r="Y386" i="94"/>
  <c r="V386" i="94"/>
  <c r="AR385" i="94"/>
  <c r="AQ385" i="94"/>
  <c r="AP385" i="94"/>
  <c r="AO385" i="94"/>
  <c r="AN385" i="94"/>
  <c r="AM385" i="94"/>
  <c r="AL385" i="94"/>
  <c r="AK385" i="94"/>
  <c r="AJ385" i="94"/>
  <c r="AI385" i="94"/>
  <c r="AH385" i="94"/>
  <c r="AG385" i="94"/>
  <c r="AF385" i="94"/>
  <c r="AE385" i="94"/>
  <c r="AC385" i="94"/>
  <c r="Y385" i="94"/>
  <c r="V385" i="94"/>
  <c r="AR384" i="94"/>
  <c r="AQ384" i="94"/>
  <c r="AP384" i="94"/>
  <c r="AO384" i="94"/>
  <c r="AN384" i="94"/>
  <c r="AM384" i="94"/>
  <c r="AL384" i="94"/>
  <c r="AK384" i="94"/>
  <c r="AJ384" i="94"/>
  <c r="AI384" i="94"/>
  <c r="AH384" i="94"/>
  <c r="AG384" i="94"/>
  <c r="AF384" i="94"/>
  <c r="AE384" i="94"/>
  <c r="AC384" i="94"/>
  <c r="Y384" i="94"/>
  <c r="V384" i="94"/>
  <c r="AR383" i="94"/>
  <c r="AQ383" i="94"/>
  <c r="AP383" i="94"/>
  <c r="AO383" i="94"/>
  <c r="AN383" i="94"/>
  <c r="AM383" i="94"/>
  <c r="AL383" i="94"/>
  <c r="AK383" i="94"/>
  <c r="AJ383" i="94"/>
  <c r="AI383" i="94"/>
  <c r="AH383" i="94"/>
  <c r="AG383" i="94"/>
  <c r="AF383" i="94"/>
  <c r="AE383" i="94"/>
  <c r="AC383" i="94"/>
  <c r="Y383" i="94"/>
  <c r="V383" i="94"/>
  <c r="AR382" i="94"/>
  <c r="AQ382" i="94"/>
  <c r="AP382" i="94"/>
  <c r="AO382" i="94"/>
  <c r="AN382" i="94"/>
  <c r="AM382" i="94"/>
  <c r="AL382" i="94"/>
  <c r="AK382" i="94"/>
  <c r="AJ382" i="94"/>
  <c r="AI382" i="94"/>
  <c r="AH382" i="94"/>
  <c r="AG382" i="94"/>
  <c r="AF382" i="94"/>
  <c r="AE382" i="94"/>
  <c r="AC382" i="94"/>
  <c r="Y382" i="94"/>
  <c r="V382" i="94"/>
  <c r="AR381" i="94"/>
  <c r="AQ381" i="94"/>
  <c r="AP381" i="94"/>
  <c r="AO381" i="94"/>
  <c r="AN381" i="94"/>
  <c r="AM381" i="94"/>
  <c r="AL381" i="94"/>
  <c r="AK381" i="94"/>
  <c r="AJ381" i="94"/>
  <c r="AI381" i="94"/>
  <c r="AH381" i="94"/>
  <c r="AG381" i="94"/>
  <c r="AF381" i="94"/>
  <c r="AE381" i="94"/>
  <c r="AC381" i="94"/>
  <c r="Y381" i="94"/>
  <c r="V381" i="94"/>
  <c r="AR380" i="94"/>
  <c r="AQ380" i="94"/>
  <c r="AP380" i="94"/>
  <c r="AO380" i="94"/>
  <c r="AN380" i="94"/>
  <c r="AM380" i="94"/>
  <c r="AL380" i="94"/>
  <c r="AK380" i="94"/>
  <c r="AJ380" i="94"/>
  <c r="AI380" i="94"/>
  <c r="AH380" i="94"/>
  <c r="AG380" i="94"/>
  <c r="AF380" i="94"/>
  <c r="AE380" i="94"/>
  <c r="AC380" i="94"/>
  <c r="Y380" i="94"/>
  <c r="V380" i="94"/>
  <c r="AR379" i="94"/>
  <c r="AQ379" i="94"/>
  <c r="AP379" i="94"/>
  <c r="AO379" i="94"/>
  <c r="AN379" i="94"/>
  <c r="AM379" i="94"/>
  <c r="AL379" i="94"/>
  <c r="AK379" i="94"/>
  <c r="AJ379" i="94"/>
  <c r="AI379" i="94"/>
  <c r="AH379" i="94"/>
  <c r="AG379" i="94"/>
  <c r="AF379" i="94"/>
  <c r="AE379" i="94"/>
  <c r="AC379" i="94"/>
  <c r="Y379" i="94"/>
  <c r="V379" i="94"/>
  <c r="AR378" i="94"/>
  <c r="AQ378" i="94"/>
  <c r="AP378" i="94"/>
  <c r="AO378" i="94"/>
  <c r="AN378" i="94"/>
  <c r="AM378" i="94"/>
  <c r="AL378" i="94"/>
  <c r="AK378" i="94"/>
  <c r="AJ378" i="94"/>
  <c r="AI378" i="94"/>
  <c r="AH378" i="94"/>
  <c r="AG378" i="94"/>
  <c r="AF378" i="94"/>
  <c r="AE378" i="94"/>
  <c r="AC378" i="94"/>
  <c r="Y378" i="94"/>
  <c r="V378" i="94"/>
  <c r="AR377" i="94"/>
  <c r="AQ377" i="94"/>
  <c r="AP377" i="94"/>
  <c r="AO377" i="94"/>
  <c r="AN377" i="94"/>
  <c r="AM377" i="94"/>
  <c r="AL377" i="94"/>
  <c r="AK377" i="94"/>
  <c r="AJ377" i="94"/>
  <c r="AI377" i="94"/>
  <c r="AH377" i="94"/>
  <c r="AG377" i="94"/>
  <c r="AF377" i="94"/>
  <c r="AE377" i="94"/>
  <c r="AC377" i="94"/>
  <c r="Y377" i="94"/>
  <c r="V377" i="94"/>
  <c r="AR376" i="94"/>
  <c r="AQ376" i="94"/>
  <c r="AP376" i="94"/>
  <c r="AO376" i="94"/>
  <c r="Y376" i="94" s="1"/>
  <c r="AN376" i="94"/>
  <c r="AM376" i="94"/>
  <c r="AL376" i="94"/>
  <c r="AK376" i="94"/>
  <c r="AJ376" i="94"/>
  <c r="AI376" i="94"/>
  <c r="AH376" i="94"/>
  <c r="AG376" i="94"/>
  <c r="AF376" i="94"/>
  <c r="AE376" i="94"/>
  <c r="AC376" i="94"/>
  <c r="AR375" i="94"/>
  <c r="AQ375" i="94"/>
  <c r="AP375" i="94"/>
  <c r="AO375" i="94"/>
  <c r="AN375" i="94"/>
  <c r="AM375" i="94"/>
  <c r="AL375" i="94"/>
  <c r="AK375" i="94"/>
  <c r="AJ375" i="94"/>
  <c r="AI375" i="94"/>
  <c r="AH375" i="94"/>
  <c r="AG375" i="94"/>
  <c r="AF375" i="94"/>
  <c r="AE375" i="94"/>
  <c r="AC375" i="94"/>
  <c r="V375" i="94"/>
  <c r="AR374" i="94"/>
  <c r="AQ374" i="94"/>
  <c r="AP374" i="94"/>
  <c r="AO374" i="94"/>
  <c r="AN374" i="94"/>
  <c r="AM374" i="94"/>
  <c r="AL374" i="94"/>
  <c r="AK374" i="94"/>
  <c r="AJ374" i="94"/>
  <c r="AI374" i="94"/>
  <c r="AH374" i="94"/>
  <c r="AG374" i="94"/>
  <c r="AF374" i="94"/>
  <c r="AE374" i="94"/>
  <c r="AC374" i="94"/>
  <c r="V374" i="94"/>
  <c r="AR373" i="94"/>
  <c r="AQ373" i="94"/>
  <c r="AP373" i="94"/>
  <c r="AO373" i="94"/>
  <c r="AN373" i="94"/>
  <c r="AM373" i="94"/>
  <c r="AL373" i="94"/>
  <c r="AK373" i="94"/>
  <c r="AJ373" i="94"/>
  <c r="AI373" i="94"/>
  <c r="AH373" i="94"/>
  <c r="AG373" i="94"/>
  <c r="AF373" i="94"/>
  <c r="AE373" i="94"/>
  <c r="AC373" i="94"/>
  <c r="V373" i="94"/>
  <c r="AR372" i="94"/>
  <c r="AQ372" i="94"/>
  <c r="AP372" i="94"/>
  <c r="AO372" i="94"/>
  <c r="AN372" i="94"/>
  <c r="AM372" i="94"/>
  <c r="AL372" i="94"/>
  <c r="AK372" i="94"/>
  <c r="AJ372" i="94"/>
  <c r="AI372" i="94"/>
  <c r="AH372" i="94"/>
  <c r="AG372" i="94"/>
  <c r="AF372" i="94"/>
  <c r="AE372" i="94"/>
  <c r="AC372" i="94"/>
  <c r="Y372" i="94"/>
  <c r="V372" i="94"/>
  <c r="AR371" i="94"/>
  <c r="AQ371" i="94"/>
  <c r="AP371" i="94"/>
  <c r="AO371" i="94"/>
  <c r="AN371" i="94"/>
  <c r="AM371" i="94"/>
  <c r="AL371" i="94"/>
  <c r="AK371" i="94"/>
  <c r="AJ371" i="94"/>
  <c r="AI371" i="94"/>
  <c r="AH371" i="94"/>
  <c r="AG371" i="94"/>
  <c r="AF371" i="94"/>
  <c r="AE371" i="94"/>
  <c r="AC371" i="94"/>
  <c r="Y371" i="94"/>
  <c r="V371" i="94"/>
  <c r="AR370" i="94"/>
  <c r="AQ370" i="94"/>
  <c r="AP370" i="94"/>
  <c r="AO370" i="94"/>
  <c r="AN370" i="94"/>
  <c r="AM370" i="94"/>
  <c r="AL370" i="94"/>
  <c r="AK370" i="94"/>
  <c r="AJ370" i="94"/>
  <c r="AI370" i="94"/>
  <c r="AH370" i="94"/>
  <c r="AG370" i="94"/>
  <c r="AF370" i="94"/>
  <c r="AE370" i="94"/>
  <c r="AC370" i="94"/>
  <c r="Y370" i="94"/>
  <c r="V370" i="94"/>
  <c r="AR369" i="94"/>
  <c r="AQ369" i="94"/>
  <c r="AP369" i="94"/>
  <c r="AO369" i="94"/>
  <c r="AN369" i="94"/>
  <c r="AM369" i="94"/>
  <c r="AL369" i="94"/>
  <c r="AK369" i="94"/>
  <c r="AJ369" i="94"/>
  <c r="AI369" i="94"/>
  <c r="AH369" i="94"/>
  <c r="AG369" i="94"/>
  <c r="AF369" i="94"/>
  <c r="AE369" i="94"/>
  <c r="AC369" i="94"/>
  <c r="Y369" i="94"/>
  <c r="V369" i="94"/>
  <c r="AR368" i="94"/>
  <c r="AQ368" i="94"/>
  <c r="AP368" i="94"/>
  <c r="AO368" i="94"/>
  <c r="AN368" i="94"/>
  <c r="AM368" i="94"/>
  <c r="AL368" i="94"/>
  <c r="AK368" i="94"/>
  <c r="AJ368" i="94"/>
  <c r="AI368" i="94"/>
  <c r="AH368" i="94"/>
  <c r="AG368" i="94"/>
  <c r="AF368" i="94"/>
  <c r="AE368" i="94"/>
  <c r="AC368" i="94"/>
  <c r="Y368" i="94"/>
  <c r="V368" i="94"/>
  <c r="AR367" i="94"/>
  <c r="AQ367" i="94"/>
  <c r="AP367" i="94"/>
  <c r="AO367" i="94"/>
  <c r="AN367" i="94"/>
  <c r="AM367" i="94"/>
  <c r="AL367" i="94"/>
  <c r="AK367" i="94"/>
  <c r="AJ367" i="94"/>
  <c r="AI367" i="94"/>
  <c r="AH367" i="94"/>
  <c r="AG367" i="94"/>
  <c r="AF367" i="94"/>
  <c r="AE367" i="94"/>
  <c r="AC367" i="94"/>
  <c r="Y367" i="94"/>
  <c r="V367" i="94"/>
  <c r="AR366" i="94"/>
  <c r="AQ366" i="94"/>
  <c r="AP366" i="94"/>
  <c r="AO366" i="94"/>
  <c r="AN366" i="94"/>
  <c r="AM366" i="94"/>
  <c r="AL366" i="94"/>
  <c r="AK366" i="94"/>
  <c r="AJ366" i="94"/>
  <c r="AI366" i="94"/>
  <c r="AH366" i="94"/>
  <c r="AG366" i="94"/>
  <c r="AF366" i="94"/>
  <c r="AE366" i="94"/>
  <c r="AC366" i="94"/>
  <c r="Y366" i="94"/>
  <c r="V366" i="94"/>
  <c r="AR365" i="94"/>
  <c r="AQ365" i="94"/>
  <c r="AP365" i="94"/>
  <c r="AO365" i="94"/>
  <c r="AN365" i="94"/>
  <c r="AM365" i="94"/>
  <c r="AL365" i="94"/>
  <c r="AK365" i="94"/>
  <c r="AJ365" i="94"/>
  <c r="AI365" i="94"/>
  <c r="AH365" i="94"/>
  <c r="AG365" i="94"/>
  <c r="AF365" i="94"/>
  <c r="AE365" i="94"/>
  <c r="AC365" i="94"/>
  <c r="Y365" i="94"/>
  <c r="V365" i="94"/>
  <c r="AR364" i="94"/>
  <c r="AQ364" i="94"/>
  <c r="AP364" i="94"/>
  <c r="AO364" i="94"/>
  <c r="AN364" i="94"/>
  <c r="AM364" i="94"/>
  <c r="AL364" i="94"/>
  <c r="AK364" i="94"/>
  <c r="AJ364" i="94"/>
  <c r="AI364" i="94"/>
  <c r="AH364" i="94"/>
  <c r="AG364" i="94"/>
  <c r="AF364" i="94"/>
  <c r="AE364" i="94"/>
  <c r="AC364" i="94"/>
  <c r="Y364" i="94"/>
  <c r="V364" i="94"/>
  <c r="AR363" i="94"/>
  <c r="AQ363" i="94"/>
  <c r="AP363" i="94"/>
  <c r="AO363" i="94"/>
  <c r="AN363" i="94"/>
  <c r="AM363" i="94"/>
  <c r="AL363" i="94"/>
  <c r="AK363" i="94"/>
  <c r="AJ363" i="94"/>
  <c r="AI363" i="94"/>
  <c r="AH363" i="94"/>
  <c r="AG363" i="94"/>
  <c r="AF363" i="94"/>
  <c r="AE363" i="94"/>
  <c r="AC363" i="94"/>
  <c r="Y363" i="94"/>
  <c r="V363" i="94"/>
  <c r="AR362" i="94"/>
  <c r="AQ362" i="94"/>
  <c r="AP362" i="94"/>
  <c r="AO362" i="94"/>
  <c r="AN362" i="94"/>
  <c r="AM362" i="94"/>
  <c r="AL362" i="94"/>
  <c r="AK362" i="94"/>
  <c r="AJ362" i="94"/>
  <c r="AI362" i="94"/>
  <c r="AH362" i="94"/>
  <c r="AG362" i="94"/>
  <c r="AF362" i="94"/>
  <c r="AE362" i="94"/>
  <c r="AC362" i="94"/>
  <c r="Y362" i="94"/>
  <c r="V362" i="94"/>
  <c r="AR361" i="94"/>
  <c r="AQ361" i="94"/>
  <c r="AP361" i="94"/>
  <c r="AO361" i="94"/>
  <c r="AN361" i="94"/>
  <c r="AM361" i="94"/>
  <c r="AL361" i="94"/>
  <c r="AK361" i="94"/>
  <c r="AJ361" i="94"/>
  <c r="AI361" i="94"/>
  <c r="AH361" i="94"/>
  <c r="AG361" i="94"/>
  <c r="AF361" i="94"/>
  <c r="AE361" i="94"/>
  <c r="AC361" i="94"/>
  <c r="Y361" i="94"/>
  <c r="V361" i="94"/>
  <c r="AR360" i="94"/>
  <c r="AQ360" i="94"/>
  <c r="AP360" i="94"/>
  <c r="AO360" i="94"/>
  <c r="AN360" i="94"/>
  <c r="AM360" i="94"/>
  <c r="AL360" i="94"/>
  <c r="AK360" i="94"/>
  <c r="AJ360" i="94"/>
  <c r="AI360" i="94"/>
  <c r="AH360" i="94"/>
  <c r="AG360" i="94"/>
  <c r="AF360" i="94"/>
  <c r="AE360" i="94"/>
  <c r="AC360" i="94"/>
  <c r="Y360" i="94"/>
  <c r="V360" i="94"/>
  <c r="AR359" i="94"/>
  <c r="AQ359" i="94"/>
  <c r="AP359" i="94"/>
  <c r="AO359" i="94"/>
  <c r="AN359" i="94"/>
  <c r="AM359" i="94"/>
  <c r="AL359" i="94"/>
  <c r="AK359" i="94"/>
  <c r="AJ359" i="94"/>
  <c r="AI359" i="94"/>
  <c r="AH359" i="94"/>
  <c r="AG359" i="94"/>
  <c r="AF359" i="94"/>
  <c r="AE359" i="94"/>
  <c r="AC359" i="94"/>
  <c r="Y359" i="94"/>
  <c r="V359" i="94"/>
  <c r="AR358" i="94"/>
  <c r="AQ358" i="94"/>
  <c r="AP358" i="94"/>
  <c r="AO358" i="94"/>
  <c r="AN358" i="94"/>
  <c r="Y358" i="94" s="1"/>
  <c r="AM358" i="94"/>
  <c r="AL358" i="94"/>
  <c r="AK358" i="94"/>
  <c r="AJ358" i="94"/>
  <c r="AI358" i="94"/>
  <c r="AH358" i="94"/>
  <c r="AG358" i="94"/>
  <c r="AF358" i="94"/>
  <c r="AE358" i="94"/>
  <c r="AC358" i="94"/>
  <c r="B358" i="94"/>
  <c r="V358" i="94" s="1"/>
  <c r="AR357" i="94"/>
  <c r="AQ357" i="94"/>
  <c r="AP357" i="94"/>
  <c r="Y357" i="94" s="1"/>
  <c r="AO357" i="94"/>
  <c r="AN357" i="94"/>
  <c r="AM357" i="94"/>
  <c r="AL357" i="94"/>
  <c r="AK357" i="94"/>
  <c r="AJ357" i="94"/>
  <c r="AI357" i="94"/>
  <c r="AH357" i="94"/>
  <c r="AG357" i="94"/>
  <c r="AF357" i="94"/>
  <c r="AE357" i="94"/>
  <c r="AC357" i="94"/>
  <c r="V357" i="94"/>
  <c r="AR356" i="94"/>
  <c r="AQ356" i="94"/>
  <c r="AP356" i="94"/>
  <c r="AO356" i="94"/>
  <c r="AN356" i="94"/>
  <c r="AM356" i="94"/>
  <c r="AL356" i="94"/>
  <c r="AK356" i="94"/>
  <c r="AJ356" i="94"/>
  <c r="AI356" i="94"/>
  <c r="AH356" i="94"/>
  <c r="AG356" i="94"/>
  <c r="AF356" i="94"/>
  <c r="AE356" i="94"/>
  <c r="AC356" i="94"/>
  <c r="V356" i="94"/>
  <c r="AR355" i="94"/>
  <c r="AQ355" i="94"/>
  <c r="AP355" i="94"/>
  <c r="AO355" i="94"/>
  <c r="AN355" i="94"/>
  <c r="AM355" i="94"/>
  <c r="AL355" i="94"/>
  <c r="AK355" i="94"/>
  <c r="AJ355" i="94"/>
  <c r="AI355" i="94"/>
  <c r="AH355" i="94"/>
  <c r="AG355" i="94"/>
  <c r="AF355" i="94"/>
  <c r="AE355" i="94"/>
  <c r="AC355" i="94"/>
  <c r="V355" i="94"/>
  <c r="R800" i="103" l="1"/>
  <c r="U26" i="103"/>
  <c r="R847" i="103"/>
  <c r="R879" i="103"/>
  <c r="R1008" i="103"/>
  <c r="R864" i="103"/>
  <c r="R960" i="103"/>
  <c r="R832" i="103"/>
  <c r="E1169" i="103"/>
  <c r="E977" i="103"/>
  <c r="D1489" i="103"/>
  <c r="R1489" i="103" s="1"/>
  <c r="D1633" i="103"/>
  <c r="R1633" i="103" s="1"/>
  <c r="E1345" i="103"/>
  <c r="E1328" i="103"/>
  <c r="D1537" i="103"/>
  <c r="R1537" i="103" s="1"/>
  <c r="D1185" i="103"/>
  <c r="R1185" i="103" s="1"/>
  <c r="E913" i="103"/>
  <c r="D1617" i="103"/>
  <c r="R1617" i="103" s="1"/>
  <c r="E1121" i="103"/>
  <c r="E1025" i="103"/>
  <c r="D1201" i="103"/>
  <c r="R1201" i="103" s="1"/>
  <c r="D1297" i="103"/>
  <c r="R1297" i="103" s="1"/>
  <c r="D1569" i="103"/>
  <c r="R1569" i="103" s="1"/>
  <c r="D1441" i="103"/>
  <c r="R1441" i="103" s="1"/>
  <c r="D1745" i="103"/>
  <c r="R1745" i="103" s="1"/>
  <c r="E929" i="103"/>
  <c r="E1553" i="103"/>
  <c r="E1360" i="103"/>
  <c r="E1313" i="103"/>
  <c r="E897" i="103"/>
  <c r="D1233" i="103"/>
  <c r="R1233" i="103" s="1"/>
  <c r="E1073" i="103"/>
  <c r="D1457" i="103"/>
  <c r="R1457" i="103" s="1"/>
  <c r="D1393" i="103"/>
  <c r="R1393" i="103" s="1"/>
  <c r="D1249" i="103"/>
  <c r="R1249" i="103" s="1"/>
  <c r="E992" i="103"/>
  <c r="D1041" i="103"/>
  <c r="R1041" i="103" s="1"/>
  <c r="E1105" i="103"/>
  <c r="D1281" i="103"/>
  <c r="R1281" i="103" s="1"/>
  <c r="E1137" i="103"/>
  <c r="D1265" i="103"/>
  <c r="R1265" i="103" s="1"/>
  <c r="E1089" i="103"/>
  <c r="D1521" i="103"/>
  <c r="R1521" i="103" s="1"/>
  <c r="D1473" i="103"/>
  <c r="R1473" i="103" s="1"/>
  <c r="E1216" i="103"/>
  <c r="R1216" i="103" s="1"/>
  <c r="E945" i="103"/>
  <c r="D1729" i="103"/>
  <c r="R1729" i="103" s="1"/>
  <c r="E1153" i="103"/>
  <c r="D1777" i="103"/>
  <c r="R1777" i="103" s="1"/>
  <c r="D1505" i="103"/>
  <c r="R1505" i="103" s="1"/>
  <c r="E865" i="103"/>
  <c r="E848" i="103"/>
  <c r="E961" i="103"/>
  <c r="E880" i="103"/>
  <c r="E1009" i="103"/>
  <c r="E833" i="103"/>
  <c r="E801" i="103"/>
  <c r="E1057" i="103"/>
  <c r="E817" i="103"/>
  <c r="W363" i="94"/>
  <c r="W373" i="94"/>
  <c r="W375" i="94"/>
  <c r="W361" i="94"/>
  <c r="W365" i="94"/>
  <c r="W376" i="94"/>
  <c r="W380" i="94"/>
  <c r="W388" i="94"/>
  <c r="W360" i="94"/>
  <c r="W368" i="94"/>
  <c r="Y375" i="94"/>
  <c r="Y374" i="94"/>
  <c r="Y373" i="94"/>
  <c r="W390" i="94"/>
  <c r="W386" i="94"/>
  <c r="W389" i="94"/>
  <c r="W387" i="94"/>
  <c r="W385" i="94"/>
  <c r="W382" i="94"/>
  <c r="W381" i="94"/>
  <c r="W379" i="94"/>
  <c r="W378" i="94"/>
  <c r="W377" i="94"/>
  <c r="W374" i="94"/>
  <c r="W384" i="94"/>
  <c r="W383" i="94"/>
  <c r="Y356" i="94"/>
  <c r="Y355" i="94"/>
  <c r="W369" i="94"/>
  <c r="W367" i="94"/>
  <c r="W371" i="94"/>
  <c r="W372" i="94"/>
  <c r="W370" i="94"/>
  <c r="W366" i="94"/>
  <c r="W364" i="94"/>
  <c r="W362" i="94"/>
  <c r="W359" i="94"/>
  <c r="W358" i="94"/>
  <c r="W357" i="94"/>
  <c r="W356" i="94"/>
  <c r="W355" i="94"/>
  <c r="AR354" i="94"/>
  <c r="AQ354" i="94"/>
  <c r="AP354" i="94"/>
  <c r="AO354" i="94"/>
  <c r="AN354" i="94"/>
  <c r="AM354" i="94"/>
  <c r="AL354" i="94"/>
  <c r="AK354" i="94"/>
  <c r="AJ354" i="94"/>
  <c r="AI354" i="94"/>
  <c r="AH354" i="94"/>
  <c r="AG354" i="94"/>
  <c r="AF354" i="94"/>
  <c r="AE354" i="94"/>
  <c r="AC354" i="94"/>
  <c r="Y354" i="94"/>
  <c r="V354" i="94"/>
  <c r="AR353" i="94"/>
  <c r="AQ353" i="94"/>
  <c r="AP353" i="94"/>
  <c r="AO353" i="94"/>
  <c r="AN353" i="94"/>
  <c r="AM353" i="94"/>
  <c r="AL353" i="94"/>
  <c r="AK353" i="94"/>
  <c r="AJ353" i="94"/>
  <c r="AI353" i="94"/>
  <c r="AH353" i="94"/>
  <c r="AG353" i="94"/>
  <c r="AF353" i="94"/>
  <c r="AE353" i="94"/>
  <c r="AC353" i="94"/>
  <c r="Y353" i="94"/>
  <c r="V353" i="94"/>
  <c r="AR352" i="94"/>
  <c r="AQ352" i="94"/>
  <c r="AP352" i="94"/>
  <c r="AO352" i="94"/>
  <c r="AN352" i="94"/>
  <c r="AM352" i="94"/>
  <c r="AL352" i="94"/>
  <c r="AK352" i="94"/>
  <c r="AJ352" i="94"/>
  <c r="AI352" i="94"/>
  <c r="AH352" i="94"/>
  <c r="AG352" i="94"/>
  <c r="AF352" i="94"/>
  <c r="AE352" i="94"/>
  <c r="AC352" i="94"/>
  <c r="Y352" i="94"/>
  <c r="V352" i="94"/>
  <c r="AR351" i="94"/>
  <c r="AQ351" i="94"/>
  <c r="AP351" i="94"/>
  <c r="AO351" i="94"/>
  <c r="AN351" i="94"/>
  <c r="AM351" i="94"/>
  <c r="AL351" i="94"/>
  <c r="AK351" i="94"/>
  <c r="AJ351" i="94"/>
  <c r="AI351" i="94"/>
  <c r="AH351" i="94"/>
  <c r="AG351" i="94"/>
  <c r="AF351" i="94"/>
  <c r="AE351" i="94"/>
  <c r="AC351" i="94"/>
  <c r="Y351" i="94"/>
  <c r="V351" i="94"/>
  <c r="AR350" i="94"/>
  <c r="AQ350" i="94"/>
  <c r="AP350" i="94"/>
  <c r="AO350" i="94"/>
  <c r="AN350" i="94"/>
  <c r="AM350" i="94"/>
  <c r="AL350" i="94"/>
  <c r="AK350" i="94"/>
  <c r="AJ350" i="94"/>
  <c r="AI350" i="94"/>
  <c r="AH350" i="94"/>
  <c r="AG350" i="94"/>
  <c r="AF350" i="94"/>
  <c r="AE350" i="94"/>
  <c r="AC350" i="94"/>
  <c r="Y350" i="94"/>
  <c r="V350" i="94"/>
  <c r="AR349" i="94"/>
  <c r="AQ349" i="94"/>
  <c r="AP349" i="94"/>
  <c r="AO349" i="94"/>
  <c r="AN349" i="94"/>
  <c r="AM349" i="94"/>
  <c r="AL349" i="94"/>
  <c r="AK349" i="94"/>
  <c r="AJ349" i="94"/>
  <c r="AI349" i="94"/>
  <c r="AH349" i="94"/>
  <c r="AG349" i="94"/>
  <c r="AF349" i="94"/>
  <c r="AE349" i="94"/>
  <c r="AC349" i="94"/>
  <c r="Y349" i="94"/>
  <c r="V349" i="94"/>
  <c r="AR348" i="94"/>
  <c r="AQ348" i="94"/>
  <c r="AP348" i="94"/>
  <c r="AO348" i="94"/>
  <c r="AN348" i="94"/>
  <c r="AM348" i="94"/>
  <c r="AL348" i="94"/>
  <c r="AK348" i="94"/>
  <c r="AJ348" i="94"/>
  <c r="AI348" i="94"/>
  <c r="AH348" i="94"/>
  <c r="AG348" i="94"/>
  <c r="AF348" i="94"/>
  <c r="AE348" i="94"/>
  <c r="AC348" i="94"/>
  <c r="Y348" i="94"/>
  <c r="V348" i="94"/>
  <c r="AR347" i="94"/>
  <c r="AQ347" i="94"/>
  <c r="AP347" i="94"/>
  <c r="AO347" i="94"/>
  <c r="AN347" i="94"/>
  <c r="AM347" i="94"/>
  <c r="AL347" i="94"/>
  <c r="AK347" i="94"/>
  <c r="AJ347" i="94"/>
  <c r="AI347" i="94"/>
  <c r="AH347" i="94"/>
  <c r="AG347" i="94"/>
  <c r="AF347" i="94"/>
  <c r="AE347" i="94"/>
  <c r="AC347" i="94"/>
  <c r="Y347" i="94"/>
  <c r="V347" i="94"/>
  <c r="AR346" i="94"/>
  <c r="AQ346" i="94"/>
  <c r="AP346" i="94"/>
  <c r="AO346" i="94"/>
  <c r="AN346" i="94"/>
  <c r="AM346" i="94"/>
  <c r="AL346" i="94"/>
  <c r="AK346" i="94"/>
  <c r="AJ346" i="94"/>
  <c r="AI346" i="94"/>
  <c r="AH346" i="94"/>
  <c r="AG346" i="94"/>
  <c r="AF346" i="94"/>
  <c r="AE346" i="94"/>
  <c r="AC346" i="94"/>
  <c r="Y346" i="94"/>
  <c r="V346" i="94"/>
  <c r="AR345" i="94"/>
  <c r="AQ345" i="94"/>
  <c r="AP345" i="94"/>
  <c r="AO345" i="94"/>
  <c r="AN345" i="94"/>
  <c r="AM345" i="94"/>
  <c r="AL345" i="94"/>
  <c r="AK345" i="94"/>
  <c r="AJ345" i="94"/>
  <c r="AI345" i="94"/>
  <c r="AH345" i="94"/>
  <c r="AG345" i="94"/>
  <c r="AF345" i="94"/>
  <c r="AE345" i="94"/>
  <c r="AC345" i="94"/>
  <c r="Y345" i="94"/>
  <c r="V345" i="94"/>
  <c r="AR344" i="94"/>
  <c r="AQ344" i="94"/>
  <c r="AP344" i="94"/>
  <c r="AO344" i="94"/>
  <c r="AN344" i="94"/>
  <c r="AM344" i="94"/>
  <c r="AL344" i="94"/>
  <c r="AK344" i="94"/>
  <c r="AJ344" i="94"/>
  <c r="AI344" i="94"/>
  <c r="AH344" i="94"/>
  <c r="AG344" i="94"/>
  <c r="AF344" i="94"/>
  <c r="AE344" i="94"/>
  <c r="AC344" i="94"/>
  <c r="Y344" i="94"/>
  <c r="V344" i="94"/>
  <c r="AR343" i="94"/>
  <c r="AQ343" i="94"/>
  <c r="AP343" i="94"/>
  <c r="AO343" i="94"/>
  <c r="AN343" i="94"/>
  <c r="AM343" i="94"/>
  <c r="AL343" i="94"/>
  <c r="AK343" i="94"/>
  <c r="AJ343" i="94"/>
  <c r="AI343" i="94"/>
  <c r="AH343" i="94"/>
  <c r="AG343" i="94"/>
  <c r="AF343" i="94"/>
  <c r="AE343" i="94"/>
  <c r="AC343" i="94"/>
  <c r="Y343" i="94"/>
  <c r="V343" i="94"/>
  <c r="AR342" i="94"/>
  <c r="AQ342" i="94"/>
  <c r="AP342" i="94"/>
  <c r="AO342" i="94"/>
  <c r="AN342" i="94"/>
  <c r="AM342" i="94"/>
  <c r="AL342" i="94"/>
  <c r="AK342" i="94"/>
  <c r="AJ342" i="94"/>
  <c r="AI342" i="94"/>
  <c r="AH342" i="94"/>
  <c r="AG342" i="94"/>
  <c r="AF342" i="94"/>
  <c r="AE342" i="94"/>
  <c r="AC342" i="94"/>
  <c r="Y342" i="94"/>
  <c r="V342" i="94"/>
  <c r="AR341" i="94"/>
  <c r="AQ341" i="94"/>
  <c r="AP341" i="94"/>
  <c r="AO341" i="94"/>
  <c r="AN341" i="94"/>
  <c r="AM341" i="94"/>
  <c r="AL341" i="94"/>
  <c r="AK341" i="94"/>
  <c r="AJ341" i="94"/>
  <c r="AI341" i="94"/>
  <c r="AH341" i="94"/>
  <c r="AG341" i="94"/>
  <c r="AF341" i="94"/>
  <c r="AE341" i="94"/>
  <c r="AC341" i="94"/>
  <c r="Y341" i="94"/>
  <c r="V341" i="94"/>
  <c r="AR340" i="94"/>
  <c r="AQ340" i="94"/>
  <c r="AP340" i="94"/>
  <c r="AO340" i="94"/>
  <c r="AN340" i="94"/>
  <c r="AM340" i="94"/>
  <c r="AL340" i="94"/>
  <c r="AK340" i="94"/>
  <c r="AJ340" i="94"/>
  <c r="AI340" i="94"/>
  <c r="AH340" i="94"/>
  <c r="AG340" i="94"/>
  <c r="AF340" i="94"/>
  <c r="AE340" i="94"/>
  <c r="AC340" i="94"/>
  <c r="B340" i="94"/>
  <c r="V340" i="94" s="1"/>
  <c r="AR339" i="94"/>
  <c r="AQ339" i="94"/>
  <c r="AP339" i="94"/>
  <c r="AO339" i="94"/>
  <c r="AN339" i="94"/>
  <c r="AM339" i="94"/>
  <c r="AL339" i="94"/>
  <c r="AK339" i="94"/>
  <c r="AJ339" i="94"/>
  <c r="AI339" i="94"/>
  <c r="AH339" i="94"/>
  <c r="AG339" i="94"/>
  <c r="AF339" i="94"/>
  <c r="AE339" i="94"/>
  <c r="AC339" i="94"/>
  <c r="V339" i="94"/>
  <c r="AR338" i="94"/>
  <c r="AQ338" i="94"/>
  <c r="AP338" i="94"/>
  <c r="AO338" i="94"/>
  <c r="AN338" i="94"/>
  <c r="AM338" i="94"/>
  <c r="AL338" i="94"/>
  <c r="AK338" i="94"/>
  <c r="AJ338" i="94"/>
  <c r="AI338" i="94"/>
  <c r="AH338" i="94"/>
  <c r="AG338" i="94"/>
  <c r="AF338" i="94"/>
  <c r="AE338" i="94"/>
  <c r="AC338" i="94"/>
  <c r="V338" i="94"/>
  <c r="AR337" i="94"/>
  <c r="AQ337" i="94"/>
  <c r="AP337" i="94"/>
  <c r="AO337" i="94"/>
  <c r="AN337" i="94"/>
  <c r="AM337" i="94"/>
  <c r="AL337" i="94"/>
  <c r="AK337" i="94"/>
  <c r="AJ337" i="94"/>
  <c r="AI337" i="94"/>
  <c r="AH337" i="94"/>
  <c r="AG337" i="94"/>
  <c r="AF337" i="94"/>
  <c r="AE337" i="94"/>
  <c r="AC337" i="94"/>
  <c r="V337" i="94"/>
  <c r="R880" i="103" l="1"/>
  <c r="R848" i="103"/>
  <c r="D1009" i="103"/>
  <c r="R1009" i="103" s="1"/>
  <c r="D929" i="103"/>
  <c r="R929" i="103" s="1"/>
  <c r="D897" i="103"/>
  <c r="R897" i="103" s="1"/>
  <c r="D961" i="103"/>
  <c r="R961" i="103" s="1"/>
  <c r="D945" i="103"/>
  <c r="R945" i="103" s="1"/>
  <c r="E1329" i="103"/>
  <c r="D1089" i="103"/>
  <c r="R1089" i="103" s="1"/>
  <c r="E993" i="103"/>
  <c r="D1073" i="103"/>
  <c r="R1073" i="103" s="1"/>
  <c r="D913" i="103"/>
  <c r="R913" i="103" s="1"/>
  <c r="D817" i="103"/>
  <c r="R817" i="103" s="1"/>
  <c r="D801" i="103"/>
  <c r="R801" i="103" s="1"/>
  <c r="D1137" i="103"/>
  <c r="R1137" i="103" s="1"/>
  <c r="D1313" i="103"/>
  <c r="R1313" i="103" s="1"/>
  <c r="E1217" i="103"/>
  <c r="D833" i="103"/>
  <c r="R833" i="103" s="1"/>
  <c r="D1153" i="103"/>
  <c r="R1153" i="103" s="1"/>
  <c r="D1105" i="103"/>
  <c r="R1105" i="103" s="1"/>
  <c r="E1361" i="103"/>
  <c r="D977" i="103"/>
  <c r="R977" i="103" s="1"/>
  <c r="D1025" i="103"/>
  <c r="R1025" i="103" s="1"/>
  <c r="D1345" i="103"/>
  <c r="R1345" i="103" s="1"/>
  <c r="D1169" i="103"/>
  <c r="R1169" i="103" s="1"/>
  <c r="D1057" i="103"/>
  <c r="R1057" i="103" s="1"/>
  <c r="D865" i="103"/>
  <c r="R865" i="103" s="1"/>
  <c r="D1553" i="103"/>
  <c r="R1553" i="103" s="1"/>
  <c r="D1121" i="103"/>
  <c r="R1121" i="103" s="1"/>
  <c r="E849" i="103"/>
  <c r="E881" i="103"/>
  <c r="W348" i="94"/>
  <c r="W347" i="94"/>
  <c r="W338" i="94"/>
  <c r="W342" i="94"/>
  <c r="Y338" i="94"/>
  <c r="W345" i="94"/>
  <c r="W343" i="94"/>
  <c r="W337" i="94"/>
  <c r="Y340" i="94"/>
  <c r="Y337" i="94"/>
  <c r="Y339" i="94"/>
  <c r="W349" i="94"/>
  <c r="W341" i="94"/>
  <c r="W353" i="94"/>
  <c r="W354" i="94"/>
  <c r="W352" i="94"/>
  <c r="W351" i="94"/>
  <c r="W350" i="94"/>
  <c r="W346" i="94"/>
  <c r="W344" i="94"/>
  <c r="W340" i="94"/>
  <c r="W339" i="94"/>
  <c r="V320" i="94"/>
  <c r="V321" i="94"/>
  <c r="V323" i="94"/>
  <c r="V324" i="94"/>
  <c r="V325" i="94"/>
  <c r="V326" i="94"/>
  <c r="V327" i="94"/>
  <c r="V328" i="94"/>
  <c r="V329" i="94"/>
  <c r="V330" i="94"/>
  <c r="V331" i="94"/>
  <c r="V332" i="94"/>
  <c r="V333" i="94"/>
  <c r="V334" i="94"/>
  <c r="V335" i="94"/>
  <c r="V336" i="94"/>
  <c r="D1361" i="103" l="1"/>
  <c r="R1361" i="103" s="1"/>
  <c r="D993" i="103"/>
  <c r="R993" i="103" s="1"/>
  <c r="D881" i="103"/>
  <c r="R881" i="103" s="1"/>
  <c r="D849" i="103"/>
  <c r="R849" i="103" s="1"/>
  <c r="D1217" i="103"/>
  <c r="R1217" i="103" s="1"/>
  <c r="D1329" i="103"/>
  <c r="R1329" i="103" s="1"/>
  <c r="V319" i="94"/>
  <c r="B322" i="94"/>
  <c r="V322" i="94" s="1"/>
  <c r="AR336" i="94"/>
  <c r="AQ336" i="94"/>
  <c r="AP336" i="94"/>
  <c r="AO336" i="94"/>
  <c r="AN336" i="94"/>
  <c r="AM336" i="94"/>
  <c r="AL336" i="94"/>
  <c r="AK336" i="94"/>
  <c r="AJ336" i="94"/>
  <c r="AI336" i="94"/>
  <c r="AH336" i="94"/>
  <c r="AG336" i="94"/>
  <c r="AF336" i="94"/>
  <c r="AE336" i="94"/>
  <c r="AC336" i="94"/>
  <c r="Y336" i="94"/>
  <c r="AR335" i="94"/>
  <c r="AQ335" i="94"/>
  <c r="AP335" i="94"/>
  <c r="AO335" i="94"/>
  <c r="AN335" i="94"/>
  <c r="AM335" i="94"/>
  <c r="AL335" i="94"/>
  <c r="AK335" i="94"/>
  <c r="AJ335" i="94"/>
  <c r="AI335" i="94"/>
  <c r="AH335" i="94"/>
  <c r="AG335" i="94"/>
  <c r="AF335" i="94"/>
  <c r="AE335" i="94"/>
  <c r="AC335" i="94"/>
  <c r="Y335" i="94"/>
  <c r="AR334" i="94"/>
  <c r="AQ334" i="94"/>
  <c r="AP334" i="94"/>
  <c r="AO334" i="94"/>
  <c r="AN334" i="94"/>
  <c r="AM334" i="94"/>
  <c r="AL334" i="94"/>
  <c r="AK334" i="94"/>
  <c r="AJ334" i="94"/>
  <c r="AI334" i="94"/>
  <c r="AH334" i="94"/>
  <c r="AG334" i="94"/>
  <c r="AF334" i="94"/>
  <c r="AE334" i="94"/>
  <c r="AC334" i="94"/>
  <c r="Y334" i="94"/>
  <c r="AR333" i="94"/>
  <c r="AQ333" i="94"/>
  <c r="AP333" i="94"/>
  <c r="AO333" i="94"/>
  <c r="AN333" i="94"/>
  <c r="AM333" i="94"/>
  <c r="AL333" i="94"/>
  <c r="AK333" i="94"/>
  <c r="AJ333" i="94"/>
  <c r="AI333" i="94"/>
  <c r="AH333" i="94"/>
  <c r="AG333" i="94"/>
  <c r="AF333" i="94"/>
  <c r="AE333" i="94"/>
  <c r="AC333" i="94"/>
  <c r="Y333" i="94"/>
  <c r="AR332" i="94"/>
  <c r="AQ332" i="94"/>
  <c r="AP332" i="94"/>
  <c r="AO332" i="94"/>
  <c r="AN332" i="94"/>
  <c r="AM332" i="94"/>
  <c r="AL332" i="94"/>
  <c r="AK332" i="94"/>
  <c r="AJ332" i="94"/>
  <c r="AI332" i="94"/>
  <c r="AH332" i="94"/>
  <c r="AG332" i="94"/>
  <c r="AF332" i="94"/>
  <c r="AE332" i="94"/>
  <c r="AC332" i="94"/>
  <c r="Y332" i="94"/>
  <c r="AR331" i="94"/>
  <c r="AQ331" i="94"/>
  <c r="AP331" i="94"/>
  <c r="AO331" i="94"/>
  <c r="AN331" i="94"/>
  <c r="AM331" i="94"/>
  <c r="AL331" i="94"/>
  <c r="AK331" i="94"/>
  <c r="AJ331" i="94"/>
  <c r="AI331" i="94"/>
  <c r="AH331" i="94"/>
  <c r="AG331" i="94"/>
  <c r="AF331" i="94"/>
  <c r="AE331" i="94"/>
  <c r="AC331" i="94"/>
  <c r="Y331" i="94"/>
  <c r="AR330" i="94"/>
  <c r="AQ330" i="94"/>
  <c r="AP330" i="94"/>
  <c r="AO330" i="94"/>
  <c r="AN330" i="94"/>
  <c r="AM330" i="94"/>
  <c r="AL330" i="94"/>
  <c r="AK330" i="94"/>
  <c r="AJ330" i="94"/>
  <c r="AI330" i="94"/>
  <c r="AH330" i="94"/>
  <c r="AG330" i="94"/>
  <c r="AF330" i="94"/>
  <c r="AE330" i="94"/>
  <c r="AC330" i="94"/>
  <c r="Y330" i="94"/>
  <c r="AR329" i="94"/>
  <c r="AQ329" i="94"/>
  <c r="AP329" i="94"/>
  <c r="AO329" i="94"/>
  <c r="AN329" i="94"/>
  <c r="AM329" i="94"/>
  <c r="AL329" i="94"/>
  <c r="AK329" i="94"/>
  <c r="AJ329" i="94"/>
  <c r="AI329" i="94"/>
  <c r="AH329" i="94"/>
  <c r="AG329" i="94"/>
  <c r="AF329" i="94"/>
  <c r="AE329" i="94"/>
  <c r="AC329" i="94"/>
  <c r="Y329" i="94"/>
  <c r="AR328" i="94"/>
  <c r="AQ328" i="94"/>
  <c r="AP328" i="94"/>
  <c r="AO328" i="94"/>
  <c r="AN328" i="94"/>
  <c r="AM328" i="94"/>
  <c r="AL328" i="94"/>
  <c r="AK328" i="94"/>
  <c r="AJ328" i="94"/>
  <c r="AI328" i="94"/>
  <c r="AH328" i="94"/>
  <c r="AG328" i="94"/>
  <c r="AF328" i="94"/>
  <c r="AE328" i="94"/>
  <c r="AC328" i="94"/>
  <c r="Y328" i="94"/>
  <c r="AR327" i="94"/>
  <c r="AQ327" i="94"/>
  <c r="AP327" i="94"/>
  <c r="AO327" i="94"/>
  <c r="AN327" i="94"/>
  <c r="AM327" i="94"/>
  <c r="AL327" i="94"/>
  <c r="AK327" i="94"/>
  <c r="AJ327" i="94"/>
  <c r="AI327" i="94"/>
  <c r="AH327" i="94"/>
  <c r="AG327" i="94"/>
  <c r="AF327" i="94"/>
  <c r="AE327" i="94"/>
  <c r="AC327" i="94"/>
  <c r="Y327" i="94"/>
  <c r="AR326" i="94"/>
  <c r="AQ326" i="94"/>
  <c r="AP326" i="94"/>
  <c r="AO326" i="94"/>
  <c r="AN326" i="94"/>
  <c r="AM326" i="94"/>
  <c r="AL326" i="94"/>
  <c r="AK326" i="94"/>
  <c r="AJ326" i="94"/>
  <c r="AI326" i="94"/>
  <c r="AH326" i="94"/>
  <c r="AG326" i="94"/>
  <c r="AF326" i="94"/>
  <c r="AE326" i="94"/>
  <c r="AC326" i="94"/>
  <c r="Y326" i="94"/>
  <c r="AR325" i="94"/>
  <c r="AQ325" i="94"/>
  <c r="AP325" i="94"/>
  <c r="AO325" i="94"/>
  <c r="AN325" i="94"/>
  <c r="AM325" i="94"/>
  <c r="AL325" i="94"/>
  <c r="AK325" i="94"/>
  <c r="AJ325" i="94"/>
  <c r="AI325" i="94"/>
  <c r="AH325" i="94"/>
  <c r="AG325" i="94"/>
  <c r="AF325" i="94"/>
  <c r="AE325" i="94"/>
  <c r="AC325" i="94"/>
  <c r="Y325" i="94"/>
  <c r="AR324" i="94"/>
  <c r="AQ324" i="94"/>
  <c r="AP324" i="94"/>
  <c r="AO324" i="94"/>
  <c r="AN324" i="94"/>
  <c r="AM324" i="94"/>
  <c r="AL324" i="94"/>
  <c r="AK324" i="94"/>
  <c r="AJ324" i="94"/>
  <c r="AI324" i="94"/>
  <c r="AH324" i="94"/>
  <c r="AG324" i="94"/>
  <c r="AF324" i="94"/>
  <c r="AE324" i="94"/>
  <c r="AC324" i="94"/>
  <c r="Y324" i="94"/>
  <c r="AR323" i="94"/>
  <c r="AQ323" i="94"/>
  <c r="AP323" i="94"/>
  <c r="AO323" i="94"/>
  <c r="AN323" i="94"/>
  <c r="AM323" i="94"/>
  <c r="AL323" i="94"/>
  <c r="AK323" i="94"/>
  <c r="AJ323" i="94"/>
  <c r="AI323" i="94"/>
  <c r="AH323" i="94"/>
  <c r="AG323" i="94"/>
  <c r="AF323" i="94"/>
  <c r="AE323" i="94"/>
  <c r="AC323" i="94"/>
  <c r="Y323" i="94"/>
  <c r="AR322" i="94"/>
  <c r="AQ322" i="94"/>
  <c r="AP322" i="94"/>
  <c r="AO322" i="94"/>
  <c r="AN322" i="94"/>
  <c r="AM322" i="94"/>
  <c r="AL322" i="94"/>
  <c r="AK322" i="94"/>
  <c r="AJ322" i="94"/>
  <c r="AI322" i="94"/>
  <c r="AH322" i="94"/>
  <c r="AG322" i="94"/>
  <c r="AF322" i="94"/>
  <c r="AE322" i="94"/>
  <c r="AC322" i="94"/>
  <c r="Y322" i="94"/>
  <c r="AR321" i="94"/>
  <c r="AQ321" i="94"/>
  <c r="AP321" i="94"/>
  <c r="AO321" i="94"/>
  <c r="AN321" i="94"/>
  <c r="AM321" i="94"/>
  <c r="AL321" i="94"/>
  <c r="AK321" i="94"/>
  <c r="AJ321" i="94"/>
  <c r="AI321" i="94"/>
  <c r="AH321" i="94"/>
  <c r="AG321" i="94"/>
  <c r="AF321" i="94"/>
  <c r="AE321" i="94"/>
  <c r="AC321" i="94"/>
  <c r="Y321" i="94"/>
  <c r="AR320" i="94"/>
  <c r="AQ320" i="94"/>
  <c r="AP320" i="94"/>
  <c r="AO320" i="94"/>
  <c r="AN320" i="94"/>
  <c r="AM320" i="94"/>
  <c r="AL320" i="94"/>
  <c r="AK320" i="94"/>
  <c r="AJ320" i="94"/>
  <c r="AI320" i="94"/>
  <c r="AH320" i="94"/>
  <c r="AG320" i="94"/>
  <c r="AF320" i="94"/>
  <c r="AE320" i="94"/>
  <c r="AC320" i="94"/>
  <c r="Y320" i="94"/>
  <c r="AR319" i="94"/>
  <c r="AQ319" i="94"/>
  <c r="AP319" i="94"/>
  <c r="AO319" i="94"/>
  <c r="AN319" i="94"/>
  <c r="AM319" i="94"/>
  <c r="AL319" i="94"/>
  <c r="AK319" i="94"/>
  <c r="AJ319" i="94"/>
  <c r="AI319" i="94"/>
  <c r="AH319" i="94"/>
  <c r="AG319" i="94"/>
  <c r="AF319" i="94"/>
  <c r="AE319" i="94"/>
  <c r="AC319" i="94"/>
  <c r="Y319" i="94"/>
  <c r="W332" i="94" l="1"/>
  <c r="W325" i="94"/>
  <c r="W334" i="94"/>
  <c r="W327" i="94"/>
  <c r="W329" i="94"/>
  <c r="W336" i="94"/>
  <c r="W323" i="94"/>
  <c r="W335" i="94"/>
  <c r="W333" i="94"/>
  <c r="W331" i="94"/>
  <c r="W330" i="94"/>
  <c r="W328" i="94"/>
  <c r="W326" i="94"/>
  <c r="W324" i="94"/>
  <c r="W322" i="94"/>
  <c r="W321" i="94"/>
  <c r="W320" i="94"/>
  <c r="W319" i="94"/>
  <c r="AR318" i="94"/>
  <c r="AQ318" i="94"/>
  <c r="AP318" i="94"/>
  <c r="AO318" i="94"/>
  <c r="AN318" i="94"/>
  <c r="AM318" i="94"/>
  <c r="AL318" i="94"/>
  <c r="AK318" i="94"/>
  <c r="AJ318" i="94"/>
  <c r="AI318" i="94"/>
  <c r="AH318" i="94"/>
  <c r="AG318" i="94"/>
  <c r="AF318" i="94"/>
  <c r="AE318" i="94"/>
  <c r="AC318" i="94"/>
  <c r="Y318" i="94"/>
  <c r="V318" i="94"/>
  <c r="AR317" i="94"/>
  <c r="AQ317" i="94"/>
  <c r="AP317" i="94"/>
  <c r="AO317" i="94"/>
  <c r="AN317" i="94"/>
  <c r="AM317" i="94"/>
  <c r="AL317" i="94"/>
  <c r="AK317" i="94"/>
  <c r="AJ317" i="94"/>
  <c r="AI317" i="94"/>
  <c r="AH317" i="94"/>
  <c r="AG317" i="94"/>
  <c r="AF317" i="94"/>
  <c r="AE317" i="94"/>
  <c r="AC317" i="94"/>
  <c r="Y317" i="94"/>
  <c r="V317" i="94"/>
  <c r="AR316" i="94"/>
  <c r="AQ316" i="94"/>
  <c r="AP316" i="94"/>
  <c r="AO316" i="94"/>
  <c r="AN316" i="94"/>
  <c r="AM316" i="94"/>
  <c r="AL316" i="94"/>
  <c r="AK316" i="94"/>
  <c r="AJ316" i="94"/>
  <c r="AI316" i="94"/>
  <c r="AH316" i="94"/>
  <c r="AG316" i="94"/>
  <c r="AF316" i="94"/>
  <c r="AE316" i="94"/>
  <c r="AC316" i="94"/>
  <c r="Y316" i="94"/>
  <c r="V316" i="94"/>
  <c r="AR315" i="94"/>
  <c r="AQ315" i="94"/>
  <c r="AP315" i="94"/>
  <c r="AO315" i="94"/>
  <c r="AN315" i="94"/>
  <c r="AM315" i="94"/>
  <c r="AL315" i="94"/>
  <c r="AK315" i="94"/>
  <c r="AJ315" i="94"/>
  <c r="AI315" i="94"/>
  <c r="AH315" i="94"/>
  <c r="AG315" i="94"/>
  <c r="AF315" i="94"/>
  <c r="AE315" i="94"/>
  <c r="AC315" i="94"/>
  <c r="Y315" i="94"/>
  <c r="V315" i="94"/>
  <c r="AR314" i="94"/>
  <c r="AQ314" i="94"/>
  <c r="AP314" i="94"/>
  <c r="AO314" i="94"/>
  <c r="AN314" i="94"/>
  <c r="AM314" i="94"/>
  <c r="AL314" i="94"/>
  <c r="AK314" i="94"/>
  <c r="AJ314" i="94"/>
  <c r="AI314" i="94"/>
  <c r="AH314" i="94"/>
  <c r="AG314" i="94"/>
  <c r="AF314" i="94"/>
  <c r="AE314" i="94"/>
  <c r="AC314" i="94"/>
  <c r="Y314" i="94"/>
  <c r="V314" i="94"/>
  <c r="AR313" i="94"/>
  <c r="AQ313" i="94"/>
  <c r="AP313" i="94"/>
  <c r="AO313" i="94"/>
  <c r="AN313" i="94"/>
  <c r="AM313" i="94"/>
  <c r="AL313" i="94"/>
  <c r="AK313" i="94"/>
  <c r="AJ313" i="94"/>
  <c r="AI313" i="94"/>
  <c r="AH313" i="94"/>
  <c r="AG313" i="94"/>
  <c r="AF313" i="94"/>
  <c r="AE313" i="94"/>
  <c r="AC313" i="94"/>
  <c r="Y313" i="94"/>
  <c r="B313" i="94"/>
  <c r="V313" i="94" s="1"/>
  <c r="AR312" i="94"/>
  <c r="AQ312" i="94"/>
  <c r="AP312" i="94"/>
  <c r="AO312" i="94"/>
  <c r="AN312" i="94"/>
  <c r="AM312" i="94"/>
  <c r="AL312" i="94"/>
  <c r="AK312" i="94"/>
  <c r="AJ312" i="94"/>
  <c r="AI312" i="94"/>
  <c r="AH312" i="94"/>
  <c r="AG312" i="94"/>
  <c r="AF312" i="94"/>
  <c r="AE312" i="94"/>
  <c r="AC312" i="94"/>
  <c r="Y312" i="94"/>
  <c r="V312" i="94"/>
  <c r="AR311" i="94"/>
  <c r="AQ311" i="94"/>
  <c r="AP311" i="94"/>
  <c r="AO311" i="94"/>
  <c r="AN311" i="94"/>
  <c r="AM311" i="94"/>
  <c r="AL311" i="94"/>
  <c r="AK311" i="94"/>
  <c r="AJ311" i="94"/>
  <c r="AI311" i="94"/>
  <c r="AH311" i="94"/>
  <c r="AG311" i="94"/>
  <c r="AF311" i="94"/>
  <c r="AE311" i="94"/>
  <c r="AC311" i="94"/>
  <c r="Y311" i="94"/>
  <c r="V311" i="94"/>
  <c r="AR310" i="94"/>
  <c r="AQ310" i="94"/>
  <c r="AP310" i="94"/>
  <c r="AO310" i="94"/>
  <c r="AN310" i="94"/>
  <c r="AM310" i="94"/>
  <c r="AL310" i="94"/>
  <c r="AK310" i="94"/>
  <c r="AJ310" i="94"/>
  <c r="AI310" i="94"/>
  <c r="AH310" i="94"/>
  <c r="AG310" i="94"/>
  <c r="AF310" i="94"/>
  <c r="AE310" i="94"/>
  <c r="AC310" i="94"/>
  <c r="Y310" i="94"/>
  <c r="V310" i="94"/>
  <c r="AR309" i="94"/>
  <c r="AQ309" i="94"/>
  <c r="AP309" i="94"/>
  <c r="AO309" i="94"/>
  <c r="AN309" i="94"/>
  <c r="AM309" i="94"/>
  <c r="AL309" i="94"/>
  <c r="AK309" i="94"/>
  <c r="AJ309" i="94"/>
  <c r="AI309" i="94"/>
  <c r="AH309" i="94"/>
  <c r="AG309" i="94"/>
  <c r="AF309" i="94"/>
  <c r="AE309" i="94"/>
  <c r="AC309" i="94"/>
  <c r="Y309" i="94"/>
  <c r="V309" i="94"/>
  <c r="AR308" i="94"/>
  <c r="AQ308" i="94"/>
  <c r="AP308" i="94"/>
  <c r="AO308" i="94"/>
  <c r="AN308" i="94"/>
  <c r="AM308" i="94"/>
  <c r="AL308" i="94"/>
  <c r="AK308" i="94"/>
  <c r="AJ308" i="94"/>
  <c r="AI308" i="94"/>
  <c r="AH308" i="94"/>
  <c r="AG308" i="94"/>
  <c r="AF308" i="94"/>
  <c r="AE308" i="94"/>
  <c r="AC308" i="94"/>
  <c r="Y308" i="94"/>
  <c r="V308" i="94"/>
  <c r="AR307" i="94"/>
  <c r="AQ307" i="94"/>
  <c r="AP307" i="94"/>
  <c r="AO307" i="94"/>
  <c r="AN307" i="94"/>
  <c r="AM307" i="94"/>
  <c r="AL307" i="94"/>
  <c r="AK307" i="94"/>
  <c r="AJ307" i="94"/>
  <c r="AI307" i="94"/>
  <c r="AH307" i="94"/>
  <c r="AG307" i="94"/>
  <c r="AF307" i="94"/>
  <c r="AE307" i="94"/>
  <c r="AC307" i="94"/>
  <c r="Y307" i="94"/>
  <c r="V307" i="94"/>
  <c r="AR306" i="94"/>
  <c r="AQ306" i="94"/>
  <c r="AP306" i="94"/>
  <c r="AO306" i="94"/>
  <c r="AN306" i="94"/>
  <c r="AM306" i="94"/>
  <c r="AL306" i="94"/>
  <c r="AK306" i="94"/>
  <c r="AJ306" i="94"/>
  <c r="AI306" i="94"/>
  <c r="AH306" i="94"/>
  <c r="AG306" i="94"/>
  <c r="AF306" i="94"/>
  <c r="AE306" i="94"/>
  <c r="AC306" i="94"/>
  <c r="Y306" i="94"/>
  <c r="V306" i="94"/>
  <c r="AR305" i="94"/>
  <c r="AQ305" i="94"/>
  <c r="AP305" i="94"/>
  <c r="AO305" i="94"/>
  <c r="AN305" i="94"/>
  <c r="AM305" i="94"/>
  <c r="AL305" i="94"/>
  <c r="AK305" i="94"/>
  <c r="AJ305" i="94"/>
  <c r="AI305" i="94"/>
  <c r="AH305" i="94"/>
  <c r="AG305" i="94"/>
  <c r="AF305" i="94"/>
  <c r="AE305" i="94"/>
  <c r="AC305" i="94"/>
  <c r="Y305" i="94"/>
  <c r="B305" i="94"/>
  <c r="V305" i="94" s="1"/>
  <c r="AR304" i="94"/>
  <c r="AQ304" i="94"/>
  <c r="AP304" i="94"/>
  <c r="AO304" i="94"/>
  <c r="AN304" i="94"/>
  <c r="AM304" i="94"/>
  <c r="AL304" i="94"/>
  <c r="AK304" i="94"/>
  <c r="AJ304" i="94"/>
  <c r="AI304" i="94"/>
  <c r="AH304" i="94"/>
  <c r="AG304" i="94"/>
  <c r="AF304" i="94"/>
  <c r="AE304" i="94"/>
  <c r="AC304" i="94"/>
  <c r="Y304" i="94"/>
  <c r="V304" i="94"/>
  <c r="AR303" i="94"/>
  <c r="AQ303" i="94"/>
  <c r="AP303" i="94"/>
  <c r="AO303" i="94"/>
  <c r="AN303" i="94"/>
  <c r="AM303" i="94"/>
  <c r="AL303" i="94"/>
  <c r="AK303" i="94"/>
  <c r="AJ303" i="94"/>
  <c r="AI303" i="94"/>
  <c r="AH303" i="94"/>
  <c r="AG303" i="94"/>
  <c r="AF303" i="94"/>
  <c r="AE303" i="94"/>
  <c r="AC303" i="94"/>
  <c r="Y303" i="94"/>
  <c r="V303" i="94"/>
  <c r="AR302" i="94"/>
  <c r="AQ302" i="94"/>
  <c r="AP302" i="94"/>
  <c r="AO302" i="94"/>
  <c r="AN302" i="94"/>
  <c r="AM302" i="94"/>
  <c r="AL302" i="94"/>
  <c r="AK302" i="94"/>
  <c r="AJ302" i="94"/>
  <c r="AI302" i="94"/>
  <c r="AH302" i="94"/>
  <c r="AG302" i="94"/>
  <c r="AF302" i="94"/>
  <c r="AE302" i="94"/>
  <c r="AC302" i="94"/>
  <c r="B302" i="94"/>
  <c r="V302" i="94" s="1"/>
  <c r="AR301" i="94"/>
  <c r="AQ301" i="94"/>
  <c r="AP301" i="94"/>
  <c r="AO301" i="94"/>
  <c r="AN301" i="94"/>
  <c r="AM301" i="94"/>
  <c r="AL301" i="94"/>
  <c r="AK301" i="94"/>
  <c r="AJ301" i="94"/>
  <c r="AI301" i="94"/>
  <c r="AH301" i="94"/>
  <c r="AG301" i="94"/>
  <c r="AF301" i="94"/>
  <c r="AE301" i="94"/>
  <c r="AC301" i="94"/>
  <c r="V301" i="94"/>
  <c r="W301" i="94" l="1"/>
  <c r="W313" i="94"/>
  <c r="W310" i="94"/>
  <c r="W308" i="94"/>
  <c r="W303" i="94"/>
  <c r="W306" i="94"/>
  <c r="W304" i="94"/>
  <c r="W314" i="94"/>
  <c r="W318" i="94"/>
  <c r="W316" i="94"/>
  <c r="W302" i="94"/>
  <c r="W311" i="94"/>
  <c r="W309" i="94"/>
  <c r="W307" i="94"/>
  <c r="W317" i="94"/>
  <c r="W305" i="94"/>
  <c r="W312" i="94"/>
  <c r="Y302" i="94"/>
  <c r="W315" i="94"/>
  <c r="Y301" i="94"/>
  <c r="AR300" i="94"/>
  <c r="AQ300" i="94"/>
  <c r="AP300" i="94"/>
  <c r="AO300" i="94"/>
  <c r="AN300" i="94"/>
  <c r="AM300" i="94"/>
  <c r="AL300" i="94"/>
  <c r="AK300" i="94"/>
  <c r="AJ300" i="94"/>
  <c r="AI300" i="94"/>
  <c r="AH300" i="94"/>
  <c r="AG300" i="94"/>
  <c r="AF300" i="94"/>
  <c r="AE300" i="94"/>
  <c r="AC300" i="94"/>
  <c r="Y300" i="94"/>
  <c r="V300" i="94"/>
  <c r="AR299" i="94"/>
  <c r="AQ299" i="94"/>
  <c r="AP299" i="94"/>
  <c r="AO299" i="94"/>
  <c r="AN299" i="94"/>
  <c r="AM299" i="94"/>
  <c r="AL299" i="94"/>
  <c r="AK299" i="94"/>
  <c r="AJ299" i="94"/>
  <c r="AI299" i="94"/>
  <c r="AH299" i="94"/>
  <c r="AG299" i="94"/>
  <c r="AF299" i="94"/>
  <c r="AE299" i="94"/>
  <c r="AC299" i="94"/>
  <c r="Y299" i="94"/>
  <c r="V299" i="94"/>
  <c r="AR298" i="94"/>
  <c r="AQ298" i="94"/>
  <c r="AP298" i="94"/>
  <c r="AO298" i="94"/>
  <c r="AN298" i="94"/>
  <c r="AM298" i="94"/>
  <c r="AL298" i="94"/>
  <c r="AK298" i="94"/>
  <c r="AJ298" i="94"/>
  <c r="AI298" i="94"/>
  <c r="AH298" i="94"/>
  <c r="AG298" i="94"/>
  <c r="AF298" i="94"/>
  <c r="AE298" i="94"/>
  <c r="AC298" i="94"/>
  <c r="Y298" i="94"/>
  <c r="V298" i="94"/>
  <c r="AR297" i="94"/>
  <c r="AQ297" i="94"/>
  <c r="AP297" i="94"/>
  <c r="AO297" i="94"/>
  <c r="AN297" i="94"/>
  <c r="AM297" i="94"/>
  <c r="AL297" i="94"/>
  <c r="AK297" i="94"/>
  <c r="AJ297" i="94"/>
  <c r="AI297" i="94"/>
  <c r="AH297" i="94"/>
  <c r="AG297" i="94"/>
  <c r="AF297" i="94"/>
  <c r="AE297" i="94"/>
  <c r="AC297" i="94"/>
  <c r="Y297" i="94"/>
  <c r="V297" i="94"/>
  <c r="AR296" i="94"/>
  <c r="AQ296" i="94"/>
  <c r="AP296" i="94"/>
  <c r="AO296" i="94"/>
  <c r="AN296" i="94"/>
  <c r="AM296" i="94"/>
  <c r="AL296" i="94"/>
  <c r="AK296" i="94"/>
  <c r="AJ296" i="94"/>
  <c r="AI296" i="94"/>
  <c r="AH296" i="94"/>
  <c r="AG296" i="94"/>
  <c r="AF296" i="94"/>
  <c r="AE296" i="94"/>
  <c r="AC296" i="94"/>
  <c r="Y296" i="94"/>
  <c r="V296" i="94"/>
  <c r="AR295" i="94"/>
  <c r="AQ295" i="94"/>
  <c r="AP295" i="94"/>
  <c r="AO295" i="94"/>
  <c r="AN295" i="94"/>
  <c r="AM295" i="94"/>
  <c r="AL295" i="94"/>
  <c r="AK295" i="94"/>
  <c r="AJ295" i="94"/>
  <c r="AI295" i="94"/>
  <c r="AH295" i="94"/>
  <c r="AG295" i="94"/>
  <c r="AF295" i="94"/>
  <c r="AE295" i="94"/>
  <c r="AC295" i="94"/>
  <c r="Y295" i="94"/>
  <c r="B295" i="94"/>
  <c r="V295" i="94" s="1"/>
  <c r="AR294" i="94"/>
  <c r="AQ294" i="94"/>
  <c r="AP294" i="94"/>
  <c r="AO294" i="94"/>
  <c r="AN294" i="94"/>
  <c r="AM294" i="94"/>
  <c r="AL294" i="94"/>
  <c r="AK294" i="94"/>
  <c r="AJ294" i="94"/>
  <c r="AI294" i="94"/>
  <c r="AH294" i="94"/>
  <c r="AG294" i="94"/>
  <c r="AF294" i="94"/>
  <c r="AE294" i="94"/>
  <c r="AC294" i="94"/>
  <c r="Y294" i="94"/>
  <c r="V294" i="94"/>
  <c r="AR293" i="94"/>
  <c r="AQ293" i="94"/>
  <c r="AP293" i="94"/>
  <c r="AO293" i="94"/>
  <c r="AN293" i="94"/>
  <c r="AM293" i="94"/>
  <c r="AL293" i="94"/>
  <c r="AK293" i="94"/>
  <c r="AJ293" i="94"/>
  <c r="AI293" i="94"/>
  <c r="AH293" i="94"/>
  <c r="AG293" i="94"/>
  <c r="AF293" i="94"/>
  <c r="AE293" i="94"/>
  <c r="AC293" i="94"/>
  <c r="Y293" i="94"/>
  <c r="V293" i="94"/>
  <c r="AR292" i="94"/>
  <c r="AQ292" i="94"/>
  <c r="AP292" i="94"/>
  <c r="AO292" i="94"/>
  <c r="AN292" i="94"/>
  <c r="AM292" i="94"/>
  <c r="AL292" i="94"/>
  <c r="AK292" i="94"/>
  <c r="AJ292" i="94"/>
  <c r="AI292" i="94"/>
  <c r="AH292" i="94"/>
  <c r="AG292" i="94"/>
  <c r="AF292" i="94"/>
  <c r="AE292" i="94"/>
  <c r="AC292" i="94"/>
  <c r="Y292" i="94"/>
  <c r="V292" i="94"/>
  <c r="AR291" i="94"/>
  <c r="AQ291" i="94"/>
  <c r="AP291" i="94"/>
  <c r="AO291" i="94"/>
  <c r="AN291" i="94"/>
  <c r="AM291" i="94"/>
  <c r="AL291" i="94"/>
  <c r="AK291" i="94"/>
  <c r="AJ291" i="94"/>
  <c r="AI291" i="94"/>
  <c r="AH291" i="94"/>
  <c r="AG291" i="94"/>
  <c r="AF291" i="94"/>
  <c r="AE291" i="94"/>
  <c r="AC291" i="94"/>
  <c r="Y291" i="94"/>
  <c r="V291" i="94"/>
  <c r="AR290" i="94"/>
  <c r="AQ290" i="94"/>
  <c r="AP290" i="94"/>
  <c r="AO290" i="94"/>
  <c r="AN290" i="94"/>
  <c r="AM290" i="94"/>
  <c r="AL290" i="94"/>
  <c r="AK290" i="94"/>
  <c r="AJ290" i="94"/>
  <c r="AI290" i="94"/>
  <c r="AH290" i="94"/>
  <c r="AG290" i="94"/>
  <c r="AF290" i="94"/>
  <c r="AE290" i="94"/>
  <c r="AC290" i="94"/>
  <c r="Y290" i="94"/>
  <c r="V290" i="94"/>
  <c r="AR289" i="94"/>
  <c r="AQ289" i="94"/>
  <c r="AP289" i="94"/>
  <c r="AO289" i="94"/>
  <c r="AN289" i="94"/>
  <c r="AM289" i="94"/>
  <c r="AL289" i="94"/>
  <c r="AK289" i="94"/>
  <c r="AJ289" i="94"/>
  <c r="AI289" i="94"/>
  <c r="AH289" i="94"/>
  <c r="AG289" i="94"/>
  <c r="AF289" i="94"/>
  <c r="AE289" i="94"/>
  <c r="AC289" i="94"/>
  <c r="Y289" i="94"/>
  <c r="V289" i="94"/>
  <c r="AR288" i="94"/>
  <c r="AQ288" i="94"/>
  <c r="AP288" i="94"/>
  <c r="AO288" i="94"/>
  <c r="AN288" i="94"/>
  <c r="AM288" i="94"/>
  <c r="AL288" i="94"/>
  <c r="AK288" i="94"/>
  <c r="AJ288" i="94"/>
  <c r="AI288" i="94"/>
  <c r="AH288" i="94"/>
  <c r="AG288" i="94"/>
  <c r="AF288" i="94"/>
  <c r="AE288" i="94"/>
  <c r="AC288" i="94"/>
  <c r="Y288" i="94"/>
  <c r="V288" i="94"/>
  <c r="AR287" i="94"/>
  <c r="AQ287" i="94"/>
  <c r="AP287" i="94"/>
  <c r="AO287" i="94"/>
  <c r="AN287" i="94"/>
  <c r="AM287" i="94"/>
  <c r="AL287" i="94"/>
  <c r="AK287" i="94"/>
  <c r="AJ287" i="94"/>
  <c r="AI287" i="94"/>
  <c r="AH287" i="94"/>
  <c r="AG287" i="94"/>
  <c r="AF287" i="94"/>
  <c r="AE287" i="94"/>
  <c r="AC287" i="94"/>
  <c r="Y287" i="94"/>
  <c r="B287" i="94"/>
  <c r="V287" i="94" s="1"/>
  <c r="AR286" i="94"/>
  <c r="AQ286" i="94"/>
  <c r="AP286" i="94"/>
  <c r="AO286" i="94"/>
  <c r="AN286" i="94"/>
  <c r="AM286" i="94"/>
  <c r="AL286" i="94"/>
  <c r="AK286" i="94"/>
  <c r="AJ286" i="94"/>
  <c r="AI286" i="94"/>
  <c r="AH286" i="94"/>
  <c r="AG286" i="94"/>
  <c r="AF286" i="94"/>
  <c r="AE286" i="94"/>
  <c r="AC286" i="94"/>
  <c r="V286" i="94"/>
  <c r="AR285" i="94"/>
  <c r="AQ285" i="94"/>
  <c r="AP285" i="94"/>
  <c r="AO285" i="94"/>
  <c r="AN285" i="94"/>
  <c r="AM285" i="94"/>
  <c r="AL285" i="94"/>
  <c r="AK285" i="94"/>
  <c r="AJ285" i="94"/>
  <c r="AI285" i="94"/>
  <c r="AH285" i="94"/>
  <c r="AG285" i="94"/>
  <c r="AF285" i="94"/>
  <c r="AE285" i="94"/>
  <c r="AC285" i="94"/>
  <c r="V285" i="94"/>
  <c r="AR284" i="94"/>
  <c r="AQ284" i="94"/>
  <c r="AP284" i="94"/>
  <c r="AO284" i="94"/>
  <c r="AN284" i="94"/>
  <c r="AM284" i="94"/>
  <c r="AL284" i="94"/>
  <c r="AK284" i="94"/>
  <c r="AJ284" i="94"/>
  <c r="AI284" i="94"/>
  <c r="AH284" i="94"/>
  <c r="AG284" i="94"/>
  <c r="AF284" i="94"/>
  <c r="AE284" i="94"/>
  <c r="AC284" i="94"/>
  <c r="B284" i="94"/>
  <c r="V284" i="94" s="1"/>
  <c r="AR283" i="94"/>
  <c r="AQ283" i="94"/>
  <c r="AP283" i="94"/>
  <c r="AO283" i="94"/>
  <c r="AN283" i="94"/>
  <c r="AM283" i="94"/>
  <c r="AL283" i="94"/>
  <c r="AK283" i="94"/>
  <c r="AJ283" i="94"/>
  <c r="AI283" i="94"/>
  <c r="AH283" i="94"/>
  <c r="AG283" i="94"/>
  <c r="AF283" i="94"/>
  <c r="AE283" i="94"/>
  <c r="AC283" i="94"/>
  <c r="V283" i="94"/>
  <c r="V3" i="94"/>
  <c r="V5" i="94"/>
  <c r="V6" i="94"/>
  <c r="V7" i="94"/>
  <c r="V8" i="94"/>
  <c r="V9" i="94"/>
  <c r="V10" i="94"/>
  <c r="V11" i="94"/>
  <c r="V12" i="94"/>
  <c r="V13" i="94"/>
  <c r="V14" i="94"/>
  <c r="V15" i="94"/>
  <c r="V16" i="94"/>
  <c r="V17" i="94"/>
  <c r="V18" i="94"/>
  <c r="V19" i="94"/>
  <c r="V20" i="94"/>
  <c r="V21" i="94"/>
  <c r="V23" i="94"/>
  <c r="V24" i="94"/>
  <c r="V25" i="94"/>
  <c r="V26" i="94"/>
  <c r="V27" i="94"/>
  <c r="V28" i="94"/>
  <c r="V29" i="94"/>
  <c r="V30" i="94"/>
  <c r="V31" i="94"/>
  <c r="V32" i="94"/>
  <c r="V34" i="94"/>
  <c r="V35" i="94"/>
  <c r="V36" i="94"/>
  <c r="V37" i="94"/>
  <c r="V38" i="94"/>
  <c r="V39" i="94"/>
  <c r="V41" i="94"/>
  <c r="V42" i="94"/>
  <c r="V43" i="94"/>
  <c r="V44" i="94"/>
  <c r="V45" i="94"/>
  <c r="V46" i="94"/>
  <c r="V47" i="94"/>
  <c r="V48" i="94"/>
  <c r="V49" i="94"/>
  <c r="V50" i="94"/>
  <c r="V52" i="94"/>
  <c r="V53" i="94"/>
  <c r="V54" i="94"/>
  <c r="V55" i="94"/>
  <c r="V56" i="94"/>
  <c r="V57" i="94"/>
  <c r="V59" i="94"/>
  <c r="V60" i="94"/>
  <c r="V61" i="94"/>
  <c r="V62" i="94"/>
  <c r="V63" i="94"/>
  <c r="V64" i="94"/>
  <c r="V65" i="94"/>
  <c r="V66" i="94"/>
  <c r="V67" i="94"/>
  <c r="V68" i="94"/>
  <c r="V69" i="94"/>
  <c r="V70" i="94"/>
  <c r="V71" i="94"/>
  <c r="V72" i="94"/>
  <c r="V73" i="94"/>
  <c r="V74" i="94"/>
  <c r="V75" i="94"/>
  <c r="V77" i="94"/>
  <c r="V78" i="94"/>
  <c r="V79" i="94"/>
  <c r="V80" i="94"/>
  <c r="V81" i="94"/>
  <c r="V82" i="94"/>
  <c r="V83" i="94"/>
  <c r="V84" i="94"/>
  <c r="V85" i="94"/>
  <c r="V86" i="94"/>
  <c r="V88" i="94"/>
  <c r="V89" i="94"/>
  <c r="V90" i="94"/>
  <c r="V91" i="94"/>
  <c r="V92" i="94"/>
  <c r="V93" i="94"/>
  <c r="V95" i="94"/>
  <c r="V96" i="94"/>
  <c r="V97" i="94"/>
  <c r="V98" i="94"/>
  <c r="V99" i="94"/>
  <c r="V100" i="94"/>
  <c r="V101" i="94"/>
  <c r="V102" i="94"/>
  <c r="V103" i="94"/>
  <c r="V104" i="94"/>
  <c r="V105" i="94"/>
  <c r="V106" i="94"/>
  <c r="V107" i="94"/>
  <c r="V108" i="94"/>
  <c r="V109" i="94"/>
  <c r="V110" i="94"/>
  <c r="V111" i="94"/>
  <c r="V113" i="94"/>
  <c r="V114" i="94"/>
  <c r="V115" i="94"/>
  <c r="V116" i="94"/>
  <c r="V117" i="94"/>
  <c r="V118" i="94"/>
  <c r="V119" i="94"/>
  <c r="V120" i="94"/>
  <c r="V121" i="94"/>
  <c r="V122" i="94"/>
  <c r="V124" i="94"/>
  <c r="V125" i="94"/>
  <c r="V126" i="94"/>
  <c r="V127" i="94"/>
  <c r="V128" i="94"/>
  <c r="V129" i="94"/>
  <c r="V131" i="94"/>
  <c r="V132" i="94"/>
  <c r="V133" i="94"/>
  <c r="V134" i="94"/>
  <c r="V135" i="94"/>
  <c r="V136" i="94"/>
  <c r="V137" i="94"/>
  <c r="V138" i="94"/>
  <c r="V139" i="94"/>
  <c r="V140" i="94"/>
  <c r="V142" i="94"/>
  <c r="V143" i="94"/>
  <c r="V144" i="94"/>
  <c r="V145" i="94"/>
  <c r="V146" i="94"/>
  <c r="V147" i="94"/>
  <c r="V149" i="94"/>
  <c r="V150" i="94"/>
  <c r="V151" i="94"/>
  <c r="V152" i="94"/>
  <c r="V153" i="94"/>
  <c r="V154" i="94"/>
  <c r="V155" i="94"/>
  <c r="V156" i="94"/>
  <c r="V157" i="94"/>
  <c r="V158" i="94"/>
  <c r="V160" i="94"/>
  <c r="V161" i="94"/>
  <c r="V162" i="94"/>
  <c r="V163" i="94"/>
  <c r="V164" i="94"/>
  <c r="V165" i="94"/>
  <c r="V167" i="94"/>
  <c r="V168" i="94"/>
  <c r="V170" i="94"/>
  <c r="V171" i="94"/>
  <c r="V172" i="94"/>
  <c r="V173" i="94"/>
  <c r="V174" i="94"/>
  <c r="V175" i="94"/>
  <c r="V176" i="94"/>
  <c r="V178" i="94"/>
  <c r="V179" i="94"/>
  <c r="V180" i="94"/>
  <c r="V181" i="94"/>
  <c r="V182" i="94"/>
  <c r="V183" i="94"/>
  <c r="V184" i="94"/>
  <c r="V185" i="94"/>
  <c r="V186" i="94"/>
  <c r="V187" i="94"/>
  <c r="V189" i="94"/>
  <c r="V190" i="94"/>
  <c r="V192" i="94"/>
  <c r="V193" i="94"/>
  <c r="V194" i="94"/>
  <c r="V195" i="94"/>
  <c r="V196" i="94"/>
  <c r="V197" i="94"/>
  <c r="V198" i="94"/>
  <c r="V200" i="94"/>
  <c r="V201" i="94"/>
  <c r="V202" i="94"/>
  <c r="V203" i="94"/>
  <c r="V204" i="94"/>
  <c r="V205" i="94"/>
  <c r="V206" i="94"/>
  <c r="V207" i="94"/>
  <c r="V208" i="94"/>
  <c r="V209" i="94"/>
  <c r="V211" i="94"/>
  <c r="V212" i="94"/>
  <c r="V214" i="94"/>
  <c r="V215" i="94"/>
  <c r="V216" i="94"/>
  <c r="V217" i="94"/>
  <c r="V218" i="94"/>
  <c r="V219" i="94"/>
  <c r="V220" i="94"/>
  <c r="V221" i="94"/>
  <c r="V222" i="94"/>
  <c r="V223" i="94"/>
  <c r="V224" i="94"/>
  <c r="V225" i="94"/>
  <c r="V226" i="94"/>
  <c r="V227" i="94"/>
  <c r="V229" i="94"/>
  <c r="V230" i="94"/>
  <c r="V232" i="94"/>
  <c r="V233" i="94"/>
  <c r="V234" i="94"/>
  <c r="V235" i="94"/>
  <c r="V236" i="94"/>
  <c r="V237" i="94"/>
  <c r="V238" i="94"/>
  <c r="V240" i="94"/>
  <c r="V241" i="94"/>
  <c r="V242" i="94"/>
  <c r="V243" i="94"/>
  <c r="V244" i="94"/>
  <c r="V245" i="94"/>
  <c r="V247" i="94"/>
  <c r="V248" i="94"/>
  <c r="V250" i="94"/>
  <c r="V251" i="94"/>
  <c r="V252" i="94"/>
  <c r="V253" i="94"/>
  <c r="V254" i="94"/>
  <c r="V255" i="94"/>
  <c r="V256" i="94"/>
  <c r="V258" i="94"/>
  <c r="V259" i="94"/>
  <c r="V260" i="94"/>
  <c r="V261" i="94"/>
  <c r="V262" i="94"/>
  <c r="V263" i="94"/>
  <c r="V264" i="94"/>
  <c r="V265" i="94"/>
  <c r="V267" i="94"/>
  <c r="V268" i="94"/>
  <c r="V270" i="94"/>
  <c r="V271" i="94"/>
  <c r="V272" i="94"/>
  <c r="V273" i="94"/>
  <c r="V274" i="94"/>
  <c r="V275" i="94"/>
  <c r="V276" i="94"/>
  <c r="V278" i="94"/>
  <c r="V279" i="94"/>
  <c r="V280" i="94"/>
  <c r="V281" i="94"/>
  <c r="V282" i="94"/>
  <c r="W288" i="94" l="1"/>
  <c r="W297" i="94"/>
  <c r="W299" i="94"/>
  <c r="W298" i="94"/>
  <c r="W293" i="94"/>
  <c r="W296" i="94"/>
  <c r="W300" i="94"/>
  <c r="Y283" i="94"/>
  <c r="W291" i="94"/>
  <c r="W287" i="94"/>
  <c r="W290" i="94"/>
  <c r="W289" i="94"/>
  <c r="W284" i="94"/>
  <c r="W283" i="94"/>
  <c r="Y284" i="94"/>
  <c r="W295" i="94"/>
  <c r="W286" i="94"/>
  <c r="Y285" i="94"/>
  <c r="W285" i="94"/>
  <c r="Y286" i="94"/>
  <c r="W294" i="94"/>
  <c r="W292" i="94"/>
  <c r="AR282" i="94" l="1"/>
  <c r="AQ282" i="94"/>
  <c r="AP282" i="94"/>
  <c r="AO282" i="94"/>
  <c r="AN282" i="94"/>
  <c r="AM282" i="94"/>
  <c r="AL282" i="94"/>
  <c r="AK282" i="94"/>
  <c r="AJ282" i="94"/>
  <c r="AI282" i="94"/>
  <c r="AH282" i="94"/>
  <c r="AG282" i="94"/>
  <c r="AF282" i="94"/>
  <c r="AE282" i="94"/>
  <c r="AC282" i="94"/>
  <c r="Y282" i="94"/>
  <c r="AR281" i="94"/>
  <c r="AQ281" i="94"/>
  <c r="AP281" i="94"/>
  <c r="AO281" i="94"/>
  <c r="AN281" i="94"/>
  <c r="AM281" i="94"/>
  <c r="AL281" i="94"/>
  <c r="AK281" i="94"/>
  <c r="AJ281" i="94"/>
  <c r="AI281" i="94"/>
  <c r="AH281" i="94"/>
  <c r="AG281" i="94"/>
  <c r="AF281" i="94"/>
  <c r="AE281" i="94"/>
  <c r="AC281" i="94"/>
  <c r="Y281" i="94"/>
  <c r="AR280" i="94"/>
  <c r="AQ280" i="94"/>
  <c r="AP280" i="94"/>
  <c r="AO280" i="94"/>
  <c r="AN280" i="94"/>
  <c r="AM280" i="94"/>
  <c r="AL280" i="94"/>
  <c r="AK280" i="94"/>
  <c r="AJ280" i="94"/>
  <c r="AI280" i="94"/>
  <c r="AH280" i="94"/>
  <c r="AG280" i="94"/>
  <c r="AF280" i="94"/>
  <c r="AE280" i="94"/>
  <c r="AC280" i="94"/>
  <c r="Y280" i="94"/>
  <c r="AR279" i="94"/>
  <c r="AQ279" i="94"/>
  <c r="AP279" i="94"/>
  <c r="AO279" i="94"/>
  <c r="AN279" i="94"/>
  <c r="AM279" i="94"/>
  <c r="AL279" i="94"/>
  <c r="AK279" i="94"/>
  <c r="AJ279" i="94"/>
  <c r="AI279" i="94"/>
  <c r="AH279" i="94"/>
  <c r="AG279" i="94"/>
  <c r="AF279" i="94"/>
  <c r="AE279" i="94"/>
  <c r="AC279" i="94"/>
  <c r="Y279" i="94"/>
  <c r="AR278" i="94"/>
  <c r="AQ278" i="94"/>
  <c r="AP278" i="94"/>
  <c r="AO278" i="94"/>
  <c r="AN278" i="94"/>
  <c r="AM278" i="94"/>
  <c r="AL278" i="94"/>
  <c r="AK278" i="94"/>
  <c r="AJ278" i="94"/>
  <c r="AI278" i="94"/>
  <c r="AH278" i="94"/>
  <c r="AG278" i="94"/>
  <c r="AF278" i="94"/>
  <c r="AE278" i="94"/>
  <c r="AC278" i="94"/>
  <c r="Y278" i="94"/>
  <c r="AR277" i="94"/>
  <c r="AQ277" i="94"/>
  <c r="AP277" i="94"/>
  <c r="AO277" i="94"/>
  <c r="AN277" i="94"/>
  <c r="AM277" i="94"/>
  <c r="AL277" i="94"/>
  <c r="AK277" i="94"/>
  <c r="AJ277" i="94"/>
  <c r="AI277" i="94"/>
  <c r="AH277" i="94"/>
  <c r="AG277" i="94"/>
  <c r="AF277" i="94"/>
  <c r="AE277" i="94"/>
  <c r="AC277" i="94"/>
  <c r="Y277" i="94"/>
  <c r="B277" i="94"/>
  <c r="V277" i="94" s="1"/>
  <c r="AR276" i="94"/>
  <c r="AQ276" i="94"/>
  <c r="AP276" i="94"/>
  <c r="AO276" i="94"/>
  <c r="AN276" i="94"/>
  <c r="AM276" i="94"/>
  <c r="AL276" i="94"/>
  <c r="AK276" i="94"/>
  <c r="AJ276" i="94"/>
  <c r="AI276" i="94"/>
  <c r="AH276" i="94"/>
  <c r="AG276" i="94"/>
  <c r="AF276" i="94"/>
  <c r="AE276" i="94"/>
  <c r="AC276" i="94"/>
  <c r="Y276" i="94"/>
  <c r="AR275" i="94"/>
  <c r="AQ275" i="94"/>
  <c r="AP275" i="94"/>
  <c r="AO275" i="94"/>
  <c r="AN275" i="94"/>
  <c r="AM275" i="94"/>
  <c r="AL275" i="94"/>
  <c r="AK275" i="94"/>
  <c r="AJ275" i="94"/>
  <c r="AI275" i="94"/>
  <c r="AH275" i="94"/>
  <c r="AG275" i="94"/>
  <c r="AF275" i="94"/>
  <c r="AE275" i="94"/>
  <c r="AC275" i="94"/>
  <c r="Y275" i="94"/>
  <c r="AR274" i="94"/>
  <c r="AQ274" i="94"/>
  <c r="AP274" i="94"/>
  <c r="AO274" i="94"/>
  <c r="AN274" i="94"/>
  <c r="AM274" i="94"/>
  <c r="AL274" i="94"/>
  <c r="AK274" i="94"/>
  <c r="AJ274" i="94"/>
  <c r="AI274" i="94"/>
  <c r="AH274" i="94"/>
  <c r="AG274" i="94"/>
  <c r="AF274" i="94"/>
  <c r="AE274" i="94"/>
  <c r="AC274" i="94"/>
  <c r="Y274" i="94"/>
  <c r="AR273" i="94"/>
  <c r="AQ273" i="94"/>
  <c r="AP273" i="94"/>
  <c r="AO273" i="94"/>
  <c r="AN273" i="94"/>
  <c r="AM273" i="94"/>
  <c r="AL273" i="94"/>
  <c r="AK273" i="94"/>
  <c r="AJ273" i="94"/>
  <c r="AI273" i="94"/>
  <c r="AH273" i="94"/>
  <c r="AG273" i="94"/>
  <c r="AF273" i="94"/>
  <c r="AE273" i="94"/>
  <c r="AC273" i="94"/>
  <c r="Y273" i="94"/>
  <c r="AR272" i="94"/>
  <c r="AQ272" i="94"/>
  <c r="AP272" i="94"/>
  <c r="AO272" i="94"/>
  <c r="AN272" i="94"/>
  <c r="AM272" i="94"/>
  <c r="AL272" i="94"/>
  <c r="AK272" i="94"/>
  <c r="AJ272" i="94"/>
  <c r="AI272" i="94"/>
  <c r="AH272" i="94"/>
  <c r="AG272" i="94"/>
  <c r="AF272" i="94"/>
  <c r="AE272" i="94"/>
  <c r="AC272" i="94"/>
  <c r="Y272" i="94"/>
  <c r="AR271" i="94"/>
  <c r="AQ271" i="94"/>
  <c r="AP271" i="94"/>
  <c r="AO271" i="94"/>
  <c r="AN271" i="94"/>
  <c r="AM271" i="94"/>
  <c r="AL271" i="94"/>
  <c r="AK271" i="94"/>
  <c r="AJ271" i="94"/>
  <c r="AI271" i="94"/>
  <c r="AH271" i="94"/>
  <c r="AG271" i="94"/>
  <c r="AF271" i="94"/>
  <c r="AE271" i="94"/>
  <c r="AC271" i="94"/>
  <c r="Y271" i="94"/>
  <c r="AR270" i="94"/>
  <c r="AQ270" i="94"/>
  <c r="AP270" i="94"/>
  <c r="AO270" i="94"/>
  <c r="AN270" i="94"/>
  <c r="AM270" i="94"/>
  <c r="AL270" i="94"/>
  <c r="AK270" i="94"/>
  <c r="AJ270" i="94"/>
  <c r="AI270" i="94"/>
  <c r="AH270" i="94"/>
  <c r="AG270" i="94"/>
  <c r="AF270" i="94"/>
  <c r="AE270" i="94"/>
  <c r="AC270" i="94"/>
  <c r="Y270" i="94"/>
  <c r="AR269" i="94"/>
  <c r="AQ269" i="94"/>
  <c r="AP269" i="94"/>
  <c r="AO269" i="94"/>
  <c r="AN269" i="94"/>
  <c r="AM269" i="94"/>
  <c r="AL269" i="94"/>
  <c r="AK269" i="94"/>
  <c r="AJ269" i="94"/>
  <c r="AI269" i="94"/>
  <c r="AH269" i="94"/>
  <c r="AG269" i="94"/>
  <c r="AF269" i="94"/>
  <c r="AE269" i="94"/>
  <c r="AC269" i="94"/>
  <c r="Y269" i="94"/>
  <c r="B269" i="94"/>
  <c r="V269" i="94" s="1"/>
  <c r="AR268" i="94"/>
  <c r="AQ268" i="94"/>
  <c r="AP268" i="94"/>
  <c r="AO268" i="94"/>
  <c r="AN268" i="94"/>
  <c r="AM268" i="94"/>
  <c r="AL268" i="94"/>
  <c r="AK268" i="94"/>
  <c r="AJ268" i="94"/>
  <c r="AI268" i="94"/>
  <c r="AH268" i="94"/>
  <c r="AG268" i="94"/>
  <c r="AF268" i="94"/>
  <c r="AE268" i="94"/>
  <c r="AC268" i="94"/>
  <c r="AR267" i="94"/>
  <c r="AQ267" i="94"/>
  <c r="AP267" i="94"/>
  <c r="AO267" i="94"/>
  <c r="AN267" i="94"/>
  <c r="AM267" i="94"/>
  <c r="AL267" i="94"/>
  <c r="AK267" i="94"/>
  <c r="AJ267" i="94"/>
  <c r="AI267" i="94"/>
  <c r="AH267" i="94"/>
  <c r="AG267" i="94"/>
  <c r="AF267" i="94"/>
  <c r="AE267" i="94"/>
  <c r="AC267" i="94"/>
  <c r="AR266" i="94"/>
  <c r="AQ266" i="94"/>
  <c r="AP266" i="94"/>
  <c r="AO266" i="94"/>
  <c r="AN266" i="94"/>
  <c r="AM266" i="94"/>
  <c r="AL266" i="94"/>
  <c r="AK266" i="94"/>
  <c r="AJ266" i="94"/>
  <c r="AI266" i="94"/>
  <c r="AH266" i="94"/>
  <c r="AG266" i="94"/>
  <c r="AF266" i="94"/>
  <c r="AE266" i="94"/>
  <c r="AC266" i="94"/>
  <c r="B266" i="94"/>
  <c r="V266" i="94" s="1"/>
  <c r="AR265" i="94"/>
  <c r="AQ265" i="94"/>
  <c r="AP265" i="94"/>
  <c r="AO265" i="94"/>
  <c r="AN265" i="94"/>
  <c r="AM265" i="94"/>
  <c r="AL265" i="94"/>
  <c r="AK265" i="94"/>
  <c r="AJ265" i="94"/>
  <c r="AI265" i="94"/>
  <c r="AH265" i="94"/>
  <c r="AG265" i="94"/>
  <c r="AF265" i="94"/>
  <c r="AE265" i="94"/>
  <c r="AC265" i="94"/>
  <c r="Y266" i="94" l="1"/>
  <c r="Y268" i="94"/>
  <c r="W279" i="94"/>
  <c r="W269" i="94"/>
  <c r="W277" i="94"/>
  <c r="W268" i="94"/>
  <c r="W272" i="94"/>
  <c r="W276" i="94"/>
  <c r="W280" i="94"/>
  <c r="W265" i="94"/>
  <c r="W273" i="94"/>
  <c r="W281" i="94"/>
  <c r="W270" i="94"/>
  <c r="W274" i="94"/>
  <c r="W266" i="94"/>
  <c r="W278" i="94"/>
  <c r="W267" i="94"/>
  <c r="W271" i="94"/>
  <c r="W275" i="94"/>
  <c r="W282" i="94"/>
  <c r="Y265" i="94"/>
  <c r="Y267" i="94"/>
  <c r="Y248" i="94" l="1"/>
  <c r="AC248" i="94"/>
  <c r="AE248" i="94"/>
  <c r="AF248" i="94"/>
  <c r="AG248" i="94"/>
  <c r="AH248" i="94"/>
  <c r="AI248" i="94"/>
  <c r="AJ248" i="94"/>
  <c r="AK248" i="94"/>
  <c r="AL248" i="94"/>
  <c r="AM248" i="94"/>
  <c r="AN248" i="94"/>
  <c r="AO248" i="94"/>
  <c r="AP248" i="94"/>
  <c r="AQ248" i="94"/>
  <c r="AR248" i="94"/>
  <c r="Y249" i="94"/>
  <c r="AC249" i="94"/>
  <c r="AE249" i="94"/>
  <c r="AF249" i="94"/>
  <c r="AG249" i="94"/>
  <c r="AH249" i="94"/>
  <c r="AI249" i="94"/>
  <c r="AJ249" i="94"/>
  <c r="AK249" i="94"/>
  <c r="AL249" i="94"/>
  <c r="AM249" i="94"/>
  <c r="AN249" i="94"/>
  <c r="AO249" i="94"/>
  <c r="AP249" i="94"/>
  <c r="AQ249" i="94"/>
  <c r="AR249" i="94"/>
  <c r="Y250" i="94"/>
  <c r="AC250" i="94"/>
  <c r="AE250" i="94"/>
  <c r="AF250" i="94"/>
  <c r="AG250" i="94"/>
  <c r="AH250" i="94"/>
  <c r="AI250" i="94"/>
  <c r="AJ250" i="94"/>
  <c r="AK250" i="94"/>
  <c r="AL250" i="94"/>
  <c r="AM250" i="94"/>
  <c r="AN250" i="94"/>
  <c r="AO250" i="94"/>
  <c r="AP250" i="94"/>
  <c r="AQ250" i="94"/>
  <c r="AR250" i="94"/>
  <c r="Y251" i="94"/>
  <c r="AC251" i="94"/>
  <c r="AE251" i="94"/>
  <c r="AF251" i="94"/>
  <c r="AG251" i="94"/>
  <c r="AH251" i="94"/>
  <c r="AI251" i="94"/>
  <c r="AJ251" i="94"/>
  <c r="AK251" i="94"/>
  <c r="AL251" i="94"/>
  <c r="AM251" i="94"/>
  <c r="AN251" i="94"/>
  <c r="AO251" i="94"/>
  <c r="AP251" i="94"/>
  <c r="AQ251" i="94"/>
  <c r="AR251" i="94"/>
  <c r="Y252" i="94"/>
  <c r="AC252" i="94"/>
  <c r="AE252" i="94"/>
  <c r="AF252" i="94"/>
  <c r="AG252" i="94"/>
  <c r="AH252" i="94"/>
  <c r="AI252" i="94"/>
  <c r="AJ252" i="94"/>
  <c r="AK252" i="94"/>
  <c r="AL252" i="94"/>
  <c r="AM252" i="94"/>
  <c r="AN252" i="94"/>
  <c r="AO252" i="94"/>
  <c r="AP252" i="94"/>
  <c r="AQ252" i="94"/>
  <c r="AR252" i="94"/>
  <c r="Y253" i="94"/>
  <c r="AC253" i="94"/>
  <c r="AE253" i="94"/>
  <c r="AF253" i="94"/>
  <c r="AG253" i="94"/>
  <c r="AH253" i="94"/>
  <c r="AI253" i="94"/>
  <c r="AJ253" i="94"/>
  <c r="AK253" i="94"/>
  <c r="AL253" i="94"/>
  <c r="AM253" i="94"/>
  <c r="AN253" i="94"/>
  <c r="AO253" i="94"/>
  <c r="AP253" i="94"/>
  <c r="AQ253" i="94"/>
  <c r="AR253" i="94"/>
  <c r="Y254" i="94"/>
  <c r="AC254" i="94"/>
  <c r="AE254" i="94"/>
  <c r="AF254" i="94"/>
  <c r="AG254" i="94"/>
  <c r="AH254" i="94"/>
  <c r="AI254" i="94"/>
  <c r="AJ254" i="94"/>
  <c r="AK254" i="94"/>
  <c r="AL254" i="94"/>
  <c r="AM254" i="94"/>
  <c r="AN254" i="94"/>
  <c r="AO254" i="94"/>
  <c r="AP254" i="94"/>
  <c r="AQ254" i="94"/>
  <c r="AR254" i="94"/>
  <c r="Y255" i="94"/>
  <c r="AC255" i="94"/>
  <c r="AE255" i="94"/>
  <c r="AF255" i="94"/>
  <c r="AG255" i="94"/>
  <c r="AH255" i="94"/>
  <c r="AI255" i="94"/>
  <c r="AJ255" i="94"/>
  <c r="AK255" i="94"/>
  <c r="AL255" i="94"/>
  <c r="AM255" i="94"/>
  <c r="AN255" i="94"/>
  <c r="AO255" i="94"/>
  <c r="AP255" i="94"/>
  <c r="AQ255" i="94"/>
  <c r="AR255" i="94"/>
  <c r="AC256" i="94"/>
  <c r="AE256" i="94"/>
  <c r="AF256" i="94"/>
  <c r="AG256" i="94"/>
  <c r="AH256" i="94"/>
  <c r="AI256" i="94"/>
  <c r="AJ256" i="94"/>
  <c r="AK256" i="94"/>
  <c r="AL256" i="94"/>
  <c r="AM256" i="94"/>
  <c r="AN256" i="94"/>
  <c r="Y256" i="94" s="1"/>
  <c r="AO256" i="94"/>
  <c r="AP256" i="94"/>
  <c r="AQ256" i="94"/>
  <c r="AR256" i="94"/>
  <c r="Y257" i="94"/>
  <c r="AC257" i="94"/>
  <c r="AE257" i="94"/>
  <c r="AF257" i="94"/>
  <c r="AG257" i="94"/>
  <c r="AH257" i="94"/>
  <c r="AI257" i="94"/>
  <c r="AJ257" i="94"/>
  <c r="AK257" i="94"/>
  <c r="AL257" i="94"/>
  <c r="AM257" i="94"/>
  <c r="AN257" i="94"/>
  <c r="AO257" i="94"/>
  <c r="AP257" i="94"/>
  <c r="AQ257" i="94"/>
  <c r="AR257" i="94"/>
  <c r="Y258" i="94"/>
  <c r="AC258" i="94"/>
  <c r="AE258" i="94"/>
  <c r="AF258" i="94"/>
  <c r="AG258" i="94"/>
  <c r="AH258" i="94"/>
  <c r="AI258" i="94"/>
  <c r="AJ258" i="94"/>
  <c r="AK258" i="94"/>
  <c r="AL258" i="94"/>
  <c r="AM258" i="94"/>
  <c r="AN258" i="94"/>
  <c r="AO258" i="94"/>
  <c r="AP258" i="94"/>
  <c r="AQ258" i="94"/>
  <c r="AR258" i="94"/>
  <c r="Y259" i="94"/>
  <c r="AC259" i="94"/>
  <c r="AE259" i="94"/>
  <c r="AF259" i="94"/>
  <c r="AG259" i="94"/>
  <c r="AH259" i="94"/>
  <c r="AI259" i="94"/>
  <c r="AJ259" i="94"/>
  <c r="AK259" i="94"/>
  <c r="AL259" i="94"/>
  <c r="AM259" i="94"/>
  <c r="AN259" i="94"/>
  <c r="AO259" i="94"/>
  <c r="AP259" i="94"/>
  <c r="AQ259" i="94"/>
  <c r="AR259" i="94"/>
  <c r="Y260" i="94"/>
  <c r="AC260" i="94"/>
  <c r="AE260" i="94"/>
  <c r="AF260" i="94"/>
  <c r="AG260" i="94"/>
  <c r="AH260" i="94"/>
  <c r="AI260" i="94"/>
  <c r="AJ260" i="94"/>
  <c r="AK260" i="94"/>
  <c r="AL260" i="94"/>
  <c r="AM260" i="94"/>
  <c r="AN260" i="94"/>
  <c r="AO260" i="94"/>
  <c r="AP260" i="94"/>
  <c r="AQ260" i="94"/>
  <c r="AR260" i="94"/>
  <c r="Y261" i="94"/>
  <c r="AC261" i="94"/>
  <c r="AE261" i="94"/>
  <c r="AF261" i="94"/>
  <c r="AG261" i="94"/>
  <c r="AH261" i="94"/>
  <c r="AI261" i="94"/>
  <c r="AJ261" i="94"/>
  <c r="AK261" i="94"/>
  <c r="AL261" i="94"/>
  <c r="AM261" i="94"/>
  <c r="AN261" i="94"/>
  <c r="AO261" i="94"/>
  <c r="AP261" i="94"/>
  <c r="AQ261" i="94"/>
  <c r="AR261" i="94"/>
  <c r="Y262" i="94"/>
  <c r="AC262" i="94"/>
  <c r="AE262" i="94"/>
  <c r="AF262" i="94"/>
  <c r="AG262" i="94"/>
  <c r="AH262" i="94"/>
  <c r="AI262" i="94"/>
  <c r="AJ262" i="94"/>
  <c r="AK262" i="94"/>
  <c r="AL262" i="94"/>
  <c r="AM262" i="94"/>
  <c r="AN262" i="94"/>
  <c r="AO262" i="94"/>
  <c r="AP262" i="94"/>
  <c r="AQ262" i="94"/>
  <c r="AR262" i="94"/>
  <c r="Y263" i="94"/>
  <c r="AC263" i="94"/>
  <c r="AE263" i="94"/>
  <c r="AF263" i="94"/>
  <c r="AG263" i="94"/>
  <c r="AH263" i="94"/>
  <c r="AI263" i="94"/>
  <c r="AJ263" i="94"/>
  <c r="AK263" i="94"/>
  <c r="AL263" i="94"/>
  <c r="AM263" i="94"/>
  <c r="AN263" i="94"/>
  <c r="AO263" i="94"/>
  <c r="AP263" i="94"/>
  <c r="AQ263" i="94"/>
  <c r="AR263" i="94"/>
  <c r="Y264" i="94"/>
  <c r="AC264" i="94"/>
  <c r="AE264" i="94"/>
  <c r="AF264" i="94"/>
  <c r="AG264" i="94"/>
  <c r="AH264" i="94"/>
  <c r="AI264" i="94"/>
  <c r="AJ264" i="94"/>
  <c r="AK264" i="94"/>
  <c r="AL264" i="94"/>
  <c r="AM264" i="94"/>
  <c r="AN264" i="94"/>
  <c r="AO264" i="94"/>
  <c r="AP264" i="94"/>
  <c r="AQ264" i="94"/>
  <c r="AR264" i="94"/>
  <c r="B257" i="94"/>
  <c r="V257" i="94" s="1"/>
  <c r="B249" i="94"/>
  <c r="V249" i="94" s="1"/>
  <c r="AR247" i="94"/>
  <c r="AQ247" i="94"/>
  <c r="AP247" i="94"/>
  <c r="AO247" i="94"/>
  <c r="AN247" i="94"/>
  <c r="AM247" i="94"/>
  <c r="AL247" i="94"/>
  <c r="AK247" i="94"/>
  <c r="AJ247" i="94"/>
  <c r="AI247" i="94"/>
  <c r="AH247" i="94"/>
  <c r="AG247" i="94"/>
  <c r="AF247" i="94"/>
  <c r="AE247" i="94"/>
  <c r="AC247" i="94"/>
  <c r="Y247" i="94"/>
  <c r="AR246" i="94"/>
  <c r="AQ246" i="94"/>
  <c r="AP246" i="94"/>
  <c r="AO246" i="94"/>
  <c r="Y246" i="94" s="1"/>
  <c r="AN246" i="94"/>
  <c r="AM246" i="94"/>
  <c r="AL246" i="94"/>
  <c r="AK246" i="94"/>
  <c r="AJ246" i="94"/>
  <c r="AI246" i="94"/>
  <c r="AH246" i="94"/>
  <c r="AG246" i="94"/>
  <c r="AF246" i="94"/>
  <c r="AE246" i="94"/>
  <c r="AC246" i="94"/>
  <c r="B246" i="94"/>
  <c r="V246" i="94" s="1"/>
  <c r="AR245" i="94"/>
  <c r="AQ245" i="94"/>
  <c r="AP245" i="94"/>
  <c r="AO245" i="94"/>
  <c r="AN245" i="94"/>
  <c r="AM245" i="94"/>
  <c r="AL245" i="94"/>
  <c r="AK245" i="94"/>
  <c r="AJ245" i="94"/>
  <c r="AI245" i="94"/>
  <c r="AH245" i="94"/>
  <c r="AG245" i="94"/>
  <c r="AF245" i="94"/>
  <c r="AE245" i="94"/>
  <c r="AC245" i="94"/>
  <c r="W245" i="94" l="1"/>
  <c r="W260" i="94"/>
  <c r="W251" i="94"/>
  <c r="W259" i="94"/>
  <c r="W250" i="94"/>
  <c r="W246" i="94"/>
  <c r="W258" i="94"/>
  <c r="W249" i="94"/>
  <c r="W247" i="94"/>
  <c r="W257" i="94"/>
  <c r="W248" i="94"/>
  <c r="W264" i="94"/>
  <c r="W256" i="94"/>
  <c r="W255" i="94"/>
  <c r="W263" i="94"/>
  <c r="W254" i="94"/>
  <c r="W262" i="94"/>
  <c r="W253" i="94"/>
  <c r="W261" i="94"/>
  <c r="W252" i="94"/>
  <c r="Y245" i="94"/>
  <c r="B239" i="94" l="1"/>
  <c r="V239" i="94" s="1"/>
  <c r="AR244" i="94" l="1"/>
  <c r="AQ244" i="94"/>
  <c r="AP244" i="94"/>
  <c r="AO244" i="94"/>
  <c r="AN244" i="94"/>
  <c r="AM244" i="94"/>
  <c r="AL244" i="94"/>
  <c r="AK244" i="94"/>
  <c r="AJ244" i="94"/>
  <c r="AI244" i="94"/>
  <c r="AH244" i="94"/>
  <c r="AG244" i="94"/>
  <c r="AF244" i="94"/>
  <c r="AE244" i="94"/>
  <c r="AC244" i="94"/>
  <c r="Y244" i="94"/>
  <c r="AR243" i="94"/>
  <c r="AQ243" i="94"/>
  <c r="AP243" i="94"/>
  <c r="AO243" i="94"/>
  <c r="AN243" i="94"/>
  <c r="AM243" i="94"/>
  <c r="AL243" i="94"/>
  <c r="AK243" i="94"/>
  <c r="AJ243" i="94"/>
  <c r="AI243" i="94"/>
  <c r="AH243" i="94"/>
  <c r="AG243" i="94"/>
  <c r="AF243" i="94"/>
  <c r="AE243" i="94"/>
  <c r="AC243" i="94"/>
  <c r="Y243" i="94"/>
  <c r="AR242" i="94"/>
  <c r="AQ242" i="94"/>
  <c r="AP242" i="94"/>
  <c r="AO242" i="94"/>
  <c r="AN242" i="94"/>
  <c r="AM242" i="94"/>
  <c r="AL242" i="94"/>
  <c r="AK242" i="94"/>
  <c r="AJ242" i="94"/>
  <c r="AI242" i="94"/>
  <c r="AH242" i="94"/>
  <c r="AG242" i="94"/>
  <c r="AF242" i="94"/>
  <c r="AE242" i="94"/>
  <c r="AC242" i="94"/>
  <c r="Y242" i="94"/>
  <c r="AR241" i="94"/>
  <c r="AQ241" i="94"/>
  <c r="AP241" i="94"/>
  <c r="AO241" i="94"/>
  <c r="AN241" i="94"/>
  <c r="AM241" i="94"/>
  <c r="AL241" i="94"/>
  <c r="AK241" i="94"/>
  <c r="AJ241" i="94"/>
  <c r="AI241" i="94"/>
  <c r="AH241" i="94"/>
  <c r="AG241" i="94"/>
  <c r="AF241" i="94"/>
  <c r="AE241" i="94"/>
  <c r="AC241" i="94"/>
  <c r="Y241" i="94"/>
  <c r="AR240" i="94"/>
  <c r="AQ240" i="94"/>
  <c r="AP240" i="94"/>
  <c r="AO240" i="94"/>
  <c r="AN240" i="94"/>
  <c r="AM240" i="94"/>
  <c r="AL240" i="94"/>
  <c r="AK240" i="94"/>
  <c r="AJ240" i="94"/>
  <c r="AI240" i="94"/>
  <c r="AH240" i="94"/>
  <c r="AG240" i="94"/>
  <c r="AF240" i="94"/>
  <c r="AE240" i="94"/>
  <c r="AC240" i="94"/>
  <c r="Y240" i="94"/>
  <c r="AR239" i="94"/>
  <c r="AQ239" i="94"/>
  <c r="AP239" i="94"/>
  <c r="AO239" i="94"/>
  <c r="AN239" i="94"/>
  <c r="AM239" i="94"/>
  <c r="AL239" i="94"/>
  <c r="AK239" i="94"/>
  <c r="AJ239" i="94"/>
  <c r="AI239" i="94"/>
  <c r="AH239" i="94"/>
  <c r="AG239" i="94"/>
  <c r="AF239" i="94"/>
  <c r="AE239" i="94"/>
  <c r="AC239" i="94"/>
  <c r="Y239" i="94"/>
  <c r="AR238" i="94"/>
  <c r="AQ238" i="94"/>
  <c r="AP238" i="94"/>
  <c r="AO238" i="94"/>
  <c r="AN238" i="94"/>
  <c r="AM238" i="94"/>
  <c r="AL238" i="94"/>
  <c r="AK238" i="94"/>
  <c r="AJ238" i="94"/>
  <c r="AI238" i="94"/>
  <c r="AH238" i="94"/>
  <c r="AG238" i="94"/>
  <c r="AF238" i="94"/>
  <c r="AE238" i="94"/>
  <c r="AC238" i="94"/>
  <c r="Y238" i="94"/>
  <c r="AR237" i="94"/>
  <c r="AQ237" i="94"/>
  <c r="AP237" i="94"/>
  <c r="AO237" i="94"/>
  <c r="AN237" i="94"/>
  <c r="AM237" i="94"/>
  <c r="AL237" i="94"/>
  <c r="AK237" i="94"/>
  <c r="AJ237" i="94"/>
  <c r="AI237" i="94"/>
  <c r="AH237" i="94"/>
  <c r="AG237" i="94"/>
  <c r="AF237" i="94"/>
  <c r="AE237" i="94"/>
  <c r="AC237" i="94"/>
  <c r="Y237" i="94"/>
  <c r="AR236" i="94"/>
  <c r="AQ236" i="94"/>
  <c r="AP236" i="94"/>
  <c r="AO236" i="94"/>
  <c r="AN236" i="94"/>
  <c r="AM236" i="94"/>
  <c r="AL236" i="94"/>
  <c r="AK236" i="94"/>
  <c r="AJ236" i="94"/>
  <c r="AI236" i="94"/>
  <c r="AH236" i="94"/>
  <c r="AG236" i="94"/>
  <c r="AF236" i="94"/>
  <c r="AE236" i="94"/>
  <c r="AC236" i="94"/>
  <c r="Y236" i="94"/>
  <c r="AR235" i="94"/>
  <c r="AQ235" i="94"/>
  <c r="AP235" i="94"/>
  <c r="AO235" i="94"/>
  <c r="AN235" i="94"/>
  <c r="AM235" i="94"/>
  <c r="AL235" i="94"/>
  <c r="AK235" i="94"/>
  <c r="AJ235" i="94"/>
  <c r="AI235" i="94"/>
  <c r="AH235" i="94"/>
  <c r="AG235" i="94"/>
  <c r="AF235" i="94"/>
  <c r="AE235" i="94"/>
  <c r="AC235" i="94"/>
  <c r="Y235" i="94"/>
  <c r="AR234" i="94"/>
  <c r="AQ234" i="94"/>
  <c r="AP234" i="94"/>
  <c r="AO234" i="94"/>
  <c r="AN234" i="94"/>
  <c r="AM234" i="94"/>
  <c r="AL234" i="94"/>
  <c r="AK234" i="94"/>
  <c r="AJ234" i="94"/>
  <c r="AI234" i="94"/>
  <c r="AH234" i="94"/>
  <c r="AG234" i="94"/>
  <c r="AF234" i="94"/>
  <c r="AE234" i="94"/>
  <c r="AC234" i="94"/>
  <c r="Y234" i="94"/>
  <c r="AR233" i="94"/>
  <c r="AQ233" i="94"/>
  <c r="AP233" i="94"/>
  <c r="AO233" i="94"/>
  <c r="AN233" i="94"/>
  <c r="AM233" i="94"/>
  <c r="AL233" i="94"/>
  <c r="AK233" i="94"/>
  <c r="AJ233" i="94"/>
  <c r="AI233" i="94"/>
  <c r="AH233" i="94"/>
  <c r="AG233" i="94"/>
  <c r="AF233" i="94"/>
  <c r="AE233" i="94"/>
  <c r="AC233" i="94"/>
  <c r="Y233" i="94"/>
  <c r="AR232" i="94"/>
  <c r="AQ232" i="94"/>
  <c r="AP232" i="94"/>
  <c r="AO232" i="94"/>
  <c r="AN232" i="94"/>
  <c r="AM232" i="94"/>
  <c r="AL232" i="94"/>
  <c r="AK232" i="94"/>
  <c r="AJ232" i="94"/>
  <c r="AI232" i="94"/>
  <c r="AH232" i="94"/>
  <c r="AG232" i="94"/>
  <c r="AF232" i="94"/>
  <c r="AE232" i="94"/>
  <c r="AC232" i="94"/>
  <c r="Y232" i="94"/>
  <c r="AR231" i="94"/>
  <c r="AQ231" i="94"/>
  <c r="AP231" i="94"/>
  <c r="AO231" i="94"/>
  <c r="AN231" i="94"/>
  <c r="AM231" i="94"/>
  <c r="AL231" i="94"/>
  <c r="AK231" i="94"/>
  <c r="AJ231" i="94"/>
  <c r="AI231" i="94"/>
  <c r="AH231" i="94"/>
  <c r="AG231" i="94"/>
  <c r="AF231" i="94"/>
  <c r="AE231" i="94"/>
  <c r="AC231" i="94"/>
  <c r="Y231" i="94"/>
  <c r="B231" i="94"/>
  <c r="V231" i="94" s="1"/>
  <c r="AR230" i="94"/>
  <c r="AQ230" i="94"/>
  <c r="AP230" i="94"/>
  <c r="AO230" i="94"/>
  <c r="AN230" i="94"/>
  <c r="AM230" i="94"/>
  <c r="AL230" i="94"/>
  <c r="AK230" i="94"/>
  <c r="AJ230" i="94"/>
  <c r="AI230" i="94"/>
  <c r="AH230" i="94"/>
  <c r="AG230" i="94"/>
  <c r="AF230" i="94"/>
  <c r="AE230" i="94"/>
  <c r="AC230" i="94"/>
  <c r="Y230" i="94"/>
  <c r="AR229" i="94"/>
  <c r="AQ229" i="94"/>
  <c r="AP229" i="94"/>
  <c r="AO229" i="94"/>
  <c r="AN229" i="94"/>
  <c r="AM229" i="94"/>
  <c r="AL229" i="94"/>
  <c r="AK229" i="94"/>
  <c r="AJ229" i="94"/>
  <c r="AI229" i="94"/>
  <c r="AH229" i="94"/>
  <c r="AG229" i="94"/>
  <c r="AF229" i="94"/>
  <c r="AE229" i="94"/>
  <c r="AC229" i="94"/>
  <c r="Y229" i="94"/>
  <c r="AR228" i="94"/>
  <c r="AQ228" i="94"/>
  <c r="AP228" i="94"/>
  <c r="AO228" i="94"/>
  <c r="AN228" i="94"/>
  <c r="AM228" i="94"/>
  <c r="AL228" i="94"/>
  <c r="AK228" i="94"/>
  <c r="AJ228" i="94"/>
  <c r="AI228" i="94"/>
  <c r="AH228" i="94"/>
  <c r="AG228" i="94"/>
  <c r="AF228" i="94"/>
  <c r="AE228" i="94"/>
  <c r="AC228" i="94"/>
  <c r="B228" i="94"/>
  <c r="V228" i="94" s="1"/>
  <c r="AR227" i="94"/>
  <c r="AQ227" i="94"/>
  <c r="AP227" i="94"/>
  <c r="AO227" i="94"/>
  <c r="AN227" i="94"/>
  <c r="AM227" i="94"/>
  <c r="AL227" i="94"/>
  <c r="AK227" i="94"/>
  <c r="AJ227" i="94"/>
  <c r="AI227" i="94"/>
  <c r="AH227" i="94"/>
  <c r="AG227" i="94"/>
  <c r="AF227" i="94"/>
  <c r="AE227" i="94"/>
  <c r="AC227" i="94"/>
  <c r="W237" i="94" l="1"/>
  <c r="W229" i="94"/>
  <c r="W235" i="94"/>
  <c r="W231" i="94"/>
  <c r="W239" i="94"/>
  <c r="Y228" i="94"/>
  <c r="W228" i="94"/>
  <c r="W236" i="94"/>
  <c r="W244" i="94"/>
  <c r="W234" i="94"/>
  <c r="W242" i="94"/>
  <c r="W232" i="94"/>
  <c r="W240" i="94"/>
  <c r="W243" i="94"/>
  <c r="W230" i="94"/>
  <c r="W238" i="94"/>
  <c r="W233" i="94"/>
  <c r="W241" i="94"/>
  <c r="Y227" i="94"/>
  <c r="W227" i="94"/>
  <c r="Y211" i="94"/>
  <c r="Y212" i="94"/>
  <c r="Y213" i="94"/>
  <c r="Y214" i="94"/>
  <c r="Y215" i="94"/>
  <c r="Y216" i="94"/>
  <c r="Y217" i="94"/>
  <c r="Y218" i="94"/>
  <c r="Y219" i="94"/>
  <c r="Y220" i="94"/>
  <c r="Y221" i="94"/>
  <c r="Y222" i="94"/>
  <c r="Y223" i="94"/>
  <c r="Y224" i="94"/>
  <c r="Y225" i="94"/>
  <c r="Y226" i="94"/>
  <c r="Y205" i="94"/>
  <c r="Y206" i="94"/>
  <c r="Y207" i="94"/>
  <c r="Y208" i="94"/>
  <c r="Y193" i="94"/>
  <c r="Y194" i="94"/>
  <c r="Y195" i="94"/>
  <c r="Y196" i="94"/>
  <c r="Y197" i="94"/>
  <c r="Y198" i="94"/>
  <c r="Y199" i="94"/>
  <c r="Y200" i="94"/>
  <c r="Y201" i="94"/>
  <c r="Y202" i="94"/>
  <c r="Y203" i="94"/>
  <c r="Y204" i="94"/>
  <c r="Y183" i="94"/>
  <c r="Y184" i="94"/>
  <c r="Y185" i="94"/>
  <c r="Y186" i="94"/>
  <c r="Y190" i="94"/>
  <c r="Y191" i="94"/>
  <c r="Y192" i="94"/>
  <c r="Y4" i="94"/>
  <c r="Y5" i="94"/>
  <c r="Y6" i="94"/>
  <c r="Y7" i="94"/>
  <c r="Y8" i="94"/>
  <c r="Y9" i="94"/>
  <c r="Y10" i="94"/>
  <c r="Y11" i="94"/>
  <c r="Y12" i="94"/>
  <c r="Y13" i="94"/>
  <c r="Y14" i="94"/>
  <c r="Y15" i="94"/>
  <c r="Y16" i="94"/>
  <c r="Y17" i="94"/>
  <c r="Y18" i="94"/>
  <c r="Y19" i="94"/>
  <c r="Y20" i="94"/>
  <c r="Y21" i="94"/>
  <c r="Y22" i="94"/>
  <c r="Y23" i="94"/>
  <c r="Y24" i="94"/>
  <c r="Y25" i="94"/>
  <c r="Y26" i="94"/>
  <c r="Y27" i="94"/>
  <c r="Y28" i="94"/>
  <c r="Y29" i="94"/>
  <c r="Y30" i="94"/>
  <c r="Y31" i="94"/>
  <c r="Y32" i="94"/>
  <c r="Y33" i="94"/>
  <c r="Y34" i="94"/>
  <c r="Y35" i="94"/>
  <c r="Y36" i="94"/>
  <c r="Y37" i="94"/>
  <c r="Y38" i="94"/>
  <c r="Y40" i="94"/>
  <c r="Y41" i="94"/>
  <c r="Y42" i="94"/>
  <c r="Y43" i="94"/>
  <c r="Y44" i="94"/>
  <c r="Y45" i="94"/>
  <c r="Y46" i="94"/>
  <c r="Y47" i="94"/>
  <c r="Y48" i="94"/>
  <c r="Y49" i="94"/>
  <c r="Y50" i="94"/>
  <c r="Y51" i="94"/>
  <c r="Y52" i="94"/>
  <c r="Y53" i="94"/>
  <c r="Y54" i="94"/>
  <c r="Y55" i="94"/>
  <c r="Y56" i="94"/>
  <c r="Y58" i="94"/>
  <c r="Y59" i="94"/>
  <c r="Y60" i="94"/>
  <c r="Y61" i="94"/>
  <c r="Y62" i="94"/>
  <c r="Y63" i="94"/>
  <c r="Y64" i="94"/>
  <c r="Y65" i="94"/>
  <c r="Y66" i="94"/>
  <c r="Y67" i="94"/>
  <c r="Y68" i="94"/>
  <c r="Y69" i="94"/>
  <c r="Y70" i="94"/>
  <c r="Y71" i="94"/>
  <c r="Y72" i="94"/>
  <c r="Y73" i="94"/>
  <c r="Y74" i="94"/>
  <c r="Y75" i="94"/>
  <c r="Y76" i="94"/>
  <c r="Y77" i="94"/>
  <c r="Y78" i="94"/>
  <c r="Y79" i="94"/>
  <c r="Y80" i="94"/>
  <c r="Y81" i="94"/>
  <c r="Y82" i="94"/>
  <c r="Y83" i="94"/>
  <c r="Y84" i="94"/>
  <c r="Y85" i="94"/>
  <c r="Y86" i="94"/>
  <c r="Y87" i="94"/>
  <c r="Y88" i="94"/>
  <c r="Y89" i="94"/>
  <c r="Y90" i="94"/>
  <c r="Y91" i="94"/>
  <c r="Y92" i="94"/>
  <c r="Y94" i="94"/>
  <c r="Y95" i="94"/>
  <c r="Y96" i="94"/>
  <c r="Y97" i="94"/>
  <c r="Y98" i="94"/>
  <c r="Y99" i="94"/>
  <c r="Y100" i="94"/>
  <c r="Y101" i="94"/>
  <c r="Y102" i="94"/>
  <c r="Y103" i="94"/>
  <c r="Y104" i="94"/>
  <c r="Y105" i="94"/>
  <c r="Y106" i="94"/>
  <c r="Y107" i="94"/>
  <c r="Y108" i="94"/>
  <c r="Y109" i="94"/>
  <c r="Y110" i="94"/>
  <c r="Y114" i="94"/>
  <c r="Y115" i="94"/>
  <c r="Y116" i="94"/>
  <c r="Y117" i="94"/>
  <c r="Y118" i="94"/>
  <c r="Y119" i="94"/>
  <c r="Y120" i="94"/>
  <c r="Y121" i="94"/>
  <c r="Y122" i="94"/>
  <c r="Y123" i="94"/>
  <c r="Y124" i="94"/>
  <c r="Y125" i="94"/>
  <c r="Y126" i="94"/>
  <c r="Y127" i="94"/>
  <c r="Y128" i="94"/>
  <c r="Y130" i="94"/>
  <c r="Y131" i="94"/>
  <c r="Y132" i="94"/>
  <c r="Y133" i="94"/>
  <c r="Y134" i="94"/>
  <c r="Y135" i="94"/>
  <c r="Y136" i="94"/>
  <c r="Y137" i="94"/>
  <c r="Y138" i="94"/>
  <c r="Y139" i="94"/>
  <c r="Y140" i="94"/>
  <c r="Y141" i="94"/>
  <c r="Y142" i="94"/>
  <c r="Y143" i="94"/>
  <c r="Y144" i="94"/>
  <c r="Y145" i="94"/>
  <c r="Y146" i="94"/>
  <c r="Y149" i="94"/>
  <c r="Y150" i="94"/>
  <c r="Y151" i="94"/>
  <c r="Y152" i="94"/>
  <c r="Y153" i="94"/>
  <c r="Y154" i="94"/>
  <c r="Y155" i="94"/>
  <c r="Y156" i="94"/>
  <c r="Y157" i="94"/>
  <c r="Y158" i="94"/>
  <c r="Y159" i="94"/>
  <c r="Y160" i="94"/>
  <c r="Y161" i="94"/>
  <c r="Y162" i="94"/>
  <c r="Y163" i="94"/>
  <c r="Y164" i="94"/>
  <c r="Y167" i="94"/>
  <c r="Y168" i="94"/>
  <c r="Y169" i="94"/>
  <c r="Y170" i="94"/>
  <c r="Y171" i="94"/>
  <c r="Y172" i="94"/>
  <c r="Y173" i="94"/>
  <c r="Y174" i="94"/>
  <c r="Y175" i="94"/>
  <c r="Y176" i="94"/>
  <c r="Y177" i="94"/>
  <c r="Y178" i="94"/>
  <c r="Y179" i="94"/>
  <c r="Y180" i="94"/>
  <c r="Y181" i="94"/>
  <c r="Y182" i="94"/>
  <c r="AC4" i="94"/>
  <c r="AC5" i="94"/>
  <c r="AC6" i="94"/>
  <c r="AC7" i="94"/>
  <c r="AC8" i="94"/>
  <c r="AC9" i="94"/>
  <c r="AC10" i="94"/>
  <c r="AC11" i="94"/>
  <c r="AC12" i="94"/>
  <c r="AC13" i="94"/>
  <c r="AC14" i="94"/>
  <c r="AC15" i="94"/>
  <c r="AC16" i="94"/>
  <c r="AC17" i="94"/>
  <c r="AC18" i="94"/>
  <c r="AC19" i="94"/>
  <c r="AC20" i="94"/>
  <c r="AC21" i="94"/>
  <c r="AC22" i="94"/>
  <c r="AC23" i="94"/>
  <c r="AC24" i="94"/>
  <c r="AC25" i="94"/>
  <c r="AC26" i="94"/>
  <c r="AC27" i="94"/>
  <c r="AC28" i="94"/>
  <c r="AC29" i="94"/>
  <c r="AC30" i="94"/>
  <c r="AC31" i="94"/>
  <c r="AC32" i="94"/>
  <c r="AC33" i="94"/>
  <c r="AC34" i="94"/>
  <c r="AC35" i="94"/>
  <c r="AC36" i="94"/>
  <c r="AC37" i="94"/>
  <c r="AC38" i="94"/>
  <c r="AC39" i="94"/>
  <c r="AC40" i="94"/>
  <c r="AC41" i="94"/>
  <c r="AC42" i="94"/>
  <c r="AC43" i="94"/>
  <c r="AC44" i="94"/>
  <c r="AC45" i="94"/>
  <c r="AC46" i="94"/>
  <c r="AC47" i="94"/>
  <c r="AC48" i="94"/>
  <c r="AC49" i="94"/>
  <c r="AC50" i="94"/>
  <c r="AC51" i="94"/>
  <c r="AC52" i="94"/>
  <c r="AC53" i="94"/>
  <c r="AC54" i="94"/>
  <c r="AC55" i="94"/>
  <c r="AC56" i="94"/>
  <c r="AC57" i="94"/>
  <c r="AC58" i="94"/>
  <c r="AC59" i="94"/>
  <c r="AC60" i="94"/>
  <c r="AC61" i="94"/>
  <c r="AC62" i="94"/>
  <c r="AC63" i="94"/>
  <c r="AC64" i="94"/>
  <c r="AC65" i="94"/>
  <c r="AC66" i="94"/>
  <c r="AC67" i="94"/>
  <c r="AC68" i="94"/>
  <c r="AC69" i="94"/>
  <c r="AC70" i="94"/>
  <c r="AC71" i="94"/>
  <c r="AC72" i="94"/>
  <c r="AC73" i="94"/>
  <c r="AC74" i="94"/>
  <c r="AC75" i="94"/>
  <c r="AC76" i="94"/>
  <c r="AC77" i="94"/>
  <c r="AC78" i="94"/>
  <c r="AC79" i="94"/>
  <c r="AC80" i="94"/>
  <c r="AC81" i="94"/>
  <c r="AC82" i="94"/>
  <c r="AC83" i="94"/>
  <c r="AC84" i="94"/>
  <c r="AC85" i="94"/>
  <c r="AC86" i="94"/>
  <c r="AC87" i="94"/>
  <c r="AC88" i="94"/>
  <c r="AC89" i="94"/>
  <c r="AC90" i="94"/>
  <c r="AC91" i="94"/>
  <c r="AC92" i="94"/>
  <c r="AC93" i="94"/>
  <c r="AC94" i="94"/>
  <c r="AC95" i="94"/>
  <c r="AC96" i="94"/>
  <c r="AC97" i="94"/>
  <c r="AC98" i="94"/>
  <c r="AC99" i="94"/>
  <c r="AC100" i="94"/>
  <c r="AC101" i="94"/>
  <c r="AC102" i="94"/>
  <c r="AC103" i="94"/>
  <c r="AC104" i="94"/>
  <c r="AC105" i="94"/>
  <c r="AC106" i="94"/>
  <c r="AC107" i="94"/>
  <c r="AC108" i="94"/>
  <c r="AC109" i="94"/>
  <c r="AC110" i="94"/>
  <c r="AC111" i="94"/>
  <c r="AC112" i="94"/>
  <c r="AC113" i="94"/>
  <c r="AC114" i="94"/>
  <c r="AC115" i="94"/>
  <c r="AC116" i="94"/>
  <c r="AC117" i="94"/>
  <c r="AC118" i="94"/>
  <c r="AC119" i="94"/>
  <c r="AC120" i="94"/>
  <c r="AC121" i="94"/>
  <c r="AC122" i="94"/>
  <c r="AC123" i="94"/>
  <c r="AC124" i="94"/>
  <c r="AC125" i="94"/>
  <c r="AC126" i="94"/>
  <c r="AC127" i="94"/>
  <c r="AC128" i="94"/>
  <c r="AC129" i="94"/>
  <c r="AC130" i="94"/>
  <c r="AC131" i="94"/>
  <c r="AC132" i="94"/>
  <c r="AC133" i="94"/>
  <c r="AC134" i="94"/>
  <c r="AC135" i="94"/>
  <c r="AC136" i="94"/>
  <c r="AC137" i="94"/>
  <c r="AC138" i="94"/>
  <c r="AC139" i="94"/>
  <c r="AC140" i="94"/>
  <c r="AC141" i="94"/>
  <c r="AC142" i="94"/>
  <c r="AC143" i="94"/>
  <c r="AC144" i="94"/>
  <c r="AC145" i="94"/>
  <c r="AC146" i="94"/>
  <c r="AC147" i="94"/>
  <c r="AC148" i="94"/>
  <c r="AC149" i="94"/>
  <c r="AC150" i="94"/>
  <c r="AC151" i="94"/>
  <c r="AC152" i="94"/>
  <c r="AC153" i="94"/>
  <c r="AC154" i="94"/>
  <c r="AC155" i="94"/>
  <c r="AC156" i="94"/>
  <c r="AC157" i="94"/>
  <c r="AC158" i="94"/>
  <c r="AC159" i="94"/>
  <c r="AC160" i="94"/>
  <c r="AC161" i="94"/>
  <c r="AC162" i="94"/>
  <c r="AC163" i="94"/>
  <c r="AC164" i="94"/>
  <c r="AC165" i="94"/>
  <c r="AC166" i="94"/>
  <c r="AC167" i="94"/>
  <c r="AC168" i="94"/>
  <c r="AC169" i="94"/>
  <c r="AC170" i="94"/>
  <c r="AC171" i="94"/>
  <c r="AC172" i="94"/>
  <c r="AC173" i="94"/>
  <c r="AC174" i="94"/>
  <c r="AC175" i="94"/>
  <c r="AC176" i="94"/>
  <c r="AC177" i="94"/>
  <c r="AC178" i="94"/>
  <c r="AC179" i="94"/>
  <c r="AC180" i="94"/>
  <c r="AC181" i="94"/>
  <c r="AC182" i="94"/>
  <c r="AC183" i="94"/>
  <c r="AC184" i="94"/>
  <c r="AC185" i="94"/>
  <c r="AC186" i="94"/>
  <c r="AC187" i="94"/>
  <c r="AC188" i="94"/>
  <c r="AC189" i="94"/>
  <c r="AC190" i="94"/>
  <c r="AC191" i="94"/>
  <c r="AC192" i="94"/>
  <c r="AC193" i="94"/>
  <c r="AC194" i="94"/>
  <c r="AC195" i="94"/>
  <c r="AC196" i="94"/>
  <c r="AC197" i="94"/>
  <c r="AC198" i="94"/>
  <c r="AC199" i="94"/>
  <c r="AC200" i="94"/>
  <c r="AC201" i="94"/>
  <c r="AC202" i="94"/>
  <c r="AC203" i="94"/>
  <c r="AC204" i="94"/>
  <c r="AC205" i="94"/>
  <c r="AC206" i="94"/>
  <c r="AC207" i="94"/>
  <c r="AC208" i="94"/>
  <c r="AC209" i="94"/>
  <c r="AC210" i="94"/>
  <c r="AC211" i="94"/>
  <c r="AC212" i="94"/>
  <c r="AC213" i="94"/>
  <c r="AC214" i="94"/>
  <c r="AC215" i="94"/>
  <c r="AC216" i="94"/>
  <c r="AC217" i="94"/>
  <c r="AC218" i="94"/>
  <c r="AC219" i="94"/>
  <c r="AC220" i="94"/>
  <c r="AC221" i="94"/>
  <c r="AC222" i="94"/>
  <c r="AC223" i="94"/>
  <c r="AC224" i="94"/>
  <c r="AC225" i="94"/>
  <c r="AC226" i="94"/>
  <c r="AK4" i="94"/>
  <c r="AL4" i="94"/>
  <c r="AM4" i="94"/>
  <c r="AK5" i="94"/>
  <c r="AL5" i="94"/>
  <c r="AM5" i="94"/>
  <c r="AK6" i="94"/>
  <c r="AL6" i="94"/>
  <c r="AM6" i="94"/>
  <c r="AK7" i="94"/>
  <c r="AL7" i="94"/>
  <c r="AM7" i="94"/>
  <c r="AK8" i="94"/>
  <c r="AL8" i="94"/>
  <c r="AM8" i="94"/>
  <c r="AK9" i="94"/>
  <c r="AL9" i="94"/>
  <c r="AM9" i="94"/>
  <c r="AK10" i="94"/>
  <c r="AL10" i="94"/>
  <c r="AM10" i="94"/>
  <c r="AK11" i="94"/>
  <c r="AL11" i="94"/>
  <c r="AM11" i="94"/>
  <c r="AK12" i="94"/>
  <c r="AL12" i="94"/>
  <c r="AM12" i="94"/>
  <c r="AK13" i="94"/>
  <c r="AL13" i="94"/>
  <c r="AM13" i="94"/>
  <c r="AK14" i="94"/>
  <c r="AL14" i="94"/>
  <c r="AM14" i="94"/>
  <c r="AK15" i="94"/>
  <c r="AL15" i="94"/>
  <c r="AM15" i="94"/>
  <c r="AK16" i="94"/>
  <c r="AL16" i="94"/>
  <c r="AM16" i="94"/>
  <c r="AK17" i="94"/>
  <c r="AL17" i="94"/>
  <c r="AM17" i="94"/>
  <c r="AK18" i="94"/>
  <c r="AL18" i="94"/>
  <c r="AM18" i="94"/>
  <c r="AK19" i="94"/>
  <c r="AL19" i="94"/>
  <c r="AM19" i="94"/>
  <c r="AK20" i="94"/>
  <c r="AL20" i="94"/>
  <c r="AM20" i="94"/>
  <c r="AK21" i="94"/>
  <c r="AL21" i="94"/>
  <c r="AM21" i="94"/>
  <c r="AK22" i="94"/>
  <c r="AL22" i="94"/>
  <c r="AM22" i="94"/>
  <c r="AK23" i="94"/>
  <c r="AL23" i="94"/>
  <c r="AM23" i="94"/>
  <c r="AK24" i="94"/>
  <c r="AL24" i="94"/>
  <c r="AM24" i="94"/>
  <c r="AK25" i="94"/>
  <c r="AL25" i="94"/>
  <c r="AM25" i="94"/>
  <c r="AK26" i="94"/>
  <c r="AL26" i="94"/>
  <c r="AM26" i="94"/>
  <c r="AK27" i="94"/>
  <c r="AL27" i="94"/>
  <c r="AM27" i="94"/>
  <c r="AK28" i="94"/>
  <c r="AL28" i="94"/>
  <c r="AM28" i="94"/>
  <c r="AK29" i="94"/>
  <c r="AL29" i="94"/>
  <c r="AM29" i="94"/>
  <c r="AK30" i="94"/>
  <c r="AL30" i="94"/>
  <c r="AM30" i="94"/>
  <c r="AK31" i="94"/>
  <c r="AL31" i="94"/>
  <c r="AM31" i="94"/>
  <c r="AK32" i="94"/>
  <c r="AL32" i="94"/>
  <c r="AM32" i="94"/>
  <c r="AK33" i="94"/>
  <c r="AL33" i="94"/>
  <c r="AM33" i="94"/>
  <c r="AK34" i="94"/>
  <c r="AL34" i="94"/>
  <c r="AM34" i="94"/>
  <c r="AK35" i="94"/>
  <c r="AL35" i="94"/>
  <c r="AM35" i="94"/>
  <c r="AK36" i="94"/>
  <c r="AL36" i="94"/>
  <c r="AM36" i="94"/>
  <c r="AK37" i="94"/>
  <c r="AL37" i="94"/>
  <c r="AM37" i="94"/>
  <c r="AK38" i="94"/>
  <c r="AL38" i="94"/>
  <c r="AM38" i="94"/>
  <c r="AK39" i="94"/>
  <c r="AL39" i="94"/>
  <c r="AM39" i="94"/>
  <c r="AK40" i="94"/>
  <c r="AL40" i="94"/>
  <c r="AM40" i="94"/>
  <c r="AK41" i="94"/>
  <c r="AL41" i="94"/>
  <c r="AM41" i="94"/>
  <c r="AK42" i="94"/>
  <c r="AL42" i="94"/>
  <c r="AM42" i="94"/>
  <c r="AK43" i="94"/>
  <c r="AL43" i="94"/>
  <c r="AM43" i="94"/>
  <c r="AK44" i="94"/>
  <c r="AL44" i="94"/>
  <c r="AM44" i="94"/>
  <c r="AK45" i="94"/>
  <c r="AL45" i="94"/>
  <c r="AM45" i="94"/>
  <c r="AK46" i="94"/>
  <c r="AL46" i="94"/>
  <c r="AM46" i="94"/>
  <c r="AK47" i="94"/>
  <c r="AL47" i="94"/>
  <c r="AM47" i="94"/>
  <c r="AK48" i="94"/>
  <c r="AL48" i="94"/>
  <c r="AM48" i="94"/>
  <c r="AK49" i="94"/>
  <c r="AL49" i="94"/>
  <c r="AM49" i="94"/>
  <c r="AK50" i="94"/>
  <c r="AL50" i="94"/>
  <c r="AM50" i="94"/>
  <c r="AK51" i="94"/>
  <c r="AL51" i="94"/>
  <c r="AM51" i="94"/>
  <c r="AK52" i="94"/>
  <c r="AL52" i="94"/>
  <c r="AM52" i="94"/>
  <c r="AK53" i="94"/>
  <c r="AL53" i="94"/>
  <c r="AM53" i="94"/>
  <c r="AK54" i="94"/>
  <c r="AL54" i="94"/>
  <c r="AM54" i="94"/>
  <c r="AK55" i="94"/>
  <c r="AL55" i="94"/>
  <c r="AM55" i="94"/>
  <c r="AK56" i="94"/>
  <c r="AL56" i="94"/>
  <c r="AM56" i="94"/>
  <c r="AK57" i="94"/>
  <c r="AL57" i="94"/>
  <c r="AM57" i="94"/>
  <c r="AK58" i="94"/>
  <c r="AL58" i="94"/>
  <c r="AM58" i="94"/>
  <c r="AK59" i="94"/>
  <c r="AL59" i="94"/>
  <c r="AM59" i="94"/>
  <c r="AK60" i="94"/>
  <c r="AL60" i="94"/>
  <c r="AM60" i="94"/>
  <c r="AK61" i="94"/>
  <c r="AL61" i="94"/>
  <c r="AM61" i="94"/>
  <c r="AK62" i="94"/>
  <c r="AL62" i="94"/>
  <c r="AM62" i="94"/>
  <c r="AK63" i="94"/>
  <c r="AL63" i="94"/>
  <c r="AM63" i="94"/>
  <c r="AK64" i="94"/>
  <c r="AL64" i="94"/>
  <c r="AM64" i="94"/>
  <c r="AK65" i="94"/>
  <c r="AL65" i="94"/>
  <c r="AM65" i="94"/>
  <c r="AK66" i="94"/>
  <c r="AL66" i="94"/>
  <c r="AM66" i="94"/>
  <c r="AK67" i="94"/>
  <c r="AL67" i="94"/>
  <c r="AM67" i="94"/>
  <c r="AK68" i="94"/>
  <c r="AL68" i="94"/>
  <c r="AM68" i="94"/>
  <c r="AK69" i="94"/>
  <c r="AL69" i="94"/>
  <c r="AM69" i="94"/>
  <c r="AK70" i="94"/>
  <c r="AL70" i="94"/>
  <c r="AM70" i="94"/>
  <c r="AK71" i="94"/>
  <c r="AL71" i="94"/>
  <c r="AM71" i="94"/>
  <c r="AK72" i="94"/>
  <c r="AL72" i="94"/>
  <c r="AM72" i="94"/>
  <c r="AK73" i="94"/>
  <c r="AL73" i="94"/>
  <c r="AM73" i="94"/>
  <c r="AK74" i="94"/>
  <c r="AL74" i="94"/>
  <c r="AM74" i="94"/>
  <c r="AK75" i="94"/>
  <c r="AL75" i="94"/>
  <c r="AM75" i="94"/>
  <c r="AK76" i="94"/>
  <c r="AL76" i="94"/>
  <c r="AM76" i="94"/>
  <c r="AK77" i="94"/>
  <c r="AL77" i="94"/>
  <c r="AM77" i="94"/>
  <c r="AK78" i="94"/>
  <c r="AL78" i="94"/>
  <c r="AM78" i="94"/>
  <c r="AK79" i="94"/>
  <c r="AL79" i="94"/>
  <c r="AM79" i="94"/>
  <c r="AK80" i="94"/>
  <c r="AL80" i="94"/>
  <c r="AM80" i="94"/>
  <c r="AK81" i="94"/>
  <c r="AL81" i="94"/>
  <c r="AM81" i="94"/>
  <c r="AK82" i="94"/>
  <c r="AL82" i="94"/>
  <c r="AM82" i="94"/>
  <c r="AK83" i="94"/>
  <c r="AL83" i="94"/>
  <c r="AM83" i="94"/>
  <c r="AK84" i="94"/>
  <c r="AL84" i="94"/>
  <c r="AM84" i="94"/>
  <c r="AK85" i="94"/>
  <c r="AL85" i="94"/>
  <c r="AM85" i="94"/>
  <c r="AK86" i="94"/>
  <c r="AL86" i="94"/>
  <c r="AM86" i="94"/>
  <c r="AK87" i="94"/>
  <c r="AL87" i="94"/>
  <c r="AM87" i="94"/>
  <c r="AK88" i="94"/>
  <c r="AL88" i="94"/>
  <c r="AM88" i="94"/>
  <c r="AK89" i="94"/>
  <c r="AL89" i="94"/>
  <c r="AM89" i="94"/>
  <c r="AK90" i="94"/>
  <c r="AL90" i="94"/>
  <c r="AM90" i="94"/>
  <c r="AK91" i="94"/>
  <c r="AL91" i="94"/>
  <c r="AM91" i="94"/>
  <c r="AK92" i="94"/>
  <c r="AL92" i="94"/>
  <c r="AM92" i="94"/>
  <c r="AK93" i="94"/>
  <c r="AL93" i="94"/>
  <c r="AM93" i="94"/>
  <c r="AK94" i="94"/>
  <c r="AL94" i="94"/>
  <c r="AM94" i="94"/>
  <c r="AK95" i="94"/>
  <c r="AL95" i="94"/>
  <c r="AM95" i="94"/>
  <c r="AK96" i="94"/>
  <c r="AL96" i="94"/>
  <c r="AM96" i="94"/>
  <c r="AK97" i="94"/>
  <c r="AL97" i="94"/>
  <c r="AM97" i="94"/>
  <c r="AK98" i="94"/>
  <c r="AL98" i="94"/>
  <c r="AM98" i="94"/>
  <c r="AK99" i="94"/>
  <c r="AL99" i="94"/>
  <c r="AM99" i="94"/>
  <c r="AK100" i="94"/>
  <c r="AL100" i="94"/>
  <c r="AM100" i="94"/>
  <c r="AK101" i="94"/>
  <c r="AL101" i="94"/>
  <c r="AM101" i="94"/>
  <c r="AK102" i="94"/>
  <c r="AL102" i="94"/>
  <c r="AM102" i="94"/>
  <c r="AK103" i="94"/>
  <c r="AL103" i="94"/>
  <c r="AM103" i="94"/>
  <c r="AK104" i="94"/>
  <c r="AL104" i="94"/>
  <c r="AM104" i="94"/>
  <c r="AK105" i="94"/>
  <c r="AL105" i="94"/>
  <c r="AM105" i="94"/>
  <c r="AK106" i="94"/>
  <c r="AL106" i="94"/>
  <c r="AM106" i="94"/>
  <c r="AK107" i="94"/>
  <c r="AL107" i="94"/>
  <c r="AM107" i="94"/>
  <c r="AK108" i="94"/>
  <c r="AL108" i="94"/>
  <c r="AM108" i="94"/>
  <c r="AK109" i="94"/>
  <c r="AL109" i="94"/>
  <c r="AM109" i="94"/>
  <c r="AK110" i="94"/>
  <c r="AL110" i="94"/>
  <c r="AM110" i="94"/>
  <c r="AK111" i="94"/>
  <c r="AL111" i="94"/>
  <c r="AM111" i="94"/>
  <c r="AK112" i="94"/>
  <c r="AL112" i="94"/>
  <c r="AM112" i="94"/>
  <c r="AK113" i="94"/>
  <c r="AL113" i="94"/>
  <c r="AM113" i="94"/>
  <c r="AK114" i="94"/>
  <c r="AL114" i="94"/>
  <c r="AM114" i="94"/>
  <c r="AK115" i="94"/>
  <c r="AL115" i="94"/>
  <c r="AM115" i="94"/>
  <c r="AK116" i="94"/>
  <c r="AL116" i="94"/>
  <c r="AM116" i="94"/>
  <c r="AK117" i="94"/>
  <c r="AL117" i="94"/>
  <c r="AM117" i="94"/>
  <c r="AK118" i="94"/>
  <c r="AL118" i="94"/>
  <c r="AM118" i="94"/>
  <c r="AK119" i="94"/>
  <c r="AL119" i="94"/>
  <c r="AM119" i="94"/>
  <c r="AK120" i="94"/>
  <c r="AL120" i="94"/>
  <c r="AM120" i="94"/>
  <c r="AK121" i="94"/>
  <c r="AL121" i="94"/>
  <c r="AM121" i="94"/>
  <c r="AK122" i="94"/>
  <c r="AL122" i="94"/>
  <c r="AM122" i="94"/>
  <c r="AK123" i="94"/>
  <c r="AL123" i="94"/>
  <c r="AM123" i="94"/>
  <c r="AK124" i="94"/>
  <c r="AL124" i="94"/>
  <c r="AM124" i="94"/>
  <c r="AK125" i="94"/>
  <c r="AL125" i="94"/>
  <c r="AM125" i="94"/>
  <c r="AK126" i="94"/>
  <c r="AL126" i="94"/>
  <c r="AM126" i="94"/>
  <c r="AK127" i="94"/>
  <c r="AL127" i="94"/>
  <c r="AM127" i="94"/>
  <c r="AK128" i="94"/>
  <c r="AL128" i="94"/>
  <c r="AM128" i="94"/>
  <c r="AK129" i="94"/>
  <c r="AL129" i="94"/>
  <c r="AM129" i="94"/>
  <c r="AK130" i="94"/>
  <c r="AL130" i="94"/>
  <c r="AM130" i="94"/>
  <c r="AK131" i="94"/>
  <c r="AL131" i="94"/>
  <c r="AM131" i="94"/>
  <c r="AK132" i="94"/>
  <c r="AL132" i="94"/>
  <c r="AM132" i="94"/>
  <c r="AK133" i="94"/>
  <c r="AL133" i="94"/>
  <c r="AM133" i="94"/>
  <c r="AK134" i="94"/>
  <c r="AL134" i="94"/>
  <c r="AM134" i="94"/>
  <c r="AK135" i="94"/>
  <c r="AL135" i="94"/>
  <c r="AM135" i="94"/>
  <c r="AK136" i="94"/>
  <c r="AL136" i="94"/>
  <c r="AM136" i="94"/>
  <c r="AK137" i="94"/>
  <c r="AL137" i="94"/>
  <c r="AM137" i="94"/>
  <c r="AK138" i="94"/>
  <c r="AL138" i="94"/>
  <c r="AM138" i="94"/>
  <c r="AK139" i="94"/>
  <c r="AL139" i="94"/>
  <c r="AM139" i="94"/>
  <c r="AK140" i="94"/>
  <c r="AL140" i="94"/>
  <c r="AM140" i="94"/>
  <c r="AK141" i="94"/>
  <c r="AL141" i="94"/>
  <c r="AM141" i="94"/>
  <c r="AK142" i="94"/>
  <c r="AL142" i="94"/>
  <c r="AM142" i="94"/>
  <c r="AK143" i="94"/>
  <c r="AL143" i="94"/>
  <c r="AM143" i="94"/>
  <c r="AK144" i="94"/>
  <c r="AL144" i="94"/>
  <c r="AM144" i="94"/>
  <c r="AK145" i="94"/>
  <c r="AL145" i="94"/>
  <c r="AM145" i="94"/>
  <c r="AK146" i="94"/>
  <c r="AL146" i="94"/>
  <c r="AM146" i="94"/>
  <c r="AK147" i="94"/>
  <c r="AL147" i="94"/>
  <c r="AM147" i="94"/>
  <c r="AK148" i="94"/>
  <c r="AL148" i="94"/>
  <c r="AM148" i="94"/>
  <c r="AK149" i="94"/>
  <c r="AL149" i="94"/>
  <c r="AM149" i="94"/>
  <c r="AK150" i="94"/>
  <c r="AL150" i="94"/>
  <c r="AM150" i="94"/>
  <c r="AK151" i="94"/>
  <c r="AL151" i="94"/>
  <c r="AM151" i="94"/>
  <c r="AK152" i="94"/>
  <c r="AL152" i="94"/>
  <c r="AM152" i="94"/>
  <c r="AK153" i="94"/>
  <c r="AL153" i="94"/>
  <c r="AM153" i="94"/>
  <c r="AK154" i="94"/>
  <c r="AL154" i="94"/>
  <c r="AM154" i="94"/>
  <c r="AK155" i="94"/>
  <c r="AL155" i="94"/>
  <c r="AM155" i="94"/>
  <c r="AK156" i="94"/>
  <c r="AL156" i="94"/>
  <c r="AM156" i="94"/>
  <c r="AK157" i="94"/>
  <c r="AL157" i="94"/>
  <c r="AM157" i="94"/>
  <c r="AK158" i="94"/>
  <c r="AL158" i="94"/>
  <c r="AM158" i="94"/>
  <c r="AK159" i="94"/>
  <c r="AL159" i="94"/>
  <c r="AM159" i="94"/>
  <c r="AK160" i="94"/>
  <c r="AL160" i="94"/>
  <c r="AM160" i="94"/>
  <c r="AK161" i="94"/>
  <c r="AL161" i="94"/>
  <c r="AM161" i="94"/>
  <c r="AK162" i="94"/>
  <c r="AL162" i="94"/>
  <c r="AM162" i="94"/>
  <c r="AK163" i="94"/>
  <c r="AL163" i="94"/>
  <c r="AM163" i="94"/>
  <c r="AK164" i="94"/>
  <c r="AL164" i="94"/>
  <c r="AM164" i="94"/>
  <c r="AK165" i="94"/>
  <c r="AL165" i="94"/>
  <c r="AM165" i="94"/>
  <c r="AK166" i="94"/>
  <c r="AL166" i="94"/>
  <c r="AM166" i="94"/>
  <c r="AK167" i="94"/>
  <c r="AL167" i="94"/>
  <c r="AM167" i="94"/>
  <c r="AK168" i="94"/>
  <c r="AL168" i="94"/>
  <c r="AM168" i="94"/>
  <c r="AK169" i="94"/>
  <c r="AL169" i="94"/>
  <c r="AM169" i="94"/>
  <c r="AK170" i="94"/>
  <c r="AL170" i="94"/>
  <c r="AM170" i="94"/>
  <c r="AK171" i="94"/>
  <c r="AL171" i="94"/>
  <c r="AM171" i="94"/>
  <c r="AK172" i="94"/>
  <c r="AL172" i="94"/>
  <c r="AM172" i="94"/>
  <c r="AK173" i="94"/>
  <c r="AL173" i="94"/>
  <c r="AM173" i="94"/>
  <c r="AK174" i="94"/>
  <c r="AL174" i="94"/>
  <c r="AM174" i="94"/>
  <c r="AK175" i="94"/>
  <c r="AL175" i="94"/>
  <c r="AM175" i="94"/>
  <c r="AK176" i="94"/>
  <c r="AL176" i="94"/>
  <c r="AM176" i="94"/>
  <c r="AK177" i="94"/>
  <c r="AL177" i="94"/>
  <c r="AM177" i="94"/>
  <c r="AK178" i="94"/>
  <c r="AL178" i="94"/>
  <c r="AM178" i="94"/>
  <c r="AK179" i="94"/>
  <c r="AL179" i="94"/>
  <c r="AM179" i="94"/>
  <c r="AK180" i="94"/>
  <c r="AL180" i="94"/>
  <c r="AM180" i="94"/>
  <c r="AK181" i="94"/>
  <c r="AL181" i="94"/>
  <c r="AM181" i="94"/>
  <c r="AK182" i="94"/>
  <c r="AL182" i="94"/>
  <c r="AM182" i="94"/>
  <c r="AK183" i="94"/>
  <c r="AL183" i="94"/>
  <c r="AM183" i="94"/>
  <c r="AK184" i="94"/>
  <c r="AL184" i="94"/>
  <c r="AM184" i="94"/>
  <c r="AK185" i="94"/>
  <c r="AL185" i="94"/>
  <c r="AM185" i="94"/>
  <c r="AK186" i="94"/>
  <c r="AL186" i="94"/>
  <c r="AM186" i="94"/>
  <c r="AK187" i="94"/>
  <c r="AL187" i="94"/>
  <c r="AM187" i="94"/>
  <c r="AK188" i="94"/>
  <c r="AL188" i="94"/>
  <c r="AM188" i="94"/>
  <c r="AK189" i="94"/>
  <c r="AL189" i="94"/>
  <c r="AM189" i="94"/>
  <c r="AK190" i="94"/>
  <c r="AL190" i="94"/>
  <c r="AM190" i="94"/>
  <c r="AK191" i="94"/>
  <c r="AL191" i="94"/>
  <c r="AM191" i="94"/>
  <c r="AK192" i="94"/>
  <c r="AL192" i="94"/>
  <c r="AM192" i="94"/>
  <c r="AK193" i="94"/>
  <c r="AL193" i="94"/>
  <c r="AM193" i="94"/>
  <c r="AK194" i="94"/>
  <c r="AL194" i="94"/>
  <c r="AM194" i="94"/>
  <c r="AK195" i="94"/>
  <c r="AL195" i="94"/>
  <c r="AM195" i="94"/>
  <c r="AK196" i="94"/>
  <c r="AL196" i="94"/>
  <c r="AM196" i="94"/>
  <c r="AK197" i="94"/>
  <c r="AL197" i="94"/>
  <c r="AM197" i="94"/>
  <c r="AK198" i="94"/>
  <c r="AL198" i="94"/>
  <c r="AM198" i="94"/>
  <c r="AK199" i="94"/>
  <c r="AL199" i="94"/>
  <c r="AM199" i="94"/>
  <c r="AK200" i="94"/>
  <c r="AL200" i="94"/>
  <c r="AM200" i="94"/>
  <c r="AK201" i="94"/>
  <c r="AL201" i="94"/>
  <c r="AM201" i="94"/>
  <c r="AK202" i="94"/>
  <c r="AL202" i="94"/>
  <c r="AM202" i="94"/>
  <c r="AK203" i="94"/>
  <c r="AL203" i="94"/>
  <c r="AM203" i="94"/>
  <c r="AK204" i="94"/>
  <c r="AL204" i="94"/>
  <c r="AM204" i="94"/>
  <c r="AK205" i="94"/>
  <c r="AL205" i="94"/>
  <c r="AM205" i="94"/>
  <c r="AK206" i="94"/>
  <c r="AL206" i="94"/>
  <c r="AM206" i="94"/>
  <c r="AK207" i="94"/>
  <c r="AL207" i="94"/>
  <c r="AM207" i="94"/>
  <c r="AK208" i="94"/>
  <c r="AL208" i="94"/>
  <c r="AM208" i="94"/>
  <c r="AK209" i="94"/>
  <c r="AL209" i="94"/>
  <c r="AM209" i="94"/>
  <c r="AK210" i="94"/>
  <c r="AL210" i="94"/>
  <c r="AM210" i="94"/>
  <c r="AK211" i="94"/>
  <c r="AL211" i="94"/>
  <c r="AM211" i="94"/>
  <c r="AK212" i="94"/>
  <c r="AL212" i="94"/>
  <c r="AM212" i="94"/>
  <c r="AK213" i="94"/>
  <c r="AL213" i="94"/>
  <c r="AM213" i="94"/>
  <c r="AK214" i="94"/>
  <c r="AL214" i="94"/>
  <c r="AM214" i="94"/>
  <c r="AK215" i="94"/>
  <c r="AL215" i="94"/>
  <c r="AM215" i="94"/>
  <c r="AK216" i="94"/>
  <c r="AL216" i="94"/>
  <c r="AM216" i="94"/>
  <c r="AK217" i="94"/>
  <c r="AL217" i="94"/>
  <c r="AM217" i="94"/>
  <c r="AK218" i="94"/>
  <c r="AL218" i="94"/>
  <c r="AM218" i="94"/>
  <c r="AK219" i="94"/>
  <c r="AL219" i="94"/>
  <c r="AM219" i="94"/>
  <c r="AK220" i="94"/>
  <c r="AL220" i="94"/>
  <c r="AM220" i="94"/>
  <c r="AK221" i="94"/>
  <c r="AL221" i="94"/>
  <c r="AM221" i="94"/>
  <c r="AK222" i="94"/>
  <c r="AL222" i="94"/>
  <c r="AM222" i="94"/>
  <c r="AK223" i="94"/>
  <c r="AL223" i="94"/>
  <c r="AM223" i="94"/>
  <c r="AK224" i="94"/>
  <c r="AL224" i="94"/>
  <c r="AM224" i="94"/>
  <c r="AK225" i="94"/>
  <c r="AL225" i="94"/>
  <c r="AM225" i="94"/>
  <c r="AK226" i="94"/>
  <c r="AL226" i="94"/>
  <c r="AM226" i="94"/>
  <c r="AE212" i="94"/>
  <c r="AF212" i="94"/>
  <c r="AG212" i="94"/>
  <c r="AH212" i="94"/>
  <c r="AI212" i="94"/>
  <c r="AJ212" i="94"/>
  <c r="AE213" i="94"/>
  <c r="AF213" i="94"/>
  <c r="AG213" i="94"/>
  <c r="AH213" i="94"/>
  <c r="AI213" i="94"/>
  <c r="AJ213" i="94"/>
  <c r="AE214" i="94"/>
  <c r="AF214" i="94"/>
  <c r="AG214" i="94"/>
  <c r="AH214" i="94"/>
  <c r="AI214" i="94"/>
  <c r="AJ214" i="94"/>
  <c r="AE215" i="94"/>
  <c r="AF215" i="94"/>
  <c r="AG215" i="94"/>
  <c r="AH215" i="94"/>
  <c r="AI215" i="94"/>
  <c r="AJ215" i="94"/>
  <c r="AE216" i="94"/>
  <c r="AF216" i="94"/>
  <c r="AG216" i="94"/>
  <c r="AH216" i="94"/>
  <c r="AI216" i="94"/>
  <c r="AJ216" i="94"/>
  <c r="AE217" i="94"/>
  <c r="AF217" i="94"/>
  <c r="AG217" i="94"/>
  <c r="AH217" i="94"/>
  <c r="AI217" i="94"/>
  <c r="AJ217" i="94"/>
  <c r="AE218" i="94"/>
  <c r="AF218" i="94"/>
  <c r="AG218" i="94"/>
  <c r="AH218" i="94"/>
  <c r="AI218" i="94"/>
  <c r="AJ218" i="94"/>
  <c r="AE219" i="94"/>
  <c r="AF219" i="94"/>
  <c r="AG219" i="94"/>
  <c r="AH219" i="94"/>
  <c r="AI219" i="94"/>
  <c r="AJ219" i="94"/>
  <c r="AE220" i="94"/>
  <c r="AF220" i="94"/>
  <c r="AG220" i="94"/>
  <c r="AH220" i="94"/>
  <c r="AI220" i="94"/>
  <c r="AJ220" i="94"/>
  <c r="AE221" i="94"/>
  <c r="AF221" i="94"/>
  <c r="AG221" i="94"/>
  <c r="AH221" i="94"/>
  <c r="AI221" i="94"/>
  <c r="AJ221" i="94"/>
  <c r="AE222" i="94"/>
  <c r="AF222" i="94"/>
  <c r="AG222" i="94"/>
  <c r="AH222" i="94"/>
  <c r="AI222" i="94"/>
  <c r="AJ222" i="94"/>
  <c r="AE223" i="94"/>
  <c r="AF223" i="94"/>
  <c r="AG223" i="94"/>
  <c r="AH223" i="94"/>
  <c r="AI223" i="94"/>
  <c r="AJ223" i="94"/>
  <c r="AE224" i="94"/>
  <c r="AF224" i="94"/>
  <c r="AG224" i="94"/>
  <c r="AH224" i="94"/>
  <c r="AI224" i="94"/>
  <c r="AJ224" i="94"/>
  <c r="AE225" i="94"/>
  <c r="AF225" i="94"/>
  <c r="AG225" i="94"/>
  <c r="AH225" i="94"/>
  <c r="AI225" i="94"/>
  <c r="AJ225" i="94"/>
  <c r="AE226" i="94"/>
  <c r="AF226" i="94"/>
  <c r="AG226" i="94"/>
  <c r="AH226" i="94"/>
  <c r="AI226" i="94"/>
  <c r="AJ226" i="94"/>
  <c r="AE205" i="94"/>
  <c r="AF205" i="94"/>
  <c r="AG205" i="94"/>
  <c r="AH205" i="94"/>
  <c r="AI205" i="94"/>
  <c r="AJ205" i="94"/>
  <c r="AE206" i="94"/>
  <c r="AF206" i="94"/>
  <c r="AG206" i="94"/>
  <c r="AH206" i="94"/>
  <c r="AI206" i="94"/>
  <c r="AJ206" i="94"/>
  <c r="AE207" i="94"/>
  <c r="AF207" i="94"/>
  <c r="AG207" i="94"/>
  <c r="AH207" i="94"/>
  <c r="AI207" i="94"/>
  <c r="AJ207" i="94"/>
  <c r="AE208" i="94"/>
  <c r="AF208" i="94"/>
  <c r="AG208" i="94"/>
  <c r="AH208" i="94"/>
  <c r="AI208" i="94"/>
  <c r="AJ208" i="94"/>
  <c r="AE209" i="94"/>
  <c r="AF209" i="94"/>
  <c r="AG209" i="94"/>
  <c r="AH209" i="94"/>
  <c r="AI209" i="94"/>
  <c r="AJ209" i="94"/>
  <c r="AE210" i="94"/>
  <c r="AF210" i="94"/>
  <c r="AG210" i="94"/>
  <c r="AH210" i="94"/>
  <c r="AI210" i="94"/>
  <c r="AJ210" i="94"/>
  <c r="AE211" i="94"/>
  <c r="AF211" i="94"/>
  <c r="AG211" i="94"/>
  <c r="AH211" i="94"/>
  <c r="AI211" i="94"/>
  <c r="AJ211" i="94"/>
  <c r="AE189" i="94"/>
  <c r="AF189" i="94"/>
  <c r="AG189" i="94"/>
  <c r="AH189" i="94"/>
  <c r="AI189" i="94"/>
  <c r="AJ189" i="94"/>
  <c r="AE190" i="94"/>
  <c r="AF190" i="94"/>
  <c r="AG190" i="94"/>
  <c r="AH190" i="94"/>
  <c r="AI190" i="94"/>
  <c r="AJ190" i="94"/>
  <c r="AE191" i="94"/>
  <c r="AF191" i="94"/>
  <c r="AG191" i="94"/>
  <c r="AH191" i="94"/>
  <c r="AI191" i="94"/>
  <c r="AJ191" i="94"/>
  <c r="AE192" i="94"/>
  <c r="AF192" i="94"/>
  <c r="AG192" i="94"/>
  <c r="AH192" i="94"/>
  <c r="AI192" i="94"/>
  <c r="AJ192" i="94"/>
  <c r="AE193" i="94"/>
  <c r="AF193" i="94"/>
  <c r="AG193" i="94"/>
  <c r="AH193" i="94"/>
  <c r="AI193" i="94"/>
  <c r="AJ193" i="94"/>
  <c r="AE194" i="94"/>
  <c r="AF194" i="94"/>
  <c r="AG194" i="94"/>
  <c r="AH194" i="94"/>
  <c r="AI194" i="94"/>
  <c r="AJ194" i="94"/>
  <c r="AE195" i="94"/>
  <c r="AF195" i="94"/>
  <c r="AG195" i="94"/>
  <c r="AH195" i="94"/>
  <c r="AI195" i="94"/>
  <c r="AJ195" i="94"/>
  <c r="AE196" i="94"/>
  <c r="AF196" i="94"/>
  <c r="AG196" i="94"/>
  <c r="AH196" i="94"/>
  <c r="AI196" i="94"/>
  <c r="AJ196" i="94"/>
  <c r="AE197" i="94"/>
  <c r="AF197" i="94"/>
  <c r="AG197" i="94"/>
  <c r="AH197" i="94"/>
  <c r="AI197" i="94"/>
  <c r="AJ197" i="94"/>
  <c r="AE198" i="94"/>
  <c r="AF198" i="94"/>
  <c r="AG198" i="94"/>
  <c r="AH198" i="94"/>
  <c r="AI198" i="94"/>
  <c r="AJ198" i="94"/>
  <c r="AE199" i="94"/>
  <c r="AF199" i="94"/>
  <c r="AG199" i="94"/>
  <c r="AH199" i="94"/>
  <c r="AI199" i="94"/>
  <c r="AJ199" i="94"/>
  <c r="AE200" i="94"/>
  <c r="AF200" i="94"/>
  <c r="AG200" i="94"/>
  <c r="AH200" i="94"/>
  <c r="AI200" i="94"/>
  <c r="AJ200" i="94"/>
  <c r="AE201" i="94"/>
  <c r="AF201" i="94"/>
  <c r="AG201" i="94"/>
  <c r="AH201" i="94"/>
  <c r="AI201" i="94"/>
  <c r="AJ201" i="94"/>
  <c r="AE202" i="94"/>
  <c r="AF202" i="94"/>
  <c r="AG202" i="94"/>
  <c r="AH202" i="94"/>
  <c r="AI202" i="94"/>
  <c r="AJ202" i="94"/>
  <c r="AE203" i="94"/>
  <c r="AF203" i="94"/>
  <c r="AG203" i="94"/>
  <c r="AH203" i="94"/>
  <c r="AI203" i="94"/>
  <c r="AJ203" i="94"/>
  <c r="AE204" i="94"/>
  <c r="AF204" i="94"/>
  <c r="AG204" i="94"/>
  <c r="AH204" i="94"/>
  <c r="AI204" i="94"/>
  <c r="AJ204" i="94"/>
  <c r="AE183" i="94"/>
  <c r="AF183" i="94"/>
  <c r="AG183" i="94"/>
  <c r="AH183" i="94"/>
  <c r="AI183" i="94"/>
  <c r="AJ183" i="94"/>
  <c r="AE184" i="94"/>
  <c r="AF184" i="94"/>
  <c r="AG184" i="94"/>
  <c r="AH184" i="94"/>
  <c r="AI184" i="94"/>
  <c r="AJ184" i="94"/>
  <c r="AE185" i="94"/>
  <c r="AF185" i="94"/>
  <c r="AG185" i="94"/>
  <c r="AH185" i="94"/>
  <c r="AI185" i="94"/>
  <c r="AJ185" i="94"/>
  <c r="AE186" i="94"/>
  <c r="AF186" i="94"/>
  <c r="AG186" i="94"/>
  <c r="AH186" i="94"/>
  <c r="AI186" i="94"/>
  <c r="AJ186" i="94"/>
  <c r="AE187" i="94"/>
  <c r="AF187" i="94"/>
  <c r="AG187" i="94"/>
  <c r="AH187" i="94"/>
  <c r="AI187" i="94"/>
  <c r="AJ187" i="94"/>
  <c r="AE188" i="94"/>
  <c r="AF188" i="94"/>
  <c r="AG188" i="94"/>
  <c r="AH188" i="94"/>
  <c r="AI188" i="94"/>
  <c r="AJ188" i="94"/>
  <c r="AE4" i="94"/>
  <c r="AF4" i="94"/>
  <c r="AG4" i="94"/>
  <c r="AH4" i="94"/>
  <c r="AI4" i="94"/>
  <c r="AJ4" i="94"/>
  <c r="AE5" i="94"/>
  <c r="AF5" i="94"/>
  <c r="AG5" i="94"/>
  <c r="AH5" i="94"/>
  <c r="AI5" i="94"/>
  <c r="AJ5" i="94"/>
  <c r="AE6" i="94"/>
  <c r="AF6" i="94"/>
  <c r="AG6" i="94"/>
  <c r="AH6" i="94"/>
  <c r="AI6" i="94"/>
  <c r="AJ6" i="94"/>
  <c r="AE7" i="94"/>
  <c r="AF7" i="94"/>
  <c r="AG7" i="94"/>
  <c r="AH7" i="94"/>
  <c r="AI7" i="94"/>
  <c r="AJ7" i="94"/>
  <c r="AE8" i="94"/>
  <c r="AF8" i="94"/>
  <c r="AG8" i="94"/>
  <c r="AH8" i="94"/>
  <c r="AI8" i="94"/>
  <c r="AJ8" i="94"/>
  <c r="AE9" i="94"/>
  <c r="AF9" i="94"/>
  <c r="AG9" i="94"/>
  <c r="AH9" i="94"/>
  <c r="AI9" i="94"/>
  <c r="AJ9" i="94"/>
  <c r="AE10" i="94"/>
  <c r="AF10" i="94"/>
  <c r="AG10" i="94"/>
  <c r="AH10" i="94"/>
  <c r="AI10" i="94"/>
  <c r="AJ10" i="94"/>
  <c r="AE11" i="94"/>
  <c r="AF11" i="94"/>
  <c r="AG11" i="94"/>
  <c r="AH11" i="94"/>
  <c r="AI11" i="94"/>
  <c r="AJ11" i="94"/>
  <c r="AE12" i="94"/>
  <c r="AF12" i="94"/>
  <c r="AG12" i="94"/>
  <c r="AH12" i="94"/>
  <c r="AI12" i="94"/>
  <c r="AJ12" i="94"/>
  <c r="AE13" i="94"/>
  <c r="AF13" i="94"/>
  <c r="AG13" i="94"/>
  <c r="AH13" i="94"/>
  <c r="AI13" i="94"/>
  <c r="AJ13" i="94"/>
  <c r="AE14" i="94"/>
  <c r="AF14" i="94"/>
  <c r="AG14" i="94"/>
  <c r="AH14" i="94"/>
  <c r="AI14" i="94"/>
  <c r="AJ14" i="94"/>
  <c r="AE15" i="94"/>
  <c r="AF15" i="94"/>
  <c r="AG15" i="94"/>
  <c r="AH15" i="94"/>
  <c r="AI15" i="94"/>
  <c r="AJ15" i="94"/>
  <c r="AE16" i="94"/>
  <c r="AF16" i="94"/>
  <c r="AG16" i="94"/>
  <c r="AH16" i="94"/>
  <c r="AI16" i="94"/>
  <c r="AJ16" i="94"/>
  <c r="AE17" i="94"/>
  <c r="AF17" i="94"/>
  <c r="AG17" i="94"/>
  <c r="AH17" i="94"/>
  <c r="AI17" i="94"/>
  <c r="AJ17" i="94"/>
  <c r="AE18" i="94"/>
  <c r="AF18" i="94"/>
  <c r="AG18" i="94"/>
  <c r="AH18" i="94"/>
  <c r="AI18" i="94"/>
  <c r="AJ18" i="94"/>
  <c r="AE19" i="94"/>
  <c r="AF19" i="94"/>
  <c r="AG19" i="94"/>
  <c r="AH19" i="94"/>
  <c r="AI19" i="94"/>
  <c r="AJ19" i="94"/>
  <c r="AE20" i="94"/>
  <c r="AF20" i="94"/>
  <c r="AG20" i="94"/>
  <c r="AH20" i="94"/>
  <c r="AI20" i="94"/>
  <c r="AJ20" i="94"/>
  <c r="AE21" i="94"/>
  <c r="AF21" i="94"/>
  <c r="AG21" i="94"/>
  <c r="AH21" i="94"/>
  <c r="AI21" i="94"/>
  <c r="AJ21" i="94"/>
  <c r="AE22" i="94"/>
  <c r="AF22" i="94"/>
  <c r="AG22" i="94"/>
  <c r="AH22" i="94"/>
  <c r="AI22" i="94"/>
  <c r="AJ22" i="94"/>
  <c r="AE23" i="94"/>
  <c r="AF23" i="94"/>
  <c r="AG23" i="94"/>
  <c r="AH23" i="94"/>
  <c r="AI23" i="94"/>
  <c r="AJ23" i="94"/>
  <c r="AE24" i="94"/>
  <c r="AF24" i="94"/>
  <c r="AG24" i="94"/>
  <c r="AH24" i="94"/>
  <c r="AI24" i="94"/>
  <c r="AJ24" i="94"/>
  <c r="AE25" i="94"/>
  <c r="AF25" i="94"/>
  <c r="AG25" i="94"/>
  <c r="AH25" i="94"/>
  <c r="AI25" i="94"/>
  <c r="AJ25" i="94"/>
  <c r="AE26" i="94"/>
  <c r="AF26" i="94"/>
  <c r="AG26" i="94"/>
  <c r="AH26" i="94"/>
  <c r="AI26" i="94"/>
  <c r="AJ26" i="94"/>
  <c r="AE27" i="94"/>
  <c r="AF27" i="94"/>
  <c r="AG27" i="94"/>
  <c r="AH27" i="94"/>
  <c r="AI27" i="94"/>
  <c r="AJ27" i="94"/>
  <c r="AE28" i="94"/>
  <c r="AF28" i="94"/>
  <c r="AG28" i="94"/>
  <c r="AH28" i="94"/>
  <c r="AI28" i="94"/>
  <c r="AJ28" i="94"/>
  <c r="AE29" i="94"/>
  <c r="AF29" i="94"/>
  <c r="AG29" i="94"/>
  <c r="AH29" i="94"/>
  <c r="AI29" i="94"/>
  <c r="AJ29" i="94"/>
  <c r="AE30" i="94"/>
  <c r="AF30" i="94"/>
  <c r="AG30" i="94"/>
  <c r="AH30" i="94"/>
  <c r="AI30" i="94"/>
  <c r="AJ30" i="94"/>
  <c r="AE31" i="94"/>
  <c r="AF31" i="94"/>
  <c r="AG31" i="94"/>
  <c r="AH31" i="94"/>
  <c r="AI31" i="94"/>
  <c r="AJ31" i="94"/>
  <c r="AE32" i="94"/>
  <c r="AF32" i="94"/>
  <c r="AG32" i="94"/>
  <c r="AH32" i="94"/>
  <c r="AI32" i="94"/>
  <c r="AJ32" i="94"/>
  <c r="AE33" i="94"/>
  <c r="AF33" i="94"/>
  <c r="AG33" i="94"/>
  <c r="AH33" i="94"/>
  <c r="AI33" i="94"/>
  <c r="AJ33" i="94"/>
  <c r="AE34" i="94"/>
  <c r="AF34" i="94"/>
  <c r="AG34" i="94"/>
  <c r="AH34" i="94"/>
  <c r="AI34" i="94"/>
  <c r="AJ34" i="94"/>
  <c r="AE35" i="94"/>
  <c r="AF35" i="94"/>
  <c r="AG35" i="94"/>
  <c r="AH35" i="94"/>
  <c r="AI35" i="94"/>
  <c r="AJ35" i="94"/>
  <c r="AE36" i="94"/>
  <c r="AF36" i="94"/>
  <c r="AG36" i="94"/>
  <c r="AH36" i="94"/>
  <c r="AI36" i="94"/>
  <c r="AJ36" i="94"/>
  <c r="AE37" i="94"/>
  <c r="AF37" i="94"/>
  <c r="AG37" i="94"/>
  <c r="AH37" i="94"/>
  <c r="AI37" i="94"/>
  <c r="AJ37" i="94"/>
  <c r="AE38" i="94"/>
  <c r="AF38" i="94"/>
  <c r="AG38" i="94"/>
  <c r="AH38" i="94"/>
  <c r="AI38" i="94"/>
  <c r="AJ38" i="94"/>
  <c r="AE39" i="94"/>
  <c r="AF39" i="94"/>
  <c r="AG39" i="94"/>
  <c r="AH39" i="94"/>
  <c r="AI39" i="94"/>
  <c r="AJ39" i="94"/>
  <c r="AE40" i="94"/>
  <c r="AF40" i="94"/>
  <c r="AG40" i="94"/>
  <c r="AH40" i="94"/>
  <c r="AI40" i="94"/>
  <c r="AJ40" i="94"/>
  <c r="AE41" i="94"/>
  <c r="AF41" i="94"/>
  <c r="AG41" i="94"/>
  <c r="AH41" i="94"/>
  <c r="AI41" i="94"/>
  <c r="AJ41" i="94"/>
  <c r="AE42" i="94"/>
  <c r="AF42" i="94"/>
  <c r="AG42" i="94"/>
  <c r="AH42" i="94"/>
  <c r="AI42" i="94"/>
  <c r="AJ42" i="94"/>
  <c r="AE43" i="94"/>
  <c r="AF43" i="94"/>
  <c r="AG43" i="94"/>
  <c r="AH43" i="94"/>
  <c r="AI43" i="94"/>
  <c r="AJ43" i="94"/>
  <c r="AE44" i="94"/>
  <c r="AF44" i="94"/>
  <c r="AG44" i="94"/>
  <c r="AH44" i="94"/>
  <c r="AI44" i="94"/>
  <c r="AJ44" i="94"/>
  <c r="AE45" i="94"/>
  <c r="AF45" i="94"/>
  <c r="AG45" i="94"/>
  <c r="AH45" i="94"/>
  <c r="AI45" i="94"/>
  <c r="AJ45" i="94"/>
  <c r="AE46" i="94"/>
  <c r="AF46" i="94"/>
  <c r="AG46" i="94"/>
  <c r="AH46" i="94"/>
  <c r="AI46" i="94"/>
  <c r="AJ46" i="94"/>
  <c r="AE47" i="94"/>
  <c r="AF47" i="94"/>
  <c r="AG47" i="94"/>
  <c r="AH47" i="94"/>
  <c r="AI47" i="94"/>
  <c r="AJ47" i="94"/>
  <c r="AE48" i="94"/>
  <c r="AF48" i="94"/>
  <c r="AG48" i="94"/>
  <c r="AH48" i="94"/>
  <c r="AI48" i="94"/>
  <c r="AJ48" i="94"/>
  <c r="AE49" i="94"/>
  <c r="AF49" i="94"/>
  <c r="AG49" i="94"/>
  <c r="AH49" i="94"/>
  <c r="AI49" i="94"/>
  <c r="AJ49" i="94"/>
  <c r="AE50" i="94"/>
  <c r="AF50" i="94"/>
  <c r="AG50" i="94"/>
  <c r="AH50" i="94"/>
  <c r="AI50" i="94"/>
  <c r="AJ50" i="94"/>
  <c r="AE51" i="94"/>
  <c r="AF51" i="94"/>
  <c r="AG51" i="94"/>
  <c r="AH51" i="94"/>
  <c r="AI51" i="94"/>
  <c r="AJ51" i="94"/>
  <c r="AE52" i="94"/>
  <c r="AF52" i="94"/>
  <c r="AG52" i="94"/>
  <c r="AH52" i="94"/>
  <c r="AI52" i="94"/>
  <c r="AJ52" i="94"/>
  <c r="AE53" i="94"/>
  <c r="AF53" i="94"/>
  <c r="AG53" i="94"/>
  <c r="AH53" i="94"/>
  <c r="AI53" i="94"/>
  <c r="AJ53" i="94"/>
  <c r="AE54" i="94"/>
  <c r="AF54" i="94"/>
  <c r="AG54" i="94"/>
  <c r="AH54" i="94"/>
  <c r="AI54" i="94"/>
  <c r="AJ54" i="94"/>
  <c r="AE55" i="94"/>
  <c r="AF55" i="94"/>
  <c r="AG55" i="94"/>
  <c r="AH55" i="94"/>
  <c r="AI55" i="94"/>
  <c r="AJ55" i="94"/>
  <c r="AE56" i="94"/>
  <c r="AF56" i="94"/>
  <c r="AG56" i="94"/>
  <c r="AH56" i="94"/>
  <c r="AI56" i="94"/>
  <c r="AJ56" i="94"/>
  <c r="AE57" i="94"/>
  <c r="AF57" i="94"/>
  <c r="AG57" i="94"/>
  <c r="AH57" i="94"/>
  <c r="AI57" i="94"/>
  <c r="AJ57" i="94"/>
  <c r="AE58" i="94"/>
  <c r="AF58" i="94"/>
  <c r="AG58" i="94"/>
  <c r="AH58" i="94"/>
  <c r="AI58" i="94"/>
  <c r="AJ58" i="94"/>
  <c r="AE59" i="94"/>
  <c r="AF59" i="94"/>
  <c r="AG59" i="94"/>
  <c r="AH59" i="94"/>
  <c r="AI59" i="94"/>
  <c r="AJ59" i="94"/>
  <c r="AE60" i="94"/>
  <c r="AF60" i="94"/>
  <c r="AG60" i="94"/>
  <c r="AH60" i="94"/>
  <c r="AI60" i="94"/>
  <c r="AJ60" i="94"/>
  <c r="AE61" i="94"/>
  <c r="AF61" i="94"/>
  <c r="AG61" i="94"/>
  <c r="AH61" i="94"/>
  <c r="AI61" i="94"/>
  <c r="AJ61" i="94"/>
  <c r="AE62" i="94"/>
  <c r="AF62" i="94"/>
  <c r="AG62" i="94"/>
  <c r="AH62" i="94"/>
  <c r="AI62" i="94"/>
  <c r="AJ62" i="94"/>
  <c r="AE63" i="94"/>
  <c r="AF63" i="94"/>
  <c r="AG63" i="94"/>
  <c r="AH63" i="94"/>
  <c r="AI63" i="94"/>
  <c r="AJ63" i="94"/>
  <c r="AE64" i="94"/>
  <c r="AF64" i="94"/>
  <c r="AG64" i="94"/>
  <c r="AH64" i="94"/>
  <c r="AI64" i="94"/>
  <c r="AJ64" i="94"/>
  <c r="AE65" i="94"/>
  <c r="AF65" i="94"/>
  <c r="AG65" i="94"/>
  <c r="AH65" i="94"/>
  <c r="AI65" i="94"/>
  <c r="AJ65" i="94"/>
  <c r="AE66" i="94"/>
  <c r="AF66" i="94"/>
  <c r="AG66" i="94"/>
  <c r="AH66" i="94"/>
  <c r="AI66" i="94"/>
  <c r="AJ66" i="94"/>
  <c r="AE67" i="94"/>
  <c r="AF67" i="94"/>
  <c r="AG67" i="94"/>
  <c r="AH67" i="94"/>
  <c r="AI67" i="94"/>
  <c r="AJ67" i="94"/>
  <c r="AE68" i="94"/>
  <c r="AF68" i="94"/>
  <c r="AG68" i="94"/>
  <c r="AH68" i="94"/>
  <c r="AI68" i="94"/>
  <c r="AJ68" i="94"/>
  <c r="AE69" i="94"/>
  <c r="AF69" i="94"/>
  <c r="AG69" i="94"/>
  <c r="AH69" i="94"/>
  <c r="AI69" i="94"/>
  <c r="AJ69" i="94"/>
  <c r="AE70" i="94"/>
  <c r="AF70" i="94"/>
  <c r="AG70" i="94"/>
  <c r="AH70" i="94"/>
  <c r="AI70" i="94"/>
  <c r="AJ70" i="94"/>
  <c r="AE71" i="94"/>
  <c r="AF71" i="94"/>
  <c r="AG71" i="94"/>
  <c r="AH71" i="94"/>
  <c r="AI71" i="94"/>
  <c r="AJ71" i="94"/>
  <c r="AE72" i="94"/>
  <c r="AF72" i="94"/>
  <c r="AG72" i="94"/>
  <c r="AH72" i="94"/>
  <c r="AI72" i="94"/>
  <c r="AJ72" i="94"/>
  <c r="AE73" i="94"/>
  <c r="AF73" i="94"/>
  <c r="AG73" i="94"/>
  <c r="AH73" i="94"/>
  <c r="AI73" i="94"/>
  <c r="AJ73" i="94"/>
  <c r="AE74" i="94"/>
  <c r="AF74" i="94"/>
  <c r="AG74" i="94"/>
  <c r="AH74" i="94"/>
  <c r="AI74" i="94"/>
  <c r="AJ74" i="94"/>
  <c r="AE75" i="94"/>
  <c r="AF75" i="94"/>
  <c r="AG75" i="94"/>
  <c r="AH75" i="94"/>
  <c r="AI75" i="94"/>
  <c r="AJ75" i="94"/>
  <c r="AE76" i="94"/>
  <c r="AF76" i="94"/>
  <c r="AG76" i="94"/>
  <c r="AH76" i="94"/>
  <c r="AI76" i="94"/>
  <c r="AJ76" i="94"/>
  <c r="AE77" i="94"/>
  <c r="AF77" i="94"/>
  <c r="AG77" i="94"/>
  <c r="AH77" i="94"/>
  <c r="AI77" i="94"/>
  <c r="AJ77" i="94"/>
  <c r="AE78" i="94"/>
  <c r="AF78" i="94"/>
  <c r="AG78" i="94"/>
  <c r="AH78" i="94"/>
  <c r="AI78" i="94"/>
  <c r="AJ78" i="94"/>
  <c r="AE79" i="94"/>
  <c r="AF79" i="94"/>
  <c r="AG79" i="94"/>
  <c r="AH79" i="94"/>
  <c r="AI79" i="94"/>
  <c r="AJ79" i="94"/>
  <c r="AE80" i="94"/>
  <c r="AF80" i="94"/>
  <c r="AG80" i="94"/>
  <c r="AH80" i="94"/>
  <c r="AI80" i="94"/>
  <c r="AJ80" i="94"/>
  <c r="AE81" i="94"/>
  <c r="AF81" i="94"/>
  <c r="AG81" i="94"/>
  <c r="AH81" i="94"/>
  <c r="AI81" i="94"/>
  <c r="AJ81" i="94"/>
  <c r="AE82" i="94"/>
  <c r="AF82" i="94"/>
  <c r="AG82" i="94"/>
  <c r="AH82" i="94"/>
  <c r="AI82" i="94"/>
  <c r="AJ82" i="94"/>
  <c r="AE83" i="94"/>
  <c r="AF83" i="94"/>
  <c r="AG83" i="94"/>
  <c r="AH83" i="94"/>
  <c r="AI83" i="94"/>
  <c r="AJ83" i="94"/>
  <c r="AE84" i="94"/>
  <c r="AF84" i="94"/>
  <c r="AG84" i="94"/>
  <c r="AH84" i="94"/>
  <c r="AI84" i="94"/>
  <c r="AJ84" i="94"/>
  <c r="AE85" i="94"/>
  <c r="AF85" i="94"/>
  <c r="AG85" i="94"/>
  <c r="AH85" i="94"/>
  <c r="AI85" i="94"/>
  <c r="AJ85" i="94"/>
  <c r="AE86" i="94"/>
  <c r="AF86" i="94"/>
  <c r="AG86" i="94"/>
  <c r="AH86" i="94"/>
  <c r="AI86" i="94"/>
  <c r="AJ86" i="94"/>
  <c r="AE87" i="94"/>
  <c r="AF87" i="94"/>
  <c r="AG87" i="94"/>
  <c r="AH87" i="94"/>
  <c r="AI87" i="94"/>
  <c r="AJ87" i="94"/>
  <c r="AE88" i="94"/>
  <c r="AF88" i="94"/>
  <c r="AG88" i="94"/>
  <c r="AH88" i="94"/>
  <c r="AI88" i="94"/>
  <c r="AJ88" i="94"/>
  <c r="AE89" i="94"/>
  <c r="AF89" i="94"/>
  <c r="AG89" i="94"/>
  <c r="AH89" i="94"/>
  <c r="AI89" i="94"/>
  <c r="AJ89" i="94"/>
  <c r="AE90" i="94"/>
  <c r="AF90" i="94"/>
  <c r="AG90" i="94"/>
  <c r="AH90" i="94"/>
  <c r="AI90" i="94"/>
  <c r="AJ90" i="94"/>
  <c r="AE91" i="94"/>
  <c r="AF91" i="94"/>
  <c r="AG91" i="94"/>
  <c r="AH91" i="94"/>
  <c r="AI91" i="94"/>
  <c r="AJ91" i="94"/>
  <c r="AE92" i="94"/>
  <c r="AF92" i="94"/>
  <c r="AG92" i="94"/>
  <c r="AH92" i="94"/>
  <c r="AI92" i="94"/>
  <c r="AJ92" i="94"/>
  <c r="AE93" i="94"/>
  <c r="AF93" i="94"/>
  <c r="AG93" i="94"/>
  <c r="AH93" i="94"/>
  <c r="AI93" i="94"/>
  <c r="AJ93" i="94"/>
  <c r="AE94" i="94"/>
  <c r="AF94" i="94"/>
  <c r="AG94" i="94"/>
  <c r="AH94" i="94"/>
  <c r="AI94" i="94"/>
  <c r="AJ94" i="94"/>
  <c r="AE95" i="94"/>
  <c r="AF95" i="94"/>
  <c r="AG95" i="94"/>
  <c r="AH95" i="94"/>
  <c r="AI95" i="94"/>
  <c r="AJ95" i="94"/>
  <c r="AE96" i="94"/>
  <c r="AF96" i="94"/>
  <c r="AG96" i="94"/>
  <c r="AH96" i="94"/>
  <c r="AI96" i="94"/>
  <c r="AJ96" i="94"/>
  <c r="AE97" i="94"/>
  <c r="AF97" i="94"/>
  <c r="AG97" i="94"/>
  <c r="AH97" i="94"/>
  <c r="AI97" i="94"/>
  <c r="AJ97" i="94"/>
  <c r="AE98" i="94"/>
  <c r="AF98" i="94"/>
  <c r="AG98" i="94"/>
  <c r="AH98" i="94"/>
  <c r="AI98" i="94"/>
  <c r="AJ98" i="94"/>
  <c r="AE99" i="94"/>
  <c r="AF99" i="94"/>
  <c r="AG99" i="94"/>
  <c r="AH99" i="94"/>
  <c r="AI99" i="94"/>
  <c r="AJ99" i="94"/>
  <c r="AE100" i="94"/>
  <c r="AF100" i="94"/>
  <c r="AG100" i="94"/>
  <c r="AH100" i="94"/>
  <c r="AI100" i="94"/>
  <c r="AJ100" i="94"/>
  <c r="AE101" i="94"/>
  <c r="AF101" i="94"/>
  <c r="AG101" i="94"/>
  <c r="AH101" i="94"/>
  <c r="AI101" i="94"/>
  <c r="AJ101" i="94"/>
  <c r="AE102" i="94"/>
  <c r="AF102" i="94"/>
  <c r="AG102" i="94"/>
  <c r="AH102" i="94"/>
  <c r="AI102" i="94"/>
  <c r="AJ102" i="94"/>
  <c r="AE103" i="94"/>
  <c r="AF103" i="94"/>
  <c r="AG103" i="94"/>
  <c r="AH103" i="94"/>
  <c r="AI103" i="94"/>
  <c r="AJ103" i="94"/>
  <c r="AE104" i="94"/>
  <c r="AF104" i="94"/>
  <c r="AG104" i="94"/>
  <c r="AH104" i="94"/>
  <c r="AI104" i="94"/>
  <c r="AJ104" i="94"/>
  <c r="AE105" i="94"/>
  <c r="AF105" i="94"/>
  <c r="AG105" i="94"/>
  <c r="AH105" i="94"/>
  <c r="AI105" i="94"/>
  <c r="AJ105" i="94"/>
  <c r="AE106" i="94"/>
  <c r="AF106" i="94"/>
  <c r="AG106" i="94"/>
  <c r="AH106" i="94"/>
  <c r="AI106" i="94"/>
  <c r="AJ106" i="94"/>
  <c r="AE107" i="94"/>
  <c r="AF107" i="94"/>
  <c r="AG107" i="94"/>
  <c r="AH107" i="94"/>
  <c r="AI107" i="94"/>
  <c r="AJ107" i="94"/>
  <c r="AE108" i="94"/>
  <c r="AF108" i="94"/>
  <c r="AG108" i="94"/>
  <c r="AH108" i="94"/>
  <c r="AI108" i="94"/>
  <c r="AJ108" i="94"/>
  <c r="AE109" i="94"/>
  <c r="AF109" i="94"/>
  <c r="AG109" i="94"/>
  <c r="AH109" i="94"/>
  <c r="AI109" i="94"/>
  <c r="AJ109" i="94"/>
  <c r="AE110" i="94"/>
  <c r="AF110" i="94"/>
  <c r="AG110" i="94"/>
  <c r="AH110" i="94"/>
  <c r="AI110" i="94"/>
  <c r="AJ110" i="94"/>
  <c r="AE111" i="94"/>
  <c r="AF111" i="94"/>
  <c r="AG111" i="94"/>
  <c r="AH111" i="94"/>
  <c r="AI111" i="94"/>
  <c r="AJ111" i="94"/>
  <c r="AE112" i="94"/>
  <c r="AF112" i="94"/>
  <c r="AG112" i="94"/>
  <c r="AH112" i="94"/>
  <c r="AI112" i="94"/>
  <c r="AJ112" i="94"/>
  <c r="AE113" i="94"/>
  <c r="AF113" i="94"/>
  <c r="AG113" i="94"/>
  <c r="AH113" i="94"/>
  <c r="AI113" i="94"/>
  <c r="AJ113" i="94"/>
  <c r="AE114" i="94"/>
  <c r="AF114" i="94"/>
  <c r="AG114" i="94"/>
  <c r="AH114" i="94"/>
  <c r="AI114" i="94"/>
  <c r="AJ114" i="94"/>
  <c r="AE115" i="94"/>
  <c r="AF115" i="94"/>
  <c r="AG115" i="94"/>
  <c r="AH115" i="94"/>
  <c r="AI115" i="94"/>
  <c r="AJ115" i="94"/>
  <c r="AE116" i="94"/>
  <c r="AF116" i="94"/>
  <c r="AG116" i="94"/>
  <c r="AH116" i="94"/>
  <c r="AI116" i="94"/>
  <c r="AJ116" i="94"/>
  <c r="AE117" i="94"/>
  <c r="AF117" i="94"/>
  <c r="AG117" i="94"/>
  <c r="AH117" i="94"/>
  <c r="AI117" i="94"/>
  <c r="AJ117" i="94"/>
  <c r="AE118" i="94"/>
  <c r="AF118" i="94"/>
  <c r="AG118" i="94"/>
  <c r="AH118" i="94"/>
  <c r="AI118" i="94"/>
  <c r="AJ118" i="94"/>
  <c r="AE119" i="94"/>
  <c r="AF119" i="94"/>
  <c r="AG119" i="94"/>
  <c r="AH119" i="94"/>
  <c r="AI119" i="94"/>
  <c r="AJ119" i="94"/>
  <c r="AE120" i="94"/>
  <c r="AF120" i="94"/>
  <c r="AG120" i="94"/>
  <c r="AH120" i="94"/>
  <c r="AI120" i="94"/>
  <c r="AJ120" i="94"/>
  <c r="AE121" i="94"/>
  <c r="AF121" i="94"/>
  <c r="AG121" i="94"/>
  <c r="AH121" i="94"/>
  <c r="AI121" i="94"/>
  <c r="AJ121" i="94"/>
  <c r="AE122" i="94"/>
  <c r="AF122" i="94"/>
  <c r="AG122" i="94"/>
  <c r="AH122" i="94"/>
  <c r="AI122" i="94"/>
  <c r="AJ122" i="94"/>
  <c r="AE123" i="94"/>
  <c r="AF123" i="94"/>
  <c r="AG123" i="94"/>
  <c r="AH123" i="94"/>
  <c r="AI123" i="94"/>
  <c r="AJ123" i="94"/>
  <c r="AE124" i="94"/>
  <c r="AF124" i="94"/>
  <c r="AG124" i="94"/>
  <c r="AH124" i="94"/>
  <c r="AI124" i="94"/>
  <c r="AJ124" i="94"/>
  <c r="AE125" i="94"/>
  <c r="AF125" i="94"/>
  <c r="AG125" i="94"/>
  <c r="AH125" i="94"/>
  <c r="AI125" i="94"/>
  <c r="AJ125" i="94"/>
  <c r="AE126" i="94"/>
  <c r="AF126" i="94"/>
  <c r="AG126" i="94"/>
  <c r="AH126" i="94"/>
  <c r="AI126" i="94"/>
  <c r="AJ126" i="94"/>
  <c r="AE127" i="94"/>
  <c r="AF127" i="94"/>
  <c r="AG127" i="94"/>
  <c r="AH127" i="94"/>
  <c r="AI127" i="94"/>
  <c r="AJ127" i="94"/>
  <c r="AE128" i="94"/>
  <c r="AF128" i="94"/>
  <c r="AG128" i="94"/>
  <c r="AH128" i="94"/>
  <c r="AI128" i="94"/>
  <c r="AJ128" i="94"/>
  <c r="AE129" i="94"/>
  <c r="AF129" i="94"/>
  <c r="AG129" i="94"/>
  <c r="AH129" i="94"/>
  <c r="AI129" i="94"/>
  <c r="AJ129" i="94"/>
  <c r="AE130" i="94"/>
  <c r="AF130" i="94"/>
  <c r="AG130" i="94"/>
  <c r="AH130" i="94"/>
  <c r="AI130" i="94"/>
  <c r="AJ130" i="94"/>
  <c r="AE131" i="94"/>
  <c r="AF131" i="94"/>
  <c r="AG131" i="94"/>
  <c r="AH131" i="94"/>
  <c r="AI131" i="94"/>
  <c r="AJ131" i="94"/>
  <c r="AE132" i="94"/>
  <c r="AF132" i="94"/>
  <c r="AG132" i="94"/>
  <c r="AH132" i="94"/>
  <c r="AI132" i="94"/>
  <c r="AJ132" i="94"/>
  <c r="AE133" i="94"/>
  <c r="AF133" i="94"/>
  <c r="AG133" i="94"/>
  <c r="AH133" i="94"/>
  <c r="AI133" i="94"/>
  <c r="AJ133" i="94"/>
  <c r="AE134" i="94"/>
  <c r="AF134" i="94"/>
  <c r="AG134" i="94"/>
  <c r="AH134" i="94"/>
  <c r="AI134" i="94"/>
  <c r="AJ134" i="94"/>
  <c r="AE135" i="94"/>
  <c r="AF135" i="94"/>
  <c r="AG135" i="94"/>
  <c r="AH135" i="94"/>
  <c r="AI135" i="94"/>
  <c r="AJ135" i="94"/>
  <c r="AE136" i="94"/>
  <c r="AF136" i="94"/>
  <c r="AG136" i="94"/>
  <c r="AH136" i="94"/>
  <c r="AI136" i="94"/>
  <c r="AJ136" i="94"/>
  <c r="AE137" i="94"/>
  <c r="AF137" i="94"/>
  <c r="AG137" i="94"/>
  <c r="AH137" i="94"/>
  <c r="AI137" i="94"/>
  <c r="AJ137" i="94"/>
  <c r="AE138" i="94"/>
  <c r="AF138" i="94"/>
  <c r="AG138" i="94"/>
  <c r="AH138" i="94"/>
  <c r="AI138" i="94"/>
  <c r="AJ138" i="94"/>
  <c r="AE139" i="94"/>
  <c r="AF139" i="94"/>
  <c r="AG139" i="94"/>
  <c r="AH139" i="94"/>
  <c r="AI139" i="94"/>
  <c r="AJ139" i="94"/>
  <c r="AE140" i="94"/>
  <c r="AF140" i="94"/>
  <c r="AG140" i="94"/>
  <c r="AH140" i="94"/>
  <c r="AI140" i="94"/>
  <c r="AJ140" i="94"/>
  <c r="AE141" i="94"/>
  <c r="AF141" i="94"/>
  <c r="AG141" i="94"/>
  <c r="AH141" i="94"/>
  <c r="AI141" i="94"/>
  <c r="AJ141" i="94"/>
  <c r="AE142" i="94"/>
  <c r="AF142" i="94"/>
  <c r="AG142" i="94"/>
  <c r="AH142" i="94"/>
  <c r="AI142" i="94"/>
  <c r="AJ142" i="94"/>
  <c r="AE143" i="94"/>
  <c r="AF143" i="94"/>
  <c r="AG143" i="94"/>
  <c r="AH143" i="94"/>
  <c r="AI143" i="94"/>
  <c r="AJ143" i="94"/>
  <c r="AE144" i="94"/>
  <c r="AF144" i="94"/>
  <c r="AG144" i="94"/>
  <c r="AH144" i="94"/>
  <c r="AI144" i="94"/>
  <c r="AJ144" i="94"/>
  <c r="AE145" i="94"/>
  <c r="AF145" i="94"/>
  <c r="AG145" i="94"/>
  <c r="AH145" i="94"/>
  <c r="AI145" i="94"/>
  <c r="AJ145" i="94"/>
  <c r="AE146" i="94"/>
  <c r="AF146" i="94"/>
  <c r="AG146" i="94"/>
  <c r="AH146" i="94"/>
  <c r="AI146" i="94"/>
  <c r="AJ146" i="94"/>
  <c r="AE147" i="94"/>
  <c r="AF147" i="94"/>
  <c r="AG147" i="94"/>
  <c r="AH147" i="94"/>
  <c r="AI147" i="94"/>
  <c r="AJ147" i="94"/>
  <c r="AE148" i="94"/>
  <c r="AF148" i="94"/>
  <c r="AG148" i="94"/>
  <c r="AH148" i="94"/>
  <c r="AI148" i="94"/>
  <c r="AJ148" i="94"/>
  <c r="AE149" i="94"/>
  <c r="AF149" i="94"/>
  <c r="AG149" i="94"/>
  <c r="AH149" i="94"/>
  <c r="AI149" i="94"/>
  <c r="AJ149" i="94"/>
  <c r="AE150" i="94"/>
  <c r="AF150" i="94"/>
  <c r="AG150" i="94"/>
  <c r="AH150" i="94"/>
  <c r="AI150" i="94"/>
  <c r="AJ150" i="94"/>
  <c r="AE151" i="94"/>
  <c r="AF151" i="94"/>
  <c r="AG151" i="94"/>
  <c r="AH151" i="94"/>
  <c r="AI151" i="94"/>
  <c r="AJ151" i="94"/>
  <c r="AE152" i="94"/>
  <c r="AF152" i="94"/>
  <c r="AG152" i="94"/>
  <c r="AH152" i="94"/>
  <c r="AI152" i="94"/>
  <c r="AJ152" i="94"/>
  <c r="AE153" i="94"/>
  <c r="AF153" i="94"/>
  <c r="AG153" i="94"/>
  <c r="AH153" i="94"/>
  <c r="AI153" i="94"/>
  <c r="AJ153" i="94"/>
  <c r="AE154" i="94"/>
  <c r="AF154" i="94"/>
  <c r="AG154" i="94"/>
  <c r="AH154" i="94"/>
  <c r="AI154" i="94"/>
  <c r="AJ154" i="94"/>
  <c r="AE155" i="94"/>
  <c r="AF155" i="94"/>
  <c r="AG155" i="94"/>
  <c r="AH155" i="94"/>
  <c r="AI155" i="94"/>
  <c r="AJ155" i="94"/>
  <c r="AE156" i="94"/>
  <c r="AF156" i="94"/>
  <c r="AG156" i="94"/>
  <c r="AH156" i="94"/>
  <c r="AI156" i="94"/>
  <c r="AJ156" i="94"/>
  <c r="AE157" i="94"/>
  <c r="AF157" i="94"/>
  <c r="AG157" i="94"/>
  <c r="AH157" i="94"/>
  <c r="AI157" i="94"/>
  <c r="AJ157" i="94"/>
  <c r="AE158" i="94"/>
  <c r="AF158" i="94"/>
  <c r="AG158" i="94"/>
  <c r="AH158" i="94"/>
  <c r="AI158" i="94"/>
  <c r="AJ158" i="94"/>
  <c r="AE159" i="94"/>
  <c r="AF159" i="94"/>
  <c r="AG159" i="94"/>
  <c r="AH159" i="94"/>
  <c r="AI159" i="94"/>
  <c r="AJ159" i="94"/>
  <c r="AE160" i="94"/>
  <c r="AF160" i="94"/>
  <c r="AG160" i="94"/>
  <c r="AH160" i="94"/>
  <c r="AI160" i="94"/>
  <c r="AJ160" i="94"/>
  <c r="AE161" i="94"/>
  <c r="AF161" i="94"/>
  <c r="AG161" i="94"/>
  <c r="AH161" i="94"/>
  <c r="AI161" i="94"/>
  <c r="AJ161" i="94"/>
  <c r="AE162" i="94"/>
  <c r="AF162" i="94"/>
  <c r="AG162" i="94"/>
  <c r="AH162" i="94"/>
  <c r="AI162" i="94"/>
  <c r="AJ162" i="94"/>
  <c r="AE163" i="94"/>
  <c r="AF163" i="94"/>
  <c r="AG163" i="94"/>
  <c r="AH163" i="94"/>
  <c r="AI163" i="94"/>
  <c r="AJ163" i="94"/>
  <c r="AE164" i="94"/>
  <c r="AF164" i="94"/>
  <c r="AG164" i="94"/>
  <c r="AH164" i="94"/>
  <c r="AI164" i="94"/>
  <c r="AJ164" i="94"/>
  <c r="AE165" i="94"/>
  <c r="AF165" i="94"/>
  <c r="AG165" i="94"/>
  <c r="AH165" i="94"/>
  <c r="AI165" i="94"/>
  <c r="AJ165" i="94"/>
  <c r="AE166" i="94"/>
  <c r="AF166" i="94"/>
  <c r="AG166" i="94"/>
  <c r="AH166" i="94"/>
  <c r="AI166" i="94"/>
  <c r="AJ166" i="94"/>
  <c r="AE167" i="94"/>
  <c r="AF167" i="94"/>
  <c r="AG167" i="94"/>
  <c r="AH167" i="94"/>
  <c r="AI167" i="94"/>
  <c r="AJ167" i="94"/>
  <c r="AE168" i="94"/>
  <c r="AF168" i="94"/>
  <c r="AG168" i="94"/>
  <c r="AH168" i="94"/>
  <c r="AI168" i="94"/>
  <c r="AJ168" i="94"/>
  <c r="AE169" i="94"/>
  <c r="AF169" i="94"/>
  <c r="AG169" i="94"/>
  <c r="AH169" i="94"/>
  <c r="AI169" i="94"/>
  <c r="AJ169" i="94"/>
  <c r="AE170" i="94"/>
  <c r="AF170" i="94"/>
  <c r="AG170" i="94"/>
  <c r="AH170" i="94"/>
  <c r="AI170" i="94"/>
  <c r="AJ170" i="94"/>
  <c r="AE171" i="94"/>
  <c r="AF171" i="94"/>
  <c r="AG171" i="94"/>
  <c r="AH171" i="94"/>
  <c r="AI171" i="94"/>
  <c r="AJ171" i="94"/>
  <c r="AE172" i="94"/>
  <c r="AF172" i="94"/>
  <c r="AG172" i="94"/>
  <c r="AH172" i="94"/>
  <c r="AI172" i="94"/>
  <c r="AJ172" i="94"/>
  <c r="AE173" i="94"/>
  <c r="AF173" i="94"/>
  <c r="AG173" i="94"/>
  <c r="AH173" i="94"/>
  <c r="AI173" i="94"/>
  <c r="AJ173" i="94"/>
  <c r="AE174" i="94"/>
  <c r="AF174" i="94"/>
  <c r="AG174" i="94"/>
  <c r="AH174" i="94"/>
  <c r="AI174" i="94"/>
  <c r="AJ174" i="94"/>
  <c r="AE175" i="94"/>
  <c r="AF175" i="94"/>
  <c r="AG175" i="94"/>
  <c r="AH175" i="94"/>
  <c r="AI175" i="94"/>
  <c r="AJ175" i="94"/>
  <c r="AE176" i="94"/>
  <c r="AF176" i="94"/>
  <c r="AG176" i="94"/>
  <c r="AH176" i="94"/>
  <c r="AI176" i="94"/>
  <c r="AJ176" i="94"/>
  <c r="AE177" i="94"/>
  <c r="AF177" i="94"/>
  <c r="AG177" i="94"/>
  <c r="AH177" i="94"/>
  <c r="AI177" i="94"/>
  <c r="AJ177" i="94"/>
  <c r="AE178" i="94"/>
  <c r="AF178" i="94"/>
  <c r="AG178" i="94"/>
  <c r="AH178" i="94"/>
  <c r="AI178" i="94"/>
  <c r="AJ178" i="94"/>
  <c r="AE179" i="94"/>
  <c r="AF179" i="94"/>
  <c r="AG179" i="94"/>
  <c r="AH179" i="94"/>
  <c r="AI179" i="94"/>
  <c r="AJ179" i="94"/>
  <c r="AE180" i="94"/>
  <c r="AF180" i="94"/>
  <c r="AG180" i="94"/>
  <c r="AH180" i="94"/>
  <c r="AI180" i="94"/>
  <c r="AJ180" i="94"/>
  <c r="AE181" i="94"/>
  <c r="AF181" i="94"/>
  <c r="AG181" i="94"/>
  <c r="AH181" i="94"/>
  <c r="AI181" i="94"/>
  <c r="AJ181" i="94"/>
  <c r="AE182" i="94"/>
  <c r="AF182" i="94"/>
  <c r="AG182" i="94"/>
  <c r="AH182" i="94"/>
  <c r="AI182" i="94"/>
  <c r="AJ182" i="94"/>
  <c r="AJ3" i="94"/>
  <c r="AM3" i="94"/>
  <c r="AK3" i="94"/>
  <c r="AI3" i="94"/>
  <c r="AL3" i="94"/>
  <c r="AR226" i="94"/>
  <c r="AQ226" i="94"/>
  <c r="AP226" i="94"/>
  <c r="AO226" i="94"/>
  <c r="AN226" i="94"/>
  <c r="AR225" i="94"/>
  <c r="AQ225" i="94"/>
  <c r="AP225" i="94"/>
  <c r="AO225" i="94"/>
  <c r="AN225" i="94"/>
  <c r="AR224" i="94"/>
  <c r="AQ224" i="94"/>
  <c r="AP224" i="94"/>
  <c r="AO224" i="94"/>
  <c r="AN224" i="94"/>
  <c r="AR223" i="94"/>
  <c r="AQ223" i="94"/>
  <c r="AP223" i="94"/>
  <c r="AO223" i="94"/>
  <c r="AN223" i="94"/>
  <c r="AR222" i="94"/>
  <c r="AQ222" i="94"/>
  <c r="AP222" i="94"/>
  <c r="AO222" i="94"/>
  <c r="AN222" i="94"/>
  <c r="AR221" i="94"/>
  <c r="AQ221" i="94"/>
  <c r="AP221" i="94"/>
  <c r="AO221" i="94"/>
  <c r="AN221" i="94"/>
  <c r="AR220" i="94"/>
  <c r="AQ220" i="94"/>
  <c r="AP220" i="94"/>
  <c r="AO220" i="94"/>
  <c r="AN220" i="94"/>
  <c r="AR219" i="94"/>
  <c r="AQ219" i="94"/>
  <c r="AP219" i="94"/>
  <c r="AO219" i="94"/>
  <c r="AN219" i="94"/>
  <c r="AR218" i="94"/>
  <c r="AQ218" i="94"/>
  <c r="AP218" i="94"/>
  <c r="AO218" i="94"/>
  <c r="AN218" i="94"/>
  <c r="AR217" i="94"/>
  <c r="AQ217" i="94"/>
  <c r="AP217" i="94"/>
  <c r="AO217" i="94"/>
  <c r="AN217" i="94"/>
  <c r="AR216" i="94"/>
  <c r="AQ216" i="94"/>
  <c r="AP216" i="94"/>
  <c r="AO216" i="94"/>
  <c r="AN216" i="94"/>
  <c r="AR215" i="94"/>
  <c r="AQ215" i="94"/>
  <c r="AP215" i="94"/>
  <c r="AO215" i="94"/>
  <c r="AN215" i="94"/>
  <c r="AR214" i="94"/>
  <c r="AQ214" i="94"/>
  <c r="AP214" i="94"/>
  <c r="AO214" i="94"/>
  <c r="AN214" i="94"/>
  <c r="AR213" i="94"/>
  <c r="AQ213" i="94"/>
  <c r="AP213" i="94"/>
  <c r="AO213" i="94"/>
  <c r="AN213" i="94"/>
  <c r="B213" i="94"/>
  <c r="V213" i="94" s="1"/>
  <c r="AR212" i="94"/>
  <c r="AQ212" i="94"/>
  <c r="AP212" i="94"/>
  <c r="AO212" i="94"/>
  <c r="AN212" i="94"/>
  <c r="AR211" i="94"/>
  <c r="AQ211" i="94"/>
  <c r="AP211" i="94"/>
  <c r="AO211" i="94"/>
  <c r="AN211" i="94"/>
  <c r="AR210" i="94"/>
  <c r="AQ210" i="94"/>
  <c r="AP210" i="94"/>
  <c r="AO210" i="94"/>
  <c r="AN210" i="94"/>
  <c r="B210" i="94"/>
  <c r="V210" i="94" s="1"/>
  <c r="AR209" i="94"/>
  <c r="AQ209" i="94"/>
  <c r="AP209" i="94"/>
  <c r="AO209" i="94"/>
  <c r="AN209" i="94"/>
  <c r="AR204" i="94"/>
  <c r="AQ204" i="94"/>
  <c r="AP204" i="94"/>
  <c r="AO204" i="94"/>
  <c r="AN204" i="94"/>
  <c r="AR203" i="94"/>
  <c r="AQ203" i="94"/>
  <c r="AP203" i="94"/>
  <c r="AO203" i="94"/>
  <c r="AN203" i="94"/>
  <c r="AR202" i="94"/>
  <c r="AQ202" i="94"/>
  <c r="AP202" i="94"/>
  <c r="AO202" i="94"/>
  <c r="AN202" i="94"/>
  <c r="AR201" i="94"/>
  <c r="AQ201" i="94"/>
  <c r="AP201" i="94"/>
  <c r="AO201" i="94"/>
  <c r="AN201" i="94"/>
  <c r="AR200" i="94"/>
  <c r="AQ200" i="94"/>
  <c r="AP200" i="94"/>
  <c r="AO200" i="94"/>
  <c r="AN200" i="94"/>
  <c r="AR199" i="94"/>
  <c r="AQ199" i="94"/>
  <c r="AP199" i="94"/>
  <c r="AO199" i="94"/>
  <c r="AN199" i="94"/>
  <c r="B199" i="94"/>
  <c r="V199" i="94" s="1"/>
  <c r="AR198" i="94"/>
  <c r="AQ198" i="94"/>
  <c r="AP198" i="94"/>
  <c r="AO198" i="94"/>
  <c r="AN198" i="94"/>
  <c r="AR197" i="94"/>
  <c r="AQ197" i="94"/>
  <c r="AP197" i="94"/>
  <c r="AO197" i="94"/>
  <c r="AN197" i="94"/>
  <c r="AR196" i="94"/>
  <c r="AQ196" i="94"/>
  <c r="AP196" i="94"/>
  <c r="AO196" i="94"/>
  <c r="AN196" i="94"/>
  <c r="AR195" i="94"/>
  <c r="AQ195" i="94"/>
  <c r="AP195" i="94"/>
  <c r="AO195" i="94"/>
  <c r="AN195" i="94"/>
  <c r="AR194" i="94"/>
  <c r="AQ194" i="94"/>
  <c r="AP194" i="94"/>
  <c r="AO194" i="94"/>
  <c r="AN194" i="94"/>
  <c r="AR193" i="94"/>
  <c r="AQ193" i="94"/>
  <c r="AP193" i="94"/>
  <c r="AO193" i="94"/>
  <c r="AN193" i="94"/>
  <c r="AR192" i="94"/>
  <c r="AQ192" i="94"/>
  <c r="AP192" i="94"/>
  <c r="AO192" i="94"/>
  <c r="AN192" i="94"/>
  <c r="AR191" i="94"/>
  <c r="AQ191" i="94"/>
  <c r="AP191" i="94"/>
  <c r="AO191" i="94"/>
  <c r="AN191" i="94"/>
  <c r="B191" i="94"/>
  <c r="V191" i="94" s="1"/>
  <c r="AR190" i="94"/>
  <c r="AQ190" i="94"/>
  <c r="AP190" i="94"/>
  <c r="AO190" i="94"/>
  <c r="AN190" i="94"/>
  <c r="AR189" i="94"/>
  <c r="AQ189" i="94"/>
  <c r="AP189" i="94"/>
  <c r="AO189" i="94"/>
  <c r="AN189" i="94"/>
  <c r="AR188" i="94"/>
  <c r="AQ188" i="94"/>
  <c r="AP188" i="94"/>
  <c r="AO188" i="94"/>
  <c r="AN188" i="94"/>
  <c r="B188" i="94"/>
  <c r="V188" i="94" s="1"/>
  <c r="AR187" i="94"/>
  <c r="AQ187" i="94"/>
  <c r="AP187" i="94"/>
  <c r="AO187" i="94"/>
  <c r="AN187" i="94"/>
  <c r="AR182" i="94"/>
  <c r="AQ182" i="94"/>
  <c r="AP182" i="94"/>
  <c r="AO182" i="94"/>
  <c r="AN182" i="94"/>
  <c r="AR181" i="94"/>
  <c r="AQ181" i="94"/>
  <c r="AP181" i="94"/>
  <c r="AO181" i="94"/>
  <c r="AN181" i="94"/>
  <c r="AR180" i="94"/>
  <c r="AQ180" i="94"/>
  <c r="AP180" i="94"/>
  <c r="AO180" i="94"/>
  <c r="AN180" i="94"/>
  <c r="AR179" i="94"/>
  <c r="AQ179" i="94"/>
  <c r="AP179" i="94"/>
  <c r="AO179" i="94"/>
  <c r="AN179" i="94"/>
  <c r="AR178" i="94"/>
  <c r="AQ178" i="94"/>
  <c r="AP178" i="94"/>
  <c r="AO178" i="94"/>
  <c r="AN178" i="94"/>
  <c r="AR177" i="94"/>
  <c r="AQ177" i="94"/>
  <c r="AP177" i="94"/>
  <c r="AO177" i="94"/>
  <c r="AN177" i="94"/>
  <c r="B177" i="94"/>
  <c r="V177" i="94" s="1"/>
  <c r="AR176" i="94"/>
  <c r="AQ176" i="94"/>
  <c r="AP176" i="94"/>
  <c r="AO176" i="94"/>
  <c r="AN176" i="94"/>
  <c r="AR175" i="94"/>
  <c r="AQ175" i="94"/>
  <c r="AP175" i="94"/>
  <c r="AO175" i="94"/>
  <c r="AN175" i="94"/>
  <c r="AR174" i="94"/>
  <c r="AQ174" i="94"/>
  <c r="AP174" i="94"/>
  <c r="AO174" i="94"/>
  <c r="AN174" i="94"/>
  <c r="AR173" i="94"/>
  <c r="AQ173" i="94"/>
  <c r="AP173" i="94"/>
  <c r="AO173" i="94"/>
  <c r="AN173" i="94"/>
  <c r="AR172" i="94"/>
  <c r="AQ172" i="94"/>
  <c r="AP172" i="94"/>
  <c r="AO172" i="94"/>
  <c r="AN172" i="94"/>
  <c r="AR171" i="94"/>
  <c r="AQ171" i="94"/>
  <c r="AP171" i="94"/>
  <c r="AO171" i="94"/>
  <c r="AN171" i="94"/>
  <c r="AR170" i="94"/>
  <c r="AQ170" i="94"/>
  <c r="AP170" i="94"/>
  <c r="AO170" i="94"/>
  <c r="AN170" i="94"/>
  <c r="AR169" i="94"/>
  <c r="AQ169" i="94"/>
  <c r="AP169" i="94"/>
  <c r="AO169" i="94"/>
  <c r="AN169" i="94"/>
  <c r="B169" i="94"/>
  <c r="V169" i="94" s="1"/>
  <c r="AR168" i="94"/>
  <c r="AQ168" i="94"/>
  <c r="AP168" i="94"/>
  <c r="AO168" i="94"/>
  <c r="AN168" i="94"/>
  <c r="AR167" i="94"/>
  <c r="AQ167" i="94"/>
  <c r="AP167" i="94"/>
  <c r="AO167" i="94"/>
  <c r="AN167" i="94"/>
  <c r="AR166" i="94"/>
  <c r="AQ166" i="94"/>
  <c r="AP166" i="94"/>
  <c r="AO166" i="94"/>
  <c r="AN166" i="94"/>
  <c r="B166" i="94"/>
  <c r="V166" i="94" s="1"/>
  <c r="AR165" i="94"/>
  <c r="AQ165" i="94"/>
  <c r="AP165" i="94"/>
  <c r="AO165" i="94"/>
  <c r="AN165" i="94"/>
  <c r="AR164" i="94"/>
  <c r="AQ164" i="94"/>
  <c r="AP164" i="94"/>
  <c r="AO164" i="94"/>
  <c r="AN164" i="94"/>
  <c r="AR163" i="94"/>
  <c r="AQ163" i="94"/>
  <c r="AP163" i="94"/>
  <c r="AO163" i="94"/>
  <c r="AN163" i="94"/>
  <c r="AR162" i="94"/>
  <c r="AQ162" i="94"/>
  <c r="AP162" i="94"/>
  <c r="AO162" i="94"/>
  <c r="AN162" i="94"/>
  <c r="AR161" i="94"/>
  <c r="AQ161" i="94"/>
  <c r="AP161" i="94"/>
  <c r="AO161" i="94"/>
  <c r="AN161" i="94"/>
  <c r="AR160" i="94"/>
  <c r="AQ160" i="94"/>
  <c r="AP160" i="94"/>
  <c r="AO160" i="94"/>
  <c r="AN160" i="94"/>
  <c r="AR159" i="94"/>
  <c r="AQ159" i="94"/>
  <c r="AP159" i="94"/>
  <c r="AO159" i="94"/>
  <c r="AN159" i="94"/>
  <c r="B159" i="94"/>
  <c r="V159" i="94" s="1"/>
  <c r="AR158" i="94"/>
  <c r="AQ158" i="94"/>
  <c r="AP158" i="94"/>
  <c r="AO158" i="94"/>
  <c r="AN158" i="94"/>
  <c r="AR157" i="94"/>
  <c r="AQ157" i="94"/>
  <c r="AP157" i="94"/>
  <c r="AO157" i="94"/>
  <c r="AN157" i="94"/>
  <c r="AR156" i="94"/>
  <c r="AQ156" i="94"/>
  <c r="AP156" i="94"/>
  <c r="AO156" i="94"/>
  <c r="AN156" i="94"/>
  <c r="AR155" i="94"/>
  <c r="AQ155" i="94"/>
  <c r="AP155" i="94"/>
  <c r="AO155" i="94"/>
  <c r="AN155" i="94"/>
  <c r="AR154" i="94"/>
  <c r="AQ154" i="94"/>
  <c r="AP154" i="94"/>
  <c r="AO154" i="94"/>
  <c r="AN154" i="94"/>
  <c r="AR153" i="94"/>
  <c r="AQ153" i="94"/>
  <c r="AP153" i="94"/>
  <c r="AO153" i="94"/>
  <c r="AN153" i="94"/>
  <c r="AR152" i="94"/>
  <c r="AQ152" i="94"/>
  <c r="AP152" i="94"/>
  <c r="AO152" i="94"/>
  <c r="AN152" i="94"/>
  <c r="AR151" i="94"/>
  <c r="AQ151" i="94"/>
  <c r="AP151" i="94"/>
  <c r="AO151" i="94"/>
  <c r="AN151" i="94"/>
  <c r="AR150" i="94"/>
  <c r="AQ150" i="94"/>
  <c r="AP150" i="94"/>
  <c r="AO150" i="94"/>
  <c r="AN150" i="94"/>
  <c r="AR149" i="94"/>
  <c r="AQ149" i="94"/>
  <c r="AP149" i="94"/>
  <c r="AO149" i="94"/>
  <c r="AN149" i="94"/>
  <c r="AR148" i="94"/>
  <c r="AQ148" i="94"/>
  <c r="AP148" i="94"/>
  <c r="AO148" i="94"/>
  <c r="AN148" i="94"/>
  <c r="B148" i="94"/>
  <c r="V148" i="94" s="1"/>
  <c r="AR147" i="94"/>
  <c r="AQ147" i="94"/>
  <c r="AP147" i="94"/>
  <c r="AO147" i="94"/>
  <c r="AN147" i="94"/>
  <c r="AR146" i="94"/>
  <c r="AQ146" i="94"/>
  <c r="AP146" i="94"/>
  <c r="AO146" i="94"/>
  <c r="AN146" i="94"/>
  <c r="AR145" i="94"/>
  <c r="AQ145" i="94"/>
  <c r="AP145" i="94"/>
  <c r="AO145" i="94"/>
  <c r="AN145" i="94"/>
  <c r="AR144" i="94"/>
  <c r="AQ144" i="94"/>
  <c r="AP144" i="94"/>
  <c r="AO144" i="94"/>
  <c r="AN144" i="94"/>
  <c r="AR143" i="94"/>
  <c r="AQ143" i="94"/>
  <c r="AP143" i="94"/>
  <c r="AO143" i="94"/>
  <c r="AN143" i="94"/>
  <c r="AR142" i="94"/>
  <c r="AQ142" i="94"/>
  <c r="AP142" i="94"/>
  <c r="AO142" i="94"/>
  <c r="AN142" i="94"/>
  <c r="AR141" i="94"/>
  <c r="AQ141" i="94"/>
  <c r="AP141" i="94"/>
  <c r="AO141" i="94"/>
  <c r="AN141" i="94"/>
  <c r="B141" i="94"/>
  <c r="V141" i="94" s="1"/>
  <c r="AR140" i="94"/>
  <c r="AQ140" i="94"/>
  <c r="AP140" i="94"/>
  <c r="AO140" i="94"/>
  <c r="AN140" i="94"/>
  <c r="AR139" i="94"/>
  <c r="AQ139" i="94"/>
  <c r="AP139" i="94"/>
  <c r="AO139" i="94"/>
  <c r="AN139" i="94"/>
  <c r="AR138" i="94"/>
  <c r="AQ138" i="94"/>
  <c r="AP138" i="94"/>
  <c r="AO138" i="94"/>
  <c r="AN138" i="94"/>
  <c r="AR137" i="94"/>
  <c r="AQ137" i="94"/>
  <c r="AP137" i="94"/>
  <c r="AO137" i="94"/>
  <c r="AN137" i="94"/>
  <c r="AR136" i="94"/>
  <c r="AQ136" i="94"/>
  <c r="AP136" i="94"/>
  <c r="AO136" i="94"/>
  <c r="AN136" i="94"/>
  <c r="AR135" i="94"/>
  <c r="AQ135" i="94"/>
  <c r="AP135" i="94"/>
  <c r="AO135" i="94"/>
  <c r="AN135" i="94"/>
  <c r="AR134" i="94"/>
  <c r="AQ134" i="94"/>
  <c r="AP134" i="94"/>
  <c r="AO134" i="94"/>
  <c r="AN134" i="94"/>
  <c r="AR133" i="94"/>
  <c r="AQ133" i="94"/>
  <c r="AP133" i="94"/>
  <c r="AO133" i="94"/>
  <c r="AN133" i="94"/>
  <c r="AR132" i="94"/>
  <c r="AQ132" i="94"/>
  <c r="AP132" i="94"/>
  <c r="AO132" i="94"/>
  <c r="AN132" i="94"/>
  <c r="AR131" i="94"/>
  <c r="AQ131" i="94"/>
  <c r="AP131" i="94"/>
  <c r="AO131" i="94"/>
  <c r="AN131" i="94"/>
  <c r="AR130" i="94"/>
  <c r="AQ130" i="94"/>
  <c r="AP130" i="94"/>
  <c r="AO130" i="94"/>
  <c r="AN130" i="94"/>
  <c r="B130" i="94"/>
  <c r="V130" i="94" s="1"/>
  <c r="AR129" i="94"/>
  <c r="AQ129" i="94"/>
  <c r="AP129" i="94"/>
  <c r="AO129" i="94"/>
  <c r="AN129" i="94"/>
  <c r="AR128" i="94"/>
  <c r="AQ128" i="94"/>
  <c r="AP128" i="94"/>
  <c r="AO128" i="94"/>
  <c r="AN128" i="94"/>
  <c r="AR127" i="94"/>
  <c r="AQ127" i="94"/>
  <c r="AP127" i="94"/>
  <c r="AO127" i="94"/>
  <c r="AN127" i="94"/>
  <c r="AR126" i="94"/>
  <c r="AQ126" i="94"/>
  <c r="AP126" i="94"/>
  <c r="AO126" i="94"/>
  <c r="AN126" i="94"/>
  <c r="AR125" i="94"/>
  <c r="AQ125" i="94"/>
  <c r="AP125" i="94"/>
  <c r="AO125" i="94"/>
  <c r="AN125" i="94"/>
  <c r="AR124" i="94"/>
  <c r="AQ124" i="94"/>
  <c r="AP124" i="94"/>
  <c r="AO124" i="94"/>
  <c r="AN124" i="94"/>
  <c r="AR123" i="94"/>
  <c r="AQ123" i="94"/>
  <c r="AP123" i="94"/>
  <c r="AO123" i="94"/>
  <c r="AN123" i="94"/>
  <c r="B123" i="94"/>
  <c r="V123" i="94" s="1"/>
  <c r="AR122" i="94"/>
  <c r="AQ122" i="94"/>
  <c r="AP122" i="94"/>
  <c r="AO122" i="94"/>
  <c r="AN122" i="94"/>
  <c r="AR121" i="94"/>
  <c r="AQ121" i="94"/>
  <c r="AP121" i="94"/>
  <c r="AO121" i="94"/>
  <c r="AN121" i="94"/>
  <c r="AR120" i="94"/>
  <c r="AQ120" i="94"/>
  <c r="AP120" i="94"/>
  <c r="AO120" i="94"/>
  <c r="AN120" i="94"/>
  <c r="AR119" i="94"/>
  <c r="AQ119" i="94"/>
  <c r="AP119" i="94"/>
  <c r="AO119" i="94"/>
  <c r="AN119" i="94"/>
  <c r="AR118" i="94"/>
  <c r="AQ118" i="94"/>
  <c r="AP118" i="94"/>
  <c r="AO118" i="94"/>
  <c r="AN118" i="94"/>
  <c r="AR117" i="94"/>
  <c r="AQ117" i="94"/>
  <c r="AP117" i="94"/>
  <c r="AO117" i="94"/>
  <c r="AN117" i="94"/>
  <c r="AR116" i="94"/>
  <c r="AQ116" i="94"/>
  <c r="AP116" i="94"/>
  <c r="AO116" i="94"/>
  <c r="AN116" i="94"/>
  <c r="AR115" i="94"/>
  <c r="AQ115" i="94"/>
  <c r="AP115" i="94"/>
  <c r="AO115" i="94"/>
  <c r="AN115" i="94"/>
  <c r="AR114" i="94"/>
  <c r="AQ114" i="94"/>
  <c r="AP114" i="94"/>
  <c r="AO114" i="94"/>
  <c r="AN114" i="94"/>
  <c r="AR113" i="94"/>
  <c r="AQ113" i="94"/>
  <c r="AP113" i="94"/>
  <c r="AO113" i="94"/>
  <c r="AN113" i="94"/>
  <c r="AR112" i="94"/>
  <c r="AQ112" i="94"/>
  <c r="AP112" i="94"/>
  <c r="AO112" i="94"/>
  <c r="AN112" i="94"/>
  <c r="B112" i="94"/>
  <c r="V112" i="94" s="1"/>
  <c r="AR111" i="94"/>
  <c r="AQ111" i="94"/>
  <c r="AP111" i="94"/>
  <c r="AO111" i="94"/>
  <c r="AN111" i="94"/>
  <c r="AR110" i="94"/>
  <c r="AQ110" i="94"/>
  <c r="AP110" i="94"/>
  <c r="AO110" i="94"/>
  <c r="AN110" i="94"/>
  <c r="AR109" i="94"/>
  <c r="AQ109" i="94"/>
  <c r="AP109" i="94"/>
  <c r="AO109" i="94"/>
  <c r="AN109" i="94"/>
  <c r="AR108" i="94"/>
  <c r="AQ108" i="94"/>
  <c r="AP108" i="94"/>
  <c r="AO108" i="94"/>
  <c r="AN108" i="94"/>
  <c r="AR107" i="94"/>
  <c r="AQ107" i="94"/>
  <c r="AP107" i="94"/>
  <c r="AO107" i="94"/>
  <c r="AN107" i="94"/>
  <c r="AR106" i="94"/>
  <c r="AQ106" i="94"/>
  <c r="AP106" i="94"/>
  <c r="AO106" i="94"/>
  <c r="AN106" i="94"/>
  <c r="AR105" i="94"/>
  <c r="AQ105" i="94"/>
  <c r="AP105" i="94"/>
  <c r="AO105" i="94"/>
  <c r="AN105" i="94"/>
  <c r="AR104" i="94"/>
  <c r="AQ104" i="94"/>
  <c r="AP104" i="94"/>
  <c r="AO104" i="94"/>
  <c r="AN104" i="94"/>
  <c r="AR103" i="94"/>
  <c r="AQ103" i="94"/>
  <c r="AP103" i="94"/>
  <c r="AO103" i="94"/>
  <c r="AN103" i="94"/>
  <c r="AR102" i="94"/>
  <c r="AQ102" i="94"/>
  <c r="AP102" i="94"/>
  <c r="AO102" i="94"/>
  <c r="AN102" i="94"/>
  <c r="AR101" i="94"/>
  <c r="AQ101" i="94"/>
  <c r="AP101" i="94"/>
  <c r="AO101" i="94"/>
  <c r="AN101" i="94"/>
  <c r="AR100" i="94"/>
  <c r="AQ100" i="94"/>
  <c r="AP100" i="94"/>
  <c r="AO100" i="94"/>
  <c r="AN100" i="94"/>
  <c r="AR99" i="94"/>
  <c r="AQ99" i="94"/>
  <c r="AP99" i="94"/>
  <c r="AO99" i="94"/>
  <c r="AN99" i="94"/>
  <c r="AR98" i="94"/>
  <c r="AQ98" i="94"/>
  <c r="AP98" i="94"/>
  <c r="AO98" i="94"/>
  <c r="AN98" i="94"/>
  <c r="AR97" i="94"/>
  <c r="AQ97" i="94"/>
  <c r="AP97" i="94"/>
  <c r="AO97" i="94"/>
  <c r="AN97" i="94"/>
  <c r="AR96" i="94"/>
  <c r="AQ96" i="94"/>
  <c r="AP96" i="94"/>
  <c r="AO96" i="94"/>
  <c r="AN96" i="94"/>
  <c r="AR95" i="94"/>
  <c r="AQ95" i="94"/>
  <c r="AP95" i="94"/>
  <c r="AO95" i="94"/>
  <c r="AN95" i="94"/>
  <c r="AR94" i="94"/>
  <c r="AQ94" i="94"/>
  <c r="AP94" i="94"/>
  <c r="AO94" i="94"/>
  <c r="AN94" i="94"/>
  <c r="B94" i="94"/>
  <c r="V94" i="94" s="1"/>
  <c r="AR93" i="94"/>
  <c r="AQ93" i="94"/>
  <c r="AP93" i="94"/>
  <c r="AO93" i="94"/>
  <c r="AN93" i="94"/>
  <c r="AR92" i="94"/>
  <c r="AQ92" i="94"/>
  <c r="AP92" i="94"/>
  <c r="AO92" i="94"/>
  <c r="AN92" i="94"/>
  <c r="AR91" i="94"/>
  <c r="AQ91" i="94"/>
  <c r="AP91" i="94"/>
  <c r="AO91" i="94"/>
  <c r="AN91" i="94"/>
  <c r="AR90" i="94"/>
  <c r="AQ90" i="94"/>
  <c r="AP90" i="94"/>
  <c r="AO90" i="94"/>
  <c r="AN90" i="94"/>
  <c r="AR89" i="94"/>
  <c r="AQ89" i="94"/>
  <c r="AP89" i="94"/>
  <c r="AO89" i="94"/>
  <c r="AN89" i="94"/>
  <c r="AR88" i="94"/>
  <c r="AQ88" i="94"/>
  <c r="AP88" i="94"/>
  <c r="AO88" i="94"/>
  <c r="AN88" i="94"/>
  <c r="AR87" i="94"/>
  <c r="AQ87" i="94"/>
  <c r="AP87" i="94"/>
  <c r="AO87" i="94"/>
  <c r="AN87" i="94"/>
  <c r="B87" i="94"/>
  <c r="V87" i="94" s="1"/>
  <c r="AR86" i="94"/>
  <c r="AQ86" i="94"/>
  <c r="AP86" i="94"/>
  <c r="AO86" i="94"/>
  <c r="AN86" i="94"/>
  <c r="AR85" i="94"/>
  <c r="AQ85" i="94"/>
  <c r="AP85" i="94"/>
  <c r="AO85" i="94"/>
  <c r="AN85" i="94"/>
  <c r="AR84" i="94"/>
  <c r="AQ84" i="94"/>
  <c r="AP84" i="94"/>
  <c r="AO84" i="94"/>
  <c r="AN84" i="94"/>
  <c r="AR83" i="94"/>
  <c r="AQ83" i="94"/>
  <c r="AP83" i="94"/>
  <c r="AO83" i="94"/>
  <c r="AN83" i="94"/>
  <c r="AR82" i="94"/>
  <c r="AQ82" i="94"/>
  <c r="AP82" i="94"/>
  <c r="AO82" i="94"/>
  <c r="AN82" i="94"/>
  <c r="AR81" i="94"/>
  <c r="AQ81" i="94"/>
  <c r="AP81" i="94"/>
  <c r="AO81" i="94"/>
  <c r="AN81" i="94"/>
  <c r="AR80" i="94"/>
  <c r="AQ80" i="94"/>
  <c r="AP80" i="94"/>
  <c r="AO80" i="94"/>
  <c r="AN80" i="94"/>
  <c r="AR79" i="94"/>
  <c r="AQ79" i="94"/>
  <c r="AP79" i="94"/>
  <c r="AO79" i="94"/>
  <c r="AN79" i="94"/>
  <c r="AR78" i="94"/>
  <c r="AQ78" i="94"/>
  <c r="AP78" i="94"/>
  <c r="AO78" i="94"/>
  <c r="AN78" i="94"/>
  <c r="AR77" i="94"/>
  <c r="AQ77" i="94"/>
  <c r="AP77" i="94"/>
  <c r="AO77" i="94"/>
  <c r="AN77" i="94"/>
  <c r="AR76" i="94"/>
  <c r="AQ76" i="94"/>
  <c r="AP76" i="94"/>
  <c r="AO76" i="94"/>
  <c r="AN76" i="94"/>
  <c r="B76" i="94"/>
  <c r="V76" i="94" s="1"/>
  <c r="AR75" i="94"/>
  <c r="AQ75" i="94"/>
  <c r="AP75" i="94"/>
  <c r="AO75" i="94"/>
  <c r="AN75" i="94"/>
  <c r="AR74" i="94"/>
  <c r="AQ74" i="94"/>
  <c r="AP74" i="94"/>
  <c r="AO74" i="94"/>
  <c r="AN74" i="94"/>
  <c r="AR73" i="94"/>
  <c r="AQ73" i="94"/>
  <c r="AP73" i="94"/>
  <c r="AO73" i="94"/>
  <c r="AN73" i="94"/>
  <c r="AR72" i="94"/>
  <c r="AQ72" i="94"/>
  <c r="AP72" i="94"/>
  <c r="AO72" i="94"/>
  <c r="AN72" i="94"/>
  <c r="AR71" i="94"/>
  <c r="AQ71" i="94"/>
  <c r="AP71" i="94"/>
  <c r="AO71" i="94"/>
  <c r="AN71" i="94"/>
  <c r="AR70" i="94"/>
  <c r="AQ70" i="94"/>
  <c r="AP70" i="94"/>
  <c r="AO70" i="94"/>
  <c r="AN70" i="94"/>
  <c r="AR69" i="94"/>
  <c r="AQ69" i="94"/>
  <c r="AP69" i="94"/>
  <c r="AO69" i="94"/>
  <c r="AN69" i="94"/>
  <c r="AR68" i="94"/>
  <c r="AQ68" i="94"/>
  <c r="AP68" i="94"/>
  <c r="AO68" i="94"/>
  <c r="AN68" i="94"/>
  <c r="AR67" i="94"/>
  <c r="AQ67" i="94"/>
  <c r="AP67" i="94"/>
  <c r="AO67" i="94"/>
  <c r="AN67" i="94"/>
  <c r="AR66" i="94"/>
  <c r="AQ66" i="94"/>
  <c r="AP66" i="94"/>
  <c r="AO66" i="94"/>
  <c r="AN66" i="94"/>
  <c r="AR65" i="94"/>
  <c r="AQ65" i="94"/>
  <c r="AP65" i="94"/>
  <c r="AO65" i="94"/>
  <c r="AN65" i="94"/>
  <c r="AR64" i="94"/>
  <c r="AQ64" i="94"/>
  <c r="AP64" i="94"/>
  <c r="AO64" i="94"/>
  <c r="AN64" i="94"/>
  <c r="AR63" i="94"/>
  <c r="AQ63" i="94"/>
  <c r="AP63" i="94"/>
  <c r="AO63" i="94"/>
  <c r="AN63" i="94"/>
  <c r="AR62" i="94"/>
  <c r="AQ62" i="94"/>
  <c r="AP62" i="94"/>
  <c r="AO62" i="94"/>
  <c r="AN62" i="94"/>
  <c r="AR61" i="94"/>
  <c r="AQ61" i="94"/>
  <c r="AP61" i="94"/>
  <c r="AO61" i="94"/>
  <c r="AN61" i="94"/>
  <c r="AR60" i="94"/>
  <c r="AQ60" i="94"/>
  <c r="AP60" i="94"/>
  <c r="AO60" i="94"/>
  <c r="AN60" i="94"/>
  <c r="AR59" i="94"/>
  <c r="AQ59" i="94"/>
  <c r="AP59" i="94"/>
  <c r="AO59" i="94"/>
  <c r="AN59" i="94"/>
  <c r="AR58" i="94"/>
  <c r="AQ58" i="94"/>
  <c r="AP58" i="94"/>
  <c r="AO58" i="94"/>
  <c r="AN58" i="94"/>
  <c r="B58" i="94"/>
  <c r="V58" i="94" s="1"/>
  <c r="AR57" i="94"/>
  <c r="AQ57" i="94"/>
  <c r="AP57" i="94"/>
  <c r="AO57" i="94"/>
  <c r="AN57" i="94"/>
  <c r="AR56" i="94"/>
  <c r="AQ56" i="94"/>
  <c r="AP56" i="94"/>
  <c r="AO56" i="94"/>
  <c r="AN56" i="94"/>
  <c r="AR55" i="94"/>
  <c r="AQ55" i="94"/>
  <c r="AP55" i="94"/>
  <c r="AO55" i="94"/>
  <c r="AN55" i="94"/>
  <c r="AR54" i="94"/>
  <c r="AQ54" i="94"/>
  <c r="AP54" i="94"/>
  <c r="AO54" i="94"/>
  <c r="AN54" i="94"/>
  <c r="AR53" i="94"/>
  <c r="AQ53" i="94"/>
  <c r="AP53" i="94"/>
  <c r="AO53" i="94"/>
  <c r="AN53" i="94"/>
  <c r="AR52" i="94"/>
  <c r="AQ52" i="94"/>
  <c r="AP52" i="94"/>
  <c r="AO52" i="94"/>
  <c r="AN52" i="94"/>
  <c r="AR51" i="94"/>
  <c r="AQ51" i="94"/>
  <c r="AP51" i="94"/>
  <c r="AO51" i="94"/>
  <c r="AN51" i="94"/>
  <c r="B51" i="94"/>
  <c r="V51" i="94" s="1"/>
  <c r="AR50" i="94"/>
  <c r="AQ50" i="94"/>
  <c r="AP50" i="94"/>
  <c r="AO50" i="94"/>
  <c r="AN50" i="94"/>
  <c r="AR49" i="94"/>
  <c r="AQ49" i="94"/>
  <c r="AP49" i="94"/>
  <c r="AO49" i="94"/>
  <c r="AN49" i="94"/>
  <c r="AR48" i="94"/>
  <c r="AQ48" i="94"/>
  <c r="AP48" i="94"/>
  <c r="AO48" i="94"/>
  <c r="AN48" i="94"/>
  <c r="AR47" i="94"/>
  <c r="AQ47" i="94"/>
  <c r="AP47" i="94"/>
  <c r="AO47" i="94"/>
  <c r="AN47" i="94"/>
  <c r="AR46" i="94"/>
  <c r="AQ46" i="94"/>
  <c r="AP46" i="94"/>
  <c r="AO46" i="94"/>
  <c r="AN46" i="94"/>
  <c r="AR45" i="94"/>
  <c r="AQ45" i="94"/>
  <c r="AP45" i="94"/>
  <c r="AO45" i="94"/>
  <c r="AN45" i="94"/>
  <c r="AR44" i="94"/>
  <c r="AQ44" i="94"/>
  <c r="AP44" i="94"/>
  <c r="AO44" i="94"/>
  <c r="AN44" i="94"/>
  <c r="AR43" i="94"/>
  <c r="AQ43" i="94"/>
  <c r="AP43" i="94"/>
  <c r="AO43" i="94"/>
  <c r="AN43" i="94"/>
  <c r="AR42" i="94"/>
  <c r="AQ42" i="94"/>
  <c r="AP42" i="94"/>
  <c r="AO42" i="94"/>
  <c r="AN42" i="94"/>
  <c r="AR41" i="94"/>
  <c r="AQ41" i="94"/>
  <c r="AP41" i="94"/>
  <c r="AO41" i="94"/>
  <c r="AN41" i="94"/>
  <c r="AR40" i="94"/>
  <c r="AQ40" i="94"/>
  <c r="AP40" i="94"/>
  <c r="AO40" i="94"/>
  <c r="AN40" i="94"/>
  <c r="B40" i="94"/>
  <c r="V40" i="94" s="1"/>
  <c r="AR39" i="94"/>
  <c r="AQ39" i="94"/>
  <c r="AP39" i="94"/>
  <c r="AO39" i="94"/>
  <c r="AN39" i="94"/>
  <c r="AR38" i="94"/>
  <c r="AQ38" i="94"/>
  <c r="AP38" i="94"/>
  <c r="AO38" i="94"/>
  <c r="AN38" i="94"/>
  <c r="AR37" i="94"/>
  <c r="AQ37" i="94"/>
  <c r="AP37" i="94"/>
  <c r="AO37" i="94"/>
  <c r="AN37" i="94"/>
  <c r="AR36" i="94"/>
  <c r="AQ36" i="94"/>
  <c r="AP36" i="94"/>
  <c r="AO36" i="94"/>
  <c r="AN36" i="94"/>
  <c r="AR35" i="94"/>
  <c r="AQ35" i="94"/>
  <c r="AP35" i="94"/>
  <c r="AO35" i="94"/>
  <c r="AN35" i="94"/>
  <c r="AR34" i="94"/>
  <c r="AQ34" i="94"/>
  <c r="AP34" i="94"/>
  <c r="AO34" i="94"/>
  <c r="AN34" i="94"/>
  <c r="AR33" i="94"/>
  <c r="AQ33" i="94"/>
  <c r="AP33" i="94"/>
  <c r="AO33" i="94"/>
  <c r="AN33" i="94"/>
  <c r="B33" i="94"/>
  <c r="V33" i="94" s="1"/>
  <c r="AR32" i="94"/>
  <c r="AQ32" i="94"/>
  <c r="AP32" i="94"/>
  <c r="AO32" i="94"/>
  <c r="AN32" i="94"/>
  <c r="AR31" i="94"/>
  <c r="AQ31" i="94"/>
  <c r="AP31" i="94"/>
  <c r="AO31" i="94"/>
  <c r="AN31" i="94"/>
  <c r="AR30" i="94"/>
  <c r="AQ30" i="94"/>
  <c r="AP30" i="94"/>
  <c r="AO30" i="94"/>
  <c r="AN30" i="94"/>
  <c r="AR29" i="94"/>
  <c r="AQ29" i="94"/>
  <c r="AP29" i="94"/>
  <c r="AO29" i="94"/>
  <c r="AN29" i="94"/>
  <c r="AR28" i="94"/>
  <c r="AQ28" i="94"/>
  <c r="AP28" i="94"/>
  <c r="AO28" i="94"/>
  <c r="AN28" i="94"/>
  <c r="AR27" i="94"/>
  <c r="AQ27" i="94"/>
  <c r="AP27" i="94"/>
  <c r="AO27" i="94"/>
  <c r="AN27" i="94"/>
  <c r="AR26" i="94"/>
  <c r="AQ26" i="94"/>
  <c r="AP26" i="94"/>
  <c r="AO26" i="94"/>
  <c r="AN26" i="94"/>
  <c r="AR25" i="94"/>
  <c r="AQ25" i="94"/>
  <c r="AP25" i="94"/>
  <c r="AO25" i="94"/>
  <c r="AN25" i="94"/>
  <c r="AR24" i="94"/>
  <c r="AQ24" i="94"/>
  <c r="AP24" i="94"/>
  <c r="AO24" i="94"/>
  <c r="AN24" i="94"/>
  <c r="AR23" i="94"/>
  <c r="AQ23" i="94"/>
  <c r="AP23" i="94"/>
  <c r="AO23" i="94"/>
  <c r="AN23" i="94"/>
  <c r="AR22" i="94"/>
  <c r="AQ22" i="94"/>
  <c r="AP22" i="94"/>
  <c r="AO22" i="94"/>
  <c r="AN22" i="94"/>
  <c r="B22" i="94"/>
  <c r="V22" i="94" s="1"/>
  <c r="AR21" i="94"/>
  <c r="AQ21" i="94"/>
  <c r="AP21" i="94"/>
  <c r="AO21" i="94"/>
  <c r="AN21" i="94"/>
  <c r="AR20" i="94"/>
  <c r="AQ20" i="94"/>
  <c r="AP20" i="94"/>
  <c r="AO20" i="94"/>
  <c r="AN20" i="94"/>
  <c r="AR19" i="94"/>
  <c r="AQ19" i="94"/>
  <c r="AP19" i="94"/>
  <c r="AO19" i="94"/>
  <c r="AN19" i="94"/>
  <c r="AR18" i="94"/>
  <c r="AQ18" i="94"/>
  <c r="AP18" i="94"/>
  <c r="AO18" i="94"/>
  <c r="AN18" i="94"/>
  <c r="AR17" i="94"/>
  <c r="AQ17" i="94"/>
  <c r="AP17" i="94"/>
  <c r="AO17" i="94"/>
  <c r="AN17" i="94"/>
  <c r="AR16" i="94"/>
  <c r="AQ16" i="94"/>
  <c r="AP16" i="94"/>
  <c r="AO16" i="94"/>
  <c r="AN16" i="94"/>
  <c r="AR15" i="94"/>
  <c r="AQ15" i="94"/>
  <c r="AP15" i="94"/>
  <c r="AO15" i="94"/>
  <c r="AN15" i="94"/>
  <c r="AR14" i="94"/>
  <c r="AQ14" i="94"/>
  <c r="AP14" i="94"/>
  <c r="AO14" i="94"/>
  <c r="AN14" i="94"/>
  <c r="AR13" i="94"/>
  <c r="AQ13" i="94"/>
  <c r="AP13" i="94"/>
  <c r="AO13" i="94"/>
  <c r="AN13" i="94"/>
  <c r="AR12" i="94"/>
  <c r="AQ12" i="94"/>
  <c r="AP12" i="94"/>
  <c r="AO12" i="94"/>
  <c r="AN12" i="94"/>
  <c r="AR11" i="94"/>
  <c r="AQ11" i="94"/>
  <c r="AP11" i="94"/>
  <c r="AO11" i="94"/>
  <c r="AN11" i="94"/>
  <c r="AR10" i="94"/>
  <c r="AQ10" i="94"/>
  <c r="AP10" i="94"/>
  <c r="AO10" i="94"/>
  <c r="AN10" i="94"/>
  <c r="AR9" i="94"/>
  <c r="AQ9" i="94"/>
  <c r="AP9" i="94"/>
  <c r="AO9" i="94"/>
  <c r="AN9" i="94"/>
  <c r="AR8" i="94"/>
  <c r="AQ8" i="94"/>
  <c r="AP8" i="94"/>
  <c r="AO8" i="94"/>
  <c r="AN8" i="94"/>
  <c r="AR7" i="94"/>
  <c r="AQ7" i="94"/>
  <c r="AP7" i="94"/>
  <c r="AO7" i="94"/>
  <c r="AN7" i="94"/>
  <c r="AR6" i="94"/>
  <c r="AQ6" i="94"/>
  <c r="AP6" i="94"/>
  <c r="AO6" i="94"/>
  <c r="AN6" i="94"/>
  <c r="AR5" i="94"/>
  <c r="AQ5" i="94"/>
  <c r="AP5" i="94"/>
  <c r="AO5" i="94"/>
  <c r="AN5" i="94"/>
  <c r="AR4" i="94"/>
  <c r="AQ4" i="94"/>
  <c r="AP4" i="94"/>
  <c r="AO4" i="94"/>
  <c r="AN4" i="94"/>
  <c r="B4" i="94"/>
  <c r="V4" i="94" s="1"/>
  <c r="AR3" i="94"/>
  <c r="AQ3" i="94"/>
  <c r="AP3" i="94"/>
  <c r="AO3" i="94"/>
  <c r="AN3" i="94"/>
  <c r="AH3" i="94"/>
  <c r="AG3" i="94"/>
  <c r="AF3" i="94"/>
  <c r="AE3" i="94"/>
  <c r="AC3" i="94"/>
  <c r="Y3" i="94"/>
  <c r="R470" i="84"/>
  <c r="T470" i="84"/>
  <c r="U470" i="84"/>
  <c r="W470" i="84"/>
  <c r="X470" i="84"/>
  <c r="Y470" i="84"/>
  <c r="Z470" i="84"/>
  <c r="AA470" i="84"/>
  <c r="AB470" i="84"/>
  <c r="AC470" i="84"/>
  <c r="AD470" i="84"/>
  <c r="AF470" i="84"/>
  <c r="AG470" i="84"/>
  <c r="AH470" i="84"/>
  <c r="AI470" i="84"/>
  <c r="AJ470" i="84"/>
  <c r="B471" i="84"/>
  <c r="R471" i="84" s="1"/>
  <c r="T471" i="84"/>
  <c r="U471" i="84"/>
  <c r="W471" i="84"/>
  <c r="X471" i="84"/>
  <c r="Y471" i="84"/>
  <c r="Z471" i="84"/>
  <c r="AA471" i="84"/>
  <c r="AB471" i="84"/>
  <c r="AC471" i="84"/>
  <c r="AD471" i="84"/>
  <c r="AF471" i="84"/>
  <c r="AG471" i="84"/>
  <c r="AH471" i="84"/>
  <c r="AI471" i="84"/>
  <c r="AJ471" i="84"/>
  <c r="R472" i="84"/>
  <c r="T472" i="84"/>
  <c r="U472" i="84"/>
  <c r="W472" i="84"/>
  <c r="X472" i="84"/>
  <c r="Y472" i="84"/>
  <c r="Z472" i="84"/>
  <c r="AA472" i="84"/>
  <c r="AB472" i="84"/>
  <c r="AC472" i="84"/>
  <c r="AD472" i="84"/>
  <c r="AF472" i="84"/>
  <c r="AG472" i="84"/>
  <c r="AH472" i="84"/>
  <c r="AI472" i="84"/>
  <c r="AJ472" i="84"/>
  <c r="R473" i="84"/>
  <c r="T473" i="84"/>
  <c r="U473" i="84"/>
  <c r="W473" i="84"/>
  <c r="X473" i="84"/>
  <c r="Y473" i="84"/>
  <c r="Z473" i="84"/>
  <c r="AA473" i="84"/>
  <c r="AB473" i="84"/>
  <c r="AC473" i="84"/>
  <c r="AD473" i="84"/>
  <c r="AF473" i="84"/>
  <c r="AG473" i="84"/>
  <c r="AH473" i="84"/>
  <c r="AI473" i="84"/>
  <c r="AJ473" i="84"/>
  <c r="R474" i="84"/>
  <c r="T474" i="84"/>
  <c r="U474" i="84"/>
  <c r="W474" i="84"/>
  <c r="X474" i="84"/>
  <c r="Y474" i="84"/>
  <c r="Z474" i="84"/>
  <c r="AA474" i="84"/>
  <c r="AB474" i="84"/>
  <c r="AC474" i="84"/>
  <c r="AD474" i="84"/>
  <c r="AF474" i="84"/>
  <c r="AG474" i="84"/>
  <c r="AH474" i="84"/>
  <c r="AI474" i="84"/>
  <c r="AJ474" i="84"/>
  <c r="R475" i="84"/>
  <c r="T475" i="84"/>
  <c r="U475" i="84"/>
  <c r="W475" i="84"/>
  <c r="X475" i="84"/>
  <c r="Y475" i="84"/>
  <c r="Z475" i="84"/>
  <c r="AA475" i="84"/>
  <c r="AB475" i="84"/>
  <c r="AC475" i="84"/>
  <c r="AD475" i="84"/>
  <c r="AF475" i="84"/>
  <c r="AG475" i="84"/>
  <c r="AH475" i="84"/>
  <c r="AI475" i="84"/>
  <c r="AJ475" i="84"/>
  <c r="R476" i="84"/>
  <c r="T476" i="84"/>
  <c r="U476" i="84"/>
  <c r="W476" i="84"/>
  <c r="X476" i="84"/>
  <c r="Y476" i="84"/>
  <c r="Z476" i="84"/>
  <c r="AA476" i="84"/>
  <c r="AB476" i="84"/>
  <c r="AC476" i="84"/>
  <c r="AD476" i="84"/>
  <c r="AF476" i="84"/>
  <c r="AG476" i="84"/>
  <c r="AH476" i="84"/>
  <c r="AI476" i="84"/>
  <c r="AJ476" i="84"/>
  <c r="R477" i="84"/>
  <c r="T477" i="84"/>
  <c r="U477" i="84"/>
  <c r="W477" i="84"/>
  <c r="X477" i="84"/>
  <c r="Y477" i="84"/>
  <c r="Z477" i="84"/>
  <c r="AA477" i="84"/>
  <c r="AB477" i="84"/>
  <c r="AC477" i="84"/>
  <c r="AD477" i="84"/>
  <c r="AF477" i="84"/>
  <c r="AG477" i="84"/>
  <c r="AH477" i="84"/>
  <c r="AI477" i="84"/>
  <c r="AJ477" i="84"/>
  <c r="R478" i="84"/>
  <c r="T478" i="84"/>
  <c r="U478" i="84"/>
  <c r="W478" i="84"/>
  <c r="X478" i="84"/>
  <c r="Y478" i="84"/>
  <c r="Z478" i="84"/>
  <c r="AA478" i="84"/>
  <c r="AB478" i="84"/>
  <c r="AC478" i="84"/>
  <c r="AD478" i="84"/>
  <c r="AF478" i="84"/>
  <c r="AG478" i="84"/>
  <c r="AH478" i="84"/>
  <c r="AI478" i="84"/>
  <c r="AJ478" i="84"/>
  <c r="R479" i="84"/>
  <c r="T479" i="84"/>
  <c r="U479" i="84"/>
  <c r="W479" i="84"/>
  <c r="X479" i="84"/>
  <c r="Y479" i="84"/>
  <c r="Z479" i="84"/>
  <c r="AA479" i="84"/>
  <c r="AB479" i="84"/>
  <c r="AC479" i="84"/>
  <c r="AD479" i="84"/>
  <c r="AF479" i="84"/>
  <c r="AG479" i="84"/>
  <c r="AH479" i="84"/>
  <c r="AI479" i="84"/>
  <c r="AJ479" i="84"/>
  <c r="R480" i="84"/>
  <c r="T480" i="84"/>
  <c r="U480" i="84"/>
  <c r="W480" i="84"/>
  <c r="X480" i="84"/>
  <c r="Y480" i="84"/>
  <c r="Z480" i="84"/>
  <c r="AA480" i="84"/>
  <c r="AB480" i="84"/>
  <c r="AC480" i="84"/>
  <c r="AD480" i="84"/>
  <c r="AF480" i="84"/>
  <c r="AG480" i="84"/>
  <c r="AH480" i="84"/>
  <c r="AI480" i="84"/>
  <c r="AJ480" i="84"/>
  <c r="R481" i="84"/>
  <c r="T481" i="84"/>
  <c r="U481" i="84"/>
  <c r="W481" i="84"/>
  <c r="X481" i="84"/>
  <c r="Y481" i="84"/>
  <c r="Z481" i="84"/>
  <c r="AA481" i="84"/>
  <c r="AB481" i="84"/>
  <c r="AC481" i="84"/>
  <c r="AD481" i="84"/>
  <c r="AF481" i="84"/>
  <c r="AG481" i="84"/>
  <c r="AH481" i="84"/>
  <c r="AI481" i="84"/>
  <c r="AJ481" i="84"/>
  <c r="R482" i="84"/>
  <c r="T482" i="84"/>
  <c r="U482" i="84"/>
  <c r="W482" i="84"/>
  <c r="X482" i="84"/>
  <c r="Y482" i="84"/>
  <c r="Z482" i="84"/>
  <c r="AA482" i="84"/>
  <c r="AB482" i="84"/>
  <c r="AC482" i="84"/>
  <c r="AD482" i="84"/>
  <c r="AF482" i="84"/>
  <c r="AG482" i="84"/>
  <c r="AH482" i="84"/>
  <c r="AI482" i="84"/>
  <c r="AJ482" i="84"/>
  <c r="R483" i="84"/>
  <c r="T483" i="84"/>
  <c r="U483" i="84"/>
  <c r="W483" i="84"/>
  <c r="X483" i="84"/>
  <c r="Y483" i="84"/>
  <c r="Z483" i="84"/>
  <c r="AA483" i="84"/>
  <c r="AB483" i="84"/>
  <c r="AC483" i="84"/>
  <c r="AD483" i="84"/>
  <c r="AF483" i="84"/>
  <c r="AG483" i="84"/>
  <c r="AH483" i="84"/>
  <c r="AI483" i="84"/>
  <c r="AJ483" i="84"/>
  <c r="R484" i="84"/>
  <c r="T484" i="84"/>
  <c r="U484" i="84"/>
  <c r="W484" i="84"/>
  <c r="X484" i="84"/>
  <c r="Y484" i="84"/>
  <c r="Z484" i="84"/>
  <c r="AA484" i="84"/>
  <c r="AB484" i="84"/>
  <c r="AC484" i="84"/>
  <c r="AD484" i="84"/>
  <c r="AF484" i="84"/>
  <c r="AG484" i="84"/>
  <c r="AH484" i="84"/>
  <c r="AI484" i="84"/>
  <c r="AJ484" i="84"/>
  <c r="R485" i="84"/>
  <c r="T485" i="84"/>
  <c r="U485" i="84"/>
  <c r="W485" i="84"/>
  <c r="X485" i="84"/>
  <c r="Y485" i="84"/>
  <c r="Z485" i="84"/>
  <c r="AA485" i="84"/>
  <c r="AB485" i="84"/>
  <c r="AC485" i="84"/>
  <c r="AD485" i="84"/>
  <c r="AF485" i="84"/>
  <c r="AG485" i="84"/>
  <c r="AH485" i="84"/>
  <c r="AI485" i="84"/>
  <c r="AJ485" i="84"/>
  <c r="R486" i="84"/>
  <c r="T486" i="84"/>
  <c r="U486" i="84"/>
  <c r="W486" i="84"/>
  <c r="X486" i="84"/>
  <c r="Y486" i="84"/>
  <c r="Z486" i="84"/>
  <c r="AA486" i="84"/>
  <c r="AB486" i="84"/>
  <c r="AC486" i="84"/>
  <c r="AD486" i="84"/>
  <c r="AF486" i="84"/>
  <c r="AG486" i="84"/>
  <c r="AH486" i="84"/>
  <c r="AI486" i="84"/>
  <c r="AJ486" i="84"/>
  <c r="R487" i="84"/>
  <c r="T487" i="84"/>
  <c r="U487" i="84"/>
  <c r="W487" i="84"/>
  <c r="X487" i="84"/>
  <c r="Y487" i="84"/>
  <c r="Z487" i="84"/>
  <c r="AA487" i="84"/>
  <c r="AB487" i="84"/>
  <c r="AC487" i="84"/>
  <c r="AD487" i="84"/>
  <c r="AF487" i="84"/>
  <c r="AG487" i="84"/>
  <c r="AH487" i="84"/>
  <c r="AI487" i="84"/>
  <c r="AJ487" i="84"/>
  <c r="R488" i="84"/>
  <c r="T488" i="84"/>
  <c r="U488" i="84"/>
  <c r="W488" i="84"/>
  <c r="X488" i="84"/>
  <c r="Y488" i="84"/>
  <c r="Z488" i="84"/>
  <c r="AA488" i="84"/>
  <c r="AB488" i="84"/>
  <c r="AC488" i="84"/>
  <c r="AD488" i="84"/>
  <c r="AF488" i="84"/>
  <c r="AG488" i="84"/>
  <c r="AH488" i="84"/>
  <c r="AI488" i="84"/>
  <c r="AJ488" i="84"/>
  <c r="B489" i="84"/>
  <c r="R489" i="84" s="1"/>
  <c r="T489" i="84"/>
  <c r="U489" i="84"/>
  <c r="W489" i="84"/>
  <c r="X489" i="84"/>
  <c r="Y489" i="84"/>
  <c r="Z489" i="84"/>
  <c r="AA489" i="84"/>
  <c r="AB489" i="84"/>
  <c r="AC489" i="84"/>
  <c r="AD489" i="84"/>
  <c r="AF489" i="84"/>
  <c r="AG489" i="84"/>
  <c r="AH489" i="84"/>
  <c r="AI489" i="84"/>
  <c r="AJ489" i="84"/>
  <c r="R490" i="84"/>
  <c r="T490" i="84"/>
  <c r="U490" i="84"/>
  <c r="W490" i="84"/>
  <c r="X490" i="84"/>
  <c r="Y490" i="84"/>
  <c r="Z490" i="84"/>
  <c r="AA490" i="84"/>
  <c r="AB490" i="84"/>
  <c r="AC490" i="84"/>
  <c r="AD490" i="84"/>
  <c r="AF490" i="84"/>
  <c r="AG490" i="84"/>
  <c r="AH490" i="84"/>
  <c r="AI490" i="84"/>
  <c r="AJ490" i="84"/>
  <c r="R491" i="84"/>
  <c r="T491" i="84"/>
  <c r="U491" i="84"/>
  <c r="W491" i="84"/>
  <c r="X491" i="84"/>
  <c r="Y491" i="84"/>
  <c r="Z491" i="84"/>
  <c r="AA491" i="84"/>
  <c r="AB491" i="84"/>
  <c r="AC491" i="84"/>
  <c r="AD491" i="84"/>
  <c r="AF491" i="84"/>
  <c r="AG491" i="84"/>
  <c r="AH491" i="84"/>
  <c r="AI491" i="84"/>
  <c r="AJ491" i="84"/>
  <c r="R492" i="84"/>
  <c r="T492" i="84"/>
  <c r="U492" i="84"/>
  <c r="W492" i="84"/>
  <c r="X492" i="84"/>
  <c r="Y492" i="84"/>
  <c r="Z492" i="84"/>
  <c r="AA492" i="84"/>
  <c r="AB492" i="84"/>
  <c r="AC492" i="84"/>
  <c r="AD492" i="84"/>
  <c r="AF492" i="84"/>
  <c r="AG492" i="84"/>
  <c r="AH492" i="84"/>
  <c r="AI492" i="84"/>
  <c r="AJ492" i="84"/>
  <c r="R493" i="84"/>
  <c r="T493" i="84"/>
  <c r="U493" i="84"/>
  <c r="W493" i="84"/>
  <c r="X493" i="84"/>
  <c r="Y493" i="84"/>
  <c r="Z493" i="84"/>
  <c r="AA493" i="84"/>
  <c r="AB493" i="84"/>
  <c r="AC493" i="84"/>
  <c r="AD493" i="84"/>
  <c r="AF493" i="84"/>
  <c r="AG493" i="84"/>
  <c r="AH493" i="84"/>
  <c r="AI493" i="84"/>
  <c r="AJ493" i="84"/>
  <c r="R494" i="84"/>
  <c r="T494" i="84"/>
  <c r="U494" i="84"/>
  <c r="W494" i="84"/>
  <c r="X494" i="84"/>
  <c r="Y494" i="84"/>
  <c r="Z494" i="84"/>
  <c r="AA494" i="84"/>
  <c r="AB494" i="84"/>
  <c r="AC494" i="84"/>
  <c r="AD494" i="84"/>
  <c r="AF494" i="84"/>
  <c r="AG494" i="84"/>
  <c r="AH494" i="84"/>
  <c r="AI494" i="84"/>
  <c r="AJ494" i="84"/>
  <c r="R495" i="84"/>
  <c r="T495" i="84"/>
  <c r="U495" i="84"/>
  <c r="W495" i="84"/>
  <c r="X495" i="84"/>
  <c r="Y495" i="84"/>
  <c r="Z495" i="84"/>
  <c r="AA495" i="84"/>
  <c r="AB495" i="84"/>
  <c r="AC495" i="84"/>
  <c r="AD495" i="84"/>
  <c r="AF495" i="84"/>
  <c r="AG495" i="84"/>
  <c r="AH495" i="84"/>
  <c r="AI495" i="84"/>
  <c r="AJ495" i="84"/>
  <c r="R496" i="84"/>
  <c r="T496" i="84"/>
  <c r="U496" i="84"/>
  <c r="W496" i="84"/>
  <c r="X496" i="84"/>
  <c r="Y496" i="84"/>
  <c r="Z496" i="84"/>
  <c r="AA496" i="84"/>
  <c r="AB496" i="84"/>
  <c r="AC496" i="84"/>
  <c r="AD496" i="84"/>
  <c r="AF496" i="84"/>
  <c r="AG496" i="84"/>
  <c r="AH496" i="84"/>
  <c r="AI496" i="84"/>
  <c r="AJ496" i="84"/>
  <c r="R497" i="84"/>
  <c r="T497" i="84"/>
  <c r="U497" i="84"/>
  <c r="W497" i="84"/>
  <c r="X497" i="84"/>
  <c r="Y497" i="84"/>
  <c r="Z497" i="84"/>
  <c r="AA497" i="84"/>
  <c r="AB497" i="84"/>
  <c r="AC497" i="84"/>
  <c r="AD497" i="84"/>
  <c r="AF497" i="84"/>
  <c r="AG497" i="84"/>
  <c r="AH497" i="84"/>
  <c r="AI497" i="84"/>
  <c r="AJ497" i="84"/>
  <c r="R498" i="84"/>
  <c r="T498" i="84"/>
  <c r="U498" i="84"/>
  <c r="W498" i="84"/>
  <c r="X498" i="84"/>
  <c r="Y498" i="84"/>
  <c r="Z498" i="84"/>
  <c r="AA498" i="84"/>
  <c r="AB498" i="84"/>
  <c r="AC498" i="84"/>
  <c r="AD498" i="84"/>
  <c r="AF498" i="84"/>
  <c r="AG498" i="84"/>
  <c r="AH498" i="84"/>
  <c r="AI498" i="84"/>
  <c r="AJ498" i="84"/>
  <c r="R499" i="84"/>
  <c r="T499" i="84"/>
  <c r="U499" i="84"/>
  <c r="W499" i="84"/>
  <c r="X499" i="84"/>
  <c r="Y499" i="84"/>
  <c r="Z499" i="84"/>
  <c r="AA499" i="84"/>
  <c r="AB499" i="84"/>
  <c r="AC499" i="84"/>
  <c r="AD499" i="84"/>
  <c r="AF499" i="84"/>
  <c r="AG499" i="84"/>
  <c r="AH499" i="84"/>
  <c r="AI499" i="84"/>
  <c r="AJ499" i="84"/>
  <c r="B500" i="84"/>
  <c r="R500" i="84" s="1"/>
  <c r="T500" i="84"/>
  <c r="U500" i="84"/>
  <c r="W500" i="84"/>
  <c r="X500" i="84"/>
  <c r="Y500" i="84"/>
  <c r="Z500" i="84"/>
  <c r="AA500" i="84"/>
  <c r="AB500" i="84"/>
  <c r="AC500" i="84"/>
  <c r="AD500" i="84"/>
  <c r="AF500" i="84"/>
  <c r="AG500" i="84"/>
  <c r="AH500" i="84"/>
  <c r="AI500" i="84"/>
  <c r="AJ500" i="84"/>
  <c r="R501" i="84"/>
  <c r="T501" i="84"/>
  <c r="U501" i="84"/>
  <c r="W501" i="84"/>
  <c r="X501" i="84"/>
  <c r="Y501" i="84"/>
  <c r="Z501" i="84"/>
  <c r="AA501" i="84"/>
  <c r="AB501" i="84"/>
  <c r="AC501" i="84"/>
  <c r="AD501" i="84"/>
  <c r="AF501" i="84"/>
  <c r="AG501" i="84"/>
  <c r="AH501" i="84"/>
  <c r="AI501" i="84"/>
  <c r="AJ501" i="84"/>
  <c r="R502" i="84"/>
  <c r="T502" i="84"/>
  <c r="U502" i="84"/>
  <c r="W502" i="84"/>
  <c r="X502" i="84"/>
  <c r="Y502" i="84"/>
  <c r="Z502" i="84"/>
  <c r="AA502" i="84"/>
  <c r="AB502" i="84"/>
  <c r="AC502" i="84"/>
  <c r="AD502" i="84"/>
  <c r="AF502" i="84"/>
  <c r="AG502" i="84"/>
  <c r="AH502" i="84"/>
  <c r="AI502" i="84"/>
  <c r="AJ502" i="84"/>
  <c r="R503" i="84"/>
  <c r="T503" i="84"/>
  <c r="U503" i="84"/>
  <c r="W503" i="84"/>
  <c r="X503" i="84"/>
  <c r="Y503" i="84"/>
  <c r="Z503" i="84"/>
  <c r="AA503" i="84"/>
  <c r="AB503" i="84"/>
  <c r="AC503" i="84"/>
  <c r="AD503" i="84"/>
  <c r="AF503" i="84"/>
  <c r="AG503" i="84"/>
  <c r="AH503" i="84"/>
  <c r="AI503" i="84"/>
  <c r="AJ503" i="84"/>
  <c r="R504" i="84"/>
  <c r="T504" i="84"/>
  <c r="U504" i="84"/>
  <c r="W504" i="84"/>
  <c r="X504" i="84"/>
  <c r="Y504" i="84"/>
  <c r="Z504" i="84"/>
  <c r="AA504" i="84"/>
  <c r="AB504" i="84"/>
  <c r="AC504" i="84"/>
  <c r="AD504" i="84"/>
  <c r="AF504" i="84"/>
  <c r="AG504" i="84"/>
  <c r="AH504" i="84"/>
  <c r="AI504" i="84"/>
  <c r="AJ504" i="84"/>
  <c r="R505" i="84"/>
  <c r="T505" i="84"/>
  <c r="U505" i="84"/>
  <c r="W505" i="84"/>
  <c r="X505" i="84"/>
  <c r="Y505" i="84"/>
  <c r="Z505" i="84"/>
  <c r="AA505" i="84"/>
  <c r="AB505" i="84"/>
  <c r="AC505" i="84"/>
  <c r="AD505" i="84"/>
  <c r="AF505" i="84"/>
  <c r="AG505" i="84"/>
  <c r="AH505" i="84"/>
  <c r="AI505" i="84"/>
  <c r="AJ505" i="84"/>
  <c r="R506" i="84"/>
  <c r="T506" i="84"/>
  <c r="W506" i="84"/>
  <c r="X506" i="84"/>
  <c r="Y506" i="84"/>
  <c r="Z506" i="84"/>
  <c r="AA506" i="84"/>
  <c r="AB506" i="84"/>
  <c r="AC506" i="84"/>
  <c r="AD506" i="84"/>
  <c r="AF506" i="84"/>
  <c r="AG506" i="84"/>
  <c r="AH506" i="84"/>
  <c r="AI506" i="84"/>
  <c r="AJ506" i="84"/>
  <c r="B507" i="84"/>
  <c r="R507" i="84" s="1"/>
  <c r="T507" i="84"/>
  <c r="U507" i="84"/>
  <c r="W507" i="84"/>
  <c r="X507" i="84"/>
  <c r="Y507" i="84"/>
  <c r="Z507" i="84"/>
  <c r="AA507" i="84"/>
  <c r="AB507" i="84"/>
  <c r="AC507" i="84"/>
  <c r="AD507" i="84"/>
  <c r="AF507" i="84"/>
  <c r="AG507" i="84"/>
  <c r="AH507" i="84"/>
  <c r="AI507" i="84"/>
  <c r="AJ507" i="84"/>
  <c r="R508" i="84"/>
  <c r="T508" i="84"/>
  <c r="U508" i="84"/>
  <c r="W508" i="84"/>
  <c r="X508" i="84"/>
  <c r="Y508" i="84"/>
  <c r="Z508" i="84"/>
  <c r="AA508" i="84"/>
  <c r="AB508" i="84"/>
  <c r="AC508" i="84"/>
  <c r="AD508" i="84"/>
  <c r="AF508" i="84"/>
  <c r="AG508" i="84"/>
  <c r="AH508" i="84"/>
  <c r="AI508" i="84"/>
  <c r="AJ508" i="84"/>
  <c r="R509" i="84"/>
  <c r="T509" i="84"/>
  <c r="U509" i="84"/>
  <c r="W509" i="84"/>
  <c r="X509" i="84"/>
  <c r="Y509" i="84"/>
  <c r="Z509" i="84"/>
  <c r="AA509" i="84"/>
  <c r="AB509" i="84"/>
  <c r="AC509" i="84"/>
  <c r="AD509" i="84"/>
  <c r="AF509" i="84"/>
  <c r="AG509" i="84"/>
  <c r="AH509" i="84"/>
  <c r="AI509" i="84"/>
  <c r="AJ509" i="84"/>
  <c r="R510" i="84"/>
  <c r="T510" i="84"/>
  <c r="U510" i="84"/>
  <c r="W510" i="84"/>
  <c r="X510" i="84"/>
  <c r="Y510" i="84"/>
  <c r="Z510" i="84"/>
  <c r="AA510" i="84"/>
  <c r="AB510" i="84"/>
  <c r="AC510" i="84"/>
  <c r="AD510" i="84"/>
  <c r="AF510" i="84"/>
  <c r="AG510" i="84"/>
  <c r="AH510" i="84"/>
  <c r="AI510" i="84"/>
  <c r="AJ510" i="84"/>
  <c r="R511" i="84"/>
  <c r="T511" i="84"/>
  <c r="U511" i="84"/>
  <c r="W511" i="84"/>
  <c r="X511" i="84"/>
  <c r="Y511" i="84"/>
  <c r="Z511" i="84"/>
  <c r="AA511" i="84"/>
  <c r="AB511" i="84"/>
  <c r="AC511" i="84"/>
  <c r="AD511" i="84"/>
  <c r="AF511" i="84"/>
  <c r="AG511" i="84"/>
  <c r="AH511" i="84"/>
  <c r="AI511" i="84"/>
  <c r="AJ511" i="84"/>
  <c r="R512" i="84"/>
  <c r="T512" i="84"/>
  <c r="U512" i="84"/>
  <c r="W512" i="84"/>
  <c r="X512" i="84"/>
  <c r="Y512" i="84"/>
  <c r="Z512" i="84"/>
  <c r="AA512" i="84"/>
  <c r="AB512" i="84"/>
  <c r="AC512" i="84"/>
  <c r="AD512" i="84"/>
  <c r="AF512" i="84"/>
  <c r="AG512" i="84"/>
  <c r="AH512" i="84"/>
  <c r="AI512" i="84"/>
  <c r="AJ512" i="84"/>
  <c r="R513" i="84"/>
  <c r="T513" i="84"/>
  <c r="U513" i="84"/>
  <c r="W513" i="84"/>
  <c r="X513" i="84"/>
  <c r="Y513" i="84"/>
  <c r="Z513" i="84"/>
  <c r="AA513" i="84"/>
  <c r="AB513" i="84"/>
  <c r="AC513" i="84"/>
  <c r="AD513" i="84"/>
  <c r="AF513" i="84"/>
  <c r="AG513" i="84"/>
  <c r="AH513" i="84"/>
  <c r="AI513" i="84"/>
  <c r="AJ513" i="84"/>
  <c r="R514" i="84"/>
  <c r="T514" i="84"/>
  <c r="U514" i="84"/>
  <c r="W514" i="84"/>
  <c r="X514" i="84"/>
  <c r="Y514" i="84"/>
  <c r="Z514" i="84"/>
  <c r="AA514" i="84"/>
  <c r="AB514" i="84"/>
  <c r="AC514" i="84"/>
  <c r="AD514" i="84"/>
  <c r="AF514" i="84"/>
  <c r="AG514" i="84"/>
  <c r="AH514" i="84"/>
  <c r="AI514" i="84"/>
  <c r="AJ514" i="84"/>
  <c r="R515" i="84"/>
  <c r="T515" i="84"/>
  <c r="U515" i="84"/>
  <c r="W515" i="84"/>
  <c r="X515" i="84"/>
  <c r="Y515" i="84"/>
  <c r="Z515" i="84"/>
  <c r="AA515" i="84"/>
  <c r="AB515" i="84"/>
  <c r="AC515" i="84"/>
  <c r="AD515" i="84"/>
  <c r="AF515" i="84"/>
  <c r="AG515" i="84"/>
  <c r="AH515" i="84"/>
  <c r="AI515" i="84"/>
  <c r="AJ515" i="84"/>
  <c r="R516" i="84"/>
  <c r="T516" i="84"/>
  <c r="U516" i="84"/>
  <c r="W516" i="84"/>
  <c r="X516" i="84"/>
  <c r="Y516" i="84"/>
  <c r="Z516" i="84"/>
  <c r="AA516" i="84"/>
  <c r="AB516" i="84"/>
  <c r="AC516" i="84"/>
  <c r="AD516" i="84"/>
  <c r="AF516" i="84"/>
  <c r="AG516" i="84"/>
  <c r="AH516" i="84"/>
  <c r="AI516" i="84"/>
  <c r="AJ516" i="84"/>
  <c r="R517" i="84"/>
  <c r="T517" i="84"/>
  <c r="U517" i="84"/>
  <c r="W517" i="84"/>
  <c r="X517" i="84"/>
  <c r="Y517" i="84"/>
  <c r="Z517" i="84"/>
  <c r="AA517" i="84"/>
  <c r="AB517" i="84"/>
  <c r="AC517" i="84"/>
  <c r="AD517" i="84"/>
  <c r="AF517" i="84"/>
  <c r="AG517" i="84"/>
  <c r="AH517" i="84"/>
  <c r="AI517" i="84"/>
  <c r="AJ517" i="84"/>
  <c r="B518" i="84"/>
  <c r="R518" i="84" s="1"/>
  <c r="T518" i="84"/>
  <c r="U518" i="84"/>
  <c r="W518" i="84"/>
  <c r="X518" i="84"/>
  <c r="Y518" i="84"/>
  <c r="Z518" i="84"/>
  <c r="AA518" i="84"/>
  <c r="AB518" i="84"/>
  <c r="AC518" i="84"/>
  <c r="AD518" i="84"/>
  <c r="AF518" i="84"/>
  <c r="AG518" i="84"/>
  <c r="AH518" i="84"/>
  <c r="AI518" i="84"/>
  <c r="AJ518" i="84"/>
  <c r="R519" i="84"/>
  <c r="T519" i="84"/>
  <c r="U519" i="84"/>
  <c r="W519" i="84"/>
  <c r="X519" i="84"/>
  <c r="Y519" i="84"/>
  <c r="Z519" i="84"/>
  <c r="AA519" i="84"/>
  <c r="AB519" i="84"/>
  <c r="AC519" i="84"/>
  <c r="AD519" i="84"/>
  <c r="AF519" i="84"/>
  <c r="AG519" i="84"/>
  <c r="AH519" i="84"/>
  <c r="AI519" i="84"/>
  <c r="AJ519" i="84"/>
  <c r="R520" i="84"/>
  <c r="T520" i="84"/>
  <c r="U520" i="84"/>
  <c r="W520" i="84"/>
  <c r="X520" i="84"/>
  <c r="Y520" i="84"/>
  <c r="Z520" i="84"/>
  <c r="AA520" i="84"/>
  <c r="AB520" i="84"/>
  <c r="AC520" i="84"/>
  <c r="AD520" i="84"/>
  <c r="AF520" i="84"/>
  <c r="AG520" i="84"/>
  <c r="AH520" i="84"/>
  <c r="AI520" i="84"/>
  <c r="AJ520" i="84"/>
  <c r="R521" i="84"/>
  <c r="T521" i="84"/>
  <c r="U521" i="84"/>
  <c r="W521" i="84"/>
  <c r="X521" i="84"/>
  <c r="Y521" i="84"/>
  <c r="Z521" i="84"/>
  <c r="AA521" i="84"/>
  <c r="AB521" i="84"/>
  <c r="AC521" i="84"/>
  <c r="AD521" i="84"/>
  <c r="AF521" i="84"/>
  <c r="AG521" i="84"/>
  <c r="AH521" i="84"/>
  <c r="AI521" i="84"/>
  <c r="AJ521" i="84"/>
  <c r="R522" i="84"/>
  <c r="T522" i="84"/>
  <c r="U522" i="84"/>
  <c r="W522" i="84"/>
  <c r="X522" i="84"/>
  <c r="Y522" i="84"/>
  <c r="Z522" i="84"/>
  <c r="AA522" i="84"/>
  <c r="AB522" i="84"/>
  <c r="AC522" i="84"/>
  <c r="AD522" i="84"/>
  <c r="AF522" i="84"/>
  <c r="AG522" i="84"/>
  <c r="AH522" i="84"/>
  <c r="AI522" i="84"/>
  <c r="AJ522" i="84"/>
  <c r="R523" i="84"/>
  <c r="T523" i="84"/>
  <c r="U523" i="84"/>
  <c r="W523" i="84"/>
  <c r="X523" i="84"/>
  <c r="Y523" i="84"/>
  <c r="Z523" i="84"/>
  <c r="AA523" i="84"/>
  <c r="AB523" i="84"/>
  <c r="AC523" i="84"/>
  <c r="AD523" i="84"/>
  <c r="AF523" i="84"/>
  <c r="AG523" i="84"/>
  <c r="AH523" i="84"/>
  <c r="AI523" i="84"/>
  <c r="AJ523" i="84"/>
  <c r="R524" i="84"/>
  <c r="T524" i="84"/>
  <c r="W524" i="84"/>
  <c r="X524" i="84"/>
  <c r="Y524" i="84"/>
  <c r="Z524" i="84"/>
  <c r="AA524" i="84"/>
  <c r="AB524" i="84"/>
  <c r="AC524" i="84"/>
  <c r="AD524" i="84"/>
  <c r="AF524" i="84"/>
  <c r="AG524" i="84"/>
  <c r="AH524" i="84"/>
  <c r="AI524" i="84"/>
  <c r="AJ524" i="84"/>
  <c r="B525" i="84"/>
  <c r="R525" i="84" s="1"/>
  <c r="T525" i="84"/>
  <c r="U525" i="84"/>
  <c r="W525" i="84"/>
  <c r="X525" i="84"/>
  <c r="Y525" i="84"/>
  <c r="Z525" i="84"/>
  <c r="AA525" i="84"/>
  <c r="AB525" i="84"/>
  <c r="AC525" i="84"/>
  <c r="AD525" i="84"/>
  <c r="AF525" i="84"/>
  <c r="AG525" i="84"/>
  <c r="AH525" i="84"/>
  <c r="AI525" i="84"/>
  <c r="AJ525" i="84"/>
  <c r="R526" i="84"/>
  <c r="T526" i="84"/>
  <c r="U526" i="84"/>
  <c r="W526" i="84"/>
  <c r="X526" i="84"/>
  <c r="Y526" i="84"/>
  <c r="Z526" i="84"/>
  <c r="AA526" i="84"/>
  <c r="AB526" i="84"/>
  <c r="AC526" i="84"/>
  <c r="AD526" i="84"/>
  <c r="AF526" i="84"/>
  <c r="AG526" i="84"/>
  <c r="AH526" i="84"/>
  <c r="AI526" i="84"/>
  <c r="AJ526" i="84"/>
  <c r="R527" i="84"/>
  <c r="T527" i="84"/>
  <c r="U527" i="84"/>
  <c r="W527" i="84"/>
  <c r="X527" i="84"/>
  <c r="Y527" i="84"/>
  <c r="Z527" i="84"/>
  <c r="AA527" i="84"/>
  <c r="AB527" i="84"/>
  <c r="AC527" i="84"/>
  <c r="AD527" i="84"/>
  <c r="AF527" i="84"/>
  <c r="AG527" i="84"/>
  <c r="AH527" i="84"/>
  <c r="AI527" i="84"/>
  <c r="AJ527" i="84"/>
  <c r="R528" i="84"/>
  <c r="T528" i="84"/>
  <c r="U528" i="84"/>
  <c r="W528" i="84"/>
  <c r="X528" i="84"/>
  <c r="Y528" i="84"/>
  <c r="Z528" i="84"/>
  <c r="AA528" i="84"/>
  <c r="AB528" i="84"/>
  <c r="AC528" i="84"/>
  <c r="AD528" i="84"/>
  <c r="AF528" i="84"/>
  <c r="AG528" i="84"/>
  <c r="AH528" i="84"/>
  <c r="AI528" i="84"/>
  <c r="AJ528" i="84"/>
  <c r="R529" i="84"/>
  <c r="T529" i="84"/>
  <c r="U529" i="84"/>
  <c r="W529" i="84"/>
  <c r="X529" i="84"/>
  <c r="Y529" i="84"/>
  <c r="Z529" i="84"/>
  <c r="AA529" i="84"/>
  <c r="AB529" i="84"/>
  <c r="AC529" i="84"/>
  <c r="AD529" i="84"/>
  <c r="AF529" i="84"/>
  <c r="AG529" i="84"/>
  <c r="AH529" i="84"/>
  <c r="AI529" i="84"/>
  <c r="AJ529" i="84"/>
  <c r="R530" i="84"/>
  <c r="T530" i="84"/>
  <c r="U530" i="84"/>
  <c r="W530" i="84"/>
  <c r="X530" i="84"/>
  <c r="Y530" i="84"/>
  <c r="Z530" i="84"/>
  <c r="AA530" i="84"/>
  <c r="AB530" i="84"/>
  <c r="AC530" i="84"/>
  <c r="AD530" i="84"/>
  <c r="AF530" i="84"/>
  <c r="AG530" i="84"/>
  <c r="AH530" i="84"/>
  <c r="AI530" i="84"/>
  <c r="AJ530" i="84"/>
  <c r="R531" i="84"/>
  <c r="T531" i="84"/>
  <c r="U531" i="84"/>
  <c r="W531" i="84"/>
  <c r="X531" i="84"/>
  <c r="Y531" i="84"/>
  <c r="Z531" i="84"/>
  <c r="AA531" i="84"/>
  <c r="AB531" i="84"/>
  <c r="AC531" i="84"/>
  <c r="AD531" i="84"/>
  <c r="AF531" i="84"/>
  <c r="AG531" i="84"/>
  <c r="AH531" i="84"/>
  <c r="AI531" i="84"/>
  <c r="AJ531" i="84"/>
  <c r="R532" i="84"/>
  <c r="T532" i="84"/>
  <c r="U532" i="84"/>
  <c r="W532" i="84"/>
  <c r="X532" i="84"/>
  <c r="Y532" i="84"/>
  <c r="Z532" i="84"/>
  <c r="AA532" i="84"/>
  <c r="AB532" i="84"/>
  <c r="AC532" i="84"/>
  <c r="AD532" i="84"/>
  <c r="AF532" i="84"/>
  <c r="AG532" i="84"/>
  <c r="AH532" i="84"/>
  <c r="AI532" i="84"/>
  <c r="AJ532" i="84"/>
  <c r="R533" i="84"/>
  <c r="T533" i="84"/>
  <c r="U533" i="84"/>
  <c r="W533" i="84"/>
  <c r="X533" i="84"/>
  <c r="Y533" i="84"/>
  <c r="Z533" i="84"/>
  <c r="AA533" i="84"/>
  <c r="AB533" i="84"/>
  <c r="AC533" i="84"/>
  <c r="AD533" i="84"/>
  <c r="AF533" i="84"/>
  <c r="AG533" i="84"/>
  <c r="AH533" i="84"/>
  <c r="AI533" i="84"/>
  <c r="AJ533" i="84"/>
  <c r="R534" i="84"/>
  <c r="T534" i="84"/>
  <c r="U534" i="84"/>
  <c r="W534" i="84"/>
  <c r="X534" i="84"/>
  <c r="Y534" i="84"/>
  <c r="Z534" i="84"/>
  <c r="AA534" i="84"/>
  <c r="AB534" i="84"/>
  <c r="AC534" i="84"/>
  <c r="AD534" i="84"/>
  <c r="AF534" i="84"/>
  <c r="AG534" i="84"/>
  <c r="AH534" i="84"/>
  <c r="AI534" i="84"/>
  <c r="AJ534" i="84"/>
  <c r="R535" i="84"/>
  <c r="T535" i="84"/>
  <c r="U535" i="84"/>
  <c r="W535" i="84"/>
  <c r="X535" i="84"/>
  <c r="Y535" i="84"/>
  <c r="Z535" i="84"/>
  <c r="AA535" i="84"/>
  <c r="AB535" i="84"/>
  <c r="AC535" i="84"/>
  <c r="AD535" i="84"/>
  <c r="AF535" i="84"/>
  <c r="AG535" i="84"/>
  <c r="AH535" i="84"/>
  <c r="AI535" i="84"/>
  <c r="AJ535" i="84"/>
  <c r="B536" i="84"/>
  <c r="R536" i="84" s="1"/>
  <c r="T536" i="84"/>
  <c r="U536" i="84"/>
  <c r="W536" i="84"/>
  <c r="X536" i="84"/>
  <c r="Y536" i="84"/>
  <c r="Z536" i="84"/>
  <c r="AA536" i="84"/>
  <c r="AB536" i="84"/>
  <c r="AC536" i="84"/>
  <c r="AD536" i="84"/>
  <c r="AF536" i="84"/>
  <c r="AG536" i="84"/>
  <c r="AH536" i="84"/>
  <c r="AI536" i="84"/>
  <c r="AJ536" i="84"/>
  <c r="R537" i="84"/>
  <c r="T537" i="84"/>
  <c r="U537" i="84"/>
  <c r="W537" i="84"/>
  <c r="X537" i="84"/>
  <c r="Y537" i="84"/>
  <c r="Z537" i="84"/>
  <c r="AA537" i="84"/>
  <c r="AB537" i="84"/>
  <c r="AC537" i="84"/>
  <c r="AD537" i="84"/>
  <c r="AF537" i="84"/>
  <c r="AG537" i="84"/>
  <c r="AH537" i="84"/>
  <c r="AI537" i="84"/>
  <c r="AJ537" i="84"/>
  <c r="R538" i="84"/>
  <c r="T538" i="84"/>
  <c r="U538" i="84"/>
  <c r="W538" i="84"/>
  <c r="X538" i="84"/>
  <c r="Y538" i="84"/>
  <c r="Z538" i="84"/>
  <c r="AA538" i="84"/>
  <c r="AB538" i="84"/>
  <c r="AC538" i="84"/>
  <c r="AD538" i="84"/>
  <c r="AF538" i="84"/>
  <c r="AG538" i="84"/>
  <c r="AH538" i="84"/>
  <c r="AI538" i="84"/>
  <c r="AJ538" i="84"/>
  <c r="R539" i="84"/>
  <c r="T539" i="84"/>
  <c r="U539" i="84"/>
  <c r="W539" i="84"/>
  <c r="X539" i="84"/>
  <c r="Y539" i="84"/>
  <c r="Z539" i="84"/>
  <c r="AA539" i="84"/>
  <c r="AB539" i="84"/>
  <c r="AC539" i="84"/>
  <c r="AD539" i="84"/>
  <c r="AF539" i="84"/>
  <c r="AG539" i="84"/>
  <c r="AH539" i="84"/>
  <c r="AI539" i="84"/>
  <c r="AJ539" i="84"/>
  <c r="R540" i="84"/>
  <c r="T540" i="84"/>
  <c r="U540" i="84"/>
  <c r="W540" i="84"/>
  <c r="X540" i="84"/>
  <c r="Y540" i="84"/>
  <c r="Z540" i="84"/>
  <c r="AA540" i="84"/>
  <c r="AB540" i="84"/>
  <c r="AC540" i="84"/>
  <c r="AD540" i="84"/>
  <c r="AF540" i="84"/>
  <c r="AG540" i="84"/>
  <c r="AH540" i="84"/>
  <c r="AI540" i="84"/>
  <c r="AJ540" i="84"/>
  <c r="R541" i="84"/>
  <c r="T541" i="84"/>
  <c r="U541" i="84"/>
  <c r="W541" i="84"/>
  <c r="X541" i="84"/>
  <c r="Y541" i="84"/>
  <c r="Z541" i="84"/>
  <c r="AA541" i="84"/>
  <c r="AB541" i="84"/>
  <c r="AC541" i="84"/>
  <c r="AD541" i="84"/>
  <c r="AF541" i="84"/>
  <c r="AG541" i="84"/>
  <c r="AH541" i="84"/>
  <c r="AI541" i="84"/>
  <c r="AJ541" i="84"/>
  <c r="R542" i="84"/>
  <c r="T542" i="84"/>
  <c r="U542" i="84"/>
  <c r="W542" i="84"/>
  <c r="X542" i="84"/>
  <c r="Y542" i="84"/>
  <c r="Z542" i="84"/>
  <c r="AA542" i="84"/>
  <c r="AB542" i="84"/>
  <c r="AC542" i="84"/>
  <c r="AD542" i="84"/>
  <c r="AF542" i="84"/>
  <c r="AG542" i="84"/>
  <c r="AH542" i="84"/>
  <c r="AI542" i="84"/>
  <c r="AJ542" i="84"/>
  <c r="B543" i="84"/>
  <c r="R543" i="84" s="1"/>
  <c r="T543" i="84"/>
  <c r="U543" i="84"/>
  <c r="W543" i="84"/>
  <c r="X543" i="84"/>
  <c r="Y543" i="84"/>
  <c r="Z543" i="84"/>
  <c r="AA543" i="84"/>
  <c r="AB543" i="84"/>
  <c r="AC543" i="84"/>
  <c r="AD543" i="84"/>
  <c r="AF543" i="84"/>
  <c r="AG543" i="84"/>
  <c r="AH543" i="84"/>
  <c r="AI543" i="84"/>
  <c r="AJ543" i="84"/>
  <c r="R544" i="84"/>
  <c r="T544" i="84"/>
  <c r="U544" i="84"/>
  <c r="W544" i="84"/>
  <c r="X544" i="84"/>
  <c r="Y544" i="84"/>
  <c r="Z544" i="84"/>
  <c r="AA544" i="84"/>
  <c r="AB544" i="84"/>
  <c r="AC544" i="84"/>
  <c r="AD544" i="84"/>
  <c r="AF544" i="84"/>
  <c r="AG544" i="84"/>
  <c r="AH544" i="84"/>
  <c r="AI544" i="84"/>
  <c r="AJ544" i="84"/>
  <c r="R545" i="84"/>
  <c r="T545" i="84"/>
  <c r="U545" i="84"/>
  <c r="W545" i="84"/>
  <c r="X545" i="84"/>
  <c r="Y545" i="84"/>
  <c r="Z545" i="84"/>
  <c r="AA545" i="84"/>
  <c r="AB545" i="84"/>
  <c r="AC545" i="84"/>
  <c r="AD545" i="84"/>
  <c r="AF545" i="84"/>
  <c r="AG545" i="84"/>
  <c r="AH545" i="84"/>
  <c r="AI545" i="84"/>
  <c r="AJ545" i="84"/>
  <c r="R546" i="84"/>
  <c r="T546" i="84"/>
  <c r="U546" i="84"/>
  <c r="W546" i="84"/>
  <c r="X546" i="84"/>
  <c r="Y546" i="84"/>
  <c r="Z546" i="84"/>
  <c r="AA546" i="84"/>
  <c r="AB546" i="84"/>
  <c r="AC546" i="84"/>
  <c r="AD546" i="84"/>
  <c r="AF546" i="84"/>
  <c r="AG546" i="84"/>
  <c r="AH546" i="84"/>
  <c r="AI546" i="84"/>
  <c r="AJ546" i="84"/>
  <c r="R547" i="84"/>
  <c r="T547" i="84"/>
  <c r="U547" i="84"/>
  <c r="W547" i="84"/>
  <c r="X547" i="84"/>
  <c r="Y547" i="84"/>
  <c r="Z547" i="84"/>
  <c r="AA547" i="84"/>
  <c r="AB547" i="84"/>
  <c r="AC547" i="84"/>
  <c r="AD547" i="84"/>
  <c r="AF547" i="84"/>
  <c r="AG547" i="84"/>
  <c r="AH547" i="84"/>
  <c r="AI547" i="84"/>
  <c r="AJ547" i="84"/>
  <c r="R548" i="84"/>
  <c r="T548" i="84"/>
  <c r="U548" i="84"/>
  <c r="W548" i="84"/>
  <c r="X548" i="84"/>
  <c r="Y548" i="84"/>
  <c r="Z548" i="84"/>
  <c r="AA548" i="84"/>
  <c r="AB548" i="84"/>
  <c r="AC548" i="84"/>
  <c r="AD548" i="84"/>
  <c r="AF548" i="84"/>
  <c r="AG548" i="84"/>
  <c r="AH548" i="84"/>
  <c r="AI548" i="84"/>
  <c r="AJ548" i="84"/>
  <c r="R549" i="84"/>
  <c r="T549" i="84"/>
  <c r="U549" i="84"/>
  <c r="W549" i="84"/>
  <c r="X549" i="84"/>
  <c r="Y549" i="84"/>
  <c r="Z549" i="84"/>
  <c r="AA549" i="84"/>
  <c r="AB549" i="84"/>
  <c r="AC549" i="84"/>
  <c r="AD549" i="84"/>
  <c r="AF549" i="84"/>
  <c r="AG549" i="84"/>
  <c r="AH549" i="84"/>
  <c r="AI549" i="84"/>
  <c r="AJ549" i="84"/>
  <c r="R550" i="84"/>
  <c r="T550" i="84"/>
  <c r="U550" i="84"/>
  <c r="W550" i="84"/>
  <c r="X550" i="84"/>
  <c r="Y550" i="84"/>
  <c r="Z550" i="84"/>
  <c r="AA550" i="84"/>
  <c r="AB550" i="84"/>
  <c r="AC550" i="84"/>
  <c r="AD550" i="84"/>
  <c r="AF550" i="84"/>
  <c r="AG550" i="84"/>
  <c r="AH550" i="84"/>
  <c r="AI550" i="84"/>
  <c r="AJ550" i="84"/>
  <c r="R551" i="84"/>
  <c r="T551" i="84"/>
  <c r="U551" i="84"/>
  <c r="W551" i="84"/>
  <c r="X551" i="84"/>
  <c r="Y551" i="84"/>
  <c r="Z551" i="84"/>
  <c r="AA551" i="84"/>
  <c r="AB551" i="84"/>
  <c r="AC551" i="84"/>
  <c r="AD551" i="84"/>
  <c r="AF551" i="84"/>
  <c r="AG551" i="84"/>
  <c r="AH551" i="84"/>
  <c r="AI551" i="84"/>
  <c r="AJ551" i="84"/>
  <c r="R552" i="84"/>
  <c r="T552" i="84"/>
  <c r="U552" i="84"/>
  <c r="W552" i="84"/>
  <c r="X552" i="84"/>
  <c r="Y552" i="84"/>
  <c r="Z552" i="84"/>
  <c r="AA552" i="84"/>
  <c r="AB552" i="84"/>
  <c r="AC552" i="84"/>
  <c r="AD552" i="84"/>
  <c r="AF552" i="84"/>
  <c r="AG552" i="84"/>
  <c r="AH552" i="84"/>
  <c r="AI552" i="84"/>
  <c r="AJ552" i="84"/>
  <c r="R553" i="84"/>
  <c r="T553" i="84"/>
  <c r="U553" i="84"/>
  <c r="W553" i="84"/>
  <c r="X553" i="84"/>
  <c r="Y553" i="84"/>
  <c r="Z553" i="84"/>
  <c r="AA553" i="84"/>
  <c r="AB553" i="84"/>
  <c r="AC553" i="84"/>
  <c r="AD553" i="84"/>
  <c r="AF553" i="84"/>
  <c r="AG553" i="84"/>
  <c r="AH553" i="84"/>
  <c r="AI553" i="84"/>
  <c r="AJ553" i="84"/>
  <c r="B554" i="84"/>
  <c r="R554" i="84" s="1"/>
  <c r="T554" i="84"/>
  <c r="U554" i="84"/>
  <c r="W554" i="84"/>
  <c r="X554" i="84"/>
  <c r="Y554" i="84"/>
  <c r="Z554" i="84"/>
  <c r="AA554" i="84"/>
  <c r="AB554" i="84"/>
  <c r="AC554" i="84"/>
  <c r="AD554" i="84"/>
  <c r="AF554" i="84"/>
  <c r="AG554" i="84"/>
  <c r="AH554" i="84"/>
  <c r="AI554" i="84"/>
  <c r="AJ554" i="84"/>
  <c r="R555" i="84"/>
  <c r="T555" i="84"/>
  <c r="U555" i="84"/>
  <c r="W555" i="84"/>
  <c r="X555" i="84"/>
  <c r="Y555" i="84"/>
  <c r="Z555" i="84"/>
  <c r="AA555" i="84"/>
  <c r="AB555" i="84"/>
  <c r="AC555" i="84"/>
  <c r="AD555" i="84"/>
  <c r="AF555" i="84"/>
  <c r="AG555" i="84"/>
  <c r="AH555" i="84"/>
  <c r="AI555" i="84"/>
  <c r="AJ555" i="84"/>
  <c r="R556" i="84"/>
  <c r="T556" i="84"/>
  <c r="U556" i="84"/>
  <c r="W556" i="84"/>
  <c r="X556" i="84"/>
  <c r="Y556" i="84"/>
  <c r="Z556" i="84"/>
  <c r="AA556" i="84"/>
  <c r="AB556" i="84"/>
  <c r="AC556" i="84"/>
  <c r="AD556" i="84"/>
  <c r="AF556" i="84"/>
  <c r="AG556" i="84"/>
  <c r="AH556" i="84"/>
  <c r="AI556" i="84"/>
  <c r="AJ556" i="84"/>
  <c r="R557" i="84"/>
  <c r="T557" i="84"/>
  <c r="U557" i="84"/>
  <c r="W557" i="84"/>
  <c r="X557" i="84"/>
  <c r="Y557" i="84"/>
  <c r="Z557" i="84"/>
  <c r="AA557" i="84"/>
  <c r="AB557" i="84"/>
  <c r="AC557" i="84"/>
  <c r="AD557" i="84"/>
  <c r="AF557" i="84"/>
  <c r="AG557" i="84"/>
  <c r="AH557" i="84"/>
  <c r="AI557" i="84"/>
  <c r="AJ557" i="84"/>
  <c r="R558" i="84"/>
  <c r="T558" i="84"/>
  <c r="U558" i="84"/>
  <c r="W558" i="84"/>
  <c r="X558" i="84"/>
  <c r="Y558" i="84"/>
  <c r="Z558" i="84"/>
  <c r="AA558" i="84"/>
  <c r="AB558" i="84"/>
  <c r="AC558" i="84"/>
  <c r="AD558" i="84"/>
  <c r="AF558" i="84"/>
  <c r="AG558" i="84"/>
  <c r="AH558" i="84"/>
  <c r="AI558" i="84"/>
  <c r="AJ558" i="84"/>
  <c r="R559" i="84"/>
  <c r="T559" i="84"/>
  <c r="U559" i="84"/>
  <c r="W559" i="84"/>
  <c r="X559" i="84"/>
  <c r="Y559" i="84"/>
  <c r="Z559" i="84"/>
  <c r="AA559" i="84"/>
  <c r="AB559" i="84"/>
  <c r="AC559" i="84"/>
  <c r="AD559" i="84"/>
  <c r="AF559" i="84"/>
  <c r="AG559" i="84"/>
  <c r="AH559" i="84"/>
  <c r="AI559" i="84"/>
  <c r="AJ559" i="84"/>
  <c r="R560" i="84"/>
  <c r="T560" i="84"/>
  <c r="U560" i="84"/>
  <c r="W560" i="84"/>
  <c r="X560" i="84"/>
  <c r="Y560" i="84"/>
  <c r="Z560" i="84"/>
  <c r="AA560" i="84"/>
  <c r="AB560" i="84"/>
  <c r="AC560" i="84"/>
  <c r="AD560" i="84"/>
  <c r="AF560" i="84"/>
  <c r="AG560" i="84"/>
  <c r="AH560" i="84"/>
  <c r="AI560" i="84"/>
  <c r="AJ560" i="84"/>
  <c r="B561" i="84"/>
  <c r="R561" i="84" s="1"/>
  <c r="T561" i="84"/>
  <c r="U561" i="84"/>
  <c r="W561" i="84"/>
  <c r="X561" i="84"/>
  <c r="Y561" i="84"/>
  <c r="Z561" i="84"/>
  <c r="AA561" i="84"/>
  <c r="AB561" i="84"/>
  <c r="AC561" i="84"/>
  <c r="AD561" i="84"/>
  <c r="AF561" i="84"/>
  <c r="AG561" i="84"/>
  <c r="AH561" i="84"/>
  <c r="AI561" i="84"/>
  <c r="AJ561" i="84"/>
  <c r="R562" i="84"/>
  <c r="T562" i="84"/>
  <c r="U562" i="84"/>
  <c r="W562" i="84"/>
  <c r="X562" i="84"/>
  <c r="Y562" i="84"/>
  <c r="Z562" i="84"/>
  <c r="AA562" i="84"/>
  <c r="AB562" i="84"/>
  <c r="AC562" i="84"/>
  <c r="AD562" i="84"/>
  <c r="AF562" i="84"/>
  <c r="AG562" i="84"/>
  <c r="AH562" i="84"/>
  <c r="AI562" i="84"/>
  <c r="AJ562" i="84"/>
  <c r="R563" i="84"/>
  <c r="T563" i="84"/>
  <c r="U563" i="84"/>
  <c r="W563" i="84"/>
  <c r="X563" i="84"/>
  <c r="Y563" i="84"/>
  <c r="Z563" i="84"/>
  <c r="AA563" i="84"/>
  <c r="AB563" i="84"/>
  <c r="AC563" i="84"/>
  <c r="AD563" i="84"/>
  <c r="AF563" i="84"/>
  <c r="AG563" i="84"/>
  <c r="AH563" i="84"/>
  <c r="AI563" i="84"/>
  <c r="AJ563" i="84"/>
  <c r="R564" i="84"/>
  <c r="T564" i="84"/>
  <c r="U564" i="84"/>
  <c r="W564" i="84"/>
  <c r="X564" i="84"/>
  <c r="Y564" i="84"/>
  <c r="Z564" i="84"/>
  <c r="AA564" i="84"/>
  <c r="AB564" i="84"/>
  <c r="AC564" i="84"/>
  <c r="AD564" i="84"/>
  <c r="AF564" i="84"/>
  <c r="AG564" i="84"/>
  <c r="AH564" i="84"/>
  <c r="AI564" i="84"/>
  <c r="AJ564" i="84"/>
  <c r="R565" i="84"/>
  <c r="T565" i="84"/>
  <c r="U565" i="84"/>
  <c r="W565" i="84"/>
  <c r="X565" i="84"/>
  <c r="Y565" i="84"/>
  <c r="Z565" i="84"/>
  <c r="AA565" i="84"/>
  <c r="AB565" i="84"/>
  <c r="AC565" i="84"/>
  <c r="AD565" i="84"/>
  <c r="AF565" i="84"/>
  <c r="AG565" i="84"/>
  <c r="AH565" i="84"/>
  <c r="AI565" i="84"/>
  <c r="AJ565" i="84"/>
  <c r="R566" i="84"/>
  <c r="T566" i="84"/>
  <c r="U566" i="84"/>
  <c r="W566" i="84"/>
  <c r="X566" i="84"/>
  <c r="Y566" i="84"/>
  <c r="Z566" i="84"/>
  <c r="AA566" i="84"/>
  <c r="AB566" i="84"/>
  <c r="AC566" i="84"/>
  <c r="AD566" i="84"/>
  <c r="AF566" i="84"/>
  <c r="AG566" i="84"/>
  <c r="AH566" i="84"/>
  <c r="AI566" i="84"/>
  <c r="AJ566" i="84"/>
  <c r="R567" i="84"/>
  <c r="T567" i="84"/>
  <c r="U567" i="84"/>
  <c r="W567" i="84"/>
  <c r="X567" i="84"/>
  <c r="Y567" i="84"/>
  <c r="Z567" i="84"/>
  <c r="AA567" i="84"/>
  <c r="AB567" i="84"/>
  <c r="AC567" i="84"/>
  <c r="AD567" i="84"/>
  <c r="AF567" i="84"/>
  <c r="AG567" i="84"/>
  <c r="AH567" i="84"/>
  <c r="AI567" i="84"/>
  <c r="AJ567" i="84"/>
  <c r="R568" i="84"/>
  <c r="T568" i="84"/>
  <c r="U568" i="84"/>
  <c r="W568" i="84"/>
  <c r="X568" i="84"/>
  <c r="Y568" i="84"/>
  <c r="Z568" i="84"/>
  <c r="AA568" i="84"/>
  <c r="AB568" i="84"/>
  <c r="AC568" i="84"/>
  <c r="AD568" i="84"/>
  <c r="AF568" i="84"/>
  <c r="AG568" i="84"/>
  <c r="AH568" i="84"/>
  <c r="AI568" i="84"/>
  <c r="AJ568" i="84"/>
  <c r="R569" i="84"/>
  <c r="T569" i="84"/>
  <c r="U569" i="84"/>
  <c r="W569" i="84"/>
  <c r="X569" i="84"/>
  <c r="Y569" i="84"/>
  <c r="Z569" i="84"/>
  <c r="AA569" i="84"/>
  <c r="AB569" i="84"/>
  <c r="AC569" i="84"/>
  <c r="AD569" i="84"/>
  <c r="AF569" i="84"/>
  <c r="AG569" i="84"/>
  <c r="AH569" i="84"/>
  <c r="AI569" i="84"/>
  <c r="AJ569" i="84"/>
  <c r="R570" i="84"/>
  <c r="T570" i="84"/>
  <c r="U570" i="84"/>
  <c r="W570" i="84"/>
  <c r="X570" i="84"/>
  <c r="Y570" i="84"/>
  <c r="Z570" i="84"/>
  <c r="AA570" i="84"/>
  <c r="AB570" i="84"/>
  <c r="AC570" i="84"/>
  <c r="AD570" i="84"/>
  <c r="AF570" i="84"/>
  <c r="AG570" i="84"/>
  <c r="AH570" i="84"/>
  <c r="AI570" i="84"/>
  <c r="AJ570" i="84"/>
  <c r="R571" i="84"/>
  <c r="T571" i="84"/>
  <c r="U571" i="84"/>
  <c r="W571" i="84"/>
  <c r="X571" i="84"/>
  <c r="Y571" i="84"/>
  <c r="Z571" i="84"/>
  <c r="AA571" i="84"/>
  <c r="AB571" i="84"/>
  <c r="AC571" i="84"/>
  <c r="AD571" i="84"/>
  <c r="AF571" i="84"/>
  <c r="AG571" i="84"/>
  <c r="AH571" i="84"/>
  <c r="AI571" i="84"/>
  <c r="AJ571" i="84"/>
  <c r="R572" i="84"/>
  <c r="T572" i="84"/>
  <c r="U572" i="84"/>
  <c r="W572" i="84"/>
  <c r="X572" i="84"/>
  <c r="Y572" i="84"/>
  <c r="Z572" i="84"/>
  <c r="AA572" i="84"/>
  <c r="AB572" i="84"/>
  <c r="AC572" i="84"/>
  <c r="AD572" i="84"/>
  <c r="AF572" i="84"/>
  <c r="AG572" i="84"/>
  <c r="AH572" i="84"/>
  <c r="AI572" i="84"/>
  <c r="AJ572" i="84"/>
  <c r="R573" i="84"/>
  <c r="T573" i="84"/>
  <c r="U573" i="84"/>
  <c r="W573" i="84"/>
  <c r="X573" i="84"/>
  <c r="Y573" i="84"/>
  <c r="Z573" i="84"/>
  <c r="AA573" i="84"/>
  <c r="AB573" i="84"/>
  <c r="AC573" i="84"/>
  <c r="AD573" i="84"/>
  <c r="AF573" i="84"/>
  <c r="AG573" i="84"/>
  <c r="AH573" i="84"/>
  <c r="AI573" i="84"/>
  <c r="AJ573" i="84"/>
  <c r="R574" i="84"/>
  <c r="T574" i="84"/>
  <c r="U574" i="84"/>
  <c r="W574" i="84"/>
  <c r="X574" i="84"/>
  <c r="Y574" i="84"/>
  <c r="Z574" i="84"/>
  <c r="AA574" i="84"/>
  <c r="AB574" i="84"/>
  <c r="AC574" i="84"/>
  <c r="AD574" i="84"/>
  <c r="AF574" i="84"/>
  <c r="AG574" i="84"/>
  <c r="AH574" i="84"/>
  <c r="AI574" i="84"/>
  <c r="AJ574" i="84"/>
  <c r="R575" i="84"/>
  <c r="T575" i="84"/>
  <c r="U575" i="84"/>
  <c r="W575" i="84"/>
  <c r="X575" i="84"/>
  <c r="Y575" i="84"/>
  <c r="Z575" i="84"/>
  <c r="AA575" i="84"/>
  <c r="AB575" i="84"/>
  <c r="AC575" i="84"/>
  <c r="AD575" i="84"/>
  <c r="AF575" i="84"/>
  <c r="AG575" i="84"/>
  <c r="AH575" i="84"/>
  <c r="AI575" i="84"/>
  <c r="AJ575" i="84"/>
  <c r="R576" i="84"/>
  <c r="T576" i="84"/>
  <c r="U576" i="84"/>
  <c r="W576" i="84"/>
  <c r="X576" i="84"/>
  <c r="Y576" i="84"/>
  <c r="Z576" i="84"/>
  <c r="AA576" i="84"/>
  <c r="AB576" i="84"/>
  <c r="AC576" i="84"/>
  <c r="AD576" i="84"/>
  <c r="AF576" i="84"/>
  <c r="AG576" i="84"/>
  <c r="AH576" i="84"/>
  <c r="AI576" i="84"/>
  <c r="AJ576" i="84"/>
  <c r="R577" i="84"/>
  <c r="T577" i="84"/>
  <c r="U577" i="84"/>
  <c r="W577" i="84"/>
  <c r="X577" i="84"/>
  <c r="Y577" i="84"/>
  <c r="Z577" i="84"/>
  <c r="AA577" i="84"/>
  <c r="AB577" i="84"/>
  <c r="AC577" i="84"/>
  <c r="AD577" i="84"/>
  <c r="AF577" i="84"/>
  <c r="AG577" i="84"/>
  <c r="AH577" i="84"/>
  <c r="AI577" i="84"/>
  <c r="AJ577" i="84"/>
  <c r="R578" i="84"/>
  <c r="T578" i="84"/>
  <c r="W578" i="84"/>
  <c r="X578" i="84"/>
  <c r="Y578" i="84"/>
  <c r="Z578" i="84"/>
  <c r="AA578" i="84"/>
  <c r="AB578" i="84"/>
  <c r="AC578" i="84"/>
  <c r="AD578" i="84"/>
  <c r="AF578" i="84"/>
  <c r="AG578" i="84"/>
  <c r="AH578" i="84"/>
  <c r="AI578" i="84"/>
  <c r="AJ578" i="84"/>
  <c r="B579" i="84"/>
  <c r="R579" i="84" s="1"/>
  <c r="T579" i="84"/>
  <c r="W579" i="84"/>
  <c r="X579" i="84"/>
  <c r="Y579" i="84"/>
  <c r="Z579" i="84"/>
  <c r="AA579" i="84"/>
  <c r="AB579" i="84"/>
  <c r="AC579" i="84"/>
  <c r="AD579" i="84"/>
  <c r="AF579" i="84"/>
  <c r="AG579" i="84"/>
  <c r="AH579" i="84"/>
  <c r="AI579" i="84"/>
  <c r="AJ579" i="84"/>
  <c r="R580" i="84"/>
  <c r="T580" i="84"/>
  <c r="W580" i="84"/>
  <c r="X580" i="84"/>
  <c r="Y580" i="84"/>
  <c r="Z580" i="84"/>
  <c r="AA580" i="84"/>
  <c r="AB580" i="84"/>
  <c r="AC580" i="84"/>
  <c r="AD580" i="84"/>
  <c r="AF580" i="84"/>
  <c r="AG580" i="84"/>
  <c r="AH580" i="84"/>
  <c r="AI580" i="84"/>
  <c r="AJ580" i="84"/>
  <c r="R581" i="84"/>
  <c r="T581" i="84"/>
  <c r="U581" i="84"/>
  <c r="W581" i="84"/>
  <c r="X581" i="84"/>
  <c r="Y581" i="84"/>
  <c r="Z581" i="84"/>
  <c r="AA581" i="84"/>
  <c r="AB581" i="84"/>
  <c r="AC581" i="84"/>
  <c r="AD581" i="84"/>
  <c r="AF581" i="84"/>
  <c r="AG581" i="84"/>
  <c r="AH581" i="84"/>
  <c r="AI581" i="84"/>
  <c r="AJ581" i="84"/>
  <c r="R582" i="84"/>
  <c r="T582" i="84"/>
  <c r="U582" i="84"/>
  <c r="W582" i="84"/>
  <c r="X582" i="84"/>
  <c r="Y582" i="84"/>
  <c r="Z582" i="84"/>
  <c r="AA582" i="84"/>
  <c r="AB582" i="84"/>
  <c r="AC582" i="84"/>
  <c r="AD582" i="84"/>
  <c r="AF582" i="84"/>
  <c r="AG582" i="84"/>
  <c r="AH582" i="84"/>
  <c r="AI582" i="84"/>
  <c r="AJ582" i="84"/>
  <c r="R583" i="84"/>
  <c r="T583" i="84"/>
  <c r="U583" i="84"/>
  <c r="W583" i="84"/>
  <c r="X583" i="84"/>
  <c r="Y583" i="84"/>
  <c r="Z583" i="84"/>
  <c r="AA583" i="84"/>
  <c r="AB583" i="84"/>
  <c r="AC583" i="84"/>
  <c r="AD583" i="84"/>
  <c r="AF583" i="84"/>
  <c r="AG583" i="84"/>
  <c r="AH583" i="84"/>
  <c r="AI583" i="84"/>
  <c r="AJ583" i="84"/>
  <c r="R584" i="84"/>
  <c r="T584" i="84"/>
  <c r="U584" i="84"/>
  <c r="W584" i="84"/>
  <c r="X584" i="84"/>
  <c r="Y584" i="84"/>
  <c r="Z584" i="84"/>
  <c r="AA584" i="84"/>
  <c r="AB584" i="84"/>
  <c r="AC584" i="84"/>
  <c r="AD584" i="84"/>
  <c r="AF584" i="84"/>
  <c r="AG584" i="84"/>
  <c r="AH584" i="84"/>
  <c r="AI584" i="84"/>
  <c r="AJ584" i="84"/>
  <c r="R585" i="84"/>
  <c r="T585" i="84"/>
  <c r="U585" i="84"/>
  <c r="W585" i="84"/>
  <c r="X585" i="84"/>
  <c r="Y585" i="84"/>
  <c r="Z585" i="84"/>
  <c r="AA585" i="84"/>
  <c r="AB585" i="84"/>
  <c r="AC585" i="84"/>
  <c r="AD585" i="84"/>
  <c r="AF585" i="84"/>
  <c r="AG585" i="84"/>
  <c r="AH585" i="84"/>
  <c r="AI585" i="84"/>
  <c r="AJ585" i="84"/>
  <c r="R586" i="84"/>
  <c r="T586" i="84"/>
  <c r="U586" i="84"/>
  <c r="W586" i="84"/>
  <c r="X586" i="84"/>
  <c r="Y586" i="84"/>
  <c r="Z586" i="84"/>
  <c r="AA586" i="84"/>
  <c r="AB586" i="84"/>
  <c r="AC586" i="84"/>
  <c r="AD586" i="84"/>
  <c r="AF586" i="84"/>
  <c r="AG586" i="84"/>
  <c r="AH586" i="84"/>
  <c r="AI586" i="84"/>
  <c r="AJ586" i="84"/>
  <c r="R587" i="84"/>
  <c r="T587" i="84"/>
  <c r="U587" i="84"/>
  <c r="W587" i="84"/>
  <c r="X587" i="84"/>
  <c r="Y587" i="84"/>
  <c r="Z587" i="84"/>
  <c r="AA587" i="84"/>
  <c r="AB587" i="84"/>
  <c r="AC587" i="84"/>
  <c r="AD587" i="84"/>
  <c r="AF587" i="84"/>
  <c r="AG587" i="84"/>
  <c r="AH587" i="84"/>
  <c r="AI587" i="84"/>
  <c r="AJ587" i="84"/>
  <c r="R588" i="84"/>
  <c r="T588" i="84"/>
  <c r="U588" i="84"/>
  <c r="W588" i="84"/>
  <c r="X588" i="84"/>
  <c r="Y588" i="84"/>
  <c r="Z588" i="84"/>
  <c r="AA588" i="84"/>
  <c r="AB588" i="84"/>
  <c r="AC588" i="84"/>
  <c r="AD588" i="84"/>
  <c r="AF588" i="84"/>
  <c r="AG588" i="84"/>
  <c r="AH588" i="84"/>
  <c r="AI588" i="84"/>
  <c r="AJ588" i="84"/>
  <c r="R589" i="84"/>
  <c r="T589" i="84"/>
  <c r="U589" i="84"/>
  <c r="W589" i="84"/>
  <c r="X589" i="84"/>
  <c r="Y589" i="84"/>
  <c r="Z589" i="84"/>
  <c r="AA589" i="84"/>
  <c r="AB589" i="84"/>
  <c r="AC589" i="84"/>
  <c r="AD589" i="84"/>
  <c r="AF589" i="84"/>
  <c r="AG589" i="84"/>
  <c r="AH589" i="84"/>
  <c r="AI589" i="84"/>
  <c r="AJ589" i="84"/>
  <c r="B590" i="84"/>
  <c r="R590" i="84" s="1"/>
  <c r="T590" i="84"/>
  <c r="U590" i="84"/>
  <c r="W590" i="84"/>
  <c r="X590" i="84"/>
  <c r="Y590" i="84"/>
  <c r="Z590" i="84"/>
  <c r="AA590" i="84"/>
  <c r="AB590" i="84"/>
  <c r="AC590" i="84"/>
  <c r="AD590" i="84"/>
  <c r="AF590" i="84"/>
  <c r="AG590" i="84"/>
  <c r="AH590" i="84"/>
  <c r="AI590" i="84"/>
  <c r="AJ590" i="84"/>
  <c r="R591" i="84"/>
  <c r="T591" i="84"/>
  <c r="U591" i="84"/>
  <c r="W591" i="84"/>
  <c r="X591" i="84"/>
  <c r="Y591" i="84"/>
  <c r="Z591" i="84"/>
  <c r="AA591" i="84"/>
  <c r="AB591" i="84"/>
  <c r="AC591" i="84"/>
  <c r="AD591" i="84"/>
  <c r="AF591" i="84"/>
  <c r="AG591" i="84"/>
  <c r="AH591" i="84"/>
  <c r="AI591" i="84"/>
  <c r="AJ591" i="84"/>
  <c r="R592" i="84"/>
  <c r="T592" i="84"/>
  <c r="U592" i="84"/>
  <c r="W592" i="84"/>
  <c r="X592" i="84"/>
  <c r="Y592" i="84"/>
  <c r="Z592" i="84"/>
  <c r="AA592" i="84"/>
  <c r="AB592" i="84"/>
  <c r="AC592" i="84"/>
  <c r="AD592" i="84"/>
  <c r="AF592" i="84"/>
  <c r="AG592" i="84"/>
  <c r="AH592" i="84"/>
  <c r="AI592" i="84"/>
  <c r="AJ592" i="84"/>
  <c r="R593" i="84"/>
  <c r="T593" i="84"/>
  <c r="U593" i="84"/>
  <c r="W593" i="84"/>
  <c r="X593" i="84"/>
  <c r="Y593" i="84"/>
  <c r="Z593" i="84"/>
  <c r="AA593" i="84"/>
  <c r="AB593" i="84"/>
  <c r="AC593" i="84"/>
  <c r="AD593" i="84"/>
  <c r="AF593" i="84"/>
  <c r="AG593" i="84"/>
  <c r="AH593" i="84"/>
  <c r="AI593" i="84"/>
  <c r="AJ593" i="84"/>
  <c r="R594" i="84"/>
  <c r="T594" i="84"/>
  <c r="U594" i="84"/>
  <c r="W594" i="84"/>
  <c r="X594" i="84"/>
  <c r="Y594" i="84"/>
  <c r="Z594" i="84"/>
  <c r="AA594" i="84"/>
  <c r="AB594" i="84"/>
  <c r="AC594" i="84"/>
  <c r="AD594" i="84"/>
  <c r="AF594" i="84"/>
  <c r="AG594" i="84"/>
  <c r="AH594" i="84"/>
  <c r="AI594" i="84"/>
  <c r="AJ594" i="84"/>
  <c r="R595" i="84"/>
  <c r="T595" i="84"/>
  <c r="U595" i="84"/>
  <c r="W595" i="84"/>
  <c r="X595" i="84"/>
  <c r="Y595" i="84"/>
  <c r="Z595" i="84"/>
  <c r="AA595" i="84"/>
  <c r="AB595" i="84"/>
  <c r="AC595" i="84"/>
  <c r="AD595" i="84"/>
  <c r="AF595" i="84"/>
  <c r="AG595" i="84"/>
  <c r="AH595" i="84"/>
  <c r="AI595" i="84"/>
  <c r="AJ595" i="84"/>
  <c r="R596" i="84"/>
  <c r="T596" i="84"/>
  <c r="W596" i="84"/>
  <c r="X596" i="84"/>
  <c r="Y596" i="84"/>
  <c r="Z596" i="84"/>
  <c r="AA596" i="84"/>
  <c r="AB596" i="84"/>
  <c r="AC596" i="84"/>
  <c r="AD596" i="84"/>
  <c r="AF596" i="84"/>
  <c r="AG596" i="84"/>
  <c r="AH596" i="84"/>
  <c r="AI596" i="84"/>
  <c r="AJ596" i="84"/>
  <c r="B597" i="84"/>
  <c r="R597" i="84" s="1"/>
  <c r="T597" i="84"/>
  <c r="U597" i="84"/>
  <c r="W597" i="84"/>
  <c r="X597" i="84"/>
  <c r="Y597" i="84"/>
  <c r="Z597" i="84"/>
  <c r="AA597" i="84"/>
  <c r="AB597" i="84"/>
  <c r="AC597" i="84"/>
  <c r="AD597" i="84"/>
  <c r="AF597" i="84"/>
  <c r="AG597" i="84"/>
  <c r="AH597" i="84"/>
  <c r="AI597" i="84"/>
  <c r="AJ597" i="84"/>
  <c r="R598" i="84"/>
  <c r="T598" i="84"/>
  <c r="U598" i="84"/>
  <c r="W598" i="84"/>
  <c r="X598" i="84"/>
  <c r="Y598" i="84"/>
  <c r="Z598" i="84"/>
  <c r="AA598" i="84"/>
  <c r="AB598" i="84"/>
  <c r="AC598" i="84"/>
  <c r="AD598" i="84"/>
  <c r="AF598" i="84"/>
  <c r="AG598" i="84"/>
  <c r="AH598" i="84"/>
  <c r="AI598" i="84"/>
  <c r="AJ598" i="84"/>
  <c r="R599" i="84"/>
  <c r="T599" i="84"/>
  <c r="U599" i="84"/>
  <c r="W599" i="84"/>
  <c r="X599" i="84"/>
  <c r="Y599" i="84"/>
  <c r="Z599" i="84"/>
  <c r="AA599" i="84"/>
  <c r="AB599" i="84"/>
  <c r="AC599" i="84"/>
  <c r="AD599" i="84"/>
  <c r="AF599" i="84"/>
  <c r="AG599" i="84"/>
  <c r="AH599" i="84"/>
  <c r="AI599" i="84"/>
  <c r="AJ599" i="84"/>
  <c r="R600" i="84"/>
  <c r="T600" i="84"/>
  <c r="U600" i="84"/>
  <c r="W600" i="84"/>
  <c r="X600" i="84"/>
  <c r="Y600" i="84"/>
  <c r="Z600" i="84"/>
  <c r="AA600" i="84"/>
  <c r="AB600" i="84"/>
  <c r="AC600" i="84"/>
  <c r="AD600" i="84"/>
  <c r="AF600" i="84"/>
  <c r="AG600" i="84"/>
  <c r="AH600" i="84"/>
  <c r="AI600" i="84"/>
  <c r="AJ600" i="84"/>
  <c r="R601" i="84"/>
  <c r="T601" i="84"/>
  <c r="U601" i="84"/>
  <c r="W601" i="84"/>
  <c r="X601" i="84"/>
  <c r="Y601" i="84"/>
  <c r="Z601" i="84"/>
  <c r="AA601" i="84"/>
  <c r="AB601" i="84"/>
  <c r="AC601" i="84"/>
  <c r="AD601" i="84"/>
  <c r="AF601" i="84"/>
  <c r="AG601" i="84"/>
  <c r="AH601" i="84"/>
  <c r="AI601" i="84"/>
  <c r="AJ601" i="84"/>
  <c r="R602" i="84"/>
  <c r="T602" i="84"/>
  <c r="U602" i="84"/>
  <c r="W602" i="84"/>
  <c r="X602" i="84"/>
  <c r="Y602" i="84"/>
  <c r="Z602" i="84"/>
  <c r="AA602" i="84"/>
  <c r="AB602" i="84"/>
  <c r="AC602" i="84"/>
  <c r="AD602" i="84"/>
  <c r="AF602" i="84"/>
  <c r="AG602" i="84"/>
  <c r="AH602" i="84"/>
  <c r="AI602" i="84"/>
  <c r="AJ602" i="84"/>
  <c r="R603" i="84"/>
  <c r="T603" i="84"/>
  <c r="U603" i="84"/>
  <c r="W603" i="84"/>
  <c r="X603" i="84"/>
  <c r="Y603" i="84"/>
  <c r="Z603" i="84"/>
  <c r="AA603" i="84"/>
  <c r="AB603" i="84"/>
  <c r="AC603" i="84"/>
  <c r="AD603" i="84"/>
  <c r="AF603" i="84"/>
  <c r="AG603" i="84"/>
  <c r="AH603" i="84"/>
  <c r="AI603" i="84"/>
  <c r="AJ603" i="84"/>
  <c r="R604" i="84"/>
  <c r="T604" i="84"/>
  <c r="U604" i="84"/>
  <c r="W604" i="84"/>
  <c r="X604" i="84"/>
  <c r="Y604" i="84"/>
  <c r="Z604" i="84"/>
  <c r="AA604" i="84"/>
  <c r="AB604" i="84"/>
  <c r="AC604" i="84"/>
  <c r="AD604" i="84"/>
  <c r="AF604" i="84"/>
  <c r="AG604" i="84"/>
  <c r="AH604" i="84"/>
  <c r="AI604" i="84"/>
  <c r="AJ604" i="84"/>
  <c r="R605" i="84"/>
  <c r="T605" i="84"/>
  <c r="U605" i="84"/>
  <c r="W605" i="84"/>
  <c r="X605" i="84"/>
  <c r="Y605" i="84"/>
  <c r="Z605" i="84"/>
  <c r="AA605" i="84"/>
  <c r="AB605" i="84"/>
  <c r="AC605" i="84"/>
  <c r="AD605" i="84"/>
  <c r="AF605" i="84"/>
  <c r="AG605" i="84"/>
  <c r="AH605" i="84"/>
  <c r="AI605" i="84"/>
  <c r="AJ605" i="84"/>
  <c r="R606" i="84"/>
  <c r="T606" i="84"/>
  <c r="U606" i="84"/>
  <c r="W606" i="84"/>
  <c r="X606" i="84"/>
  <c r="Y606" i="84"/>
  <c r="Z606" i="84"/>
  <c r="AA606" i="84"/>
  <c r="AB606" i="84"/>
  <c r="AC606" i="84"/>
  <c r="AD606" i="84"/>
  <c r="AF606" i="84"/>
  <c r="AG606" i="84"/>
  <c r="AH606" i="84"/>
  <c r="AI606" i="84"/>
  <c r="AJ606" i="84"/>
  <c r="R607" i="84"/>
  <c r="T607" i="84"/>
  <c r="U607" i="84"/>
  <c r="W607" i="84"/>
  <c r="X607" i="84"/>
  <c r="Y607" i="84"/>
  <c r="Z607" i="84"/>
  <c r="AA607" i="84"/>
  <c r="AB607" i="84"/>
  <c r="AC607" i="84"/>
  <c r="AD607" i="84"/>
  <c r="AF607" i="84"/>
  <c r="AG607" i="84"/>
  <c r="AH607" i="84"/>
  <c r="AI607" i="84"/>
  <c r="AJ607" i="84"/>
  <c r="B608" i="84"/>
  <c r="R608" i="84" s="1"/>
  <c r="T608" i="84"/>
  <c r="U608" i="84"/>
  <c r="W608" i="84"/>
  <c r="X608" i="84"/>
  <c r="Y608" i="84"/>
  <c r="Z608" i="84"/>
  <c r="AA608" i="84"/>
  <c r="AB608" i="84"/>
  <c r="AC608" i="84"/>
  <c r="AD608" i="84"/>
  <c r="AF608" i="84"/>
  <c r="AG608" i="84"/>
  <c r="AH608" i="84"/>
  <c r="AI608" i="84"/>
  <c r="AJ608" i="84"/>
  <c r="R609" i="84"/>
  <c r="T609" i="84"/>
  <c r="U609" i="84"/>
  <c r="W609" i="84"/>
  <c r="X609" i="84"/>
  <c r="Y609" i="84"/>
  <c r="Z609" i="84"/>
  <c r="AA609" i="84"/>
  <c r="AB609" i="84"/>
  <c r="AC609" i="84"/>
  <c r="AD609" i="84"/>
  <c r="AF609" i="84"/>
  <c r="AG609" i="84"/>
  <c r="AH609" i="84"/>
  <c r="AI609" i="84"/>
  <c r="AJ609" i="84"/>
  <c r="R610" i="84"/>
  <c r="T610" i="84"/>
  <c r="U610" i="84"/>
  <c r="W610" i="84"/>
  <c r="X610" i="84"/>
  <c r="Y610" i="84"/>
  <c r="Z610" i="84"/>
  <c r="AA610" i="84"/>
  <c r="AB610" i="84"/>
  <c r="AC610" i="84"/>
  <c r="AD610" i="84"/>
  <c r="AF610" i="84"/>
  <c r="AG610" i="84"/>
  <c r="AH610" i="84"/>
  <c r="AI610" i="84"/>
  <c r="AJ610" i="84"/>
  <c r="R611" i="84"/>
  <c r="T611" i="84"/>
  <c r="U611" i="84"/>
  <c r="W611" i="84"/>
  <c r="X611" i="84"/>
  <c r="Y611" i="84"/>
  <c r="Z611" i="84"/>
  <c r="AA611" i="84"/>
  <c r="AB611" i="84"/>
  <c r="AC611" i="84"/>
  <c r="AD611" i="84"/>
  <c r="AF611" i="84"/>
  <c r="AG611" i="84"/>
  <c r="AH611" i="84"/>
  <c r="AI611" i="84"/>
  <c r="AJ611" i="84"/>
  <c r="R612" i="84"/>
  <c r="T612" i="84"/>
  <c r="U612" i="84"/>
  <c r="W612" i="84"/>
  <c r="X612" i="84"/>
  <c r="Y612" i="84"/>
  <c r="Z612" i="84"/>
  <c r="AA612" i="84"/>
  <c r="AB612" i="84"/>
  <c r="AC612" i="84"/>
  <c r="AD612" i="84"/>
  <c r="AF612" i="84"/>
  <c r="AG612" i="84"/>
  <c r="AH612" i="84"/>
  <c r="AI612" i="84"/>
  <c r="AJ612" i="84"/>
  <c r="R613" i="84"/>
  <c r="T613" i="84"/>
  <c r="U613" i="84"/>
  <c r="W613" i="84"/>
  <c r="X613" i="84"/>
  <c r="Y613" i="84"/>
  <c r="Z613" i="84"/>
  <c r="AA613" i="84"/>
  <c r="AB613" i="84"/>
  <c r="AC613" i="84"/>
  <c r="AD613" i="84"/>
  <c r="AF613" i="84"/>
  <c r="AG613" i="84"/>
  <c r="AH613" i="84"/>
  <c r="AI613" i="84"/>
  <c r="AJ613" i="84"/>
  <c r="R614" i="84"/>
  <c r="T614" i="84"/>
  <c r="W614" i="84"/>
  <c r="X614" i="84"/>
  <c r="Y614" i="84"/>
  <c r="Z614" i="84"/>
  <c r="AA614" i="84"/>
  <c r="AB614" i="84"/>
  <c r="AC614" i="84"/>
  <c r="AD614" i="84"/>
  <c r="AF614" i="84"/>
  <c r="AG614" i="84"/>
  <c r="AH614" i="84"/>
  <c r="AI614" i="84"/>
  <c r="AJ614" i="84"/>
  <c r="B615" i="84"/>
  <c r="R615" i="84" s="1"/>
  <c r="T615" i="84"/>
  <c r="W615" i="84"/>
  <c r="X615" i="84"/>
  <c r="Y615" i="84"/>
  <c r="Z615" i="84"/>
  <c r="AA615" i="84"/>
  <c r="AB615" i="84"/>
  <c r="AC615" i="84"/>
  <c r="AD615" i="84"/>
  <c r="AF615" i="84"/>
  <c r="AG615" i="84"/>
  <c r="AH615" i="84"/>
  <c r="AI615" i="84"/>
  <c r="AJ615" i="84"/>
  <c r="R616" i="84"/>
  <c r="T616" i="84"/>
  <c r="U616" i="84"/>
  <c r="W616" i="84"/>
  <c r="X616" i="84"/>
  <c r="Y616" i="84"/>
  <c r="Z616" i="84"/>
  <c r="AA616" i="84"/>
  <c r="AB616" i="84"/>
  <c r="AC616" i="84"/>
  <c r="AD616" i="84"/>
  <c r="AF616" i="84"/>
  <c r="AG616" i="84"/>
  <c r="AH616" i="84"/>
  <c r="AI616" i="84"/>
  <c r="AJ616" i="84"/>
  <c r="R617" i="84"/>
  <c r="T617" i="84"/>
  <c r="U617" i="84"/>
  <c r="W617" i="84"/>
  <c r="X617" i="84"/>
  <c r="Y617" i="84"/>
  <c r="Z617" i="84"/>
  <c r="AA617" i="84"/>
  <c r="AB617" i="84"/>
  <c r="AC617" i="84"/>
  <c r="AD617" i="84"/>
  <c r="AF617" i="84"/>
  <c r="AG617" i="84"/>
  <c r="AH617" i="84"/>
  <c r="AI617" i="84"/>
  <c r="AJ617" i="84"/>
  <c r="R618" i="84"/>
  <c r="T618" i="84"/>
  <c r="U618" i="84"/>
  <c r="W618" i="84"/>
  <c r="X618" i="84"/>
  <c r="Y618" i="84"/>
  <c r="Z618" i="84"/>
  <c r="AA618" i="84"/>
  <c r="AB618" i="84"/>
  <c r="AC618" i="84"/>
  <c r="AD618" i="84"/>
  <c r="AF618" i="84"/>
  <c r="AG618" i="84"/>
  <c r="AH618" i="84"/>
  <c r="AI618" i="84"/>
  <c r="AJ618" i="84"/>
  <c r="R619" i="84"/>
  <c r="T619" i="84"/>
  <c r="U619" i="84"/>
  <c r="W619" i="84"/>
  <c r="X619" i="84"/>
  <c r="Y619" i="84"/>
  <c r="Z619" i="84"/>
  <c r="AA619" i="84"/>
  <c r="AB619" i="84"/>
  <c r="AC619" i="84"/>
  <c r="AD619" i="84"/>
  <c r="AF619" i="84"/>
  <c r="AG619" i="84"/>
  <c r="AH619" i="84"/>
  <c r="AI619" i="84"/>
  <c r="AJ619" i="84"/>
  <c r="R620" i="84"/>
  <c r="T620" i="84"/>
  <c r="U620" i="84"/>
  <c r="W620" i="84"/>
  <c r="X620" i="84"/>
  <c r="Y620" i="84"/>
  <c r="Z620" i="84"/>
  <c r="AA620" i="84"/>
  <c r="AB620" i="84"/>
  <c r="AC620" i="84"/>
  <c r="AD620" i="84"/>
  <c r="AF620" i="84"/>
  <c r="AG620" i="84"/>
  <c r="AH620" i="84"/>
  <c r="AI620" i="84"/>
  <c r="AJ620" i="84"/>
  <c r="R621" i="84"/>
  <c r="T621" i="84"/>
  <c r="U621" i="84"/>
  <c r="W621" i="84"/>
  <c r="X621" i="84"/>
  <c r="Y621" i="84"/>
  <c r="Z621" i="84"/>
  <c r="AA621" i="84"/>
  <c r="AB621" i="84"/>
  <c r="AC621" i="84"/>
  <c r="AD621" i="84"/>
  <c r="AF621" i="84"/>
  <c r="AG621" i="84"/>
  <c r="AH621" i="84"/>
  <c r="AI621" i="84"/>
  <c r="AJ621" i="84"/>
  <c r="R622" i="84"/>
  <c r="T622" i="84"/>
  <c r="U622" i="84"/>
  <c r="W622" i="84"/>
  <c r="X622" i="84"/>
  <c r="Y622" i="84"/>
  <c r="Z622" i="84"/>
  <c r="AA622" i="84"/>
  <c r="AB622" i="84"/>
  <c r="AC622" i="84"/>
  <c r="AD622" i="84"/>
  <c r="AF622" i="84"/>
  <c r="AG622" i="84"/>
  <c r="AH622" i="84"/>
  <c r="AI622" i="84"/>
  <c r="AJ622" i="84"/>
  <c r="R623" i="84"/>
  <c r="T623" i="84"/>
  <c r="U623" i="84"/>
  <c r="W623" i="84"/>
  <c r="X623" i="84"/>
  <c r="Y623" i="84"/>
  <c r="Z623" i="84"/>
  <c r="AA623" i="84"/>
  <c r="AB623" i="84"/>
  <c r="AC623" i="84"/>
  <c r="AD623" i="84"/>
  <c r="AF623" i="84"/>
  <c r="AG623" i="84"/>
  <c r="AH623" i="84"/>
  <c r="AI623" i="84"/>
  <c r="AJ623" i="84"/>
  <c r="R624" i="84"/>
  <c r="T624" i="84"/>
  <c r="U624" i="84"/>
  <c r="W624" i="84"/>
  <c r="X624" i="84"/>
  <c r="Y624" i="84"/>
  <c r="Z624" i="84"/>
  <c r="AA624" i="84"/>
  <c r="AB624" i="84"/>
  <c r="AC624" i="84"/>
  <c r="AD624" i="84"/>
  <c r="AF624" i="84"/>
  <c r="AG624" i="84"/>
  <c r="AH624" i="84"/>
  <c r="AI624" i="84"/>
  <c r="AJ624" i="84"/>
  <c r="R625" i="84"/>
  <c r="T625" i="84"/>
  <c r="U625" i="84"/>
  <c r="W625" i="84"/>
  <c r="X625" i="84"/>
  <c r="Y625" i="84"/>
  <c r="Z625" i="84"/>
  <c r="AA625" i="84"/>
  <c r="AB625" i="84"/>
  <c r="AC625" i="84"/>
  <c r="AD625" i="84"/>
  <c r="AF625" i="84"/>
  <c r="AG625" i="84"/>
  <c r="AH625" i="84"/>
  <c r="AI625" i="84"/>
  <c r="AJ625" i="84"/>
  <c r="B626" i="84"/>
  <c r="R626" i="84" s="1"/>
  <c r="T626" i="84"/>
  <c r="U626" i="84"/>
  <c r="W626" i="84"/>
  <c r="X626" i="84"/>
  <c r="Y626" i="84"/>
  <c r="Z626" i="84"/>
  <c r="AA626" i="84"/>
  <c r="AB626" i="84"/>
  <c r="AC626" i="84"/>
  <c r="AD626" i="84"/>
  <c r="AF626" i="84"/>
  <c r="AG626" i="84"/>
  <c r="AH626" i="84"/>
  <c r="AI626" i="84"/>
  <c r="AJ626" i="84"/>
  <c r="R627" i="84"/>
  <c r="T627" i="84"/>
  <c r="U627" i="84"/>
  <c r="W627" i="84"/>
  <c r="X627" i="84"/>
  <c r="Y627" i="84"/>
  <c r="Z627" i="84"/>
  <c r="AA627" i="84"/>
  <c r="AB627" i="84"/>
  <c r="AC627" i="84"/>
  <c r="AD627" i="84"/>
  <c r="AF627" i="84"/>
  <c r="AG627" i="84"/>
  <c r="AH627" i="84"/>
  <c r="AI627" i="84"/>
  <c r="AJ627" i="84"/>
  <c r="R628" i="84"/>
  <c r="T628" i="84"/>
  <c r="U628" i="84"/>
  <c r="W628" i="84"/>
  <c r="X628" i="84"/>
  <c r="Y628" i="84"/>
  <c r="Z628" i="84"/>
  <c r="AA628" i="84"/>
  <c r="AB628" i="84"/>
  <c r="AC628" i="84"/>
  <c r="AD628" i="84"/>
  <c r="AF628" i="84"/>
  <c r="AG628" i="84"/>
  <c r="AH628" i="84"/>
  <c r="AI628" i="84"/>
  <c r="AJ628" i="84"/>
  <c r="R629" i="84"/>
  <c r="T629" i="84"/>
  <c r="U629" i="84"/>
  <c r="W629" i="84"/>
  <c r="X629" i="84"/>
  <c r="Y629" i="84"/>
  <c r="Z629" i="84"/>
  <c r="AA629" i="84"/>
  <c r="AB629" i="84"/>
  <c r="AC629" i="84"/>
  <c r="AD629" i="84"/>
  <c r="AF629" i="84"/>
  <c r="AG629" i="84"/>
  <c r="AH629" i="84"/>
  <c r="AI629" i="84"/>
  <c r="AJ629" i="84"/>
  <c r="R630" i="84"/>
  <c r="T630" i="84"/>
  <c r="U630" i="84"/>
  <c r="W630" i="84"/>
  <c r="X630" i="84"/>
  <c r="Y630" i="84"/>
  <c r="Z630" i="84"/>
  <c r="AA630" i="84"/>
  <c r="AB630" i="84"/>
  <c r="AC630" i="84"/>
  <c r="AD630" i="84"/>
  <c r="AF630" i="84"/>
  <c r="AG630" i="84"/>
  <c r="AH630" i="84"/>
  <c r="AI630" i="84"/>
  <c r="AJ630" i="84"/>
  <c r="R631" i="84"/>
  <c r="T631" i="84"/>
  <c r="U631" i="84"/>
  <c r="W631" i="84"/>
  <c r="X631" i="84"/>
  <c r="Y631" i="84"/>
  <c r="Z631" i="84"/>
  <c r="AA631" i="84"/>
  <c r="AB631" i="84"/>
  <c r="AC631" i="84"/>
  <c r="AD631" i="84"/>
  <c r="AF631" i="84"/>
  <c r="AG631" i="84"/>
  <c r="AH631" i="84"/>
  <c r="AI631" i="84"/>
  <c r="AJ631" i="84"/>
  <c r="R632" i="84"/>
  <c r="T632" i="84"/>
  <c r="W632" i="84"/>
  <c r="X632" i="84"/>
  <c r="Y632" i="84"/>
  <c r="Z632" i="84"/>
  <c r="AA632" i="84"/>
  <c r="AB632" i="84"/>
  <c r="AC632" i="84"/>
  <c r="AD632" i="84"/>
  <c r="AF632" i="84"/>
  <c r="AG632" i="84"/>
  <c r="AH632" i="84"/>
  <c r="AI632" i="84"/>
  <c r="AJ632" i="84"/>
  <c r="B633" i="84"/>
  <c r="R633" i="84" s="1"/>
  <c r="T633" i="84"/>
  <c r="W633" i="84"/>
  <c r="X633" i="84"/>
  <c r="Y633" i="84"/>
  <c r="Z633" i="84"/>
  <c r="AA633" i="84"/>
  <c r="AB633" i="84"/>
  <c r="AC633" i="84"/>
  <c r="AD633" i="84"/>
  <c r="AF633" i="84"/>
  <c r="AG633" i="84"/>
  <c r="AH633" i="84"/>
  <c r="AI633" i="84"/>
  <c r="AJ633" i="84"/>
  <c r="R634" i="84"/>
  <c r="T634" i="84"/>
  <c r="U634" i="84"/>
  <c r="W634" i="84"/>
  <c r="X634" i="84"/>
  <c r="Y634" i="84"/>
  <c r="Z634" i="84"/>
  <c r="AA634" i="84"/>
  <c r="AB634" i="84"/>
  <c r="AC634" i="84"/>
  <c r="AD634" i="84"/>
  <c r="AF634" i="84"/>
  <c r="AG634" i="84"/>
  <c r="AH634" i="84"/>
  <c r="AI634" i="84"/>
  <c r="AJ634" i="84"/>
  <c r="R635" i="84"/>
  <c r="T635" i="84"/>
  <c r="U635" i="84"/>
  <c r="W635" i="84"/>
  <c r="X635" i="84"/>
  <c r="Y635" i="84"/>
  <c r="Z635" i="84"/>
  <c r="AA635" i="84"/>
  <c r="AB635" i="84"/>
  <c r="AC635" i="84"/>
  <c r="AD635" i="84"/>
  <c r="AF635" i="84"/>
  <c r="AG635" i="84"/>
  <c r="AH635" i="84"/>
  <c r="AI635" i="84"/>
  <c r="AJ635" i="84"/>
  <c r="B636" i="84"/>
  <c r="R636" i="84" s="1"/>
  <c r="T636" i="84"/>
  <c r="U636" i="84"/>
  <c r="W636" i="84"/>
  <c r="X636" i="84"/>
  <c r="Y636" i="84"/>
  <c r="Z636" i="84"/>
  <c r="AA636" i="84"/>
  <c r="AB636" i="84"/>
  <c r="AC636" i="84"/>
  <c r="AD636" i="84"/>
  <c r="AF636" i="84"/>
  <c r="AG636" i="84"/>
  <c r="AH636" i="84"/>
  <c r="AI636" i="84"/>
  <c r="AJ636" i="84"/>
  <c r="R637" i="84"/>
  <c r="T637" i="84"/>
  <c r="U637" i="84"/>
  <c r="W637" i="84"/>
  <c r="X637" i="84"/>
  <c r="Y637" i="84"/>
  <c r="Z637" i="84"/>
  <c r="AA637" i="84"/>
  <c r="AB637" i="84"/>
  <c r="AC637" i="84"/>
  <c r="AD637" i="84"/>
  <c r="AF637" i="84"/>
  <c r="AG637" i="84"/>
  <c r="AH637" i="84"/>
  <c r="AI637" i="84"/>
  <c r="AJ637" i="84"/>
  <c r="R638" i="84"/>
  <c r="T638" i="84"/>
  <c r="U638" i="84"/>
  <c r="W638" i="84"/>
  <c r="X638" i="84"/>
  <c r="Y638" i="84"/>
  <c r="Z638" i="84"/>
  <c r="AA638" i="84"/>
  <c r="AB638" i="84"/>
  <c r="AC638" i="84"/>
  <c r="AD638" i="84"/>
  <c r="AF638" i="84"/>
  <c r="AG638" i="84"/>
  <c r="AH638" i="84"/>
  <c r="AI638" i="84"/>
  <c r="AJ638" i="84"/>
  <c r="R639" i="84"/>
  <c r="T639" i="84"/>
  <c r="U639" i="84"/>
  <c r="W639" i="84"/>
  <c r="X639" i="84"/>
  <c r="Y639" i="84"/>
  <c r="Z639" i="84"/>
  <c r="AA639" i="84"/>
  <c r="AB639" i="84"/>
  <c r="AC639" i="84"/>
  <c r="AD639" i="84"/>
  <c r="AF639" i="84"/>
  <c r="AG639" i="84"/>
  <c r="AH639" i="84"/>
  <c r="AI639" i="84"/>
  <c r="AJ639" i="84"/>
  <c r="R640" i="84"/>
  <c r="T640" i="84"/>
  <c r="U640" i="84"/>
  <c r="W640" i="84"/>
  <c r="X640" i="84"/>
  <c r="Y640" i="84"/>
  <c r="Z640" i="84"/>
  <c r="AA640" i="84"/>
  <c r="AB640" i="84"/>
  <c r="AC640" i="84"/>
  <c r="AD640" i="84"/>
  <c r="AF640" i="84"/>
  <c r="AG640" i="84"/>
  <c r="AH640" i="84"/>
  <c r="AI640" i="84"/>
  <c r="AJ640" i="84"/>
  <c r="R641" i="84"/>
  <c r="T641" i="84"/>
  <c r="U641" i="84"/>
  <c r="W641" i="84"/>
  <c r="X641" i="84"/>
  <c r="Y641" i="84"/>
  <c r="Z641" i="84"/>
  <c r="AA641" i="84"/>
  <c r="AB641" i="84"/>
  <c r="AC641" i="84"/>
  <c r="AD641" i="84"/>
  <c r="AF641" i="84"/>
  <c r="AG641" i="84"/>
  <c r="AH641" i="84"/>
  <c r="AI641" i="84"/>
  <c r="AJ641" i="84"/>
  <c r="R642" i="84"/>
  <c r="T642" i="84"/>
  <c r="U642" i="84"/>
  <c r="W642" i="84"/>
  <c r="X642" i="84"/>
  <c r="Y642" i="84"/>
  <c r="Z642" i="84"/>
  <c r="AA642" i="84"/>
  <c r="AB642" i="84"/>
  <c r="AC642" i="84"/>
  <c r="AD642" i="84"/>
  <c r="AF642" i="84"/>
  <c r="AG642" i="84"/>
  <c r="AH642" i="84"/>
  <c r="AI642" i="84"/>
  <c r="AJ642" i="84"/>
  <c r="R643" i="84"/>
  <c r="T643" i="84"/>
  <c r="U643" i="84"/>
  <c r="W643" i="84"/>
  <c r="X643" i="84"/>
  <c r="Y643" i="84"/>
  <c r="Z643" i="84"/>
  <c r="AA643" i="84"/>
  <c r="AB643" i="84"/>
  <c r="AC643" i="84"/>
  <c r="AD643" i="84"/>
  <c r="AF643" i="84"/>
  <c r="AG643" i="84"/>
  <c r="AH643" i="84"/>
  <c r="AI643" i="84"/>
  <c r="AJ643" i="84"/>
  <c r="B644" i="84"/>
  <c r="R644" i="84" s="1"/>
  <c r="T644" i="84"/>
  <c r="U644" i="84"/>
  <c r="W644" i="84"/>
  <c r="X644" i="84"/>
  <c r="Y644" i="84"/>
  <c r="Z644" i="84"/>
  <c r="AA644" i="84"/>
  <c r="AB644" i="84"/>
  <c r="AC644" i="84"/>
  <c r="AD644" i="84"/>
  <c r="AF644" i="84"/>
  <c r="AG644" i="84"/>
  <c r="AH644" i="84"/>
  <c r="AI644" i="84"/>
  <c r="AJ644" i="84"/>
  <c r="R645" i="84"/>
  <c r="T645" i="84"/>
  <c r="U645" i="84"/>
  <c r="W645" i="84"/>
  <c r="X645" i="84"/>
  <c r="Y645" i="84"/>
  <c r="Z645" i="84"/>
  <c r="AA645" i="84"/>
  <c r="AB645" i="84"/>
  <c r="AC645" i="84"/>
  <c r="AD645" i="84"/>
  <c r="AF645" i="84"/>
  <c r="AG645" i="84"/>
  <c r="AH645" i="84"/>
  <c r="AI645" i="84"/>
  <c r="AJ645" i="84"/>
  <c r="R646" i="84"/>
  <c r="T646" i="84"/>
  <c r="U646" i="84"/>
  <c r="W646" i="84"/>
  <c r="X646" i="84"/>
  <c r="Y646" i="84"/>
  <c r="Z646" i="84"/>
  <c r="AA646" i="84"/>
  <c r="AB646" i="84"/>
  <c r="AC646" i="84"/>
  <c r="AD646" i="84"/>
  <c r="AF646" i="84"/>
  <c r="AG646" i="84"/>
  <c r="AH646" i="84"/>
  <c r="AI646" i="84"/>
  <c r="AJ646" i="84"/>
  <c r="R647" i="84"/>
  <c r="T647" i="84"/>
  <c r="U647" i="84"/>
  <c r="W647" i="84"/>
  <c r="X647" i="84"/>
  <c r="Y647" i="84"/>
  <c r="Z647" i="84"/>
  <c r="AA647" i="84"/>
  <c r="AB647" i="84"/>
  <c r="AC647" i="84"/>
  <c r="AD647" i="84"/>
  <c r="AF647" i="84"/>
  <c r="AG647" i="84"/>
  <c r="AH647" i="84"/>
  <c r="AI647" i="84"/>
  <c r="AJ647" i="84"/>
  <c r="R648" i="84"/>
  <c r="T648" i="84"/>
  <c r="U648" i="84"/>
  <c r="W648" i="84"/>
  <c r="X648" i="84"/>
  <c r="Y648" i="84"/>
  <c r="Z648" i="84"/>
  <c r="AA648" i="84"/>
  <c r="AB648" i="84"/>
  <c r="AC648" i="84"/>
  <c r="AD648" i="84"/>
  <c r="AF648" i="84"/>
  <c r="AG648" i="84"/>
  <c r="AH648" i="84"/>
  <c r="AI648" i="84"/>
  <c r="AJ648" i="84"/>
  <c r="R649" i="84"/>
  <c r="T649" i="84"/>
  <c r="U649" i="84"/>
  <c r="W649" i="84"/>
  <c r="X649" i="84"/>
  <c r="Y649" i="84"/>
  <c r="Z649" i="84"/>
  <c r="AA649" i="84"/>
  <c r="AB649" i="84"/>
  <c r="AC649" i="84"/>
  <c r="AD649" i="84"/>
  <c r="AF649" i="84"/>
  <c r="AG649" i="84"/>
  <c r="AH649" i="84"/>
  <c r="AI649" i="84"/>
  <c r="AJ649" i="84"/>
  <c r="W650" i="84"/>
  <c r="W651" i="84"/>
  <c r="W652" i="84"/>
  <c r="W653" i="84"/>
  <c r="R654" i="84"/>
  <c r="T654" i="84"/>
  <c r="W654" i="84"/>
  <c r="X654" i="84"/>
  <c r="Y654" i="84"/>
  <c r="Z654" i="84"/>
  <c r="AA654" i="84"/>
  <c r="AB654" i="84"/>
  <c r="AC654" i="84"/>
  <c r="AD654" i="84"/>
  <c r="AF654" i="84"/>
  <c r="AG654" i="84"/>
  <c r="AH654" i="84"/>
  <c r="AI654" i="84"/>
  <c r="AJ654" i="84"/>
  <c r="B655" i="84"/>
  <c r="R655" i="84" s="1"/>
  <c r="T655" i="84"/>
  <c r="W655" i="84"/>
  <c r="X655" i="84"/>
  <c r="Y655" i="84"/>
  <c r="Z655" i="84"/>
  <c r="AA655" i="84"/>
  <c r="AB655" i="84"/>
  <c r="AC655" i="84"/>
  <c r="AD655" i="84"/>
  <c r="AF655" i="84"/>
  <c r="AG655" i="84"/>
  <c r="AH655" i="84"/>
  <c r="AI655" i="84"/>
  <c r="AJ655" i="84"/>
  <c r="R656" i="84"/>
  <c r="T656" i="84"/>
  <c r="W656" i="84"/>
  <c r="X656" i="84"/>
  <c r="Y656" i="84"/>
  <c r="Z656" i="84"/>
  <c r="AA656" i="84"/>
  <c r="AB656" i="84"/>
  <c r="AC656" i="84"/>
  <c r="AD656" i="84"/>
  <c r="AF656" i="84"/>
  <c r="AG656" i="84"/>
  <c r="AH656" i="84"/>
  <c r="AI656" i="84"/>
  <c r="AJ656" i="84"/>
  <c r="R657" i="84"/>
  <c r="T657" i="84"/>
  <c r="U657" i="84"/>
  <c r="W657" i="84"/>
  <c r="X657" i="84"/>
  <c r="Y657" i="84"/>
  <c r="Z657" i="84"/>
  <c r="AA657" i="84"/>
  <c r="AB657" i="84"/>
  <c r="AC657" i="84"/>
  <c r="AD657" i="84"/>
  <c r="AF657" i="84"/>
  <c r="AG657" i="84"/>
  <c r="AH657" i="84"/>
  <c r="AI657" i="84"/>
  <c r="AJ657" i="84"/>
  <c r="B658" i="84"/>
  <c r="R658" i="84" s="1"/>
  <c r="T658" i="84"/>
  <c r="U658" i="84"/>
  <c r="W658" i="84"/>
  <c r="X658" i="84"/>
  <c r="Y658" i="84"/>
  <c r="Z658" i="84"/>
  <c r="AA658" i="84"/>
  <c r="AB658" i="84"/>
  <c r="AC658" i="84"/>
  <c r="AD658" i="84"/>
  <c r="AF658" i="84"/>
  <c r="AG658" i="84"/>
  <c r="AH658" i="84"/>
  <c r="AI658" i="84"/>
  <c r="AJ658" i="84"/>
  <c r="R659" i="84"/>
  <c r="T659" i="84"/>
  <c r="U659" i="84"/>
  <c r="W659" i="84"/>
  <c r="X659" i="84"/>
  <c r="Y659" i="84"/>
  <c r="Z659" i="84"/>
  <c r="AA659" i="84"/>
  <c r="AB659" i="84"/>
  <c r="AC659" i="84"/>
  <c r="AD659" i="84"/>
  <c r="AF659" i="84"/>
  <c r="AG659" i="84"/>
  <c r="AH659" i="84"/>
  <c r="AI659" i="84"/>
  <c r="AJ659" i="84"/>
  <c r="R660" i="84"/>
  <c r="T660" i="84"/>
  <c r="U660" i="84"/>
  <c r="W660" i="84"/>
  <c r="X660" i="84"/>
  <c r="Y660" i="84"/>
  <c r="Z660" i="84"/>
  <c r="AA660" i="84"/>
  <c r="AB660" i="84"/>
  <c r="AC660" i="84"/>
  <c r="AD660" i="84"/>
  <c r="AF660" i="84"/>
  <c r="AG660" i="84"/>
  <c r="AH660" i="84"/>
  <c r="AI660" i="84"/>
  <c r="AJ660" i="84"/>
  <c r="R661" i="84"/>
  <c r="T661" i="84"/>
  <c r="U661" i="84"/>
  <c r="W661" i="84"/>
  <c r="X661" i="84"/>
  <c r="Y661" i="84"/>
  <c r="Z661" i="84"/>
  <c r="AA661" i="84"/>
  <c r="AB661" i="84"/>
  <c r="AC661" i="84"/>
  <c r="AD661" i="84"/>
  <c r="AF661" i="84"/>
  <c r="AG661" i="84"/>
  <c r="AH661" i="84"/>
  <c r="AI661" i="84"/>
  <c r="AJ661" i="84"/>
  <c r="R662" i="84"/>
  <c r="T662" i="84"/>
  <c r="U662" i="84"/>
  <c r="W662" i="84"/>
  <c r="X662" i="84"/>
  <c r="Y662" i="84"/>
  <c r="Z662" i="84"/>
  <c r="AA662" i="84"/>
  <c r="AB662" i="84"/>
  <c r="AC662" i="84"/>
  <c r="AD662" i="84"/>
  <c r="AF662" i="84"/>
  <c r="AG662" i="84"/>
  <c r="AH662" i="84"/>
  <c r="AI662" i="84"/>
  <c r="AJ662" i="84"/>
  <c r="R663" i="84"/>
  <c r="T663" i="84"/>
  <c r="U663" i="84"/>
  <c r="W663" i="84"/>
  <c r="X663" i="84"/>
  <c r="Y663" i="84"/>
  <c r="Z663" i="84"/>
  <c r="AA663" i="84"/>
  <c r="AB663" i="84"/>
  <c r="AC663" i="84"/>
  <c r="AD663" i="84"/>
  <c r="AF663" i="84"/>
  <c r="AG663" i="84"/>
  <c r="AH663" i="84"/>
  <c r="AI663" i="84"/>
  <c r="AJ663" i="84"/>
  <c r="R664" i="84"/>
  <c r="T664" i="84"/>
  <c r="U664" i="84"/>
  <c r="W664" i="84"/>
  <c r="X664" i="84"/>
  <c r="Y664" i="84"/>
  <c r="Z664" i="84"/>
  <c r="AA664" i="84"/>
  <c r="AB664" i="84"/>
  <c r="AC664" i="84"/>
  <c r="AD664" i="84"/>
  <c r="AF664" i="84"/>
  <c r="AG664" i="84"/>
  <c r="AH664" i="84"/>
  <c r="AI664" i="84"/>
  <c r="AJ664" i="84"/>
  <c r="R665" i="84"/>
  <c r="T665" i="84"/>
  <c r="U665" i="84"/>
  <c r="W665" i="84"/>
  <c r="X665" i="84"/>
  <c r="Y665" i="84"/>
  <c r="Z665" i="84"/>
  <c r="AA665" i="84"/>
  <c r="AB665" i="84"/>
  <c r="AC665" i="84"/>
  <c r="AD665" i="84"/>
  <c r="AF665" i="84"/>
  <c r="AG665" i="84"/>
  <c r="AH665" i="84"/>
  <c r="AI665" i="84"/>
  <c r="AJ665" i="84"/>
  <c r="B666" i="84"/>
  <c r="R666" i="84" s="1"/>
  <c r="T666" i="84"/>
  <c r="U666" i="84"/>
  <c r="W666" i="84"/>
  <c r="X666" i="84"/>
  <c r="Y666" i="84"/>
  <c r="Z666" i="84"/>
  <c r="AA666" i="84"/>
  <c r="AB666" i="84"/>
  <c r="AC666" i="84"/>
  <c r="AD666" i="84"/>
  <c r="AF666" i="84"/>
  <c r="AG666" i="84"/>
  <c r="AH666" i="84"/>
  <c r="AI666" i="84"/>
  <c r="AJ666" i="84"/>
  <c r="R667" i="84"/>
  <c r="T667" i="84"/>
  <c r="U667" i="84"/>
  <c r="W667" i="84"/>
  <c r="X667" i="84"/>
  <c r="Y667" i="84"/>
  <c r="Z667" i="84"/>
  <c r="AA667" i="84"/>
  <c r="AB667" i="84"/>
  <c r="AC667" i="84"/>
  <c r="AD667" i="84"/>
  <c r="AF667" i="84"/>
  <c r="AG667" i="84"/>
  <c r="AH667" i="84"/>
  <c r="AI667" i="84"/>
  <c r="AJ667" i="84"/>
  <c r="R668" i="84"/>
  <c r="T668" i="84"/>
  <c r="U668" i="84"/>
  <c r="W668" i="84"/>
  <c r="X668" i="84"/>
  <c r="Y668" i="84"/>
  <c r="Z668" i="84"/>
  <c r="AA668" i="84"/>
  <c r="AB668" i="84"/>
  <c r="AC668" i="84"/>
  <c r="AD668" i="84"/>
  <c r="AF668" i="84"/>
  <c r="AG668" i="84"/>
  <c r="AH668" i="84"/>
  <c r="AI668" i="84"/>
  <c r="AJ668" i="84"/>
  <c r="R669" i="84"/>
  <c r="T669" i="84"/>
  <c r="U669" i="84"/>
  <c r="W669" i="84"/>
  <c r="X669" i="84"/>
  <c r="Y669" i="84"/>
  <c r="Z669" i="84"/>
  <c r="AA669" i="84"/>
  <c r="AB669" i="84"/>
  <c r="AC669" i="84"/>
  <c r="AD669" i="84"/>
  <c r="AF669" i="84"/>
  <c r="AG669" i="84"/>
  <c r="AH669" i="84"/>
  <c r="AI669" i="84"/>
  <c r="AJ669" i="84"/>
  <c r="R670" i="84"/>
  <c r="T670" i="84"/>
  <c r="U670" i="84"/>
  <c r="W670" i="84"/>
  <c r="X670" i="84"/>
  <c r="Y670" i="84"/>
  <c r="Z670" i="84"/>
  <c r="AA670" i="84"/>
  <c r="AB670" i="84"/>
  <c r="AC670" i="84"/>
  <c r="AD670" i="84"/>
  <c r="AF670" i="84"/>
  <c r="AG670" i="84"/>
  <c r="AH670" i="84"/>
  <c r="AI670" i="84"/>
  <c r="AJ670" i="84"/>
  <c r="R671" i="84"/>
  <c r="T671" i="84"/>
  <c r="U671" i="84"/>
  <c r="W671" i="84"/>
  <c r="X671" i="84"/>
  <c r="Y671" i="84"/>
  <c r="Z671" i="84"/>
  <c r="AA671" i="84"/>
  <c r="AB671" i="84"/>
  <c r="AC671" i="84"/>
  <c r="AD671" i="84"/>
  <c r="AF671" i="84"/>
  <c r="AG671" i="84"/>
  <c r="AH671" i="84"/>
  <c r="AI671" i="84"/>
  <c r="AJ671" i="84"/>
  <c r="W672" i="84"/>
  <c r="W673" i="84"/>
  <c r="W674" i="84"/>
  <c r="W675" i="84"/>
  <c r="R676" i="84"/>
  <c r="T676" i="84"/>
  <c r="W676" i="84"/>
  <c r="X676" i="84"/>
  <c r="Y676" i="84"/>
  <c r="Z676" i="84"/>
  <c r="AA676" i="84"/>
  <c r="AB676" i="84"/>
  <c r="AC676" i="84"/>
  <c r="AD676" i="84"/>
  <c r="AF676" i="84"/>
  <c r="AG676" i="84"/>
  <c r="AH676" i="84"/>
  <c r="AI676" i="84"/>
  <c r="AJ676" i="84"/>
  <c r="B677" i="84"/>
  <c r="R677" i="84" s="1"/>
  <c r="T677" i="84"/>
  <c r="W677" i="84"/>
  <c r="X677" i="84"/>
  <c r="Y677" i="84"/>
  <c r="Z677" i="84"/>
  <c r="AA677" i="84"/>
  <c r="AB677" i="84"/>
  <c r="AC677" i="84"/>
  <c r="AD677" i="84"/>
  <c r="AF677" i="84"/>
  <c r="AG677" i="84"/>
  <c r="AH677" i="84"/>
  <c r="AI677" i="84"/>
  <c r="AJ677" i="84"/>
  <c r="R678" i="84"/>
  <c r="T678" i="84"/>
  <c r="U678" i="84"/>
  <c r="W678" i="84"/>
  <c r="X678" i="84"/>
  <c r="Y678" i="84"/>
  <c r="Z678" i="84"/>
  <c r="AA678" i="84"/>
  <c r="AB678" i="84"/>
  <c r="AC678" i="84"/>
  <c r="AD678" i="84"/>
  <c r="AF678" i="84"/>
  <c r="AG678" i="84"/>
  <c r="AH678" i="84"/>
  <c r="AI678" i="84"/>
  <c r="AJ678" i="84"/>
  <c r="R679" i="84"/>
  <c r="T679" i="84"/>
  <c r="U679" i="84"/>
  <c r="W679" i="84"/>
  <c r="X679" i="84"/>
  <c r="Y679" i="84"/>
  <c r="Z679" i="84"/>
  <c r="AA679" i="84"/>
  <c r="AB679" i="84"/>
  <c r="AC679" i="84"/>
  <c r="AD679" i="84"/>
  <c r="AF679" i="84"/>
  <c r="AG679" i="84"/>
  <c r="AH679" i="84"/>
  <c r="AI679" i="84"/>
  <c r="AJ679" i="84"/>
  <c r="B680" i="84"/>
  <c r="R680" i="84" s="1"/>
  <c r="T680" i="84"/>
  <c r="U680" i="84"/>
  <c r="W680" i="84"/>
  <c r="X680" i="84"/>
  <c r="Y680" i="84"/>
  <c r="Z680" i="84"/>
  <c r="AA680" i="84"/>
  <c r="AB680" i="84"/>
  <c r="AC680" i="84"/>
  <c r="AD680" i="84"/>
  <c r="AF680" i="84"/>
  <c r="AG680" i="84"/>
  <c r="AH680" i="84"/>
  <c r="AI680" i="84"/>
  <c r="AJ680" i="84"/>
  <c r="R681" i="84"/>
  <c r="T681" i="84"/>
  <c r="U681" i="84"/>
  <c r="W681" i="84"/>
  <c r="X681" i="84"/>
  <c r="Y681" i="84"/>
  <c r="Z681" i="84"/>
  <c r="AA681" i="84"/>
  <c r="AB681" i="84"/>
  <c r="AC681" i="84"/>
  <c r="AD681" i="84"/>
  <c r="AF681" i="84"/>
  <c r="AG681" i="84"/>
  <c r="AH681" i="84"/>
  <c r="AI681" i="84"/>
  <c r="AJ681" i="84"/>
  <c r="R682" i="84"/>
  <c r="T682" i="84"/>
  <c r="U682" i="84"/>
  <c r="W682" i="84"/>
  <c r="X682" i="84"/>
  <c r="Y682" i="84"/>
  <c r="Z682" i="84"/>
  <c r="AA682" i="84"/>
  <c r="AB682" i="84"/>
  <c r="AC682" i="84"/>
  <c r="AD682" i="84"/>
  <c r="AF682" i="84"/>
  <c r="AG682" i="84"/>
  <c r="AH682" i="84"/>
  <c r="AI682" i="84"/>
  <c r="AJ682" i="84"/>
  <c r="R683" i="84"/>
  <c r="T683" i="84"/>
  <c r="U683" i="84"/>
  <c r="W683" i="84"/>
  <c r="X683" i="84"/>
  <c r="Y683" i="84"/>
  <c r="Z683" i="84"/>
  <c r="AA683" i="84"/>
  <c r="AB683" i="84"/>
  <c r="AC683" i="84"/>
  <c r="AD683" i="84"/>
  <c r="AF683" i="84"/>
  <c r="AG683" i="84"/>
  <c r="AH683" i="84"/>
  <c r="AI683" i="84"/>
  <c r="AJ683" i="84"/>
  <c r="R684" i="84"/>
  <c r="T684" i="84"/>
  <c r="U684" i="84"/>
  <c r="W684" i="84"/>
  <c r="X684" i="84"/>
  <c r="Y684" i="84"/>
  <c r="Z684" i="84"/>
  <c r="AA684" i="84"/>
  <c r="AB684" i="84"/>
  <c r="AC684" i="84"/>
  <c r="AD684" i="84"/>
  <c r="AF684" i="84"/>
  <c r="AG684" i="84"/>
  <c r="AH684" i="84"/>
  <c r="AI684" i="84"/>
  <c r="AJ684" i="84"/>
  <c r="R685" i="84"/>
  <c r="T685" i="84"/>
  <c r="U685" i="84"/>
  <c r="W685" i="84"/>
  <c r="X685" i="84"/>
  <c r="Y685" i="84"/>
  <c r="Z685" i="84"/>
  <c r="AA685" i="84"/>
  <c r="AB685" i="84"/>
  <c r="AC685" i="84"/>
  <c r="AD685" i="84"/>
  <c r="AF685" i="84"/>
  <c r="AG685" i="84"/>
  <c r="AH685" i="84"/>
  <c r="AI685" i="84"/>
  <c r="AJ685" i="84"/>
  <c r="R686" i="84"/>
  <c r="T686" i="84"/>
  <c r="U686" i="84"/>
  <c r="W686" i="84"/>
  <c r="X686" i="84"/>
  <c r="Y686" i="84"/>
  <c r="Z686" i="84"/>
  <c r="AA686" i="84"/>
  <c r="AB686" i="84"/>
  <c r="AC686" i="84"/>
  <c r="AD686" i="84"/>
  <c r="AF686" i="84"/>
  <c r="AG686" i="84"/>
  <c r="AH686" i="84"/>
  <c r="AI686" i="84"/>
  <c r="AJ686" i="84"/>
  <c r="R687" i="84"/>
  <c r="T687" i="84"/>
  <c r="U687" i="84"/>
  <c r="W687" i="84"/>
  <c r="X687" i="84"/>
  <c r="Y687" i="84"/>
  <c r="Z687" i="84"/>
  <c r="AA687" i="84"/>
  <c r="AB687" i="84"/>
  <c r="AC687" i="84"/>
  <c r="AD687" i="84"/>
  <c r="AF687" i="84"/>
  <c r="AG687" i="84"/>
  <c r="AH687" i="84"/>
  <c r="AI687" i="84"/>
  <c r="AJ687" i="84"/>
  <c r="R688" i="84"/>
  <c r="T688" i="84"/>
  <c r="U688" i="84"/>
  <c r="W688" i="84"/>
  <c r="X688" i="84"/>
  <c r="Y688" i="84"/>
  <c r="Z688" i="84"/>
  <c r="AA688" i="84"/>
  <c r="AB688" i="84"/>
  <c r="AC688" i="84"/>
  <c r="AD688" i="84"/>
  <c r="AF688" i="84"/>
  <c r="AG688" i="84"/>
  <c r="AH688" i="84"/>
  <c r="AI688" i="84"/>
  <c r="AJ688" i="84"/>
  <c r="R689" i="84"/>
  <c r="T689" i="84"/>
  <c r="U689" i="84"/>
  <c r="W689" i="84"/>
  <c r="X689" i="84"/>
  <c r="Y689" i="84"/>
  <c r="Z689" i="84"/>
  <c r="AA689" i="84"/>
  <c r="AB689" i="84"/>
  <c r="AC689" i="84"/>
  <c r="AD689" i="84"/>
  <c r="AF689" i="84"/>
  <c r="AG689" i="84"/>
  <c r="AH689" i="84"/>
  <c r="AI689" i="84"/>
  <c r="AJ689" i="84"/>
  <c r="R690" i="84"/>
  <c r="T690" i="84"/>
  <c r="U690" i="84"/>
  <c r="W690" i="84"/>
  <c r="X690" i="84"/>
  <c r="Y690" i="84"/>
  <c r="Z690" i="84"/>
  <c r="AA690" i="84"/>
  <c r="AB690" i="84"/>
  <c r="AC690" i="84"/>
  <c r="AD690" i="84"/>
  <c r="AF690" i="84"/>
  <c r="AG690" i="84"/>
  <c r="AH690" i="84"/>
  <c r="AI690" i="84"/>
  <c r="AJ690" i="84"/>
  <c r="R691" i="84"/>
  <c r="T691" i="84"/>
  <c r="U691" i="84"/>
  <c r="W691" i="84"/>
  <c r="X691" i="84"/>
  <c r="Y691" i="84"/>
  <c r="Z691" i="84"/>
  <c r="AA691" i="84"/>
  <c r="AB691" i="84"/>
  <c r="AC691" i="84"/>
  <c r="AD691" i="84"/>
  <c r="AF691" i="84"/>
  <c r="AG691" i="84"/>
  <c r="AH691" i="84"/>
  <c r="AI691" i="84"/>
  <c r="AJ691" i="84"/>
  <c r="R692" i="84"/>
  <c r="T692" i="84"/>
  <c r="U692" i="84"/>
  <c r="W692" i="84"/>
  <c r="X692" i="84"/>
  <c r="Y692" i="84"/>
  <c r="Z692" i="84"/>
  <c r="AA692" i="84"/>
  <c r="AB692" i="84"/>
  <c r="AC692" i="84"/>
  <c r="AD692" i="84"/>
  <c r="AF692" i="84"/>
  <c r="AG692" i="84"/>
  <c r="AH692" i="84"/>
  <c r="AI692" i="84"/>
  <c r="AJ692" i="84"/>
  <c r="R693" i="84"/>
  <c r="T693" i="84"/>
  <c r="U693" i="84"/>
  <c r="W693" i="84"/>
  <c r="X693" i="84"/>
  <c r="Y693" i="84"/>
  <c r="Z693" i="84"/>
  <c r="AA693" i="84"/>
  <c r="AB693" i="84"/>
  <c r="AC693" i="84"/>
  <c r="AD693" i="84"/>
  <c r="AF693" i="84"/>
  <c r="AG693" i="84"/>
  <c r="AH693" i="84"/>
  <c r="AI693" i="84"/>
  <c r="AJ693" i="84"/>
  <c r="U633" i="84" l="1"/>
  <c r="S642" i="84"/>
  <c r="S635" i="84"/>
  <c r="S685" i="84"/>
  <c r="S544" i="84"/>
  <c r="S534" i="84"/>
  <c r="S519" i="84"/>
  <c r="S503" i="84"/>
  <c r="S501" i="84"/>
  <c r="S628" i="84"/>
  <c r="S553" i="84"/>
  <c r="S551" i="84"/>
  <c r="S549" i="84"/>
  <c r="S548" i="84"/>
  <c r="S512" i="84"/>
  <c r="S511" i="84"/>
  <c r="S509" i="84"/>
  <c r="S505" i="84"/>
  <c r="S483" i="84"/>
  <c r="U676" i="84"/>
  <c r="S585" i="84"/>
  <c r="S582" i="84"/>
  <c r="U580" i="84"/>
  <c r="S580" i="84"/>
  <c r="S570" i="84"/>
  <c r="S562" i="84"/>
  <c r="S599" i="84"/>
  <c r="S598" i="84"/>
  <c r="S526" i="84"/>
  <c r="U656" i="84"/>
  <c r="S663" i="84"/>
  <c r="S662" i="84"/>
  <c r="S660" i="84"/>
  <c r="S659" i="84"/>
  <c r="S658" i="84"/>
  <c r="S656" i="84"/>
  <c r="S539" i="84"/>
  <c r="S485" i="84"/>
  <c r="S475" i="84"/>
  <c r="S693" i="84"/>
  <c r="U632" i="84"/>
  <c r="S614" i="84"/>
  <c r="S607" i="84"/>
  <c r="S541" i="84"/>
  <c r="S493" i="84"/>
  <c r="S490" i="84"/>
  <c r="S665" i="84"/>
  <c r="S646" i="84"/>
  <c r="S644" i="84"/>
  <c r="S633" i="84"/>
  <c r="S626" i="84"/>
  <c r="S619" i="84"/>
  <c r="U615" i="84"/>
  <c r="S590" i="84"/>
  <c r="U579" i="84"/>
  <c r="S574" i="84"/>
  <c r="S572" i="84"/>
  <c r="S566" i="84"/>
  <c r="S561" i="84"/>
  <c r="S535" i="84"/>
  <c r="S530" i="84"/>
  <c r="S528" i="84"/>
  <c r="S522" i="84"/>
  <c r="S514" i="84"/>
  <c r="S482" i="84"/>
  <c r="S481" i="84"/>
  <c r="S480" i="84"/>
  <c r="S478" i="84"/>
  <c r="S476" i="84"/>
  <c r="S471" i="84"/>
  <c r="S679" i="84"/>
  <c r="S643" i="84"/>
  <c r="S638" i="84"/>
  <c r="S630" i="84"/>
  <c r="S610" i="84"/>
  <c r="S605" i="84"/>
  <c r="S602" i="84"/>
  <c r="S597" i="84"/>
  <c r="S583" i="84"/>
  <c r="S575" i="84"/>
  <c r="S573" i="84"/>
  <c r="S571" i="84"/>
  <c r="S567" i="84"/>
  <c r="S565" i="84"/>
  <c r="S564" i="84"/>
  <c r="S563" i="84"/>
  <c r="S554" i="84"/>
  <c r="S531" i="84"/>
  <c r="S529" i="84"/>
  <c r="S527" i="84"/>
  <c r="S523" i="84"/>
  <c r="S515" i="84"/>
  <c r="S498" i="84"/>
  <c r="S473" i="84"/>
  <c r="S472" i="84"/>
  <c r="S470" i="84"/>
  <c r="S692" i="84"/>
  <c r="S684" i="84"/>
  <c r="S677" i="84"/>
  <c r="S666" i="84"/>
  <c r="S641" i="84"/>
  <c r="S639" i="84"/>
  <c r="S637" i="84"/>
  <c r="S636" i="84"/>
  <c r="S632" i="84"/>
  <c r="S631" i="84"/>
  <c r="S629" i="84"/>
  <c r="S625" i="84"/>
  <c r="S617" i="84"/>
  <c r="U614" i="84"/>
  <c r="S613" i="84"/>
  <c r="S611" i="84"/>
  <c r="S609" i="84"/>
  <c r="S608" i="84"/>
  <c r="S603" i="84"/>
  <c r="S594" i="84"/>
  <c r="S589" i="84"/>
  <c r="S584" i="84"/>
  <c r="U578" i="84"/>
  <c r="S559" i="84"/>
  <c r="S557" i="84"/>
  <c r="S546" i="84"/>
  <c r="S525" i="84"/>
  <c r="S520" i="84"/>
  <c r="S516" i="84"/>
  <c r="S507" i="84"/>
  <c r="S671" i="84"/>
  <c r="S669" i="84"/>
  <c r="S668" i="84"/>
  <c r="S667" i="84"/>
  <c r="S664" i="84"/>
  <c r="S661" i="84"/>
  <c r="S649" i="84"/>
  <c r="S647" i="84"/>
  <c r="S634" i="84"/>
  <c r="S627" i="84"/>
  <c r="S624" i="84"/>
  <c r="S623" i="84"/>
  <c r="S622" i="84"/>
  <c r="S620" i="84"/>
  <c r="S618" i="84"/>
  <c r="S616" i="84"/>
  <c r="S615" i="84"/>
  <c r="S606" i="84"/>
  <c r="S604" i="84"/>
  <c r="S601" i="84"/>
  <c r="S600" i="84"/>
  <c r="U596" i="84"/>
  <c r="S596" i="84"/>
  <c r="S595" i="84"/>
  <c r="S593" i="84"/>
  <c r="S591" i="84"/>
  <c r="S588" i="84"/>
  <c r="S587" i="84"/>
  <c r="S586" i="84"/>
  <c r="S581" i="84"/>
  <c r="S579" i="84"/>
  <c r="S560" i="84"/>
  <c r="S558" i="84"/>
  <c r="S556" i="84"/>
  <c r="S552" i="84"/>
  <c r="S550" i="84"/>
  <c r="S547" i="84"/>
  <c r="U524" i="84"/>
  <c r="S524" i="84"/>
  <c r="S518" i="84"/>
  <c r="S517" i="84"/>
  <c r="S513" i="84"/>
  <c r="S510" i="84"/>
  <c r="S508" i="84"/>
  <c r="S500" i="84"/>
  <c r="S657" i="84"/>
  <c r="U655" i="84"/>
  <c r="S655" i="84"/>
  <c r="U654" i="84"/>
  <c r="S654" i="84"/>
  <c r="S578" i="84"/>
  <c r="S545" i="84"/>
  <c r="S543" i="84"/>
  <c r="S540" i="84"/>
  <c r="U506" i="84"/>
  <c r="S506" i="84"/>
  <c r="S504" i="84"/>
  <c r="S502" i="84"/>
  <c r="S494" i="84"/>
  <c r="S486" i="84"/>
  <c r="S688" i="84"/>
  <c r="S680" i="84"/>
  <c r="S670" i="84"/>
  <c r="S648" i="84"/>
  <c r="S621" i="84"/>
  <c r="S592" i="84"/>
  <c r="S576" i="84"/>
  <c r="S568" i="84"/>
  <c r="S555" i="84"/>
  <c r="S542" i="84"/>
  <c r="S537" i="84"/>
  <c r="S536" i="84"/>
  <c r="S499" i="84"/>
  <c r="S497" i="84"/>
  <c r="S496" i="84"/>
  <c r="S495" i="84"/>
  <c r="S492" i="84"/>
  <c r="S491" i="84"/>
  <c r="S487" i="84"/>
  <c r="S477" i="84"/>
  <c r="S686" i="84"/>
  <c r="S691" i="84"/>
  <c r="S690" i="84"/>
  <c r="S689" i="84"/>
  <c r="S687" i="84"/>
  <c r="S683" i="84"/>
  <c r="S682" i="84"/>
  <c r="S681" i="84"/>
  <c r="S678" i="84"/>
  <c r="U677" i="84"/>
  <c r="S676" i="84"/>
  <c r="S645" i="84"/>
  <c r="S640" i="84"/>
  <c r="S612" i="84"/>
  <c r="S577" i="84"/>
  <c r="S569" i="84"/>
  <c r="S538" i="84"/>
  <c r="S533" i="84"/>
  <c r="S532" i="84"/>
  <c r="S521" i="84"/>
  <c r="S489" i="84"/>
  <c r="S488" i="84"/>
  <c r="S484" i="84"/>
  <c r="S479" i="84"/>
  <c r="S474" i="84"/>
  <c r="Y113" i="94"/>
  <c r="W187" i="94"/>
  <c r="Y147" i="94"/>
  <c r="Y93" i="94"/>
  <c r="W132" i="94"/>
  <c r="W124" i="94"/>
  <c r="W116" i="94"/>
  <c r="W108" i="94"/>
  <c r="W100" i="94"/>
  <c r="W92" i="94"/>
  <c r="W84" i="94"/>
  <c r="W76" i="94"/>
  <c r="W68" i="94"/>
  <c r="W60" i="94"/>
  <c r="W52" i="94"/>
  <c r="W44" i="94"/>
  <c r="W36" i="94"/>
  <c r="W28" i="94"/>
  <c r="W20" i="94"/>
  <c r="W12" i="94"/>
  <c r="W4" i="94"/>
  <c r="W220" i="94"/>
  <c r="W212" i="94"/>
  <c r="W204" i="94"/>
  <c r="W196" i="94"/>
  <c r="W188" i="94"/>
  <c r="W180" i="94"/>
  <c r="W172" i="94"/>
  <c r="W164" i="94"/>
  <c r="W156" i="94"/>
  <c r="W148" i="94"/>
  <c r="W140" i="94"/>
  <c r="Y129" i="94"/>
  <c r="Y165" i="94"/>
  <c r="Y189" i="94"/>
  <c r="Y210" i="94"/>
  <c r="W179" i="94"/>
  <c r="W171" i="94"/>
  <c r="W163" i="94"/>
  <c r="W155" i="94"/>
  <c r="W147" i="94"/>
  <c r="W139" i="94"/>
  <c r="W131" i="94"/>
  <c r="W123" i="94"/>
  <c r="W115" i="94"/>
  <c r="W107" i="94"/>
  <c r="W99" i="94"/>
  <c r="W91" i="94"/>
  <c r="W83" i="94"/>
  <c r="W75" i="94"/>
  <c r="W67" i="94"/>
  <c r="W59" i="94"/>
  <c r="W51" i="94"/>
  <c r="W43" i="94"/>
  <c r="W35" i="94"/>
  <c r="W27" i="94"/>
  <c r="W19" i="94"/>
  <c r="W11" i="94"/>
  <c r="W226" i="94"/>
  <c r="W218" i="94"/>
  <c r="W210" i="94"/>
  <c r="W202" i="94"/>
  <c r="W194" i="94"/>
  <c r="W186" i="94"/>
  <c r="W170" i="94"/>
  <c r="W162" i="94"/>
  <c r="W154" i="94"/>
  <c r="W146" i="94"/>
  <c r="W138" i="94"/>
  <c r="W130" i="94"/>
  <c r="W122" i="94"/>
  <c r="W114" i="94"/>
  <c r="W106" i="94"/>
  <c r="W98" i="94"/>
  <c r="W90" i="94"/>
  <c r="W82" i="94"/>
  <c r="W74" i="94"/>
  <c r="W66" i="94"/>
  <c r="W58" i="94"/>
  <c r="W50" i="94"/>
  <c r="W42" i="94"/>
  <c r="W34" i="94"/>
  <c r="W26" i="94"/>
  <c r="W18" i="94"/>
  <c r="W10" i="94"/>
  <c r="Y57" i="94"/>
  <c r="Y112" i="94"/>
  <c r="Y148" i="94"/>
  <c r="Y209" i="94"/>
  <c r="W225" i="94"/>
  <c r="W217" i="94"/>
  <c r="W209" i="94"/>
  <c r="W201" i="94"/>
  <c r="W193" i="94"/>
  <c r="W185" i="94"/>
  <c r="W177" i="94"/>
  <c r="W3" i="94"/>
  <c r="Y188" i="94"/>
  <c r="W224" i="94"/>
  <c r="W216" i="94"/>
  <c r="W208" i="94"/>
  <c r="W200" i="94"/>
  <c r="W192" i="94"/>
  <c r="W176" i="94"/>
  <c r="W168" i="94"/>
  <c r="W160" i="94"/>
  <c r="W152" i="94"/>
  <c r="W144" i="94"/>
  <c r="W136" i="94"/>
  <c r="W128" i="94"/>
  <c r="W120" i="94"/>
  <c r="W112" i="94"/>
  <c r="W104" i="94"/>
  <c r="W96" i="94"/>
  <c r="W88" i="94"/>
  <c r="W80" i="94"/>
  <c r="W72" i="94"/>
  <c r="W64" i="94"/>
  <c r="W56" i="94"/>
  <c r="W48" i="94"/>
  <c r="W40" i="94"/>
  <c r="W32" i="94"/>
  <c r="W24" i="94"/>
  <c r="W16" i="94"/>
  <c r="W8" i="94"/>
  <c r="Y111" i="94"/>
  <c r="W223" i="94"/>
  <c r="W215" i="94"/>
  <c r="W207" i="94"/>
  <c r="W199" i="94"/>
  <c r="W191" i="94"/>
  <c r="W183" i="94"/>
  <c r="W175" i="94"/>
  <c r="W167" i="94"/>
  <c r="W159" i="94"/>
  <c r="W151" i="94"/>
  <c r="W143" i="94"/>
  <c r="W135" i="94"/>
  <c r="W127" i="94"/>
  <c r="W119" i="94"/>
  <c r="W111" i="94"/>
  <c r="W103" i="94"/>
  <c r="W95" i="94"/>
  <c r="W87" i="94"/>
  <c r="W79" i="94"/>
  <c r="W71" i="94"/>
  <c r="W63" i="94"/>
  <c r="W55" i="94"/>
  <c r="W47" i="94"/>
  <c r="W39" i="94"/>
  <c r="W31" i="94"/>
  <c r="W23" i="94"/>
  <c r="W15" i="94"/>
  <c r="W7" i="94"/>
  <c r="Y187" i="94"/>
  <c r="W222" i="94"/>
  <c r="W214" i="94"/>
  <c r="W206" i="94"/>
  <c r="W198" i="94"/>
  <c r="W190" i="94"/>
  <c r="W182" i="94"/>
  <c r="W174" i="94"/>
  <c r="W166" i="94"/>
  <c r="W158" i="94"/>
  <c r="W150" i="94"/>
  <c r="W142" i="94"/>
  <c r="W134" i="94"/>
  <c r="W126" i="94"/>
  <c r="W118" i="94"/>
  <c r="W110" i="94"/>
  <c r="W102" i="94"/>
  <c r="W94" i="94"/>
  <c r="W86" i="94"/>
  <c r="W78" i="94"/>
  <c r="W70" i="94"/>
  <c r="W62" i="94"/>
  <c r="W54" i="94"/>
  <c r="W46" i="94"/>
  <c r="W38" i="94"/>
  <c r="W30" i="94"/>
  <c r="W22" i="94"/>
  <c r="W14" i="94"/>
  <c r="W6" i="94"/>
  <c r="Y39" i="94"/>
  <c r="Y166" i="94"/>
  <c r="W169" i="94"/>
  <c r="W161" i="94"/>
  <c r="W153" i="94"/>
  <c r="W145" i="94"/>
  <c r="W137" i="94"/>
  <c r="W129" i="94"/>
  <c r="W121" i="94"/>
  <c r="W113" i="94"/>
  <c r="W105" i="94"/>
  <c r="W97" i="94"/>
  <c r="W89" i="94"/>
  <c r="W81" i="94"/>
  <c r="W73" i="94"/>
  <c r="W65" i="94"/>
  <c r="W57" i="94"/>
  <c r="W49" i="94"/>
  <c r="W41" i="94"/>
  <c r="W33" i="94"/>
  <c r="W25" i="94"/>
  <c r="W17" i="94"/>
  <c r="W9" i="94"/>
  <c r="W203" i="94"/>
  <c r="W195" i="94"/>
  <c r="W211" i="94"/>
  <c r="W219" i="94"/>
  <c r="W178" i="94"/>
  <c r="W221" i="94"/>
  <c r="W213" i="94"/>
  <c r="W205" i="94"/>
  <c r="W197" i="94"/>
  <c r="W189" i="94"/>
  <c r="W181" i="94"/>
  <c r="W165" i="94"/>
  <c r="W157" i="94"/>
  <c r="W149" i="94"/>
  <c r="W141" i="94"/>
  <c r="W133" i="94"/>
  <c r="W125" i="94"/>
  <c r="W117" i="94"/>
  <c r="W109" i="94"/>
  <c r="W101" i="94"/>
  <c r="W93" i="94"/>
  <c r="W85" i="94"/>
  <c r="W77" i="94"/>
  <c r="W69" i="94"/>
  <c r="W61" i="94"/>
  <c r="W53" i="94"/>
  <c r="W45" i="94"/>
  <c r="W37" i="94"/>
  <c r="W29" i="94"/>
  <c r="W21" i="94"/>
  <c r="W13" i="94"/>
  <c r="W5" i="94"/>
  <c r="W173" i="94"/>
  <c r="W184" i="94"/>
  <c r="B464" i="84"/>
  <c r="B446" i="84"/>
  <c r="R446" i="84" s="1"/>
  <c r="AJ451" i="84"/>
  <c r="AI451" i="84"/>
  <c r="AH451" i="84"/>
  <c r="AG451" i="84"/>
  <c r="AF451" i="84"/>
  <c r="AD451" i="84"/>
  <c r="AC451" i="84"/>
  <c r="AB451" i="84"/>
  <c r="AA451" i="84"/>
  <c r="Z451" i="84"/>
  <c r="Y451" i="84"/>
  <c r="X451" i="84"/>
  <c r="W451" i="84"/>
  <c r="U451" i="84"/>
  <c r="T451" i="84"/>
  <c r="R451" i="84"/>
  <c r="AJ450" i="84"/>
  <c r="AI450" i="84"/>
  <c r="AH450" i="84"/>
  <c r="AG450" i="84"/>
  <c r="AF450" i="84"/>
  <c r="AD450" i="84"/>
  <c r="AC450" i="84"/>
  <c r="AB450" i="84"/>
  <c r="AA450" i="84"/>
  <c r="Z450" i="84"/>
  <c r="Y450" i="84"/>
  <c r="X450" i="84"/>
  <c r="W450" i="84"/>
  <c r="U450" i="84"/>
  <c r="T450" i="84"/>
  <c r="R450" i="84"/>
  <c r="AJ449" i="84"/>
  <c r="AI449" i="84"/>
  <c r="AH449" i="84"/>
  <c r="AG449" i="84"/>
  <c r="AF449" i="84"/>
  <c r="AD449" i="84"/>
  <c r="AC449" i="84"/>
  <c r="AB449" i="84"/>
  <c r="AA449" i="84"/>
  <c r="Z449" i="84"/>
  <c r="Y449" i="84"/>
  <c r="X449" i="84"/>
  <c r="W449" i="84"/>
  <c r="U449" i="84"/>
  <c r="T449" i="84"/>
  <c r="R449" i="84"/>
  <c r="AJ448" i="84"/>
  <c r="AI448" i="84"/>
  <c r="AH448" i="84"/>
  <c r="AG448" i="84"/>
  <c r="AF448" i="84"/>
  <c r="AD448" i="84"/>
  <c r="AC448" i="84"/>
  <c r="AB448" i="84"/>
  <c r="AA448" i="84"/>
  <c r="Z448" i="84"/>
  <c r="Y448" i="84"/>
  <c r="X448" i="84"/>
  <c r="W448" i="84"/>
  <c r="U448" i="84"/>
  <c r="T448" i="84"/>
  <c r="R448" i="84"/>
  <c r="AJ447" i="84"/>
  <c r="AI447" i="84"/>
  <c r="AH447" i="84"/>
  <c r="AG447" i="84"/>
  <c r="AF447" i="84"/>
  <c r="AD447" i="84"/>
  <c r="AC447" i="84"/>
  <c r="AB447" i="84"/>
  <c r="AA447" i="84"/>
  <c r="Z447" i="84"/>
  <c r="Y447" i="84"/>
  <c r="X447" i="84"/>
  <c r="W447" i="84"/>
  <c r="U447" i="84"/>
  <c r="T447" i="84"/>
  <c r="R447" i="84"/>
  <c r="AJ446" i="84"/>
  <c r="AI446" i="84"/>
  <c r="AH446" i="84"/>
  <c r="AG446" i="84"/>
  <c r="AF446" i="84"/>
  <c r="AD446" i="84"/>
  <c r="AC446" i="84"/>
  <c r="AB446" i="84"/>
  <c r="AA446" i="84"/>
  <c r="Z446" i="84"/>
  <c r="Y446" i="84"/>
  <c r="X446" i="84"/>
  <c r="W446" i="84"/>
  <c r="U446" i="84"/>
  <c r="T446" i="84"/>
  <c r="AJ445" i="84"/>
  <c r="AI445" i="84"/>
  <c r="AH445" i="84"/>
  <c r="AG445" i="84"/>
  <c r="AF445" i="84"/>
  <c r="AD445" i="84"/>
  <c r="AC445" i="84"/>
  <c r="AB445" i="84"/>
  <c r="AA445" i="84"/>
  <c r="Z445" i="84"/>
  <c r="Y445" i="84"/>
  <c r="X445" i="84"/>
  <c r="W445" i="84"/>
  <c r="U445" i="84"/>
  <c r="T445" i="84"/>
  <c r="R445" i="84"/>
  <c r="AJ444" i="84"/>
  <c r="AI444" i="84"/>
  <c r="AH444" i="84"/>
  <c r="AG444" i="84"/>
  <c r="AF444" i="84"/>
  <c r="AD444" i="84"/>
  <c r="AC444" i="84"/>
  <c r="AB444" i="84"/>
  <c r="AA444" i="84"/>
  <c r="Z444" i="84"/>
  <c r="Y444" i="84"/>
  <c r="X444" i="84"/>
  <c r="W444" i="84"/>
  <c r="U444" i="84"/>
  <c r="T444" i="84"/>
  <c r="R444" i="84"/>
  <c r="AJ443" i="84"/>
  <c r="AI443" i="84"/>
  <c r="AH443" i="84"/>
  <c r="AG443" i="84"/>
  <c r="AF443" i="84"/>
  <c r="AD443" i="84"/>
  <c r="AC443" i="84"/>
  <c r="AB443" i="84"/>
  <c r="AA443" i="84"/>
  <c r="Z443" i="84"/>
  <c r="Y443" i="84"/>
  <c r="X443" i="84"/>
  <c r="W443" i="84"/>
  <c r="U443" i="84"/>
  <c r="T443" i="84"/>
  <c r="R443" i="84"/>
  <c r="AJ442" i="84"/>
  <c r="AI442" i="84"/>
  <c r="AH442" i="84"/>
  <c r="AG442" i="84"/>
  <c r="AF442" i="84"/>
  <c r="AD442" i="84"/>
  <c r="AC442" i="84"/>
  <c r="AB442" i="84"/>
  <c r="AA442" i="84"/>
  <c r="Z442" i="84"/>
  <c r="Y442" i="84"/>
  <c r="X442" i="84"/>
  <c r="W442" i="84"/>
  <c r="U442" i="84"/>
  <c r="T442" i="84"/>
  <c r="R442" i="84"/>
  <c r="AJ441" i="84"/>
  <c r="AI441" i="84"/>
  <c r="AH441" i="84"/>
  <c r="AG441" i="84"/>
  <c r="AF441" i="84"/>
  <c r="AD441" i="84"/>
  <c r="AC441" i="84"/>
  <c r="AB441" i="84"/>
  <c r="AA441" i="84"/>
  <c r="Z441" i="84"/>
  <c r="Y441" i="84"/>
  <c r="X441" i="84"/>
  <c r="W441" i="84"/>
  <c r="U441" i="84"/>
  <c r="T441" i="84"/>
  <c r="R441" i="84"/>
  <c r="AJ440" i="84"/>
  <c r="AI440" i="84"/>
  <c r="AH440" i="84"/>
  <c r="AG440" i="84"/>
  <c r="AF440" i="84"/>
  <c r="AD440" i="84"/>
  <c r="AC440" i="84"/>
  <c r="AB440" i="84"/>
  <c r="AA440" i="84"/>
  <c r="Z440" i="84"/>
  <c r="Y440" i="84"/>
  <c r="X440" i="84"/>
  <c r="W440" i="84"/>
  <c r="U440" i="84"/>
  <c r="T440" i="84"/>
  <c r="R440" i="84"/>
  <c r="AJ439" i="84"/>
  <c r="AI439" i="84"/>
  <c r="AH439" i="84"/>
  <c r="AG439" i="84"/>
  <c r="AF439" i="84"/>
  <c r="AD439" i="84"/>
  <c r="AC439" i="84"/>
  <c r="AB439" i="84"/>
  <c r="AA439" i="84"/>
  <c r="Z439" i="84"/>
  <c r="Y439" i="84"/>
  <c r="X439" i="84"/>
  <c r="W439" i="84"/>
  <c r="U439" i="84"/>
  <c r="T439" i="84"/>
  <c r="R439" i="84"/>
  <c r="AJ438" i="84"/>
  <c r="AI438" i="84"/>
  <c r="AH438" i="84"/>
  <c r="AG438" i="84"/>
  <c r="AF438" i="84"/>
  <c r="AD438" i="84"/>
  <c r="AC438" i="84"/>
  <c r="AB438" i="84"/>
  <c r="AA438" i="84"/>
  <c r="Z438" i="84"/>
  <c r="Y438" i="84"/>
  <c r="X438" i="84"/>
  <c r="W438" i="84"/>
  <c r="U438" i="84"/>
  <c r="T438" i="84"/>
  <c r="R438" i="84"/>
  <c r="AJ437" i="84"/>
  <c r="AI437" i="84"/>
  <c r="AH437" i="84"/>
  <c r="AG437" i="84"/>
  <c r="AF437" i="84"/>
  <c r="AD437" i="84"/>
  <c r="AC437" i="84"/>
  <c r="AB437" i="84"/>
  <c r="AA437" i="84"/>
  <c r="Z437" i="84"/>
  <c r="Y437" i="84"/>
  <c r="X437" i="84"/>
  <c r="W437" i="84"/>
  <c r="U437" i="84"/>
  <c r="T437" i="84"/>
  <c r="R437" i="84"/>
  <c r="AJ436" i="84"/>
  <c r="AI436" i="84"/>
  <c r="AH436" i="84"/>
  <c r="AG436" i="84"/>
  <c r="AF436" i="84"/>
  <c r="AD436" i="84"/>
  <c r="AC436" i="84"/>
  <c r="AB436" i="84"/>
  <c r="AA436" i="84"/>
  <c r="Z436" i="84"/>
  <c r="Y436" i="84"/>
  <c r="X436" i="84"/>
  <c r="W436" i="84"/>
  <c r="U436" i="84"/>
  <c r="T436" i="84"/>
  <c r="R436" i="84"/>
  <c r="AJ435" i="84"/>
  <c r="AI435" i="84"/>
  <c r="AH435" i="84"/>
  <c r="AG435" i="84"/>
  <c r="AF435" i="84"/>
  <c r="AD435" i="84"/>
  <c r="AC435" i="84"/>
  <c r="AB435" i="84"/>
  <c r="AA435" i="84"/>
  <c r="Z435" i="84"/>
  <c r="Y435" i="84"/>
  <c r="X435" i="84"/>
  <c r="W435" i="84"/>
  <c r="U435" i="84"/>
  <c r="T435" i="84"/>
  <c r="B435" i="84"/>
  <c r="R435" i="84" s="1"/>
  <c r="AJ434" i="84"/>
  <c r="AI434" i="84"/>
  <c r="AH434" i="84"/>
  <c r="AG434" i="84"/>
  <c r="AF434" i="84"/>
  <c r="U434" i="84" s="1"/>
  <c r="AD434" i="84"/>
  <c r="AC434" i="84"/>
  <c r="AB434" i="84"/>
  <c r="AA434" i="84"/>
  <c r="Z434" i="84"/>
  <c r="Y434" i="84"/>
  <c r="X434" i="84"/>
  <c r="W434" i="84"/>
  <c r="T434" i="84"/>
  <c r="R434" i="84"/>
  <c r="B453" i="84"/>
  <c r="R453" i="84" s="1"/>
  <c r="AJ469" i="84"/>
  <c r="AI469" i="84"/>
  <c r="AH469" i="84"/>
  <c r="AG469" i="84"/>
  <c r="AF469" i="84"/>
  <c r="AD469" i="84"/>
  <c r="AC469" i="84"/>
  <c r="AB469" i="84"/>
  <c r="AA469" i="84"/>
  <c r="Z469" i="84"/>
  <c r="Y469" i="84"/>
  <c r="X469" i="84"/>
  <c r="W469" i="84"/>
  <c r="U469" i="84"/>
  <c r="T469" i="84"/>
  <c r="R469" i="84"/>
  <c r="AJ468" i="84"/>
  <c r="AI468" i="84"/>
  <c r="AH468" i="84"/>
  <c r="AG468" i="84"/>
  <c r="AF468" i="84"/>
  <c r="AD468" i="84"/>
  <c r="AC468" i="84"/>
  <c r="AB468" i="84"/>
  <c r="AA468" i="84"/>
  <c r="Z468" i="84"/>
  <c r="Y468" i="84"/>
  <c r="X468" i="84"/>
  <c r="W468" i="84"/>
  <c r="U468" i="84"/>
  <c r="T468" i="84"/>
  <c r="R468" i="84"/>
  <c r="AJ467" i="84"/>
  <c r="AI467" i="84"/>
  <c r="AH467" i="84"/>
  <c r="AG467" i="84"/>
  <c r="AF467" i="84"/>
  <c r="AD467" i="84"/>
  <c r="AC467" i="84"/>
  <c r="AB467" i="84"/>
  <c r="AA467" i="84"/>
  <c r="Z467" i="84"/>
  <c r="Y467" i="84"/>
  <c r="X467" i="84"/>
  <c r="W467" i="84"/>
  <c r="U467" i="84"/>
  <c r="T467" i="84"/>
  <c r="R467" i="84"/>
  <c r="AJ466" i="84"/>
  <c r="AI466" i="84"/>
  <c r="AH466" i="84"/>
  <c r="AG466" i="84"/>
  <c r="AF466" i="84"/>
  <c r="AD466" i="84"/>
  <c r="AC466" i="84"/>
  <c r="AB466" i="84"/>
  <c r="AA466" i="84"/>
  <c r="Z466" i="84"/>
  <c r="Y466" i="84"/>
  <c r="X466" i="84"/>
  <c r="W466" i="84"/>
  <c r="U466" i="84"/>
  <c r="T466" i="84"/>
  <c r="R466" i="84"/>
  <c r="AJ465" i="84"/>
  <c r="AI465" i="84"/>
  <c r="AH465" i="84"/>
  <c r="AG465" i="84"/>
  <c r="AF465" i="84"/>
  <c r="AD465" i="84"/>
  <c r="AC465" i="84"/>
  <c r="AB465" i="84"/>
  <c r="AA465" i="84"/>
  <c r="Z465" i="84"/>
  <c r="Y465" i="84"/>
  <c r="X465" i="84"/>
  <c r="W465" i="84"/>
  <c r="U465" i="84"/>
  <c r="T465" i="84"/>
  <c r="R465" i="84"/>
  <c r="AJ464" i="84"/>
  <c r="AI464" i="84"/>
  <c r="AH464" i="84"/>
  <c r="AG464" i="84"/>
  <c r="AF464" i="84"/>
  <c r="AD464" i="84"/>
  <c r="AC464" i="84"/>
  <c r="AB464" i="84"/>
  <c r="AA464" i="84"/>
  <c r="Z464" i="84"/>
  <c r="Y464" i="84"/>
  <c r="X464" i="84"/>
  <c r="W464" i="84"/>
  <c r="U464" i="84"/>
  <c r="T464" i="84"/>
  <c r="R464" i="84"/>
  <c r="AJ463" i="84"/>
  <c r="AI463" i="84"/>
  <c r="AH463" i="84"/>
  <c r="AG463" i="84"/>
  <c r="AF463" i="84"/>
  <c r="AD463" i="84"/>
  <c r="AC463" i="84"/>
  <c r="AB463" i="84"/>
  <c r="AA463" i="84"/>
  <c r="Z463" i="84"/>
  <c r="Y463" i="84"/>
  <c r="X463" i="84"/>
  <c r="W463" i="84"/>
  <c r="U463" i="84"/>
  <c r="T463" i="84"/>
  <c r="R463" i="84"/>
  <c r="AJ462" i="84"/>
  <c r="AI462" i="84"/>
  <c r="AH462" i="84"/>
  <c r="AG462" i="84"/>
  <c r="AF462" i="84"/>
  <c r="AD462" i="84"/>
  <c r="AC462" i="84"/>
  <c r="AB462" i="84"/>
  <c r="AA462" i="84"/>
  <c r="Z462" i="84"/>
  <c r="Y462" i="84"/>
  <c r="X462" i="84"/>
  <c r="W462" i="84"/>
  <c r="U462" i="84"/>
  <c r="T462" i="84"/>
  <c r="R462" i="84"/>
  <c r="AJ461" i="84"/>
  <c r="AI461" i="84"/>
  <c r="AH461" i="84"/>
  <c r="AG461" i="84"/>
  <c r="AF461" i="84"/>
  <c r="AD461" i="84"/>
  <c r="AC461" i="84"/>
  <c r="AB461" i="84"/>
  <c r="AA461" i="84"/>
  <c r="Z461" i="84"/>
  <c r="Y461" i="84"/>
  <c r="X461" i="84"/>
  <c r="W461" i="84"/>
  <c r="U461" i="84"/>
  <c r="T461" i="84"/>
  <c r="R461" i="84"/>
  <c r="AJ460" i="84"/>
  <c r="AI460" i="84"/>
  <c r="AH460" i="84"/>
  <c r="AG460" i="84"/>
  <c r="AF460" i="84"/>
  <c r="AD460" i="84"/>
  <c r="AC460" i="84"/>
  <c r="AB460" i="84"/>
  <c r="AA460" i="84"/>
  <c r="Z460" i="84"/>
  <c r="Y460" i="84"/>
  <c r="X460" i="84"/>
  <c r="W460" i="84"/>
  <c r="U460" i="84"/>
  <c r="T460" i="84"/>
  <c r="R460" i="84"/>
  <c r="AJ459" i="84"/>
  <c r="AI459" i="84"/>
  <c r="AH459" i="84"/>
  <c r="AG459" i="84"/>
  <c r="AF459" i="84"/>
  <c r="AD459" i="84"/>
  <c r="AC459" i="84"/>
  <c r="AB459" i="84"/>
  <c r="AA459" i="84"/>
  <c r="Z459" i="84"/>
  <c r="Y459" i="84"/>
  <c r="X459" i="84"/>
  <c r="W459" i="84"/>
  <c r="U459" i="84"/>
  <c r="T459" i="84"/>
  <c r="R459" i="84"/>
  <c r="AJ458" i="84"/>
  <c r="AI458" i="84"/>
  <c r="AH458" i="84"/>
  <c r="AG458" i="84"/>
  <c r="AF458" i="84"/>
  <c r="AD458" i="84"/>
  <c r="AC458" i="84"/>
  <c r="AB458" i="84"/>
  <c r="AA458" i="84"/>
  <c r="Z458" i="84"/>
  <c r="Y458" i="84"/>
  <c r="X458" i="84"/>
  <c r="W458" i="84"/>
  <c r="U458" i="84"/>
  <c r="T458" i="84"/>
  <c r="R458" i="84"/>
  <c r="AJ457" i="84"/>
  <c r="AI457" i="84"/>
  <c r="AH457" i="84"/>
  <c r="AG457" i="84"/>
  <c r="AF457" i="84"/>
  <c r="AD457" i="84"/>
  <c r="AC457" i="84"/>
  <c r="AB457" i="84"/>
  <c r="AA457" i="84"/>
  <c r="Z457" i="84"/>
  <c r="Y457" i="84"/>
  <c r="X457" i="84"/>
  <c r="W457" i="84"/>
  <c r="U457" i="84"/>
  <c r="T457" i="84"/>
  <c r="R457" i="84"/>
  <c r="AJ456" i="84"/>
  <c r="AI456" i="84"/>
  <c r="AH456" i="84"/>
  <c r="AG456" i="84"/>
  <c r="AF456" i="84"/>
  <c r="AD456" i="84"/>
  <c r="AC456" i="84"/>
  <c r="AB456" i="84"/>
  <c r="AA456" i="84"/>
  <c r="Z456" i="84"/>
  <c r="Y456" i="84"/>
  <c r="X456" i="84"/>
  <c r="W456" i="84"/>
  <c r="U456" i="84"/>
  <c r="T456" i="84"/>
  <c r="R456" i="84"/>
  <c r="AJ455" i="84"/>
  <c r="AI455" i="84"/>
  <c r="AH455" i="84"/>
  <c r="AG455" i="84"/>
  <c r="AF455" i="84"/>
  <c r="AD455" i="84"/>
  <c r="AC455" i="84"/>
  <c r="AB455" i="84"/>
  <c r="AA455" i="84"/>
  <c r="Z455" i="84"/>
  <c r="Y455" i="84"/>
  <c r="X455" i="84"/>
  <c r="W455" i="84"/>
  <c r="U455" i="84"/>
  <c r="T455" i="84"/>
  <c r="R455" i="84"/>
  <c r="AJ454" i="84"/>
  <c r="AI454" i="84"/>
  <c r="AH454" i="84"/>
  <c r="AG454" i="84"/>
  <c r="AF454" i="84"/>
  <c r="AD454" i="84"/>
  <c r="AC454" i="84"/>
  <c r="AB454" i="84"/>
  <c r="AA454" i="84"/>
  <c r="Z454" i="84"/>
  <c r="Y454" i="84"/>
  <c r="X454" i="84"/>
  <c r="W454" i="84"/>
  <c r="U454" i="84"/>
  <c r="T454" i="84"/>
  <c r="R454" i="84"/>
  <c r="AJ453" i="84"/>
  <c r="AI453" i="84"/>
  <c r="AH453" i="84"/>
  <c r="AG453" i="84"/>
  <c r="AF453" i="84"/>
  <c r="AD453" i="84"/>
  <c r="AC453" i="84"/>
  <c r="AB453" i="84"/>
  <c r="AA453" i="84"/>
  <c r="Z453" i="84"/>
  <c r="Y453" i="84"/>
  <c r="X453" i="84"/>
  <c r="W453" i="84"/>
  <c r="U453" i="84"/>
  <c r="T453" i="84"/>
  <c r="AJ452" i="84"/>
  <c r="AI452" i="84"/>
  <c r="AH452" i="84"/>
  <c r="AG452" i="84"/>
  <c r="AF452" i="84"/>
  <c r="AD452" i="84"/>
  <c r="AC452" i="84"/>
  <c r="AB452" i="84"/>
  <c r="AA452" i="84"/>
  <c r="Z452" i="84"/>
  <c r="Y452" i="84"/>
  <c r="X452" i="84"/>
  <c r="W452" i="84"/>
  <c r="T452" i="84"/>
  <c r="R452" i="84"/>
  <c r="S469" i="84" l="1"/>
  <c r="S457" i="84"/>
  <c r="S461" i="84"/>
  <c r="S465" i="84"/>
  <c r="S434" i="84"/>
  <c r="S442" i="84"/>
  <c r="S443" i="84"/>
  <c r="S444" i="84"/>
  <c r="S453" i="84"/>
  <c r="S460" i="84"/>
  <c r="S468" i="84"/>
  <c r="S467" i="84"/>
  <c r="S466" i="84"/>
  <c r="S459" i="84"/>
  <c r="S458" i="84"/>
  <c r="S446" i="84"/>
  <c r="S447" i="84"/>
  <c r="S450" i="84"/>
  <c r="S435" i="84"/>
  <c r="S437" i="84"/>
  <c r="S438" i="84"/>
  <c r="S439" i="84"/>
  <c r="S451" i="84"/>
  <c r="S449" i="84"/>
  <c r="S448" i="84"/>
  <c r="S445" i="84"/>
  <c r="S441" i="84"/>
  <c r="S440" i="84"/>
  <c r="S436" i="84"/>
  <c r="U452" i="84"/>
  <c r="S462" i="84"/>
  <c r="S463" i="84"/>
  <c r="S464" i="84"/>
  <c r="S452" i="84"/>
  <c r="S454" i="84"/>
  <c r="S455" i="84"/>
  <c r="S456" i="84"/>
  <c r="AJ433" i="84"/>
  <c r="AI433" i="84"/>
  <c r="AH433" i="84"/>
  <c r="AG433" i="84"/>
  <c r="AF433" i="84"/>
  <c r="AD433" i="84"/>
  <c r="AC433" i="84"/>
  <c r="AB433" i="84"/>
  <c r="AA433" i="84"/>
  <c r="Z433" i="84"/>
  <c r="Y433" i="84"/>
  <c r="X433" i="84"/>
  <c r="W433" i="84"/>
  <c r="U433" i="84"/>
  <c r="T433" i="84"/>
  <c r="R433" i="84"/>
  <c r="AJ432" i="84"/>
  <c r="AI432" i="84"/>
  <c r="AH432" i="84"/>
  <c r="AG432" i="84"/>
  <c r="AF432" i="84"/>
  <c r="AD432" i="84"/>
  <c r="AC432" i="84"/>
  <c r="AB432" i="84"/>
  <c r="AA432" i="84"/>
  <c r="Z432" i="84"/>
  <c r="Y432" i="84"/>
  <c r="X432" i="84"/>
  <c r="W432" i="84"/>
  <c r="U432" i="84"/>
  <c r="T432" i="84"/>
  <c r="R432" i="84"/>
  <c r="AJ431" i="84"/>
  <c r="AI431" i="84"/>
  <c r="AH431" i="84"/>
  <c r="AG431" i="84"/>
  <c r="AF431" i="84"/>
  <c r="AD431" i="84"/>
  <c r="AC431" i="84"/>
  <c r="AB431" i="84"/>
  <c r="AA431" i="84"/>
  <c r="Z431" i="84"/>
  <c r="Y431" i="84"/>
  <c r="X431" i="84"/>
  <c r="W431" i="84"/>
  <c r="U431" i="84"/>
  <c r="T431" i="84"/>
  <c r="R431" i="84"/>
  <c r="AJ430" i="84"/>
  <c r="AI430" i="84"/>
  <c r="AH430" i="84"/>
  <c r="AG430" i="84"/>
  <c r="AF430" i="84"/>
  <c r="AD430" i="84"/>
  <c r="AC430" i="84"/>
  <c r="AB430" i="84"/>
  <c r="AA430" i="84"/>
  <c r="Z430" i="84"/>
  <c r="Y430" i="84"/>
  <c r="X430" i="84"/>
  <c r="W430" i="84"/>
  <c r="U430" i="84"/>
  <c r="T430" i="84"/>
  <c r="R430" i="84"/>
  <c r="AJ429" i="84"/>
  <c r="AI429" i="84"/>
  <c r="AH429" i="84"/>
  <c r="AG429" i="84"/>
  <c r="AF429" i="84"/>
  <c r="AD429" i="84"/>
  <c r="AC429" i="84"/>
  <c r="AB429" i="84"/>
  <c r="AA429" i="84"/>
  <c r="Z429" i="84"/>
  <c r="Y429" i="84"/>
  <c r="X429" i="84"/>
  <c r="W429" i="84"/>
  <c r="U429" i="84"/>
  <c r="T429" i="84"/>
  <c r="R429" i="84"/>
  <c r="AJ428" i="84"/>
  <c r="AI428" i="84"/>
  <c r="AH428" i="84"/>
  <c r="AG428" i="84"/>
  <c r="AF428" i="84"/>
  <c r="AD428" i="84"/>
  <c r="AC428" i="84"/>
  <c r="AB428" i="84"/>
  <c r="AA428" i="84"/>
  <c r="Z428" i="84"/>
  <c r="Y428" i="84"/>
  <c r="X428" i="84"/>
  <c r="W428" i="84"/>
  <c r="U428" i="84"/>
  <c r="T428" i="84"/>
  <c r="R428" i="84"/>
  <c r="AJ427" i="84"/>
  <c r="AI427" i="84"/>
  <c r="AH427" i="84"/>
  <c r="AG427" i="84"/>
  <c r="AF427" i="84"/>
  <c r="AD427" i="84"/>
  <c r="AC427" i="84"/>
  <c r="AB427" i="84"/>
  <c r="AA427" i="84"/>
  <c r="Z427" i="84"/>
  <c r="Y427" i="84"/>
  <c r="X427" i="84"/>
  <c r="W427" i="84"/>
  <c r="U427" i="84"/>
  <c r="T427" i="84"/>
  <c r="R427" i="84"/>
  <c r="AJ426" i="84"/>
  <c r="AI426" i="84"/>
  <c r="AH426" i="84"/>
  <c r="AG426" i="84"/>
  <c r="AF426" i="84"/>
  <c r="AD426" i="84"/>
  <c r="AC426" i="84"/>
  <c r="AB426" i="84"/>
  <c r="AA426" i="84"/>
  <c r="Z426" i="84"/>
  <c r="Y426" i="84"/>
  <c r="X426" i="84"/>
  <c r="W426" i="84"/>
  <c r="U426" i="84"/>
  <c r="T426" i="84"/>
  <c r="R426" i="84"/>
  <c r="AJ425" i="84"/>
  <c r="AI425" i="84"/>
  <c r="AH425" i="84"/>
  <c r="AG425" i="84"/>
  <c r="AF425" i="84"/>
  <c r="AD425" i="84"/>
  <c r="AC425" i="84"/>
  <c r="AB425" i="84"/>
  <c r="AA425" i="84"/>
  <c r="Z425" i="84"/>
  <c r="Y425" i="84"/>
  <c r="X425" i="84"/>
  <c r="W425" i="84"/>
  <c r="U425" i="84"/>
  <c r="T425" i="84"/>
  <c r="R425" i="84"/>
  <c r="AJ424" i="84"/>
  <c r="AI424" i="84"/>
  <c r="AH424" i="84"/>
  <c r="AG424" i="84"/>
  <c r="AF424" i="84"/>
  <c r="AD424" i="84"/>
  <c r="AC424" i="84"/>
  <c r="AB424" i="84"/>
  <c r="AA424" i="84"/>
  <c r="Z424" i="84"/>
  <c r="Y424" i="84"/>
  <c r="X424" i="84"/>
  <c r="W424" i="84"/>
  <c r="U424" i="84"/>
  <c r="T424" i="84"/>
  <c r="R424" i="84"/>
  <c r="AJ423" i="84"/>
  <c r="AI423" i="84"/>
  <c r="AH423" i="84"/>
  <c r="AG423" i="84"/>
  <c r="AF423" i="84"/>
  <c r="AD423" i="84"/>
  <c r="AC423" i="84"/>
  <c r="AB423" i="84"/>
  <c r="AA423" i="84"/>
  <c r="Z423" i="84"/>
  <c r="Y423" i="84"/>
  <c r="X423" i="84"/>
  <c r="W423" i="84"/>
  <c r="U423" i="84"/>
  <c r="T423" i="84"/>
  <c r="R423" i="84"/>
  <c r="AJ422" i="84"/>
  <c r="AI422" i="84"/>
  <c r="AH422" i="84"/>
  <c r="AG422" i="84"/>
  <c r="AF422" i="84"/>
  <c r="AD422" i="84"/>
  <c r="AC422" i="84"/>
  <c r="AB422" i="84"/>
  <c r="AA422" i="84"/>
  <c r="Z422" i="84"/>
  <c r="Y422" i="84"/>
  <c r="X422" i="84"/>
  <c r="W422" i="84"/>
  <c r="U422" i="84"/>
  <c r="T422" i="84"/>
  <c r="R422" i="84"/>
  <c r="AJ421" i="84"/>
  <c r="AI421" i="84"/>
  <c r="AH421" i="84"/>
  <c r="AG421" i="84"/>
  <c r="AF421" i="84"/>
  <c r="AD421" i="84"/>
  <c r="AC421" i="84"/>
  <c r="AB421" i="84"/>
  <c r="AA421" i="84"/>
  <c r="Z421" i="84"/>
  <c r="Y421" i="84"/>
  <c r="X421" i="84"/>
  <c r="W421" i="84"/>
  <c r="U421" i="84"/>
  <c r="T421" i="84"/>
  <c r="R421" i="84"/>
  <c r="AJ420" i="84"/>
  <c r="AI420" i="84"/>
  <c r="AH420" i="84"/>
  <c r="AG420" i="84"/>
  <c r="AF420" i="84"/>
  <c r="AD420" i="84"/>
  <c r="AC420" i="84"/>
  <c r="AB420" i="84"/>
  <c r="AA420" i="84"/>
  <c r="Z420" i="84"/>
  <c r="Y420" i="84"/>
  <c r="X420" i="84"/>
  <c r="W420" i="84"/>
  <c r="U420" i="84"/>
  <c r="T420" i="84"/>
  <c r="R420" i="84"/>
  <c r="AJ419" i="84"/>
  <c r="AI419" i="84"/>
  <c r="AH419" i="84"/>
  <c r="AG419" i="84"/>
  <c r="AF419" i="84"/>
  <c r="AD419" i="84"/>
  <c r="AC419" i="84"/>
  <c r="AB419" i="84"/>
  <c r="AA419" i="84"/>
  <c r="Z419" i="84"/>
  <c r="Y419" i="84"/>
  <c r="X419" i="84"/>
  <c r="W419" i="84"/>
  <c r="U419" i="84"/>
  <c r="T419" i="84"/>
  <c r="R419" i="84"/>
  <c r="AJ418" i="84"/>
  <c r="AI418" i="84"/>
  <c r="AH418" i="84"/>
  <c r="AG418" i="84"/>
  <c r="AF418" i="84"/>
  <c r="AD418" i="84"/>
  <c r="AC418" i="84"/>
  <c r="AB418" i="84"/>
  <c r="AA418" i="84"/>
  <c r="Z418" i="84"/>
  <c r="Y418" i="84"/>
  <c r="X418" i="84"/>
  <c r="W418" i="84"/>
  <c r="U418" i="84"/>
  <c r="T418" i="84"/>
  <c r="R418" i="84"/>
  <c r="AJ417" i="84"/>
  <c r="AI417" i="84"/>
  <c r="AH417" i="84"/>
  <c r="AG417" i="84"/>
  <c r="AF417" i="84"/>
  <c r="AD417" i="84"/>
  <c r="AC417" i="84"/>
  <c r="AB417" i="84"/>
  <c r="AA417" i="84"/>
  <c r="Z417" i="84"/>
  <c r="Y417" i="84"/>
  <c r="X417" i="84"/>
  <c r="W417" i="84"/>
  <c r="U417" i="84"/>
  <c r="T417" i="84"/>
  <c r="R417" i="84"/>
  <c r="AJ416" i="84"/>
  <c r="AI416" i="84"/>
  <c r="AH416" i="84"/>
  <c r="AG416" i="84"/>
  <c r="AF416" i="84"/>
  <c r="AD416" i="84"/>
  <c r="AC416" i="84"/>
  <c r="AB416" i="84"/>
  <c r="AA416" i="84"/>
  <c r="Z416" i="84"/>
  <c r="Y416" i="84"/>
  <c r="X416" i="84"/>
  <c r="W416" i="84"/>
  <c r="T416" i="84"/>
  <c r="R416" i="84"/>
  <c r="AJ415" i="84"/>
  <c r="AI415" i="84"/>
  <c r="AH415" i="84"/>
  <c r="AG415" i="84"/>
  <c r="AF415" i="84"/>
  <c r="AD415" i="84"/>
  <c r="AC415" i="84"/>
  <c r="AB415" i="84"/>
  <c r="AA415" i="84"/>
  <c r="Z415" i="84"/>
  <c r="Y415" i="84"/>
  <c r="X415" i="84"/>
  <c r="W415" i="84"/>
  <c r="U415" i="84"/>
  <c r="T415" i="84"/>
  <c r="R415" i="84"/>
  <c r="AJ414" i="84"/>
  <c r="AI414" i="84"/>
  <c r="AH414" i="84"/>
  <c r="AG414" i="84"/>
  <c r="AF414" i="84"/>
  <c r="AD414" i="84"/>
  <c r="AC414" i="84"/>
  <c r="AB414" i="84"/>
  <c r="AA414" i="84"/>
  <c r="Z414" i="84"/>
  <c r="Y414" i="84"/>
  <c r="X414" i="84"/>
  <c r="W414" i="84"/>
  <c r="U414" i="84"/>
  <c r="T414" i="84"/>
  <c r="R414" i="84"/>
  <c r="AJ413" i="84"/>
  <c r="AI413" i="84"/>
  <c r="AH413" i="84"/>
  <c r="AG413" i="84"/>
  <c r="AF413" i="84"/>
  <c r="AD413" i="84"/>
  <c r="AC413" i="84"/>
  <c r="AB413" i="84"/>
  <c r="AA413" i="84"/>
  <c r="Z413" i="84"/>
  <c r="Y413" i="84"/>
  <c r="X413" i="84"/>
  <c r="W413" i="84"/>
  <c r="U413" i="84"/>
  <c r="T413" i="84"/>
  <c r="R413" i="84"/>
  <c r="AJ412" i="84"/>
  <c r="AI412" i="84"/>
  <c r="AH412" i="84"/>
  <c r="AG412" i="84"/>
  <c r="AF412" i="84"/>
  <c r="AD412" i="84"/>
  <c r="AC412" i="84"/>
  <c r="AB412" i="84"/>
  <c r="AA412" i="84"/>
  <c r="Z412" i="84"/>
  <c r="Y412" i="84"/>
  <c r="X412" i="84"/>
  <c r="W412" i="84"/>
  <c r="U412" i="84"/>
  <c r="T412" i="84"/>
  <c r="R412" i="84"/>
  <c r="AJ411" i="84"/>
  <c r="AI411" i="84"/>
  <c r="AH411" i="84"/>
  <c r="AG411" i="84"/>
  <c r="AF411" i="84"/>
  <c r="AD411" i="84"/>
  <c r="AC411" i="84"/>
  <c r="AB411" i="84"/>
  <c r="AA411" i="84"/>
  <c r="Z411" i="84"/>
  <c r="Y411" i="84"/>
  <c r="X411" i="84"/>
  <c r="W411" i="84"/>
  <c r="U411" i="84"/>
  <c r="T411" i="84"/>
  <c r="R411" i="84"/>
  <c r="AJ410" i="84"/>
  <c r="AI410" i="84"/>
  <c r="AH410" i="84"/>
  <c r="AG410" i="84"/>
  <c r="AF410" i="84"/>
  <c r="AD410" i="84"/>
  <c r="AC410" i="84"/>
  <c r="AB410" i="84"/>
  <c r="AA410" i="84"/>
  <c r="Z410" i="84"/>
  <c r="Y410" i="84"/>
  <c r="X410" i="84"/>
  <c r="W410" i="84"/>
  <c r="U410" i="84"/>
  <c r="T410" i="84"/>
  <c r="R410" i="84"/>
  <c r="AJ409" i="84"/>
  <c r="AI409" i="84"/>
  <c r="AH409" i="84"/>
  <c r="AG409" i="84"/>
  <c r="AF409" i="84"/>
  <c r="AD409" i="84"/>
  <c r="AC409" i="84"/>
  <c r="AB409" i="84"/>
  <c r="AA409" i="84"/>
  <c r="Z409" i="84"/>
  <c r="Y409" i="84"/>
  <c r="X409" i="84"/>
  <c r="W409" i="84"/>
  <c r="U409" i="84"/>
  <c r="T409" i="84"/>
  <c r="R409" i="84"/>
  <c r="AJ408" i="84"/>
  <c r="AI408" i="84"/>
  <c r="AH408" i="84"/>
  <c r="AG408" i="84"/>
  <c r="AF408" i="84"/>
  <c r="AD408" i="84"/>
  <c r="AC408" i="84"/>
  <c r="AB408" i="84"/>
  <c r="AA408" i="84"/>
  <c r="Z408" i="84"/>
  <c r="Y408" i="84"/>
  <c r="X408" i="84"/>
  <c r="W408" i="84"/>
  <c r="U408" i="84"/>
  <c r="T408" i="84"/>
  <c r="R408" i="84"/>
  <c r="AJ407" i="84"/>
  <c r="AI407" i="84"/>
  <c r="AH407" i="84"/>
  <c r="AG407" i="84"/>
  <c r="AF407" i="84"/>
  <c r="AD407" i="84"/>
  <c r="AC407" i="84"/>
  <c r="AB407" i="84"/>
  <c r="AA407" i="84"/>
  <c r="Z407" i="84"/>
  <c r="Y407" i="84"/>
  <c r="X407" i="84"/>
  <c r="W407" i="84"/>
  <c r="U407" i="84"/>
  <c r="T407" i="84"/>
  <c r="R407" i="84"/>
  <c r="AJ406" i="84"/>
  <c r="AI406" i="84"/>
  <c r="AH406" i="84"/>
  <c r="AG406" i="84"/>
  <c r="AF406" i="84"/>
  <c r="AD406" i="84"/>
  <c r="AC406" i="84"/>
  <c r="AB406" i="84"/>
  <c r="AA406" i="84"/>
  <c r="Z406" i="84"/>
  <c r="Y406" i="84"/>
  <c r="X406" i="84"/>
  <c r="W406" i="84"/>
  <c r="U406" i="84"/>
  <c r="T406" i="84"/>
  <c r="R406" i="84"/>
  <c r="AJ405" i="84"/>
  <c r="AI405" i="84"/>
  <c r="AH405" i="84"/>
  <c r="AG405" i="84"/>
  <c r="AF405" i="84"/>
  <c r="AD405" i="84"/>
  <c r="AC405" i="84"/>
  <c r="AB405" i="84"/>
  <c r="AA405" i="84"/>
  <c r="Z405" i="84"/>
  <c r="Y405" i="84"/>
  <c r="X405" i="84"/>
  <c r="W405" i="84"/>
  <c r="U405" i="84"/>
  <c r="T405" i="84"/>
  <c r="R405" i="84"/>
  <c r="AJ404" i="84"/>
  <c r="AI404" i="84"/>
  <c r="AH404" i="84"/>
  <c r="AG404" i="84"/>
  <c r="AF404" i="84"/>
  <c r="AD404" i="84"/>
  <c r="AC404" i="84"/>
  <c r="AB404" i="84"/>
  <c r="AA404" i="84"/>
  <c r="Z404" i="84"/>
  <c r="Y404" i="84"/>
  <c r="X404" i="84"/>
  <c r="W404" i="84"/>
  <c r="U404" i="84"/>
  <c r="T404" i="84"/>
  <c r="R404" i="84"/>
  <c r="AJ403" i="84"/>
  <c r="AI403" i="84"/>
  <c r="AH403" i="84"/>
  <c r="AG403" i="84"/>
  <c r="AF403" i="84"/>
  <c r="AD403" i="84"/>
  <c r="AC403" i="84"/>
  <c r="AB403" i="84"/>
  <c r="AA403" i="84"/>
  <c r="Z403" i="84"/>
  <c r="Y403" i="84"/>
  <c r="X403" i="84"/>
  <c r="W403" i="84"/>
  <c r="U403" i="84"/>
  <c r="T403" i="84"/>
  <c r="R403" i="84"/>
  <c r="AJ402" i="84"/>
  <c r="AI402" i="84"/>
  <c r="AH402" i="84"/>
  <c r="AG402" i="84"/>
  <c r="AF402" i="84"/>
  <c r="AD402" i="84"/>
  <c r="AC402" i="84"/>
  <c r="AB402" i="84"/>
  <c r="AA402" i="84"/>
  <c r="Z402" i="84"/>
  <c r="Y402" i="84"/>
  <c r="X402" i="84"/>
  <c r="W402" i="84"/>
  <c r="U402" i="84"/>
  <c r="T402" i="84"/>
  <c r="R402" i="84"/>
  <c r="AJ401" i="84"/>
  <c r="AI401" i="84"/>
  <c r="AH401" i="84"/>
  <c r="AG401" i="84"/>
  <c r="AF401" i="84"/>
  <c r="AD401" i="84"/>
  <c r="AC401" i="84"/>
  <c r="AB401" i="84"/>
  <c r="AA401" i="84"/>
  <c r="Z401" i="84"/>
  <c r="Y401" i="84"/>
  <c r="X401" i="84"/>
  <c r="W401" i="84"/>
  <c r="U401" i="84"/>
  <c r="T401" i="84"/>
  <c r="R401" i="84"/>
  <c r="AJ400" i="84"/>
  <c r="AI400" i="84"/>
  <c r="AH400" i="84"/>
  <c r="AG400" i="84"/>
  <c r="AF400" i="84"/>
  <c r="AD400" i="84"/>
  <c r="AC400" i="84"/>
  <c r="AB400" i="84"/>
  <c r="AA400" i="84"/>
  <c r="Z400" i="84"/>
  <c r="Y400" i="84"/>
  <c r="X400" i="84"/>
  <c r="W400" i="84"/>
  <c r="U400" i="84"/>
  <c r="T400" i="84"/>
  <c r="R400" i="84"/>
  <c r="AJ399" i="84"/>
  <c r="AI399" i="84"/>
  <c r="AH399" i="84"/>
  <c r="AG399" i="84"/>
  <c r="AF399" i="84"/>
  <c r="AD399" i="84"/>
  <c r="AC399" i="84"/>
  <c r="AB399" i="84"/>
  <c r="AA399" i="84"/>
  <c r="Z399" i="84"/>
  <c r="Y399" i="84"/>
  <c r="X399" i="84"/>
  <c r="W399" i="84"/>
  <c r="U399" i="84"/>
  <c r="T399" i="84"/>
  <c r="R399" i="84"/>
  <c r="AJ398" i="84"/>
  <c r="AI398" i="84"/>
  <c r="AH398" i="84"/>
  <c r="AG398" i="84"/>
  <c r="AF398" i="84"/>
  <c r="AD398" i="84"/>
  <c r="AC398" i="84"/>
  <c r="AB398" i="84"/>
  <c r="AA398" i="84"/>
  <c r="Z398" i="84"/>
  <c r="Y398" i="84"/>
  <c r="X398" i="84"/>
  <c r="W398" i="84"/>
  <c r="U398" i="84"/>
  <c r="T398" i="84"/>
  <c r="R398" i="84"/>
  <c r="AJ397" i="84"/>
  <c r="AI397" i="84"/>
  <c r="AH397" i="84"/>
  <c r="AG397" i="84"/>
  <c r="AF397" i="84"/>
  <c r="AD397" i="84"/>
  <c r="AC397" i="84"/>
  <c r="AB397" i="84"/>
  <c r="AA397" i="84"/>
  <c r="Z397" i="84"/>
  <c r="Y397" i="84"/>
  <c r="X397" i="84"/>
  <c r="W397" i="84"/>
  <c r="U397" i="84"/>
  <c r="T397" i="84"/>
  <c r="R397" i="84"/>
  <c r="AJ396" i="84"/>
  <c r="AI396" i="84"/>
  <c r="AH396" i="84"/>
  <c r="AG396" i="84"/>
  <c r="AF396" i="84"/>
  <c r="AD396" i="84"/>
  <c r="AC396" i="84"/>
  <c r="AB396" i="84"/>
  <c r="AA396" i="84"/>
  <c r="Z396" i="84"/>
  <c r="Y396" i="84"/>
  <c r="X396" i="84"/>
  <c r="W396" i="84"/>
  <c r="U396" i="84"/>
  <c r="T396" i="84"/>
  <c r="R396" i="84"/>
  <c r="AJ395" i="84"/>
  <c r="AI395" i="84"/>
  <c r="AH395" i="84"/>
  <c r="AG395" i="84"/>
  <c r="AF395" i="84"/>
  <c r="AD395" i="84"/>
  <c r="AC395" i="84"/>
  <c r="AB395" i="84"/>
  <c r="AA395" i="84"/>
  <c r="Z395" i="84"/>
  <c r="Y395" i="84"/>
  <c r="X395" i="84"/>
  <c r="W395" i="84"/>
  <c r="U395" i="84"/>
  <c r="T395" i="84"/>
  <c r="R395" i="84"/>
  <c r="AJ394" i="84"/>
  <c r="AI394" i="84"/>
  <c r="AH394" i="84"/>
  <c r="AG394" i="84"/>
  <c r="AF394" i="84"/>
  <c r="AD394" i="84"/>
  <c r="AC394" i="84"/>
  <c r="AB394" i="84"/>
  <c r="AA394" i="84"/>
  <c r="Z394" i="84"/>
  <c r="Y394" i="84"/>
  <c r="X394" i="84"/>
  <c r="W394" i="84"/>
  <c r="U394" i="84"/>
  <c r="T394" i="84"/>
  <c r="R394" i="84"/>
  <c r="AJ393" i="84"/>
  <c r="AI393" i="84"/>
  <c r="AH393" i="84"/>
  <c r="AG393" i="84"/>
  <c r="AF393" i="84"/>
  <c r="AD393" i="84"/>
  <c r="AC393" i="84"/>
  <c r="AB393" i="84"/>
  <c r="AA393" i="84"/>
  <c r="Z393" i="84"/>
  <c r="Y393" i="84"/>
  <c r="X393" i="84"/>
  <c r="W393" i="84"/>
  <c r="U393" i="84"/>
  <c r="T393" i="84"/>
  <c r="R393" i="84"/>
  <c r="AJ392" i="84"/>
  <c r="AI392" i="84"/>
  <c r="AH392" i="84"/>
  <c r="AG392" i="84"/>
  <c r="AF392" i="84"/>
  <c r="AD392" i="84"/>
  <c r="AC392" i="84"/>
  <c r="AB392" i="84"/>
  <c r="AA392" i="84"/>
  <c r="Z392" i="84"/>
  <c r="Y392" i="84"/>
  <c r="X392" i="84"/>
  <c r="W392" i="84"/>
  <c r="U392" i="84"/>
  <c r="T392" i="84"/>
  <c r="R392" i="84"/>
  <c r="AJ391" i="84"/>
  <c r="AI391" i="84"/>
  <c r="AH391" i="84"/>
  <c r="AG391" i="84"/>
  <c r="AF391" i="84"/>
  <c r="AD391" i="84"/>
  <c r="AC391" i="84"/>
  <c r="AB391" i="84"/>
  <c r="AA391" i="84"/>
  <c r="Z391" i="84"/>
  <c r="Y391" i="84"/>
  <c r="X391" i="84"/>
  <c r="W391" i="84"/>
  <c r="U391" i="84"/>
  <c r="T391" i="84"/>
  <c r="R391" i="84"/>
  <c r="AJ390" i="84"/>
  <c r="AI390" i="84"/>
  <c r="AH390" i="84"/>
  <c r="AG390" i="84"/>
  <c r="AF390" i="84"/>
  <c r="AD390" i="84"/>
  <c r="AC390" i="84"/>
  <c r="AB390" i="84"/>
  <c r="AA390" i="84"/>
  <c r="Z390" i="84"/>
  <c r="Y390" i="84"/>
  <c r="X390" i="84"/>
  <c r="W390" i="84"/>
  <c r="U390" i="84"/>
  <c r="T390" i="84"/>
  <c r="R390" i="84"/>
  <c r="AJ389" i="84"/>
  <c r="AI389" i="84"/>
  <c r="AH389" i="84"/>
  <c r="AG389" i="84"/>
  <c r="AF389" i="84"/>
  <c r="AD389" i="84"/>
  <c r="AC389" i="84"/>
  <c r="AB389" i="84"/>
  <c r="AA389" i="84"/>
  <c r="Z389" i="84"/>
  <c r="Y389" i="84"/>
  <c r="X389" i="84"/>
  <c r="W389" i="84"/>
  <c r="U389" i="84"/>
  <c r="T389" i="84"/>
  <c r="R389" i="84"/>
  <c r="AJ388" i="84"/>
  <c r="AI388" i="84"/>
  <c r="AH388" i="84"/>
  <c r="AG388" i="84"/>
  <c r="AF388" i="84"/>
  <c r="AD388" i="84"/>
  <c r="AC388" i="84"/>
  <c r="AB388" i="84"/>
  <c r="AA388" i="84"/>
  <c r="Z388" i="84"/>
  <c r="Y388" i="84"/>
  <c r="X388" i="84"/>
  <c r="W388" i="84"/>
  <c r="U388" i="84"/>
  <c r="T388" i="84"/>
  <c r="R388" i="84"/>
  <c r="AJ387" i="84"/>
  <c r="AI387" i="84"/>
  <c r="AH387" i="84"/>
  <c r="AG387" i="84"/>
  <c r="AF387" i="84"/>
  <c r="AD387" i="84"/>
  <c r="AC387" i="84"/>
  <c r="AB387" i="84"/>
  <c r="AA387" i="84"/>
  <c r="Z387" i="84"/>
  <c r="Y387" i="84"/>
  <c r="X387" i="84"/>
  <c r="W387" i="84"/>
  <c r="U387" i="84"/>
  <c r="T387" i="84"/>
  <c r="R387" i="84"/>
  <c r="AJ386" i="84"/>
  <c r="AI386" i="84"/>
  <c r="AH386" i="84"/>
  <c r="AG386" i="84"/>
  <c r="AF386" i="84"/>
  <c r="AD386" i="84"/>
  <c r="AC386" i="84"/>
  <c r="AB386" i="84"/>
  <c r="AA386" i="84"/>
  <c r="Z386" i="84"/>
  <c r="Y386" i="84"/>
  <c r="X386" i="84"/>
  <c r="W386" i="84"/>
  <c r="U386" i="84"/>
  <c r="T386" i="84"/>
  <c r="R386" i="84"/>
  <c r="AJ385" i="84"/>
  <c r="AI385" i="84"/>
  <c r="AH385" i="84"/>
  <c r="AG385" i="84"/>
  <c r="AF385" i="84"/>
  <c r="AD385" i="84"/>
  <c r="AC385" i="84"/>
  <c r="AB385" i="84"/>
  <c r="AA385" i="84"/>
  <c r="Z385" i="84"/>
  <c r="Y385" i="84"/>
  <c r="X385" i="84"/>
  <c r="W385" i="84"/>
  <c r="U385" i="84"/>
  <c r="T385" i="84"/>
  <c r="R385" i="84"/>
  <c r="AJ384" i="84"/>
  <c r="AI384" i="84"/>
  <c r="AH384" i="84"/>
  <c r="AG384" i="84"/>
  <c r="AF384" i="84"/>
  <c r="AD384" i="84"/>
  <c r="AC384" i="84"/>
  <c r="AB384" i="84"/>
  <c r="AA384" i="84"/>
  <c r="Z384" i="84"/>
  <c r="Y384" i="84"/>
  <c r="X384" i="84"/>
  <c r="W384" i="84"/>
  <c r="U384" i="84"/>
  <c r="T384" i="84"/>
  <c r="R384" i="84"/>
  <c r="AJ383" i="84"/>
  <c r="AI383" i="84"/>
  <c r="AH383" i="84"/>
  <c r="AG383" i="84"/>
  <c r="AF383" i="84"/>
  <c r="AD383" i="84"/>
  <c r="AC383" i="84"/>
  <c r="AB383" i="84"/>
  <c r="AA383" i="84"/>
  <c r="Z383" i="84"/>
  <c r="Y383" i="84"/>
  <c r="X383" i="84"/>
  <c r="W383" i="84"/>
  <c r="U383" i="84"/>
  <c r="T383" i="84"/>
  <c r="R383" i="84"/>
  <c r="AJ382" i="84"/>
  <c r="AI382" i="84"/>
  <c r="AH382" i="84"/>
  <c r="AG382" i="84"/>
  <c r="AF382" i="84"/>
  <c r="AD382" i="84"/>
  <c r="AC382" i="84"/>
  <c r="AB382" i="84"/>
  <c r="AA382" i="84"/>
  <c r="Z382" i="84"/>
  <c r="Y382" i="84"/>
  <c r="X382" i="84"/>
  <c r="W382" i="84"/>
  <c r="U382" i="84"/>
  <c r="T382" i="84"/>
  <c r="R382" i="84"/>
  <c r="AJ381" i="84"/>
  <c r="AI381" i="84"/>
  <c r="AH381" i="84"/>
  <c r="AG381" i="84"/>
  <c r="AF381" i="84"/>
  <c r="AD381" i="84"/>
  <c r="AC381" i="84"/>
  <c r="AB381" i="84"/>
  <c r="AA381" i="84"/>
  <c r="Z381" i="84"/>
  <c r="Y381" i="84"/>
  <c r="X381" i="84"/>
  <c r="W381" i="84"/>
  <c r="U381" i="84"/>
  <c r="T381" i="84"/>
  <c r="R381" i="84"/>
  <c r="AJ380" i="84"/>
  <c r="AI380" i="84"/>
  <c r="AH380" i="84"/>
  <c r="AG380" i="84"/>
  <c r="AF380" i="84"/>
  <c r="AD380" i="84"/>
  <c r="AC380" i="84"/>
  <c r="AB380" i="84"/>
  <c r="AA380" i="84"/>
  <c r="Z380" i="84"/>
  <c r="Y380" i="84"/>
  <c r="X380" i="84"/>
  <c r="W380" i="84"/>
  <c r="T380" i="84"/>
  <c r="R380" i="84"/>
  <c r="AJ379" i="84"/>
  <c r="AI379" i="84"/>
  <c r="AH379" i="84"/>
  <c r="AG379" i="84"/>
  <c r="AF379" i="84"/>
  <c r="AD379" i="84"/>
  <c r="AC379" i="84"/>
  <c r="AB379" i="84"/>
  <c r="AA379" i="84"/>
  <c r="Z379" i="84"/>
  <c r="Y379" i="84"/>
  <c r="X379" i="84"/>
  <c r="W379" i="84"/>
  <c r="U379" i="84"/>
  <c r="T379" i="84"/>
  <c r="R379" i="84"/>
  <c r="AJ378" i="84"/>
  <c r="AI378" i="84"/>
  <c r="AH378" i="84"/>
  <c r="AG378" i="84"/>
  <c r="AF378" i="84"/>
  <c r="AD378" i="84"/>
  <c r="AC378" i="84"/>
  <c r="AB378" i="84"/>
  <c r="AA378" i="84"/>
  <c r="Z378" i="84"/>
  <c r="Y378" i="84"/>
  <c r="X378" i="84"/>
  <c r="W378" i="84"/>
  <c r="U378" i="84"/>
  <c r="T378" i="84"/>
  <c r="R378" i="84"/>
  <c r="AJ377" i="84"/>
  <c r="AI377" i="84"/>
  <c r="AH377" i="84"/>
  <c r="AG377" i="84"/>
  <c r="AF377" i="84"/>
  <c r="AD377" i="84"/>
  <c r="AC377" i="84"/>
  <c r="AB377" i="84"/>
  <c r="AA377" i="84"/>
  <c r="Z377" i="84"/>
  <c r="Y377" i="84"/>
  <c r="X377" i="84"/>
  <c r="W377" i="84"/>
  <c r="U377" i="84"/>
  <c r="T377" i="84"/>
  <c r="R377" i="84"/>
  <c r="AJ376" i="84"/>
  <c r="AI376" i="84"/>
  <c r="AH376" i="84"/>
  <c r="AG376" i="84"/>
  <c r="AF376" i="84"/>
  <c r="AD376" i="84"/>
  <c r="AC376" i="84"/>
  <c r="AB376" i="84"/>
  <c r="AA376" i="84"/>
  <c r="Z376" i="84"/>
  <c r="Y376" i="84"/>
  <c r="X376" i="84"/>
  <c r="W376" i="84"/>
  <c r="U376" i="84"/>
  <c r="T376" i="84"/>
  <c r="R376" i="84"/>
  <c r="AJ375" i="84"/>
  <c r="AI375" i="84"/>
  <c r="AH375" i="84"/>
  <c r="AG375" i="84"/>
  <c r="AF375" i="84"/>
  <c r="AD375" i="84"/>
  <c r="AC375" i="84"/>
  <c r="AB375" i="84"/>
  <c r="AA375" i="84"/>
  <c r="Z375" i="84"/>
  <c r="Y375" i="84"/>
  <c r="X375" i="84"/>
  <c r="W375" i="84"/>
  <c r="U375" i="84"/>
  <c r="T375" i="84"/>
  <c r="R375" i="84"/>
  <c r="AJ374" i="84"/>
  <c r="AI374" i="84"/>
  <c r="AH374" i="84"/>
  <c r="AG374" i="84"/>
  <c r="AF374" i="84"/>
  <c r="AD374" i="84"/>
  <c r="AC374" i="84"/>
  <c r="AB374" i="84"/>
  <c r="AA374" i="84"/>
  <c r="Z374" i="84"/>
  <c r="Y374" i="84"/>
  <c r="X374" i="84"/>
  <c r="W374" i="84"/>
  <c r="U374" i="84"/>
  <c r="T374" i="84"/>
  <c r="R374" i="84"/>
  <c r="AJ373" i="84"/>
  <c r="AI373" i="84"/>
  <c r="AH373" i="84"/>
  <c r="AG373" i="84"/>
  <c r="AF373" i="84"/>
  <c r="AD373" i="84"/>
  <c r="AC373" i="84"/>
  <c r="AB373" i="84"/>
  <c r="AA373" i="84"/>
  <c r="Z373" i="84"/>
  <c r="Y373" i="84"/>
  <c r="X373" i="84"/>
  <c r="W373" i="84"/>
  <c r="U373" i="84"/>
  <c r="T373" i="84"/>
  <c r="R373" i="84"/>
  <c r="AJ372" i="84"/>
  <c r="AI372" i="84"/>
  <c r="AH372" i="84"/>
  <c r="AG372" i="84"/>
  <c r="AF372" i="84"/>
  <c r="AD372" i="84"/>
  <c r="AC372" i="84"/>
  <c r="AB372" i="84"/>
  <c r="AA372" i="84"/>
  <c r="Z372" i="84"/>
  <c r="Y372" i="84"/>
  <c r="X372" i="84"/>
  <c r="W372" i="84"/>
  <c r="U372" i="84"/>
  <c r="T372" i="84"/>
  <c r="R372" i="84"/>
  <c r="AJ371" i="84"/>
  <c r="AI371" i="84"/>
  <c r="AH371" i="84"/>
  <c r="AG371" i="84"/>
  <c r="AF371" i="84"/>
  <c r="AD371" i="84"/>
  <c r="AC371" i="84"/>
  <c r="AB371" i="84"/>
  <c r="AA371" i="84"/>
  <c r="Z371" i="84"/>
  <c r="Y371" i="84"/>
  <c r="X371" i="84"/>
  <c r="W371" i="84"/>
  <c r="U371" i="84"/>
  <c r="T371" i="84"/>
  <c r="R371" i="84"/>
  <c r="AJ370" i="84"/>
  <c r="AI370" i="84"/>
  <c r="AH370" i="84"/>
  <c r="AG370" i="84"/>
  <c r="AF370" i="84"/>
  <c r="AD370" i="84"/>
  <c r="AC370" i="84"/>
  <c r="AB370" i="84"/>
  <c r="AA370" i="84"/>
  <c r="Z370" i="84"/>
  <c r="Y370" i="84"/>
  <c r="X370" i="84"/>
  <c r="W370" i="84"/>
  <c r="U370" i="84"/>
  <c r="T370" i="84"/>
  <c r="R370" i="84"/>
  <c r="AJ369" i="84"/>
  <c r="AI369" i="84"/>
  <c r="AH369" i="84"/>
  <c r="AG369" i="84"/>
  <c r="AF369" i="84"/>
  <c r="AD369" i="84"/>
  <c r="AC369" i="84"/>
  <c r="AB369" i="84"/>
  <c r="AA369" i="84"/>
  <c r="Z369" i="84"/>
  <c r="Y369" i="84"/>
  <c r="X369" i="84"/>
  <c r="W369" i="84"/>
  <c r="U369" i="84"/>
  <c r="T369" i="84"/>
  <c r="R369" i="84"/>
  <c r="AJ368" i="84"/>
  <c r="AI368" i="84"/>
  <c r="AH368" i="84"/>
  <c r="AG368" i="84"/>
  <c r="AF368" i="84"/>
  <c r="AD368" i="84"/>
  <c r="AC368" i="84"/>
  <c r="AB368" i="84"/>
  <c r="AA368" i="84"/>
  <c r="Z368" i="84"/>
  <c r="Y368" i="84"/>
  <c r="X368" i="84"/>
  <c r="W368" i="84"/>
  <c r="U368" i="84"/>
  <c r="T368" i="84"/>
  <c r="R368" i="84"/>
  <c r="AJ367" i="84"/>
  <c r="AI367" i="84"/>
  <c r="AH367" i="84"/>
  <c r="AG367" i="84"/>
  <c r="AF367" i="84"/>
  <c r="AD367" i="84"/>
  <c r="AC367" i="84"/>
  <c r="AB367" i="84"/>
  <c r="AA367" i="84"/>
  <c r="Z367" i="84"/>
  <c r="Y367" i="84"/>
  <c r="X367" i="84"/>
  <c r="W367" i="84"/>
  <c r="U367" i="84"/>
  <c r="T367" i="84"/>
  <c r="R367" i="84"/>
  <c r="AJ366" i="84"/>
  <c r="AI366" i="84"/>
  <c r="AH366" i="84"/>
  <c r="AG366" i="84"/>
  <c r="AF366" i="84"/>
  <c r="AD366" i="84"/>
  <c r="AC366" i="84"/>
  <c r="AB366" i="84"/>
  <c r="AA366" i="84"/>
  <c r="Z366" i="84"/>
  <c r="Y366" i="84"/>
  <c r="X366" i="84"/>
  <c r="W366" i="84"/>
  <c r="U366" i="84"/>
  <c r="T366" i="84"/>
  <c r="R366" i="84"/>
  <c r="AJ365" i="84"/>
  <c r="AI365" i="84"/>
  <c r="AH365" i="84"/>
  <c r="AG365" i="84"/>
  <c r="AF365" i="84"/>
  <c r="AD365" i="84"/>
  <c r="AC365" i="84"/>
  <c r="AB365" i="84"/>
  <c r="AA365" i="84"/>
  <c r="Z365" i="84"/>
  <c r="Y365" i="84"/>
  <c r="X365" i="84"/>
  <c r="W365" i="84"/>
  <c r="U365" i="84"/>
  <c r="T365" i="84"/>
  <c r="R365" i="84"/>
  <c r="AJ364" i="84"/>
  <c r="AI364" i="84"/>
  <c r="AH364" i="84"/>
  <c r="AG364" i="84"/>
  <c r="AF364" i="84"/>
  <c r="AD364" i="84"/>
  <c r="AC364" i="84"/>
  <c r="AB364" i="84"/>
  <c r="AA364" i="84"/>
  <c r="Z364" i="84"/>
  <c r="Y364" i="84"/>
  <c r="X364" i="84"/>
  <c r="W364" i="84"/>
  <c r="U364" i="84"/>
  <c r="T364" i="84"/>
  <c r="R364" i="84"/>
  <c r="AJ363" i="84"/>
  <c r="AI363" i="84"/>
  <c r="AH363" i="84"/>
  <c r="AG363" i="84"/>
  <c r="AF363" i="84"/>
  <c r="AD363" i="84"/>
  <c r="AC363" i="84"/>
  <c r="AB363" i="84"/>
  <c r="AA363" i="84"/>
  <c r="Z363" i="84"/>
  <c r="Y363" i="84"/>
  <c r="X363" i="84"/>
  <c r="W363" i="84"/>
  <c r="U363" i="84"/>
  <c r="T363" i="84"/>
  <c r="R363" i="84"/>
  <c r="AJ362" i="84"/>
  <c r="AI362" i="84"/>
  <c r="AH362" i="84"/>
  <c r="AG362" i="84"/>
  <c r="AF362" i="84"/>
  <c r="AD362" i="84"/>
  <c r="AC362" i="84"/>
  <c r="AB362" i="84"/>
  <c r="AA362" i="84"/>
  <c r="Z362" i="84"/>
  <c r="Y362" i="84"/>
  <c r="X362" i="84"/>
  <c r="W362" i="84"/>
  <c r="U362" i="84"/>
  <c r="T362" i="84"/>
  <c r="R362" i="84"/>
  <c r="S372" i="84" l="1"/>
  <c r="S420" i="84"/>
  <c r="U380" i="84"/>
  <c r="S368" i="84"/>
  <c r="S370" i="84"/>
  <c r="S373" i="84"/>
  <c r="S381" i="84"/>
  <c r="S383" i="84"/>
  <c r="S385" i="84"/>
  <c r="S386" i="84"/>
  <c r="S379" i="84"/>
  <c r="S391" i="84"/>
  <c r="S431" i="84"/>
  <c r="S369" i="84"/>
  <c r="S388" i="84"/>
  <c r="S364" i="84"/>
  <c r="S416" i="84"/>
  <c r="S387" i="84"/>
  <c r="S390" i="84"/>
  <c r="S395" i="84"/>
  <c r="S404" i="84"/>
  <c r="S405" i="84"/>
  <c r="S407" i="84"/>
  <c r="S410" i="84"/>
  <c r="S425" i="84"/>
  <c r="S428" i="84"/>
  <c r="S433" i="84"/>
  <c r="U416" i="84"/>
  <c r="S429" i="84"/>
  <c r="S432" i="84"/>
  <c r="S430" i="84"/>
  <c r="S427" i="84"/>
  <c r="S422" i="84"/>
  <c r="S424" i="84"/>
  <c r="S426" i="84"/>
  <c r="S423" i="84"/>
  <c r="S421" i="84"/>
  <c r="S419" i="84"/>
  <c r="S418" i="84"/>
  <c r="S417" i="84"/>
  <c r="S408" i="84"/>
  <c r="S406" i="84"/>
  <c r="S412" i="84"/>
  <c r="S411" i="84"/>
  <c r="S415" i="84"/>
  <c r="S414" i="84"/>
  <c r="S413" i="84"/>
  <c r="S409" i="84"/>
  <c r="S403" i="84"/>
  <c r="S402" i="84"/>
  <c r="S401" i="84"/>
  <c r="S400" i="84"/>
  <c r="S399" i="84"/>
  <c r="S398" i="84"/>
  <c r="S397" i="84"/>
  <c r="S396" i="84"/>
  <c r="S394" i="84"/>
  <c r="S393" i="84"/>
  <c r="S392" i="84"/>
  <c r="S389" i="84"/>
  <c r="S384" i="84"/>
  <c r="S382" i="84"/>
  <c r="S380" i="84"/>
  <c r="S376" i="84"/>
  <c r="S378" i="84"/>
  <c r="S377" i="84"/>
  <c r="S375" i="84"/>
  <c r="S374" i="84"/>
  <c r="S371" i="84"/>
  <c r="S367" i="84"/>
  <c r="S366" i="84"/>
  <c r="S365" i="84"/>
  <c r="S363" i="84"/>
  <c r="S362" i="84"/>
  <c r="B360" i="84"/>
  <c r="B305" i="84" l="1"/>
  <c r="B323" i="84"/>
  <c r="R359" i="84"/>
  <c r="B341" i="84"/>
  <c r="AJ361" i="84"/>
  <c r="AI361" i="84"/>
  <c r="AH361" i="84"/>
  <c r="AG361" i="84"/>
  <c r="AF361" i="84"/>
  <c r="AD361" i="84"/>
  <c r="AC361" i="84"/>
  <c r="AB361" i="84"/>
  <c r="AA361" i="84"/>
  <c r="Z361" i="84"/>
  <c r="Y361" i="84"/>
  <c r="X361" i="84"/>
  <c r="W361" i="84"/>
  <c r="U361" i="84"/>
  <c r="T361" i="84"/>
  <c r="R361" i="84"/>
  <c r="AJ360" i="84"/>
  <c r="AI360" i="84"/>
  <c r="AH360" i="84"/>
  <c r="AG360" i="84"/>
  <c r="AF360" i="84"/>
  <c r="AD360" i="84"/>
  <c r="AC360" i="84"/>
  <c r="AB360" i="84"/>
  <c r="AA360" i="84"/>
  <c r="Z360" i="84"/>
  <c r="Y360" i="84"/>
  <c r="X360" i="84"/>
  <c r="W360" i="84"/>
  <c r="U360" i="84"/>
  <c r="T360" i="84"/>
  <c r="R360" i="84"/>
  <c r="AJ359" i="84"/>
  <c r="AI359" i="84"/>
  <c r="AH359" i="84"/>
  <c r="AG359" i="84"/>
  <c r="AF359" i="84"/>
  <c r="AD359" i="84"/>
  <c r="AC359" i="84"/>
  <c r="AB359" i="84"/>
  <c r="AA359" i="84"/>
  <c r="Z359" i="84"/>
  <c r="Y359" i="84"/>
  <c r="X359" i="84"/>
  <c r="W359" i="84"/>
  <c r="U359" i="84"/>
  <c r="T359" i="84"/>
  <c r="AJ358" i="84"/>
  <c r="AI358" i="84"/>
  <c r="AH358" i="84"/>
  <c r="AG358" i="84"/>
  <c r="AF358" i="84"/>
  <c r="AD358" i="84"/>
  <c r="AC358" i="84"/>
  <c r="AB358" i="84"/>
  <c r="AA358" i="84"/>
  <c r="Z358" i="84"/>
  <c r="Y358" i="84"/>
  <c r="X358" i="84"/>
  <c r="W358" i="84"/>
  <c r="U358" i="84"/>
  <c r="T358" i="84"/>
  <c r="R358" i="84"/>
  <c r="AJ357" i="84"/>
  <c r="AI357" i="84"/>
  <c r="AH357" i="84"/>
  <c r="AG357" i="84"/>
  <c r="AF357" i="84"/>
  <c r="AD357" i="84"/>
  <c r="AC357" i="84"/>
  <c r="AB357" i="84"/>
  <c r="AA357" i="84"/>
  <c r="Z357" i="84"/>
  <c r="Y357" i="84"/>
  <c r="X357" i="84"/>
  <c r="W357" i="84"/>
  <c r="U357" i="84"/>
  <c r="T357" i="84"/>
  <c r="R357" i="84"/>
  <c r="AJ356" i="84"/>
  <c r="AI356" i="84"/>
  <c r="AH356" i="84"/>
  <c r="AG356" i="84"/>
  <c r="AF356" i="84"/>
  <c r="AD356" i="84"/>
  <c r="AC356" i="84"/>
  <c r="AB356" i="84"/>
  <c r="AA356" i="84"/>
  <c r="Z356" i="84"/>
  <c r="Y356" i="84"/>
  <c r="X356" i="84"/>
  <c r="W356" i="84"/>
  <c r="U356" i="84"/>
  <c r="T356" i="84"/>
  <c r="R356" i="84"/>
  <c r="AJ355" i="84"/>
  <c r="AI355" i="84"/>
  <c r="AH355" i="84"/>
  <c r="AG355" i="84"/>
  <c r="AF355" i="84"/>
  <c r="AD355" i="84"/>
  <c r="AC355" i="84"/>
  <c r="AB355" i="84"/>
  <c r="AA355" i="84"/>
  <c r="Z355" i="84"/>
  <c r="Y355" i="84"/>
  <c r="X355" i="84"/>
  <c r="W355" i="84"/>
  <c r="U355" i="84"/>
  <c r="T355" i="84"/>
  <c r="R355" i="84"/>
  <c r="AJ354" i="84"/>
  <c r="AI354" i="84"/>
  <c r="AH354" i="84"/>
  <c r="AG354" i="84"/>
  <c r="AF354" i="84"/>
  <c r="AD354" i="84"/>
  <c r="AC354" i="84"/>
  <c r="AB354" i="84"/>
  <c r="AA354" i="84"/>
  <c r="Z354" i="84"/>
  <c r="Y354" i="84"/>
  <c r="X354" i="84"/>
  <c r="W354" i="84"/>
  <c r="U354" i="84"/>
  <c r="T354" i="84"/>
  <c r="R354" i="84"/>
  <c r="AJ353" i="84"/>
  <c r="AI353" i="84"/>
  <c r="AH353" i="84"/>
  <c r="AG353" i="84"/>
  <c r="AF353" i="84"/>
  <c r="AD353" i="84"/>
  <c r="AC353" i="84"/>
  <c r="AB353" i="84"/>
  <c r="AA353" i="84"/>
  <c r="Z353" i="84"/>
  <c r="Y353" i="84"/>
  <c r="X353" i="84"/>
  <c r="W353" i="84"/>
  <c r="U353" i="84"/>
  <c r="T353" i="84"/>
  <c r="R353" i="84"/>
  <c r="AJ352" i="84"/>
  <c r="AI352" i="84"/>
  <c r="AH352" i="84"/>
  <c r="AG352" i="84"/>
  <c r="AF352" i="84"/>
  <c r="AD352" i="84"/>
  <c r="AC352" i="84"/>
  <c r="AB352" i="84"/>
  <c r="AA352" i="84"/>
  <c r="Z352" i="84"/>
  <c r="Y352" i="84"/>
  <c r="X352" i="84"/>
  <c r="W352" i="84"/>
  <c r="U352" i="84"/>
  <c r="T352" i="84"/>
  <c r="R352" i="84"/>
  <c r="AJ351" i="84"/>
  <c r="AI351" i="84"/>
  <c r="AH351" i="84"/>
  <c r="AG351" i="84"/>
  <c r="AF351" i="84"/>
  <c r="AD351" i="84"/>
  <c r="AC351" i="84"/>
  <c r="AB351" i="84"/>
  <c r="AA351" i="84"/>
  <c r="Z351" i="84"/>
  <c r="Y351" i="84"/>
  <c r="X351" i="84"/>
  <c r="W351" i="84"/>
  <c r="U351" i="84"/>
  <c r="T351" i="84"/>
  <c r="R351" i="84"/>
  <c r="AJ350" i="84"/>
  <c r="AI350" i="84"/>
  <c r="AH350" i="84"/>
  <c r="AG350" i="84"/>
  <c r="AF350" i="84"/>
  <c r="AD350" i="84"/>
  <c r="AC350" i="84"/>
  <c r="AB350" i="84"/>
  <c r="AA350" i="84"/>
  <c r="Z350" i="84"/>
  <c r="Y350" i="84"/>
  <c r="X350" i="84"/>
  <c r="W350" i="84"/>
  <c r="U350" i="84"/>
  <c r="T350" i="84"/>
  <c r="R350" i="84"/>
  <c r="AJ349" i="84"/>
  <c r="AI349" i="84"/>
  <c r="AH349" i="84"/>
  <c r="AG349" i="84"/>
  <c r="AF349" i="84"/>
  <c r="AD349" i="84"/>
  <c r="AC349" i="84"/>
  <c r="AB349" i="84"/>
  <c r="AA349" i="84"/>
  <c r="Z349" i="84"/>
  <c r="Y349" i="84"/>
  <c r="X349" i="84"/>
  <c r="W349" i="84"/>
  <c r="U349" i="84"/>
  <c r="T349" i="84"/>
  <c r="R349" i="84"/>
  <c r="AJ348" i="84"/>
  <c r="AI348" i="84"/>
  <c r="AH348" i="84"/>
  <c r="AG348" i="84"/>
  <c r="AF348" i="84"/>
  <c r="AD348" i="84"/>
  <c r="AC348" i="84"/>
  <c r="AB348" i="84"/>
  <c r="AA348" i="84"/>
  <c r="Z348" i="84"/>
  <c r="Y348" i="84"/>
  <c r="X348" i="84"/>
  <c r="W348" i="84"/>
  <c r="U348" i="84"/>
  <c r="T348" i="84"/>
  <c r="R348" i="84"/>
  <c r="AJ347" i="84"/>
  <c r="AI347" i="84"/>
  <c r="AH347" i="84"/>
  <c r="AG347" i="84"/>
  <c r="AF347" i="84"/>
  <c r="AD347" i="84"/>
  <c r="AC347" i="84"/>
  <c r="AB347" i="84"/>
  <c r="AA347" i="84"/>
  <c r="Z347" i="84"/>
  <c r="Y347" i="84"/>
  <c r="X347" i="84"/>
  <c r="W347" i="84"/>
  <c r="U347" i="84"/>
  <c r="T347" i="84"/>
  <c r="R347" i="84"/>
  <c r="AJ346" i="84"/>
  <c r="AI346" i="84"/>
  <c r="AH346" i="84"/>
  <c r="AG346" i="84"/>
  <c r="AF346" i="84"/>
  <c r="AD346" i="84"/>
  <c r="AC346" i="84"/>
  <c r="AB346" i="84"/>
  <c r="AA346" i="84"/>
  <c r="Z346" i="84"/>
  <c r="Y346" i="84"/>
  <c r="X346" i="84"/>
  <c r="W346" i="84"/>
  <c r="U346" i="84"/>
  <c r="T346" i="84"/>
  <c r="R346" i="84"/>
  <c r="AJ345" i="84"/>
  <c r="AI345" i="84"/>
  <c r="AH345" i="84"/>
  <c r="AG345" i="84"/>
  <c r="AF345" i="84"/>
  <c r="AD345" i="84"/>
  <c r="AC345" i="84"/>
  <c r="AB345" i="84"/>
  <c r="AA345" i="84"/>
  <c r="Z345" i="84"/>
  <c r="Y345" i="84"/>
  <c r="X345" i="84"/>
  <c r="W345" i="84"/>
  <c r="U345" i="84"/>
  <c r="T345" i="84"/>
  <c r="R345" i="84"/>
  <c r="AJ344" i="84"/>
  <c r="AI344" i="84"/>
  <c r="AH344" i="84"/>
  <c r="AG344" i="84"/>
  <c r="AF344" i="84"/>
  <c r="U344" i="84" s="1"/>
  <c r="AD344" i="84"/>
  <c r="AC344" i="84"/>
  <c r="AB344" i="84"/>
  <c r="AA344" i="84"/>
  <c r="Z344" i="84"/>
  <c r="Y344" i="84"/>
  <c r="X344" i="84"/>
  <c r="W344" i="84"/>
  <c r="T344" i="84"/>
  <c r="R344" i="84"/>
  <c r="S345" i="84" l="1"/>
  <c r="S357" i="84"/>
  <c r="S351" i="84"/>
  <c r="S344" i="84"/>
  <c r="S347" i="84"/>
  <c r="S352" i="84"/>
  <c r="S361" i="84"/>
  <c r="S359" i="84"/>
  <c r="S360" i="84"/>
  <c r="S358" i="84"/>
  <c r="S356" i="84"/>
  <c r="S355" i="84"/>
  <c r="S354" i="84"/>
  <c r="S353" i="84"/>
  <c r="S350" i="84"/>
  <c r="S349" i="84"/>
  <c r="S348" i="84"/>
  <c r="S346" i="84"/>
  <c r="AJ343" i="84"/>
  <c r="AI343" i="84"/>
  <c r="AH343" i="84"/>
  <c r="AG343" i="84"/>
  <c r="AF343" i="84"/>
  <c r="AD343" i="84"/>
  <c r="AC343" i="84"/>
  <c r="AB343" i="84"/>
  <c r="AA343" i="84"/>
  <c r="Z343" i="84"/>
  <c r="Y343" i="84"/>
  <c r="X343" i="84"/>
  <c r="W343" i="84"/>
  <c r="U343" i="84"/>
  <c r="T343" i="84"/>
  <c r="R343" i="84"/>
  <c r="AJ342" i="84"/>
  <c r="AI342" i="84"/>
  <c r="AH342" i="84"/>
  <c r="AG342" i="84"/>
  <c r="AF342" i="84"/>
  <c r="AD342" i="84"/>
  <c r="AC342" i="84"/>
  <c r="AB342" i="84"/>
  <c r="AA342" i="84"/>
  <c r="Z342" i="84"/>
  <c r="Y342" i="84"/>
  <c r="X342" i="84"/>
  <c r="W342" i="84"/>
  <c r="U342" i="84"/>
  <c r="T342" i="84"/>
  <c r="R342" i="84"/>
  <c r="AJ341" i="84"/>
  <c r="AI341" i="84"/>
  <c r="AH341" i="84"/>
  <c r="AG341" i="84"/>
  <c r="AF341" i="84"/>
  <c r="AD341" i="84"/>
  <c r="AC341" i="84"/>
  <c r="AB341" i="84"/>
  <c r="AA341" i="84"/>
  <c r="Z341" i="84"/>
  <c r="Y341" i="84"/>
  <c r="X341" i="84"/>
  <c r="W341" i="84"/>
  <c r="U341" i="84"/>
  <c r="T341" i="84"/>
  <c r="R341" i="84"/>
  <c r="AJ340" i="84"/>
  <c r="AI340" i="84"/>
  <c r="AH340" i="84"/>
  <c r="AG340" i="84"/>
  <c r="AF340" i="84"/>
  <c r="AD340" i="84"/>
  <c r="AC340" i="84"/>
  <c r="AB340" i="84"/>
  <c r="AA340" i="84"/>
  <c r="Z340" i="84"/>
  <c r="Y340" i="84"/>
  <c r="X340" i="84"/>
  <c r="W340" i="84"/>
  <c r="U340" i="84"/>
  <c r="T340" i="84"/>
  <c r="R340" i="84"/>
  <c r="AJ339" i="84"/>
  <c r="AI339" i="84"/>
  <c r="AH339" i="84"/>
  <c r="AG339" i="84"/>
  <c r="AF339" i="84"/>
  <c r="AD339" i="84"/>
  <c r="AC339" i="84"/>
  <c r="AB339" i="84"/>
  <c r="AA339" i="84"/>
  <c r="Z339" i="84"/>
  <c r="Y339" i="84"/>
  <c r="X339" i="84"/>
  <c r="W339" i="84"/>
  <c r="U339" i="84"/>
  <c r="T339" i="84"/>
  <c r="R339" i="84"/>
  <c r="AJ338" i="84"/>
  <c r="AI338" i="84"/>
  <c r="AH338" i="84"/>
  <c r="AG338" i="84"/>
  <c r="AF338" i="84"/>
  <c r="AD338" i="84"/>
  <c r="AC338" i="84"/>
  <c r="AB338" i="84"/>
  <c r="AA338" i="84"/>
  <c r="Z338" i="84"/>
  <c r="Y338" i="84"/>
  <c r="X338" i="84"/>
  <c r="W338" i="84"/>
  <c r="U338" i="84"/>
  <c r="T338" i="84"/>
  <c r="R338" i="84"/>
  <c r="AJ337" i="84"/>
  <c r="AI337" i="84"/>
  <c r="AH337" i="84"/>
  <c r="AG337" i="84"/>
  <c r="AF337" i="84"/>
  <c r="AD337" i="84"/>
  <c r="AC337" i="84"/>
  <c r="AB337" i="84"/>
  <c r="AA337" i="84"/>
  <c r="Z337" i="84"/>
  <c r="Y337" i="84"/>
  <c r="X337" i="84"/>
  <c r="W337" i="84"/>
  <c r="U337" i="84"/>
  <c r="T337" i="84"/>
  <c r="R337" i="84"/>
  <c r="AJ336" i="84"/>
  <c r="AI336" i="84"/>
  <c r="AH336" i="84"/>
  <c r="AG336" i="84"/>
  <c r="AF336" i="84"/>
  <c r="AD336" i="84"/>
  <c r="AC336" i="84"/>
  <c r="AB336" i="84"/>
  <c r="AA336" i="84"/>
  <c r="Z336" i="84"/>
  <c r="Y336" i="84"/>
  <c r="X336" i="84"/>
  <c r="W336" i="84"/>
  <c r="U336" i="84"/>
  <c r="T336" i="84"/>
  <c r="R336" i="84"/>
  <c r="AJ335" i="84"/>
  <c r="AI335" i="84"/>
  <c r="AH335" i="84"/>
  <c r="AG335" i="84"/>
  <c r="AF335" i="84"/>
  <c r="AD335" i="84"/>
  <c r="AC335" i="84"/>
  <c r="AB335" i="84"/>
  <c r="AA335" i="84"/>
  <c r="Z335" i="84"/>
  <c r="Y335" i="84"/>
  <c r="X335" i="84"/>
  <c r="W335" i="84"/>
  <c r="U335" i="84"/>
  <c r="T335" i="84"/>
  <c r="R335" i="84"/>
  <c r="AJ334" i="84"/>
  <c r="AI334" i="84"/>
  <c r="AH334" i="84"/>
  <c r="AG334" i="84"/>
  <c r="AF334" i="84"/>
  <c r="AD334" i="84"/>
  <c r="AC334" i="84"/>
  <c r="AB334" i="84"/>
  <c r="AA334" i="84"/>
  <c r="Z334" i="84"/>
  <c r="Y334" i="84"/>
  <c r="X334" i="84"/>
  <c r="W334" i="84"/>
  <c r="U334" i="84"/>
  <c r="T334" i="84"/>
  <c r="R334" i="84"/>
  <c r="AJ333" i="84"/>
  <c r="AI333" i="84"/>
  <c r="AH333" i="84"/>
  <c r="AG333" i="84"/>
  <c r="AF333" i="84"/>
  <c r="AD333" i="84"/>
  <c r="AC333" i="84"/>
  <c r="AB333" i="84"/>
  <c r="AA333" i="84"/>
  <c r="Z333" i="84"/>
  <c r="Y333" i="84"/>
  <c r="X333" i="84"/>
  <c r="W333" i="84"/>
  <c r="U333" i="84"/>
  <c r="T333" i="84"/>
  <c r="R333" i="84"/>
  <c r="AJ332" i="84"/>
  <c r="AI332" i="84"/>
  <c r="AH332" i="84"/>
  <c r="AG332" i="84"/>
  <c r="AF332" i="84"/>
  <c r="AD332" i="84"/>
  <c r="AC332" i="84"/>
  <c r="AB332" i="84"/>
  <c r="AA332" i="84"/>
  <c r="Z332" i="84"/>
  <c r="Y332" i="84"/>
  <c r="X332" i="84"/>
  <c r="W332" i="84"/>
  <c r="U332" i="84"/>
  <c r="T332" i="84"/>
  <c r="R332" i="84"/>
  <c r="AJ331" i="84"/>
  <c r="AI331" i="84"/>
  <c r="AH331" i="84"/>
  <c r="AG331" i="84"/>
  <c r="AF331" i="84"/>
  <c r="AD331" i="84"/>
  <c r="AC331" i="84"/>
  <c r="AB331" i="84"/>
  <c r="AA331" i="84"/>
  <c r="Z331" i="84"/>
  <c r="Y331" i="84"/>
  <c r="X331" i="84"/>
  <c r="W331" i="84"/>
  <c r="U331" i="84"/>
  <c r="T331" i="84"/>
  <c r="R331" i="84"/>
  <c r="AJ330" i="84"/>
  <c r="AI330" i="84"/>
  <c r="AH330" i="84"/>
  <c r="AG330" i="84"/>
  <c r="AF330" i="84"/>
  <c r="AD330" i="84"/>
  <c r="AC330" i="84"/>
  <c r="AB330" i="84"/>
  <c r="AA330" i="84"/>
  <c r="Z330" i="84"/>
  <c r="Y330" i="84"/>
  <c r="X330" i="84"/>
  <c r="W330" i="84"/>
  <c r="U330" i="84"/>
  <c r="T330" i="84"/>
  <c r="R330" i="84"/>
  <c r="AJ329" i="84"/>
  <c r="AI329" i="84"/>
  <c r="AH329" i="84"/>
  <c r="AG329" i="84"/>
  <c r="AF329" i="84"/>
  <c r="AD329" i="84"/>
  <c r="AC329" i="84"/>
  <c r="AB329" i="84"/>
  <c r="AA329" i="84"/>
  <c r="Z329" i="84"/>
  <c r="Y329" i="84"/>
  <c r="X329" i="84"/>
  <c r="W329" i="84"/>
  <c r="U329" i="84"/>
  <c r="T329" i="84"/>
  <c r="R329" i="84"/>
  <c r="AJ328" i="84"/>
  <c r="AI328" i="84"/>
  <c r="AH328" i="84"/>
  <c r="AG328" i="84"/>
  <c r="AF328" i="84"/>
  <c r="AD328" i="84"/>
  <c r="AC328" i="84"/>
  <c r="AB328" i="84"/>
  <c r="AA328" i="84"/>
  <c r="Z328" i="84"/>
  <c r="Y328" i="84"/>
  <c r="X328" i="84"/>
  <c r="W328" i="84"/>
  <c r="U328" i="84"/>
  <c r="T328" i="84"/>
  <c r="R328" i="84"/>
  <c r="AJ327" i="84"/>
  <c r="AI327" i="84"/>
  <c r="AH327" i="84"/>
  <c r="AG327" i="84"/>
  <c r="AF327" i="84"/>
  <c r="AD327" i="84"/>
  <c r="AC327" i="84"/>
  <c r="AB327" i="84"/>
  <c r="AA327" i="84"/>
  <c r="Z327" i="84"/>
  <c r="Y327" i="84"/>
  <c r="X327" i="84"/>
  <c r="W327" i="84"/>
  <c r="U327" i="84"/>
  <c r="T327" i="84"/>
  <c r="R327" i="84"/>
  <c r="AJ326" i="84"/>
  <c r="AI326" i="84"/>
  <c r="AH326" i="84"/>
  <c r="AG326" i="84"/>
  <c r="AF326" i="84"/>
  <c r="AD326" i="84"/>
  <c r="AC326" i="84"/>
  <c r="AB326" i="84"/>
  <c r="AA326" i="84"/>
  <c r="Z326" i="84"/>
  <c r="Y326" i="84"/>
  <c r="X326" i="84"/>
  <c r="W326" i="84"/>
  <c r="T326" i="84"/>
  <c r="R326" i="84"/>
  <c r="AJ325" i="84"/>
  <c r="AI325" i="84"/>
  <c r="AH325" i="84"/>
  <c r="AG325" i="84"/>
  <c r="AF325" i="84"/>
  <c r="AD325" i="84"/>
  <c r="AC325" i="84"/>
  <c r="AB325" i="84"/>
  <c r="AA325" i="84"/>
  <c r="Z325" i="84"/>
  <c r="Y325" i="84"/>
  <c r="X325" i="84"/>
  <c r="W325" i="84"/>
  <c r="U325" i="84"/>
  <c r="T325" i="84"/>
  <c r="R325" i="84"/>
  <c r="AJ324" i="84"/>
  <c r="AI324" i="84"/>
  <c r="AH324" i="84"/>
  <c r="AG324" i="84"/>
  <c r="AF324" i="84"/>
  <c r="AD324" i="84"/>
  <c r="AC324" i="84"/>
  <c r="AB324" i="84"/>
  <c r="AA324" i="84"/>
  <c r="Z324" i="84"/>
  <c r="Y324" i="84"/>
  <c r="X324" i="84"/>
  <c r="W324" i="84"/>
  <c r="U324" i="84"/>
  <c r="T324" i="84"/>
  <c r="R324" i="84"/>
  <c r="AJ323" i="84"/>
  <c r="AI323" i="84"/>
  <c r="AH323" i="84"/>
  <c r="AG323" i="84"/>
  <c r="AF323" i="84"/>
  <c r="AD323" i="84"/>
  <c r="AC323" i="84"/>
  <c r="AB323" i="84"/>
  <c r="AA323" i="84"/>
  <c r="Z323" i="84"/>
  <c r="Y323" i="84"/>
  <c r="X323" i="84"/>
  <c r="W323" i="84"/>
  <c r="U323" i="84"/>
  <c r="T323" i="84"/>
  <c r="R323" i="84"/>
  <c r="AJ322" i="84"/>
  <c r="AI322" i="84"/>
  <c r="AH322" i="84"/>
  <c r="AG322" i="84"/>
  <c r="AF322" i="84"/>
  <c r="AD322" i="84"/>
  <c r="AC322" i="84"/>
  <c r="AB322" i="84"/>
  <c r="AA322" i="84"/>
  <c r="Z322" i="84"/>
  <c r="Y322" i="84"/>
  <c r="X322" i="84"/>
  <c r="W322" i="84"/>
  <c r="U322" i="84"/>
  <c r="T322" i="84"/>
  <c r="R322" i="84"/>
  <c r="AJ321" i="84"/>
  <c r="AI321" i="84"/>
  <c r="AH321" i="84"/>
  <c r="AG321" i="84"/>
  <c r="AF321" i="84"/>
  <c r="AD321" i="84"/>
  <c r="AC321" i="84"/>
  <c r="AB321" i="84"/>
  <c r="AA321" i="84"/>
  <c r="Z321" i="84"/>
  <c r="Y321" i="84"/>
  <c r="X321" i="84"/>
  <c r="W321" i="84"/>
  <c r="U321" i="84"/>
  <c r="T321" i="84"/>
  <c r="R321" i="84"/>
  <c r="AJ320" i="84"/>
  <c r="AI320" i="84"/>
  <c r="AH320" i="84"/>
  <c r="AG320" i="84"/>
  <c r="AF320" i="84"/>
  <c r="AD320" i="84"/>
  <c r="AC320" i="84"/>
  <c r="AB320" i="84"/>
  <c r="AA320" i="84"/>
  <c r="Z320" i="84"/>
  <c r="Y320" i="84"/>
  <c r="X320" i="84"/>
  <c r="W320" i="84"/>
  <c r="U320" i="84"/>
  <c r="T320" i="84"/>
  <c r="R320" i="84"/>
  <c r="AJ319" i="84"/>
  <c r="AI319" i="84"/>
  <c r="AH319" i="84"/>
  <c r="AG319" i="84"/>
  <c r="AF319" i="84"/>
  <c r="AD319" i="84"/>
  <c r="AC319" i="84"/>
  <c r="AB319" i="84"/>
  <c r="AA319" i="84"/>
  <c r="Z319" i="84"/>
  <c r="Y319" i="84"/>
  <c r="X319" i="84"/>
  <c r="W319" i="84"/>
  <c r="U319" i="84"/>
  <c r="T319" i="84"/>
  <c r="R319" i="84"/>
  <c r="AJ318" i="84"/>
  <c r="AI318" i="84"/>
  <c r="AH318" i="84"/>
  <c r="AG318" i="84"/>
  <c r="AF318" i="84"/>
  <c r="AD318" i="84"/>
  <c r="AC318" i="84"/>
  <c r="AB318" i="84"/>
  <c r="AA318" i="84"/>
  <c r="Z318" i="84"/>
  <c r="Y318" i="84"/>
  <c r="X318" i="84"/>
  <c r="W318" i="84"/>
  <c r="U318" i="84"/>
  <c r="T318" i="84"/>
  <c r="R318" i="84"/>
  <c r="AJ317" i="84"/>
  <c r="AI317" i="84"/>
  <c r="AH317" i="84"/>
  <c r="AG317" i="84"/>
  <c r="AF317" i="84"/>
  <c r="AD317" i="84"/>
  <c r="AC317" i="84"/>
  <c r="AB317" i="84"/>
  <c r="AA317" i="84"/>
  <c r="Z317" i="84"/>
  <c r="Y317" i="84"/>
  <c r="X317" i="84"/>
  <c r="W317" i="84"/>
  <c r="U317" i="84"/>
  <c r="T317" i="84"/>
  <c r="R317" i="84"/>
  <c r="AJ316" i="84"/>
  <c r="AI316" i="84"/>
  <c r="AH316" i="84"/>
  <c r="AG316" i="84"/>
  <c r="AF316" i="84"/>
  <c r="AD316" i="84"/>
  <c r="AC316" i="84"/>
  <c r="AB316" i="84"/>
  <c r="AA316" i="84"/>
  <c r="Z316" i="84"/>
  <c r="Y316" i="84"/>
  <c r="X316" i="84"/>
  <c r="W316" i="84"/>
  <c r="U316" i="84"/>
  <c r="T316" i="84"/>
  <c r="R316" i="84"/>
  <c r="AJ315" i="84"/>
  <c r="AI315" i="84"/>
  <c r="AH315" i="84"/>
  <c r="AG315" i="84"/>
  <c r="AF315" i="84"/>
  <c r="AD315" i="84"/>
  <c r="AC315" i="84"/>
  <c r="AB315" i="84"/>
  <c r="AA315" i="84"/>
  <c r="Z315" i="84"/>
  <c r="Y315" i="84"/>
  <c r="X315" i="84"/>
  <c r="W315" i="84"/>
  <c r="U315" i="84"/>
  <c r="T315" i="84"/>
  <c r="R315" i="84"/>
  <c r="AJ314" i="84"/>
  <c r="AI314" i="84"/>
  <c r="AH314" i="84"/>
  <c r="AG314" i="84"/>
  <c r="AF314" i="84"/>
  <c r="AD314" i="84"/>
  <c r="AC314" i="84"/>
  <c r="AB314" i="84"/>
  <c r="AA314" i="84"/>
  <c r="Z314" i="84"/>
  <c r="Y314" i="84"/>
  <c r="X314" i="84"/>
  <c r="W314" i="84"/>
  <c r="U314" i="84"/>
  <c r="T314" i="84"/>
  <c r="R314" i="84"/>
  <c r="AJ313" i="84"/>
  <c r="AI313" i="84"/>
  <c r="AH313" i="84"/>
  <c r="AG313" i="84"/>
  <c r="AF313" i="84"/>
  <c r="AD313" i="84"/>
  <c r="AC313" i="84"/>
  <c r="AB313" i="84"/>
  <c r="AA313" i="84"/>
  <c r="Z313" i="84"/>
  <c r="Y313" i="84"/>
  <c r="X313" i="84"/>
  <c r="W313" i="84"/>
  <c r="U313" i="84"/>
  <c r="T313" i="84"/>
  <c r="R313" i="84"/>
  <c r="AJ312" i="84"/>
  <c r="AI312" i="84"/>
  <c r="AH312" i="84"/>
  <c r="AG312" i="84"/>
  <c r="AF312" i="84"/>
  <c r="AD312" i="84"/>
  <c r="AC312" i="84"/>
  <c r="AB312" i="84"/>
  <c r="AA312" i="84"/>
  <c r="Z312" i="84"/>
  <c r="Y312" i="84"/>
  <c r="X312" i="84"/>
  <c r="W312" i="84"/>
  <c r="U312" i="84"/>
  <c r="T312" i="84"/>
  <c r="R312" i="84"/>
  <c r="AJ311" i="84"/>
  <c r="AI311" i="84"/>
  <c r="AH311" i="84"/>
  <c r="AG311" i="84"/>
  <c r="AF311" i="84"/>
  <c r="AD311" i="84"/>
  <c r="AC311" i="84"/>
  <c r="AB311" i="84"/>
  <c r="AA311" i="84"/>
  <c r="Z311" i="84"/>
  <c r="Y311" i="84"/>
  <c r="X311" i="84"/>
  <c r="W311" i="84"/>
  <c r="U311" i="84"/>
  <c r="T311" i="84"/>
  <c r="R311" i="84"/>
  <c r="AJ310" i="84"/>
  <c r="AI310" i="84"/>
  <c r="AH310" i="84"/>
  <c r="AG310" i="84"/>
  <c r="AF310" i="84"/>
  <c r="AD310" i="84"/>
  <c r="AC310" i="84"/>
  <c r="AB310" i="84"/>
  <c r="AA310" i="84"/>
  <c r="Z310" i="84"/>
  <c r="Y310" i="84"/>
  <c r="X310" i="84"/>
  <c r="W310" i="84"/>
  <c r="U310" i="84"/>
  <c r="T310" i="84"/>
  <c r="R310" i="84"/>
  <c r="AJ309" i="84"/>
  <c r="AI309" i="84"/>
  <c r="AH309" i="84"/>
  <c r="AG309" i="84"/>
  <c r="AF309" i="84"/>
  <c r="AD309" i="84"/>
  <c r="AC309" i="84"/>
  <c r="AB309" i="84"/>
  <c r="AA309" i="84"/>
  <c r="Z309" i="84"/>
  <c r="Y309" i="84"/>
  <c r="X309" i="84"/>
  <c r="W309" i="84"/>
  <c r="U309" i="84"/>
  <c r="T309" i="84"/>
  <c r="R309" i="84"/>
  <c r="AJ308" i="84"/>
  <c r="AI308" i="84"/>
  <c r="AH308" i="84"/>
  <c r="AG308" i="84"/>
  <c r="AF308" i="84"/>
  <c r="U308" i="84" s="1"/>
  <c r="AD308" i="84"/>
  <c r="AC308" i="84"/>
  <c r="AB308" i="84"/>
  <c r="AA308" i="84"/>
  <c r="Z308" i="84"/>
  <c r="Y308" i="84"/>
  <c r="X308" i="84"/>
  <c r="W308" i="84"/>
  <c r="T308" i="84"/>
  <c r="R308" i="84"/>
  <c r="AJ307" i="84"/>
  <c r="AI307" i="84"/>
  <c r="AH307" i="84"/>
  <c r="AG307" i="84"/>
  <c r="AF307" i="84"/>
  <c r="AD307" i="84"/>
  <c r="AC307" i="84"/>
  <c r="AB307" i="84"/>
  <c r="AA307" i="84"/>
  <c r="Z307" i="84"/>
  <c r="Y307" i="84"/>
  <c r="X307" i="84"/>
  <c r="W307" i="84"/>
  <c r="U307" i="84"/>
  <c r="T307" i="84"/>
  <c r="R307" i="84"/>
  <c r="AJ306" i="84"/>
  <c r="AI306" i="84"/>
  <c r="AH306" i="84"/>
  <c r="AG306" i="84"/>
  <c r="AF306" i="84"/>
  <c r="AD306" i="84"/>
  <c r="AC306" i="84"/>
  <c r="AB306" i="84"/>
  <c r="AA306" i="84"/>
  <c r="Z306" i="84"/>
  <c r="Y306" i="84"/>
  <c r="X306" i="84"/>
  <c r="W306" i="84"/>
  <c r="U306" i="84"/>
  <c r="T306" i="84"/>
  <c r="R306" i="84"/>
  <c r="AJ305" i="84"/>
  <c r="AI305" i="84"/>
  <c r="AH305" i="84"/>
  <c r="AG305" i="84"/>
  <c r="AF305" i="84"/>
  <c r="AD305" i="84"/>
  <c r="AC305" i="84"/>
  <c r="AB305" i="84"/>
  <c r="AA305" i="84"/>
  <c r="Z305" i="84"/>
  <c r="Y305" i="84"/>
  <c r="X305" i="84"/>
  <c r="W305" i="84"/>
  <c r="U305" i="84"/>
  <c r="T305" i="84"/>
  <c r="R305" i="84"/>
  <c r="AJ304" i="84"/>
  <c r="AI304" i="84"/>
  <c r="AH304" i="84"/>
  <c r="AG304" i="84"/>
  <c r="AF304" i="84"/>
  <c r="AD304" i="84"/>
  <c r="AC304" i="84"/>
  <c r="AB304" i="84"/>
  <c r="AA304" i="84"/>
  <c r="Z304" i="84"/>
  <c r="Y304" i="84"/>
  <c r="X304" i="84"/>
  <c r="W304" i="84"/>
  <c r="U304" i="84"/>
  <c r="T304" i="84"/>
  <c r="R304" i="84"/>
  <c r="AJ303" i="84"/>
  <c r="AI303" i="84"/>
  <c r="AH303" i="84"/>
  <c r="AG303" i="84"/>
  <c r="AF303" i="84"/>
  <c r="AD303" i="84"/>
  <c r="AC303" i="84"/>
  <c r="AB303" i="84"/>
  <c r="AA303" i="84"/>
  <c r="Z303" i="84"/>
  <c r="Y303" i="84"/>
  <c r="X303" i="84"/>
  <c r="W303" i="84"/>
  <c r="U303" i="84"/>
  <c r="T303" i="84"/>
  <c r="R303" i="84"/>
  <c r="AJ302" i="84"/>
  <c r="AI302" i="84"/>
  <c r="AH302" i="84"/>
  <c r="AG302" i="84"/>
  <c r="AF302" i="84"/>
  <c r="AD302" i="84"/>
  <c r="AC302" i="84"/>
  <c r="AB302" i="84"/>
  <c r="AA302" i="84"/>
  <c r="Z302" i="84"/>
  <c r="Y302" i="84"/>
  <c r="X302" i="84"/>
  <c r="W302" i="84"/>
  <c r="U302" i="84"/>
  <c r="T302" i="84"/>
  <c r="R302" i="84"/>
  <c r="AJ301" i="84"/>
  <c r="AI301" i="84"/>
  <c r="AH301" i="84"/>
  <c r="AG301" i="84"/>
  <c r="AF301" i="84"/>
  <c r="AD301" i="84"/>
  <c r="AC301" i="84"/>
  <c r="AB301" i="84"/>
  <c r="AA301" i="84"/>
  <c r="Z301" i="84"/>
  <c r="Y301" i="84"/>
  <c r="X301" i="84"/>
  <c r="W301" i="84"/>
  <c r="U301" i="84"/>
  <c r="T301" i="84"/>
  <c r="R301" i="84"/>
  <c r="AJ300" i="84"/>
  <c r="AI300" i="84"/>
  <c r="AH300" i="84"/>
  <c r="AG300" i="84"/>
  <c r="AF300" i="84"/>
  <c r="AD300" i="84"/>
  <c r="AC300" i="84"/>
  <c r="AB300" i="84"/>
  <c r="AA300" i="84"/>
  <c r="Z300" i="84"/>
  <c r="Y300" i="84"/>
  <c r="X300" i="84"/>
  <c r="W300" i="84"/>
  <c r="U300" i="84"/>
  <c r="T300" i="84"/>
  <c r="R300" i="84"/>
  <c r="AJ299" i="84"/>
  <c r="AI299" i="84"/>
  <c r="AH299" i="84"/>
  <c r="AG299" i="84"/>
  <c r="AF299" i="84"/>
  <c r="AD299" i="84"/>
  <c r="AC299" i="84"/>
  <c r="AB299" i="84"/>
  <c r="AA299" i="84"/>
  <c r="Z299" i="84"/>
  <c r="Y299" i="84"/>
  <c r="X299" i="84"/>
  <c r="W299" i="84"/>
  <c r="U299" i="84"/>
  <c r="T299" i="84"/>
  <c r="R299" i="84"/>
  <c r="AJ298" i="84"/>
  <c r="AI298" i="84"/>
  <c r="AH298" i="84"/>
  <c r="AG298" i="84"/>
  <c r="AF298" i="84"/>
  <c r="AD298" i="84"/>
  <c r="AC298" i="84"/>
  <c r="AB298" i="84"/>
  <c r="AA298" i="84"/>
  <c r="Z298" i="84"/>
  <c r="Y298" i="84"/>
  <c r="X298" i="84"/>
  <c r="W298" i="84"/>
  <c r="U298" i="84"/>
  <c r="T298" i="84"/>
  <c r="R298" i="84"/>
  <c r="AJ297" i="84"/>
  <c r="AI297" i="84"/>
  <c r="AH297" i="84"/>
  <c r="AG297" i="84"/>
  <c r="AF297" i="84"/>
  <c r="AD297" i="84"/>
  <c r="AC297" i="84"/>
  <c r="AB297" i="84"/>
  <c r="AA297" i="84"/>
  <c r="Z297" i="84"/>
  <c r="Y297" i="84"/>
  <c r="X297" i="84"/>
  <c r="W297" i="84"/>
  <c r="U297" i="84"/>
  <c r="T297" i="84"/>
  <c r="R297" i="84"/>
  <c r="AJ296" i="84"/>
  <c r="AI296" i="84"/>
  <c r="AH296" i="84"/>
  <c r="AG296" i="84"/>
  <c r="AF296" i="84"/>
  <c r="AD296" i="84"/>
  <c r="AC296" i="84"/>
  <c r="AB296" i="84"/>
  <c r="AA296" i="84"/>
  <c r="Z296" i="84"/>
  <c r="Y296" i="84"/>
  <c r="X296" i="84"/>
  <c r="W296" i="84"/>
  <c r="U296" i="84"/>
  <c r="T296" i="84"/>
  <c r="R296" i="84"/>
  <c r="AJ295" i="84"/>
  <c r="AI295" i="84"/>
  <c r="AH295" i="84"/>
  <c r="AG295" i="84"/>
  <c r="AF295" i="84"/>
  <c r="AD295" i="84"/>
  <c r="AC295" i="84"/>
  <c r="AB295" i="84"/>
  <c r="AA295" i="84"/>
  <c r="Z295" i="84"/>
  <c r="Y295" i="84"/>
  <c r="X295" i="84"/>
  <c r="W295" i="84"/>
  <c r="U295" i="84"/>
  <c r="T295" i="84"/>
  <c r="R295" i="84"/>
  <c r="AJ294" i="84"/>
  <c r="AI294" i="84"/>
  <c r="AH294" i="84"/>
  <c r="AG294" i="84"/>
  <c r="AF294" i="84"/>
  <c r="AD294" i="84"/>
  <c r="AC294" i="84"/>
  <c r="AB294" i="84"/>
  <c r="AA294" i="84"/>
  <c r="Z294" i="84"/>
  <c r="Y294" i="84"/>
  <c r="X294" i="84"/>
  <c r="W294" i="84"/>
  <c r="U294" i="84"/>
  <c r="T294" i="84"/>
  <c r="R294" i="84"/>
  <c r="AJ293" i="84"/>
  <c r="AI293" i="84"/>
  <c r="AH293" i="84"/>
  <c r="AG293" i="84"/>
  <c r="AF293" i="84"/>
  <c r="AD293" i="84"/>
  <c r="AC293" i="84"/>
  <c r="AB293" i="84"/>
  <c r="AA293" i="84"/>
  <c r="Z293" i="84"/>
  <c r="Y293" i="84"/>
  <c r="X293" i="84"/>
  <c r="W293" i="84"/>
  <c r="U293" i="84"/>
  <c r="T293" i="84"/>
  <c r="R293" i="84"/>
  <c r="AJ292" i="84"/>
  <c r="AI292" i="84"/>
  <c r="AH292" i="84"/>
  <c r="AG292" i="84"/>
  <c r="AF292" i="84"/>
  <c r="AD292" i="84"/>
  <c r="AC292" i="84"/>
  <c r="AB292" i="84"/>
  <c r="AA292" i="84"/>
  <c r="Z292" i="84"/>
  <c r="Y292" i="84"/>
  <c r="X292" i="84"/>
  <c r="W292" i="84"/>
  <c r="U292" i="84"/>
  <c r="T292" i="84"/>
  <c r="R292" i="84"/>
  <c r="AJ291" i="84"/>
  <c r="AI291" i="84"/>
  <c r="AH291" i="84"/>
  <c r="AG291" i="84"/>
  <c r="AF291" i="84"/>
  <c r="AD291" i="84"/>
  <c r="AC291" i="84"/>
  <c r="AB291" i="84"/>
  <c r="AA291" i="84"/>
  <c r="Z291" i="84"/>
  <c r="Y291" i="84"/>
  <c r="X291" i="84"/>
  <c r="W291" i="84"/>
  <c r="U291" i="84"/>
  <c r="T291" i="84"/>
  <c r="R291" i="84"/>
  <c r="AJ290" i="84"/>
  <c r="AI290" i="84"/>
  <c r="AH290" i="84"/>
  <c r="AG290" i="84"/>
  <c r="AF290" i="84"/>
  <c r="U290" i="84" s="1"/>
  <c r="AD290" i="84"/>
  <c r="AC290" i="84"/>
  <c r="AB290" i="84"/>
  <c r="AA290" i="84"/>
  <c r="Z290" i="84"/>
  <c r="Y290" i="84"/>
  <c r="X290" i="84"/>
  <c r="W290" i="84"/>
  <c r="T290" i="84"/>
  <c r="R290" i="84"/>
  <c r="S301" i="84" l="1"/>
  <c r="S318" i="84"/>
  <c r="S320" i="84"/>
  <c r="S293" i="84"/>
  <c r="S337" i="84"/>
  <c r="S309" i="84"/>
  <c r="U326" i="84"/>
  <c r="S339" i="84"/>
  <c r="S340" i="84"/>
  <c r="S341" i="84"/>
  <c r="S338" i="84"/>
  <c r="S317" i="84"/>
  <c r="S313" i="84"/>
  <c r="S310" i="84"/>
  <c r="S312" i="84"/>
  <c r="S315" i="84"/>
  <c r="S329" i="84"/>
  <c r="S333" i="84"/>
  <c r="S319" i="84"/>
  <c r="S321" i="84"/>
  <c r="S323" i="84"/>
  <c r="S325" i="84"/>
  <c r="S327" i="84"/>
  <c r="S328" i="84"/>
  <c r="S330" i="84"/>
  <c r="S331" i="84"/>
  <c r="S332" i="84"/>
  <c r="S311" i="84"/>
  <c r="S342" i="84"/>
  <c r="S343" i="84"/>
  <c r="S292" i="84"/>
  <c r="S297" i="84"/>
  <c r="S298" i="84"/>
  <c r="S305" i="84"/>
  <c r="S300" i="84"/>
  <c r="S299" i="84"/>
  <c r="S334" i="84"/>
  <c r="S335" i="84"/>
  <c r="S336" i="84"/>
  <c r="S326" i="84"/>
  <c r="S314" i="84"/>
  <c r="S316" i="84"/>
  <c r="S308" i="84"/>
  <c r="S322" i="84"/>
  <c r="S324" i="84"/>
  <c r="S291" i="84"/>
  <c r="S306" i="84"/>
  <c r="S307" i="84"/>
  <c r="S294" i="84"/>
  <c r="S295" i="84"/>
  <c r="S296" i="84"/>
  <c r="S302" i="84"/>
  <c r="S303" i="84"/>
  <c r="S304" i="84"/>
  <c r="S290" i="84"/>
  <c r="T259" i="84"/>
  <c r="T260" i="84"/>
  <c r="T261" i="84"/>
  <c r="T262" i="84"/>
  <c r="T263" i="84"/>
  <c r="T264" i="84"/>
  <c r="T265" i="84"/>
  <c r="T266" i="84"/>
  <c r="T267" i="84"/>
  <c r="T268" i="84"/>
  <c r="T269" i="84"/>
  <c r="T270" i="84"/>
  <c r="T271" i="84"/>
  <c r="T272" i="84"/>
  <c r="T273" i="84"/>
  <c r="T274" i="84"/>
  <c r="T275" i="84"/>
  <c r="T276" i="84"/>
  <c r="T277" i="84"/>
  <c r="T278" i="84"/>
  <c r="T279" i="84"/>
  <c r="T280" i="84"/>
  <c r="T281" i="84"/>
  <c r="T282" i="84"/>
  <c r="T283" i="84"/>
  <c r="T284" i="84"/>
  <c r="T285" i="84"/>
  <c r="T286" i="84"/>
  <c r="T287" i="84"/>
  <c r="T288" i="84"/>
  <c r="T289" i="84"/>
  <c r="U271" i="84"/>
  <c r="W271" i="84"/>
  <c r="X271" i="84"/>
  <c r="Y271" i="84"/>
  <c r="Z271" i="84"/>
  <c r="AA271" i="84"/>
  <c r="AB271" i="84"/>
  <c r="AC271" i="84"/>
  <c r="AD271" i="84"/>
  <c r="AF271" i="84"/>
  <c r="AG271" i="84"/>
  <c r="AH271" i="84"/>
  <c r="AI271" i="84"/>
  <c r="AJ271" i="84"/>
  <c r="W272" i="84"/>
  <c r="X272" i="84"/>
  <c r="Y272" i="84"/>
  <c r="Z272" i="84"/>
  <c r="AA272" i="84"/>
  <c r="AB272" i="84"/>
  <c r="AC272" i="84"/>
  <c r="AD272" i="84"/>
  <c r="AF272" i="84"/>
  <c r="AG272" i="84"/>
  <c r="AH272" i="84"/>
  <c r="AI272" i="84"/>
  <c r="AJ272" i="84"/>
  <c r="U273" i="84"/>
  <c r="W273" i="84"/>
  <c r="X273" i="84"/>
  <c r="Y273" i="84"/>
  <c r="Z273" i="84"/>
  <c r="AA273" i="84"/>
  <c r="AB273" i="84"/>
  <c r="AC273" i="84"/>
  <c r="AD273" i="84"/>
  <c r="AF273" i="84"/>
  <c r="AG273" i="84"/>
  <c r="AH273" i="84"/>
  <c r="AI273" i="84"/>
  <c r="AJ273" i="84"/>
  <c r="U274" i="84"/>
  <c r="W274" i="84"/>
  <c r="X274" i="84"/>
  <c r="Y274" i="84"/>
  <c r="Z274" i="84"/>
  <c r="AA274" i="84"/>
  <c r="AB274" i="84"/>
  <c r="AC274" i="84"/>
  <c r="AD274" i="84"/>
  <c r="AF274" i="84"/>
  <c r="AG274" i="84"/>
  <c r="AH274" i="84"/>
  <c r="AI274" i="84"/>
  <c r="AJ274" i="84"/>
  <c r="U275" i="84"/>
  <c r="W275" i="84"/>
  <c r="X275" i="84"/>
  <c r="Y275" i="84"/>
  <c r="Z275" i="84"/>
  <c r="AA275" i="84"/>
  <c r="AB275" i="84"/>
  <c r="AC275" i="84"/>
  <c r="AD275" i="84"/>
  <c r="AF275" i="84"/>
  <c r="AG275" i="84"/>
  <c r="AH275" i="84"/>
  <c r="AI275" i="84"/>
  <c r="AJ275" i="84"/>
  <c r="U276" i="84"/>
  <c r="W276" i="84"/>
  <c r="X276" i="84"/>
  <c r="Y276" i="84"/>
  <c r="Z276" i="84"/>
  <c r="AA276" i="84"/>
  <c r="AB276" i="84"/>
  <c r="AC276" i="84"/>
  <c r="AD276" i="84"/>
  <c r="AF276" i="84"/>
  <c r="AG276" i="84"/>
  <c r="AH276" i="84"/>
  <c r="AI276" i="84"/>
  <c r="AJ276" i="84"/>
  <c r="U277" i="84"/>
  <c r="W277" i="84"/>
  <c r="X277" i="84"/>
  <c r="Y277" i="84"/>
  <c r="Z277" i="84"/>
  <c r="AA277" i="84"/>
  <c r="AB277" i="84"/>
  <c r="AC277" i="84"/>
  <c r="AD277" i="84"/>
  <c r="AF277" i="84"/>
  <c r="AG277" i="84"/>
  <c r="AH277" i="84"/>
  <c r="AI277" i="84"/>
  <c r="AJ277" i="84"/>
  <c r="U278" i="84"/>
  <c r="W278" i="84"/>
  <c r="X278" i="84"/>
  <c r="Y278" i="84"/>
  <c r="Z278" i="84"/>
  <c r="AA278" i="84"/>
  <c r="AB278" i="84"/>
  <c r="AC278" i="84"/>
  <c r="AD278" i="84"/>
  <c r="AF278" i="84"/>
  <c r="AG278" i="84"/>
  <c r="AH278" i="84"/>
  <c r="AI278" i="84"/>
  <c r="AJ278" i="84"/>
  <c r="U279" i="84"/>
  <c r="W279" i="84"/>
  <c r="X279" i="84"/>
  <c r="Y279" i="84"/>
  <c r="Z279" i="84"/>
  <c r="AA279" i="84"/>
  <c r="AB279" i="84"/>
  <c r="AC279" i="84"/>
  <c r="AD279" i="84"/>
  <c r="AF279" i="84"/>
  <c r="AG279" i="84"/>
  <c r="AH279" i="84"/>
  <c r="AI279" i="84"/>
  <c r="AJ279" i="84"/>
  <c r="U280" i="84"/>
  <c r="W280" i="84"/>
  <c r="X280" i="84"/>
  <c r="Y280" i="84"/>
  <c r="Z280" i="84"/>
  <c r="AA280" i="84"/>
  <c r="AB280" i="84"/>
  <c r="AC280" i="84"/>
  <c r="AD280" i="84"/>
  <c r="AF280" i="84"/>
  <c r="AG280" i="84"/>
  <c r="AH280" i="84"/>
  <c r="AI280" i="84"/>
  <c r="AJ280" i="84"/>
  <c r="U281" i="84"/>
  <c r="W281" i="84"/>
  <c r="X281" i="84"/>
  <c r="Y281" i="84"/>
  <c r="Z281" i="84"/>
  <c r="AA281" i="84"/>
  <c r="AB281" i="84"/>
  <c r="AC281" i="84"/>
  <c r="AD281" i="84"/>
  <c r="AF281" i="84"/>
  <c r="AG281" i="84"/>
  <c r="AH281" i="84"/>
  <c r="AI281" i="84"/>
  <c r="AJ281" i="84"/>
  <c r="U282" i="84"/>
  <c r="W282" i="84"/>
  <c r="X282" i="84"/>
  <c r="Y282" i="84"/>
  <c r="Z282" i="84"/>
  <c r="AA282" i="84"/>
  <c r="AB282" i="84"/>
  <c r="AC282" i="84"/>
  <c r="AD282" i="84"/>
  <c r="AF282" i="84"/>
  <c r="AG282" i="84"/>
  <c r="AH282" i="84"/>
  <c r="AI282" i="84"/>
  <c r="AJ282" i="84"/>
  <c r="U283" i="84"/>
  <c r="W283" i="84"/>
  <c r="X283" i="84"/>
  <c r="Y283" i="84"/>
  <c r="Z283" i="84"/>
  <c r="AA283" i="84"/>
  <c r="AB283" i="84"/>
  <c r="AC283" i="84"/>
  <c r="AD283" i="84"/>
  <c r="AF283" i="84"/>
  <c r="AG283" i="84"/>
  <c r="AH283" i="84"/>
  <c r="AI283" i="84"/>
  <c r="AJ283" i="84"/>
  <c r="U284" i="84"/>
  <c r="W284" i="84"/>
  <c r="X284" i="84"/>
  <c r="Y284" i="84"/>
  <c r="Z284" i="84"/>
  <c r="AA284" i="84"/>
  <c r="AB284" i="84"/>
  <c r="AC284" i="84"/>
  <c r="AD284" i="84"/>
  <c r="AF284" i="84"/>
  <c r="AG284" i="84"/>
  <c r="AH284" i="84"/>
  <c r="AI284" i="84"/>
  <c r="AJ284" i="84"/>
  <c r="U285" i="84"/>
  <c r="W285" i="84"/>
  <c r="X285" i="84"/>
  <c r="Y285" i="84"/>
  <c r="Z285" i="84"/>
  <c r="AA285" i="84"/>
  <c r="AB285" i="84"/>
  <c r="AC285" i="84"/>
  <c r="AD285" i="84"/>
  <c r="AF285" i="84"/>
  <c r="AG285" i="84"/>
  <c r="AH285" i="84"/>
  <c r="AI285" i="84"/>
  <c r="AJ285" i="84"/>
  <c r="U286" i="84"/>
  <c r="W286" i="84"/>
  <c r="X286" i="84"/>
  <c r="Y286" i="84"/>
  <c r="Z286" i="84"/>
  <c r="AA286" i="84"/>
  <c r="AB286" i="84"/>
  <c r="AC286" i="84"/>
  <c r="AD286" i="84"/>
  <c r="AF286" i="84"/>
  <c r="AG286" i="84"/>
  <c r="AH286" i="84"/>
  <c r="AI286" i="84"/>
  <c r="AJ286" i="84"/>
  <c r="U287" i="84"/>
  <c r="W287" i="84"/>
  <c r="X287" i="84"/>
  <c r="Y287" i="84"/>
  <c r="Z287" i="84"/>
  <c r="AA287" i="84"/>
  <c r="AB287" i="84"/>
  <c r="AC287" i="84"/>
  <c r="AD287" i="84"/>
  <c r="AF287" i="84"/>
  <c r="AG287" i="84"/>
  <c r="AH287" i="84"/>
  <c r="AI287" i="84"/>
  <c r="AJ287" i="84"/>
  <c r="U288" i="84"/>
  <c r="W288" i="84"/>
  <c r="X288" i="84"/>
  <c r="Y288" i="84"/>
  <c r="Z288" i="84"/>
  <c r="AA288" i="84"/>
  <c r="AB288" i="84"/>
  <c r="AC288" i="84"/>
  <c r="AD288" i="84"/>
  <c r="AF288" i="84"/>
  <c r="AG288" i="84"/>
  <c r="AH288" i="84"/>
  <c r="AI288" i="84"/>
  <c r="AJ288" i="84"/>
  <c r="U289" i="84"/>
  <c r="W289" i="84"/>
  <c r="X289" i="84"/>
  <c r="Y289" i="84"/>
  <c r="Z289" i="84"/>
  <c r="AA289" i="84"/>
  <c r="AB289" i="84"/>
  <c r="AC289" i="84"/>
  <c r="AD289" i="84"/>
  <c r="AF289" i="84"/>
  <c r="AG289" i="84"/>
  <c r="AH289" i="84"/>
  <c r="AI289" i="84"/>
  <c r="AJ289" i="84"/>
  <c r="R271" i="84"/>
  <c r="R272" i="84"/>
  <c r="R273" i="84"/>
  <c r="R274" i="84"/>
  <c r="R275" i="84"/>
  <c r="R276" i="84"/>
  <c r="R277" i="84"/>
  <c r="R278" i="84"/>
  <c r="R279" i="84"/>
  <c r="R280" i="84"/>
  <c r="R281" i="84"/>
  <c r="R282" i="84"/>
  <c r="R283" i="84"/>
  <c r="R284" i="84"/>
  <c r="R285" i="84"/>
  <c r="R286" i="84"/>
  <c r="R287" i="84"/>
  <c r="R288" i="84"/>
  <c r="R289" i="84"/>
  <c r="S287" i="84" l="1"/>
  <c r="S278" i="84"/>
  <c r="S275" i="84"/>
  <c r="S288" i="84"/>
  <c r="S280" i="84"/>
  <c r="S276" i="84"/>
  <c r="S272" i="84"/>
  <c r="S283" i="84"/>
  <c r="S279" i="84"/>
  <c r="S273" i="84"/>
  <c r="S271" i="84"/>
  <c r="S282" i="84"/>
  <c r="U272" i="84"/>
  <c r="S285" i="84"/>
  <c r="S277" i="84"/>
  <c r="S274" i="84"/>
  <c r="S281" i="84"/>
  <c r="S284" i="84"/>
  <c r="S289" i="84"/>
  <c r="S286" i="84"/>
  <c r="AJ270" i="84"/>
  <c r="AI270" i="84"/>
  <c r="AH270" i="84"/>
  <c r="AG270" i="84"/>
  <c r="AF270" i="84"/>
  <c r="AD270" i="84"/>
  <c r="AC270" i="84"/>
  <c r="AB270" i="84"/>
  <c r="AA270" i="84"/>
  <c r="Z270" i="84"/>
  <c r="Y270" i="84"/>
  <c r="X270" i="84"/>
  <c r="W270" i="84"/>
  <c r="U270" i="84"/>
  <c r="R270" i="84"/>
  <c r="AJ269" i="84"/>
  <c r="AI269" i="84"/>
  <c r="AH269" i="84"/>
  <c r="AG269" i="84"/>
  <c r="AF269" i="84"/>
  <c r="AD269" i="84"/>
  <c r="AC269" i="84"/>
  <c r="AB269" i="84"/>
  <c r="AA269" i="84"/>
  <c r="Z269" i="84"/>
  <c r="Y269" i="84"/>
  <c r="X269" i="84"/>
  <c r="W269" i="84"/>
  <c r="U269" i="84"/>
  <c r="R269" i="84"/>
  <c r="AJ268" i="84"/>
  <c r="AI268" i="84"/>
  <c r="AH268" i="84"/>
  <c r="AG268" i="84"/>
  <c r="AF268" i="84"/>
  <c r="AD268" i="84"/>
  <c r="AC268" i="84"/>
  <c r="AB268" i="84"/>
  <c r="AA268" i="84"/>
  <c r="Z268" i="84"/>
  <c r="Y268" i="84"/>
  <c r="X268" i="84"/>
  <c r="W268" i="84"/>
  <c r="U268" i="84"/>
  <c r="R268" i="84"/>
  <c r="AJ267" i="84"/>
  <c r="AI267" i="84"/>
  <c r="AH267" i="84"/>
  <c r="AG267" i="84"/>
  <c r="AF267" i="84"/>
  <c r="AD267" i="84"/>
  <c r="AC267" i="84"/>
  <c r="AB267" i="84"/>
  <c r="AA267" i="84"/>
  <c r="Z267" i="84"/>
  <c r="Y267" i="84"/>
  <c r="X267" i="84"/>
  <c r="W267" i="84"/>
  <c r="U267" i="84"/>
  <c r="R267" i="84"/>
  <c r="AJ266" i="84"/>
  <c r="AI266" i="84"/>
  <c r="AH266" i="84"/>
  <c r="AG266" i="84"/>
  <c r="AF266" i="84"/>
  <c r="AD266" i="84"/>
  <c r="AC266" i="84"/>
  <c r="AB266" i="84"/>
  <c r="AA266" i="84"/>
  <c r="Z266" i="84"/>
  <c r="Y266" i="84"/>
  <c r="X266" i="84"/>
  <c r="W266" i="84"/>
  <c r="U266" i="84"/>
  <c r="R266" i="84"/>
  <c r="AJ265" i="84"/>
  <c r="AI265" i="84"/>
  <c r="AH265" i="84"/>
  <c r="AG265" i="84"/>
  <c r="AF265" i="84"/>
  <c r="AD265" i="84"/>
  <c r="AC265" i="84"/>
  <c r="AB265" i="84"/>
  <c r="AA265" i="84"/>
  <c r="Z265" i="84"/>
  <c r="Y265" i="84"/>
  <c r="X265" i="84"/>
  <c r="W265" i="84"/>
  <c r="U265" i="84"/>
  <c r="R265" i="84"/>
  <c r="AJ264" i="84"/>
  <c r="AI264" i="84"/>
  <c r="AH264" i="84"/>
  <c r="AG264" i="84"/>
  <c r="AF264" i="84"/>
  <c r="AD264" i="84"/>
  <c r="AC264" i="84"/>
  <c r="AB264" i="84"/>
  <c r="AA264" i="84"/>
  <c r="Z264" i="84"/>
  <c r="Y264" i="84"/>
  <c r="X264" i="84"/>
  <c r="W264" i="84"/>
  <c r="U264" i="84"/>
  <c r="R264" i="84"/>
  <c r="AJ263" i="84"/>
  <c r="AI263" i="84"/>
  <c r="AH263" i="84"/>
  <c r="AG263" i="84"/>
  <c r="AF263" i="84"/>
  <c r="AD263" i="84"/>
  <c r="AC263" i="84"/>
  <c r="AB263" i="84"/>
  <c r="AA263" i="84"/>
  <c r="Z263" i="84"/>
  <c r="Y263" i="84"/>
  <c r="X263" i="84"/>
  <c r="W263" i="84"/>
  <c r="U263" i="84"/>
  <c r="R263" i="84"/>
  <c r="AJ262" i="84"/>
  <c r="AI262" i="84"/>
  <c r="AH262" i="84"/>
  <c r="AG262" i="84"/>
  <c r="AF262" i="84"/>
  <c r="AD262" i="84"/>
  <c r="AC262" i="84"/>
  <c r="AB262" i="84"/>
  <c r="AA262" i="84"/>
  <c r="Z262" i="84"/>
  <c r="Y262" i="84"/>
  <c r="X262" i="84"/>
  <c r="W262" i="84"/>
  <c r="U262" i="84"/>
  <c r="R262" i="84"/>
  <c r="AJ261" i="84"/>
  <c r="AI261" i="84"/>
  <c r="AH261" i="84"/>
  <c r="AG261" i="84"/>
  <c r="AF261" i="84"/>
  <c r="AD261" i="84"/>
  <c r="AC261" i="84"/>
  <c r="AB261" i="84"/>
  <c r="AA261" i="84"/>
  <c r="Z261" i="84"/>
  <c r="Y261" i="84"/>
  <c r="X261" i="84"/>
  <c r="W261" i="84"/>
  <c r="U261" i="84"/>
  <c r="R261" i="84"/>
  <c r="AJ260" i="84"/>
  <c r="AI260" i="84"/>
  <c r="AH260" i="84"/>
  <c r="AG260" i="84"/>
  <c r="AF260" i="84"/>
  <c r="AD260" i="84"/>
  <c r="AC260" i="84"/>
  <c r="AB260" i="84"/>
  <c r="AA260" i="84"/>
  <c r="Z260" i="84"/>
  <c r="Y260" i="84"/>
  <c r="X260" i="84"/>
  <c r="W260" i="84"/>
  <c r="U260" i="84"/>
  <c r="R260" i="84"/>
  <c r="AJ259" i="84"/>
  <c r="AI259" i="84"/>
  <c r="AH259" i="84"/>
  <c r="AG259" i="84"/>
  <c r="AF259" i="84"/>
  <c r="AD259" i="84"/>
  <c r="AC259" i="84"/>
  <c r="AB259" i="84"/>
  <c r="AA259" i="84"/>
  <c r="Z259" i="84"/>
  <c r="Y259" i="84"/>
  <c r="X259" i="84"/>
  <c r="W259" i="84"/>
  <c r="U259" i="84"/>
  <c r="R259" i="84"/>
  <c r="AJ258" i="84"/>
  <c r="AI258" i="84"/>
  <c r="AH258" i="84"/>
  <c r="AG258" i="84"/>
  <c r="AF258" i="84"/>
  <c r="AD258" i="84"/>
  <c r="AC258" i="84"/>
  <c r="AB258" i="84"/>
  <c r="AA258" i="84"/>
  <c r="Z258" i="84"/>
  <c r="Y258" i="84"/>
  <c r="X258" i="84"/>
  <c r="W258" i="84"/>
  <c r="U258" i="84"/>
  <c r="T258" i="84"/>
  <c r="R258" i="84"/>
  <c r="AJ257" i="84"/>
  <c r="AI257" i="84"/>
  <c r="AH257" i="84"/>
  <c r="AG257" i="84"/>
  <c r="AF257" i="84"/>
  <c r="AD257" i="84"/>
  <c r="AC257" i="84"/>
  <c r="AB257" i="84"/>
  <c r="AA257" i="84"/>
  <c r="Z257" i="84"/>
  <c r="Y257" i="84"/>
  <c r="X257" i="84"/>
  <c r="W257" i="84"/>
  <c r="U257" i="84"/>
  <c r="T257" i="84"/>
  <c r="R257" i="84"/>
  <c r="AJ256" i="84"/>
  <c r="AI256" i="84"/>
  <c r="AH256" i="84"/>
  <c r="AG256" i="84"/>
  <c r="AF256" i="84"/>
  <c r="AD256" i="84"/>
  <c r="AC256" i="84"/>
  <c r="AB256" i="84"/>
  <c r="AA256" i="84"/>
  <c r="Z256" i="84"/>
  <c r="Y256" i="84"/>
  <c r="X256" i="84"/>
  <c r="W256" i="84"/>
  <c r="T256" i="84"/>
  <c r="R256" i="84"/>
  <c r="AJ255" i="84"/>
  <c r="AI255" i="84"/>
  <c r="AH255" i="84"/>
  <c r="AG255" i="84"/>
  <c r="AF255" i="84"/>
  <c r="AD255" i="84"/>
  <c r="AC255" i="84"/>
  <c r="AB255" i="84"/>
  <c r="AA255" i="84"/>
  <c r="Z255" i="84"/>
  <c r="Y255" i="84"/>
  <c r="X255" i="84"/>
  <c r="W255" i="84"/>
  <c r="T255" i="84"/>
  <c r="R255" i="84"/>
  <c r="AJ254" i="84"/>
  <c r="AI254" i="84"/>
  <c r="AH254" i="84"/>
  <c r="AG254" i="84"/>
  <c r="AF254" i="84"/>
  <c r="AD254" i="84"/>
  <c r="AC254" i="84"/>
  <c r="AB254" i="84"/>
  <c r="AA254" i="84"/>
  <c r="Z254" i="84"/>
  <c r="Y254" i="84"/>
  <c r="X254" i="84"/>
  <c r="W254" i="84"/>
  <c r="T254" i="84"/>
  <c r="R254" i="84"/>
  <c r="AJ253" i="84"/>
  <c r="AI253" i="84"/>
  <c r="AH253" i="84"/>
  <c r="AG253" i="84"/>
  <c r="AF253" i="84"/>
  <c r="AD253" i="84"/>
  <c r="AC253" i="84"/>
  <c r="AB253" i="84"/>
  <c r="AA253" i="84"/>
  <c r="Z253" i="84"/>
  <c r="Y253" i="84"/>
  <c r="X253" i="84"/>
  <c r="W253" i="84"/>
  <c r="U253" i="84"/>
  <c r="T253" i="84"/>
  <c r="R253" i="84"/>
  <c r="AJ252" i="84"/>
  <c r="AI252" i="84"/>
  <c r="AH252" i="84"/>
  <c r="AG252" i="84"/>
  <c r="AF252" i="84"/>
  <c r="AD252" i="84"/>
  <c r="AC252" i="84"/>
  <c r="AB252" i="84"/>
  <c r="AA252" i="84"/>
  <c r="Z252" i="84"/>
  <c r="Y252" i="84"/>
  <c r="X252" i="84"/>
  <c r="W252" i="84"/>
  <c r="U252" i="84"/>
  <c r="T252" i="84"/>
  <c r="R252" i="84"/>
  <c r="AJ251" i="84"/>
  <c r="AI251" i="84"/>
  <c r="AH251" i="84"/>
  <c r="AG251" i="84"/>
  <c r="AF251" i="84"/>
  <c r="AD251" i="84"/>
  <c r="AC251" i="84"/>
  <c r="AB251" i="84"/>
  <c r="AA251" i="84"/>
  <c r="Z251" i="84"/>
  <c r="Y251" i="84"/>
  <c r="X251" i="84"/>
  <c r="W251" i="84"/>
  <c r="U251" i="84"/>
  <c r="T251" i="84"/>
  <c r="R251" i="84"/>
  <c r="AJ250" i="84"/>
  <c r="AI250" i="84"/>
  <c r="AH250" i="84"/>
  <c r="AG250" i="84"/>
  <c r="AF250" i="84"/>
  <c r="AD250" i="84"/>
  <c r="AC250" i="84"/>
  <c r="AB250" i="84"/>
  <c r="AA250" i="84"/>
  <c r="Z250" i="84"/>
  <c r="Y250" i="84"/>
  <c r="X250" i="84"/>
  <c r="W250" i="84"/>
  <c r="U250" i="84"/>
  <c r="T250" i="84"/>
  <c r="R250" i="84"/>
  <c r="AJ249" i="84"/>
  <c r="AI249" i="84"/>
  <c r="AH249" i="84"/>
  <c r="AG249" i="84"/>
  <c r="AF249" i="84"/>
  <c r="AD249" i="84"/>
  <c r="AC249" i="84"/>
  <c r="AB249" i="84"/>
  <c r="AA249" i="84"/>
  <c r="Z249" i="84"/>
  <c r="Y249" i="84"/>
  <c r="X249" i="84"/>
  <c r="W249" i="84"/>
  <c r="U249" i="84"/>
  <c r="T249" i="84"/>
  <c r="R249" i="84"/>
  <c r="AJ248" i="84"/>
  <c r="AI248" i="84"/>
  <c r="AH248" i="84"/>
  <c r="AG248" i="84"/>
  <c r="AF248" i="84"/>
  <c r="AD248" i="84"/>
  <c r="AC248" i="84"/>
  <c r="AB248" i="84"/>
  <c r="AA248" i="84"/>
  <c r="Z248" i="84"/>
  <c r="Y248" i="84"/>
  <c r="X248" i="84"/>
  <c r="W248" i="84"/>
  <c r="U248" i="84"/>
  <c r="T248" i="84"/>
  <c r="R248" i="84"/>
  <c r="AJ247" i="84"/>
  <c r="AI247" i="84"/>
  <c r="AH247" i="84"/>
  <c r="AG247" i="84"/>
  <c r="AF247" i="84"/>
  <c r="AD247" i="84"/>
  <c r="AC247" i="84"/>
  <c r="AB247" i="84"/>
  <c r="AA247" i="84"/>
  <c r="Z247" i="84"/>
  <c r="Y247" i="84"/>
  <c r="X247" i="84"/>
  <c r="W247" i="84"/>
  <c r="U247" i="84"/>
  <c r="T247" i="84"/>
  <c r="R247" i="84"/>
  <c r="AJ246" i="84"/>
  <c r="AI246" i="84"/>
  <c r="AH246" i="84"/>
  <c r="AG246" i="84"/>
  <c r="AF246" i="84"/>
  <c r="AD246" i="84"/>
  <c r="AC246" i="84"/>
  <c r="AB246" i="84"/>
  <c r="AA246" i="84"/>
  <c r="Z246" i="84"/>
  <c r="Y246" i="84"/>
  <c r="X246" i="84"/>
  <c r="W246" i="84"/>
  <c r="U246" i="84"/>
  <c r="T246" i="84"/>
  <c r="R246" i="84"/>
  <c r="AJ245" i="84"/>
  <c r="AI245" i="84"/>
  <c r="AH245" i="84"/>
  <c r="AG245" i="84"/>
  <c r="AF245" i="84"/>
  <c r="AD245" i="84"/>
  <c r="AC245" i="84"/>
  <c r="AB245" i="84"/>
  <c r="AA245" i="84"/>
  <c r="Z245" i="84"/>
  <c r="Y245" i="84"/>
  <c r="X245" i="84"/>
  <c r="W245" i="84"/>
  <c r="U245" i="84"/>
  <c r="T245" i="84"/>
  <c r="R245" i="84"/>
  <c r="AJ244" i="84"/>
  <c r="AI244" i="84"/>
  <c r="AH244" i="84"/>
  <c r="AG244" i="84"/>
  <c r="AF244" i="84"/>
  <c r="AD244" i="84"/>
  <c r="AC244" i="84"/>
  <c r="AB244" i="84"/>
  <c r="AA244" i="84"/>
  <c r="Z244" i="84"/>
  <c r="Y244" i="84"/>
  <c r="X244" i="84"/>
  <c r="W244" i="84"/>
  <c r="U244" i="84"/>
  <c r="T244" i="84"/>
  <c r="R244" i="84"/>
  <c r="AJ243" i="84"/>
  <c r="AI243" i="84"/>
  <c r="AH243" i="84"/>
  <c r="AG243" i="84"/>
  <c r="AF243" i="84"/>
  <c r="AD243" i="84"/>
  <c r="AC243" i="84"/>
  <c r="AB243" i="84"/>
  <c r="AA243" i="84"/>
  <c r="Z243" i="84"/>
  <c r="Y243" i="84"/>
  <c r="X243" i="84"/>
  <c r="W243" i="84"/>
  <c r="U243" i="84"/>
  <c r="T243" i="84"/>
  <c r="R243" i="84"/>
  <c r="AJ242" i="84"/>
  <c r="AI242" i="84"/>
  <c r="AH242" i="84"/>
  <c r="AG242" i="84"/>
  <c r="AF242" i="84"/>
  <c r="AD242" i="84"/>
  <c r="AC242" i="84"/>
  <c r="AB242" i="84"/>
  <c r="AA242" i="84"/>
  <c r="Z242" i="84"/>
  <c r="Y242" i="84"/>
  <c r="X242" i="84"/>
  <c r="W242" i="84"/>
  <c r="U242" i="84"/>
  <c r="T242" i="84"/>
  <c r="R242" i="84"/>
  <c r="AJ241" i="84"/>
  <c r="AI241" i="84"/>
  <c r="AH241" i="84"/>
  <c r="AG241" i="84"/>
  <c r="AF241" i="84"/>
  <c r="AD241" i="84"/>
  <c r="AC241" i="84"/>
  <c r="AB241" i="84"/>
  <c r="AA241" i="84"/>
  <c r="Z241" i="84"/>
  <c r="Y241" i="84"/>
  <c r="X241" i="84"/>
  <c r="W241" i="84"/>
  <c r="U241" i="84"/>
  <c r="T241" i="84"/>
  <c r="R241" i="84"/>
  <c r="AJ240" i="84"/>
  <c r="AI240" i="84"/>
  <c r="AH240" i="84"/>
  <c r="AG240" i="84"/>
  <c r="AF240" i="84"/>
  <c r="AD240" i="84"/>
  <c r="AC240" i="84"/>
  <c r="AB240" i="84"/>
  <c r="AA240" i="84"/>
  <c r="Z240" i="84"/>
  <c r="Y240" i="84"/>
  <c r="X240" i="84"/>
  <c r="W240" i="84"/>
  <c r="U240" i="84"/>
  <c r="T240" i="84"/>
  <c r="R240" i="84"/>
  <c r="AJ239" i="84"/>
  <c r="AI239" i="84"/>
  <c r="AH239" i="84"/>
  <c r="AG239" i="84"/>
  <c r="AF239" i="84"/>
  <c r="AD239" i="84"/>
  <c r="AC239" i="84"/>
  <c r="AB239" i="84"/>
  <c r="AA239" i="84"/>
  <c r="Z239" i="84"/>
  <c r="Y239" i="84"/>
  <c r="X239" i="84"/>
  <c r="W239" i="84"/>
  <c r="U239" i="84"/>
  <c r="T239" i="84"/>
  <c r="R239" i="84"/>
  <c r="AJ238" i="84"/>
  <c r="AI238" i="84"/>
  <c r="AH238" i="84"/>
  <c r="AG238" i="84"/>
  <c r="AF238" i="84"/>
  <c r="AD238" i="84"/>
  <c r="AC238" i="84"/>
  <c r="AB238" i="84"/>
  <c r="AA238" i="84"/>
  <c r="Z238" i="84"/>
  <c r="Y238" i="84"/>
  <c r="X238" i="84"/>
  <c r="W238" i="84"/>
  <c r="U238" i="84"/>
  <c r="T238" i="84"/>
  <c r="R238" i="84"/>
  <c r="AJ237" i="84"/>
  <c r="AI237" i="84"/>
  <c r="AH237" i="84"/>
  <c r="AG237" i="84"/>
  <c r="AF237" i="84"/>
  <c r="AD237" i="84"/>
  <c r="AC237" i="84"/>
  <c r="AB237" i="84"/>
  <c r="AA237" i="84"/>
  <c r="Z237" i="84"/>
  <c r="Y237" i="84"/>
  <c r="X237" i="84"/>
  <c r="W237" i="84"/>
  <c r="U237" i="84"/>
  <c r="T237" i="84"/>
  <c r="R237" i="84"/>
  <c r="AJ236" i="84"/>
  <c r="AI236" i="84"/>
  <c r="AH236" i="84"/>
  <c r="AG236" i="84"/>
  <c r="AF236" i="84"/>
  <c r="AD236" i="84"/>
  <c r="AC236" i="84"/>
  <c r="AB236" i="84"/>
  <c r="AA236" i="84"/>
  <c r="Z236" i="84"/>
  <c r="Y236" i="84"/>
  <c r="X236" i="84"/>
  <c r="W236" i="84"/>
  <c r="T236" i="84"/>
  <c r="R236" i="84"/>
  <c r="AJ235" i="84"/>
  <c r="AI235" i="84"/>
  <c r="AH235" i="84"/>
  <c r="AG235" i="84"/>
  <c r="AF235" i="84"/>
  <c r="AD235" i="84"/>
  <c r="AC235" i="84"/>
  <c r="AB235" i="84"/>
  <c r="AA235" i="84"/>
  <c r="Z235" i="84"/>
  <c r="Y235" i="84"/>
  <c r="X235" i="84"/>
  <c r="W235" i="84"/>
  <c r="U235" i="84"/>
  <c r="T235" i="84"/>
  <c r="R235" i="84"/>
  <c r="AJ234" i="84"/>
  <c r="AI234" i="84"/>
  <c r="AH234" i="84"/>
  <c r="AG234" i="84"/>
  <c r="AF234" i="84"/>
  <c r="AD234" i="84"/>
  <c r="AC234" i="84"/>
  <c r="AB234" i="84"/>
  <c r="AA234" i="84"/>
  <c r="Z234" i="84"/>
  <c r="Y234" i="84"/>
  <c r="X234" i="84"/>
  <c r="W234" i="84"/>
  <c r="U234" i="84"/>
  <c r="T234" i="84"/>
  <c r="R234" i="84"/>
  <c r="AJ233" i="84"/>
  <c r="AI233" i="84"/>
  <c r="AH233" i="84"/>
  <c r="AG233" i="84"/>
  <c r="AF233" i="84"/>
  <c r="AD233" i="84"/>
  <c r="AC233" i="84"/>
  <c r="AB233" i="84"/>
  <c r="AA233" i="84"/>
  <c r="Z233" i="84"/>
  <c r="Y233" i="84"/>
  <c r="X233" i="84"/>
  <c r="W233" i="84"/>
  <c r="U233" i="84"/>
  <c r="T233" i="84"/>
  <c r="R233" i="84"/>
  <c r="AJ232" i="84"/>
  <c r="AI232" i="84"/>
  <c r="AH232" i="84"/>
  <c r="AG232" i="84"/>
  <c r="AF232" i="84"/>
  <c r="AD232" i="84"/>
  <c r="AC232" i="84"/>
  <c r="AB232" i="84"/>
  <c r="AA232" i="84"/>
  <c r="Z232" i="84"/>
  <c r="Y232" i="84"/>
  <c r="X232" i="84"/>
  <c r="W232" i="84"/>
  <c r="U232" i="84"/>
  <c r="T232" i="84"/>
  <c r="R232" i="84"/>
  <c r="AJ231" i="84"/>
  <c r="AI231" i="84"/>
  <c r="AH231" i="84"/>
  <c r="AG231" i="84"/>
  <c r="AF231" i="84"/>
  <c r="AD231" i="84"/>
  <c r="AC231" i="84"/>
  <c r="AB231" i="84"/>
  <c r="AA231" i="84"/>
  <c r="Z231" i="84"/>
  <c r="Y231" i="84"/>
  <c r="X231" i="84"/>
  <c r="W231" i="84"/>
  <c r="U231" i="84"/>
  <c r="T231" i="84"/>
  <c r="R231" i="84"/>
  <c r="AJ230" i="84"/>
  <c r="AI230" i="84"/>
  <c r="AH230" i="84"/>
  <c r="AG230" i="84"/>
  <c r="AF230" i="84"/>
  <c r="AD230" i="84"/>
  <c r="AC230" i="84"/>
  <c r="AB230" i="84"/>
  <c r="AA230" i="84"/>
  <c r="Z230" i="84"/>
  <c r="Y230" i="84"/>
  <c r="X230" i="84"/>
  <c r="W230" i="84"/>
  <c r="U230" i="84"/>
  <c r="T230" i="84"/>
  <c r="R230" i="84"/>
  <c r="AJ229" i="84"/>
  <c r="AI229" i="84"/>
  <c r="AH229" i="84"/>
  <c r="AG229" i="84"/>
  <c r="AF229" i="84"/>
  <c r="AD229" i="84"/>
  <c r="AC229" i="84"/>
  <c r="AB229" i="84"/>
  <c r="AA229" i="84"/>
  <c r="Z229" i="84"/>
  <c r="Y229" i="84"/>
  <c r="X229" i="84"/>
  <c r="W229" i="84"/>
  <c r="U229" i="84"/>
  <c r="T229" i="84"/>
  <c r="R229" i="84"/>
  <c r="AJ228" i="84"/>
  <c r="AI228" i="84"/>
  <c r="AH228" i="84"/>
  <c r="AG228" i="84"/>
  <c r="AF228" i="84"/>
  <c r="AD228" i="84"/>
  <c r="AC228" i="84"/>
  <c r="AB228" i="84"/>
  <c r="AA228" i="84"/>
  <c r="Z228" i="84"/>
  <c r="Y228" i="84"/>
  <c r="X228" i="84"/>
  <c r="W228" i="84"/>
  <c r="U228" i="84"/>
  <c r="T228" i="84"/>
  <c r="R228" i="84"/>
  <c r="AJ227" i="84"/>
  <c r="AI227" i="84"/>
  <c r="AH227" i="84"/>
  <c r="AG227" i="84"/>
  <c r="AF227" i="84"/>
  <c r="AD227" i="84"/>
  <c r="AC227" i="84"/>
  <c r="AB227" i="84"/>
  <c r="AA227" i="84"/>
  <c r="Z227" i="84"/>
  <c r="Y227" i="84"/>
  <c r="X227" i="84"/>
  <c r="W227" i="84"/>
  <c r="U227" i="84"/>
  <c r="T227" i="84"/>
  <c r="R227" i="84"/>
  <c r="AJ226" i="84"/>
  <c r="AI226" i="84"/>
  <c r="AH226" i="84"/>
  <c r="AG226" i="84"/>
  <c r="AF226" i="84"/>
  <c r="AD226" i="84"/>
  <c r="AC226" i="84"/>
  <c r="AB226" i="84"/>
  <c r="AA226" i="84"/>
  <c r="Z226" i="84"/>
  <c r="Y226" i="84"/>
  <c r="X226" i="84"/>
  <c r="W226" i="84"/>
  <c r="U226" i="84"/>
  <c r="T226" i="84"/>
  <c r="R226" i="84"/>
  <c r="AJ225" i="84"/>
  <c r="AI225" i="84"/>
  <c r="AH225" i="84"/>
  <c r="AG225" i="84"/>
  <c r="AF225" i="84"/>
  <c r="AD225" i="84"/>
  <c r="AC225" i="84"/>
  <c r="AB225" i="84"/>
  <c r="AA225" i="84"/>
  <c r="Z225" i="84"/>
  <c r="Y225" i="84"/>
  <c r="X225" i="84"/>
  <c r="W225" i="84"/>
  <c r="U225" i="84"/>
  <c r="T225" i="84"/>
  <c r="R225" i="84"/>
  <c r="AJ224" i="84"/>
  <c r="AI224" i="84"/>
  <c r="AH224" i="84"/>
  <c r="AG224" i="84"/>
  <c r="AF224" i="84"/>
  <c r="AD224" i="84"/>
  <c r="AC224" i="84"/>
  <c r="AB224" i="84"/>
  <c r="AA224" i="84"/>
  <c r="Z224" i="84"/>
  <c r="Y224" i="84"/>
  <c r="X224" i="84"/>
  <c r="W224" i="84"/>
  <c r="U224" i="84"/>
  <c r="T224" i="84"/>
  <c r="R224" i="84"/>
  <c r="AJ223" i="84"/>
  <c r="AI223" i="84"/>
  <c r="AH223" i="84"/>
  <c r="AG223" i="84"/>
  <c r="AF223" i="84"/>
  <c r="AD223" i="84"/>
  <c r="AC223" i="84"/>
  <c r="AB223" i="84"/>
  <c r="AA223" i="84"/>
  <c r="Z223" i="84"/>
  <c r="Y223" i="84"/>
  <c r="X223" i="84"/>
  <c r="W223" i="84"/>
  <c r="U223" i="84"/>
  <c r="T223" i="84"/>
  <c r="R223" i="84"/>
  <c r="AJ222" i="84"/>
  <c r="AI222" i="84"/>
  <c r="AH222" i="84"/>
  <c r="AG222" i="84"/>
  <c r="AF222" i="84"/>
  <c r="AD222" i="84"/>
  <c r="AC222" i="84"/>
  <c r="AB222" i="84"/>
  <c r="AA222" i="84"/>
  <c r="Z222" i="84"/>
  <c r="Y222" i="84"/>
  <c r="X222" i="84"/>
  <c r="W222" i="84"/>
  <c r="U222" i="84"/>
  <c r="T222" i="84"/>
  <c r="R222" i="84"/>
  <c r="AJ221" i="84"/>
  <c r="AI221" i="84"/>
  <c r="AH221" i="84"/>
  <c r="AG221" i="84"/>
  <c r="AF221" i="84"/>
  <c r="AD221" i="84"/>
  <c r="AC221" i="84"/>
  <c r="AB221" i="84"/>
  <c r="AA221" i="84"/>
  <c r="Z221" i="84"/>
  <c r="Y221" i="84"/>
  <c r="X221" i="84"/>
  <c r="W221" i="84"/>
  <c r="U221" i="84"/>
  <c r="T221" i="84"/>
  <c r="R221" i="84"/>
  <c r="AJ220" i="84"/>
  <c r="AI220" i="84"/>
  <c r="AH220" i="84"/>
  <c r="AG220" i="84"/>
  <c r="AF220" i="84"/>
  <c r="AD220" i="84"/>
  <c r="AC220" i="84"/>
  <c r="AB220" i="84"/>
  <c r="AA220" i="84"/>
  <c r="Z220" i="84"/>
  <c r="Y220" i="84"/>
  <c r="X220" i="84"/>
  <c r="W220" i="84"/>
  <c r="U220" i="84"/>
  <c r="T220" i="84"/>
  <c r="R220" i="84"/>
  <c r="AJ219" i="84"/>
  <c r="AI219" i="84"/>
  <c r="AH219" i="84"/>
  <c r="AG219" i="84"/>
  <c r="AF219" i="84"/>
  <c r="AD219" i="84"/>
  <c r="AC219" i="84"/>
  <c r="AB219" i="84"/>
  <c r="AA219" i="84"/>
  <c r="Z219" i="84"/>
  <c r="Y219" i="84"/>
  <c r="X219" i="84"/>
  <c r="W219" i="84"/>
  <c r="U219" i="84"/>
  <c r="T219" i="84"/>
  <c r="R219" i="84"/>
  <c r="AJ218" i="84"/>
  <c r="AI218" i="84"/>
  <c r="AH218" i="84"/>
  <c r="AG218" i="84"/>
  <c r="AF218" i="84"/>
  <c r="AD218" i="84"/>
  <c r="AC218" i="84"/>
  <c r="AB218" i="84"/>
  <c r="AA218" i="84"/>
  <c r="Z218" i="84"/>
  <c r="Y218" i="84"/>
  <c r="X218" i="84"/>
  <c r="W218" i="84"/>
  <c r="T218" i="84"/>
  <c r="R218" i="84"/>
  <c r="S238" i="84" l="1"/>
  <c r="S255" i="84"/>
  <c r="S221" i="84"/>
  <c r="S222" i="84"/>
  <c r="S229" i="84"/>
  <c r="S237" i="84"/>
  <c r="U256" i="84"/>
  <c r="S265" i="84"/>
  <c r="U255" i="84"/>
  <c r="S260" i="84"/>
  <c r="S264" i="84"/>
  <c r="S266" i="84"/>
  <c r="S268" i="84"/>
  <c r="S267" i="84"/>
  <c r="S259" i="84"/>
  <c r="S261" i="84"/>
  <c r="S263" i="84"/>
  <c r="S262" i="84"/>
  <c r="S256" i="84"/>
  <c r="S258" i="84"/>
  <c r="S270" i="84"/>
  <c r="S257" i="84"/>
  <c r="S269" i="84"/>
  <c r="U254" i="84"/>
  <c r="S254" i="84"/>
  <c r="S246" i="84"/>
  <c r="S239" i="84"/>
  <c r="S247" i="84"/>
  <c r="S253" i="84"/>
  <c r="U236" i="84"/>
  <c r="S236" i="84"/>
  <c r="S250" i="84"/>
  <c r="S252" i="84"/>
  <c r="S251" i="84"/>
  <c r="S249" i="84"/>
  <c r="S248" i="84"/>
  <c r="S245" i="84"/>
  <c r="S244" i="84"/>
  <c r="S242" i="84"/>
  <c r="S240" i="84"/>
  <c r="S243" i="84"/>
  <c r="S241" i="84"/>
  <c r="S225" i="84"/>
  <c r="S224" i="84"/>
  <c r="S223" i="84"/>
  <c r="S220" i="84"/>
  <c r="S230" i="84"/>
  <c r="S231" i="84"/>
  <c r="S233" i="84"/>
  <c r="S234" i="84"/>
  <c r="S219" i="84"/>
  <c r="S228" i="84"/>
  <c r="S226" i="84"/>
  <c r="S235" i="84"/>
  <c r="S232" i="84"/>
  <c r="S227" i="84"/>
  <c r="U218" i="84"/>
  <c r="S218" i="84"/>
  <c r="AJ217" i="84"/>
  <c r="AI217" i="84"/>
  <c r="AH217" i="84"/>
  <c r="AG217" i="84"/>
  <c r="AF217" i="84"/>
  <c r="AD217" i="84"/>
  <c r="AC217" i="84"/>
  <c r="AB217" i="84"/>
  <c r="AA217" i="84"/>
  <c r="Z217" i="84"/>
  <c r="Y217" i="84"/>
  <c r="X217" i="84"/>
  <c r="W217" i="84"/>
  <c r="U217" i="84"/>
  <c r="T217" i="84"/>
  <c r="R217" i="84"/>
  <c r="AJ216" i="84"/>
  <c r="AI216" i="84"/>
  <c r="AH216" i="84"/>
  <c r="AG216" i="84"/>
  <c r="AF216" i="84"/>
  <c r="AD216" i="84"/>
  <c r="AC216" i="84"/>
  <c r="AB216" i="84"/>
  <c r="AA216" i="84"/>
  <c r="Z216" i="84"/>
  <c r="Y216" i="84"/>
  <c r="X216" i="84"/>
  <c r="W216" i="84"/>
  <c r="U216" i="84"/>
  <c r="T216" i="84"/>
  <c r="R216" i="84"/>
  <c r="AJ215" i="84"/>
  <c r="AI215" i="84"/>
  <c r="AH215" i="84"/>
  <c r="AG215" i="84"/>
  <c r="AF215" i="84"/>
  <c r="AD215" i="84"/>
  <c r="AC215" i="84"/>
  <c r="AB215" i="84"/>
  <c r="AA215" i="84"/>
  <c r="Z215" i="84"/>
  <c r="Y215" i="84"/>
  <c r="X215" i="84"/>
  <c r="W215" i="84"/>
  <c r="U215" i="84"/>
  <c r="T215" i="84"/>
  <c r="R215" i="84"/>
  <c r="AJ214" i="84"/>
  <c r="AI214" i="84"/>
  <c r="AH214" i="84"/>
  <c r="AG214" i="84"/>
  <c r="AF214" i="84"/>
  <c r="AD214" i="84"/>
  <c r="AC214" i="84"/>
  <c r="AB214" i="84"/>
  <c r="AA214" i="84"/>
  <c r="Z214" i="84"/>
  <c r="Y214" i="84"/>
  <c r="X214" i="84"/>
  <c r="W214" i="84"/>
  <c r="U214" i="84"/>
  <c r="T214" i="84"/>
  <c r="R214" i="84"/>
  <c r="AJ213" i="84"/>
  <c r="AI213" i="84"/>
  <c r="AH213" i="84"/>
  <c r="AG213" i="84"/>
  <c r="AF213" i="84"/>
  <c r="AD213" i="84"/>
  <c r="AC213" i="84"/>
  <c r="AB213" i="84"/>
  <c r="AA213" i="84"/>
  <c r="Z213" i="84"/>
  <c r="Y213" i="84"/>
  <c r="X213" i="84"/>
  <c r="W213" i="84"/>
  <c r="U213" i="84"/>
  <c r="T213" i="84"/>
  <c r="R213" i="84"/>
  <c r="AJ212" i="84"/>
  <c r="AI212" i="84"/>
  <c r="AH212" i="84"/>
  <c r="AG212" i="84"/>
  <c r="AF212" i="84"/>
  <c r="AD212" i="84"/>
  <c r="AC212" i="84"/>
  <c r="AB212" i="84"/>
  <c r="AA212" i="84"/>
  <c r="Z212" i="84"/>
  <c r="Y212" i="84"/>
  <c r="X212" i="84"/>
  <c r="W212" i="84"/>
  <c r="U212" i="84"/>
  <c r="T212" i="84"/>
  <c r="R212" i="84"/>
  <c r="AJ211" i="84"/>
  <c r="AI211" i="84"/>
  <c r="AH211" i="84"/>
  <c r="AG211" i="84"/>
  <c r="AF211" i="84"/>
  <c r="AD211" i="84"/>
  <c r="AC211" i="84"/>
  <c r="AB211" i="84"/>
  <c r="AA211" i="84"/>
  <c r="Z211" i="84"/>
  <c r="Y211" i="84"/>
  <c r="X211" i="84"/>
  <c r="W211" i="84"/>
  <c r="U211" i="84"/>
  <c r="T211" i="84"/>
  <c r="R211" i="84"/>
  <c r="AJ210" i="84"/>
  <c r="AI210" i="84"/>
  <c r="AH210" i="84"/>
  <c r="AG210" i="84"/>
  <c r="AF210" i="84"/>
  <c r="AD210" i="84"/>
  <c r="AC210" i="84"/>
  <c r="AB210" i="84"/>
  <c r="AA210" i="84"/>
  <c r="Z210" i="84"/>
  <c r="Y210" i="84"/>
  <c r="X210" i="84"/>
  <c r="W210" i="84"/>
  <c r="U210" i="84"/>
  <c r="T210" i="84"/>
  <c r="R210" i="84"/>
  <c r="AJ209" i="84"/>
  <c r="AI209" i="84"/>
  <c r="AH209" i="84"/>
  <c r="AG209" i="84"/>
  <c r="AF209" i="84"/>
  <c r="AD209" i="84"/>
  <c r="AC209" i="84"/>
  <c r="AB209" i="84"/>
  <c r="AA209" i="84"/>
  <c r="Z209" i="84"/>
  <c r="Y209" i="84"/>
  <c r="X209" i="84"/>
  <c r="W209" i="84"/>
  <c r="U209" i="84"/>
  <c r="T209" i="84"/>
  <c r="R209" i="84"/>
  <c r="AJ208" i="84"/>
  <c r="AI208" i="84"/>
  <c r="AH208" i="84"/>
  <c r="AG208" i="84"/>
  <c r="AF208" i="84"/>
  <c r="AD208" i="84"/>
  <c r="AC208" i="84"/>
  <c r="AB208" i="84"/>
  <c r="AA208" i="84"/>
  <c r="Z208" i="84"/>
  <c r="Y208" i="84"/>
  <c r="X208" i="84"/>
  <c r="W208" i="84"/>
  <c r="U208" i="84"/>
  <c r="T208" i="84"/>
  <c r="R208" i="84"/>
  <c r="AJ207" i="84"/>
  <c r="AI207" i="84"/>
  <c r="AH207" i="84"/>
  <c r="AG207" i="84"/>
  <c r="AF207" i="84"/>
  <c r="AD207" i="84"/>
  <c r="AC207" i="84"/>
  <c r="AB207" i="84"/>
  <c r="AA207" i="84"/>
  <c r="Z207" i="84"/>
  <c r="Y207" i="84"/>
  <c r="X207" i="84"/>
  <c r="W207" i="84"/>
  <c r="U207" i="84"/>
  <c r="T207" i="84"/>
  <c r="R207" i="84"/>
  <c r="AJ206" i="84"/>
  <c r="AI206" i="84"/>
  <c r="AH206" i="84"/>
  <c r="AG206" i="84"/>
  <c r="AF206" i="84"/>
  <c r="AD206" i="84"/>
  <c r="AC206" i="84"/>
  <c r="AB206" i="84"/>
  <c r="AA206" i="84"/>
  <c r="Z206" i="84"/>
  <c r="Y206" i="84"/>
  <c r="X206" i="84"/>
  <c r="W206" i="84"/>
  <c r="U206" i="84"/>
  <c r="T206" i="84"/>
  <c r="R206" i="84"/>
  <c r="AJ205" i="84"/>
  <c r="AI205" i="84"/>
  <c r="AH205" i="84"/>
  <c r="AG205" i="84"/>
  <c r="AF205" i="84"/>
  <c r="AD205" i="84"/>
  <c r="AC205" i="84"/>
  <c r="AB205" i="84"/>
  <c r="AA205" i="84"/>
  <c r="Z205" i="84"/>
  <c r="Y205" i="84"/>
  <c r="X205" i="84"/>
  <c r="W205" i="84"/>
  <c r="U205" i="84"/>
  <c r="T205" i="84"/>
  <c r="R205" i="84"/>
  <c r="AJ204" i="84"/>
  <c r="AI204" i="84"/>
  <c r="AH204" i="84"/>
  <c r="AG204" i="84"/>
  <c r="AF204" i="84"/>
  <c r="AD204" i="84"/>
  <c r="AC204" i="84"/>
  <c r="AB204" i="84"/>
  <c r="AA204" i="84"/>
  <c r="Z204" i="84"/>
  <c r="Y204" i="84"/>
  <c r="X204" i="84"/>
  <c r="W204" i="84"/>
  <c r="U204" i="84"/>
  <c r="T204" i="84"/>
  <c r="R204" i="84"/>
  <c r="AJ203" i="84"/>
  <c r="AI203" i="84"/>
  <c r="AH203" i="84"/>
  <c r="AG203" i="84"/>
  <c r="AF203" i="84"/>
  <c r="AD203" i="84"/>
  <c r="AC203" i="84"/>
  <c r="AB203" i="84"/>
  <c r="AA203" i="84"/>
  <c r="Z203" i="84"/>
  <c r="Y203" i="84"/>
  <c r="X203" i="84"/>
  <c r="W203" i="84"/>
  <c r="U203" i="84"/>
  <c r="T203" i="84"/>
  <c r="R203" i="84"/>
  <c r="AJ202" i="84"/>
  <c r="AI202" i="84"/>
  <c r="AH202" i="84"/>
  <c r="AG202" i="84"/>
  <c r="AF202" i="84"/>
  <c r="AD202" i="84"/>
  <c r="AC202" i="84"/>
  <c r="AB202" i="84"/>
  <c r="AA202" i="84"/>
  <c r="Z202" i="84"/>
  <c r="Y202" i="84"/>
  <c r="X202" i="84"/>
  <c r="W202" i="84"/>
  <c r="U202" i="84"/>
  <c r="T202" i="84"/>
  <c r="R202" i="84"/>
  <c r="AJ201" i="84"/>
  <c r="AI201" i="84"/>
  <c r="AH201" i="84"/>
  <c r="AG201" i="84"/>
  <c r="AF201" i="84"/>
  <c r="AD201" i="84"/>
  <c r="AC201" i="84"/>
  <c r="AB201" i="84"/>
  <c r="AA201" i="84"/>
  <c r="Z201" i="84"/>
  <c r="Y201" i="84"/>
  <c r="X201" i="84"/>
  <c r="W201" i="84"/>
  <c r="U201" i="84"/>
  <c r="T201" i="84"/>
  <c r="R201" i="84"/>
  <c r="AJ200" i="84"/>
  <c r="AI200" i="84"/>
  <c r="AH200" i="84"/>
  <c r="AG200" i="84"/>
  <c r="AF200" i="84"/>
  <c r="AD200" i="84"/>
  <c r="AC200" i="84"/>
  <c r="AB200" i="84"/>
  <c r="AA200" i="84"/>
  <c r="Z200" i="84"/>
  <c r="Y200" i="84"/>
  <c r="X200" i="84"/>
  <c r="W200" i="84"/>
  <c r="T200" i="84"/>
  <c r="R200" i="84"/>
  <c r="S203" i="84" l="1"/>
  <c r="S211" i="84"/>
  <c r="S202" i="84"/>
  <c r="S204" i="84"/>
  <c r="S201" i="84"/>
  <c r="S213" i="84"/>
  <c r="S216" i="84"/>
  <c r="S209" i="84"/>
  <c r="S207" i="84"/>
  <c r="S205" i="84"/>
  <c r="S208" i="84"/>
  <c r="S215" i="84"/>
  <c r="S206" i="84"/>
  <c r="S210" i="84"/>
  <c r="S212" i="84"/>
  <c r="S214" i="84"/>
  <c r="S217" i="84"/>
  <c r="U200" i="84"/>
  <c r="S200" i="84"/>
  <c r="R165" i="84"/>
  <c r="R166" i="84"/>
  <c r="R167" i="84"/>
  <c r="R168" i="84"/>
  <c r="R169" i="84"/>
  <c r="R170" i="84"/>
  <c r="R171" i="84"/>
  <c r="R172" i="84"/>
  <c r="R173" i="84"/>
  <c r="R174" i="84"/>
  <c r="R175" i="84"/>
  <c r="R176" i="84"/>
  <c r="R177" i="84"/>
  <c r="R178" i="84"/>
  <c r="R179" i="84"/>
  <c r="R180" i="84"/>
  <c r="R181" i="84"/>
  <c r="R182" i="84"/>
  <c r="R183" i="84"/>
  <c r="R184" i="84"/>
  <c r="R185" i="84"/>
  <c r="R186" i="84"/>
  <c r="R187" i="84"/>
  <c r="R188" i="84"/>
  <c r="R189" i="84"/>
  <c r="R190" i="84"/>
  <c r="R191" i="84"/>
  <c r="R192" i="84"/>
  <c r="R193" i="84"/>
  <c r="R194" i="84"/>
  <c r="R195" i="84"/>
  <c r="R196" i="84"/>
  <c r="R197" i="84"/>
  <c r="R198" i="84"/>
  <c r="R199" i="84"/>
  <c r="AJ199" i="84"/>
  <c r="AI199" i="84"/>
  <c r="AH199" i="84"/>
  <c r="AG199" i="84"/>
  <c r="AF199" i="84"/>
  <c r="AD199" i="84"/>
  <c r="AC199" i="84"/>
  <c r="AB199" i="84"/>
  <c r="AA199" i="84"/>
  <c r="Z199" i="84"/>
  <c r="Y199" i="84"/>
  <c r="X199" i="84"/>
  <c r="W199" i="84"/>
  <c r="U199" i="84"/>
  <c r="T199" i="84"/>
  <c r="AJ198" i="84"/>
  <c r="AI198" i="84"/>
  <c r="AH198" i="84"/>
  <c r="AG198" i="84"/>
  <c r="AF198" i="84"/>
  <c r="AD198" i="84"/>
  <c r="AC198" i="84"/>
  <c r="AB198" i="84"/>
  <c r="AA198" i="84"/>
  <c r="Z198" i="84"/>
  <c r="Y198" i="84"/>
  <c r="X198" i="84"/>
  <c r="W198" i="84"/>
  <c r="U198" i="84"/>
  <c r="T198" i="84"/>
  <c r="AJ197" i="84"/>
  <c r="AI197" i="84"/>
  <c r="AH197" i="84"/>
  <c r="AG197" i="84"/>
  <c r="AF197" i="84"/>
  <c r="AD197" i="84"/>
  <c r="AC197" i="84"/>
  <c r="AB197" i="84"/>
  <c r="AA197" i="84"/>
  <c r="Z197" i="84"/>
  <c r="Y197" i="84"/>
  <c r="X197" i="84"/>
  <c r="W197" i="84"/>
  <c r="U197" i="84"/>
  <c r="T197" i="84"/>
  <c r="AJ196" i="84"/>
  <c r="AI196" i="84"/>
  <c r="AH196" i="84"/>
  <c r="AG196" i="84"/>
  <c r="AF196" i="84"/>
  <c r="AD196" i="84"/>
  <c r="AC196" i="84"/>
  <c r="AB196" i="84"/>
  <c r="AA196" i="84"/>
  <c r="Z196" i="84"/>
  <c r="Y196" i="84"/>
  <c r="X196" i="84"/>
  <c r="W196" i="84"/>
  <c r="U196" i="84"/>
  <c r="T196" i="84"/>
  <c r="AJ195" i="84"/>
  <c r="AI195" i="84"/>
  <c r="AH195" i="84"/>
  <c r="AG195" i="84"/>
  <c r="AF195" i="84"/>
  <c r="AD195" i="84"/>
  <c r="AC195" i="84"/>
  <c r="AB195" i="84"/>
  <c r="AA195" i="84"/>
  <c r="Z195" i="84"/>
  <c r="Y195" i="84"/>
  <c r="X195" i="84"/>
  <c r="W195" i="84"/>
  <c r="U195" i="84"/>
  <c r="T195" i="84"/>
  <c r="AJ194" i="84"/>
  <c r="AI194" i="84"/>
  <c r="AH194" i="84"/>
  <c r="AG194" i="84"/>
  <c r="AF194" i="84"/>
  <c r="AD194" i="84"/>
  <c r="AC194" i="84"/>
  <c r="AB194" i="84"/>
  <c r="AA194" i="84"/>
  <c r="Z194" i="84"/>
  <c r="Y194" i="84"/>
  <c r="X194" i="84"/>
  <c r="W194" i="84"/>
  <c r="U194" i="84"/>
  <c r="T194" i="84"/>
  <c r="AJ193" i="84"/>
  <c r="AI193" i="84"/>
  <c r="AH193" i="84"/>
  <c r="AG193" i="84"/>
  <c r="AF193" i="84"/>
  <c r="AD193" i="84"/>
  <c r="AC193" i="84"/>
  <c r="AB193" i="84"/>
  <c r="AA193" i="84"/>
  <c r="Z193" i="84"/>
  <c r="Y193" i="84"/>
  <c r="X193" i="84"/>
  <c r="W193" i="84"/>
  <c r="U193" i="84"/>
  <c r="T193" i="84"/>
  <c r="AJ192" i="84"/>
  <c r="AI192" i="84"/>
  <c r="AH192" i="84"/>
  <c r="AG192" i="84"/>
  <c r="AF192" i="84"/>
  <c r="AD192" i="84"/>
  <c r="AC192" i="84"/>
  <c r="AB192" i="84"/>
  <c r="AA192" i="84"/>
  <c r="Z192" i="84"/>
  <c r="Y192" i="84"/>
  <c r="X192" i="84"/>
  <c r="W192" i="84"/>
  <c r="U192" i="84"/>
  <c r="T192" i="84"/>
  <c r="AJ191" i="84"/>
  <c r="AI191" i="84"/>
  <c r="AH191" i="84"/>
  <c r="AG191" i="84"/>
  <c r="AF191" i="84"/>
  <c r="AD191" i="84"/>
  <c r="AC191" i="84"/>
  <c r="AB191" i="84"/>
  <c r="AA191" i="84"/>
  <c r="Z191" i="84"/>
  <c r="Y191" i="84"/>
  <c r="X191" i="84"/>
  <c r="W191" i="84"/>
  <c r="U191" i="84"/>
  <c r="T191" i="84"/>
  <c r="AJ190" i="84"/>
  <c r="AI190" i="84"/>
  <c r="AH190" i="84"/>
  <c r="AG190" i="84"/>
  <c r="AF190" i="84"/>
  <c r="AD190" i="84"/>
  <c r="AC190" i="84"/>
  <c r="AB190" i="84"/>
  <c r="AA190" i="84"/>
  <c r="Z190" i="84"/>
  <c r="Y190" i="84"/>
  <c r="X190" i="84"/>
  <c r="W190" i="84"/>
  <c r="U190" i="84"/>
  <c r="T190" i="84"/>
  <c r="AJ189" i="84"/>
  <c r="AI189" i="84"/>
  <c r="AH189" i="84"/>
  <c r="AG189" i="84"/>
  <c r="AF189" i="84"/>
  <c r="AD189" i="84"/>
  <c r="AC189" i="84"/>
  <c r="AB189" i="84"/>
  <c r="AA189" i="84"/>
  <c r="Z189" i="84"/>
  <c r="Y189" i="84"/>
  <c r="X189" i="84"/>
  <c r="W189" i="84"/>
  <c r="U189" i="84"/>
  <c r="T189" i="84"/>
  <c r="AJ188" i="84"/>
  <c r="AI188" i="84"/>
  <c r="AH188" i="84"/>
  <c r="AG188" i="84"/>
  <c r="AF188" i="84"/>
  <c r="AD188" i="84"/>
  <c r="AC188" i="84"/>
  <c r="AB188" i="84"/>
  <c r="AA188" i="84"/>
  <c r="Z188" i="84"/>
  <c r="Y188" i="84"/>
  <c r="X188" i="84"/>
  <c r="W188" i="84"/>
  <c r="U188" i="84"/>
  <c r="T188" i="84"/>
  <c r="AJ187" i="84"/>
  <c r="AI187" i="84"/>
  <c r="AH187" i="84"/>
  <c r="AG187" i="84"/>
  <c r="AF187" i="84"/>
  <c r="AD187" i="84"/>
  <c r="AC187" i="84"/>
  <c r="AB187" i="84"/>
  <c r="AA187" i="84"/>
  <c r="Z187" i="84"/>
  <c r="Y187" i="84"/>
  <c r="X187" i="84"/>
  <c r="W187" i="84"/>
  <c r="U187" i="84"/>
  <c r="T187" i="84"/>
  <c r="AJ186" i="84"/>
  <c r="AI186" i="84"/>
  <c r="AH186" i="84"/>
  <c r="AG186" i="84"/>
  <c r="AF186" i="84"/>
  <c r="AD186" i="84"/>
  <c r="AC186" i="84"/>
  <c r="AB186" i="84"/>
  <c r="AA186" i="84"/>
  <c r="Z186" i="84"/>
  <c r="Y186" i="84"/>
  <c r="X186" i="84"/>
  <c r="W186" i="84"/>
  <c r="U186" i="84"/>
  <c r="T186" i="84"/>
  <c r="AJ185" i="84"/>
  <c r="AI185" i="84"/>
  <c r="AH185" i="84"/>
  <c r="AG185" i="84"/>
  <c r="AF185" i="84"/>
  <c r="AD185" i="84"/>
  <c r="AC185" i="84"/>
  <c r="AB185" i="84"/>
  <c r="AA185" i="84"/>
  <c r="Z185" i="84"/>
  <c r="Y185" i="84"/>
  <c r="X185" i="84"/>
  <c r="W185" i="84"/>
  <c r="U185" i="84"/>
  <c r="T185" i="84"/>
  <c r="AJ184" i="84"/>
  <c r="AI184" i="84"/>
  <c r="AH184" i="84"/>
  <c r="AG184" i="84"/>
  <c r="AF184" i="84"/>
  <c r="AD184" i="84"/>
  <c r="AC184" i="84"/>
  <c r="AB184" i="84"/>
  <c r="AA184" i="84"/>
  <c r="Z184" i="84"/>
  <c r="Y184" i="84"/>
  <c r="X184" i="84"/>
  <c r="W184" i="84"/>
  <c r="U184" i="84"/>
  <c r="T184" i="84"/>
  <c r="AJ183" i="84"/>
  <c r="AI183" i="84"/>
  <c r="AH183" i="84"/>
  <c r="AG183" i="84"/>
  <c r="AF183" i="84"/>
  <c r="AD183" i="84"/>
  <c r="AC183" i="84"/>
  <c r="AB183" i="84"/>
  <c r="AA183" i="84"/>
  <c r="Z183" i="84"/>
  <c r="Y183" i="84"/>
  <c r="X183" i="84"/>
  <c r="W183" i="84"/>
  <c r="U183" i="84"/>
  <c r="T183" i="84"/>
  <c r="AJ182" i="84"/>
  <c r="AI182" i="84"/>
  <c r="AH182" i="84"/>
  <c r="AG182" i="84"/>
  <c r="AF182" i="84"/>
  <c r="AD182" i="84"/>
  <c r="AC182" i="84"/>
  <c r="AB182" i="84"/>
  <c r="AA182" i="84"/>
  <c r="Z182" i="84"/>
  <c r="Y182" i="84"/>
  <c r="X182" i="84"/>
  <c r="W182" i="84"/>
  <c r="T182" i="84"/>
  <c r="S188" i="84" l="1"/>
  <c r="S196" i="84"/>
  <c r="S184" i="84"/>
  <c r="S182" i="84"/>
  <c r="S186" i="84"/>
  <c r="S185" i="84"/>
  <c r="S193" i="84"/>
  <c r="S183" i="84"/>
  <c r="S189" i="84"/>
  <c r="S199" i="84"/>
  <c r="S198" i="84"/>
  <c r="S195" i="84"/>
  <c r="S192" i="84"/>
  <c r="S191" i="84"/>
  <c r="S190" i="84"/>
  <c r="S187" i="84"/>
  <c r="S197" i="84"/>
  <c r="S194" i="84"/>
  <c r="U182" i="84"/>
  <c r="AJ181" i="84"/>
  <c r="AI181" i="84"/>
  <c r="AH181" i="84"/>
  <c r="AG181" i="84"/>
  <c r="AF181" i="84"/>
  <c r="AD181" i="84"/>
  <c r="AC181" i="84"/>
  <c r="AB181" i="84"/>
  <c r="AA181" i="84"/>
  <c r="Z181" i="84"/>
  <c r="Y181" i="84"/>
  <c r="X181" i="84"/>
  <c r="W181" i="84"/>
  <c r="U181" i="84"/>
  <c r="T181" i="84"/>
  <c r="AJ180" i="84"/>
  <c r="AI180" i="84"/>
  <c r="AH180" i="84"/>
  <c r="AG180" i="84"/>
  <c r="AF180" i="84"/>
  <c r="AD180" i="84"/>
  <c r="AC180" i="84"/>
  <c r="AB180" i="84"/>
  <c r="AA180" i="84"/>
  <c r="Z180" i="84"/>
  <c r="Y180" i="84"/>
  <c r="X180" i="84"/>
  <c r="W180" i="84"/>
  <c r="U180" i="84"/>
  <c r="T180" i="84"/>
  <c r="AJ179" i="84"/>
  <c r="AI179" i="84"/>
  <c r="AH179" i="84"/>
  <c r="AG179" i="84"/>
  <c r="AF179" i="84"/>
  <c r="AD179" i="84"/>
  <c r="AC179" i="84"/>
  <c r="AB179" i="84"/>
  <c r="AA179" i="84"/>
  <c r="Z179" i="84"/>
  <c r="Y179" i="84"/>
  <c r="X179" i="84"/>
  <c r="W179" i="84"/>
  <c r="U179" i="84"/>
  <c r="T179" i="84"/>
  <c r="AJ178" i="84"/>
  <c r="AI178" i="84"/>
  <c r="AH178" i="84"/>
  <c r="AG178" i="84"/>
  <c r="AF178" i="84"/>
  <c r="AD178" i="84"/>
  <c r="AC178" i="84"/>
  <c r="AB178" i="84"/>
  <c r="AA178" i="84"/>
  <c r="Z178" i="84"/>
  <c r="Y178" i="84"/>
  <c r="X178" i="84"/>
  <c r="W178" i="84"/>
  <c r="U178" i="84"/>
  <c r="T178" i="84"/>
  <c r="AJ177" i="84"/>
  <c r="AI177" i="84"/>
  <c r="AH177" i="84"/>
  <c r="AG177" i="84"/>
  <c r="AF177" i="84"/>
  <c r="AD177" i="84"/>
  <c r="AC177" i="84"/>
  <c r="AB177" i="84"/>
  <c r="AA177" i="84"/>
  <c r="Z177" i="84"/>
  <c r="Y177" i="84"/>
  <c r="X177" i="84"/>
  <c r="W177" i="84"/>
  <c r="U177" i="84"/>
  <c r="T177" i="84"/>
  <c r="AJ176" i="84"/>
  <c r="AI176" i="84"/>
  <c r="AH176" i="84"/>
  <c r="AG176" i="84"/>
  <c r="AF176" i="84"/>
  <c r="AD176" i="84"/>
  <c r="AC176" i="84"/>
  <c r="AB176" i="84"/>
  <c r="AA176" i="84"/>
  <c r="Z176" i="84"/>
  <c r="Y176" i="84"/>
  <c r="X176" i="84"/>
  <c r="W176" i="84"/>
  <c r="U176" i="84"/>
  <c r="T176" i="84"/>
  <c r="AJ175" i="84"/>
  <c r="AI175" i="84"/>
  <c r="AH175" i="84"/>
  <c r="AG175" i="84"/>
  <c r="AF175" i="84"/>
  <c r="AD175" i="84"/>
  <c r="AC175" i="84"/>
  <c r="AB175" i="84"/>
  <c r="AA175" i="84"/>
  <c r="Z175" i="84"/>
  <c r="Y175" i="84"/>
  <c r="X175" i="84"/>
  <c r="W175" i="84"/>
  <c r="U175" i="84"/>
  <c r="T175" i="84"/>
  <c r="AJ174" i="84"/>
  <c r="AI174" i="84"/>
  <c r="AH174" i="84"/>
  <c r="AG174" i="84"/>
  <c r="AF174" i="84"/>
  <c r="AD174" i="84"/>
  <c r="AC174" i="84"/>
  <c r="AB174" i="84"/>
  <c r="AA174" i="84"/>
  <c r="Z174" i="84"/>
  <c r="Y174" i="84"/>
  <c r="X174" i="84"/>
  <c r="W174" i="84"/>
  <c r="U174" i="84"/>
  <c r="T174" i="84"/>
  <c r="AJ173" i="84"/>
  <c r="AI173" i="84"/>
  <c r="AH173" i="84"/>
  <c r="AG173" i="84"/>
  <c r="AF173" i="84"/>
  <c r="AD173" i="84"/>
  <c r="AC173" i="84"/>
  <c r="AB173" i="84"/>
  <c r="AA173" i="84"/>
  <c r="Z173" i="84"/>
  <c r="Y173" i="84"/>
  <c r="X173" i="84"/>
  <c r="W173" i="84"/>
  <c r="U173" i="84"/>
  <c r="T173" i="84"/>
  <c r="AJ172" i="84"/>
  <c r="AI172" i="84"/>
  <c r="AH172" i="84"/>
  <c r="AG172" i="84"/>
  <c r="AF172" i="84"/>
  <c r="AD172" i="84"/>
  <c r="AC172" i="84"/>
  <c r="AB172" i="84"/>
  <c r="AA172" i="84"/>
  <c r="Z172" i="84"/>
  <c r="Y172" i="84"/>
  <c r="X172" i="84"/>
  <c r="W172" i="84"/>
  <c r="U172" i="84"/>
  <c r="T172" i="84"/>
  <c r="AJ171" i="84"/>
  <c r="AI171" i="84"/>
  <c r="AH171" i="84"/>
  <c r="AG171" i="84"/>
  <c r="AF171" i="84"/>
  <c r="AD171" i="84"/>
  <c r="AC171" i="84"/>
  <c r="AB171" i="84"/>
  <c r="AA171" i="84"/>
  <c r="Z171" i="84"/>
  <c r="Y171" i="84"/>
  <c r="X171" i="84"/>
  <c r="W171" i="84"/>
  <c r="U171" i="84"/>
  <c r="T171" i="84"/>
  <c r="AJ170" i="84"/>
  <c r="AI170" i="84"/>
  <c r="AH170" i="84"/>
  <c r="AG170" i="84"/>
  <c r="AF170" i="84"/>
  <c r="AD170" i="84"/>
  <c r="AC170" i="84"/>
  <c r="AB170" i="84"/>
  <c r="AA170" i="84"/>
  <c r="Z170" i="84"/>
  <c r="Y170" i="84"/>
  <c r="X170" i="84"/>
  <c r="W170" i="84"/>
  <c r="U170" i="84"/>
  <c r="T170" i="84"/>
  <c r="AJ169" i="84"/>
  <c r="AI169" i="84"/>
  <c r="AH169" i="84"/>
  <c r="AG169" i="84"/>
  <c r="AF169" i="84"/>
  <c r="AD169" i="84"/>
  <c r="AC169" i="84"/>
  <c r="AB169" i="84"/>
  <c r="AA169" i="84"/>
  <c r="Z169" i="84"/>
  <c r="Y169" i="84"/>
  <c r="X169" i="84"/>
  <c r="W169" i="84"/>
  <c r="U169" i="84"/>
  <c r="T169" i="84"/>
  <c r="AJ168" i="84"/>
  <c r="AI168" i="84"/>
  <c r="AH168" i="84"/>
  <c r="AG168" i="84"/>
  <c r="AF168" i="84"/>
  <c r="AD168" i="84"/>
  <c r="AC168" i="84"/>
  <c r="AB168" i="84"/>
  <c r="AA168" i="84"/>
  <c r="Z168" i="84"/>
  <c r="Y168" i="84"/>
  <c r="X168" i="84"/>
  <c r="W168" i="84"/>
  <c r="U168" i="84"/>
  <c r="T168" i="84"/>
  <c r="AJ167" i="84"/>
  <c r="AI167" i="84"/>
  <c r="AH167" i="84"/>
  <c r="AG167" i="84"/>
  <c r="AF167" i="84"/>
  <c r="AD167" i="84"/>
  <c r="AC167" i="84"/>
  <c r="AB167" i="84"/>
  <c r="AA167" i="84"/>
  <c r="Z167" i="84"/>
  <c r="Y167" i="84"/>
  <c r="X167" i="84"/>
  <c r="W167" i="84"/>
  <c r="U167" i="84"/>
  <c r="T167" i="84"/>
  <c r="AJ166" i="84"/>
  <c r="AI166" i="84"/>
  <c r="AH166" i="84"/>
  <c r="AG166" i="84"/>
  <c r="AF166" i="84"/>
  <c r="AD166" i="84"/>
  <c r="AC166" i="84"/>
  <c r="AB166" i="84"/>
  <c r="AA166" i="84"/>
  <c r="Z166" i="84"/>
  <c r="Y166" i="84"/>
  <c r="X166" i="84"/>
  <c r="W166" i="84"/>
  <c r="U166" i="84"/>
  <c r="T166" i="84"/>
  <c r="AJ165" i="84"/>
  <c r="AI165" i="84"/>
  <c r="AH165" i="84"/>
  <c r="AG165" i="84"/>
  <c r="AF165" i="84"/>
  <c r="U165" i="84" s="1"/>
  <c r="AD165" i="84"/>
  <c r="AC165" i="84"/>
  <c r="AB165" i="84"/>
  <c r="AA165" i="84"/>
  <c r="Z165" i="84"/>
  <c r="Y165" i="84"/>
  <c r="X165" i="84"/>
  <c r="W165" i="84"/>
  <c r="T165" i="84"/>
  <c r="AJ164" i="84"/>
  <c r="AI164" i="84"/>
  <c r="AH164" i="84"/>
  <c r="AG164" i="84"/>
  <c r="AF164" i="84"/>
  <c r="AD164" i="84"/>
  <c r="AC164" i="84"/>
  <c r="AB164" i="84"/>
  <c r="AA164" i="84"/>
  <c r="Z164" i="84"/>
  <c r="Y164" i="84"/>
  <c r="X164" i="84"/>
  <c r="W164" i="84"/>
  <c r="T164" i="84"/>
  <c r="R164" i="84"/>
  <c r="S168" i="84" l="1"/>
  <c r="S172" i="84"/>
  <c r="S180" i="84"/>
  <c r="S167" i="84"/>
  <c r="S175" i="84"/>
  <c r="S176" i="84"/>
  <c r="S171" i="84"/>
  <c r="S166" i="84"/>
  <c r="S170" i="84"/>
  <c r="S174" i="84"/>
  <c r="S178" i="84"/>
  <c r="S179" i="84"/>
  <c r="S165" i="84"/>
  <c r="S169" i="84"/>
  <c r="S173" i="84"/>
  <c r="S177" i="84"/>
  <c r="S181" i="84"/>
  <c r="S164" i="84"/>
  <c r="U164" i="84"/>
  <c r="U108" i="84"/>
  <c r="U109" i="84"/>
  <c r="U113" i="84"/>
  <c r="U114" i="84"/>
  <c r="U115" i="84"/>
  <c r="U116" i="84"/>
  <c r="U117" i="84"/>
  <c r="U118" i="84"/>
  <c r="U119" i="84"/>
  <c r="U120" i="84"/>
  <c r="U21" i="84"/>
  <c r="U22" i="84"/>
  <c r="U23" i="84"/>
  <c r="U24" i="84"/>
  <c r="U25" i="84"/>
  <c r="U26" i="84"/>
  <c r="U27" i="84"/>
  <c r="U28" i="84"/>
  <c r="U29" i="84"/>
  <c r="U30" i="84"/>
  <c r="U31" i="84"/>
  <c r="U32" i="84"/>
  <c r="U33" i="84"/>
  <c r="U34" i="84"/>
  <c r="U35" i="84"/>
  <c r="U36" i="84"/>
  <c r="U37" i="84"/>
  <c r="U38" i="84"/>
  <c r="U39" i="84"/>
  <c r="U40" i="84"/>
  <c r="U41" i="84"/>
  <c r="U42" i="84"/>
  <c r="U43" i="84"/>
  <c r="U44" i="84"/>
  <c r="U45" i="84"/>
  <c r="U46" i="84"/>
  <c r="U47" i="84"/>
  <c r="U48" i="84"/>
  <c r="U49" i="84"/>
  <c r="U50" i="84"/>
  <c r="U51" i="84"/>
  <c r="U52" i="84"/>
  <c r="U53" i="84"/>
  <c r="U54" i="84"/>
  <c r="U55" i="84"/>
  <c r="U56" i="84"/>
  <c r="U57" i="84"/>
  <c r="U58" i="84"/>
  <c r="U59" i="84"/>
  <c r="U60" i="84"/>
  <c r="U61" i="84"/>
  <c r="U62" i="84"/>
  <c r="U63" i="84"/>
  <c r="U64" i="84"/>
  <c r="U65" i="84"/>
  <c r="U66" i="84"/>
  <c r="U67" i="84"/>
  <c r="U68" i="84"/>
  <c r="U69" i="84"/>
  <c r="U70" i="84"/>
  <c r="U71" i="84"/>
  <c r="U72" i="84"/>
  <c r="U73" i="84"/>
  <c r="U75" i="84"/>
  <c r="U76" i="84"/>
  <c r="U77" i="84"/>
  <c r="U78" i="84"/>
  <c r="U79" i="84"/>
  <c r="U80" i="84"/>
  <c r="U81" i="84"/>
  <c r="U82" i="84"/>
  <c r="U83" i="84"/>
  <c r="U84" i="84"/>
  <c r="U85" i="84"/>
  <c r="U86" i="84"/>
  <c r="U87" i="84"/>
  <c r="U88" i="84"/>
  <c r="U89" i="84"/>
  <c r="U90" i="84"/>
  <c r="U91" i="84"/>
  <c r="U95" i="84"/>
  <c r="U96" i="84"/>
  <c r="U97" i="84"/>
  <c r="U98" i="84"/>
  <c r="U99" i="84"/>
  <c r="U100" i="84"/>
  <c r="U101" i="84"/>
  <c r="U102" i="84"/>
  <c r="U103" i="84"/>
  <c r="U104" i="84"/>
  <c r="U105" i="84"/>
  <c r="U106" i="84"/>
  <c r="U107" i="84"/>
  <c r="AJ163" i="84" l="1"/>
  <c r="AI163" i="84"/>
  <c r="AH163" i="84"/>
  <c r="AG163" i="84"/>
  <c r="AF163" i="84"/>
  <c r="AD163" i="84"/>
  <c r="AC163" i="84"/>
  <c r="AB163" i="84"/>
  <c r="AA163" i="84"/>
  <c r="Z163" i="84"/>
  <c r="Y163" i="84"/>
  <c r="X163" i="84"/>
  <c r="W163" i="84"/>
  <c r="U163" i="84"/>
  <c r="T163" i="84"/>
  <c r="R163" i="84"/>
  <c r="AJ162" i="84"/>
  <c r="AI162" i="84"/>
  <c r="AH162" i="84"/>
  <c r="AG162" i="84"/>
  <c r="AF162" i="84"/>
  <c r="AD162" i="84"/>
  <c r="AC162" i="84"/>
  <c r="AB162" i="84"/>
  <c r="AA162" i="84"/>
  <c r="Z162" i="84"/>
  <c r="Y162" i="84"/>
  <c r="X162" i="84"/>
  <c r="W162" i="84"/>
  <c r="U162" i="84"/>
  <c r="T162" i="84"/>
  <c r="R162" i="84"/>
  <c r="AJ161" i="84"/>
  <c r="AI161" i="84"/>
  <c r="AH161" i="84"/>
  <c r="AG161" i="84"/>
  <c r="AF161" i="84"/>
  <c r="AD161" i="84"/>
  <c r="AC161" i="84"/>
  <c r="AB161" i="84"/>
  <c r="AA161" i="84"/>
  <c r="Z161" i="84"/>
  <c r="Y161" i="84"/>
  <c r="X161" i="84"/>
  <c r="W161" i="84"/>
  <c r="U161" i="84"/>
  <c r="T161" i="84"/>
  <c r="R161" i="84"/>
  <c r="AJ160" i="84"/>
  <c r="AI160" i="84"/>
  <c r="AH160" i="84"/>
  <c r="AG160" i="84"/>
  <c r="AF160" i="84"/>
  <c r="AD160" i="84"/>
  <c r="AC160" i="84"/>
  <c r="AB160" i="84"/>
  <c r="AA160" i="84"/>
  <c r="Z160" i="84"/>
  <c r="Y160" i="84"/>
  <c r="X160" i="84"/>
  <c r="W160" i="84"/>
  <c r="U160" i="84"/>
  <c r="T160" i="84"/>
  <c r="R160" i="84"/>
  <c r="AJ159" i="84"/>
  <c r="AI159" i="84"/>
  <c r="AH159" i="84"/>
  <c r="AG159" i="84"/>
  <c r="AF159" i="84"/>
  <c r="AD159" i="84"/>
  <c r="AC159" i="84"/>
  <c r="AB159" i="84"/>
  <c r="AA159" i="84"/>
  <c r="Z159" i="84"/>
  <c r="Y159" i="84"/>
  <c r="X159" i="84"/>
  <c r="W159" i="84"/>
  <c r="U159" i="84"/>
  <c r="T159" i="84"/>
  <c r="R159" i="84"/>
  <c r="AJ158" i="84"/>
  <c r="AI158" i="84"/>
  <c r="AH158" i="84"/>
  <c r="AG158" i="84"/>
  <c r="AF158" i="84"/>
  <c r="AD158" i="84"/>
  <c r="AC158" i="84"/>
  <c r="AB158" i="84"/>
  <c r="AA158" i="84"/>
  <c r="Z158" i="84"/>
  <c r="Y158" i="84"/>
  <c r="X158" i="84"/>
  <c r="W158" i="84"/>
  <c r="U158" i="84"/>
  <c r="T158" i="84"/>
  <c r="R158" i="84"/>
  <c r="AJ157" i="84"/>
  <c r="AI157" i="84"/>
  <c r="AH157" i="84"/>
  <c r="AG157" i="84"/>
  <c r="AF157" i="84"/>
  <c r="AD157" i="84"/>
  <c r="AC157" i="84"/>
  <c r="AB157" i="84"/>
  <c r="AA157" i="84"/>
  <c r="Z157" i="84"/>
  <c r="Y157" i="84"/>
  <c r="X157" i="84"/>
  <c r="W157" i="84"/>
  <c r="U157" i="84"/>
  <c r="T157" i="84"/>
  <c r="R157" i="84"/>
  <c r="AJ156" i="84"/>
  <c r="AI156" i="84"/>
  <c r="AH156" i="84"/>
  <c r="AG156" i="84"/>
  <c r="AF156" i="84"/>
  <c r="AD156" i="84"/>
  <c r="AC156" i="84"/>
  <c r="AB156" i="84"/>
  <c r="AA156" i="84"/>
  <c r="Z156" i="84"/>
  <c r="Y156" i="84"/>
  <c r="X156" i="84"/>
  <c r="W156" i="84"/>
  <c r="U156" i="84"/>
  <c r="T156" i="84"/>
  <c r="R156" i="84"/>
  <c r="AJ155" i="84"/>
  <c r="AI155" i="84"/>
  <c r="AH155" i="84"/>
  <c r="AG155" i="84"/>
  <c r="AF155" i="84"/>
  <c r="AD155" i="84"/>
  <c r="AC155" i="84"/>
  <c r="AB155" i="84"/>
  <c r="AA155" i="84"/>
  <c r="Z155" i="84"/>
  <c r="Y155" i="84"/>
  <c r="X155" i="84"/>
  <c r="W155" i="84"/>
  <c r="U155" i="84"/>
  <c r="T155" i="84"/>
  <c r="R155" i="84"/>
  <c r="AJ154" i="84"/>
  <c r="AI154" i="84"/>
  <c r="AH154" i="84"/>
  <c r="AG154" i="84"/>
  <c r="AF154" i="84"/>
  <c r="AD154" i="84"/>
  <c r="AC154" i="84"/>
  <c r="AB154" i="84"/>
  <c r="AA154" i="84"/>
  <c r="Z154" i="84"/>
  <c r="Y154" i="84"/>
  <c r="X154" i="84"/>
  <c r="W154" i="84"/>
  <c r="U154" i="84"/>
  <c r="T154" i="84"/>
  <c r="R154" i="84"/>
  <c r="AJ153" i="84"/>
  <c r="AI153" i="84"/>
  <c r="AH153" i="84"/>
  <c r="AG153" i="84"/>
  <c r="AF153" i="84"/>
  <c r="AD153" i="84"/>
  <c r="AC153" i="84"/>
  <c r="AB153" i="84"/>
  <c r="AA153" i="84"/>
  <c r="Z153" i="84"/>
  <c r="Y153" i="84"/>
  <c r="X153" i="84"/>
  <c r="W153" i="84"/>
  <c r="U153" i="84"/>
  <c r="T153" i="84"/>
  <c r="R153" i="84"/>
  <c r="AJ152" i="84"/>
  <c r="AI152" i="84"/>
  <c r="AH152" i="84"/>
  <c r="AG152" i="84"/>
  <c r="AF152" i="84"/>
  <c r="AD152" i="84"/>
  <c r="AC152" i="84"/>
  <c r="AB152" i="84"/>
  <c r="AA152" i="84"/>
  <c r="Z152" i="84"/>
  <c r="Y152" i="84"/>
  <c r="X152" i="84"/>
  <c r="W152" i="84"/>
  <c r="U152" i="84"/>
  <c r="T152" i="84"/>
  <c r="R152" i="84"/>
  <c r="AJ151" i="84"/>
  <c r="AI151" i="84"/>
  <c r="AH151" i="84"/>
  <c r="AG151" i="84"/>
  <c r="AF151" i="84"/>
  <c r="AD151" i="84"/>
  <c r="AC151" i="84"/>
  <c r="AB151" i="84"/>
  <c r="AA151" i="84"/>
  <c r="Z151" i="84"/>
  <c r="Y151" i="84"/>
  <c r="X151" i="84"/>
  <c r="W151" i="84"/>
  <c r="U151" i="84"/>
  <c r="T151" i="84"/>
  <c r="R151" i="84"/>
  <c r="AJ150" i="84"/>
  <c r="AI150" i="84"/>
  <c r="AH150" i="84"/>
  <c r="AG150" i="84"/>
  <c r="AF150" i="84"/>
  <c r="AD150" i="84"/>
  <c r="AC150" i="84"/>
  <c r="AB150" i="84"/>
  <c r="AA150" i="84"/>
  <c r="Z150" i="84"/>
  <c r="Y150" i="84"/>
  <c r="X150" i="84"/>
  <c r="W150" i="84"/>
  <c r="U150" i="84"/>
  <c r="T150" i="84"/>
  <c r="R150" i="84"/>
  <c r="AJ149" i="84"/>
  <c r="AI149" i="84"/>
  <c r="AH149" i="84"/>
  <c r="AG149" i="84"/>
  <c r="AF149" i="84"/>
  <c r="AD149" i="84"/>
  <c r="AC149" i="84"/>
  <c r="AB149" i="84"/>
  <c r="AA149" i="84"/>
  <c r="Z149" i="84"/>
  <c r="Y149" i="84"/>
  <c r="X149" i="84"/>
  <c r="W149" i="84"/>
  <c r="U149" i="84"/>
  <c r="T149" i="84"/>
  <c r="R149" i="84"/>
  <c r="AJ148" i="84"/>
  <c r="AI148" i="84"/>
  <c r="AH148" i="84"/>
  <c r="AG148" i="84"/>
  <c r="AF148" i="84"/>
  <c r="AD148" i="84"/>
  <c r="AC148" i="84"/>
  <c r="AB148" i="84"/>
  <c r="AA148" i="84"/>
  <c r="Z148" i="84"/>
  <c r="Y148" i="84"/>
  <c r="X148" i="84"/>
  <c r="W148" i="84"/>
  <c r="U148" i="84"/>
  <c r="T148" i="84"/>
  <c r="R148" i="84"/>
  <c r="AJ147" i="84"/>
  <c r="AI147" i="84"/>
  <c r="AH147" i="84"/>
  <c r="AG147" i="84"/>
  <c r="AF147" i="84"/>
  <c r="AD147" i="84"/>
  <c r="AC147" i="84"/>
  <c r="AB147" i="84"/>
  <c r="AA147" i="84"/>
  <c r="Z147" i="84"/>
  <c r="Y147" i="84"/>
  <c r="X147" i="84"/>
  <c r="W147" i="84"/>
  <c r="T147" i="84"/>
  <c r="R147" i="84"/>
  <c r="AJ146" i="84"/>
  <c r="AI146" i="84"/>
  <c r="AH146" i="84"/>
  <c r="AG146" i="84"/>
  <c r="AF146" i="84"/>
  <c r="AD146" i="84"/>
  <c r="AC146" i="84"/>
  <c r="AB146" i="84"/>
  <c r="AA146" i="84"/>
  <c r="Z146" i="84"/>
  <c r="Y146" i="84"/>
  <c r="X146" i="84"/>
  <c r="W146" i="84"/>
  <c r="T146" i="84"/>
  <c r="R146" i="84"/>
  <c r="U147" i="84" l="1"/>
  <c r="U146" i="84"/>
  <c r="S160" i="84"/>
  <c r="S159" i="84"/>
  <c r="S155" i="84"/>
  <c r="S156" i="84"/>
  <c r="S158" i="84"/>
  <c r="S157" i="84"/>
  <c r="S150" i="84"/>
  <c r="S152" i="84"/>
  <c r="S153" i="84"/>
  <c r="S154" i="84"/>
  <c r="S149" i="84"/>
  <c r="S147" i="84"/>
  <c r="S151" i="84"/>
  <c r="S148" i="84"/>
  <c r="S161" i="84"/>
  <c r="S162" i="84"/>
  <c r="S163" i="84"/>
  <c r="S146" i="84"/>
  <c r="AJ145" i="84"/>
  <c r="AI145" i="84"/>
  <c r="AH145" i="84"/>
  <c r="AG145" i="84"/>
  <c r="AF145" i="84"/>
  <c r="AD145" i="84"/>
  <c r="AC145" i="84"/>
  <c r="AB145" i="84"/>
  <c r="AA145" i="84"/>
  <c r="Z145" i="84"/>
  <c r="Y145" i="84"/>
  <c r="X145" i="84"/>
  <c r="W145" i="84"/>
  <c r="U145" i="84"/>
  <c r="T145" i="84"/>
  <c r="R145" i="84"/>
  <c r="AJ144" i="84"/>
  <c r="AI144" i="84"/>
  <c r="AH144" i="84"/>
  <c r="AG144" i="84"/>
  <c r="AF144" i="84"/>
  <c r="AD144" i="84"/>
  <c r="AC144" i="84"/>
  <c r="AB144" i="84"/>
  <c r="AA144" i="84"/>
  <c r="Z144" i="84"/>
  <c r="Y144" i="84"/>
  <c r="X144" i="84"/>
  <c r="W144" i="84"/>
  <c r="U144" i="84"/>
  <c r="T144" i="84"/>
  <c r="R144" i="84"/>
  <c r="AJ143" i="84"/>
  <c r="AI143" i="84"/>
  <c r="AH143" i="84"/>
  <c r="AG143" i="84"/>
  <c r="AF143" i="84"/>
  <c r="AD143" i="84"/>
  <c r="AC143" i="84"/>
  <c r="AB143" i="84"/>
  <c r="AA143" i="84"/>
  <c r="Z143" i="84"/>
  <c r="Y143" i="84"/>
  <c r="X143" i="84"/>
  <c r="W143" i="84"/>
  <c r="U143" i="84"/>
  <c r="T143" i="84"/>
  <c r="R143" i="84"/>
  <c r="AJ142" i="84"/>
  <c r="AI142" i="84"/>
  <c r="AH142" i="84"/>
  <c r="AG142" i="84"/>
  <c r="AF142" i="84"/>
  <c r="AD142" i="84"/>
  <c r="AC142" i="84"/>
  <c r="AB142" i="84"/>
  <c r="AA142" i="84"/>
  <c r="Z142" i="84"/>
  <c r="Y142" i="84"/>
  <c r="X142" i="84"/>
  <c r="W142" i="84"/>
  <c r="U142" i="84"/>
  <c r="T142" i="84"/>
  <c r="R142" i="84"/>
  <c r="AJ141" i="84"/>
  <c r="AI141" i="84"/>
  <c r="AH141" i="84"/>
  <c r="AG141" i="84"/>
  <c r="AF141" i="84"/>
  <c r="AD141" i="84"/>
  <c r="AC141" i="84"/>
  <c r="AB141" i="84"/>
  <c r="AA141" i="84"/>
  <c r="Z141" i="84"/>
  <c r="Y141" i="84"/>
  <c r="X141" i="84"/>
  <c r="W141" i="84"/>
  <c r="U141" i="84"/>
  <c r="T141" i="84"/>
  <c r="R141" i="84"/>
  <c r="AJ140" i="84"/>
  <c r="AI140" i="84"/>
  <c r="AH140" i="84"/>
  <c r="AG140" i="84"/>
  <c r="AF140" i="84"/>
  <c r="AD140" i="84"/>
  <c r="AC140" i="84"/>
  <c r="AB140" i="84"/>
  <c r="AA140" i="84"/>
  <c r="Z140" i="84"/>
  <c r="Y140" i="84"/>
  <c r="X140" i="84"/>
  <c r="W140" i="84"/>
  <c r="U140" i="84"/>
  <c r="T140" i="84"/>
  <c r="R140" i="84"/>
  <c r="AJ139" i="84"/>
  <c r="AI139" i="84"/>
  <c r="AH139" i="84"/>
  <c r="AG139" i="84"/>
  <c r="AF139" i="84"/>
  <c r="AD139" i="84"/>
  <c r="AC139" i="84"/>
  <c r="AB139" i="84"/>
  <c r="AA139" i="84"/>
  <c r="Z139" i="84"/>
  <c r="Y139" i="84"/>
  <c r="X139" i="84"/>
  <c r="W139" i="84"/>
  <c r="U139" i="84"/>
  <c r="T139" i="84"/>
  <c r="R139" i="84"/>
  <c r="AJ138" i="84"/>
  <c r="AI138" i="84"/>
  <c r="AH138" i="84"/>
  <c r="AG138" i="84"/>
  <c r="AF138" i="84"/>
  <c r="AD138" i="84"/>
  <c r="AC138" i="84"/>
  <c r="AB138" i="84"/>
  <c r="AA138" i="84"/>
  <c r="Z138" i="84"/>
  <c r="Y138" i="84"/>
  <c r="X138" i="84"/>
  <c r="W138" i="84"/>
  <c r="U138" i="84"/>
  <c r="T138" i="84"/>
  <c r="R138" i="84"/>
  <c r="AJ137" i="84"/>
  <c r="AI137" i="84"/>
  <c r="AH137" i="84"/>
  <c r="AG137" i="84"/>
  <c r="AF137" i="84"/>
  <c r="AD137" i="84"/>
  <c r="AC137" i="84"/>
  <c r="AB137" i="84"/>
  <c r="AA137" i="84"/>
  <c r="Z137" i="84"/>
  <c r="Y137" i="84"/>
  <c r="X137" i="84"/>
  <c r="W137" i="84"/>
  <c r="U137" i="84"/>
  <c r="T137" i="84"/>
  <c r="R137" i="84"/>
  <c r="AJ136" i="84"/>
  <c r="AI136" i="84"/>
  <c r="AH136" i="84"/>
  <c r="AG136" i="84"/>
  <c r="AF136" i="84"/>
  <c r="AD136" i="84"/>
  <c r="AC136" i="84"/>
  <c r="AB136" i="84"/>
  <c r="AA136" i="84"/>
  <c r="Z136" i="84"/>
  <c r="Y136" i="84"/>
  <c r="X136" i="84"/>
  <c r="W136" i="84"/>
  <c r="U136" i="84"/>
  <c r="T136" i="84"/>
  <c r="R136" i="84"/>
  <c r="AJ135" i="84"/>
  <c r="AI135" i="84"/>
  <c r="AH135" i="84"/>
  <c r="AG135" i="84"/>
  <c r="AF135" i="84"/>
  <c r="AD135" i="84"/>
  <c r="AC135" i="84"/>
  <c r="AB135" i="84"/>
  <c r="AA135" i="84"/>
  <c r="Z135" i="84"/>
  <c r="Y135" i="84"/>
  <c r="X135" i="84"/>
  <c r="W135" i="84"/>
  <c r="U135" i="84"/>
  <c r="T135" i="84"/>
  <c r="R135" i="84"/>
  <c r="AJ134" i="84"/>
  <c r="AI134" i="84"/>
  <c r="AH134" i="84"/>
  <c r="AG134" i="84"/>
  <c r="AF134" i="84"/>
  <c r="AD134" i="84"/>
  <c r="AC134" i="84"/>
  <c r="AB134" i="84"/>
  <c r="AA134" i="84"/>
  <c r="Z134" i="84"/>
  <c r="Y134" i="84"/>
  <c r="X134" i="84"/>
  <c r="W134" i="84"/>
  <c r="U134" i="84"/>
  <c r="T134" i="84"/>
  <c r="R134" i="84"/>
  <c r="AJ133" i="84"/>
  <c r="AI133" i="84"/>
  <c r="AH133" i="84"/>
  <c r="AG133" i="84"/>
  <c r="AF133" i="84"/>
  <c r="AD133" i="84"/>
  <c r="AC133" i="84"/>
  <c r="AB133" i="84"/>
  <c r="AA133" i="84"/>
  <c r="Z133" i="84"/>
  <c r="Y133" i="84"/>
  <c r="X133" i="84"/>
  <c r="W133" i="84"/>
  <c r="U133" i="84"/>
  <c r="T133" i="84"/>
  <c r="R133" i="84"/>
  <c r="AJ132" i="84"/>
  <c r="AI132" i="84"/>
  <c r="AH132" i="84"/>
  <c r="AG132" i="84"/>
  <c r="AF132" i="84"/>
  <c r="AD132" i="84"/>
  <c r="AC132" i="84"/>
  <c r="AB132" i="84"/>
  <c r="AA132" i="84"/>
  <c r="Z132" i="84"/>
  <c r="Y132" i="84"/>
  <c r="X132" i="84"/>
  <c r="W132" i="84"/>
  <c r="U132" i="84"/>
  <c r="T132" i="84"/>
  <c r="R132" i="84"/>
  <c r="AJ131" i="84"/>
  <c r="AI131" i="84"/>
  <c r="AH131" i="84"/>
  <c r="AG131" i="84"/>
  <c r="AF131" i="84"/>
  <c r="AD131" i="84"/>
  <c r="AC131" i="84"/>
  <c r="AB131" i="84"/>
  <c r="AA131" i="84"/>
  <c r="Z131" i="84"/>
  <c r="Y131" i="84"/>
  <c r="X131" i="84"/>
  <c r="W131" i="84"/>
  <c r="U131" i="84"/>
  <c r="T131" i="84"/>
  <c r="R131" i="84"/>
  <c r="AJ130" i="84"/>
  <c r="AI130" i="84"/>
  <c r="AH130" i="84"/>
  <c r="AG130" i="84"/>
  <c r="AF130" i="84"/>
  <c r="U130" i="84" s="1"/>
  <c r="AD130" i="84"/>
  <c r="AC130" i="84"/>
  <c r="AB130" i="84"/>
  <c r="AA130" i="84"/>
  <c r="Z130" i="84"/>
  <c r="Y130" i="84"/>
  <c r="X130" i="84"/>
  <c r="W130" i="84"/>
  <c r="T130" i="84"/>
  <c r="R130" i="84"/>
  <c r="AJ129" i="84"/>
  <c r="AI129" i="84"/>
  <c r="AH129" i="84"/>
  <c r="AG129" i="84"/>
  <c r="AF129" i="84"/>
  <c r="U129" i="84" s="1"/>
  <c r="AD129" i="84"/>
  <c r="AC129" i="84"/>
  <c r="AB129" i="84"/>
  <c r="AA129" i="84"/>
  <c r="Z129" i="84"/>
  <c r="Y129" i="84"/>
  <c r="X129" i="84"/>
  <c r="W129" i="84"/>
  <c r="T129" i="84"/>
  <c r="R129" i="84"/>
  <c r="AJ128" i="84"/>
  <c r="AI128" i="84"/>
  <c r="AH128" i="84"/>
  <c r="AG128" i="84"/>
  <c r="AF128" i="84"/>
  <c r="U128" i="84" s="1"/>
  <c r="AD128" i="84"/>
  <c r="AC128" i="84"/>
  <c r="AB128" i="84"/>
  <c r="AA128" i="84"/>
  <c r="Z128" i="84"/>
  <c r="Y128" i="84"/>
  <c r="X128" i="84"/>
  <c r="W128" i="84"/>
  <c r="T128" i="84"/>
  <c r="R128" i="84"/>
  <c r="S129" i="84" l="1"/>
  <c r="S128" i="84"/>
  <c r="S133" i="84"/>
  <c r="S137" i="84"/>
  <c r="S139" i="84"/>
  <c r="S143" i="84"/>
  <c r="S141" i="84"/>
  <c r="S131" i="84"/>
  <c r="S145" i="84"/>
  <c r="S142" i="84"/>
  <c r="S140" i="84"/>
  <c r="S136" i="84"/>
  <c r="S135" i="84"/>
  <c r="S134" i="84"/>
  <c r="S138" i="84"/>
  <c r="S130" i="84"/>
  <c r="S132" i="84"/>
  <c r="S144" i="84"/>
  <c r="W127" i="84"/>
  <c r="X127" i="84"/>
  <c r="Y127" i="84"/>
  <c r="Z127" i="84"/>
  <c r="AA127" i="84"/>
  <c r="AB127" i="84"/>
  <c r="AC127" i="84"/>
  <c r="AD127" i="84"/>
  <c r="AF127" i="84"/>
  <c r="AG127" i="84"/>
  <c r="AH127" i="84"/>
  <c r="AI127" i="84"/>
  <c r="AJ127" i="84"/>
  <c r="R114" i="84"/>
  <c r="T114" i="84"/>
  <c r="R115" i="84"/>
  <c r="T115" i="84"/>
  <c r="R116" i="84"/>
  <c r="T116" i="84"/>
  <c r="R117" i="84"/>
  <c r="T117" i="84"/>
  <c r="R118" i="84"/>
  <c r="T118" i="84"/>
  <c r="R119" i="84"/>
  <c r="T119" i="84"/>
  <c r="R120" i="84"/>
  <c r="T120" i="84"/>
  <c r="R121" i="84"/>
  <c r="T121" i="84"/>
  <c r="U121" i="84"/>
  <c r="R122" i="84"/>
  <c r="T122" i="84"/>
  <c r="U122" i="84"/>
  <c r="R123" i="84"/>
  <c r="T123" i="84"/>
  <c r="U123" i="84"/>
  <c r="R124" i="84"/>
  <c r="T124" i="84"/>
  <c r="U124" i="84"/>
  <c r="R125" i="84"/>
  <c r="T125" i="84"/>
  <c r="U125" i="84"/>
  <c r="R126" i="84"/>
  <c r="T126" i="84"/>
  <c r="U126" i="84"/>
  <c r="R127" i="84"/>
  <c r="T127" i="84"/>
  <c r="U127" i="84"/>
  <c r="W114" i="84"/>
  <c r="X114" i="84"/>
  <c r="Y114" i="84"/>
  <c r="Z114" i="84"/>
  <c r="AA114" i="84"/>
  <c r="AB114" i="84"/>
  <c r="AC114" i="84"/>
  <c r="AD114" i="84"/>
  <c r="AF114" i="84"/>
  <c r="AG114" i="84"/>
  <c r="AH114" i="84"/>
  <c r="AI114" i="84"/>
  <c r="AJ114" i="84"/>
  <c r="W115" i="84"/>
  <c r="X115" i="84"/>
  <c r="Y115" i="84"/>
  <c r="Z115" i="84"/>
  <c r="AA115" i="84"/>
  <c r="AB115" i="84"/>
  <c r="AC115" i="84"/>
  <c r="AD115" i="84"/>
  <c r="AF115" i="84"/>
  <c r="AG115" i="84"/>
  <c r="AH115" i="84"/>
  <c r="AI115" i="84"/>
  <c r="AJ115" i="84"/>
  <c r="W116" i="84"/>
  <c r="X116" i="84"/>
  <c r="Y116" i="84"/>
  <c r="Z116" i="84"/>
  <c r="AA116" i="84"/>
  <c r="AB116" i="84"/>
  <c r="AC116" i="84"/>
  <c r="AD116" i="84"/>
  <c r="AF116" i="84"/>
  <c r="AG116" i="84"/>
  <c r="AH116" i="84"/>
  <c r="AI116" i="84"/>
  <c r="AJ116" i="84"/>
  <c r="W117" i="84"/>
  <c r="X117" i="84"/>
  <c r="Y117" i="84"/>
  <c r="Z117" i="84"/>
  <c r="AA117" i="84"/>
  <c r="AB117" i="84"/>
  <c r="AC117" i="84"/>
  <c r="AD117" i="84"/>
  <c r="AF117" i="84"/>
  <c r="AG117" i="84"/>
  <c r="AH117" i="84"/>
  <c r="AI117" i="84"/>
  <c r="AJ117" i="84"/>
  <c r="W118" i="84"/>
  <c r="X118" i="84"/>
  <c r="Y118" i="84"/>
  <c r="Z118" i="84"/>
  <c r="AA118" i="84"/>
  <c r="AB118" i="84"/>
  <c r="AC118" i="84"/>
  <c r="AD118" i="84"/>
  <c r="AF118" i="84"/>
  <c r="AG118" i="84"/>
  <c r="AH118" i="84"/>
  <c r="AI118" i="84"/>
  <c r="AJ118" i="84"/>
  <c r="W119" i="84"/>
  <c r="X119" i="84"/>
  <c r="Y119" i="84"/>
  <c r="Z119" i="84"/>
  <c r="AA119" i="84"/>
  <c r="AB119" i="84"/>
  <c r="AC119" i="84"/>
  <c r="AD119" i="84"/>
  <c r="AF119" i="84"/>
  <c r="AG119" i="84"/>
  <c r="AH119" i="84"/>
  <c r="AI119" i="84"/>
  <c r="AJ119" i="84"/>
  <c r="W120" i="84"/>
  <c r="X120" i="84"/>
  <c r="Y120" i="84"/>
  <c r="Z120" i="84"/>
  <c r="AA120" i="84"/>
  <c r="AB120" i="84"/>
  <c r="AC120" i="84"/>
  <c r="AD120" i="84"/>
  <c r="AF120" i="84"/>
  <c r="AG120" i="84"/>
  <c r="AH120" i="84"/>
  <c r="AI120" i="84"/>
  <c r="AJ120" i="84"/>
  <c r="W121" i="84"/>
  <c r="X121" i="84"/>
  <c r="Y121" i="84"/>
  <c r="Z121" i="84"/>
  <c r="AA121" i="84"/>
  <c r="AB121" i="84"/>
  <c r="AC121" i="84"/>
  <c r="AD121" i="84"/>
  <c r="AF121" i="84"/>
  <c r="AG121" i="84"/>
  <c r="AH121" i="84"/>
  <c r="AI121" i="84"/>
  <c r="AJ121" i="84"/>
  <c r="W122" i="84"/>
  <c r="X122" i="84"/>
  <c r="Y122" i="84"/>
  <c r="Z122" i="84"/>
  <c r="AA122" i="84"/>
  <c r="AB122" i="84"/>
  <c r="AC122" i="84"/>
  <c r="AD122" i="84"/>
  <c r="AF122" i="84"/>
  <c r="AG122" i="84"/>
  <c r="AH122" i="84"/>
  <c r="AI122" i="84"/>
  <c r="AJ122" i="84"/>
  <c r="W123" i="84"/>
  <c r="X123" i="84"/>
  <c r="Y123" i="84"/>
  <c r="Z123" i="84"/>
  <c r="AA123" i="84"/>
  <c r="AB123" i="84"/>
  <c r="AC123" i="84"/>
  <c r="AD123" i="84"/>
  <c r="AF123" i="84"/>
  <c r="AG123" i="84"/>
  <c r="AH123" i="84"/>
  <c r="AI123" i="84"/>
  <c r="AJ123" i="84"/>
  <c r="W124" i="84"/>
  <c r="X124" i="84"/>
  <c r="Y124" i="84"/>
  <c r="Z124" i="84"/>
  <c r="AA124" i="84"/>
  <c r="AB124" i="84"/>
  <c r="AC124" i="84"/>
  <c r="AD124" i="84"/>
  <c r="AF124" i="84"/>
  <c r="AG124" i="84"/>
  <c r="AH124" i="84"/>
  <c r="AI124" i="84"/>
  <c r="AJ124" i="84"/>
  <c r="W125" i="84"/>
  <c r="X125" i="84"/>
  <c r="Y125" i="84"/>
  <c r="Z125" i="84"/>
  <c r="AA125" i="84"/>
  <c r="AB125" i="84"/>
  <c r="AC125" i="84"/>
  <c r="AD125" i="84"/>
  <c r="AF125" i="84"/>
  <c r="AG125" i="84"/>
  <c r="AH125" i="84"/>
  <c r="AI125" i="84"/>
  <c r="AJ125" i="84"/>
  <c r="W126" i="84"/>
  <c r="X126" i="84"/>
  <c r="Y126" i="84"/>
  <c r="Z126" i="84"/>
  <c r="AA126" i="84"/>
  <c r="AB126" i="84"/>
  <c r="AC126" i="84"/>
  <c r="AD126" i="84"/>
  <c r="AF126" i="84"/>
  <c r="AG126" i="84"/>
  <c r="AH126" i="84"/>
  <c r="AI126" i="84"/>
  <c r="AJ126" i="84"/>
  <c r="S120" i="84" l="1"/>
  <c r="S116" i="84"/>
  <c r="S125" i="84"/>
  <c r="S124" i="84"/>
  <c r="S123" i="84"/>
  <c r="S119" i="84"/>
  <c r="S115" i="84"/>
  <c r="S126" i="84"/>
  <c r="S122" i="84"/>
  <c r="S118" i="84"/>
  <c r="S114" i="84"/>
  <c r="S121" i="84"/>
  <c r="S117" i="84"/>
  <c r="S127" i="84"/>
  <c r="R111" i="84"/>
  <c r="T111" i="84"/>
  <c r="W111" i="84"/>
  <c r="X111" i="84"/>
  <c r="Y111" i="84"/>
  <c r="Z111" i="84"/>
  <c r="AA111" i="84"/>
  <c r="AB111" i="84"/>
  <c r="AC111" i="84"/>
  <c r="AD111" i="84"/>
  <c r="AF111" i="84"/>
  <c r="AG111" i="84"/>
  <c r="AH111" i="84"/>
  <c r="AI111" i="84"/>
  <c r="AJ111" i="84"/>
  <c r="R112" i="84"/>
  <c r="T112" i="84"/>
  <c r="W112" i="84"/>
  <c r="X112" i="84"/>
  <c r="Y112" i="84"/>
  <c r="Z112" i="84"/>
  <c r="AA112" i="84"/>
  <c r="AB112" i="84"/>
  <c r="AC112" i="84"/>
  <c r="AD112" i="84"/>
  <c r="AF112" i="84"/>
  <c r="AG112" i="84"/>
  <c r="AH112" i="84"/>
  <c r="AI112" i="84"/>
  <c r="AJ112" i="84"/>
  <c r="R113" i="84"/>
  <c r="T113" i="84"/>
  <c r="W113" i="84"/>
  <c r="X113" i="84"/>
  <c r="Y113" i="84"/>
  <c r="Z113" i="84"/>
  <c r="AA113" i="84"/>
  <c r="AB113" i="84"/>
  <c r="AC113" i="84"/>
  <c r="AD113" i="84"/>
  <c r="AF113" i="84"/>
  <c r="AG113" i="84"/>
  <c r="AH113" i="84"/>
  <c r="AI113" i="84"/>
  <c r="AJ113" i="84"/>
  <c r="AD109" i="84"/>
  <c r="AC109" i="84"/>
  <c r="W109" i="84"/>
  <c r="T109" i="84"/>
  <c r="R109" i="84"/>
  <c r="AD108" i="84"/>
  <c r="AC108" i="84"/>
  <c r="W108" i="84"/>
  <c r="T108" i="84"/>
  <c r="R108" i="84"/>
  <c r="AJ107" i="84"/>
  <c r="AI107" i="84"/>
  <c r="AH107" i="84"/>
  <c r="AG107" i="84"/>
  <c r="AF107" i="84"/>
  <c r="AD107" i="84"/>
  <c r="AC107" i="84"/>
  <c r="AB107" i="84"/>
  <c r="AA107" i="84"/>
  <c r="Z107" i="84"/>
  <c r="Y107" i="84"/>
  <c r="X107" i="84"/>
  <c r="W107" i="84"/>
  <c r="T107" i="84"/>
  <c r="R107" i="84"/>
  <c r="AJ106" i="84"/>
  <c r="AI106" i="84"/>
  <c r="AH106" i="84"/>
  <c r="AG106" i="84"/>
  <c r="AF106" i="84"/>
  <c r="AD106" i="84"/>
  <c r="AC106" i="84"/>
  <c r="AB106" i="84"/>
  <c r="AA106" i="84"/>
  <c r="Z106" i="84"/>
  <c r="Y106" i="84"/>
  <c r="X106" i="84"/>
  <c r="W106" i="84"/>
  <c r="T106" i="84"/>
  <c r="R106" i="84"/>
  <c r="AJ105" i="84"/>
  <c r="AI105" i="84"/>
  <c r="AH105" i="84"/>
  <c r="AG105" i="84"/>
  <c r="AF105" i="84"/>
  <c r="AD105" i="84"/>
  <c r="AC105" i="84"/>
  <c r="AB105" i="84"/>
  <c r="AA105" i="84"/>
  <c r="Z105" i="84"/>
  <c r="Y105" i="84"/>
  <c r="X105" i="84"/>
  <c r="W105" i="84"/>
  <c r="T105" i="84"/>
  <c r="R105" i="84"/>
  <c r="AJ104" i="84"/>
  <c r="AI104" i="84"/>
  <c r="AH104" i="84"/>
  <c r="AG104" i="84"/>
  <c r="AF104" i="84"/>
  <c r="AD104" i="84"/>
  <c r="AC104" i="84"/>
  <c r="AB104" i="84"/>
  <c r="AA104" i="84"/>
  <c r="Z104" i="84"/>
  <c r="Y104" i="84"/>
  <c r="X104" i="84"/>
  <c r="W104" i="84"/>
  <c r="T104" i="84"/>
  <c r="R104" i="84"/>
  <c r="AJ103" i="84"/>
  <c r="AI103" i="84"/>
  <c r="AH103" i="84"/>
  <c r="AG103" i="84"/>
  <c r="AF103" i="84"/>
  <c r="AD103" i="84"/>
  <c r="AC103" i="84"/>
  <c r="AB103" i="84"/>
  <c r="AA103" i="84"/>
  <c r="Z103" i="84"/>
  <c r="Y103" i="84"/>
  <c r="X103" i="84"/>
  <c r="W103" i="84"/>
  <c r="T103" i="84"/>
  <c r="R103" i="84"/>
  <c r="AJ102" i="84"/>
  <c r="AI102" i="84"/>
  <c r="AH102" i="84"/>
  <c r="AG102" i="84"/>
  <c r="AF102" i="84"/>
  <c r="AD102" i="84"/>
  <c r="AC102" i="84"/>
  <c r="AB102" i="84"/>
  <c r="AA102" i="84"/>
  <c r="Z102" i="84"/>
  <c r="Y102" i="84"/>
  <c r="X102" i="84"/>
  <c r="W102" i="84"/>
  <c r="T102" i="84"/>
  <c r="R102" i="84"/>
  <c r="AJ101" i="84"/>
  <c r="AI101" i="84"/>
  <c r="AH101" i="84"/>
  <c r="AG101" i="84"/>
  <c r="AF101" i="84"/>
  <c r="AD101" i="84"/>
  <c r="AC101" i="84"/>
  <c r="AB101" i="84"/>
  <c r="AA101" i="84"/>
  <c r="Z101" i="84"/>
  <c r="Y101" i="84"/>
  <c r="X101" i="84"/>
  <c r="W101" i="84"/>
  <c r="T101" i="84"/>
  <c r="R101" i="84"/>
  <c r="AJ100" i="84"/>
  <c r="AI100" i="84"/>
  <c r="AH100" i="84"/>
  <c r="AG100" i="84"/>
  <c r="AF100" i="84"/>
  <c r="AD100" i="84"/>
  <c r="AC100" i="84"/>
  <c r="AB100" i="84"/>
  <c r="AA100" i="84"/>
  <c r="Z100" i="84"/>
  <c r="Y100" i="84"/>
  <c r="X100" i="84"/>
  <c r="W100" i="84"/>
  <c r="T100" i="84"/>
  <c r="R100" i="84"/>
  <c r="AJ99" i="84"/>
  <c r="AI99" i="84"/>
  <c r="AH99" i="84"/>
  <c r="AG99" i="84"/>
  <c r="AF99" i="84"/>
  <c r="AD99" i="84"/>
  <c r="AC99" i="84"/>
  <c r="AB99" i="84"/>
  <c r="AA99" i="84"/>
  <c r="Z99" i="84"/>
  <c r="Y99" i="84"/>
  <c r="X99" i="84"/>
  <c r="W99" i="84"/>
  <c r="T99" i="84"/>
  <c r="R99" i="84"/>
  <c r="AJ98" i="84"/>
  <c r="AI98" i="84"/>
  <c r="AH98" i="84"/>
  <c r="AG98" i="84"/>
  <c r="AF98" i="84"/>
  <c r="AD98" i="84"/>
  <c r="AC98" i="84"/>
  <c r="AB98" i="84"/>
  <c r="AA98" i="84"/>
  <c r="Z98" i="84"/>
  <c r="Y98" i="84"/>
  <c r="X98" i="84"/>
  <c r="W98" i="84"/>
  <c r="T98" i="84"/>
  <c r="R98" i="84"/>
  <c r="AJ97" i="84"/>
  <c r="AI97" i="84"/>
  <c r="AH97" i="84"/>
  <c r="AG97" i="84"/>
  <c r="AF97" i="84"/>
  <c r="AD97" i="84"/>
  <c r="AC97" i="84"/>
  <c r="AB97" i="84"/>
  <c r="AA97" i="84"/>
  <c r="Z97" i="84"/>
  <c r="Y97" i="84"/>
  <c r="X97" i="84"/>
  <c r="W97" i="84"/>
  <c r="T97" i="84"/>
  <c r="R97" i="84"/>
  <c r="AJ96" i="84"/>
  <c r="AI96" i="84"/>
  <c r="AH96" i="84"/>
  <c r="AG96" i="84"/>
  <c r="AF96" i="84"/>
  <c r="AD96" i="84"/>
  <c r="AC96" i="84"/>
  <c r="AB96" i="84"/>
  <c r="AA96" i="84"/>
  <c r="Z96" i="84"/>
  <c r="Y96" i="84"/>
  <c r="X96" i="84"/>
  <c r="W96" i="84"/>
  <c r="T96" i="84"/>
  <c r="R96" i="84"/>
  <c r="AJ95" i="84"/>
  <c r="AI95" i="84"/>
  <c r="AH95" i="84"/>
  <c r="AG95" i="84"/>
  <c r="AF95" i="84"/>
  <c r="AD95" i="84"/>
  <c r="AC95" i="84"/>
  <c r="AB95" i="84"/>
  <c r="AA95" i="84"/>
  <c r="Z95" i="84"/>
  <c r="Y95" i="84"/>
  <c r="X95" i="84"/>
  <c r="W95" i="84"/>
  <c r="T95" i="84"/>
  <c r="R95" i="84"/>
  <c r="AJ94" i="84"/>
  <c r="AI94" i="84"/>
  <c r="AH94" i="84"/>
  <c r="AG94" i="84"/>
  <c r="AF94" i="84"/>
  <c r="AD94" i="84"/>
  <c r="AC94" i="84"/>
  <c r="AB94" i="84"/>
  <c r="AA94" i="84"/>
  <c r="Z94" i="84"/>
  <c r="Y94" i="84"/>
  <c r="X94" i="84"/>
  <c r="W94" i="84"/>
  <c r="T94" i="84"/>
  <c r="R94" i="84"/>
  <c r="AJ93" i="84"/>
  <c r="AI93" i="84"/>
  <c r="AH93" i="84"/>
  <c r="AG93" i="84"/>
  <c r="AF93" i="84"/>
  <c r="AD93" i="84"/>
  <c r="AC93" i="84"/>
  <c r="AB93" i="84"/>
  <c r="AA93" i="84"/>
  <c r="Z93" i="84"/>
  <c r="Y93" i="84"/>
  <c r="X93" i="84"/>
  <c r="W93" i="84"/>
  <c r="T93" i="84"/>
  <c r="R93" i="84"/>
  <c r="AJ92" i="84"/>
  <c r="AI92" i="84"/>
  <c r="AH92" i="84"/>
  <c r="AG92" i="84"/>
  <c r="AF92" i="84"/>
  <c r="AD92" i="84"/>
  <c r="AC92" i="84"/>
  <c r="AB92" i="84"/>
  <c r="AA92" i="84"/>
  <c r="Z92" i="84"/>
  <c r="Y92" i="84"/>
  <c r="X92" i="84"/>
  <c r="W92" i="84"/>
  <c r="T92" i="84"/>
  <c r="R92" i="84"/>
  <c r="U92" i="84" l="1"/>
  <c r="S108" i="84"/>
  <c r="S109" i="84"/>
  <c r="U94" i="84"/>
  <c r="U111" i="84"/>
  <c r="U93" i="84"/>
  <c r="U112" i="84"/>
  <c r="S112" i="84"/>
  <c r="S95" i="84"/>
  <c r="S96" i="84"/>
  <c r="S97" i="84"/>
  <c r="S107" i="84"/>
  <c r="S99" i="84"/>
  <c r="S111" i="84"/>
  <c r="S113" i="84"/>
  <c r="S100" i="84"/>
  <c r="S102" i="84"/>
  <c r="S106" i="84"/>
  <c r="S92" i="84"/>
  <c r="S103" i="84"/>
  <c r="S104" i="84"/>
  <c r="S105" i="84"/>
  <c r="S93" i="84"/>
  <c r="S94" i="84"/>
  <c r="S98" i="84"/>
  <c r="S101" i="84"/>
  <c r="R90" i="84"/>
  <c r="R91" i="84"/>
  <c r="N205" i="92" l="1"/>
  <c r="M205" i="92"/>
  <c r="F28" i="75" l="1"/>
  <c r="N28" i="92" l="1"/>
  <c r="M28" i="92"/>
  <c r="F28" i="92"/>
  <c r="E28" i="92"/>
  <c r="M5" i="92"/>
  <c r="N5" i="92"/>
  <c r="M6" i="92"/>
  <c r="N6" i="92"/>
  <c r="M7" i="92"/>
  <c r="N7" i="92"/>
  <c r="M8" i="92"/>
  <c r="N8" i="92"/>
  <c r="M9" i="92"/>
  <c r="N9" i="92"/>
  <c r="M11" i="92"/>
  <c r="N11" i="92"/>
  <c r="M12" i="92"/>
  <c r="N12" i="92"/>
  <c r="M13" i="92"/>
  <c r="N13" i="92"/>
  <c r="M14" i="92"/>
  <c r="N14" i="92"/>
  <c r="M15" i="92"/>
  <c r="N15" i="92"/>
  <c r="M16" i="92"/>
  <c r="N16" i="92"/>
  <c r="M17" i="92"/>
  <c r="N17" i="92"/>
  <c r="M18" i="92"/>
  <c r="N18" i="92"/>
  <c r="M19" i="92"/>
  <c r="N19" i="92"/>
  <c r="M20" i="92"/>
  <c r="N20" i="92"/>
  <c r="M21" i="92"/>
  <c r="N21" i="92"/>
  <c r="M22" i="92"/>
  <c r="N22" i="92"/>
  <c r="M23" i="92"/>
  <c r="N23" i="92"/>
  <c r="M24" i="92"/>
  <c r="N24" i="92"/>
  <c r="M25" i="92"/>
  <c r="N25" i="92"/>
  <c r="M26" i="92"/>
  <c r="N26" i="92"/>
  <c r="M27" i="92"/>
  <c r="N27" i="92"/>
  <c r="M29" i="92"/>
  <c r="N29" i="92"/>
  <c r="M30" i="92"/>
  <c r="N30" i="92"/>
  <c r="M31" i="92"/>
  <c r="N31" i="92"/>
  <c r="M32" i="92"/>
  <c r="N32" i="92"/>
  <c r="M33" i="92"/>
  <c r="N33" i="92"/>
  <c r="M34" i="92"/>
  <c r="N34" i="92"/>
  <c r="M35" i="92"/>
  <c r="N35" i="92"/>
  <c r="M36" i="92"/>
  <c r="N36" i="92"/>
  <c r="M37" i="92"/>
  <c r="N37" i="92"/>
  <c r="M38" i="92"/>
  <c r="N38" i="92"/>
  <c r="M39" i="92"/>
  <c r="N39" i="92"/>
  <c r="M40" i="92"/>
  <c r="N40" i="92"/>
  <c r="M41" i="92"/>
  <c r="N41" i="92"/>
  <c r="M42" i="92"/>
  <c r="N42" i="92"/>
  <c r="M43" i="92"/>
  <c r="N43" i="92"/>
  <c r="M44" i="92"/>
  <c r="N44" i="92"/>
  <c r="M45" i="92"/>
  <c r="N45" i="92"/>
  <c r="M46" i="92"/>
  <c r="N46" i="92"/>
  <c r="M47" i="92"/>
  <c r="N47" i="92"/>
  <c r="M48" i="92"/>
  <c r="N48" i="92"/>
  <c r="M49" i="92"/>
  <c r="N49" i="92"/>
  <c r="M50" i="92"/>
  <c r="N50" i="92"/>
  <c r="M51" i="92"/>
  <c r="N51" i="92"/>
  <c r="M52" i="92"/>
  <c r="N52" i="92"/>
  <c r="M53" i="92"/>
  <c r="N53" i="92"/>
  <c r="M54" i="92"/>
  <c r="N54" i="92"/>
  <c r="M55" i="92"/>
  <c r="N55" i="92"/>
  <c r="M56" i="92"/>
  <c r="N56" i="92"/>
  <c r="M57" i="92"/>
  <c r="N57" i="92"/>
  <c r="M58" i="92"/>
  <c r="N58" i="92"/>
  <c r="M59" i="92"/>
  <c r="N59" i="92"/>
  <c r="M60" i="92"/>
  <c r="N60" i="92"/>
  <c r="M61" i="92"/>
  <c r="N61" i="92"/>
  <c r="M62" i="92"/>
  <c r="N62" i="92"/>
  <c r="M63" i="92"/>
  <c r="N63" i="92"/>
  <c r="M64" i="92"/>
  <c r="N64" i="92"/>
  <c r="M65" i="92"/>
  <c r="N65" i="92"/>
  <c r="M66" i="92"/>
  <c r="N66" i="92"/>
  <c r="M67" i="92"/>
  <c r="N67" i="92"/>
  <c r="M68" i="92"/>
  <c r="N68" i="92"/>
  <c r="M69" i="92"/>
  <c r="N69" i="92"/>
  <c r="M70" i="92"/>
  <c r="N70" i="92"/>
  <c r="M71" i="92"/>
  <c r="N71" i="92"/>
  <c r="M72" i="92"/>
  <c r="N72" i="92"/>
  <c r="M73" i="92"/>
  <c r="N73" i="92"/>
  <c r="M74" i="92"/>
  <c r="N74" i="92"/>
  <c r="M75" i="92"/>
  <c r="N75" i="92"/>
  <c r="M76" i="92"/>
  <c r="N76" i="92"/>
  <c r="M77" i="92"/>
  <c r="N77" i="92"/>
  <c r="M78" i="92"/>
  <c r="N78" i="92"/>
  <c r="M79" i="92"/>
  <c r="N79" i="92"/>
  <c r="M80" i="92"/>
  <c r="N80" i="92"/>
  <c r="M81" i="92"/>
  <c r="N81" i="92"/>
  <c r="M82" i="92"/>
  <c r="N82" i="92"/>
  <c r="M83" i="92"/>
  <c r="N83" i="92"/>
  <c r="M84" i="92"/>
  <c r="N84" i="92"/>
  <c r="M85" i="92"/>
  <c r="N85" i="92"/>
  <c r="M86" i="92"/>
  <c r="N86" i="92"/>
  <c r="M87" i="92"/>
  <c r="N87" i="92"/>
  <c r="N88" i="92"/>
  <c r="M89" i="92"/>
  <c r="N89" i="92"/>
  <c r="M90" i="92"/>
  <c r="N90" i="92"/>
  <c r="M91" i="92"/>
  <c r="N91" i="92"/>
  <c r="M92" i="92"/>
  <c r="N92" i="92"/>
  <c r="M93" i="92"/>
  <c r="N93" i="92"/>
  <c r="M94" i="92"/>
  <c r="N94" i="92"/>
  <c r="M95" i="92"/>
  <c r="N95" i="92"/>
  <c r="M96" i="92"/>
  <c r="N96" i="92"/>
  <c r="M97" i="92"/>
  <c r="N97" i="92"/>
  <c r="M98" i="92"/>
  <c r="N98" i="92"/>
  <c r="M99" i="92"/>
  <c r="N99" i="92"/>
  <c r="M100" i="92"/>
  <c r="N100" i="92"/>
  <c r="M101" i="92"/>
  <c r="N101" i="92"/>
  <c r="M102" i="92"/>
  <c r="N102" i="92"/>
  <c r="M103" i="92"/>
  <c r="N103" i="92"/>
  <c r="M104" i="92"/>
  <c r="N104" i="92"/>
  <c r="M105" i="92"/>
  <c r="N105" i="92"/>
  <c r="M106" i="92"/>
  <c r="N106" i="92"/>
  <c r="M107" i="92"/>
  <c r="N107" i="92"/>
  <c r="M108" i="92"/>
  <c r="N108" i="92"/>
  <c r="M109" i="92"/>
  <c r="N109" i="92"/>
  <c r="M110" i="92"/>
  <c r="N110" i="92"/>
  <c r="M111" i="92"/>
  <c r="N111" i="92"/>
  <c r="M112" i="92"/>
  <c r="N112" i="92"/>
  <c r="M113" i="92"/>
  <c r="N113" i="92"/>
  <c r="M114" i="92"/>
  <c r="N114" i="92"/>
  <c r="M115" i="92"/>
  <c r="N115" i="92"/>
  <c r="M116" i="92"/>
  <c r="N116" i="92"/>
  <c r="M117" i="92"/>
  <c r="N117" i="92"/>
  <c r="M118" i="92"/>
  <c r="N118" i="92"/>
  <c r="M119" i="92"/>
  <c r="N119" i="92"/>
  <c r="M4" i="92"/>
  <c r="N4" i="92"/>
  <c r="M3" i="92"/>
  <c r="N3" i="92"/>
  <c r="E3" i="92"/>
  <c r="F3" i="92"/>
  <c r="E4" i="92"/>
  <c r="F4" i="92"/>
  <c r="E6" i="92"/>
  <c r="F6" i="92"/>
  <c r="E7" i="92"/>
  <c r="F7" i="92"/>
  <c r="E8" i="92"/>
  <c r="F8" i="92"/>
  <c r="E9" i="92"/>
  <c r="F9" i="92"/>
  <c r="E10" i="92"/>
  <c r="F10" i="92"/>
  <c r="E11" i="92"/>
  <c r="F11" i="92"/>
  <c r="E12" i="92"/>
  <c r="F12" i="92"/>
  <c r="E13" i="92"/>
  <c r="F13" i="92"/>
  <c r="E14" i="92"/>
  <c r="F14" i="92"/>
  <c r="E15" i="92"/>
  <c r="F15" i="92"/>
  <c r="E16" i="92"/>
  <c r="F16" i="92"/>
  <c r="E17" i="92"/>
  <c r="F17" i="92"/>
  <c r="E18" i="92"/>
  <c r="F18" i="92"/>
  <c r="E19" i="92"/>
  <c r="F19" i="92"/>
  <c r="E20" i="92"/>
  <c r="F20" i="92"/>
  <c r="E21" i="92"/>
  <c r="F21" i="92"/>
  <c r="E22" i="92"/>
  <c r="F22" i="92"/>
  <c r="E23" i="92"/>
  <c r="F23" i="92"/>
  <c r="E24" i="92"/>
  <c r="F24" i="92"/>
  <c r="E25" i="92"/>
  <c r="F25" i="92"/>
  <c r="E26" i="92"/>
  <c r="F26" i="92"/>
  <c r="E27" i="92"/>
  <c r="F27" i="92"/>
  <c r="E30" i="92"/>
  <c r="F30" i="92"/>
  <c r="E31" i="92"/>
  <c r="F31" i="92"/>
  <c r="E32" i="92"/>
  <c r="F32" i="92"/>
  <c r="E33" i="92"/>
  <c r="F33" i="92"/>
  <c r="E34" i="92"/>
  <c r="F34" i="92"/>
  <c r="E35" i="92"/>
  <c r="F35" i="92"/>
  <c r="E36" i="92"/>
  <c r="F36" i="92"/>
  <c r="E37" i="92"/>
  <c r="F37" i="92"/>
  <c r="E38" i="92"/>
  <c r="F38" i="92"/>
  <c r="E39" i="92"/>
  <c r="F39" i="92"/>
  <c r="E40" i="92"/>
  <c r="F40" i="92"/>
  <c r="E41" i="92"/>
  <c r="F41" i="92"/>
  <c r="E42" i="92"/>
  <c r="F42" i="92"/>
  <c r="E43" i="92"/>
  <c r="F43" i="92"/>
  <c r="E44" i="92"/>
  <c r="F44" i="92"/>
  <c r="E45" i="92"/>
  <c r="F45" i="92"/>
  <c r="E46" i="92"/>
  <c r="F46" i="92"/>
  <c r="E47" i="92"/>
  <c r="F47" i="92"/>
  <c r="E48" i="92"/>
  <c r="F48" i="92"/>
  <c r="E49" i="92"/>
  <c r="F49" i="92"/>
  <c r="E50" i="92"/>
  <c r="F50" i="92"/>
  <c r="E51" i="92"/>
  <c r="F51" i="92"/>
  <c r="E52" i="92"/>
  <c r="F52" i="92"/>
  <c r="E53" i="92"/>
  <c r="F53" i="92"/>
  <c r="E54" i="92"/>
  <c r="F54" i="92"/>
  <c r="E55" i="92"/>
  <c r="F55" i="92"/>
  <c r="E56" i="92"/>
  <c r="F56" i="92"/>
  <c r="E57" i="92"/>
  <c r="F57" i="92"/>
  <c r="E58" i="92"/>
  <c r="F58" i="92"/>
  <c r="E59" i="92"/>
  <c r="F59" i="92"/>
  <c r="E60" i="92"/>
  <c r="F60" i="92"/>
  <c r="E61" i="92"/>
  <c r="F61" i="92"/>
  <c r="E62" i="92"/>
  <c r="F62" i="92"/>
  <c r="E63" i="92"/>
  <c r="F63" i="92"/>
  <c r="E64" i="92"/>
  <c r="F64" i="92"/>
  <c r="E65" i="92"/>
  <c r="F65" i="92"/>
  <c r="E66" i="92"/>
  <c r="F66" i="92"/>
  <c r="E67" i="92"/>
  <c r="F67" i="92"/>
  <c r="E68" i="92"/>
  <c r="F68" i="92"/>
  <c r="E69" i="92"/>
  <c r="F69" i="92"/>
  <c r="E70" i="92"/>
  <c r="F70" i="92"/>
  <c r="E71" i="92"/>
  <c r="F71" i="92"/>
  <c r="E72" i="92"/>
  <c r="F72" i="92"/>
  <c r="E73" i="92"/>
  <c r="F73" i="92"/>
  <c r="E74" i="92"/>
  <c r="F74" i="92"/>
  <c r="E75" i="92"/>
  <c r="F75" i="92"/>
  <c r="E76" i="92"/>
  <c r="F76" i="92"/>
  <c r="E77" i="92"/>
  <c r="F77" i="92"/>
  <c r="E78" i="92"/>
  <c r="F78" i="92"/>
  <c r="E79" i="92"/>
  <c r="F79" i="92"/>
  <c r="E80" i="92"/>
  <c r="F80" i="92"/>
  <c r="E81" i="92"/>
  <c r="F81" i="92"/>
  <c r="E82" i="92"/>
  <c r="F82" i="92"/>
  <c r="E83" i="92"/>
  <c r="F83" i="92"/>
  <c r="E84" i="92"/>
  <c r="F84" i="92"/>
  <c r="E85" i="92"/>
  <c r="F85" i="92"/>
  <c r="E86" i="92"/>
  <c r="F86" i="92"/>
  <c r="E87" i="92"/>
  <c r="F87" i="92"/>
  <c r="F88" i="92"/>
  <c r="E89" i="92"/>
  <c r="F89" i="92"/>
  <c r="E90" i="92"/>
  <c r="F90" i="92"/>
  <c r="E91" i="92"/>
  <c r="F91" i="92"/>
  <c r="E92" i="92"/>
  <c r="F92" i="92"/>
  <c r="E93" i="92"/>
  <c r="F93" i="92"/>
  <c r="E94" i="92"/>
  <c r="F94" i="92"/>
  <c r="E95" i="92"/>
  <c r="F95" i="92"/>
  <c r="E96" i="92"/>
  <c r="F96" i="92"/>
  <c r="E97" i="92"/>
  <c r="F97" i="92"/>
  <c r="E98" i="92"/>
  <c r="F98" i="92"/>
  <c r="E99" i="92"/>
  <c r="F99" i="92"/>
  <c r="E100" i="92"/>
  <c r="F100" i="92"/>
  <c r="E101" i="92"/>
  <c r="F101" i="92"/>
  <c r="E102" i="92"/>
  <c r="F102" i="92"/>
  <c r="E103" i="92"/>
  <c r="F103" i="92"/>
  <c r="E104" i="92"/>
  <c r="F104" i="92"/>
  <c r="E105" i="92"/>
  <c r="F105" i="92"/>
  <c r="E106" i="92"/>
  <c r="F106" i="92"/>
  <c r="E107" i="92"/>
  <c r="F107" i="92"/>
  <c r="E108" i="92"/>
  <c r="F108" i="92"/>
  <c r="E109" i="92"/>
  <c r="F109" i="92"/>
  <c r="E110" i="92"/>
  <c r="F110" i="92"/>
  <c r="E111" i="92"/>
  <c r="F111" i="92"/>
  <c r="E112" i="92"/>
  <c r="F112" i="92"/>
  <c r="E113" i="92"/>
  <c r="F113" i="92"/>
  <c r="E114" i="92"/>
  <c r="F114" i="92"/>
  <c r="E115" i="92"/>
  <c r="F115" i="92"/>
  <c r="E116" i="92"/>
  <c r="F116" i="92"/>
  <c r="E117" i="92"/>
  <c r="F117" i="92"/>
  <c r="E118" i="92"/>
  <c r="F118" i="92"/>
  <c r="E119" i="92"/>
  <c r="F119" i="92"/>
  <c r="E120" i="92"/>
  <c r="F120" i="92"/>
  <c r="E2" i="92"/>
  <c r="M1280" i="92" l="1"/>
  <c r="N1280" i="92"/>
  <c r="M1281" i="92"/>
  <c r="N1281" i="92"/>
  <c r="M1282" i="92"/>
  <c r="N1282" i="92"/>
  <c r="M1283" i="92"/>
  <c r="N1283" i="92"/>
  <c r="M1284" i="92"/>
  <c r="N1284" i="92"/>
  <c r="M1285" i="92"/>
  <c r="N1285" i="92"/>
  <c r="M1286" i="92"/>
  <c r="N1286" i="92"/>
  <c r="M1287" i="92"/>
  <c r="N1287" i="92"/>
  <c r="M1288" i="92"/>
  <c r="N1288" i="92"/>
  <c r="M1289" i="92"/>
  <c r="N1289" i="92"/>
  <c r="M1290" i="92"/>
  <c r="N1290" i="92"/>
  <c r="E1282" i="92"/>
  <c r="F1282" i="92"/>
  <c r="E1283" i="92"/>
  <c r="F1283" i="92"/>
  <c r="E1284" i="92"/>
  <c r="F1284" i="92"/>
  <c r="E1285" i="92"/>
  <c r="F1285" i="92"/>
  <c r="E1286" i="92"/>
  <c r="F1286" i="92"/>
  <c r="E1287" i="92"/>
  <c r="F1287" i="92"/>
  <c r="E1288" i="92"/>
  <c r="F1288" i="92"/>
  <c r="E1274" i="92"/>
  <c r="F1274" i="92"/>
  <c r="E1275" i="92"/>
  <c r="F1275" i="92"/>
  <c r="E1276" i="92"/>
  <c r="F1276" i="92"/>
  <c r="E1277" i="92"/>
  <c r="F1277" i="92"/>
  <c r="E1278" i="92"/>
  <c r="F1278" i="92"/>
  <c r="E1279" i="92"/>
  <c r="F1279" i="92"/>
  <c r="E1280" i="92"/>
  <c r="F1280" i="92"/>
  <c r="E1281" i="92"/>
  <c r="F1281" i="92"/>
  <c r="F1289" i="92"/>
  <c r="F1290" i="92"/>
  <c r="F1291" i="92"/>
  <c r="F1292" i="92"/>
  <c r="F1293" i="92"/>
  <c r="N2" i="92"/>
  <c r="F2" i="92" l="1"/>
  <c r="M2" i="92"/>
  <c r="E122" i="92"/>
  <c r="F122" i="92"/>
  <c r="M122" i="92"/>
  <c r="N122" i="92"/>
  <c r="E123" i="92"/>
  <c r="F123" i="92"/>
  <c r="M123" i="92"/>
  <c r="N123" i="92"/>
  <c r="E124" i="92"/>
  <c r="F124" i="92"/>
  <c r="M124" i="92"/>
  <c r="N124" i="92"/>
  <c r="E125" i="92"/>
  <c r="F125" i="92"/>
  <c r="M125" i="92"/>
  <c r="N125" i="92"/>
  <c r="E126" i="92"/>
  <c r="F126" i="92"/>
  <c r="M126" i="92"/>
  <c r="N126" i="92"/>
  <c r="E127" i="92"/>
  <c r="F127" i="92"/>
  <c r="M127" i="92"/>
  <c r="N127" i="92"/>
  <c r="E128" i="92"/>
  <c r="F128" i="92"/>
  <c r="M128" i="92"/>
  <c r="N128" i="92"/>
  <c r="E129" i="92"/>
  <c r="F129" i="92"/>
  <c r="M129" i="92"/>
  <c r="N129" i="92"/>
  <c r="E130" i="92"/>
  <c r="F130" i="92"/>
  <c r="M130" i="92"/>
  <c r="N130" i="92"/>
  <c r="E131" i="92"/>
  <c r="F131" i="92"/>
  <c r="M131" i="92"/>
  <c r="N131" i="92"/>
  <c r="E132" i="92"/>
  <c r="F132" i="92"/>
  <c r="M132" i="92"/>
  <c r="N132" i="92"/>
  <c r="E133" i="92"/>
  <c r="F133" i="92"/>
  <c r="M133" i="92"/>
  <c r="N133" i="92"/>
  <c r="E134" i="92"/>
  <c r="F134" i="92"/>
  <c r="M134" i="92"/>
  <c r="N134" i="92"/>
  <c r="E135" i="92"/>
  <c r="F135" i="92"/>
  <c r="M135" i="92"/>
  <c r="N135" i="92"/>
  <c r="E136" i="92"/>
  <c r="F136" i="92"/>
  <c r="M136" i="92"/>
  <c r="N136" i="92"/>
  <c r="E137" i="92"/>
  <c r="F137" i="92"/>
  <c r="M137" i="92"/>
  <c r="N137" i="92"/>
  <c r="E138" i="92"/>
  <c r="F138" i="92"/>
  <c r="M138" i="92"/>
  <c r="N138" i="92"/>
  <c r="E139" i="92"/>
  <c r="F139" i="92"/>
  <c r="M139" i="92"/>
  <c r="N139" i="92"/>
  <c r="E140" i="92"/>
  <c r="F140" i="92"/>
  <c r="M140" i="92"/>
  <c r="N140" i="92"/>
  <c r="E141" i="92"/>
  <c r="F141" i="92"/>
  <c r="M141" i="92"/>
  <c r="N141" i="92"/>
  <c r="E142" i="92"/>
  <c r="F142" i="92"/>
  <c r="M142" i="92"/>
  <c r="N142" i="92"/>
  <c r="E143" i="92"/>
  <c r="F143" i="92"/>
  <c r="M143" i="92"/>
  <c r="N143" i="92"/>
  <c r="E145" i="92"/>
  <c r="F145" i="92"/>
  <c r="M145" i="92"/>
  <c r="N145" i="92"/>
  <c r="E146" i="92"/>
  <c r="F146" i="92"/>
  <c r="M146" i="92"/>
  <c r="N146" i="92"/>
  <c r="E147" i="92"/>
  <c r="F147" i="92"/>
  <c r="M147" i="92"/>
  <c r="N147" i="92"/>
  <c r="E148" i="92"/>
  <c r="F148" i="92"/>
  <c r="M148" i="92"/>
  <c r="N148" i="92"/>
  <c r="E149" i="92"/>
  <c r="F149" i="92"/>
  <c r="M149" i="92"/>
  <c r="N149" i="92"/>
  <c r="E150" i="92"/>
  <c r="F150" i="92"/>
  <c r="M150" i="92"/>
  <c r="N150" i="92"/>
  <c r="E151" i="92"/>
  <c r="F151" i="92"/>
  <c r="M151" i="92"/>
  <c r="N151" i="92"/>
  <c r="E152" i="92"/>
  <c r="F152" i="92"/>
  <c r="M152" i="92"/>
  <c r="N152" i="92"/>
  <c r="E153" i="92"/>
  <c r="F153" i="92"/>
  <c r="M153" i="92"/>
  <c r="N153" i="92"/>
  <c r="E154" i="92"/>
  <c r="F154" i="92"/>
  <c r="M154" i="92"/>
  <c r="N154" i="92"/>
  <c r="E155" i="92"/>
  <c r="F155" i="92"/>
  <c r="M155" i="92"/>
  <c r="N155" i="92"/>
  <c r="E156" i="92"/>
  <c r="F156" i="92"/>
  <c r="M156" i="92"/>
  <c r="N156" i="92"/>
  <c r="E157" i="92"/>
  <c r="F157" i="92"/>
  <c r="M157" i="92"/>
  <c r="N157" i="92"/>
  <c r="E158" i="92"/>
  <c r="F158" i="92"/>
  <c r="M158" i="92"/>
  <c r="N158" i="92"/>
  <c r="E159" i="92"/>
  <c r="F159" i="92"/>
  <c r="M159" i="92"/>
  <c r="N159" i="92"/>
  <c r="E160" i="92"/>
  <c r="F160" i="92"/>
  <c r="M160" i="92"/>
  <c r="N160" i="92"/>
  <c r="E161" i="92"/>
  <c r="F161" i="92"/>
  <c r="M161" i="92"/>
  <c r="N161" i="92"/>
  <c r="E162" i="92"/>
  <c r="F162" i="92"/>
  <c r="M162" i="92"/>
  <c r="N162" i="92"/>
  <c r="E163" i="92"/>
  <c r="F163" i="92"/>
  <c r="M163" i="92"/>
  <c r="N163" i="92"/>
  <c r="E164" i="92"/>
  <c r="F164" i="92"/>
  <c r="M164" i="92"/>
  <c r="N164" i="92"/>
  <c r="E165" i="92"/>
  <c r="F165" i="92"/>
  <c r="M165" i="92"/>
  <c r="N165" i="92"/>
  <c r="E166" i="92"/>
  <c r="F166" i="92"/>
  <c r="M166" i="92"/>
  <c r="N166" i="92"/>
  <c r="E167" i="92"/>
  <c r="F167" i="92"/>
  <c r="M167" i="92"/>
  <c r="N167" i="92"/>
  <c r="E168" i="92"/>
  <c r="F168" i="92"/>
  <c r="M168" i="92"/>
  <c r="N168" i="92"/>
  <c r="E169" i="92"/>
  <c r="F169" i="92"/>
  <c r="M169" i="92"/>
  <c r="N169" i="92"/>
  <c r="E170" i="92"/>
  <c r="F170" i="92"/>
  <c r="M170" i="92"/>
  <c r="N170" i="92"/>
  <c r="E171" i="92"/>
  <c r="F171" i="92"/>
  <c r="M171" i="92"/>
  <c r="N171" i="92"/>
  <c r="E172" i="92"/>
  <c r="F172" i="92"/>
  <c r="M172" i="92"/>
  <c r="N172" i="92"/>
  <c r="E173" i="92"/>
  <c r="F173" i="92"/>
  <c r="M173" i="92"/>
  <c r="N173" i="92"/>
  <c r="E174" i="92"/>
  <c r="F174" i="92"/>
  <c r="M174" i="92"/>
  <c r="N174" i="92"/>
  <c r="E175" i="92"/>
  <c r="F175" i="92"/>
  <c r="M175" i="92"/>
  <c r="N175" i="92"/>
  <c r="E176" i="92"/>
  <c r="F176" i="92"/>
  <c r="M176" i="92"/>
  <c r="N176" i="92"/>
  <c r="E177" i="92"/>
  <c r="F177" i="92"/>
  <c r="M177" i="92"/>
  <c r="N177" i="92"/>
  <c r="E178" i="92"/>
  <c r="F178" i="92"/>
  <c r="M178" i="92"/>
  <c r="N178" i="92"/>
  <c r="E179" i="92"/>
  <c r="F179" i="92"/>
  <c r="M179" i="92"/>
  <c r="N179" i="92"/>
  <c r="E180" i="92"/>
  <c r="F180" i="92"/>
  <c r="M180" i="92"/>
  <c r="N180" i="92"/>
  <c r="E181" i="92"/>
  <c r="F181" i="92"/>
  <c r="M181" i="92"/>
  <c r="N181" i="92"/>
  <c r="E182" i="92"/>
  <c r="F182" i="92"/>
  <c r="M182" i="92"/>
  <c r="N182" i="92"/>
  <c r="E183" i="92"/>
  <c r="F183" i="92"/>
  <c r="M183" i="92"/>
  <c r="N183" i="92"/>
  <c r="E184" i="92"/>
  <c r="F184" i="92"/>
  <c r="M184" i="92"/>
  <c r="N184" i="92"/>
  <c r="E185" i="92"/>
  <c r="F185" i="92"/>
  <c r="M185" i="92"/>
  <c r="N185" i="92"/>
  <c r="E186" i="92"/>
  <c r="F186" i="92"/>
  <c r="M186" i="92"/>
  <c r="N186" i="92"/>
  <c r="E187" i="92"/>
  <c r="F187" i="92"/>
  <c r="M187" i="92"/>
  <c r="N187" i="92"/>
  <c r="E188" i="92"/>
  <c r="F188" i="92"/>
  <c r="M188" i="92"/>
  <c r="N188" i="92"/>
  <c r="E189" i="92"/>
  <c r="F189" i="92"/>
  <c r="M189" i="92"/>
  <c r="N189" i="92"/>
  <c r="E190" i="92"/>
  <c r="F190" i="92"/>
  <c r="M190" i="92"/>
  <c r="N190" i="92"/>
  <c r="E191" i="92"/>
  <c r="F191" i="92"/>
  <c r="M191" i="92"/>
  <c r="N191" i="92"/>
  <c r="E192" i="92"/>
  <c r="F192" i="92"/>
  <c r="M192" i="92"/>
  <c r="N192" i="92"/>
  <c r="E193" i="92"/>
  <c r="F193" i="92"/>
  <c r="M193" i="92"/>
  <c r="N193" i="92"/>
  <c r="E194" i="92"/>
  <c r="F194" i="92"/>
  <c r="M194" i="92"/>
  <c r="N194" i="92"/>
  <c r="E195" i="92"/>
  <c r="F195" i="92"/>
  <c r="M195" i="92"/>
  <c r="N195" i="92"/>
  <c r="E196" i="92"/>
  <c r="F196" i="92"/>
  <c r="M196" i="92"/>
  <c r="N196" i="92"/>
  <c r="E197" i="92"/>
  <c r="F197" i="92"/>
  <c r="M197" i="92"/>
  <c r="N197" i="92"/>
  <c r="E198" i="92"/>
  <c r="F198" i="92"/>
  <c r="M198" i="92"/>
  <c r="N198" i="92"/>
  <c r="E199" i="92"/>
  <c r="F199" i="92"/>
  <c r="M199" i="92"/>
  <c r="N199" i="92"/>
  <c r="E200" i="92"/>
  <c r="F200" i="92"/>
  <c r="M200" i="92"/>
  <c r="N200" i="92"/>
  <c r="E201" i="92"/>
  <c r="F201" i="92"/>
  <c r="M201" i="92"/>
  <c r="N201" i="92"/>
  <c r="E202" i="92"/>
  <c r="F202" i="92"/>
  <c r="M202" i="92"/>
  <c r="N202" i="92"/>
  <c r="E203" i="92"/>
  <c r="F203" i="92"/>
  <c r="M203" i="92"/>
  <c r="N203" i="92"/>
  <c r="E204" i="92"/>
  <c r="F204" i="92"/>
  <c r="M204" i="92"/>
  <c r="N204" i="92"/>
  <c r="E206" i="92"/>
  <c r="F206" i="92"/>
  <c r="M206" i="92"/>
  <c r="N206" i="92"/>
  <c r="E207" i="92"/>
  <c r="F207" i="92"/>
  <c r="M207" i="92"/>
  <c r="N207" i="92"/>
  <c r="E208" i="92"/>
  <c r="F208" i="92"/>
  <c r="M208" i="92"/>
  <c r="N208" i="92"/>
  <c r="E209" i="92"/>
  <c r="F209" i="92"/>
  <c r="M209" i="92"/>
  <c r="N209" i="92"/>
  <c r="E210" i="92"/>
  <c r="F210" i="92"/>
  <c r="M210" i="92"/>
  <c r="N210" i="92"/>
  <c r="E211" i="92"/>
  <c r="F211" i="92"/>
  <c r="M211" i="92"/>
  <c r="N211" i="92"/>
  <c r="E212" i="92"/>
  <c r="F212" i="92"/>
  <c r="M212" i="92"/>
  <c r="N212" i="92"/>
  <c r="E213" i="92"/>
  <c r="F213" i="92"/>
  <c r="M213" i="92"/>
  <c r="N213" i="92"/>
  <c r="E214" i="92"/>
  <c r="F214" i="92"/>
  <c r="M214" i="92"/>
  <c r="N214" i="92"/>
  <c r="E215" i="92"/>
  <c r="F215" i="92"/>
  <c r="M215" i="92"/>
  <c r="N215" i="92"/>
  <c r="E216" i="92"/>
  <c r="F216" i="92"/>
  <c r="M216" i="92"/>
  <c r="N216" i="92"/>
  <c r="E217" i="92"/>
  <c r="F217" i="92"/>
  <c r="M217" i="92"/>
  <c r="N217" i="92"/>
  <c r="E218" i="92"/>
  <c r="F218" i="92"/>
  <c r="M218" i="92"/>
  <c r="N218" i="92"/>
  <c r="E219" i="92"/>
  <c r="F219" i="92"/>
  <c r="M219" i="92"/>
  <c r="N219" i="92"/>
  <c r="E220" i="92"/>
  <c r="F220" i="92"/>
  <c r="M220" i="92"/>
  <c r="N220" i="92"/>
  <c r="E221" i="92"/>
  <c r="F221" i="92"/>
  <c r="M221" i="92"/>
  <c r="N221" i="92"/>
  <c r="E222" i="92"/>
  <c r="F222" i="92"/>
  <c r="M222" i="92"/>
  <c r="N222" i="92"/>
  <c r="E223" i="92"/>
  <c r="F223" i="92"/>
  <c r="M223" i="92"/>
  <c r="N223" i="92"/>
  <c r="E224" i="92"/>
  <c r="F224" i="92"/>
  <c r="M224" i="92"/>
  <c r="N224" i="92"/>
  <c r="E225" i="92"/>
  <c r="F225" i="92"/>
  <c r="M225" i="92"/>
  <c r="N225" i="92"/>
  <c r="E226" i="92"/>
  <c r="F226" i="92"/>
  <c r="M226" i="92"/>
  <c r="N226" i="92"/>
  <c r="E227" i="92"/>
  <c r="F227" i="92"/>
  <c r="M227" i="92"/>
  <c r="N227" i="92"/>
  <c r="E228" i="92"/>
  <c r="F228" i="92"/>
  <c r="M228" i="92"/>
  <c r="N228" i="92"/>
  <c r="E229" i="92"/>
  <c r="F229" i="92"/>
  <c r="M229" i="92"/>
  <c r="N229" i="92"/>
  <c r="E230" i="92"/>
  <c r="F230" i="92"/>
  <c r="M230" i="92"/>
  <c r="N230" i="92"/>
  <c r="E231" i="92"/>
  <c r="F231" i="92"/>
  <c r="M231" i="92"/>
  <c r="N231" i="92"/>
  <c r="E232" i="92"/>
  <c r="F232" i="92"/>
  <c r="M232" i="92"/>
  <c r="N232" i="92"/>
  <c r="E233" i="92"/>
  <c r="F233" i="92"/>
  <c r="M233" i="92"/>
  <c r="N233" i="92"/>
  <c r="E234" i="92"/>
  <c r="F234" i="92"/>
  <c r="M234" i="92"/>
  <c r="N234" i="92"/>
  <c r="E235" i="92"/>
  <c r="F235" i="92"/>
  <c r="M235" i="92"/>
  <c r="N235" i="92"/>
  <c r="E236" i="92"/>
  <c r="F236" i="92"/>
  <c r="M236" i="92"/>
  <c r="N236" i="92"/>
  <c r="E237" i="92"/>
  <c r="F237" i="92"/>
  <c r="M237" i="92"/>
  <c r="N237" i="92"/>
  <c r="E238" i="92"/>
  <c r="F238" i="92"/>
  <c r="M238" i="92"/>
  <c r="N238" i="92"/>
  <c r="E239" i="92"/>
  <c r="F239" i="92"/>
  <c r="M239" i="92"/>
  <c r="N239" i="92"/>
  <c r="E240" i="92"/>
  <c r="F240" i="92"/>
  <c r="M240" i="92"/>
  <c r="N240" i="92"/>
  <c r="E241" i="92"/>
  <c r="F241" i="92"/>
  <c r="M241" i="92"/>
  <c r="N241" i="92"/>
  <c r="E242" i="92"/>
  <c r="F242" i="92"/>
  <c r="M242" i="92"/>
  <c r="N242" i="92"/>
  <c r="E243" i="92"/>
  <c r="F243" i="92"/>
  <c r="M243" i="92"/>
  <c r="N243" i="92"/>
  <c r="E244" i="92"/>
  <c r="F244" i="92"/>
  <c r="M244" i="92"/>
  <c r="N244" i="92"/>
  <c r="E245" i="92"/>
  <c r="F245" i="92"/>
  <c r="M245" i="92"/>
  <c r="N245" i="92"/>
  <c r="E246" i="92"/>
  <c r="F246" i="92"/>
  <c r="M246" i="92"/>
  <c r="N246" i="92"/>
  <c r="E247" i="92"/>
  <c r="F247" i="92"/>
  <c r="M247" i="92"/>
  <c r="N247" i="92"/>
  <c r="E248" i="92"/>
  <c r="F248" i="92"/>
  <c r="M248" i="92"/>
  <c r="N248" i="92"/>
  <c r="E249" i="92"/>
  <c r="F249" i="92"/>
  <c r="M249" i="92"/>
  <c r="N249" i="92"/>
  <c r="E250" i="92"/>
  <c r="F250" i="92"/>
  <c r="M250" i="92"/>
  <c r="N250" i="92"/>
  <c r="E251" i="92"/>
  <c r="F251" i="92"/>
  <c r="M251" i="92"/>
  <c r="N251" i="92"/>
  <c r="E252" i="92"/>
  <c r="F252" i="92"/>
  <c r="M252" i="92"/>
  <c r="N252" i="92"/>
  <c r="E253" i="92"/>
  <c r="F253" i="92"/>
  <c r="M253" i="92"/>
  <c r="N253" i="92"/>
  <c r="E254" i="92"/>
  <c r="F254" i="92"/>
  <c r="M254" i="92"/>
  <c r="N254" i="92"/>
  <c r="E255" i="92"/>
  <c r="F255" i="92"/>
  <c r="M255" i="92"/>
  <c r="N255" i="92"/>
  <c r="E256" i="92"/>
  <c r="F256" i="92"/>
  <c r="M256" i="92"/>
  <c r="N256" i="92"/>
  <c r="E257" i="92"/>
  <c r="F257" i="92"/>
  <c r="M257" i="92"/>
  <c r="N257" i="92"/>
  <c r="E258" i="92"/>
  <c r="F258" i="92"/>
  <c r="M258" i="92"/>
  <c r="N258" i="92"/>
  <c r="E259" i="92"/>
  <c r="F259" i="92"/>
  <c r="M259" i="92"/>
  <c r="N259" i="92"/>
  <c r="E260" i="92"/>
  <c r="F260" i="92"/>
  <c r="M260" i="92"/>
  <c r="N260" i="92"/>
  <c r="E261" i="92"/>
  <c r="F261" i="92"/>
  <c r="M261" i="92"/>
  <c r="N261" i="92"/>
  <c r="E262" i="92"/>
  <c r="F262" i="92"/>
  <c r="M262" i="92"/>
  <c r="N262" i="92"/>
  <c r="E263" i="92"/>
  <c r="F263" i="92"/>
  <c r="M263" i="92"/>
  <c r="N263" i="92"/>
  <c r="E264" i="92"/>
  <c r="F264" i="92"/>
  <c r="M264" i="92"/>
  <c r="N264" i="92"/>
  <c r="E265" i="92"/>
  <c r="F265" i="92"/>
  <c r="M265" i="92"/>
  <c r="N265" i="92"/>
  <c r="E266" i="92"/>
  <c r="F266" i="92"/>
  <c r="M266" i="92"/>
  <c r="N266" i="92"/>
  <c r="E267" i="92"/>
  <c r="F267" i="92"/>
  <c r="M267" i="92"/>
  <c r="N267" i="92"/>
  <c r="E268" i="92"/>
  <c r="F268" i="92"/>
  <c r="M268" i="92"/>
  <c r="N268" i="92"/>
  <c r="E269" i="92"/>
  <c r="F269" i="92"/>
  <c r="M269" i="92"/>
  <c r="N269" i="92"/>
  <c r="E270" i="92"/>
  <c r="F270" i="92"/>
  <c r="M270" i="92"/>
  <c r="N270" i="92"/>
  <c r="E271" i="92"/>
  <c r="F271" i="92"/>
  <c r="M271" i="92"/>
  <c r="N271" i="92"/>
  <c r="E272" i="92"/>
  <c r="F272" i="92"/>
  <c r="M272" i="92"/>
  <c r="N272" i="92"/>
  <c r="E273" i="92"/>
  <c r="F273" i="92"/>
  <c r="M273" i="92"/>
  <c r="N273" i="92"/>
  <c r="E274" i="92"/>
  <c r="F274" i="92"/>
  <c r="M274" i="92"/>
  <c r="N274" i="92"/>
  <c r="E275" i="92"/>
  <c r="F275" i="92"/>
  <c r="M275" i="92"/>
  <c r="N275" i="92"/>
  <c r="E276" i="92"/>
  <c r="F276" i="92"/>
  <c r="M276" i="92"/>
  <c r="N276" i="92"/>
  <c r="E277" i="92"/>
  <c r="F277" i="92"/>
  <c r="M277" i="92"/>
  <c r="N277" i="92"/>
  <c r="E278" i="92"/>
  <c r="F278" i="92"/>
  <c r="M278" i="92"/>
  <c r="N278" i="92"/>
  <c r="E279" i="92"/>
  <c r="F279" i="92"/>
  <c r="M279" i="92"/>
  <c r="N279" i="92"/>
  <c r="E280" i="92"/>
  <c r="F280" i="92"/>
  <c r="M280" i="92"/>
  <c r="N280" i="92"/>
  <c r="E281" i="92"/>
  <c r="F281" i="92"/>
  <c r="M281" i="92"/>
  <c r="N281" i="92"/>
  <c r="E282" i="92"/>
  <c r="F282" i="92"/>
  <c r="M282" i="92"/>
  <c r="N282" i="92"/>
  <c r="E283" i="92"/>
  <c r="F283" i="92"/>
  <c r="M283" i="92"/>
  <c r="N283" i="92"/>
  <c r="E284" i="92"/>
  <c r="F284" i="92"/>
  <c r="M284" i="92"/>
  <c r="N284" i="92"/>
  <c r="E285" i="92"/>
  <c r="F285" i="92"/>
  <c r="M285" i="92"/>
  <c r="N285" i="92"/>
  <c r="E286" i="92"/>
  <c r="F286" i="92"/>
  <c r="M286" i="92"/>
  <c r="N286" i="92"/>
  <c r="E287" i="92"/>
  <c r="F287" i="92"/>
  <c r="M287" i="92"/>
  <c r="N287" i="92"/>
  <c r="E288" i="92"/>
  <c r="F288" i="92"/>
  <c r="M288" i="92"/>
  <c r="N288" i="92"/>
  <c r="E289" i="92"/>
  <c r="F289" i="92"/>
  <c r="M289" i="92"/>
  <c r="N289" i="92"/>
  <c r="E290" i="92"/>
  <c r="F290" i="92"/>
  <c r="M290" i="92"/>
  <c r="N290" i="92"/>
  <c r="E291" i="92"/>
  <c r="F291" i="92"/>
  <c r="M291" i="92"/>
  <c r="N291" i="92"/>
  <c r="E292" i="92"/>
  <c r="F292" i="92"/>
  <c r="M292" i="92"/>
  <c r="N292" i="92"/>
  <c r="E293" i="92"/>
  <c r="F293" i="92"/>
  <c r="M293" i="92"/>
  <c r="N293" i="92"/>
  <c r="E294" i="92"/>
  <c r="F294" i="92"/>
  <c r="M294" i="92"/>
  <c r="N294" i="92"/>
  <c r="E295" i="92"/>
  <c r="F295" i="92"/>
  <c r="M295" i="92"/>
  <c r="N295" i="92"/>
  <c r="E296" i="92"/>
  <c r="F296" i="92"/>
  <c r="M296" i="92"/>
  <c r="N296" i="92"/>
  <c r="E297" i="92"/>
  <c r="F297" i="92"/>
  <c r="M297" i="92"/>
  <c r="N297" i="92"/>
  <c r="E298" i="92"/>
  <c r="F298" i="92"/>
  <c r="M298" i="92"/>
  <c r="N298" i="92"/>
  <c r="E299" i="92"/>
  <c r="F299" i="92"/>
  <c r="M299" i="92"/>
  <c r="N299" i="92"/>
  <c r="E300" i="92"/>
  <c r="F300" i="92"/>
  <c r="M300" i="92"/>
  <c r="N300" i="92"/>
  <c r="E301" i="92"/>
  <c r="F301" i="92"/>
  <c r="M301" i="92"/>
  <c r="N301" i="92"/>
  <c r="E302" i="92"/>
  <c r="F302" i="92"/>
  <c r="M302" i="92"/>
  <c r="N302" i="92"/>
  <c r="E303" i="92"/>
  <c r="F303" i="92"/>
  <c r="M303" i="92"/>
  <c r="N303" i="92"/>
  <c r="E304" i="92"/>
  <c r="F304" i="92"/>
  <c r="M304" i="92"/>
  <c r="N304" i="92"/>
  <c r="E305" i="92"/>
  <c r="F305" i="92"/>
  <c r="M305" i="92"/>
  <c r="N305" i="92"/>
  <c r="E306" i="92"/>
  <c r="F306" i="92"/>
  <c r="M306" i="92"/>
  <c r="N306" i="92"/>
  <c r="E307" i="92"/>
  <c r="F307" i="92"/>
  <c r="M307" i="92"/>
  <c r="N307" i="92"/>
  <c r="E308" i="92"/>
  <c r="F308" i="92"/>
  <c r="M308" i="92"/>
  <c r="N308" i="92"/>
  <c r="E309" i="92"/>
  <c r="F309" i="92"/>
  <c r="M309" i="92"/>
  <c r="N309" i="92"/>
  <c r="E310" i="92"/>
  <c r="F310" i="92"/>
  <c r="M310" i="92"/>
  <c r="N310" i="92"/>
  <c r="E311" i="92"/>
  <c r="F311" i="92"/>
  <c r="M311" i="92"/>
  <c r="N311" i="92"/>
  <c r="E312" i="92"/>
  <c r="F312" i="92"/>
  <c r="M312" i="92"/>
  <c r="N312" i="92"/>
  <c r="E313" i="92"/>
  <c r="F313" i="92"/>
  <c r="M313" i="92"/>
  <c r="N313" i="92"/>
  <c r="E314" i="92"/>
  <c r="F314" i="92"/>
  <c r="M314" i="92"/>
  <c r="N314" i="92"/>
  <c r="E315" i="92"/>
  <c r="F315" i="92"/>
  <c r="M315" i="92"/>
  <c r="N315" i="92"/>
  <c r="E316" i="92"/>
  <c r="F316" i="92"/>
  <c r="M316" i="92"/>
  <c r="N316" i="92"/>
  <c r="E317" i="92"/>
  <c r="F317" i="92"/>
  <c r="M317" i="92"/>
  <c r="N317" i="92"/>
  <c r="E318" i="92"/>
  <c r="F318" i="92"/>
  <c r="M318" i="92"/>
  <c r="N318" i="92"/>
  <c r="E319" i="92"/>
  <c r="F319" i="92"/>
  <c r="M319" i="92"/>
  <c r="N319" i="92"/>
  <c r="E320" i="92"/>
  <c r="F320" i="92"/>
  <c r="M320" i="92"/>
  <c r="N320" i="92"/>
  <c r="E321" i="92"/>
  <c r="F321" i="92"/>
  <c r="M321" i="92"/>
  <c r="N321" i="92"/>
  <c r="E322" i="92"/>
  <c r="F322" i="92"/>
  <c r="M322" i="92"/>
  <c r="N322" i="92"/>
  <c r="E323" i="92"/>
  <c r="F323" i="92"/>
  <c r="M323" i="92"/>
  <c r="N323" i="92"/>
  <c r="E324" i="92"/>
  <c r="F324" i="92"/>
  <c r="M324" i="92"/>
  <c r="N324" i="92"/>
  <c r="E325" i="92"/>
  <c r="F325" i="92"/>
  <c r="M325" i="92"/>
  <c r="N325" i="92"/>
  <c r="E326" i="92"/>
  <c r="F326" i="92"/>
  <c r="M326" i="92"/>
  <c r="N326" i="92"/>
  <c r="E327" i="92"/>
  <c r="F327" i="92"/>
  <c r="M327" i="92"/>
  <c r="N327" i="92"/>
  <c r="E328" i="92"/>
  <c r="F328" i="92"/>
  <c r="M328" i="92"/>
  <c r="N328" i="92"/>
  <c r="E329" i="92"/>
  <c r="F329" i="92"/>
  <c r="M329" i="92"/>
  <c r="N329" i="92"/>
  <c r="E330" i="92"/>
  <c r="F330" i="92"/>
  <c r="M330" i="92"/>
  <c r="N330" i="92"/>
  <c r="E331" i="92"/>
  <c r="F331" i="92"/>
  <c r="M331" i="92"/>
  <c r="N331" i="92"/>
  <c r="E332" i="92"/>
  <c r="F332" i="92"/>
  <c r="M332" i="92"/>
  <c r="N332" i="92"/>
  <c r="E333" i="92"/>
  <c r="F333" i="92"/>
  <c r="M333" i="92"/>
  <c r="N333" i="92"/>
  <c r="E334" i="92"/>
  <c r="F334" i="92"/>
  <c r="M334" i="92"/>
  <c r="N334" i="92"/>
  <c r="E335" i="92"/>
  <c r="F335" i="92"/>
  <c r="M335" i="92"/>
  <c r="N335" i="92"/>
  <c r="E336" i="92"/>
  <c r="F336" i="92"/>
  <c r="M336" i="92"/>
  <c r="N336" i="92"/>
  <c r="E337" i="92"/>
  <c r="F337" i="92"/>
  <c r="M337" i="92"/>
  <c r="N337" i="92"/>
  <c r="E338" i="92"/>
  <c r="F338" i="92"/>
  <c r="M338" i="92"/>
  <c r="N338" i="92"/>
  <c r="E339" i="92"/>
  <c r="F339" i="92"/>
  <c r="M339" i="92"/>
  <c r="N339" i="92"/>
  <c r="E340" i="92"/>
  <c r="F340" i="92"/>
  <c r="M340" i="92"/>
  <c r="N340" i="92"/>
  <c r="E341" i="92"/>
  <c r="F341" i="92"/>
  <c r="M341" i="92"/>
  <c r="N341" i="92"/>
  <c r="E342" i="92"/>
  <c r="F342" i="92"/>
  <c r="M342" i="92"/>
  <c r="N342" i="92"/>
  <c r="E343" i="92"/>
  <c r="F343" i="92"/>
  <c r="M343" i="92"/>
  <c r="N343" i="92"/>
  <c r="E344" i="92"/>
  <c r="F344" i="92"/>
  <c r="M344" i="92"/>
  <c r="N344" i="92"/>
  <c r="E345" i="92"/>
  <c r="F345" i="92"/>
  <c r="M345" i="92"/>
  <c r="N345" i="92"/>
  <c r="E346" i="92"/>
  <c r="F346" i="92"/>
  <c r="M346" i="92"/>
  <c r="N346" i="92"/>
  <c r="E347" i="92"/>
  <c r="F347" i="92"/>
  <c r="M347" i="92"/>
  <c r="N347" i="92"/>
  <c r="E348" i="92"/>
  <c r="F348" i="92"/>
  <c r="M348" i="92"/>
  <c r="N348" i="92"/>
  <c r="E349" i="92"/>
  <c r="F349" i="92"/>
  <c r="M349" i="92"/>
  <c r="N349" i="92"/>
  <c r="E350" i="92"/>
  <c r="F350" i="92"/>
  <c r="M350" i="92"/>
  <c r="N350" i="92"/>
  <c r="E351" i="92"/>
  <c r="F351" i="92"/>
  <c r="M351" i="92"/>
  <c r="N351" i="92"/>
  <c r="E352" i="92"/>
  <c r="F352" i="92"/>
  <c r="M352" i="92"/>
  <c r="N352" i="92"/>
  <c r="E353" i="92"/>
  <c r="F353" i="92"/>
  <c r="M353" i="92"/>
  <c r="N353" i="92"/>
  <c r="E354" i="92"/>
  <c r="F354" i="92"/>
  <c r="M354" i="92"/>
  <c r="N354" i="92"/>
  <c r="E355" i="92"/>
  <c r="F355" i="92"/>
  <c r="M355" i="92"/>
  <c r="N355" i="92"/>
  <c r="E356" i="92"/>
  <c r="F356" i="92"/>
  <c r="M356" i="92"/>
  <c r="N356" i="92"/>
  <c r="E357" i="92"/>
  <c r="F357" i="92"/>
  <c r="M357" i="92"/>
  <c r="N357" i="92"/>
  <c r="E358" i="92"/>
  <c r="F358" i="92"/>
  <c r="M358" i="92"/>
  <c r="N358" i="92"/>
  <c r="E359" i="92"/>
  <c r="F359" i="92"/>
  <c r="M359" i="92"/>
  <c r="N359" i="92"/>
  <c r="E360" i="92"/>
  <c r="F360" i="92"/>
  <c r="M360" i="92"/>
  <c r="N360" i="92"/>
  <c r="E361" i="92"/>
  <c r="F361" i="92"/>
  <c r="M361" i="92"/>
  <c r="N361" i="92"/>
  <c r="E362" i="92"/>
  <c r="F362" i="92"/>
  <c r="M362" i="92"/>
  <c r="N362" i="92"/>
  <c r="E363" i="92"/>
  <c r="F363" i="92"/>
  <c r="M363" i="92"/>
  <c r="N363" i="92"/>
  <c r="E364" i="92"/>
  <c r="F364" i="92"/>
  <c r="M364" i="92"/>
  <c r="N364" i="92"/>
  <c r="E365" i="92"/>
  <c r="F365" i="92"/>
  <c r="M365" i="92"/>
  <c r="N365" i="92"/>
  <c r="E366" i="92"/>
  <c r="F366" i="92"/>
  <c r="M366" i="92"/>
  <c r="N366" i="92"/>
  <c r="E367" i="92"/>
  <c r="F367" i="92"/>
  <c r="M367" i="92"/>
  <c r="N367" i="92"/>
  <c r="E368" i="92"/>
  <c r="F368" i="92"/>
  <c r="M368" i="92"/>
  <c r="N368" i="92"/>
  <c r="E369" i="92"/>
  <c r="F369" i="92"/>
  <c r="M369" i="92"/>
  <c r="N369" i="92"/>
  <c r="E370" i="92"/>
  <c r="F370" i="92"/>
  <c r="M370" i="92"/>
  <c r="N370" i="92"/>
  <c r="E371" i="92"/>
  <c r="F371" i="92"/>
  <c r="M371" i="92"/>
  <c r="N371" i="92"/>
  <c r="E372" i="92"/>
  <c r="F372" i="92"/>
  <c r="M372" i="92"/>
  <c r="N372" i="92"/>
  <c r="E373" i="92"/>
  <c r="F373" i="92"/>
  <c r="M373" i="92"/>
  <c r="N373" i="92"/>
  <c r="E374" i="92"/>
  <c r="F374" i="92"/>
  <c r="M374" i="92"/>
  <c r="N374" i="92"/>
  <c r="E375" i="92"/>
  <c r="F375" i="92"/>
  <c r="M375" i="92"/>
  <c r="N375" i="92"/>
  <c r="E376" i="92"/>
  <c r="F376" i="92"/>
  <c r="M376" i="92"/>
  <c r="N376" i="92"/>
  <c r="E377" i="92"/>
  <c r="F377" i="92"/>
  <c r="M377" i="92"/>
  <c r="N377" i="92"/>
  <c r="E378" i="92"/>
  <c r="F378" i="92"/>
  <c r="M378" i="92"/>
  <c r="N378" i="92"/>
  <c r="E379" i="92"/>
  <c r="F379" i="92"/>
  <c r="M379" i="92"/>
  <c r="N379" i="92"/>
  <c r="E380" i="92"/>
  <c r="F380" i="92"/>
  <c r="M380" i="92"/>
  <c r="N380" i="92"/>
  <c r="E381" i="92"/>
  <c r="F381" i="92"/>
  <c r="M381" i="92"/>
  <c r="N381" i="92"/>
  <c r="E382" i="92"/>
  <c r="F382" i="92"/>
  <c r="M382" i="92"/>
  <c r="N382" i="92"/>
  <c r="E383" i="92"/>
  <c r="F383" i="92"/>
  <c r="M383" i="92"/>
  <c r="N383" i="92"/>
  <c r="E384" i="92"/>
  <c r="F384" i="92"/>
  <c r="M384" i="92"/>
  <c r="N384" i="92"/>
  <c r="E385" i="92"/>
  <c r="F385" i="92"/>
  <c r="M385" i="92"/>
  <c r="N385" i="92"/>
  <c r="E386" i="92"/>
  <c r="F386" i="92"/>
  <c r="M386" i="92"/>
  <c r="N386" i="92"/>
  <c r="E387" i="92"/>
  <c r="F387" i="92"/>
  <c r="M387" i="92"/>
  <c r="N387" i="92"/>
  <c r="E388" i="92"/>
  <c r="F388" i="92"/>
  <c r="M388" i="92"/>
  <c r="N388" i="92"/>
  <c r="E389" i="92"/>
  <c r="F389" i="92"/>
  <c r="M389" i="92"/>
  <c r="N389" i="92"/>
  <c r="E390" i="92"/>
  <c r="F390" i="92"/>
  <c r="M390" i="92"/>
  <c r="N390" i="92"/>
  <c r="E391" i="92"/>
  <c r="F391" i="92"/>
  <c r="M391" i="92"/>
  <c r="N391" i="92"/>
  <c r="E392" i="92"/>
  <c r="F392" i="92"/>
  <c r="M392" i="92"/>
  <c r="N392" i="92"/>
  <c r="E393" i="92"/>
  <c r="F393" i="92"/>
  <c r="M393" i="92"/>
  <c r="N393" i="92"/>
  <c r="E394" i="92"/>
  <c r="F394" i="92"/>
  <c r="M394" i="92"/>
  <c r="N394" i="92"/>
  <c r="E395" i="92"/>
  <c r="F395" i="92"/>
  <c r="M395" i="92"/>
  <c r="N395" i="92"/>
  <c r="E396" i="92"/>
  <c r="F396" i="92"/>
  <c r="M396" i="92"/>
  <c r="N396" i="92"/>
  <c r="E397" i="92"/>
  <c r="F397" i="92"/>
  <c r="M397" i="92"/>
  <c r="N397" i="92"/>
  <c r="E398" i="92"/>
  <c r="F398" i="92"/>
  <c r="M398" i="92"/>
  <c r="N398" i="92"/>
  <c r="E399" i="92"/>
  <c r="F399" i="92"/>
  <c r="M399" i="92"/>
  <c r="N399" i="92"/>
  <c r="E400" i="92"/>
  <c r="F400" i="92"/>
  <c r="M400" i="92"/>
  <c r="N400" i="92"/>
  <c r="E401" i="92"/>
  <c r="F401" i="92"/>
  <c r="M401" i="92"/>
  <c r="N401" i="92"/>
  <c r="E402" i="92"/>
  <c r="F402" i="92"/>
  <c r="M402" i="92"/>
  <c r="N402" i="92"/>
  <c r="E403" i="92"/>
  <c r="F403" i="92"/>
  <c r="M403" i="92"/>
  <c r="N403" i="92"/>
  <c r="E404" i="92"/>
  <c r="F404" i="92"/>
  <c r="M404" i="92"/>
  <c r="N404" i="92"/>
  <c r="E405" i="92"/>
  <c r="F405" i="92"/>
  <c r="M405" i="92"/>
  <c r="N405" i="92"/>
  <c r="E406" i="92"/>
  <c r="F406" i="92"/>
  <c r="M406" i="92"/>
  <c r="N406" i="92"/>
  <c r="E407" i="92"/>
  <c r="F407" i="92"/>
  <c r="M407" i="92"/>
  <c r="N407" i="92"/>
  <c r="E408" i="92"/>
  <c r="F408" i="92"/>
  <c r="M408" i="92"/>
  <c r="N408" i="92"/>
  <c r="E409" i="92"/>
  <c r="F409" i="92"/>
  <c r="M409" i="92"/>
  <c r="N409" i="92"/>
  <c r="E410" i="92"/>
  <c r="F410" i="92"/>
  <c r="M410" i="92"/>
  <c r="N410" i="92"/>
  <c r="E411" i="92"/>
  <c r="F411" i="92"/>
  <c r="M411" i="92"/>
  <c r="N411" i="92"/>
  <c r="E412" i="92"/>
  <c r="F412" i="92"/>
  <c r="M412" i="92"/>
  <c r="N412" i="92"/>
  <c r="E413" i="92"/>
  <c r="F413" i="92"/>
  <c r="M413" i="92"/>
  <c r="N413" i="92"/>
  <c r="E414" i="92"/>
  <c r="F414" i="92"/>
  <c r="M414" i="92"/>
  <c r="N414" i="92"/>
  <c r="E415" i="92"/>
  <c r="F415" i="92"/>
  <c r="M415" i="92"/>
  <c r="N415" i="92"/>
  <c r="E416" i="92"/>
  <c r="F416" i="92"/>
  <c r="M416" i="92"/>
  <c r="N416" i="92"/>
  <c r="E417" i="92"/>
  <c r="F417" i="92"/>
  <c r="M417" i="92"/>
  <c r="N417" i="92"/>
  <c r="E418" i="92"/>
  <c r="F418" i="92"/>
  <c r="M418" i="92"/>
  <c r="N418" i="92"/>
  <c r="E419" i="92"/>
  <c r="F419" i="92"/>
  <c r="M419" i="92"/>
  <c r="N419" i="92"/>
  <c r="E420" i="92"/>
  <c r="F420" i="92"/>
  <c r="M420" i="92"/>
  <c r="N420" i="92"/>
  <c r="E421" i="92"/>
  <c r="F421" i="92"/>
  <c r="M421" i="92"/>
  <c r="N421" i="92"/>
  <c r="E422" i="92"/>
  <c r="F422" i="92"/>
  <c r="M422" i="92"/>
  <c r="N422" i="92"/>
  <c r="E423" i="92"/>
  <c r="F423" i="92"/>
  <c r="M423" i="92"/>
  <c r="N423" i="92"/>
  <c r="E424" i="92"/>
  <c r="F424" i="92"/>
  <c r="M424" i="92"/>
  <c r="N424" i="92"/>
  <c r="E425" i="92"/>
  <c r="F425" i="92"/>
  <c r="M425" i="92"/>
  <c r="N425" i="92"/>
  <c r="E426" i="92"/>
  <c r="F426" i="92"/>
  <c r="M426" i="92"/>
  <c r="N426" i="92"/>
  <c r="E427" i="92"/>
  <c r="F427" i="92"/>
  <c r="M427" i="92"/>
  <c r="N427" i="92"/>
  <c r="E428" i="92"/>
  <c r="F428" i="92"/>
  <c r="M428" i="92"/>
  <c r="N428" i="92"/>
  <c r="E429" i="92"/>
  <c r="F429" i="92"/>
  <c r="M429" i="92"/>
  <c r="N429" i="92"/>
  <c r="E430" i="92"/>
  <c r="F430" i="92"/>
  <c r="M430" i="92"/>
  <c r="N430" i="92"/>
  <c r="E431" i="92"/>
  <c r="F431" i="92"/>
  <c r="M431" i="92"/>
  <c r="N431" i="92"/>
  <c r="E432" i="92"/>
  <c r="F432" i="92"/>
  <c r="M432" i="92"/>
  <c r="N432" i="92"/>
  <c r="E433" i="92"/>
  <c r="F433" i="92"/>
  <c r="M433" i="92"/>
  <c r="N433" i="92"/>
  <c r="E434" i="92"/>
  <c r="F434" i="92"/>
  <c r="M434" i="92"/>
  <c r="N434" i="92"/>
  <c r="E435" i="92"/>
  <c r="F435" i="92"/>
  <c r="M435" i="92"/>
  <c r="N435" i="92"/>
  <c r="E436" i="92"/>
  <c r="F436" i="92"/>
  <c r="M436" i="92"/>
  <c r="N436" i="92"/>
  <c r="E437" i="92"/>
  <c r="F437" i="92"/>
  <c r="M437" i="92"/>
  <c r="N437" i="92"/>
  <c r="E438" i="92"/>
  <c r="F438" i="92"/>
  <c r="M438" i="92"/>
  <c r="N438" i="92"/>
  <c r="E439" i="92"/>
  <c r="F439" i="92"/>
  <c r="M439" i="92"/>
  <c r="N439" i="92"/>
  <c r="E440" i="92"/>
  <c r="F440" i="92"/>
  <c r="M440" i="92"/>
  <c r="N440" i="92"/>
  <c r="E441" i="92"/>
  <c r="F441" i="92"/>
  <c r="M441" i="92"/>
  <c r="N441" i="92"/>
  <c r="E442" i="92"/>
  <c r="F442" i="92"/>
  <c r="M442" i="92"/>
  <c r="N442" i="92"/>
  <c r="E443" i="92"/>
  <c r="F443" i="92"/>
  <c r="M443" i="92"/>
  <c r="N443" i="92"/>
  <c r="E444" i="92"/>
  <c r="F444" i="92"/>
  <c r="M444" i="92"/>
  <c r="N444" i="92"/>
  <c r="E445" i="92"/>
  <c r="F445" i="92"/>
  <c r="M445" i="92"/>
  <c r="N445" i="92"/>
  <c r="E446" i="92"/>
  <c r="F446" i="92"/>
  <c r="M446" i="92"/>
  <c r="N446" i="92"/>
  <c r="E447" i="92"/>
  <c r="F447" i="92"/>
  <c r="M447" i="92"/>
  <c r="N447" i="92"/>
  <c r="E448" i="92"/>
  <c r="F448" i="92"/>
  <c r="M448" i="92"/>
  <c r="N448" i="92"/>
  <c r="E449" i="92"/>
  <c r="F449" i="92"/>
  <c r="M449" i="92"/>
  <c r="N449" i="92"/>
  <c r="E450" i="92"/>
  <c r="F450" i="92"/>
  <c r="M450" i="92"/>
  <c r="N450" i="92"/>
  <c r="E451" i="92"/>
  <c r="F451" i="92"/>
  <c r="M451" i="92"/>
  <c r="N451" i="92"/>
  <c r="E452" i="92"/>
  <c r="F452" i="92"/>
  <c r="M452" i="92"/>
  <c r="N452" i="92"/>
  <c r="E453" i="92"/>
  <c r="F453" i="92"/>
  <c r="M453" i="92"/>
  <c r="N453" i="92"/>
  <c r="E454" i="92"/>
  <c r="F454" i="92"/>
  <c r="M454" i="92"/>
  <c r="N454" i="92"/>
  <c r="E455" i="92"/>
  <c r="F455" i="92"/>
  <c r="M455" i="92"/>
  <c r="N455" i="92"/>
  <c r="E456" i="92"/>
  <c r="F456" i="92"/>
  <c r="M456" i="92"/>
  <c r="N456" i="92"/>
  <c r="E457" i="92"/>
  <c r="F457" i="92"/>
  <c r="M457" i="92"/>
  <c r="N457" i="92"/>
  <c r="E458" i="92"/>
  <c r="F458" i="92"/>
  <c r="M458" i="92"/>
  <c r="N458" i="92"/>
  <c r="E459" i="92"/>
  <c r="F459" i="92"/>
  <c r="M459" i="92"/>
  <c r="N459" i="92"/>
  <c r="E460" i="92"/>
  <c r="F460" i="92"/>
  <c r="M460" i="92"/>
  <c r="N460" i="92"/>
  <c r="E461" i="92"/>
  <c r="F461" i="92"/>
  <c r="M461" i="92"/>
  <c r="N461" i="92"/>
  <c r="E462" i="92"/>
  <c r="F462" i="92"/>
  <c r="M462" i="92"/>
  <c r="N462" i="92"/>
  <c r="E463" i="92"/>
  <c r="F463" i="92"/>
  <c r="M463" i="92"/>
  <c r="N463" i="92"/>
  <c r="E464" i="92"/>
  <c r="F464" i="92"/>
  <c r="M464" i="92"/>
  <c r="N464" i="92"/>
  <c r="E465" i="92"/>
  <c r="F465" i="92"/>
  <c r="M465" i="92"/>
  <c r="N465" i="92"/>
  <c r="E466" i="92"/>
  <c r="F466" i="92"/>
  <c r="M466" i="92"/>
  <c r="N466" i="92"/>
  <c r="E467" i="92"/>
  <c r="F467" i="92"/>
  <c r="M467" i="92"/>
  <c r="N467" i="92"/>
  <c r="E468" i="92"/>
  <c r="F468" i="92"/>
  <c r="M468" i="92"/>
  <c r="N468" i="92"/>
  <c r="E469" i="92"/>
  <c r="F469" i="92"/>
  <c r="M469" i="92"/>
  <c r="N469" i="92"/>
  <c r="E470" i="92"/>
  <c r="F470" i="92"/>
  <c r="M470" i="92"/>
  <c r="N470" i="92"/>
  <c r="E471" i="92"/>
  <c r="F471" i="92"/>
  <c r="M471" i="92"/>
  <c r="N471" i="92"/>
  <c r="E472" i="92"/>
  <c r="F472" i="92"/>
  <c r="M472" i="92"/>
  <c r="N472" i="92"/>
  <c r="E473" i="92"/>
  <c r="F473" i="92"/>
  <c r="M473" i="92"/>
  <c r="N473" i="92"/>
  <c r="E474" i="92"/>
  <c r="F474" i="92"/>
  <c r="M474" i="92"/>
  <c r="N474" i="92"/>
  <c r="E475" i="92"/>
  <c r="F475" i="92"/>
  <c r="M475" i="92"/>
  <c r="N475" i="92"/>
  <c r="E476" i="92"/>
  <c r="F476" i="92"/>
  <c r="M476" i="92"/>
  <c r="N476" i="92"/>
  <c r="E477" i="92"/>
  <c r="F477" i="92"/>
  <c r="M477" i="92"/>
  <c r="N477" i="92"/>
  <c r="E478" i="92"/>
  <c r="F478" i="92"/>
  <c r="M478" i="92"/>
  <c r="N478" i="92"/>
  <c r="E479" i="92"/>
  <c r="F479" i="92"/>
  <c r="M479" i="92"/>
  <c r="N479" i="92"/>
  <c r="E480" i="92"/>
  <c r="F480" i="92"/>
  <c r="M480" i="92"/>
  <c r="N480" i="92"/>
  <c r="E481" i="92"/>
  <c r="F481" i="92"/>
  <c r="M481" i="92"/>
  <c r="N481" i="92"/>
  <c r="E482" i="92"/>
  <c r="F482" i="92"/>
  <c r="M482" i="92"/>
  <c r="N482" i="92"/>
  <c r="E483" i="92"/>
  <c r="F483" i="92"/>
  <c r="M483" i="92"/>
  <c r="N483" i="92"/>
  <c r="E484" i="92"/>
  <c r="F484" i="92"/>
  <c r="M484" i="92"/>
  <c r="N484" i="92"/>
  <c r="E485" i="92"/>
  <c r="F485" i="92"/>
  <c r="M485" i="92"/>
  <c r="N485" i="92"/>
  <c r="E486" i="92"/>
  <c r="F486" i="92"/>
  <c r="M486" i="92"/>
  <c r="N486" i="92"/>
  <c r="E487" i="92"/>
  <c r="F487" i="92"/>
  <c r="M487" i="92"/>
  <c r="N487" i="92"/>
  <c r="E488" i="92"/>
  <c r="F488" i="92"/>
  <c r="M488" i="92"/>
  <c r="N488" i="92"/>
  <c r="E489" i="92"/>
  <c r="F489" i="92"/>
  <c r="M489" i="92"/>
  <c r="N489" i="92"/>
  <c r="E490" i="92"/>
  <c r="F490" i="92"/>
  <c r="M490" i="92"/>
  <c r="N490" i="92"/>
  <c r="E491" i="92"/>
  <c r="F491" i="92"/>
  <c r="M491" i="92"/>
  <c r="N491" i="92"/>
  <c r="E492" i="92"/>
  <c r="F492" i="92"/>
  <c r="M492" i="92"/>
  <c r="N492" i="92"/>
  <c r="E493" i="92"/>
  <c r="F493" i="92"/>
  <c r="M493" i="92"/>
  <c r="N493" i="92"/>
  <c r="E494" i="92"/>
  <c r="F494" i="92"/>
  <c r="M494" i="92"/>
  <c r="N494" i="92"/>
  <c r="E495" i="92"/>
  <c r="F495" i="92"/>
  <c r="M495" i="92"/>
  <c r="N495" i="92"/>
  <c r="E496" i="92"/>
  <c r="F496" i="92"/>
  <c r="M496" i="92"/>
  <c r="N496" i="92"/>
  <c r="E497" i="92"/>
  <c r="F497" i="92"/>
  <c r="M497" i="92"/>
  <c r="N497" i="92"/>
  <c r="E498" i="92"/>
  <c r="F498" i="92"/>
  <c r="M498" i="92"/>
  <c r="N498" i="92"/>
  <c r="E499" i="92"/>
  <c r="F499" i="92"/>
  <c r="M499" i="92"/>
  <c r="N499" i="92"/>
  <c r="E500" i="92"/>
  <c r="F500" i="92"/>
  <c r="M500" i="92"/>
  <c r="N500" i="92"/>
  <c r="E501" i="92"/>
  <c r="F501" i="92"/>
  <c r="M501" i="92"/>
  <c r="N501" i="92"/>
  <c r="E502" i="92"/>
  <c r="F502" i="92"/>
  <c r="M502" i="92"/>
  <c r="N502" i="92"/>
  <c r="E503" i="92"/>
  <c r="F503" i="92"/>
  <c r="M503" i="92"/>
  <c r="N503" i="92"/>
  <c r="E504" i="92"/>
  <c r="F504" i="92"/>
  <c r="M504" i="92"/>
  <c r="N504" i="92"/>
  <c r="E505" i="92"/>
  <c r="F505" i="92"/>
  <c r="M505" i="92"/>
  <c r="N505" i="92"/>
  <c r="E506" i="92"/>
  <c r="F506" i="92"/>
  <c r="M506" i="92"/>
  <c r="N506" i="92"/>
  <c r="E507" i="92"/>
  <c r="F507" i="92"/>
  <c r="M507" i="92"/>
  <c r="N507" i="92"/>
  <c r="E508" i="92"/>
  <c r="F508" i="92"/>
  <c r="M508" i="92"/>
  <c r="N508" i="92"/>
  <c r="E509" i="92"/>
  <c r="F509" i="92"/>
  <c r="M509" i="92"/>
  <c r="N509" i="92"/>
  <c r="E510" i="92"/>
  <c r="F510" i="92"/>
  <c r="M510" i="92"/>
  <c r="N510" i="92"/>
  <c r="E511" i="92"/>
  <c r="F511" i="92"/>
  <c r="M511" i="92"/>
  <c r="N511" i="92"/>
  <c r="E512" i="92"/>
  <c r="F512" i="92"/>
  <c r="M512" i="92"/>
  <c r="N512" i="92"/>
  <c r="E513" i="92"/>
  <c r="F513" i="92"/>
  <c r="M513" i="92"/>
  <c r="N513" i="92"/>
  <c r="E514" i="92"/>
  <c r="F514" i="92"/>
  <c r="M514" i="92"/>
  <c r="N514" i="92"/>
  <c r="E515" i="92"/>
  <c r="F515" i="92"/>
  <c r="M515" i="92"/>
  <c r="N515" i="92"/>
  <c r="E516" i="92"/>
  <c r="F516" i="92"/>
  <c r="M516" i="92"/>
  <c r="N516" i="92"/>
  <c r="E517" i="92"/>
  <c r="F517" i="92"/>
  <c r="M517" i="92"/>
  <c r="N517" i="92"/>
  <c r="E518" i="92"/>
  <c r="F518" i="92"/>
  <c r="M518" i="92"/>
  <c r="N518" i="92"/>
  <c r="E519" i="92"/>
  <c r="F519" i="92"/>
  <c r="M519" i="92"/>
  <c r="N519" i="92"/>
  <c r="E520" i="92"/>
  <c r="F520" i="92"/>
  <c r="M520" i="92"/>
  <c r="N520" i="92"/>
  <c r="E521" i="92"/>
  <c r="F521" i="92"/>
  <c r="M521" i="92"/>
  <c r="N521" i="92"/>
  <c r="E522" i="92"/>
  <c r="F522" i="92"/>
  <c r="M522" i="92"/>
  <c r="N522" i="92"/>
  <c r="E523" i="92"/>
  <c r="F523" i="92"/>
  <c r="M523" i="92"/>
  <c r="N523" i="92"/>
  <c r="E524" i="92"/>
  <c r="F524" i="92"/>
  <c r="M524" i="92"/>
  <c r="N524" i="92"/>
  <c r="E525" i="92"/>
  <c r="F525" i="92"/>
  <c r="M525" i="92"/>
  <c r="N525" i="92"/>
  <c r="E526" i="92"/>
  <c r="F526" i="92"/>
  <c r="M526" i="92"/>
  <c r="N526" i="92"/>
  <c r="E527" i="92"/>
  <c r="F527" i="92"/>
  <c r="M527" i="92"/>
  <c r="N527" i="92"/>
  <c r="E528" i="92"/>
  <c r="F528" i="92"/>
  <c r="M528" i="92"/>
  <c r="N528" i="92"/>
  <c r="E529" i="92"/>
  <c r="F529" i="92"/>
  <c r="M529" i="92"/>
  <c r="N529" i="92"/>
  <c r="E530" i="92"/>
  <c r="F530" i="92"/>
  <c r="M530" i="92"/>
  <c r="N530" i="92"/>
  <c r="E531" i="92"/>
  <c r="F531" i="92"/>
  <c r="M531" i="92"/>
  <c r="N531" i="92"/>
  <c r="E532" i="92"/>
  <c r="F532" i="92"/>
  <c r="M532" i="92"/>
  <c r="N532" i="92"/>
  <c r="E533" i="92"/>
  <c r="F533" i="92"/>
  <c r="M533" i="92"/>
  <c r="N533" i="92"/>
  <c r="E534" i="92"/>
  <c r="F534" i="92"/>
  <c r="M534" i="92"/>
  <c r="N534" i="92"/>
  <c r="E535" i="92"/>
  <c r="F535" i="92"/>
  <c r="M535" i="92"/>
  <c r="N535" i="92"/>
  <c r="E536" i="92"/>
  <c r="F536" i="92"/>
  <c r="M536" i="92"/>
  <c r="N536" i="92"/>
  <c r="E537" i="92"/>
  <c r="F537" i="92"/>
  <c r="M537" i="92"/>
  <c r="N537" i="92"/>
  <c r="E538" i="92"/>
  <c r="F538" i="92"/>
  <c r="M538" i="92"/>
  <c r="N538" i="92"/>
  <c r="E539" i="92"/>
  <c r="F539" i="92"/>
  <c r="M539" i="92"/>
  <c r="N539" i="92"/>
  <c r="E540" i="92"/>
  <c r="F540" i="92"/>
  <c r="M540" i="92"/>
  <c r="N540" i="92"/>
  <c r="E541" i="92"/>
  <c r="F541" i="92"/>
  <c r="M541" i="92"/>
  <c r="N541" i="92"/>
  <c r="E542" i="92"/>
  <c r="F542" i="92"/>
  <c r="M542" i="92"/>
  <c r="N542" i="92"/>
  <c r="E543" i="92"/>
  <c r="F543" i="92"/>
  <c r="M543" i="92"/>
  <c r="N543" i="92"/>
  <c r="E544" i="92"/>
  <c r="F544" i="92"/>
  <c r="M544" i="92"/>
  <c r="N544" i="92"/>
  <c r="E545" i="92"/>
  <c r="F545" i="92"/>
  <c r="M545" i="92"/>
  <c r="N545" i="92"/>
  <c r="E546" i="92"/>
  <c r="F546" i="92"/>
  <c r="M546" i="92"/>
  <c r="N546" i="92"/>
  <c r="E547" i="92"/>
  <c r="F547" i="92"/>
  <c r="M547" i="92"/>
  <c r="N547" i="92"/>
  <c r="E548" i="92"/>
  <c r="F548" i="92"/>
  <c r="M548" i="92"/>
  <c r="N548" i="92"/>
  <c r="E549" i="92"/>
  <c r="F549" i="92"/>
  <c r="M549" i="92"/>
  <c r="N549" i="92"/>
  <c r="E550" i="92"/>
  <c r="F550" i="92"/>
  <c r="M550" i="92"/>
  <c r="N550" i="92"/>
  <c r="E551" i="92"/>
  <c r="F551" i="92"/>
  <c r="M551" i="92"/>
  <c r="N551" i="92"/>
  <c r="E552" i="92"/>
  <c r="F552" i="92"/>
  <c r="M552" i="92"/>
  <c r="N552" i="92"/>
  <c r="E553" i="92"/>
  <c r="F553" i="92"/>
  <c r="M553" i="92"/>
  <c r="N553" i="92"/>
  <c r="E554" i="92"/>
  <c r="F554" i="92"/>
  <c r="M554" i="92"/>
  <c r="N554" i="92"/>
  <c r="E555" i="92"/>
  <c r="F555" i="92"/>
  <c r="M555" i="92"/>
  <c r="N555" i="92"/>
  <c r="E556" i="92"/>
  <c r="F556" i="92"/>
  <c r="M556" i="92"/>
  <c r="N556" i="92"/>
  <c r="E557" i="92"/>
  <c r="F557" i="92"/>
  <c r="M557" i="92"/>
  <c r="N557" i="92"/>
  <c r="E558" i="92"/>
  <c r="F558" i="92"/>
  <c r="M558" i="92"/>
  <c r="N558" i="92"/>
  <c r="E559" i="92"/>
  <c r="F559" i="92"/>
  <c r="M559" i="92"/>
  <c r="N559" i="92"/>
  <c r="E560" i="92"/>
  <c r="F560" i="92"/>
  <c r="M560" i="92"/>
  <c r="N560" i="92"/>
  <c r="E561" i="92"/>
  <c r="F561" i="92"/>
  <c r="M561" i="92"/>
  <c r="N561" i="92"/>
  <c r="E562" i="92"/>
  <c r="F562" i="92"/>
  <c r="M562" i="92"/>
  <c r="N562" i="92"/>
  <c r="E563" i="92"/>
  <c r="F563" i="92"/>
  <c r="M563" i="92"/>
  <c r="N563" i="92"/>
  <c r="E564" i="92"/>
  <c r="F564" i="92"/>
  <c r="M564" i="92"/>
  <c r="N564" i="92"/>
  <c r="E565" i="92"/>
  <c r="F565" i="92"/>
  <c r="M565" i="92"/>
  <c r="N565" i="92"/>
  <c r="E566" i="92"/>
  <c r="F566" i="92"/>
  <c r="M566" i="92"/>
  <c r="N566" i="92"/>
  <c r="E567" i="92"/>
  <c r="F567" i="92"/>
  <c r="M567" i="92"/>
  <c r="N567" i="92"/>
  <c r="E568" i="92"/>
  <c r="F568" i="92"/>
  <c r="M568" i="92"/>
  <c r="N568" i="92"/>
  <c r="E569" i="92"/>
  <c r="F569" i="92"/>
  <c r="M569" i="92"/>
  <c r="N569" i="92"/>
  <c r="E570" i="92"/>
  <c r="F570" i="92"/>
  <c r="M570" i="92"/>
  <c r="N570" i="92"/>
  <c r="E571" i="92"/>
  <c r="F571" i="92"/>
  <c r="M571" i="92"/>
  <c r="N571" i="92"/>
  <c r="E572" i="92"/>
  <c r="F572" i="92"/>
  <c r="M572" i="92"/>
  <c r="N572" i="92"/>
  <c r="E573" i="92"/>
  <c r="F573" i="92"/>
  <c r="M573" i="92"/>
  <c r="N573" i="92"/>
  <c r="E574" i="92"/>
  <c r="F574" i="92"/>
  <c r="M574" i="92"/>
  <c r="N574" i="92"/>
  <c r="E575" i="92"/>
  <c r="F575" i="92"/>
  <c r="M575" i="92"/>
  <c r="N575" i="92"/>
  <c r="E576" i="92"/>
  <c r="F576" i="92"/>
  <c r="M576" i="92"/>
  <c r="N576" i="92"/>
  <c r="E577" i="92"/>
  <c r="F577" i="92"/>
  <c r="M577" i="92"/>
  <c r="N577" i="92"/>
  <c r="E578" i="92"/>
  <c r="F578" i="92"/>
  <c r="M578" i="92"/>
  <c r="N578" i="92"/>
  <c r="E579" i="92"/>
  <c r="F579" i="92"/>
  <c r="M579" i="92"/>
  <c r="N579" i="92"/>
  <c r="E580" i="92"/>
  <c r="F580" i="92"/>
  <c r="M580" i="92"/>
  <c r="N580" i="92"/>
  <c r="E581" i="92"/>
  <c r="F581" i="92"/>
  <c r="M581" i="92"/>
  <c r="N581" i="92"/>
  <c r="E582" i="92"/>
  <c r="F582" i="92"/>
  <c r="M582" i="92"/>
  <c r="N582" i="92"/>
  <c r="E583" i="92"/>
  <c r="F583" i="92"/>
  <c r="M583" i="92"/>
  <c r="N583" i="92"/>
  <c r="E584" i="92"/>
  <c r="F584" i="92"/>
  <c r="M584" i="92"/>
  <c r="N584" i="92"/>
  <c r="E585" i="92"/>
  <c r="F585" i="92"/>
  <c r="M585" i="92"/>
  <c r="N585" i="92"/>
  <c r="E586" i="92"/>
  <c r="F586" i="92"/>
  <c r="M586" i="92"/>
  <c r="N586" i="92"/>
  <c r="E587" i="92"/>
  <c r="F587" i="92"/>
  <c r="M587" i="92"/>
  <c r="N587" i="92"/>
  <c r="E588" i="92"/>
  <c r="F588" i="92"/>
  <c r="M588" i="92"/>
  <c r="N588" i="92"/>
  <c r="E589" i="92"/>
  <c r="F589" i="92"/>
  <c r="M589" i="92"/>
  <c r="N589" i="92"/>
  <c r="E590" i="92"/>
  <c r="F590" i="92"/>
  <c r="M590" i="92"/>
  <c r="N590" i="92"/>
  <c r="E591" i="92"/>
  <c r="F591" i="92"/>
  <c r="M591" i="92"/>
  <c r="N591" i="92"/>
  <c r="E592" i="92"/>
  <c r="F592" i="92"/>
  <c r="M592" i="92"/>
  <c r="N592" i="92"/>
  <c r="E593" i="92"/>
  <c r="F593" i="92"/>
  <c r="M593" i="92"/>
  <c r="N593" i="92"/>
  <c r="E594" i="92"/>
  <c r="F594" i="92"/>
  <c r="M594" i="92"/>
  <c r="N594" i="92"/>
  <c r="E595" i="92"/>
  <c r="F595" i="92"/>
  <c r="M595" i="92"/>
  <c r="N595" i="92"/>
  <c r="E596" i="92"/>
  <c r="F596" i="92"/>
  <c r="M596" i="92"/>
  <c r="N596" i="92"/>
  <c r="E597" i="92"/>
  <c r="F597" i="92"/>
  <c r="M597" i="92"/>
  <c r="N597" i="92"/>
  <c r="E598" i="92"/>
  <c r="F598" i="92"/>
  <c r="M598" i="92"/>
  <c r="N598" i="92"/>
  <c r="E599" i="92"/>
  <c r="F599" i="92"/>
  <c r="M599" i="92"/>
  <c r="N599" i="92"/>
  <c r="E600" i="92"/>
  <c r="F600" i="92"/>
  <c r="M600" i="92"/>
  <c r="N600" i="92"/>
  <c r="E601" i="92"/>
  <c r="F601" i="92"/>
  <c r="M601" i="92"/>
  <c r="N601" i="92"/>
  <c r="E602" i="92"/>
  <c r="F602" i="92"/>
  <c r="M602" i="92"/>
  <c r="N602" i="92"/>
  <c r="E603" i="92"/>
  <c r="F603" i="92"/>
  <c r="M603" i="92"/>
  <c r="N603" i="92"/>
  <c r="E604" i="92"/>
  <c r="F604" i="92"/>
  <c r="M604" i="92"/>
  <c r="N604" i="92"/>
  <c r="E605" i="92"/>
  <c r="F605" i="92"/>
  <c r="M605" i="92"/>
  <c r="N605" i="92"/>
  <c r="E606" i="92"/>
  <c r="F606" i="92"/>
  <c r="M606" i="92"/>
  <c r="N606" i="92"/>
  <c r="E607" i="92"/>
  <c r="F607" i="92"/>
  <c r="M607" i="92"/>
  <c r="N607" i="92"/>
  <c r="E608" i="92"/>
  <c r="F608" i="92"/>
  <c r="M608" i="92"/>
  <c r="N608" i="92"/>
  <c r="E609" i="92"/>
  <c r="F609" i="92"/>
  <c r="M609" i="92"/>
  <c r="N609" i="92"/>
  <c r="E610" i="92"/>
  <c r="F610" i="92"/>
  <c r="M610" i="92"/>
  <c r="N610" i="92"/>
  <c r="E611" i="92"/>
  <c r="F611" i="92"/>
  <c r="M611" i="92"/>
  <c r="N611" i="92"/>
  <c r="E612" i="92"/>
  <c r="F612" i="92"/>
  <c r="M612" i="92"/>
  <c r="N612" i="92"/>
  <c r="E613" i="92"/>
  <c r="F613" i="92"/>
  <c r="M613" i="92"/>
  <c r="N613" i="92"/>
  <c r="E614" i="92"/>
  <c r="F614" i="92"/>
  <c r="M614" i="92"/>
  <c r="N614" i="92"/>
  <c r="E615" i="92"/>
  <c r="F615" i="92"/>
  <c r="M615" i="92"/>
  <c r="N615" i="92"/>
  <c r="E616" i="92"/>
  <c r="F616" i="92"/>
  <c r="M616" i="92"/>
  <c r="N616" i="92"/>
  <c r="E617" i="92"/>
  <c r="F617" i="92"/>
  <c r="M617" i="92"/>
  <c r="N617" i="92"/>
  <c r="E618" i="92"/>
  <c r="F618" i="92"/>
  <c r="M618" i="92"/>
  <c r="N618" i="92"/>
  <c r="E619" i="92"/>
  <c r="F619" i="92"/>
  <c r="M619" i="92"/>
  <c r="N619" i="92"/>
  <c r="E620" i="92"/>
  <c r="F620" i="92"/>
  <c r="M620" i="92"/>
  <c r="N620" i="92"/>
  <c r="E621" i="92"/>
  <c r="F621" i="92"/>
  <c r="M621" i="92"/>
  <c r="N621" i="92"/>
  <c r="E622" i="92"/>
  <c r="F622" i="92"/>
  <c r="M622" i="92"/>
  <c r="N622" i="92"/>
  <c r="E623" i="92"/>
  <c r="F623" i="92"/>
  <c r="M623" i="92"/>
  <c r="N623" i="92"/>
  <c r="E624" i="92"/>
  <c r="F624" i="92"/>
  <c r="M624" i="92"/>
  <c r="N624" i="92"/>
  <c r="E625" i="92"/>
  <c r="F625" i="92"/>
  <c r="M625" i="92"/>
  <c r="N625" i="92"/>
  <c r="E626" i="92"/>
  <c r="F626" i="92"/>
  <c r="M626" i="92"/>
  <c r="N626" i="92"/>
  <c r="E627" i="92"/>
  <c r="F627" i="92"/>
  <c r="M627" i="92"/>
  <c r="N627" i="92"/>
  <c r="E628" i="92"/>
  <c r="F628" i="92"/>
  <c r="M628" i="92"/>
  <c r="N628" i="92"/>
  <c r="E629" i="92"/>
  <c r="F629" i="92"/>
  <c r="M629" i="92"/>
  <c r="N629" i="92"/>
  <c r="E630" i="92"/>
  <c r="F630" i="92"/>
  <c r="M630" i="92"/>
  <c r="N630" i="92"/>
  <c r="E631" i="92"/>
  <c r="F631" i="92"/>
  <c r="M631" i="92"/>
  <c r="N631" i="92"/>
  <c r="E632" i="92"/>
  <c r="F632" i="92"/>
  <c r="M632" i="92"/>
  <c r="N632" i="92"/>
  <c r="E633" i="92"/>
  <c r="F633" i="92"/>
  <c r="M633" i="92"/>
  <c r="N633" i="92"/>
  <c r="E634" i="92"/>
  <c r="F634" i="92"/>
  <c r="M634" i="92"/>
  <c r="N634" i="92"/>
  <c r="E635" i="92"/>
  <c r="F635" i="92"/>
  <c r="M635" i="92"/>
  <c r="N635" i="92"/>
  <c r="E636" i="92"/>
  <c r="F636" i="92"/>
  <c r="M636" i="92"/>
  <c r="N636" i="92"/>
  <c r="E637" i="92"/>
  <c r="F637" i="92"/>
  <c r="M637" i="92"/>
  <c r="N637" i="92"/>
  <c r="E638" i="92"/>
  <c r="F638" i="92"/>
  <c r="M638" i="92"/>
  <c r="N638" i="92"/>
  <c r="E639" i="92"/>
  <c r="F639" i="92"/>
  <c r="M639" i="92"/>
  <c r="N639" i="92"/>
  <c r="E640" i="92"/>
  <c r="F640" i="92"/>
  <c r="M640" i="92"/>
  <c r="N640" i="92"/>
  <c r="E641" i="92"/>
  <c r="F641" i="92"/>
  <c r="M641" i="92"/>
  <c r="N641" i="92"/>
  <c r="E642" i="92"/>
  <c r="F642" i="92"/>
  <c r="M642" i="92"/>
  <c r="N642" i="92"/>
  <c r="E643" i="92"/>
  <c r="F643" i="92"/>
  <c r="M643" i="92"/>
  <c r="N643" i="92"/>
  <c r="E644" i="92"/>
  <c r="F644" i="92"/>
  <c r="M644" i="92"/>
  <c r="N644" i="92"/>
  <c r="E645" i="92"/>
  <c r="F645" i="92"/>
  <c r="M645" i="92"/>
  <c r="N645" i="92"/>
  <c r="E646" i="92"/>
  <c r="F646" i="92"/>
  <c r="M646" i="92"/>
  <c r="N646" i="92"/>
  <c r="E647" i="92"/>
  <c r="F647" i="92"/>
  <c r="M647" i="92"/>
  <c r="N647" i="92"/>
  <c r="E648" i="92"/>
  <c r="F648" i="92"/>
  <c r="M648" i="92"/>
  <c r="N648" i="92"/>
  <c r="E649" i="92"/>
  <c r="F649" i="92"/>
  <c r="M649" i="92"/>
  <c r="N649" i="92"/>
  <c r="E650" i="92"/>
  <c r="F650" i="92"/>
  <c r="M650" i="92"/>
  <c r="N650" i="92"/>
  <c r="E651" i="92"/>
  <c r="F651" i="92"/>
  <c r="M651" i="92"/>
  <c r="N651" i="92"/>
  <c r="E652" i="92"/>
  <c r="F652" i="92"/>
  <c r="M652" i="92"/>
  <c r="N652" i="92"/>
  <c r="E653" i="92"/>
  <c r="F653" i="92"/>
  <c r="M653" i="92"/>
  <c r="N653" i="92"/>
  <c r="E654" i="92"/>
  <c r="F654" i="92"/>
  <c r="M654" i="92"/>
  <c r="N654" i="92"/>
  <c r="E655" i="92"/>
  <c r="F655" i="92"/>
  <c r="M655" i="92"/>
  <c r="N655" i="92"/>
  <c r="E656" i="92"/>
  <c r="F656" i="92"/>
  <c r="M656" i="92"/>
  <c r="N656" i="92"/>
  <c r="E657" i="92"/>
  <c r="F657" i="92"/>
  <c r="M657" i="92"/>
  <c r="N657" i="92"/>
  <c r="E658" i="92"/>
  <c r="F658" i="92"/>
  <c r="M658" i="92"/>
  <c r="N658" i="92"/>
  <c r="E659" i="92"/>
  <c r="F659" i="92"/>
  <c r="M659" i="92"/>
  <c r="N659" i="92"/>
  <c r="E660" i="92"/>
  <c r="F660" i="92"/>
  <c r="M660" i="92"/>
  <c r="N660" i="92"/>
  <c r="E661" i="92"/>
  <c r="F661" i="92"/>
  <c r="M661" i="92"/>
  <c r="N661" i="92"/>
  <c r="E662" i="92"/>
  <c r="F662" i="92"/>
  <c r="M662" i="92"/>
  <c r="N662" i="92"/>
  <c r="E663" i="92"/>
  <c r="F663" i="92"/>
  <c r="M663" i="92"/>
  <c r="N663" i="92"/>
  <c r="E664" i="92"/>
  <c r="F664" i="92"/>
  <c r="M664" i="92"/>
  <c r="N664" i="92"/>
  <c r="E665" i="92"/>
  <c r="F665" i="92"/>
  <c r="M665" i="92"/>
  <c r="N665" i="92"/>
  <c r="E666" i="92"/>
  <c r="F666" i="92"/>
  <c r="M666" i="92"/>
  <c r="N666" i="92"/>
  <c r="E667" i="92"/>
  <c r="F667" i="92"/>
  <c r="M667" i="92"/>
  <c r="N667" i="92"/>
  <c r="E668" i="92"/>
  <c r="F668" i="92"/>
  <c r="M668" i="92"/>
  <c r="N668" i="92"/>
  <c r="E669" i="92"/>
  <c r="F669" i="92"/>
  <c r="M669" i="92"/>
  <c r="N669" i="92"/>
  <c r="E670" i="92"/>
  <c r="F670" i="92"/>
  <c r="M670" i="92"/>
  <c r="N670" i="92"/>
  <c r="E671" i="92"/>
  <c r="F671" i="92"/>
  <c r="M671" i="92"/>
  <c r="N671" i="92"/>
  <c r="E672" i="92"/>
  <c r="F672" i="92"/>
  <c r="M672" i="92"/>
  <c r="N672" i="92"/>
  <c r="E673" i="92"/>
  <c r="F673" i="92"/>
  <c r="M673" i="92"/>
  <c r="N673" i="92"/>
  <c r="E674" i="92"/>
  <c r="F674" i="92"/>
  <c r="M674" i="92"/>
  <c r="N674" i="92"/>
  <c r="E675" i="92"/>
  <c r="F675" i="92"/>
  <c r="M675" i="92"/>
  <c r="N675" i="92"/>
  <c r="E676" i="92"/>
  <c r="F676" i="92"/>
  <c r="M676" i="92"/>
  <c r="N676" i="92"/>
  <c r="E677" i="92"/>
  <c r="F677" i="92"/>
  <c r="M677" i="92"/>
  <c r="N677" i="92"/>
  <c r="E678" i="92"/>
  <c r="F678" i="92"/>
  <c r="M678" i="92"/>
  <c r="N678" i="92"/>
  <c r="E679" i="92"/>
  <c r="F679" i="92"/>
  <c r="M679" i="92"/>
  <c r="N679" i="92"/>
  <c r="E680" i="92"/>
  <c r="F680" i="92"/>
  <c r="M680" i="92"/>
  <c r="N680" i="92"/>
  <c r="E681" i="92"/>
  <c r="F681" i="92"/>
  <c r="M681" i="92"/>
  <c r="N681" i="92"/>
  <c r="E682" i="92"/>
  <c r="F682" i="92"/>
  <c r="M682" i="92"/>
  <c r="N682" i="92"/>
  <c r="E683" i="92"/>
  <c r="F683" i="92"/>
  <c r="M683" i="92"/>
  <c r="N683" i="92"/>
  <c r="E684" i="92"/>
  <c r="F684" i="92"/>
  <c r="M684" i="92"/>
  <c r="N684" i="92"/>
  <c r="E685" i="92"/>
  <c r="F685" i="92"/>
  <c r="M685" i="92"/>
  <c r="N685" i="92"/>
  <c r="E686" i="92"/>
  <c r="F686" i="92"/>
  <c r="M686" i="92"/>
  <c r="N686" i="92"/>
  <c r="E687" i="92"/>
  <c r="F687" i="92"/>
  <c r="M687" i="92"/>
  <c r="N687" i="92"/>
  <c r="E688" i="92"/>
  <c r="F688" i="92"/>
  <c r="M688" i="92"/>
  <c r="N688" i="92"/>
  <c r="E689" i="92"/>
  <c r="F689" i="92"/>
  <c r="M689" i="92"/>
  <c r="N689" i="92"/>
  <c r="E690" i="92"/>
  <c r="F690" i="92"/>
  <c r="M690" i="92"/>
  <c r="N690" i="92"/>
  <c r="E691" i="92"/>
  <c r="F691" i="92"/>
  <c r="M691" i="92"/>
  <c r="N691" i="92"/>
  <c r="E692" i="92"/>
  <c r="F692" i="92"/>
  <c r="M692" i="92"/>
  <c r="N692" i="92"/>
  <c r="E693" i="92"/>
  <c r="F693" i="92"/>
  <c r="M693" i="92"/>
  <c r="N693" i="92"/>
  <c r="E694" i="92"/>
  <c r="F694" i="92"/>
  <c r="M694" i="92"/>
  <c r="N694" i="92"/>
  <c r="E695" i="92"/>
  <c r="F695" i="92"/>
  <c r="M695" i="92"/>
  <c r="N695" i="92"/>
  <c r="E696" i="92"/>
  <c r="F696" i="92"/>
  <c r="M696" i="92"/>
  <c r="N696" i="92"/>
  <c r="E697" i="92"/>
  <c r="F697" i="92"/>
  <c r="M697" i="92"/>
  <c r="N697" i="92"/>
  <c r="E698" i="92"/>
  <c r="F698" i="92"/>
  <c r="M698" i="92"/>
  <c r="N698" i="92"/>
  <c r="E699" i="92"/>
  <c r="F699" i="92"/>
  <c r="M699" i="92"/>
  <c r="N699" i="92"/>
  <c r="E700" i="92"/>
  <c r="F700" i="92"/>
  <c r="M700" i="92"/>
  <c r="N700" i="92"/>
  <c r="E701" i="92"/>
  <c r="F701" i="92"/>
  <c r="M701" i="92"/>
  <c r="N701" i="92"/>
  <c r="E702" i="92"/>
  <c r="F702" i="92"/>
  <c r="M702" i="92"/>
  <c r="N702" i="92"/>
  <c r="E703" i="92"/>
  <c r="F703" i="92"/>
  <c r="M703" i="92"/>
  <c r="N703" i="92"/>
  <c r="E704" i="92"/>
  <c r="F704" i="92"/>
  <c r="M704" i="92"/>
  <c r="N704" i="92"/>
  <c r="E705" i="92"/>
  <c r="F705" i="92"/>
  <c r="M705" i="92"/>
  <c r="N705" i="92"/>
  <c r="E706" i="92"/>
  <c r="F706" i="92"/>
  <c r="M706" i="92"/>
  <c r="N706" i="92"/>
  <c r="E707" i="92"/>
  <c r="F707" i="92"/>
  <c r="M707" i="92"/>
  <c r="N707" i="92"/>
  <c r="E708" i="92"/>
  <c r="F708" i="92"/>
  <c r="M708" i="92"/>
  <c r="N708" i="92"/>
  <c r="E709" i="92"/>
  <c r="F709" i="92"/>
  <c r="M709" i="92"/>
  <c r="N709" i="92"/>
  <c r="E710" i="92"/>
  <c r="F710" i="92"/>
  <c r="M710" i="92"/>
  <c r="N710" i="92"/>
  <c r="E711" i="92"/>
  <c r="F711" i="92"/>
  <c r="M711" i="92"/>
  <c r="N711" i="92"/>
  <c r="E712" i="92"/>
  <c r="F712" i="92"/>
  <c r="M712" i="92"/>
  <c r="N712" i="92"/>
  <c r="E713" i="92"/>
  <c r="F713" i="92"/>
  <c r="M713" i="92"/>
  <c r="N713" i="92"/>
  <c r="E714" i="92"/>
  <c r="F714" i="92"/>
  <c r="M714" i="92"/>
  <c r="N714" i="92"/>
  <c r="E715" i="92"/>
  <c r="F715" i="92"/>
  <c r="M715" i="92"/>
  <c r="N715" i="92"/>
  <c r="E716" i="92"/>
  <c r="F716" i="92"/>
  <c r="M716" i="92"/>
  <c r="N716" i="92"/>
  <c r="E717" i="92"/>
  <c r="F717" i="92"/>
  <c r="M717" i="92"/>
  <c r="N717" i="92"/>
  <c r="E718" i="92"/>
  <c r="F718" i="92"/>
  <c r="M718" i="92"/>
  <c r="N718" i="92"/>
  <c r="E719" i="92"/>
  <c r="F719" i="92"/>
  <c r="M719" i="92"/>
  <c r="N719" i="92"/>
  <c r="E720" i="92"/>
  <c r="F720" i="92"/>
  <c r="M720" i="92"/>
  <c r="N720" i="92"/>
  <c r="E721" i="92"/>
  <c r="F721" i="92"/>
  <c r="M721" i="92"/>
  <c r="N721" i="92"/>
  <c r="E722" i="92"/>
  <c r="F722" i="92"/>
  <c r="M722" i="92"/>
  <c r="N722" i="92"/>
  <c r="E723" i="92"/>
  <c r="F723" i="92"/>
  <c r="M723" i="92"/>
  <c r="N723" i="92"/>
  <c r="E724" i="92"/>
  <c r="F724" i="92"/>
  <c r="M724" i="92"/>
  <c r="N724" i="92"/>
  <c r="E725" i="92"/>
  <c r="F725" i="92"/>
  <c r="M725" i="92"/>
  <c r="N725" i="92"/>
  <c r="E726" i="92"/>
  <c r="F726" i="92"/>
  <c r="M726" i="92"/>
  <c r="N726" i="92"/>
  <c r="E727" i="92"/>
  <c r="F727" i="92"/>
  <c r="M727" i="92"/>
  <c r="N727" i="92"/>
  <c r="E728" i="92"/>
  <c r="F728" i="92"/>
  <c r="M728" i="92"/>
  <c r="N728" i="92"/>
  <c r="E729" i="92"/>
  <c r="F729" i="92"/>
  <c r="M729" i="92"/>
  <c r="N729" i="92"/>
  <c r="E730" i="92"/>
  <c r="F730" i="92"/>
  <c r="M730" i="92"/>
  <c r="N730" i="92"/>
  <c r="E731" i="92"/>
  <c r="F731" i="92"/>
  <c r="M731" i="92"/>
  <c r="N731" i="92"/>
  <c r="E732" i="92"/>
  <c r="F732" i="92"/>
  <c r="M732" i="92"/>
  <c r="N732" i="92"/>
  <c r="E733" i="92"/>
  <c r="F733" i="92"/>
  <c r="M733" i="92"/>
  <c r="N733" i="92"/>
  <c r="E734" i="92"/>
  <c r="F734" i="92"/>
  <c r="M734" i="92"/>
  <c r="N734" i="92"/>
  <c r="E735" i="92"/>
  <c r="F735" i="92"/>
  <c r="M735" i="92"/>
  <c r="N735" i="92"/>
  <c r="E736" i="92"/>
  <c r="F736" i="92"/>
  <c r="M736" i="92"/>
  <c r="N736" i="92"/>
  <c r="E737" i="92"/>
  <c r="F737" i="92"/>
  <c r="M737" i="92"/>
  <c r="N737" i="92"/>
  <c r="E738" i="92"/>
  <c r="F738" i="92"/>
  <c r="M738" i="92"/>
  <c r="N738" i="92"/>
  <c r="E739" i="92"/>
  <c r="F739" i="92"/>
  <c r="M739" i="92"/>
  <c r="N739" i="92"/>
  <c r="E740" i="92"/>
  <c r="F740" i="92"/>
  <c r="M740" i="92"/>
  <c r="N740" i="92"/>
  <c r="E741" i="92"/>
  <c r="F741" i="92"/>
  <c r="M741" i="92"/>
  <c r="N741" i="92"/>
  <c r="E742" i="92"/>
  <c r="F742" i="92"/>
  <c r="M742" i="92"/>
  <c r="N742" i="92"/>
  <c r="E743" i="92"/>
  <c r="F743" i="92"/>
  <c r="M743" i="92"/>
  <c r="N743" i="92"/>
  <c r="E744" i="92"/>
  <c r="F744" i="92"/>
  <c r="M744" i="92"/>
  <c r="N744" i="92"/>
  <c r="E745" i="92"/>
  <c r="F745" i="92"/>
  <c r="M745" i="92"/>
  <c r="N745" i="92"/>
  <c r="E746" i="92"/>
  <c r="F746" i="92"/>
  <c r="M746" i="92"/>
  <c r="N746" i="92"/>
  <c r="E747" i="92"/>
  <c r="F747" i="92"/>
  <c r="M747" i="92"/>
  <c r="N747" i="92"/>
  <c r="E748" i="92"/>
  <c r="F748" i="92"/>
  <c r="M748" i="92"/>
  <c r="N748" i="92"/>
  <c r="E749" i="92"/>
  <c r="F749" i="92"/>
  <c r="M749" i="92"/>
  <c r="N749" i="92"/>
  <c r="E750" i="92"/>
  <c r="F750" i="92"/>
  <c r="M750" i="92"/>
  <c r="N750" i="92"/>
  <c r="E751" i="92"/>
  <c r="F751" i="92"/>
  <c r="M751" i="92"/>
  <c r="N751" i="92"/>
  <c r="E752" i="92"/>
  <c r="F752" i="92"/>
  <c r="M752" i="92"/>
  <c r="N752" i="92"/>
  <c r="E753" i="92"/>
  <c r="F753" i="92"/>
  <c r="M753" i="92"/>
  <c r="N753" i="92"/>
  <c r="E754" i="92"/>
  <c r="F754" i="92"/>
  <c r="M754" i="92"/>
  <c r="N754" i="92"/>
  <c r="E755" i="92"/>
  <c r="F755" i="92"/>
  <c r="M755" i="92"/>
  <c r="N755" i="92"/>
  <c r="E756" i="92"/>
  <c r="F756" i="92"/>
  <c r="M756" i="92"/>
  <c r="N756" i="92"/>
  <c r="E757" i="92"/>
  <c r="F757" i="92"/>
  <c r="M757" i="92"/>
  <c r="N757" i="92"/>
  <c r="E758" i="92"/>
  <c r="F758" i="92"/>
  <c r="M758" i="92"/>
  <c r="N758" i="92"/>
  <c r="E759" i="92"/>
  <c r="F759" i="92"/>
  <c r="M759" i="92"/>
  <c r="N759" i="92"/>
  <c r="E760" i="92"/>
  <c r="F760" i="92"/>
  <c r="M760" i="92"/>
  <c r="N760" i="92"/>
  <c r="E761" i="92"/>
  <c r="F761" i="92"/>
  <c r="M761" i="92"/>
  <c r="N761" i="92"/>
  <c r="E762" i="92"/>
  <c r="F762" i="92"/>
  <c r="M762" i="92"/>
  <c r="N762" i="92"/>
  <c r="E763" i="92"/>
  <c r="F763" i="92"/>
  <c r="M763" i="92"/>
  <c r="N763" i="92"/>
  <c r="E764" i="92"/>
  <c r="F764" i="92"/>
  <c r="M764" i="92"/>
  <c r="N764" i="92"/>
  <c r="E765" i="92"/>
  <c r="F765" i="92"/>
  <c r="M765" i="92"/>
  <c r="N765" i="92"/>
  <c r="E766" i="92"/>
  <c r="F766" i="92"/>
  <c r="M766" i="92"/>
  <c r="N766" i="92"/>
  <c r="E767" i="92"/>
  <c r="F767" i="92"/>
  <c r="M767" i="92"/>
  <c r="N767" i="92"/>
  <c r="E768" i="92"/>
  <c r="F768" i="92"/>
  <c r="N768" i="92"/>
  <c r="E769" i="92"/>
  <c r="F769" i="92"/>
  <c r="M769" i="92"/>
  <c r="N769" i="92"/>
  <c r="E770" i="92"/>
  <c r="F770" i="92"/>
  <c r="M770" i="92"/>
  <c r="N770" i="92"/>
  <c r="E771" i="92"/>
  <c r="F771" i="92"/>
  <c r="M771" i="92"/>
  <c r="N771" i="92"/>
  <c r="E772" i="92"/>
  <c r="F772" i="92"/>
  <c r="M772" i="92"/>
  <c r="N772" i="92"/>
  <c r="E773" i="92"/>
  <c r="F773" i="92"/>
  <c r="M773" i="92"/>
  <c r="N773" i="92"/>
  <c r="E774" i="92"/>
  <c r="F774" i="92"/>
  <c r="M774" i="92"/>
  <c r="N774" i="92"/>
  <c r="E775" i="92"/>
  <c r="F775" i="92"/>
  <c r="M775" i="92"/>
  <c r="N775" i="92"/>
  <c r="E776" i="92"/>
  <c r="F776" i="92"/>
  <c r="M776" i="92"/>
  <c r="N776" i="92"/>
  <c r="E777" i="92"/>
  <c r="F777" i="92"/>
  <c r="M777" i="92"/>
  <c r="N777" i="92"/>
  <c r="E778" i="92"/>
  <c r="F778" i="92"/>
  <c r="M778" i="92"/>
  <c r="N778" i="92"/>
  <c r="E779" i="92"/>
  <c r="F779" i="92"/>
  <c r="M779" i="92"/>
  <c r="N779" i="92"/>
  <c r="E780" i="92"/>
  <c r="F780" i="92"/>
  <c r="M780" i="92"/>
  <c r="N780" i="92"/>
  <c r="E781" i="92"/>
  <c r="F781" i="92"/>
  <c r="M781" i="92"/>
  <c r="N781" i="92"/>
  <c r="E782" i="92"/>
  <c r="F782" i="92"/>
  <c r="M782" i="92"/>
  <c r="N782" i="92"/>
  <c r="E783" i="92"/>
  <c r="F783" i="92"/>
  <c r="M783" i="92"/>
  <c r="N783" i="92"/>
  <c r="E784" i="92"/>
  <c r="F784" i="92"/>
  <c r="M784" i="92"/>
  <c r="N784" i="92"/>
  <c r="E785" i="92"/>
  <c r="F785" i="92"/>
  <c r="M785" i="92"/>
  <c r="N785" i="92"/>
  <c r="E786" i="92"/>
  <c r="F786" i="92"/>
  <c r="M786" i="92"/>
  <c r="N786" i="92"/>
  <c r="E787" i="92"/>
  <c r="F787" i="92"/>
  <c r="M787" i="92"/>
  <c r="N787" i="92"/>
  <c r="E788" i="92"/>
  <c r="F788" i="92"/>
  <c r="M788" i="92"/>
  <c r="N788" i="92"/>
  <c r="E789" i="92"/>
  <c r="F789" i="92"/>
  <c r="M789" i="92"/>
  <c r="N789" i="92"/>
  <c r="E790" i="92"/>
  <c r="F790" i="92"/>
  <c r="M790" i="92"/>
  <c r="N790" i="92"/>
  <c r="E791" i="92"/>
  <c r="F791" i="92"/>
  <c r="M791" i="92"/>
  <c r="N791" i="92"/>
  <c r="E792" i="92"/>
  <c r="F792" i="92"/>
  <c r="M792" i="92"/>
  <c r="N792" i="92"/>
  <c r="E793" i="92"/>
  <c r="F793" i="92"/>
  <c r="M793" i="92"/>
  <c r="N793" i="92"/>
  <c r="E794" i="92"/>
  <c r="F794" i="92"/>
  <c r="M794" i="92"/>
  <c r="N794" i="92"/>
  <c r="E795" i="92"/>
  <c r="F795" i="92"/>
  <c r="M795" i="92"/>
  <c r="N795" i="92"/>
  <c r="E796" i="92"/>
  <c r="F796" i="92"/>
  <c r="M796" i="92"/>
  <c r="N796" i="92"/>
  <c r="E797" i="92"/>
  <c r="F797" i="92"/>
  <c r="M797" i="92"/>
  <c r="N797" i="92"/>
  <c r="E798" i="92"/>
  <c r="F798" i="92"/>
  <c r="M798" i="92"/>
  <c r="N798" i="92"/>
  <c r="E799" i="92"/>
  <c r="F799" i="92"/>
  <c r="M799" i="92"/>
  <c r="N799" i="92"/>
  <c r="E800" i="92"/>
  <c r="F800" i="92"/>
  <c r="M800" i="92"/>
  <c r="N800" i="92"/>
  <c r="E801" i="92"/>
  <c r="F801" i="92"/>
  <c r="M801" i="92"/>
  <c r="N801" i="92"/>
  <c r="E802" i="92"/>
  <c r="F802" i="92"/>
  <c r="M802" i="92"/>
  <c r="N802" i="92"/>
  <c r="E803" i="92"/>
  <c r="F803" i="92"/>
  <c r="M803" i="92"/>
  <c r="N803" i="92"/>
  <c r="E804" i="92"/>
  <c r="F804" i="92"/>
  <c r="M804" i="92"/>
  <c r="N804" i="92"/>
  <c r="E805" i="92"/>
  <c r="F805" i="92"/>
  <c r="M805" i="92"/>
  <c r="N805" i="92"/>
  <c r="E806" i="92"/>
  <c r="F806" i="92"/>
  <c r="M806" i="92"/>
  <c r="N806" i="92"/>
  <c r="E807" i="92"/>
  <c r="F807" i="92"/>
  <c r="M807" i="92"/>
  <c r="N807" i="92"/>
  <c r="E808" i="92"/>
  <c r="F808" i="92"/>
  <c r="M808" i="92"/>
  <c r="N808" i="92"/>
  <c r="E809" i="92"/>
  <c r="F809" i="92"/>
  <c r="M809" i="92"/>
  <c r="N809" i="92"/>
  <c r="E810" i="92"/>
  <c r="F810" i="92"/>
  <c r="M810" i="92"/>
  <c r="N810" i="92"/>
  <c r="E811" i="92"/>
  <c r="F811" i="92"/>
  <c r="M811" i="92"/>
  <c r="N811" i="92"/>
  <c r="E812" i="92"/>
  <c r="F812" i="92"/>
  <c r="M812" i="92"/>
  <c r="N812" i="92"/>
  <c r="E813" i="92"/>
  <c r="F813" i="92"/>
  <c r="M813" i="92"/>
  <c r="N813" i="92"/>
  <c r="E814" i="92"/>
  <c r="F814" i="92"/>
  <c r="M814" i="92"/>
  <c r="N814" i="92"/>
  <c r="E815" i="92"/>
  <c r="F815" i="92"/>
  <c r="M815" i="92"/>
  <c r="N815" i="92"/>
  <c r="E816" i="92"/>
  <c r="F816" i="92"/>
  <c r="M816" i="92"/>
  <c r="N816" i="92"/>
  <c r="E817" i="92"/>
  <c r="F817" i="92"/>
  <c r="M817" i="92"/>
  <c r="N817" i="92"/>
  <c r="E818" i="92"/>
  <c r="F818" i="92"/>
  <c r="M818" i="92"/>
  <c r="N818" i="92"/>
  <c r="E819" i="92"/>
  <c r="F819" i="92"/>
  <c r="M819" i="92"/>
  <c r="N819" i="92"/>
  <c r="E820" i="92"/>
  <c r="F820" i="92"/>
  <c r="M820" i="92"/>
  <c r="N820" i="92"/>
  <c r="E821" i="92"/>
  <c r="F821" i="92"/>
  <c r="M821" i="92"/>
  <c r="N821" i="92"/>
  <c r="E822" i="92"/>
  <c r="F822" i="92"/>
  <c r="M822" i="92"/>
  <c r="N822" i="92"/>
  <c r="E823" i="92"/>
  <c r="F823" i="92"/>
  <c r="M823" i="92"/>
  <c r="N823" i="92"/>
  <c r="E824" i="92"/>
  <c r="F824" i="92"/>
  <c r="M824" i="92"/>
  <c r="N824" i="92"/>
  <c r="E825" i="92"/>
  <c r="F825" i="92"/>
  <c r="M825" i="92"/>
  <c r="N825" i="92"/>
  <c r="E826" i="92"/>
  <c r="F826" i="92"/>
  <c r="M826" i="92"/>
  <c r="N826" i="92"/>
  <c r="E827" i="92"/>
  <c r="F827" i="92"/>
  <c r="M827" i="92"/>
  <c r="N827" i="92"/>
  <c r="E828" i="92"/>
  <c r="F828" i="92"/>
  <c r="M828" i="92"/>
  <c r="N828" i="92"/>
  <c r="E829" i="92"/>
  <c r="F829" i="92"/>
  <c r="M829" i="92"/>
  <c r="N829" i="92"/>
  <c r="E830" i="92"/>
  <c r="F830" i="92"/>
  <c r="M830" i="92"/>
  <c r="N830" i="92"/>
  <c r="E831" i="92"/>
  <c r="F831" i="92"/>
  <c r="M831" i="92"/>
  <c r="N831" i="92"/>
  <c r="E832" i="92"/>
  <c r="F832" i="92"/>
  <c r="M832" i="92"/>
  <c r="N832" i="92"/>
  <c r="E833" i="92"/>
  <c r="F833" i="92"/>
  <c r="M833" i="92"/>
  <c r="N833" i="92"/>
  <c r="E834" i="92"/>
  <c r="F834" i="92"/>
  <c r="M834" i="92"/>
  <c r="N834" i="92"/>
  <c r="E835" i="92"/>
  <c r="F835" i="92"/>
  <c r="M835" i="92"/>
  <c r="N835" i="92"/>
  <c r="E836" i="92"/>
  <c r="F836" i="92"/>
  <c r="M836" i="92"/>
  <c r="N836" i="92"/>
  <c r="E837" i="92"/>
  <c r="F837" i="92"/>
  <c r="M837" i="92"/>
  <c r="N837" i="92"/>
  <c r="E838" i="92"/>
  <c r="F838" i="92"/>
  <c r="M838" i="92"/>
  <c r="N838" i="92"/>
  <c r="E839" i="92"/>
  <c r="F839" i="92"/>
  <c r="M839" i="92"/>
  <c r="N839" i="92"/>
  <c r="E840" i="92"/>
  <c r="F840" i="92"/>
  <c r="M840" i="92"/>
  <c r="N840" i="92"/>
  <c r="E841" i="92"/>
  <c r="F841" i="92"/>
  <c r="M841" i="92"/>
  <c r="N841" i="92"/>
  <c r="E842" i="92"/>
  <c r="F842" i="92"/>
  <c r="M842" i="92"/>
  <c r="N842" i="92"/>
  <c r="E843" i="92"/>
  <c r="F843" i="92"/>
  <c r="M843" i="92"/>
  <c r="N843" i="92"/>
  <c r="E844" i="92"/>
  <c r="F844" i="92"/>
  <c r="M844" i="92"/>
  <c r="N844" i="92"/>
  <c r="E845" i="92"/>
  <c r="F845" i="92"/>
  <c r="M845" i="92"/>
  <c r="N845" i="92"/>
  <c r="E846" i="92"/>
  <c r="F846" i="92"/>
  <c r="M846" i="92"/>
  <c r="N846" i="92"/>
  <c r="E847" i="92"/>
  <c r="F847" i="92"/>
  <c r="M847" i="92"/>
  <c r="N847" i="92"/>
  <c r="E848" i="92"/>
  <c r="F848" i="92"/>
  <c r="M848" i="92"/>
  <c r="N848" i="92"/>
  <c r="E849" i="92"/>
  <c r="F849" i="92"/>
  <c r="M849" i="92"/>
  <c r="N849" i="92"/>
  <c r="E850" i="92"/>
  <c r="F850" i="92"/>
  <c r="M850" i="92"/>
  <c r="N850" i="92"/>
  <c r="E851" i="92"/>
  <c r="F851" i="92"/>
  <c r="M851" i="92"/>
  <c r="N851" i="92"/>
  <c r="E852" i="92"/>
  <c r="F852" i="92"/>
  <c r="M852" i="92"/>
  <c r="N852" i="92"/>
  <c r="E853" i="92"/>
  <c r="F853" i="92"/>
  <c r="M853" i="92"/>
  <c r="N853" i="92"/>
  <c r="E854" i="92"/>
  <c r="F854" i="92"/>
  <c r="M854" i="92"/>
  <c r="N854" i="92"/>
  <c r="E855" i="92"/>
  <c r="F855" i="92"/>
  <c r="M855" i="92"/>
  <c r="N855" i="92"/>
  <c r="E856" i="92"/>
  <c r="F856" i="92"/>
  <c r="M856" i="92"/>
  <c r="N856" i="92"/>
  <c r="E857" i="92"/>
  <c r="F857" i="92"/>
  <c r="M857" i="92"/>
  <c r="N857" i="92"/>
  <c r="E858" i="92"/>
  <c r="F858" i="92"/>
  <c r="M858" i="92"/>
  <c r="N858" i="92"/>
  <c r="E859" i="92"/>
  <c r="F859" i="92"/>
  <c r="M859" i="92"/>
  <c r="N859" i="92"/>
  <c r="E860" i="92"/>
  <c r="F860" i="92"/>
  <c r="M860" i="92"/>
  <c r="N860" i="92"/>
  <c r="E861" i="92"/>
  <c r="F861" i="92"/>
  <c r="M861" i="92"/>
  <c r="N861" i="92"/>
  <c r="E862" i="92"/>
  <c r="F862" i="92"/>
  <c r="M862" i="92"/>
  <c r="N862" i="92"/>
  <c r="E863" i="92"/>
  <c r="F863" i="92"/>
  <c r="M863" i="92"/>
  <c r="N863" i="92"/>
  <c r="E864" i="92"/>
  <c r="F864" i="92"/>
  <c r="M864" i="92"/>
  <c r="N864" i="92"/>
  <c r="E865" i="92"/>
  <c r="F865" i="92"/>
  <c r="M865" i="92"/>
  <c r="N865" i="92"/>
  <c r="E866" i="92"/>
  <c r="F866" i="92"/>
  <c r="M866" i="92"/>
  <c r="N866" i="92"/>
  <c r="E867" i="92"/>
  <c r="F867" i="92"/>
  <c r="M867" i="92"/>
  <c r="N867" i="92"/>
  <c r="E868" i="92"/>
  <c r="F868" i="92"/>
  <c r="M868" i="92"/>
  <c r="N868" i="92"/>
  <c r="E869" i="92"/>
  <c r="F869" i="92"/>
  <c r="M869" i="92"/>
  <c r="N869" i="92"/>
  <c r="E870" i="92"/>
  <c r="F870" i="92"/>
  <c r="M870" i="92"/>
  <c r="N870" i="92"/>
  <c r="E871" i="92"/>
  <c r="F871" i="92"/>
  <c r="M871" i="92"/>
  <c r="N871" i="92"/>
  <c r="E872" i="92"/>
  <c r="F872" i="92"/>
  <c r="M872" i="92"/>
  <c r="N872" i="92"/>
  <c r="E873" i="92"/>
  <c r="F873" i="92"/>
  <c r="M873" i="92"/>
  <c r="N873" i="92"/>
  <c r="E874" i="92"/>
  <c r="F874" i="92"/>
  <c r="M874" i="92"/>
  <c r="N874" i="92"/>
  <c r="E875" i="92"/>
  <c r="F875" i="92"/>
  <c r="M875" i="92"/>
  <c r="N875" i="92"/>
  <c r="E876" i="92"/>
  <c r="F876" i="92"/>
  <c r="M876" i="92"/>
  <c r="N876" i="92"/>
  <c r="E877" i="92"/>
  <c r="F877" i="92"/>
  <c r="M877" i="92"/>
  <c r="N877" i="92"/>
  <c r="E878" i="92"/>
  <c r="F878" i="92"/>
  <c r="M878" i="92"/>
  <c r="N878" i="92"/>
  <c r="E879" i="92"/>
  <c r="F879" i="92"/>
  <c r="M879" i="92"/>
  <c r="N879" i="92"/>
  <c r="E880" i="92"/>
  <c r="F880" i="92"/>
  <c r="M880" i="92"/>
  <c r="N880" i="92"/>
  <c r="E881" i="92"/>
  <c r="F881" i="92"/>
  <c r="M881" i="92"/>
  <c r="N881" i="92"/>
  <c r="E882" i="92"/>
  <c r="F882" i="92"/>
  <c r="M882" i="92"/>
  <c r="N882" i="92"/>
  <c r="E883" i="92"/>
  <c r="F883" i="92"/>
  <c r="M883" i="92"/>
  <c r="N883" i="92"/>
  <c r="E884" i="92"/>
  <c r="F884" i="92"/>
  <c r="M884" i="92"/>
  <c r="N884" i="92"/>
  <c r="E885" i="92"/>
  <c r="F885" i="92"/>
  <c r="M885" i="92"/>
  <c r="N885" i="92"/>
  <c r="E886" i="92"/>
  <c r="F886" i="92"/>
  <c r="M886" i="92"/>
  <c r="N886" i="92"/>
  <c r="E887" i="92"/>
  <c r="F887" i="92"/>
  <c r="M887" i="92"/>
  <c r="N887" i="92"/>
  <c r="E888" i="92"/>
  <c r="F888" i="92"/>
  <c r="M888" i="92"/>
  <c r="N888" i="92"/>
  <c r="E889" i="92"/>
  <c r="F889" i="92"/>
  <c r="M889" i="92"/>
  <c r="N889" i="92"/>
  <c r="E890" i="92"/>
  <c r="F890" i="92"/>
  <c r="M890" i="92"/>
  <c r="N890" i="92"/>
  <c r="E891" i="92"/>
  <c r="F891" i="92"/>
  <c r="M891" i="92"/>
  <c r="N891" i="92"/>
  <c r="E892" i="92"/>
  <c r="F892" i="92"/>
  <c r="M892" i="92"/>
  <c r="N892" i="92"/>
  <c r="E893" i="92"/>
  <c r="F893" i="92"/>
  <c r="M893" i="92"/>
  <c r="N893" i="92"/>
  <c r="E894" i="92"/>
  <c r="F894" i="92"/>
  <c r="M894" i="92"/>
  <c r="N894" i="92"/>
  <c r="E895" i="92"/>
  <c r="F895" i="92"/>
  <c r="M895" i="92"/>
  <c r="N895" i="92"/>
  <c r="E896" i="92"/>
  <c r="F896" i="92"/>
  <c r="M896" i="92"/>
  <c r="N896" i="92"/>
  <c r="E897" i="92"/>
  <c r="F897" i="92"/>
  <c r="M897" i="92"/>
  <c r="N897" i="92"/>
  <c r="E898" i="92"/>
  <c r="F898" i="92"/>
  <c r="M898" i="92"/>
  <c r="N898" i="92"/>
  <c r="E899" i="92"/>
  <c r="F899" i="92"/>
  <c r="M899" i="92"/>
  <c r="N899" i="92"/>
  <c r="E900" i="92"/>
  <c r="F900" i="92"/>
  <c r="M900" i="92"/>
  <c r="N900" i="92"/>
  <c r="E901" i="92"/>
  <c r="F901" i="92"/>
  <c r="M901" i="92"/>
  <c r="N901" i="92"/>
  <c r="E902" i="92"/>
  <c r="F902" i="92"/>
  <c r="M902" i="92"/>
  <c r="N902" i="92"/>
  <c r="E903" i="92"/>
  <c r="F903" i="92"/>
  <c r="M903" i="92"/>
  <c r="N903" i="92"/>
  <c r="E904" i="92"/>
  <c r="F904" i="92"/>
  <c r="M904" i="92"/>
  <c r="N904" i="92"/>
  <c r="E905" i="92"/>
  <c r="F905" i="92"/>
  <c r="M905" i="92"/>
  <c r="N905" i="92"/>
  <c r="E906" i="92"/>
  <c r="F906" i="92"/>
  <c r="M906" i="92"/>
  <c r="N906" i="92"/>
  <c r="E907" i="92"/>
  <c r="F907" i="92"/>
  <c r="M907" i="92"/>
  <c r="N907" i="92"/>
  <c r="E908" i="92"/>
  <c r="F908" i="92"/>
  <c r="M908" i="92"/>
  <c r="N908" i="92"/>
  <c r="E909" i="92"/>
  <c r="F909" i="92"/>
  <c r="M909" i="92"/>
  <c r="N909" i="92"/>
  <c r="E910" i="92"/>
  <c r="F910" i="92"/>
  <c r="M910" i="92"/>
  <c r="N910" i="92"/>
  <c r="E911" i="92"/>
  <c r="F911" i="92"/>
  <c r="M911" i="92"/>
  <c r="N911" i="92"/>
  <c r="E912" i="92"/>
  <c r="F912" i="92"/>
  <c r="M912" i="92"/>
  <c r="N912" i="92"/>
  <c r="E913" i="92"/>
  <c r="F913" i="92"/>
  <c r="M913" i="92"/>
  <c r="N913" i="92"/>
  <c r="E914" i="92"/>
  <c r="F914" i="92"/>
  <c r="M914" i="92"/>
  <c r="N914" i="92"/>
  <c r="E915" i="92"/>
  <c r="F915" i="92"/>
  <c r="M915" i="92"/>
  <c r="N915" i="92"/>
  <c r="E916" i="92"/>
  <c r="F916" i="92"/>
  <c r="M916" i="92"/>
  <c r="N916" i="92"/>
  <c r="E917" i="92"/>
  <c r="F917" i="92"/>
  <c r="M917" i="92"/>
  <c r="N917" i="92"/>
  <c r="E918" i="92"/>
  <c r="F918" i="92"/>
  <c r="M918" i="92"/>
  <c r="N918" i="92"/>
  <c r="E919" i="92"/>
  <c r="F919" i="92"/>
  <c r="M919" i="92"/>
  <c r="N919" i="92"/>
  <c r="E920" i="92"/>
  <c r="F920" i="92"/>
  <c r="M920" i="92"/>
  <c r="N920" i="92"/>
  <c r="E921" i="92"/>
  <c r="F921" i="92"/>
  <c r="M921" i="92"/>
  <c r="N921" i="92"/>
  <c r="E922" i="92"/>
  <c r="F922" i="92"/>
  <c r="M922" i="92"/>
  <c r="N922" i="92"/>
  <c r="E923" i="92"/>
  <c r="F923" i="92"/>
  <c r="M923" i="92"/>
  <c r="N923" i="92"/>
  <c r="E924" i="92"/>
  <c r="F924" i="92"/>
  <c r="M924" i="92"/>
  <c r="N924" i="92"/>
  <c r="E925" i="92"/>
  <c r="F925" i="92"/>
  <c r="M925" i="92"/>
  <c r="N925" i="92"/>
  <c r="E926" i="92"/>
  <c r="F926" i="92"/>
  <c r="M926" i="92"/>
  <c r="N926" i="92"/>
  <c r="E927" i="92"/>
  <c r="F927" i="92"/>
  <c r="M927" i="92"/>
  <c r="N927" i="92"/>
  <c r="E928" i="92"/>
  <c r="F928" i="92"/>
  <c r="M928" i="92"/>
  <c r="N928" i="92"/>
  <c r="E929" i="92"/>
  <c r="F929" i="92"/>
  <c r="M929" i="92"/>
  <c r="N929" i="92"/>
  <c r="E930" i="92"/>
  <c r="F930" i="92"/>
  <c r="M930" i="92"/>
  <c r="N930" i="92"/>
  <c r="E931" i="92"/>
  <c r="F931" i="92"/>
  <c r="M931" i="92"/>
  <c r="N931" i="92"/>
  <c r="E932" i="92"/>
  <c r="F932" i="92"/>
  <c r="M932" i="92"/>
  <c r="N932" i="92"/>
  <c r="E933" i="92"/>
  <c r="F933" i="92"/>
  <c r="M933" i="92"/>
  <c r="N933" i="92"/>
  <c r="E934" i="92"/>
  <c r="F934" i="92"/>
  <c r="M934" i="92"/>
  <c r="N934" i="92"/>
  <c r="E935" i="92"/>
  <c r="F935" i="92"/>
  <c r="M935" i="92"/>
  <c r="N935" i="92"/>
  <c r="E936" i="92"/>
  <c r="F936" i="92"/>
  <c r="M936" i="92"/>
  <c r="N936" i="92"/>
  <c r="E937" i="92"/>
  <c r="F937" i="92"/>
  <c r="M937" i="92"/>
  <c r="N937" i="92"/>
  <c r="E938" i="92"/>
  <c r="F938" i="92"/>
  <c r="M938" i="92"/>
  <c r="N938" i="92"/>
  <c r="E939" i="92"/>
  <c r="F939" i="92"/>
  <c r="M939" i="92"/>
  <c r="N939" i="92"/>
  <c r="E940" i="92"/>
  <c r="F940" i="92"/>
  <c r="M940" i="92"/>
  <c r="N940" i="92"/>
  <c r="E941" i="92"/>
  <c r="F941" i="92"/>
  <c r="M941" i="92"/>
  <c r="N941" i="92"/>
  <c r="E942" i="92"/>
  <c r="F942" i="92"/>
  <c r="M942" i="92"/>
  <c r="N942" i="92"/>
  <c r="E943" i="92"/>
  <c r="F943" i="92"/>
  <c r="M943" i="92"/>
  <c r="N943" i="92"/>
  <c r="E944" i="92"/>
  <c r="F944" i="92"/>
  <c r="M944" i="92"/>
  <c r="N944" i="92"/>
  <c r="E945" i="92"/>
  <c r="F945" i="92"/>
  <c r="M945" i="92"/>
  <c r="N945" i="92"/>
  <c r="E946" i="92"/>
  <c r="F946" i="92"/>
  <c r="M946" i="92"/>
  <c r="N946" i="92"/>
  <c r="E947" i="92"/>
  <c r="F947" i="92"/>
  <c r="M947" i="92"/>
  <c r="N947" i="92"/>
  <c r="E948" i="92"/>
  <c r="F948" i="92"/>
  <c r="M948" i="92"/>
  <c r="N948" i="92"/>
  <c r="E949" i="92"/>
  <c r="F949" i="92"/>
  <c r="M949" i="92"/>
  <c r="N949" i="92"/>
  <c r="E950" i="92"/>
  <c r="F950" i="92"/>
  <c r="M950" i="92"/>
  <c r="N950" i="92"/>
  <c r="E951" i="92"/>
  <c r="F951" i="92"/>
  <c r="M951" i="92"/>
  <c r="N951" i="92"/>
  <c r="E952" i="92"/>
  <c r="F952" i="92"/>
  <c r="M952" i="92"/>
  <c r="N952" i="92"/>
  <c r="E953" i="92"/>
  <c r="F953" i="92"/>
  <c r="M953" i="92"/>
  <c r="N953" i="92"/>
  <c r="E954" i="92"/>
  <c r="F954" i="92"/>
  <c r="M954" i="92"/>
  <c r="N954" i="92"/>
  <c r="E955" i="92"/>
  <c r="F955" i="92"/>
  <c r="M955" i="92"/>
  <c r="N955" i="92"/>
  <c r="E956" i="92"/>
  <c r="F956" i="92"/>
  <c r="M956" i="92"/>
  <c r="N956" i="92"/>
  <c r="E957" i="92"/>
  <c r="F957" i="92"/>
  <c r="M957" i="92"/>
  <c r="N957" i="92"/>
  <c r="E958" i="92"/>
  <c r="F958" i="92"/>
  <c r="M958" i="92"/>
  <c r="N958" i="92"/>
  <c r="E959" i="92"/>
  <c r="F959" i="92"/>
  <c r="M959" i="92"/>
  <c r="N959" i="92"/>
  <c r="E960" i="92"/>
  <c r="F960" i="92"/>
  <c r="M960" i="92"/>
  <c r="N960" i="92"/>
  <c r="E961" i="92"/>
  <c r="F961" i="92"/>
  <c r="M961" i="92"/>
  <c r="N961" i="92"/>
  <c r="E962" i="92"/>
  <c r="F962" i="92"/>
  <c r="M962" i="92"/>
  <c r="N962" i="92"/>
  <c r="E963" i="92"/>
  <c r="F963" i="92"/>
  <c r="M963" i="92"/>
  <c r="N963" i="92"/>
  <c r="E964" i="92"/>
  <c r="F964" i="92"/>
  <c r="M964" i="92"/>
  <c r="N964" i="92"/>
  <c r="E965" i="92"/>
  <c r="F965" i="92"/>
  <c r="M965" i="92"/>
  <c r="N965" i="92"/>
  <c r="E966" i="92"/>
  <c r="F966" i="92"/>
  <c r="M966" i="92"/>
  <c r="N966" i="92"/>
  <c r="E967" i="92"/>
  <c r="F967" i="92"/>
  <c r="M967" i="92"/>
  <c r="N967" i="92"/>
  <c r="E968" i="92"/>
  <c r="F968" i="92"/>
  <c r="M968" i="92"/>
  <c r="N968" i="92"/>
  <c r="E969" i="92"/>
  <c r="F969" i="92"/>
  <c r="M969" i="92"/>
  <c r="N969" i="92"/>
  <c r="E970" i="92"/>
  <c r="F970" i="92"/>
  <c r="M970" i="92"/>
  <c r="N970" i="92"/>
  <c r="E971" i="92"/>
  <c r="F971" i="92"/>
  <c r="M971" i="92"/>
  <c r="N971" i="92"/>
  <c r="E972" i="92"/>
  <c r="F972" i="92"/>
  <c r="M972" i="92"/>
  <c r="N972" i="92"/>
  <c r="E973" i="92"/>
  <c r="F973" i="92"/>
  <c r="M973" i="92"/>
  <c r="N973" i="92"/>
  <c r="E974" i="92"/>
  <c r="F974" i="92"/>
  <c r="M974" i="92"/>
  <c r="N974" i="92"/>
  <c r="E975" i="92"/>
  <c r="F975" i="92"/>
  <c r="M975" i="92"/>
  <c r="N975" i="92"/>
  <c r="E976" i="92"/>
  <c r="F976" i="92"/>
  <c r="M976" i="92"/>
  <c r="N976" i="92"/>
  <c r="E977" i="92"/>
  <c r="F977" i="92"/>
  <c r="M977" i="92"/>
  <c r="N977" i="92"/>
  <c r="E978" i="92"/>
  <c r="F978" i="92"/>
  <c r="M978" i="92"/>
  <c r="N978" i="92"/>
  <c r="E979" i="92"/>
  <c r="F979" i="92"/>
  <c r="M979" i="92"/>
  <c r="N979" i="92"/>
  <c r="E980" i="92"/>
  <c r="F980" i="92"/>
  <c r="M980" i="92"/>
  <c r="N980" i="92"/>
  <c r="E981" i="92"/>
  <c r="F981" i="92"/>
  <c r="M981" i="92"/>
  <c r="N981" i="92"/>
  <c r="E982" i="92"/>
  <c r="F982" i="92"/>
  <c r="M982" i="92"/>
  <c r="N982" i="92"/>
  <c r="E983" i="92"/>
  <c r="F983" i="92"/>
  <c r="M983" i="92"/>
  <c r="N983" i="92"/>
  <c r="E984" i="92"/>
  <c r="F984" i="92"/>
  <c r="M984" i="92"/>
  <c r="N984" i="92"/>
  <c r="E985" i="92"/>
  <c r="F985" i="92"/>
  <c r="M985" i="92"/>
  <c r="N985" i="92"/>
  <c r="E986" i="92"/>
  <c r="F986" i="92"/>
  <c r="M986" i="92"/>
  <c r="N986" i="92"/>
  <c r="E987" i="92"/>
  <c r="F987" i="92"/>
  <c r="M987" i="92"/>
  <c r="N987" i="92"/>
  <c r="E988" i="92"/>
  <c r="F988" i="92"/>
  <c r="M988" i="92"/>
  <c r="N988" i="92"/>
  <c r="E989" i="92"/>
  <c r="F989" i="92"/>
  <c r="M989" i="92"/>
  <c r="N989" i="92"/>
  <c r="E990" i="92"/>
  <c r="F990" i="92"/>
  <c r="M990" i="92"/>
  <c r="N990" i="92"/>
  <c r="E991" i="92"/>
  <c r="F991" i="92"/>
  <c r="M991" i="92"/>
  <c r="N991" i="92"/>
  <c r="E992" i="92"/>
  <c r="F992" i="92"/>
  <c r="M992" i="92"/>
  <c r="N992" i="92"/>
  <c r="E993" i="92"/>
  <c r="F993" i="92"/>
  <c r="M993" i="92"/>
  <c r="N993" i="92"/>
  <c r="E994" i="92"/>
  <c r="F994" i="92"/>
  <c r="M994" i="92"/>
  <c r="N994" i="92"/>
  <c r="E995" i="92"/>
  <c r="F995" i="92"/>
  <c r="M995" i="92"/>
  <c r="N995" i="92"/>
  <c r="E996" i="92"/>
  <c r="F996" i="92"/>
  <c r="M996" i="92"/>
  <c r="N996" i="92"/>
  <c r="E997" i="92"/>
  <c r="F997" i="92"/>
  <c r="M997" i="92"/>
  <c r="N997" i="92"/>
  <c r="E998" i="92"/>
  <c r="F998" i="92"/>
  <c r="M998" i="92"/>
  <c r="N998" i="92"/>
  <c r="E999" i="92"/>
  <c r="F999" i="92"/>
  <c r="M999" i="92"/>
  <c r="N999" i="92"/>
  <c r="E1000" i="92"/>
  <c r="F1000" i="92"/>
  <c r="M1000" i="92"/>
  <c r="N1000" i="92"/>
  <c r="E1001" i="92"/>
  <c r="F1001" i="92"/>
  <c r="M1001" i="92"/>
  <c r="N1001" i="92"/>
  <c r="E1002" i="92"/>
  <c r="F1002" i="92"/>
  <c r="M1002" i="92"/>
  <c r="N1002" i="92"/>
  <c r="E1003" i="92"/>
  <c r="F1003" i="92"/>
  <c r="M1003" i="92"/>
  <c r="N1003" i="92"/>
  <c r="E1004" i="92"/>
  <c r="F1004" i="92"/>
  <c r="M1004" i="92"/>
  <c r="N1004" i="92"/>
  <c r="E1005" i="92"/>
  <c r="F1005" i="92"/>
  <c r="M1005" i="92"/>
  <c r="N1005" i="92"/>
  <c r="E1006" i="92"/>
  <c r="F1006" i="92"/>
  <c r="M1006" i="92"/>
  <c r="N1006" i="92"/>
  <c r="E1007" i="92"/>
  <c r="F1007" i="92"/>
  <c r="M1007" i="92"/>
  <c r="N1007" i="92"/>
  <c r="E1008" i="92"/>
  <c r="F1008" i="92"/>
  <c r="M1008" i="92"/>
  <c r="N1008" i="92"/>
  <c r="E1009" i="92"/>
  <c r="F1009" i="92"/>
  <c r="M1009" i="92"/>
  <c r="N1009" i="92"/>
  <c r="E1010" i="92"/>
  <c r="F1010" i="92"/>
  <c r="M1010" i="92"/>
  <c r="N1010" i="92"/>
  <c r="E1011" i="92"/>
  <c r="F1011" i="92"/>
  <c r="M1011" i="92"/>
  <c r="N1011" i="92"/>
  <c r="E1012" i="92"/>
  <c r="F1012" i="92"/>
  <c r="M1012" i="92"/>
  <c r="N1012" i="92"/>
  <c r="E1013" i="92"/>
  <c r="F1013" i="92"/>
  <c r="M1013" i="92"/>
  <c r="N1013" i="92"/>
  <c r="E1014" i="92"/>
  <c r="F1014" i="92"/>
  <c r="M1014" i="92"/>
  <c r="N1014" i="92"/>
  <c r="E1015" i="92"/>
  <c r="F1015" i="92"/>
  <c r="M1015" i="92"/>
  <c r="N1015" i="92"/>
  <c r="E1016" i="92"/>
  <c r="F1016" i="92"/>
  <c r="M1016" i="92"/>
  <c r="N1016" i="92"/>
  <c r="E1017" i="92"/>
  <c r="F1017" i="92"/>
  <c r="M1017" i="92"/>
  <c r="N1017" i="92"/>
  <c r="E1018" i="92"/>
  <c r="F1018" i="92"/>
  <c r="M1018" i="92"/>
  <c r="N1018" i="92"/>
  <c r="E1019" i="92"/>
  <c r="F1019" i="92"/>
  <c r="M1019" i="92"/>
  <c r="N1019" i="92"/>
  <c r="E1020" i="92"/>
  <c r="F1020" i="92"/>
  <c r="M1020" i="92"/>
  <c r="N1020" i="92"/>
  <c r="E1021" i="92"/>
  <c r="F1021" i="92"/>
  <c r="M1021" i="92"/>
  <c r="N1021" i="92"/>
  <c r="E1022" i="92"/>
  <c r="F1022" i="92"/>
  <c r="M1022" i="92"/>
  <c r="N1022" i="92"/>
  <c r="E1023" i="92"/>
  <c r="F1023" i="92"/>
  <c r="M1023" i="92"/>
  <c r="N1023" i="92"/>
  <c r="E1024" i="92"/>
  <c r="F1024" i="92"/>
  <c r="M1024" i="92"/>
  <c r="N1024" i="92"/>
  <c r="E1025" i="92"/>
  <c r="F1025" i="92"/>
  <c r="M1025" i="92"/>
  <c r="N1025" i="92"/>
  <c r="E1026" i="92"/>
  <c r="F1026" i="92"/>
  <c r="M1026" i="92"/>
  <c r="N1026" i="92"/>
  <c r="E1027" i="92"/>
  <c r="F1027" i="92"/>
  <c r="M1027" i="92"/>
  <c r="N1027" i="92"/>
  <c r="E1028" i="92"/>
  <c r="F1028" i="92"/>
  <c r="M1028" i="92"/>
  <c r="N1028" i="92"/>
  <c r="E1029" i="92"/>
  <c r="F1029" i="92"/>
  <c r="M1029" i="92"/>
  <c r="N1029" i="92"/>
  <c r="E1030" i="92"/>
  <c r="F1030" i="92"/>
  <c r="M1030" i="92"/>
  <c r="N1030" i="92"/>
  <c r="E1031" i="92"/>
  <c r="F1031" i="92"/>
  <c r="M1031" i="92"/>
  <c r="N1031" i="92"/>
  <c r="E1032" i="92"/>
  <c r="F1032" i="92"/>
  <c r="M1032" i="92"/>
  <c r="N1032" i="92"/>
  <c r="E1033" i="92"/>
  <c r="F1033" i="92"/>
  <c r="M1033" i="92"/>
  <c r="N1033" i="92"/>
  <c r="E1034" i="92"/>
  <c r="F1034" i="92"/>
  <c r="M1034" i="92"/>
  <c r="N1034" i="92"/>
  <c r="E1035" i="92"/>
  <c r="F1035" i="92"/>
  <c r="M1035" i="92"/>
  <c r="N1035" i="92"/>
  <c r="E1036" i="92"/>
  <c r="F1036" i="92"/>
  <c r="M1036" i="92"/>
  <c r="N1036" i="92"/>
  <c r="E1037" i="92"/>
  <c r="F1037" i="92"/>
  <c r="M1037" i="92"/>
  <c r="N1037" i="92"/>
  <c r="E1038" i="92"/>
  <c r="F1038" i="92"/>
  <c r="M1038" i="92"/>
  <c r="N1038" i="92"/>
  <c r="E1039" i="92"/>
  <c r="F1039" i="92"/>
  <c r="M1039" i="92"/>
  <c r="N1039" i="92"/>
  <c r="E1040" i="92"/>
  <c r="F1040" i="92"/>
  <c r="M1040" i="92"/>
  <c r="N1040" i="92"/>
  <c r="E1041" i="92"/>
  <c r="F1041" i="92"/>
  <c r="M1041" i="92"/>
  <c r="N1041" i="92"/>
  <c r="E1042" i="92"/>
  <c r="F1042" i="92"/>
  <c r="M1042" i="92"/>
  <c r="N1042" i="92"/>
  <c r="E1043" i="92"/>
  <c r="F1043" i="92"/>
  <c r="M1043" i="92"/>
  <c r="N1043" i="92"/>
  <c r="E1044" i="92"/>
  <c r="F1044" i="92"/>
  <c r="M1044" i="92"/>
  <c r="N1044" i="92"/>
  <c r="E1045" i="92"/>
  <c r="F1045" i="92"/>
  <c r="M1045" i="92"/>
  <c r="N1045" i="92"/>
  <c r="E1046" i="92"/>
  <c r="F1046" i="92"/>
  <c r="M1046" i="92"/>
  <c r="N1046" i="92"/>
  <c r="E1047" i="92"/>
  <c r="F1047" i="92"/>
  <c r="M1047" i="92"/>
  <c r="N1047" i="92"/>
  <c r="E1048" i="92"/>
  <c r="F1048" i="92"/>
  <c r="M1048" i="92"/>
  <c r="N1048" i="92"/>
  <c r="E1049" i="92"/>
  <c r="F1049" i="92"/>
  <c r="M1049" i="92"/>
  <c r="N1049" i="92"/>
  <c r="E1050" i="92"/>
  <c r="F1050" i="92"/>
  <c r="M1050" i="92"/>
  <c r="N1050" i="92"/>
  <c r="E1051" i="92"/>
  <c r="F1051" i="92"/>
  <c r="M1051" i="92"/>
  <c r="N1051" i="92"/>
  <c r="E1052" i="92"/>
  <c r="F1052" i="92"/>
  <c r="M1052" i="92"/>
  <c r="N1052" i="92"/>
  <c r="E1053" i="92"/>
  <c r="F1053" i="92"/>
  <c r="M1053" i="92"/>
  <c r="N1053" i="92"/>
  <c r="E1054" i="92"/>
  <c r="F1054" i="92"/>
  <c r="M1054" i="92"/>
  <c r="N1054" i="92"/>
  <c r="E1055" i="92"/>
  <c r="F1055" i="92"/>
  <c r="M1055" i="92"/>
  <c r="N1055" i="92"/>
  <c r="E1056" i="92"/>
  <c r="F1056" i="92"/>
  <c r="M1056" i="92"/>
  <c r="N1056" i="92"/>
  <c r="E1057" i="92"/>
  <c r="F1057" i="92"/>
  <c r="M1057" i="92"/>
  <c r="N1057" i="92"/>
  <c r="E1058" i="92"/>
  <c r="F1058" i="92"/>
  <c r="M1058" i="92"/>
  <c r="N1058" i="92"/>
  <c r="E1059" i="92"/>
  <c r="F1059" i="92"/>
  <c r="M1059" i="92"/>
  <c r="N1059" i="92"/>
  <c r="E1060" i="92"/>
  <c r="F1060" i="92"/>
  <c r="M1060" i="92"/>
  <c r="N1060" i="92"/>
  <c r="E1061" i="92"/>
  <c r="F1061" i="92"/>
  <c r="M1061" i="92"/>
  <c r="N1061" i="92"/>
  <c r="E1062" i="92"/>
  <c r="F1062" i="92"/>
  <c r="M1062" i="92"/>
  <c r="N1062" i="92"/>
  <c r="E1063" i="92"/>
  <c r="F1063" i="92"/>
  <c r="M1063" i="92"/>
  <c r="N1063" i="92"/>
  <c r="E1064" i="92"/>
  <c r="F1064" i="92"/>
  <c r="M1064" i="92"/>
  <c r="N1064" i="92"/>
  <c r="E1065" i="92"/>
  <c r="F1065" i="92"/>
  <c r="M1065" i="92"/>
  <c r="N1065" i="92"/>
  <c r="E1066" i="92"/>
  <c r="F1066" i="92"/>
  <c r="M1066" i="92"/>
  <c r="N1066" i="92"/>
  <c r="E1067" i="92"/>
  <c r="F1067" i="92"/>
  <c r="M1067" i="92"/>
  <c r="N1067" i="92"/>
  <c r="E1068" i="92"/>
  <c r="F1068" i="92"/>
  <c r="M1068" i="92"/>
  <c r="N1068" i="92"/>
  <c r="E1069" i="92"/>
  <c r="F1069" i="92"/>
  <c r="M1069" i="92"/>
  <c r="N1069" i="92"/>
  <c r="E1070" i="92"/>
  <c r="F1070" i="92"/>
  <c r="M1070" i="92"/>
  <c r="N1070" i="92"/>
  <c r="E1071" i="92"/>
  <c r="F1071" i="92"/>
  <c r="M1071" i="92"/>
  <c r="N1071" i="92"/>
  <c r="E1072" i="92"/>
  <c r="F1072" i="92"/>
  <c r="M1072" i="92"/>
  <c r="N1072" i="92"/>
  <c r="E1073" i="92"/>
  <c r="F1073" i="92"/>
  <c r="M1073" i="92"/>
  <c r="N1073" i="92"/>
  <c r="E1074" i="92"/>
  <c r="F1074" i="92"/>
  <c r="M1074" i="92"/>
  <c r="N1074" i="92"/>
  <c r="E1075" i="92"/>
  <c r="F1075" i="92"/>
  <c r="M1075" i="92"/>
  <c r="N1075" i="92"/>
  <c r="E1076" i="92"/>
  <c r="F1076" i="92"/>
  <c r="M1076" i="92"/>
  <c r="N1076" i="92"/>
  <c r="E1077" i="92"/>
  <c r="F1077" i="92"/>
  <c r="M1077" i="92"/>
  <c r="N1077" i="92"/>
  <c r="E1078" i="92"/>
  <c r="F1078" i="92"/>
  <c r="M1078" i="92"/>
  <c r="N1078" i="92"/>
  <c r="E1079" i="92"/>
  <c r="F1079" i="92"/>
  <c r="M1079" i="92"/>
  <c r="N1079" i="92"/>
  <c r="E1080" i="92"/>
  <c r="F1080" i="92"/>
  <c r="M1080" i="92"/>
  <c r="N1080" i="92"/>
  <c r="E1081" i="92"/>
  <c r="F1081" i="92"/>
  <c r="M1081" i="92"/>
  <c r="N1081" i="92"/>
  <c r="E1082" i="92"/>
  <c r="F1082" i="92"/>
  <c r="M1082" i="92"/>
  <c r="N1082" i="92"/>
  <c r="E1083" i="92"/>
  <c r="F1083" i="92"/>
  <c r="M1083" i="92"/>
  <c r="N1083" i="92"/>
  <c r="E1084" i="92"/>
  <c r="F1084" i="92"/>
  <c r="M1084" i="92"/>
  <c r="N1084" i="92"/>
  <c r="E1085" i="92"/>
  <c r="F1085" i="92"/>
  <c r="M1085" i="92"/>
  <c r="N1085" i="92"/>
  <c r="E1086" i="92"/>
  <c r="F1086" i="92"/>
  <c r="M1086" i="92"/>
  <c r="N1086" i="92"/>
  <c r="E1087" i="92"/>
  <c r="F1087" i="92"/>
  <c r="M1087" i="92"/>
  <c r="N1087" i="92"/>
  <c r="E1088" i="92"/>
  <c r="F1088" i="92"/>
  <c r="M1088" i="92"/>
  <c r="N1088" i="92"/>
  <c r="E1089" i="92"/>
  <c r="F1089" i="92"/>
  <c r="M1089" i="92"/>
  <c r="N1089" i="92"/>
  <c r="E1090" i="92"/>
  <c r="F1090" i="92"/>
  <c r="M1090" i="92"/>
  <c r="N1090" i="92"/>
  <c r="E1091" i="92"/>
  <c r="F1091" i="92"/>
  <c r="M1091" i="92"/>
  <c r="N1091" i="92"/>
  <c r="E1092" i="92"/>
  <c r="F1092" i="92"/>
  <c r="M1092" i="92"/>
  <c r="N1092" i="92"/>
  <c r="E1093" i="92"/>
  <c r="F1093" i="92"/>
  <c r="M1093" i="92"/>
  <c r="N1093" i="92"/>
  <c r="E1094" i="92"/>
  <c r="F1094" i="92"/>
  <c r="M1094" i="92"/>
  <c r="N1094" i="92"/>
  <c r="E1095" i="92"/>
  <c r="F1095" i="92"/>
  <c r="M1095" i="92"/>
  <c r="N1095" i="92"/>
  <c r="E1096" i="92"/>
  <c r="F1096" i="92"/>
  <c r="M1096" i="92"/>
  <c r="N1096" i="92"/>
  <c r="E1097" i="92"/>
  <c r="F1097" i="92"/>
  <c r="M1097" i="92"/>
  <c r="N1097" i="92"/>
  <c r="E1098" i="92"/>
  <c r="F1098" i="92"/>
  <c r="M1098" i="92"/>
  <c r="N1098" i="92"/>
  <c r="E1099" i="92"/>
  <c r="F1099" i="92"/>
  <c r="M1099" i="92"/>
  <c r="N1099" i="92"/>
  <c r="E1100" i="92"/>
  <c r="F1100" i="92"/>
  <c r="M1100" i="92"/>
  <c r="N1100" i="92"/>
  <c r="E1101" i="92"/>
  <c r="F1101" i="92"/>
  <c r="M1101" i="92"/>
  <c r="N1101" i="92"/>
  <c r="E1102" i="92"/>
  <c r="F1102" i="92"/>
  <c r="M1102" i="92"/>
  <c r="N1102" i="92"/>
  <c r="E1103" i="92"/>
  <c r="F1103" i="92"/>
  <c r="M1103" i="92"/>
  <c r="N1103" i="92"/>
  <c r="E1104" i="92"/>
  <c r="F1104" i="92"/>
  <c r="M1104" i="92"/>
  <c r="N1104" i="92"/>
  <c r="E1105" i="92"/>
  <c r="F1105" i="92"/>
  <c r="M1105" i="92"/>
  <c r="N1105" i="92"/>
  <c r="E1106" i="92"/>
  <c r="F1106" i="92"/>
  <c r="M1106" i="92"/>
  <c r="N1106" i="92"/>
  <c r="E1107" i="92"/>
  <c r="F1107" i="92"/>
  <c r="M1107" i="92"/>
  <c r="N1107" i="92"/>
  <c r="E1108" i="92"/>
  <c r="F1108" i="92"/>
  <c r="M1108" i="92"/>
  <c r="N1108" i="92"/>
  <c r="E1109" i="92"/>
  <c r="F1109" i="92"/>
  <c r="M1109" i="92"/>
  <c r="N1109" i="92"/>
  <c r="E1110" i="92"/>
  <c r="F1110" i="92"/>
  <c r="M1110" i="92"/>
  <c r="N1110" i="92"/>
  <c r="E1111" i="92"/>
  <c r="F1111" i="92"/>
  <c r="M1111" i="92"/>
  <c r="N1111" i="92"/>
  <c r="E1112" i="92"/>
  <c r="F1112" i="92"/>
  <c r="M1112" i="92"/>
  <c r="N1112" i="92"/>
  <c r="E1113" i="92"/>
  <c r="F1113" i="92"/>
  <c r="M1113" i="92"/>
  <c r="N1113" i="92"/>
  <c r="E1114" i="92"/>
  <c r="F1114" i="92"/>
  <c r="M1114" i="92"/>
  <c r="N1114" i="92"/>
  <c r="E1115" i="92"/>
  <c r="F1115" i="92"/>
  <c r="M1115" i="92"/>
  <c r="N1115" i="92"/>
  <c r="E1116" i="92"/>
  <c r="F1116" i="92"/>
  <c r="M1116" i="92"/>
  <c r="N1116" i="92"/>
  <c r="E1117" i="92"/>
  <c r="F1117" i="92"/>
  <c r="M1117" i="92"/>
  <c r="N1117" i="92"/>
  <c r="E1118" i="92"/>
  <c r="F1118" i="92"/>
  <c r="M1118" i="92"/>
  <c r="N1118" i="92"/>
  <c r="E1119" i="92"/>
  <c r="F1119" i="92"/>
  <c r="M1119" i="92"/>
  <c r="N1119" i="92"/>
  <c r="E1120" i="92"/>
  <c r="F1120" i="92"/>
  <c r="M1120" i="92"/>
  <c r="N1120" i="92"/>
  <c r="E1121" i="92"/>
  <c r="F1121" i="92"/>
  <c r="M1121" i="92"/>
  <c r="N1121" i="92"/>
  <c r="E1122" i="92"/>
  <c r="F1122" i="92"/>
  <c r="M1122" i="92"/>
  <c r="N1122" i="92"/>
  <c r="E1123" i="92"/>
  <c r="F1123" i="92"/>
  <c r="M1123" i="92"/>
  <c r="N1123" i="92"/>
  <c r="E1124" i="92"/>
  <c r="F1124" i="92"/>
  <c r="M1124" i="92"/>
  <c r="N1124" i="92"/>
  <c r="E1125" i="92"/>
  <c r="F1125" i="92"/>
  <c r="M1125" i="92"/>
  <c r="N1125" i="92"/>
  <c r="E1126" i="92"/>
  <c r="F1126" i="92"/>
  <c r="M1126" i="92"/>
  <c r="N1126" i="92"/>
  <c r="E1127" i="92"/>
  <c r="F1127" i="92"/>
  <c r="M1127" i="92"/>
  <c r="N1127" i="92"/>
  <c r="E1128" i="92"/>
  <c r="F1128" i="92"/>
  <c r="M1128" i="92"/>
  <c r="N1128" i="92"/>
  <c r="E1129" i="92"/>
  <c r="F1129" i="92"/>
  <c r="M1129" i="92"/>
  <c r="N1129" i="92"/>
  <c r="E1130" i="92"/>
  <c r="F1130" i="92"/>
  <c r="M1130" i="92"/>
  <c r="N1130" i="92"/>
  <c r="E1131" i="92"/>
  <c r="F1131" i="92"/>
  <c r="M1131" i="92"/>
  <c r="N1131" i="92"/>
  <c r="E1132" i="92"/>
  <c r="F1132" i="92"/>
  <c r="M1132" i="92"/>
  <c r="N1132" i="92"/>
  <c r="E1133" i="92"/>
  <c r="F1133" i="92"/>
  <c r="M1133" i="92"/>
  <c r="N1133" i="92"/>
  <c r="E1134" i="92"/>
  <c r="F1134" i="92"/>
  <c r="M1134" i="92"/>
  <c r="N1134" i="92"/>
  <c r="E1135" i="92"/>
  <c r="F1135" i="92"/>
  <c r="M1135" i="92"/>
  <c r="N1135" i="92"/>
  <c r="E1136" i="92"/>
  <c r="F1136" i="92"/>
  <c r="M1136" i="92"/>
  <c r="N1136" i="92"/>
  <c r="E1137" i="92"/>
  <c r="F1137" i="92"/>
  <c r="M1137" i="92"/>
  <c r="N1137" i="92"/>
  <c r="E1138" i="92"/>
  <c r="F1138" i="92"/>
  <c r="M1138" i="92"/>
  <c r="N1138" i="92"/>
  <c r="E1139" i="92"/>
  <c r="F1139" i="92"/>
  <c r="M1139" i="92"/>
  <c r="N1139" i="92"/>
  <c r="E1140" i="92"/>
  <c r="F1140" i="92"/>
  <c r="M1140" i="92"/>
  <c r="N1140" i="92"/>
  <c r="E1141" i="92"/>
  <c r="F1141" i="92"/>
  <c r="M1141" i="92"/>
  <c r="N1141" i="92"/>
  <c r="E1142" i="92"/>
  <c r="F1142" i="92"/>
  <c r="M1142" i="92"/>
  <c r="N1142" i="92"/>
  <c r="E1143" i="92"/>
  <c r="F1143" i="92"/>
  <c r="M1143" i="92"/>
  <c r="N1143" i="92"/>
  <c r="E1144" i="92"/>
  <c r="F1144" i="92"/>
  <c r="M1144" i="92"/>
  <c r="N1144" i="92"/>
  <c r="E1145" i="92"/>
  <c r="F1145" i="92"/>
  <c r="M1145" i="92"/>
  <c r="N1145" i="92"/>
  <c r="E1146" i="92"/>
  <c r="F1146" i="92"/>
  <c r="M1146" i="92"/>
  <c r="N1146" i="92"/>
  <c r="E1147" i="92"/>
  <c r="F1147" i="92"/>
  <c r="M1147" i="92"/>
  <c r="N1147" i="92"/>
  <c r="E1148" i="92"/>
  <c r="F1148" i="92"/>
  <c r="M1148" i="92"/>
  <c r="N1148" i="92"/>
  <c r="E1149" i="92"/>
  <c r="F1149" i="92"/>
  <c r="M1149" i="92"/>
  <c r="N1149" i="92"/>
  <c r="E1150" i="92"/>
  <c r="F1150" i="92"/>
  <c r="M1150" i="92"/>
  <c r="N1150" i="92"/>
  <c r="E1151" i="92"/>
  <c r="F1151" i="92"/>
  <c r="M1151" i="92"/>
  <c r="N1151" i="92"/>
  <c r="E1152" i="92"/>
  <c r="F1152" i="92"/>
  <c r="M1152" i="92"/>
  <c r="N1152" i="92"/>
  <c r="E1153" i="92"/>
  <c r="F1153" i="92"/>
  <c r="M1153" i="92"/>
  <c r="N1153" i="92"/>
  <c r="E1154" i="92"/>
  <c r="F1154" i="92"/>
  <c r="M1154" i="92"/>
  <c r="N1154" i="92"/>
  <c r="E1155" i="92"/>
  <c r="F1155" i="92"/>
  <c r="M1155" i="92"/>
  <c r="N1155" i="92"/>
  <c r="E1156" i="92"/>
  <c r="F1156" i="92"/>
  <c r="M1156" i="92"/>
  <c r="N1156" i="92"/>
  <c r="E1157" i="92"/>
  <c r="F1157" i="92"/>
  <c r="M1157" i="92"/>
  <c r="N1157" i="92"/>
  <c r="E1158" i="92"/>
  <c r="F1158" i="92"/>
  <c r="M1158" i="92"/>
  <c r="N1158" i="92"/>
  <c r="E1159" i="92"/>
  <c r="F1159" i="92"/>
  <c r="M1159" i="92"/>
  <c r="N1159" i="92"/>
  <c r="E1160" i="92"/>
  <c r="F1160" i="92"/>
  <c r="M1160" i="92"/>
  <c r="N1160" i="92"/>
  <c r="E1161" i="92"/>
  <c r="F1161" i="92"/>
  <c r="M1161" i="92"/>
  <c r="N1161" i="92"/>
  <c r="E1162" i="92"/>
  <c r="F1162" i="92"/>
  <c r="M1162" i="92"/>
  <c r="N1162" i="92"/>
  <c r="E1163" i="92"/>
  <c r="F1163" i="92"/>
  <c r="M1163" i="92"/>
  <c r="N1163" i="92"/>
  <c r="E1164" i="92"/>
  <c r="F1164" i="92"/>
  <c r="M1164" i="92"/>
  <c r="N1164" i="92"/>
  <c r="E1165" i="92"/>
  <c r="F1165" i="92"/>
  <c r="M1165" i="92"/>
  <c r="N1165" i="92"/>
  <c r="E1166" i="92"/>
  <c r="F1166" i="92"/>
  <c r="M1166" i="92"/>
  <c r="N1166" i="92"/>
  <c r="E1167" i="92"/>
  <c r="F1167" i="92"/>
  <c r="M1167" i="92"/>
  <c r="N1167" i="92"/>
  <c r="E1168" i="92"/>
  <c r="F1168" i="92"/>
  <c r="M1168" i="92"/>
  <c r="N1168" i="92"/>
  <c r="E1169" i="92"/>
  <c r="F1169" i="92"/>
  <c r="M1169" i="92"/>
  <c r="N1169" i="92"/>
  <c r="E1170" i="92"/>
  <c r="F1170" i="92"/>
  <c r="M1170" i="92"/>
  <c r="N1170" i="92"/>
  <c r="E1171" i="92"/>
  <c r="F1171" i="92"/>
  <c r="M1171" i="92"/>
  <c r="N1171" i="92"/>
  <c r="E1172" i="92"/>
  <c r="F1172" i="92"/>
  <c r="M1172" i="92"/>
  <c r="N1172" i="92"/>
  <c r="E1173" i="92"/>
  <c r="F1173" i="92"/>
  <c r="M1173" i="92"/>
  <c r="N1173" i="92"/>
  <c r="E1174" i="92"/>
  <c r="F1174" i="92"/>
  <c r="M1174" i="92"/>
  <c r="N1174" i="92"/>
  <c r="E1175" i="92"/>
  <c r="F1175" i="92"/>
  <c r="M1175" i="92"/>
  <c r="N1175" i="92"/>
  <c r="E1176" i="92"/>
  <c r="F1176" i="92"/>
  <c r="M1176" i="92"/>
  <c r="N1176" i="92"/>
  <c r="E1177" i="92"/>
  <c r="F1177" i="92"/>
  <c r="M1177" i="92"/>
  <c r="N1177" i="92"/>
  <c r="E1178" i="92"/>
  <c r="F1178" i="92"/>
  <c r="M1178" i="92"/>
  <c r="N1178" i="92"/>
  <c r="E1179" i="92"/>
  <c r="F1179" i="92"/>
  <c r="M1179" i="92"/>
  <c r="N1179" i="92"/>
  <c r="E1180" i="92"/>
  <c r="F1180" i="92"/>
  <c r="M1180" i="92"/>
  <c r="N1180" i="92"/>
  <c r="E1181" i="92"/>
  <c r="F1181" i="92"/>
  <c r="M1181" i="92"/>
  <c r="N1181" i="92"/>
  <c r="E1182" i="92"/>
  <c r="F1182" i="92"/>
  <c r="M1182" i="92"/>
  <c r="N1182" i="92"/>
  <c r="E1183" i="92"/>
  <c r="F1183" i="92"/>
  <c r="M1183" i="92"/>
  <c r="N1183" i="92"/>
  <c r="E1184" i="92"/>
  <c r="F1184" i="92"/>
  <c r="M1184" i="92"/>
  <c r="N1184" i="92"/>
  <c r="E1185" i="92"/>
  <c r="F1185" i="92"/>
  <c r="M1185" i="92"/>
  <c r="N1185" i="92"/>
  <c r="E1186" i="92"/>
  <c r="F1186" i="92"/>
  <c r="M1186" i="92"/>
  <c r="N1186" i="92"/>
  <c r="E1187" i="92"/>
  <c r="F1187" i="92"/>
  <c r="M1187" i="92"/>
  <c r="N1187" i="92"/>
  <c r="E1188" i="92"/>
  <c r="F1188" i="92"/>
  <c r="M1188" i="92"/>
  <c r="N1188" i="92"/>
  <c r="E1189" i="92"/>
  <c r="F1189" i="92"/>
  <c r="M1189" i="92"/>
  <c r="N1189" i="92"/>
  <c r="E1190" i="92"/>
  <c r="F1190" i="92"/>
  <c r="M1190" i="92"/>
  <c r="N1190" i="92"/>
  <c r="E1191" i="92"/>
  <c r="F1191" i="92"/>
  <c r="M1191" i="92"/>
  <c r="N1191" i="92"/>
  <c r="E1192" i="92"/>
  <c r="F1192" i="92"/>
  <c r="M1192" i="92"/>
  <c r="N1192" i="92"/>
  <c r="E1193" i="92"/>
  <c r="F1193" i="92"/>
  <c r="M1193" i="92"/>
  <c r="N1193" i="92"/>
  <c r="E1194" i="92"/>
  <c r="F1194" i="92"/>
  <c r="M1194" i="92"/>
  <c r="N1194" i="92"/>
  <c r="E1195" i="92"/>
  <c r="F1195" i="92"/>
  <c r="M1195" i="92"/>
  <c r="N1195" i="92"/>
  <c r="E1196" i="92"/>
  <c r="F1196" i="92"/>
  <c r="M1196" i="92"/>
  <c r="N1196" i="92"/>
  <c r="E1197" i="92"/>
  <c r="F1197" i="92"/>
  <c r="M1197" i="92"/>
  <c r="N1197" i="92"/>
  <c r="E1198" i="92"/>
  <c r="F1198" i="92"/>
  <c r="M1198" i="92"/>
  <c r="N1198" i="92"/>
  <c r="E1199" i="92"/>
  <c r="F1199" i="92"/>
  <c r="M1199" i="92"/>
  <c r="N1199" i="92"/>
  <c r="E1200" i="92"/>
  <c r="F1200" i="92"/>
  <c r="M1200" i="92"/>
  <c r="N1200" i="92"/>
  <c r="E1201" i="92"/>
  <c r="F1201" i="92"/>
  <c r="M1201" i="92"/>
  <c r="N1201" i="92"/>
  <c r="E1202" i="92"/>
  <c r="F1202" i="92"/>
  <c r="M1202" i="92"/>
  <c r="N1202" i="92"/>
  <c r="E1203" i="92"/>
  <c r="F1203" i="92"/>
  <c r="M1203" i="92"/>
  <c r="N1203" i="92"/>
  <c r="E1204" i="92"/>
  <c r="F1204" i="92"/>
  <c r="M1204" i="92"/>
  <c r="N1204" i="92"/>
  <c r="E1205" i="92"/>
  <c r="F1205" i="92"/>
  <c r="M1205" i="92"/>
  <c r="N1205" i="92"/>
  <c r="E1206" i="92"/>
  <c r="F1206" i="92"/>
  <c r="M1206" i="92"/>
  <c r="N1206" i="92"/>
  <c r="E1207" i="92"/>
  <c r="F1207" i="92"/>
  <c r="M1207" i="92"/>
  <c r="N1207" i="92"/>
  <c r="E1208" i="92"/>
  <c r="F1208" i="92"/>
  <c r="M1208" i="92"/>
  <c r="N1208" i="92"/>
  <c r="E1209" i="92"/>
  <c r="F1209" i="92"/>
  <c r="M1209" i="92"/>
  <c r="N1209" i="92"/>
  <c r="E1210" i="92"/>
  <c r="F1210" i="92"/>
  <c r="M1210" i="92"/>
  <c r="N1210" i="92"/>
  <c r="E1211" i="92"/>
  <c r="F1211" i="92"/>
  <c r="M1211" i="92"/>
  <c r="N1211" i="92"/>
  <c r="E1212" i="92"/>
  <c r="F1212" i="92"/>
  <c r="M1212" i="92"/>
  <c r="N1212" i="92"/>
  <c r="E1213" i="92"/>
  <c r="F1213" i="92"/>
  <c r="M1213" i="92"/>
  <c r="N1213" i="92"/>
  <c r="E1214" i="92"/>
  <c r="F1214" i="92"/>
  <c r="M1214" i="92"/>
  <c r="N1214" i="92"/>
  <c r="E1215" i="92"/>
  <c r="F1215" i="92"/>
  <c r="M1215" i="92"/>
  <c r="N1215" i="92"/>
  <c r="E1216" i="92"/>
  <c r="F1216" i="92"/>
  <c r="M1216" i="92"/>
  <c r="N1216" i="92"/>
  <c r="E1217" i="92"/>
  <c r="F1217" i="92"/>
  <c r="M1217" i="92"/>
  <c r="N1217" i="92"/>
  <c r="E1218" i="92"/>
  <c r="F1218" i="92"/>
  <c r="M1218" i="92"/>
  <c r="N1218" i="92"/>
  <c r="E1219" i="92"/>
  <c r="F1219" i="92"/>
  <c r="M1219" i="92"/>
  <c r="N1219" i="92"/>
  <c r="E1220" i="92"/>
  <c r="F1220" i="92"/>
  <c r="M1220" i="92"/>
  <c r="N1220" i="92"/>
  <c r="E1221" i="92"/>
  <c r="F1221" i="92"/>
  <c r="M1221" i="92"/>
  <c r="N1221" i="92"/>
  <c r="E1222" i="92"/>
  <c r="F1222" i="92"/>
  <c r="M1222" i="92"/>
  <c r="N1222" i="92"/>
  <c r="E1223" i="92"/>
  <c r="F1223" i="92"/>
  <c r="M1223" i="92"/>
  <c r="N1223" i="92"/>
  <c r="E1224" i="92"/>
  <c r="F1224" i="92"/>
  <c r="M1224" i="92"/>
  <c r="N1224" i="92"/>
  <c r="E1225" i="92"/>
  <c r="F1225" i="92"/>
  <c r="M1225" i="92"/>
  <c r="N1225" i="92"/>
  <c r="E1226" i="92"/>
  <c r="F1226" i="92"/>
  <c r="M1226" i="92"/>
  <c r="N1226" i="92"/>
  <c r="E1227" i="92"/>
  <c r="F1227" i="92"/>
  <c r="M1227" i="92"/>
  <c r="N1227" i="92"/>
  <c r="E1228" i="92"/>
  <c r="F1228" i="92"/>
  <c r="M1228" i="92"/>
  <c r="N1228" i="92"/>
  <c r="E1229" i="92"/>
  <c r="F1229" i="92"/>
  <c r="M1229" i="92"/>
  <c r="N1229" i="92"/>
  <c r="E1230" i="92"/>
  <c r="F1230" i="92"/>
  <c r="M1230" i="92"/>
  <c r="N1230" i="92"/>
  <c r="E1231" i="92"/>
  <c r="F1231" i="92"/>
  <c r="M1231" i="92"/>
  <c r="N1231" i="92"/>
  <c r="E1232" i="92"/>
  <c r="F1232" i="92"/>
  <c r="M1232" i="92"/>
  <c r="N1232" i="92"/>
  <c r="E1233" i="92"/>
  <c r="F1233" i="92"/>
  <c r="M1233" i="92"/>
  <c r="N1233" i="92"/>
  <c r="E1234" i="92"/>
  <c r="F1234" i="92"/>
  <c r="M1234" i="92"/>
  <c r="N1234" i="92"/>
  <c r="E1235" i="92"/>
  <c r="F1235" i="92"/>
  <c r="M1235" i="92"/>
  <c r="N1235" i="92"/>
  <c r="E1236" i="92"/>
  <c r="F1236" i="92"/>
  <c r="M1236" i="92"/>
  <c r="N1236" i="92"/>
  <c r="E1237" i="92"/>
  <c r="F1237" i="92"/>
  <c r="M1237" i="92"/>
  <c r="N1237" i="92"/>
  <c r="E1238" i="92"/>
  <c r="F1238" i="92"/>
  <c r="M1238" i="92"/>
  <c r="N1238" i="92"/>
  <c r="E1239" i="92"/>
  <c r="F1239" i="92"/>
  <c r="M1239" i="92"/>
  <c r="N1239" i="92"/>
  <c r="E1240" i="92"/>
  <c r="F1240" i="92"/>
  <c r="M1240" i="92"/>
  <c r="N1240" i="92"/>
  <c r="E1241" i="92"/>
  <c r="F1241" i="92"/>
  <c r="M1241" i="92"/>
  <c r="N1241" i="92"/>
  <c r="E1242" i="92"/>
  <c r="F1242" i="92"/>
  <c r="M1242" i="92"/>
  <c r="N1242" i="92"/>
  <c r="E1243" i="92"/>
  <c r="F1243" i="92"/>
  <c r="M1243" i="92"/>
  <c r="N1243" i="92"/>
  <c r="E1244" i="92"/>
  <c r="F1244" i="92"/>
  <c r="M1244" i="92"/>
  <c r="N1244" i="92"/>
  <c r="E1246" i="92"/>
  <c r="F1246" i="92"/>
  <c r="M1246" i="92"/>
  <c r="N1246" i="92"/>
  <c r="E1247" i="92"/>
  <c r="F1247" i="92"/>
  <c r="M1247" i="92"/>
  <c r="N1247" i="92"/>
  <c r="E1248" i="92"/>
  <c r="F1248" i="92"/>
  <c r="M1248" i="92"/>
  <c r="N1248" i="92"/>
  <c r="E1249" i="92"/>
  <c r="F1249" i="92"/>
  <c r="M1249" i="92"/>
  <c r="N1249" i="92"/>
  <c r="E1250" i="92"/>
  <c r="F1250" i="92"/>
  <c r="M1250" i="92"/>
  <c r="N1250" i="92"/>
  <c r="E1251" i="92"/>
  <c r="F1251" i="92"/>
  <c r="M1251" i="92"/>
  <c r="N1251" i="92"/>
  <c r="E1252" i="92"/>
  <c r="F1252" i="92"/>
  <c r="M1252" i="92"/>
  <c r="N1252" i="92"/>
  <c r="E1253" i="92"/>
  <c r="F1253" i="92"/>
  <c r="M1253" i="92"/>
  <c r="N1253" i="92"/>
  <c r="E1254" i="92"/>
  <c r="F1254" i="92"/>
  <c r="M1254" i="92"/>
  <c r="N1254" i="92"/>
  <c r="E1255" i="92"/>
  <c r="F1255" i="92"/>
  <c r="M1255" i="92"/>
  <c r="N1255" i="92"/>
  <c r="E1256" i="92"/>
  <c r="F1256" i="92"/>
  <c r="M1256" i="92"/>
  <c r="N1256" i="92"/>
  <c r="E1257" i="92"/>
  <c r="F1257" i="92"/>
  <c r="M1257" i="92"/>
  <c r="N1257" i="92"/>
  <c r="E1258" i="92"/>
  <c r="F1258" i="92"/>
  <c r="M1258" i="92"/>
  <c r="N1258" i="92"/>
  <c r="E1259" i="92"/>
  <c r="F1259" i="92"/>
  <c r="M1259" i="92"/>
  <c r="N1259" i="92"/>
  <c r="E1260" i="92"/>
  <c r="F1260" i="92"/>
  <c r="M1260" i="92"/>
  <c r="N1260" i="92"/>
  <c r="E1261" i="92"/>
  <c r="F1261" i="92"/>
  <c r="M1261" i="92"/>
  <c r="N1261" i="92"/>
  <c r="E1262" i="92"/>
  <c r="F1262" i="92"/>
  <c r="M1262" i="92"/>
  <c r="N1262" i="92"/>
  <c r="E1263" i="92"/>
  <c r="F1263" i="92"/>
  <c r="M1263" i="92"/>
  <c r="N1263" i="92"/>
  <c r="E1264" i="92"/>
  <c r="F1264" i="92"/>
  <c r="M1264" i="92"/>
  <c r="N1264" i="92"/>
  <c r="E1265" i="92"/>
  <c r="F1265" i="92"/>
  <c r="M1265" i="92"/>
  <c r="N1265" i="92"/>
  <c r="E1266" i="92"/>
  <c r="F1266" i="92"/>
  <c r="M1266" i="92"/>
  <c r="N1266" i="92"/>
  <c r="E1267" i="92"/>
  <c r="F1267" i="92"/>
  <c r="M1267" i="92"/>
  <c r="N1267" i="92"/>
  <c r="E1268" i="92"/>
  <c r="F1268" i="92"/>
  <c r="M1268" i="92"/>
  <c r="N1268" i="92"/>
  <c r="E1269" i="92"/>
  <c r="F1269" i="92"/>
  <c r="M1269" i="92"/>
  <c r="N1269" i="92"/>
  <c r="E1270" i="92"/>
  <c r="F1270" i="92"/>
  <c r="M1270" i="92"/>
  <c r="N1270" i="92"/>
  <c r="E1271" i="92"/>
  <c r="F1271" i="92"/>
  <c r="M1271" i="92"/>
  <c r="N1271" i="92"/>
  <c r="E1272" i="92"/>
  <c r="F1272" i="92"/>
  <c r="M1272" i="92"/>
  <c r="N1272" i="92"/>
  <c r="E1273" i="92"/>
  <c r="F1273" i="92"/>
  <c r="M1273" i="92"/>
  <c r="N1273" i="92"/>
  <c r="M1274" i="92"/>
  <c r="N1274" i="92"/>
  <c r="M1275" i="92"/>
  <c r="N1275" i="92"/>
  <c r="M1276" i="92"/>
  <c r="N1276" i="92"/>
  <c r="M1277" i="92"/>
  <c r="N1277" i="92"/>
  <c r="M1278" i="92"/>
  <c r="N1278" i="92"/>
  <c r="M1279" i="92"/>
  <c r="N1279" i="92"/>
  <c r="E1289" i="92"/>
  <c r="E1290" i="92"/>
  <c r="E1291" i="92"/>
  <c r="M1291" i="92"/>
  <c r="N1291" i="92"/>
  <c r="E1292" i="92"/>
  <c r="M1292" i="92"/>
  <c r="N1292" i="92"/>
  <c r="E1293" i="92"/>
  <c r="M1293" i="92"/>
  <c r="N1293" i="92"/>
  <c r="E1294" i="92"/>
  <c r="F1294" i="92"/>
  <c r="M1294" i="92"/>
  <c r="N1294" i="92"/>
  <c r="E1295" i="92"/>
  <c r="F1295" i="92"/>
  <c r="M1295" i="92"/>
  <c r="N1295" i="92"/>
  <c r="E1296" i="92"/>
  <c r="F1296" i="92"/>
  <c r="M1296" i="92"/>
  <c r="N1296" i="92"/>
  <c r="E1297" i="92"/>
  <c r="F1297" i="92"/>
  <c r="M1297" i="92"/>
  <c r="N1297" i="92"/>
  <c r="E1298" i="92"/>
  <c r="F1298" i="92"/>
  <c r="M1298" i="92"/>
  <c r="N1298" i="92"/>
  <c r="E1299" i="92"/>
  <c r="F1299" i="92"/>
  <c r="M1299" i="92"/>
  <c r="N1299" i="92"/>
  <c r="E1300" i="92"/>
  <c r="F1300" i="92"/>
  <c r="M1300" i="92"/>
  <c r="N1300" i="92"/>
  <c r="E1301" i="92"/>
  <c r="F1301" i="92"/>
  <c r="M1301" i="92"/>
  <c r="N1301" i="92"/>
  <c r="E1302" i="92"/>
  <c r="F1302" i="92"/>
  <c r="M1302" i="92"/>
  <c r="N1302" i="92"/>
  <c r="E1303" i="92"/>
  <c r="F1303" i="92"/>
  <c r="M1303" i="92"/>
  <c r="N1303" i="92"/>
  <c r="E1304" i="92"/>
  <c r="F1304" i="92"/>
  <c r="M1304" i="92"/>
  <c r="N1304" i="92"/>
  <c r="E1305" i="92"/>
  <c r="F1305" i="92"/>
  <c r="M1305" i="92"/>
  <c r="N1305" i="92"/>
  <c r="E1306" i="92"/>
  <c r="F1306" i="92"/>
  <c r="M1306" i="92"/>
  <c r="N1306" i="92"/>
  <c r="E1307" i="92"/>
  <c r="F1307" i="92"/>
  <c r="M1307" i="92"/>
  <c r="N1307" i="92"/>
  <c r="E1308" i="92"/>
  <c r="F1308" i="92"/>
  <c r="M1308" i="92"/>
  <c r="N1308" i="92"/>
  <c r="E1309" i="92"/>
  <c r="F1309" i="92"/>
  <c r="M1309" i="92"/>
  <c r="N1309" i="92"/>
  <c r="E1310" i="92"/>
  <c r="F1310" i="92"/>
  <c r="M1310" i="92"/>
  <c r="N1310" i="92"/>
  <c r="E1311" i="92"/>
  <c r="F1311" i="92"/>
  <c r="M1311" i="92"/>
  <c r="N1311" i="92"/>
  <c r="E1312" i="92"/>
  <c r="F1312" i="92"/>
  <c r="M1312" i="92"/>
  <c r="N1312" i="92"/>
  <c r="E1313" i="92"/>
  <c r="F1313" i="92"/>
  <c r="M1313" i="92"/>
  <c r="N1313" i="92"/>
  <c r="E1314" i="92"/>
  <c r="F1314" i="92"/>
  <c r="M1314" i="92"/>
  <c r="N1314" i="92"/>
  <c r="E1316" i="92"/>
  <c r="F1316" i="92"/>
  <c r="M1316" i="92"/>
  <c r="N1316" i="92"/>
  <c r="E1317" i="92"/>
  <c r="F1317" i="92"/>
  <c r="M1317" i="92"/>
  <c r="N1317" i="92"/>
  <c r="E1318" i="92"/>
  <c r="F1318" i="92"/>
  <c r="M1318" i="92"/>
  <c r="N1318" i="92"/>
  <c r="E1319" i="92"/>
  <c r="F1319" i="92"/>
  <c r="M1319" i="92"/>
  <c r="N1319" i="92"/>
  <c r="E1320" i="92"/>
  <c r="F1320" i="92"/>
  <c r="M1320" i="92"/>
  <c r="N1320" i="92"/>
  <c r="E1321" i="92"/>
  <c r="F1321" i="92"/>
  <c r="M1321" i="92"/>
  <c r="N1321" i="92"/>
  <c r="E1322" i="92"/>
  <c r="F1322" i="92"/>
  <c r="M1322" i="92"/>
  <c r="N1322" i="92"/>
  <c r="E1323" i="92"/>
  <c r="F1323" i="92"/>
  <c r="M1323" i="92"/>
  <c r="N1323" i="92"/>
  <c r="E1324" i="92"/>
  <c r="F1324" i="92"/>
  <c r="M1324" i="92"/>
  <c r="N1324" i="92"/>
  <c r="E1325" i="92"/>
  <c r="F1325" i="92"/>
  <c r="M1325" i="92"/>
  <c r="N1325" i="92"/>
  <c r="E1326" i="92"/>
  <c r="F1326" i="92"/>
  <c r="M1326" i="92"/>
  <c r="N1326" i="92"/>
  <c r="E1327" i="92"/>
  <c r="F1327" i="92"/>
  <c r="M1327" i="92"/>
  <c r="N1327" i="92"/>
  <c r="E1328" i="92"/>
  <c r="F1328" i="92"/>
  <c r="M1328" i="92"/>
  <c r="N1328" i="92"/>
  <c r="E1329" i="92"/>
  <c r="F1329" i="92"/>
  <c r="M1329" i="92"/>
  <c r="N1329" i="92"/>
  <c r="E1330" i="92"/>
  <c r="F1330" i="92"/>
  <c r="M1330" i="92"/>
  <c r="N1330" i="92"/>
  <c r="E1331" i="92"/>
  <c r="F1331" i="92"/>
  <c r="M1331" i="92"/>
  <c r="N1331" i="92"/>
  <c r="E1332" i="92"/>
  <c r="F1332" i="92"/>
  <c r="M1332" i="92"/>
  <c r="N1332" i="92"/>
  <c r="E1333" i="92"/>
  <c r="F1333" i="92"/>
  <c r="M1333" i="92"/>
  <c r="N1333" i="92"/>
  <c r="E1334" i="92"/>
  <c r="F1334" i="92"/>
  <c r="M1334" i="92"/>
  <c r="N1334" i="92"/>
  <c r="E1335" i="92"/>
  <c r="F1335" i="92"/>
  <c r="M1335" i="92"/>
  <c r="N1335" i="92"/>
  <c r="E1336" i="92"/>
  <c r="F1336" i="92"/>
  <c r="M1336" i="92"/>
  <c r="N1336" i="92"/>
  <c r="E1337" i="92"/>
  <c r="F1337" i="92"/>
  <c r="M1337" i="92"/>
  <c r="N1337" i="92"/>
  <c r="E1338" i="92"/>
  <c r="F1338" i="92"/>
  <c r="M1338" i="92"/>
  <c r="N1338" i="92"/>
  <c r="E1339" i="92"/>
  <c r="F1339" i="92"/>
  <c r="M1339" i="92"/>
  <c r="N1339" i="92"/>
  <c r="E1340" i="92"/>
  <c r="F1340" i="92"/>
  <c r="M1340" i="92"/>
  <c r="N1340" i="92"/>
  <c r="E1341" i="92"/>
  <c r="F1341" i="92"/>
  <c r="M1341" i="92"/>
  <c r="N1341" i="92"/>
  <c r="E1342" i="92"/>
  <c r="F1342" i="92"/>
  <c r="M1342" i="92"/>
  <c r="N1342" i="92"/>
  <c r="E1343" i="92"/>
  <c r="F1343" i="92"/>
  <c r="M1343" i="92"/>
  <c r="N1343" i="92"/>
  <c r="E1344" i="92"/>
  <c r="F1344" i="92"/>
  <c r="M1344" i="92"/>
  <c r="N1344" i="92"/>
  <c r="E1345" i="92"/>
  <c r="F1345" i="92"/>
  <c r="M1345" i="92"/>
  <c r="N1345" i="92"/>
  <c r="E1346" i="92"/>
  <c r="F1346" i="92"/>
  <c r="M1346" i="92"/>
  <c r="N1346" i="92"/>
  <c r="E1347" i="92"/>
  <c r="F1347" i="92"/>
  <c r="M1347" i="92"/>
  <c r="N1347" i="92"/>
  <c r="E1348" i="92"/>
  <c r="F1348" i="92"/>
  <c r="M1348" i="92"/>
  <c r="N1348" i="92"/>
  <c r="E1349" i="92"/>
  <c r="F1349" i="92"/>
  <c r="M1349" i="92"/>
  <c r="N1349" i="92"/>
  <c r="E1350" i="92"/>
  <c r="F1350" i="92"/>
  <c r="M1350" i="92"/>
  <c r="N1350" i="92"/>
  <c r="E1351" i="92"/>
  <c r="F1351" i="92"/>
  <c r="M1351" i="92"/>
  <c r="N1351" i="92"/>
  <c r="E1352" i="92"/>
  <c r="F1352" i="92"/>
  <c r="M1352" i="92"/>
  <c r="N1352" i="92"/>
  <c r="E1353" i="92"/>
  <c r="F1353" i="92"/>
  <c r="M1353" i="92"/>
  <c r="N1353" i="92"/>
  <c r="E1354" i="92"/>
  <c r="F1354" i="92"/>
  <c r="M1354" i="92"/>
  <c r="N1354" i="92"/>
  <c r="E1355" i="92"/>
  <c r="F1355" i="92"/>
  <c r="M1355" i="92"/>
  <c r="N1355" i="92"/>
  <c r="E1356" i="92"/>
  <c r="F1356" i="92"/>
  <c r="M1356" i="92"/>
  <c r="N1356" i="92"/>
  <c r="E1357" i="92"/>
  <c r="F1357" i="92"/>
  <c r="M1357" i="92"/>
  <c r="N1357" i="92"/>
  <c r="E1358" i="92"/>
  <c r="F1358" i="92"/>
  <c r="M1358" i="92"/>
  <c r="N1358" i="92"/>
  <c r="E1359" i="92"/>
  <c r="F1359" i="92"/>
  <c r="M1359" i="92"/>
  <c r="N1359" i="92"/>
  <c r="E1360" i="92"/>
  <c r="F1360" i="92"/>
  <c r="M1360" i="92"/>
  <c r="N1360" i="92"/>
  <c r="E1361" i="92"/>
  <c r="F1361" i="92"/>
  <c r="M1361" i="92"/>
  <c r="N1361" i="92"/>
  <c r="E1362" i="92"/>
  <c r="F1362" i="92"/>
  <c r="M1362" i="92"/>
  <c r="N1362" i="92"/>
  <c r="E1363" i="92"/>
  <c r="F1363" i="92"/>
  <c r="M1363" i="92"/>
  <c r="N1363" i="92"/>
  <c r="E1364" i="92"/>
  <c r="F1364" i="92"/>
  <c r="M1364" i="92"/>
  <c r="N1364" i="92"/>
  <c r="E1365" i="92"/>
  <c r="F1365" i="92"/>
  <c r="M1365" i="92"/>
  <c r="N1365" i="92"/>
  <c r="E1366" i="92"/>
  <c r="F1366" i="92"/>
  <c r="M1366" i="92"/>
  <c r="N1366" i="92"/>
  <c r="E1367" i="92"/>
  <c r="F1367" i="92"/>
  <c r="M1367" i="92"/>
  <c r="N1367" i="92"/>
  <c r="E1368" i="92"/>
  <c r="F1368" i="92"/>
  <c r="M1368" i="92"/>
  <c r="N1368" i="92"/>
  <c r="E1369" i="92"/>
  <c r="F1369" i="92"/>
  <c r="M1369" i="92"/>
  <c r="N1369" i="92"/>
  <c r="E1370" i="92"/>
  <c r="F1370" i="92"/>
  <c r="M1370" i="92"/>
  <c r="N1370" i="92"/>
  <c r="E1371" i="92"/>
  <c r="F1371" i="92"/>
  <c r="M1371" i="92"/>
  <c r="N1371" i="92"/>
  <c r="E1372" i="92"/>
  <c r="F1372" i="92"/>
  <c r="M1372" i="92"/>
  <c r="N1372" i="92"/>
  <c r="E1373" i="92"/>
  <c r="F1373" i="92"/>
  <c r="M1373" i="92"/>
  <c r="N1373" i="92"/>
  <c r="E1374" i="92"/>
  <c r="F1374" i="92"/>
  <c r="M1374" i="92"/>
  <c r="N1374" i="92"/>
  <c r="E1375" i="92"/>
  <c r="F1375" i="92"/>
  <c r="M1375" i="92"/>
  <c r="N1375" i="92"/>
  <c r="E1376" i="92"/>
  <c r="F1376" i="92"/>
  <c r="M1376" i="92"/>
  <c r="N1376" i="92"/>
  <c r="E1377" i="92"/>
  <c r="F1377" i="92"/>
  <c r="M1377" i="92"/>
  <c r="N1377" i="92"/>
  <c r="E1378" i="92"/>
  <c r="F1378" i="92"/>
  <c r="M1378" i="92"/>
  <c r="N1378" i="92"/>
  <c r="R2" i="84" l="1"/>
  <c r="T2" i="84"/>
  <c r="W2" i="84"/>
  <c r="X2" i="84"/>
  <c r="Y2" i="84"/>
  <c r="Z2" i="84"/>
  <c r="AA2" i="84"/>
  <c r="AB2" i="84"/>
  <c r="AC2" i="84"/>
  <c r="AD2" i="84"/>
  <c r="AF2" i="84"/>
  <c r="AG2" i="84"/>
  <c r="AH2" i="84"/>
  <c r="AI2" i="84"/>
  <c r="AJ2" i="84"/>
  <c r="R3" i="84"/>
  <c r="T3" i="84"/>
  <c r="U3" i="84"/>
  <c r="W3" i="84"/>
  <c r="X3" i="84"/>
  <c r="Y3" i="84"/>
  <c r="Z3" i="84"/>
  <c r="AA3" i="84"/>
  <c r="AB3" i="84"/>
  <c r="AC3" i="84"/>
  <c r="AD3" i="84"/>
  <c r="AF3" i="84"/>
  <c r="AG3" i="84"/>
  <c r="AH3" i="84"/>
  <c r="AI3" i="84"/>
  <c r="AJ3" i="84"/>
  <c r="R4" i="84"/>
  <c r="T4" i="84"/>
  <c r="U4" i="84"/>
  <c r="W4" i="84"/>
  <c r="X4" i="84"/>
  <c r="Y4" i="84"/>
  <c r="Z4" i="84"/>
  <c r="AA4" i="84"/>
  <c r="AB4" i="84"/>
  <c r="AC4" i="84"/>
  <c r="AD4" i="84"/>
  <c r="AF4" i="84"/>
  <c r="AG4" i="84"/>
  <c r="AH4" i="84"/>
  <c r="AI4" i="84"/>
  <c r="AJ4" i="84"/>
  <c r="R5" i="84"/>
  <c r="T5" i="84"/>
  <c r="U5" i="84"/>
  <c r="W5" i="84"/>
  <c r="X5" i="84"/>
  <c r="Y5" i="84"/>
  <c r="Z5" i="84"/>
  <c r="AA5" i="84"/>
  <c r="AB5" i="84"/>
  <c r="AC5" i="84"/>
  <c r="AD5" i="84"/>
  <c r="AF5" i="84"/>
  <c r="AG5" i="84"/>
  <c r="AH5" i="84"/>
  <c r="AI5" i="84"/>
  <c r="AJ5" i="84"/>
  <c r="R6" i="84"/>
  <c r="T6" i="84"/>
  <c r="U6" i="84"/>
  <c r="W6" i="84"/>
  <c r="X6" i="84"/>
  <c r="Y6" i="84"/>
  <c r="Z6" i="84"/>
  <c r="AA6" i="84"/>
  <c r="AB6" i="84"/>
  <c r="AC6" i="84"/>
  <c r="AD6" i="84"/>
  <c r="AF6" i="84"/>
  <c r="AG6" i="84"/>
  <c r="AH6" i="84"/>
  <c r="AI6" i="84"/>
  <c r="AJ6" i="84"/>
  <c r="R7" i="84"/>
  <c r="T7" i="84"/>
  <c r="U7" i="84"/>
  <c r="W7" i="84"/>
  <c r="X7" i="84"/>
  <c r="Y7" i="84"/>
  <c r="Z7" i="84"/>
  <c r="AA7" i="84"/>
  <c r="AB7" i="84"/>
  <c r="AC7" i="84"/>
  <c r="AD7" i="84"/>
  <c r="AF7" i="84"/>
  <c r="AG7" i="84"/>
  <c r="AH7" i="84"/>
  <c r="AI7" i="84"/>
  <c r="AJ7" i="84"/>
  <c r="R8" i="84"/>
  <c r="T8" i="84"/>
  <c r="U8" i="84"/>
  <c r="W8" i="84"/>
  <c r="X8" i="84"/>
  <c r="Y8" i="84"/>
  <c r="Z8" i="84"/>
  <c r="AA8" i="84"/>
  <c r="AB8" i="84"/>
  <c r="AC8" i="84"/>
  <c r="AD8" i="84"/>
  <c r="AF8" i="84"/>
  <c r="AG8" i="84"/>
  <c r="AH8" i="84"/>
  <c r="AI8" i="84"/>
  <c r="AJ8" i="84"/>
  <c r="R9" i="84"/>
  <c r="T9" i="84"/>
  <c r="U9" i="84"/>
  <c r="W9" i="84"/>
  <c r="X9" i="84"/>
  <c r="Y9" i="84"/>
  <c r="Z9" i="84"/>
  <c r="AA9" i="84"/>
  <c r="AB9" i="84"/>
  <c r="AC9" i="84"/>
  <c r="AD9" i="84"/>
  <c r="AF9" i="84"/>
  <c r="AG9" i="84"/>
  <c r="AH9" i="84"/>
  <c r="AI9" i="84"/>
  <c r="AJ9" i="84"/>
  <c r="R10" i="84"/>
  <c r="T10" i="84"/>
  <c r="U10" i="84"/>
  <c r="W10" i="84"/>
  <c r="X10" i="84"/>
  <c r="Y10" i="84"/>
  <c r="Z10" i="84"/>
  <c r="AA10" i="84"/>
  <c r="AB10" i="84"/>
  <c r="AC10" i="84"/>
  <c r="AD10" i="84"/>
  <c r="AF10" i="84"/>
  <c r="AG10" i="84"/>
  <c r="AH10" i="84"/>
  <c r="AI10" i="84"/>
  <c r="AJ10" i="84"/>
  <c r="R11" i="84"/>
  <c r="T11" i="84"/>
  <c r="U11" i="84"/>
  <c r="W11" i="84"/>
  <c r="X11" i="84"/>
  <c r="Y11" i="84"/>
  <c r="Z11" i="84"/>
  <c r="AA11" i="84"/>
  <c r="AB11" i="84"/>
  <c r="AC11" i="84"/>
  <c r="AD11" i="84"/>
  <c r="AF11" i="84"/>
  <c r="AG11" i="84"/>
  <c r="AH11" i="84"/>
  <c r="AI11" i="84"/>
  <c r="AJ11" i="84"/>
  <c r="R12" i="84"/>
  <c r="T12" i="84"/>
  <c r="U12" i="84"/>
  <c r="W12" i="84"/>
  <c r="X12" i="84"/>
  <c r="Y12" i="84"/>
  <c r="Z12" i="84"/>
  <c r="AA12" i="84"/>
  <c r="AB12" i="84"/>
  <c r="AC12" i="84"/>
  <c r="AD12" i="84"/>
  <c r="AF12" i="84"/>
  <c r="AG12" i="84"/>
  <c r="AH12" i="84"/>
  <c r="AI12" i="84"/>
  <c r="AJ12" i="84"/>
  <c r="R13" i="84"/>
  <c r="T13" i="84"/>
  <c r="U13" i="84"/>
  <c r="W13" i="84"/>
  <c r="X13" i="84"/>
  <c r="Y13" i="84"/>
  <c r="Z13" i="84"/>
  <c r="AA13" i="84"/>
  <c r="AB13" i="84"/>
  <c r="AC13" i="84"/>
  <c r="AD13" i="84"/>
  <c r="AF13" i="84"/>
  <c r="AG13" i="84"/>
  <c r="AH13" i="84"/>
  <c r="AI13" i="84"/>
  <c r="AJ13" i="84"/>
  <c r="R14" i="84"/>
  <c r="T14" i="84"/>
  <c r="U14" i="84"/>
  <c r="W14" i="84"/>
  <c r="X14" i="84"/>
  <c r="Y14" i="84"/>
  <c r="Z14" i="84"/>
  <c r="AA14" i="84"/>
  <c r="AB14" i="84"/>
  <c r="AC14" i="84"/>
  <c r="AD14" i="84"/>
  <c r="AF14" i="84"/>
  <c r="AG14" i="84"/>
  <c r="AH14" i="84"/>
  <c r="AI14" i="84"/>
  <c r="AJ14" i="84"/>
  <c r="R15" i="84"/>
  <c r="T15" i="84"/>
  <c r="U15" i="84"/>
  <c r="W15" i="84"/>
  <c r="X15" i="84"/>
  <c r="Y15" i="84"/>
  <c r="Z15" i="84"/>
  <c r="AA15" i="84"/>
  <c r="AB15" i="84"/>
  <c r="AC15" i="84"/>
  <c r="AD15" i="84"/>
  <c r="AF15" i="84"/>
  <c r="AG15" i="84"/>
  <c r="AH15" i="84"/>
  <c r="AI15" i="84"/>
  <c r="AJ15" i="84"/>
  <c r="R16" i="84"/>
  <c r="T16" i="84"/>
  <c r="U16" i="84"/>
  <c r="W16" i="84"/>
  <c r="X16" i="84"/>
  <c r="Y16" i="84"/>
  <c r="Z16" i="84"/>
  <c r="AA16" i="84"/>
  <c r="AB16" i="84"/>
  <c r="AC16" i="84"/>
  <c r="AD16" i="84"/>
  <c r="AF16" i="84"/>
  <c r="AG16" i="84"/>
  <c r="AH16" i="84"/>
  <c r="AI16" i="84"/>
  <c r="AJ16" i="84"/>
  <c r="R17" i="84"/>
  <c r="T17" i="84"/>
  <c r="U17" i="84"/>
  <c r="W17" i="84"/>
  <c r="X17" i="84"/>
  <c r="Y17" i="84"/>
  <c r="Z17" i="84"/>
  <c r="AA17" i="84"/>
  <c r="AB17" i="84"/>
  <c r="AC17" i="84"/>
  <c r="AD17" i="84"/>
  <c r="AF17" i="84"/>
  <c r="AG17" i="84"/>
  <c r="AH17" i="84"/>
  <c r="AI17" i="84"/>
  <c r="AJ17" i="84"/>
  <c r="R18" i="84"/>
  <c r="T18" i="84"/>
  <c r="U18" i="84"/>
  <c r="W18" i="84"/>
  <c r="X18" i="84"/>
  <c r="Y18" i="84"/>
  <c r="Z18" i="84"/>
  <c r="AA18" i="84"/>
  <c r="AB18" i="84"/>
  <c r="AC18" i="84"/>
  <c r="AD18" i="84"/>
  <c r="AF18" i="84"/>
  <c r="AG18" i="84"/>
  <c r="AH18" i="84"/>
  <c r="AI18" i="84"/>
  <c r="AJ18" i="84"/>
  <c r="R19" i="84"/>
  <c r="T19" i="84"/>
  <c r="U19" i="84"/>
  <c r="W19" i="84"/>
  <c r="X19" i="84"/>
  <c r="Y19" i="84"/>
  <c r="Z19" i="84"/>
  <c r="AA19" i="84"/>
  <c r="AB19" i="84"/>
  <c r="AC19" i="84"/>
  <c r="AD19" i="84"/>
  <c r="AF19" i="84"/>
  <c r="AG19" i="84"/>
  <c r="AH19" i="84"/>
  <c r="AI19" i="84"/>
  <c r="AJ19" i="84"/>
  <c r="R20" i="84"/>
  <c r="T20" i="84"/>
  <c r="W20" i="84"/>
  <c r="X20" i="84"/>
  <c r="Y20" i="84"/>
  <c r="Z20" i="84"/>
  <c r="AA20" i="84"/>
  <c r="AB20" i="84"/>
  <c r="AC20" i="84"/>
  <c r="AD20" i="84"/>
  <c r="AF20" i="84"/>
  <c r="AG20" i="84"/>
  <c r="AH20" i="84"/>
  <c r="AI20" i="84"/>
  <c r="AJ20" i="84"/>
  <c r="R21" i="84"/>
  <c r="T21" i="84"/>
  <c r="W21" i="84"/>
  <c r="X21" i="84"/>
  <c r="Y21" i="84"/>
  <c r="Z21" i="84"/>
  <c r="AA21" i="84"/>
  <c r="AB21" i="84"/>
  <c r="AC21" i="84"/>
  <c r="AD21" i="84"/>
  <c r="AF21" i="84"/>
  <c r="AG21" i="84"/>
  <c r="AH21" i="84"/>
  <c r="AI21" i="84"/>
  <c r="AJ21" i="84"/>
  <c r="R22" i="84"/>
  <c r="T22" i="84"/>
  <c r="W22" i="84"/>
  <c r="X22" i="84"/>
  <c r="Y22" i="84"/>
  <c r="Z22" i="84"/>
  <c r="AA22" i="84"/>
  <c r="AB22" i="84"/>
  <c r="AC22" i="84"/>
  <c r="AD22" i="84"/>
  <c r="AF22" i="84"/>
  <c r="AG22" i="84"/>
  <c r="AH22" i="84"/>
  <c r="AI22" i="84"/>
  <c r="AJ22" i="84"/>
  <c r="R23" i="84"/>
  <c r="T23" i="84"/>
  <c r="W23" i="84"/>
  <c r="X23" i="84"/>
  <c r="Y23" i="84"/>
  <c r="Z23" i="84"/>
  <c r="AA23" i="84"/>
  <c r="AB23" i="84"/>
  <c r="AC23" i="84"/>
  <c r="AD23" i="84"/>
  <c r="AF23" i="84"/>
  <c r="AG23" i="84"/>
  <c r="AH23" i="84"/>
  <c r="AI23" i="84"/>
  <c r="AJ23" i="84"/>
  <c r="R24" i="84"/>
  <c r="T24" i="84"/>
  <c r="W24" i="84"/>
  <c r="X24" i="84"/>
  <c r="Y24" i="84"/>
  <c r="Z24" i="84"/>
  <c r="AA24" i="84"/>
  <c r="AB24" i="84"/>
  <c r="AC24" i="84"/>
  <c r="AD24" i="84"/>
  <c r="AF24" i="84"/>
  <c r="AG24" i="84"/>
  <c r="AH24" i="84"/>
  <c r="AI24" i="84"/>
  <c r="AJ24" i="84"/>
  <c r="R25" i="84"/>
  <c r="T25" i="84"/>
  <c r="W25" i="84"/>
  <c r="X25" i="84"/>
  <c r="Y25" i="84"/>
  <c r="Z25" i="84"/>
  <c r="AA25" i="84"/>
  <c r="AB25" i="84"/>
  <c r="AC25" i="84"/>
  <c r="AD25" i="84"/>
  <c r="AF25" i="84"/>
  <c r="AG25" i="84"/>
  <c r="AH25" i="84"/>
  <c r="AI25" i="84"/>
  <c r="AJ25" i="84"/>
  <c r="R26" i="84"/>
  <c r="T26" i="84"/>
  <c r="W26" i="84"/>
  <c r="X26" i="84"/>
  <c r="Y26" i="84"/>
  <c r="Z26" i="84"/>
  <c r="AA26" i="84"/>
  <c r="AB26" i="84"/>
  <c r="AC26" i="84"/>
  <c r="AD26" i="84"/>
  <c r="AF26" i="84"/>
  <c r="AG26" i="84"/>
  <c r="AH26" i="84"/>
  <c r="AI26" i="84"/>
  <c r="AJ26" i="84"/>
  <c r="R27" i="84"/>
  <c r="T27" i="84"/>
  <c r="W27" i="84"/>
  <c r="X27" i="84"/>
  <c r="Y27" i="84"/>
  <c r="Z27" i="84"/>
  <c r="AA27" i="84"/>
  <c r="AB27" i="84"/>
  <c r="AC27" i="84"/>
  <c r="AD27" i="84"/>
  <c r="AF27" i="84"/>
  <c r="AG27" i="84"/>
  <c r="AH27" i="84"/>
  <c r="AI27" i="84"/>
  <c r="AJ27" i="84"/>
  <c r="R28" i="84"/>
  <c r="T28" i="84"/>
  <c r="W28" i="84"/>
  <c r="X28" i="84"/>
  <c r="Y28" i="84"/>
  <c r="Z28" i="84"/>
  <c r="AA28" i="84"/>
  <c r="AB28" i="84"/>
  <c r="AC28" i="84"/>
  <c r="AD28" i="84"/>
  <c r="AF28" i="84"/>
  <c r="AG28" i="84"/>
  <c r="AH28" i="84"/>
  <c r="AI28" i="84"/>
  <c r="AJ28" i="84"/>
  <c r="R29" i="84"/>
  <c r="T29" i="84"/>
  <c r="W29" i="84"/>
  <c r="X29" i="84"/>
  <c r="Y29" i="84"/>
  <c r="Z29" i="84"/>
  <c r="AA29" i="84"/>
  <c r="AB29" i="84"/>
  <c r="AC29" i="84"/>
  <c r="AD29" i="84"/>
  <c r="AF29" i="84"/>
  <c r="AG29" i="84"/>
  <c r="AH29" i="84"/>
  <c r="AI29" i="84"/>
  <c r="AJ29" i="84"/>
  <c r="R30" i="84"/>
  <c r="T30" i="84"/>
  <c r="W30" i="84"/>
  <c r="X30" i="84"/>
  <c r="Y30" i="84"/>
  <c r="Z30" i="84"/>
  <c r="AA30" i="84"/>
  <c r="AB30" i="84"/>
  <c r="AC30" i="84"/>
  <c r="AD30" i="84"/>
  <c r="AF30" i="84"/>
  <c r="AG30" i="84"/>
  <c r="AH30" i="84"/>
  <c r="AI30" i="84"/>
  <c r="AJ30" i="84"/>
  <c r="R31" i="84"/>
  <c r="T31" i="84"/>
  <c r="W31" i="84"/>
  <c r="X31" i="84"/>
  <c r="Y31" i="84"/>
  <c r="Z31" i="84"/>
  <c r="AA31" i="84"/>
  <c r="AB31" i="84"/>
  <c r="AC31" i="84"/>
  <c r="AD31" i="84"/>
  <c r="AF31" i="84"/>
  <c r="AG31" i="84"/>
  <c r="AH31" i="84"/>
  <c r="AI31" i="84"/>
  <c r="AJ31" i="84"/>
  <c r="R32" i="84"/>
  <c r="T32" i="84"/>
  <c r="W32" i="84"/>
  <c r="X32" i="84"/>
  <c r="Y32" i="84"/>
  <c r="Z32" i="84"/>
  <c r="AA32" i="84"/>
  <c r="AB32" i="84"/>
  <c r="AC32" i="84"/>
  <c r="AD32" i="84"/>
  <c r="AF32" i="84"/>
  <c r="AG32" i="84"/>
  <c r="AH32" i="84"/>
  <c r="AI32" i="84"/>
  <c r="AJ32" i="84"/>
  <c r="R33" i="84"/>
  <c r="T33" i="84"/>
  <c r="W33" i="84"/>
  <c r="X33" i="84"/>
  <c r="Y33" i="84"/>
  <c r="Z33" i="84"/>
  <c r="AA33" i="84"/>
  <c r="AB33" i="84"/>
  <c r="AC33" i="84"/>
  <c r="AD33" i="84"/>
  <c r="AF33" i="84"/>
  <c r="AG33" i="84"/>
  <c r="AH33" i="84"/>
  <c r="AI33" i="84"/>
  <c r="AJ33" i="84"/>
  <c r="R34" i="84"/>
  <c r="T34" i="84"/>
  <c r="W34" i="84"/>
  <c r="X34" i="84"/>
  <c r="Y34" i="84"/>
  <c r="Z34" i="84"/>
  <c r="AA34" i="84"/>
  <c r="AB34" i="84"/>
  <c r="AC34" i="84"/>
  <c r="AD34" i="84"/>
  <c r="AF34" i="84"/>
  <c r="AG34" i="84"/>
  <c r="AH34" i="84"/>
  <c r="AI34" i="84"/>
  <c r="AJ34" i="84"/>
  <c r="R35" i="84"/>
  <c r="T35" i="84"/>
  <c r="W35" i="84"/>
  <c r="X35" i="84"/>
  <c r="Y35" i="84"/>
  <c r="Z35" i="84"/>
  <c r="AA35" i="84"/>
  <c r="AB35" i="84"/>
  <c r="AC35" i="84"/>
  <c r="AD35" i="84"/>
  <c r="AF35" i="84"/>
  <c r="AG35" i="84"/>
  <c r="AH35" i="84"/>
  <c r="AI35" i="84"/>
  <c r="AJ35" i="84"/>
  <c r="R36" i="84"/>
  <c r="T36" i="84"/>
  <c r="W36" i="84"/>
  <c r="X36" i="84"/>
  <c r="Y36" i="84"/>
  <c r="Z36" i="84"/>
  <c r="AA36" i="84"/>
  <c r="AB36" i="84"/>
  <c r="AC36" i="84"/>
  <c r="AD36" i="84"/>
  <c r="AF36" i="84"/>
  <c r="AG36" i="84"/>
  <c r="AH36" i="84"/>
  <c r="AI36" i="84"/>
  <c r="AJ36" i="84"/>
  <c r="R37" i="84"/>
  <c r="T37" i="84"/>
  <c r="W37" i="84"/>
  <c r="X37" i="84"/>
  <c r="Y37" i="84"/>
  <c r="Z37" i="84"/>
  <c r="AA37" i="84"/>
  <c r="AB37" i="84"/>
  <c r="AC37" i="84"/>
  <c r="AD37" i="84"/>
  <c r="AF37" i="84"/>
  <c r="AG37" i="84"/>
  <c r="AH37" i="84"/>
  <c r="AI37" i="84"/>
  <c r="AJ37" i="84"/>
  <c r="R38" i="84"/>
  <c r="T38" i="84"/>
  <c r="W38" i="84"/>
  <c r="X38" i="84"/>
  <c r="Y38" i="84"/>
  <c r="Z38" i="84"/>
  <c r="AA38" i="84"/>
  <c r="AB38" i="84"/>
  <c r="AC38" i="84"/>
  <c r="AD38" i="84"/>
  <c r="AF38" i="84"/>
  <c r="AG38" i="84"/>
  <c r="AH38" i="84"/>
  <c r="AI38" i="84"/>
  <c r="AJ38" i="84"/>
  <c r="R39" i="84"/>
  <c r="T39" i="84"/>
  <c r="W39" i="84"/>
  <c r="X39" i="84"/>
  <c r="Y39" i="84"/>
  <c r="Z39" i="84"/>
  <c r="AA39" i="84"/>
  <c r="AB39" i="84"/>
  <c r="AC39" i="84"/>
  <c r="AD39" i="84"/>
  <c r="AF39" i="84"/>
  <c r="AG39" i="84"/>
  <c r="AH39" i="84"/>
  <c r="AI39" i="84"/>
  <c r="AJ39" i="84"/>
  <c r="R40" i="84"/>
  <c r="T40" i="84"/>
  <c r="W40" i="84"/>
  <c r="X40" i="84"/>
  <c r="Y40" i="84"/>
  <c r="Z40" i="84"/>
  <c r="AA40" i="84"/>
  <c r="AB40" i="84"/>
  <c r="AC40" i="84"/>
  <c r="AD40" i="84"/>
  <c r="AF40" i="84"/>
  <c r="AG40" i="84"/>
  <c r="AH40" i="84"/>
  <c r="AI40" i="84"/>
  <c r="AJ40" i="84"/>
  <c r="R41" i="84"/>
  <c r="T41" i="84"/>
  <c r="W41" i="84"/>
  <c r="X41" i="84"/>
  <c r="Y41" i="84"/>
  <c r="Z41" i="84"/>
  <c r="AA41" i="84"/>
  <c r="AB41" i="84"/>
  <c r="AC41" i="84"/>
  <c r="AD41" i="84"/>
  <c r="AF41" i="84"/>
  <c r="AG41" i="84"/>
  <c r="AH41" i="84"/>
  <c r="AI41" i="84"/>
  <c r="AJ41" i="84"/>
  <c r="R42" i="84"/>
  <c r="T42" i="84"/>
  <c r="W42" i="84"/>
  <c r="X42" i="84"/>
  <c r="Y42" i="84"/>
  <c r="Z42" i="84"/>
  <c r="AA42" i="84"/>
  <c r="AB42" i="84"/>
  <c r="AC42" i="84"/>
  <c r="AD42" i="84"/>
  <c r="AF42" i="84"/>
  <c r="AG42" i="84"/>
  <c r="AH42" i="84"/>
  <c r="AI42" i="84"/>
  <c r="AJ42" i="84"/>
  <c r="R43" i="84"/>
  <c r="T43" i="84"/>
  <c r="W43" i="84"/>
  <c r="X43" i="84"/>
  <c r="Y43" i="84"/>
  <c r="Z43" i="84"/>
  <c r="AA43" i="84"/>
  <c r="AB43" i="84"/>
  <c r="AC43" i="84"/>
  <c r="AD43" i="84"/>
  <c r="AF43" i="84"/>
  <c r="AG43" i="84"/>
  <c r="AH43" i="84"/>
  <c r="AI43" i="84"/>
  <c r="AJ43" i="84"/>
  <c r="R44" i="84"/>
  <c r="T44" i="84"/>
  <c r="W44" i="84"/>
  <c r="X44" i="84"/>
  <c r="Y44" i="84"/>
  <c r="Z44" i="84"/>
  <c r="AA44" i="84"/>
  <c r="AB44" i="84"/>
  <c r="AC44" i="84"/>
  <c r="AD44" i="84"/>
  <c r="AF44" i="84"/>
  <c r="AG44" i="84"/>
  <c r="AH44" i="84"/>
  <c r="AI44" i="84"/>
  <c r="AJ44" i="84"/>
  <c r="R45" i="84"/>
  <c r="T45" i="84"/>
  <c r="W45" i="84"/>
  <c r="X45" i="84"/>
  <c r="Y45" i="84"/>
  <c r="Z45" i="84"/>
  <c r="AA45" i="84"/>
  <c r="AB45" i="84"/>
  <c r="AC45" i="84"/>
  <c r="AD45" i="84"/>
  <c r="AF45" i="84"/>
  <c r="AG45" i="84"/>
  <c r="AH45" i="84"/>
  <c r="AI45" i="84"/>
  <c r="AJ45" i="84"/>
  <c r="R46" i="84"/>
  <c r="T46" i="84"/>
  <c r="W46" i="84"/>
  <c r="X46" i="84"/>
  <c r="Y46" i="84"/>
  <c r="Z46" i="84"/>
  <c r="AA46" i="84"/>
  <c r="AB46" i="84"/>
  <c r="AC46" i="84"/>
  <c r="AD46" i="84"/>
  <c r="AF46" i="84"/>
  <c r="AG46" i="84"/>
  <c r="AH46" i="84"/>
  <c r="AI46" i="84"/>
  <c r="AJ46" i="84"/>
  <c r="R47" i="84"/>
  <c r="T47" i="84"/>
  <c r="W47" i="84"/>
  <c r="X47" i="84"/>
  <c r="Y47" i="84"/>
  <c r="Z47" i="84"/>
  <c r="AA47" i="84"/>
  <c r="AB47" i="84"/>
  <c r="AC47" i="84"/>
  <c r="AD47" i="84"/>
  <c r="AF47" i="84"/>
  <c r="AG47" i="84"/>
  <c r="AH47" i="84"/>
  <c r="AI47" i="84"/>
  <c r="AJ47" i="84"/>
  <c r="R48" i="84"/>
  <c r="T48" i="84"/>
  <c r="W48" i="84"/>
  <c r="X48" i="84"/>
  <c r="Y48" i="84"/>
  <c r="Z48" i="84"/>
  <c r="AA48" i="84"/>
  <c r="AB48" i="84"/>
  <c r="AC48" i="84"/>
  <c r="AD48" i="84"/>
  <c r="AF48" i="84"/>
  <c r="AG48" i="84"/>
  <c r="AH48" i="84"/>
  <c r="AI48" i="84"/>
  <c r="AJ48" i="84"/>
  <c r="R49" i="84"/>
  <c r="T49" i="84"/>
  <c r="W49" i="84"/>
  <c r="X49" i="84"/>
  <c r="Y49" i="84"/>
  <c r="Z49" i="84"/>
  <c r="AA49" i="84"/>
  <c r="AB49" i="84"/>
  <c r="AC49" i="84"/>
  <c r="AD49" i="84"/>
  <c r="AF49" i="84"/>
  <c r="AG49" i="84"/>
  <c r="AH49" i="84"/>
  <c r="AI49" i="84"/>
  <c r="AJ49" i="84"/>
  <c r="R50" i="84"/>
  <c r="T50" i="84"/>
  <c r="W50" i="84"/>
  <c r="X50" i="84"/>
  <c r="Y50" i="84"/>
  <c r="Z50" i="84"/>
  <c r="AA50" i="84"/>
  <c r="AB50" i="84"/>
  <c r="AC50" i="84"/>
  <c r="AD50" i="84"/>
  <c r="AF50" i="84"/>
  <c r="AG50" i="84"/>
  <c r="AH50" i="84"/>
  <c r="AI50" i="84"/>
  <c r="AJ50" i="84"/>
  <c r="R51" i="84"/>
  <c r="T51" i="84"/>
  <c r="W51" i="84"/>
  <c r="X51" i="84"/>
  <c r="Y51" i="84"/>
  <c r="Z51" i="84"/>
  <c r="AA51" i="84"/>
  <c r="AB51" i="84"/>
  <c r="AC51" i="84"/>
  <c r="AD51" i="84"/>
  <c r="AF51" i="84"/>
  <c r="AG51" i="84"/>
  <c r="AH51" i="84"/>
  <c r="AI51" i="84"/>
  <c r="AJ51" i="84"/>
  <c r="R52" i="84"/>
  <c r="T52" i="84"/>
  <c r="W52" i="84"/>
  <c r="X52" i="84"/>
  <c r="Y52" i="84"/>
  <c r="Z52" i="84"/>
  <c r="AA52" i="84"/>
  <c r="AB52" i="84"/>
  <c r="AC52" i="84"/>
  <c r="AD52" i="84"/>
  <c r="AF52" i="84"/>
  <c r="AG52" i="84"/>
  <c r="AH52" i="84"/>
  <c r="AI52" i="84"/>
  <c r="AJ52" i="84"/>
  <c r="R53" i="84"/>
  <c r="T53" i="84"/>
  <c r="W53" i="84"/>
  <c r="X53" i="84"/>
  <c r="Y53" i="84"/>
  <c r="Z53" i="84"/>
  <c r="AA53" i="84"/>
  <c r="AB53" i="84"/>
  <c r="AC53" i="84"/>
  <c r="AD53" i="84"/>
  <c r="AF53" i="84"/>
  <c r="AG53" i="84"/>
  <c r="AH53" i="84"/>
  <c r="AI53" i="84"/>
  <c r="AJ53" i="84"/>
  <c r="R54" i="84"/>
  <c r="T54" i="84"/>
  <c r="W54" i="84"/>
  <c r="X54" i="84"/>
  <c r="Y54" i="84"/>
  <c r="Z54" i="84"/>
  <c r="AA54" i="84"/>
  <c r="AB54" i="84"/>
  <c r="AC54" i="84"/>
  <c r="AD54" i="84"/>
  <c r="AF54" i="84"/>
  <c r="AG54" i="84"/>
  <c r="AH54" i="84"/>
  <c r="AI54" i="84"/>
  <c r="AJ54" i="84"/>
  <c r="R55" i="84"/>
  <c r="T55" i="84"/>
  <c r="W55" i="84"/>
  <c r="X55" i="84"/>
  <c r="Y55" i="84"/>
  <c r="Z55" i="84"/>
  <c r="AA55" i="84"/>
  <c r="AB55" i="84"/>
  <c r="AC55" i="84"/>
  <c r="AD55" i="84"/>
  <c r="AF55" i="84"/>
  <c r="AG55" i="84"/>
  <c r="AH55" i="84"/>
  <c r="AI55" i="84"/>
  <c r="AJ55" i="84"/>
  <c r="R56" i="84"/>
  <c r="T56" i="84"/>
  <c r="W56" i="84"/>
  <c r="X56" i="84"/>
  <c r="Y56" i="84"/>
  <c r="Z56" i="84"/>
  <c r="AA56" i="84"/>
  <c r="AB56" i="84"/>
  <c r="AC56" i="84"/>
  <c r="AD56" i="84"/>
  <c r="AF56" i="84"/>
  <c r="AG56" i="84"/>
  <c r="AH56" i="84"/>
  <c r="AI56" i="84"/>
  <c r="AJ56" i="84"/>
  <c r="R57" i="84"/>
  <c r="T57" i="84"/>
  <c r="W57" i="84"/>
  <c r="X57" i="84"/>
  <c r="Y57" i="84"/>
  <c r="Z57" i="84"/>
  <c r="AA57" i="84"/>
  <c r="AB57" i="84"/>
  <c r="AC57" i="84"/>
  <c r="AD57" i="84"/>
  <c r="AF57" i="84"/>
  <c r="AG57" i="84"/>
  <c r="AH57" i="84"/>
  <c r="AI57" i="84"/>
  <c r="AJ57" i="84"/>
  <c r="R58" i="84"/>
  <c r="T58" i="84"/>
  <c r="W58" i="84"/>
  <c r="X58" i="84"/>
  <c r="Y58" i="84"/>
  <c r="Z58" i="84"/>
  <c r="AA58" i="84"/>
  <c r="AB58" i="84"/>
  <c r="AC58" i="84"/>
  <c r="AD58" i="84"/>
  <c r="AF58" i="84"/>
  <c r="AG58" i="84"/>
  <c r="AH58" i="84"/>
  <c r="AI58" i="84"/>
  <c r="AJ58" i="84"/>
  <c r="R59" i="84"/>
  <c r="T59" i="84"/>
  <c r="W59" i="84"/>
  <c r="X59" i="84"/>
  <c r="Y59" i="84"/>
  <c r="Z59" i="84"/>
  <c r="AA59" i="84"/>
  <c r="AB59" i="84"/>
  <c r="AC59" i="84"/>
  <c r="AD59" i="84"/>
  <c r="AF59" i="84"/>
  <c r="AG59" i="84"/>
  <c r="AH59" i="84"/>
  <c r="AI59" i="84"/>
  <c r="AJ59" i="84"/>
  <c r="R60" i="84"/>
  <c r="T60" i="84"/>
  <c r="W60" i="84"/>
  <c r="X60" i="84"/>
  <c r="Y60" i="84"/>
  <c r="Z60" i="84"/>
  <c r="AA60" i="84"/>
  <c r="AB60" i="84"/>
  <c r="AC60" i="84"/>
  <c r="AD60" i="84"/>
  <c r="AF60" i="84"/>
  <c r="AG60" i="84"/>
  <c r="AH60" i="84"/>
  <c r="AI60" i="84"/>
  <c r="AJ60" i="84"/>
  <c r="R61" i="84"/>
  <c r="T61" i="84"/>
  <c r="W61" i="84"/>
  <c r="X61" i="84"/>
  <c r="Y61" i="84"/>
  <c r="Z61" i="84"/>
  <c r="AA61" i="84"/>
  <c r="AB61" i="84"/>
  <c r="AC61" i="84"/>
  <c r="AD61" i="84"/>
  <c r="AF61" i="84"/>
  <c r="AG61" i="84"/>
  <c r="AH61" i="84"/>
  <c r="AI61" i="84"/>
  <c r="AJ61" i="84"/>
  <c r="R62" i="84"/>
  <c r="T62" i="84"/>
  <c r="W62" i="84"/>
  <c r="X62" i="84"/>
  <c r="Y62" i="84"/>
  <c r="Z62" i="84"/>
  <c r="AA62" i="84"/>
  <c r="AB62" i="84"/>
  <c r="AC62" i="84"/>
  <c r="AD62" i="84"/>
  <c r="AF62" i="84"/>
  <c r="AG62" i="84"/>
  <c r="AH62" i="84"/>
  <c r="AI62" i="84"/>
  <c r="AJ62" i="84"/>
  <c r="R63" i="84"/>
  <c r="T63" i="84"/>
  <c r="W63" i="84"/>
  <c r="X63" i="84"/>
  <c r="Y63" i="84"/>
  <c r="Z63" i="84"/>
  <c r="AA63" i="84"/>
  <c r="AB63" i="84"/>
  <c r="AC63" i="84"/>
  <c r="AD63" i="84"/>
  <c r="AF63" i="84"/>
  <c r="AG63" i="84"/>
  <c r="AH63" i="84"/>
  <c r="AI63" i="84"/>
  <c r="AJ63" i="84"/>
  <c r="R64" i="84"/>
  <c r="T64" i="84"/>
  <c r="W64" i="84"/>
  <c r="X64" i="84"/>
  <c r="Y64" i="84"/>
  <c r="Z64" i="84"/>
  <c r="AA64" i="84"/>
  <c r="AB64" i="84"/>
  <c r="AC64" i="84"/>
  <c r="AD64" i="84"/>
  <c r="AF64" i="84"/>
  <c r="AG64" i="84"/>
  <c r="AH64" i="84"/>
  <c r="AI64" i="84"/>
  <c r="AJ64" i="84"/>
  <c r="R65" i="84"/>
  <c r="T65" i="84"/>
  <c r="W65" i="84"/>
  <c r="X65" i="84"/>
  <c r="Y65" i="84"/>
  <c r="Z65" i="84"/>
  <c r="AA65" i="84"/>
  <c r="AB65" i="84"/>
  <c r="AC65" i="84"/>
  <c r="AD65" i="84"/>
  <c r="AF65" i="84"/>
  <c r="AG65" i="84"/>
  <c r="AH65" i="84"/>
  <c r="AI65" i="84"/>
  <c r="AJ65" i="84"/>
  <c r="R66" i="84"/>
  <c r="T66" i="84"/>
  <c r="W66" i="84"/>
  <c r="X66" i="84"/>
  <c r="Y66" i="84"/>
  <c r="Z66" i="84"/>
  <c r="AA66" i="84"/>
  <c r="AB66" i="84"/>
  <c r="AC66" i="84"/>
  <c r="AD66" i="84"/>
  <c r="AF66" i="84"/>
  <c r="AG66" i="84"/>
  <c r="AH66" i="84"/>
  <c r="AI66" i="84"/>
  <c r="AJ66" i="84"/>
  <c r="R67" i="84"/>
  <c r="T67" i="84"/>
  <c r="W67" i="84"/>
  <c r="X67" i="84"/>
  <c r="Y67" i="84"/>
  <c r="Z67" i="84"/>
  <c r="AA67" i="84"/>
  <c r="AB67" i="84"/>
  <c r="AC67" i="84"/>
  <c r="AD67" i="84"/>
  <c r="AF67" i="84"/>
  <c r="AG67" i="84"/>
  <c r="AH67" i="84"/>
  <c r="AI67" i="84"/>
  <c r="AJ67" i="84"/>
  <c r="R68" i="84"/>
  <c r="T68" i="84"/>
  <c r="W68" i="84"/>
  <c r="X68" i="84"/>
  <c r="Y68" i="84"/>
  <c r="Z68" i="84"/>
  <c r="AA68" i="84"/>
  <c r="AB68" i="84"/>
  <c r="AC68" i="84"/>
  <c r="AD68" i="84"/>
  <c r="AF68" i="84"/>
  <c r="AG68" i="84"/>
  <c r="AH68" i="84"/>
  <c r="AI68" i="84"/>
  <c r="AJ68" i="84"/>
  <c r="R69" i="84"/>
  <c r="T69" i="84"/>
  <c r="W69" i="84"/>
  <c r="X69" i="84"/>
  <c r="Y69" i="84"/>
  <c r="Z69" i="84"/>
  <c r="AA69" i="84"/>
  <c r="AB69" i="84"/>
  <c r="AC69" i="84"/>
  <c r="AD69" i="84"/>
  <c r="AF69" i="84"/>
  <c r="AG69" i="84"/>
  <c r="AH69" i="84"/>
  <c r="AI69" i="84"/>
  <c r="AJ69" i="84"/>
  <c r="R70" i="84"/>
  <c r="T70" i="84"/>
  <c r="W70" i="84"/>
  <c r="X70" i="84"/>
  <c r="Y70" i="84"/>
  <c r="Z70" i="84"/>
  <c r="AA70" i="84"/>
  <c r="AB70" i="84"/>
  <c r="AC70" i="84"/>
  <c r="AD70" i="84"/>
  <c r="AF70" i="84"/>
  <c r="AG70" i="84"/>
  <c r="AH70" i="84"/>
  <c r="AI70" i="84"/>
  <c r="AJ70" i="84"/>
  <c r="R71" i="84"/>
  <c r="T71" i="84"/>
  <c r="W71" i="84"/>
  <c r="X71" i="84"/>
  <c r="Y71" i="84"/>
  <c r="Z71" i="84"/>
  <c r="AA71" i="84"/>
  <c r="AB71" i="84"/>
  <c r="AC71" i="84"/>
  <c r="AD71" i="84"/>
  <c r="AF71" i="84"/>
  <c r="AG71" i="84"/>
  <c r="AH71" i="84"/>
  <c r="AI71" i="84"/>
  <c r="AJ71" i="84"/>
  <c r="R72" i="84"/>
  <c r="T72" i="84"/>
  <c r="W72" i="84"/>
  <c r="X72" i="84"/>
  <c r="Y72" i="84"/>
  <c r="Z72" i="84"/>
  <c r="AA72" i="84"/>
  <c r="AB72" i="84"/>
  <c r="AC72" i="84"/>
  <c r="AD72" i="84"/>
  <c r="AF72" i="84"/>
  <c r="AG72" i="84"/>
  <c r="AH72" i="84"/>
  <c r="AI72" i="84"/>
  <c r="AJ72" i="84"/>
  <c r="R73" i="84"/>
  <c r="T73" i="84"/>
  <c r="W73" i="84"/>
  <c r="X73" i="84"/>
  <c r="Y73" i="84"/>
  <c r="Z73" i="84"/>
  <c r="AA73" i="84"/>
  <c r="AB73" i="84"/>
  <c r="AC73" i="84"/>
  <c r="AD73" i="84"/>
  <c r="AF73" i="84"/>
  <c r="AG73" i="84"/>
  <c r="AH73" i="84"/>
  <c r="AI73" i="84"/>
  <c r="AJ73" i="84"/>
  <c r="R74" i="84"/>
  <c r="T74" i="84"/>
  <c r="W74" i="84"/>
  <c r="X74" i="84"/>
  <c r="Y74" i="84"/>
  <c r="Z74" i="84"/>
  <c r="AA74" i="84"/>
  <c r="AB74" i="84"/>
  <c r="AC74" i="84"/>
  <c r="AD74" i="84"/>
  <c r="AF74" i="84"/>
  <c r="AG74" i="84"/>
  <c r="AH74" i="84"/>
  <c r="AI74" i="84"/>
  <c r="AJ74" i="84"/>
  <c r="R75" i="84"/>
  <c r="T75" i="84"/>
  <c r="W75" i="84"/>
  <c r="X75" i="84"/>
  <c r="Y75" i="84"/>
  <c r="Z75" i="84"/>
  <c r="AA75" i="84"/>
  <c r="AB75" i="84"/>
  <c r="AC75" i="84"/>
  <c r="AD75" i="84"/>
  <c r="AF75" i="84"/>
  <c r="AG75" i="84"/>
  <c r="AH75" i="84"/>
  <c r="AI75" i="84"/>
  <c r="AJ75" i="84"/>
  <c r="R76" i="84"/>
  <c r="T76" i="84"/>
  <c r="W76" i="84"/>
  <c r="X76" i="84"/>
  <c r="Y76" i="84"/>
  <c r="Z76" i="84"/>
  <c r="AA76" i="84"/>
  <c r="AB76" i="84"/>
  <c r="AC76" i="84"/>
  <c r="AD76" i="84"/>
  <c r="AF76" i="84"/>
  <c r="AG76" i="84"/>
  <c r="AH76" i="84"/>
  <c r="AI76" i="84"/>
  <c r="AJ76" i="84"/>
  <c r="R77" i="84"/>
  <c r="T77" i="84"/>
  <c r="W77" i="84"/>
  <c r="X77" i="84"/>
  <c r="Y77" i="84"/>
  <c r="Z77" i="84"/>
  <c r="AA77" i="84"/>
  <c r="AB77" i="84"/>
  <c r="AC77" i="84"/>
  <c r="AD77" i="84"/>
  <c r="AF77" i="84"/>
  <c r="AG77" i="84"/>
  <c r="AH77" i="84"/>
  <c r="AI77" i="84"/>
  <c r="AJ77" i="84"/>
  <c r="R78" i="84"/>
  <c r="T78" i="84"/>
  <c r="W78" i="84"/>
  <c r="X78" i="84"/>
  <c r="Y78" i="84"/>
  <c r="Z78" i="84"/>
  <c r="AA78" i="84"/>
  <c r="AB78" i="84"/>
  <c r="AC78" i="84"/>
  <c r="AD78" i="84"/>
  <c r="AF78" i="84"/>
  <c r="AG78" i="84"/>
  <c r="AH78" i="84"/>
  <c r="AI78" i="84"/>
  <c r="AJ78" i="84"/>
  <c r="R79" i="84"/>
  <c r="T79" i="84"/>
  <c r="W79" i="84"/>
  <c r="X79" i="84"/>
  <c r="Y79" i="84"/>
  <c r="Z79" i="84"/>
  <c r="AA79" i="84"/>
  <c r="AB79" i="84"/>
  <c r="AC79" i="84"/>
  <c r="AD79" i="84"/>
  <c r="AF79" i="84"/>
  <c r="AG79" i="84"/>
  <c r="AH79" i="84"/>
  <c r="AI79" i="84"/>
  <c r="AJ79" i="84"/>
  <c r="R80" i="84"/>
  <c r="T80" i="84"/>
  <c r="W80" i="84"/>
  <c r="X80" i="84"/>
  <c r="Y80" i="84"/>
  <c r="Z80" i="84"/>
  <c r="AA80" i="84"/>
  <c r="AB80" i="84"/>
  <c r="AC80" i="84"/>
  <c r="AD80" i="84"/>
  <c r="AF80" i="84"/>
  <c r="AG80" i="84"/>
  <c r="AH80" i="84"/>
  <c r="AI80" i="84"/>
  <c r="AJ80" i="84"/>
  <c r="R81" i="84"/>
  <c r="T81" i="84"/>
  <c r="W81" i="84"/>
  <c r="X81" i="84"/>
  <c r="Y81" i="84"/>
  <c r="Z81" i="84"/>
  <c r="AA81" i="84"/>
  <c r="AB81" i="84"/>
  <c r="AC81" i="84"/>
  <c r="AD81" i="84"/>
  <c r="AF81" i="84"/>
  <c r="AG81" i="84"/>
  <c r="AH81" i="84"/>
  <c r="AI81" i="84"/>
  <c r="AJ81" i="84"/>
  <c r="R82" i="84"/>
  <c r="T82" i="84"/>
  <c r="W82" i="84"/>
  <c r="X82" i="84"/>
  <c r="Y82" i="84"/>
  <c r="Z82" i="84"/>
  <c r="AA82" i="84"/>
  <c r="AB82" i="84"/>
  <c r="AC82" i="84"/>
  <c r="AD82" i="84"/>
  <c r="AF82" i="84"/>
  <c r="AG82" i="84"/>
  <c r="AH82" i="84"/>
  <c r="AI82" i="84"/>
  <c r="AJ82" i="84"/>
  <c r="R83" i="84"/>
  <c r="T83" i="84"/>
  <c r="W83" i="84"/>
  <c r="X83" i="84"/>
  <c r="Y83" i="84"/>
  <c r="Z83" i="84"/>
  <c r="AA83" i="84"/>
  <c r="AB83" i="84"/>
  <c r="AC83" i="84"/>
  <c r="AD83" i="84"/>
  <c r="AF83" i="84"/>
  <c r="AG83" i="84"/>
  <c r="AH83" i="84"/>
  <c r="AI83" i="84"/>
  <c r="AJ83" i="84"/>
  <c r="R84" i="84"/>
  <c r="T84" i="84"/>
  <c r="W84" i="84"/>
  <c r="X84" i="84"/>
  <c r="Y84" i="84"/>
  <c r="Z84" i="84"/>
  <c r="AA84" i="84"/>
  <c r="AB84" i="84"/>
  <c r="AC84" i="84"/>
  <c r="AD84" i="84"/>
  <c r="AF84" i="84"/>
  <c r="AG84" i="84"/>
  <c r="AH84" i="84"/>
  <c r="AI84" i="84"/>
  <c r="AJ84" i="84"/>
  <c r="R85" i="84"/>
  <c r="T85" i="84"/>
  <c r="W85" i="84"/>
  <c r="X85" i="84"/>
  <c r="Y85" i="84"/>
  <c r="Z85" i="84"/>
  <c r="AA85" i="84"/>
  <c r="AB85" i="84"/>
  <c r="AC85" i="84"/>
  <c r="AD85" i="84"/>
  <c r="AF85" i="84"/>
  <c r="AG85" i="84"/>
  <c r="AH85" i="84"/>
  <c r="AI85" i="84"/>
  <c r="AJ85" i="84"/>
  <c r="R86" i="84"/>
  <c r="T86" i="84"/>
  <c r="W86" i="84"/>
  <c r="X86" i="84"/>
  <c r="Y86" i="84"/>
  <c r="Z86" i="84"/>
  <c r="AA86" i="84"/>
  <c r="AB86" i="84"/>
  <c r="AC86" i="84"/>
  <c r="AD86" i="84"/>
  <c r="AF86" i="84"/>
  <c r="AG86" i="84"/>
  <c r="AH86" i="84"/>
  <c r="AI86" i="84"/>
  <c r="AJ86" i="84"/>
  <c r="R87" i="84"/>
  <c r="T87" i="84"/>
  <c r="W87" i="84"/>
  <c r="X87" i="84"/>
  <c r="Y87" i="84"/>
  <c r="Z87" i="84"/>
  <c r="AA87" i="84"/>
  <c r="AB87" i="84"/>
  <c r="AC87" i="84"/>
  <c r="AD87" i="84"/>
  <c r="AF87" i="84"/>
  <c r="AG87" i="84"/>
  <c r="AH87" i="84"/>
  <c r="AI87" i="84"/>
  <c r="AJ87" i="84"/>
  <c r="R88" i="84"/>
  <c r="T88" i="84"/>
  <c r="W88" i="84"/>
  <c r="X88" i="84"/>
  <c r="Y88" i="84"/>
  <c r="Z88" i="84"/>
  <c r="AA88" i="84"/>
  <c r="AB88" i="84"/>
  <c r="AC88" i="84"/>
  <c r="AD88" i="84"/>
  <c r="AF88" i="84"/>
  <c r="AG88" i="84"/>
  <c r="AH88" i="84"/>
  <c r="AI88" i="84"/>
  <c r="AJ88" i="84"/>
  <c r="R89" i="84"/>
  <c r="T89" i="84"/>
  <c r="W89" i="84"/>
  <c r="X89" i="84"/>
  <c r="Y89" i="84"/>
  <c r="Z89" i="84"/>
  <c r="AA89" i="84"/>
  <c r="AB89" i="84"/>
  <c r="AC89" i="84"/>
  <c r="AD89" i="84"/>
  <c r="AF89" i="84"/>
  <c r="AG89" i="84"/>
  <c r="AH89" i="84"/>
  <c r="AI89" i="84"/>
  <c r="AJ89" i="84"/>
  <c r="T90" i="84"/>
  <c r="W90" i="84"/>
  <c r="X90" i="84"/>
  <c r="Y90" i="84"/>
  <c r="Z90" i="84"/>
  <c r="AA90" i="84"/>
  <c r="AB90" i="84"/>
  <c r="AC90" i="84"/>
  <c r="AD90" i="84"/>
  <c r="AF90" i="84"/>
  <c r="AG90" i="84"/>
  <c r="AH90" i="84"/>
  <c r="AI90" i="84"/>
  <c r="AJ90" i="84"/>
  <c r="T91" i="84"/>
  <c r="W91" i="84"/>
  <c r="X91" i="84"/>
  <c r="Y91" i="84"/>
  <c r="Z91" i="84"/>
  <c r="AA91" i="84"/>
  <c r="AB91" i="84"/>
  <c r="AC91" i="84"/>
  <c r="AD91" i="84"/>
  <c r="AF91" i="84"/>
  <c r="AG91" i="84"/>
  <c r="AH91" i="84"/>
  <c r="AI91" i="84"/>
  <c r="AJ91" i="84"/>
  <c r="R110" i="84"/>
  <c r="T110" i="84"/>
  <c r="W110" i="84"/>
  <c r="X110" i="84"/>
  <c r="Y110" i="84"/>
  <c r="Z110" i="84"/>
  <c r="AA110" i="84"/>
  <c r="AB110" i="84"/>
  <c r="AC110" i="84"/>
  <c r="AD110" i="84"/>
  <c r="AF110" i="84"/>
  <c r="AG110" i="84"/>
  <c r="AH110" i="84"/>
  <c r="AI110" i="84"/>
  <c r="AJ110" i="84"/>
  <c r="U110" i="84" l="1"/>
  <c r="S110" i="84"/>
  <c r="U74" i="84"/>
  <c r="S15" i="84"/>
  <c r="S11" i="84"/>
  <c r="S7" i="84"/>
  <c r="S3" i="84"/>
  <c r="S71" i="84"/>
  <c r="S67" i="84"/>
  <c r="S63" i="84"/>
  <c r="S59" i="84"/>
  <c r="S55" i="84"/>
  <c r="S51" i="84"/>
  <c r="S47" i="84"/>
  <c r="S43" i="84"/>
  <c r="S39" i="84"/>
  <c r="S35" i="84"/>
  <c r="S31" i="84"/>
  <c r="S27" i="84"/>
  <c r="S23" i="84"/>
  <c r="S17" i="84"/>
  <c r="S13" i="84"/>
  <c r="S9" i="84"/>
  <c r="S5" i="84"/>
  <c r="S91" i="84"/>
  <c r="S87" i="84"/>
  <c r="S83" i="84"/>
  <c r="S79" i="84"/>
  <c r="S75" i="84"/>
  <c r="S73" i="84"/>
  <c r="S69" i="84"/>
  <c r="S65" i="84"/>
  <c r="S61" i="84"/>
  <c r="S57" i="84"/>
  <c r="S53" i="84"/>
  <c r="S49" i="84"/>
  <c r="S45" i="84"/>
  <c r="S41" i="84"/>
  <c r="S37" i="84"/>
  <c r="S33" i="84"/>
  <c r="S29" i="84"/>
  <c r="S25" i="84"/>
  <c r="S21" i="84"/>
  <c r="U2" i="84"/>
  <c r="S89" i="84"/>
  <c r="S85" i="84"/>
  <c r="S81" i="84"/>
  <c r="S77" i="84"/>
  <c r="S16" i="84"/>
  <c r="S12" i="84"/>
  <c r="S8" i="84"/>
  <c r="S4" i="84"/>
  <c r="S72" i="84"/>
  <c r="S70" i="84"/>
  <c r="S68" i="84"/>
  <c r="S66" i="84"/>
  <c r="S64" i="84"/>
  <c r="S62" i="84"/>
  <c r="S60" i="84"/>
  <c r="S58" i="84"/>
  <c r="S56" i="84"/>
  <c r="S52" i="84"/>
  <c r="S48" i="84"/>
  <c r="S44" i="84"/>
  <c r="S40" i="84"/>
  <c r="S36" i="84"/>
  <c r="S32" i="84"/>
  <c r="S28" i="84"/>
  <c r="S24" i="84"/>
  <c r="S20" i="84"/>
  <c r="S18" i="84"/>
  <c r="S14" i="84"/>
  <c r="S10" i="84"/>
  <c r="S6" i="84"/>
  <c r="S2" i="84"/>
  <c r="S90" i="84"/>
  <c r="S88" i="84"/>
  <c r="S86" i="84"/>
  <c r="S84" i="84"/>
  <c r="S82" i="84"/>
  <c r="S80" i="84"/>
  <c r="S78" i="84"/>
  <c r="S76" i="84"/>
  <c r="S74" i="84"/>
  <c r="S54" i="84"/>
  <c r="S50" i="84"/>
  <c r="S46" i="84"/>
  <c r="S42" i="84"/>
  <c r="S38" i="84"/>
  <c r="S34" i="84"/>
  <c r="S30" i="84"/>
  <c r="S26" i="84"/>
  <c r="S22" i="84"/>
  <c r="U20" i="84"/>
  <c r="S19" i="84"/>
  <c r="B53" i="81"/>
  <c r="B54" i="81"/>
  <c r="B55" i="81"/>
  <c r="B56" i="81"/>
  <c r="B57" i="81"/>
  <c r="B58" i="81"/>
  <c r="B59" i="81"/>
  <c r="B60" i="81"/>
  <c r="B61" i="81"/>
  <c r="B62" i="81"/>
  <c r="B63" i="81"/>
  <c r="B64" i="81"/>
  <c r="B65" i="81"/>
  <c r="B66" i="81"/>
  <c r="B67" i="81"/>
  <c r="B68" i="81"/>
  <c r="B69" i="81"/>
  <c r="B70" i="81"/>
  <c r="B71" i="81"/>
  <c r="B72" i="81"/>
  <c r="B73" i="81"/>
  <c r="B74" i="81"/>
  <c r="B75" i="81"/>
  <c r="B76" i="81"/>
  <c r="B77" i="81"/>
  <c r="B78" i="81"/>
  <c r="B79" i="81"/>
  <c r="B80" i="81"/>
  <c r="B81" i="81"/>
  <c r="B82" i="81"/>
  <c r="B83" i="81"/>
  <c r="B84" i="81"/>
  <c r="B85" i="81"/>
  <c r="B86" i="81"/>
  <c r="B87" i="81"/>
  <c r="B88" i="81"/>
  <c r="B89" i="81"/>
  <c r="B90" i="81"/>
  <c r="B91" i="81"/>
  <c r="B92" i="81"/>
  <c r="B93" i="81"/>
  <c r="B94" i="81"/>
  <c r="B95" i="81"/>
  <c r="B96" i="81"/>
  <c r="B97" i="81"/>
  <c r="B98" i="81"/>
  <c r="B99" i="81"/>
  <c r="B100" i="81"/>
  <c r="B101" i="81"/>
  <c r="B102" i="81"/>
  <c r="B103" i="81"/>
  <c r="B104" i="81"/>
  <c r="B105" i="81"/>
  <c r="B106" i="81"/>
  <c r="B107" i="81"/>
  <c r="B108" i="81"/>
  <c r="B109" i="81"/>
  <c r="B110" i="81"/>
  <c r="B111" i="81"/>
  <c r="B112" i="81"/>
  <c r="B113" i="81"/>
  <c r="B114" i="81"/>
  <c r="B115" i="81"/>
  <c r="B116" i="81"/>
  <c r="B117" i="81"/>
  <c r="B118" i="81"/>
  <c r="B119" i="81"/>
  <c r="B120" i="81"/>
  <c r="B121" i="81"/>
  <c r="B122" i="81"/>
  <c r="B123" i="81"/>
  <c r="B124" i="81"/>
  <c r="B125" i="81"/>
  <c r="B126" i="81"/>
  <c r="B127" i="81"/>
  <c r="B128" i="81"/>
  <c r="B129" i="81"/>
  <c r="B130" i="81"/>
  <c r="B131" i="81"/>
  <c r="B132" i="81"/>
  <c r="B133" i="81"/>
  <c r="B134" i="81"/>
  <c r="B135" i="81"/>
  <c r="B136" i="81"/>
  <c r="B137" i="81"/>
  <c r="B138" i="81"/>
  <c r="B139" i="81"/>
  <c r="B140" i="81"/>
  <c r="B141" i="81"/>
  <c r="B142" i="81"/>
  <c r="B143" i="81"/>
  <c r="B144" i="81"/>
  <c r="B145" i="81"/>
  <c r="B146" i="81"/>
  <c r="B147" i="81"/>
  <c r="B148" i="81"/>
  <c r="B149" i="81"/>
  <c r="B150" i="81"/>
  <c r="B151" i="81"/>
  <c r="B152" i="81"/>
  <c r="B153" i="81"/>
  <c r="B154" i="81"/>
  <c r="B155" i="81"/>
  <c r="B156" i="81"/>
  <c r="B157" i="81"/>
  <c r="B158" i="81"/>
  <c r="B159" i="81"/>
  <c r="B160" i="81"/>
  <c r="B161" i="81"/>
  <c r="B162" i="81"/>
  <c r="B163" i="81"/>
  <c r="B164" i="81"/>
  <c r="B165" i="81"/>
  <c r="B166" i="81"/>
  <c r="B167" i="81"/>
  <c r="B168" i="81"/>
  <c r="F3" i="75" l="1"/>
  <c r="F4" i="75"/>
  <c r="F5" i="75"/>
  <c r="F6" i="75"/>
  <c r="F7" i="75"/>
  <c r="F10" i="75"/>
  <c r="F11" i="75"/>
  <c r="F12" i="75"/>
  <c r="F13" i="75"/>
  <c r="F19" i="75"/>
  <c r="F29" i="75"/>
  <c r="F27" i="75"/>
  <c r="F15" i="75"/>
  <c r="G22" i="75"/>
  <c r="G33" i="75" s="1"/>
  <c r="H22" i="75"/>
  <c r="H33" i="75" s="1"/>
  <c r="I22" i="75"/>
  <c r="I33" i="75" s="1"/>
  <c r="K22" i="75"/>
  <c r="K33" i="75" s="1"/>
  <c r="M22" i="75"/>
  <c r="M33" i="75" s="1"/>
  <c r="F23" i="75"/>
  <c r="F24" i="75"/>
  <c r="F25" i="75"/>
  <c r="F26" i="75"/>
  <c r="F31" i="75"/>
  <c r="G32" i="75"/>
  <c r="H32" i="75"/>
  <c r="I32" i="75"/>
  <c r="K32" i="75"/>
  <c r="M32" i="75"/>
  <c r="G34" i="75"/>
  <c r="H34" i="75"/>
  <c r="I34" i="75"/>
  <c r="K34" i="75"/>
  <c r="M34" i="75"/>
  <c r="F33" i="75" l="1"/>
  <c r="F34" i="75"/>
  <c r="F32" i="75"/>
  <c r="F22" i="75"/>
</calcChain>
</file>

<file path=xl/sharedStrings.xml><?xml version="1.0" encoding="utf-8"?>
<sst xmlns="http://schemas.openxmlformats.org/spreadsheetml/2006/main" count="59689" uniqueCount="5619">
  <si>
    <t>A</t>
  </si>
  <si>
    <t>P</t>
  </si>
  <si>
    <t>W</t>
  </si>
  <si>
    <t>D</t>
  </si>
  <si>
    <t>L</t>
  </si>
  <si>
    <t>F</t>
  </si>
  <si>
    <t>1892-93</t>
  </si>
  <si>
    <t>Championship</t>
  </si>
  <si>
    <t>Pos</t>
  </si>
  <si>
    <t>European Cup</t>
  </si>
  <si>
    <t>League Cup</t>
  </si>
  <si>
    <t>FA Cup</t>
  </si>
  <si>
    <t>Division 1</t>
  </si>
  <si>
    <t>Division 2</t>
  </si>
  <si>
    <t>Division 3</t>
  </si>
  <si>
    <t>Playoffs</t>
  </si>
  <si>
    <t>Division 4</t>
  </si>
  <si>
    <t>Stuart Pearce</t>
  </si>
  <si>
    <t>UEFA Cup</t>
  </si>
  <si>
    <t>-</t>
  </si>
  <si>
    <t>Ground</t>
  </si>
  <si>
    <t>Player</t>
  </si>
  <si>
    <t>Opponent</t>
  </si>
  <si>
    <t>Result</t>
  </si>
  <si>
    <t>League</t>
  </si>
  <si>
    <t>Notes</t>
  </si>
  <si>
    <t>Sponsor</t>
  </si>
  <si>
    <t>Blackburn Rovers</t>
  </si>
  <si>
    <t>West Bromwich Albion</t>
  </si>
  <si>
    <t>Derby County</t>
  </si>
  <si>
    <t>Bolton Wanderers</t>
  </si>
  <si>
    <t>Preston North End</t>
  </si>
  <si>
    <t>Sheffield United</t>
  </si>
  <si>
    <t>Aston Villa</t>
  </si>
  <si>
    <t>Wolverhampton Wanderers</t>
  </si>
  <si>
    <t>Sunderland</t>
  </si>
  <si>
    <t>Grimsby Town</t>
  </si>
  <si>
    <t>City Ground</t>
  </si>
  <si>
    <t>Bury</t>
  </si>
  <si>
    <t>Everton</t>
  </si>
  <si>
    <t>Burnley</t>
  </si>
  <si>
    <t>Liverpool</t>
  </si>
  <si>
    <t>Newcastle United</t>
  </si>
  <si>
    <t>Manchester City</t>
  </si>
  <si>
    <t>Middlesbrough</t>
  </si>
  <si>
    <t>Barnsley</t>
  </si>
  <si>
    <t>Hull City</t>
  </si>
  <si>
    <t>Blackpool</t>
  </si>
  <si>
    <t>Chesterfield</t>
  </si>
  <si>
    <t>Chelsea</t>
  </si>
  <si>
    <t>Lincoln City</t>
  </si>
  <si>
    <t>Bradford City</t>
  </si>
  <si>
    <t>Manchester United</t>
  </si>
  <si>
    <t>Bristol City</t>
  </si>
  <si>
    <t>Tottenham Hotspur</t>
  </si>
  <si>
    <t>Oldham Athletic</t>
  </si>
  <si>
    <t>Huddersfield Town</t>
  </si>
  <si>
    <t>Fulham</t>
  </si>
  <si>
    <t>Highbury</t>
  </si>
  <si>
    <t>Arsenal</t>
  </si>
  <si>
    <t>Port Vale</t>
  </si>
  <si>
    <t>Leicester City</t>
  </si>
  <si>
    <t>West Ham United</t>
  </si>
  <si>
    <t>Coventry City</t>
  </si>
  <si>
    <t>Cardiff City</t>
  </si>
  <si>
    <t>Leeds United</t>
  </si>
  <si>
    <t>Crystal Palace</t>
  </si>
  <si>
    <t>Southampton</t>
  </si>
  <si>
    <t>Stoke City</t>
  </si>
  <si>
    <t>Portsmouth</t>
  </si>
  <si>
    <t>Reading</t>
  </si>
  <si>
    <t>Millwall</t>
  </si>
  <si>
    <t>Charlton Athletic</t>
  </si>
  <si>
    <t>Plymouth Argyle</t>
  </si>
  <si>
    <t>Brentford</t>
  </si>
  <si>
    <t>Norwich City</t>
  </si>
  <si>
    <t>Doncaster Rovers</t>
  </si>
  <si>
    <t>Sheffield Wednesday</t>
  </si>
  <si>
    <t>Luton Town</t>
  </si>
  <si>
    <t>Tranmere Rovers</t>
  </si>
  <si>
    <t>Birmingham City</t>
  </si>
  <si>
    <t>Queens Park Rangers</t>
  </si>
  <si>
    <t>Northampton Town</t>
  </si>
  <si>
    <t>Torquay United</t>
  </si>
  <si>
    <t>Ipswich Town</t>
  </si>
  <si>
    <t>Leyton Orient</t>
  </si>
  <si>
    <t>Watford</t>
  </si>
  <si>
    <t>Walsall</t>
  </si>
  <si>
    <t>Swindon Town</t>
  </si>
  <si>
    <t>Southend United</t>
  </si>
  <si>
    <t>Exeter City</t>
  </si>
  <si>
    <t>Bristol Rovers</t>
  </si>
  <si>
    <t>Colchester United</t>
  </si>
  <si>
    <t>Gillingham</t>
  </si>
  <si>
    <t>Rotherham United</t>
  </si>
  <si>
    <t>Carlisle United</t>
  </si>
  <si>
    <t>Oxford United</t>
  </si>
  <si>
    <t>York City</t>
  </si>
  <si>
    <t>Swansea City</t>
  </si>
  <si>
    <t>Wembley (old)</t>
  </si>
  <si>
    <t>Crewe Alexandra</t>
  </si>
  <si>
    <t>Wrexham</t>
  </si>
  <si>
    <t>Peterborough United</t>
  </si>
  <si>
    <t>Wycombe Wanderers</t>
  </si>
  <si>
    <t>Mansfield Town</t>
  </si>
  <si>
    <t>Hartlepool United</t>
  </si>
  <si>
    <t>Wigan Athletic</t>
  </si>
  <si>
    <t>Woking</t>
  </si>
  <si>
    <t>Yeovil Town</t>
  </si>
  <si>
    <t>Scunthorpe United</t>
  </si>
  <si>
    <t>Milton Keynes Dons</t>
  </si>
  <si>
    <t>Accrington Stanley</t>
  </si>
  <si>
    <t>Cheltenham Town</t>
  </si>
  <si>
    <t>Fleetwood Town</t>
  </si>
  <si>
    <t>Nationwide League Division One</t>
  </si>
  <si>
    <t>Season</t>
  </si>
  <si>
    <t>1960-61</t>
  </si>
  <si>
    <t>1965-66</t>
  </si>
  <si>
    <t>1967-68</t>
  </si>
  <si>
    <t>1971-72</t>
  </si>
  <si>
    <t>1972-73</t>
  </si>
  <si>
    <t>1973-74</t>
  </si>
  <si>
    <t>1974-75</t>
  </si>
  <si>
    <t>1975-76</t>
  </si>
  <si>
    <t>1976-77</t>
  </si>
  <si>
    <t>1977-78</t>
  </si>
  <si>
    <t>1978-79</t>
  </si>
  <si>
    <t>1979-80</t>
  </si>
  <si>
    <t>1980-81</t>
  </si>
  <si>
    <t>1981-82</t>
  </si>
  <si>
    <t>1982-83</t>
  </si>
  <si>
    <t>1983-84</t>
  </si>
  <si>
    <t>1984-85</t>
  </si>
  <si>
    <t>1985-86</t>
  </si>
  <si>
    <t>1986-87</t>
  </si>
  <si>
    <t>1987-88</t>
  </si>
  <si>
    <t>1988-89</t>
  </si>
  <si>
    <t>1989-90</t>
  </si>
  <si>
    <t>1990-91</t>
  </si>
  <si>
    <t>1991-92</t>
  </si>
  <si>
    <t>1992-93</t>
  </si>
  <si>
    <t>1993-94</t>
  </si>
  <si>
    <t>1994-95</t>
  </si>
  <si>
    <t>1995-96</t>
  </si>
  <si>
    <t>1996-97</t>
  </si>
  <si>
    <t>1997-98</t>
  </si>
  <si>
    <t>1998-99</t>
  </si>
  <si>
    <t>2009-10</t>
  </si>
  <si>
    <t>2010-11</t>
  </si>
  <si>
    <t>2011-12</t>
  </si>
  <si>
    <t>2012-13</t>
  </si>
  <si>
    <t>2013-14</t>
  </si>
  <si>
    <t>Score</t>
  </si>
  <si>
    <t>1878-79</t>
  </si>
  <si>
    <t>2000-01</t>
  </si>
  <si>
    <t>2001-02</t>
  </si>
  <si>
    <t>2002-03</t>
  </si>
  <si>
    <t>2003-04</t>
  </si>
  <si>
    <t>2004-05</t>
  </si>
  <si>
    <t>2005-06</t>
  </si>
  <si>
    <t>2006-07</t>
  </si>
  <si>
    <t>2007-08</t>
  </si>
  <si>
    <t>2008-09</t>
  </si>
  <si>
    <t>Notts County</t>
  </si>
  <si>
    <t>Shrewsbury Town</t>
  </si>
  <si>
    <t>Cambridge United</t>
  </si>
  <si>
    <t>Kidderminster Harriers</t>
  </si>
  <si>
    <t>Macclesfield Town</t>
  </si>
  <si>
    <t>Morecambe</t>
  </si>
  <si>
    <t>Sources</t>
  </si>
  <si>
    <t>Nottingham Forest MAD</t>
  </si>
  <si>
    <t>Spain</t>
  </si>
  <si>
    <t>2-2</t>
  </si>
  <si>
    <t>Goals</t>
  </si>
  <si>
    <t>Fairs Cup</t>
  </si>
  <si>
    <t>Super Cup</t>
  </si>
  <si>
    <t>Charity Shield</t>
  </si>
  <si>
    <t>League Name</t>
  </si>
  <si>
    <t>Forest In Europe</t>
  </si>
  <si>
    <t>Won</t>
  </si>
  <si>
    <t>FA Trophy</t>
  </si>
  <si>
    <t>http://fchd.info/cups/fatrophysummary.htm</t>
  </si>
  <si>
    <t>http://fchd.info/cups/fltrophysummary.htm</t>
  </si>
  <si>
    <t>Info on types of games</t>
  </si>
  <si>
    <t>FA Vase</t>
  </si>
  <si>
    <t>92 Club</t>
  </si>
  <si>
    <t>Premier</t>
  </si>
  <si>
    <t>Team</t>
  </si>
  <si>
    <t>Visited</t>
  </si>
  <si>
    <t>Team 1</t>
  </si>
  <si>
    <t>Ground 1</t>
  </si>
  <si>
    <t>Team 2</t>
  </si>
  <si>
    <t>Ground 2</t>
  </si>
  <si>
    <t>Team 3</t>
  </si>
  <si>
    <t>Ground 3</t>
  </si>
  <si>
    <t>Team 4</t>
  </si>
  <si>
    <t>Ground 4</t>
  </si>
  <si>
    <t>Team 5</t>
  </si>
  <si>
    <t>Ground 5</t>
  </si>
  <si>
    <t>Team 6</t>
  </si>
  <si>
    <t>Ground 6</t>
  </si>
  <si>
    <t>Team 7</t>
  </si>
  <si>
    <t>Ground 7</t>
  </si>
  <si>
    <t>Team 8</t>
  </si>
  <si>
    <t>Ground 8</t>
  </si>
  <si>
    <t>Team 9</t>
  </si>
  <si>
    <t>Ground 9</t>
  </si>
  <si>
    <t>Team 10</t>
  </si>
  <si>
    <t>Ground 10</t>
  </si>
  <si>
    <t>Team 11</t>
  </si>
  <si>
    <t>Ground 11</t>
  </si>
  <si>
    <t>Team 12</t>
  </si>
  <si>
    <t>Ground 12</t>
  </si>
  <si>
    <t>Team 13</t>
  </si>
  <si>
    <t>Ground 13</t>
  </si>
  <si>
    <t>Team 14</t>
  </si>
  <si>
    <t>Ground 14</t>
  </si>
  <si>
    <t>Team 15</t>
  </si>
  <si>
    <t>Ground 15</t>
  </si>
  <si>
    <t>Team 16</t>
  </si>
  <si>
    <t>Ground 16</t>
  </si>
  <si>
    <t>Team 17</t>
  </si>
  <si>
    <t>Ground 17</t>
  </si>
  <si>
    <t>Team 18</t>
  </si>
  <si>
    <t>Ground 18</t>
  </si>
  <si>
    <t>Team 19</t>
  </si>
  <si>
    <t>Ground 19</t>
  </si>
  <si>
    <t>Team 20</t>
  </si>
  <si>
    <t>Ground 20</t>
  </si>
  <si>
    <t>Team 21</t>
  </si>
  <si>
    <t>Ground 21</t>
  </si>
  <si>
    <t>Team 22</t>
  </si>
  <si>
    <t>Ground 22</t>
  </si>
  <si>
    <t>Team 23</t>
  </si>
  <si>
    <t>Ground 23</t>
  </si>
  <si>
    <t>Team 24</t>
  </si>
  <si>
    <t>Ground 24</t>
  </si>
  <si>
    <t>Tier 1</t>
  </si>
  <si>
    <t>Tier 2</t>
  </si>
  <si>
    <t>Tier 3</t>
  </si>
  <si>
    <t>Tier 4</t>
  </si>
  <si>
    <t>Division 3 (South)</t>
  </si>
  <si>
    <t>Division 3 (North)</t>
  </si>
  <si>
    <t>Milk Cup</t>
  </si>
  <si>
    <t>Played In</t>
  </si>
  <si>
    <t>Anglo Scottish Cup</t>
  </si>
  <si>
    <t>Texaco Trophy</t>
  </si>
  <si>
    <t>Name</t>
  </si>
  <si>
    <t>No main sponsor</t>
  </si>
  <si>
    <t>Football League Cup</t>
  </si>
  <si>
    <t>Milk Marketing Board</t>
  </si>
  <si>
    <t>Littlewoods</t>
  </si>
  <si>
    <t>Littlewoods Challenge Cup</t>
  </si>
  <si>
    <t>Rumbelows</t>
  </si>
  <si>
    <t>Rumbelows Cup</t>
  </si>
  <si>
    <t>Coca-Cola Cup</t>
  </si>
  <si>
    <t>Worthington Cup</t>
  </si>
  <si>
    <t>Carling Cup</t>
  </si>
  <si>
    <t>Capital One Cup</t>
  </si>
  <si>
    <t>Coca-Cola</t>
  </si>
  <si>
    <t>Molson Coors</t>
  </si>
  <si>
    <t>Capital One</t>
  </si>
  <si>
    <t>22 years</t>
  </si>
  <si>
    <t>4 years</t>
  </si>
  <si>
    <t>2 years</t>
  </si>
  <si>
    <t>6 years</t>
  </si>
  <si>
    <t>5 years</t>
  </si>
  <si>
    <t>9 years</t>
  </si>
  <si>
    <t>Europa League</t>
  </si>
  <si>
    <t>Cup Winners Cup</t>
  </si>
  <si>
    <t>Merged With UEFA Cup</t>
  </si>
  <si>
    <t xml:space="preserve">All </t>
  </si>
  <si>
    <t>Years</t>
  </si>
  <si>
    <t>http://www.rsssf.com/tablese/engassmembcuphist.html</t>
  </si>
  <si>
    <t>Associate Members - Football League Trophy</t>
  </si>
  <si>
    <t>http://homepage.ntlworld.com/jeremy.hicks/flt/</t>
  </si>
  <si>
    <t>http://en.wikipedia.org/wiki/FA_Vase</t>
  </si>
  <si>
    <t>FA Cup: Levels 1 to 10 (and very occasionally 11)</t>
  </si>
  <si>
    <t>Football League Cup: Levels 1 to 4</t>
  </si>
  <si>
    <t>Football League Trophy: Levels 3 to 4 (and some seasons, Level 5)</t>
  </si>
  <si>
    <t>FA Trophy: Levels 5 to 8</t>
  </si>
  <si>
    <t>FA Vase: Levels 9 to 11</t>
  </si>
  <si>
    <t>FA Inter-League Cup: Level 11 (contested by representative teams from each league)</t>
  </si>
  <si>
    <t>LEAGUE CUP</t>
  </si>
  <si>
    <t>FA CUP</t>
  </si>
  <si>
    <t>EUROPEAN CUP</t>
  </si>
  <si>
    <t>CUP WINNERS CUP</t>
  </si>
  <si>
    <t>FA TROPHY</t>
  </si>
  <si>
    <t>FA VASE</t>
  </si>
  <si>
    <t>LDV Vans Trophy</t>
  </si>
  <si>
    <t>Associate Members Cup</t>
  </si>
  <si>
    <t>Freight Rover Trophy</t>
  </si>
  <si>
    <t>Sherpa Van Trophy</t>
  </si>
  <si>
    <t>Leyland DAF Cup</t>
  </si>
  <si>
    <t>Autoglass Trophy</t>
  </si>
  <si>
    <t>Auto Windscreens Shield</t>
  </si>
  <si>
    <t>Sherpa Van</t>
  </si>
  <si>
    <t>Freight Rover</t>
  </si>
  <si>
    <t>Leyland DAF</t>
  </si>
  <si>
    <t>Autoglass</t>
  </si>
  <si>
    <t>Auto Windshields</t>
  </si>
  <si>
    <t>LDV Vans</t>
  </si>
  <si>
    <t>Johnston's Paint</t>
  </si>
  <si>
    <t>Level 3 and 4</t>
  </si>
  <si>
    <t>Level 1 - 4</t>
  </si>
  <si>
    <t>Level 1-10</t>
  </si>
  <si>
    <t>Level 5-8</t>
  </si>
  <si>
    <t>Level 9-11</t>
  </si>
  <si>
    <t>EUROPA LEAGUE</t>
  </si>
  <si>
    <t>Champions League</t>
  </si>
  <si>
    <t>Texaco</t>
  </si>
  <si>
    <t>Football Alliance</t>
  </si>
  <si>
    <t>Budweiser</t>
  </si>
  <si>
    <t>EON</t>
  </si>
  <si>
    <t>FA Cup sponsored by Budweiser</t>
  </si>
  <si>
    <t>FA Cup sponsored by EON</t>
  </si>
  <si>
    <t>102 years</t>
  </si>
  <si>
    <t>7 years</t>
  </si>
  <si>
    <t>SUPER CUP</t>
  </si>
  <si>
    <t>20 years</t>
  </si>
  <si>
    <t>1 year</t>
  </si>
  <si>
    <t>3 years</t>
  </si>
  <si>
    <t>Winners of European Cup v UEFA Cup</t>
  </si>
  <si>
    <t>LEAGUE AND TROPHY SUMMARY</t>
  </si>
  <si>
    <t>First Visit</t>
  </si>
  <si>
    <t>Last Visit</t>
  </si>
  <si>
    <t>2012–13</t>
  </si>
  <si>
    <t>2003–14</t>
  </si>
  <si>
    <t>1998–09</t>
  </si>
  <si>
    <t>1992–93</t>
  </si>
  <si>
    <t>1990–91</t>
  </si>
  <si>
    <t>1986–97</t>
  </si>
  <si>
    <t>1982–83</t>
  </si>
  <si>
    <t>Other Grounds</t>
  </si>
  <si>
    <t>Wembley (new)</t>
  </si>
  <si>
    <t>National Stadium</t>
  </si>
  <si>
    <t>TEAMS PLAYED</t>
  </si>
  <si>
    <t>First Played</t>
  </si>
  <si>
    <t>Last Played</t>
  </si>
  <si>
    <t>Winners of Tier 1 League and FA Cup</t>
  </si>
  <si>
    <t>PLAYOFFS</t>
  </si>
  <si>
    <t>League Playoffs</t>
  </si>
  <si>
    <t>End of year table</t>
  </si>
  <si>
    <t>Other matches</t>
  </si>
  <si>
    <t>FA Cup Matches</t>
  </si>
  <si>
    <t>League Cup Matches</t>
  </si>
  <si>
    <t>League Matches</t>
  </si>
  <si>
    <t>4th Round loss to Everton</t>
  </si>
  <si>
    <t>5th round loss to Arsenal</t>
  </si>
  <si>
    <t>League Game Matrix</t>
  </si>
  <si>
    <t>Miscellaneous cup dates and results</t>
  </si>
  <si>
    <t>Main cup dates and results</t>
  </si>
  <si>
    <t>European Grounds</t>
  </si>
  <si>
    <t>Nou Camp</t>
  </si>
  <si>
    <t>Team 25</t>
  </si>
  <si>
    <t>Team 26</t>
  </si>
  <si>
    <t>Team 27</t>
  </si>
  <si>
    <t>Team 28</t>
  </si>
  <si>
    <t>Team 29</t>
  </si>
  <si>
    <t>Team 30</t>
  </si>
  <si>
    <t>Team 31</t>
  </si>
  <si>
    <t>Team 32</t>
  </si>
  <si>
    <t>Team 33</t>
  </si>
  <si>
    <t>Team 34</t>
  </si>
  <si>
    <t>Team 35</t>
  </si>
  <si>
    <t>Team 36</t>
  </si>
  <si>
    <t>Team 37</t>
  </si>
  <si>
    <t>Team 38</t>
  </si>
  <si>
    <t>Team 39</t>
  </si>
  <si>
    <t>Team 40</t>
  </si>
  <si>
    <t>Team 41</t>
  </si>
  <si>
    <t>Team 42</t>
  </si>
  <si>
    <t>Team 43</t>
  </si>
  <si>
    <t>Team 44</t>
  </si>
  <si>
    <t>Team 45</t>
  </si>
  <si>
    <t>Team 46</t>
  </si>
  <si>
    <t>Team 47</t>
  </si>
  <si>
    <t>Team 48</t>
  </si>
  <si>
    <t>Team 49</t>
  </si>
  <si>
    <t>Team 50</t>
  </si>
  <si>
    <t>Team 51</t>
  </si>
  <si>
    <t>Team 52</t>
  </si>
  <si>
    <t>Team 53</t>
  </si>
  <si>
    <t>Team 54</t>
  </si>
  <si>
    <t>Team 55</t>
  </si>
  <si>
    <t>Team 56</t>
  </si>
  <si>
    <t>Team 57</t>
  </si>
  <si>
    <t>Team 58</t>
  </si>
  <si>
    <t>Team 59</t>
  </si>
  <si>
    <t>Team 60</t>
  </si>
  <si>
    <t>Team 61</t>
  </si>
  <si>
    <t>Team 62</t>
  </si>
  <si>
    <t>Team 63</t>
  </si>
  <si>
    <t>Team 64</t>
  </si>
  <si>
    <t>Team 65</t>
  </si>
  <si>
    <t>Team 66</t>
  </si>
  <si>
    <t>Team 67</t>
  </si>
  <si>
    <t>Team 68</t>
  </si>
  <si>
    <t>Team 69</t>
  </si>
  <si>
    <t>Team 70</t>
  </si>
  <si>
    <t>Team 71</t>
  </si>
  <si>
    <t>Team 72</t>
  </si>
  <si>
    <t>Team 73</t>
  </si>
  <si>
    <t>Team 74</t>
  </si>
  <si>
    <t>Team 75</t>
  </si>
  <si>
    <t>Team 76</t>
  </si>
  <si>
    <t>Team 77</t>
  </si>
  <si>
    <t>Team 78</t>
  </si>
  <si>
    <t>11v11</t>
  </si>
  <si>
    <t>http://www.11v11.com/teams/nottingham-forest/tab/matches/season/1932</t>
  </si>
  <si>
    <t>http://www.soccerbase.com/teams/team.sd?team_id=1845&amp;teamTabs=results</t>
  </si>
  <si>
    <t>http://www.statto.com/football/teams/nottingham-forest</t>
  </si>
  <si>
    <t>http://www.worldfootball.net/teams/nottingham-forest/21/</t>
  </si>
  <si>
    <t>http://int.soccerway.com/teams/england/nottingham-forest-fc/694/matches/</t>
  </si>
  <si>
    <t>Statto</t>
  </si>
  <si>
    <t>Transfermarkt.co.uk</t>
  </si>
  <si>
    <t>Others</t>
  </si>
  <si>
    <t>Matches played:</t>
  </si>
  <si>
    <t>Trophys Won:</t>
  </si>
  <si>
    <t>Manager Birthdays:</t>
  </si>
  <si>
    <t>Died:</t>
  </si>
  <si>
    <t>Player Birthdays:</t>
  </si>
  <si>
    <t>New Manager:</t>
  </si>
  <si>
    <t>OPENING DAY</t>
  </si>
  <si>
    <t>Manager</t>
  </si>
  <si>
    <t xml:space="preserve">Dates </t>
  </si>
  <si>
    <t>Club</t>
  </si>
  <si>
    <t>http://www.footballsite.co.uk</t>
  </si>
  <si>
    <t>Football Site</t>
  </si>
  <si>
    <t>Football Writers' Association  Footballer of the Year</t>
  </si>
  <si>
    <t>European Footballer of the Year</t>
  </si>
  <si>
    <t>FIFA Ballon d'Or  World Player of the Year</t>
  </si>
  <si>
    <t>BBC Sports Personality of the Year</t>
  </si>
  <si>
    <t>Player Of The Year</t>
  </si>
  <si>
    <t>Forest Player Of The Year</t>
  </si>
  <si>
    <t>Fairclough</t>
  </si>
  <si>
    <t>McInally</t>
  </si>
  <si>
    <t>Burns (2)</t>
  </si>
  <si>
    <t>Colin Cooper</t>
  </si>
  <si>
    <t>Pierre van Hooijdonk</t>
  </si>
  <si>
    <t>Chris Bart-Williams</t>
  </si>
  <si>
    <t>Steve Stone</t>
  </si>
  <si>
    <t>Des Walker (2)</t>
  </si>
  <si>
    <t>Stuart Pearce (2)</t>
  </si>
  <si>
    <t>Des Walker (3)</t>
  </si>
  <si>
    <t>Des Walker</t>
  </si>
  <si>
    <t>Nigel Clough</t>
  </si>
  <si>
    <t>Nigel Clough (2)</t>
  </si>
  <si>
    <t>Steve Hodge</t>
  </si>
  <si>
    <t>Peter Shilton</t>
  </si>
  <si>
    <t>Larry Lloyd</t>
  </si>
  <si>
    <t>Garry Birtles</t>
  </si>
  <si>
    <t>Kenny Burns</t>
  </si>
  <si>
    <t>Tony Woodcock</t>
  </si>
  <si>
    <t>PFA Player of the Year (Peter Shilton 1978)</t>
  </si>
  <si>
    <t>SEASON DETAILS</t>
  </si>
  <si>
    <t>Grounds</t>
  </si>
  <si>
    <t>Numbers</t>
  </si>
  <si>
    <t>Ref</t>
  </si>
  <si>
    <t>No</t>
  </si>
  <si>
    <t>Yes</t>
  </si>
  <si>
    <t>Transfers</t>
  </si>
  <si>
    <t>Badges</t>
  </si>
  <si>
    <t>Asst</t>
  </si>
  <si>
    <t>Friendlies</t>
  </si>
  <si>
    <t>Goalkeepers</t>
  </si>
  <si>
    <t>http://scoreshelf.com/whbb/en/Nottingham_Forest</t>
  </si>
  <si>
    <t>http://football-data.co.uk</t>
  </si>
  <si>
    <t>H-T, Ref and Att (1993-current)</t>
  </si>
  <si>
    <t>9/3/1898</t>
  </si>
  <si>
    <t>Town Ground</t>
  </si>
  <si>
    <t>User: GeeCee; usual</t>
  </si>
  <si>
    <t>Scorers</t>
  </si>
  <si>
    <t>Subs</t>
  </si>
  <si>
    <t>Half 
Time</t>
  </si>
  <si>
    <t>Att</t>
  </si>
  <si>
    <t>Line
Ups</t>
  </si>
  <si>
    <t>http://fanatiki.com/</t>
  </si>
  <si>
    <t>http://www.footballdatabase.eu/</t>
  </si>
  <si>
    <t>http://www.footballstatisticsresults.co.uk</t>
  </si>
  <si>
    <t>http://www.mfstats.com/team.php?league=engch&amp;team=18</t>
  </si>
  <si>
    <t>http://www.soccerfactsuk.co.uk/</t>
  </si>
  <si>
    <t>Soccer Facts</t>
  </si>
  <si>
    <t>Football Statistics Results</t>
  </si>
  <si>
    <t>Football 365</t>
  </si>
  <si>
    <t>DMOZ</t>
  </si>
  <si>
    <t>ENFA (eng. Nat Football Archive)</t>
  </si>
  <si>
    <t>FCHD (Football Club History Database)</t>
  </si>
  <si>
    <t>Footy-Results.co.uk</t>
  </si>
  <si>
    <t>My Football Facts.com</t>
  </si>
  <si>
    <t>Result DB.com</t>
  </si>
  <si>
    <t>Sporting Life.com</t>
  </si>
  <si>
    <t>WorldFootball.net</t>
  </si>
  <si>
    <t>World-Results.net</t>
  </si>
  <si>
    <t>Soccerbase.com</t>
  </si>
  <si>
    <t>Soccerway.com</t>
  </si>
  <si>
    <t>Football-Data.co.uk</t>
  </si>
  <si>
    <t>Scoreshelf.com</t>
  </si>
  <si>
    <t>FootballDatabase.eu</t>
  </si>
  <si>
    <t>Fanatiki.com</t>
  </si>
  <si>
    <t>mfstats.com</t>
  </si>
  <si>
    <t>Yellow 
Cards</t>
  </si>
  <si>
    <t>Red 
Cards</t>
  </si>
  <si>
    <t>Used</t>
  </si>
  <si>
    <t>http://www.dmoz.org/Sports/Soccer/Statistics/</t>
  </si>
  <si>
    <t>http://www.football365.com/nottingham-forest/results/3</t>
  </si>
  <si>
    <t>http://www.footy-results.co.uk/results/show?rm=show&amp;teamId=102&amp;seasonId=7</t>
  </si>
  <si>
    <t>http://www.myfootballfacts.com/</t>
  </si>
  <si>
    <t>http://www.resultdb.com/england/nottingham-forest/2009/</t>
  </si>
  <si>
    <t>http://www.sportinglife.com/football/championship/nottingham-forest/results</t>
  </si>
  <si>
    <t>URL</t>
  </si>
  <si>
    <t>Positions after games</t>
  </si>
  <si>
    <t>Wikipedia</t>
  </si>
  <si>
    <t>http://en.wikipedia.org/wiki/1991%E2%80%9392_Nottingham_Forest_F.C._season</t>
  </si>
  <si>
    <t>Telegraph</t>
  </si>
  <si>
    <t>Guardian</t>
  </si>
  <si>
    <t>Sun</t>
  </si>
  <si>
    <t>Mirror</t>
  </si>
  <si>
    <t>Mail</t>
  </si>
  <si>
    <t>Express</t>
  </si>
  <si>
    <t>FULL MEMBERS CUP</t>
  </si>
  <si>
    <t>1987-89</t>
  </si>
  <si>
    <t>Simod</t>
  </si>
  <si>
    <t>Zenith Data Systems</t>
  </si>
  <si>
    <t>Simod Cup</t>
  </si>
  <si>
    <t>Full Members Cup</t>
  </si>
  <si>
    <t>Levels 1 and 2</t>
  </si>
  <si>
    <t>DOMESTIC CUPS</t>
  </si>
  <si>
    <t>LEAGUE SUMMARY</t>
  </si>
  <si>
    <t>EUROPEAN CUPS</t>
  </si>
  <si>
    <t>Bridport Red</t>
  </si>
  <si>
    <t>http://www.bridportred.com</t>
  </si>
  <si>
    <t>ASSOCIATE MEMBERS CUP (FOOTBALL LEAGUE TROPHY)</t>
  </si>
  <si>
    <t>MINOR CUPS</t>
  </si>
  <si>
    <t>ANGLO ITALIAN CUP</t>
  </si>
  <si>
    <t>DALLAS TROPHY</t>
  </si>
  <si>
    <t>1983 - current</t>
  </si>
  <si>
    <t>1985-1992</t>
  </si>
  <si>
    <t>Burton Albion</t>
  </si>
  <si>
    <t>Bournemouth</t>
  </si>
  <si>
    <t>Gateshead</t>
  </si>
  <si>
    <t>Goalkeeper</t>
  </si>
  <si>
    <t>Clean Sheets</t>
  </si>
  <si>
    <t>Transfer info</t>
  </si>
  <si>
    <t>Barnet</t>
  </si>
  <si>
    <t>cumberlandg; ZXCvbn_098</t>
  </si>
  <si>
    <t>Zenith Data Systems Trophy</t>
  </si>
  <si>
    <t>Debenhams Cup</t>
  </si>
  <si>
    <t>DEBENHAMS CUP</t>
  </si>
  <si>
    <t>Top 2 sides from levels outside of top 2 divisions in FA Cup</t>
  </si>
  <si>
    <t>Top 2 scoring teams in each division who didn't get promoted</t>
  </si>
  <si>
    <t>Watney Mann Invitation Cup</t>
  </si>
  <si>
    <t>Watney Mann</t>
  </si>
  <si>
    <t>1970 to 1973</t>
  </si>
  <si>
    <t>WATNEY CUP</t>
  </si>
  <si>
    <t>England, NI, Republic and Scotland that were not in Europe</t>
  </si>
  <si>
    <t>Texaco Trophy (no Ireland teams)</t>
  </si>
  <si>
    <t>1 (Won)</t>
  </si>
  <si>
    <t>6 teams that would have qualified for Europe</t>
  </si>
  <si>
    <t>1989-91</t>
  </si>
  <si>
    <t>3 (Won 1)</t>
  </si>
  <si>
    <t>2 (Won 1)</t>
  </si>
  <si>
    <t>Football League Third Division North Cup</t>
  </si>
  <si>
    <t>1933-1938</t>
  </si>
  <si>
    <t>Football League Third Division North (East) Cup</t>
  </si>
  <si>
    <t>Football League Third Division North (West) Cup</t>
  </si>
  <si>
    <t>Football League Third Division South (North) Cup</t>
  </si>
  <si>
    <t>Football League Third Division South (South) Cup</t>
  </si>
  <si>
    <t>Football League Third Division South Cup</t>
  </si>
  <si>
    <t>Football League War Cup</t>
  </si>
  <si>
    <t>FOOTBALL LEAGUE CENTENARY TOURNAMENT</t>
  </si>
  <si>
    <t>http://en.wikipedia.org/wiki/Football_League_Centenary_Tournament</t>
  </si>
  <si>
    <t>MERCANTILE CREDIT CENTENARY TOURNAMENT</t>
  </si>
  <si>
    <t>Top eight sides from First Div in 1988</t>
  </si>
  <si>
    <t>One off</t>
  </si>
  <si>
    <t>Lost to Liverpool in first game</t>
  </si>
  <si>
    <t>April 1988</t>
  </si>
  <si>
    <t>Seasons</t>
  </si>
  <si>
    <t>Other</t>
  </si>
  <si>
    <t>Cups</t>
  </si>
  <si>
    <t>Worthingtons</t>
  </si>
  <si>
    <t>Since</t>
  </si>
  <si>
    <t>THIS DAY IN HISTORY</t>
  </si>
  <si>
    <t>MANAGER STATS</t>
  </si>
  <si>
    <t>PLAYER STATS</t>
  </si>
  <si>
    <t>GOALKEEPER STATS</t>
  </si>
  <si>
    <t>GROUND STATS</t>
  </si>
  <si>
    <t>Welling United</t>
  </si>
  <si>
    <t>Southport</t>
  </si>
  <si>
    <t>Nuneaton</t>
  </si>
  <si>
    <t>Forest Green Rovers</t>
  </si>
  <si>
    <t>FC Halifax</t>
  </si>
  <si>
    <t>Eastleigh</t>
  </si>
  <si>
    <t>Dover</t>
  </si>
  <si>
    <t>Dartford</t>
  </si>
  <si>
    <t>Chester FC</t>
  </si>
  <si>
    <t>Braintree Town</t>
  </si>
  <si>
    <t>Altrincham</t>
  </si>
  <si>
    <t>Alfreton Town</t>
  </si>
  <si>
    <t>Aldershot Town</t>
  </si>
  <si>
    <t>AFC Telford United</t>
  </si>
  <si>
    <t>Stevenage</t>
  </si>
  <si>
    <t>Newport County AFC</t>
  </si>
  <si>
    <t>Dagenham &amp; Redbridge</t>
  </si>
  <si>
    <t>AFC Wimbledon</t>
  </si>
  <si>
    <t>Rochdale</t>
  </si>
  <si>
    <t>Crawley Town</t>
  </si>
  <si>
    <t>Nottingham Forest</t>
  </si>
  <si>
    <t>Brighton and Hove Albion</t>
  </si>
  <si>
    <t>1999-00</t>
  </si>
  <si>
    <t>Chris Cohen</t>
  </si>
  <si>
    <t>Andy Reid</t>
  </si>
  <si>
    <t>Dave Beasant</t>
  </si>
  <si>
    <t>Grant Holt</t>
  </si>
  <si>
    <t>Steve Sutton</t>
  </si>
  <si>
    <t>David Phillips</t>
  </si>
  <si>
    <t>Stuart Pearce (3)</t>
  </si>
  <si>
    <t>Alan Rogers</t>
  </si>
  <si>
    <t>Gareth Williams</t>
  </si>
  <si>
    <t>David Johnson</t>
  </si>
  <si>
    <t>Paul Gerrard</t>
  </si>
  <si>
    <t>Ian Breckin</t>
  </si>
  <si>
    <t>Julian Bennett</t>
  </si>
  <si>
    <t>LeeCamp</t>
  </si>
  <si>
    <t xml:space="preserve">Luke Chambers </t>
  </si>
  <si>
    <t>Garath McCleary</t>
  </si>
  <si>
    <t>Chris Cohen (2)</t>
  </si>
  <si>
    <t>Andy Reid (2)</t>
  </si>
  <si>
    <t>Only from 2002 onwards</t>
  </si>
  <si>
    <t>No data prior to 2002</t>
  </si>
  <si>
    <t>http://fchd.info/</t>
  </si>
  <si>
    <t>http://www.rsssf.com/</t>
  </si>
  <si>
    <t>http://www.enfa.co.uk/</t>
  </si>
  <si>
    <t>Hard to use</t>
  </si>
  <si>
    <t>No longer on line</t>
  </si>
  <si>
    <t>U-Reds.com</t>
  </si>
  <si>
    <t>http://www.u-reds.com/</t>
  </si>
  <si>
    <t>http://forestboffin.blogspot.com/p/blog-page.html</t>
  </si>
  <si>
    <t>Forest Boffin</t>
  </si>
  <si>
    <t>Statbunker.com</t>
  </si>
  <si>
    <t>http://www.statbunker.com/competitions/TopGoalScorers?comp_id=451&amp;club_id=28</t>
  </si>
  <si>
    <t>3 (won 2)</t>
  </si>
  <si>
    <t>http://www.lfchistory.net/</t>
  </si>
  <si>
    <t>Other club sites</t>
  </si>
  <si>
    <t>http://arseweb.com/history/</t>
  </si>
  <si>
    <t>5 (use 3)</t>
  </si>
  <si>
    <t>7 (use 3)</t>
  </si>
  <si>
    <t>3 (use 3)</t>
  </si>
  <si>
    <t>3 (use 2 + goalkeeper)</t>
  </si>
  <si>
    <t>3 (use 2)</t>
  </si>
  <si>
    <t>2 (use 2)</t>
  </si>
  <si>
    <t>1 (any reason)</t>
  </si>
  <si>
    <t>1 (injury)</t>
  </si>
  <si>
    <t>NONE</t>
  </si>
  <si>
    <t>1800-1965</t>
  </si>
  <si>
    <t>Football League</t>
  </si>
  <si>
    <t>Prem League</t>
  </si>
  <si>
    <t>http://angryofislington.com/2012/05/02/history-of-substitutes-niall-quinn-record-breaker/</t>
  </si>
  <si>
    <t>Europe</t>
  </si>
  <si>
    <t>Other Cups</t>
  </si>
  <si>
    <t>Competitive</t>
  </si>
  <si>
    <t>Testimonial</t>
  </si>
  <si>
    <t>Brian Clough Trophy</t>
  </si>
  <si>
    <t>Friendly</t>
  </si>
  <si>
    <t>Wednesbury Cup</t>
  </si>
  <si>
    <t>Pre-season</t>
  </si>
  <si>
    <t>Non competitive</t>
  </si>
  <si>
    <t>Anglo-Italian Cup</t>
  </si>
  <si>
    <t>Y</t>
  </si>
  <si>
    <t>Anglo-Scottish Cup</t>
  </si>
  <si>
    <t>World Club Championship</t>
  </si>
  <si>
    <t>Went Off</t>
  </si>
  <si>
    <t>Came On</t>
  </si>
  <si>
    <t>Started</t>
  </si>
  <si>
    <t>Blogs</t>
  </si>
  <si>
    <t>http://www.historicalkits.co.uk/Nottingham_Forest/Nottingham_Forest.htm</t>
  </si>
  <si>
    <t>MISCELLANEOUS</t>
  </si>
  <si>
    <t>Historical Kits</t>
  </si>
  <si>
    <t>List of others stats sites</t>
  </si>
  <si>
    <t>Kick off time</t>
  </si>
  <si>
    <t>Rec.Sport.Soccer Statistics Foundation</t>
  </si>
  <si>
    <t>http://www.transfermarkt.co.uk/jumplist/startseite/verein/703</t>
  </si>
  <si>
    <t>http://www.lerwill-life.org.uk/astonvilla/avleaguerecord.htm</t>
  </si>
  <si>
    <t>When Saturday Comes</t>
  </si>
  <si>
    <t>http://wsc.co.uk</t>
  </si>
  <si>
    <t>John Nicholson (Football 365)</t>
  </si>
  <si>
    <t>FourFourTwo</t>
  </si>
  <si>
    <t>National Newspapers</t>
  </si>
  <si>
    <t>Total Played</t>
  </si>
  <si>
    <t>Konstantopoulos</t>
  </si>
  <si>
    <t>Hudson</t>
  </si>
  <si>
    <t>Hook</t>
  </si>
  <si>
    <t>Formann</t>
  </si>
  <si>
    <t>Ward Elliot</t>
  </si>
  <si>
    <t>Thomas Geoff (1997-98)</t>
  </si>
  <si>
    <t>https://en.wikipedia.org/wiki/2015%E2%80%9316_Nottingham_Forest_F.C._season</t>
  </si>
  <si>
    <t>2015-16</t>
  </si>
  <si>
    <t>Stensaas Stale</t>
  </si>
  <si>
    <t>https://en.wikipedia.org/wiki/2014%E2%80%9315_Nottingham_Forest_F.C._season</t>
  </si>
  <si>
    <t>2014-15</t>
  </si>
  <si>
    <t>Smith Paul (2006-11)</t>
  </si>
  <si>
    <t>https://en.wikipedia.org/wiki/2013%E2%80%9314_Nottingham_Forest_F.C._season</t>
  </si>
  <si>
    <t>Sharpe</t>
  </si>
  <si>
    <t>https://en.wikipedia.org/wiki/1999%E2%80%932000_Nottingham_Forest_F.C._season</t>
  </si>
  <si>
    <t>Scimeca Ricardo</t>
  </si>
  <si>
    <t>https://en.wikipedia.org/wiki/1978%E2%80%9379_Nottingham_Forest_F.C._season</t>
  </si>
  <si>
    <t>78-79</t>
  </si>
  <si>
    <t>Robertson Gregor (2003)</t>
  </si>
  <si>
    <t>Page</t>
  </si>
  <si>
    <t>Description</t>
  </si>
  <si>
    <t>Reid Andy</t>
  </si>
  <si>
    <t>QUICK LINKS</t>
  </si>
  <si>
    <t>Porfirio Hugo</t>
  </si>
  <si>
    <t>Mitchell (2008-09)</t>
  </si>
  <si>
    <t>Mills Matthew</t>
  </si>
  <si>
    <t>Lansbury Henri</t>
  </si>
  <si>
    <t>Are all opponents in 'Clubs'</t>
  </si>
  <si>
    <t>Are all grounds in 'Grounds'</t>
  </si>
  <si>
    <t>Games</t>
  </si>
  <si>
    <t>Jerkan Nicola</t>
  </si>
  <si>
    <t>Are all grounds in 'Games'</t>
  </si>
  <si>
    <t>Hjelde Jon Olav</t>
  </si>
  <si>
    <t>Are all clubs in 'Games'</t>
  </si>
  <si>
    <t>Haaland Alfe-Inge</t>
  </si>
  <si>
    <t>Do all clubs have a country</t>
  </si>
  <si>
    <t>Clubs</t>
  </si>
  <si>
    <t>Greening Johnathon</t>
  </si>
  <si>
    <t>Data integrity</t>
  </si>
  <si>
    <t>Gomis Kevin</t>
  </si>
  <si>
    <t>Gemmill Scott</t>
  </si>
  <si>
    <t>Gathercole</t>
  </si>
  <si>
    <t>Gamble Patrick</t>
  </si>
  <si>
    <t>Fryatt Matt</t>
  </si>
  <si>
    <t>Freeman Kieron</t>
  </si>
  <si>
    <t>Fernandez Vince</t>
  </si>
  <si>
    <t>Cohen Chris</t>
  </si>
  <si>
    <t>Antoine-Curier Mikael</t>
  </si>
  <si>
    <t>Whitehurst</t>
  </si>
  <si>
    <t>To Do</t>
  </si>
  <si>
    <t xml:space="preserve"> </t>
  </si>
  <si>
    <t>Ward Jamie</t>
  </si>
  <si>
    <t>Osborn Ben</t>
  </si>
  <si>
    <t>Walker Tyler</t>
  </si>
  <si>
    <t>Game_time</t>
  </si>
  <si>
    <t>Burke Chris</t>
  </si>
  <si>
    <t>'2015-11-06'</t>
  </si>
  <si>
    <t>Game_date</t>
  </si>
  <si>
    <t>Wilson Kelvin</t>
  </si>
  <si>
    <t>'http://www.11v11.com/matches/nottingham-forest-v-derby-county-06-november-2015-315747/'</t>
  </si>
  <si>
    <t>Source</t>
  </si>
  <si>
    <t>Blackstock Dexter</t>
  </si>
  <si>
    <t>Trotter Liam</t>
  </si>
  <si>
    <t>'Simon Hooper'</t>
  </si>
  <si>
    <t>Referee</t>
  </si>
  <si>
    <t>Evtimov Dimitar</t>
  </si>
  <si>
    <t>'City Ground'</t>
  </si>
  <si>
    <t>Ground_Parent</t>
  </si>
  <si>
    <t>Oliveira Nelson</t>
  </si>
  <si>
    <t>Mendes Ryan</t>
  </si>
  <si>
    <t>Opp_after</t>
  </si>
  <si>
    <t>Williams Jonny</t>
  </si>
  <si>
    <t>Opp_before</t>
  </si>
  <si>
    <t>Pos_after</t>
  </si>
  <si>
    <t>C</t>
  </si>
  <si>
    <t>Pos_before</t>
  </si>
  <si>
    <t>Vaughan David</t>
  </si>
  <si>
    <t>HT_a</t>
  </si>
  <si>
    <t>Pinillos Daniel</t>
  </si>
  <si>
    <t>HT_f</t>
  </si>
  <si>
    <t>Hobbs Jack</t>
  </si>
  <si>
    <t>'W'</t>
  </si>
  <si>
    <t>Lichaj Eric</t>
  </si>
  <si>
    <t>de Vries Dorus</t>
  </si>
  <si>
    <t>'Derby County'</t>
  </si>
  <si>
    <t>Opp_Parent</t>
  </si>
  <si>
    <t>Grant Jorge</t>
  </si>
  <si>
    <t>O'Grady Chris</t>
  </si>
  <si>
    <t>'2015-11-03'</t>
  </si>
  <si>
    <t>'http://www.11v11.com/matches/preston-north-end-v-nottingham-forest-03-november-2015-315735/'</t>
  </si>
  <si>
    <t>'Tony Harrington'</t>
  </si>
  <si>
    <t>'Deepdale'</t>
  </si>
  <si>
    <t>'L'</t>
  </si>
  <si>
    <t>'Preston North End'</t>
  </si>
  <si>
    <t>'2015-10-31'</t>
  </si>
  <si>
    <t>'http://www.11v11.com/matches/sheffield-wednesday-v-nottingham-forest-31-october-2015-315701/'</t>
  </si>
  <si>
    <t>'Jeremy Simpson'</t>
  </si>
  <si>
    <t>Durrant Ross</t>
  </si>
  <si>
    <t>'Hillsborough'</t>
  </si>
  <si>
    <t>'Sheffield Wednesday'</t>
  </si>
  <si>
    <t>'http://www.11v11.com/matches/nottingham-forest-v-ipswich-town-24-october-2015-315663/'</t>
  </si>
  <si>
    <t>Iacovitti Alex</t>
  </si>
  <si>
    <t>'Paul Tierney'</t>
  </si>
  <si>
    <t>'D'</t>
  </si>
  <si>
    <t>Walker Tyle</t>
  </si>
  <si>
    <t>'2015-10-20'</t>
  </si>
  <si>
    <t>'http://www.11v11.com/matches/nottingham-forest-v-burnley-20-october-2015-315624/'</t>
  </si>
  <si>
    <t>Fox Danny</t>
  </si>
  <si>
    <t>'Stuart Attwell'</t>
  </si>
  <si>
    <t>'Burnley'</t>
  </si>
  <si>
    <t>where</t>
  </si>
  <si>
    <t>OG</t>
  </si>
  <si>
    <t>Pen</t>
  </si>
  <si>
    <t>Min</t>
  </si>
  <si>
    <t>Player_off</t>
  </si>
  <si>
    <t>Sub</t>
  </si>
  <si>
    <t>R</t>
  </si>
  <si>
    <t>Player_num</t>
  </si>
  <si>
    <t>UPDATE GOALS</t>
  </si>
  <si>
    <t>INSERT GOALS</t>
  </si>
  <si>
    <t>UPDATE LINEUPS</t>
  </si>
  <si>
    <t>UPDATE GAMES</t>
  </si>
  <si>
    <t>Goal_min</t>
  </si>
  <si>
    <t>Scorer_name</t>
  </si>
  <si>
    <t>Goal_order</t>
  </si>
  <si>
    <t>Player Off</t>
  </si>
  <si>
    <t>Sub min</t>
  </si>
  <si>
    <t>Player_name</t>
  </si>
  <si>
    <t>Player num</t>
  </si>
  <si>
    <t>Player order</t>
  </si>
  <si>
    <t>Game_Id</t>
  </si>
  <si>
    <t>Details</t>
  </si>
  <si>
    <t>Item</t>
  </si>
  <si>
    <t>Riera Roger</t>
  </si>
  <si>
    <t>Burke Oliver</t>
  </si>
  <si>
    <t>Tesche Robert</t>
  </si>
  <si>
    <t>McLaughlin Stephen</t>
  </si>
  <si>
    <t>Paterson Jamie</t>
  </si>
  <si>
    <t>Antonio Michail</t>
  </si>
  <si>
    <t>Ebecilio Kyle</t>
  </si>
  <si>
    <t>Assombalonga Britt</t>
  </si>
  <si>
    <t>Mancienne Michael</t>
  </si>
  <si>
    <t>Veldwijk Lars</t>
  </si>
  <si>
    <t>Rees Ronnie</t>
  </si>
  <si>
    <t>McDonagh Gerry</t>
  </si>
  <si>
    <t>Hamer Ben</t>
  </si>
  <si>
    <t>Erlandsson</t>
  </si>
  <si>
    <t>Abdoun Djamel</t>
  </si>
  <si>
    <t>Akpom Chuba</t>
  </si>
  <si>
    <t>Majewski Radoslaw</t>
  </si>
  <si>
    <t>Gardner Gary</t>
  </si>
  <si>
    <t>Laing</t>
  </si>
  <si>
    <t>Ince Tom</t>
  </si>
  <si>
    <t>Barrow Modou</t>
  </si>
  <si>
    <t>Kane Todd</t>
  </si>
  <si>
    <t>Hunt Jack</t>
  </si>
  <si>
    <t>Lascelles Jamaal</t>
  </si>
  <si>
    <t>Halford Greg</t>
  </si>
  <si>
    <t>Mackie Jamie</t>
  </si>
  <si>
    <t>Collins Danny</t>
  </si>
  <si>
    <t>Harding Dan</t>
  </si>
  <si>
    <t>Darlow Karl</t>
  </si>
  <si>
    <t>Blake Jack</t>
  </si>
  <si>
    <t>Peltier Lee</t>
  </si>
  <si>
    <t>Al Rashidi</t>
  </si>
  <si>
    <t>Morgan David</t>
  </si>
  <si>
    <t>Cox Simon</t>
  </si>
  <si>
    <t>Derbyshire Matt</t>
  </si>
  <si>
    <t>Tudgay Marcus</t>
  </si>
  <si>
    <t>Djebbour Rafik</t>
  </si>
  <si>
    <t>Jara Gonzalo</t>
  </si>
  <si>
    <t>Miller Ishmael</t>
  </si>
  <si>
    <t>Henderson Darius</t>
  </si>
  <si>
    <t>Guedioura Adlene</t>
  </si>
  <si>
    <t>Chalobah Nathaniel</t>
  </si>
  <si>
    <t>Moussi Guy</t>
  </si>
  <si>
    <t>Gillett Simon</t>
  </si>
  <si>
    <t>Demetriou</t>
  </si>
  <si>
    <t>Rees Josh</t>
  </si>
  <si>
    <t>Jenas Jermaine</t>
  </si>
  <si>
    <t>Hutton Alan</t>
  </si>
  <si>
    <t>Ayala Daniel</t>
  </si>
  <si>
    <t>Sharp Billy</t>
  </si>
  <si>
    <t>Coppinger James</t>
  </si>
  <si>
    <t>Moloney Brendan</t>
  </si>
  <si>
    <t>McGoldrick David</t>
  </si>
  <si>
    <t>McGugan Lewis</t>
  </si>
  <si>
    <t>Findley Robbie</t>
  </si>
  <si>
    <t>Hutchinson Sam</t>
  </si>
  <si>
    <t>Camp Lee</t>
  </si>
  <si>
    <t>Regan</t>
  </si>
  <si>
    <t>Moussa</t>
  </si>
  <si>
    <t>Fenton Kieran</t>
  </si>
  <si>
    <t>Bamford Patrick</t>
  </si>
  <si>
    <t>Lynch Joel</t>
  </si>
  <si>
    <t>Meadows Danny</t>
  </si>
  <si>
    <t>Elokobi George</t>
  </si>
  <si>
    <t>Harewood Marlon</t>
  </si>
  <si>
    <t>Garner Joe</t>
  </si>
  <si>
    <t>Gunter Chris</t>
  </si>
  <si>
    <t>McCleary Garath</t>
  </si>
  <si>
    <t>Anderson Paul</t>
  </si>
  <si>
    <t>Boateng George</t>
  </si>
  <si>
    <t>Morgan Wes</t>
  </si>
  <si>
    <t>Higginbotham Danny</t>
  </si>
  <si>
    <t>Chambers Luke</t>
  </si>
  <si>
    <t>Hill Clint</t>
  </si>
  <si>
    <t>Cunningham Greg</t>
  </si>
  <si>
    <t>Wright Tommy</t>
  </si>
  <si>
    <t>Byrne Mark</t>
  </si>
  <si>
    <t>Wootton Scott</t>
  </si>
  <si>
    <t>Watson Peter</t>
  </si>
  <si>
    <t>Gardner (2011)</t>
  </si>
  <si>
    <t>Rodney Nialle</t>
  </si>
  <si>
    <t>Gibbons Robbie</t>
  </si>
  <si>
    <t>Bennett Julian</t>
  </si>
  <si>
    <t>Thornhill Matt</t>
  </si>
  <si>
    <t>Ramsey Aaron</t>
  </si>
  <si>
    <t>Boyd George</t>
  </si>
  <si>
    <t>McKenna Paul</t>
  </si>
  <si>
    <t>Tyson Nathan</t>
  </si>
  <si>
    <t>Earnshaw Robert</t>
  </si>
  <si>
    <t>Adebola Dele</t>
  </si>
  <si>
    <t>Konchesky Paul</t>
  </si>
  <si>
    <t>Bertrand Ryan</t>
  </si>
  <si>
    <t>Raynor (2010)</t>
  </si>
  <si>
    <t>Mytides Zannetos</t>
  </si>
  <si>
    <t>Mullen</t>
  </si>
  <si>
    <t>Boyd Kris</t>
  </si>
  <si>
    <t>Artymatas Kostakis</t>
  </si>
  <si>
    <t>Andrews (2010)</t>
  </si>
  <si>
    <t>Fairclough Jordan</t>
  </si>
  <si>
    <t>Darnet Mickael</t>
  </si>
  <si>
    <t>Davies Arron</t>
  </si>
  <si>
    <t>Shorey Nicky</t>
  </si>
  <si>
    <t>Perch James</t>
  </si>
  <si>
    <t>Reid James</t>
  </si>
  <si>
    <t>Redmond Shane</t>
  </si>
  <si>
    <t>Heath Joe</t>
  </si>
  <si>
    <t>Diagne Tony</t>
  </si>
  <si>
    <t>McCashin</t>
  </si>
  <si>
    <t>Hopkinson</t>
  </si>
  <si>
    <t>Fairclough Ben</t>
  </si>
  <si>
    <t>Elliot (2009)</t>
  </si>
  <si>
    <t>Benjamin</t>
  </si>
  <si>
    <t>Richardson Barry</t>
  </si>
  <si>
    <t>Newbold Adam</t>
  </si>
  <si>
    <t>Bencherif Hamza</t>
  </si>
  <si>
    <t>Roberts Dale</t>
  </si>
  <si>
    <t>Sinclair Emile</t>
  </si>
  <si>
    <t>McSheffrey Gary</t>
  </si>
  <si>
    <t>Turner Alf</t>
  </si>
  <si>
    <t>Fletcher Carl</t>
  </si>
  <si>
    <t>Osbourne Isaiah</t>
  </si>
  <si>
    <t>Cole Andy</t>
  </si>
  <si>
    <t>Martin Lee</t>
  </si>
  <si>
    <t>Breckin Ian</t>
  </si>
  <si>
    <t>Dunne James</t>
  </si>
  <si>
    <t>Turner Iain</t>
  </si>
  <si>
    <t>Tait Richard</t>
  </si>
  <si>
    <t>Staples Reece</t>
  </si>
  <si>
    <t>Senesie</t>
  </si>
  <si>
    <t>Hughes (Triallist)</t>
  </si>
  <si>
    <t>Power Alan</t>
  </si>
  <si>
    <t>Agogo Junior</t>
  </si>
  <si>
    <t>Ormerod Brett</t>
  </si>
  <si>
    <t>Lennon Neil</t>
  </si>
  <si>
    <t>Clingan Sammy</t>
  </si>
  <si>
    <t>Bastians Felix</t>
  </si>
  <si>
    <t>Hoskins Will</t>
  </si>
  <si>
    <t>Dobie Scott</t>
  </si>
  <si>
    <t>Holt Grant</t>
  </si>
  <si>
    <t>Commons Kris</t>
  </si>
  <si>
    <t>Lockwood Matt</t>
  </si>
  <si>
    <t>Brown David</t>
  </si>
  <si>
    <t>Triallist</t>
  </si>
  <si>
    <t>Treacey</t>
  </si>
  <si>
    <t>Green Danny</t>
  </si>
  <si>
    <t>Pittman Jon-Paul</t>
  </si>
  <si>
    <t>Friio David</t>
  </si>
  <si>
    <t>Weir-Daley Spencer</t>
  </si>
  <si>
    <t>Hughes Robert</t>
  </si>
  <si>
    <t>Johnson David</t>
  </si>
  <si>
    <t>James Kevin</t>
  </si>
  <si>
    <t>Cullip Danny</t>
  </si>
  <si>
    <t>Curtis John</t>
  </si>
  <si>
    <t>Pedersen Rune</t>
  </si>
  <si>
    <t>Thompson John</t>
  </si>
  <si>
    <t>Henry James</t>
  </si>
  <si>
    <t>Harris Neil</t>
  </si>
  <si>
    <t>Lester Jack</t>
  </si>
  <si>
    <t>Wright Alan</t>
  </si>
  <si>
    <t>Gardner Ross</t>
  </si>
  <si>
    <t>Southall Nicky</t>
  </si>
  <si>
    <t>Prutton David</t>
  </si>
  <si>
    <t>Holt Gary</t>
  </si>
  <si>
    <t>Padula Gino</t>
  </si>
  <si>
    <t>Eaden Nicky</t>
  </si>
  <si>
    <t>Rogers Alan</t>
  </si>
  <si>
    <t>James Henry</t>
  </si>
  <si>
    <t>Beaumont James</t>
  </si>
  <si>
    <t>Vickerton Martin</t>
  </si>
  <si>
    <t>Nowland Adam</t>
  </si>
  <si>
    <t>Hoult Russell</t>
  </si>
  <si>
    <t>Dadi Eugene</t>
  </si>
  <si>
    <t>Bopp Eugen</t>
  </si>
  <si>
    <t>Evans Paul</t>
  </si>
  <si>
    <t>Taylor Gareth</t>
  </si>
  <si>
    <t>Gerrard Paul</t>
  </si>
  <si>
    <t>King Marlon</t>
  </si>
  <si>
    <t>Westcarr Craig</t>
  </si>
  <si>
    <t>Ward Darren</t>
  </si>
  <si>
    <t>Walker Des</t>
  </si>
  <si>
    <t>Tarka David</t>
  </si>
  <si>
    <t>Roche Barry</t>
  </si>
  <si>
    <t>Powell Darryl</t>
  </si>
  <si>
    <t>Melville Andy</t>
  </si>
  <si>
    <t>Lukic John</t>
  </si>
  <si>
    <t>Louis-Jean Matthieu</t>
  </si>
  <si>
    <t>Jess Eoin</t>
  </si>
  <si>
    <t>Impey Andy</t>
  </si>
  <si>
    <t>Folly Yoann</t>
  </si>
  <si>
    <t>Doyle Colin</t>
  </si>
  <si>
    <t>Doig Chris</t>
  </si>
  <si>
    <t>Derry Shaun</t>
  </si>
  <si>
    <t>Deakin Ian</t>
  </si>
  <si>
    <t>Dawson Michael</t>
  </si>
  <si>
    <t>Cash Brian</t>
  </si>
  <si>
    <t>Biggins James</t>
  </si>
  <si>
    <t>Garder</t>
  </si>
  <si>
    <t>Barmby Nick</t>
  </si>
  <si>
    <t>Haskins</t>
  </si>
  <si>
    <t>Jeffrey Richard</t>
  </si>
  <si>
    <t>Bodkin Matt</t>
  </si>
  <si>
    <t>Williams Gareth</t>
  </si>
  <si>
    <t>McPhail Stephen</t>
  </si>
  <si>
    <t>Chopra Michael</t>
  </si>
  <si>
    <t>Sonner Danny</t>
  </si>
  <si>
    <t>Gunnarsson Brynjar</t>
  </si>
  <si>
    <t>Stewart Michael</t>
  </si>
  <si>
    <t>Oyen Davy</t>
  </si>
  <si>
    <t>Tynan Scott</t>
  </si>
  <si>
    <t>Jones (Triallist)</t>
  </si>
  <si>
    <t>Hall Marcus</t>
  </si>
  <si>
    <t>Brennan Jim</t>
  </si>
  <si>
    <t>Vaughan Tony</t>
  </si>
  <si>
    <t>Kearney Liam</t>
  </si>
  <si>
    <t>Huckerby Darren</t>
  </si>
  <si>
    <t>Gavanon Benjamin</t>
  </si>
  <si>
    <t>Edwards Christian</t>
  </si>
  <si>
    <t>Freeman David</t>
  </si>
  <si>
    <t>Foy Keith</t>
  </si>
  <si>
    <t>Dawson Kevin</t>
  </si>
  <si>
    <t>Gray Andy</t>
  </si>
  <si>
    <t>Edds Gareth</t>
  </si>
  <si>
    <t>Jones Gary</t>
  </si>
  <si>
    <t>Summerbee Nicky</t>
  </si>
  <si>
    <t>John Stern</t>
  </si>
  <si>
    <t>Bart-Williams Chris</t>
  </si>
  <si>
    <t>Proudlock Adam</t>
  </si>
  <si>
    <t>Johnson Andy</t>
  </si>
  <si>
    <t>Lynch Damien</t>
  </si>
  <si>
    <t>Haigh Phil</t>
  </si>
  <si>
    <t>Miller (Triallist)</t>
  </si>
  <si>
    <t>Kerr (Triallist)</t>
  </si>
  <si>
    <t>Collis Steve</t>
  </si>
  <si>
    <t>Benali Francis</t>
  </si>
  <si>
    <t>Olsen Ben</t>
  </si>
  <si>
    <t>Blake Robbie</t>
  </si>
  <si>
    <t>Allou Bernard</t>
  </si>
  <si>
    <t>Cooper Richard</t>
  </si>
  <si>
    <t>Platt David</t>
  </si>
  <si>
    <t>Matrecano Salvatore</t>
  </si>
  <si>
    <t>Freedman Dougie</t>
  </si>
  <si>
    <t>Calderwood Colin</t>
  </si>
  <si>
    <t>Beasant Dave</t>
  </si>
  <si>
    <t>Upson Matthew</t>
  </si>
  <si>
    <t>Petrachi Gianluca</t>
  </si>
  <si>
    <t>McNamara</t>
  </si>
  <si>
    <t>Wright Ian</t>
  </si>
  <si>
    <t>Woan Ian</t>
  </si>
  <si>
    <t>Turner Matthew</t>
  </si>
  <si>
    <t>Terry John</t>
  </si>
  <si>
    <t>Quashie Nigel</t>
  </si>
  <si>
    <t>Pollet</t>
  </si>
  <si>
    <t>Palmer Carlton</t>
  </si>
  <si>
    <t>Merino Carlos</t>
  </si>
  <si>
    <t>Melton Steve</t>
  </si>
  <si>
    <t>Mattsson Jesper</t>
  </si>
  <si>
    <t>Mannini Moreno</t>
  </si>
  <si>
    <t>Lyttle Des</t>
  </si>
  <si>
    <t>Hodgson Richard</t>
  </si>
  <si>
    <t>Guinan Steve</t>
  </si>
  <si>
    <t>Goodlad Mark</t>
  </si>
  <si>
    <t>Gill Robert</t>
  </si>
  <si>
    <t>Dawson Andy</t>
  </si>
  <si>
    <t>Darcheville Jean-Claude</t>
  </si>
  <si>
    <t>Crossley Mark</t>
  </si>
  <si>
    <t>Cooper Colin</t>
  </si>
  <si>
    <t>Chettle Steve</t>
  </si>
  <si>
    <t>Burns John</t>
  </si>
  <si>
    <t>Bonalair Thierry</t>
  </si>
  <si>
    <t>Beck Mikkel</t>
  </si>
  <si>
    <t>Armstrong Craig</t>
  </si>
  <si>
    <t>van Hooijdonk Pierre</t>
  </si>
  <si>
    <t>Pascolo Marco</t>
  </si>
  <si>
    <t>Harkes John</t>
  </si>
  <si>
    <t>Hodges Glynn</t>
  </si>
  <si>
    <t>Thomas Geoff (1944-60)</t>
  </si>
  <si>
    <t>Gough Richard</t>
  </si>
  <si>
    <t>Shipperley Neil</t>
  </si>
  <si>
    <t>Stone Steve</t>
  </si>
  <si>
    <t>Todd Andy</t>
  </si>
  <si>
    <t>McGregor Paul</t>
  </si>
  <si>
    <t>Allen Chris</t>
  </si>
  <si>
    <t>Thomas-Moore Ian</t>
  </si>
  <si>
    <t>Schmidt</t>
  </si>
  <si>
    <t>Roche (Guest)</t>
  </si>
  <si>
    <t>Mendy (Guest)</t>
  </si>
  <si>
    <t>Howe Bobby</t>
  </si>
  <si>
    <t>Cowling Lee</t>
  </si>
  <si>
    <t>Carbone</t>
  </si>
  <si>
    <t>Campbell Kevin</t>
  </si>
  <si>
    <t>Warner Vance</t>
  </si>
  <si>
    <t>Smith Paul (1997)</t>
  </si>
  <si>
    <t>Saunders Dean</t>
  </si>
  <si>
    <t>Phillips David</t>
  </si>
  <si>
    <t>Henry David</t>
  </si>
  <si>
    <t>Fettis Alan</t>
  </si>
  <si>
    <t>Blattis</t>
  </si>
  <si>
    <t>Archer</t>
  </si>
  <si>
    <t>Clark Richard</t>
  </si>
  <si>
    <t>Clough Nigel</t>
  </si>
  <si>
    <t>Walker Justin</t>
  </si>
  <si>
    <t>Blatherwick Steve</t>
  </si>
  <si>
    <t>O'Neil Brian</t>
  </si>
  <si>
    <t>Irving Richard</t>
  </si>
  <si>
    <t>Roy Bryan</t>
  </si>
  <si>
    <t>Silenzi Andrea</t>
  </si>
  <si>
    <t>Lee Jason</t>
  </si>
  <si>
    <t>Pearce Stuart</t>
  </si>
  <si>
    <t>Finnigan</t>
  </si>
  <si>
    <t>Atkinson Craig</t>
  </si>
  <si>
    <t>Tracey Simon</t>
  </si>
  <si>
    <t>Black Kingsley</t>
  </si>
  <si>
    <t>Webb Neil</t>
  </si>
  <si>
    <t>Rigby Malcolm</t>
  </si>
  <si>
    <t>Bohinen Lars</t>
  </si>
  <si>
    <t>Tiler Carl</t>
  </si>
  <si>
    <t>Bull Gary</t>
  </si>
  <si>
    <t>Mercer Joe</t>
  </si>
  <si>
    <t>Filan John</t>
  </si>
  <si>
    <t>Crosby Gary</t>
  </si>
  <si>
    <t>Laws Brian</t>
  </si>
  <si>
    <t>Rosario Robert</t>
  </si>
  <si>
    <t>Collymore Stan</t>
  </si>
  <si>
    <t>Marshall Lee</t>
  </si>
  <si>
    <t>Mercer Billy</t>
  </si>
  <si>
    <t>Kilford Ian</t>
  </si>
  <si>
    <t>Harvey Lee</t>
  </si>
  <si>
    <t>Glover Lee</t>
  </si>
  <si>
    <t>Wilson Terry</t>
  </si>
  <si>
    <t>Sheringham Teddy</t>
  </si>
  <si>
    <t>Orlygsson Toddy</t>
  </si>
  <si>
    <t>McKinnon Ray</t>
  </si>
  <si>
    <t>Marriott Andy</t>
  </si>
  <si>
    <t>Keane Roy</t>
  </si>
  <si>
    <t>Hope Chris</t>
  </si>
  <si>
    <t>Charles Gary</t>
  </si>
  <si>
    <t>Bannister Gary</t>
  </si>
  <si>
    <t>Williams Brett</t>
  </si>
  <si>
    <t>Pallister</t>
  </si>
  <si>
    <t>Wassall Darren</t>
  </si>
  <si>
    <t>Parker Garry</t>
  </si>
  <si>
    <t>Moncur</t>
  </si>
  <si>
    <t>Mahood Alan</t>
  </si>
  <si>
    <t>Kaminsky</t>
  </si>
  <si>
    <t>Jemson Nigel</t>
  </si>
  <si>
    <t>Gilchrist Phil</t>
  </si>
  <si>
    <t>Gaynor Tommy</t>
  </si>
  <si>
    <t>Boardman</t>
  </si>
  <si>
    <t>Starbuck Phil</t>
  </si>
  <si>
    <t>Rice Brian</t>
  </si>
  <si>
    <t>Lyne Neil</t>
  </si>
  <si>
    <t>Loughlan Tony</t>
  </si>
  <si>
    <t>Hodge Steve</t>
  </si>
  <si>
    <t>Carr Franz</t>
  </si>
  <si>
    <t>Sutton Steve</t>
  </si>
  <si>
    <t>Sheridan John</t>
  </si>
  <si>
    <t>Foster Colin</t>
  </si>
  <si>
    <t>Dyche Sean</t>
  </si>
  <si>
    <t>Currie David</t>
  </si>
  <si>
    <t>Chapman Lee</t>
  </si>
  <si>
    <t>Crichton Paul</t>
  </si>
  <si>
    <t>Fleming Gary</t>
  </si>
  <si>
    <t>Wilkinson Paul</t>
  </si>
  <si>
    <t>Segers Hans</t>
  </si>
  <si>
    <t>Plummer Calvin</t>
  </si>
  <si>
    <t>Osvold Kjetil</t>
  </si>
  <si>
    <t>Campbell David</t>
  </si>
  <si>
    <t>Riley David</t>
  </si>
  <si>
    <t>Mills Gary</t>
  </si>
  <si>
    <t>Metgod Johnny</t>
  </si>
  <si>
    <t>Fairclough Chris</t>
  </si>
  <si>
    <t>Butterworth Ian</t>
  </si>
  <si>
    <t>Bowyer Ian</t>
  </si>
  <si>
    <t>Birtles Gary</t>
  </si>
  <si>
    <t>Andrews Gary</t>
  </si>
  <si>
    <t>Wigley Steve</t>
  </si>
  <si>
    <t>Walsh Colin</t>
  </si>
  <si>
    <t>Robertson John</t>
  </si>
  <si>
    <t>McInally Jim</t>
  </si>
  <si>
    <t>Davenport Peter</t>
  </si>
  <si>
    <t>Swain Kenny</t>
  </si>
  <si>
    <t>Smalley Mark</t>
  </si>
  <si>
    <t>Raynor Paul</t>
  </si>
  <si>
    <t>Hart Paul</t>
  </si>
  <si>
    <t>Gunn Brynn</t>
  </si>
  <si>
    <t>Davidson Alan</t>
  </si>
  <si>
    <t>Christie Trevor</t>
  </si>
  <si>
    <t>Wilson Danny</t>
  </si>
  <si>
    <t>Wallace Ian</t>
  </si>
  <si>
    <t>van Breukelen</t>
  </si>
  <si>
    <t>Todd Colin</t>
  </si>
  <si>
    <t>Thijssen Frans</t>
  </si>
  <si>
    <t>Anderson Viv</t>
  </si>
  <si>
    <t>Young Willie</t>
  </si>
  <si>
    <t>Ward Peter</t>
  </si>
  <si>
    <t>Proctor Mark</t>
  </si>
  <si>
    <t>Gray Stuart</t>
  </si>
  <si>
    <t>Shilton Peter</t>
  </si>
  <si>
    <t>Roeber Jurgen</t>
  </si>
  <si>
    <t>Needham David</t>
  </si>
  <si>
    <t>McGovern John</t>
  </si>
  <si>
    <t>Kendal Stephen</t>
  </si>
  <si>
    <t>Gray Frank</t>
  </si>
  <si>
    <t>Francis Trevor</t>
  </si>
  <si>
    <t>Fashanu Justin</t>
  </si>
  <si>
    <t>Burns Kenny</t>
  </si>
  <si>
    <t>Aas Einer</t>
  </si>
  <si>
    <t>Smelt Lee</t>
  </si>
  <si>
    <t>Ponte Raimondo</t>
  </si>
  <si>
    <t>O'Neill Martin</t>
  </si>
  <si>
    <t>O'Hare John</t>
  </si>
  <si>
    <t>Lloyd Larry</t>
  </si>
  <si>
    <t>Woodcock Tony</t>
  </si>
  <si>
    <t>Hartford Asa</t>
  </si>
  <si>
    <t>George Charlie</t>
  </si>
  <si>
    <t>Bowles Stan</t>
  </si>
  <si>
    <t>Withe Peter</t>
  </si>
  <si>
    <t>Gemmill Archie</t>
  </si>
  <si>
    <t>Elliott Steve</t>
  </si>
  <si>
    <t>Clark Frank</t>
  </si>
  <si>
    <t>Barrett Colin</t>
  </si>
  <si>
    <t>Woods</t>
  </si>
  <si>
    <t>O'Kane Liam</t>
  </si>
  <si>
    <t>Middleton John</t>
  </si>
  <si>
    <t>McKenzie (1976-77)</t>
  </si>
  <si>
    <t>Haslegrave Sean</t>
  </si>
  <si>
    <t>Curran Terry</t>
  </si>
  <si>
    <t>Wells Peter</t>
  </si>
  <si>
    <t>Saunders Glynn</t>
  </si>
  <si>
    <t>Richardson Paul</t>
  </si>
  <si>
    <t>Chapman Sammy</t>
  </si>
  <si>
    <t>Butlin Barry</t>
  </si>
  <si>
    <t>Burke Stephen</t>
  </si>
  <si>
    <t>Bowery Bert</t>
  </si>
  <si>
    <t>Sunley Dave</t>
  </si>
  <si>
    <t>McIntosh Jim</t>
  </si>
  <si>
    <t>McCann Jimmy</t>
  </si>
  <si>
    <t>Lyall George</t>
  </si>
  <si>
    <t>Cottam John</t>
  </si>
  <si>
    <t>Baker (1973-76)</t>
  </si>
  <si>
    <t>Serella David</t>
  </si>
  <si>
    <t>Peacock Dennis</t>
  </si>
  <si>
    <t>Miller Ian</t>
  </si>
  <si>
    <t>Martin Neil</t>
  </si>
  <si>
    <t>Jones David</t>
  </si>
  <si>
    <t>Jackson Tom</t>
  </si>
  <si>
    <t>Greenwood Paddy</t>
  </si>
  <si>
    <t>Galley John</t>
  </si>
  <si>
    <t>Dulson Garry</t>
  </si>
  <si>
    <t>Dennehy Miah</t>
  </si>
  <si>
    <t>Winfield John</t>
  </si>
  <si>
    <t>Wignall Frank</t>
  </si>
  <si>
    <t>Smith Colin</t>
  </si>
  <si>
    <t>Peplow Steve</t>
  </si>
  <si>
    <t>McKenzie Duncan</t>
  </si>
  <si>
    <t>Lyons Barry</t>
  </si>
  <si>
    <t>Hindley Peter</t>
  </si>
  <si>
    <t>Buckley Alan</t>
  </si>
  <si>
    <t>Barron Jim</t>
  </si>
  <si>
    <t>Robertson Gregor (1972)</t>
  </si>
  <si>
    <t>Robertson (1970-73)</t>
  </si>
  <si>
    <t>Hulme Eric</t>
  </si>
  <si>
    <t>Gemmell Tommy</t>
  </si>
  <si>
    <t>Fraser Doug</t>
  </si>
  <si>
    <t>Baines Steve</t>
  </si>
  <si>
    <t>White Thomas</t>
  </si>
  <si>
    <t>Storey-Moore Ian</t>
  </si>
  <si>
    <t>McCaffrey James</t>
  </si>
  <si>
    <t>Cormack Peter</t>
  </si>
  <si>
    <t>Newton Henry</t>
  </si>
  <si>
    <t>Ingram Alex</t>
  </si>
  <si>
    <t>Hilley Dave</t>
  </si>
  <si>
    <t>Collier Graham</t>
  </si>
  <si>
    <t>Piekalnietis John</t>
  </si>
  <si>
    <t>McKinlay Bob</t>
  </si>
  <si>
    <t>Hollins Dave</t>
  </si>
  <si>
    <t>Hill Alan</t>
  </si>
  <si>
    <t>Hennessey Terry</t>
  </si>
  <si>
    <t>Harris Leonard</t>
  </si>
  <si>
    <t>Hall Colin</t>
  </si>
  <si>
    <t>Grummitt Peter</t>
  </si>
  <si>
    <t>Brindley Bill</t>
  </si>
  <si>
    <t>Bridgett Raymond</t>
  </si>
  <si>
    <t>Barnwell John</t>
  </si>
  <si>
    <t>Williamson Brian</t>
  </si>
  <si>
    <t>Taylor Billy</t>
  </si>
  <si>
    <t>Sherratt Brian</t>
  </si>
  <si>
    <t>Marshall Gordon</t>
  </si>
  <si>
    <t>Baxter Jim</t>
  </si>
  <si>
    <t>Baker Joe</t>
  </si>
  <si>
    <t>Whitefoot Jeff</t>
  </si>
  <si>
    <t>Hinton Alan</t>
  </si>
  <si>
    <t>Harby Michael</t>
  </si>
  <si>
    <t>Wilson David</t>
  </si>
  <si>
    <t>Stainwright Dave</t>
  </si>
  <si>
    <t>Kear Michael</t>
  </si>
  <si>
    <t>Crowe Chris</t>
  </si>
  <si>
    <t>Addison Colin</t>
  </si>
  <si>
    <t>Mochan Dennis</t>
  </si>
  <si>
    <t>McArthur Barry</t>
  </si>
  <si>
    <t>Cargill James (1964-66)</t>
  </si>
  <si>
    <t>Ball Geoff</t>
  </si>
  <si>
    <t>Wilson Joe</t>
  </si>
  <si>
    <t>Vowden Geoff</t>
  </si>
  <si>
    <t>Quigley Johnny</t>
  </si>
  <si>
    <t>Grant Brian</t>
  </si>
  <si>
    <t>Pleat David</t>
  </si>
  <si>
    <t>Parr John</t>
  </si>
  <si>
    <t>Palmer Calvin</t>
  </si>
  <si>
    <t>Le Flem</t>
  </si>
  <si>
    <t>Julians Len</t>
  </si>
  <si>
    <t>Hockey Trevor</t>
  </si>
  <si>
    <t>Iley Jim</t>
  </si>
  <si>
    <t>Gray Billy</t>
  </si>
  <si>
    <t>Cobb Billy</t>
  </si>
  <si>
    <t>Baird Doug</t>
  </si>
  <si>
    <t>Armstrong John</t>
  </si>
  <si>
    <t>Wood (1961)</t>
  </si>
  <si>
    <t>Rowland John</t>
  </si>
  <si>
    <t>McGlinchey Charles</t>
  </si>
  <si>
    <t>Jack Burkitt</t>
  </si>
  <si>
    <t>Booth Colin</t>
  </si>
  <si>
    <t>Barton Tony</t>
  </si>
  <si>
    <t>Younger Billy</t>
  </si>
  <si>
    <t>Wilson Tommy</t>
  </si>
  <si>
    <t>Wealthall Barry</t>
  </si>
  <si>
    <t>Thomson Charlie</t>
  </si>
  <si>
    <t>Paul (1959-61)</t>
  </si>
  <si>
    <t>McDonald Joe</t>
  </si>
  <si>
    <t>Whare Bill</t>
  </si>
  <si>
    <t>Knight Peter</t>
  </si>
  <si>
    <t>Kelly Bernie</t>
  </si>
  <si>
    <t>Imlach Stewart</t>
  </si>
  <si>
    <t>Dwight Roy</t>
  </si>
  <si>
    <t>Morrison Robert</t>
  </si>
  <si>
    <t>Morley William</t>
  </si>
  <si>
    <t>Martin James</t>
  </si>
  <si>
    <t>Lightning Arthur</t>
  </si>
  <si>
    <t>Hutchinson Jack</t>
  </si>
  <si>
    <t>Fraser Willie</t>
  </si>
  <si>
    <t>Barrett Jim</t>
  </si>
  <si>
    <t>Baily Eddie</t>
  </si>
  <si>
    <t>Simcoe Ken</t>
  </si>
  <si>
    <t>Sharratt Harry</t>
  </si>
  <si>
    <t>Joyce Chris</t>
  </si>
  <si>
    <t>Jones Eric</t>
  </si>
  <si>
    <t>Higham Peter</t>
  </si>
  <si>
    <t>Farmer Ronald</t>
  </si>
  <si>
    <t>Coyle Fay</t>
  </si>
  <si>
    <t>Small Peter</t>
  </si>
  <si>
    <t>Scott Freddie</t>
  </si>
  <si>
    <t>Nicholson</t>
  </si>
  <si>
    <t>Lishman Doug</t>
  </si>
  <si>
    <t>Huddlestone Edward</t>
  </si>
  <si>
    <t>Banham Roy</t>
  </si>
  <si>
    <t>Alexander Dennis</t>
  </si>
  <si>
    <t>Langford John</t>
  </si>
  <si>
    <t>French Jack</t>
  </si>
  <si>
    <t>Farmer William</t>
  </si>
  <si>
    <t>Walker (1947-55)</t>
  </si>
  <si>
    <t>Turner Keith</t>
  </si>
  <si>
    <t>Thompson Sid</t>
  </si>
  <si>
    <t>Orr Alan</t>
  </si>
  <si>
    <t>Moore Alan</t>
  </si>
  <si>
    <t>McLaren Hugh</t>
  </si>
  <si>
    <t>Martin (1952-54)</t>
  </si>
  <si>
    <t>Lemon Arthur</t>
  </si>
  <si>
    <t>Lay Peter</t>
  </si>
  <si>
    <t>Kelly Noel</t>
  </si>
  <si>
    <t>Holder Alan</t>
  </si>
  <si>
    <t>Gager Horace</t>
  </si>
  <si>
    <t>Cluroe Malcolm</t>
  </si>
  <si>
    <t>Burton (1952-54)</t>
  </si>
  <si>
    <t>Blackman Ronnie</t>
  </si>
  <si>
    <t>Ardron Wally</t>
  </si>
  <si>
    <t>Leverton Roland</t>
  </si>
  <si>
    <t>Collindridge Colin</t>
  </si>
  <si>
    <t>Clarke James</t>
  </si>
  <si>
    <t>Capel Tommy</t>
  </si>
  <si>
    <t>McCall ?</t>
  </si>
  <si>
    <t>Love John</t>
  </si>
  <si>
    <t>Johnson Tom</t>
  </si>
  <si>
    <t>Canning Danny</t>
  </si>
  <si>
    <t>Anderson John</t>
  </si>
  <si>
    <t>Rawson Ken</t>
  </si>
  <si>
    <t>Platts Laurie</t>
  </si>
  <si>
    <t>Ottewell Sid</t>
  </si>
  <si>
    <t>Lindley Edwin</t>
  </si>
  <si>
    <t>Linaker Johnny</t>
  </si>
  <si>
    <t>Knight Frank</t>
  </si>
  <si>
    <t>Kaile Gordon</t>
  </si>
  <si>
    <t>Baker David</t>
  </si>
  <si>
    <t>Ashman Alan</t>
  </si>
  <si>
    <t>Wilkins George</t>
  </si>
  <si>
    <t>Wheatley Ronald</t>
  </si>
  <si>
    <t>Martin Frederick</t>
  </si>
  <si>
    <t>Lee George</t>
  </si>
  <si>
    <t>Hullett Bill</t>
  </si>
  <si>
    <t>Elliott Bryn</t>
  </si>
  <si>
    <t>Edwards Jack</t>
  </si>
  <si>
    <t>Barks Eddie</t>
  </si>
  <si>
    <t>Ward Dennis</t>
  </si>
  <si>
    <t>Simpson Noel</t>
  </si>
  <si>
    <t>Pritty George</t>
  </si>
  <si>
    <t>Morris Ernest</t>
  </si>
  <si>
    <t>Jones Wilson</t>
  </si>
  <si>
    <t>Johnston Tom</t>
  </si>
  <si>
    <t>Brown Sailor</t>
  </si>
  <si>
    <t>Brigham Harry</t>
  </si>
  <si>
    <t>Blagg Edward</t>
  </si>
  <si>
    <t>Allen Tony</t>
  </si>
  <si>
    <t>Shufflebottom Frank</t>
  </si>
  <si>
    <t>Savage Reg</t>
  </si>
  <si>
    <t>Roberts Griff</t>
  </si>
  <si>
    <t>Rawson Colin</t>
  </si>
  <si>
    <t>Orgill Harold</t>
  </si>
  <si>
    <t>O'Donnell Frank</t>
  </si>
  <si>
    <t>North Tom</t>
  </si>
  <si>
    <t>Mee George</t>
  </si>
  <si>
    <t>Lyman Colin</t>
  </si>
  <si>
    <t>Hinchcliffe Tom</t>
  </si>
  <si>
    <t>Gunn (1947)</t>
  </si>
  <si>
    <t>Davies Robert</t>
  </si>
  <si>
    <t>Baxter William</t>
  </si>
  <si>
    <t>Woodman</t>
  </si>
  <si>
    <t>Williams (1946)</t>
  </si>
  <si>
    <t>White (1945)</t>
  </si>
  <si>
    <t>Weston</t>
  </si>
  <si>
    <t>Walker (1943-46)</t>
  </si>
  <si>
    <t>Trim Reg</t>
  </si>
  <si>
    <t>Surtees Jack</t>
  </si>
  <si>
    <t>Simms (1946)</t>
  </si>
  <si>
    <t>Pimbley</t>
  </si>
  <si>
    <t>Peacock Tom</t>
  </si>
  <si>
    <t>Paul (1945-46)</t>
  </si>
  <si>
    <t>Morgan ?</t>
  </si>
  <si>
    <t>McPherson (1945-46)</t>
  </si>
  <si>
    <t>Maund ?</t>
  </si>
  <si>
    <t>Long</t>
  </si>
  <si>
    <t>Ledger</t>
  </si>
  <si>
    <t>Jones (1940-46)</t>
  </si>
  <si>
    <t>Hancocks</t>
  </si>
  <si>
    <t>Hall (1945)</t>
  </si>
  <si>
    <t>Grant (1943-46)</t>
  </si>
  <si>
    <t>Egan ?</t>
  </si>
  <si>
    <t>Dulson (1942-45)</t>
  </si>
  <si>
    <t>Cronkshaw</t>
  </si>
  <si>
    <t>Crofts</t>
  </si>
  <si>
    <t>Clark Thomas</t>
  </si>
  <si>
    <t>Carter</t>
  </si>
  <si>
    <t>Brown (1940-46)</t>
  </si>
  <si>
    <t>Blenkinsop</t>
  </si>
  <si>
    <t>Betts Arthur</t>
  </si>
  <si>
    <t>Baxter (1942-46)</t>
  </si>
  <si>
    <t>Wright (1945)</t>
  </si>
  <si>
    <t>Williams (1945)</t>
  </si>
  <si>
    <t>Wilkinson (1941-44)</t>
  </si>
  <si>
    <t>Waring</t>
  </si>
  <si>
    <t>Townsend (1941)</t>
  </si>
  <si>
    <t>Thorpe</t>
  </si>
  <si>
    <t>Taylor Peter</t>
  </si>
  <si>
    <t>Styles</t>
  </si>
  <si>
    <t>Stephenson</t>
  </si>
  <si>
    <t>Smith ?</t>
  </si>
  <si>
    <t>Powell (1944)</t>
  </si>
  <si>
    <t>Peace</t>
  </si>
  <si>
    <t>Payne</t>
  </si>
  <si>
    <t>Oxley</t>
  </si>
  <si>
    <t>Linacre (1945)</t>
  </si>
  <si>
    <t>Johnson (1941-45)</t>
  </si>
  <si>
    <t>Inskip</t>
  </si>
  <si>
    <t>Iceton</t>
  </si>
  <si>
    <t>Hindley Frank</t>
  </si>
  <si>
    <t>Hepworth</t>
  </si>
  <si>
    <t>Guttridge 2</t>
  </si>
  <si>
    <t>Griffin</t>
  </si>
  <si>
    <t>Gough (1944)</t>
  </si>
  <si>
    <t>Godfrey (1944)</t>
  </si>
  <si>
    <t>Foreman ?</t>
  </si>
  <si>
    <t>Flewitt</t>
  </si>
  <si>
    <t>Firth (1944)</t>
  </si>
  <si>
    <t>Elliot ?</t>
  </si>
  <si>
    <t>Drury</t>
  </si>
  <si>
    <t>Cunningham (1945)</t>
  </si>
  <si>
    <t>Crisp George</t>
  </si>
  <si>
    <t>Coen</t>
  </si>
  <si>
    <t>Bestwick</t>
  </si>
  <si>
    <t>Beaumont Len</t>
  </si>
  <si>
    <t>Wiles</t>
  </si>
  <si>
    <t>Wattie</t>
  </si>
  <si>
    <t>Watson (1943)</t>
  </si>
  <si>
    <t>Steele</t>
  </si>
  <si>
    <t>Robertson (1943)</t>
  </si>
  <si>
    <t>Riley (1941-44)</t>
  </si>
  <si>
    <t>Rhodes</t>
  </si>
  <si>
    <t>Poole (1944)</t>
  </si>
  <si>
    <t>Parr 1944)</t>
  </si>
  <si>
    <t>Oakley</t>
  </si>
  <si>
    <t>Middleton (1944)</t>
  </si>
  <si>
    <t>Kilshaw</t>
  </si>
  <si>
    <t>Hubbard</t>
  </si>
  <si>
    <t>Hollis (1941-43)</t>
  </si>
  <si>
    <t>Hogg</t>
  </si>
  <si>
    <t>Hiatt</t>
  </si>
  <si>
    <t>Harrison (1944)</t>
  </si>
  <si>
    <t>Gardner (1943)</t>
  </si>
  <si>
    <t>Egan H</t>
  </si>
  <si>
    <t>Bee</t>
  </si>
  <si>
    <t>Bean</t>
  </si>
  <si>
    <t>Ashton Percy</t>
  </si>
  <si>
    <t>Airlie</t>
  </si>
  <si>
    <t>Young (1943)</t>
  </si>
  <si>
    <t>Weightman (1942)</t>
  </si>
  <si>
    <t>Stanley Fred</t>
  </si>
  <si>
    <t>Southwell</t>
  </si>
  <si>
    <t>Smith J (1941)</t>
  </si>
  <si>
    <t>Slack</t>
  </si>
  <si>
    <t>Richardson (1940-42)</t>
  </si>
  <si>
    <t>Pawlaw</t>
  </si>
  <si>
    <t>Pavoff</t>
  </si>
  <si>
    <t>Moulson</t>
  </si>
  <si>
    <t>Massey</t>
  </si>
  <si>
    <t>Lane</t>
  </si>
  <si>
    <t>Lambert</t>
  </si>
  <si>
    <t>Knott</t>
  </si>
  <si>
    <t>Jepson</t>
  </si>
  <si>
    <t>Jenkinson</t>
  </si>
  <si>
    <t>Jeffries (1942-43)</t>
  </si>
  <si>
    <t>Hannah</t>
  </si>
  <si>
    <t>Egan D</t>
  </si>
  <si>
    <t>Collins (1940-42)</t>
  </si>
  <si>
    <t>Clare</t>
  </si>
  <si>
    <t>Chapman (1942)</t>
  </si>
  <si>
    <t>Cairns</t>
  </si>
  <si>
    <t>Butler (1941-43)</t>
  </si>
  <si>
    <t>Barrett (1942)</t>
  </si>
  <si>
    <t>Baldwin</t>
  </si>
  <si>
    <t>Aldred</t>
  </si>
  <si>
    <t>Witham</t>
  </si>
  <si>
    <t>Ward (1941)</t>
  </si>
  <si>
    <t>Walker (1941-42)</t>
  </si>
  <si>
    <t>Wakeman</t>
  </si>
  <si>
    <t>Vause</t>
  </si>
  <si>
    <t>Starling</t>
  </si>
  <si>
    <t>Shaw (1942)</t>
  </si>
  <si>
    <t>Sadler</t>
  </si>
  <si>
    <t>Rutherford</t>
  </si>
  <si>
    <t>Quinton</t>
  </si>
  <si>
    <t>Potts</t>
  </si>
  <si>
    <t>Metcalf</t>
  </si>
  <si>
    <t>Merrick</t>
  </si>
  <si>
    <t>Meek</t>
  </si>
  <si>
    <t>McFadden</t>
  </si>
  <si>
    <t>Maund J</t>
  </si>
  <si>
    <t>Maund B</t>
  </si>
  <si>
    <t>Matthews</t>
  </si>
  <si>
    <t>Mason (1940-42)</t>
  </si>
  <si>
    <t>Lewis</t>
  </si>
  <si>
    <t>Kirton</t>
  </si>
  <si>
    <t>Iverson</t>
  </si>
  <si>
    <t>Howe (1941)</t>
  </si>
  <si>
    <t>Houghton</t>
  </si>
  <si>
    <t>Hardwick</t>
  </si>
  <si>
    <t>Graham Tommy</t>
  </si>
  <si>
    <t>Freeman (1941-42)</t>
  </si>
  <si>
    <t>Flint</t>
  </si>
  <si>
    <t>Finch</t>
  </si>
  <si>
    <t>Duncan (1941-42)</t>
  </si>
  <si>
    <t>Cummins</t>
  </si>
  <si>
    <t>Crooks</t>
  </si>
  <si>
    <t>Crawley</t>
  </si>
  <si>
    <t>Corkhill</t>
  </si>
  <si>
    <t>Challenor</t>
  </si>
  <si>
    <t>Chadwick</t>
  </si>
  <si>
    <t>Bye</t>
  </si>
  <si>
    <t>Buttery</t>
  </si>
  <si>
    <t>Burgess</t>
  </si>
  <si>
    <t>Buck</t>
  </si>
  <si>
    <t>Broome</t>
  </si>
  <si>
    <t>Brooks</t>
  </si>
  <si>
    <t>Bray</t>
  </si>
  <si>
    <t>Bowers</t>
  </si>
  <si>
    <t>Bedford (1941)</t>
  </si>
  <si>
    <t>Astley</t>
  </si>
  <si>
    <t>Ashley</t>
  </si>
  <si>
    <t>Anotonio (1914)</t>
  </si>
  <si>
    <t>Wood Alex</t>
  </si>
  <si>
    <t>Westland</t>
  </si>
  <si>
    <t>Ware</t>
  </si>
  <si>
    <t>Walker (1940-41)</t>
  </si>
  <si>
    <t>Voce</t>
  </si>
  <si>
    <t>Tudor</t>
  </si>
  <si>
    <t>Trigg</t>
  </si>
  <si>
    <t>Seagraves</t>
  </si>
  <si>
    <t>Roebuck</t>
  </si>
  <si>
    <t>Robinson (1940)</t>
  </si>
  <si>
    <t>Patton</t>
  </si>
  <si>
    <t>Norris (1941)</t>
  </si>
  <si>
    <t>Moon</t>
  </si>
  <si>
    <t>Mitchell (1940)</t>
  </si>
  <si>
    <t>Mills (1940)</t>
  </si>
  <si>
    <t>McNab Sandy</t>
  </si>
  <si>
    <t>Lowrie</t>
  </si>
  <si>
    <t>Langton</t>
  </si>
  <si>
    <t>Jennings (1940-41)</t>
  </si>
  <si>
    <t>Hunter</t>
  </si>
  <si>
    <t>Hunt Ashley</t>
  </si>
  <si>
    <t>Hughes (1941)</t>
  </si>
  <si>
    <t>Fryer Jack</t>
  </si>
  <si>
    <t>Fillingham</t>
  </si>
  <si>
    <t>Dearson</t>
  </si>
  <si>
    <t>Curtis</t>
  </si>
  <si>
    <t>Creasy</t>
  </si>
  <si>
    <t>Copping</t>
  </si>
  <si>
    <t>Clements</t>
  </si>
  <si>
    <t>Bird</t>
  </si>
  <si>
    <t>Arnold</t>
  </si>
  <si>
    <t>Roulston</t>
  </si>
  <si>
    <t>Perry Mick</t>
  </si>
  <si>
    <t>Munro John</t>
  </si>
  <si>
    <t>McKenzie (1940)</t>
  </si>
  <si>
    <t>McCall Robert</t>
  </si>
  <si>
    <t>McCall Andy</t>
  </si>
  <si>
    <t>Martin David</t>
  </si>
  <si>
    <t>Lager</t>
  </si>
  <si>
    <t>Hydes</t>
  </si>
  <si>
    <t>Haycock</t>
  </si>
  <si>
    <t>Cutts (1940)</t>
  </si>
  <si>
    <t>Charles (1940)</t>
  </si>
  <si>
    <t>Brawley</t>
  </si>
  <si>
    <t>Beverley</t>
  </si>
  <si>
    <t>Todd Alan</t>
  </si>
  <si>
    <t>Stoker Lewis</t>
  </si>
  <si>
    <t>Roberts Grenville</t>
  </si>
  <si>
    <t>Pugh Robert</t>
  </si>
  <si>
    <t>McNaughton Gibson</t>
  </si>
  <si>
    <t>Getty John</t>
  </si>
  <si>
    <t>Dyson Jimmy</t>
  </si>
  <si>
    <t>Crawshaw Harold</t>
  </si>
  <si>
    <t>Brown R</t>
  </si>
  <si>
    <t>Brown (1939)</t>
  </si>
  <si>
    <t>Oakton</t>
  </si>
  <si>
    <t>Gardiner Charlie</t>
  </si>
  <si>
    <t>Edgar Daniel</t>
  </si>
  <si>
    <t>Burgin</t>
  </si>
  <si>
    <t>Alsford Walter</t>
  </si>
  <si>
    <t>Stubbs Eric</t>
  </si>
  <si>
    <t>Smith Horace</t>
  </si>
  <si>
    <t>Smith Harry</t>
  </si>
  <si>
    <t>Simpson William</t>
  </si>
  <si>
    <t>Race Harold</t>
  </si>
  <si>
    <t>Masters Arthur</t>
  </si>
  <si>
    <t>Hardy William</t>
  </si>
  <si>
    <t>Dexter Alf</t>
  </si>
  <si>
    <t>Dent Johnny</t>
  </si>
  <si>
    <t>Brown D</t>
  </si>
  <si>
    <t>Bowden Oswald</t>
  </si>
  <si>
    <t>Barrington Jimmy</t>
  </si>
  <si>
    <t>Wallbanks Fred</t>
  </si>
  <si>
    <t>Cargill James (1934-35)</t>
  </si>
  <si>
    <t>Burton (1917-36)</t>
  </si>
  <si>
    <t>Burditt George</t>
  </si>
  <si>
    <t>Wall Thomas</t>
  </si>
  <si>
    <t>Vasey Robert</t>
  </si>
  <si>
    <t>Thompson Bill</t>
  </si>
  <si>
    <t>Smith Ernie</t>
  </si>
  <si>
    <t>Saxton Fred</t>
  </si>
  <si>
    <t>Porter William</t>
  </si>
  <si>
    <t>Mawson Joe</t>
  </si>
  <si>
    <t>Hunt Joseph</t>
  </si>
  <si>
    <t>Hood Clarence</t>
  </si>
  <si>
    <t>Graham James</t>
  </si>
  <si>
    <t>Dennison Robert</t>
  </si>
  <si>
    <t>Armstrong Jack</t>
  </si>
  <si>
    <t>Stocks Cyril</t>
  </si>
  <si>
    <t>Heslop Robert</t>
  </si>
  <si>
    <t>Dickinson Billy</t>
  </si>
  <si>
    <t>Bell Matthew</t>
  </si>
  <si>
    <t>Barry Len</t>
  </si>
  <si>
    <t>Langley</t>
  </si>
  <si>
    <t>Keeton Walter</t>
  </si>
  <si>
    <t>Howlett</t>
  </si>
  <si>
    <t>Forrest John</t>
  </si>
  <si>
    <t>Quantrill Alf</t>
  </si>
  <si>
    <t>McKay Tom</t>
  </si>
  <si>
    <t>Loftus Leo</t>
  </si>
  <si>
    <t>Farmer Alexander</t>
  </si>
  <si>
    <t>Dulson Joseph</t>
  </si>
  <si>
    <t>Clark Robert</t>
  </si>
  <si>
    <t>Chambers James</t>
  </si>
  <si>
    <t>Burton Noah</t>
  </si>
  <si>
    <t>Burton ?</t>
  </si>
  <si>
    <t>Wallace Bob</t>
  </si>
  <si>
    <t>Scott John</t>
  </si>
  <si>
    <t>Robins Walter</t>
  </si>
  <si>
    <t>Lloyd Clifford</t>
  </si>
  <si>
    <t>Howie Charles</t>
  </si>
  <si>
    <t>German Clive</t>
  </si>
  <si>
    <t>Brown Buster</t>
  </si>
  <si>
    <t>Venters John</t>
  </si>
  <si>
    <t>Thompson Norman</t>
  </si>
  <si>
    <t>Oakes Jack</t>
  </si>
  <si>
    <t>Morton Bob</t>
  </si>
  <si>
    <t>Langford Len</t>
  </si>
  <si>
    <t>Heathcock Joe</t>
  </si>
  <si>
    <t>Harrison Albert</t>
  </si>
  <si>
    <t>Cameron David</t>
  </si>
  <si>
    <t>Bromage Emos</t>
  </si>
  <si>
    <t>Barratt Percy</t>
  </si>
  <si>
    <t>Turner Tom</t>
  </si>
  <si>
    <t>Morgan Gerry</t>
  </si>
  <si>
    <t>Marsden Henry</t>
  </si>
  <si>
    <t>Lennox William</t>
  </si>
  <si>
    <t>Jennings Sam</t>
  </si>
  <si>
    <t>Hales Bert</t>
  </si>
  <si>
    <t>Hague Eric</t>
  </si>
  <si>
    <t>Goucher George</t>
  </si>
  <si>
    <t>Gibson Sid</t>
  </si>
  <si>
    <t>Brown (1928)</t>
  </si>
  <si>
    <t>Wadsworth Harold</t>
  </si>
  <si>
    <t>Townsend Alf</t>
  </si>
  <si>
    <t>Sturton Bill</t>
  </si>
  <si>
    <t>Roe Tommy</t>
  </si>
  <si>
    <t>Price Cliff</t>
  </si>
  <si>
    <t>McMillan Stuart</t>
  </si>
  <si>
    <t>McLachlan Ernest</t>
  </si>
  <si>
    <t>McKennan Hugh</t>
  </si>
  <si>
    <t>Jones Charlie</t>
  </si>
  <si>
    <t>Hicks Thomas</t>
  </si>
  <si>
    <t>Green (1922-27)</t>
  </si>
  <si>
    <t>Gordon Lee</t>
  </si>
  <si>
    <t>Boot Leonard</t>
  </si>
  <si>
    <t>Belton Jackie</t>
  </si>
  <si>
    <t>Walker Duncan</t>
  </si>
  <si>
    <t>Taylor Joseph</t>
  </si>
  <si>
    <t>Saxton John</t>
  </si>
  <si>
    <t>Reed Ebor</t>
  </si>
  <si>
    <t>Lynas Ralph</t>
  </si>
  <si>
    <t>Linley Ted</t>
  </si>
  <si>
    <t>Laws Joseph</t>
  </si>
  <si>
    <t>Galloway Randolph</t>
  </si>
  <si>
    <t>Tilford Arthur</t>
  </si>
  <si>
    <t>Spaven Jack</t>
  </si>
  <si>
    <t>Scott (1926)</t>
  </si>
  <si>
    <t>Parker Bobby</t>
  </si>
  <si>
    <t>Marshall Harry</t>
  </si>
  <si>
    <t>Hodgkinson Vincent</t>
  </si>
  <si>
    <t>Flood Charlie</t>
  </si>
  <si>
    <t>Bennett Alfred</t>
  </si>
  <si>
    <t>Ashworth Joseph</t>
  </si>
  <si>
    <t>Nelis</t>
  </si>
  <si>
    <t>Morris Hugh</t>
  </si>
  <si>
    <t>Miller Andrew</t>
  </si>
  <si>
    <t>Martin Henry</t>
  </si>
  <si>
    <t>Hewitt Arthur</t>
  </si>
  <si>
    <t>Hardy Sam</t>
  </si>
  <si>
    <t>Bulling</t>
  </si>
  <si>
    <t>Tinsley Walter</t>
  </si>
  <si>
    <t>Ransford Herbert</t>
  </si>
  <si>
    <t>Mills Joseph</t>
  </si>
  <si>
    <t>Jones Harry</t>
  </si>
  <si>
    <t>Falconer Fleming</t>
  </si>
  <si>
    <t>Dennis George</t>
  </si>
  <si>
    <t>Ronald Peter</t>
  </si>
  <si>
    <t>Parker Robert</t>
  </si>
  <si>
    <t>Parker Fred</t>
  </si>
  <si>
    <t>Neils</t>
  </si>
  <si>
    <t>Cox William</t>
  </si>
  <si>
    <t>Boyman William</t>
  </si>
  <si>
    <t>Harrold Sidney</t>
  </si>
  <si>
    <t>Ashmore Richard</t>
  </si>
  <si>
    <t>Stapleton Lawrence</t>
  </si>
  <si>
    <t>Orme Joseph</t>
  </si>
  <si>
    <t>Lythgoe John</t>
  </si>
  <si>
    <t>Lyall Charles</t>
  </si>
  <si>
    <t>Jones George</t>
  </si>
  <si>
    <t>Johnson Joshua</t>
  </si>
  <si>
    <t>Higgins Sandy</t>
  </si>
  <si>
    <t>Firth Robert</t>
  </si>
  <si>
    <t>Elliott Tom</t>
  </si>
  <si>
    <t>Donovan Alfred</t>
  </si>
  <si>
    <t>Davis Albert</t>
  </si>
  <si>
    <t>Bell James</t>
  </si>
  <si>
    <t>Bedford Harry</t>
  </si>
  <si>
    <t>Waplington</t>
  </si>
  <si>
    <t>Wagstaff John</t>
  </si>
  <si>
    <t>Shearman Ben</t>
  </si>
  <si>
    <t>Parker John</t>
  </si>
  <si>
    <t>Newbigging (1919-20)</t>
  </si>
  <si>
    <t>Lowe Harry</t>
  </si>
  <si>
    <t>Lawton James</t>
  </si>
  <si>
    <t>Kirrage Frank</t>
  </si>
  <si>
    <t>Hart Horace</t>
  </si>
  <si>
    <t>Gibson Thomas</t>
  </si>
  <si>
    <t>Derrick John</t>
  </si>
  <si>
    <t>Banks Fred</t>
  </si>
  <si>
    <t>Wightman</t>
  </si>
  <si>
    <t>Summers</t>
  </si>
  <si>
    <t>Short</t>
  </si>
  <si>
    <t>Shea</t>
  </si>
  <si>
    <t>Scott (1918)</t>
  </si>
  <si>
    <t>Robinson (1918)</t>
  </si>
  <si>
    <t>Poole John</t>
  </si>
  <si>
    <t>Norton</t>
  </si>
  <si>
    <t>Needham George</t>
  </si>
  <si>
    <t>Mullins</t>
  </si>
  <si>
    <t>Martin (1915-19)</t>
  </si>
  <si>
    <t>Lawrence</t>
  </si>
  <si>
    <t>Keenlyside</t>
  </si>
  <si>
    <t>Hofford</t>
  </si>
  <si>
    <t>Hitchin</t>
  </si>
  <si>
    <t>Harrop</t>
  </si>
  <si>
    <t>Forshaw</t>
  </si>
  <si>
    <t>Cownley</t>
  </si>
  <si>
    <t>Carr W</t>
  </si>
  <si>
    <t>Carr J</t>
  </si>
  <si>
    <t>Brown (1918)</t>
  </si>
  <si>
    <t>Birch (1915)</t>
  </si>
  <si>
    <t>Ward (1917)</t>
  </si>
  <si>
    <t>Thornwell</t>
  </si>
  <si>
    <t>Smithers</t>
  </si>
  <si>
    <t>Roadley</t>
  </si>
  <si>
    <t>Ireland</t>
  </si>
  <si>
    <t>Hore</t>
  </si>
  <si>
    <t>Hampson</t>
  </si>
  <si>
    <t>Hall (1917)</t>
  </si>
  <si>
    <t>Godfrey Joby</t>
  </si>
  <si>
    <t>Geoffrey</t>
  </si>
  <si>
    <t>Cutts (1916-17)</t>
  </si>
  <si>
    <t>Codnor</t>
  </si>
  <si>
    <t>Biggin</t>
  </si>
  <si>
    <t>Timmins Sam</t>
  </si>
  <si>
    <t>Kirkwood</t>
  </si>
  <si>
    <t>Jephcott</t>
  </si>
  <si>
    <t>Iremonger Albert</t>
  </si>
  <si>
    <t>Harrison (1916)</t>
  </si>
  <si>
    <t>Gladsen</t>
  </si>
  <si>
    <t>Gadsen</t>
  </si>
  <si>
    <t>Furbur</t>
  </si>
  <si>
    <t>Cullin</t>
  </si>
  <si>
    <t>Cooke</t>
  </si>
  <si>
    <t>Burton N</t>
  </si>
  <si>
    <t>Burton J</t>
  </si>
  <si>
    <t>Benfield</t>
  </si>
  <si>
    <t>Bell Jack</t>
  </si>
  <si>
    <t>Smith Jk</t>
  </si>
  <si>
    <t>Sheldon</t>
  </si>
  <si>
    <t>Sharp (1916)</t>
  </si>
  <si>
    <t>Reynolds</t>
  </si>
  <si>
    <t>Price (1916)</t>
  </si>
  <si>
    <t>Palethorpe</t>
  </si>
  <si>
    <t>Neve Edwin</t>
  </si>
  <si>
    <t>Harris Fred</t>
  </si>
  <si>
    <t>Fletcher Ernest</t>
  </si>
  <si>
    <t>Fisher Alfred</t>
  </si>
  <si>
    <t>Davill</t>
  </si>
  <si>
    <t>Anthony (1915)</t>
  </si>
  <si>
    <t>Powell John</t>
  </si>
  <si>
    <t>Lockton Johnnie</t>
  </si>
  <si>
    <t>Fiske Tommy</t>
  </si>
  <si>
    <t>Coleman Tim</t>
  </si>
  <si>
    <t>Yates Levi</t>
  </si>
  <si>
    <t>Simms W</t>
  </si>
  <si>
    <t>Ritchie (1913-14)</t>
  </si>
  <si>
    <t>Morris Grenville</t>
  </si>
  <si>
    <t>McKnight</t>
  </si>
  <si>
    <t>Maltby George</t>
  </si>
  <si>
    <t>Lemoine Harold</t>
  </si>
  <si>
    <t>Hanna John</t>
  </si>
  <si>
    <t>Ford Joe</t>
  </si>
  <si>
    <t>Dudley Walter</t>
  </si>
  <si>
    <t>Allan Stanley</t>
  </si>
  <si>
    <t>Reid Robert</t>
  </si>
  <si>
    <t>Hamilton (1911-12)</t>
  </si>
  <si>
    <t>Williams Jack</t>
  </si>
  <si>
    <t>Walker WW</t>
  </si>
  <si>
    <t>Stanway</t>
  </si>
  <si>
    <t>Saunders Frank</t>
  </si>
  <si>
    <t>Poole (1912)</t>
  </si>
  <si>
    <t>McCann D</t>
  </si>
  <si>
    <t>Machin</t>
  </si>
  <si>
    <t>Langham</t>
  </si>
  <si>
    <t>Hooper William</t>
  </si>
  <si>
    <t>Dodson Albert</t>
  </si>
  <si>
    <t>Condrey James</t>
  </si>
  <si>
    <t>Blythe</t>
  </si>
  <si>
    <t>Wolfe George</t>
  </si>
  <si>
    <t>Smith J (1909)</t>
  </si>
  <si>
    <t>Slater</t>
  </si>
  <si>
    <t>Rowlands Alf</t>
  </si>
  <si>
    <t>Ridley James</t>
  </si>
  <si>
    <t>Marrison Thomas</t>
  </si>
  <si>
    <t>Lockett Harold</t>
  </si>
  <si>
    <t>Hughes Edwin</t>
  </si>
  <si>
    <t>Horrocks John</t>
  </si>
  <si>
    <t>Hasell Albert</t>
  </si>
  <si>
    <t>Drabble Frank</t>
  </si>
  <si>
    <t>Bailey Joe</t>
  </si>
  <si>
    <t>Whitchurch Herbert</t>
  </si>
  <si>
    <t>West Enoch</t>
  </si>
  <si>
    <t>Spouncer Alf</t>
  </si>
  <si>
    <t>Ryalls Joe</t>
  </si>
  <si>
    <t>Rowan Fred</t>
  </si>
  <si>
    <t>Palmer Billy</t>
  </si>
  <si>
    <t>Marsden John</t>
  </si>
  <si>
    <t>Butler (1907-09)</t>
  </si>
  <si>
    <t>Badger Bert</t>
  </si>
  <si>
    <t>Shearman Billy</t>
  </si>
  <si>
    <t>Linacre Harry</t>
  </si>
  <si>
    <t>Green Haydn</t>
  </si>
  <si>
    <t>Birch William</t>
  </si>
  <si>
    <t>Woodland</t>
  </si>
  <si>
    <t>Rothery</t>
  </si>
  <si>
    <t>Radnell</t>
  </si>
  <si>
    <t>Lessons Frank</t>
  </si>
  <si>
    <t>Hadley Harry</t>
  </si>
  <si>
    <t>Craig Charles</t>
  </si>
  <si>
    <t>Craggs Jack</t>
  </si>
  <si>
    <t>Chapman Frederick</t>
  </si>
  <si>
    <t>Niblo Tom</t>
  </si>
  <si>
    <t>Iremonger James</t>
  </si>
  <si>
    <t>Holmes Albert</t>
  </si>
  <si>
    <t>Henderson (1901-06)</t>
  </si>
  <si>
    <t>Hardstaff</t>
  </si>
  <si>
    <t>Fullarton William</t>
  </si>
  <si>
    <t>Forman Frank</t>
  </si>
  <si>
    <t>Davies Tom</t>
  </si>
  <si>
    <t>Sugden Sid</t>
  </si>
  <si>
    <t>Robertson Peter</t>
  </si>
  <si>
    <t>Powell Bert</t>
  </si>
  <si>
    <t>Newbigging (1901-05)</t>
  </si>
  <si>
    <t>Jones Thomas</t>
  </si>
  <si>
    <t>Jones Albert</t>
  </si>
  <si>
    <t>Innes Bob</t>
  </si>
  <si>
    <t>Holdstock</t>
  </si>
  <si>
    <t>Crawford John</t>
  </si>
  <si>
    <t>Barnsdale John</t>
  </si>
  <si>
    <t>Anthony</t>
  </si>
  <si>
    <t>Wright Ernest</t>
  </si>
  <si>
    <t>Warren Fred</t>
  </si>
  <si>
    <t>Turner (1903)</t>
  </si>
  <si>
    <t>Norris Robert</t>
  </si>
  <si>
    <t>Griffiths Harold</t>
  </si>
  <si>
    <t>Comery Harold</t>
  </si>
  <si>
    <t>Calvey John</t>
  </si>
  <si>
    <t>White John</t>
  </si>
  <si>
    <t>Stevenson James</t>
  </si>
  <si>
    <t>Robinson George</t>
  </si>
  <si>
    <t>Roberts Thomas</t>
  </si>
  <si>
    <t>Gara Andrew</t>
  </si>
  <si>
    <t>Forman Tom</t>
  </si>
  <si>
    <t>Forman Fred</t>
  </si>
  <si>
    <t>Fielding Ross</t>
  </si>
  <si>
    <t>Broughton Matthew</t>
  </si>
  <si>
    <t>Saxton George</t>
  </si>
  <si>
    <t>Murray (1900-02)</t>
  </si>
  <si>
    <t>McCurdy William</t>
  </si>
  <si>
    <t>Hitch</t>
  </si>
  <si>
    <t>Capes Arthur</t>
  </si>
  <si>
    <t>Barnett Thomas</t>
  </si>
  <si>
    <t>Peers Edward</t>
  </si>
  <si>
    <t>Morgan-Owen</t>
  </si>
  <si>
    <t>McPherson John</t>
  </si>
  <si>
    <t>McDiarmid George</t>
  </si>
  <si>
    <t>Dean Alfred</t>
  </si>
  <si>
    <t>Beveridge</t>
  </si>
  <si>
    <t>Spencer Fred</t>
  </si>
  <si>
    <t>Scott Adam</t>
  </si>
  <si>
    <t>Murray (1900)</t>
  </si>
  <si>
    <t>Lockyer</t>
  </si>
  <si>
    <t>Coles Gordon</t>
  </si>
  <si>
    <t>Brentnall A</t>
  </si>
  <si>
    <t>Benbow Len</t>
  </si>
  <si>
    <t>Allsopp Dan</t>
  </si>
  <si>
    <t>Wragg Willie</t>
  </si>
  <si>
    <t>Thornley</t>
  </si>
  <si>
    <t>Suddick</t>
  </si>
  <si>
    <t>Ritchie Archibald</t>
  </si>
  <si>
    <t>Richards Sammy</t>
  </si>
  <si>
    <t>Radford</t>
  </si>
  <si>
    <t>Parkinson</t>
  </si>
  <si>
    <t>McInnes Tom</t>
  </si>
  <si>
    <t>McCracken Peter</t>
  </si>
  <si>
    <t>Kent Thomas</t>
  </si>
  <si>
    <t>Charlton Arthur</t>
  </si>
  <si>
    <t>Bradshaw</t>
  </si>
  <si>
    <t>Shaw Arthur</t>
  </si>
  <si>
    <t>Richardson (1898)</t>
  </si>
  <si>
    <t>Martin (1897-98)</t>
  </si>
  <si>
    <t>Goodchild Chris</t>
  </si>
  <si>
    <t>Capes Adrian</t>
  </si>
  <si>
    <t>Wilkinson (1896)</t>
  </si>
  <si>
    <t>Walker TT</t>
  </si>
  <si>
    <t>Stewart Alec</t>
  </si>
  <si>
    <t>Hollis Joshua</t>
  </si>
  <si>
    <t>Dewey</t>
  </si>
  <si>
    <t>Abbott H</t>
  </si>
  <si>
    <t>Tebbutt Tom</t>
  </si>
  <si>
    <t>Smellie David</t>
  </si>
  <si>
    <t>Rose Thomas</t>
  </si>
  <si>
    <t>Pike</t>
  </si>
  <si>
    <t>Kerr Neil</t>
  </si>
  <si>
    <t>Hunt (1896)</t>
  </si>
  <si>
    <t>Carnelly Albert</t>
  </si>
  <si>
    <t>Shrewsbury Thomas</t>
  </si>
  <si>
    <t>Severn William</t>
  </si>
  <si>
    <t>Murray (1894-95)</t>
  </si>
  <si>
    <t>Jeacock</t>
  </si>
  <si>
    <t>Hancock (1895)</t>
  </si>
  <si>
    <t>Geary G</t>
  </si>
  <si>
    <t>Collins (1893-95)</t>
  </si>
  <si>
    <t>Smith William</t>
  </si>
  <si>
    <t>Smith A</t>
  </si>
  <si>
    <t>McCallum Neil</t>
  </si>
  <si>
    <t>Higgins Alex</t>
  </si>
  <si>
    <t>Cross</t>
  </si>
  <si>
    <t>Connor</t>
  </si>
  <si>
    <t>Brown (1890-94)</t>
  </si>
  <si>
    <t>Brodie John</t>
  </si>
  <si>
    <t>Thornhill (1892)</t>
  </si>
  <si>
    <t>Smith C</t>
  </si>
  <si>
    <t>Robertson (1892)</t>
  </si>
  <si>
    <t>Mason William</t>
  </si>
  <si>
    <t>Hamilton Thomas</t>
  </si>
  <si>
    <t>Earp Martin</t>
  </si>
  <si>
    <t>Daft Harry</t>
  </si>
  <si>
    <t>Bullock</t>
  </si>
  <si>
    <t>Baker (1893)</t>
  </si>
  <si>
    <t>Russell David</t>
  </si>
  <si>
    <t>Pike Horace</t>
  </si>
  <si>
    <t>Oscroft</t>
  </si>
  <si>
    <t>Lindley Tinsley</t>
  </si>
  <si>
    <t>Bywater</t>
  </si>
  <si>
    <t>Burton Frank</t>
  </si>
  <si>
    <t>Widdowson Sam</t>
  </si>
  <si>
    <t>Southward</t>
  </si>
  <si>
    <t>Rowan (1890)</t>
  </si>
  <si>
    <t>Rorke</t>
  </si>
  <si>
    <t>Pike Harry</t>
  </si>
  <si>
    <t>May Teddy</t>
  </si>
  <si>
    <t>Holland</t>
  </si>
  <si>
    <t>Duncan (1891)</t>
  </si>
  <si>
    <t>Cox Walter</t>
  </si>
  <si>
    <t>Wrightman</t>
  </si>
  <si>
    <t>Weightman (1889-90)</t>
  </si>
  <si>
    <t>Tutin ?</t>
  </si>
  <si>
    <t>Turner (1890)</t>
  </si>
  <si>
    <t>Tolley Oliver</t>
  </si>
  <si>
    <t>Smith G</t>
  </si>
  <si>
    <t>Sheperdson</t>
  </si>
  <si>
    <t>Plackett L</t>
  </si>
  <si>
    <t>Plackett Harry</t>
  </si>
  <si>
    <t>Pike H</t>
  </si>
  <si>
    <t>Pike Arthur</t>
  </si>
  <si>
    <t>Palmer (1889)</t>
  </si>
  <si>
    <t>McUlrich</t>
  </si>
  <si>
    <t>Mabbott</t>
  </si>
  <si>
    <t>Jardine Bob</t>
  </si>
  <si>
    <t>Jackson (1890)</t>
  </si>
  <si>
    <t>Hodder Richard</t>
  </si>
  <si>
    <t>Hazeldine</t>
  </si>
  <si>
    <t>Guttridge Frank</t>
  </si>
  <si>
    <t>Grant (1889)</t>
  </si>
  <si>
    <t>Fox Frederick</t>
  </si>
  <si>
    <t>Coleman (1889-90)</t>
  </si>
  <si>
    <t>Brown (1889)</t>
  </si>
  <si>
    <t>Stevenson (1889)</t>
  </si>
  <si>
    <t>Simpkins</t>
  </si>
  <si>
    <t>Pike He</t>
  </si>
  <si>
    <t>Norman</t>
  </si>
  <si>
    <t>MacJohn</t>
  </si>
  <si>
    <t>Henson</t>
  </si>
  <si>
    <t>Hancock</t>
  </si>
  <si>
    <t>Beardsley Fred</t>
  </si>
  <si>
    <t>Warner (1887)</t>
  </si>
  <si>
    <t>Ward (1884-88)</t>
  </si>
  <si>
    <t>Tutin Oliver</t>
  </si>
  <si>
    <t>Tutin George</t>
  </si>
  <si>
    <t>Parr (1887)</t>
  </si>
  <si>
    <t>Leighton Teddy</t>
  </si>
  <si>
    <t>Irons</t>
  </si>
  <si>
    <t>Danks Thomas</t>
  </si>
  <si>
    <t>Caborn Charles</t>
  </si>
  <si>
    <t>Billyeald</t>
  </si>
  <si>
    <t>Unwin George</t>
  </si>
  <si>
    <t>Luntley</t>
  </si>
  <si>
    <t>Jeffries (1886)</t>
  </si>
  <si>
    <t>Liley</t>
  </si>
  <si>
    <t>Earp Teddy</t>
  </si>
  <si>
    <t>Fletcher W</t>
  </si>
  <si>
    <t>Barlow</t>
  </si>
  <si>
    <t>Sands John</t>
  </si>
  <si>
    <t>Parr (1880-83)</t>
  </si>
  <si>
    <t>Luntley Edwin</t>
  </si>
  <si>
    <t>Bonser</t>
  </si>
  <si>
    <t>Luntley W</t>
  </si>
  <si>
    <t>Gunn (1881)</t>
  </si>
  <si>
    <t>Gowthorpe</t>
  </si>
  <si>
    <t>Smith (1878-88)</t>
  </si>
  <si>
    <t>Jardine Ernest</t>
  </si>
  <si>
    <t>Holroyd</t>
  </si>
  <si>
    <t>Luntley J</t>
  </si>
  <si>
    <t>Goodyer Arthur</t>
  </si>
  <si>
    <t>Bates Morris</t>
  </si>
  <si>
    <t>Bishop J</t>
  </si>
  <si>
    <t>Red</t>
  </si>
  <si>
    <t>Yellow</t>
  </si>
  <si>
    <t>Loan</t>
  </si>
  <si>
    <t>TransferMarkt</t>
  </si>
  <si>
    <t>Bayern Munich</t>
  </si>
  <si>
    <t>Moss</t>
  </si>
  <si>
    <t>http://www.transfermarkt.co.uk/djamel-abdoun/profil/spieler/34226</t>
  </si>
  <si>
    <t>http://www.transfermarkt.co.uk/colin-addison/profil/spieler/176647</t>
  </si>
  <si>
    <t>Free transfer</t>
  </si>
  <si>
    <t>http://www.transfermarkt.co.uk/dele-adebola/profil/spieler/10013</t>
  </si>
  <si>
    <t>Zamalek SC</t>
  </si>
  <si>
    <t>http://www.transfermarkt.co.uk/junior-agogo/profil/spieler/27761</t>
  </si>
  <si>
    <t>http://www.transfermarkt.co.uk/chuba-akpom/profil/spieler/197642</t>
  </si>
  <si>
    <t>Al Arabi</t>
  </si>
  <si>
    <t>Al Salmiya</t>
  </si>
  <si>
    <t>Worcester</t>
  </si>
  <si>
    <t>http://www.transfermarkt.co.uk/chris-allen/profil/spieler/223949</t>
  </si>
  <si>
    <t>Nagoya Grampus</t>
  </si>
  <si>
    <t>RWD Molenbeek</t>
  </si>
  <si>
    <t>http://www.transfermarkt.co.uk/bernard-allou/profil/spieler/140391</t>
  </si>
  <si>
    <t>1892-12-24</t>
  </si>
  <si>
    <t>Derby Junction</t>
  </si>
  <si>
    <t>http://www.transfermarkt.co.uk/paul-anderson/profil/spieler/37393</t>
  </si>
  <si>
    <t>Youth team</t>
  </si>
  <si>
    <t>http://www.transfermarkt.co.uk/viv-anderson/profil/spieler/117188</t>
  </si>
  <si>
    <t>http://www.transfermarkt.co.uk/michail-antonio/profil/spieler/104124</t>
  </si>
  <si>
    <t>http://www.transfermarkt.co.uk/craig-armstrong/profil/spieler/13396</t>
  </si>
  <si>
    <t>Barrow</t>
  </si>
  <si>
    <t>Peterborough</t>
  </si>
  <si>
    <t>http://www.transfermarkt.co.uk/britt-assombalonga/profil/spieler/186172</t>
  </si>
  <si>
    <t>http://www.transfermarkt.co.uk/daniel-ayala/profil/spieler/78966</t>
  </si>
  <si>
    <t>http://www.transfermarkt.co.uk/eddie-baily/profil/spieler/241869</t>
  </si>
  <si>
    <t>http://www.transfermarkt.co.uk/steve-baines/profil/spieler/304245</t>
  </si>
  <si>
    <t>Partick Thistle</t>
  </si>
  <si>
    <t>http://www.transfermarkt.co.uk/joe-baker/profil/spieler/176520</t>
  </si>
  <si>
    <t>http://www.transfermarkt.co.uk/patrick-bamford/profil/spieler/183334</t>
  </si>
  <si>
    <t>http://www.transfermarkt.co.uk/gary-bannister/profil/spieler/222484</t>
  </si>
  <si>
    <t>Leeds</t>
  </si>
  <si>
    <t>http://www.transfermarkt.co.uk/nick-barmby/profil/spieler/3222</t>
  </si>
  <si>
    <t>http://www.transfermarkt.co.uk/john-barnwell/profil/spieler/176522</t>
  </si>
  <si>
    <t>http://www.transfermarkt.co.uk/colin-barrett/profil/spieler/176896</t>
  </si>
  <si>
    <t>Swansea</t>
  </si>
  <si>
    <t>http://www.transfermarkt.co.uk/modou-barrow/profil/spieler/189070</t>
  </si>
  <si>
    <t>http://www.transfermarkt.co.uk/tony-barton/profil/spieler/224059</t>
  </si>
  <si>
    <t>Charlton</t>
  </si>
  <si>
    <t>http://www.transfermarkt.co.uk/chris-bart-williams/profil/spieler/3293</t>
  </si>
  <si>
    <t>http://www.transfermarkt.co.uk/felix-bastians/profil/spieler/39083</t>
  </si>
  <si>
    <t>?</t>
  </si>
  <si>
    <t>Rangers</t>
  </si>
  <si>
    <t>http://www.transfermarkt.co.uk/jim-baxter/profil/spieler/176189</t>
  </si>
  <si>
    <t>James</t>
  </si>
  <si>
    <t>Darlington</t>
  </si>
  <si>
    <t>http://www.transfermarkt.co.uk/james-beaumont/profil/spieler/11955</t>
  </si>
  <si>
    <t>http://www.transfermarkt.co.uk/francis-benali/profil/spieler/3298</t>
  </si>
  <si>
    <t>http://www.transfermarkt.co.uk/hamza-bencherif/profil/spieler/49374</t>
  </si>
  <si>
    <t>http://www.transfermarkt.co.uk/julian-bennett/profil/spieler/49375</t>
  </si>
  <si>
    <t>http://www.transfermarkt.co.uk/ryan-bertrand/profil/spieler/40611</t>
  </si>
  <si>
    <t>http://www.transfermarkt.co.uk/james-biggins/profil/spieler/9981</t>
  </si>
  <si>
    <t>http://www.transfermarkt.co.uk/kingsley-black/profil/spieler/222487</t>
  </si>
  <si>
    <t>http://www.transfermarkt.co.uk/dexter-blackstock/profil/spieler/28491</t>
  </si>
  <si>
    <t>http://www.transfermarkt.co.uk/jack-blake/profil/spieler/195251</t>
  </si>
  <si>
    <t>http://www.transfermarkt.co.uk/robbie-blake/profil/spieler/3490</t>
  </si>
  <si>
    <t>Skoda Xanthi</t>
  </si>
  <si>
    <t>http://www.transfermarkt.co.uk/george-boateng/profil/spieler/3358</t>
  </si>
  <si>
    <t>http://www.transfermarkt.co.uk/matt-bodkin/profil/spieler/13622</t>
  </si>
  <si>
    <t>BSC Young Boys</t>
  </si>
  <si>
    <t>Blackburn</t>
  </si>
  <si>
    <t>http://www.transfermarkt.co.uk/lars-bohinen/profil/spieler/102503</t>
  </si>
  <si>
    <t>Neuchatel Xamax</t>
  </si>
  <si>
    <t>FC Zurich</t>
  </si>
  <si>
    <t>http://www.transfermarkt.co.uk/thierry-bonalair/profil/spieler/210380</t>
  </si>
  <si>
    <t>FC Bayern U19</t>
  </si>
  <si>
    <t>http://www.transfermarkt.co.uk/eugen-bopp/profil/spieler/3741</t>
  </si>
  <si>
    <t>http://www.transfermarkt.co.uk/stan-bowles/profil/spieler/176900</t>
  </si>
  <si>
    <t>Bowyer Gary</t>
  </si>
  <si>
    <t>http://www.transfermarkt.co.uk/ian-bowyer/profil/spieler/176901</t>
  </si>
  <si>
    <t>http://www.transfermarkt.co.uk/george-boyd/profil/spieler/45623</t>
  </si>
  <si>
    <t>http://www.transfermarkt.co.uk/kris-boyd/profil/spieler/12729</t>
  </si>
  <si>
    <t>http://www.transfermarkt.co.uk/ian-breckin/profil/spieler/13508</t>
  </si>
  <si>
    <t>http://www.transfermarkt.co.uk/jim-brennan/profil/spieler/11653</t>
  </si>
  <si>
    <t>Brown Gordon</t>
  </si>
  <si>
    <t>http://www.transfermarkt.co.uk/gary-bull/profil/spieler/227857</t>
  </si>
  <si>
    <t>http://www.transfermarkt.co.uk/chris-burke/profil/spieler/9618</t>
  </si>
  <si>
    <t>http://www.transfermarkt.co.uk/oliver-burke/profil/spieler/341317</t>
  </si>
  <si>
    <t>http://www.transfermarkt.co.uk/kenny-burns/profil/spieler/142702</t>
  </si>
  <si>
    <t>http://www.transfermarkt.co.uk/ian-butterworth/profil/spieler/222894</t>
  </si>
  <si>
    <t>http://www.transfermarkt.co.uk/mark-byrne/profil/spieler/94917</t>
  </si>
  <si>
    <t>http://www.transfermarkt.co.uk/david-campbell/profil/spieler/117768</t>
  </si>
  <si>
    <t>Trabzonspor</t>
  </si>
  <si>
    <t>http://www.transfermarkt.co.uk/kevin-campbell/profil/spieler/3468</t>
  </si>
  <si>
    <t>1896-09-05</t>
  </si>
  <si>
    <t>http://www.transfermarkt.co.uk/franz-carr/profil/spieler/222286</t>
  </si>
  <si>
    <t>http://www.transfermarkt.co.uk/brian-cash/profil/spieler/10002</t>
  </si>
  <si>
    <t>http://www.transfermarkt.co.uk/nathaniel-chalobah/profil/spieler/128900</t>
  </si>
  <si>
    <t>Ipswich</t>
  </si>
  <si>
    <t>http://www.transfermarkt.co.uk/luke-chambers/profil/spieler/49380</t>
  </si>
  <si>
    <t>Chamois Niortais</t>
  </si>
  <si>
    <t>http://www.transfermarkt.co.uk/lee-chapman/profil/spieler/175862</t>
  </si>
  <si>
    <t>http://www.transfermarkt.co.uk/gary-charles/profil/spieler/106810</t>
  </si>
  <si>
    <t>http://www.transfermarkt.co.uk/michael-chopra/profil/spieler/3463</t>
  </si>
  <si>
    <t>http://www.transfermarkt.co.uk/frank-clark/profil/spieler/244554</t>
  </si>
  <si>
    <t>North Shields</t>
  </si>
  <si>
    <t>Wolves</t>
  </si>
  <si>
    <t>http://www.transfermarkt.co.uk/sammy-clingan/profil/spieler/9161</t>
  </si>
  <si>
    <t>http://www.transfermarkt.co.uk/nigel-clough/profil/spieler/101322</t>
  </si>
  <si>
    <t>Ransom and Marles</t>
  </si>
  <si>
    <t>http://www.transfermarkt.co.uk/chris-cohen/profil/spieler/15835</t>
  </si>
  <si>
    <t>http://www.transfermarkt.co.uk/danny-collins/profil/spieler/26183</t>
  </si>
  <si>
    <t>http://www.transfermarkt.co.uk/steve-collis/profil/spieler/40622</t>
  </si>
  <si>
    <t>http://www.transfermarkt.co.uk/stan-collymore/profil/spieler/106811</t>
  </si>
  <si>
    <t>http://www.transfermarkt.co.uk/kris-commons/profil/spieler/13561</t>
  </si>
  <si>
    <t>http://www.transfermarkt.co.uk/colin-cooper/profil/spieler/3867</t>
  </si>
  <si>
    <t>http://www.transfermarkt.co.uk/james-coppinger/profil/spieler/48959</t>
  </si>
  <si>
    <t>Hibernian</t>
  </si>
  <si>
    <t>http://www.transfermarkt.co.uk/peter-cormack/profil/spieler/176086</t>
  </si>
  <si>
    <t>http://www.transfermarkt.co.uk/simon-cox/profil/spieler/37150</t>
  </si>
  <si>
    <t>1890-09-13</t>
  </si>
  <si>
    <t>Coleraine</t>
  </si>
  <si>
    <t>Grantham Town</t>
  </si>
  <si>
    <t>http://www.transfermarkt.co.uk/gary-crosby/profil/spieler/222495</t>
  </si>
  <si>
    <t>http://www.transfermarkt.co.uk/mark-crossley/profil/spieler/4041</t>
  </si>
  <si>
    <t>http://www.transfermarkt.co.uk/danny-cullip/profil/spieler/28194</t>
  </si>
  <si>
    <t>Loanee</t>
  </si>
  <si>
    <t>http://www.transfermarkt.co.uk/terry-curran/profil/spieler/301825</t>
  </si>
  <si>
    <t>http://www.transfermarkt.co.uk/david-currie/profil/spieler/373780</t>
  </si>
  <si>
    <t>http://www.transfermarkt.co.uk/john-curtis/profil/spieler/7913</t>
  </si>
  <si>
    <t>http://www.transfermarkt.co.uk/eugene-dadi/profil/spieler/13940</t>
  </si>
  <si>
    <t>1893-01-28</t>
  </si>
  <si>
    <t>1893-03-11</t>
  </si>
  <si>
    <t>Newport County</t>
  </si>
  <si>
    <t>http://www.transfermarkt.co.uk/karl-darlow/profil/spieler/99397</t>
  </si>
  <si>
    <t>Cammell</t>
  </si>
  <si>
    <t>http://www.transfermarkt.co.uk/peter-davenport/profil/spieler/176497</t>
  </si>
  <si>
    <t>South Melbourne</t>
  </si>
  <si>
    <t>http://www.transfermarkt.co.uk/arron-davies/profil/spieler/16492</t>
  </si>
  <si>
    <t>http://www.transfermarkt.co.uk/andy-dawson/profil/spieler/36860</t>
  </si>
  <si>
    <t>http://www.transfermarkt.co.uk/michael-dawson/profil/spieler/9988</t>
  </si>
  <si>
    <t>http://www.transfermarkt.co.uk/dorus-de-vries/profil/spieler/6404</t>
  </si>
  <si>
    <t>Cork Hibernians</t>
  </si>
  <si>
    <t>Olympiacos</t>
  </si>
  <si>
    <t>http://www.transfermarkt.co.uk/matt-derbyshire/profil/spieler/15175</t>
  </si>
  <si>
    <t>http://www.transfermarkt.co.uk/shaun-derry/profil/spieler/14007</t>
  </si>
  <si>
    <t>http://www.transfermarkt.co.uk/rafik-djebbour/profil/spieler/20903</t>
  </si>
  <si>
    <t>http://www.transfermarkt.co.uk/scott-dobie/profil/spieler/3665</t>
  </si>
  <si>
    <t>Queen Of The South</t>
  </si>
  <si>
    <t>Northampton</t>
  </si>
  <si>
    <t>http://www.transfermarkt.co.uk/chris-doig/profil/spieler/9973</t>
  </si>
  <si>
    <t>http://www.transfermarkt.co.uk/colin-doyle/profil/spieler/28728</t>
  </si>
  <si>
    <t>http://www.transfermarkt.co.uk/james-dunne/profil/spieler/44789</t>
  </si>
  <si>
    <t>Gravesend and Northfleet</t>
  </si>
  <si>
    <t>http://www.transfermarkt.co.uk/nicky-eaden/profil/spieler/13514</t>
  </si>
  <si>
    <t>http://www.transfermarkt.co.uk/robert-earnshaw/profil/spieler/12707</t>
  </si>
  <si>
    <t>http://www.transfermarkt.co.uk/kyle-ebecilio/profil/spieler/152642</t>
  </si>
  <si>
    <t>http://www.transfermarkt.co.uk/gareth-edds/profil/spieler/13566</t>
  </si>
  <si>
    <t>http://www.transfermarkt.co.uk/george-elokobi/profil/spieler/42048</t>
  </si>
  <si>
    <t>http://www.transfermarkt.co.uk/paul-evans/profil/spieler/13570</t>
  </si>
  <si>
    <t>Gainsborough Trinity</t>
  </si>
  <si>
    <t>Ilkeston Town</t>
  </si>
  <si>
    <t>http://www.transfermarkt.co.uk/dimitar-evtimov/profil/spieler/198418</t>
  </si>
  <si>
    <t>From Youth</t>
  </si>
  <si>
    <t>http://www.transfermarkt.co.uk/ben-fairclough/profil/spieler/92532</t>
  </si>
  <si>
    <t>http://www.transfermarkt.co.uk/chris-fairclough/profil/spieler/175866</t>
  </si>
  <si>
    <t>http://www.transfermarkt.co.uk/jordan-fairclough/profil/spieler/123676</t>
  </si>
  <si>
    <t>http://www.transfermarkt.co.uk/justin-fashanu/profil/spieler/230352</t>
  </si>
  <si>
    <t>http://www.transfermarkt.co.uk/kieran-fenton/profil/spieler/244224</t>
  </si>
  <si>
    <t>ES Frejus</t>
  </si>
  <si>
    <t>http://www.transfermarkt.co.uk/alan-fettis/profil/spieler/4222</t>
  </si>
  <si>
    <t>Timbers</t>
  </si>
  <si>
    <t>Real Salt Lake</t>
  </si>
  <si>
    <t>http://www.transfermarkt.co.uk/robbie-findley/profil/spieler/27167</t>
  </si>
  <si>
    <t>Wellington Town</t>
  </si>
  <si>
    <t>http://www.transfermarkt.co.uk/gary-fleming/profil/spieler/177109</t>
  </si>
  <si>
    <t>http://www.transfermarkt.co.uk/carl-fletcher/profil/spieler/23370</t>
  </si>
  <si>
    <t>http://www.transfermarkt.co.uk/yoann-folly/profil/spieler/7021</t>
  </si>
  <si>
    <t>Goole Town</t>
  </si>
  <si>
    <t>West Ham</t>
  </si>
  <si>
    <t>http://www.transfermarkt.co.uk/colin-foster/profil/spieler/229824</t>
  </si>
  <si>
    <t>http://www.transfermarkt.co.uk/danny-fox/profil/spieler/31553</t>
  </si>
  <si>
    <t>http://www.transfermarkt.co.uk/trevor-francis/profil/spieler/130319</t>
  </si>
  <si>
    <t>http://www.transfermarkt.co.uk/dougie-freedman/profil/spieler/13787</t>
  </si>
  <si>
    <t>http://www.transfermarkt.co.uk/kieron-freeman/profil/spieler/158703</t>
  </si>
  <si>
    <t>End of career</t>
  </si>
  <si>
    <t>http://www.transfermarkt.co.uk/david-friio/profil/spieler/20966</t>
  </si>
  <si>
    <t>http://www.transfermarkt.co.uk/gary-gardner/profil/spieler/110861</t>
  </si>
  <si>
    <t>http://www.transfermarkt.co.uk/ross-gardner/profil/spieler/3471</t>
  </si>
  <si>
    <t>http://www.transfermarkt.co.uk/joe-garner/profil/spieler/46111</t>
  </si>
  <si>
    <t>Marseille</t>
  </si>
  <si>
    <t>http://www.transfermarkt.co.uk/benjamin-gavanon/profil/spieler/5323</t>
  </si>
  <si>
    <t>http://www.transfermarkt.co.uk/tommy-gaynor/profil/spieler/177756</t>
  </si>
  <si>
    <t>http://www.transfermarkt.co.uk/archie-gemmill/profil/spieler/142691</t>
  </si>
  <si>
    <t>http://www.transfermarkt.co.uk/paul-gerrard/profil/spieler/3584</t>
  </si>
  <si>
    <t>Alki Larnaca</t>
  </si>
  <si>
    <t>http://www.transfermarkt.co.uk/robbie-gibbons/profil/spieler/158705</t>
  </si>
  <si>
    <t>Kettering Town</t>
  </si>
  <si>
    <t>http://www.transfermarkt.co.uk/simon-gillett/profil/spieler/35415</t>
  </si>
  <si>
    <t>http://www.transfermarkt.co.uk/lee-glover/profil/spieler/222504</t>
  </si>
  <si>
    <t>http://www.transfermarkt.co.uk/kevin-gomis/profil/spieler/89643</t>
  </si>
  <si>
    <t>http://www.transfermarkt.co.uk/mark-goodlad/profil/spieler/48211</t>
  </si>
  <si>
    <t>San Jose Clash</t>
  </si>
  <si>
    <t>http://www.transfermarkt.co.uk/richard-gough/profil/spieler/101124</t>
  </si>
  <si>
    <t>http://www.transfermarkt.co.uk/jorge-grant/profil/spieler/334964</t>
  </si>
  <si>
    <t>http://www.transfermarkt.co.uk/andy-gray/profil/spieler/13575</t>
  </si>
  <si>
    <t>http://www.transfermarkt.co.uk/frank-gray/profil/spieler/135267</t>
  </si>
  <si>
    <t>http://www.transfermarkt.co.uk/stuart-gray/profil/spieler/222641</t>
  </si>
  <si>
    <t>Bishops Stortford</t>
  </si>
  <si>
    <t>http://www.transfermarkt.co.uk/danny-green/profil/spieler/49325</t>
  </si>
  <si>
    <t>Tadcaster</t>
  </si>
  <si>
    <t>http://www.transfermarkt.co.uk/adlene-guedioura/profil/spieler/74768</t>
  </si>
  <si>
    <t>http://www.transfermarkt.co.uk/steve-guinan/profil/spieler/16670</t>
  </si>
  <si>
    <t>http://www.transfermarkt.co.uk/brynjar-gunnarsson/profil/spieler/9885</t>
  </si>
  <si>
    <t>http://www.transfermarkt.co.uk/chris-gunter/profil/spieler/43853</t>
  </si>
  <si>
    <t>Bryne</t>
  </si>
  <si>
    <t>http://www.transfermarkt.co.uk/greg-halford/profil/spieler/42062</t>
  </si>
  <si>
    <t>http://www.transfermarkt.co.uk/marcus-hall/profil/spieler/13578</t>
  </si>
  <si>
    <t>Dundee</t>
  </si>
  <si>
    <t>http://www.transfermarkt.co.uk/dan-harding/profil/spieler/31555</t>
  </si>
  <si>
    <t>FC Haka</t>
  </si>
  <si>
    <t>http://www.transfermarkt.co.uk/marlon-harewood/profil/spieler/10011</t>
  </si>
  <si>
    <t>http://www.transfermarkt.co.uk/neil-harris/profil/spieler/13579</t>
  </si>
  <si>
    <t>Chorley</t>
  </si>
  <si>
    <t>http://www.transfermarkt.co.uk/asa-hartford/profil/spieler/135280</t>
  </si>
  <si>
    <t>http://www.transfermarkt.co.uk/joe-heath/profil/spieler/66703</t>
  </si>
  <si>
    <t>http://www.transfermarkt.co.uk/darius-henderson/profil/spieler/15919</t>
  </si>
  <si>
    <t>http://www.transfermarkt.co.uk/terry-hennessey/profil/spieler/299884</t>
  </si>
  <si>
    <t>http://www.transfermarkt.co.uk/james-henry/profil/spieler/59268</t>
  </si>
  <si>
    <t>http://www.transfermarkt.co.uk/danny-higginbotham/profil/spieler/3686</t>
  </si>
  <si>
    <t>http://www.transfermarkt.co.uk/clint-hill/profil/spieler/13583</t>
  </si>
  <si>
    <t>http://www.transfermarkt.co.uk/alan-hinton/profil/spieler/253834</t>
  </si>
  <si>
    <t>http://www.transfermarkt.co.uk/jack-hobbs/profil/spieler/33895</t>
  </si>
  <si>
    <t>http://www.transfermarkt.co.uk/steve-hodge/profil/spieler/101390</t>
  </si>
  <si>
    <t>http://www.transfermarkt.co.uk/richard-hodgson/profil/spieler/279200</t>
  </si>
  <si>
    <t>Wycombe</t>
  </si>
  <si>
    <t>http://www.transfermarkt.co.uk/gary-holt/profil/spieler/11689</t>
  </si>
  <si>
    <t>Rochdale AFC</t>
  </si>
  <si>
    <t>http://www.transfermarkt.co.uk/grant-holt/profil/spieler/13412</t>
  </si>
  <si>
    <t>http://www.transfermarkt.co.uk/chris-hope/profil/spieler/14025</t>
  </si>
  <si>
    <t>http://www.transfermarkt.co.uk/will-hoskins/profil/spieler/15928</t>
  </si>
  <si>
    <t>http://www.transfermarkt.co.uk/russell-hoult/profil/spieler/3653</t>
  </si>
  <si>
    <t>http://www.transfermarkt.co.uk/darren-huckerby/profil/spieler/3136</t>
  </si>
  <si>
    <t>Stamford Town</t>
  </si>
  <si>
    <t>http://www.transfermarkt.co.uk/robert-hughes/profil/spieler/49389</t>
  </si>
  <si>
    <t>http://www.transfermarkt.co.uk/jack-hunt/profil/spieler/135038</t>
  </si>
  <si>
    <t>http://www.transfermarkt.co.uk/sam-hutchinson/profil/spieler/40617</t>
  </si>
  <si>
    <t>http://www.transfermarkt.co.uk/alan-hutton/profil/spieler/9619</t>
  </si>
  <si>
    <t>http://www.transfermarkt.co.uk/andy-impey/profil/spieler/4250</t>
  </si>
  <si>
    <t>http://www.transfermarkt.co.uk/tom-ince/profil/spieler/157368</t>
  </si>
  <si>
    <t>Ayr United</t>
  </si>
  <si>
    <t>Macclesfield</t>
  </si>
  <si>
    <t>http://www.transfermarkt.co.uk/richard-irving/profil/spieler/230322</t>
  </si>
  <si>
    <t>Boston United</t>
  </si>
  <si>
    <t>http://www.transfermarkt.co.uk/kevin-james/profil/spieler/14029</t>
  </si>
  <si>
    <t>http://www.transfermarkt.co.uk/gonzalo-jara/profil/spieler/40429</t>
  </si>
  <si>
    <t>http://www.transfermarkt.co.uk/nigel-jemson/profil/spieler/223302</t>
  </si>
  <si>
    <t>http://www.transfermarkt.co.uk/jermaine-jenas/profil/spieler/3461</t>
  </si>
  <si>
    <t>http://www.transfermarkt.co.uk/eoin-jess/profil/spieler/10009</t>
  </si>
  <si>
    <t>Columbus</t>
  </si>
  <si>
    <t>http://www.transfermarkt.co.uk/stern-john/profil/spieler/3793</t>
  </si>
  <si>
    <t>http://www.transfermarkt.co.uk/andy-johnson/profil/spieler/3672</t>
  </si>
  <si>
    <t>http://www.transfermarkt.co.uk/david-johnson/profil/spieler/9979</t>
  </si>
  <si>
    <t>http://www.transfermarkt.co.uk/david-jones/profil/spieler/249184</t>
  </si>
  <si>
    <t>http://www.transfermarkt.co.uk/gary-jones/profil/spieler/16493</t>
  </si>
  <si>
    <t>http://www.transfermarkt.co.uk/todd-kane/profil/spieler/154287</t>
  </si>
  <si>
    <t>Cobh Ramblers</t>
  </si>
  <si>
    <t>http://www.transfermarkt.co.uk/roy-keane/profil/spieler/3396</t>
  </si>
  <si>
    <t>Cork City</t>
  </si>
  <si>
    <t>http://www.transfermarkt.co.uk/liam-kearney/profil/spieler/34623</t>
  </si>
  <si>
    <t>http://www.transfermarkt.co.uk/marlon-king/profil/spieler/14037</t>
  </si>
  <si>
    <t>http://www.transfermarkt.co.uk/paul-konchesky/profil/spieler/3296</t>
  </si>
  <si>
    <t>http://www.transfermarkt.co.uk/henri-lansbury/profil/spieler/44794</t>
  </si>
  <si>
    <t>http://www.transfermarkt.co.uk/jamaal-lascelles/profil/spieler/183318</t>
  </si>
  <si>
    <t>http://www.transfermarkt.co.uk/brian-laws/profil/spieler/222516</t>
  </si>
  <si>
    <t>http://www.transfermarkt.co.uk/jason-lee/profil/spieler/14624</t>
  </si>
  <si>
    <t>Celtic</t>
  </si>
  <si>
    <t>http://www.transfermarkt.co.uk/neil-lennon/profil/spieler/9498</t>
  </si>
  <si>
    <t>http://www.transfermarkt.co.uk/jack-lester/profil/spieler/13526</t>
  </si>
  <si>
    <t>http://www.transfermarkt.co.uk/eric-lichaj/profil/spieler/61575</t>
  </si>
  <si>
    <t>http://www.transfermarkt.co.uk/larry-lloyd/profil/spieler/176097</t>
  </si>
  <si>
    <t>http://www.transfermarkt.co.uk/matt-lockwood/profil/spieler/48259</t>
  </si>
  <si>
    <t>Brighton</t>
  </si>
  <si>
    <t>http://www.transfermarkt.co.uk/joel-lynch/profil/spieler/33070</t>
  </si>
  <si>
    <t>http://www.transfermarkt.co.uk/des-lyttle/profil/spieler/3674</t>
  </si>
  <si>
    <t>http://www.transfermarkt.co.uk/jamie-mackie/profil/spieler/15929</t>
  </si>
  <si>
    <t>Morton</t>
  </si>
  <si>
    <t>http://www.transfermarkt.co.uk/alan-mahood/profil/spieler/12738</t>
  </si>
  <si>
    <t>Pol. Warsaw</t>
  </si>
  <si>
    <t>http://www.transfermarkt.co.uk/radoslaw-majewski/profil/spieler/45042</t>
  </si>
  <si>
    <t>http://www.transfermarkt.co.uk/michael-mancienne/profil/spieler/38100</t>
  </si>
  <si>
    <t>Sampdoria</t>
  </si>
  <si>
    <t>Imolese</t>
  </si>
  <si>
    <t>http://www.transfermarkt.co.uk/moreno-mannini/profil/spieler/181041</t>
  </si>
  <si>
    <t>http://www.transfermarkt.co.uk/andy-marriott/profil/spieler/3738</t>
  </si>
  <si>
    <t>http://www.transfermarkt.co.uk/lee-martin/profil/spieler/15449</t>
  </si>
  <si>
    <t>Perugia</t>
  </si>
  <si>
    <t>http://www.transfermarkt.co.uk/salvatore-matrecano/profil/spieler/224531</t>
  </si>
  <si>
    <t>http://www.transfermarkt.co.uk/david-mcgoldrick/profil/spieler/35416</t>
  </si>
  <si>
    <t>http://www.transfermarkt.co.uk/john-mcgovern/profil/spieler/244637</t>
  </si>
  <si>
    <t>http://www.transfermarkt.co.uk/paul-mcgregor/profil/spieler/168581</t>
  </si>
  <si>
    <t>http://www.transfermarkt.co.uk/lewis-mcgugan/profil/spieler/49399</t>
  </si>
  <si>
    <t>http://www.transfermarkt.co.uk/jim-mcinally/profil/spieler/101135</t>
  </si>
  <si>
    <t>http://www.transfermarkt.co.uk/paul-mckenna/profil/spieler/14048</t>
  </si>
  <si>
    <t>Dundee United</t>
  </si>
  <si>
    <t>Aberdeen</t>
  </si>
  <si>
    <t>http://www.transfermarkt.co.uk/ray-mckinnon/profil/spieler/224048</t>
  </si>
  <si>
    <t>http://www.transfermarkt.co.uk/stephen-mclaughlin/profil/spieler/178067</t>
  </si>
  <si>
    <t>http://www.transfermarkt.co.uk/stephen-mcphail/profil/spieler/3764</t>
  </si>
  <si>
    <t>Motherwell</t>
  </si>
  <si>
    <t>http://www.transfermarkt.co.uk/gary-mcsheffrey/profil/spieler/25383</t>
  </si>
  <si>
    <t>Alfreton</t>
  </si>
  <si>
    <t>http://www.transfermarkt.co.uk/danny-meadows/profil/spieler/121571</t>
  </si>
  <si>
    <t>http://www.transfermarkt.co.uk/andy-melville/profil/spieler/4004</t>
  </si>
  <si>
    <t>http://www.transfermarkt.co.uk/ryan-mendes/profil/spieler/111627</t>
  </si>
  <si>
    <t>Athletic Bilbao</t>
  </si>
  <si>
    <t>http://www.transfermarkt.co.uk/carlos-merino/profil/spieler/7629</t>
  </si>
  <si>
    <t>http://www.transfermarkt.co.uk/ishmael-miller/profil/spieler/38776</t>
  </si>
  <si>
    <t xml:space="preserve">Sounders </t>
  </si>
  <si>
    <t>http://www.transfermarkt.co.uk/gary-mills/profil/spieler/228082</t>
  </si>
  <si>
    <t>http://www.transfermarkt.co.uk/matthew-mills/profil/spieler/25384</t>
  </si>
  <si>
    <t>Raith Rovers</t>
  </si>
  <si>
    <t>http://www.transfermarkt.co.uk/brendan-moloney/profil/spieler/49401</t>
  </si>
  <si>
    <t>http://www.transfermarkt.co.uk/david-morgan/profil/spieler/227097</t>
  </si>
  <si>
    <t>Kidderminster</t>
  </si>
  <si>
    <t>http://www.transfermarkt.co.uk/wes-morgan/profil/spieler/10003</t>
  </si>
  <si>
    <t>Angers SCO</t>
  </si>
  <si>
    <t>http://www.transfermarkt.co.uk/guy-moussi/profil/spieler/29307</t>
  </si>
  <si>
    <t>Toronto Blizzards</t>
  </si>
  <si>
    <t>http://www.transfermarkt.co.uk/david-needham/profil/spieler/253811</t>
  </si>
  <si>
    <t>Stalybridge Celtic</t>
  </si>
  <si>
    <t>http://www.transfermarkt.co.uk/adam-newbold/profil/spieler/81880</t>
  </si>
  <si>
    <t>http://www.transfermarkt.co.uk/henry-newton/profil/spieler/253636</t>
  </si>
  <si>
    <t>http://www.transfermarkt.co.uk/adam-nowland/profil/spieler/14055</t>
  </si>
  <si>
    <t>http://www.transfermarkt.co.uk/nelson-oliveira/profil/spieler/72768</t>
  </si>
  <si>
    <t>DC United</t>
  </si>
  <si>
    <t>http://www.transfermarkt.co.uk/ben-olsen/profil/spieler/38774</t>
  </si>
  <si>
    <t>http://www.transfermarkt.co.uk/brett-ormerod/profil/spieler/4113</t>
  </si>
  <si>
    <t>http://www.transfermarkt.co.uk/ben-osborn/profil/spieler/218087</t>
  </si>
  <si>
    <t>http://www.transfermarkt.co.uk/isaiah-osbourne/profil/spieler/45276</t>
  </si>
  <si>
    <t>Lilleström</t>
  </si>
  <si>
    <t>http://www.transfermarkt.co.uk/kjetil-osvold/profil/spieler/120480</t>
  </si>
  <si>
    <t>RSC Anderlecht</t>
  </si>
  <si>
    <t>Heusden-Zolder</t>
  </si>
  <si>
    <t>http://www.transfermarkt.co.uk/davy-oyen/profil/spieler/9983</t>
  </si>
  <si>
    <t>Montpellier</t>
  </si>
  <si>
    <t>http://www.transfermarkt.co.uk/gino-padula/profil/spieler/13731</t>
  </si>
  <si>
    <t>http://www.transfermarkt.co.uk/carlton-palmer/profil/spieler/101325</t>
  </si>
  <si>
    <t>http://www.transfermarkt.co.uk/garry-parker/profil/spieler/107796</t>
  </si>
  <si>
    <t>Cagliari Calcio</t>
  </si>
  <si>
    <t>http://www.transfermarkt.co.uk/marco-pascolo/profil/spieler/4807</t>
  </si>
  <si>
    <t>http://www.transfermarkt.co.uk/jamie-paterson/profil/spieler/156886</t>
  </si>
  <si>
    <t>http://www.transfermarkt.co.uk/stuart-pearce/profil/spieler/101317</t>
  </si>
  <si>
    <t>http://www.transfermarkt.co.uk/james-perch/profil/spieler/49409</t>
  </si>
  <si>
    <t>http://www.transfermarkt.co.uk/gianluca-petrachi/profil/spieler/227503</t>
  </si>
  <si>
    <t>http://www.transfermarkt.co.uk/david-phillips/profil/spieler/168585</t>
  </si>
  <si>
    <t>http://www.transfermarkt.co.uk/david-platt/profil/spieler/101318</t>
  </si>
  <si>
    <t>Grasshoppers</t>
  </si>
  <si>
    <t>SC Bastia</t>
  </si>
  <si>
    <t>http://www.transfermarkt.co.uk/raimondo-ponte/profil/spieler/184859</t>
  </si>
  <si>
    <t>Benfica</t>
  </si>
  <si>
    <t>Colorado</t>
  </si>
  <si>
    <t>http://www.transfermarkt.co.uk/darryl-powell/profil/spieler/4081</t>
  </si>
  <si>
    <t>Grays Athletic</t>
  </si>
  <si>
    <t>http://www.transfermarkt.co.uk/alan-power/profil/spieler/60781</t>
  </si>
  <si>
    <t>http://www.transfermarkt.co.uk/mark-proctor/profil/spieler/227373</t>
  </si>
  <si>
    <t>http://www.transfermarkt.co.uk/adam-proudlock/profil/spieler/4000</t>
  </si>
  <si>
    <t>http://www.transfermarkt.co.uk/david-prutton/profil/spieler/3781</t>
  </si>
  <si>
    <t>http://www.transfermarkt.co.uk/nigel-quashie/profil/spieler/4139</t>
  </si>
  <si>
    <t>http://www.transfermarkt.co.uk/aaron-ramsey/profil/spieler/50057</t>
  </si>
  <si>
    <t>http://www.transfermarkt.co.uk/paul-raynor/profil/spieler/282002</t>
  </si>
  <si>
    <t>Eastwood Town</t>
  </si>
  <si>
    <t>http://www.transfermarkt.co.uk/shane-redmond/profil/spieler/49410</t>
  </si>
  <si>
    <t>http://www.transfermarkt.co.uk/josh-rees/profil/spieler/122713</t>
  </si>
  <si>
    <t>http://www.transfermarkt.co.uk/ronnie-rees/profil/spieler/299886</t>
  </si>
  <si>
    <t>http://www.transfermarkt.co.uk/andy-reid/profil/spieler/10008</t>
  </si>
  <si>
    <t>Rushden and Diamonds</t>
  </si>
  <si>
    <t>http://www.transfermarkt.co.uk/james-reid/profil/spieler/93749</t>
  </si>
  <si>
    <t>http://www.transfermarkt.co.uk/brian-rice/profil/spieler/177517</t>
  </si>
  <si>
    <t>Richards Stanley</t>
  </si>
  <si>
    <t>http://www.transfermarkt.co.uk/barry-richardson/profil/spieler/48971</t>
  </si>
  <si>
    <t>http://www.transfermarkt.co.uk/roger-riera/profil/spieler/199371</t>
  </si>
  <si>
    <t>http://www.transfermarkt.co.uk/dale-roberts/profil/spieler/49412</t>
  </si>
  <si>
    <t>http://www.transfermarkt.co.uk/gregor-robertson/profil/spieler/13619</t>
  </si>
  <si>
    <t xml:space="preserve">Drumchapel </t>
  </si>
  <si>
    <t>http://www.transfermarkt.co.uk/john-robertson/profil/spieler/135272</t>
  </si>
  <si>
    <t>http://www.transfermarkt.co.uk/barry-roche/profil/spieler/9989</t>
  </si>
  <si>
    <t>http://www.transfermarkt.co.uk/nialle-rodney/profil/spieler/158712</t>
  </si>
  <si>
    <t>http://www.transfermarkt.co.uk/alan-rogers/profil/spieler/4263</t>
  </si>
  <si>
    <t>http://www.transfermarkt.co.uk/robert-rosario/profil/spieler/222535</t>
  </si>
  <si>
    <t>Galatasaray</t>
  </si>
  <si>
    <t>http://www.transfermarkt.co.uk/dean-saunders/profil/spieler/92213</t>
  </si>
  <si>
    <t>Eindhoven</t>
  </si>
  <si>
    <t>PSV Eindhoven</t>
  </si>
  <si>
    <t>http://www.transfermarkt.co.uk/hans-segers/profil/spieler/104902</t>
  </si>
  <si>
    <t>http://www.transfermarkt.co.uk/billy-sharp/profil/spieler/49542</t>
  </si>
  <si>
    <t>http://www.transfermarkt.co.uk/john-sheridan/profil/spieler/102496</t>
  </si>
  <si>
    <t>http://www.transfermarkt.co.uk/teddy-sheringham/profil/spieler/3392</t>
  </si>
  <si>
    <t>http://www.transfermarkt.co.uk/peter-shilton/profil/spieler/101383</t>
  </si>
  <si>
    <t>http://www.transfermarkt.co.uk/neil-shipperley/profil/spieler/13801</t>
  </si>
  <si>
    <t>http://www.transfermarkt.co.uk/nicky-shorey/profil/spieler/13426</t>
  </si>
  <si>
    <t>Torino</t>
  </si>
  <si>
    <t>AC Venezia 1907</t>
  </si>
  <si>
    <t>http://www.transfermarkt.co.uk/andrea-silenzi/profil/spieler/180552</t>
  </si>
  <si>
    <t>http://www.transfermarkt.co.uk/emile-sinclair/profil/spieler/66702</t>
  </si>
  <si>
    <t>http://www.transfermarkt.co.uk/paul-smith/profil/spieler/16092</t>
  </si>
  <si>
    <t>http://www.transfermarkt.co.uk/danny-sonner/profil/spieler/9998</t>
  </si>
  <si>
    <t>http://www.transfermarkt.co.uk/nicky-southall/profil/spieler/14074</t>
  </si>
  <si>
    <t>Carlton Town</t>
  </si>
  <si>
    <t>http://www.transfermarkt.co.uk/reece-staples/profil/spieler/82125</t>
  </si>
  <si>
    <t>http://www.transfermarkt.co.uk/phil-starbuck/profil/spieler/224188</t>
  </si>
  <si>
    <t>Rosenborg BK</t>
  </si>
  <si>
    <t>http://www.transfermarkt.co.uk/stale-stensaas/profil/spieler/12381</t>
  </si>
  <si>
    <t>http://www.transfermarkt.co.uk/michael-stewart/profil/spieler/3246</t>
  </si>
  <si>
    <t>http://www.transfermarkt.co.uk/steve-stone/profil/spieler/3364</t>
  </si>
  <si>
    <t>http://www.transfermarkt.co.uk/ian-storey-moore/profil/spieler/176394</t>
  </si>
  <si>
    <t>http://www.transfermarkt.co.uk/nicky-summerbee/profil/spieler/10378</t>
  </si>
  <si>
    <t>http://www.transfermarkt.co.uk/kenny-swain/profil/spieler/176834</t>
  </si>
  <si>
    <t>Curzon Ashton</t>
  </si>
  <si>
    <t>Tamworth</t>
  </si>
  <si>
    <t>http://www.transfermarkt.co.uk/richard-tait/profil/spieler/125746</t>
  </si>
  <si>
    <t>Perth Glory</t>
  </si>
  <si>
    <t>http://www.transfermarkt.co.uk/david-tarka/profil/spieler/29584</t>
  </si>
  <si>
    <t>http://www.transfermarkt.co.uk/gareth-taylor/profil/spieler/8954</t>
  </si>
  <si>
    <t>http://www.transfermarkt.co.uk/john-terry/profil/spieler/3160</t>
  </si>
  <si>
    <t>http://www.transfermarkt.co.uk/robert-tesche/profil/spieler/41458</t>
  </si>
  <si>
    <t>Vancouver</t>
  </si>
  <si>
    <t>http://www.transfermarkt.co.uk/frans-thijssen/profil/spieler/154232</t>
  </si>
  <si>
    <t>http://www.transfermarkt.co.uk/geoff-thomas/profil/spieler/222541</t>
  </si>
  <si>
    <t>http://www.transfermarkt.co.uk/ian-thomas-moore/profil/spieler/9990</t>
  </si>
  <si>
    <t>http://www.transfermarkt.co.uk/john-thompson/profil/spieler/10001</t>
  </si>
  <si>
    <t>http://www.transfermarkt.co.uk/matt-thornhill/profil/spieler/66704</t>
  </si>
  <si>
    <t>http://www.transfermarkt.co.uk/carl-tiler/profil/spieler/198681</t>
  </si>
  <si>
    <t>Scarborough Athletic</t>
  </si>
  <si>
    <t>http://www.transfermarkt.co.uk/andy-todd/profil/spieler/39342</t>
  </si>
  <si>
    <t>http://www.transfermarkt.co.uk/colin-todd/profil/spieler/177239</t>
  </si>
  <si>
    <t>http://www.transfermarkt.co.uk/simon-tracey/profil/spieler/224428</t>
  </si>
  <si>
    <t>http://www.transfermarkt.co.uk/marcus-tudgay/profil/spieler/13491</t>
  </si>
  <si>
    <t>http://www.transfermarkt.co.uk/iain-turner/profil/spieler/3582</t>
  </si>
  <si>
    <t>http://www.transfermarkt.co.uk/matthew-turner/profil/spieler/3870</t>
  </si>
  <si>
    <t>Telford Utd</t>
  </si>
  <si>
    <t>http://www.transfermarkt.co.uk/scott-tynan/profil/spieler/104180</t>
  </si>
  <si>
    <t>http://www.transfermarkt.co.uk/nathan-tyson/profil/spieler/13431</t>
  </si>
  <si>
    <t>http://www.transfermarkt.co.uk/matthew-upson/profil/spieler/3273</t>
  </si>
  <si>
    <t>Utrecht</t>
  </si>
  <si>
    <t>Vitesse</t>
  </si>
  <si>
    <t>http://www.transfermarkt.co.uk/david-vaughan/profil/spieler/14178</t>
  </si>
  <si>
    <t>http://www.transfermarkt.co.uk/tony-vaughan/profil/spieler/224431</t>
  </si>
  <si>
    <t>http://www.transfermarkt.co.uk/lars-veldwijk/profil/spieler/175912</t>
  </si>
  <si>
    <t>Longwood University Lancers</t>
  </si>
  <si>
    <t>http://www.transfermarkt.co.uk/martin-vickerton/profil/spieler/13642</t>
  </si>
  <si>
    <t>http://www.transfermarkt.co.uk/des-walker/profil/spieler/10000</t>
  </si>
  <si>
    <t>http://www.transfermarkt.co.uk/justin-walker/profil/spieler/230674</t>
  </si>
  <si>
    <t>http://www.transfermarkt.co.uk/tyler-walker/profil/spieler/341295</t>
  </si>
  <si>
    <t>Brest</t>
  </si>
  <si>
    <t>http://www.transfermarkt.co.uk/darren-ward/profil/spieler/9993</t>
  </si>
  <si>
    <t>http://www.transfermarkt.co.uk/jamie-ward/profil/spieler/48692</t>
  </si>
  <si>
    <t>http://www.transfermarkt.co.uk/vance-warner/profil/spieler/227869</t>
  </si>
  <si>
    <t>http://www.transfermarkt.co.uk/darren-wassall/profil/spieler/223258</t>
  </si>
  <si>
    <t>http://www.transfermarkt.co.uk/neil-webb/profil/spieler/101329</t>
  </si>
  <si>
    <t>http://www.transfermarkt.co.uk/spencer-weir-daley/profil/spieler/45640</t>
  </si>
  <si>
    <t>MK Dons</t>
  </si>
  <si>
    <t>http://www.transfermarkt.co.uk/craig-westcarr/profil/spieler/9996</t>
  </si>
  <si>
    <t>Williams ?</t>
  </si>
  <si>
    <t>http://www.transfermarkt.co.uk/brett-williams/profil/spieler/222544</t>
  </si>
  <si>
    <t>http://www.transfermarkt.co.uk/gareth-williams/profil/spieler/9997</t>
  </si>
  <si>
    <t>http://www.transfermarkt.co.uk/kelvin-wilson/profil/spieler/39033</t>
  </si>
  <si>
    <t>http://www.transfermarkt.co.uk/terry-wilson/profil/spieler/224053</t>
  </si>
  <si>
    <t>Cinderhill Colliery</t>
  </si>
  <si>
    <t>http://www.transfermarkt.co.uk/peter-withe/profil/spieler/130312</t>
  </si>
  <si>
    <t>Runcorn</t>
  </si>
  <si>
    <t>http://www.transfermarkt.co.uk/ian-woan/profil/spieler/168600</t>
  </si>
  <si>
    <t>Cologne</t>
  </si>
  <si>
    <t>http://www.transfermarkt.co.uk/tony-woodcock/profil/spieler/106988</t>
  </si>
  <si>
    <t>http://www.transfermarkt.co.uk/scott-wootton/profil/spieler/128262</t>
  </si>
  <si>
    <t>http://www.transfermarkt.co.uk/alan-wright/profil/spieler/3331</t>
  </si>
  <si>
    <t>http://www.transfermarkt.co.uk/ian-wright/profil/spieler/104637</t>
  </si>
  <si>
    <t>http://www.transfermarkt.co.uk/tommy-wright/profil/spieler/206780</t>
  </si>
  <si>
    <t>http://www.transfermarkt.co.uk/willie-young/profil/spieler/176738</t>
  </si>
  <si>
    <t>Hereford United</t>
  </si>
  <si>
    <t>Released</t>
  </si>
  <si>
    <t/>
  </si>
  <si>
    <t>Sold</t>
  </si>
  <si>
    <t>Bought</t>
  </si>
  <si>
    <t>End of Loan</t>
  </si>
  <si>
    <t>Youth Team</t>
  </si>
  <si>
    <t>Williamson 1</t>
  </si>
  <si>
    <t>Watson 2</t>
  </si>
  <si>
    <t>Out of Contract</t>
  </si>
  <si>
    <t>Wallace 1</t>
  </si>
  <si>
    <t>Vaughan 1</t>
  </si>
  <si>
    <t>Thompson 1</t>
  </si>
  <si>
    <t>Cordoba</t>
  </si>
  <si>
    <t>Lille</t>
  </si>
  <si>
    <t>McKinlay 1 William</t>
  </si>
  <si>
    <t>End of Contract</t>
  </si>
  <si>
    <t>Twente</t>
  </si>
  <si>
    <t>Burton Wanderers</t>
  </si>
  <si>
    <t>Benbow J</t>
  </si>
  <si>
    <t>Out_fee_desc</t>
  </si>
  <si>
    <t>Out_fee</t>
  </si>
  <si>
    <t>To</t>
  </si>
  <si>
    <t>Afer_season</t>
  </si>
  <si>
    <t>Out_season</t>
  </si>
  <si>
    <t>Out_date</t>
  </si>
  <si>
    <t>Out_type</t>
  </si>
  <si>
    <t>In_fee_desc</t>
  </si>
  <si>
    <t>Loan until</t>
  </si>
  <si>
    <t>In_fee</t>
  </si>
  <si>
    <t>From</t>
  </si>
  <si>
    <t>Before_season</t>
  </si>
  <si>
    <t>In_season</t>
  </si>
  <si>
    <t>In Date</t>
  </si>
  <si>
    <t>In_type</t>
  </si>
  <si>
    <t>Id</t>
  </si>
  <si>
    <t>Retired</t>
  </si>
  <si>
    <t>https://en.wikipedia.org/wiki/2004%E2%80%9305_Nottingham_Forest_F.C._season</t>
  </si>
  <si>
    <t>Academy</t>
  </si>
  <si>
    <t>Input into Transfers table</t>
  </si>
  <si>
    <t>Forest Academy</t>
  </si>
  <si>
    <t>Veria</t>
  </si>
  <si>
    <t>Unused sub</t>
  </si>
  <si>
    <t>Make sure all various references to 1999-2000 are consistent</t>
  </si>
  <si>
    <t>1907-08</t>
  </si>
  <si>
    <t>1999-2000</t>
  </si>
  <si>
    <t>Ipswich Town'</t>
  </si>
  <si>
    <t>Lokeren</t>
  </si>
  <si>
    <t>(Season)</t>
  </si>
  <si>
    <t>UEFA Cup/Inter Cities Fairs</t>
  </si>
  <si>
    <t>European Cup/Champs League</t>
  </si>
  <si>
    <t>Game_type</t>
  </si>
  <si>
    <t>Wartime League</t>
  </si>
  <si>
    <t>County Cup</t>
  </si>
  <si>
    <t>Full Member's Cup</t>
  </si>
  <si>
    <t>Mercantile Credit Trophy</t>
  </si>
  <si>
    <t>Anglo Italian Cup</t>
  </si>
  <si>
    <t>WarTime League</t>
  </si>
  <si>
    <t>Premier League</t>
  </si>
  <si>
    <t>FA Community Shield</t>
  </si>
  <si>
    <t>INTERCONTINENTAL CUP</t>
  </si>
  <si>
    <t>1960-2004</t>
  </si>
  <si>
    <t>Intercontinental Cup</t>
  </si>
  <si>
    <t>ANGLO SCOTTISH CUP</t>
  </si>
  <si>
    <t>1970-1996</t>
  </si>
  <si>
    <t>26 years</t>
  </si>
  <si>
    <t>1976-1978</t>
  </si>
  <si>
    <t>Debenhams</t>
  </si>
  <si>
    <t>View</t>
  </si>
  <si>
    <t>Game_types</t>
  </si>
  <si>
    <t>Player_processing</t>
  </si>
  <si>
    <t>All Data</t>
  </si>
  <si>
    <t>1970-71</t>
  </si>
  <si>
    <t>OTHER IDEAS</t>
  </si>
  <si>
    <t>'2015-10-24'</t>
  </si>
  <si>
    <t>'Reading'</t>
  </si>
  <si>
    <t>'Keith Hill'</t>
  </si>
  <si>
    <t>'http://www.11v11.com/matches/nottingham-forest-v-reading-28-november-2015-315843/'</t>
  </si>
  <si>
    <t>http://www.theguardian.com/football/2015/jun/10/what-on-earth-was-the-mercantile-credit-football-festival</t>
  </si>
  <si>
    <t>Add first_game and last_game to records tables</t>
  </si>
  <si>
    <t>Add source to Mercantile Credit Trophy</t>
  </si>
  <si>
    <t>'Fulham'</t>
  </si>
  <si>
    <t>'2015-11-27'</t>
  </si>
  <si>
    <t>Teshce Robert</t>
  </si>
  <si>
    <t>'Carl Boyeson'</t>
  </si>
  <si>
    <t>'2015-12-04'</t>
  </si>
  <si>
    <t>'http://www.11v11.com/matches/nottingham-forest-v-fulham-05-december-2015-315879/'</t>
  </si>
  <si>
    <t>'Blackburn Rovers'</t>
  </si>
  <si>
    <t>'Ewood Park'</t>
  </si>
  <si>
    <t>'2015-12-14'</t>
  </si>
  <si>
    <t>'http://www.11v11.com/matches/blackburn-rovers-v-nottingham-forest-14-december-2015-315919/'</t>
  </si>
  <si>
    <t>'Darren Bond'</t>
  </si>
  <si>
    <t>'7:45 PM'</t>
  </si>
  <si>
    <t>'2015-12-19'</t>
  </si>
  <si>
    <t>'3:00 PM'</t>
  </si>
  <si>
    <t>'MK Dons'</t>
  </si>
  <si>
    <t>'http://www.11v11.com/matches/nottingham-forest-v-milton-keynes-dons-19-december-2015-315940/'</t>
  </si>
  <si>
    <t>'Leeds United'</t>
  </si>
  <si>
    <t>'2015-12-27'</t>
  </si>
  <si>
    <t>'4:30PM'</t>
  </si>
  <si>
    <t>'http://www.11v11.com/matches/nottingham-forest-v-leeds-united-27-december-2015-315976/'4</t>
  </si>
  <si>
    <t>'James Linington'</t>
  </si>
  <si>
    <t>'Cardiff City'</t>
  </si>
  <si>
    <t>'Tim Robinson'</t>
  </si>
  <si>
    <t>'http://www.11v11.com/matches/cardiff-city-v-nottingham-forest-29-december-2015-316008/'</t>
  </si>
  <si>
    <t>'Cardiff City Stadium'</t>
  </si>
  <si>
    <t>'Charlton Atheltic'</t>
  </si>
  <si>
    <t>'The Valley'</t>
  </si>
  <si>
    <t>'2016-01-02'</t>
  </si>
  <si>
    <t>'3:00PM'</t>
  </si>
  <si>
    <t>'Trevor Kettle'</t>
  </si>
  <si>
    <t>'http://www.11v11.com/matches/charlton-athletic-v-nottingham-forest-02-january-2016-316044/'</t>
  </si>
  <si>
    <t>'Queens Park Rangers'</t>
  </si>
  <si>
    <t>'Birmingham City'</t>
  </si>
  <si>
    <t>'2016-01-09'</t>
  </si>
  <si>
    <t>Jokic Bojan</t>
  </si>
  <si>
    <t>'http://www.11v11.com/matches/nottingham-forest-v-queens-park-rangers-09-january-2016-318543/</t>
  </si>
  <si>
    <t>'Oliver Langford'</t>
  </si>
  <si>
    <t>'2016-01-12'</t>
  </si>
  <si>
    <t>'7:45PM'</t>
  </si>
  <si>
    <t>'Mark Brown'</t>
  </si>
  <si>
    <t>'http://www.11v11.com/matches/nottingham-forest-v-birmingham-city-12-january-2016-316107/'</t>
  </si>
  <si>
    <t>'Eddie Ilderton'</t>
  </si>
  <si>
    <t>'Bolton Wanderers'</t>
  </si>
  <si>
    <t>'Middlesbrough'</t>
  </si>
  <si>
    <t>'2016-01-16'</t>
  </si>
  <si>
    <t>'http://www.11v11.com/matches/middlesbrough-v-nottingham-forest-23-january-2016-316155/'</t>
  </si>
  <si>
    <t>'Riverside Stadium'</t>
  </si>
  <si>
    <t>'Fred Graham'</t>
  </si>
  <si>
    <t>'2016-01-23'</t>
  </si>
  <si>
    <t>'Watford'</t>
  </si>
  <si>
    <t>'Queens Park Rangers</t>
  </si>
  <si>
    <t>'http://www.11v11.com/matches/nottingham-forest-v-queens-park-rangers-26-january-2016-316191/'</t>
  </si>
  <si>
    <t>'-'</t>
  </si>
  <si>
    <t>'Neil Swarbrick'</t>
  </si>
  <si>
    <t>'http://www.11v11.com/matches/nottingham-forest-v-watford-30-january-2016-318786/'</t>
  </si>
  <si>
    <t>'Scott Duncan'</t>
  </si>
  <si>
    <t>'Elland Road'</t>
  </si>
  <si>
    <t>'http://www.11v11.com/matches/leeds-united-v-nottingham-forest-06-february-2016-316226/'</t>
  </si>
  <si>
    <t>'Huddersfield United'</t>
  </si>
  <si>
    <t>'Darren Deadman'</t>
  </si>
  <si>
    <t>'http://www.11v11.com/matches/nottingham-forest-v-huddersfield-town-13-february-2016-316262/'</t>
  </si>
  <si>
    <t>GOALS</t>
  </si>
  <si>
    <t>LINEUPS</t>
  </si>
  <si>
    <t>'Bristol City'</t>
  </si>
  <si>
    <t>'Ipswich Town'</t>
  </si>
  <si>
    <t>'Turf Moor'</t>
  </si>
  <si>
    <t>'Andy Madley'</t>
  </si>
  <si>
    <t>'http://www.11v11.com/matches/burnley-v-nottingham-forest-23-february-2016-316330/'</t>
  </si>
  <si>
    <t>'2016-02-23'</t>
  </si>
  <si>
    <t>'David Webb'</t>
  </si>
  <si>
    <t>'http://www.11v11.com/matches/nottingham-forest-v-bristol-city-27-february-2016-316347/'</t>
  </si>
  <si>
    <t>'2016-02-27'</t>
  </si>
  <si>
    <t>'Portman Road'</t>
  </si>
  <si>
    <t>'Andy Woolmer'</t>
  </si>
  <si>
    <t>'http://www.11v11.com/matches/ipswich-town-v-nottingham-forest-05-march-2016-316404/'</t>
  </si>
  <si>
    <t>'2016-03-05'</t>
  </si>
  <si>
    <t>Petravicius Deimantas</t>
  </si>
  <si>
    <t>'20160308'</t>
  </si>
  <si>
    <t>'http://www.11v11.com/matches/nottingham-forest-v-preston-north-end-08-march-2016-316442/'</t>
  </si>
  <si>
    <t>'Hull City'</t>
  </si>
  <si>
    <t>'20160315'</t>
  </si>
  <si>
    <t>'20160312'</t>
  </si>
  <si>
    <t>'http://www.11v11.com/matches/nottingham-forest-v-sheffield-wednesday-12-march-2016-316455/'</t>
  </si>
  <si>
    <t>'Graham Scott'</t>
  </si>
  <si>
    <t>'http://www.11v11.com/matches/hull-city-v-nottingham-forest-15-march-2016-316298/'</t>
  </si>
  <si>
    <t>'Andy Davies'</t>
  </si>
  <si>
    <t>'KC Stadium'</t>
  </si>
  <si>
    <t>Macheda Federico</t>
  </si>
  <si>
    <t>'Millwall'</t>
  </si>
  <si>
    <t>'The Den'</t>
  </si>
  <si>
    <t>'20160712'</t>
  </si>
  <si>
    <t>Crookes</t>
  </si>
  <si>
    <t>Worrall</t>
  </si>
  <si>
    <t>Yates</t>
  </si>
  <si>
    <t>Paterson</t>
  </si>
  <si>
    <t>'20160319'</t>
  </si>
  <si>
    <t>'http://www.11v11.com/matches/derby-county-v-nottingham-forest-19-march-2016-316483/'</t>
  </si>
  <si>
    <t>'Keith Stroud'</t>
  </si>
  <si>
    <t>'iPro Stadium'</t>
  </si>
  <si>
    <t>'Pride Park'</t>
  </si>
  <si>
    <t>'12:30PM'</t>
  </si>
  <si>
    <t>'Brentford'</t>
  </si>
  <si>
    <t>'20160402'</t>
  </si>
  <si>
    <t>'Peter Bankes'</t>
  </si>
  <si>
    <t>'http://www.11v11.com/matches/nottingham-forest-v-brentford-02-april-2016-316575/'</t>
  </si>
  <si>
    <t>'20160405'</t>
  </si>
  <si>
    <t>'8:00PM'</t>
  </si>
  <si>
    <t>'http://www.11v11.com/matches/reading-v-nottingham-forest-05-april-2016-316614/'</t>
  </si>
  <si>
    <t>'Dean Whitestone'</t>
  </si>
  <si>
    <t>'Madejski Stadium'</t>
  </si>
  <si>
    <t>'Brighton and Hove Albion'</t>
  </si>
  <si>
    <t>Worrall Joe</t>
  </si>
  <si>
    <t>City Ground'</t>
  </si>
  <si>
    <t>'http://www.11v11.com/matches/nottingham-forest-v-brighton-and-hove-albion-11-april-2016-316623/'</t>
  </si>
  <si>
    <t>20160411'</t>
  </si>
  <si>
    <t>'20160416'</t>
  </si>
  <si>
    <t>'http://www.11v11.com/matches/rotherham-united-v-nottingham-forest-16-april-2016-316661/'</t>
  </si>
  <si>
    <t>'Rotherham United'</t>
  </si>
  <si>
    <t>'AESSEAL New York Stadium'</t>
  </si>
  <si>
    <t>'Chris Kavanagh'</t>
  </si>
  <si>
    <t>'http://www.11v11.com/matches/nottingham-forest-v-blackburn-rovers-19-april-2016-316694/'</t>
  </si>
  <si>
    <t>'Craven Cottage'</t>
  </si>
  <si>
    <t>'Rob Lewis'</t>
  </si>
  <si>
    <t>'http://www.11v11.com/matches/fulham-v-nottingham-forest-23-april-2016-316727/'</t>
  </si>
  <si>
    <t>'20160423'</t>
  </si>
  <si>
    <t>'Wolverhampton Wanderers'</t>
  </si>
  <si>
    <t>'http://www.11v11.com/matches/nottingham-forest-v-wolverhampton-wanderers-30-april-2016-316767/'</t>
  </si>
  <si>
    <t>'20160430'</t>
  </si>
  <si>
    <t>'Milton Keynes Dons'</t>
  </si>
  <si>
    <t>'Stephen Martin'</t>
  </si>
  <si>
    <t>'Stadium MK'</t>
  </si>
  <si>
    <t>'http://www.11v11.com/matches/milton-keynes-dons-v-nottingham-forest-07-may-2016-316803/'</t>
  </si>
  <si>
    <t>'20160507'</t>
  </si>
  <si>
    <t>Wright Jordan</t>
  </si>
  <si>
    <t>'FC Braga'</t>
  </si>
  <si>
    <t>Lam Thomas</t>
  </si>
  <si>
    <t>Cash Matty</t>
  </si>
  <si>
    <t>Vellios Apostolos</t>
  </si>
  <si>
    <t>Smith Jordan</t>
  </si>
  <si>
    <t>Gabriel Jordan</t>
  </si>
  <si>
    <t>Yates Ryan</t>
  </si>
  <si>
    <t>'Port Vale'</t>
  </si>
  <si>
    <t>Mills Matt</t>
  </si>
  <si>
    <t>'http://www.nottinghamforest.co.uk/news/article/2016-17/abcd-3194670.aspx'</t>
  </si>
  <si>
    <t>'20160719'</t>
  </si>
  <si>
    <t>'20160715'</t>
  </si>
  <si>
    <t>Ahmedhodzic Anel</t>
  </si>
  <si>
    <t>Player_on</t>
  </si>
  <si>
    <t>player_on where</t>
  </si>
  <si>
    <t>player_on sub min</t>
  </si>
  <si>
    <t>'20160411'</t>
  </si>
  <si>
    <t>'20160419'</t>
  </si>
  <si>
    <t>Crookes Adam</t>
  </si>
  <si>
    <t>'Notts County'</t>
  </si>
  <si>
    <t>'20160723'</t>
  </si>
  <si>
    <t>'Meadow Lane'</t>
  </si>
  <si>
    <t>'http://www.nottinghamforest.co.uk/news/article/2016-17/notts-county-nottingham-forest-match-report-3201675.aspx'</t>
  </si>
  <si>
    <t>Thompson (1891-92)</t>
  </si>
  <si>
    <t>Williamson (1892)</t>
  </si>
  <si>
    <t>Vaughan (1910)</t>
  </si>
  <si>
    <t>Hopkinson Tim</t>
  </si>
  <si>
    <t>McCashin Sean</t>
  </si>
  <si>
    <t>Mullen Tom</t>
  </si>
  <si>
    <t>Watson Karlton</t>
  </si>
  <si>
    <t>Wallace (2011)</t>
  </si>
  <si>
    <t>Demetriou James</t>
  </si>
  <si>
    <t>Laing Louis</t>
  </si>
  <si>
    <t>'Lee Collins'</t>
  </si>
  <si>
    <t>Pereira Hildeberto</t>
  </si>
  <si>
    <t>H Abbot</t>
  </si>
  <si>
    <t>Colin Addison</t>
  </si>
  <si>
    <t>Dele Adebola</t>
  </si>
  <si>
    <t>Junior Agogo</t>
  </si>
  <si>
    <t>Albert Harrison</t>
  </si>
  <si>
    <t>Dennis Alexander</t>
  </si>
  <si>
    <t>Alfe-Inge Haaland</t>
  </si>
  <si>
    <t>Stanley Allan</t>
  </si>
  <si>
    <t>Tony Allen</t>
  </si>
  <si>
    <t>Chris Allen</t>
  </si>
  <si>
    <t>Bernard Allou</t>
  </si>
  <si>
    <t>Dan Allsopp</t>
  </si>
  <si>
    <t>Walter Alsford</t>
  </si>
  <si>
    <t>John Anderson</t>
  </si>
  <si>
    <t>Gary Andrews</t>
  </si>
  <si>
    <t>Tony Vaughan</t>
  </si>
  <si>
    <t>Andy Johnson</t>
  </si>
  <si>
    <t>Mikael Antoine-Curier</t>
  </si>
  <si>
    <t>Archie Gemmill</t>
  </si>
  <si>
    <t>Wally Ardron</t>
  </si>
  <si>
    <t>Jack Armstrong</t>
  </si>
  <si>
    <t>Jim Barron</t>
  </si>
  <si>
    <t>Len Barry</t>
  </si>
  <si>
    <t>Craig Armstrong</t>
  </si>
  <si>
    <t>John Armstrong</t>
  </si>
  <si>
    <t>Kostakis Artymatas</t>
  </si>
  <si>
    <t>Alan Ashman</t>
  </si>
  <si>
    <t>Richard Ashmore</t>
  </si>
  <si>
    <t>Percy Ashton</t>
  </si>
  <si>
    <t>Joseph Ashworth</t>
  </si>
  <si>
    <t>Bert Badger</t>
  </si>
  <si>
    <t>Joe Bailey</t>
  </si>
  <si>
    <t>Eddie Baily</t>
  </si>
  <si>
    <t>Steve Baines</t>
  </si>
  <si>
    <t>Doug Baird</t>
  </si>
  <si>
    <t>David Baker</t>
  </si>
  <si>
    <t>Geoff Ball</t>
  </si>
  <si>
    <t>Harry Bedford</t>
  </si>
  <si>
    <t>Jackie Belton</t>
  </si>
  <si>
    <t>Oliver Tolley</t>
  </si>
  <si>
    <t>Patrick Bamford</t>
  </si>
  <si>
    <t>Roy Banham</t>
  </si>
  <si>
    <t>Fred Banks</t>
  </si>
  <si>
    <t>Gary Bannister</t>
  </si>
  <si>
    <t>Eddie Barks</t>
  </si>
  <si>
    <t>Nick Barmby</t>
  </si>
  <si>
    <t>Thomas Barnett</t>
  </si>
  <si>
    <t>John Barnsdale</t>
  </si>
  <si>
    <t>John Barnwell</t>
  </si>
  <si>
    <t>Percy Barratt</t>
  </si>
  <si>
    <t>Jim Barrett</t>
  </si>
  <si>
    <t>Tony Barton</t>
  </si>
  <si>
    <t>Felix Bastians</t>
  </si>
  <si>
    <t>Morris Bates</t>
  </si>
  <si>
    <t>Len Beaumont</t>
  </si>
  <si>
    <t>Mikkel Beck</t>
  </si>
  <si>
    <t>Tommy Graham</t>
  </si>
  <si>
    <t>Ben Fairclough</t>
  </si>
  <si>
    <t>Ian Wallace</t>
  </si>
  <si>
    <t>Francis Benali</t>
  </si>
  <si>
    <t>Len Benbow</t>
  </si>
  <si>
    <t>Alex Stewart</t>
  </si>
  <si>
    <t>Stewart Imlach</t>
  </si>
  <si>
    <t>Cyril Stocks</t>
  </si>
  <si>
    <t>Lewis Stoker</t>
  </si>
  <si>
    <t>Ian Storey-Moore</t>
  </si>
  <si>
    <t>Eric Stubbs</t>
  </si>
  <si>
    <t>Bill Sturton</t>
  </si>
  <si>
    <t>Sid Sugden</t>
  </si>
  <si>
    <t>Nicky Summerbee</t>
  </si>
  <si>
    <t>David Sunley</t>
  </si>
  <si>
    <t>Jack Surtees</t>
  </si>
  <si>
    <t>Kenny Swain</t>
  </si>
  <si>
    <t>Steve Wigley</t>
  </si>
  <si>
    <t>David Tarka</t>
  </si>
  <si>
    <t>Alf Townsend</t>
  </si>
  <si>
    <t>Gareth Taylor</t>
  </si>
  <si>
    <t>Tom Tebbutt</t>
  </si>
  <si>
    <t>John Terry</t>
  </si>
  <si>
    <t>Frans Thijssen</t>
  </si>
  <si>
    <t>Norman Thompson</t>
  </si>
  <si>
    <t>William 'Bill' Thompson</t>
  </si>
  <si>
    <t>Charles Thomson</t>
  </si>
  <si>
    <t>Peter Wells</t>
  </si>
  <si>
    <t>Matt Thornhill</t>
  </si>
  <si>
    <t>Carl Tiler</t>
  </si>
  <si>
    <t>Arthur Tilford</t>
  </si>
  <si>
    <t>George Unwin</t>
  </si>
  <si>
    <t>Tim Coleman</t>
  </si>
  <si>
    <t>Sam Timmins</t>
  </si>
  <si>
    <t>Walter Tinsley</t>
  </si>
  <si>
    <t>Tinsley Lindley</t>
  </si>
  <si>
    <t>Alan Todd</t>
  </si>
  <si>
    <t>Fred Wallbanks</t>
  </si>
  <si>
    <t>Colin Walsh</t>
  </si>
  <si>
    <t>Trevor Francis</t>
  </si>
  <si>
    <t>Richard Hodgson</t>
  </si>
  <si>
    <t>Sahr Senesie</t>
  </si>
  <si>
    <t>Reg Trim</t>
  </si>
  <si>
    <t>Marcus Tudgay</t>
  </si>
  <si>
    <t>Alf Turner</t>
  </si>
  <si>
    <t>George Tutin</t>
  </si>
  <si>
    <t>Oliver Tutin</t>
  </si>
  <si>
    <t>Nathan Tyson</t>
  </si>
  <si>
    <t>Matthew Upson</t>
  </si>
  <si>
    <t>Robert Vasey</t>
  </si>
  <si>
    <t>John Venters</t>
  </si>
  <si>
    <t>Martin Vickerton</t>
  </si>
  <si>
    <t>Viv Anderson</t>
  </si>
  <si>
    <t>Geoff Vowden</t>
  </si>
  <si>
    <t>Harold Wadsworth</t>
  </si>
  <si>
    <t>John Wagstaff</t>
  </si>
  <si>
    <t>TT Walker</t>
  </si>
  <si>
    <t>Thomas Wall</t>
  </si>
  <si>
    <t>Peter Ward</t>
  </si>
  <si>
    <t>Vance Warner</t>
  </si>
  <si>
    <t>Fred Warren</t>
  </si>
  <si>
    <t>Darren Wassall</t>
  </si>
  <si>
    <t>Peter Watson</t>
  </si>
  <si>
    <t>Barry Wealthall</t>
  </si>
  <si>
    <t>Spencer Weir-Daley</t>
  </si>
  <si>
    <t>Enoch West</t>
  </si>
  <si>
    <t>Harry Brigham</t>
  </si>
  <si>
    <t>Craig Westcarr</t>
  </si>
  <si>
    <t>Bill Whare</t>
  </si>
  <si>
    <t>Roland Wheatley</t>
  </si>
  <si>
    <t>Herbert Whitchurch</t>
  </si>
  <si>
    <t>John White</t>
  </si>
  <si>
    <t>Jeff Whitefoot</t>
  </si>
  <si>
    <t>Sam Widdowson</t>
  </si>
  <si>
    <t>Frank Wignall</t>
  </si>
  <si>
    <t>George Wilkins</t>
  </si>
  <si>
    <t>Brian Williamson</t>
  </si>
  <si>
    <t>Danny Wilson</t>
  </si>
  <si>
    <t>David Wilson</t>
  </si>
  <si>
    <t>Joseph Wilson</t>
  </si>
  <si>
    <t>Tommy Wilson</t>
  </si>
  <si>
    <t>John Winfield</t>
  </si>
  <si>
    <t>Ian Woan</t>
  </si>
  <si>
    <t>George Wolfe</t>
  </si>
  <si>
    <t>Alex Wood</t>
  </si>
  <si>
    <t>Chris Woods</t>
  </si>
  <si>
    <t>Scott Wootton</t>
  </si>
  <si>
    <t>Willie Wragg</t>
  </si>
  <si>
    <t>Levi Yates</t>
  </si>
  <si>
    <t>William Young</t>
  </si>
  <si>
    <t>Billy Younger</t>
  </si>
  <si>
    <t>Dorus de Vries</t>
  </si>
  <si>
    <t>George Burditt</t>
  </si>
  <si>
    <t>Danny Fox</t>
  </si>
  <si>
    <t>Perquis Damien</t>
  </si>
  <si>
    <t>Damien Perquis</t>
  </si>
  <si>
    <t>Tim Erlandsson</t>
  </si>
  <si>
    <t>Hildeberto Pereira</t>
  </si>
  <si>
    <t>Henderson Stephen</t>
  </si>
  <si>
    <t>Stephen Henderson</t>
  </si>
  <si>
    <t>David Vaughan</t>
  </si>
  <si>
    <t>Barry Butlin</t>
  </si>
  <si>
    <t>Dimitar Evtimov</t>
  </si>
  <si>
    <t>Harold Comery</t>
  </si>
  <si>
    <t>Eric Lichaj</t>
  </si>
  <si>
    <t>Jack Hobbs</t>
  </si>
  <si>
    <t>Jamie Ward</t>
  </si>
  <si>
    <t>Jorge Grant</t>
  </si>
  <si>
    <t>Bill Brindley</t>
  </si>
  <si>
    <t>Michael Mancienne</t>
  </si>
  <si>
    <t>Robert Tesche</t>
  </si>
  <si>
    <t>Sam Hutchinson</t>
  </si>
  <si>
    <t>Adrian Capes</t>
  </si>
  <si>
    <t>Simon Cox</t>
  </si>
  <si>
    <t>Gordon Brown</t>
  </si>
  <si>
    <t>Tyler Walker</t>
  </si>
  <si>
    <t>Matt Mills</t>
  </si>
  <si>
    <t>Chris Burke</t>
  </si>
  <si>
    <t>John Saxton</t>
  </si>
  <si>
    <t>Andy Melville</t>
  </si>
  <si>
    <t>Richard Tait</t>
  </si>
  <si>
    <t>Hamza Bencherif</t>
  </si>
  <si>
    <t>Alfred Bennett</t>
  </si>
  <si>
    <t>Ryan Bertrand</t>
  </si>
  <si>
    <t>Arthur Betts</t>
  </si>
  <si>
    <t>James Biggins</t>
  </si>
  <si>
    <t>William Birch</t>
  </si>
  <si>
    <t>J Bishop</t>
  </si>
  <si>
    <t>Kingsley Black</t>
  </si>
  <si>
    <t>Ronnie Blackman</t>
  </si>
  <si>
    <t>Arthur Capes</t>
  </si>
  <si>
    <t>Dexter Blackstock</t>
  </si>
  <si>
    <t>Edward Blagg</t>
  </si>
  <si>
    <t>Robbie Blake</t>
  </si>
  <si>
    <t>Steve Blatherwick</t>
  </si>
  <si>
    <t>George Boateng</t>
  </si>
  <si>
    <t>Matt Bodkin</t>
  </si>
  <si>
    <t>John Brodie</t>
  </si>
  <si>
    <t>Emos Bromage</t>
  </si>
  <si>
    <t>Thierry Bonalair</t>
  </si>
  <si>
    <t>Leonard Boot</t>
  </si>
  <si>
    <t>Colin Booth</t>
  </si>
  <si>
    <t>Eugen Bopp</t>
  </si>
  <si>
    <t>Oswald Bowden</t>
  </si>
  <si>
    <t>Bert Bowery</t>
  </si>
  <si>
    <t>Stephen Burke</t>
  </si>
  <si>
    <t>Stan Bowles</t>
  </si>
  <si>
    <t>Ian Bowyer</t>
  </si>
  <si>
    <t>George Boyd</t>
  </si>
  <si>
    <t>William Boyman</t>
  </si>
  <si>
    <t>Tom Bradshaw</t>
  </si>
  <si>
    <t>Albert Davis</t>
  </si>
  <si>
    <t>Jim Brennan</t>
  </si>
  <si>
    <t>A Brentnall</t>
  </si>
  <si>
    <t>Brian Laws</t>
  </si>
  <si>
    <t>Raymond Bridgett</t>
  </si>
  <si>
    <t>Matthew Broughton</t>
  </si>
  <si>
    <t>Sailor Brown</t>
  </si>
  <si>
    <t>Oliver Burke</t>
  </si>
  <si>
    <t>Gary Gardner</t>
  </si>
  <si>
    <t>Duncan Walker</t>
  </si>
  <si>
    <t>George Walker</t>
  </si>
  <si>
    <t>Alan Buckley</t>
  </si>
  <si>
    <t>Gary Bull</t>
  </si>
  <si>
    <t>John Burns</t>
  </si>
  <si>
    <t>Frank Burton</t>
  </si>
  <si>
    <t>J Burton</t>
  </si>
  <si>
    <t>N Burton</t>
  </si>
  <si>
    <t>Ian Butterworth</t>
  </si>
  <si>
    <t>Mark Byrne</t>
  </si>
  <si>
    <t>Charles Caborn</t>
  </si>
  <si>
    <t>Colin Calderwood</t>
  </si>
  <si>
    <t>John Calvey</t>
  </si>
  <si>
    <t>David Cameron</t>
  </si>
  <si>
    <t>David Campbell</t>
  </si>
  <si>
    <t>Danny Canning</t>
  </si>
  <si>
    <t>Tommy Capel</t>
  </si>
  <si>
    <t>Carl Fletcher</t>
  </si>
  <si>
    <t>Carlton Palmer</t>
  </si>
  <si>
    <t>Albert Carnelly</t>
  </si>
  <si>
    <t>Franz Carr</t>
  </si>
  <si>
    <t>J Carr</t>
  </si>
  <si>
    <t>W Carr</t>
  </si>
  <si>
    <t>Brian Cash</t>
  </si>
  <si>
    <t>Graham Collier</t>
  </si>
  <si>
    <t>Luke Chambers</t>
  </si>
  <si>
    <t>Frederick Chapman</t>
  </si>
  <si>
    <t>Gary Charles</t>
  </si>
  <si>
    <t>Charlie Flood</t>
  </si>
  <si>
    <t>Arthur Charlton</t>
  </si>
  <si>
    <t>Andrew Gara</t>
  </si>
  <si>
    <t>Michael Chopra</t>
  </si>
  <si>
    <t>Christian Edwards</t>
  </si>
  <si>
    <t>Trevor Christie</t>
  </si>
  <si>
    <t>Robert Clark</t>
  </si>
  <si>
    <t>James Clarke</t>
  </si>
  <si>
    <t>Sammy Clingan</t>
  </si>
  <si>
    <t>Clint Hill</t>
  </si>
  <si>
    <t>Malcolm Cluroe</t>
  </si>
  <si>
    <t>Billy Cobb</t>
  </si>
  <si>
    <t>Andy Cole</t>
  </si>
  <si>
    <t>Gordon Coles</t>
  </si>
  <si>
    <t>Colin Barrett</t>
  </si>
  <si>
    <t>Collin Collindridge</t>
  </si>
  <si>
    <t>James Collins</t>
  </si>
  <si>
    <t>Kris Commons</t>
  </si>
  <si>
    <t>James Condrey</t>
  </si>
  <si>
    <t>James Coppinger</t>
  </si>
  <si>
    <t>Peter Cormack</t>
  </si>
  <si>
    <t>John Cottam</t>
  </si>
  <si>
    <t>Lee Cowling</t>
  </si>
  <si>
    <t>Walter Cox</t>
  </si>
  <si>
    <t>Fay Coyle</t>
  </si>
  <si>
    <t>Jack Craggs</t>
  </si>
  <si>
    <t>Charles Craig</t>
  </si>
  <si>
    <t>John Crawford</t>
  </si>
  <si>
    <t>Harold Crawshaw</t>
  </si>
  <si>
    <t>Gary Crosby</t>
  </si>
  <si>
    <t>Chris Crowe</t>
  </si>
  <si>
    <t>Danny Cullip</t>
  </si>
  <si>
    <t>Greg Cunningham</t>
  </si>
  <si>
    <t>Robert Davies</t>
  </si>
  <si>
    <t>Terry Curran</t>
  </si>
  <si>
    <t>David Currie</t>
  </si>
  <si>
    <t>John Curtis</t>
  </si>
  <si>
    <t>Eugene Dadi</t>
  </si>
  <si>
    <t>Harry Daft</t>
  </si>
  <si>
    <t>Thomas Danks</t>
  </si>
  <si>
    <t>Jean-Claude Darcheville</t>
  </si>
  <si>
    <t>Karl Darlow</t>
  </si>
  <si>
    <t>Mickael Darnet</t>
  </si>
  <si>
    <t>Doug Fraser</t>
  </si>
  <si>
    <t>Darryl Powell</t>
  </si>
  <si>
    <t>David Freeman</t>
  </si>
  <si>
    <t>David Needham</t>
  </si>
  <si>
    <t>Alan Davidson</t>
  </si>
  <si>
    <t>Andy Dawson</t>
  </si>
  <si>
    <t>Kevin Dawson</t>
  </si>
  <si>
    <t>Danny Green</t>
  </si>
  <si>
    <t>Charlie Gardiner</t>
  </si>
  <si>
    <t>Michael Dawson</t>
  </si>
  <si>
    <t>Ian Deakin</t>
  </si>
  <si>
    <t>Miah Dennehy</t>
  </si>
  <si>
    <t>George Dennis</t>
  </si>
  <si>
    <t>Robert Dennison</t>
  </si>
  <si>
    <t>Johnny Dent</t>
  </si>
  <si>
    <t>Matt Derbyshire</t>
  </si>
  <si>
    <t>John Derrick</t>
  </si>
  <si>
    <t>Shaun Derry</t>
  </si>
  <si>
    <t>Des Lyttle</t>
  </si>
  <si>
    <t>Alf Dexter</t>
  </si>
  <si>
    <t>Tony Diagne</t>
  </si>
  <si>
    <t>Billy Dickinson</t>
  </si>
  <si>
    <t>Colin Hall</t>
  </si>
  <si>
    <t>David Henry</t>
  </si>
  <si>
    <t>Scott Dobie</t>
  </si>
  <si>
    <t>Albert Dodson</t>
  </si>
  <si>
    <t>Chris Doig</t>
  </si>
  <si>
    <t>Alfred Donovan</t>
  </si>
  <si>
    <t>Doug Lishman</t>
  </si>
  <si>
    <t>Colin Doyle</t>
  </si>
  <si>
    <t>Frank Drabble</t>
  </si>
  <si>
    <t>Walter Dudley</t>
  </si>
  <si>
    <t>Garry Dulson</t>
  </si>
  <si>
    <t>Dulson</t>
  </si>
  <si>
    <t>Roy Dwight</t>
  </si>
  <si>
    <t>Jimmy Dyson</t>
  </si>
  <si>
    <t>Fred Beardsley</t>
  </si>
  <si>
    <t>Nicky Eaden</t>
  </si>
  <si>
    <t>Robert Earnshaw</t>
  </si>
  <si>
    <t>Teddy Earp</t>
  </si>
  <si>
    <t>Gareth Edds</t>
  </si>
  <si>
    <t>Daniel Edgar</t>
  </si>
  <si>
    <t>Jack Edwards</t>
  </si>
  <si>
    <t>Einer Aas</t>
  </si>
  <si>
    <t>Tom Elliott</t>
  </si>
  <si>
    <t>Bryn Elliott</t>
  </si>
  <si>
    <t>Frank Forman</t>
  </si>
  <si>
    <t>George Elokobi</t>
  </si>
  <si>
    <t>Paul Evans</t>
  </si>
  <si>
    <t>Chris Fairclough</t>
  </si>
  <si>
    <t>Fleming Falconer</t>
  </si>
  <si>
    <t>Alexander Farmer</t>
  </si>
  <si>
    <t>Kieran Fenton</t>
  </si>
  <si>
    <t>Vince Fernandez</t>
  </si>
  <si>
    <t>Alan Fettis</t>
  </si>
  <si>
    <t>Robbie Findley</t>
  </si>
  <si>
    <t>Robert Firth</t>
  </si>
  <si>
    <t>Firth</t>
  </si>
  <si>
    <t>Alfred Fisher</t>
  </si>
  <si>
    <t>Tommy Fiske</t>
  </si>
  <si>
    <t>Gary Fleming</t>
  </si>
  <si>
    <t>W Fletcher</t>
  </si>
  <si>
    <t>Ernest Fletcher</t>
  </si>
  <si>
    <t>William Fullarton</t>
  </si>
  <si>
    <t>Yoann Folly</t>
  </si>
  <si>
    <t>Joe Ford</t>
  </si>
  <si>
    <t>Fred Forman</t>
  </si>
  <si>
    <t>Tom Forman</t>
  </si>
  <si>
    <t>Pascal Formann</t>
  </si>
  <si>
    <t>John Forrest</t>
  </si>
  <si>
    <t>Colin Foster</t>
  </si>
  <si>
    <t>Frederick Fox</t>
  </si>
  <si>
    <t>Keith Foy</t>
  </si>
  <si>
    <t>Frank Clark</t>
  </si>
  <si>
    <t>Frank Gray</t>
  </si>
  <si>
    <t>Willie Fraser</t>
  </si>
  <si>
    <t>Dougie Freedman</t>
  </si>
  <si>
    <t>Kieron Freeman</t>
  </si>
  <si>
    <t>Jack French</t>
  </si>
  <si>
    <t>David Friio</t>
  </si>
  <si>
    <t>Jack Fryer</t>
  </si>
  <si>
    <t>Horace Gager</t>
  </si>
  <si>
    <t>John Galley</t>
  </si>
  <si>
    <t>Randolph Galloway</t>
  </si>
  <si>
    <t>Patrick Gamble</t>
  </si>
  <si>
    <t>Ross Gardner</t>
  </si>
  <si>
    <t>Joe Garner</t>
  </si>
  <si>
    <t>Garry Parker</t>
  </si>
  <si>
    <t>Gary Holt</t>
  </si>
  <si>
    <t>Ben Gathercole</t>
  </si>
  <si>
    <t>Tommy Gaynor</t>
  </si>
  <si>
    <t>G Geary</t>
  </si>
  <si>
    <t>Tommy Gemmell</t>
  </si>
  <si>
    <t>Charlie George</t>
  </si>
  <si>
    <t>Clive German</t>
  </si>
  <si>
    <t>Paddy Greenwood</t>
  </si>
  <si>
    <t>Harold Griffiths</t>
  </si>
  <si>
    <t>Michael Harby</t>
  </si>
  <si>
    <t>John Getty</t>
  </si>
  <si>
    <t>Robbie Gibbons</t>
  </si>
  <si>
    <t>Robert Gill</t>
  </si>
  <si>
    <t>Simon Gillett</t>
  </si>
  <si>
    <t>Lee Glover</t>
  </si>
  <si>
    <t>Joby Godfrey</t>
  </si>
  <si>
    <t>Chris Goodchild</t>
  </si>
  <si>
    <t>Mark Goodlad</t>
  </si>
  <si>
    <t>Arthur Goodyer</t>
  </si>
  <si>
    <t>Lee Gordon</t>
  </si>
  <si>
    <t>George Goucher</t>
  </si>
  <si>
    <t>Richard Gough</t>
  </si>
  <si>
    <t>James Graham</t>
  </si>
  <si>
    <t>Brian Grant</t>
  </si>
  <si>
    <t>Billy Gray</t>
  </si>
  <si>
    <t>Thomas Hamilton</t>
  </si>
  <si>
    <t>Andy Gray</t>
  </si>
  <si>
    <t>Haydn Green</t>
  </si>
  <si>
    <t>Johnathon Greening</t>
  </si>
  <si>
    <t>Adlene Guedioura</t>
  </si>
  <si>
    <t>Steve Guinan</t>
  </si>
  <si>
    <t>Brynn Gunn</t>
  </si>
  <si>
    <t>Sandy Higgins</t>
  </si>
  <si>
    <t>Peter Higham</t>
  </si>
  <si>
    <t>Brynjar Gunnarsson</t>
  </si>
  <si>
    <t>Chris Gunter</t>
  </si>
  <si>
    <t>Frank Guttridge</t>
  </si>
  <si>
    <t>Harry Hadley</t>
  </si>
  <si>
    <t>Eric Hague</t>
  </si>
  <si>
    <t>Bert Hales</t>
  </si>
  <si>
    <t>Greg Halford</t>
  </si>
  <si>
    <t>Marcus Hall</t>
  </si>
  <si>
    <t>John Hanna</t>
  </si>
  <si>
    <t>Hans Segers</t>
  </si>
  <si>
    <t>Hans van Breukelen</t>
  </si>
  <si>
    <t>Dan Harding</t>
  </si>
  <si>
    <t>Sam Hardy</t>
  </si>
  <si>
    <t>William Hardy</t>
  </si>
  <si>
    <t>Marlon Harewood</t>
  </si>
  <si>
    <t>John Harkes</t>
  </si>
  <si>
    <t>Neil Harris</t>
  </si>
  <si>
    <t>Fred Harris</t>
  </si>
  <si>
    <t>Leonard Harris</t>
  </si>
  <si>
    <t>Sidney Harrold</t>
  </si>
  <si>
    <t>Harry Pike</t>
  </si>
  <si>
    <t>Harry Plackett</t>
  </si>
  <si>
    <t>Horace Hart</t>
  </si>
  <si>
    <t>Asa Hartford</t>
  </si>
  <si>
    <t>Lee Harvey</t>
  </si>
  <si>
    <t>Albert Hasell</t>
  </si>
  <si>
    <t>Sean Haslegrave</t>
  </si>
  <si>
    <t>Joe Heath</t>
  </si>
  <si>
    <t>Joe Heathcock</t>
  </si>
  <si>
    <t>Darius Henderson</t>
  </si>
  <si>
    <t>Terry Hennessey</t>
  </si>
  <si>
    <t>Robert Heslop</t>
  </si>
  <si>
    <t>Arthur Hewitt</t>
  </si>
  <si>
    <t>Thomas Hicks</t>
  </si>
  <si>
    <t>Danny Higginbotham</t>
  </si>
  <si>
    <t>Alex Higgins</t>
  </si>
  <si>
    <t>Alan Hill</t>
  </si>
  <si>
    <t>Dave Hilley</t>
  </si>
  <si>
    <t>Tom Hinchcliffe</t>
  </si>
  <si>
    <t>Frank Hindley</t>
  </si>
  <si>
    <t>Peter Hindley</t>
  </si>
  <si>
    <t>Alan Hinton</t>
  </si>
  <si>
    <t>Jon Olav Hjelde</t>
  </si>
  <si>
    <t>Trevor Hockey</t>
  </si>
  <si>
    <t>Richard Hodder</t>
  </si>
  <si>
    <t>Glynn Hodges</t>
  </si>
  <si>
    <t>Vincent Hodgkinson</t>
  </si>
  <si>
    <t>Alan Holder</t>
  </si>
  <si>
    <t>Dave Hollins</t>
  </si>
  <si>
    <t>Albert Holmes</t>
  </si>
  <si>
    <t>Clarence Hood</t>
  </si>
  <si>
    <t>Liam Hook</t>
  </si>
  <si>
    <t>William Hooper</t>
  </si>
  <si>
    <t>Horace Pike</t>
  </si>
  <si>
    <t>John Horrocks</t>
  </si>
  <si>
    <t>Will Hoskins</t>
  </si>
  <si>
    <t>Russell Hoult</t>
  </si>
  <si>
    <t>Bobby Howe</t>
  </si>
  <si>
    <t>Charles Howie</t>
  </si>
  <si>
    <t>Darren Huckerby</t>
  </si>
  <si>
    <t>Edward Huddlestone</t>
  </si>
  <si>
    <t>Niall Hudson</t>
  </si>
  <si>
    <t>Edwin Hughes</t>
  </si>
  <si>
    <t>Bill Hullett</t>
  </si>
  <si>
    <t>Eric Hulme</t>
  </si>
  <si>
    <t>Joseph Hunt</t>
  </si>
  <si>
    <t>Ashley Hunt</t>
  </si>
  <si>
    <t>Jack Hutchinson</t>
  </si>
  <si>
    <t>Jim Iley</t>
  </si>
  <si>
    <t>Jason Kaminsky</t>
  </si>
  <si>
    <t>Michael Kear</t>
  </si>
  <si>
    <t>Andy Impey</t>
  </si>
  <si>
    <t>Alex Ingram</t>
  </si>
  <si>
    <t>Bob Innes</t>
  </si>
  <si>
    <t>Albert Iremonger</t>
  </si>
  <si>
    <t>Richard Irving</t>
  </si>
  <si>
    <t>Isaiah Osbourne</t>
  </si>
  <si>
    <t>Tom Jackson</t>
  </si>
  <si>
    <t>Kevin James</t>
  </si>
  <si>
    <t>James Iremonger</t>
  </si>
  <si>
    <t>Bob Jardine</t>
  </si>
  <si>
    <t>Jason Lee</t>
  </si>
  <si>
    <t>Jermaine Jenas</t>
  </si>
  <si>
    <t>Sam Jennings</t>
  </si>
  <si>
    <t>Nicola Jerkan</t>
  </si>
  <si>
    <t>Eoin Jess</t>
  </si>
  <si>
    <t>Jim Baxter</t>
  </si>
  <si>
    <t>Jimmy Barrington</t>
  </si>
  <si>
    <t>Joe Baker</t>
  </si>
  <si>
    <t>Johnny Metgod</t>
  </si>
  <si>
    <t>Stern John</t>
  </si>
  <si>
    <t>John Langford</t>
  </si>
  <si>
    <t>John McGovern</t>
  </si>
  <si>
    <t>John O'Hare</t>
  </si>
  <si>
    <t>John Robertson</t>
  </si>
  <si>
    <t>John Sands</t>
  </si>
  <si>
    <t>Joshua Johnson</t>
  </si>
  <si>
    <t>Tom Johnson</t>
  </si>
  <si>
    <t>Tom Johnston</t>
  </si>
  <si>
    <t>Charlie Jones</t>
  </si>
  <si>
    <t>Albert Jones</t>
  </si>
  <si>
    <t>Harry Jones</t>
  </si>
  <si>
    <t>Chris Joyce</t>
  </si>
  <si>
    <t>Len Julians</t>
  </si>
  <si>
    <t>Justin Fashanu</t>
  </si>
  <si>
    <t>Gordon Kaile</t>
  </si>
  <si>
    <t>Walter Keeton</t>
  </si>
  <si>
    <t>Bernie Kelly</t>
  </si>
  <si>
    <t>Stephen Kendal</t>
  </si>
  <si>
    <t>Thomas Kent</t>
  </si>
  <si>
    <t>Neil Kerr</t>
  </si>
  <si>
    <t>Harry Lowe</t>
  </si>
  <si>
    <t>John Lukic</t>
  </si>
  <si>
    <t>Kevin Campbell</t>
  </si>
  <si>
    <t>Ian Kilford</t>
  </si>
  <si>
    <t>Harry Linacre</t>
  </si>
  <si>
    <t>Marlon King</t>
  </si>
  <si>
    <t>Frank Kirrage</t>
  </si>
  <si>
    <t>Frank Knight</t>
  </si>
  <si>
    <t>Paul Konchesky</t>
  </si>
  <si>
    <t>Len Langford</t>
  </si>
  <si>
    <t>Henri Lansbury</t>
  </si>
  <si>
    <t>Henry Marsden</t>
  </si>
  <si>
    <t>Peter McCracken</t>
  </si>
  <si>
    <t>Lars Bohinen</t>
  </si>
  <si>
    <t>Charles McGlinchey</t>
  </si>
  <si>
    <t>Jamaal Lascelles</t>
  </si>
  <si>
    <t>Joseph Laws</t>
  </si>
  <si>
    <t>James Lawton</t>
  </si>
  <si>
    <t>Philip Le Flem</t>
  </si>
  <si>
    <t>George Lee</t>
  </si>
  <si>
    <t>Lee Camp</t>
  </si>
  <si>
    <t>Eric Luntley</t>
  </si>
  <si>
    <t>Lee Chapman</t>
  </si>
  <si>
    <t>Teddy Leighton</t>
  </si>
  <si>
    <t>Harold Lemoine</t>
  </si>
  <si>
    <t>Arthur Lemon</t>
  </si>
  <si>
    <t>Neil Lennon</t>
  </si>
  <si>
    <t>William Lennox</t>
  </si>
  <si>
    <t>Colin Smith</t>
  </si>
  <si>
    <t>Frank Lessons</t>
  </si>
  <si>
    <t>Stuart Gray</t>
  </si>
  <si>
    <t>Roland Leverton</t>
  </si>
  <si>
    <t>Liam O'Kane</t>
  </si>
  <si>
    <t>Arthur Lightning</t>
  </si>
  <si>
    <t>Johnny Linaker</t>
  </si>
  <si>
    <t>Edwin Lindley</t>
  </si>
  <si>
    <t>Ted Linley</t>
  </si>
  <si>
    <t>Clifford Lloyd</t>
  </si>
  <si>
    <t>Harold Lockett</t>
  </si>
  <si>
    <t>Johnnie Lockton</t>
  </si>
  <si>
    <t>Matt Lockwood</t>
  </si>
  <si>
    <t>Leo Loftus</t>
  </si>
  <si>
    <t>Tony Loughlan</t>
  </si>
  <si>
    <t>Matthieu Louis-Jean</t>
  </si>
  <si>
    <t>John Love</t>
  </si>
  <si>
    <t>W Luntley</t>
  </si>
  <si>
    <t>George Lyall</t>
  </si>
  <si>
    <t>Colin Lyman</t>
  </si>
  <si>
    <t>Ralph Lynas</t>
  </si>
  <si>
    <t>Joel Lynch</t>
  </si>
  <si>
    <t>Neil Lyne</t>
  </si>
  <si>
    <t>Barry Lyons</t>
  </si>
  <si>
    <t>John Lythgoe</t>
  </si>
  <si>
    <t>Radoslaw Majewski</t>
  </si>
  <si>
    <t>George Maltby</t>
  </si>
  <si>
    <t>Mark Crossley</t>
  </si>
  <si>
    <t>Harold Race</t>
  </si>
  <si>
    <t>Andy Marriott</t>
  </si>
  <si>
    <t>Thomas Marrison</t>
  </si>
  <si>
    <t>William McCurdy</t>
  </si>
  <si>
    <t>Gordon Marshall</t>
  </si>
  <si>
    <t>Henry Martin</t>
  </si>
  <si>
    <t>Martin O'Neill</t>
  </si>
  <si>
    <t>William Mason</t>
  </si>
  <si>
    <t>Arthur Masters</t>
  </si>
  <si>
    <t>Salvatore Matrecano</t>
  </si>
  <si>
    <t>Jesper Mattsson</t>
  </si>
  <si>
    <t>Joe Mawson</t>
  </si>
  <si>
    <t>Teddy May</t>
  </si>
  <si>
    <t>Barry McArthur</t>
  </si>
  <si>
    <t>James McCaffrey</t>
  </si>
  <si>
    <t>Robert McCall</t>
  </si>
  <si>
    <t>Neil McCallum</t>
  </si>
  <si>
    <t>Jimmy McCann</t>
  </si>
  <si>
    <t>Jamie Mackie</t>
  </si>
  <si>
    <t>George McDiarmid</t>
  </si>
  <si>
    <t>Joe McDonald</t>
  </si>
  <si>
    <t>David McGoldrick</t>
  </si>
  <si>
    <t>Paul McGregor</t>
  </si>
  <si>
    <t>Lewis McGugan</t>
  </si>
  <si>
    <t>Jim McInally</t>
  </si>
  <si>
    <t>Tom McInnes</t>
  </si>
  <si>
    <t>Jim McIntosh</t>
  </si>
  <si>
    <t>Tom McKay</t>
  </si>
  <si>
    <t>Andrew Miller</t>
  </si>
  <si>
    <t>Paul McKenna</t>
  </si>
  <si>
    <t>Hugh McKennan</t>
  </si>
  <si>
    <t>Duncan McKenzie</t>
  </si>
  <si>
    <t>William McKinlay</t>
  </si>
  <si>
    <t>Ray McKinnon</t>
  </si>
  <si>
    <t>Ernest McLachlan</t>
  </si>
  <si>
    <t>Hugh McLaren</t>
  </si>
  <si>
    <t>Stuart McMillan</t>
  </si>
  <si>
    <t>Nigel Jemson</t>
  </si>
  <si>
    <t>Gibson McNaughton</t>
  </si>
  <si>
    <t>Stephen McPhail</t>
  </si>
  <si>
    <t>John McPherson</t>
  </si>
  <si>
    <t>Gary McSheffrey</t>
  </si>
  <si>
    <t>Danny Meadows</t>
  </si>
  <si>
    <t>George Mee</t>
  </si>
  <si>
    <t>Steve Melton</t>
  </si>
  <si>
    <t>Joe Mercer</t>
  </si>
  <si>
    <t>Carlos Merino</t>
  </si>
  <si>
    <t>John Middleton</t>
  </si>
  <si>
    <t>Joseph Mills</t>
  </si>
  <si>
    <t>Dennis Mochan</t>
  </si>
  <si>
    <t>Brendan Moloney</t>
  </si>
  <si>
    <t>Alan Moore</t>
  </si>
  <si>
    <t>Gerry Morgan</t>
  </si>
  <si>
    <t>William Morley</t>
  </si>
  <si>
    <t>Grenville Morris</t>
  </si>
  <si>
    <t>Robert Morrison</t>
  </si>
  <si>
    <t>Bob Morton</t>
  </si>
  <si>
    <t>Guy Moussi</t>
  </si>
  <si>
    <t>John Munro</t>
  </si>
  <si>
    <t>Zannetos Mytides</t>
  </si>
  <si>
    <t>George Needham</t>
  </si>
  <si>
    <t>Neil Webb</t>
  </si>
  <si>
    <t>Edwin Neve</t>
  </si>
  <si>
    <t>Adam Newbold</t>
  </si>
  <si>
    <t>Henry Newton</t>
  </si>
  <si>
    <t>Tom Niblo</t>
  </si>
  <si>
    <t>Robert Norris</t>
  </si>
  <si>
    <t>Thomas North</t>
  </si>
  <si>
    <t>Adam Nowland</t>
  </si>
  <si>
    <t>Jack Oakes</t>
  </si>
  <si>
    <t>Frank O'Donnell</t>
  </si>
  <si>
    <t>Johnny Quigley</t>
  </si>
  <si>
    <t>Ben Olsen</t>
  </si>
  <si>
    <t>Brian O'Neil</t>
  </si>
  <si>
    <t>Harold Orgill</t>
  </si>
  <si>
    <t>Toddy Orlygsson</t>
  </si>
  <si>
    <t>Joseph Orme</t>
  </si>
  <si>
    <t>Brett Ormerod</t>
  </si>
  <si>
    <t>Alan Orr</t>
  </si>
  <si>
    <t>Kjetil Osvold</t>
  </si>
  <si>
    <t>Sid Ottewell</t>
  </si>
  <si>
    <t>Davy Oyen</t>
  </si>
  <si>
    <t>Peter Lay</t>
  </si>
  <si>
    <t>Elliot Ward</t>
  </si>
  <si>
    <t>Elliot</t>
  </si>
  <si>
    <t>Gino Padula</t>
  </si>
  <si>
    <t>Billy Palmer</t>
  </si>
  <si>
    <t>Bobby Parker</t>
  </si>
  <si>
    <t>Fred Parker</t>
  </si>
  <si>
    <t>John Parker</t>
  </si>
  <si>
    <t>Robert Parker</t>
  </si>
  <si>
    <t>Bob Parkinson</t>
  </si>
  <si>
    <t>Marco Pascolo</t>
  </si>
  <si>
    <t>Paul Anderson</t>
  </si>
  <si>
    <t>Paul Hart</t>
  </si>
  <si>
    <t>Thomas Peacock</t>
  </si>
  <si>
    <t>Edward Peers</t>
  </si>
  <si>
    <t>Steve Peplow</t>
  </si>
  <si>
    <t>James Perch</t>
  </si>
  <si>
    <t>Mick Perry</t>
  </si>
  <si>
    <t>Peter Davenport</t>
  </si>
  <si>
    <t>Peter Grummitt</t>
  </si>
  <si>
    <t>Peter Withe</t>
  </si>
  <si>
    <t>Gianluca Petrachi</t>
  </si>
  <si>
    <t>John Piekalnietis</t>
  </si>
  <si>
    <t>Arthur Pike</t>
  </si>
  <si>
    <t>H Pike</t>
  </si>
  <si>
    <t>He Pike</t>
  </si>
  <si>
    <t>Jon-Paul Pittman</t>
  </si>
  <si>
    <t>L Plackett</t>
  </si>
  <si>
    <t>David Platt</t>
  </si>
  <si>
    <t>Laurie Platts</t>
  </si>
  <si>
    <t>David Pleat</t>
  </si>
  <si>
    <t>Calvin Plummer</t>
  </si>
  <si>
    <t>Jurgen Roeber</t>
  </si>
  <si>
    <t>Raimondo Ponte</t>
  </si>
  <si>
    <t>John Poole</t>
  </si>
  <si>
    <t>Hugo Porfirio</t>
  </si>
  <si>
    <t>William Porter</t>
  </si>
  <si>
    <t>Alan Power</t>
  </si>
  <si>
    <t>Cliff Price</t>
  </si>
  <si>
    <t>George Pritty</t>
  </si>
  <si>
    <t>Mark Proctor</t>
  </si>
  <si>
    <t>Adam Proudlock</t>
  </si>
  <si>
    <t>David Prutton</t>
  </si>
  <si>
    <t>Robert Pugh</t>
  </si>
  <si>
    <t>Alf Quantrill</t>
  </si>
  <si>
    <t>Matt Fryatt</t>
  </si>
  <si>
    <t>Nigel Quashie</t>
  </si>
  <si>
    <t>Aaron Ramsey</t>
  </si>
  <si>
    <t>Herbert Ransford</t>
  </si>
  <si>
    <t>Colin Rawson</t>
  </si>
  <si>
    <t>Paul Raynor</t>
  </si>
  <si>
    <t>Shane Redmond</t>
  </si>
  <si>
    <t>Ebor Reed</t>
  </si>
  <si>
    <t>Ronnie Rees</t>
  </si>
  <si>
    <t>Matty Regan</t>
  </si>
  <si>
    <t>Robert Reid</t>
  </si>
  <si>
    <t>Brian Rice</t>
  </si>
  <si>
    <t>Richard Cooper</t>
  </si>
  <si>
    <t>Charles (Sammy) Richards</t>
  </si>
  <si>
    <t>Paul Richardson</t>
  </si>
  <si>
    <t>James Ridley</t>
  </si>
  <si>
    <t>David Riley</t>
  </si>
  <si>
    <t>Archibald Ritchie</t>
  </si>
  <si>
    <t>Robert Hughes</t>
  </si>
  <si>
    <t>Thomas Roberts</t>
  </si>
  <si>
    <t>Mark Smalley</t>
  </si>
  <si>
    <t>David Smellie</t>
  </si>
  <si>
    <t>Walter Robins</t>
  </si>
  <si>
    <t>George Robinson</t>
  </si>
  <si>
    <t>Barry Roche</t>
  </si>
  <si>
    <t>Nialle Rodney</t>
  </si>
  <si>
    <t>Tommy Roe</t>
  </si>
  <si>
    <t>Peter Ronald</t>
  </si>
  <si>
    <t>Robert Rosario</t>
  </si>
  <si>
    <t>Thomas Rose</t>
  </si>
  <si>
    <t>Ross Fielding</t>
  </si>
  <si>
    <t>John Rowland</t>
  </si>
  <si>
    <t>Alf Rowlands</t>
  </si>
  <si>
    <t>Brian Roy</t>
  </si>
  <si>
    <t>Roy Keane</t>
  </si>
  <si>
    <t>David Russell</t>
  </si>
  <si>
    <t>Joe Ryalls</t>
  </si>
  <si>
    <t>Sammy Chapman</t>
  </si>
  <si>
    <t>Dean Saunders</t>
  </si>
  <si>
    <t>Reg Savage</t>
  </si>
  <si>
    <t>Ricardo Scimeca</t>
  </si>
  <si>
    <t>Adam Scott</t>
  </si>
  <si>
    <t>Scot Gemmill</t>
  </si>
  <si>
    <t>David Serella</t>
  </si>
  <si>
    <t>Modou Barrow</t>
  </si>
  <si>
    <t>James Benbow</t>
  </si>
  <si>
    <t>Djamel Abdoun</t>
  </si>
  <si>
    <t>Chuba Akpom</t>
  </si>
  <si>
    <t>Khaled Al Rashidi</t>
  </si>
  <si>
    <t>Britt Assombalonga</t>
  </si>
  <si>
    <t>Jack Blake</t>
  </si>
  <si>
    <t>Thomas Shrewsbury</t>
  </si>
  <si>
    <t>Nathaniel Chalobah</t>
  </si>
  <si>
    <t>Tom Davies</t>
  </si>
  <si>
    <t>Daniel Ayala</t>
  </si>
  <si>
    <t>Peter Small</t>
  </si>
  <si>
    <t>Rafik Djebbour</t>
  </si>
  <si>
    <t>Ross Durrant</t>
  </si>
  <si>
    <t>Kevin Gomis</t>
  </si>
  <si>
    <t>Jack Hunt</t>
  </si>
  <si>
    <t>William Shearman</t>
  </si>
  <si>
    <t>Alan Hutton</t>
  </si>
  <si>
    <t>Tom Ince</t>
  </si>
  <si>
    <t>Gonzalo Jara</t>
  </si>
  <si>
    <t>Todd Kane</t>
  </si>
  <si>
    <t>Stephen McLaughlin</t>
  </si>
  <si>
    <t>Ben Osborn</t>
  </si>
  <si>
    <t>Jamie Paterson</t>
  </si>
  <si>
    <t>Lee Peltier</t>
  </si>
  <si>
    <t>Daniel Pinillos</t>
  </si>
  <si>
    <t>John Powell</t>
  </si>
  <si>
    <t>Roger Riera</t>
  </si>
  <si>
    <t>Lars Veldwijk</t>
  </si>
  <si>
    <t>Kelvin Wilson</t>
  </si>
  <si>
    <t>William Severn</t>
  </si>
  <si>
    <t>Tom Sharpe</t>
  </si>
  <si>
    <t>Harry Sharratt</t>
  </si>
  <si>
    <t>Arthur Shaw</t>
  </si>
  <si>
    <t>John Sheridan</t>
  </si>
  <si>
    <t>Teddy Sheringham</t>
  </si>
  <si>
    <t>Brian Sherratt</t>
  </si>
  <si>
    <t>Neil Shipperley</t>
  </si>
  <si>
    <t>Nicky Shorey</t>
  </si>
  <si>
    <t>Frank Shufflebottom</t>
  </si>
  <si>
    <t>Sid Gibson</t>
  </si>
  <si>
    <t>Andrea Silenzi</t>
  </si>
  <si>
    <t>Ken Simcoe</t>
  </si>
  <si>
    <t>William Simpson</t>
  </si>
  <si>
    <t>Emile Sinclair</t>
  </si>
  <si>
    <t>Lee Smelt</t>
  </si>
  <si>
    <t>Albert Smith</t>
  </si>
  <si>
    <t>C Smith</t>
  </si>
  <si>
    <t>Ernie Smith</t>
  </si>
  <si>
    <t>G Smith</t>
  </si>
  <si>
    <t>Harry Smith</t>
  </si>
  <si>
    <t>Horace Smith</t>
  </si>
  <si>
    <t>J Smith</t>
  </si>
  <si>
    <t>Jk Smith</t>
  </si>
  <si>
    <t>William Smith</t>
  </si>
  <si>
    <t>Danny Sonner</t>
  </si>
  <si>
    <t>Nicky Southall</t>
  </si>
  <si>
    <t>Jack Spaven</t>
  </si>
  <si>
    <t>Fred Spencer</t>
  </si>
  <si>
    <t>Alf Spouncer</t>
  </si>
  <si>
    <t>Dave Stainwright</t>
  </si>
  <si>
    <t>Stan Collymore</t>
  </si>
  <si>
    <t>Fred Stanley</t>
  </si>
  <si>
    <t>Reece Staples</t>
  </si>
  <si>
    <t>Lawrence Stapleton</t>
  </si>
  <si>
    <t>Phil Starbuck</t>
  </si>
  <si>
    <t>Stale Stensaas</t>
  </si>
  <si>
    <t>Steve Chettle</t>
  </si>
  <si>
    <t>Steve Elliott</t>
  </si>
  <si>
    <t>James Beaumont</t>
  </si>
  <si>
    <t>B Maund</t>
  </si>
  <si>
    <t>Gary Bowyer</t>
  </si>
  <si>
    <t>David Brown</t>
  </si>
  <si>
    <t>Buster Brown</t>
  </si>
  <si>
    <t>James Chambers</t>
  </si>
  <si>
    <t>Danny Collins</t>
  </si>
  <si>
    <t>Arron Davies</t>
  </si>
  <si>
    <t>Jack Bell</t>
  </si>
  <si>
    <t>James Bell</t>
  </si>
  <si>
    <t>Matthew Bell</t>
  </si>
  <si>
    <t>Thomas Clark</t>
  </si>
  <si>
    <t>Eric Jones</t>
  </si>
  <si>
    <t>Gary Jones</t>
  </si>
  <si>
    <t>George Jones</t>
  </si>
  <si>
    <t>Thomas Jones</t>
  </si>
  <si>
    <t>Wilson Jones</t>
  </si>
  <si>
    <t>David Jones</t>
  </si>
  <si>
    <t>Noel Kelly</t>
  </si>
  <si>
    <t>Jack Lester</t>
  </si>
  <si>
    <t>J Luntley</t>
  </si>
  <si>
    <t>Damien Lynch</t>
  </si>
  <si>
    <t>Moreno Mannini</t>
  </si>
  <si>
    <t>Harry Marshall</t>
  </si>
  <si>
    <t>Bob McKinlay</t>
  </si>
  <si>
    <t>Sean Dyche</t>
  </si>
  <si>
    <t>Lee Martin</t>
  </si>
  <si>
    <t>Neil Martin</t>
  </si>
  <si>
    <t>David Martin</t>
  </si>
  <si>
    <t>Ian Miller</t>
  </si>
  <si>
    <t>Ben Hamer</t>
  </si>
  <si>
    <t>Ishmael Miller</t>
  </si>
  <si>
    <t>Ian Thomas-Moore</t>
  </si>
  <si>
    <t>Wes Morgan</t>
  </si>
  <si>
    <t>Hugh Morris</t>
  </si>
  <si>
    <t>Ernest Morris</t>
  </si>
  <si>
    <t>Kyle Ebecilio</t>
  </si>
  <si>
    <t>Richard Clark</t>
  </si>
  <si>
    <t>Steve Collis</t>
  </si>
  <si>
    <t>Paul Crichton</t>
  </si>
  <si>
    <t>James Dunne</t>
  </si>
  <si>
    <t>John Filan</t>
  </si>
  <si>
    <t>John Finnigan</t>
  </si>
  <si>
    <t>Benjamin Gavanon</t>
  </si>
  <si>
    <t>Phil Gilchrist</t>
  </si>
  <si>
    <t>Phil Haigh</t>
  </si>
  <si>
    <t>Chris Hope</t>
  </si>
  <si>
    <t>Richard Jeffrey</t>
  </si>
  <si>
    <t>Liam Kearney</t>
  </si>
  <si>
    <t>Dimitrios Konstantopoulos</t>
  </si>
  <si>
    <t>Alan Mahood</t>
  </si>
  <si>
    <t>Malcolm Rigby</t>
  </si>
  <si>
    <t>Dale Roberts</t>
  </si>
  <si>
    <t>Justin Walker</t>
  </si>
  <si>
    <t>Darren Ward</t>
  </si>
  <si>
    <t>Scott Tynan</t>
  </si>
  <si>
    <t>Colin Todd</t>
  </si>
  <si>
    <t>Simon Tracy</t>
  </si>
  <si>
    <t>Jordan Fairclough</t>
  </si>
  <si>
    <t>David Morgan</t>
  </si>
  <si>
    <t>Lee Marshall</t>
  </si>
  <si>
    <t>James Reid</t>
  </si>
  <si>
    <t>Michael Stewart</t>
  </si>
  <si>
    <t>John Thompson</t>
  </si>
  <si>
    <t>Craig Atkinson</t>
  </si>
  <si>
    <t>Barry Richardson</t>
  </si>
  <si>
    <t>William Baxter</t>
  </si>
  <si>
    <t>J Maund</t>
  </si>
  <si>
    <t>Gary Mills</t>
  </si>
  <si>
    <t>George Crisp</t>
  </si>
  <si>
    <t>Egan</t>
  </si>
  <si>
    <t>D Egan</t>
  </si>
  <si>
    <t>H Egan</t>
  </si>
  <si>
    <t>Foreman</t>
  </si>
  <si>
    <t>Joseph Dulson</t>
  </si>
  <si>
    <t>Sandy McNab</t>
  </si>
  <si>
    <t>Stanley Richards</t>
  </si>
  <si>
    <t>Peter Robertson</t>
  </si>
  <si>
    <t>John (Jack) Williams</t>
  </si>
  <si>
    <t>Brett Williams</t>
  </si>
  <si>
    <t>Ernest Wright</t>
  </si>
  <si>
    <t>Tommy Wright</t>
  </si>
  <si>
    <t>Alan Wright</t>
  </si>
  <si>
    <t>Ian Wright</t>
  </si>
  <si>
    <t>Bob Wallace</t>
  </si>
  <si>
    <t>Tom Turner</t>
  </si>
  <si>
    <t>Keith Turner</t>
  </si>
  <si>
    <t>Matthew Turner</t>
  </si>
  <si>
    <t>Iain Turner</t>
  </si>
  <si>
    <t>Dennis Ward</t>
  </si>
  <si>
    <t>Sid Thompson</t>
  </si>
  <si>
    <t>Grenville Roberts</t>
  </si>
  <si>
    <t>Griff Roberts</t>
  </si>
  <si>
    <t>Billy Sharp</t>
  </si>
  <si>
    <t>Paul Wilkinson</t>
  </si>
  <si>
    <t>Glynn Saunders</t>
  </si>
  <si>
    <t>Frank Saunders</t>
  </si>
  <si>
    <t>John Parr</t>
  </si>
  <si>
    <t>Joseph Taylor</t>
  </si>
  <si>
    <t>Peter Taylor</t>
  </si>
  <si>
    <t>William Taylor</t>
  </si>
  <si>
    <t>John Scott</t>
  </si>
  <si>
    <t>Freddie Scott</t>
  </si>
  <si>
    <t>Terry Wilson</t>
  </si>
  <si>
    <t>Thomas White</t>
  </si>
  <si>
    <t>Noel Simpson</t>
  </si>
  <si>
    <t>Andy Todd</t>
  </si>
  <si>
    <t>Charles Lyall</t>
  </si>
  <si>
    <t>Joshua Hollis</t>
  </si>
  <si>
    <t>Josh Rees</t>
  </si>
  <si>
    <t>Dennis Peacock</t>
  </si>
  <si>
    <t>J 2 Smith</t>
  </si>
  <si>
    <t>George Saxton</t>
  </si>
  <si>
    <t>Fred Saxton</t>
  </si>
  <si>
    <t>William Cox</t>
  </si>
  <si>
    <t>Frederick Martin</t>
  </si>
  <si>
    <t>James Martin</t>
  </si>
  <si>
    <t>Calvin Palmer</t>
  </si>
  <si>
    <t>John Marsden</t>
  </si>
  <si>
    <t>Fred Rowan</t>
  </si>
  <si>
    <t>James Stevenson</t>
  </si>
  <si>
    <t>Noah Burton</t>
  </si>
  <si>
    <t>Thomas Gibson</t>
  </si>
  <si>
    <t>Peter Knight</t>
  </si>
  <si>
    <t>WW Walker</t>
  </si>
  <si>
    <t>Ernest Jardine</t>
  </si>
  <si>
    <t>William Farmer</t>
  </si>
  <si>
    <t>Bert Powell</t>
  </si>
  <si>
    <t>Ken Rawson</t>
  </si>
  <si>
    <t>Ben Shearman</t>
  </si>
  <si>
    <t>Kris Boyd</t>
  </si>
  <si>
    <t>Chris O'Grady</t>
  </si>
  <si>
    <t>Nelson Oliveira</t>
  </si>
  <si>
    <t>Jonny Williams</t>
  </si>
  <si>
    <t>Gerry McDonagh</t>
  </si>
  <si>
    <t>Ryan Mendes</t>
  </si>
  <si>
    <t>Billy Mercer</t>
  </si>
  <si>
    <t>Alex Iacovitti</t>
  </si>
  <si>
    <t>Liam Trotter</t>
  </si>
  <si>
    <t>Ryan Whitehurst</t>
  </si>
  <si>
    <t>Matty Cash</t>
  </si>
  <si>
    <t>Thomas Lam</t>
  </si>
  <si>
    <t>Jordan Smith</t>
  </si>
  <si>
    <t>Apostolos Vellios</t>
  </si>
  <si>
    <t>'http://www.11v11.com/matches/nottingham-forest-v-burton-albion-06-august-2016-319663/'</t>
  </si>
  <si>
    <t>'2016-08-06 15:00'</t>
  </si>
  <si>
    <t>'2016-08-30 15:00'</t>
  </si>
  <si>
    <t>Kasami Pajtim</t>
  </si>
  <si>
    <t>'Burton Albion'</t>
  </si>
  <si>
    <t>'Doncaster Rovers'</t>
  </si>
  <si>
    <t>'Keepmoat Stadium'</t>
  </si>
  <si>
    <t>'Andy Haines'</t>
  </si>
  <si>
    <t>'http://www.11v11.com/matches/doncaster-rovers-v-nottingham-forest-09-august-2016-319600/'</t>
  </si>
  <si>
    <t>'2016-08-09 19:45'</t>
  </si>
  <si>
    <t>Traore Armand</t>
  </si>
  <si>
    <t>'http://www.11v11.com/matches/brighton-and-hove-albion-v-nottingham-forest-12-august-2016-319668/'</t>
  </si>
  <si>
    <t>'2016-08-12 19:45'</t>
  </si>
  <si>
    <t>'Lam originally in the starting line-up before suffering a migraine during the pre-match warm-up. Iacovitti was promoted to the starting lineup with Eric Lichaj taking his place on the bench.'</t>
  </si>
  <si>
    <t>https://en.wikipedia.org/wiki/Einar_Jan_Aas</t>
  </si>
  <si>
    <t>https://en.wikipedia.org/wiki/Djamel_Abdoun</t>
  </si>
  <si>
    <t>https://en.wikipedia.org/wiki/Colin_Addison</t>
  </si>
  <si>
    <t>https://en.wikipedia.org/wiki/Dele_Adebola</t>
  </si>
  <si>
    <t>https://en.wikipedia.org/wiki/Junior_Agogo</t>
  </si>
  <si>
    <t>https://en.wikipedia.org/wiki/Chuba_Akpom</t>
  </si>
  <si>
    <t>https://en.wikipedia.org/wiki/Khaled_Al-Rashidi</t>
  </si>
  <si>
    <t>https://en.wikipedia.org/wiki/Dennis_Alexander</t>
  </si>
  <si>
    <t>https://en.wikipedia.org/wiki/Stanley_Allan</t>
  </si>
  <si>
    <t>https://en.wikipedia.org/wiki/Chris_Allen_(footballer,_born_1972)</t>
  </si>
  <si>
    <t>https://en.wikipedia.org/wiki/Bernard_Allou</t>
  </si>
  <si>
    <t>https://en.wikipedia.org/wiki/Dan_Allsopp</t>
  </si>
  <si>
    <t>https://en.wikipedia.org/wiki/Walter_Alsford</t>
  </si>
  <si>
    <t>https://en.wikipedia.org/wiki/John_Anderson_(footballer,_born_1921)</t>
  </si>
  <si>
    <t>https://en.wikipedia.org/wiki/Paul_Anderson_(footballer)</t>
  </si>
  <si>
    <t>https://en.wikipedia.org/wiki/Viv_Anderson</t>
  </si>
  <si>
    <t>https://en.wikipedia.org/wiki/Micka%C3%ABl_Antoine-Curier</t>
  </si>
  <si>
    <t>https://en.wikipedia.org/wiki/Michail_Antonio</t>
  </si>
  <si>
    <t>https://en.wikipedia.org/wiki/Wally_Ardron</t>
  </si>
  <si>
    <t>https://en.wikipedia.org/wiki/Craig_Armstrong_(footballer)</t>
  </si>
  <si>
    <t>https://en.wikipedia.org/wiki/John_Armstrong_(footballer,_born_1936)</t>
  </si>
  <si>
    <t>https://en.wikipedia.org/wiki/Kostakis_Artymatas</t>
  </si>
  <si>
    <t>https://en.wikipedia.org/wiki/Alan_Ashman</t>
  </si>
  <si>
    <t>https://en.wikipedia.org/wiki/Joseph_Ashworth</t>
  </si>
  <si>
    <t>https://en.wikipedia.org/wiki/Britt_Assombalonga</t>
  </si>
  <si>
    <t>Norwich</t>
  </si>
  <si>
    <t>https://en.wikipedia.org/wiki/Daniel_Ayala</t>
  </si>
  <si>
    <t>https://en.wikipedia.org/wiki/Bert_Badger</t>
  </si>
  <si>
    <t>https://en.wikipedia.org/wiki/Eddie_Baily</t>
  </si>
  <si>
    <t>https://en.wikipedia.org/wiki/Steve_Baines</t>
  </si>
  <si>
    <t>https://en.wikipedia.org/wiki/Doug_Baird_(footballer)</t>
  </si>
  <si>
    <t>https://en.wikipedia.org/wiki/Joe_Baker</t>
  </si>
  <si>
    <t>https://en.wikipedia.org/wiki/Patrick_Bamford</t>
  </si>
  <si>
    <t>https://en.wikipedia.org/wiki/Frederick_Banks</t>
  </si>
  <si>
    <t>https://en.wikipedia.org/wiki/Gary_Bannister</t>
  </si>
  <si>
    <t>https://en.wikipedia.org/wiki/Eddie_Barks</t>
  </si>
  <si>
    <t>https://en.wikipedia.org/wiki/Nick_Barmby</t>
  </si>
  <si>
    <t>https://en.wikipedia.org/wiki/John_Barnwell</t>
  </si>
  <si>
    <t>https://en.wikipedia.org/wiki/Colin_Barrett</t>
  </si>
  <si>
    <t>https://en.wikipedia.org/wiki/Jim_Barrett,_Jr.</t>
  </si>
  <si>
    <t>https://en.wikipedia.org/wiki/Jimmy_Barrington</t>
  </si>
  <si>
    <t>https://en.wikipedia.org/wiki/Jim_Barron</t>
  </si>
  <si>
    <t>https://en.wikipedia.org/wiki/Modou_Barrow</t>
  </si>
  <si>
    <t>https://en.wikipedia.org/wiki/Leonard_Barry</t>
  </si>
  <si>
    <t>https://en.wikipedia.org/wiki/Tony_Barton_(footballer)</t>
  </si>
  <si>
    <t>https://en.wikipedia.org/wiki/Chris_Bart-Williams</t>
  </si>
  <si>
    <t>https://en.wikipedia.org/wiki/Felix_Bastians</t>
  </si>
  <si>
    <t>https://en.wikipedia.org/wiki/Morris_Bates</t>
  </si>
  <si>
    <t>https://en.wikipedia.org/wiki/Jim_Baxter</t>
  </si>
  <si>
    <t>https://en.wikipedia.org/wiki/Fred_Beardsley</t>
  </si>
  <si>
    <t>https://en.wikipedia.org/wiki/Dave_Beasant</t>
  </si>
  <si>
    <t>https://en.wikipedia.org/wiki/James_Beaumont</t>
  </si>
  <si>
    <t>https://en.wikipedia.org/wiki/Len_Beaumont</t>
  </si>
  <si>
    <t>https://en.wikipedia.org/wiki/Mikkel_Beck</t>
  </si>
  <si>
    <t>https://en.wikipedia.org/wiki/Harry_Bedford_(footballer)</t>
  </si>
  <si>
    <t>https://en.wikipedia.org/wiki/Francis_Benali</t>
  </si>
  <si>
    <t>https://en.wikipedia.org/wiki/Len_Benbow</t>
  </si>
  <si>
    <t>https://en.wikipedia.org/wiki/Hamza_Bencherif</t>
  </si>
  <si>
    <t>https://en.wikipedia.org/wiki/Alf_Bennett</t>
  </si>
  <si>
    <t>https://en.wikipedia.org/wiki/Julian_Bennett_(footballer)</t>
  </si>
  <si>
    <t>https://en.wikipedia.org/wiki/Ryan_Bertrand</t>
  </si>
  <si>
    <t>https://en.wikipedia.org/wiki/Arthur_Betts_(footballer,_born_1917)</t>
  </si>
  <si>
    <t>https://en.wikipedia.org/wiki/William_Birch_(footballer)</t>
  </si>
  <si>
    <t>https://en.wikipedia.org/wiki/Garry_Birtles</t>
  </si>
  <si>
    <t>https://en.wikipedia.org/wiki/Kingsley_Black</t>
  </si>
  <si>
    <t>https://en.wikipedia.org/wiki/Ronnie_Blackman</t>
  </si>
  <si>
    <t>https://en.wikipedia.org/wiki/Dexter_Blackstock</t>
  </si>
  <si>
    <t>https://en.wikipedia.org/wiki/Jack_Blake</t>
  </si>
  <si>
    <t>https://en.wikipedia.org/wiki/Robbie_Blake</t>
  </si>
  <si>
    <t>https://en.wikipedia.org/wiki/Steve_Blatherwick</t>
  </si>
  <si>
    <t>https://en.wikipedia.org/wiki/Craig_Boardman</t>
  </si>
  <si>
    <t>T-Team</t>
  </si>
  <si>
    <t>https://en.wikipedia.org/wiki/George_Boateng</t>
  </si>
  <si>
    <t>https://en.wikipedia.org/wiki/Matt_Bodkin</t>
  </si>
  <si>
    <t>https://en.wikipedia.org/wiki/Lars_Bohinen</t>
  </si>
  <si>
    <t>https://en.wikipedia.org/wiki/Thierry_Bonalair</t>
  </si>
  <si>
    <t>https://en.wikipedia.org/wiki/Leonard_Boot</t>
  </si>
  <si>
    <t>https://en.wikipedia.org/wiki/Colin_Booth</t>
  </si>
  <si>
    <t>https://en.wikipedia.org/wiki/Eugen_Bopp</t>
  </si>
  <si>
    <t>https://en.wikipedia.org/wiki/Oswald_Bowden</t>
  </si>
  <si>
    <t>https://en.wikipedia.org/wiki/Bert_Bowery</t>
  </si>
  <si>
    <t>https://en.wikipedia.org/wiki/Stan_Bowles</t>
  </si>
  <si>
    <t>https://en.wikipedia.org/wiki/Gary_Bowyer</t>
  </si>
  <si>
    <t>https://en.wikipedia.org/wiki/Ian_Bowyer</t>
  </si>
  <si>
    <t>https://en.wikipedia.org/wiki/George_Boyd_(footballer)</t>
  </si>
  <si>
    <t>https://en.wikipedia.org/wiki/Kris_Boyd</t>
  </si>
  <si>
    <t>https://en.wikipedia.org/wiki/Tom_Bradshaw_(footballer,_born_1879)</t>
  </si>
  <si>
    <t>https://en.wikipedia.org/wiki/Ian_Breckin</t>
  </si>
  <si>
    <t>https://en.wikipedia.org/wiki/Jim_Brennan</t>
  </si>
  <si>
    <t>https://en.wikipedia.org/wiki/Harry_Brigham</t>
  </si>
  <si>
    <t>https://en.wikipedia.org/wiki/John_Brodie_(Scottish_footballer)</t>
  </si>
  <si>
    <t>https://en.wikipedia.org/wiki/Enos_Bromage</t>
  </si>
  <si>
    <t>https://en.wikipedia.org/wiki/Oliver_Brown_(footballer)</t>
  </si>
  <si>
    <t>https://en.wikipedia.org/wiki/David_Brown_(footballer,_born_1989)</t>
  </si>
  <si>
    <t>https://en.wikipedia.org/wiki/Gordon_Brown_(footballer,_born_1929)</t>
  </si>
  <si>
    <t>https://en.wikipedia.org/wiki/Sailor_Brown</t>
  </si>
  <si>
    <t>https://en.wikipedia.org/wiki/Alan_Buckley</t>
  </si>
  <si>
    <t>https://en.wikipedia.org/wiki/Gary_Bull</t>
  </si>
  <si>
    <t>https://en.wikipedia.org/wiki/Chris_Burke_(footballer)</t>
  </si>
  <si>
    <t>https://en.wikipedia.org/wiki/Oliver_Burke_(footballer)</t>
  </si>
  <si>
    <t>https://en.wikipedia.org/wiki/Steve_Burke_(footballer)</t>
  </si>
  <si>
    <t>https://en.wikipedia.org/wiki/John_Burns_(Irish_footballer)</t>
  </si>
  <si>
    <t>https://en.wikipedia.org/wiki/Kenny_Burns</t>
  </si>
  <si>
    <t>https://en.wikipedia.org/wiki/Frank_Burton_(footballer,_born_1865)</t>
  </si>
  <si>
    <t>https://en.wikipedia.org/wiki/Barry_Butlin</t>
  </si>
  <si>
    <t>https://en.wikipedia.org/wiki/Ian_Butterworth</t>
  </si>
  <si>
    <t>https://en.wikipedia.org/wiki/Mark_Byrne</t>
  </si>
  <si>
    <t>https://en.wikipedia.org/wiki/Colin_Calderwood</t>
  </si>
  <si>
    <t>https://en.wikipedia.org/wiki/John_Calvey</t>
  </si>
  <si>
    <t>https://en.wikipedia.org/wiki/Lee_Camp_(footballer)</t>
  </si>
  <si>
    <t>https://en.wikipedia.org/wiki/David_Campbell_(footballer)</t>
  </si>
  <si>
    <t>https://en.wikipedia.org/wiki/Kevin_Campbell_(footballer)</t>
  </si>
  <si>
    <t>https://en.wikipedia.org/wiki/Danny_Canning</t>
  </si>
  <si>
    <t>https://en.wikipedia.org/wiki/Tommy_Capel</t>
  </si>
  <si>
    <t>https://en.wikipedia.org/wiki/Adrian_Capes</t>
  </si>
  <si>
    <t>https://en.wikipedia.org/wiki/Arthur_Capes</t>
  </si>
  <si>
    <t>https://en.wikipedia.org/wiki/Albert_Carnelly</t>
  </si>
  <si>
    <t>https://en.wikipedia.org/wiki/Franz_Carr</t>
  </si>
  <si>
    <t>https://en.wikipedia.org/wiki/Brian_Cash</t>
  </si>
  <si>
    <t>https://en.wikipedia.org/wiki/Nathaniel_Chalobah</t>
  </si>
  <si>
    <t>https://en.wikipedia.org/wiki/Luke_Chambers</t>
  </si>
  <si>
    <t>https://en.wikipedia.org/wiki/Frederick_Chapman_(footballer)</t>
  </si>
  <si>
    <t>https://en.wikipedia.org/wiki/Lee_Chapman</t>
  </si>
  <si>
    <t>https://en.wikipedia.org/wiki/Bob_Chapman</t>
  </si>
  <si>
    <t>https://en.wikipedia.org/wiki/Gary_Charles</t>
  </si>
  <si>
    <t>https://en.wikipedia.org/wiki/Arthur_Charlton</t>
  </si>
  <si>
    <t>https://en.wikipedia.org/wiki/Steve_Chettle</t>
  </si>
  <si>
    <t>https://en.wikipedia.org/wiki/Michael_Chopra</t>
  </si>
  <si>
    <t>https://en.wikipedia.org/wiki/Trevor_Christie</t>
  </si>
  <si>
    <t>https://en.wikipedia.org/wiki/Frank_Clark_(footballer)</t>
  </si>
  <si>
    <t>https://en.wikipedia.org/wiki/Robert_Clark_(footballer,_born_1903)</t>
  </si>
  <si>
    <t>https://en.wikipedia.org/wiki/Sammy_Clingan</t>
  </si>
  <si>
    <t>https://en.wikipedia.org/wiki/Nigel_Clough</t>
  </si>
  <si>
    <t>https://en.wikipedia.org/wiki/Billy_Cobb</t>
  </si>
  <si>
    <t>https://en.wikipedia.org/wiki/Chris_Cohen</t>
  </si>
  <si>
    <t>https://en.wikipedia.org/wiki/Andy_Cole</t>
  </si>
  <si>
    <t>https://en.wikipedia.org/wiki/Tim_Coleman</t>
  </si>
  <si>
    <t>https://en.wikipedia.org/wiki/Graham_Collier_(footballer)</t>
  </si>
  <si>
    <t>https://en.wikipedia.org/wiki/Colin_Collindridge</t>
  </si>
  <si>
    <t>https://en.wikipedia.org/wiki/Danny_Collins</t>
  </si>
  <si>
    <t>https://en.wikipedia.org/wiki/Steve_Collis</t>
  </si>
  <si>
    <t>https://en.wikipedia.org/wiki/Stan_Collymore</t>
  </si>
  <si>
    <t>https://en.wikipedia.org/wiki/Kris_Commons</t>
  </si>
  <si>
    <t>https://en.wikipedia.org/wiki/Colin_Cooper</t>
  </si>
  <si>
    <t>https://en.wikipedia.org/wiki/Richard_Cooper_(footballer,_born_1979)</t>
  </si>
  <si>
    <t>https://en.wikipedia.org/wiki/James_Coppinger</t>
  </si>
  <si>
    <t>https://en.wikipedia.org/wiki/Peter_Cormack</t>
  </si>
  <si>
    <t>https://en.wikipedia.org/wiki/John_Cottam_(footballer)</t>
  </si>
  <si>
    <t>https://en.wikipedia.org/wiki/Lee_Cowling</t>
  </si>
  <si>
    <t>https://en.wikipedia.org/wiki/Simon_Cox_(footballer,_born_1987)</t>
  </si>
  <si>
    <t>https://en.wikipedia.org/wiki/Walter_Cox_(footballer,_born_1863)</t>
  </si>
  <si>
    <t>https://en.wikipedia.org/wiki/Fay_Coyle</t>
  </si>
  <si>
    <t>https://en.wikipedia.org/wiki/Jack_Craggs</t>
  </si>
  <si>
    <t>https://en.wikipedia.org/wiki/John_Crawford_(footballer)</t>
  </si>
  <si>
    <t>https://en.wikipedia.org/wiki/Harold_Crawshaw</t>
  </si>
  <si>
    <t>https://en.wikipedia.org/wiki/Paul_Crichton</t>
  </si>
  <si>
    <t>https://en.wikipedia.org/wiki/George_Crisp</t>
  </si>
  <si>
    <t>https://en.wikipedia.org/wiki/Gary_Crosby_(footballer)</t>
  </si>
  <si>
    <t>https://en.wikipedia.org/wiki/Mark_Crossley</t>
  </si>
  <si>
    <t>https://en.wikipedia.org/wiki/Chris_Crowe</t>
  </si>
  <si>
    <t>https://en.wikipedia.org/wiki/Danny_Cullip</t>
  </si>
  <si>
    <t>https://en.wikipedia.org/wiki/Greg_Cunningham</t>
  </si>
  <si>
    <t>https://en.wikipedia.org/wiki/Terry_Curran</t>
  </si>
  <si>
    <t>https://en.wikipedia.org/wiki/David_Currie_(footballer)</t>
  </si>
  <si>
    <t>https://en.wikipedia.org/wiki/John_Curtis_(footballer,_born_1978)</t>
  </si>
  <si>
    <t>https://en.wikipedia.org/wiki/Eug%C3%A8ne_Dadi</t>
  </si>
  <si>
    <t>https://en.wikipedia.org/wiki/Harry_Daft</t>
  </si>
  <si>
    <t>https://en.wikipedia.org/wiki/Thomas_Danks</t>
  </si>
  <si>
    <t>https://en.wikipedia.org/wiki/Jean-Claude_Darcheville</t>
  </si>
  <si>
    <t>https://en.wikipedia.org/wiki/Karl_Darlow</t>
  </si>
  <si>
    <t>https://en.wikipedia.org/wiki/Peter_Davenport</t>
  </si>
  <si>
    <t>https://en.wikipedia.org/wiki/Alan_Davidson_(Australian_footballer)</t>
  </si>
  <si>
    <t>https://en.wikipedia.org/wiki/Arron_Davies</t>
  </si>
  <si>
    <t>https://en.wikipedia.org/wiki/Tom_Davies_%28footballer%2c_born_1882%29</t>
  </si>
  <si>
    <t>https://en.wikipedia.org/wiki/Andy_Dawson</t>
  </si>
  <si>
    <t>https://en.wikipedia.org/wiki/Kevin_Dawson_(footballer,_born_1981)</t>
  </si>
  <si>
    <t>https://en.wikipedia.org/wiki/Michael_Dawson_(footballer)</t>
  </si>
  <si>
    <t>https://en.wikipedia.org/wiki/Dorus_de_Vries</t>
  </si>
  <si>
    <t>https://en.wikipedia.org/wiki/Alf_Dean</t>
  </si>
  <si>
    <t>https://en.wikipedia.org/wiki/Miah_Dennehy</t>
  </si>
  <si>
    <t>https://en.wikipedia.org/wiki/Johnny_Dent</t>
  </si>
  <si>
    <t>https://en.wikipedia.org/wiki/Matt_Derbyshire</t>
  </si>
  <si>
    <t>https://en.wikipedia.org/wiki/Shaun_Derry</t>
  </si>
  <si>
    <t>https://en.wikipedia.org/wiki/Tony_Diagne</t>
  </si>
  <si>
    <t>https://en.wikipedia.org/wiki/Billy_Dickinson</t>
  </si>
  <si>
    <t>https://en.wikipedia.org/wiki/Rafik_Djebbour</t>
  </si>
  <si>
    <t>https://en.wikipedia.org/wiki/Scott_Dobie</t>
  </si>
  <si>
    <t>https://en.wikipedia.org/wiki/Chris_Doig</t>
  </si>
  <si>
    <t>https://en.wikipedia.org/wiki/Colin_Doyle_(footballer)</t>
  </si>
  <si>
    <t>https://en.wikipedia.org/wiki/Frank_Drabble</t>
  </si>
  <si>
    <t>https://en.wikipedia.org/wiki/Garry_Dulson</t>
  </si>
  <si>
    <t>https://en.wikipedia.org/wiki/James_Dunne</t>
  </si>
  <si>
    <t>https://en.wikipedia.org/wiki/Roy_Dwight</t>
  </si>
  <si>
    <t>https://en.wikipedia.org/wiki/Sean_Dyche</t>
  </si>
  <si>
    <t>https://en.wikipedia.org/wiki/Nicky_Eaden</t>
  </si>
  <si>
    <t>https://en.wikipedia.org/wiki/Robert_Earnshaw</t>
  </si>
  <si>
    <t>https://en.wikipedia.org/wiki/Kyle_Ebecilio</t>
  </si>
  <si>
    <t>https://en.wikipedia.org/wiki/Gareth_Edds</t>
  </si>
  <si>
    <t>https://en.wikipedia.org/wiki/Christian_Edwards</t>
  </si>
  <si>
    <t>https://en.wikipedia.org/wiki/Jack_Edwards_(footballer,_born_1924)</t>
  </si>
  <si>
    <t>https://en.wikipedia.org/wiki/Bryn_Elliott</t>
  </si>
  <si>
    <t>https://en.wikipedia.org/wiki/Steve_Elliott_(footballer,_born_1958)</t>
  </si>
  <si>
    <t>https://en.wikipedia.org/wiki/George_Elokobi</t>
  </si>
  <si>
    <t>https://en.wikipedia.org/wiki/Tim_Erlandsson</t>
  </si>
  <si>
    <t>https://en.wikipedia.org/wiki/Paul_Evans_(footballer,_born_1974)</t>
  </si>
  <si>
    <t>https://en.wikipedia.org/wiki/Dimitar_Evtimov</t>
  </si>
  <si>
    <t>https://en.wikipedia.org/wiki/Ben_Fairclough</t>
  </si>
  <si>
    <t>https://en.wikipedia.org/wiki/Chris_Fairclough</t>
  </si>
  <si>
    <t>https://en.wikipedia.org/wiki/Justin_Fashanu</t>
  </si>
  <si>
    <t>http://www.transfermarkt.com/kieran-fenton/profil/spieler/244224</t>
  </si>
  <si>
    <t>https://en.wikipedia.org/wiki/Vincent_Fernandez_(footballer,_born_1986)</t>
  </si>
  <si>
    <t>https://en.wikipedia.org/wiki/Alan_Fettis</t>
  </si>
  <si>
    <t>https://en.wikipedia.org/wiki/Ross_Fielding</t>
  </si>
  <si>
    <t>https://en.wikipedia.org/wiki/John_Filan</t>
  </si>
  <si>
    <t>https://en.wikipedia.org/wiki/Robbie_Findley</t>
  </si>
  <si>
    <t>https://en.wikipedia.org/wiki/Robert_Firth_(footballer)</t>
  </si>
  <si>
    <t>https://en.wikipedia.org/wiki/William_Fiske_(footballer)</t>
  </si>
  <si>
    <t>https://en.wikipedia.org/wiki/Gary_Fleming</t>
  </si>
  <si>
    <t>https://en.wikipedia.org/wiki/Carl_Fletcher_(Welsh_footballer)</t>
  </si>
  <si>
    <t>https://en.wikipedia.org/wiki/Charlie_Flood</t>
  </si>
  <si>
    <t>https://en.wikipedia.org/wiki/Yoann_Folly</t>
  </si>
  <si>
    <t>https://en.wikipedia.org/wiki/Joe_Ford_(footballer)</t>
  </si>
  <si>
    <t>https://en.wikipedia.org/wiki/Frank_Forman</t>
  </si>
  <si>
    <t>https://en.wikipedia.org/wiki/Fred_Forman</t>
  </si>
  <si>
    <t>https://en.wikipedia.org/wiki/Tom_Forman_(footballer)</t>
  </si>
  <si>
    <t>https://en.wikipedia.org/wiki/Colin_Foster</t>
  </si>
  <si>
    <t>https://en.wikipedia.org/wiki/Danny_Fox</t>
  </si>
  <si>
    <t>https://en.wikipedia.org/wiki/Keith_Foy</t>
  </si>
  <si>
    <t>https://en.wikipedia.org/wiki/Trevor_Francis</t>
  </si>
  <si>
    <t>West Browich Albion</t>
  </si>
  <si>
    <t>https://en.wikipedia.org/wiki/Doug_Fraser_(Scottish_footballer)</t>
  </si>
  <si>
    <t>https://en.wikipedia.org/wiki/Willie_Fraser_(footballer)</t>
  </si>
  <si>
    <t>https://en.wikipedia.org/wiki/Dougie_Freedman</t>
  </si>
  <si>
    <t>https://en.wikipedia.org/wiki/David_Freeman_(footballer,_born_1979)</t>
  </si>
  <si>
    <t>https://en.wikipedia.org/wiki/Kieron_Freeman</t>
  </si>
  <si>
    <t>https://en.wikipedia.org/wiki/David_Friio</t>
  </si>
  <si>
    <t>https://en.wikipedia.org/wiki/Matty_Fryatt</t>
  </si>
  <si>
    <t>https://en.wikipedia.org/wiki/Jack_Fryer_(footballer,_born_1911)</t>
  </si>
  <si>
    <t>https://en.wikipedia.org/wiki/William_Fullarton_(footballer)</t>
  </si>
  <si>
    <t>https://en.wikipedia.org/wiki/John_Galley</t>
  </si>
  <si>
    <t>https://en.wikipedia.org/wiki/Randolph_Galloway</t>
  </si>
  <si>
    <t>https://en.wikipedia.org/wiki/Gary_Gardner</t>
  </si>
  <si>
    <t>https://en.wikipedia.org/wiki/Ross_Gardner</t>
  </si>
  <si>
    <t>https://en.wikipedia.org/wiki/Joe_Garner</t>
  </si>
  <si>
    <t>https://en.wikipedia.org/wiki/Benjamin_Gavanon</t>
  </si>
  <si>
    <t>https://en.wikipedia.org/wiki/Tommy_Gaynor</t>
  </si>
  <si>
    <t>https://en.wikipedia.org/wiki/Tommy_Gemmell</t>
  </si>
  <si>
    <t>https://en.wikipedia.org/wiki/Archie_Gemmill</t>
  </si>
  <si>
    <t>https://en.wikipedia.org/wiki/Scot_Gemmill</t>
  </si>
  <si>
    <t>https://en.wikipedia.org/wiki/Charlie_George</t>
  </si>
  <si>
    <t>https://en.wikipedia.org/wiki/Paul_Gerrard</t>
  </si>
  <si>
    <t>https://en.wikipedia.org/wiki/John_Getty</t>
  </si>
  <si>
    <t>https://en.wikipedia.org/wiki/Robbie_Gibbons</t>
  </si>
  <si>
    <t>https://en.wikipedia.org/wiki/Sidney_Gibson</t>
  </si>
  <si>
    <t>https://en.wikipedia.org/wiki/Phil_Gilchrist</t>
  </si>
  <si>
    <t>https://en.wikipedia.org/wiki/Robert_Gill_(footballer)</t>
  </si>
  <si>
    <t>https://en.wikipedia.org/wiki/Simon_Gillett</t>
  </si>
  <si>
    <t>https://en.wikipedia.org/wiki/Lee_Glover</t>
  </si>
  <si>
    <t>https://en.wikipedia.org/wiki/Joby_Godfrey</t>
  </si>
  <si>
    <t>https://en.wikipedia.org/wiki/K%C3%A9vin_Gomis</t>
  </si>
  <si>
    <t>https://en.wikipedia.org/wiki/Mark_Goodlad</t>
  </si>
  <si>
    <t>https://en.wikipedia.org/wiki/Arthur_Goodyer</t>
  </si>
  <si>
    <t>https://en.wikipedia.org/wiki/Richard_Gough</t>
  </si>
  <si>
    <t>https://en.wikipedia.org/wiki/Tommy_Graham_(English_footballer)</t>
  </si>
  <si>
    <t>https://en.wikipedia.org/wiki/Jorge_Grant</t>
  </si>
  <si>
    <t>https://en.wikipedia.org/wiki/Andy_Gray_(footballer,_born_1977)</t>
  </si>
  <si>
    <t>https://en.wikipedia.org/wiki/Billy_Gray_(footballer)</t>
  </si>
  <si>
    <t>https://en.wikipedia.org/wiki/Frank_Gray</t>
  </si>
  <si>
    <t>https://en.wikipedia.org/wiki/Stuart_Gray_(footballer,_born_1960)</t>
  </si>
  <si>
    <t>https://en.wikipedia.org/wiki/Danny_Green_(footballer,_born_1988)</t>
  </si>
  <si>
    <t>https://en.wikipedia.org/wiki/Haydn_Green</t>
  </si>
  <si>
    <t>https://en.wikipedia.org/wiki/Jonathan_Greening</t>
  </si>
  <si>
    <t>https://en.wikipedia.org/wiki/Paddy_Greenwood</t>
  </si>
  <si>
    <t>https://en.wikipedia.org/wiki/Peter_Grummitt</t>
  </si>
  <si>
    <t>https://en.wikipedia.org/wiki/Adl%C3%A8ne_Guedioura</t>
  </si>
  <si>
    <t>https://en.wikipedia.org/wiki/Steve_Guinan</t>
  </si>
  <si>
    <t>https://en.wikipedia.org/wiki/Bryn_Gunn</t>
  </si>
  <si>
    <t>https://en.wikipedia.org/wiki/Brynjar_Gunnarsson</t>
  </si>
  <si>
    <t>https://en.wikipedia.org/wiki/Chris_Gunter</t>
  </si>
  <si>
    <t>https://en.wikipedia.org/wiki/Frank_Guttridge</t>
  </si>
  <si>
    <t>https://en.wikipedia.org/wiki/Alf-Inge_H%C3%A5land</t>
  </si>
  <si>
    <t>https://en.wikipedia.org/wiki/Harry_Hadley</t>
  </si>
  <si>
    <t>https://en.wikipedia.org/wiki/Bert_Hales</t>
  </si>
  <si>
    <t>https://en.wikipedia.org/wiki/Greg_Halford</t>
  </si>
  <si>
    <t>https://en.wikipedia.org/wiki/Colin_Hall</t>
  </si>
  <si>
    <t>https://en.wikipedia.org/wiki/Marcus_Hall</t>
  </si>
  <si>
    <t>https://en.wikipedia.org/wiki/Ben_Hamer</t>
  </si>
  <si>
    <t>https://en.wikipedia.org/wiki/Thomas_Hamilton_(footballer,_born_1872)</t>
  </si>
  <si>
    <t>https://en.wikipedia.org/wiki/Dan_Harding</t>
  </si>
  <si>
    <t>https://en.wikipedia.org/wiki/Sam_Hardy</t>
  </si>
  <si>
    <t>https://en.wikipedia.org/wiki/Marlon_Harewood</t>
  </si>
  <si>
    <t>https://en.wikipedia.org/wiki/John_Harkes</t>
  </si>
  <si>
    <t>https://en.wikipedia.org/wiki/Neil_Harris_(footballer,_born_1977)</t>
  </si>
  <si>
    <t>https://en.wikipedia.org/wiki/Albert_Harrison_(footballer,_born_1904)</t>
  </si>
  <si>
    <t>https://en.wikipedia.org/wiki/Paul_Hart</t>
  </si>
  <si>
    <t>https://en.wikipedia.org/wiki/Asa_Hartford</t>
  </si>
  <si>
    <t>https://en.wikipedia.org/wiki/Lee_Harvey_%28footballer%29</t>
  </si>
  <si>
    <t>https://en.wikipedia.org/wiki/Sean_Haslegrave</t>
  </si>
  <si>
    <t>https://en.wikipedia.org/wiki/Joe_Heath</t>
  </si>
  <si>
    <t>https://en.wikipedia.org/wiki/Darius_Henderson</t>
  </si>
  <si>
    <t>https://en.wikipedia.org/wiki/Terry_Hennessey</t>
  </si>
  <si>
    <t>https://en.wikipedia.org/wiki/James_Henry_(footballer)</t>
  </si>
  <si>
    <t>https://en.wikipedia.org/wiki/Danny_Higginbotham</t>
  </si>
  <si>
    <t>https://en.wikipedia.org/wiki/Alex_Higgins_%28footballer%2c_born_1863%29</t>
  </si>
  <si>
    <t>https://en.wikipedia.org/wiki/Sandy_Higgins</t>
  </si>
  <si>
    <t>https://en.wikipedia.org/wiki/Peter_Higham</t>
  </si>
  <si>
    <t>https://en.wikipedia.org/wiki/Alan_Hill_%28footballer%2c_born_1943%29</t>
  </si>
  <si>
    <t>https://en.wikipedia.org/wiki/Clint_Hill_(footballer)</t>
  </si>
  <si>
    <t>https://en.wikipedia.org/wiki/Dave_Hilley</t>
  </si>
  <si>
    <t>https://en.wikipedia.org/wiki/Tom_Hinchcliffe</t>
  </si>
  <si>
    <t>https://en.wikipedia.org/wiki/Peter_Hindley</t>
  </si>
  <si>
    <t>https://en.wikipedia.org/wiki/Alan_Hinton</t>
  </si>
  <si>
    <t>https://en.wikipedia.org/wiki/Jon_Olav_Hjelde</t>
  </si>
  <si>
    <t>https://en.wikipedia.org/wiki/Jack_Hobbs_(footballer)</t>
  </si>
  <si>
    <t>https://en.wikipedia.org/wiki/Trevor_Hockey</t>
  </si>
  <si>
    <t>https://en.wikipedia.org/wiki/Steve_Hodge</t>
  </si>
  <si>
    <t>https://en.wikipedia.org/wiki/Glyn_Hodges</t>
  </si>
  <si>
    <t>https://en.wikipedia.org/wiki/Richard_Hodgson</t>
  </si>
  <si>
    <t>https://en.wikipedia.org/wiki/Alan_Holder</t>
  </si>
  <si>
    <t>https://en.wikipedia.org/wiki/Dave_Hollins_(footballer)</t>
  </si>
  <si>
    <t>https://en.wikipedia.org/wiki/Gary_Holt_(footballer)</t>
  </si>
  <si>
    <t>https://en.wikipedia.org/wiki/Grant_Holt</t>
  </si>
  <si>
    <t>https://en.wikipedia.org/wiki/Chris_Hope_(footballer)</t>
  </si>
  <si>
    <t>https://en.wikipedia.org/wiki/Will_Hoskins</t>
  </si>
  <si>
    <t>https://en.wikipedia.org/wiki/Russell_Hoult</t>
  </si>
  <si>
    <t>https://en.wikipedia.org/wiki/Bobby_Howe_%28footballer%2c_born_1973%29</t>
  </si>
  <si>
    <t>https://en.wikipedia.org/wiki/Darren_Huckerby</t>
  </si>
  <si>
    <t>https://en.wikipedia.org/wiki/Robert_Hughes_(footballer)</t>
  </si>
  <si>
    <t>https://en.wikipedia.org/wiki/Bill_Hullett</t>
  </si>
  <si>
    <t>https://en.wikipedia.org/wiki/Eric_Hulme</t>
  </si>
  <si>
    <t>https://en.wikipedia.org/wiki/Jack_Hunt_(footballer)</t>
  </si>
  <si>
    <t>https://en.wikipedia.org/wiki/Sam_Hutchinson</t>
  </si>
  <si>
    <t>https://en.wikipedia.org/wiki/Alan_Hutton</t>
  </si>
  <si>
    <t>https://en.wikipedia.org/wiki/Jim_Iley</t>
  </si>
  <si>
    <t>https://en.wikipedia.org/wiki/Stewart_Imlach</t>
  </si>
  <si>
    <t>https://en.wikipedia.org/wiki/Andy_Impey</t>
  </si>
  <si>
    <t>https://en.wikipedia.org/wiki/Tom_Ince</t>
  </si>
  <si>
    <t>https://en.wikipedia.org/wiki/Alex_Ingram</t>
  </si>
  <si>
    <t>https://en.wikipedia.org/wiki/Bob_Innes_(Scottish_footballer)</t>
  </si>
  <si>
    <t>https://en.wikipedia.org/wiki/Albert_Iremonger</t>
  </si>
  <si>
    <t>https://en.wikipedia.org/wiki/James_Iremonger</t>
  </si>
  <si>
    <t>https://en.wikipedia.org/wiki/Richard_Irving_(footballer)</t>
  </si>
  <si>
    <t>https://en.wikipedia.org/wiki/Jack_Burkitt</t>
  </si>
  <si>
    <t>https://en.wikipedia.org/wiki/Kevin_James_(English_footballer)</t>
  </si>
  <si>
    <t>https://en.wikipedia.org/wiki/Gonzalo_Jara</t>
  </si>
  <si>
    <t>https://en.wikipedia.org/wiki/Bob_Jardine</t>
  </si>
  <si>
    <t>https://en.wikipedia.org/wiki/Nigel_Jemson</t>
  </si>
  <si>
    <t>https://en.wikipedia.org/wiki/Jermaine_Jenas</t>
  </si>
  <si>
    <t>https://en.wikipedia.org/wiki/Sam_Jennings</t>
  </si>
  <si>
    <t>https://en.wikipedia.org/wiki/Nikola_Jerkan</t>
  </si>
  <si>
    <t>https://en.wikipedia.org/wiki/Eoin_Jess</t>
  </si>
  <si>
    <t>https://en.wikipedia.org/wiki/Stern_John</t>
  </si>
  <si>
    <t>https://en.wikipedia.org/wiki/Andy_Johnson_(Welsh_footballer)</t>
  </si>
  <si>
    <t>https://en.wikipedia.org/wiki/David_Johnson_(footballer,_born_1976)</t>
  </si>
  <si>
    <t>https://en.wikipedia.org/wiki/Tom_Johnston_(footballer)</t>
  </si>
  <si>
    <t>https://en.wikipedia.org/wiki/Charlie_Jones_(footballer,_born_1899)</t>
  </si>
  <si>
    <t>https://en.wikipedia.org/wiki/Eric_Jones_(footballer,_born_1931)</t>
  </si>
  <si>
    <t>https://en.wikipedia.org/wiki/Gary_Jones_(footballer,_born_1975)</t>
  </si>
  <si>
    <t>https://en.wikipedia.org/wiki/Harry_Jones_(footballer,_born_1891)</t>
  </si>
  <si>
    <t>https://en.wikipedia.org/wiki/Thomas_Jones_%28footballer%2c_born_1884%29</t>
  </si>
  <si>
    <t>https://en.wikipedia.org/wiki/Wilson_Jones_(footballer)</t>
  </si>
  <si>
    <t>https://en.wikipedia.org/wiki/Len_Julians</t>
  </si>
  <si>
    <t>https://en.wikipedia.org/wiki/Todd_Kane</t>
  </si>
  <si>
    <t>Pajtim Kasami</t>
  </si>
  <si>
    <t>https://en.wikipedia.org/wiki/Roy_Keane</t>
  </si>
  <si>
    <t>https://en.wikipedia.org/wiki/Liam_Kearney</t>
  </si>
  <si>
    <t>https://en.wikipedia.org/wiki/Bernie_Kelly_(footballer)</t>
  </si>
  <si>
    <t>https://en.wikipedia.org/wiki/Noel_Kelly_(footballer)</t>
  </si>
  <si>
    <t>https://en.wikipedia.org/wiki/Neil_Kerr</t>
  </si>
  <si>
    <t>https://en.wikipedia.org/wiki/Ian_Kilford</t>
  </si>
  <si>
    <t>https://en.wikipedia.org/wiki/Marlon_King</t>
  </si>
  <si>
    <t>https://en.wikipedia.org/wiki/Paul_Konchesky</t>
  </si>
  <si>
    <t>https://en.wikipedia.org/wiki/Dimitrios_Konstantopoulos</t>
  </si>
  <si>
    <t>https://en.wikipedia.org/wiki/Louis_Laing</t>
  </si>
  <si>
    <t>https://en.wikipedia.org/wiki/Len_Langford</t>
  </si>
  <si>
    <t>https://en.wikipedia.org/wiki/Henri_Lansbury</t>
  </si>
  <si>
    <t>https://en.wikipedia.org/wiki/Jamaal_Lascelles</t>
  </si>
  <si>
    <t>https://en.wikipedia.org/wiki/Brian_Laws</t>
  </si>
  <si>
    <t>https://en.wikipedia.org/wiki/George_Lee_%28footballer%29</t>
  </si>
  <si>
    <t>https://en.wikipedia.org/wiki/Jason_Lee_(footballer)</t>
  </si>
  <si>
    <t>https://en.wikipedia.org/wiki/Teddy_Leighton</t>
  </si>
  <si>
    <t>https://en.wikipedia.org/wiki/Neil_Lennon</t>
  </si>
  <si>
    <t>https://en.wikipedia.org/wiki/Jack_Lester</t>
  </si>
  <si>
    <t>https://en.wikipedia.org/wiki/Eric_Lichaj</t>
  </si>
  <si>
    <t>https://en.wikipedia.org/wiki/Harry_Linacre</t>
  </si>
  <si>
    <t>https://en.wikipedia.org/wiki/Johnny_Linaker</t>
  </si>
  <si>
    <t>https://en.wikipedia.org/wiki/Tinsley_Lindley</t>
  </si>
  <si>
    <t>https://en.wikipedia.org/wiki/Ted_Linley_(footballer)</t>
  </si>
  <si>
    <t>https://en.wikipedia.org/wiki/Doug_Lishman</t>
  </si>
  <si>
    <t>https://en.wikipedia.org/wiki/Larry_Lloyd</t>
  </si>
  <si>
    <t>https://en.wikipedia.org/wiki/Matt_Lockwood</t>
  </si>
  <si>
    <t>https://en.wikipedia.org/wiki/Leo_Loftus</t>
  </si>
  <si>
    <t>https://en.wikipedia.org/wiki/Tony_Loughlan</t>
  </si>
  <si>
    <t>https://en.wikipedia.org/wiki/Matthieu_Louis-Jean</t>
  </si>
  <si>
    <t>https://en.wikipedia.org/wiki/John_Love_(footballer)</t>
  </si>
  <si>
    <t>https://en.wikipedia.org/wiki/Harry_Lowe_(footballer,_born_March_1886)</t>
  </si>
  <si>
    <t>https://en.wikipedia.org/wiki/George_Lyall_(footballer)</t>
  </si>
  <si>
    <t>https://en.wikipedia.org/wiki/Colin_Lyman</t>
  </si>
  <si>
    <t>https://en.wikipedia.org/wiki/Damian_Lynch</t>
  </si>
  <si>
    <t>https://en.wikipedia.org/wiki/Joel_Lynch</t>
  </si>
  <si>
    <t>https://en.wikipedia.org/wiki/Neil_Lyne</t>
  </si>
  <si>
    <t>https://en.wikipedia.org/wiki/Barry_Lyons_(footballer)</t>
  </si>
  <si>
    <t>https://en.wikipedia.org/wiki/Des_Lyttle</t>
  </si>
  <si>
    <t>https://en.wikipedia.org/wiki/Jamie_Mackie</t>
  </si>
  <si>
    <t>https://en.wikipedia.org/wiki/Alan_Mahood</t>
  </si>
  <si>
    <t>https://en.wikipedia.org/wiki/Rados%C5%82aw_Majewski</t>
  </si>
  <si>
    <t>https://en.wikipedia.org/wiki/Michael_Mancienne</t>
  </si>
  <si>
    <t>https://en.wikipedia.org/wiki/Moreno_Mannini</t>
  </si>
  <si>
    <t>https://en.wikipedia.org/wiki/Andy_Marriott</t>
  </si>
  <si>
    <t>https://en.wikipedia.org/wiki/Gordon_Marshall_(footballer,_born_1939)</t>
  </si>
  <si>
    <t>https://en.wikipedia.org/wiki/Harry_Marshall</t>
  </si>
  <si>
    <t>https://en.wikipedia.org/wiki/Henry_Martin_(footballer)</t>
  </si>
  <si>
    <t>https://en.wikipedia.org/wiki/Lee_Martin_(footballer,_born_1987)</t>
  </si>
  <si>
    <t>https://en.wikipedia.org/wiki/Neil_Martin</t>
  </si>
  <si>
    <t>https://en.wikipedia.org/wiki/Arthur_Masters</t>
  </si>
  <si>
    <t>https://en.wikipedia.org/wiki/Salvatore_Matrecano</t>
  </si>
  <si>
    <t>https://en.wikipedia.org/wiki/Jesper_Mattsson_(footballer)</t>
  </si>
  <si>
    <t>https://en.wikipedia.org/wiki/Joe_Mawson</t>
  </si>
  <si>
    <t>https://en.wikipedia.org/wiki/Teddy_May</t>
  </si>
  <si>
    <t>https://en.wikipedia.org/wiki/Barry_McArthur</t>
  </si>
  <si>
    <t>https://en.wikipedia.org/wiki/Jim_McCaffrey</t>
  </si>
  <si>
    <t>https://en.wikipedia.org/wiki/Andy_McCall_%28footballer%2c_born_1911%29</t>
  </si>
  <si>
    <t>https://en.wikipedia.org/wiki/Neil_McCallum_(footballer,_born_1868)</t>
  </si>
  <si>
    <t>https://en.wikipedia.org/wiki/Garath_McCleary</t>
  </si>
  <si>
    <t>https://en.wikipedia.org/wiki/Gerry_McDonagh</t>
  </si>
  <si>
    <t>https://en.wikipedia.org/wiki/Joe_McDonald_(footballer)</t>
  </si>
  <si>
    <t>https://en.wikipedia.org/wiki/David_McGoldrick</t>
  </si>
  <si>
    <t>https://en.wikipedia.org/wiki/John_McGovern_(footballer)</t>
  </si>
  <si>
    <t>https://en.wikipedia.org/wiki/Paul_McGregor_(footballer)</t>
  </si>
  <si>
    <t>https://en.wikipedia.org/wiki/Lewis_McGugan</t>
  </si>
  <si>
    <t>https://en.wikipedia.org/wiki/Jim_McInally</t>
  </si>
  <si>
    <t>https://en.wikipedia.org/wiki/Tom_McInnes_(footballer,_born_1873)</t>
  </si>
  <si>
    <t>https://en.wikipedia.org/wiki/Paul_McKenna_(footballer)</t>
  </si>
  <si>
    <t>https://en.wikipedia.org/wiki/Duncan_McKenzie</t>
  </si>
  <si>
    <t>https://en.wikipedia.org/wiki/Bob_McKinlay</t>
  </si>
  <si>
    <t>https://en.wikipedia.org/wiki/Ray_McKinnon_(footballer)</t>
  </si>
  <si>
    <t>https://en.wikipedia.org/wiki/Stephen_McLaughlin</t>
  </si>
  <si>
    <t>https://en.wikipedia.org/wiki/Stuart_McMillan_(footballer)</t>
  </si>
  <si>
    <t>https://en.wikipedia.org/wiki/Sandy_McNab</t>
  </si>
  <si>
    <t>https://en.wikipedia.org/wiki/Gibson_McNaughton</t>
  </si>
  <si>
    <t>https://en.wikipedia.org/wiki/Stephen_McPhail</t>
  </si>
  <si>
    <t>https://en.wikipedia.org/wiki/John_McPherson_%28footballer%2c_born_1867%29</t>
  </si>
  <si>
    <t>https://en.wikipedia.org/wiki/Gary_McSheffrey</t>
  </si>
  <si>
    <t>http://www.soccerbase.com/players/player.sd?player_id=60650</t>
  </si>
  <si>
    <t>https://en.wikipedia.org/wiki/Steve_Melton</t>
  </si>
  <si>
    <t>https://en.wikipedia.org/wiki/Andy_Melville</t>
  </si>
  <si>
    <t>https://en.wikipedia.org/wiki/Ryan_Mendes</t>
  </si>
  <si>
    <t>https://en.wikipedia.org/wiki/Billy_Mercer_(footballer,_born_1969)</t>
  </si>
  <si>
    <t>https://en.wikipedia.org/wiki/Carlos_Merino</t>
  </si>
  <si>
    <t>https://en.wikipedia.org/wiki/John_Metgod</t>
  </si>
  <si>
    <t>https://en.wikipedia.org/wiki/John_Middleton_(footballer,_born_1956)</t>
  </si>
  <si>
    <t>https://en.wikipedia.org/wiki/Andrew_Miller_%28footballer%29</t>
  </si>
  <si>
    <t>https://en.wikipedia.org/wiki/Ian_Miller_(footballer,_born_1955)</t>
  </si>
  <si>
    <t>https://en.wikipedia.org/wiki/Ishmael_Miller</t>
  </si>
  <si>
    <t>https://en.wikipedia.org/wiki/Gary_Mills_(footballer,_born_1961)</t>
  </si>
  <si>
    <t>https://en.wikipedia.org/wiki/Matt_Mills</t>
  </si>
  <si>
    <t>Falkirk</t>
  </si>
  <si>
    <t>https://en.wikipedia.org/wiki/Dennis_Mochan</t>
  </si>
  <si>
    <t>https://en.wikipedia.org/wiki/Brendan_Moloney</t>
  </si>
  <si>
    <t>https://en.wikipedia.org/wiki/David_Morgan_(footballer)</t>
  </si>
  <si>
    <t>https://en.wikipedia.org/wiki/Wes_Morgan</t>
  </si>
  <si>
    <t>https://en.wikipedia.org/wiki/Grenville_Morris</t>
  </si>
  <si>
    <t>https://en.wikipedia.org/wiki/Bob_Morton_(footballer,_born_1906)</t>
  </si>
  <si>
    <t>https://en.wikipedia.org/wiki/Guy_Moussi</t>
  </si>
  <si>
    <t>https://en.wikipedia.org/wiki/Zannetos_Mytidis</t>
  </si>
  <si>
    <t>https://en.wikipedia.org/wiki/David_Needham</t>
  </si>
  <si>
    <t>https://en.wikipedia.org/wiki/George_Needham_(footballer)</t>
  </si>
  <si>
    <t>https://en.wikipedia.org/wiki/Edwin_Neve</t>
  </si>
  <si>
    <t>https://en.wikipedia.org/wiki/Adam_Newbold</t>
  </si>
  <si>
    <t>https://en.wikipedia.org/wiki/Henry_Newton_(footballer)</t>
  </si>
  <si>
    <t>https://en.wikipedia.org/wiki/Tom_Niblo</t>
  </si>
  <si>
    <t>https://en.wikipedia.org/wiki/Adam_Nowland</t>
  </si>
  <si>
    <t>https://en.wikipedia.org/wiki/Jack_Oakes</t>
  </si>
  <si>
    <t>https://en.wikipedia.org/wiki/Frank_O%27Donnell_(footballer)</t>
  </si>
  <si>
    <t>https://en.wikipedia.org/wiki/John_O%27Hare</t>
  </si>
  <si>
    <t>https://en.wikipedia.org/wiki/Liam_O%27Kane</t>
  </si>
  <si>
    <t>https://en.wikipedia.org/wiki/N%C3%A9lson_Oliveira</t>
  </si>
  <si>
    <t>https://en.wikipedia.org/wiki/Ben_Olsen</t>
  </si>
  <si>
    <t>https://en.wikipedia.org/wiki/Brian_O%27Neil_(footballer,_born_1972)</t>
  </si>
  <si>
    <t>https://en.wikipedia.org/wiki/Martin_O%27Neill</t>
  </si>
  <si>
    <t>https://en.wikipedia.org/wiki/%C3%9Eorvaldur_%C3%96rlygsson</t>
  </si>
  <si>
    <t>https://en.wikipedia.org/wiki/Brett_Ormerod</t>
  </si>
  <si>
    <t>https://en.wikipedia.org/wiki/Ben_Osborn</t>
  </si>
  <si>
    <t>https://en.wikipedia.org/wiki/Isaiah_Osbourne</t>
  </si>
  <si>
    <t>https://en.wikipedia.org/wiki/Kjetil_Osvold</t>
  </si>
  <si>
    <t>https://en.wikipedia.org/wiki/Sid_Ottewell</t>
  </si>
  <si>
    <t>https://en.wikipedia.org/wiki/Davy_Oyen</t>
  </si>
  <si>
    <t>https://en.wikipedia.org/wiki/Gino_Padula</t>
  </si>
  <si>
    <t>https://en.wikipedia.org/wiki/Billy_Palmer</t>
  </si>
  <si>
    <t>https://en.wikipedia.org/wiki/Calvin_Palmer</t>
  </si>
  <si>
    <t>https://en.wikipedia.org/wiki/Carlton_Palmer</t>
  </si>
  <si>
    <t>https://en.wikipedia.org/wiki/Fred_Parker_%28footballer%29</t>
  </si>
  <si>
    <t>https://en.wikipedia.org/wiki/Garry_Parker</t>
  </si>
  <si>
    <t>https://en.wikipedia.org/wiki/Bob_Parkinson</t>
  </si>
  <si>
    <t>https://en.wikipedia.org/wiki/Marco_Pascolo</t>
  </si>
  <si>
    <t>https://en.wikipedia.org/wiki/Jamie_Paterson_(footballer,_born_1991)</t>
  </si>
  <si>
    <t>https://en.wikipedia.org/wiki/Dennis_Peacock</t>
  </si>
  <si>
    <t>https://en.wikipedia.org/wiki/Stuart_Pearce</t>
  </si>
  <si>
    <t>https://en.wikipedia.org/wiki/Rune_Pedersen_%28footballer%29</t>
  </si>
  <si>
    <t>https://en.wikipedia.org/wiki/Steve_Peplow</t>
  </si>
  <si>
    <t>https://en.wikipedia.org/wiki/James_Perch</t>
  </si>
  <si>
    <t>https://en.wikipedia.org/wiki/Mick_Perry</t>
  </si>
  <si>
    <t>https://en.wikipedia.org/wiki/Gianluca_Petrachi</t>
  </si>
  <si>
    <t>https://en.wikipedia.org/wiki/David_Phillips_(footballer)</t>
  </si>
  <si>
    <t>https://en.wikipedia.org/wiki/Daniel_Pinillos</t>
  </si>
  <si>
    <t>https://en.wikipedia.org/wiki/Jon-Paul_Pittman</t>
  </si>
  <si>
    <t>https://en.wikipedia.org/wiki/Harry_Plackett</t>
  </si>
  <si>
    <t>https://en.wikipedia.org/wiki/David_Platt_(footballer)</t>
  </si>
  <si>
    <t>https://en.wikipedia.org/wiki/David_Pleat</t>
  </si>
  <si>
    <t>https://en.wikipedia.org/wiki/Calvin_Plummer</t>
  </si>
  <si>
    <t>https://en.wikipedia.org/wiki/Raimondo_Ponte</t>
  </si>
  <si>
    <t>https://en.wikipedia.org/wiki/John_Poole_%28footballer%2c_born_1892%29</t>
  </si>
  <si>
    <t>https://en.wikipedia.org/wiki/Hugo_Porf%C3%ADrio</t>
  </si>
  <si>
    <t>https://en.wikipedia.org/wiki/Bert_Powell</t>
  </si>
  <si>
    <t>https://en.wikipedia.org/wiki/Darryl_Powell</t>
  </si>
  <si>
    <t>https://en.wikipedia.org/wiki/Alan_Power</t>
  </si>
  <si>
    <t>https://en.wikipedia.org/wiki/Mark_Proctor_%28footballer%29</t>
  </si>
  <si>
    <t>https://en.wikipedia.org/wiki/Adam_Proudlock</t>
  </si>
  <si>
    <t>https://en.wikipedia.org/wiki/David_Prutton</t>
  </si>
  <si>
    <t>https://en.wikipedia.org/wiki/Alf_Quantrill</t>
  </si>
  <si>
    <t>https://en.wikipedia.org/wiki/Nigel_Quashie</t>
  </si>
  <si>
    <t>https://en.wikipedia.org/wiki/Johnny_Quigley</t>
  </si>
  <si>
    <t>https://en.wikipedia.org/wiki/Aaron_Ramsey</t>
  </si>
  <si>
    <t>https://en.wikipedia.org/wiki/Paul_Raynor</t>
  </si>
  <si>
    <t>https://en.wikipedia.org/wiki/Shane_Redmond</t>
  </si>
  <si>
    <t>https://en.wikipedia.org/wiki/Josh_Rees</t>
  </si>
  <si>
    <t>https://en.wikipedia.org/wiki/Ronnie_Rees</t>
  </si>
  <si>
    <t>https://en.wikipedia.org/wiki/Andy_Reid_(Irish_footballer)</t>
  </si>
  <si>
    <t>https://en.wikipedia.org/wiki/James_Reid_(footballer,_born_1990)</t>
  </si>
  <si>
    <t>https://en.wikipedia.org/wiki/Brian_Rice</t>
  </si>
  <si>
    <t>https://en.wikipedia.org/wiki/Barry_Richardson_(English_footballer)</t>
  </si>
  <si>
    <t>https://en.wikipedia.org/wiki/Paul_Richardson_(footballer)</t>
  </si>
  <si>
    <t>https://en.wikipedia.org/wiki/David_Riley</t>
  </si>
  <si>
    <t>https://en.wikipedia.org/wiki/Archibald_Ritchie_%28footballer%2c_born_1872%29</t>
  </si>
  <si>
    <t>https://en.wikipedia.org/wiki/Dale_Roberts_(footballer,_born_1986)</t>
  </si>
  <si>
    <t>https://en.wikipedia.org/wiki/Gregor_Robertson_(footballer)</t>
  </si>
  <si>
    <t>https://en.wikipedia.org/wiki/John_Robertson_(footballer,_born_1953)</t>
  </si>
  <si>
    <t>https://en.wikipedia.org/wiki/Peter_Robertson_%28footballer%29</t>
  </si>
  <si>
    <t>https://en.wikipedia.org/wiki/Walter_Robins</t>
  </si>
  <si>
    <t>https://en.wikipedia.org/wiki/George_Robinson_%28footballer%2c_born_1878%29</t>
  </si>
  <si>
    <t>https://en.wikipedia.org/wiki/Barry_Roche</t>
  </si>
  <si>
    <t>https://en.wikipedia.org/wiki/Nialle_Rodney</t>
  </si>
  <si>
    <t>https://en.wikipedia.org/wiki/Tommy_Roe_%28footballer%29</t>
  </si>
  <si>
    <t>https://en.wikipedia.org/wiki/J%C3%BCrgen_R%C3%B6ber</t>
  </si>
  <si>
    <t>https://en.wikipedia.org/wiki/Alan_Rogers_(footballer,_born_1977)</t>
  </si>
  <si>
    <t>https://en.wikipedia.org/wiki/Peter_Ronald</t>
  </si>
  <si>
    <t>https://en.wikipedia.org/wiki/Robert_Rosario</t>
  </si>
  <si>
    <t>https://en.wikipedia.org/wiki/John_Rowland_(footballer,_born_1941)</t>
  </si>
  <si>
    <t>https://en.wikipedia.org/wiki/Bryan_Roy</t>
  </si>
  <si>
    <t>https://en.wikipedia.org/wiki/David_Russell_%28footballer%29</t>
  </si>
  <si>
    <t>https://en.wikipedia.org/wiki/Joe_Ryalls</t>
  </si>
  <si>
    <t>https://en.wikipedia.org/wiki/John_Sands_(footballer)</t>
  </si>
  <si>
    <t>https://en.wikipedia.org/wiki/Dean_Saunders</t>
  </si>
  <si>
    <t>https://en.wikipedia.org/wiki/Riccardo_Scimeca</t>
  </si>
  <si>
    <t>https://en.wikipedia.org/wiki/Freddie_Scott_%28footballer%29</t>
  </si>
  <si>
    <t>https://en.wikipedia.org/wiki/Hans_Segers</t>
  </si>
  <si>
    <t>https://en.wikipedia.org/wiki/Dave_Serella</t>
  </si>
  <si>
    <t>https://en.wikipedia.org/wiki/Billy_Sharp</t>
  </si>
  <si>
    <t>https://en.wikipedia.org/wiki/Harry_Sharratt</t>
  </si>
  <si>
    <t>https://en.wikipedia.org/wiki/Arthur_Shaw_%28footballer%2c_born_1869%29</t>
  </si>
  <si>
    <t>https://en.wikipedia.org/wiki/Ben_Shearman</t>
  </si>
  <si>
    <t>https://en.wikipedia.org/wiki/John_Sheridan_(footballer)</t>
  </si>
  <si>
    <t>https://en.wikipedia.org/wiki/Teddy_Sheringham</t>
  </si>
  <si>
    <t>https://en.wikipedia.org/wiki/Brian_Sherratt_%28footballer%29</t>
  </si>
  <si>
    <t>https://en.wikipedia.org/wiki/Peter_Shilton</t>
  </si>
  <si>
    <t>https://en.wikipedia.org/wiki/Neil_Shipperley</t>
  </si>
  <si>
    <t>https://en.wikipedia.org/wiki/Nicky_Shorey</t>
  </si>
  <si>
    <t>https://en.wikipedia.org/wiki/Frank_Shufflebottom</t>
  </si>
  <si>
    <t>https://en.wikipedia.org/wiki/Andrea_Silenzi</t>
  </si>
  <si>
    <t>https://en.wikipedia.org/wiki/Emile_Sinclair</t>
  </si>
  <si>
    <t>https://en.wikipedia.org/wiki/Mark_Smalley</t>
  </si>
  <si>
    <t>https://en.wikipedia.org/wiki/Lee_Smelt</t>
  </si>
  <si>
    <t>https://en.wikipedia.org/wiki/Albert_Smith_(footballer,_born_1869)</t>
  </si>
  <si>
    <t>https://en.wikipedia.org/wiki/Colin_Smith_%28footballer%29</t>
  </si>
  <si>
    <t>https://en.wikipedia.org/wiki/Ernie_Smith_%28footballer%29</t>
  </si>
  <si>
    <t>https://en.wikipedia.org/wiki/Harry_Smith_%28footballer%2c_born_1908%29</t>
  </si>
  <si>
    <t>https://en.wikipedia.org/wiki/Paul_Smith_%28footballer%2c_born_25_January_1976%29</t>
  </si>
  <si>
    <t>https://en.wikipedia.org/wiki/Paul_Smith_(footballer,_born_1979)</t>
  </si>
  <si>
    <t>https://en.wikipedia.org/wiki/William_Smith_(footballer,_born_1868)</t>
  </si>
  <si>
    <t>https://en.wikipedia.org/wiki/Danny_Sonner</t>
  </si>
  <si>
    <t>https://en.wikipedia.org/wiki/Nicky_Southall</t>
  </si>
  <si>
    <t>https://en.wikipedia.org/wiki/Alf_Spouncer</t>
  </si>
  <si>
    <t>https://en.wikipedia.org/wiki/Dave_Stainwright</t>
  </si>
  <si>
    <t>https://en.wikipedia.org/wiki/Phil_Starbuck</t>
  </si>
  <si>
    <t>https://en.wikipedia.org/wiki/St%C3%A5le_Stensaas</t>
  </si>
  <si>
    <t>https://en.wikipedia.org/wiki/Alec_Stewart_%28footballer%29</t>
  </si>
  <si>
    <t>https://en.wikipedia.org/wiki/Michael_Stewart_(footballer)</t>
  </si>
  <si>
    <t>https://en.wikipedia.org/wiki/Lewis_Stoker</t>
  </si>
  <si>
    <t>https://en.wikipedia.org/wiki/Steve_Stone_(footballer)</t>
  </si>
  <si>
    <t>https://en.wikipedia.org/wiki/Ian_Storey-Moore</t>
  </si>
  <si>
    <t>https://en.wikipedia.org/wiki/Sidney_Sugden</t>
  </si>
  <si>
    <t>https://en.wikipedia.org/wiki/Nicky_Summerbee</t>
  </si>
  <si>
    <t>https://en.wikipedia.org/wiki/Dave_Sunley</t>
  </si>
  <si>
    <t>https://en.wikipedia.org/wiki/Jack_Surtees</t>
  </si>
  <si>
    <t>https://en.wikipedia.org/wiki/Steve_Sutton_(footballer)</t>
  </si>
  <si>
    <t>https://en.wikipedia.org/wiki/Kenny_Swain</t>
  </si>
  <si>
    <t>https://en.wikipedia.org/wiki/Richard_Tait_%28footballer%29</t>
  </si>
  <si>
    <t>https://en.wikipedia.org/wiki/David_Tarka</t>
  </si>
  <si>
    <t>https://en.wikipedia.org/wiki/Billy_Taylor_%28footballer%29</t>
  </si>
  <si>
    <t>https://en.wikipedia.org/wiki/Gareth_Taylor</t>
  </si>
  <si>
    <t>https://en.wikipedia.org/wiki/Peter_Taylor_(footballer,_born_1928)</t>
  </si>
  <si>
    <t>https://en.wikipedia.org/wiki/John_Terry</t>
  </si>
  <si>
    <t>https://en.wikipedia.org/wiki/Robert_Tesche</t>
  </si>
  <si>
    <t>https://en.wikipedia.org/wiki/Frans_Thijssen</t>
  </si>
  <si>
    <t>https://en.wikipedia.org/wiki/Geoff_Thomas_%28footballer%2c_born_1964%29</t>
  </si>
  <si>
    <t>https://en.wikipedia.org/wiki/Ian_Thomas-Moore</t>
  </si>
  <si>
    <t>https://en.wikipedia.org/wiki/John_Thompson_(footballer,_born_1981)</t>
  </si>
  <si>
    <t>https://en.wikipedia.org/wiki/Charlie_Thomson</t>
  </si>
  <si>
    <t>https://en.wikipedia.org/wiki/Matt_Thornhill</t>
  </si>
  <si>
    <t>https://en.wikipedia.org/wiki/Carl_Tiler</t>
  </si>
  <si>
    <t>Ilkeston</t>
  </si>
  <si>
    <t>https://en.wikipedia.org/wiki/Arthur_Tilford</t>
  </si>
  <si>
    <t>https://en.wikipedia.org/wiki/Allan_Todd</t>
  </si>
  <si>
    <t>https://en.wikipedia.org/wiki/Andy_Todd_%28footballer%2c_born_1979%29</t>
  </si>
  <si>
    <t>https://en.wikipedia.org/wiki/Colin_Todd</t>
  </si>
  <si>
    <t>https://en.wikipedia.org/wiki/Simon_Tracey</t>
  </si>
  <si>
    <t>Armand Traore</t>
  </si>
  <si>
    <t>https://en.wikipedia.org/wiki/Marcus_Tudgay</t>
  </si>
  <si>
    <t>https://en.wikipedia.org/wiki/Iain_Turner</t>
  </si>
  <si>
    <t>https://en.wikipedia.org/wiki/Matthew_Turner_(footballer)</t>
  </si>
  <si>
    <t>https://en.wikipedia.org/wiki/Scott_Tynan</t>
  </si>
  <si>
    <t>https://en.wikipedia.org/wiki/Nathan_Tyson</t>
  </si>
  <si>
    <t>https://en.wikipedia.org/wiki/Matthew_Upson</t>
  </si>
  <si>
    <t>https://en.wikipedia.org/wiki/Hans_van_Breukelen</t>
  </si>
  <si>
    <t>https://en.wikipedia.org/wiki/Pierre_van_Hooijdonk</t>
  </si>
  <si>
    <t>https://en.wikipedia.org/wiki/David_Vaughan_(footballer)</t>
  </si>
  <si>
    <t>https://en.wikipedia.org/wiki/Tony_Vaughan</t>
  </si>
  <si>
    <t>https://en.wikipedia.org/wiki/Lars_Veldwijk</t>
  </si>
  <si>
    <t>https://en.wikipedia.org/wiki/Martin_Vickerton</t>
  </si>
  <si>
    <t>https://en.wikipedia.org/wiki/Geoff_Vowden</t>
  </si>
  <si>
    <t>https://en.wikipedia.org/wiki/Harold_Wadsworth</t>
  </si>
  <si>
    <t>https://en.wikipedia.org/wiki/Des_Walker</t>
  </si>
  <si>
    <t>https://en.wikipedia.org/wiki/Duncan_Walker</t>
  </si>
  <si>
    <t>https://en.wikipedia.org/wiki/Justin_Walker_(footballer)</t>
  </si>
  <si>
    <t>https://en.wikipedia.org/wiki/Tyler_Walker_(footballer)</t>
  </si>
  <si>
    <t>https://en.wikipedia.org/wiki/Bob_Wallace_(footballer,_born_1893)</t>
  </si>
  <si>
    <t>https://en.wikipedia.org/wiki/Ian_Wallace_(footballer)</t>
  </si>
  <si>
    <t>https://en.wikipedia.org/wiki/Fred_Wallbanks</t>
  </si>
  <si>
    <t>https://en.wikipedia.org/wiki/Colin_Walsh</t>
  </si>
  <si>
    <t>https://en.wikipedia.org/wiki/Darren_Ward_(footballer,_born_1974)</t>
  </si>
  <si>
    <t>https://en.wikipedia.org/wiki/Elliott_Ward</t>
  </si>
  <si>
    <t>https://en.wikipedia.org/wiki/Jamie_Ward</t>
  </si>
  <si>
    <t>https://en.wikipedia.org/wiki/Peter_Ward_(footballer,_born_1955)</t>
  </si>
  <si>
    <t>https://en.wikipedia.org/wiki/Vance_Warner</t>
  </si>
  <si>
    <t>https://en.wikipedia.org/wiki/Darren_Wassall</t>
  </si>
  <si>
    <t>https://en.wikipedia.org/wiki/Barry_Wealthall</t>
  </si>
  <si>
    <t>https://en.wikipedia.org/wiki/Neil_Webb</t>
  </si>
  <si>
    <t>https://en.wikipedia.org/wiki/Spencer_Weir-Daley</t>
  </si>
  <si>
    <t>https://en.wikipedia.org/wiki/Peter_Wells_(footballer)</t>
  </si>
  <si>
    <t>https://en.wikipedia.org/wiki/Enoch_West</t>
  </si>
  <si>
    <t>https://en.wikipedia.org/wiki/Craig_Westcarr</t>
  </si>
  <si>
    <t>https://en.wikipedia.org/wiki/Bill_Whare</t>
  </si>
  <si>
    <t>https://en.wikipedia.org/wiki/Jeff_Whitefoot_(footballer)</t>
  </si>
  <si>
    <t>https://en.wikipedia.org/wiki/Sam_Weller_Widdowson</t>
  </si>
  <si>
    <t>https://en.wikipedia.org/wiki/Steve_Wigley</t>
  </si>
  <si>
    <t>https://en.wikipedia.org/wiki/Frank_Wignall</t>
  </si>
  <si>
    <t>https://en.wikipedia.org/wiki/George_Wilkins_%28footballer%29</t>
  </si>
  <si>
    <t>https://en.wikipedia.org/wiki/Paul_Wilkinson_%28footballer%29</t>
  </si>
  <si>
    <t>https://en.wikipedia.org/wiki/Brett_Williams_%28footballer%2c_born_1968%29</t>
  </si>
  <si>
    <t>https://en.wikipedia.org/wiki/Gareth_Williams_(Scottish_footballer)</t>
  </si>
  <si>
    <t>https://en.wikipedia.org/wiki/Jonathan_Williams_(footballer)</t>
  </si>
  <si>
    <t>https://en.wikipedia.org/wiki/Danny_Wilson_(footballer,_born_1960)</t>
  </si>
  <si>
    <t>https://en.wikipedia.org/wiki/Dave_Wilson_%28footballer%2c_born_1944%29</t>
  </si>
  <si>
    <t>https://en.wikipedia.org/wiki/Joe_Wilson_%28footballer%2c_born_1937%29</t>
  </si>
  <si>
    <t>https://en.wikipedia.org/wiki/Kelvin_Wilson</t>
  </si>
  <si>
    <t>https://en.wikipedia.org/wiki/Terry_Wilson_(footballer,_born_1969)</t>
  </si>
  <si>
    <t>https://en.wikipedia.org/wiki/Tommy_Wilson_(footballer,_born_1930)</t>
  </si>
  <si>
    <t>https://en.wikipedia.org/wiki/Peter_Withe</t>
  </si>
  <si>
    <t>https://en.wikipedia.org/wiki/Ian_Woan</t>
  </si>
  <si>
    <t>https://en.wikipedia.org/wiki/Alexander_Wood_%28soccer%29</t>
  </si>
  <si>
    <t>https://en.wikipedia.org/wiki/Tony_Woodcock_(footballer)</t>
  </si>
  <si>
    <t>https://en.wikipedia.org/wiki/Chris_Woods</t>
  </si>
  <si>
    <t>https://en.wikipedia.org/wiki/Scott_Wootton</t>
  </si>
  <si>
    <t>https://en.wikipedia.org/wiki/Willie_Wragg</t>
  </si>
  <si>
    <t>https://en.wikipedia.org/wiki/Alan_Wright</t>
  </si>
  <si>
    <t>https://en.wikipedia.org/wiki/Ian_Wright</t>
  </si>
  <si>
    <t>https://en.wikipedia.org/wiki/Tommy_Wright_%28footballer%2c_born_1963%29</t>
  </si>
  <si>
    <t>https://en.wikipedia.org/wiki/Willie_Young_%28footballer%2c_born_1951%29</t>
  </si>
  <si>
    <t>https://en.wikipedia.org/wiki/Billy_Younger</t>
  </si>
  <si>
    <t>Matthew Mills</t>
  </si>
  <si>
    <t>'2016-08-16 19:45'</t>
  </si>
  <si>
    <t>'Wigan'</t>
  </si>
  <si>
    <t>Britt Assombolonga</t>
  </si>
  <si>
    <t>'http://www.11v11.com/matches/nottingham-forest-v-wigan-athletic-20-august-2016-319728/'</t>
  </si>
  <si>
    <t>'Another crazy game at the City Ground and another 4-3 win. Britt scored and then went off injured, Vellios missed a penalty at 2-2, and then Thomas Lam scores three minutes into injury time'</t>
  </si>
  <si>
    <t>'2016-08-20 15:00'</t>
  </si>
  <si>
    <t>'2016-08-23 19:45'</t>
  </si>
  <si>
    <t>'Gavin Ward'</t>
  </si>
  <si>
    <t>'http://www.11v11.com/matches/millwall-v-nottingham-forest-23-august-2016-320248/'</t>
  </si>
  <si>
    <t>'Leeds'</t>
  </si>
  <si>
    <t>'2016-08-27 15:00'</t>
  </si>
  <si>
    <t>James Thorne</t>
  </si>
  <si>
    <t>'Geoff Eltringham'</t>
  </si>
  <si>
    <t>'http://www.11v11.com/matches/nottingham-forest-v-leeds-united-27-august-2016-319813/'</t>
  </si>
  <si>
    <t>Fee</t>
  </si>
  <si>
    <t>Type</t>
  </si>
  <si>
    <t>Date</t>
  </si>
  <si>
    <t>Loan In</t>
  </si>
  <si>
    <t>Loan Out</t>
  </si>
  <si>
    <t>Fee desc</t>
  </si>
  <si>
    <t>Northwich Victoria</t>
  </si>
  <si>
    <t>Loan out</t>
  </si>
  <si>
    <t>Loan in</t>
  </si>
  <si>
    <t>Halesowen Town</t>
  </si>
  <si>
    <t>Aaron Mitchell</t>
  </si>
  <si>
    <t>Andy Haskins</t>
  </si>
  <si>
    <t>Anotonio</t>
  </si>
  <si>
    <t>Anthony (2014)</t>
  </si>
  <si>
    <t>Franck Moussa</t>
  </si>
  <si>
    <t>Geoff Thomas (1944-60)</t>
  </si>
  <si>
    <t>Geoff Thomas (1997-98)</t>
  </si>
  <si>
    <t>Gregor Robertson (1972)</t>
  </si>
  <si>
    <t>Gregor Robertson (2003)</t>
  </si>
  <si>
    <t>James Cargill (1934-35)</t>
  </si>
  <si>
    <t>James Cargill (1964-66)</t>
  </si>
  <si>
    <t>Michail Antonio</t>
  </si>
  <si>
    <t>Paul Archer</t>
  </si>
  <si>
    <t>Paul Smith (1997)</t>
  </si>
  <si>
    <t>Paul Smith (2006-11)</t>
  </si>
  <si>
    <t>Ronald Farmer</t>
  </si>
  <si>
    <t>Rune Pedersen</t>
  </si>
  <si>
    <t>Tony Carbone</t>
  </si>
  <si>
    <t>Halmstads BK</t>
  </si>
  <si>
    <t>Chavdar Etropole</t>
  </si>
  <si>
    <t>Ilkeston town</t>
  </si>
  <si>
    <t>Nuneaton Town</t>
  </si>
  <si>
    <t>Olhanense</t>
  </si>
  <si>
    <t>Greensborough Dynamo</t>
  </si>
  <si>
    <t>Halifax town</t>
  </si>
  <si>
    <t>D.C. United</t>
  </si>
  <si>
    <t>Guangzhou R&amp;F</t>
  </si>
  <si>
    <t>Lincoln city</t>
  </si>
  <si>
    <t>Tamworth United</t>
  </si>
  <si>
    <t>Dunkirk</t>
  </si>
  <si>
    <t>Djurgården</t>
  </si>
  <si>
    <t>Hartlepool</t>
  </si>
  <si>
    <t>Dunfermline Athletic</t>
  </si>
  <si>
    <t>Wimbledon</t>
  </si>
  <si>
    <t>Reggiana</t>
  </si>
  <si>
    <t>wikipedia</t>
  </si>
  <si>
    <t>Loan_until</t>
  </si>
  <si>
    <t>Fee_type</t>
  </si>
  <si>
    <t>Brighton And Hove Albion</t>
  </si>
  <si>
    <t>Lillestrom</t>
  </si>
  <si>
    <t>Djurgorden</t>
  </si>
  <si>
    <t>Transfer
_num</t>
  </si>
  <si>
    <t>Burton Swifts</t>
  </si>
  <si>
    <t>Loughborough</t>
  </si>
  <si>
    <t>Leicester Fosse</t>
  </si>
  <si>
    <t>Bradford Park Avenue</t>
  </si>
  <si>
    <t>Dumbarton</t>
  </si>
  <si>
    <t>Bo'ness</t>
  </si>
  <si>
    <t>East Stirlingshire</t>
  </si>
  <si>
    <t>Youth</t>
  </si>
  <si>
    <t>Horwich R.M.I.</t>
  </si>
  <si>
    <t>Matlock Town</t>
  </si>
  <si>
    <t>Grimsby</t>
  </si>
  <si>
    <t>Worksop</t>
  </si>
  <si>
    <t>Boston Minutemen</t>
  </si>
  <si>
    <t>Desborough Town</t>
  </si>
  <si>
    <t>Treharris</t>
  </si>
  <si>
    <t>Gresley Rovers</t>
  </si>
  <si>
    <t>Merthyr Tydfil</t>
  </si>
  <si>
    <t>Milwall</t>
  </si>
  <si>
    <t>Mexborough Town</t>
  </si>
  <si>
    <t>Seaton Delaval</t>
  </si>
  <si>
    <t>Craig Boardman</t>
  </si>
  <si>
    <t>Heanor Town</t>
  </si>
  <si>
    <t>Newark Town</t>
  </si>
  <si>
    <t>Warmely</t>
  </si>
  <si>
    <t>Newton Heath</t>
  </si>
  <si>
    <t>Linfield</t>
  </si>
  <si>
    <t>Burton Town</t>
  </si>
  <si>
    <t>Started career</t>
  </si>
  <si>
    <t>Foggia</t>
  </si>
  <si>
    <t>Hertha BSC</t>
  </si>
  <si>
    <t xml:space="preserve">Loan in </t>
  </si>
  <si>
    <t>Oldham</t>
  </si>
  <si>
    <t>Bradford</t>
  </si>
  <si>
    <t>Bohemians</t>
  </si>
  <si>
    <t>Highlands Power</t>
  </si>
  <si>
    <t>Ardwick</t>
  </si>
  <si>
    <t>Wolverhamton Wanderers</t>
  </si>
  <si>
    <t>St Mirren</t>
  </si>
  <si>
    <t>Chester</t>
  </si>
  <si>
    <t>Spennymoor United</t>
  </si>
  <si>
    <t>Kilmarnock</t>
  </si>
  <si>
    <t>Worksop Town</t>
  </si>
  <si>
    <t>Washington Colliery</t>
  </si>
  <si>
    <t>South Nottingham</t>
  </si>
  <si>
    <t>Bromley</t>
  </si>
  <si>
    <t>Long Eaton United</t>
  </si>
  <si>
    <t>Colchester</t>
  </si>
  <si>
    <t>Merthy Tydfil</t>
  </si>
  <si>
    <t>Dunfermline</t>
  </si>
  <si>
    <t>Scarborough</t>
  </si>
  <si>
    <t>Mainz 05</t>
  </si>
  <si>
    <t>Bishop Auckland</t>
  </si>
  <si>
    <t>Minnesota United</t>
  </si>
  <si>
    <t>Darlaston</t>
  </si>
  <si>
    <t>Crook Town</t>
  </si>
  <si>
    <t>Mansfield</t>
  </si>
  <si>
    <t>Burton  Albion</t>
  </si>
  <si>
    <t>Rennes</t>
  </si>
  <si>
    <t>Lorient</t>
  </si>
  <si>
    <t>Winsford United</t>
  </si>
  <si>
    <t>Ollerton Colliery</t>
  </si>
  <si>
    <t>Beighton Recreation</t>
  </si>
  <si>
    <t>Stockport County</t>
  </si>
  <si>
    <t>Wisbech Town</t>
  </si>
  <si>
    <t>Albion rovers</t>
  </si>
  <si>
    <t>Llanelli</t>
  </si>
  <si>
    <t>Heart Of Midlothian</t>
  </si>
  <si>
    <t>Dallas Tornado</t>
  </si>
  <si>
    <t>Sutton United</t>
  </si>
  <si>
    <t>Real Madrid</t>
  </si>
  <si>
    <t>Ashfield FC</t>
  </si>
  <si>
    <t>Rosenberg</t>
  </si>
  <si>
    <t>Busan I'Cons</t>
  </si>
  <si>
    <t>Workington</t>
  </si>
  <si>
    <t>Calgary Boomers</t>
  </si>
  <si>
    <t>Bayer Leverkusen</t>
  </si>
  <si>
    <t>Nice</t>
  </si>
  <si>
    <t>Exelcsior</t>
  </si>
  <si>
    <t>PEC Zwolle</t>
  </si>
  <si>
    <t>Adam Crookes</t>
  </si>
  <si>
    <t>Anel Ahmedhodzic</t>
  </si>
  <si>
    <t>Bojan Jokic</t>
  </si>
  <si>
    <t>Danny Elliot</t>
  </si>
  <si>
    <t>Federico Macheda</t>
  </si>
  <si>
    <t>Jordan Gabriel</t>
  </si>
  <si>
    <t>Ryan Yates</t>
  </si>
  <si>
    <t>Worrall Worrall</t>
  </si>
  <si>
    <t>Brian O''Neil</t>
  </si>
  <si>
    <t>Chris O''Grady</t>
  </si>
  <si>
    <t>Frank O''Donnell</t>
  </si>
  <si>
    <t>John O''Hare</t>
  </si>
  <si>
    <t>Liam O''Kane</t>
  </si>
  <si>
    <t>Martin O''Neill</t>
  </si>
  <si>
    <t>William ''Bill'' Thompson</t>
  </si>
  <si>
    <t>'S Hooper'</t>
  </si>
  <si>
    <t>Vladimir Stojkovic</t>
  </si>
  <si>
    <t>'2016-09-11 13:15'</t>
  </si>
  <si>
    <t>Lica</t>
  </si>
  <si>
    <t>Mustapha Carayol</t>
  </si>
  <si>
    <t>Nicolao Dumitru</t>
  </si>
  <si>
    <t>Review</t>
  </si>
  <si>
    <t>'After a dull first half, we saw 4 goals, 9 yellows and then a red for Pereira in the second half for uneccessary celebrations after Vellios'' debut goal for Forest'</t>
  </si>
  <si>
    <t>Player_notes</t>
  </si>
  <si>
    <t>Player_Notes</t>
  </si>
  <si>
    <t>Debut for Mustapha Carayol</t>
  </si>
  <si>
    <t>First goal for Vellios</t>
  </si>
  <si>
    <t>Debut for Vladimir Stojkovic</t>
  </si>
  <si>
    <t>South Shields</t>
  </si>
  <si>
    <t>Caenarfon Town</t>
  </si>
  <si>
    <t>Derry City</t>
  </si>
  <si>
    <t>Distillery</t>
  </si>
  <si>
    <t>Le Havre</t>
  </si>
  <si>
    <t>Hamburg SV</t>
  </si>
  <si>
    <t>Real Oviedo</t>
  </si>
  <si>
    <t>Charleroi</t>
  </si>
  <si>
    <t>Rapid Vienna</t>
  </si>
  <si>
    <t>RB Leipzig</t>
  </si>
  <si>
    <t>Hastings Town</t>
  </si>
  <si>
    <t>Bourne Town</t>
  </si>
  <si>
    <t>West Stanley</t>
  </si>
  <si>
    <t>Seattle Sounders</t>
  </si>
  <si>
    <t>Vancouver Witecaps</t>
  </si>
  <si>
    <t>Sivasspor</t>
  </si>
  <si>
    <t>APOEL</t>
  </si>
  <si>
    <t>AGF</t>
  </si>
  <si>
    <t xml:space="preserve"> Lyngby Boldklub</t>
  </si>
  <si>
    <t>Port vale</t>
  </si>
  <si>
    <t>Stoke</t>
  </si>
  <si>
    <t>LutonTown</t>
  </si>
  <si>
    <t>Clapton Orient</t>
  </si>
  <si>
    <t>Sutton Town</t>
  </si>
  <si>
    <t>Corinthian</t>
  </si>
  <si>
    <t>Hurlford United</t>
  </si>
  <si>
    <t>Aberdare Athletic</t>
  </si>
  <si>
    <t>Tunbridge Wells Rangers</t>
  </si>
  <si>
    <t>KA</t>
  </si>
  <si>
    <t>Free Transfer</t>
  </si>
  <si>
    <t>Clyde</t>
  </si>
  <si>
    <t>Miami Toros</t>
  </si>
  <si>
    <t>Aubervilliers</t>
  </si>
  <si>
    <t>Tutin</t>
  </si>
  <si>
    <t>Long Eaton Rangers</t>
  </si>
  <si>
    <t>Hucknall</t>
  </si>
  <si>
    <t>AEK Larnaca</t>
  </si>
  <si>
    <t>1892-08-01</t>
  </si>
  <si>
    <t>1891-07-01</t>
  </si>
  <si>
    <t>1892-05-01</t>
  </si>
  <si>
    <t>Rotherham</t>
  </si>
  <si>
    <t>'http://www.11v11.com/matches/rotherham-united-v-nottingham-forest-14-september-2016-319879/'</t>
  </si>
  <si>
    <t>'2016-09-14 17:45'</t>
  </si>
  <si>
    <t>Nicklas Bendtner</t>
  </si>
  <si>
    <t>Lica debut</t>
  </si>
  <si>
    <t>Nicklas Bendtner debut</t>
  </si>
  <si>
    <t>'2016-09-20 17:45'</t>
  </si>
  <si>
    <t>Norwich City (H)</t>
  </si>
  <si>
    <t>Arsenal (H)</t>
  </si>
  <si>
    <t>'2016-09-17 15:00'</t>
  </si>
  <si>
    <t>'http://www.11v11.com/matches/nottingham-forest-v-norwich-city-17-september-2016-319924/'</t>
  </si>
  <si>
    <t>Order</t>
  </si>
  <si>
    <t>'http://www.11v11.com/matches/nottingham-forest-v-arsenal-20-september-2016-320472/'</t>
  </si>
  <si>
    <t>'A disappointing result for our biggest opponent in almost 20 years. We were passed off the park by a team that had too much experience to allow us much of anything.'</t>
  </si>
  <si>
    <t>Sheff Wed (a)</t>
  </si>
  <si>
    <t>'Kevin Friend'</t>
  </si>
  <si>
    <t>'http://www.11v11.com/matches/sheffield-wednesday-v-nottingham-forest-24-september-2016-319951/'</t>
  </si>
  <si>
    <t>'2016-09-24 15:00'</t>
  </si>
  <si>
    <t>Joe Worrall</t>
  </si>
  <si>
    <t>Fulham (H)</t>
  </si>
  <si>
    <t>'http://www.11v11.com/matches/nottingham-forest-v-fulham-27-september-2016-319988/'</t>
  </si>
  <si>
    <t>'2016-09-27 19:45'</t>
  </si>
  <si>
    <t>Bristol (A)</t>
  </si>
  <si>
    <t>'2016-10-01 13:00'</t>
  </si>
  <si>
    <t>'http://www.11v11.com/matches/bristol-city-v-nottingham-forest-01-october-2016-350736/'</t>
  </si>
  <si>
    <t>Walter Lymbery</t>
  </si>
  <si>
    <t>Jonathan Milford</t>
  </si>
  <si>
    <t>T Ford</t>
  </si>
  <si>
    <t>C Daft</t>
  </si>
  <si>
    <t>G Gamble</t>
  </si>
  <si>
    <t>A De Vigno</t>
  </si>
  <si>
    <t>J Bell</t>
  </si>
  <si>
    <t>J Barton</t>
  </si>
  <si>
    <t>T McCraith</t>
  </si>
  <si>
    <t>M Mellors</t>
  </si>
  <si>
    <t>G Dexter</t>
  </si>
  <si>
    <t>E Beauchamp</t>
  </si>
  <si>
    <t>F Newsome</t>
  </si>
  <si>
    <t>B Barks</t>
  </si>
  <si>
    <t>G Somers</t>
  </si>
  <si>
    <t>F Wright</t>
  </si>
  <si>
    <t>Marriot</t>
  </si>
  <si>
    <t>Hussey</t>
  </si>
  <si>
    <t>Wardle</t>
  </si>
  <si>
    <t>G Seaton</t>
  </si>
  <si>
    <t>W Brown</t>
  </si>
  <si>
    <t>JS Shaw</t>
  </si>
  <si>
    <t>W Lambert</t>
  </si>
  <si>
    <t>C Rothers</t>
  </si>
  <si>
    <t>F Baillon</t>
  </si>
  <si>
    <t>W Revis</t>
  </si>
  <si>
    <t>A Barks</t>
  </si>
  <si>
    <t>C Wardle</t>
  </si>
  <si>
    <t>H Ford</t>
  </si>
  <si>
    <t>Howitt</t>
  </si>
  <si>
    <t>W Howitt</t>
  </si>
  <si>
    <t>Nottinghamshire</t>
  </si>
  <si>
    <t>Revis</t>
  </si>
  <si>
    <t>Captain</t>
  </si>
  <si>
    <t>Wright</t>
  </si>
  <si>
    <t>Gamble</t>
  </si>
  <si>
    <t>Brown</t>
  </si>
  <si>
    <t>Widdowson</t>
  </si>
  <si>
    <t>Chicken</t>
  </si>
  <si>
    <t>White</t>
  </si>
  <si>
    <t>Grundy</t>
  </si>
  <si>
    <t>Rothera</t>
  </si>
  <si>
    <t>Smith</t>
  </si>
  <si>
    <t>Ward</t>
  </si>
  <si>
    <t>Hardy</t>
  </si>
  <si>
    <t>Barks</t>
  </si>
  <si>
    <t>Anderson</t>
  </si>
  <si>
    <t>Lymbery</t>
  </si>
  <si>
    <t>Crisp</t>
  </si>
  <si>
    <t>JG Richardson</t>
  </si>
  <si>
    <t>J White</t>
  </si>
  <si>
    <t>WB Crisp</t>
  </si>
  <si>
    <t>G Palethorpe</t>
  </si>
  <si>
    <t>T Howitt</t>
  </si>
  <si>
    <t>R Anderson</t>
  </si>
  <si>
    <t>JB Ward</t>
  </si>
  <si>
    <t>G Verdley</t>
  </si>
  <si>
    <t>JJ Morton</t>
  </si>
  <si>
    <t>C Grundy</t>
  </si>
  <si>
    <t>J Mince</t>
  </si>
  <si>
    <t>E Reynolds</t>
  </si>
  <si>
    <t>J Richardson</t>
  </si>
  <si>
    <t>SW Widdowson</t>
  </si>
  <si>
    <t>W Crisp</t>
  </si>
  <si>
    <t>T Woodhouse</t>
  </si>
  <si>
    <t>Hawksley</t>
  </si>
  <si>
    <t>T Widdowson</t>
  </si>
  <si>
    <t>Browne</t>
  </si>
  <si>
    <t>Woodhouse</t>
  </si>
  <si>
    <t>Richardson</t>
  </si>
  <si>
    <t>Sellars</t>
  </si>
  <si>
    <t>WH Revis</t>
  </si>
  <si>
    <t>JW Howitt</t>
  </si>
  <si>
    <t>J Woodhouse</t>
  </si>
  <si>
    <t>H Bell</t>
  </si>
  <si>
    <t>T Mountenhay</t>
  </si>
  <si>
    <t>S Widdowson</t>
  </si>
  <si>
    <t>RF Hardy</t>
  </si>
  <si>
    <t>H Davis</t>
  </si>
  <si>
    <t>H Davies</t>
  </si>
  <si>
    <t>J Tomlinson</t>
  </si>
  <si>
    <t>TG Howitt</t>
  </si>
  <si>
    <t>DW Widdowson</t>
  </si>
  <si>
    <t>AB Baillon</t>
  </si>
  <si>
    <t>CS Wardle</t>
  </si>
  <si>
    <t>RP Hawksley</t>
  </si>
  <si>
    <t>R Radford</t>
  </si>
  <si>
    <t>Wm Brown</t>
  </si>
  <si>
    <t>WP Brown</t>
  </si>
  <si>
    <t>FA Robinson</t>
  </si>
  <si>
    <t>P Brown</t>
  </si>
  <si>
    <t>Jacoby</t>
  </si>
  <si>
    <t>Tomlinson</t>
  </si>
  <si>
    <t>Davis</t>
  </si>
  <si>
    <t>Longmire</t>
  </si>
  <si>
    <t>H Shuttleworth</t>
  </si>
  <si>
    <t>CJ Jacoby</t>
  </si>
  <si>
    <t>FW Widdowson</t>
  </si>
  <si>
    <t>P Radford</t>
  </si>
  <si>
    <t>W Longmire</t>
  </si>
  <si>
    <t>W Browne</t>
  </si>
  <si>
    <t>S Clifford</t>
  </si>
  <si>
    <t>G Stretton</t>
  </si>
  <si>
    <t>JH Jacoby</t>
  </si>
  <si>
    <t>T Jenkinson</t>
  </si>
  <si>
    <t>G Hayes</t>
  </si>
  <si>
    <t>HR Gamble</t>
  </si>
  <si>
    <t>Forman</t>
  </si>
  <si>
    <t>Ashwell</t>
  </si>
  <si>
    <t>Spencer</t>
  </si>
  <si>
    <t>C Spencer</t>
  </si>
  <si>
    <t>E Roberts</t>
  </si>
  <si>
    <t>JW Rastall</t>
  </si>
  <si>
    <t>W Maltby</t>
  </si>
  <si>
    <t>W Hall</t>
  </si>
  <si>
    <t>William Brown</t>
  </si>
  <si>
    <t>F Davies</t>
  </si>
  <si>
    <t>T Lambert</t>
  </si>
  <si>
    <t>FC Cursham</t>
  </si>
  <si>
    <t>G Tomlinson</t>
  </si>
  <si>
    <t>W Davies</t>
  </si>
  <si>
    <t>W Rastall</t>
  </si>
  <si>
    <t>G Howitt</t>
  </si>
  <si>
    <t>H Revis</t>
  </si>
  <si>
    <t>Rothers</t>
  </si>
  <si>
    <t>Mason</t>
  </si>
  <si>
    <t>AW Cursham</t>
  </si>
  <si>
    <t>CJ Spencer</t>
  </si>
  <si>
    <t>W Mason</t>
  </si>
  <si>
    <t>A Forman</t>
  </si>
  <si>
    <t>C Rastall</t>
  </si>
  <si>
    <t>F Ashwell</t>
  </si>
  <si>
    <t>JW Widdowson</t>
  </si>
  <si>
    <t>AH Pearson</t>
  </si>
  <si>
    <t>H Gamble</t>
  </si>
  <si>
    <t>I Kirk</t>
  </si>
  <si>
    <t>S Kirk</t>
  </si>
  <si>
    <t>Milner</t>
  </si>
  <si>
    <t>Ground_parent</t>
  </si>
  <si>
    <t>D Woodhouse</t>
  </si>
  <si>
    <t>J Richards</t>
  </si>
  <si>
    <t>A Goodyer</t>
  </si>
  <si>
    <t>A Lymbery</t>
  </si>
  <si>
    <t>T Norris</t>
  </si>
  <si>
    <t>H Carter</t>
  </si>
  <si>
    <t>WH Pearson</t>
  </si>
  <si>
    <t>FO Norris</t>
  </si>
  <si>
    <t>Hayes</t>
  </si>
  <si>
    <t>J Rastall</t>
  </si>
  <si>
    <t>Norris</t>
  </si>
  <si>
    <t>J Whyatt</t>
  </si>
  <si>
    <t>AH Smith</t>
  </si>
  <si>
    <t>AC Goodyer</t>
  </si>
  <si>
    <t>W Pearson</t>
  </si>
  <si>
    <t>S Tebbutt</t>
  </si>
  <si>
    <t>C Goodyer</t>
  </si>
  <si>
    <t>FR Pickerhill</t>
  </si>
  <si>
    <t>A Smith</t>
  </si>
  <si>
    <t>TE Woodhouse</t>
  </si>
  <si>
    <t>Davies</t>
  </si>
  <si>
    <t>Goodyer</t>
  </si>
  <si>
    <t>Howell</t>
  </si>
  <si>
    <t>Rastall</t>
  </si>
  <si>
    <t>Jebbutt</t>
  </si>
  <si>
    <t>Whyatt</t>
  </si>
  <si>
    <t>Robinson</t>
  </si>
  <si>
    <t>Saville</t>
  </si>
  <si>
    <t>Wyatt</t>
  </si>
  <si>
    <t>Swaith</t>
  </si>
  <si>
    <t>Kirk</t>
  </si>
  <si>
    <t>Turner</t>
  </si>
  <si>
    <t>Tebbett</t>
  </si>
  <si>
    <t>J Oliver</t>
  </si>
  <si>
    <t>H Rothera</t>
  </si>
  <si>
    <t>J Brown</t>
  </si>
  <si>
    <t>Forest Ground</t>
  </si>
  <si>
    <t>EH Greenhalgh</t>
  </si>
  <si>
    <t>JH Whyatt</t>
  </si>
  <si>
    <t>T Oliver</t>
  </si>
  <si>
    <t>H Rothers</t>
  </si>
  <si>
    <t>Gathers</t>
  </si>
  <si>
    <t>H Howell</t>
  </si>
  <si>
    <t>JP Turner</t>
  </si>
  <si>
    <t>T Davis</t>
  </si>
  <si>
    <t>JB Carter</t>
  </si>
  <si>
    <t>Carder</t>
  </si>
  <si>
    <t>Butler</t>
  </si>
  <si>
    <t>Sands</t>
  </si>
  <si>
    <t>Rawson</t>
  </si>
  <si>
    <t>Trent Bridge Ground</t>
  </si>
  <si>
    <t>EH Gathers</t>
  </si>
  <si>
    <t>H Butler</t>
  </si>
  <si>
    <t>Pickerill</t>
  </si>
  <si>
    <t>Sam Kirk</t>
  </si>
  <si>
    <t>A Dobson</t>
  </si>
  <si>
    <t>J Sands</t>
  </si>
  <si>
    <t>Golland</t>
  </si>
  <si>
    <t>Jardine</t>
  </si>
  <si>
    <t>E Luntley</t>
  </si>
  <si>
    <t>E Gathers</t>
  </si>
  <si>
    <t>H Goodyer</t>
  </si>
  <si>
    <t>W Kettle</t>
  </si>
  <si>
    <t>L Lindley</t>
  </si>
  <si>
    <t>A Barlow</t>
  </si>
  <si>
    <t>S Mosley</t>
  </si>
  <si>
    <t>J Osborne</t>
  </si>
  <si>
    <t>G Golland</t>
  </si>
  <si>
    <t>H Cursham</t>
  </si>
  <si>
    <t>M Holroyd</t>
  </si>
  <si>
    <t>J Rawson</t>
  </si>
  <si>
    <t>DE Gathers</t>
  </si>
  <si>
    <t>AJ Bates</t>
  </si>
  <si>
    <t>DS Kirk</t>
  </si>
  <si>
    <t>Caborn</t>
  </si>
  <si>
    <t>Earp</t>
  </si>
  <si>
    <t>Bates</t>
  </si>
  <si>
    <t>E Earp</t>
  </si>
  <si>
    <t>T Earp</t>
  </si>
  <si>
    <t>R Earp</t>
  </si>
  <si>
    <t>Johnstone</t>
  </si>
  <si>
    <t>JW Turner</t>
  </si>
  <si>
    <t>C Caborn</t>
  </si>
  <si>
    <t>Aston Lower Grounds</t>
  </si>
  <si>
    <t>M Luntley</t>
  </si>
  <si>
    <t>E Jardine</t>
  </si>
  <si>
    <t>L Luntley</t>
  </si>
  <si>
    <t>J Turner</t>
  </si>
  <si>
    <t>E Godber</t>
  </si>
  <si>
    <t>Sheaf House</t>
  </si>
  <si>
    <t>J Johnstone</t>
  </si>
  <si>
    <t>A Maddocks</t>
  </si>
  <si>
    <t>aa</t>
  </si>
  <si>
    <t>CJ Caborn</t>
  </si>
  <si>
    <t>EW Earp</t>
  </si>
  <si>
    <t>HAN</t>
  </si>
  <si>
    <t>Opp_parent</t>
  </si>
  <si>
    <t>FW Earp</t>
  </si>
  <si>
    <t>Jordan</t>
  </si>
  <si>
    <t>Lindley</t>
  </si>
  <si>
    <t>Handcock</t>
  </si>
  <si>
    <t>Hill</t>
  </si>
  <si>
    <t>Savill</t>
  </si>
  <si>
    <t>Maddox</t>
  </si>
  <si>
    <t>Sharp</t>
  </si>
  <si>
    <t>AJ Caborn</t>
  </si>
  <si>
    <t>Maddocks</t>
  </si>
  <si>
    <t>Johnson</t>
  </si>
  <si>
    <t>Bishop</t>
  </si>
  <si>
    <t>E Lindley</t>
  </si>
  <si>
    <t>AG Bates</t>
  </si>
  <si>
    <t>IO Lindley</t>
  </si>
  <si>
    <t>LO Lindley</t>
  </si>
  <si>
    <t>Claude Hill</t>
  </si>
  <si>
    <t>T Hancock</t>
  </si>
  <si>
    <t>H Billyeald</t>
  </si>
  <si>
    <t>C Hill</t>
  </si>
  <si>
    <t>W Billyeald</t>
  </si>
  <si>
    <t>Snook</t>
  </si>
  <si>
    <t>Gunn</t>
  </si>
  <si>
    <t>W Parr</t>
  </si>
  <si>
    <t>J Billyeald</t>
  </si>
  <si>
    <t>GS Smith</t>
  </si>
  <si>
    <t>Parr</t>
  </si>
  <si>
    <t>S Norman</t>
  </si>
  <si>
    <t>Pickergill</t>
  </si>
  <si>
    <t>Hall</t>
  </si>
  <si>
    <t>J Parr</t>
  </si>
  <si>
    <t>'1881-01-01 15:00'</t>
  </si>
  <si>
    <t>Greybourne</t>
  </si>
  <si>
    <t>Beardsley</t>
  </si>
  <si>
    <t>Neep</t>
  </si>
  <si>
    <t>Unwin</t>
  </si>
  <si>
    <t>Fitz</t>
  </si>
  <si>
    <t>W Wright</t>
  </si>
  <si>
    <t>F Beardsley</t>
  </si>
  <si>
    <t>G Unwin</t>
  </si>
  <si>
    <t>JW Wright</t>
  </si>
  <si>
    <t>G Parr</t>
  </si>
  <si>
    <t>E Hancock</t>
  </si>
  <si>
    <t>J Unwin</t>
  </si>
  <si>
    <t>H Norman</t>
  </si>
  <si>
    <t>H Sands</t>
  </si>
  <si>
    <t>W Gunn</t>
  </si>
  <si>
    <t>P Hancock</t>
  </si>
  <si>
    <t>H Emmet</t>
  </si>
  <si>
    <t>WT Wright</t>
  </si>
  <si>
    <t>W Unwin</t>
  </si>
  <si>
    <t>W Johnstone</t>
  </si>
  <si>
    <t>T Beardsley</t>
  </si>
  <si>
    <t>WT Hancock</t>
  </si>
  <si>
    <t>J Beardsley</t>
  </si>
  <si>
    <t>C Gowthorpe</t>
  </si>
  <si>
    <t>H Widdowson</t>
  </si>
  <si>
    <t>Taylor</t>
  </si>
  <si>
    <t>W Norman</t>
  </si>
  <si>
    <t>Piggott</t>
  </si>
  <si>
    <t>D Unwin</t>
  </si>
  <si>
    <t>H Shelton</t>
  </si>
  <si>
    <t>Fletcher</t>
  </si>
  <si>
    <t>Mr Shuker</t>
  </si>
  <si>
    <t>Cox</t>
  </si>
  <si>
    <t>Mr H Jessop</t>
  </si>
  <si>
    <t>J Hill</t>
  </si>
  <si>
    <t>H Fletcher</t>
  </si>
  <si>
    <t>Mr E. Walmsley</t>
  </si>
  <si>
    <t>W Taylor</t>
  </si>
  <si>
    <t>C Chatterton</t>
  </si>
  <si>
    <t>H Brown</t>
  </si>
  <si>
    <t>R Danks</t>
  </si>
  <si>
    <t>Mr J. McKenzie</t>
  </si>
  <si>
    <t>E Fletcher</t>
  </si>
  <si>
    <t>D Danks</t>
  </si>
  <si>
    <t>J Fletcher</t>
  </si>
  <si>
    <t>TW Hancock</t>
  </si>
  <si>
    <t>H Jackson</t>
  </si>
  <si>
    <t>E Sands</t>
  </si>
  <si>
    <t>G Fletcher</t>
  </si>
  <si>
    <t>Wallis</t>
  </si>
  <si>
    <t>15:00</t>
  </si>
  <si>
    <t>Perry Bar</t>
  </si>
  <si>
    <t>Small Heath Alliance</t>
  </si>
  <si>
    <t>H</t>
  </si>
  <si>
    <t>Lenton</t>
  </si>
  <si>
    <t>A Ward</t>
  </si>
  <si>
    <t>F Fox</t>
  </si>
  <si>
    <t>J Jessop</t>
  </si>
  <si>
    <t>Sheffield Club</t>
  </si>
  <si>
    <t>Parkside Ground</t>
  </si>
  <si>
    <t>15:25</t>
  </si>
  <si>
    <t>E Barlow</t>
  </si>
  <si>
    <t>HS Fletcher</t>
  </si>
  <si>
    <t>Mr C Lewis</t>
  </si>
  <si>
    <t>Walsall Swifts</t>
  </si>
  <si>
    <t>Sheffield Heeley</t>
  </si>
  <si>
    <t>FW Beardsley</t>
  </si>
  <si>
    <t>AH Ward</t>
  </si>
  <si>
    <t>JE Leighton</t>
  </si>
  <si>
    <t>London Casuals</t>
  </si>
  <si>
    <t>Trent Bridge</t>
  </si>
  <si>
    <t>A Smeaton</t>
  </si>
  <si>
    <t>H Sheldon</t>
  </si>
  <si>
    <t>JM Bates</t>
  </si>
  <si>
    <t>T Danks</t>
  </si>
  <si>
    <t>T Lindley</t>
  </si>
  <si>
    <t>EJ Leighton</t>
  </si>
  <si>
    <t>MR RA Daft</t>
  </si>
  <si>
    <t>14:50</t>
  </si>
  <si>
    <t>AW Ward</t>
  </si>
  <si>
    <t>E Leighton</t>
  </si>
  <si>
    <t>G Tutin</t>
  </si>
  <si>
    <t>County Ground, Derby</t>
  </si>
  <si>
    <t>Gregory Gound, Lenton</t>
  </si>
  <si>
    <t>Mellors</t>
  </si>
  <si>
    <t>Mr S Robinson</t>
  </si>
  <si>
    <t>Notts Olympic</t>
  </si>
  <si>
    <t>Mr RA Daft</t>
  </si>
  <si>
    <t>14:25</t>
  </si>
  <si>
    <t>K Luntley</t>
  </si>
  <si>
    <t>Simkins</t>
  </si>
  <si>
    <t>Leighton</t>
  </si>
  <si>
    <t>O Tutin</t>
  </si>
  <si>
    <t>Casuals</t>
  </si>
  <si>
    <t>Accrington</t>
  </si>
  <si>
    <t>F Carter</t>
  </si>
  <si>
    <t>E Jefferies</t>
  </si>
  <si>
    <t>Mosby</t>
  </si>
  <si>
    <t>Fox</t>
  </si>
  <si>
    <t>Jefferies</t>
  </si>
  <si>
    <t>Mr J Lewis</t>
  </si>
  <si>
    <t>15:15</t>
  </si>
  <si>
    <t>Mr Hutchinson</t>
  </si>
  <si>
    <t>Linfield Athletic</t>
  </si>
  <si>
    <t>R Henson</t>
  </si>
  <si>
    <t>T Jeacock</t>
  </si>
  <si>
    <t>FR Burton</t>
  </si>
  <si>
    <t>O Tolley</t>
  </si>
  <si>
    <t>Mr Henderson</t>
  </si>
  <si>
    <t>Chatham</t>
  </si>
  <si>
    <t>15:10</t>
  </si>
  <si>
    <t>V Stevenson</t>
  </si>
  <si>
    <t>FL McMahon</t>
  </si>
  <si>
    <t>G Tolley</t>
  </si>
  <si>
    <t>Small Heath</t>
  </si>
  <si>
    <t>J Holland</t>
  </si>
  <si>
    <t>J Coleman</t>
  </si>
  <si>
    <t>JM Earp</t>
  </si>
  <si>
    <t>R Plackett</t>
  </si>
  <si>
    <t>R Jardine</t>
  </si>
  <si>
    <t>A Shaw</t>
  </si>
  <si>
    <t>Inaugural game at The Town Ground</t>
  </si>
  <si>
    <t>Queens Park</t>
  </si>
  <si>
    <t>A Scott</t>
  </si>
  <si>
    <t>D Russell</t>
  </si>
  <si>
    <t>N McCallum</t>
  </si>
  <si>
    <t>W Smith</t>
  </si>
  <si>
    <t>A Higgins</t>
  </si>
  <si>
    <t>E May</t>
  </si>
  <si>
    <t>Glasgow Rangers</t>
  </si>
  <si>
    <t>Ibrox</t>
  </si>
  <si>
    <t>Clapton</t>
  </si>
  <si>
    <t>Spotted Dog Ground</t>
  </si>
  <si>
    <t>F Thompson</t>
  </si>
  <si>
    <t>T Robertson</t>
  </si>
  <si>
    <t>Mr JH Stacey</t>
  </si>
  <si>
    <t>Canadians</t>
  </si>
  <si>
    <t>John Martin Earp</t>
  </si>
  <si>
    <t>Russell</t>
  </si>
  <si>
    <t>T Hamilton</t>
  </si>
  <si>
    <t>Alexander Higgins</t>
  </si>
  <si>
    <t>Kettering</t>
  </si>
  <si>
    <t>17:50</t>
  </si>
  <si>
    <t>F Guttridge</t>
  </si>
  <si>
    <t>H Mills</t>
  </si>
  <si>
    <t>T Turner</t>
  </si>
  <si>
    <t>GC Wingfield</t>
  </si>
  <si>
    <t>W Keefe</t>
  </si>
  <si>
    <t>JA Dixon</t>
  </si>
  <si>
    <t>Notts Rangers</t>
  </si>
  <si>
    <t>A Hill</t>
  </si>
  <si>
    <t>Stevenson</t>
  </si>
  <si>
    <t>Wardlem</t>
  </si>
  <si>
    <t>Burton</t>
  </si>
  <si>
    <t>F Weightman</t>
  </si>
  <si>
    <t>Mr H Cursham</t>
  </si>
  <si>
    <t>H Mosley</t>
  </si>
  <si>
    <t>W McLeod</t>
  </si>
  <si>
    <t>A Pike</t>
  </si>
  <si>
    <t>W May</t>
  </si>
  <si>
    <t>F Geary</t>
  </si>
  <si>
    <t>Rowan</t>
  </si>
  <si>
    <t>Shaw</t>
  </si>
  <si>
    <t>Mr C Stacey</t>
  </si>
  <si>
    <t>Elwells</t>
  </si>
  <si>
    <t>J Norman</t>
  </si>
  <si>
    <t>Oval, Wednesbury</t>
  </si>
  <si>
    <t>Derbyshire</t>
  </si>
  <si>
    <t>Wednesbury Old Atheltic</t>
  </si>
  <si>
    <t>Exact date of game is not known</t>
  </si>
  <si>
    <t>Mr Ramsay</t>
  </si>
  <si>
    <t>Wollaton</t>
  </si>
  <si>
    <t>Lineker</t>
  </si>
  <si>
    <t>Shelton</t>
  </si>
  <si>
    <t>A Young</t>
  </si>
  <si>
    <t>Chatterton</t>
  </si>
  <si>
    <t>Wallace</t>
  </si>
  <si>
    <t>Wilson</t>
  </si>
  <si>
    <t>Sheepshed</t>
  </si>
  <si>
    <t>15:45</t>
  </si>
  <si>
    <t>F Taylor</t>
  </si>
  <si>
    <t>H Lane</t>
  </si>
  <si>
    <t>J Ward</t>
  </si>
  <si>
    <t>R Brown</t>
  </si>
  <si>
    <t>J Danks</t>
  </si>
  <si>
    <t>Danks</t>
  </si>
  <si>
    <t>Bausor</t>
  </si>
  <si>
    <t>Hon Fitzroy Norris</t>
  </si>
  <si>
    <t>Mr Ashmall</t>
  </si>
  <si>
    <t>Wednesbury Old Athletic</t>
  </si>
  <si>
    <t>Castle Ground</t>
  </si>
  <si>
    <t>H Taylor</t>
  </si>
  <si>
    <t>HG Fletcher</t>
  </si>
  <si>
    <t>FB Montague</t>
  </si>
  <si>
    <t>Darwen</t>
  </si>
  <si>
    <t>T Luntley</t>
  </si>
  <si>
    <t>Martin Julian</t>
  </si>
  <si>
    <t>EE Barlow</t>
  </si>
  <si>
    <t>Stafford Road</t>
  </si>
  <si>
    <t>H Lindley</t>
  </si>
  <si>
    <t>St Georges, Birmingham</t>
  </si>
  <si>
    <t>Clapham Rovers</t>
  </si>
  <si>
    <t>Kennington Oval</t>
  </si>
  <si>
    <t>J Hancock</t>
  </si>
  <si>
    <t>Mr CW Alcock</t>
  </si>
  <si>
    <t>Notts Association Challenge Cup</t>
  </si>
  <si>
    <t>ED Unwin</t>
  </si>
  <si>
    <t>WF Hancock</t>
  </si>
  <si>
    <t>AE Liddell</t>
  </si>
  <si>
    <t>T Bausor</t>
  </si>
  <si>
    <t>J Armstrong</t>
  </si>
  <si>
    <t>E Danks</t>
  </si>
  <si>
    <t>Bramall Lane</t>
  </si>
  <si>
    <t>Lower Grounds, Aston</t>
  </si>
  <si>
    <t>Perry</t>
  </si>
  <si>
    <t>Birmingham</t>
  </si>
  <si>
    <t>Cursham</t>
  </si>
  <si>
    <t>Greenhalgh</t>
  </si>
  <si>
    <t>Dobson</t>
  </si>
  <si>
    <t>GF Walker</t>
  </si>
  <si>
    <t>Mr Robinson</t>
  </si>
  <si>
    <t>E Hickling</t>
  </si>
  <si>
    <t>Parkside</t>
  </si>
  <si>
    <t>Gregory Ground</t>
  </si>
  <si>
    <t>Staveley</t>
  </si>
  <si>
    <t>Notts Club</t>
  </si>
  <si>
    <t>AE Cox</t>
  </si>
  <si>
    <t>W Marshall</t>
  </si>
  <si>
    <t>Chambers</t>
  </si>
  <si>
    <t>Layton</t>
  </si>
  <si>
    <t>Lincoln Rovers</t>
  </si>
  <si>
    <t>Oxford University</t>
  </si>
  <si>
    <t>Spital</t>
  </si>
  <si>
    <t>WE Tellwright</t>
  </si>
  <si>
    <t>Edingburgh University</t>
  </si>
  <si>
    <t>Wednesbury Strollers</t>
  </si>
  <si>
    <t>EH Steedman</t>
  </si>
  <si>
    <t>Scottish Canadian</t>
  </si>
  <si>
    <t>AH Ashwell</t>
  </si>
  <si>
    <t>Edinburgh University</t>
  </si>
  <si>
    <t>Ewood Park</t>
  </si>
  <si>
    <t>WT Duxbury</t>
  </si>
  <si>
    <t>JS Fleming</t>
  </si>
  <si>
    <t>Kinning Park</t>
  </si>
  <si>
    <t>Cambridge University</t>
  </si>
  <si>
    <t>Leicestershire Rangers</t>
  </si>
  <si>
    <t>South Derbyshire</t>
  </si>
  <si>
    <t>Castle Cricket Ground</t>
  </si>
  <si>
    <t>S Ormerod</t>
  </si>
  <si>
    <t>Brigg Britannia</t>
  </si>
  <si>
    <t>Local Eleven</t>
  </si>
  <si>
    <t>Blackburn Olympic</t>
  </si>
  <si>
    <t>Nottingham Bank</t>
  </si>
  <si>
    <t>Derby Town</t>
  </si>
  <si>
    <t>Nottinghamshire Eleven</t>
  </si>
  <si>
    <t>J Wyatt</t>
  </si>
  <si>
    <t>Mr Armstrong</t>
  </si>
  <si>
    <t>Cleethorpes Road</t>
  </si>
  <si>
    <t>Meadows Cricket Ground</t>
  </si>
  <si>
    <t>Ford</t>
  </si>
  <si>
    <t>J Milford</t>
  </si>
  <si>
    <t>Newsome</t>
  </si>
  <si>
    <t>Mellor</t>
  </si>
  <si>
    <t>Mr Wilkinson</t>
  </si>
  <si>
    <t>Sheffield Norfolk</t>
  </si>
  <si>
    <t>W Lymbery</t>
  </si>
  <si>
    <t>G Richardson</t>
  </si>
  <si>
    <t>Sheffield won by 1 rouge to 0</t>
  </si>
  <si>
    <t>Named after the park in Sheffield</t>
  </si>
  <si>
    <t>14:30</t>
  </si>
  <si>
    <t>Wilkinson</t>
  </si>
  <si>
    <t>Milford</t>
  </si>
  <si>
    <t>JD Jacoby</t>
  </si>
  <si>
    <t>M Hussey</t>
  </si>
  <si>
    <t>J Simpson</t>
  </si>
  <si>
    <t>Derby</t>
  </si>
  <si>
    <t>Newark</t>
  </si>
  <si>
    <t>London Road, Newark</t>
  </si>
  <si>
    <t>Nottingham Manufacturing Company Club</t>
  </si>
  <si>
    <t>Forest won by 2 rouges to 0</t>
  </si>
  <si>
    <t>Newhall Gardens</t>
  </si>
  <si>
    <t>Sawley</t>
  </si>
  <si>
    <t>The game against Sawley on 21.03.1869 was played on March 20th</t>
  </si>
  <si>
    <t>Notts</t>
  </si>
  <si>
    <t>Notts won by 1 rouge to 0</t>
  </si>
  <si>
    <t>Only 9 players showed up on both sides</t>
  </si>
  <si>
    <t>WR Lymbery</t>
  </si>
  <si>
    <t>Sawley won 2 rouges to 1</t>
  </si>
  <si>
    <t>Forest won by 1 rouge to 0</t>
  </si>
  <si>
    <t>Queens Hotel Ground</t>
  </si>
  <si>
    <t>FW Lymbery</t>
  </si>
  <si>
    <t>Ockbrook</t>
  </si>
  <si>
    <t>Derby Grammar</t>
  </si>
  <si>
    <t>St Andrews, Derby</t>
  </si>
  <si>
    <t>Mansfield and District</t>
  </si>
  <si>
    <t>Ockbrook and Borrowash</t>
  </si>
  <si>
    <t>AR Lymbery</t>
  </si>
  <si>
    <t>H Suttleworth</t>
  </si>
  <si>
    <t>Norfolk Park</t>
  </si>
  <si>
    <t>Recreation Ground, Chesterfield</t>
  </si>
  <si>
    <t>Trent College</t>
  </si>
  <si>
    <t>Trent Ground</t>
  </si>
  <si>
    <t>Sheffield</t>
  </si>
  <si>
    <t>Law</t>
  </si>
  <si>
    <t>Meadows Ground</t>
  </si>
  <si>
    <t>15:30</t>
  </si>
  <si>
    <t>Spondon</t>
  </si>
  <si>
    <t>Royal Engineers</t>
  </si>
  <si>
    <t>12:30</t>
  </si>
  <si>
    <t>F Norris</t>
  </si>
  <si>
    <t>Duffield</t>
  </si>
  <si>
    <t>Derwent</t>
  </si>
  <si>
    <t>14:45</t>
  </si>
  <si>
    <t>Glagow Rangers</t>
  </si>
  <si>
    <t>16:00</t>
  </si>
  <si>
    <t>Played with electric lights</t>
  </si>
  <si>
    <t>The Oxford University game on 25.02.1879 was an FA Cup game, not a friendly</t>
  </si>
  <si>
    <t>Mjr RE Marinden</t>
  </si>
  <si>
    <t>Rothern</t>
  </si>
  <si>
    <t>15:50</t>
  </si>
  <si>
    <t>13:45</t>
  </si>
  <si>
    <t>18:30</t>
  </si>
  <si>
    <t>The FA Cup game aginst Turton on 13.12.1879 has the date as 13.12.1889 (its still in the correct order though, being after the pervious game on 08.11.1879)</t>
  </si>
  <si>
    <t>The game on 19.02.1880 was against Sheffield United (not Sheffield Cup)</t>
  </si>
  <si>
    <t>FJ Whelan</t>
  </si>
  <si>
    <t>One of two games played on the same day</t>
  </si>
  <si>
    <t>Alexandra Athletic</t>
  </si>
  <si>
    <t>Forest won after Wednesbury refused to play extra time</t>
  </si>
  <si>
    <t>Should the 1-6 loss to Derby on 31.01.1885 should be in a blue box?</t>
  </si>
  <si>
    <t>Notts Association Cup</t>
  </si>
  <si>
    <t>Although an FA Cup replay, Forest advanced due to Linfield scratching the evening before. This was played as a friendly.</t>
  </si>
  <si>
    <t>With referecne to the Linfield games on 02.02.1889 and 09.02.1989, should the comments regarding Linfield's scratch on the first game (02.02) actually be for the second game on 09.02?</t>
  </si>
  <si>
    <t>Higgins</t>
  </si>
  <si>
    <t>May</t>
  </si>
  <si>
    <t>Alliance</t>
  </si>
  <si>
    <t>UPDATES 2</t>
  </si>
  <si>
    <t>FILE</t>
  </si>
  <si>
    <t>In the file 'Update 3', the result for the 6-0 win on 15.12.1883 should read '0-6' (we won away from home)</t>
  </si>
  <si>
    <t>I think a couple of references to Sheffield Norfork should be Sheffield Norfolk</t>
  </si>
  <si>
    <t>Nottinghamshir</t>
  </si>
  <si>
    <t>Nottingham Manufacturing Company</t>
  </si>
  <si>
    <t>Forest Lymbery</t>
  </si>
  <si>
    <t>Derby Grammar School</t>
  </si>
  <si>
    <t>Stoke On Trent</t>
  </si>
  <si>
    <t>Spital United</t>
  </si>
  <si>
    <t>NULL</t>
  </si>
  <si>
    <t>Old Harrovians</t>
  </si>
  <si>
    <t>Old Etonians</t>
  </si>
  <si>
    <t>Turton</t>
  </si>
  <si>
    <t>Caius College</t>
  </si>
  <si>
    <t>Brigg Brittania</t>
  </si>
  <si>
    <t>The Wednesday</t>
  </si>
  <si>
    <t>Redcar</t>
  </si>
  <si>
    <t>Swifts</t>
  </si>
  <si>
    <t>Queen's Park</t>
  </si>
  <si>
    <t>Lockwood Brothers</t>
  </si>
  <si>
    <t>Notts Swifts</t>
  </si>
  <si>
    <t>Bootle</t>
  </si>
  <si>
    <t>Birmingham St George's</t>
  </si>
  <si>
    <t>Sunderland Albion</t>
  </si>
  <si>
    <t>Derby Midland</t>
  </si>
  <si>
    <t>Walsall Town Swifts</t>
  </si>
  <si>
    <t>Woolwich Arsenal</t>
  </si>
  <si>
    <t>game_id</t>
  </si>
  <si>
    <t>player_order</t>
  </si>
  <si>
    <t>player_name</t>
  </si>
  <si>
    <t>1a</t>
  </si>
  <si>
    <t>File 1:</t>
  </si>
  <si>
    <r>
      <t xml:space="preserve">The game on 02 Sep 1893 against Burnley should be on </t>
    </r>
    <r>
      <rPr>
        <b/>
        <i/>
        <sz val="10"/>
        <rFont val="Arial"/>
        <family val="2"/>
      </rPr>
      <t>16</t>
    </r>
    <r>
      <rPr>
        <sz val="10"/>
        <rFont val="Arial"/>
      </rPr>
      <t xml:space="preserve"> Sep 1893</t>
    </r>
  </si>
  <si>
    <t>N</t>
  </si>
  <si>
    <t>D Allsopp</t>
  </si>
  <si>
    <t>A Ritchie</t>
  </si>
  <si>
    <t>Tich Smith</t>
  </si>
  <si>
    <t>A Stewart</t>
  </si>
  <si>
    <t>Rose</t>
  </si>
  <si>
    <t>A Collins</t>
  </si>
  <si>
    <t>Geary</t>
  </si>
  <si>
    <t>Mr Tillotson</t>
  </si>
  <si>
    <t>United Counties League</t>
  </si>
  <si>
    <t>Were the two games on 19 Apr 1894 (Notts Cunty) and 21 Apr 1894 (Sheff Wednesday) maybe UCL or friendly games?
We'd already played 30 league games by then (including two against Wednesday), and Notts County weren't in our League that season</t>
  </si>
  <si>
    <t>T Shrewsbury</t>
  </si>
  <si>
    <t>J McPherson</t>
  </si>
  <si>
    <t>J Collins</t>
  </si>
  <si>
    <t>J Rose</t>
  </si>
  <si>
    <t>JC Tillotson</t>
  </si>
  <si>
    <t>J Murray</t>
  </si>
  <si>
    <t>Abbot</t>
  </si>
  <si>
    <t>P McCracken</t>
  </si>
  <si>
    <t>A Carnelly</t>
  </si>
  <si>
    <t>T Rose</t>
  </si>
  <si>
    <t>A Jeacock</t>
  </si>
  <si>
    <t>Jardine's</t>
  </si>
  <si>
    <t>Murray</t>
  </si>
  <si>
    <t>P Goater</t>
  </si>
  <si>
    <t>Collins</t>
  </si>
  <si>
    <t>Beresford</t>
  </si>
  <si>
    <t>Heanor</t>
  </si>
  <si>
    <t>Sussex Martlets</t>
  </si>
  <si>
    <t>T McInnes</t>
  </si>
  <si>
    <t>Corinthians</t>
  </si>
  <si>
    <t>St. Bernards</t>
  </si>
  <si>
    <t>Logie Green</t>
  </si>
  <si>
    <t>12 Sep 1896 - I have the game as being against Stoke, not Derby (who we played against the previous weekend)</t>
  </si>
  <si>
    <t>Martin</t>
  </si>
  <si>
    <t>Ritchie</t>
  </si>
  <si>
    <t>Scott</t>
  </si>
  <si>
    <t>Wragg</t>
  </si>
  <si>
    <t>Abbott</t>
  </si>
  <si>
    <t>Goodchild</t>
  </si>
  <si>
    <t>Richards</t>
  </si>
  <si>
    <t>Walker</t>
  </si>
  <si>
    <t>Penarol</t>
  </si>
  <si>
    <t>Tour of Argentina</t>
  </si>
  <si>
    <t>Linacre</t>
  </si>
  <si>
    <t>Dudley</t>
  </si>
  <si>
    <t>Craig</t>
  </si>
  <si>
    <t>Timmins</t>
  </si>
  <si>
    <t>Henderson</t>
  </si>
  <si>
    <t>Clifford</t>
  </si>
  <si>
    <t>Spouncer</t>
  </si>
  <si>
    <t>Niblo</t>
  </si>
  <si>
    <t>Lessons</t>
  </si>
  <si>
    <t>Shearman</t>
  </si>
  <si>
    <t>Oxford City</t>
  </si>
  <si>
    <t>In aid of the Titanic fund</t>
  </si>
  <si>
    <t>Chelmsford</t>
  </si>
  <si>
    <t>Ashton</t>
  </si>
  <si>
    <t>Trim</t>
  </si>
  <si>
    <t>Munro</t>
  </si>
  <si>
    <t>Graham</t>
  </si>
  <si>
    <t>Clark</t>
  </si>
  <si>
    <t>Hinchcliffe</t>
  </si>
  <si>
    <t>McCall</t>
  </si>
  <si>
    <t>RAF</t>
  </si>
  <si>
    <t>Brook</t>
  </si>
  <si>
    <t>Challinor</t>
  </si>
  <si>
    <t>Weightman</t>
  </si>
  <si>
    <t>Antonio</t>
  </si>
  <si>
    <t>Peacock</t>
  </si>
  <si>
    <t>E Langton</t>
  </si>
  <si>
    <t>G Tobbs</t>
  </si>
  <si>
    <t>Birmingham (H)</t>
  </si>
  <si>
    <t>Blackburn (A)</t>
  </si>
  <si>
    <t>'http://www.11v11.com/matches/blackburn-rovers-v-nottingham-forest-18-october-2016-351027/'</t>
  </si>
  <si>
    <t>'A very dour game, with plenty of rain and not a lot to show from Forest. Britt came on with 16 minutes to go, but it was too late'</t>
  </si>
  <si>
    <t>JC Clegg</t>
  </si>
  <si>
    <t>HW Davis</t>
  </si>
  <si>
    <t>Game abandoned due to crowd issues</t>
  </si>
  <si>
    <t>The Town Ground</t>
  </si>
  <si>
    <t>'Aba'</t>
  </si>
  <si>
    <t>Nottingham Trent</t>
  </si>
  <si>
    <t>Wednesbury Town</t>
  </si>
  <si>
    <t>Newman</t>
  </si>
  <si>
    <t>Fulton</t>
  </si>
  <si>
    <t>16:30</t>
  </si>
  <si>
    <t>RC Caborn</t>
  </si>
  <si>
    <t>H Fulton</t>
  </si>
  <si>
    <t>A Leighton</t>
  </si>
  <si>
    <t>HT Fletcher</t>
  </si>
  <si>
    <t>Mr. Marshall</t>
  </si>
  <si>
    <t>Aftercliffe</t>
  </si>
  <si>
    <t>Old Forge Ground</t>
  </si>
  <si>
    <t>WA Ward</t>
  </si>
  <si>
    <t>Updates 5</t>
  </si>
  <si>
    <t>On 23.02.1884, the score says 3-1, but the report suggests 3-2 (and names both Forest scorers)</t>
  </si>
  <si>
    <t>Smeaton</t>
  </si>
  <si>
    <t>Boghead</t>
  </si>
  <si>
    <t>F Danks</t>
  </si>
  <si>
    <t>Mr. RA Daft</t>
  </si>
  <si>
    <t>Cardiff (H)</t>
  </si>
  <si>
    <t>'2016-10-22 17:30'</t>
  </si>
  <si>
    <t>'2016-10-18 19:45'</t>
  </si>
  <si>
    <t>'2016-10-14 19:45'</t>
  </si>
  <si>
    <t>http://www.11v11.com/matches/nottingham-forest-v-cardiff-city-22-october-2016-351068/</t>
  </si>
  <si>
    <t>Toby Edser</t>
  </si>
  <si>
    <t>INSERT SOURCES</t>
  </si>
  <si>
    <t>UPDATE SOURCES</t>
  </si>
  <si>
    <t>SOURCE</t>
  </si>
  <si>
    <t>Link</t>
  </si>
  <si>
    <t>'Toby Edser's first appearance on the bench'</t>
  </si>
  <si>
    <t>UPDATES</t>
  </si>
  <si>
    <t>DATA</t>
  </si>
  <si>
    <t>'A great last 5 minutes, but a terrible first 90 minutes. Another red card (Thomas Lam this week),  another late goal, and again it was too late and too messy, especially when Assombolonga argued with Lansbury over who should take the penalty. Cardiff should have scored more, but again we just didn't try for the majority of the game. Another deserved loss.'</t>
  </si>
  <si>
    <t>Corpus Ground</t>
  </si>
  <si>
    <t>Birmingham Excelsior</t>
  </si>
  <si>
    <t>E Jeffries</t>
  </si>
  <si>
    <t>Mr. H Robinson</t>
  </si>
  <si>
    <t>Catkin Park</t>
  </si>
  <si>
    <t>Mr G. Robinson</t>
  </si>
  <si>
    <t>WA Simkins</t>
  </si>
  <si>
    <t>Fentham Road</t>
  </si>
  <si>
    <t>Mosley</t>
  </si>
  <si>
    <t>Mack</t>
  </si>
  <si>
    <t>Jackson</t>
  </si>
  <si>
    <t>Shilton</t>
  </si>
  <si>
    <t>Mills</t>
  </si>
  <si>
    <t>Dunnicliff</t>
  </si>
  <si>
    <t>A. Smeeton</t>
  </si>
  <si>
    <t>Mr G Robinson</t>
  </si>
  <si>
    <t>15:20</t>
  </si>
  <si>
    <t>Turf Moor</t>
  </si>
  <si>
    <t>McLeod</t>
  </si>
  <si>
    <t>Mr Whitham</t>
  </si>
  <si>
    <t>H Wall</t>
  </si>
  <si>
    <t>WH Proctor</t>
  </si>
  <si>
    <t>JW Strawson</t>
  </si>
  <si>
    <t>cutting</t>
  </si>
  <si>
    <t>Notts Charity Cup</t>
  </si>
  <si>
    <t>Abandoned due to weather</t>
  </si>
  <si>
    <t>Reading (A)</t>
  </si>
  <si>
    <t>http://www.11v11.com/matches/reading-v-nottingham-forest-29-october-2016-351112/</t>
  </si>
  <si>
    <t>Joe Worrall's debut</t>
  </si>
  <si>
    <t>'It sounded like we tried a bit harder today, but another tow gaols (both from ex-Forest players) and no goals from Forest meant another easy loss and still no away win this season'</t>
  </si>
  <si>
    <t>'2016-10-29 15:00'</t>
  </si>
  <si>
    <t>1915-16</t>
  </si>
  <si>
    <t>MIDLAND SECTION (PRINCIPAL TOURNAMENT)</t>
  </si>
  <si>
    <t>MIDLAND SECTION SOUTH (SUBSIDIARY TOURNAMENT)</t>
  </si>
  <si>
    <t>1916-17</t>
  </si>
  <si>
    <t>MIDLAND SECTION (SUBSIDIARY TOURNAMENT) GROUP C</t>
  </si>
  <si>
    <t>1917-18</t>
  </si>
  <si>
    <t>MIDLAND SECTION (SUBSIDIARY TOURNAMENT) GROUP B</t>
  </si>
  <si>
    <t>1918-19</t>
  </si>
  <si>
    <t>SEASON</t>
  </si>
  <si>
    <t>LEAGUES</t>
  </si>
  <si>
    <t>1939-40</t>
  </si>
  <si>
    <t>1940-41</t>
  </si>
  <si>
    <t>1941-42</t>
  </si>
  <si>
    <t>1942-43</t>
  </si>
  <si>
    <t>League North Cup</t>
  </si>
  <si>
    <t>1943-44</t>
  </si>
  <si>
    <t>1944-45</t>
  </si>
  <si>
    <t>Kimberley  Town</t>
  </si>
  <si>
    <t>JE Jackson</t>
  </si>
  <si>
    <t>Mr W Proctor</t>
  </si>
  <si>
    <t>14:35</t>
  </si>
  <si>
    <t>cutting, 7</t>
  </si>
  <si>
    <t>E Jeffreys</t>
  </si>
  <si>
    <t>S Danks</t>
  </si>
  <si>
    <t>Trowbridge Hospital Cup</t>
  </si>
  <si>
    <t>Chesterfield Royal Hospital Cup</t>
  </si>
  <si>
    <t>Saltergate</t>
  </si>
  <si>
    <t>Peterborough Infirmary Cup</t>
  </si>
  <si>
    <t>Banks Charity Cup</t>
  </si>
  <si>
    <t>Heslop</t>
  </si>
  <si>
    <t>Dickinson</t>
  </si>
  <si>
    <t>Dent</t>
  </si>
  <si>
    <t>Thompson</t>
  </si>
  <si>
    <t>Barrington</t>
  </si>
  <si>
    <t>McKinley</t>
  </si>
  <si>
    <t>Vasey</t>
  </si>
  <si>
    <t>Pugh</t>
  </si>
  <si>
    <t>Simpson</t>
  </si>
  <si>
    <t>IHW Wright</t>
  </si>
  <si>
    <t>Trowbridge</t>
  </si>
  <si>
    <t>Allen Palmer Hospital Cup</t>
  </si>
  <si>
    <t>season</t>
  </si>
  <si>
    <t>old</t>
  </si>
  <si>
    <t>new</t>
  </si>
  <si>
    <t>London League</t>
  </si>
  <si>
    <t>1945-46</t>
  </si>
  <si>
    <t>League North</t>
  </si>
  <si>
    <t>tier</t>
  </si>
  <si>
    <t>Southern Division (Group A)</t>
  </si>
  <si>
    <t>Southern Division (Group B)</t>
  </si>
  <si>
    <t>Southern Division (Group C)</t>
  </si>
  <si>
    <t>Southern Division (Group D)</t>
  </si>
  <si>
    <t>Midlands Division</t>
  </si>
  <si>
    <t>East Midlands Division</t>
  </si>
  <si>
    <t>West Division</t>
  </si>
  <si>
    <t>Southern Division</t>
  </si>
  <si>
    <t xml:space="preserve">Northern Division </t>
  </si>
  <si>
    <t>Northern Division</t>
  </si>
  <si>
    <t>Northern First Division</t>
  </si>
  <si>
    <t>Northern Second Division</t>
  </si>
  <si>
    <t>South-West Division</t>
  </si>
  <si>
    <t>North-West Division</t>
  </si>
  <si>
    <t>North-East Division</t>
  </si>
  <si>
    <t>Combined Division</t>
  </si>
  <si>
    <t>League Cup Qualifying</t>
  </si>
  <si>
    <t>First Division</t>
  </si>
  <si>
    <t>Second Division</t>
  </si>
  <si>
    <t>Third Division (North)</t>
  </si>
  <si>
    <t>Third Division (South)</t>
  </si>
  <si>
    <t>League South (Northern)</t>
  </si>
  <si>
    <t>League South (Southern)</t>
  </si>
  <si>
    <t>League South Cup (Northern)</t>
  </si>
  <si>
    <t>League South Cup (Southern)</t>
  </si>
  <si>
    <t>Just one tournament</t>
  </si>
  <si>
    <t>Southen Division</t>
  </si>
  <si>
    <t>Combined</t>
  </si>
  <si>
    <t>Cup</t>
  </si>
  <si>
    <t>Southern</t>
  </si>
  <si>
    <t>First tournament</t>
  </si>
  <si>
    <t>second tournament</t>
  </si>
  <si>
    <t>Third tournament</t>
  </si>
  <si>
    <t>Northern</t>
  </si>
  <si>
    <t>QPR (h)</t>
  </si>
  <si>
    <t>'2016-11-05 15:00'</t>
  </si>
  <si>
    <t>http://www.11v11.com/matches/nottingham-forest-v-queens-park-rangers-05-november-2016-351160/</t>
  </si>
  <si>
    <t>'Another red card (the third this season for Pereira) and another no-win. Britt returned to the starting lineup, and scored, but still no clean sheet this season.'</t>
  </si>
  <si>
    <t>Liverpool Mercury, Tuesday, April 12, 1887</t>
  </si>
  <si>
    <t>The Nottingham Forest Football Scrapbook</t>
  </si>
  <si>
    <t>United Amateurs</t>
  </si>
  <si>
    <t>Nottingham Evening Post, Monday, December, 13, 1884</t>
  </si>
  <si>
    <t>Nottinghamshire Guardian, Friday, December 19, 1884</t>
  </si>
  <si>
    <t>One of two games on this day</t>
  </si>
  <si>
    <t>'1884-12-13 15:00'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</si>
</sst>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7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scheme val="minor"/>
    </font>
    <font>
      <sz val="11"/>
      <color theme="1"/>
      <name val="Calibri"/>
      <family val="2"/>
      <scheme val="minor"/>
    </font>
    <font>
      <u/>
      <sz val="10"/>
      <color indexed="12"/>
      <name val="Arial"/>
      <family val="2"/>
    </font>
    <font>
      <b/>
      <sz val="10"/>
      <name val="Arial"/>
      <family val="2"/>
    </font>
    <font>
      <sz val="10"/>
      <name val="Arial"/>
      <family val="2"/>
    </font>
    <font>
      <sz val="10"/>
      <name val="Arial Unicode MS"/>
      <family val="2"/>
    </font>
    <font>
      <sz val="11"/>
      <color theme="1"/>
      <name val="Calibri"/>
      <family val="2"/>
      <scheme val="minor"/>
    </font>
    <font>
      <u/>
      <sz val="11"/>
      <color theme="10"/>
      <name val="Calibri"/>
      <family val="2"/>
    </font>
    <font>
      <sz val="10"/>
      <color theme="0"/>
      <name val="Arial"/>
      <family val="2"/>
    </font>
    <font>
      <b/>
      <sz val="10"/>
      <color theme="0"/>
      <name val="Arial"/>
      <family val="2"/>
    </font>
    <font>
      <sz val="10"/>
      <color theme="1"/>
      <name val="Arial Unicode MS"/>
      <family val="2"/>
    </font>
    <font>
      <b/>
      <sz val="11"/>
      <color theme="1"/>
      <name val="Calibri"/>
      <family val="2"/>
      <scheme val="minor"/>
    </font>
    <font>
      <u/>
      <sz val="11"/>
      <color theme="10"/>
      <name val="Calibri"/>
      <family val="2"/>
      <scheme val="minor"/>
    </font>
    <font>
      <i/>
      <sz val="10"/>
      <name val="Arial"/>
      <family val="2"/>
    </font>
    <font>
      <b/>
      <sz val="11"/>
      <color theme="1"/>
      <name val="Calibri"/>
      <family val="2"/>
    </font>
    <font>
      <b/>
      <sz val="10"/>
      <color theme="1"/>
      <name val="Arial"/>
      <family val="2"/>
    </font>
    <font>
      <sz val="10"/>
      <color theme="1"/>
      <name val="Arial"/>
      <family val="2"/>
    </font>
    <font>
      <sz val="11"/>
      <name val="Calibri"/>
      <family val="2"/>
      <scheme val="minor"/>
    </font>
    <font>
      <b/>
      <i/>
      <sz val="10"/>
      <name val="Arial"/>
      <family val="2"/>
    </font>
    <font>
      <b/>
      <sz val="14"/>
      <color theme="0"/>
      <name val="Calibri"/>
      <family val="2"/>
      <scheme val="minor"/>
    </font>
    <font>
      <b/>
      <sz val="14"/>
      <color theme="0"/>
      <name val="Arial"/>
      <family val="2"/>
    </font>
  </fonts>
  <fills count="26">
    <fill>
      <patternFill patternType="none"/>
    </fill>
    <fill>
      <patternFill patternType="gray125"/>
    </fill>
    <fill>
      <patternFill patternType="solid">
        <fgColor theme="6" tint="0.59999389629810485"/>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rgb="FFC00000"/>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4" tint="0.59999389629810485"/>
        <bgColor indexed="64"/>
      </patternFill>
    </fill>
    <fill>
      <patternFill patternType="solid">
        <fgColor rgb="FFFFC000"/>
        <bgColor indexed="64"/>
      </patternFill>
    </fill>
    <fill>
      <patternFill patternType="solid">
        <fgColor theme="8" tint="0.59999389629810485"/>
        <bgColor indexed="64"/>
      </patternFill>
    </fill>
    <fill>
      <patternFill patternType="solid">
        <fgColor rgb="FFFFFF00"/>
        <bgColor indexed="64"/>
      </patternFill>
    </fill>
    <fill>
      <patternFill patternType="solid">
        <fgColor theme="0" tint="-0.499984740745262"/>
        <bgColor indexed="64"/>
      </patternFill>
    </fill>
    <fill>
      <patternFill patternType="solid">
        <fgColor theme="9" tint="-0.249977111117893"/>
        <bgColor indexed="64"/>
      </patternFill>
    </fill>
    <fill>
      <patternFill patternType="solid">
        <fgColor rgb="FFFF0000"/>
        <bgColor indexed="64"/>
      </patternFill>
    </fill>
    <fill>
      <patternFill patternType="solid">
        <fgColor theme="6" tint="-0.249977111117893"/>
        <bgColor indexed="64"/>
      </patternFill>
    </fill>
    <fill>
      <patternFill patternType="solid">
        <fgColor theme="2" tint="-0.499984740745262"/>
        <bgColor indexed="64"/>
      </patternFill>
    </fill>
    <fill>
      <patternFill patternType="solid">
        <fgColor theme="5" tint="-0.249977111117893"/>
        <bgColor indexed="64"/>
      </patternFill>
    </fill>
    <fill>
      <patternFill patternType="solid">
        <fgColor theme="9" tint="0.59999389629810485"/>
        <bgColor indexed="64"/>
      </patternFill>
    </fill>
    <fill>
      <patternFill patternType="solid">
        <fgColor theme="7" tint="0.59999389629810485"/>
        <bgColor indexed="64"/>
      </patternFill>
    </fill>
  </fills>
  <borders count="16">
    <border>
      <left/>
      <right/>
      <top/>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double">
        <color indexed="64"/>
      </bottom>
      <diagonal/>
    </border>
    <border>
      <left style="thin">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s>
  <cellStyleXfs count="21">
    <xf numFmtId="0" fontId="0" fillId="0" borderId="0"/>
    <xf numFmtId="0" fontId="55"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59" fillId="0" borderId="0"/>
    <xf numFmtId="0" fontId="59" fillId="0" borderId="0"/>
    <xf numFmtId="0" fontId="57" fillId="0" borderId="0"/>
    <xf numFmtId="0" fontId="54" fillId="0" borderId="0"/>
    <xf numFmtId="0" fontId="53" fillId="0" borderId="0"/>
    <xf numFmtId="0" fontId="65" fillId="0" borderId="0" applyNumberFormat="0" applyFill="0" applyBorder="0" applyAlignment="0" applyProtection="0"/>
    <xf numFmtId="0" fontId="60" fillId="0" borderId="0" applyNumberFormat="0" applyFill="0" applyBorder="0" applyAlignment="0" applyProtection="0"/>
    <xf numFmtId="0" fontId="52" fillId="0" borderId="0"/>
    <xf numFmtId="0" fontId="51" fillId="0" borderId="0"/>
    <xf numFmtId="0" fontId="57" fillId="0" borderId="0"/>
    <xf numFmtId="0" fontId="53" fillId="0" borderId="0"/>
    <xf numFmtId="0" fontId="53" fillId="0" borderId="0"/>
    <xf numFmtId="0" fontId="53" fillId="0" borderId="0"/>
    <xf numFmtId="0" fontId="53" fillId="0" borderId="0"/>
    <xf numFmtId="0" fontId="53" fillId="0" borderId="0"/>
    <xf numFmtId="0" fontId="50" fillId="0" borderId="0"/>
    <xf numFmtId="0" fontId="34" fillId="0" borderId="0"/>
    <xf numFmtId="0" fontId="19" fillId="0" borderId="0"/>
  </cellStyleXfs>
  <cellXfs count="420">
    <xf numFmtId="0" fontId="0" fillId="0" borderId="0" xfId="0"/>
    <xf numFmtId="0" fontId="56" fillId="0" borderId="0" xfId="0" applyFont="1"/>
    <xf numFmtId="0" fontId="0" fillId="0" borderId="0" xfId="0" applyAlignment="1">
      <alignment horizontal="center"/>
    </xf>
    <xf numFmtId="0" fontId="56" fillId="3" borderId="0" xfId="0" applyFont="1" applyFill="1" applyAlignment="1">
      <alignment horizontal="center"/>
    </xf>
    <xf numFmtId="0" fontId="57" fillId="0" borderId="0" xfId="0" applyFont="1"/>
    <xf numFmtId="0" fontId="57" fillId="0" borderId="0" xfId="0" applyFont="1" applyFill="1" applyAlignment="1">
      <alignment horizontal="center"/>
    </xf>
    <xf numFmtId="0" fontId="56" fillId="3" borderId="0" xfId="0" applyFont="1" applyFill="1"/>
    <xf numFmtId="0" fontId="58" fillId="0" borderId="0" xfId="0" applyFont="1"/>
    <xf numFmtId="0" fontId="55" fillId="0" borderId="0" xfId="1" applyAlignment="1" applyProtection="1"/>
    <xf numFmtId="0" fontId="0" fillId="0" borderId="0" xfId="0" applyAlignment="1"/>
    <xf numFmtId="0" fontId="0" fillId="0" borderId="0" xfId="0" applyAlignment="1">
      <alignment horizontal="center" vertical="top"/>
    </xf>
    <xf numFmtId="0" fontId="56" fillId="3" borderId="0" xfId="0" applyFont="1" applyFill="1" applyBorder="1"/>
    <xf numFmtId="0" fontId="57" fillId="0" borderId="0" xfId="0" quotePrefix="1" applyFont="1"/>
    <xf numFmtId="0" fontId="0" fillId="0" borderId="1" xfId="0" applyBorder="1"/>
    <xf numFmtId="0" fontId="56" fillId="5" borderId="0" xfId="0" applyFont="1" applyFill="1"/>
    <xf numFmtId="0" fontId="0" fillId="5" borderId="0" xfId="0" applyFill="1"/>
    <xf numFmtId="0" fontId="0" fillId="0" borderId="0" xfId="0" applyFill="1"/>
    <xf numFmtId="0" fontId="62" fillId="6" borderId="0" xfId="0" applyFont="1" applyFill="1"/>
    <xf numFmtId="0" fontId="61" fillId="6" borderId="0" xfId="0" applyFont="1" applyFill="1"/>
    <xf numFmtId="0" fontId="0" fillId="0" borderId="0" xfId="0" applyAlignment="1">
      <alignment horizontal="left"/>
    </xf>
    <xf numFmtId="0" fontId="0" fillId="0" borderId="1" xfId="0" applyBorder="1" applyAlignment="1">
      <alignment horizontal="left"/>
    </xf>
    <xf numFmtId="0" fontId="61" fillId="6" borderId="0" xfId="0" applyFont="1" applyFill="1" applyAlignment="1">
      <alignment horizontal="center"/>
    </xf>
    <xf numFmtId="0" fontId="57" fillId="0" borderId="0" xfId="0" quotePrefix="1" applyFont="1" applyAlignment="1">
      <alignment horizontal="center"/>
    </xf>
    <xf numFmtId="0" fontId="57" fillId="0" borderId="0" xfId="0" applyFont="1" applyAlignment="1">
      <alignment horizontal="center"/>
    </xf>
    <xf numFmtId="0" fontId="56" fillId="5" borderId="0" xfId="0" applyFont="1" applyFill="1" applyAlignment="1">
      <alignment horizontal="center"/>
    </xf>
    <xf numFmtId="0" fontId="57" fillId="0" borderId="0" xfId="0" quotePrefix="1" applyFont="1" applyAlignment="1">
      <alignment horizontal="left"/>
    </xf>
    <xf numFmtId="0" fontId="57" fillId="0" borderId="0" xfId="0" applyFont="1" applyAlignment="1">
      <alignment horizontal="left"/>
    </xf>
    <xf numFmtId="0" fontId="0" fillId="5" borderId="0" xfId="0" applyFill="1" applyAlignment="1">
      <alignment horizontal="center"/>
    </xf>
    <xf numFmtId="0" fontId="57" fillId="7" borderId="0" xfId="0" applyFont="1" applyFill="1"/>
    <xf numFmtId="0" fontId="0" fillId="7" borderId="0" xfId="0" applyFill="1" applyAlignment="1">
      <alignment horizontal="center"/>
    </xf>
    <xf numFmtId="14" fontId="0" fillId="7" borderId="0" xfId="0" applyNumberFormat="1" applyFill="1"/>
    <xf numFmtId="0" fontId="57" fillId="8" borderId="0" xfId="0" applyFont="1" applyFill="1"/>
    <xf numFmtId="0" fontId="57" fillId="8" borderId="0" xfId="0" quotePrefix="1" applyFont="1" applyFill="1" applyAlignment="1">
      <alignment horizontal="center"/>
    </xf>
    <xf numFmtId="14" fontId="0" fillId="8" borderId="0" xfId="0" applyNumberFormat="1" applyFill="1"/>
    <xf numFmtId="0" fontId="57" fillId="0" borderId="0" xfId="0" applyFont="1" applyFill="1"/>
    <xf numFmtId="0" fontId="62" fillId="6" borderId="0" xfId="0" applyFont="1" applyFill="1" applyAlignment="1">
      <alignment horizontal="center"/>
    </xf>
    <xf numFmtId="0" fontId="55" fillId="0" borderId="0" xfId="1" applyAlignment="1" applyProtection="1">
      <alignment horizontal="center"/>
    </xf>
    <xf numFmtId="16" fontId="57" fillId="0" borderId="0" xfId="0" quotePrefix="1" applyNumberFormat="1" applyFont="1"/>
    <xf numFmtId="0" fontId="57" fillId="0" borderId="0" xfId="0" applyFont="1" applyAlignment="1">
      <alignment horizontal="center" vertical="top"/>
    </xf>
    <xf numFmtId="0" fontId="55" fillId="0" borderId="0" xfId="1" applyAlignment="1" applyProtection="1">
      <alignment vertical="top"/>
    </xf>
    <xf numFmtId="14" fontId="57" fillId="0" borderId="0" xfId="0" applyNumberFormat="1" applyFont="1" applyFill="1"/>
    <xf numFmtId="0" fontId="55" fillId="0" borderId="1" xfId="1" applyBorder="1" applyAlignment="1" applyProtection="1">
      <alignment vertical="top"/>
    </xf>
    <xf numFmtId="0" fontId="55" fillId="0" borderId="0" xfId="1" applyBorder="1" applyAlignment="1" applyProtection="1">
      <alignment vertical="top"/>
    </xf>
    <xf numFmtId="0" fontId="0" fillId="0" borderId="0" xfId="0" applyNumberFormat="1" applyAlignment="1">
      <alignment horizontal="center" vertical="top"/>
    </xf>
    <xf numFmtId="0" fontId="62" fillId="6" borderId="0" xfId="0" applyFont="1" applyFill="1" applyAlignment="1">
      <alignment horizontal="left" vertical="top"/>
    </xf>
    <xf numFmtId="0" fontId="57" fillId="5" borderId="0" xfId="0" applyFont="1" applyFill="1"/>
    <xf numFmtId="17" fontId="57" fillId="0" borderId="0" xfId="0" quotePrefix="1" applyNumberFormat="1" applyFont="1"/>
    <xf numFmtId="0" fontId="57" fillId="4" borderId="0" xfId="0" applyFont="1" applyFill="1"/>
    <xf numFmtId="0" fontId="57" fillId="4" borderId="0" xfId="0" quotePrefix="1" applyFont="1" applyFill="1" applyAlignment="1">
      <alignment horizontal="center"/>
    </xf>
    <xf numFmtId="14" fontId="0" fillId="4" borderId="0" xfId="0" applyNumberFormat="1" applyFill="1"/>
    <xf numFmtId="0" fontId="57" fillId="0" borderId="0" xfId="5" applyAlignment="1">
      <alignment vertical="top"/>
    </xf>
    <xf numFmtId="0" fontId="57" fillId="0" borderId="0" xfId="5" applyAlignment="1">
      <alignment horizontal="center" vertical="top"/>
    </xf>
    <xf numFmtId="0" fontId="57" fillId="0" borderId="1" xfId="5" applyBorder="1" applyAlignment="1">
      <alignment vertical="top"/>
    </xf>
    <xf numFmtId="0" fontId="57" fillId="0" borderId="0" xfId="5" applyFont="1" applyAlignment="1">
      <alignment vertical="top"/>
    </xf>
    <xf numFmtId="0" fontId="55" fillId="0" borderId="0" xfId="1" applyFill="1" applyAlignment="1" applyProtection="1">
      <alignment vertical="top"/>
    </xf>
    <xf numFmtId="0" fontId="53" fillId="0" borderId="0" xfId="7"/>
    <xf numFmtId="0" fontId="53" fillId="0" borderId="0" xfId="7" applyAlignment="1">
      <alignment horizontal="center"/>
    </xf>
    <xf numFmtId="0" fontId="53" fillId="0" borderId="1" xfId="7" applyBorder="1" applyAlignment="1">
      <alignment horizontal="center"/>
    </xf>
    <xf numFmtId="0" fontId="53" fillId="0" borderId="6" xfId="7" applyBorder="1" applyAlignment="1">
      <alignment horizontal="center"/>
    </xf>
    <xf numFmtId="0" fontId="53" fillId="0" borderId="1" xfId="7" quotePrefix="1" applyBorder="1" applyAlignment="1">
      <alignment horizontal="center"/>
    </xf>
    <xf numFmtId="0" fontId="53" fillId="0" borderId="0" xfId="7" quotePrefix="1" applyAlignment="1">
      <alignment horizontal="center"/>
    </xf>
    <xf numFmtId="0" fontId="64" fillId="10" borderId="7" xfId="7" applyFont="1" applyFill="1" applyBorder="1" applyAlignment="1">
      <alignment horizontal="center"/>
    </xf>
    <xf numFmtId="0" fontId="64" fillId="10" borderId="6" xfId="7" applyFont="1" applyFill="1" applyBorder="1" applyAlignment="1">
      <alignment horizontal="center"/>
    </xf>
    <xf numFmtId="0" fontId="53" fillId="10" borderId="8" xfId="7" applyFill="1" applyBorder="1"/>
    <xf numFmtId="0" fontId="65" fillId="0" borderId="0" xfId="8"/>
    <xf numFmtId="0" fontId="53" fillId="0" borderId="0" xfId="7" applyAlignment="1">
      <alignment vertical="top"/>
    </xf>
    <xf numFmtId="0" fontId="64" fillId="8" borderId="7" xfId="7" applyFont="1" applyFill="1" applyBorder="1" applyAlignment="1">
      <alignment horizontal="center" vertical="top"/>
    </xf>
    <xf numFmtId="0" fontId="53" fillId="0" borderId="0" xfId="7" applyBorder="1" applyAlignment="1">
      <alignment vertical="top"/>
    </xf>
    <xf numFmtId="0" fontId="64" fillId="8" borderId="6" xfId="7" applyFont="1" applyFill="1" applyBorder="1" applyAlignment="1">
      <alignment horizontal="center" vertical="top"/>
    </xf>
    <xf numFmtId="0" fontId="64" fillId="8" borderId="8" xfId="7" applyFont="1" applyFill="1" applyBorder="1" applyAlignment="1">
      <alignment horizontal="left" vertical="top"/>
    </xf>
    <xf numFmtId="0" fontId="64" fillId="10" borderId="9" xfId="7" applyFont="1" applyFill="1" applyBorder="1" applyAlignment="1">
      <alignment horizontal="center" vertical="top"/>
    </xf>
    <xf numFmtId="0" fontId="64" fillId="10" borderId="7" xfId="7" applyFont="1" applyFill="1" applyBorder="1" applyAlignment="1">
      <alignment horizontal="center" vertical="top"/>
    </xf>
    <xf numFmtId="0" fontId="64" fillId="10" borderId="6" xfId="7" applyFont="1" applyFill="1" applyBorder="1" applyAlignment="1">
      <alignment horizontal="center" vertical="top"/>
    </xf>
    <xf numFmtId="0" fontId="64" fillId="10" borderId="8" xfId="7" applyFont="1" applyFill="1" applyBorder="1" applyAlignment="1">
      <alignment horizontal="left" vertical="top"/>
    </xf>
    <xf numFmtId="0" fontId="53" fillId="0" borderId="4" xfId="7" applyBorder="1" applyAlignment="1">
      <alignment horizontal="center" vertical="top"/>
    </xf>
    <xf numFmtId="0" fontId="53" fillId="0" borderId="1" xfId="7" applyBorder="1" applyAlignment="1">
      <alignment horizontal="center" vertical="top"/>
    </xf>
    <xf numFmtId="0" fontId="53" fillId="0" borderId="5" xfId="7" applyBorder="1" applyAlignment="1">
      <alignment horizontal="center" vertical="top"/>
    </xf>
    <xf numFmtId="0" fontId="53" fillId="0" borderId="0" xfId="7" applyBorder="1" applyAlignment="1">
      <alignment horizontal="center" vertical="top"/>
    </xf>
    <xf numFmtId="0" fontId="53" fillId="0" borderId="1" xfId="7" applyBorder="1" applyAlignment="1">
      <alignment vertical="top"/>
    </xf>
    <xf numFmtId="0" fontId="64" fillId="10" borderId="0" xfId="7" applyFont="1" applyFill="1" applyAlignment="1">
      <alignment horizontal="center" vertical="top"/>
    </xf>
    <xf numFmtId="0" fontId="64" fillId="10" borderId="0" xfId="7" applyFont="1" applyFill="1" applyAlignment="1">
      <alignment vertical="top"/>
    </xf>
    <xf numFmtId="0" fontId="53" fillId="0" borderId="6" xfId="7" applyBorder="1" applyAlignment="1">
      <alignment vertical="top"/>
    </xf>
    <xf numFmtId="0" fontId="55" fillId="0" borderId="0" xfId="1" applyAlignment="1" applyProtection="1">
      <alignment horizontal="center" vertical="top"/>
    </xf>
    <xf numFmtId="0" fontId="55" fillId="0" borderId="1" xfId="1" applyBorder="1" applyAlignment="1" applyProtection="1">
      <alignment horizontal="center" vertical="top"/>
    </xf>
    <xf numFmtId="0" fontId="57" fillId="0" borderId="0" xfId="5" applyFont="1" applyAlignment="1">
      <alignment horizontal="center" vertical="top"/>
    </xf>
    <xf numFmtId="0" fontId="57" fillId="0" borderId="0" xfId="5"/>
    <xf numFmtId="0" fontId="57" fillId="0" borderId="0" xfId="5" applyFont="1"/>
    <xf numFmtId="0" fontId="56" fillId="4" borderId="6" xfId="5" applyFont="1" applyFill="1" applyBorder="1" applyAlignment="1">
      <alignment vertical="top"/>
    </xf>
    <xf numFmtId="0" fontId="57" fillId="4" borderId="6" xfId="5" applyFill="1" applyBorder="1" applyAlignment="1">
      <alignment horizontal="center" vertical="top"/>
    </xf>
    <xf numFmtId="0" fontId="57" fillId="4" borderId="6" xfId="5" applyFill="1" applyBorder="1" applyAlignment="1">
      <alignment vertical="top"/>
    </xf>
    <xf numFmtId="0" fontId="57" fillId="0" borderId="0" xfId="5" applyAlignment="1">
      <alignment horizontal="center"/>
    </xf>
    <xf numFmtId="0" fontId="57" fillId="0" borderId="0" xfId="5" applyBorder="1" applyAlignment="1">
      <alignment vertical="top"/>
    </xf>
    <xf numFmtId="0" fontId="57" fillId="0" borderId="0" xfId="5" applyBorder="1" applyAlignment="1">
      <alignment horizontal="center" vertical="top"/>
    </xf>
    <xf numFmtId="0" fontId="57" fillId="0" borderId="1" xfId="5" applyFill="1" applyBorder="1" applyAlignment="1">
      <alignment vertical="top"/>
    </xf>
    <xf numFmtId="0" fontId="57" fillId="0" borderId="0" xfId="5" applyFill="1" applyBorder="1" applyAlignment="1">
      <alignment vertical="top"/>
    </xf>
    <xf numFmtId="0" fontId="57" fillId="2" borderId="0" xfId="5" applyFill="1" applyBorder="1" applyAlignment="1">
      <alignment horizontal="center" vertical="top"/>
    </xf>
    <xf numFmtId="0" fontId="57" fillId="2" borderId="0" xfId="5" applyFill="1" applyAlignment="1">
      <alignment horizontal="center" vertical="top"/>
    </xf>
    <xf numFmtId="0" fontId="57" fillId="8" borderId="0" xfId="5" applyFill="1" applyAlignment="1">
      <alignment horizontal="center" vertical="top"/>
    </xf>
    <xf numFmtId="0" fontId="63" fillId="0" borderId="0" xfId="5" applyFont="1" applyAlignment="1">
      <alignment horizontal="center" vertical="top"/>
    </xf>
    <xf numFmtId="0" fontId="57" fillId="0" borderId="0" xfId="5" applyFill="1" applyAlignment="1">
      <alignment horizontal="center" vertical="top"/>
    </xf>
    <xf numFmtId="0" fontId="57" fillId="0" borderId="0" xfId="5" applyFill="1" applyAlignment="1">
      <alignment vertical="top"/>
    </xf>
    <xf numFmtId="0" fontId="66" fillId="0" borderId="0" xfId="5" applyFont="1" applyBorder="1" applyAlignment="1">
      <alignment vertical="top"/>
    </xf>
    <xf numFmtId="0" fontId="56" fillId="9" borderId="0" xfId="5" applyFont="1" applyFill="1" applyAlignment="1">
      <alignment horizontal="center" vertical="top"/>
    </xf>
    <xf numFmtId="0" fontId="56" fillId="9" borderId="0" xfId="5" applyFont="1" applyFill="1" applyAlignment="1">
      <alignment horizontal="center" vertical="top" wrapText="1"/>
    </xf>
    <xf numFmtId="0" fontId="56" fillId="9" borderId="0" xfId="5" applyFont="1" applyFill="1" applyAlignment="1">
      <alignment vertical="top"/>
    </xf>
    <xf numFmtId="0" fontId="0" fillId="0" borderId="0" xfId="7" applyFont="1" applyBorder="1" applyAlignment="1">
      <alignment vertical="top"/>
    </xf>
    <xf numFmtId="0" fontId="64" fillId="3" borderId="0" xfId="7" applyFont="1" applyFill="1" applyAlignment="1">
      <alignment vertical="top"/>
    </xf>
    <xf numFmtId="0" fontId="67" fillId="3" borderId="0" xfId="7" applyFont="1" applyFill="1" applyAlignment="1">
      <alignment vertical="top"/>
    </xf>
    <xf numFmtId="0" fontId="0" fillId="0" borderId="0" xfId="7" applyFont="1" applyAlignment="1">
      <alignment vertical="top"/>
    </xf>
    <xf numFmtId="0" fontId="64" fillId="0" borderId="0" xfId="7" applyFont="1" applyAlignment="1">
      <alignment vertical="top"/>
    </xf>
    <xf numFmtId="0" fontId="67" fillId="0" borderId="0" xfId="7" applyFont="1" applyBorder="1" applyAlignment="1">
      <alignment vertical="top"/>
    </xf>
    <xf numFmtId="0" fontId="64" fillId="0" borderId="0" xfId="7" quotePrefix="1" applyFont="1" applyBorder="1" applyAlignment="1">
      <alignment vertical="top"/>
    </xf>
    <xf numFmtId="0" fontId="53" fillId="0" borderId="2" xfId="7" applyBorder="1" applyAlignment="1">
      <alignment vertical="top"/>
    </xf>
    <xf numFmtId="0" fontId="53" fillId="0" borderId="0" xfId="7" applyAlignment="1">
      <alignment horizontal="center" vertical="top"/>
    </xf>
    <xf numFmtId="0" fontId="53" fillId="0" borderId="0" xfId="7" applyAlignment="1">
      <alignment horizontal="right" vertical="top"/>
    </xf>
    <xf numFmtId="0" fontId="53" fillId="11" borderId="0" xfId="7" applyFill="1" applyAlignment="1">
      <alignment horizontal="center" vertical="top"/>
    </xf>
    <xf numFmtId="0" fontId="64" fillId="0" borderId="11" xfId="7" applyFont="1" applyBorder="1" applyAlignment="1">
      <alignment vertical="top"/>
    </xf>
    <xf numFmtId="0" fontId="53" fillId="0" borderId="11" xfId="7" applyBorder="1" applyAlignment="1">
      <alignment horizontal="center" vertical="top"/>
    </xf>
    <xf numFmtId="0" fontId="0" fillId="0" borderId="11" xfId="7" applyFont="1" applyBorder="1" applyAlignment="1">
      <alignment vertical="top"/>
    </xf>
    <xf numFmtId="0" fontId="53" fillId="0" borderId="11" xfId="7" applyBorder="1" applyAlignment="1">
      <alignment horizontal="right" vertical="top"/>
    </xf>
    <xf numFmtId="0" fontId="0" fillId="0" borderId="0" xfId="7" quotePrefix="1" applyFont="1" applyAlignment="1">
      <alignment horizontal="right" vertical="top"/>
    </xf>
    <xf numFmtId="0" fontId="53" fillId="0" borderId="0" xfId="7" quotePrefix="1" applyAlignment="1">
      <alignment horizontal="left" vertical="top"/>
    </xf>
    <xf numFmtId="0" fontId="53" fillId="0" borderId="0" xfId="7" applyFill="1" applyBorder="1" applyAlignment="1">
      <alignment vertical="top"/>
    </xf>
    <xf numFmtId="0" fontId="53" fillId="0" borderId="0" xfId="7" quotePrefix="1" applyAlignment="1">
      <alignment horizontal="right" vertical="top"/>
    </xf>
    <xf numFmtId="0" fontId="64" fillId="2" borderId="0" xfId="7" applyFont="1" applyFill="1" applyAlignment="1">
      <alignment horizontal="center" vertical="top"/>
    </xf>
    <xf numFmtId="0" fontId="64" fillId="2" borderId="0" xfId="7" applyFont="1" applyFill="1" applyAlignment="1">
      <alignment vertical="top"/>
    </xf>
    <xf numFmtId="0" fontId="53" fillId="0" borderId="11" xfId="7" applyBorder="1" applyAlignment="1">
      <alignment vertical="top"/>
    </xf>
    <xf numFmtId="0" fontId="64" fillId="10" borderId="1" xfId="7" applyFont="1" applyFill="1" applyBorder="1" applyAlignment="1">
      <alignment vertical="top"/>
    </xf>
    <xf numFmtId="0" fontId="64" fillId="12" borderId="1" xfId="7" applyFont="1" applyFill="1" applyBorder="1" applyAlignment="1">
      <alignment vertical="top"/>
    </xf>
    <xf numFmtId="0" fontId="64" fillId="12" borderId="1" xfId="7" applyFont="1" applyFill="1" applyBorder="1" applyAlignment="1">
      <alignment horizontal="center" vertical="top"/>
    </xf>
    <xf numFmtId="0" fontId="64" fillId="10" borderId="3" xfId="7" applyFont="1" applyFill="1" applyBorder="1" applyAlignment="1">
      <alignment vertical="top"/>
    </xf>
    <xf numFmtId="0" fontId="64" fillId="10" borderId="0" xfId="7" applyFont="1" applyFill="1" applyBorder="1" applyAlignment="1">
      <alignment vertical="top"/>
    </xf>
    <xf numFmtId="0" fontId="64" fillId="12" borderId="3" xfId="7" applyFont="1" applyFill="1" applyBorder="1" applyAlignment="1">
      <alignment vertical="top"/>
    </xf>
    <xf numFmtId="0" fontId="67" fillId="13" borderId="2" xfId="7" applyFont="1" applyFill="1" applyBorder="1" applyAlignment="1">
      <alignment vertical="top"/>
    </xf>
    <xf numFmtId="0" fontId="64" fillId="11" borderId="0" xfId="7" applyFont="1" applyFill="1" applyAlignment="1">
      <alignment horizontal="center" vertical="top"/>
    </xf>
    <xf numFmtId="0" fontId="64" fillId="4" borderId="0" xfId="7" applyFont="1" applyFill="1" applyAlignment="1">
      <alignment horizontal="center" vertical="top"/>
    </xf>
    <xf numFmtId="0" fontId="64" fillId="4" borderId="0" xfId="7" applyFont="1" applyFill="1" applyAlignment="1">
      <alignment vertical="top"/>
    </xf>
    <xf numFmtId="0" fontId="64" fillId="4" borderId="2" xfId="7" applyFont="1" applyFill="1" applyBorder="1" applyAlignment="1">
      <alignment horizontal="center" vertical="top"/>
    </xf>
    <xf numFmtId="0" fontId="64" fillId="14" borderId="0" xfId="7" applyFont="1" applyFill="1" applyAlignment="1">
      <alignment horizontal="center" vertical="top"/>
    </xf>
    <xf numFmtId="0" fontId="64" fillId="15" borderId="0" xfId="7" applyFont="1" applyFill="1" applyAlignment="1">
      <alignment horizontal="center" vertical="top"/>
    </xf>
    <xf numFmtId="0" fontId="64" fillId="16" borderId="0" xfId="7" applyFont="1" applyFill="1" applyAlignment="1">
      <alignment vertical="top"/>
    </xf>
    <xf numFmtId="0" fontId="64" fillId="16" borderId="0" xfId="7" applyFont="1" applyFill="1" applyAlignment="1">
      <alignment horizontal="center" vertical="top"/>
    </xf>
    <xf numFmtId="14" fontId="53" fillId="0" borderId="0" xfId="7" applyNumberFormat="1" applyAlignment="1">
      <alignment horizontal="right" vertical="top"/>
    </xf>
    <xf numFmtId="0" fontId="64" fillId="10" borderId="0" xfId="7" applyFont="1" applyFill="1" applyAlignment="1">
      <alignment horizontal="center" vertical="top"/>
    </xf>
    <xf numFmtId="0" fontId="53" fillId="0" borderId="2" xfId="7" applyBorder="1"/>
    <xf numFmtId="0" fontId="53" fillId="0" borderId="0" xfId="7" applyBorder="1"/>
    <xf numFmtId="0" fontId="53" fillId="0" borderId="2" xfId="7" applyBorder="1" applyAlignment="1">
      <alignment horizontal="left"/>
    </xf>
    <xf numFmtId="3" fontId="53" fillId="0" borderId="0" xfId="7" applyNumberFormat="1" applyBorder="1"/>
    <xf numFmtId="3" fontId="53" fillId="0" borderId="0" xfId="7" applyNumberFormat="1" applyBorder="1" applyAlignment="1">
      <alignment horizontal="left"/>
    </xf>
    <xf numFmtId="3" fontId="53" fillId="0" borderId="0" xfId="7" applyNumberFormat="1" applyAlignment="1">
      <alignment horizontal="center"/>
    </xf>
    <xf numFmtId="3" fontId="53" fillId="0" borderId="0" xfId="7" applyNumberFormat="1" applyAlignment="1">
      <alignment horizontal="center" vertical="top"/>
    </xf>
    <xf numFmtId="3" fontId="0" fillId="0" borderId="2" xfId="7" applyNumberFormat="1" applyFont="1" applyBorder="1" applyAlignment="1">
      <alignment horizontal="left" vertical="top"/>
    </xf>
    <xf numFmtId="3" fontId="53" fillId="0" borderId="0" xfId="7" applyNumberFormat="1" applyBorder="1" applyAlignment="1">
      <alignment horizontal="right" vertical="top"/>
    </xf>
    <xf numFmtId="3" fontId="0" fillId="0" borderId="0" xfId="7" applyNumberFormat="1" applyFont="1" applyBorder="1" applyAlignment="1">
      <alignment horizontal="left" vertical="top"/>
    </xf>
    <xf numFmtId="0" fontId="53" fillId="0" borderId="2" xfId="7" applyBorder="1" applyAlignment="1">
      <alignment horizontal="left" vertical="top"/>
    </xf>
    <xf numFmtId="3" fontId="53" fillId="0" borderId="0" xfId="7" applyNumberFormat="1" applyBorder="1" applyAlignment="1">
      <alignment horizontal="left" vertical="top"/>
    </xf>
    <xf numFmtId="0" fontId="0" fillId="0" borderId="2" xfId="7" applyFont="1" applyBorder="1" applyAlignment="1">
      <alignment horizontal="left" vertical="top"/>
    </xf>
    <xf numFmtId="3" fontId="0" fillId="0" borderId="0" xfId="7" applyNumberFormat="1" applyFont="1" applyBorder="1" applyAlignment="1">
      <alignment horizontal="right" vertical="top"/>
    </xf>
    <xf numFmtId="16" fontId="0" fillId="0" borderId="2" xfId="7" applyNumberFormat="1" applyFont="1" applyBorder="1" applyAlignment="1">
      <alignment horizontal="left" vertical="top"/>
    </xf>
    <xf numFmtId="0" fontId="64" fillId="3" borderId="2" xfId="7" applyFont="1" applyFill="1" applyBorder="1" applyAlignment="1">
      <alignment vertical="top"/>
    </xf>
    <xf numFmtId="0" fontId="64" fillId="10" borderId="0" xfId="7" applyFont="1" applyFill="1" applyAlignment="1">
      <alignment horizontal="right" vertical="top"/>
    </xf>
    <xf numFmtId="0" fontId="64" fillId="10" borderId="2" xfId="7" applyFont="1" applyFill="1" applyBorder="1" applyAlignment="1">
      <alignment horizontal="left" vertical="top"/>
    </xf>
    <xf numFmtId="3" fontId="64" fillId="2" borderId="0" xfId="7" applyNumberFormat="1" applyFont="1" applyFill="1" applyBorder="1" applyAlignment="1">
      <alignment horizontal="right" vertical="top"/>
    </xf>
    <xf numFmtId="3" fontId="64" fillId="2" borderId="0" xfId="7" applyNumberFormat="1" applyFont="1" applyFill="1" applyBorder="1" applyAlignment="1">
      <alignment horizontal="left" vertical="top"/>
    </xf>
    <xf numFmtId="0" fontId="53" fillId="0" borderId="2" xfId="7" applyFont="1" applyBorder="1" applyAlignment="1">
      <alignment vertical="top"/>
    </xf>
    <xf numFmtId="1" fontId="64" fillId="2" borderId="0" xfId="7" applyNumberFormat="1" applyFont="1" applyFill="1" applyAlignment="1">
      <alignment horizontal="right" vertical="top"/>
    </xf>
    <xf numFmtId="1" fontId="53" fillId="0" borderId="0" xfId="7" applyNumberFormat="1" applyAlignment="1">
      <alignment horizontal="right" vertical="top"/>
    </xf>
    <xf numFmtId="1" fontId="53" fillId="0" borderId="0" xfId="7" applyNumberFormat="1"/>
    <xf numFmtId="1" fontId="64" fillId="10" borderId="0" xfId="7" applyNumberFormat="1" applyFont="1" applyFill="1" applyAlignment="1">
      <alignment vertical="top"/>
    </xf>
    <xf numFmtId="1" fontId="53" fillId="0" borderId="0" xfId="7" quotePrefix="1" applyNumberFormat="1" applyAlignment="1">
      <alignment horizontal="right" vertical="top"/>
    </xf>
    <xf numFmtId="0" fontId="64" fillId="10" borderId="6" xfId="7" applyFont="1" applyFill="1" applyBorder="1" applyAlignment="1">
      <alignment vertical="top"/>
    </xf>
    <xf numFmtId="0" fontId="53" fillId="0" borderId="10" xfId="7" applyBorder="1" applyAlignment="1">
      <alignment vertical="top"/>
    </xf>
    <xf numFmtId="0" fontId="64" fillId="8" borderId="9" xfId="7" applyFont="1" applyFill="1" applyBorder="1" applyAlignment="1">
      <alignment horizontal="center" vertical="top"/>
    </xf>
    <xf numFmtId="0" fontId="53" fillId="0" borderId="13" xfId="7" applyBorder="1" applyAlignment="1">
      <alignment horizontal="center" vertical="top"/>
    </xf>
    <xf numFmtId="0" fontId="53" fillId="0" borderId="14" xfId="7" applyBorder="1" applyAlignment="1">
      <alignment horizontal="center" vertical="top"/>
    </xf>
    <xf numFmtId="0" fontId="64" fillId="2" borderId="0" xfId="7" quotePrefix="1" applyFont="1" applyFill="1" applyAlignment="1">
      <alignment horizontal="center" vertical="top"/>
    </xf>
    <xf numFmtId="0" fontId="64" fillId="2" borderId="0" xfId="7" applyFont="1" applyFill="1" applyAlignment="1">
      <alignment horizontal="right" vertical="top"/>
    </xf>
    <xf numFmtId="3" fontId="57" fillId="0" borderId="0" xfId="7" applyNumberFormat="1" applyFont="1" applyBorder="1" applyAlignment="1">
      <alignment horizontal="left" vertical="top"/>
    </xf>
    <xf numFmtId="14" fontId="53" fillId="0" borderId="0" xfId="7" applyNumberFormat="1" applyAlignment="1">
      <alignment vertical="top"/>
    </xf>
    <xf numFmtId="3" fontId="57" fillId="0" borderId="2" xfId="7" applyNumberFormat="1" applyFont="1" applyBorder="1" applyAlignment="1">
      <alignment horizontal="left" vertical="top"/>
    </xf>
    <xf numFmtId="0" fontId="53" fillId="0" borderId="0" xfId="7" applyAlignment="1">
      <alignment horizontal="left" vertical="top"/>
    </xf>
    <xf numFmtId="0" fontId="53" fillId="0" borderId="0" xfId="7" applyAlignment="1">
      <alignment horizontal="left"/>
    </xf>
    <xf numFmtId="0" fontId="53" fillId="0" borderId="0" xfId="7" applyBorder="1" applyAlignment="1">
      <alignment horizontal="left" vertical="top"/>
    </xf>
    <xf numFmtId="0" fontId="53" fillId="0" borderId="3" xfId="7" applyBorder="1" applyAlignment="1">
      <alignment vertical="top"/>
    </xf>
    <xf numFmtId="0" fontId="64" fillId="10" borderId="6" xfId="7" applyFont="1" applyFill="1" applyBorder="1" applyAlignment="1">
      <alignment horizontal="left" vertical="top"/>
    </xf>
    <xf numFmtId="0" fontId="64" fillId="3" borderId="0" xfId="0" applyFont="1" applyFill="1"/>
    <xf numFmtId="0" fontId="64" fillId="0" borderId="0" xfId="7" applyFont="1" applyBorder="1" applyAlignment="1">
      <alignment vertical="top"/>
    </xf>
    <xf numFmtId="0" fontId="0" fillId="0" borderId="0" xfId="0" applyAlignment="1">
      <alignment vertical="top"/>
    </xf>
    <xf numFmtId="0" fontId="53" fillId="0" borderId="0" xfId="7" applyFont="1" applyAlignment="1">
      <alignment vertical="top"/>
    </xf>
    <xf numFmtId="0" fontId="53" fillId="0" borderId="0" xfId="7" applyFont="1" applyBorder="1" applyAlignment="1">
      <alignment vertical="top"/>
    </xf>
    <xf numFmtId="0" fontId="49" fillId="0" borderId="0" xfId="7" applyFont="1" applyAlignment="1">
      <alignment vertical="top"/>
    </xf>
    <xf numFmtId="0" fontId="64" fillId="2" borderId="0" xfId="7" quotePrefix="1" applyFont="1" applyFill="1" applyAlignment="1">
      <alignment horizontal="right" vertical="top"/>
    </xf>
    <xf numFmtId="0" fontId="49" fillId="0" borderId="0" xfId="7" applyFont="1" applyFill="1" applyBorder="1" applyAlignment="1">
      <alignment vertical="top"/>
    </xf>
    <xf numFmtId="0" fontId="49" fillId="0" borderId="2" xfId="7" applyFont="1" applyBorder="1" applyAlignment="1">
      <alignment vertical="top"/>
    </xf>
    <xf numFmtId="0" fontId="57" fillId="0" borderId="0" xfId="7" applyFont="1" applyFill="1" applyBorder="1" applyAlignment="1">
      <alignment vertical="top"/>
    </xf>
    <xf numFmtId="0" fontId="57" fillId="0" borderId="1" xfId="7" applyFont="1" applyBorder="1" applyAlignment="1">
      <alignment vertical="top"/>
    </xf>
    <xf numFmtId="0" fontId="49" fillId="0" borderId="0" xfId="7" quotePrefix="1" applyFont="1" applyAlignment="1">
      <alignment horizontal="right" vertical="top"/>
    </xf>
    <xf numFmtId="0" fontId="49" fillId="0" borderId="0" xfId="7" quotePrefix="1" applyFont="1" applyAlignment="1">
      <alignment horizontal="left" vertical="top"/>
    </xf>
    <xf numFmtId="0" fontId="57" fillId="0" borderId="0" xfId="7" quotePrefix="1" applyFont="1" applyAlignment="1">
      <alignment horizontal="right" vertical="top"/>
    </xf>
    <xf numFmtId="0" fontId="57" fillId="0" borderId="11" xfId="7" applyFont="1" applyBorder="1" applyAlignment="1">
      <alignment vertical="top"/>
    </xf>
    <xf numFmtId="0" fontId="49" fillId="0" borderId="0" xfId="7" applyFont="1" applyBorder="1" applyAlignment="1">
      <alignment vertical="top"/>
    </xf>
    <xf numFmtId="0" fontId="48" fillId="0" borderId="0" xfId="7" quotePrefix="1" applyFont="1" applyAlignment="1">
      <alignment horizontal="right" vertical="top"/>
    </xf>
    <xf numFmtId="0" fontId="48" fillId="0" borderId="2" xfId="7" applyFont="1" applyBorder="1" applyAlignment="1">
      <alignment horizontal="center" vertical="top"/>
    </xf>
    <xf numFmtId="0" fontId="48" fillId="0" borderId="0" xfId="7" applyFont="1" applyAlignment="1">
      <alignment vertical="top"/>
    </xf>
    <xf numFmtId="0" fontId="48" fillId="0" borderId="0" xfId="7" applyFont="1" applyAlignment="1">
      <alignment horizontal="center" vertical="top"/>
    </xf>
    <xf numFmtId="0" fontId="48" fillId="0" borderId="12" xfId="7" applyFont="1" applyBorder="1" applyAlignment="1">
      <alignment horizontal="center" vertical="top"/>
    </xf>
    <xf numFmtId="0" fontId="48" fillId="0" borderId="11" xfId="7" applyFont="1" applyBorder="1" applyAlignment="1">
      <alignment vertical="top"/>
    </xf>
    <xf numFmtId="0" fontId="48" fillId="0" borderId="11" xfId="7" applyFont="1" applyBorder="1" applyAlignment="1">
      <alignment horizontal="center" vertical="top"/>
    </xf>
    <xf numFmtId="0" fontId="48" fillId="0" borderId="0" xfId="7" applyFont="1" applyFill="1" applyBorder="1" applyAlignment="1">
      <alignment vertical="top"/>
    </xf>
    <xf numFmtId="0" fontId="48" fillId="0" borderId="0" xfId="7" quotePrefix="1" applyFont="1" applyAlignment="1">
      <alignment horizontal="left" vertical="top"/>
    </xf>
    <xf numFmtId="0" fontId="68" fillId="16" borderId="0" xfId="7" applyFont="1" applyFill="1" applyAlignment="1">
      <alignment vertical="top"/>
    </xf>
    <xf numFmtId="0" fontId="69" fillId="0" borderId="0" xfId="7" applyFont="1" applyAlignment="1">
      <alignment vertical="top"/>
    </xf>
    <xf numFmtId="0" fontId="69" fillId="0" borderId="0" xfId="7" applyFont="1" applyFill="1" applyBorder="1" applyAlignment="1">
      <alignment vertical="top"/>
    </xf>
    <xf numFmtId="0" fontId="69" fillId="0" borderId="1" xfId="7" applyFont="1" applyBorder="1" applyAlignment="1">
      <alignment vertical="top"/>
    </xf>
    <xf numFmtId="0" fontId="69" fillId="0" borderId="11" xfId="7" applyFont="1" applyBorder="1" applyAlignment="1">
      <alignment vertical="top"/>
    </xf>
    <xf numFmtId="0" fontId="47" fillId="0" borderId="0" xfId="7" quotePrefix="1" applyFont="1" applyAlignment="1">
      <alignment horizontal="right" vertical="top"/>
    </xf>
    <xf numFmtId="0" fontId="47" fillId="0" borderId="0" xfId="7" quotePrefix="1" applyFont="1" applyAlignment="1">
      <alignment horizontal="left" vertical="top"/>
    </xf>
    <xf numFmtId="0" fontId="46" fillId="0" borderId="0" xfId="7" applyFont="1" applyAlignment="1">
      <alignment vertical="top"/>
    </xf>
    <xf numFmtId="0" fontId="45" fillId="0" borderId="0" xfId="7" quotePrefix="1" applyFont="1" applyAlignment="1">
      <alignment horizontal="left" vertical="top"/>
    </xf>
    <xf numFmtId="0" fontId="44" fillId="0" borderId="0" xfId="7" quotePrefix="1" applyFont="1" applyAlignment="1">
      <alignment horizontal="right" vertical="top"/>
    </xf>
    <xf numFmtId="0" fontId="43" fillId="0" borderId="0" xfId="7" applyFont="1" applyAlignment="1">
      <alignment horizontal="center" vertical="top"/>
    </xf>
    <xf numFmtId="0" fontId="42" fillId="0" borderId="0" xfId="7" quotePrefix="1" applyFont="1" applyAlignment="1">
      <alignment horizontal="right" vertical="top"/>
    </xf>
    <xf numFmtId="0" fontId="42" fillId="0" borderId="0" xfId="7" quotePrefix="1" applyFont="1" applyAlignment="1">
      <alignment horizontal="left" vertical="top"/>
    </xf>
    <xf numFmtId="0" fontId="41" fillId="0" borderId="0" xfId="7" quotePrefix="1" applyFont="1" applyAlignment="1">
      <alignment horizontal="right" vertical="top"/>
    </xf>
    <xf numFmtId="0" fontId="41" fillId="0" borderId="0" xfId="7" quotePrefix="1" applyFont="1" applyAlignment="1">
      <alignment horizontal="left" vertical="top"/>
    </xf>
    <xf numFmtId="0" fontId="40" fillId="0" borderId="0" xfId="7" applyFont="1" applyAlignment="1">
      <alignment vertical="top"/>
    </xf>
    <xf numFmtId="0" fontId="39" fillId="0" borderId="0" xfId="7" quotePrefix="1" applyFont="1" applyAlignment="1">
      <alignment horizontal="right" vertical="top"/>
    </xf>
    <xf numFmtId="0" fontId="39" fillId="0" borderId="0" xfId="7" applyFont="1" applyAlignment="1">
      <alignment vertical="top"/>
    </xf>
    <xf numFmtId="0" fontId="39" fillId="0" borderId="0" xfId="7" quotePrefix="1" applyFont="1" applyAlignment="1">
      <alignment horizontal="left" vertical="top"/>
    </xf>
    <xf numFmtId="0" fontId="39" fillId="0" borderId="0" xfId="7" applyFont="1" applyAlignment="1">
      <alignment horizontal="center" vertical="top"/>
    </xf>
    <xf numFmtId="0" fontId="38" fillId="0" borderId="0" xfId="7" quotePrefix="1" applyFont="1" applyAlignment="1">
      <alignment horizontal="left" vertical="top"/>
    </xf>
    <xf numFmtId="0" fontId="38" fillId="0" borderId="0" xfId="7" quotePrefix="1" applyFont="1" applyAlignment="1">
      <alignment horizontal="right" vertical="top"/>
    </xf>
    <xf numFmtId="0" fontId="37" fillId="0" borderId="0" xfId="7" applyFont="1" applyAlignment="1">
      <alignment vertical="top"/>
    </xf>
    <xf numFmtId="0" fontId="48" fillId="0" borderId="3" xfId="7" applyFont="1" applyBorder="1" applyAlignment="1">
      <alignment horizontal="center" vertical="top"/>
    </xf>
    <xf numFmtId="0" fontId="48" fillId="0" borderId="1" xfId="7" applyFont="1" applyBorder="1" applyAlignment="1">
      <alignment vertical="top"/>
    </xf>
    <xf numFmtId="0" fontId="48" fillId="0" borderId="1" xfId="7" applyFont="1" applyBorder="1" applyAlignment="1">
      <alignment horizontal="center" vertical="top"/>
    </xf>
    <xf numFmtId="0" fontId="37" fillId="0" borderId="0" xfId="7" quotePrefix="1" applyFont="1" applyAlignment="1">
      <alignment horizontal="right" vertical="top"/>
    </xf>
    <xf numFmtId="0" fontId="37" fillId="0" borderId="0" xfId="7" quotePrefix="1" applyFont="1" applyAlignment="1">
      <alignment horizontal="left" vertical="top"/>
    </xf>
    <xf numFmtId="0" fontId="57" fillId="0" borderId="11" xfId="7" quotePrefix="1" applyFont="1" applyBorder="1" applyAlignment="1">
      <alignment horizontal="right" vertical="top"/>
    </xf>
    <xf numFmtId="0" fontId="53" fillId="11" borderId="11" xfId="7" applyFill="1" applyBorder="1" applyAlignment="1">
      <alignment horizontal="center" vertical="top"/>
    </xf>
    <xf numFmtId="0" fontId="53" fillId="0" borderId="12" xfId="7" applyBorder="1" applyAlignment="1">
      <alignment vertical="top"/>
    </xf>
    <xf numFmtId="0" fontId="49" fillId="0" borderId="12" xfId="7" applyFont="1" applyBorder="1" applyAlignment="1">
      <alignment vertical="top"/>
    </xf>
    <xf numFmtId="0" fontId="37" fillId="0" borderId="2" xfId="7" applyFont="1" applyBorder="1" applyAlignment="1">
      <alignment vertical="top"/>
    </xf>
    <xf numFmtId="0" fontId="37" fillId="0" borderId="0" xfId="7" quotePrefix="1" applyFont="1" applyAlignment="1">
      <alignment horizontal="center" vertical="top"/>
    </xf>
    <xf numFmtId="0" fontId="36" fillId="0" borderId="0" xfId="7" quotePrefix="1" applyFont="1" applyAlignment="1">
      <alignment horizontal="right" vertical="top"/>
    </xf>
    <xf numFmtId="0" fontId="36" fillId="0" borderId="0" xfId="7" applyFont="1" applyAlignment="1">
      <alignment vertical="top"/>
    </xf>
    <xf numFmtId="0" fontId="64" fillId="4" borderId="0" xfId="7" quotePrefix="1" applyFont="1" applyFill="1" applyAlignment="1">
      <alignment horizontal="right" vertical="top"/>
    </xf>
    <xf numFmtId="0" fontId="36" fillId="0" borderId="0" xfId="7" quotePrefix="1" applyFont="1" applyAlignment="1">
      <alignment horizontal="left" vertical="top"/>
    </xf>
    <xf numFmtId="0" fontId="36" fillId="0" borderId="0" xfId="7" applyFont="1" applyAlignment="1">
      <alignment horizontal="center" vertical="top"/>
    </xf>
    <xf numFmtId="0" fontId="35" fillId="0" borderId="0" xfId="7" quotePrefix="1" applyFont="1" applyAlignment="1">
      <alignment horizontal="right" vertical="top"/>
    </xf>
    <xf numFmtId="0" fontId="35" fillId="0" borderId="0" xfId="7" quotePrefix="1" applyFont="1" applyAlignment="1">
      <alignment horizontal="left" vertical="top"/>
    </xf>
    <xf numFmtId="0" fontId="33" fillId="0" borderId="0" xfId="7" quotePrefix="1" applyFont="1" applyAlignment="1">
      <alignment horizontal="right" vertical="top"/>
    </xf>
    <xf numFmtId="0" fontId="32" fillId="0" borderId="0" xfId="7" applyFont="1" applyAlignment="1">
      <alignment horizontal="right" vertical="top"/>
    </xf>
    <xf numFmtId="0" fontId="32" fillId="0" borderId="0" xfId="7" quotePrefix="1" applyFont="1" applyAlignment="1">
      <alignment horizontal="right" vertical="top"/>
    </xf>
    <xf numFmtId="0" fontId="32" fillId="0" borderId="0" xfId="7" quotePrefix="1" applyFont="1" applyAlignment="1">
      <alignment horizontal="left" vertical="top"/>
    </xf>
    <xf numFmtId="0" fontId="68" fillId="16" borderId="0" xfId="7" applyFont="1" applyFill="1" applyAlignment="1">
      <alignment horizontal="center" vertical="top"/>
    </xf>
    <xf numFmtId="0" fontId="68" fillId="15" borderId="0" xfId="7" applyFont="1" applyFill="1" applyAlignment="1">
      <alignment horizontal="center" vertical="top"/>
    </xf>
    <xf numFmtId="0" fontId="68" fillId="10" borderId="0" xfId="7" applyFont="1" applyFill="1" applyAlignment="1">
      <alignment horizontal="center" vertical="top"/>
    </xf>
    <xf numFmtId="0" fontId="68" fillId="14" borderId="0" xfId="7" applyFont="1" applyFill="1" applyAlignment="1">
      <alignment horizontal="center" vertical="top"/>
    </xf>
    <xf numFmtId="0" fontId="68" fillId="4" borderId="2" xfId="7" applyFont="1" applyFill="1" applyBorder="1" applyAlignment="1">
      <alignment horizontal="center" vertical="top"/>
    </xf>
    <xf numFmtId="0" fontId="68" fillId="4" borderId="0" xfId="7" applyFont="1" applyFill="1" applyAlignment="1">
      <alignment vertical="top"/>
    </xf>
    <xf numFmtId="0" fontId="68" fillId="4" borderId="0" xfId="7" applyFont="1" applyFill="1" applyAlignment="1">
      <alignment horizontal="center" vertical="top"/>
    </xf>
    <xf numFmtId="0" fontId="69" fillId="0" borderId="0" xfId="7" applyFont="1" applyAlignment="1">
      <alignment horizontal="center" vertical="top"/>
    </xf>
    <xf numFmtId="0" fontId="69" fillId="0" borderId="2" xfId="7" applyFont="1" applyBorder="1" applyAlignment="1">
      <alignment horizontal="center" vertical="top"/>
    </xf>
    <xf numFmtId="0" fontId="69" fillId="0" borderId="1" xfId="7" applyFont="1" applyBorder="1" applyAlignment="1">
      <alignment horizontal="center" vertical="top"/>
    </xf>
    <xf numFmtId="0" fontId="69" fillId="0" borderId="3" xfId="7" applyFont="1" applyBorder="1" applyAlignment="1">
      <alignment horizontal="center" vertical="top"/>
    </xf>
    <xf numFmtId="0" fontId="69" fillId="0" borderId="11" xfId="7" applyFont="1" applyBorder="1" applyAlignment="1">
      <alignment horizontal="center" vertical="top"/>
    </xf>
    <xf numFmtId="0" fontId="69" fillId="0" borderId="12" xfId="7" applyFont="1" applyBorder="1" applyAlignment="1">
      <alignment horizontal="center" vertical="top"/>
    </xf>
    <xf numFmtId="0" fontId="31" fillId="0" borderId="0" xfId="7" quotePrefix="1" applyFont="1" applyAlignment="1">
      <alignment horizontal="right" vertical="top"/>
    </xf>
    <xf numFmtId="0" fontId="31" fillId="0" borderId="0" xfId="7" quotePrefix="1" applyFont="1" applyAlignment="1">
      <alignment horizontal="left" vertical="top"/>
    </xf>
    <xf numFmtId="0" fontId="30" fillId="0" borderId="0" xfId="7" quotePrefix="1" applyFont="1" applyAlignment="1">
      <alignment horizontal="right" vertical="top"/>
    </xf>
    <xf numFmtId="0" fontId="30" fillId="0" borderId="0" xfId="7" quotePrefix="1" applyFont="1" applyAlignment="1">
      <alignment horizontal="left" vertical="top"/>
    </xf>
    <xf numFmtId="0" fontId="57" fillId="0" borderId="11" xfId="7" quotePrefix="1" applyFont="1" applyBorder="1" applyAlignment="1">
      <alignment horizontal="right" vertical="top" wrapText="1"/>
    </xf>
    <xf numFmtId="0" fontId="29" fillId="0" borderId="0" xfId="7" quotePrefix="1" applyFont="1" applyAlignment="1">
      <alignment horizontal="right" vertical="top"/>
    </xf>
    <xf numFmtId="0" fontId="28" fillId="0" borderId="0" xfId="7" quotePrefix="1" applyFont="1" applyAlignment="1">
      <alignment horizontal="right" vertical="top"/>
    </xf>
    <xf numFmtId="0" fontId="28" fillId="0" borderId="0" xfId="7" quotePrefix="1" applyFont="1" applyAlignment="1">
      <alignment horizontal="left" vertical="top"/>
    </xf>
    <xf numFmtId="0" fontId="27" fillId="0" borderId="0" xfId="7" quotePrefix="1" applyFont="1" applyAlignment="1">
      <alignment horizontal="right" vertical="top"/>
    </xf>
    <xf numFmtId="0" fontId="27" fillId="0" borderId="0" xfId="7" quotePrefix="1" applyFont="1" applyAlignment="1">
      <alignment horizontal="left" vertical="top"/>
    </xf>
    <xf numFmtId="0" fontId="26" fillId="0" borderId="0" xfId="7" quotePrefix="1" applyFont="1" applyAlignment="1">
      <alignment horizontal="right" vertical="top"/>
    </xf>
    <xf numFmtId="0" fontId="26" fillId="0" borderId="0" xfId="7" quotePrefix="1" applyFont="1" applyAlignment="1">
      <alignment horizontal="left" vertical="top"/>
    </xf>
    <xf numFmtId="3" fontId="25" fillId="0" borderId="0" xfId="7" applyNumberFormat="1" applyFont="1" applyBorder="1" applyAlignment="1">
      <alignment horizontal="left" vertical="top"/>
    </xf>
    <xf numFmtId="3" fontId="24" fillId="0" borderId="0" xfId="7" applyNumberFormat="1" applyFont="1" applyBorder="1" applyAlignment="1">
      <alignment horizontal="left" vertical="top"/>
    </xf>
    <xf numFmtId="0" fontId="24" fillId="0" borderId="0" xfId="7" applyFont="1" applyAlignment="1">
      <alignment vertical="top"/>
    </xf>
    <xf numFmtId="0" fontId="53" fillId="0" borderId="2" xfId="7" applyBorder="1" applyAlignment="1">
      <alignment horizontal="center" vertical="top"/>
    </xf>
    <xf numFmtId="3" fontId="0" fillId="0" borderId="2" xfId="7" applyNumberFormat="1" applyFont="1" applyBorder="1" applyAlignment="1">
      <alignment horizontal="center" vertical="top"/>
    </xf>
    <xf numFmtId="0" fontId="0" fillId="0" borderId="2" xfId="7" applyFont="1" applyBorder="1" applyAlignment="1">
      <alignment horizontal="center" vertical="top"/>
    </xf>
    <xf numFmtId="3" fontId="57" fillId="0" borderId="2" xfId="7" applyNumberFormat="1" applyFont="1" applyBorder="1" applyAlignment="1">
      <alignment horizontal="center" vertical="top"/>
    </xf>
    <xf numFmtId="0" fontId="24" fillId="0" borderId="0" xfId="7" applyFont="1" applyBorder="1" applyAlignment="1">
      <alignment vertical="top"/>
    </xf>
    <xf numFmtId="0" fontId="23" fillId="0" borderId="0" xfId="7" applyFont="1" applyAlignment="1">
      <alignment vertical="top"/>
    </xf>
    <xf numFmtId="3" fontId="23" fillId="0" borderId="0" xfId="7" applyNumberFormat="1" applyFont="1" applyBorder="1" applyAlignment="1">
      <alignment horizontal="left" vertical="top"/>
    </xf>
    <xf numFmtId="0" fontId="22" fillId="0" borderId="0" xfId="7" applyFont="1" applyAlignment="1">
      <alignment vertical="top"/>
    </xf>
    <xf numFmtId="3" fontId="53" fillId="0" borderId="0" xfId="7" applyNumberFormat="1" applyBorder="1" applyAlignment="1">
      <alignment horizontal="center" vertical="top"/>
    </xf>
    <xf numFmtId="3" fontId="22" fillId="0" borderId="0" xfId="7" applyNumberFormat="1" applyFont="1" applyBorder="1" applyAlignment="1">
      <alignment horizontal="left" vertical="top"/>
    </xf>
    <xf numFmtId="0" fontId="22" fillId="0" borderId="0" xfId="7" applyFont="1"/>
    <xf numFmtId="0" fontId="22" fillId="0" borderId="0" xfId="7" applyFont="1" applyFill="1" applyAlignment="1">
      <alignment vertical="top"/>
    </xf>
    <xf numFmtId="0" fontId="21" fillId="0" borderId="0" xfId="7" applyFont="1" applyAlignment="1">
      <alignment vertical="top"/>
    </xf>
    <xf numFmtId="3" fontId="21" fillId="0" borderId="0" xfId="7" applyNumberFormat="1" applyFont="1" applyBorder="1" applyAlignment="1">
      <alignment horizontal="left" vertical="top"/>
    </xf>
    <xf numFmtId="0" fontId="53" fillId="17" borderId="0" xfId="7" applyFill="1" applyAlignment="1">
      <alignment vertical="top"/>
    </xf>
    <xf numFmtId="3" fontId="53" fillId="17" borderId="0" xfId="7" applyNumberFormat="1" applyFill="1" applyAlignment="1">
      <alignment horizontal="center" vertical="top"/>
    </xf>
    <xf numFmtId="14" fontId="53" fillId="17" borderId="0" xfId="7" applyNumberFormat="1" applyFill="1" applyAlignment="1">
      <alignment horizontal="right" vertical="top"/>
    </xf>
    <xf numFmtId="1" fontId="53" fillId="17" borderId="0" xfId="7" applyNumberFormat="1" applyFill="1" applyAlignment="1">
      <alignment horizontal="right" vertical="top"/>
    </xf>
    <xf numFmtId="3" fontId="53" fillId="17" borderId="0" xfId="7" applyNumberFormat="1" applyFill="1" applyBorder="1" applyAlignment="1">
      <alignment horizontal="right" vertical="top"/>
    </xf>
    <xf numFmtId="0" fontId="53" fillId="17" borderId="0" xfId="7" applyFill="1" applyBorder="1" applyAlignment="1">
      <alignment vertical="top"/>
    </xf>
    <xf numFmtId="3" fontId="0" fillId="17" borderId="0" xfId="7" applyNumberFormat="1" applyFont="1" applyFill="1" applyBorder="1" applyAlignment="1">
      <alignment horizontal="left" vertical="top"/>
    </xf>
    <xf numFmtId="0" fontId="23" fillId="17" borderId="0" xfId="7" applyFont="1" applyFill="1" applyAlignment="1">
      <alignment vertical="top"/>
    </xf>
    <xf numFmtId="0" fontId="20" fillId="0" borderId="0" xfId="7" applyFont="1" applyAlignment="1">
      <alignment vertical="top"/>
    </xf>
    <xf numFmtId="3" fontId="20" fillId="0" borderId="0" xfId="7" applyNumberFormat="1" applyFont="1" applyBorder="1" applyAlignment="1">
      <alignment horizontal="left" vertical="top"/>
    </xf>
    <xf numFmtId="3" fontId="20" fillId="0" borderId="0" xfId="7" applyNumberFormat="1" applyFont="1" applyBorder="1" applyAlignment="1">
      <alignment horizontal="right" vertical="top"/>
    </xf>
    <xf numFmtId="3" fontId="53" fillId="0" borderId="2" xfId="7" applyNumberFormat="1" applyBorder="1" applyAlignment="1">
      <alignment horizontal="center" vertical="top"/>
    </xf>
    <xf numFmtId="3" fontId="0" fillId="0" borderId="0" xfId="7" applyNumberFormat="1" applyFont="1" applyBorder="1" applyAlignment="1">
      <alignment horizontal="center" vertical="top"/>
    </xf>
    <xf numFmtId="0" fontId="0" fillId="0" borderId="0" xfId="7" applyFont="1" applyBorder="1" applyAlignment="1">
      <alignment horizontal="center" vertical="top"/>
    </xf>
    <xf numFmtId="3" fontId="0" fillId="17" borderId="0" xfId="7" applyNumberFormat="1" applyFont="1" applyFill="1" applyBorder="1" applyAlignment="1">
      <alignment horizontal="center" vertical="top"/>
    </xf>
    <xf numFmtId="0" fontId="0" fillId="3" borderId="0" xfId="0" applyFill="1"/>
    <xf numFmtId="0" fontId="56" fillId="3" borderId="0" xfId="0" applyFont="1" applyFill="1" applyAlignment="1">
      <alignment horizontal="center" wrapText="1"/>
    </xf>
    <xf numFmtId="0" fontId="0" fillId="17" borderId="0" xfId="0" applyFill="1"/>
    <xf numFmtId="0" fontId="0" fillId="17" borderId="0" xfId="0" applyFill="1" applyAlignment="1">
      <alignment horizontal="center"/>
    </xf>
    <xf numFmtId="0" fontId="19" fillId="0" borderId="0" xfId="20"/>
    <xf numFmtId="0" fontId="19" fillId="0" borderId="0" xfId="20" applyAlignment="1">
      <alignment horizontal="center"/>
    </xf>
    <xf numFmtId="0" fontId="18" fillId="0" borderId="0" xfId="7" quotePrefix="1" applyFont="1" applyAlignment="1">
      <alignment horizontal="right" vertical="top"/>
    </xf>
    <xf numFmtId="0" fontId="69" fillId="10" borderId="0" xfId="7" applyFont="1" applyFill="1" applyAlignment="1">
      <alignment horizontal="center" vertical="top"/>
    </xf>
    <xf numFmtId="0" fontId="56" fillId="16" borderId="0" xfId="7" applyFont="1" applyFill="1" applyAlignment="1">
      <alignment horizontal="left" vertical="top"/>
    </xf>
    <xf numFmtId="0" fontId="57" fillId="0" borderId="0" xfId="7" applyFont="1" applyAlignment="1">
      <alignment horizontal="left" vertical="top"/>
    </xf>
    <xf numFmtId="0" fontId="57" fillId="0" borderId="1" xfId="7" applyFont="1" applyBorder="1" applyAlignment="1">
      <alignment horizontal="left" vertical="top"/>
    </xf>
    <xf numFmtId="0" fontId="57" fillId="0" borderId="11" xfId="7" applyFont="1" applyBorder="1" applyAlignment="1">
      <alignment horizontal="left" vertical="top"/>
    </xf>
    <xf numFmtId="164" fontId="56" fillId="3" borderId="0" xfId="0" applyNumberFormat="1" applyFont="1" applyFill="1"/>
    <xf numFmtId="164" fontId="0" fillId="0" borderId="0" xfId="0" applyNumberFormat="1"/>
    <xf numFmtId="164" fontId="0" fillId="17" borderId="0" xfId="0" applyNumberFormat="1" applyFill="1"/>
    <xf numFmtId="164" fontId="57" fillId="0" borderId="0" xfId="0" applyNumberFormat="1" applyFont="1"/>
    <xf numFmtId="0" fontId="17" fillId="0" borderId="0" xfId="7" quotePrefix="1" applyFont="1" applyAlignment="1">
      <alignment horizontal="right" vertical="top"/>
    </xf>
    <xf numFmtId="0" fontId="17" fillId="0" borderId="0" xfId="7" quotePrefix="1" applyFont="1" applyAlignment="1">
      <alignment horizontal="left" vertical="top"/>
    </xf>
    <xf numFmtId="0" fontId="37" fillId="0" borderId="12" xfId="7" applyFont="1" applyBorder="1" applyAlignment="1">
      <alignment vertical="top"/>
    </xf>
    <xf numFmtId="0" fontId="36" fillId="0" borderId="11" xfId="7" applyFont="1" applyBorder="1" applyAlignment="1">
      <alignment vertical="top"/>
    </xf>
    <xf numFmtId="0" fontId="16" fillId="0" borderId="0" xfId="7" quotePrefix="1" applyFont="1" applyAlignment="1">
      <alignment horizontal="right" vertical="top"/>
    </xf>
    <xf numFmtId="0" fontId="16" fillId="0" borderId="0" xfId="7" quotePrefix="1" applyFont="1" applyAlignment="1">
      <alignment horizontal="left" vertical="top"/>
    </xf>
    <xf numFmtId="0" fontId="57" fillId="0" borderId="0" xfId="7" quotePrefix="1" applyFont="1" applyAlignment="1">
      <alignment horizontal="left" vertical="top"/>
    </xf>
    <xf numFmtId="0" fontId="15" fillId="0" borderId="0" xfId="7" quotePrefix="1" applyFont="1" applyAlignment="1">
      <alignment horizontal="right" vertical="top"/>
    </xf>
    <xf numFmtId="0" fontId="15" fillId="0" borderId="0" xfId="7" quotePrefix="1" applyFont="1" applyAlignment="1">
      <alignment horizontal="left" vertical="top"/>
    </xf>
    <xf numFmtId="0" fontId="14" fillId="0" borderId="0" xfId="7" quotePrefix="1" applyFont="1" applyAlignment="1">
      <alignment horizontal="right" vertical="top"/>
    </xf>
    <xf numFmtId="0" fontId="14" fillId="0" borderId="0" xfId="7" quotePrefix="1" applyFont="1" applyAlignment="1">
      <alignment horizontal="left" vertical="top"/>
    </xf>
    <xf numFmtId="0" fontId="13" fillId="0" borderId="0" xfId="7" quotePrefix="1" applyFont="1" applyAlignment="1">
      <alignment horizontal="left" vertical="top"/>
    </xf>
    <xf numFmtId="0" fontId="13" fillId="0" borderId="0" xfId="7" quotePrefix="1" applyFont="1" applyAlignment="1">
      <alignment horizontal="right" vertical="top"/>
    </xf>
    <xf numFmtId="0" fontId="64" fillId="4" borderId="0" xfId="7" quotePrefix="1" applyFont="1" applyFill="1" applyAlignment="1">
      <alignment horizontal="left" vertical="top"/>
    </xf>
    <xf numFmtId="0" fontId="64" fillId="0" borderId="0" xfId="7" applyFont="1" applyAlignment="1">
      <alignment horizontal="left" vertical="top"/>
    </xf>
    <xf numFmtId="0" fontId="57" fillId="0" borderId="11" xfId="7" applyFont="1" applyFill="1" applyBorder="1" applyAlignment="1">
      <alignment vertical="top"/>
    </xf>
    <xf numFmtId="0" fontId="64" fillId="18" borderId="0" xfId="7" applyFont="1" applyFill="1" applyAlignment="1">
      <alignment horizontal="center" vertical="top"/>
    </xf>
    <xf numFmtId="0" fontId="53" fillId="18" borderId="0" xfId="7" applyFill="1" applyAlignment="1">
      <alignment horizontal="center" vertical="top"/>
    </xf>
    <xf numFmtId="0" fontId="53" fillId="18" borderId="11" xfId="7" applyFill="1" applyBorder="1" applyAlignment="1">
      <alignment horizontal="center" vertical="top"/>
    </xf>
    <xf numFmtId="0" fontId="12" fillId="0" borderId="0" xfId="7" quotePrefix="1" applyFont="1" applyAlignment="1">
      <alignment horizontal="left" vertical="top"/>
    </xf>
    <xf numFmtId="0" fontId="11" fillId="0" borderId="0" xfId="7" quotePrefix="1" applyFont="1" applyAlignment="1">
      <alignment horizontal="left" vertical="top"/>
    </xf>
    <xf numFmtId="0" fontId="10" fillId="0" borderId="0" xfId="7" quotePrefix="1" applyFont="1" applyAlignment="1">
      <alignment horizontal="left" vertical="top"/>
    </xf>
    <xf numFmtId="0" fontId="9" fillId="0" borderId="0" xfId="7" quotePrefix="1" applyFont="1" applyAlignment="1">
      <alignment horizontal="left" vertical="top"/>
    </xf>
    <xf numFmtId="20" fontId="64" fillId="0" borderId="0" xfId="7" quotePrefix="1" applyNumberFormat="1" applyFont="1" applyAlignment="1">
      <alignment horizontal="left" vertical="top"/>
    </xf>
    <xf numFmtId="0" fontId="64" fillId="0" borderId="11" xfId="7" applyFont="1" applyBorder="1" applyAlignment="1">
      <alignment horizontal="left" vertical="top"/>
    </xf>
    <xf numFmtId="0" fontId="56" fillId="0" borderId="0" xfId="7" quotePrefix="1" applyFont="1" applyAlignment="1">
      <alignment horizontal="left" vertical="top"/>
    </xf>
    <xf numFmtId="0" fontId="64" fillId="0" borderId="0" xfId="7" quotePrefix="1" applyFont="1" applyAlignment="1">
      <alignment horizontal="left" vertical="top"/>
    </xf>
    <xf numFmtId="0" fontId="69" fillId="17" borderId="0" xfId="7" applyFont="1" applyFill="1" applyAlignment="1">
      <alignment vertical="top"/>
    </xf>
    <xf numFmtId="0" fontId="69" fillId="17" borderId="0" xfId="7" applyFont="1" applyFill="1" applyAlignment="1">
      <alignment horizontal="center" vertical="top"/>
    </xf>
    <xf numFmtId="0" fontId="69" fillId="17" borderId="0" xfId="7" applyFont="1" applyFill="1" applyBorder="1" applyAlignment="1">
      <alignment vertical="top"/>
    </xf>
    <xf numFmtId="0" fontId="69" fillId="17" borderId="2" xfId="7" applyFont="1" applyFill="1" applyBorder="1" applyAlignment="1">
      <alignment horizontal="center" vertical="top"/>
    </xf>
    <xf numFmtId="0" fontId="53" fillId="17" borderId="0" xfId="7" applyFill="1" applyAlignment="1">
      <alignment horizontal="center" vertical="top"/>
    </xf>
    <xf numFmtId="0" fontId="53" fillId="17" borderId="2" xfId="7" applyFill="1" applyBorder="1" applyAlignment="1">
      <alignment vertical="top"/>
    </xf>
    <xf numFmtId="0" fontId="67" fillId="14" borderId="2" xfId="7" applyFont="1" applyFill="1" applyBorder="1" applyAlignment="1">
      <alignment vertical="top"/>
    </xf>
    <xf numFmtId="0" fontId="69" fillId="0" borderId="0" xfId="7" applyFont="1" applyBorder="1" applyAlignment="1">
      <alignment horizontal="center" vertical="top"/>
    </xf>
    <xf numFmtId="0" fontId="69" fillId="0" borderId="0" xfId="7" applyFont="1" applyBorder="1" applyAlignment="1">
      <alignment vertical="top"/>
    </xf>
    <xf numFmtId="0" fontId="53" fillId="18" borderId="0" xfId="7" applyFill="1" applyBorder="1" applyAlignment="1">
      <alignment horizontal="center" vertical="top"/>
    </xf>
    <xf numFmtId="0" fontId="8" fillId="0" borderId="0" xfId="7" applyFont="1" applyAlignment="1">
      <alignment horizontal="left" vertical="top"/>
    </xf>
    <xf numFmtId="0" fontId="64" fillId="19" borderId="0" xfId="7" quotePrefix="1" applyFont="1" applyFill="1" applyAlignment="1">
      <alignment horizontal="left" vertical="top"/>
    </xf>
    <xf numFmtId="0" fontId="57" fillId="0" borderId="0" xfId="7" applyFont="1" applyBorder="1" applyAlignment="1">
      <alignment vertical="top"/>
    </xf>
    <xf numFmtId="0" fontId="37" fillId="0" borderId="0" xfId="7" applyFont="1" applyBorder="1" applyAlignment="1">
      <alignment vertical="top"/>
    </xf>
    <xf numFmtId="0" fontId="69" fillId="0" borderId="2" xfId="7" applyFont="1" applyFill="1" applyBorder="1" applyAlignment="1">
      <alignment vertical="top"/>
    </xf>
    <xf numFmtId="0" fontId="8" fillId="0" borderId="11" xfId="7" applyFont="1" applyBorder="1" applyAlignment="1">
      <alignment horizontal="left" vertical="top"/>
    </xf>
    <xf numFmtId="0" fontId="64" fillId="20" borderId="0" xfId="7" applyFont="1" applyFill="1" applyAlignment="1">
      <alignment horizontal="left" vertical="top"/>
    </xf>
    <xf numFmtId="0" fontId="9" fillId="20" borderId="0" xfId="7" quotePrefix="1" applyFont="1" applyFill="1" applyAlignment="1">
      <alignment horizontal="left" vertical="top"/>
    </xf>
    <xf numFmtId="0" fontId="10" fillId="20" borderId="0" xfId="7" quotePrefix="1" applyFont="1" applyFill="1" applyAlignment="1">
      <alignment horizontal="left" vertical="top"/>
    </xf>
    <xf numFmtId="0" fontId="57" fillId="20" borderId="0" xfId="7" quotePrefix="1" applyFont="1" applyFill="1" applyAlignment="1">
      <alignment horizontal="left" vertical="top"/>
    </xf>
    <xf numFmtId="0" fontId="64" fillId="20" borderId="11" xfId="7" applyFont="1" applyFill="1" applyBorder="1" applyAlignment="1">
      <alignment vertical="top"/>
    </xf>
    <xf numFmtId="0" fontId="64" fillId="20" borderId="11" xfId="7" applyFont="1" applyFill="1" applyBorder="1" applyAlignment="1">
      <alignment horizontal="left" vertical="top"/>
    </xf>
    <xf numFmtId="0" fontId="8" fillId="20" borderId="11" xfId="7" applyFont="1" applyFill="1" applyBorder="1" applyAlignment="1">
      <alignment horizontal="left" vertical="top"/>
    </xf>
    <xf numFmtId="0" fontId="0" fillId="0" borderId="0" xfId="0" applyAlignment="1">
      <alignment wrapText="1"/>
    </xf>
    <xf numFmtId="0" fontId="57" fillId="0" borderId="0" xfId="0" applyFont="1" applyAlignment="1">
      <alignment wrapText="1"/>
    </xf>
    <xf numFmtId="0" fontId="8" fillId="0" borderId="0" xfId="7" quotePrefix="1" applyFont="1" applyAlignment="1">
      <alignment horizontal="left" vertical="top"/>
    </xf>
    <xf numFmtId="0" fontId="64" fillId="20" borderId="0" xfId="7" quotePrefix="1" applyFont="1" applyFill="1" applyAlignment="1">
      <alignment horizontal="left" vertical="top"/>
    </xf>
    <xf numFmtId="20" fontId="64" fillId="20" borderId="0" xfId="7" quotePrefix="1" applyNumberFormat="1" applyFont="1" applyFill="1" applyAlignment="1">
      <alignment horizontal="left" vertical="top"/>
    </xf>
    <xf numFmtId="0" fontId="8" fillId="17" borderId="0" xfId="7" applyFont="1" applyFill="1" applyAlignment="1">
      <alignment vertical="top"/>
    </xf>
    <xf numFmtId="0" fontId="7" fillId="0" borderId="0" xfId="7" applyFont="1" applyAlignment="1">
      <alignment horizontal="center" vertical="top"/>
    </xf>
    <xf numFmtId="0" fontId="70" fillId="20" borderId="0" xfId="7" applyFont="1" applyFill="1" applyAlignment="1">
      <alignment horizontal="center" vertical="top"/>
    </xf>
    <xf numFmtId="0" fontId="57" fillId="0" borderId="0" xfId="0" applyFont="1" applyAlignment="1">
      <alignment vertical="top" wrapText="1"/>
    </xf>
    <xf numFmtId="0" fontId="71" fillId="0" borderId="0" xfId="0" applyFont="1" applyAlignment="1">
      <alignment wrapText="1"/>
    </xf>
    <xf numFmtId="0" fontId="6" fillId="0" borderId="0" xfId="7" quotePrefix="1" applyFont="1" applyAlignment="1">
      <alignment horizontal="right" vertical="top"/>
    </xf>
    <xf numFmtId="0" fontId="6" fillId="0" borderId="0" xfId="7" quotePrefix="1" applyFont="1" applyAlignment="1">
      <alignment horizontal="left" vertical="top"/>
    </xf>
    <xf numFmtId="0" fontId="56" fillId="0" borderId="0" xfId="0" applyFont="1" applyAlignment="1">
      <alignment wrapText="1"/>
    </xf>
    <xf numFmtId="0" fontId="57" fillId="0" borderId="0" xfId="7" quotePrefix="1" applyFont="1" applyFill="1" applyBorder="1" applyAlignment="1">
      <alignment vertical="top"/>
    </xf>
    <xf numFmtId="0" fontId="64" fillId="22" borderId="1" xfId="7" applyFont="1" applyFill="1" applyBorder="1" applyAlignment="1">
      <alignment vertical="top"/>
    </xf>
    <xf numFmtId="0" fontId="5" fillId="0" borderId="0" xfId="7" quotePrefix="1" applyFont="1" applyAlignment="1">
      <alignment horizontal="right" vertical="top"/>
    </xf>
    <xf numFmtId="0" fontId="55" fillId="0" borderId="0" xfId="1" quotePrefix="1" applyAlignment="1" applyProtection="1">
      <alignment horizontal="left" vertical="top"/>
    </xf>
    <xf numFmtId="0" fontId="68" fillId="22" borderId="2" xfId="7" applyFont="1" applyFill="1" applyBorder="1" applyAlignment="1">
      <alignment horizontal="center" vertical="top"/>
    </xf>
    <xf numFmtId="0" fontId="68" fillId="22" borderId="0" xfId="7" applyFont="1" applyFill="1" applyAlignment="1">
      <alignment vertical="top"/>
    </xf>
    <xf numFmtId="0" fontId="68" fillId="22" borderId="0" xfId="7" applyFont="1" applyFill="1" applyAlignment="1">
      <alignment horizontal="center" vertical="top"/>
    </xf>
    <xf numFmtId="0" fontId="64" fillId="22" borderId="2" xfId="7" applyFont="1" applyFill="1" applyBorder="1" applyAlignment="1">
      <alignment vertical="top"/>
    </xf>
    <xf numFmtId="0" fontId="49" fillId="0" borderId="15" xfId="7" applyFont="1" applyBorder="1" applyAlignment="1">
      <alignment vertical="top"/>
    </xf>
    <xf numFmtId="0" fontId="4" fillId="0" borderId="0" xfId="7" applyFont="1" applyAlignment="1">
      <alignment horizontal="center" vertical="top"/>
    </xf>
    <xf numFmtId="0" fontId="3" fillId="0" borderId="0" xfId="7" quotePrefix="1" applyFont="1" applyAlignment="1">
      <alignment horizontal="right" vertical="top"/>
    </xf>
    <xf numFmtId="0" fontId="56" fillId="24" borderId="0" xfId="0" applyFont="1" applyFill="1"/>
    <xf numFmtId="0" fontId="0" fillId="24" borderId="0" xfId="0" applyFill="1"/>
    <xf numFmtId="0" fontId="64" fillId="0" borderId="0" xfId="7" applyFont="1" applyAlignment="1">
      <alignment horizontal="left" vertical="top" wrapText="1"/>
    </xf>
    <xf numFmtId="0" fontId="2" fillId="0" borderId="0" xfId="7" applyFont="1" applyAlignment="1">
      <alignment horizontal="center" vertical="top"/>
    </xf>
    <xf numFmtId="0" fontId="0" fillId="25" borderId="0" xfId="0" applyFill="1"/>
    <xf numFmtId="0" fontId="1" fillId="0" borderId="0" xfId="7" quotePrefix="1" applyFont="1" applyAlignment="1">
      <alignment horizontal="right" vertical="top"/>
    </xf>
    <xf numFmtId="0" fontId="72" fillId="21" borderId="3" xfId="7" applyFont="1" applyFill="1" applyBorder="1" applyAlignment="1">
      <alignment horizontal="center" vertical="top"/>
    </xf>
    <xf numFmtId="0" fontId="72" fillId="21" borderId="1" xfId="7" applyFont="1" applyFill="1" applyBorder="1" applyAlignment="1">
      <alignment horizontal="center" vertical="top"/>
    </xf>
    <xf numFmtId="0" fontId="72" fillId="21" borderId="4" xfId="7" applyFont="1" applyFill="1" applyBorder="1" applyAlignment="1">
      <alignment horizontal="center" vertical="top"/>
    </xf>
    <xf numFmtId="0" fontId="73" fillId="23" borderId="0" xfId="7" applyFont="1" applyFill="1" applyAlignment="1">
      <alignment horizontal="center" vertical="top"/>
    </xf>
    <xf numFmtId="0" fontId="73" fillId="23" borderId="5" xfId="7" applyFont="1" applyFill="1" applyBorder="1" applyAlignment="1">
      <alignment horizontal="center" vertical="top"/>
    </xf>
    <xf numFmtId="0" fontId="64" fillId="10" borderId="2" xfId="7" applyFont="1" applyFill="1" applyBorder="1" applyAlignment="1">
      <alignment vertical="top"/>
    </xf>
    <xf numFmtId="0" fontId="68" fillId="22" borderId="2" xfId="7" applyFont="1" applyFill="1" applyBorder="1" applyAlignment="1">
      <alignment vertical="top"/>
    </xf>
    <xf numFmtId="0" fontId="49" fillId="0" borderId="5" xfId="7" applyFont="1" applyBorder="1" applyAlignment="1">
      <alignment vertical="top"/>
    </xf>
    <xf numFmtId="0" fontId="69" fillId="0" borderId="2" xfId="7" applyFont="1" applyFill="1" applyBorder="1" applyAlignment="1">
      <alignment horizontal="center" vertical="top"/>
    </xf>
    <xf numFmtId="0" fontId="57" fillId="0" borderId="2" xfId="7" applyFont="1" applyFill="1" applyBorder="1" applyAlignment="1">
      <alignment horizontal="center" vertical="top"/>
    </xf>
    <xf numFmtId="0" fontId="57" fillId="0" borderId="2" xfId="7" applyFont="1" applyBorder="1" applyAlignment="1">
      <alignment horizontal="center" vertical="top"/>
    </xf>
    <xf numFmtId="0" fontId="57" fillId="0" borderId="12" xfId="7" applyFont="1" applyFill="1" applyBorder="1" applyAlignment="1">
      <alignment horizontal="center" vertical="top"/>
    </xf>
  </cellXfs>
  <cellStyles count="21">
    <cellStyle name="Hyperlink" xfId="1" builtinId="8"/>
    <cellStyle name="Hyperlink 2" xfId="2"/>
    <cellStyle name="Hyperlink 3" xfId="8"/>
    <cellStyle name="Hyperlink 4" xfId="9"/>
    <cellStyle name="Normal" xfId="0" builtinId="0"/>
    <cellStyle name="Normal 10" xfId="19"/>
    <cellStyle name="Normal 11" xfId="20"/>
    <cellStyle name="Normal 2" xfId="3"/>
    <cellStyle name="Normal 2 2" xfId="13"/>
    <cellStyle name="Normal 3" xfId="5"/>
    <cellStyle name="Normal 4" xfId="6"/>
    <cellStyle name="Normal 4 2" xfId="14"/>
    <cellStyle name="Normal 5" xfId="7"/>
    <cellStyle name="Normal 5 2" xfId="15"/>
    <cellStyle name="Normal 6" xfId="4"/>
    <cellStyle name="Normal 6 2" xfId="16"/>
    <cellStyle name="Normal 6 3" xfId="17"/>
    <cellStyle name="Normal 7" xfId="10"/>
    <cellStyle name="Normal 7 2" xfId="11"/>
    <cellStyle name="Normal 8" xfId="12"/>
    <cellStyle name="Normal 9" xfId="18"/>
  </cellStyles>
  <dxfs count="253">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theme="5" tint="0.39994506668294322"/>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rgb="FFFFC000"/>
        </patternFill>
      </fill>
    </dxf>
    <dxf>
      <fill>
        <patternFill>
          <bgColor rgb="FFFFC000"/>
        </patternFill>
      </fill>
    </dxf>
    <dxf>
      <fill>
        <patternFill>
          <bgColor theme="4"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4" tint="0.59996337778862885"/>
        </patternFill>
      </fill>
    </dxf>
    <dxf>
      <fill>
        <patternFill>
          <bgColor theme="5" tint="0.39994506668294322"/>
        </patternFill>
      </fill>
    </dxf>
    <dxf>
      <fill>
        <patternFill>
          <bgColor rgb="FFFFC000"/>
        </patternFill>
      </fill>
    </dxf>
    <dxf>
      <fill>
        <patternFill>
          <bgColor theme="5" tint="0.39994506668294322"/>
        </patternFill>
      </fill>
    </dxf>
    <dxf>
      <fill>
        <patternFill>
          <bgColor theme="5" tint="0.39994506668294322"/>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theme="5" tint="0.39994506668294322"/>
        </patternFill>
      </fill>
    </dxf>
    <dxf>
      <fill>
        <patternFill>
          <bgColor theme="5" tint="0.39994506668294322"/>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theme="5" tint="0.39994506668294322"/>
        </patternFill>
      </fill>
    </dxf>
    <dxf>
      <fill>
        <patternFill>
          <bgColor theme="5" tint="0.39994506668294322"/>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theme="5" tint="0.39994506668294322"/>
        </patternFill>
      </fill>
    </dxf>
    <dxf>
      <fill>
        <patternFill>
          <bgColor theme="5" tint="0.39994506668294322"/>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theme="5" tint="0.39994506668294322"/>
        </patternFill>
      </fill>
    </dxf>
    <dxf>
      <fill>
        <patternFill>
          <bgColor theme="5" tint="0.39994506668294322"/>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theme="5" tint="0.39994506668294322"/>
        </patternFill>
      </fill>
    </dxf>
    <dxf>
      <fill>
        <patternFill>
          <bgColor theme="5" tint="0.39994506668294322"/>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theme="5" tint="0.39994506668294322"/>
        </patternFill>
      </fill>
    </dxf>
    <dxf>
      <fill>
        <patternFill>
          <bgColor theme="5" tint="0.39994506668294322"/>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theme="5" tint="0.39994506668294322"/>
        </patternFill>
      </fill>
    </dxf>
    <dxf>
      <fill>
        <patternFill>
          <bgColor theme="5" tint="0.39994506668294322"/>
        </patternFill>
      </fill>
    </dxf>
    <dxf>
      <fill>
        <patternFill>
          <bgColor rgb="FFFFC000"/>
        </patternFill>
      </fill>
    </dxf>
    <dxf>
      <fill>
        <patternFill>
          <bgColor theme="4" tint="0.59996337778862885"/>
        </patternFill>
      </fill>
    </dxf>
    <dxf>
      <fill>
        <patternFill>
          <bgColor theme="5" tint="0.39994506668294322"/>
        </patternFill>
      </fill>
    </dxf>
    <dxf>
      <fill>
        <patternFill>
          <bgColor rgb="FFFFC000"/>
        </patternFill>
      </fill>
    </dxf>
    <dxf>
      <fill>
        <patternFill>
          <bgColor theme="5" tint="0.39994506668294322"/>
        </patternFill>
      </fill>
    </dxf>
    <dxf>
      <fill>
        <patternFill>
          <bgColor theme="5" tint="0.39994506668294322"/>
        </patternFill>
      </fill>
    </dxf>
    <dxf>
      <fill>
        <patternFill>
          <bgColor rgb="FFFFC000"/>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5" tint="0.39994506668294322"/>
        </patternFill>
      </fill>
    </dxf>
    <dxf>
      <fill>
        <patternFill>
          <bgColor rgb="FFFFC000"/>
        </patternFill>
      </fill>
    </dxf>
    <dxf>
      <fill>
        <patternFill>
          <bgColor theme="5" tint="0.39994506668294322"/>
        </patternFill>
      </fill>
    </dxf>
    <dxf>
      <fill>
        <patternFill>
          <bgColor theme="5" tint="0.39994506668294322"/>
        </patternFill>
      </fill>
    </dxf>
    <dxf>
      <fill>
        <patternFill>
          <bgColor rgb="FFFFC000"/>
        </patternFill>
      </fill>
    </dxf>
    <dxf>
      <fill>
        <patternFill>
          <bgColor theme="5" tint="0.39994506668294322"/>
        </patternFill>
      </fill>
    </dxf>
    <dxf>
      <fill>
        <patternFill>
          <bgColor rgb="FFFFC000"/>
        </patternFill>
      </fill>
    </dxf>
    <dxf>
      <fill>
        <patternFill>
          <bgColor theme="5" tint="0.39994506668294322"/>
        </patternFill>
      </fill>
    </dxf>
    <dxf>
      <fill>
        <patternFill>
          <bgColor rgb="FFFFC000"/>
        </patternFill>
      </fill>
    </dxf>
    <dxf>
      <fill>
        <patternFill>
          <bgColor theme="5" tint="0.39994506668294322"/>
        </patternFill>
      </fill>
    </dxf>
    <dxf>
      <fill>
        <patternFill>
          <bgColor rgb="FFFFC000"/>
        </patternFill>
      </fill>
    </dxf>
    <dxf>
      <fill>
        <patternFill>
          <bgColor theme="5" tint="0.39994506668294322"/>
        </patternFill>
      </fill>
    </dxf>
    <dxf>
      <fill>
        <patternFill>
          <bgColor theme="4" tint="0.59996337778862885"/>
        </patternFill>
      </fill>
    </dxf>
    <dxf>
      <fill>
        <patternFill>
          <bgColor rgb="FFFFC000"/>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FFC000"/>
        </patternFill>
      </fill>
    </dxf>
    <dxf>
      <fill>
        <patternFill>
          <bgColor rgb="FFFFC000"/>
        </patternFill>
      </fill>
    </dxf>
    <dxf>
      <fill>
        <patternFill>
          <bgColor theme="5" tint="0.39994506668294322"/>
        </patternFill>
      </fill>
    </dxf>
    <dxf>
      <fill>
        <patternFill>
          <bgColor theme="4" tint="0.59996337778862885"/>
        </patternFill>
      </fill>
    </dxf>
    <dxf>
      <fill>
        <patternFill>
          <bgColor rgb="FFFFC000"/>
        </patternFill>
      </fill>
    </dxf>
    <dxf>
      <fill>
        <patternFill>
          <bgColor theme="5" tint="0.39994506668294322"/>
        </patternFill>
      </fill>
    </dxf>
    <dxf>
      <fill>
        <patternFill>
          <bgColor rgb="FFFFC000"/>
        </patternFill>
      </fill>
    </dxf>
    <dxf>
      <fill>
        <patternFill>
          <bgColor theme="5" tint="0.39994506668294322"/>
        </patternFill>
      </fill>
    </dxf>
    <dxf>
      <fill>
        <patternFill>
          <bgColor theme="4" tint="0.59996337778862885"/>
        </patternFill>
      </fill>
    </dxf>
    <dxf>
      <fill>
        <patternFill>
          <bgColor rgb="FFFFC000"/>
        </patternFill>
      </fill>
    </dxf>
    <dxf>
      <fill>
        <patternFill>
          <bgColor theme="5" tint="0.39994506668294322"/>
        </patternFill>
      </fill>
    </dxf>
    <dxf>
      <fill>
        <patternFill>
          <bgColor rgb="FFFFC000"/>
        </patternFill>
      </fill>
    </dxf>
    <dxf>
      <fill>
        <patternFill>
          <bgColor theme="5" tint="0.39994506668294322"/>
        </patternFill>
      </fill>
    </dxf>
    <dxf>
      <fill>
        <patternFill>
          <bgColor theme="4" tint="0.59996337778862885"/>
        </patternFill>
      </fill>
    </dxf>
    <dxf>
      <fill>
        <patternFill>
          <bgColor rgb="FFFFC000"/>
        </patternFill>
      </fill>
    </dxf>
    <dxf>
      <fill>
        <patternFill>
          <bgColor theme="5" tint="0.39994506668294322"/>
        </patternFill>
      </fill>
    </dxf>
    <dxf>
      <fill>
        <patternFill>
          <bgColor rgb="FFFFC000"/>
        </patternFill>
      </fill>
    </dxf>
    <dxf>
      <fill>
        <patternFill>
          <bgColor theme="5" tint="0.39994506668294322"/>
        </patternFill>
      </fill>
    </dxf>
    <dxf>
      <fill>
        <patternFill>
          <bgColor theme="4" tint="0.59996337778862885"/>
        </patternFill>
      </fill>
    </dxf>
    <dxf>
      <fill>
        <patternFill>
          <bgColor rgb="FFFFC000"/>
        </patternFill>
      </fill>
    </dxf>
    <dxf>
      <fill>
        <patternFill>
          <bgColor theme="5" tint="0.39994506668294322"/>
        </patternFill>
      </fill>
    </dxf>
    <dxf>
      <fill>
        <patternFill>
          <bgColor rgb="FFFFC000"/>
        </patternFill>
      </fill>
    </dxf>
    <dxf>
      <fill>
        <patternFill>
          <bgColor theme="5" tint="0.39994506668294322"/>
        </patternFill>
      </fill>
    </dxf>
    <dxf>
      <fill>
        <patternFill>
          <bgColor theme="4" tint="0.59996337778862885"/>
        </patternFill>
      </fill>
    </dxf>
    <dxf>
      <fill>
        <patternFill>
          <bgColor rgb="FFFFC000"/>
        </patternFill>
      </fill>
    </dxf>
    <dxf>
      <fill>
        <patternFill>
          <bgColor theme="5" tint="0.39994506668294322"/>
        </patternFill>
      </fill>
    </dxf>
    <dxf>
      <fill>
        <patternFill>
          <bgColor rgb="FFFFC000"/>
        </patternFill>
      </fill>
    </dxf>
    <dxf>
      <fill>
        <patternFill>
          <bgColor theme="5" tint="0.39994506668294322"/>
        </patternFill>
      </fill>
    </dxf>
    <dxf>
      <fill>
        <patternFill>
          <bgColor theme="4" tint="0.59996337778862885"/>
        </patternFill>
      </fill>
    </dxf>
    <dxf>
      <fill>
        <patternFill>
          <bgColor rgb="FFFFC000"/>
        </patternFill>
      </fill>
    </dxf>
    <dxf>
      <fill>
        <patternFill>
          <bgColor theme="5" tint="0.39994506668294322"/>
        </patternFill>
      </fill>
    </dxf>
    <dxf>
      <fill>
        <patternFill>
          <bgColor rgb="FFFFC000"/>
        </patternFill>
      </fill>
    </dxf>
    <dxf>
      <fill>
        <patternFill>
          <bgColor theme="5" tint="0.39994506668294322"/>
        </patternFill>
      </fill>
    </dxf>
    <dxf>
      <fill>
        <patternFill>
          <bgColor theme="4" tint="0.59996337778862885"/>
        </patternFill>
      </fill>
    </dxf>
    <dxf>
      <fill>
        <patternFill>
          <bgColor rgb="FFFFC000"/>
        </patternFill>
      </fill>
    </dxf>
    <dxf>
      <fill>
        <patternFill>
          <bgColor theme="5" tint="0.39994506668294322"/>
        </patternFill>
      </fill>
    </dxf>
    <dxf>
      <fill>
        <patternFill>
          <bgColor rgb="FFFFC000"/>
        </patternFill>
      </fill>
    </dxf>
    <dxf>
      <fill>
        <patternFill>
          <bgColor theme="5" tint="0.39994506668294322"/>
        </patternFill>
      </fill>
    </dxf>
    <dxf>
      <fill>
        <patternFill>
          <bgColor theme="4" tint="0.59996337778862885"/>
        </patternFill>
      </fill>
    </dxf>
    <dxf>
      <fill>
        <patternFill>
          <bgColor rgb="FFFFC000"/>
        </patternFill>
      </fill>
    </dxf>
    <dxf>
      <fill>
        <patternFill>
          <bgColor theme="5" tint="0.39994506668294322"/>
        </patternFill>
      </fill>
    </dxf>
    <dxf>
      <fill>
        <patternFill>
          <bgColor theme="4" tint="0.59996337778862885"/>
        </patternFill>
      </fill>
    </dxf>
    <dxf>
      <fill>
        <patternFill>
          <bgColor rgb="FFFFC000"/>
        </patternFill>
      </fill>
    </dxf>
    <dxf>
      <fill>
        <patternFill>
          <bgColor theme="5" tint="0.39994506668294322"/>
        </patternFill>
      </fill>
    </dxf>
    <dxf>
      <fill>
        <patternFill>
          <bgColor theme="4" tint="0.59996337778862885"/>
        </patternFill>
      </fill>
    </dxf>
    <dxf>
      <fill>
        <patternFill>
          <bgColor rgb="FFFFC000"/>
        </patternFill>
      </fill>
    </dxf>
    <dxf>
      <fill>
        <patternFill>
          <bgColor theme="5" tint="0.39994506668294322"/>
        </patternFill>
      </fill>
    </dxf>
    <dxf>
      <fill>
        <patternFill>
          <bgColor theme="4" tint="0.59996337778862885"/>
        </patternFill>
      </fill>
    </dxf>
    <dxf>
      <fill>
        <patternFill>
          <bgColor rgb="FFFFC000"/>
        </patternFill>
      </fill>
    </dxf>
    <dxf>
      <fill>
        <patternFill>
          <bgColor theme="5" tint="0.39994506668294322"/>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rgb="FFFFC000"/>
        </patternFill>
      </fill>
    </dxf>
  </dxfs>
  <tableStyles count="0" defaultTableStyle="TableStyleMedium9" defaultPivotStyle="PivotStyleLight16"/>
  <colors>
    <mruColors>
      <color rgb="FFFF33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en.wikipedia.org/wiki/2013%E2%80%9314_Nottingham_Forest_F.C._season" TargetMode="External"/><Relationship Id="rId13" Type="http://schemas.openxmlformats.org/officeDocument/2006/relationships/printerSettings" Target="../printerSettings/printerSettings1.bin"/><Relationship Id="rId3" Type="http://schemas.openxmlformats.org/officeDocument/2006/relationships/hyperlink" Target="http://homepage.ntlworld.com/jeremy.hicks/flt/" TargetMode="External"/><Relationship Id="rId7" Type="http://schemas.openxmlformats.org/officeDocument/2006/relationships/hyperlink" Target="https://en.wikipedia.org/wiki/1999%E2%80%932000_Nottingham_Forest_F.C._season" TargetMode="External"/><Relationship Id="rId12" Type="http://schemas.openxmlformats.org/officeDocument/2006/relationships/hyperlink" Target="http://www.theguardian.com/football/2015/jun/10/what-on-earth-was-the-mercantile-credit-football-festival" TargetMode="External"/><Relationship Id="rId2" Type="http://schemas.openxmlformats.org/officeDocument/2006/relationships/hyperlink" Target="http://fchd.info/cups/fltrophysummary.htm" TargetMode="External"/><Relationship Id="rId1" Type="http://schemas.openxmlformats.org/officeDocument/2006/relationships/hyperlink" Target="http://www.rsssf.com/tablese/engassmembcuphist.html" TargetMode="External"/><Relationship Id="rId6" Type="http://schemas.openxmlformats.org/officeDocument/2006/relationships/hyperlink" Target="https://en.wikipedia.org/wiki/1978%E2%80%9379_Nottingham_Forest_F.C._season" TargetMode="External"/><Relationship Id="rId11" Type="http://schemas.openxmlformats.org/officeDocument/2006/relationships/hyperlink" Target="https://en.wikipedia.org/wiki/2004%E2%80%9305_Nottingham_Forest_F.C._season" TargetMode="External"/><Relationship Id="rId5" Type="http://schemas.openxmlformats.org/officeDocument/2006/relationships/hyperlink" Target="http://en.wikipedia.org/wiki/Football_League_Centenary_Tournament" TargetMode="External"/><Relationship Id="rId10" Type="http://schemas.openxmlformats.org/officeDocument/2006/relationships/hyperlink" Target="https://en.wikipedia.org/wiki/2015%E2%80%9316_Nottingham_Forest_F.C._season" TargetMode="External"/><Relationship Id="rId4" Type="http://schemas.openxmlformats.org/officeDocument/2006/relationships/hyperlink" Target="http://fchd.info/cups/fatrophysummary.htm" TargetMode="External"/><Relationship Id="rId9" Type="http://schemas.openxmlformats.org/officeDocument/2006/relationships/hyperlink" Target="https://en.wikipedia.org/wiki/2014%E2%80%9315_Nottingham_Forest_F.C._season"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11v11.com/matches/nottingham-forest-v-cardiff-city-22-october-2016-351068/"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en.wikipedia.org/wiki/Leigh_Genesis_F.C."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angryofislington.com/2012/05/02/history-of-substitutes-niall-quinn-record-breaker/"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coreshelf.com/whbb/en/Nottingham_Forest" TargetMode="External"/><Relationship Id="rId13" Type="http://schemas.openxmlformats.org/officeDocument/2006/relationships/hyperlink" Target="http://fanatiki.com/" TargetMode="External"/><Relationship Id="rId18" Type="http://schemas.openxmlformats.org/officeDocument/2006/relationships/hyperlink" Target="http://www.resultdb.com/england/nottingham-forest/2009/" TargetMode="External"/><Relationship Id="rId26" Type="http://schemas.openxmlformats.org/officeDocument/2006/relationships/hyperlink" Target="http://www.statbunker.com/competitions/TopGoalScorers?comp_id=451&amp;club_id=28" TargetMode="External"/><Relationship Id="rId3" Type="http://schemas.openxmlformats.org/officeDocument/2006/relationships/hyperlink" Target="http://www.statto.com/football/teams/nottingham-forest" TargetMode="External"/><Relationship Id="rId21" Type="http://schemas.openxmlformats.org/officeDocument/2006/relationships/hyperlink" Target="http://www.bridportred.com/" TargetMode="External"/><Relationship Id="rId34" Type="http://schemas.openxmlformats.org/officeDocument/2006/relationships/printerSettings" Target="../printerSettings/printerSettings10.bin"/><Relationship Id="rId7" Type="http://schemas.openxmlformats.org/officeDocument/2006/relationships/hyperlink" Target="http://football-data.co.uk/" TargetMode="External"/><Relationship Id="rId12" Type="http://schemas.openxmlformats.org/officeDocument/2006/relationships/hyperlink" Target="http://www.mfstats.com/team.php?league=engch&amp;team=18" TargetMode="External"/><Relationship Id="rId17" Type="http://schemas.openxmlformats.org/officeDocument/2006/relationships/hyperlink" Target="http://www.myfootballfacts.com/" TargetMode="External"/><Relationship Id="rId25" Type="http://schemas.openxmlformats.org/officeDocument/2006/relationships/hyperlink" Target="http://forestboffin.blogspot.com/p/blog-page.html" TargetMode="External"/><Relationship Id="rId33" Type="http://schemas.openxmlformats.org/officeDocument/2006/relationships/hyperlink" Target="http://www.u-reds.com/" TargetMode="External"/><Relationship Id="rId2" Type="http://schemas.openxmlformats.org/officeDocument/2006/relationships/hyperlink" Target="http://www.soccerbase.com/teams/team.sd?team_id=1845&amp;teamTabs=results" TargetMode="External"/><Relationship Id="rId16" Type="http://schemas.openxmlformats.org/officeDocument/2006/relationships/hyperlink" Target="http://www.footy-results.co.uk/results/show?rm=show&amp;teamId=102&amp;seasonId=7" TargetMode="External"/><Relationship Id="rId20" Type="http://schemas.openxmlformats.org/officeDocument/2006/relationships/hyperlink" Target="http://en.wikipedia.org/wiki/1991%E2%80%9392_Nottingham_Forest_F.C._season" TargetMode="External"/><Relationship Id="rId29" Type="http://schemas.openxmlformats.org/officeDocument/2006/relationships/hyperlink" Target="http://www.lfchistory.net/" TargetMode="External"/><Relationship Id="rId1" Type="http://schemas.openxmlformats.org/officeDocument/2006/relationships/hyperlink" Target="http://www.11v11.com/teams/nottingham-forest/tab/matches/season/1932" TargetMode="External"/><Relationship Id="rId6" Type="http://schemas.openxmlformats.org/officeDocument/2006/relationships/hyperlink" Target="http://www.footballsite.co.uk/" TargetMode="External"/><Relationship Id="rId11" Type="http://schemas.openxmlformats.org/officeDocument/2006/relationships/hyperlink" Target="http://www.footballdatabase.eu/" TargetMode="External"/><Relationship Id="rId24" Type="http://schemas.openxmlformats.org/officeDocument/2006/relationships/hyperlink" Target="http://www.enfa.co.uk/" TargetMode="External"/><Relationship Id="rId32" Type="http://schemas.openxmlformats.org/officeDocument/2006/relationships/hyperlink" Target="http://www.transfermarkt.co.uk/jumplist/startseite/verein/703" TargetMode="External"/><Relationship Id="rId5" Type="http://schemas.openxmlformats.org/officeDocument/2006/relationships/hyperlink" Target="http://int.soccerway.com/teams/england/nottingham-forest-fc/694/matches/" TargetMode="External"/><Relationship Id="rId15" Type="http://schemas.openxmlformats.org/officeDocument/2006/relationships/hyperlink" Target="http://www.football365.com/nottingham-forest/results/3" TargetMode="External"/><Relationship Id="rId23" Type="http://schemas.openxmlformats.org/officeDocument/2006/relationships/hyperlink" Target="http://www.rsssf.com/" TargetMode="External"/><Relationship Id="rId28" Type="http://schemas.openxmlformats.org/officeDocument/2006/relationships/hyperlink" Target="http://wsc.co.uk/" TargetMode="External"/><Relationship Id="rId10" Type="http://schemas.openxmlformats.org/officeDocument/2006/relationships/hyperlink" Target="http://www.soccerfactsuk.co.uk/" TargetMode="External"/><Relationship Id="rId19" Type="http://schemas.openxmlformats.org/officeDocument/2006/relationships/hyperlink" Target="http://www.sportinglife.com/football/championship/nottingham-forest/results" TargetMode="External"/><Relationship Id="rId31" Type="http://schemas.openxmlformats.org/officeDocument/2006/relationships/hyperlink" Target="http://www.historicalkits.co.uk/Nottingham_Forest/Nottingham_Forest.htm" TargetMode="External"/><Relationship Id="rId4" Type="http://schemas.openxmlformats.org/officeDocument/2006/relationships/hyperlink" Target="http://www.worldfootball.net/teams/nottingham-forest/21/" TargetMode="External"/><Relationship Id="rId9" Type="http://schemas.openxmlformats.org/officeDocument/2006/relationships/hyperlink" Target="http://www.footballstatisticsresults.co.uk/" TargetMode="External"/><Relationship Id="rId14" Type="http://schemas.openxmlformats.org/officeDocument/2006/relationships/hyperlink" Target="http://www.dmoz.org/Sports/Soccer/Statistics/" TargetMode="External"/><Relationship Id="rId22" Type="http://schemas.openxmlformats.org/officeDocument/2006/relationships/hyperlink" Target="http://fchd.info/" TargetMode="External"/><Relationship Id="rId27" Type="http://schemas.openxmlformats.org/officeDocument/2006/relationships/hyperlink" Target="http://www.lerwill-life.org.uk/astonvilla/avleaguerecord.htm" TargetMode="External"/><Relationship Id="rId30" Type="http://schemas.openxmlformats.org/officeDocument/2006/relationships/hyperlink" Target="http://arseweb.com/history/"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E155"/>
  <sheetViews>
    <sheetView zoomScale="80" zoomScaleNormal="80" workbookViewId="0">
      <selection activeCell="B31" sqref="A25:B31"/>
    </sheetView>
  </sheetViews>
  <sheetFormatPr defaultRowHeight="14.4" x14ac:dyDescent="0.25"/>
  <cols>
    <col min="1" max="1" width="17" style="65" customWidth="1"/>
    <col min="2" max="2" width="74.33203125" style="65" bestFit="1" customWidth="1"/>
    <col min="3" max="3" width="1.88671875" customWidth="1"/>
    <col min="4" max="4" width="12.33203125" customWidth="1"/>
    <col min="5" max="5" width="18.88671875" bestFit="1" customWidth="1"/>
    <col min="6" max="6" width="30.88671875" bestFit="1" customWidth="1"/>
    <col min="7" max="7" width="21.5546875" bestFit="1" customWidth="1"/>
    <col min="8" max="8" width="16.5546875" style="2" bestFit="1" customWidth="1"/>
    <col min="9" max="9" width="1.88671875" customWidth="1"/>
    <col min="10" max="10" width="16.33203125" bestFit="1" customWidth="1"/>
    <col min="11" max="11" width="12.6640625" bestFit="1" customWidth="1"/>
    <col min="12" max="12" width="12.44140625" bestFit="1" customWidth="1"/>
    <col min="13" max="18" width="3.44140625" style="2" bestFit="1" customWidth="1"/>
    <col min="19" max="19" width="1.88671875" customWidth="1"/>
    <col min="20" max="20" width="16" bestFit="1" customWidth="1"/>
    <col min="21" max="21" width="15.109375" bestFit="1" customWidth="1"/>
    <col min="22" max="22" width="6.5546875" bestFit="1" customWidth="1"/>
    <col min="23" max="23" width="8.109375" style="2" bestFit="1" customWidth="1"/>
    <col min="24" max="24" width="10.6640625" bestFit="1" customWidth="1"/>
    <col min="25" max="25" width="10.5546875" bestFit="1" customWidth="1"/>
    <col min="26" max="26" width="1.33203125" customWidth="1"/>
    <col min="27" max="27" width="15.6640625" bestFit="1" customWidth="1"/>
    <col min="28" max="28" width="14" customWidth="1"/>
    <col min="29" max="29" width="6.5546875" bestFit="1" customWidth="1"/>
    <col min="30" max="30" width="8.109375" style="2" bestFit="1" customWidth="1"/>
    <col min="31" max="31" width="10.6640625" bestFit="1" customWidth="1"/>
    <col min="32" max="32" width="10.5546875" bestFit="1" customWidth="1"/>
    <col min="33" max="33" width="1.88671875" customWidth="1"/>
    <col min="34" max="34" width="21.88671875" customWidth="1"/>
    <col min="35" max="35" width="1.88671875" customWidth="1"/>
    <col min="36" max="36" width="14" bestFit="1" customWidth="1"/>
    <col min="37" max="37" width="10.88671875" bestFit="1" customWidth="1"/>
    <col min="40" max="40" width="1.5546875" customWidth="1"/>
    <col min="41" max="41" width="21" bestFit="1" customWidth="1"/>
    <col min="42" max="42" width="13.109375" bestFit="1" customWidth="1"/>
    <col min="43" max="43" width="5.6640625" bestFit="1" customWidth="1"/>
    <col min="44" max="44" width="2.44140625" bestFit="1" customWidth="1"/>
    <col min="45" max="45" width="3" bestFit="1" customWidth="1"/>
    <col min="46" max="47" width="2.44140625" bestFit="1" customWidth="1"/>
    <col min="48" max="48" width="2.33203125" bestFit="1" customWidth="1"/>
    <col min="49" max="49" width="2.6640625" bestFit="1" customWidth="1"/>
    <col min="50" max="50" width="1.109375" customWidth="1"/>
    <col min="51" max="51" width="8.44140625" style="10" bestFit="1" customWidth="1"/>
    <col min="52" max="52" width="47" bestFit="1" customWidth="1"/>
    <col min="53" max="53" width="1.44140625" customWidth="1"/>
    <col min="54" max="54" width="29.88671875" bestFit="1" customWidth="1"/>
    <col min="55" max="55" width="23.88671875" bestFit="1" customWidth="1"/>
    <col min="56" max="56" width="1.33203125" customWidth="1"/>
    <col min="57" max="57" width="15.5546875" bestFit="1" customWidth="1"/>
  </cols>
  <sheetData>
    <row r="1" spans="1:57" ht="13.2" x14ac:dyDescent="0.25">
      <c r="A1" s="17" t="s">
        <v>738</v>
      </c>
      <c r="B1" s="17" t="s">
        <v>25</v>
      </c>
      <c r="D1" s="17" t="s">
        <v>323</v>
      </c>
      <c r="E1" s="18"/>
      <c r="F1" s="18"/>
      <c r="G1" s="18"/>
      <c r="H1" s="21"/>
      <c r="J1" s="17" t="s">
        <v>336</v>
      </c>
      <c r="K1" s="17"/>
      <c r="L1" s="17"/>
      <c r="M1" s="35"/>
      <c r="N1" s="35"/>
      <c r="O1" s="35"/>
      <c r="P1" s="35"/>
      <c r="Q1" s="35"/>
      <c r="R1" s="35"/>
      <c r="T1" s="17" t="s">
        <v>185</v>
      </c>
      <c r="U1" s="18"/>
      <c r="V1" s="18"/>
      <c r="W1" s="21"/>
      <c r="X1" s="18"/>
      <c r="Y1" s="18"/>
      <c r="Z1" s="18"/>
      <c r="AA1" s="18"/>
      <c r="AB1" s="18"/>
      <c r="AC1" s="18"/>
      <c r="AD1" s="21"/>
      <c r="AE1" s="18"/>
      <c r="AF1" s="18"/>
      <c r="AH1" s="17" t="s">
        <v>582</v>
      </c>
      <c r="AJ1" s="17" t="s">
        <v>423</v>
      </c>
      <c r="AK1" s="18"/>
      <c r="AL1" s="18"/>
      <c r="AM1" s="18"/>
      <c r="AO1" s="17" t="s">
        <v>584</v>
      </c>
      <c r="AP1" s="18"/>
      <c r="AQ1" s="18"/>
      <c r="AR1" s="18"/>
      <c r="AS1" s="18"/>
      <c r="AT1" s="18"/>
      <c r="AU1" s="18"/>
      <c r="AV1" s="18"/>
      <c r="AW1" s="18"/>
      <c r="AY1" s="44" t="s">
        <v>115</v>
      </c>
      <c r="AZ1" s="44" t="s">
        <v>433</v>
      </c>
      <c r="BB1" s="17" t="s">
        <v>455</v>
      </c>
      <c r="BC1" s="17"/>
      <c r="BE1" s="11" t="s">
        <v>2675</v>
      </c>
    </row>
    <row r="2" spans="1:57" x14ac:dyDescent="0.25">
      <c r="A2" s="111" t="s">
        <v>718</v>
      </c>
      <c r="B2" s="190"/>
      <c r="D2" s="17" t="s">
        <v>528</v>
      </c>
      <c r="E2" s="18"/>
      <c r="F2" s="18"/>
      <c r="G2" s="18"/>
      <c r="H2" s="21"/>
      <c r="J2" s="6" t="s">
        <v>187</v>
      </c>
      <c r="K2" s="6" t="s">
        <v>337</v>
      </c>
      <c r="L2" s="6" t="s">
        <v>338</v>
      </c>
      <c r="M2" s="3" t="s">
        <v>1</v>
      </c>
      <c r="N2" s="3" t="s">
        <v>2</v>
      </c>
      <c r="O2" s="3" t="s">
        <v>3</v>
      </c>
      <c r="P2" s="3" t="s">
        <v>4</v>
      </c>
      <c r="Q2" s="3" t="s">
        <v>5</v>
      </c>
      <c r="R2" s="3" t="s">
        <v>0</v>
      </c>
      <c r="T2" s="14" t="s">
        <v>186</v>
      </c>
      <c r="U2" s="14"/>
      <c r="V2" s="14"/>
      <c r="W2" s="24"/>
      <c r="X2" s="14"/>
      <c r="Y2" s="14"/>
      <c r="AA2" s="14" t="s">
        <v>7</v>
      </c>
      <c r="AB2" s="15"/>
      <c r="AC2" s="14"/>
      <c r="AD2" s="27"/>
      <c r="AE2" s="14"/>
      <c r="AF2" s="14"/>
      <c r="AH2" s="6" t="s">
        <v>417</v>
      </c>
      <c r="AJ2" s="6" t="s">
        <v>115</v>
      </c>
      <c r="AK2" s="6" t="s">
        <v>22</v>
      </c>
      <c r="AL2" s="6" t="s">
        <v>152</v>
      </c>
      <c r="AM2" s="6" t="s">
        <v>23</v>
      </c>
      <c r="AO2" s="6" t="s">
        <v>21</v>
      </c>
      <c r="AP2" s="6" t="s">
        <v>425</v>
      </c>
      <c r="AQ2" s="6" t="s">
        <v>426</v>
      </c>
      <c r="AR2" s="6" t="s">
        <v>1</v>
      </c>
      <c r="AS2" s="6" t="s">
        <v>2</v>
      </c>
      <c r="AT2" s="6" t="s">
        <v>3</v>
      </c>
      <c r="AU2" s="6" t="s">
        <v>4</v>
      </c>
      <c r="AV2" s="6" t="s">
        <v>5</v>
      </c>
      <c r="AW2" s="6" t="s">
        <v>0</v>
      </c>
      <c r="AX2" s="4"/>
      <c r="AY2" s="43" t="s">
        <v>124</v>
      </c>
      <c r="AZ2" s="4" t="s">
        <v>453</v>
      </c>
      <c r="BB2" s="6" t="s">
        <v>177</v>
      </c>
      <c r="BC2" s="3" t="s">
        <v>8</v>
      </c>
      <c r="BE2" t="s">
        <v>178</v>
      </c>
    </row>
    <row r="3" spans="1:57" x14ac:dyDescent="0.25">
      <c r="A3" s="111" t="s">
        <v>718</v>
      </c>
      <c r="B3" s="190"/>
      <c r="D3" s="6" t="s">
        <v>115</v>
      </c>
      <c r="E3" s="6" t="s">
        <v>237</v>
      </c>
      <c r="F3" s="6" t="s">
        <v>238</v>
      </c>
      <c r="G3" s="6" t="s">
        <v>239</v>
      </c>
      <c r="H3" s="3" t="s">
        <v>240</v>
      </c>
      <c r="J3" s="34" t="s">
        <v>59</v>
      </c>
      <c r="K3" s="40">
        <v>1101</v>
      </c>
      <c r="L3" s="40">
        <v>40975</v>
      </c>
      <c r="M3" s="5">
        <v>12</v>
      </c>
      <c r="N3" s="5">
        <v>8</v>
      </c>
      <c r="O3" s="5">
        <v>3</v>
      </c>
      <c r="P3" s="5">
        <v>1</v>
      </c>
      <c r="Q3" s="5">
        <v>8</v>
      </c>
      <c r="R3" s="5">
        <v>3</v>
      </c>
      <c r="S3" s="16"/>
      <c r="T3" s="6" t="s">
        <v>187</v>
      </c>
      <c r="U3" s="6" t="s">
        <v>20</v>
      </c>
      <c r="V3" s="6" t="s">
        <v>581</v>
      </c>
      <c r="W3" s="3" t="s">
        <v>188</v>
      </c>
      <c r="X3" s="6" t="s">
        <v>324</v>
      </c>
      <c r="Y3" s="6" t="s">
        <v>325</v>
      </c>
      <c r="AA3" s="6" t="s">
        <v>187</v>
      </c>
      <c r="AB3" s="6" t="s">
        <v>20</v>
      </c>
      <c r="AC3" s="6" t="s">
        <v>581</v>
      </c>
      <c r="AD3" s="3" t="s">
        <v>188</v>
      </c>
      <c r="AE3" s="6" t="s">
        <v>324</v>
      </c>
      <c r="AF3" s="6" t="s">
        <v>325</v>
      </c>
      <c r="AJ3" s="9" t="s">
        <v>6</v>
      </c>
      <c r="AK3" s="4" t="s">
        <v>39</v>
      </c>
      <c r="AL3" s="37" t="s">
        <v>172</v>
      </c>
      <c r="AM3" s="4" t="s">
        <v>3</v>
      </c>
      <c r="AX3" s="4"/>
      <c r="AY3" s="43" t="s">
        <v>125</v>
      </c>
      <c r="AZ3" s="4" t="s">
        <v>452</v>
      </c>
      <c r="BB3" s="4" t="s">
        <v>114</v>
      </c>
      <c r="BC3" s="5">
        <v>16</v>
      </c>
      <c r="BE3" s="4" t="s">
        <v>465</v>
      </c>
    </row>
    <row r="4" spans="1:57" x14ac:dyDescent="0.25">
      <c r="A4" s="111" t="s">
        <v>2671</v>
      </c>
      <c r="B4" s="190"/>
      <c r="D4" s="4" t="s">
        <v>153</v>
      </c>
      <c r="E4" t="s">
        <v>12</v>
      </c>
      <c r="F4" s="4" t="s">
        <v>311</v>
      </c>
      <c r="G4" s="12"/>
      <c r="H4" s="25"/>
      <c r="J4" s="34" t="s">
        <v>33</v>
      </c>
      <c r="K4" s="40">
        <v>36528</v>
      </c>
      <c r="L4" s="40">
        <v>40970</v>
      </c>
      <c r="M4" s="5"/>
      <c r="N4" s="5"/>
      <c r="O4" s="5"/>
      <c r="P4" s="5"/>
      <c r="Q4" s="5"/>
      <c r="R4" s="5"/>
      <c r="S4" s="16"/>
      <c r="T4" s="28" t="s">
        <v>59</v>
      </c>
      <c r="U4" s="28" t="s">
        <v>58</v>
      </c>
      <c r="V4" s="28">
        <v>1887</v>
      </c>
      <c r="W4" s="29">
        <v>76</v>
      </c>
      <c r="X4" s="30">
        <v>3</v>
      </c>
      <c r="Y4" s="30">
        <v>37681</v>
      </c>
      <c r="AA4" s="28" t="s">
        <v>189</v>
      </c>
      <c r="AB4" s="28" t="s">
        <v>190</v>
      </c>
      <c r="AC4" s="28">
        <v>1887</v>
      </c>
      <c r="AD4" s="29">
        <v>76</v>
      </c>
      <c r="AE4" s="30">
        <v>3</v>
      </c>
      <c r="AF4" s="30">
        <v>37681</v>
      </c>
      <c r="AH4" s="6" t="s">
        <v>418</v>
      </c>
      <c r="AY4" s="43" t="s">
        <v>126</v>
      </c>
      <c r="AZ4" s="4" t="s">
        <v>451</v>
      </c>
      <c r="BB4" t="s">
        <v>11</v>
      </c>
      <c r="BC4" t="s">
        <v>348</v>
      </c>
      <c r="BE4" s="4" t="s">
        <v>461</v>
      </c>
    </row>
    <row r="5" spans="1:57" x14ac:dyDescent="0.25">
      <c r="A5" s="111" t="s">
        <v>2671</v>
      </c>
      <c r="B5" s="188"/>
      <c r="D5" s="4" t="s">
        <v>332</v>
      </c>
      <c r="E5" t="s">
        <v>12</v>
      </c>
      <c r="F5" t="s">
        <v>13</v>
      </c>
      <c r="G5" s="12" t="s">
        <v>19</v>
      </c>
      <c r="H5" s="25" t="s">
        <v>19</v>
      </c>
      <c r="J5" s="34" t="s">
        <v>193</v>
      </c>
      <c r="K5" s="34"/>
      <c r="L5" s="34"/>
      <c r="M5" s="5"/>
      <c r="N5" s="5"/>
      <c r="O5" s="5"/>
      <c r="P5" s="5"/>
      <c r="Q5" s="5"/>
      <c r="R5" s="5"/>
      <c r="S5" s="16"/>
      <c r="T5" s="28" t="s">
        <v>191</v>
      </c>
      <c r="U5" s="28" t="s">
        <v>192</v>
      </c>
      <c r="V5" s="28">
        <v>1893</v>
      </c>
      <c r="W5" s="29">
        <v>77</v>
      </c>
      <c r="X5" s="30">
        <v>3</v>
      </c>
      <c r="Y5" s="30">
        <v>37681</v>
      </c>
      <c r="AA5" s="28" t="s">
        <v>191</v>
      </c>
      <c r="AB5" s="28" t="s">
        <v>192</v>
      </c>
      <c r="AC5" s="28">
        <v>1893</v>
      </c>
      <c r="AD5" s="29">
        <v>77</v>
      </c>
      <c r="AE5" s="30">
        <v>3</v>
      </c>
      <c r="AF5" s="30">
        <v>37681</v>
      </c>
      <c r="AX5" s="4"/>
      <c r="AY5" s="43" t="s">
        <v>127</v>
      </c>
      <c r="AZ5" s="4" t="s">
        <v>450</v>
      </c>
      <c r="BB5" t="s">
        <v>10</v>
      </c>
      <c r="BC5" t="s">
        <v>347</v>
      </c>
      <c r="BE5" s="26" t="s">
        <v>456</v>
      </c>
    </row>
    <row r="6" spans="1:57" x14ac:dyDescent="0.25">
      <c r="A6" s="111" t="s">
        <v>2671</v>
      </c>
      <c r="B6" s="188"/>
      <c r="D6" s="4" t="s">
        <v>332</v>
      </c>
      <c r="E6" s="4" t="s">
        <v>12</v>
      </c>
      <c r="F6" s="4" t="s">
        <v>13</v>
      </c>
      <c r="G6" s="4" t="s">
        <v>242</v>
      </c>
      <c r="H6" s="26" t="s">
        <v>241</v>
      </c>
      <c r="J6" s="34" t="s">
        <v>195</v>
      </c>
      <c r="K6" s="34"/>
      <c r="L6" s="34"/>
      <c r="M6" s="5"/>
      <c r="N6" s="5"/>
      <c r="O6" s="5"/>
      <c r="P6" s="5"/>
      <c r="Q6" s="5"/>
      <c r="R6" s="5"/>
      <c r="S6" s="16"/>
      <c r="T6" s="28" t="s">
        <v>193</v>
      </c>
      <c r="U6" s="28" t="s">
        <v>194</v>
      </c>
      <c r="V6" s="28">
        <v>1945</v>
      </c>
      <c r="W6" s="29">
        <v>78</v>
      </c>
      <c r="X6" s="30">
        <v>3</v>
      </c>
      <c r="Y6" s="30">
        <v>37681</v>
      </c>
      <c r="AA6" s="28" t="s">
        <v>193</v>
      </c>
      <c r="AB6" s="28" t="s">
        <v>194</v>
      </c>
      <c r="AC6" s="28">
        <v>1945</v>
      </c>
      <c r="AD6" s="29">
        <v>78</v>
      </c>
      <c r="AE6" s="30">
        <v>3</v>
      </c>
      <c r="AF6" s="30">
        <v>37681</v>
      </c>
      <c r="AH6" s="6" t="s">
        <v>422</v>
      </c>
      <c r="AX6" s="4"/>
      <c r="AY6" s="43" t="s">
        <v>128</v>
      </c>
      <c r="AZ6" s="4" t="s">
        <v>437</v>
      </c>
      <c r="BE6" s="4" t="s">
        <v>15</v>
      </c>
    </row>
    <row r="7" spans="1:57" x14ac:dyDescent="0.25">
      <c r="A7" s="111"/>
      <c r="B7" s="187"/>
      <c r="D7" s="4" t="s">
        <v>332</v>
      </c>
      <c r="E7" s="4" t="s">
        <v>12</v>
      </c>
      <c r="F7" s="4" t="s">
        <v>13</v>
      </c>
      <c r="G7" s="4" t="s">
        <v>14</v>
      </c>
      <c r="H7" s="26" t="s">
        <v>16</v>
      </c>
      <c r="J7" s="34" t="s">
        <v>197</v>
      </c>
      <c r="K7" s="34"/>
      <c r="L7" s="34"/>
      <c r="M7" s="5"/>
      <c r="N7" s="5"/>
      <c r="O7" s="5"/>
      <c r="P7" s="5"/>
      <c r="Q7" s="5"/>
      <c r="R7" s="5"/>
      <c r="S7" s="16"/>
      <c r="T7" s="28" t="s">
        <v>195</v>
      </c>
      <c r="U7" s="28" t="s">
        <v>196</v>
      </c>
      <c r="V7" s="28">
        <v>1992</v>
      </c>
      <c r="W7" s="29">
        <v>79</v>
      </c>
      <c r="X7" s="30">
        <v>3</v>
      </c>
      <c r="Y7" s="30">
        <v>37681</v>
      </c>
      <c r="AA7" s="28" t="s">
        <v>195</v>
      </c>
      <c r="AB7" s="28" t="s">
        <v>196</v>
      </c>
      <c r="AC7" s="28">
        <v>1992</v>
      </c>
      <c r="AD7" s="29">
        <v>79</v>
      </c>
      <c r="AE7" s="30">
        <v>3</v>
      </c>
      <c r="AF7" s="30">
        <v>37681</v>
      </c>
      <c r="AO7" s="17" t="s">
        <v>583</v>
      </c>
      <c r="AP7" s="18"/>
      <c r="AQ7" s="18"/>
      <c r="AR7" s="18"/>
      <c r="AS7" s="18"/>
      <c r="AT7" s="18"/>
      <c r="AU7" s="18"/>
      <c r="AV7" s="18"/>
      <c r="AW7" s="18"/>
      <c r="AX7" s="4"/>
      <c r="AY7" s="43" t="s">
        <v>129</v>
      </c>
      <c r="AZ7" s="4" t="s">
        <v>449</v>
      </c>
      <c r="BE7" s="4"/>
    </row>
    <row r="8" spans="1:57" x14ac:dyDescent="0.25">
      <c r="A8" s="111" t="s">
        <v>2672</v>
      </c>
      <c r="B8" s="200" t="s">
        <v>2681</v>
      </c>
      <c r="D8" s="4" t="s">
        <v>145</v>
      </c>
      <c r="E8" s="4" t="s">
        <v>2660</v>
      </c>
      <c r="F8" s="4" t="s">
        <v>12</v>
      </c>
      <c r="G8" s="4" t="s">
        <v>13</v>
      </c>
      <c r="H8" s="26" t="s">
        <v>14</v>
      </c>
      <c r="J8" s="34" t="s">
        <v>199</v>
      </c>
      <c r="K8" s="34"/>
      <c r="L8" s="34"/>
      <c r="M8" s="5"/>
      <c r="N8" s="5"/>
      <c r="O8" s="5"/>
      <c r="P8" s="5"/>
      <c r="Q8" s="5"/>
      <c r="R8" s="5"/>
      <c r="S8" s="16"/>
      <c r="T8" s="28" t="s">
        <v>197</v>
      </c>
      <c r="U8" s="28" t="s">
        <v>198</v>
      </c>
      <c r="V8" s="28"/>
      <c r="W8" s="29">
        <v>80</v>
      </c>
      <c r="X8" s="30">
        <v>3</v>
      </c>
      <c r="Y8" s="30">
        <v>37681</v>
      </c>
      <c r="AA8" s="28" t="s">
        <v>197</v>
      </c>
      <c r="AB8" s="28" t="s">
        <v>198</v>
      </c>
      <c r="AC8" s="28"/>
      <c r="AD8" s="29">
        <v>80</v>
      </c>
      <c r="AE8" s="30">
        <v>3</v>
      </c>
      <c r="AF8" s="30">
        <v>37681</v>
      </c>
      <c r="AH8" s="6" t="s">
        <v>421</v>
      </c>
      <c r="AO8" s="6" t="s">
        <v>424</v>
      </c>
      <c r="AP8" s="6" t="s">
        <v>425</v>
      </c>
      <c r="AQ8" s="6" t="s">
        <v>426</v>
      </c>
      <c r="AR8" s="6" t="s">
        <v>1</v>
      </c>
      <c r="AS8" s="6" t="s">
        <v>2</v>
      </c>
      <c r="AT8" s="6" t="s">
        <v>3</v>
      </c>
      <c r="AU8" s="6" t="s">
        <v>4</v>
      </c>
      <c r="AV8" s="6" t="s">
        <v>5</v>
      </c>
      <c r="AW8" s="6" t="s">
        <v>0</v>
      </c>
      <c r="AX8" s="4"/>
      <c r="AY8" s="43" t="s">
        <v>130</v>
      </c>
      <c r="AZ8" s="4" t="s">
        <v>448</v>
      </c>
      <c r="BB8" s="1"/>
      <c r="BE8" s="4"/>
    </row>
    <row r="9" spans="1:57" x14ac:dyDescent="0.25">
      <c r="A9" s="111"/>
      <c r="B9" s="190"/>
      <c r="D9" s="4" t="s">
        <v>146</v>
      </c>
      <c r="E9" s="4" t="s">
        <v>2660</v>
      </c>
      <c r="F9" s="4" t="s">
        <v>7</v>
      </c>
      <c r="G9" s="4" t="s">
        <v>12</v>
      </c>
      <c r="H9" s="26" t="s">
        <v>13</v>
      </c>
      <c r="J9" s="34" t="s">
        <v>201</v>
      </c>
      <c r="K9" s="34"/>
      <c r="L9" s="34"/>
      <c r="M9" s="5"/>
      <c r="N9" s="5"/>
      <c r="O9" s="5"/>
      <c r="P9" s="5"/>
      <c r="Q9" s="5"/>
      <c r="R9" s="5"/>
      <c r="S9" s="16"/>
      <c r="T9" s="28" t="s">
        <v>199</v>
      </c>
      <c r="U9" s="28" t="s">
        <v>200</v>
      </c>
      <c r="V9" s="28"/>
      <c r="W9" s="29">
        <v>81</v>
      </c>
      <c r="X9" s="30">
        <v>3</v>
      </c>
      <c r="Y9" s="30">
        <v>37681</v>
      </c>
      <c r="AA9" s="28" t="s">
        <v>199</v>
      </c>
      <c r="AB9" s="28" t="s">
        <v>200</v>
      </c>
      <c r="AC9" s="28"/>
      <c r="AD9" s="29">
        <v>81</v>
      </c>
      <c r="AE9" s="30">
        <v>3</v>
      </c>
      <c r="AF9" s="30">
        <v>37681</v>
      </c>
      <c r="AY9" s="43" t="s">
        <v>131</v>
      </c>
      <c r="AZ9" t="s">
        <v>435</v>
      </c>
      <c r="BB9" s="1"/>
      <c r="BE9" s="4"/>
    </row>
    <row r="10" spans="1:57" x14ac:dyDescent="0.25">
      <c r="A10" s="111"/>
      <c r="D10" s="4"/>
      <c r="E10" s="4"/>
      <c r="F10" s="4"/>
      <c r="G10" s="4"/>
      <c r="H10" s="26"/>
      <c r="J10" s="34" t="s">
        <v>203</v>
      </c>
      <c r="K10" s="34"/>
      <c r="L10" s="34"/>
      <c r="M10" s="5"/>
      <c r="N10" s="5"/>
      <c r="O10" s="5"/>
      <c r="P10" s="5"/>
      <c r="Q10" s="5"/>
      <c r="R10" s="5"/>
      <c r="S10" s="16"/>
      <c r="T10" s="28" t="s">
        <v>201</v>
      </c>
      <c r="U10" s="28" t="s">
        <v>202</v>
      </c>
      <c r="V10" s="28"/>
      <c r="W10" s="29">
        <v>82</v>
      </c>
      <c r="X10" s="30">
        <v>3</v>
      </c>
      <c r="Y10" s="30">
        <v>37681</v>
      </c>
      <c r="AA10" s="28" t="s">
        <v>201</v>
      </c>
      <c r="AB10" s="28" t="s">
        <v>202</v>
      </c>
      <c r="AC10" s="28"/>
      <c r="AD10" s="29">
        <v>82</v>
      </c>
      <c r="AE10" s="30">
        <v>3</v>
      </c>
      <c r="AF10" s="30">
        <v>37681</v>
      </c>
      <c r="AH10" s="6" t="s">
        <v>419</v>
      </c>
      <c r="AY10" s="43" t="s">
        <v>132</v>
      </c>
      <c r="AZ10" t="s">
        <v>436</v>
      </c>
      <c r="BB10" s="1"/>
      <c r="BE10" s="4"/>
    </row>
    <row r="11" spans="1:57" x14ac:dyDescent="0.25">
      <c r="A11" s="111"/>
      <c r="D11" s="14" t="s">
        <v>340</v>
      </c>
      <c r="E11" s="14"/>
      <c r="F11" s="14"/>
      <c r="G11" s="14"/>
      <c r="H11" s="24"/>
      <c r="J11" s="34" t="s">
        <v>205</v>
      </c>
      <c r="K11" s="34"/>
      <c r="L11" s="34"/>
      <c r="M11" s="5"/>
      <c r="N11" s="5"/>
      <c r="O11" s="5"/>
      <c r="P11" s="5"/>
      <c r="Q11" s="5"/>
      <c r="R11" s="5"/>
      <c r="S11" s="16"/>
      <c r="T11" s="28" t="s">
        <v>203</v>
      </c>
      <c r="U11" s="28" t="s">
        <v>204</v>
      </c>
      <c r="V11" s="28"/>
      <c r="W11" s="29">
        <v>83</v>
      </c>
      <c r="X11" s="30">
        <v>3</v>
      </c>
      <c r="Y11" s="30">
        <v>37681</v>
      </c>
      <c r="AA11" s="28" t="s">
        <v>203</v>
      </c>
      <c r="AB11" s="28" t="s">
        <v>204</v>
      </c>
      <c r="AC11" s="28"/>
      <c r="AD11" s="29">
        <v>83</v>
      </c>
      <c r="AE11" s="30">
        <v>3</v>
      </c>
      <c r="AF11" s="30">
        <v>37681</v>
      </c>
      <c r="AO11" s="17" t="s">
        <v>585</v>
      </c>
      <c r="AP11" s="18"/>
      <c r="AQ11" s="18"/>
      <c r="AR11" s="18"/>
      <c r="AS11" s="18"/>
      <c r="AT11" s="18"/>
      <c r="AU11" s="18"/>
      <c r="AV11" s="18"/>
      <c r="AW11" s="18"/>
      <c r="AY11" s="43" t="s">
        <v>133</v>
      </c>
      <c r="AZ11" s="4" t="s">
        <v>446</v>
      </c>
      <c r="BB11" s="1" t="s">
        <v>342</v>
      </c>
    </row>
    <row r="12" spans="1:57" x14ac:dyDescent="0.25">
      <c r="A12" s="111" t="s">
        <v>173</v>
      </c>
      <c r="B12" s="200" t="s">
        <v>2682</v>
      </c>
      <c r="D12" s="6" t="s">
        <v>115</v>
      </c>
      <c r="E12" s="6" t="s">
        <v>26</v>
      </c>
      <c r="F12" s="6" t="s">
        <v>247</v>
      </c>
      <c r="G12" s="6"/>
      <c r="H12" s="3" t="s">
        <v>244</v>
      </c>
      <c r="J12" s="34" t="s">
        <v>207</v>
      </c>
      <c r="K12" s="34"/>
      <c r="L12" s="34"/>
      <c r="M12" s="5"/>
      <c r="N12" s="5"/>
      <c r="O12" s="5"/>
      <c r="P12" s="5"/>
      <c r="Q12" s="5"/>
      <c r="R12" s="5"/>
      <c r="S12" s="16"/>
      <c r="T12" s="28" t="s">
        <v>205</v>
      </c>
      <c r="U12" s="28" t="s">
        <v>206</v>
      </c>
      <c r="V12" s="28"/>
      <c r="W12" s="29">
        <v>84</v>
      </c>
      <c r="X12" s="30">
        <v>3</v>
      </c>
      <c r="Y12" s="30">
        <v>37681</v>
      </c>
      <c r="AA12" s="28" t="s">
        <v>205</v>
      </c>
      <c r="AB12" s="28" t="s">
        <v>206</v>
      </c>
      <c r="AC12" s="28"/>
      <c r="AD12" s="29">
        <v>84</v>
      </c>
      <c r="AE12" s="30">
        <v>3</v>
      </c>
      <c r="AF12" s="30">
        <v>37681</v>
      </c>
      <c r="AH12" s="6" t="s">
        <v>420</v>
      </c>
      <c r="AO12" s="6" t="s">
        <v>115</v>
      </c>
      <c r="AP12" s="6" t="s">
        <v>541</v>
      </c>
      <c r="AQ12" s="6"/>
      <c r="AR12" s="6" t="s">
        <v>1</v>
      </c>
      <c r="AS12" s="6" t="s">
        <v>2</v>
      </c>
      <c r="AT12" s="6" t="s">
        <v>3</v>
      </c>
      <c r="AU12" s="6" t="s">
        <v>4</v>
      </c>
      <c r="AV12" s="6" t="s">
        <v>5</v>
      </c>
      <c r="AW12" s="6" t="s">
        <v>0</v>
      </c>
      <c r="AY12" s="43" t="s">
        <v>134</v>
      </c>
      <c r="AZ12" s="4" t="s">
        <v>445</v>
      </c>
      <c r="BB12" s="1"/>
    </row>
    <row r="13" spans="1:57" x14ac:dyDescent="0.25">
      <c r="A13" s="111"/>
      <c r="B13" s="42" t="s">
        <v>2680</v>
      </c>
      <c r="D13" s="4" t="s">
        <v>134</v>
      </c>
      <c r="E13" s="12" t="s">
        <v>19</v>
      </c>
      <c r="F13" s="4" t="s">
        <v>341</v>
      </c>
      <c r="H13" s="2">
        <v>4</v>
      </c>
      <c r="J13" s="34" t="s">
        <v>209</v>
      </c>
      <c r="K13" s="34"/>
      <c r="L13" s="34"/>
      <c r="M13" s="5"/>
      <c r="N13" s="5"/>
      <c r="O13" s="5"/>
      <c r="P13" s="5"/>
      <c r="Q13" s="5"/>
      <c r="R13" s="5"/>
      <c r="S13" s="16"/>
      <c r="T13" s="28" t="s">
        <v>207</v>
      </c>
      <c r="U13" s="28" t="s">
        <v>208</v>
      </c>
      <c r="V13" s="28"/>
      <c r="W13" s="29">
        <v>85</v>
      </c>
      <c r="X13" s="30">
        <v>3</v>
      </c>
      <c r="Y13" s="30">
        <v>37681</v>
      </c>
      <c r="AA13" s="28" t="s">
        <v>207</v>
      </c>
      <c r="AB13" s="28" t="s">
        <v>208</v>
      </c>
      <c r="AC13" s="28"/>
      <c r="AD13" s="29">
        <v>85</v>
      </c>
      <c r="AE13" s="30">
        <v>3</v>
      </c>
      <c r="AF13" s="30">
        <v>37681</v>
      </c>
      <c r="AO13" t="s">
        <v>542</v>
      </c>
      <c r="AY13" s="43" t="s">
        <v>135</v>
      </c>
      <c r="AZ13" s="4" t="s">
        <v>447</v>
      </c>
      <c r="BB13" s="1" t="s">
        <v>346</v>
      </c>
    </row>
    <row r="14" spans="1:57" x14ac:dyDescent="0.25">
      <c r="A14" s="111"/>
      <c r="B14" s="67"/>
      <c r="D14" s="4"/>
      <c r="E14" s="4"/>
      <c r="F14" s="4"/>
      <c r="G14" s="4"/>
      <c r="H14" s="26"/>
      <c r="J14" s="34" t="s">
        <v>211</v>
      </c>
      <c r="K14" s="34"/>
      <c r="L14" s="34"/>
      <c r="M14" s="5"/>
      <c r="N14" s="5"/>
      <c r="O14" s="5"/>
      <c r="P14" s="5"/>
      <c r="Q14" s="5"/>
      <c r="R14" s="5"/>
      <c r="S14" s="16"/>
      <c r="T14" s="28" t="s">
        <v>209</v>
      </c>
      <c r="U14" s="28" t="s">
        <v>210</v>
      </c>
      <c r="V14" s="28"/>
      <c r="W14" s="29">
        <v>86</v>
      </c>
      <c r="X14" s="30">
        <v>3</v>
      </c>
      <c r="Y14" s="30">
        <v>37681</v>
      </c>
      <c r="AA14" s="28" t="s">
        <v>209</v>
      </c>
      <c r="AB14" s="28" t="s">
        <v>210</v>
      </c>
      <c r="AC14" s="28"/>
      <c r="AD14" s="29">
        <v>86</v>
      </c>
      <c r="AE14" s="30">
        <v>3</v>
      </c>
      <c r="AF14" s="30">
        <v>37681</v>
      </c>
      <c r="AO14" t="s">
        <v>173</v>
      </c>
      <c r="AY14" s="43" t="s">
        <v>136</v>
      </c>
      <c r="AZ14" s="4" t="s">
        <v>17</v>
      </c>
      <c r="BB14" s="1"/>
    </row>
    <row r="15" spans="1:57" x14ac:dyDescent="0.25">
      <c r="A15" s="111" t="s">
        <v>2670</v>
      </c>
      <c r="D15" s="4"/>
      <c r="E15" s="4"/>
      <c r="F15" s="4"/>
      <c r="G15" s="4"/>
      <c r="H15" s="23"/>
      <c r="J15" s="34" t="s">
        <v>213</v>
      </c>
      <c r="K15" s="34"/>
      <c r="L15" s="34"/>
      <c r="M15" s="5"/>
      <c r="N15" s="5"/>
      <c r="O15" s="5"/>
      <c r="P15" s="5"/>
      <c r="Q15" s="5"/>
      <c r="R15" s="5"/>
      <c r="S15" s="16"/>
      <c r="T15" s="28" t="s">
        <v>211</v>
      </c>
      <c r="U15" s="28" t="s">
        <v>212</v>
      </c>
      <c r="V15" s="28"/>
      <c r="W15" s="29">
        <v>87</v>
      </c>
      <c r="X15" s="30">
        <v>3</v>
      </c>
      <c r="Y15" s="30">
        <v>37681</v>
      </c>
      <c r="AA15" s="28" t="s">
        <v>211</v>
      </c>
      <c r="AB15" s="28" t="s">
        <v>212</v>
      </c>
      <c r="AC15" s="28"/>
      <c r="AD15" s="29">
        <v>87</v>
      </c>
      <c r="AE15" s="30">
        <v>3</v>
      </c>
      <c r="AF15" s="30">
        <v>37681</v>
      </c>
      <c r="AO15" t="s">
        <v>543</v>
      </c>
      <c r="AY15" s="43" t="s">
        <v>137</v>
      </c>
      <c r="AZ15" s="4" t="s">
        <v>442</v>
      </c>
      <c r="BB15" s="1" t="s">
        <v>349</v>
      </c>
    </row>
    <row r="16" spans="1:57" x14ac:dyDescent="0.25">
      <c r="A16" s="186" t="s">
        <v>2670</v>
      </c>
      <c r="B16" s="189"/>
      <c r="D16" s="17" t="s">
        <v>527</v>
      </c>
      <c r="E16" s="18"/>
      <c r="F16" s="18"/>
      <c r="G16" s="18"/>
      <c r="H16" s="21"/>
      <c r="J16" s="34" t="s">
        <v>215</v>
      </c>
      <c r="K16" s="34"/>
      <c r="L16" s="34"/>
      <c r="M16" s="5"/>
      <c r="N16" s="5"/>
      <c r="O16" s="5"/>
      <c r="P16" s="5"/>
      <c r="Q16" s="5"/>
      <c r="R16" s="5"/>
      <c r="S16" s="16"/>
      <c r="T16" s="28" t="s">
        <v>213</v>
      </c>
      <c r="U16" s="28" t="s">
        <v>214</v>
      </c>
      <c r="V16" s="28"/>
      <c r="W16" s="29">
        <v>88</v>
      </c>
      <c r="X16" s="30">
        <v>3</v>
      </c>
      <c r="Y16" s="30">
        <v>37681</v>
      </c>
      <c r="AA16" s="28" t="s">
        <v>213</v>
      </c>
      <c r="AB16" s="28" t="s">
        <v>214</v>
      </c>
      <c r="AC16" s="28"/>
      <c r="AD16" s="29">
        <v>88</v>
      </c>
      <c r="AE16" s="30">
        <v>3</v>
      </c>
      <c r="AF16" s="30">
        <v>37681</v>
      </c>
      <c r="AY16" s="43" t="s">
        <v>138</v>
      </c>
      <c r="AZ16" s="4" t="s">
        <v>443</v>
      </c>
      <c r="BB16" s="1"/>
    </row>
    <row r="17" spans="1:54" x14ac:dyDescent="0.3">
      <c r="A17" s="110"/>
      <c r="B17" s="189"/>
      <c r="D17" s="14" t="s">
        <v>284</v>
      </c>
      <c r="E17" s="14"/>
      <c r="F17" s="14"/>
      <c r="G17" s="14" t="s">
        <v>305</v>
      </c>
      <c r="H17" s="24"/>
      <c r="J17" s="34" t="s">
        <v>217</v>
      </c>
      <c r="K17" s="34"/>
      <c r="L17" s="34"/>
      <c r="M17" s="5"/>
      <c r="N17" s="5"/>
      <c r="O17" s="5"/>
      <c r="P17" s="5"/>
      <c r="Q17" s="5"/>
      <c r="R17" s="5"/>
      <c r="S17" s="16"/>
      <c r="T17" s="28" t="s">
        <v>215</v>
      </c>
      <c r="U17" s="28" t="s">
        <v>216</v>
      </c>
      <c r="V17" s="28"/>
      <c r="W17" s="29">
        <v>89</v>
      </c>
      <c r="X17" s="30">
        <v>3</v>
      </c>
      <c r="Y17" s="30">
        <v>37681</v>
      </c>
      <c r="AA17" s="28" t="s">
        <v>215</v>
      </c>
      <c r="AB17" s="28" t="s">
        <v>216</v>
      </c>
      <c r="AC17" s="28"/>
      <c r="AD17" s="29">
        <v>89</v>
      </c>
      <c r="AE17" s="30">
        <v>3</v>
      </c>
      <c r="AF17" s="30">
        <v>37681</v>
      </c>
      <c r="AH17" s="185" t="s">
        <v>2653</v>
      </c>
      <c r="AY17" s="43" t="s">
        <v>139</v>
      </c>
      <c r="AZ17" s="4" t="s">
        <v>444</v>
      </c>
      <c r="BB17" s="1" t="s">
        <v>344</v>
      </c>
    </row>
    <row r="18" spans="1:54" x14ac:dyDescent="0.25">
      <c r="A18" s="110" t="s">
        <v>2673</v>
      </c>
      <c r="B18" s="189"/>
      <c r="D18" s="6" t="s">
        <v>115</v>
      </c>
      <c r="E18" s="6" t="s">
        <v>26</v>
      </c>
      <c r="F18" s="6" t="s">
        <v>247</v>
      </c>
      <c r="G18" s="6" t="s">
        <v>272</v>
      </c>
      <c r="H18" s="3" t="s">
        <v>244</v>
      </c>
      <c r="J18" s="34" t="s">
        <v>219</v>
      </c>
      <c r="K18" s="34"/>
      <c r="L18" s="34"/>
      <c r="M18" s="5"/>
      <c r="N18" s="5"/>
      <c r="O18" s="5"/>
      <c r="P18" s="5"/>
      <c r="Q18" s="5"/>
      <c r="R18" s="5"/>
      <c r="S18" s="16"/>
      <c r="T18" s="28" t="s">
        <v>217</v>
      </c>
      <c r="U18" s="28" t="s">
        <v>218</v>
      </c>
      <c r="V18" s="28"/>
      <c r="W18" s="29">
        <v>90</v>
      </c>
      <c r="X18" s="30">
        <v>3</v>
      </c>
      <c r="Y18" s="30">
        <v>37681</v>
      </c>
      <c r="AA18" s="28" t="s">
        <v>217</v>
      </c>
      <c r="AB18" s="28" t="s">
        <v>218</v>
      </c>
      <c r="AC18" s="28"/>
      <c r="AD18" s="29">
        <v>90</v>
      </c>
      <c r="AE18" s="30">
        <v>3</v>
      </c>
      <c r="AF18" s="30">
        <v>37681</v>
      </c>
      <c r="AY18" s="43" t="s">
        <v>140</v>
      </c>
      <c r="AZ18" s="4" t="s">
        <v>614</v>
      </c>
      <c r="BB18" s="1"/>
    </row>
    <row r="19" spans="1:54" x14ac:dyDescent="0.25">
      <c r="A19" s="109" t="s">
        <v>577</v>
      </c>
      <c r="B19" s="189" t="s">
        <v>2645</v>
      </c>
      <c r="D19" s="4" t="s">
        <v>153</v>
      </c>
      <c r="E19" s="12" t="s">
        <v>19</v>
      </c>
      <c r="G19" s="4" t="s">
        <v>316</v>
      </c>
      <c r="H19" s="23" t="s">
        <v>271</v>
      </c>
      <c r="J19" s="34" t="s">
        <v>221</v>
      </c>
      <c r="K19" s="34"/>
      <c r="L19" s="34"/>
      <c r="M19" s="5"/>
      <c r="N19" s="5"/>
      <c r="O19" s="5"/>
      <c r="P19" s="5"/>
      <c r="Q19" s="5"/>
      <c r="R19" s="5"/>
      <c r="S19" s="16"/>
      <c r="T19" s="28" t="s">
        <v>219</v>
      </c>
      <c r="U19" s="28" t="s">
        <v>220</v>
      </c>
      <c r="V19" s="28"/>
      <c r="W19" s="29">
        <v>91</v>
      </c>
      <c r="X19" s="30">
        <v>3</v>
      </c>
      <c r="Y19" s="30">
        <v>37681</v>
      </c>
      <c r="AA19" s="28" t="s">
        <v>219</v>
      </c>
      <c r="AB19" s="28" t="s">
        <v>220</v>
      </c>
      <c r="AC19" s="28"/>
      <c r="AD19" s="29">
        <v>91</v>
      </c>
      <c r="AE19" s="30">
        <v>3</v>
      </c>
      <c r="AF19" s="30">
        <v>37681</v>
      </c>
      <c r="AY19" s="43" t="s">
        <v>141</v>
      </c>
      <c r="AZ19" s="4" t="s">
        <v>615</v>
      </c>
      <c r="BB19" s="1" t="s">
        <v>345</v>
      </c>
    </row>
    <row r="20" spans="1:54" x14ac:dyDescent="0.25">
      <c r="A20" s="109"/>
      <c r="B20" s="189"/>
      <c r="E20" s="4" t="s">
        <v>312</v>
      </c>
      <c r="F20" s="4" t="s">
        <v>314</v>
      </c>
      <c r="G20" s="4" t="s">
        <v>317</v>
      </c>
      <c r="H20" s="23" t="s">
        <v>271</v>
      </c>
      <c r="J20" s="34" t="s">
        <v>223</v>
      </c>
      <c r="K20" s="34"/>
      <c r="L20" s="34"/>
      <c r="M20" s="5"/>
      <c r="N20" s="5"/>
      <c r="O20" s="5"/>
      <c r="P20" s="5"/>
      <c r="Q20" s="5"/>
      <c r="R20" s="5"/>
      <c r="S20" s="16"/>
      <c r="T20" s="28" t="s">
        <v>221</v>
      </c>
      <c r="U20" s="28" t="s">
        <v>222</v>
      </c>
      <c r="V20" s="28"/>
      <c r="W20" s="29">
        <v>92</v>
      </c>
      <c r="X20" s="30">
        <v>3</v>
      </c>
      <c r="Y20" s="30">
        <v>37681</v>
      </c>
      <c r="AA20" s="28" t="s">
        <v>221</v>
      </c>
      <c r="AB20" s="28" t="s">
        <v>222</v>
      </c>
      <c r="AC20" s="28"/>
      <c r="AD20" s="29">
        <v>92</v>
      </c>
      <c r="AE20" s="30">
        <v>3</v>
      </c>
      <c r="AF20" s="30">
        <v>37681</v>
      </c>
      <c r="AO20" s="17" t="s">
        <v>586</v>
      </c>
      <c r="AP20" s="17"/>
      <c r="AY20" s="43" t="s">
        <v>142</v>
      </c>
      <c r="AZ20" s="4" t="s">
        <v>441</v>
      </c>
      <c r="BB20" s="1"/>
    </row>
    <row r="21" spans="1:54" x14ac:dyDescent="0.25">
      <c r="A21" s="110" t="s">
        <v>461</v>
      </c>
      <c r="B21" s="65" t="s">
        <v>2641</v>
      </c>
      <c r="E21" s="4" t="s">
        <v>313</v>
      </c>
      <c r="F21" s="4" t="s">
        <v>315</v>
      </c>
      <c r="G21" s="4" t="s">
        <v>267</v>
      </c>
      <c r="H21" s="23" t="s">
        <v>271</v>
      </c>
      <c r="J21" s="34" t="s">
        <v>225</v>
      </c>
      <c r="K21" s="34"/>
      <c r="L21" s="34"/>
      <c r="M21" s="5"/>
      <c r="N21" s="5"/>
      <c r="O21" s="5"/>
      <c r="P21" s="5"/>
      <c r="Q21" s="5"/>
      <c r="R21" s="5"/>
      <c r="S21" s="16"/>
      <c r="T21" s="28" t="s">
        <v>223</v>
      </c>
      <c r="U21" s="28" t="s">
        <v>224</v>
      </c>
      <c r="V21" s="28"/>
      <c r="W21" s="29">
        <v>93</v>
      </c>
      <c r="X21" s="30">
        <v>3</v>
      </c>
      <c r="Y21" s="30">
        <v>37681</v>
      </c>
      <c r="AA21" s="28" t="s">
        <v>223</v>
      </c>
      <c r="AB21" s="28" t="s">
        <v>224</v>
      </c>
      <c r="AC21" s="28"/>
      <c r="AD21" s="29">
        <v>93</v>
      </c>
      <c r="AE21" s="30">
        <v>3</v>
      </c>
      <c r="AF21" s="30">
        <v>37681</v>
      </c>
      <c r="AO21" s="4"/>
      <c r="AP21" t="s">
        <v>470</v>
      </c>
      <c r="AY21" s="43" t="s">
        <v>143</v>
      </c>
      <c r="AZ21" s="4" t="s">
        <v>616</v>
      </c>
      <c r="BB21" s="1" t="s">
        <v>343</v>
      </c>
    </row>
    <row r="22" spans="1:54" x14ac:dyDescent="0.25">
      <c r="A22" s="110"/>
      <c r="J22" s="34" t="s">
        <v>227</v>
      </c>
      <c r="K22" s="34"/>
      <c r="L22" s="34"/>
      <c r="M22" s="5"/>
      <c r="N22" s="5"/>
      <c r="O22" s="5"/>
      <c r="P22" s="5"/>
      <c r="Q22" s="5"/>
      <c r="R22" s="5"/>
      <c r="S22" s="16"/>
      <c r="T22" s="28" t="s">
        <v>225</v>
      </c>
      <c r="U22" s="28" t="s">
        <v>226</v>
      </c>
      <c r="V22" s="28"/>
      <c r="W22" s="29">
        <v>94</v>
      </c>
      <c r="X22" s="30">
        <v>3</v>
      </c>
      <c r="Y22" s="30">
        <v>37681</v>
      </c>
      <c r="AA22" s="28" t="s">
        <v>225</v>
      </c>
      <c r="AB22" s="28" t="s">
        <v>226</v>
      </c>
      <c r="AC22" s="28"/>
      <c r="AD22" s="29">
        <v>94</v>
      </c>
      <c r="AE22" s="30">
        <v>3</v>
      </c>
      <c r="AF22" s="30">
        <v>37681</v>
      </c>
      <c r="AO22" s="4" t="s">
        <v>469</v>
      </c>
      <c r="AP22" t="s">
        <v>37</v>
      </c>
      <c r="AY22" s="43" t="s">
        <v>144</v>
      </c>
      <c r="AZ22" s="4" t="s">
        <v>438</v>
      </c>
    </row>
    <row r="23" spans="1:54" ht="13.2" x14ac:dyDescent="0.25">
      <c r="A23" s="17" t="s">
        <v>727</v>
      </c>
      <c r="B23" s="17"/>
      <c r="D23" s="14" t="s">
        <v>283</v>
      </c>
      <c r="E23" s="14"/>
      <c r="F23" s="14"/>
      <c r="G23" s="14" t="s">
        <v>304</v>
      </c>
      <c r="H23" s="24"/>
      <c r="J23" s="34" t="s">
        <v>229</v>
      </c>
      <c r="T23" s="28" t="s">
        <v>227</v>
      </c>
      <c r="U23" s="28" t="s">
        <v>228</v>
      </c>
      <c r="V23" s="28"/>
      <c r="W23" s="29">
        <v>95</v>
      </c>
      <c r="X23" s="30">
        <v>3</v>
      </c>
      <c r="Y23" s="30">
        <v>37681</v>
      </c>
      <c r="AA23" s="28" t="s">
        <v>227</v>
      </c>
      <c r="AB23" s="28" t="s">
        <v>228</v>
      </c>
      <c r="AC23" s="28"/>
      <c r="AD23" s="29">
        <v>95</v>
      </c>
      <c r="AE23" s="30">
        <v>3</v>
      </c>
      <c r="AF23" s="30">
        <v>37681</v>
      </c>
      <c r="AY23" s="43" t="s">
        <v>145</v>
      </c>
      <c r="AZ23" s="4" t="s">
        <v>439</v>
      </c>
    </row>
    <row r="24" spans="1:54" x14ac:dyDescent="0.25">
      <c r="A24" s="109" t="s">
        <v>725</v>
      </c>
      <c r="B24" s="65" t="s">
        <v>724</v>
      </c>
      <c r="C24" s="4"/>
      <c r="D24" s="6" t="s">
        <v>115</v>
      </c>
      <c r="E24" s="6" t="s">
        <v>26</v>
      </c>
      <c r="F24" s="6" t="s">
        <v>247</v>
      </c>
      <c r="G24" s="6" t="s">
        <v>272</v>
      </c>
      <c r="H24" s="3" t="s">
        <v>244</v>
      </c>
      <c r="I24" s="4"/>
      <c r="J24" s="34" t="s">
        <v>231</v>
      </c>
      <c r="S24" s="4"/>
      <c r="T24" s="4"/>
      <c r="U24" s="4"/>
      <c r="V24" s="4"/>
      <c r="AA24" s="28" t="s">
        <v>229</v>
      </c>
      <c r="AB24" s="28" t="s">
        <v>230</v>
      </c>
      <c r="AC24" s="28"/>
      <c r="AD24" s="29">
        <v>95</v>
      </c>
      <c r="AE24" s="30">
        <v>3</v>
      </c>
      <c r="AF24" s="30">
        <v>37681</v>
      </c>
      <c r="AY24" s="43" t="s">
        <v>146</v>
      </c>
      <c r="AZ24" s="4" t="s">
        <v>617</v>
      </c>
    </row>
    <row r="25" spans="1:54" x14ac:dyDescent="0.25">
      <c r="B25" s="65" t="s">
        <v>722</v>
      </c>
      <c r="C25" s="19"/>
      <c r="D25" s="4" t="s">
        <v>116</v>
      </c>
      <c r="E25" s="4" t="s">
        <v>248</v>
      </c>
      <c r="F25" s="4" t="s">
        <v>249</v>
      </c>
      <c r="G25" s="4" t="s">
        <v>262</v>
      </c>
      <c r="H25" s="23">
        <v>19</v>
      </c>
      <c r="I25" s="19"/>
      <c r="J25" s="34" t="s">
        <v>233</v>
      </c>
      <c r="S25" s="19"/>
      <c r="T25" s="4"/>
      <c r="U25" s="4"/>
      <c r="V25" s="4"/>
      <c r="AA25" s="28" t="s">
        <v>231</v>
      </c>
      <c r="AB25" s="28" t="s">
        <v>232</v>
      </c>
      <c r="AC25" s="28"/>
      <c r="AD25" s="29">
        <v>95</v>
      </c>
      <c r="AE25" s="30">
        <v>3</v>
      </c>
      <c r="AF25" s="30">
        <v>37681</v>
      </c>
      <c r="AY25" s="43" t="s">
        <v>609</v>
      </c>
      <c r="AZ25" s="4" t="s">
        <v>612</v>
      </c>
    </row>
    <row r="26" spans="1:54" x14ac:dyDescent="0.25">
      <c r="C26" s="19"/>
      <c r="D26" s="4" t="s">
        <v>332</v>
      </c>
      <c r="E26" s="4" t="s">
        <v>250</v>
      </c>
      <c r="F26" s="4" t="s">
        <v>243</v>
      </c>
      <c r="G26" s="4" t="s">
        <v>263</v>
      </c>
      <c r="H26" s="23" t="s">
        <v>271</v>
      </c>
      <c r="I26" s="19"/>
      <c r="J26" s="34" t="s">
        <v>235</v>
      </c>
      <c r="S26" s="19"/>
      <c r="T26" s="4"/>
      <c r="U26" s="4"/>
      <c r="V26" s="4"/>
      <c r="AA26" s="28" t="s">
        <v>233</v>
      </c>
      <c r="AB26" s="28" t="s">
        <v>234</v>
      </c>
      <c r="AC26" s="28"/>
      <c r="AD26" s="29">
        <v>95</v>
      </c>
      <c r="AE26" s="30">
        <v>3</v>
      </c>
      <c r="AF26" s="30">
        <v>37681</v>
      </c>
      <c r="AY26" s="43" t="s">
        <v>154</v>
      </c>
      <c r="AZ26" s="4" t="s">
        <v>440</v>
      </c>
    </row>
    <row r="27" spans="1:54" x14ac:dyDescent="0.25">
      <c r="A27" s="109" t="s">
        <v>456</v>
      </c>
      <c r="B27" s="65" t="s">
        <v>720</v>
      </c>
      <c r="C27" s="19"/>
      <c r="D27" s="4" t="s">
        <v>331</v>
      </c>
      <c r="E27" s="4" t="s">
        <v>251</v>
      </c>
      <c r="F27" s="4" t="s">
        <v>252</v>
      </c>
      <c r="G27" s="4" t="s">
        <v>263</v>
      </c>
      <c r="H27" s="23" t="s">
        <v>271</v>
      </c>
      <c r="I27" s="19"/>
      <c r="J27" s="34" t="s">
        <v>354</v>
      </c>
      <c r="S27" s="19"/>
      <c r="T27" s="4"/>
      <c r="U27" s="4"/>
      <c r="V27" s="4"/>
      <c r="AA27" s="28" t="s">
        <v>235</v>
      </c>
      <c r="AB27" s="28" t="s">
        <v>236</v>
      </c>
      <c r="AC27" s="28"/>
      <c r="AD27" s="29">
        <v>95</v>
      </c>
      <c r="AE27" s="30">
        <v>3</v>
      </c>
      <c r="AF27" s="30">
        <v>37681</v>
      </c>
      <c r="AY27" s="43" t="s">
        <v>155</v>
      </c>
      <c r="AZ27" s="4" t="s">
        <v>618</v>
      </c>
    </row>
    <row r="28" spans="1:54" x14ac:dyDescent="0.25">
      <c r="C28" s="19"/>
      <c r="D28" s="4" t="s">
        <v>330</v>
      </c>
      <c r="E28" t="s">
        <v>253</v>
      </c>
      <c r="F28" t="s">
        <v>254</v>
      </c>
      <c r="G28" s="4" t="s">
        <v>264</v>
      </c>
      <c r="H28" s="23" t="s">
        <v>271</v>
      </c>
      <c r="I28" s="19"/>
      <c r="J28" s="34" t="s">
        <v>355</v>
      </c>
      <c r="S28" s="19"/>
      <c r="T28" s="4"/>
      <c r="U28" s="4"/>
      <c r="V28" s="4"/>
      <c r="AC28" s="4"/>
      <c r="AY28" s="43" t="s">
        <v>156</v>
      </c>
      <c r="AZ28" s="4" t="s">
        <v>619</v>
      </c>
    </row>
    <row r="29" spans="1:54" x14ac:dyDescent="0.25">
      <c r="A29" s="109" t="s">
        <v>718</v>
      </c>
      <c r="B29" s="65" t="s">
        <v>717</v>
      </c>
      <c r="C29" s="19"/>
      <c r="D29" s="4" t="s">
        <v>329</v>
      </c>
      <c r="E29" t="s">
        <v>259</v>
      </c>
      <c r="F29" t="s">
        <v>255</v>
      </c>
      <c r="G29" s="4" t="s">
        <v>265</v>
      </c>
      <c r="H29" s="23" t="s">
        <v>271</v>
      </c>
      <c r="I29" s="19"/>
      <c r="J29" s="34" t="s">
        <v>356</v>
      </c>
      <c r="S29" s="19"/>
      <c r="T29" s="14" t="s">
        <v>12</v>
      </c>
      <c r="U29" s="14"/>
      <c r="V29" s="14"/>
      <c r="W29" s="24"/>
      <c r="X29" s="14"/>
      <c r="Y29" s="14"/>
      <c r="AA29" s="14" t="s">
        <v>13</v>
      </c>
      <c r="AB29" s="15"/>
      <c r="AC29" s="14"/>
      <c r="AD29" s="27"/>
      <c r="AE29" s="14"/>
      <c r="AF29" s="14"/>
      <c r="AY29" s="43" t="s">
        <v>157</v>
      </c>
      <c r="AZ29" s="4" t="s">
        <v>611</v>
      </c>
    </row>
    <row r="30" spans="1:54" x14ac:dyDescent="0.25">
      <c r="B30" s="65" t="s">
        <v>716</v>
      </c>
      <c r="C30" s="19"/>
      <c r="D30" s="4" t="s">
        <v>328</v>
      </c>
      <c r="E30" s="4" t="s">
        <v>580</v>
      </c>
      <c r="F30" s="4" t="s">
        <v>256</v>
      </c>
      <c r="G30" s="4" t="s">
        <v>266</v>
      </c>
      <c r="H30" s="23" t="s">
        <v>271</v>
      </c>
      <c r="I30" s="19"/>
      <c r="J30" s="34" t="s">
        <v>357</v>
      </c>
      <c r="S30" s="19"/>
      <c r="T30" s="6" t="s">
        <v>187</v>
      </c>
      <c r="U30" s="6" t="s">
        <v>20</v>
      </c>
      <c r="V30" s="6" t="s">
        <v>581</v>
      </c>
      <c r="W30" s="3" t="s">
        <v>188</v>
      </c>
      <c r="X30" s="6" t="s">
        <v>324</v>
      </c>
      <c r="Y30" s="6" t="s">
        <v>325</v>
      </c>
      <c r="AA30" s="6" t="s">
        <v>187</v>
      </c>
      <c r="AB30" s="6" t="s">
        <v>20</v>
      </c>
      <c r="AC30" s="6" t="s">
        <v>581</v>
      </c>
      <c r="AD30" s="3" t="s">
        <v>188</v>
      </c>
      <c r="AE30" s="6" t="s">
        <v>324</v>
      </c>
      <c r="AF30" s="6" t="s">
        <v>325</v>
      </c>
      <c r="AY30" s="43" t="s">
        <v>158</v>
      </c>
      <c r="AZ30" s="4" t="s">
        <v>620</v>
      </c>
    </row>
    <row r="31" spans="1:54" x14ac:dyDescent="0.25">
      <c r="D31" s="4" t="s">
        <v>327</v>
      </c>
      <c r="E31" t="s">
        <v>260</v>
      </c>
      <c r="F31" t="s">
        <v>257</v>
      </c>
      <c r="G31" s="4" t="s">
        <v>267</v>
      </c>
      <c r="H31" s="23" t="s">
        <v>271</v>
      </c>
      <c r="J31" s="34" t="s">
        <v>358</v>
      </c>
      <c r="T31" s="28" t="s">
        <v>189</v>
      </c>
      <c r="U31" s="28" t="s">
        <v>190</v>
      </c>
      <c r="V31" s="28"/>
      <c r="W31" s="29">
        <v>76</v>
      </c>
      <c r="X31" s="30">
        <v>3</v>
      </c>
      <c r="Y31" s="30">
        <v>37681</v>
      </c>
      <c r="AA31" s="28" t="s">
        <v>189</v>
      </c>
      <c r="AB31" s="28" t="s">
        <v>190</v>
      </c>
      <c r="AC31" s="28"/>
      <c r="AD31" s="29">
        <v>76</v>
      </c>
      <c r="AE31" s="30">
        <v>3</v>
      </c>
      <c r="AF31" s="30">
        <v>37681</v>
      </c>
      <c r="AY31" s="43" t="s">
        <v>159</v>
      </c>
      <c r="AZ31" s="4" t="s">
        <v>621</v>
      </c>
    </row>
    <row r="32" spans="1:54" x14ac:dyDescent="0.25">
      <c r="D32" s="4" t="s">
        <v>326</v>
      </c>
      <c r="E32" t="s">
        <v>261</v>
      </c>
      <c r="F32" t="s">
        <v>258</v>
      </c>
      <c r="G32" s="4" t="s">
        <v>263</v>
      </c>
      <c r="H32" s="23" t="s">
        <v>271</v>
      </c>
      <c r="J32" s="34" t="s">
        <v>359</v>
      </c>
      <c r="T32" s="28" t="s">
        <v>191</v>
      </c>
      <c r="U32" s="28" t="s">
        <v>192</v>
      </c>
      <c r="V32" s="28"/>
      <c r="W32" s="29">
        <v>77</v>
      </c>
      <c r="X32" s="30">
        <v>3</v>
      </c>
      <c r="Y32" s="30">
        <v>37681</v>
      </c>
      <c r="AA32" s="47" t="s">
        <v>191</v>
      </c>
      <c r="AB32" s="47" t="s">
        <v>192</v>
      </c>
      <c r="AC32" s="47"/>
      <c r="AD32" s="48" t="s">
        <v>19</v>
      </c>
      <c r="AE32" s="49"/>
      <c r="AF32" s="49"/>
      <c r="AY32" s="43" t="s">
        <v>160</v>
      </c>
      <c r="AZ32" s="4" t="s">
        <v>613</v>
      </c>
    </row>
    <row r="33" spans="1:52" ht="13.2" x14ac:dyDescent="0.25">
      <c r="A33" s="17" t="s">
        <v>711</v>
      </c>
      <c r="B33" s="17"/>
      <c r="G33" s="4"/>
      <c r="H33" s="23"/>
      <c r="J33" s="34" t="s">
        <v>360</v>
      </c>
      <c r="T33" s="28" t="s">
        <v>193</v>
      </c>
      <c r="U33" s="28" t="s">
        <v>194</v>
      </c>
      <c r="V33" s="28"/>
      <c r="W33" s="29">
        <v>78</v>
      </c>
      <c r="X33" s="30">
        <v>3</v>
      </c>
      <c r="Y33" s="30">
        <v>37681</v>
      </c>
      <c r="AA33" s="47" t="s">
        <v>193</v>
      </c>
      <c r="AB33" s="47" t="s">
        <v>194</v>
      </c>
      <c r="AC33" s="47"/>
      <c r="AD33" s="48" t="s">
        <v>19</v>
      </c>
      <c r="AE33" s="49"/>
      <c r="AF33" s="49"/>
      <c r="AY33" s="43" t="s">
        <v>161</v>
      </c>
      <c r="AZ33" s="4" t="s">
        <v>622</v>
      </c>
    </row>
    <row r="34" spans="1:52" x14ac:dyDescent="0.25">
      <c r="A34" s="107" t="s">
        <v>709</v>
      </c>
      <c r="B34" s="107" t="s">
        <v>708</v>
      </c>
      <c r="D34" s="14" t="s">
        <v>2661</v>
      </c>
      <c r="E34" s="14"/>
      <c r="F34" s="14"/>
      <c r="G34" s="14" t="s">
        <v>339</v>
      </c>
      <c r="H34" s="24"/>
      <c r="J34" s="34" t="s">
        <v>361</v>
      </c>
      <c r="T34" s="47" t="s">
        <v>195</v>
      </c>
      <c r="U34" s="47" t="s">
        <v>196</v>
      </c>
      <c r="V34" s="47"/>
      <c r="W34" s="48" t="s">
        <v>19</v>
      </c>
      <c r="X34" s="49"/>
      <c r="Y34" s="49"/>
      <c r="AA34" s="47" t="s">
        <v>195</v>
      </c>
      <c r="AB34" s="47" t="s">
        <v>196</v>
      </c>
      <c r="AC34" s="47"/>
      <c r="AD34" s="48" t="s">
        <v>19</v>
      </c>
      <c r="AE34" s="49"/>
      <c r="AF34" s="49"/>
      <c r="AY34" s="43" t="s">
        <v>162</v>
      </c>
      <c r="AZ34" s="4" t="s">
        <v>610</v>
      </c>
    </row>
    <row r="35" spans="1:52" x14ac:dyDescent="0.25">
      <c r="A35" s="65" t="s">
        <v>706</v>
      </c>
      <c r="B35" s="39" t="s">
        <v>705</v>
      </c>
      <c r="D35" s="6" t="s">
        <v>115</v>
      </c>
      <c r="E35" s="6" t="s">
        <v>26</v>
      </c>
      <c r="F35" s="6" t="s">
        <v>247</v>
      </c>
      <c r="G35" s="6"/>
      <c r="H35" s="3" t="s">
        <v>244</v>
      </c>
      <c r="J35" s="34" t="s">
        <v>362</v>
      </c>
      <c r="T35" s="47" t="s">
        <v>197</v>
      </c>
      <c r="U35" s="47" t="s">
        <v>198</v>
      </c>
      <c r="V35" s="47"/>
      <c r="W35" s="48" t="s">
        <v>19</v>
      </c>
      <c r="X35" s="49"/>
      <c r="Y35" s="49"/>
      <c r="AA35" s="47" t="s">
        <v>197</v>
      </c>
      <c r="AB35" s="47" t="s">
        <v>198</v>
      </c>
      <c r="AC35" s="47"/>
      <c r="AD35" s="48" t="s">
        <v>19</v>
      </c>
      <c r="AE35" s="49"/>
      <c r="AF35" s="49"/>
      <c r="AY35" s="43" t="s">
        <v>147</v>
      </c>
      <c r="AZ35" s="4" t="s">
        <v>623</v>
      </c>
    </row>
    <row r="36" spans="1:52" x14ac:dyDescent="0.25">
      <c r="A36" s="65" t="s">
        <v>609</v>
      </c>
      <c r="B36" s="39" t="s">
        <v>703</v>
      </c>
      <c r="D36" s="4" t="s">
        <v>2646</v>
      </c>
      <c r="E36" s="12" t="s">
        <v>19</v>
      </c>
      <c r="F36" s="4" t="s">
        <v>176</v>
      </c>
      <c r="H36" s="2" t="s">
        <v>561</v>
      </c>
      <c r="J36" s="34" t="s">
        <v>363</v>
      </c>
      <c r="T36" s="47" t="s">
        <v>199</v>
      </c>
      <c r="U36" s="47" t="s">
        <v>200</v>
      </c>
      <c r="V36" s="47"/>
      <c r="W36" s="48" t="s">
        <v>19</v>
      </c>
      <c r="X36" s="49"/>
      <c r="Y36" s="49"/>
      <c r="AA36" s="47" t="s">
        <v>199</v>
      </c>
      <c r="AB36" s="47" t="s">
        <v>200</v>
      </c>
      <c r="AC36" s="47"/>
      <c r="AD36" s="48" t="s">
        <v>19</v>
      </c>
      <c r="AE36" s="49"/>
      <c r="AF36" s="49"/>
      <c r="AY36" s="43" t="s">
        <v>148</v>
      </c>
      <c r="AZ36" s="4" t="s">
        <v>624</v>
      </c>
    </row>
    <row r="37" spans="1:52" x14ac:dyDescent="0.25">
      <c r="A37" s="65" t="s">
        <v>158</v>
      </c>
      <c r="B37" s="39" t="s">
        <v>2639</v>
      </c>
      <c r="D37" t="s">
        <v>156</v>
      </c>
      <c r="F37" s="4" t="s">
        <v>2661</v>
      </c>
      <c r="J37" s="34" t="s">
        <v>364</v>
      </c>
      <c r="T37" s="47" t="s">
        <v>201</v>
      </c>
      <c r="U37" s="47" t="s">
        <v>202</v>
      </c>
      <c r="V37" s="47"/>
      <c r="W37" s="48" t="s">
        <v>19</v>
      </c>
      <c r="X37" s="49"/>
      <c r="Y37" s="49"/>
      <c r="AA37" s="47" t="s">
        <v>201</v>
      </c>
      <c r="AB37" s="47" t="s">
        <v>202</v>
      </c>
      <c r="AC37" s="47"/>
      <c r="AD37" s="48" t="s">
        <v>19</v>
      </c>
      <c r="AE37" s="49"/>
      <c r="AF37" s="49"/>
      <c r="AY37" s="43" t="s">
        <v>149</v>
      </c>
      <c r="AZ37" s="4" t="s">
        <v>625</v>
      </c>
    </row>
    <row r="38" spans="1:52" x14ac:dyDescent="0.25">
      <c r="A38" s="65" t="s">
        <v>151</v>
      </c>
      <c r="B38" s="39" t="s">
        <v>701</v>
      </c>
      <c r="D38" s="12"/>
      <c r="E38" s="4"/>
      <c r="G38" s="2"/>
      <c r="J38" s="34" t="s">
        <v>365</v>
      </c>
      <c r="T38" s="47" t="s">
        <v>203</v>
      </c>
      <c r="U38" s="47" t="s">
        <v>204</v>
      </c>
      <c r="V38" s="47"/>
      <c r="W38" s="48" t="s">
        <v>19</v>
      </c>
      <c r="X38" s="49"/>
      <c r="Y38" s="49"/>
      <c r="AA38" s="47" t="s">
        <v>203</v>
      </c>
      <c r="AB38" s="47" t="s">
        <v>204</v>
      </c>
      <c r="AC38" s="47"/>
      <c r="AD38" s="48" t="s">
        <v>19</v>
      </c>
      <c r="AE38" s="49"/>
      <c r="AF38" s="49"/>
      <c r="AY38" s="43" t="s">
        <v>150</v>
      </c>
      <c r="AZ38" s="4" t="s">
        <v>626</v>
      </c>
    </row>
    <row r="39" spans="1:52" x14ac:dyDescent="0.25">
      <c r="A39" s="65" t="s">
        <v>699</v>
      </c>
      <c r="B39" s="39" t="s">
        <v>698</v>
      </c>
      <c r="D39" s="14" t="s">
        <v>520</v>
      </c>
      <c r="E39" s="14"/>
      <c r="F39" s="14"/>
      <c r="G39" s="14" t="s">
        <v>526</v>
      </c>
      <c r="H39" s="24" t="s">
        <v>537</v>
      </c>
      <c r="J39" s="34" t="s">
        <v>366</v>
      </c>
      <c r="T39" s="47" t="s">
        <v>205</v>
      </c>
      <c r="U39" s="47" t="s">
        <v>206</v>
      </c>
      <c r="V39" s="47"/>
      <c r="W39" s="48" t="s">
        <v>19</v>
      </c>
      <c r="X39" s="49"/>
      <c r="Y39" s="49"/>
      <c r="AA39" s="47" t="s">
        <v>205</v>
      </c>
      <c r="AB39" s="47" t="s">
        <v>206</v>
      </c>
      <c r="AC39" s="47"/>
      <c r="AD39" s="48" t="s">
        <v>19</v>
      </c>
      <c r="AE39" s="49"/>
      <c r="AF39" s="49"/>
      <c r="AY39" s="10" t="s">
        <v>151</v>
      </c>
      <c r="AZ39" s="4" t="s">
        <v>627</v>
      </c>
    </row>
    <row r="40" spans="1:52" x14ac:dyDescent="0.25">
      <c r="A40" s="65" t="s">
        <v>696</v>
      </c>
      <c r="B40" s="39" t="s">
        <v>695</v>
      </c>
      <c r="D40" s="6" t="s">
        <v>115</v>
      </c>
      <c r="E40" s="6" t="s">
        <v>26</v>
      </c>
      <c r="F40" s="6" t="s">
        <v>247</v>
      </c>
      <c r="G40" s="6" t="s">
        <v>272</v>
      </c>
      <c r="H40" s="3" t="s">
        <v>244</v>
      </c>
      <c r="J40" s="34" t="s">
        <v>367</v>
      </c>
      <c r="T40" s="47" t="s">
        <v>207</v>
      </c>
      <c r="U40" s="47" t="s">
        <v>208</v>
      </c>
      <c r="V40" s="47"/>
      <c r="W40" s="48" t="s">
        <v>19</v>
      </c>
      <c r="X40" s="49"/>
      <c r="Y40" s="49"/>
      <c r="AA40" s="47" t="s">
        <v>207</v>
      </c>
      <c r="AB40" s="47" t="s">
        <v>208</v>
      </c>
      <c r="AC40" s="47"/>
      <c r="AD40" s="48" t="s">
        <v>19</v>
      </c>
      <c r="AE40" s="49"/>
      <c r="AF40" s="49"/>
    </row>
    <row r="41" spans="1:52" x14ac:dyDescent="0.25">
      <c r="D41" s="4" t="s">
        <v>133</v>
      </c>
      <c r="E41" s="12" t="s">
        <v>19</v>
      </c>
      <c r="F41" t="s">
        <v>525</v>
      </c>
      <c r="G41" t="s">
        <v>264</v>
      </c>
      <c r="H41" s="2">
        <v>2</v>
      </c>
      <c r="J41" s="34" t="s">
        <v>368</v>
      </c>
      <c r="T41" s="47" t="s">
        <v>209</v>
      </c>
      <c r="U41" s="47" t="s">
        <v>210</v>
      </c>
      <c r="V41" s="47"/>
      <c r="W41" s="48" t="s">
        <v>19</v>
      </c>
      <c r="X41" s="49"/>
      <c r="Y41" s="49"/>
      <c r="AA41" s="47" t="s">
        <v>209</v>
      </c>
      <c r="AB41" s="47" t="s">
        <v>210</v>
      </c>
      <c r="AC41" s="47"/>
      <c r="AD41" s="48" t="s">
        <v>19</v>
      </c>
      <c r="AE41" s="49"/>
      <c r="AF41" s="49"/>
      <c r="AZ41" s="26" t="s">
        <v>434</v>
      </c>
    </row>
    <row r="42" spans="1:52" x14ac:dyDescent="0.25">
      <c r="D42" s="4" t="s">
        <v>521</v>
      </c>
      <c r="E42" s="4" t="s">
        <v>522</v>
      </c>
      <c r="F42" s="4" t="s">
        <v>524</v>
      </c>
      <c r="G42" s="4" t="s">
        <v>264</v>
      </c>
      <c r="H42" s="23" t="s">
        <v>561</v>
      </c>
      <c r="J42" s="34" t="s">
        <v>369</v>
      </c>
      <c r="T42" s="28" t="s">
        <v>211</v>
      </c>
      <c r="U42" s="28" t="s">
        <v>212</v>
      </c>
      <c r="V42" s="28"/>
      <c r="W42" s="29">
        <v>87</v>
      </c>
      <c r="X42" s="30">
        <v>3</v>
      </c>
      <c r="Y42" s="30">
        <v>37681</v>
      </c>
      <c r="AA42" s="47" t="s">
        <v>211</v>
      </c>
      <c r="AB42" s="47" t="s">
        <v>212</v>
      </c>
      <c r="AC42" s="47"/>
      <c r="AD42" s="48" t="s">
        <v>19</v>
      </c>
      <c r="AE42" s="49"/>
      <c r="AF42" s="49"/>
      <c r="AY42" s="38"/>
      <c r="AZ42" s="26" t="s">
        <v>429</v>
      </c>
    </row>
    <row r="43" spans="1:52" x14ac:dyDescent="0.25">
      <c r="D43" s="4" t="s">
        <v>559</v>
      </c>
      <c r="E43" s="4" t="s">
        <v>523</v>
      </c>
      <c r="F43" t="s">
        <v>546</v>
      </c>
      <c r="G43" s="4" t="s">
        <v>321</v>
      </c>
      <c r="H43" s="23" t="s">
        <v>560</v>
      </c>
      <c r="J43" s="34" t="s">
        <v>370</v>
      </c>
      <c r="T43" s="28" t="s">
        <v>213</v>
      </c>
      <c r="U43" s="28" t="s">
        <v>214</v>
      </c>
      <c r="V43" s="28"/>
      <c r="W43" s="29">
        <v>88</v>
      </c>
      <c r="X43" s="30">
        <v>3</v>
      </c>
      <c r="Y43" s="30">
        <v>37681</v>
      </c>
      <c r="AA43" s="28" t="s">
        <v>213</v>
      </c>
      <c r="AB43" s="28" t="s">
        <v>214</v>
      </c>
      <c r="AC43" s="28"/>
      <c r="AD43" s="29">
        <v>88</v>
      </c>
      <c r="AE43" s="30">
        <v>3</v>
      </c>
      <c r="AF43" s="30">
        <v>37681</v>
      </c>
      <c r="AZ43" s="26" t="s">
        <v>454</v>
      </c>
    </row>
    <row r="44" spans="1:52" x14ac:dyDescent="0.25">
      <c r="J44" s="34" t="s">
        <v>371</v>
      </c>
      <c r="T44" s="28" t="s">
        <v>215</v>
      </c>
      <c r="U44" s="28" t="s">
        <v>216</v>
      </c>
      <c r="V44" s="28"/>
      <c r="W44" s="29">
        <v>89</v>
      </c>
      <c r="X44" s="30">
        <v>3</v>
      </c>
      <c r="Y44" s="30">
        <v>37681</v>
      </c>
      <c r="AA44" s="47" t="s">
        <v>215</v>
      </c>
      <c r="AB44" s="47" t="s">
        <v>216</v>
      </c>
      <c r="AC44" s="47"/>
      <c r="AD44" s="48" t="s">
        <v>19</v>
      </c>
      <c r="AE44" s="49"/>
      <c r="AF44" s="49"/>
      <c r="AZ44" s="26" t="s">
        <v>430</v>
      </c>
    </row>
    <row r="45" spans="1:52" x14ac:dyDescent="0.25">
      <c r="D45" s="14" t="s">
        <v>532</v>
      </c>
      <c r="E45" s="14"/>
      <c r="F45" s="14"/>
      <c r="G45" s="14" t="s">
        <v>303</v>
      </c>
      <c r="H45" s="24" t="s">
        <v>536</v>
      </c>
      <c r="J45" s="34" t="s">
        <v>372</v>
      </c>
      <c r="T45" s="28" t="s">
        <v>217</v>
      </c>
      <c r="U45" s="28" t="s">
        <v>218</v>
      </c>
      <c r="V45" s="28"/>
      <c r="W45" s="29">
        <v>90</v>
      </c>
      <c r="X45" s="30">
        <v>3</v>
      </c>
      <c r="Y45" s="30">
        <v>37681</v>
      </c>
      <c r="AA45" s="47" t="s">
        <v>217</v>
      </c>
      <c r="AB45" s="47" t="s">
        <v>218</v>
      </c>
      <c r="AC45" s="47"/>
      <c r="AD45" s="48" t="s">
        <v>19</v>
      </c>
      <c r="AE45" s="49"/>
      <c r="AF45" s="49"/>
      <c r="AZ45" s="26" t="s">
        <v>431</v>
      </c>
    </row>
    <row r="46" spans="1:52" x14ac:dyDescent="0.25">
      <c r="D46" s="6" t="s">
        <v>115</v>
      </c>
      <c r="E46" s="6" t="s">
        <v>26</v>
      </c>
      <c r="F46" s="6" t="s">
        <v>247</v>
      </c>
      <c r="G46" s="6" t="s">
        <v>272</v>
      </c>
      <c r="H46" s="3" t="s">
        <v>244</v>
      </c>
      <c r="J46" s="34" t="s">
        <v>373</v>
      </c>
      <c r="T46" s="47" t="s">
        <v>219</v>
      </c>
      <c r="U46" s="47" t="s">
        <v>220</v>
      </c>
      <c r="V46" s="47"/>
      <c r="W46" s="48" t="s">
        <v>19</v>
      </c>
      <c r="X46" s="49"/>
      <c r="Y46" s="49"/>
      <c r="AA46" s="47" t="s">
        <v>219</v>
      </c>
      <c r="AB46" s="47" t="s">
        <v>220</v>
      </c>
      <c r="AC46" s="47"/>
      <c r="AD46" s="48" t="s">
        <v>19</v>
      </c>
      <c r="AE46" s="49"/>
      <c r="AF46" s="49"/>
      <c r="AZ46" s="26" t="s">
        <v>432</v>
      </c>
    </row>
    <row r="47" spans="1:52" x14ac:dyDescent="0.25">
      <c r="D47" t="s">
        <v>131</v>
      </c>
      <c r="E47" s="12" t="s">
        <v>19</v>
      </c>
      <c r="F47" s="4" t="s">
        <v>290</v>
      </c>
      <c r="J47" s="34" t="s">
        <v>374</v>
      </c>
      <c r="T47" s="47" t="s">
        <v>221</v>
      </c>
      <c r="U47" s="47" t="s">
        <v>222</v>
      </c>
      <c r="V47" s="47"/>
      <c r="W47" s="48" t="s">
        <v>19</v>
      </c>
      <c r="X47" s="49"/>
      <c r="Y47" s="49"/>
      <c r="AA47" s="47" t="s">
        <v>221</v>
      </c>
      <c r="AB47" s="47" t="s">
        <v>222</v>
      </c>
      <c r="AC47" s="47"/>
      <c r="AD47" s="48" t="s">
        <v>19</v>
      </c>
      <c r="AE47" s="49"/>
      <c r="AF47" s="49"/>
      <c r="AZ47" s="36"/>
    </row>
    <row r="48" spans="1:52" x14ac:dyDescent="0.25">
      <c r="D48" s="4" t="s">
        <v>132</v>
      </c>
      <c r="E48" s="4" t="s">
        <v>297</v>
      </c>
      <c r="F48" t="s">
        <v>291</v>
      </c>
      <c r="G48" s="4" t="s">
        <v>264</v>
      </c>
      <c r="H48" s="22" t="s">
        <v>19</v>
      </c>
      <c r="J48" s="34" t="s">
        <v>375</v>
      </c>
      <c r="T48" s="47" t="s">
        <v>223</v>
      </c>
      <c r="U48" s="47" t="s">
        <v>224</v>
      </c>
      <c r="V48" s="47"/>
      <c r="W48" s="48" t="s">
        <v>19</v>
      </c>
      <c r="X48" s="49"/>
      <c r="Y48" s="49"/>
      <c r="AA48" s="47" t="s">
        <v>223</v>
      </c>
      <c r="AB48" s="47" t="s">
        <v>224</v>
      </c>
      <c r="AC48" s="47"/>
      <c r="AD48" s="48" t="s">
        <v>19</v>
      </c>
      <c r="AE48" s="49"/>
      <c r="AF48" s="49"/>
      <c r="AZ48" s="36"/>
    </row>
    <row r="49" spans="4:52" x14ac:dyDescent="0.25">
      <c r="D49" s="4" t="s">
        <v>135</v>
      </c>
      <c r="E49" s="4" t="s">
        <v>296</v>
      </c>
      <c r="F49" t="s">
        <v>292</v>
      </c>
      <c r="G49" s="4" t="s">
        <v>320</v>
      </c>
      <c r="H49" s="22" t="s">
        <v>19</v>
      </c>
      <c r="J49" s="34" t="s">
        <v>376</v>
      </c>
      <c r="T49" s="47" t="s">
        <v>225</v>
      </c>
      <c r="U49" s="47" t="s">
        <v>226</v>
      </c>
      <c r="V49" s="47"/>
      <c r="W49" s="48" t="s">
        <v>19</v>
      </c>
      <c r="X49" s="49"/>
      <c r="Y49" s="49"/>
      <c r="AA49" s="47" t="s">
        <v>225</v>
      </c>
      <c r="AB49" s="47" t="s">
        <v>226</v>
      </c>
      <c r="AC49" s="47"/>
      <c r="AD49" s="48" t="s">
        <v>19</v>
      </c>
      <c r="AE49" s="49"/>
      <c r="AF49" s="49"/>
      <c r="AZ49" s="36"/>
    </row>
    <row r="50" spans="4:52" x14ac:dyDescent="0.25">
      <c r="D50" s="4" t="s">
        <v>137</v>
      </c>
      <c r="E50" s="4" t="s">
        <v>298</v>
      </c>
      <c r="F50" t="s">
        <v>293</v>
      </c>
      <c r="G50" s="4" t="s">
        <v>264</v>
      </c>
      <c r="H50" s="22" t="s">
        <v>19</v>
      </c>
      <c r="J50" s="34" t="s">
        <v>377</v>
      </c>
      <c r="T50" s="47" t="s">
        <v>227</v>
      </c>
      <c r="U50" s="47" t="s">
        <v>228</v>
      </c>
      <c r="V50" s="47"/>
      <c r="W50" s="48" t="s">
        <v>19</v>
      </c>
      <c r="X50" s="49"/>
      <c r="Y50" s="49"/>
      <c r="AA50" s="47" t="s">
        <v>227</v>
      </c>
      <c r="AB50" s="47" t="s">
        <v>228</v>
      </c>
      <c r="AC50" s="47"/>
      <c r="AD50" s="48" t="s">
        <v>19</v>
      </c>
      <c r="AE50" s="49"/>
      <c r="AF50" s="49"/>
      <c r="AZ50" s="36"/>
    </row>
    <row r="51" spans="4:52" x14ac:dyDescent="0.25">
      <c r="D51" s="12" t="s">
        <v>139</v>
      </c>
      <c r="E51" s="4" t="s">
        <v>299</v>
      </c>
      <c r="F51" t="s">
        <v>294</v>
      </c>
      <c r="G51" s="4" t="s">
        <v>321</v>
      </c>
      <c r="H51" s="22" t="s">
        <v>19</v>
      </c>
      <c r="J51" s="34" t="s">
        <v>378</v>
      </c>
      <c r="T51" s="28" t="s">
        <v>229</v>
      </c>
      <c r="U51" s="28" t="s">
        <v>230</v>
      </c>
      <c r="V51" s="28"/>
      <c r="W51" s="29">
        <v>95</v>
      </c>
      <c r="X51" s="30">
        <v>3</v>
      </c>
      <c r="Y51" s="30">
        <v>37681</v>
      </c>
      <c r="AA51" s="47" t="s">
        <v>229</v>
      </c>
      <c r="AB51" s="47" t="s">
        <v>230</v>
      </c>
      <c r="AC51" s="47"/>
      <c r="AD51" s="48" t="s">
        <v>19</v>
      </c>
      <c r="AE51" s="49"/>
      <c r="AF51" s="49"/>
      <c r="AZ51" s="36"/>
    </row>
    <row r="52" spans="4:52" x14ac:dyDescent="0.25">
      <c r="D52" s="4" t="s">
        <v>142</v>
      </c>
      <c r="E52" s="4" t="s">
        <v>300</v>
      </c>
      <c r="F52" t="s">
        <v>295</v>
      </c>
      <c r="G52" s="4" t="s">
        <v>265</v>
      </c>
      <c r="H52" s="22" t="s">
        <v>19</v>
      </c>
      <c r="J52" s="34" t="s">
        <v>379</v>
      </c>
      <c r="T52" s="28" t="s">
        <v>231</v>
      </c>
      <c r="U52" s="28" t="s">
        <v>232</v>
      </c>
      <c r="V52" s="28"/>
      <c r="W52" s="29">
        <v>95</v>
      </c>
      <c r="X52" s="30">
        <v>3</v>
      </c>
      <c r="Y52" s="30">
        <v>37681</v>
      </c>
      <c r="AA52" s="47" t="s">
        <v>231</v>
      </c>
      <c r="AB52" s="47" t="s">
        <v>232</v>
      </c>
      <c r="AC52" s="47"/>
      <c r="AD52" s="48" t="s">
        <v>19</v>
      </c>
      <c r="AE52" s="49"/>
      <c r="AF52" s="49"/>
      <c r="AZ52" s="36"/>
    </row>
    <row r="53" spans="4:52" x14ac:dyDescent="0.25">
      <c r="D53" s="4" t="s">
        <v>154</v>
      </c>
      <c r="E53" s="4" t="s">
        <v>301</v>
      </c>
      <c r="F53" s="4" t="s">
        <v>289</v>
      </c>
      <c r="G53" s="4" t="s">
        <v>266</v>
      </c>
      <c r="H53" s="2">
        <v>2</v>
      </c>
      <c r="J53" s="34" t="s">
        <v>380</v>
      </c>
      <c r="T53" s="28" t="s">
        <v>233</v>
      </c>
      <c r="U53" s="28" t="s">
        <v>234</v>
      </c>
      <c r="V53" s="28"/>
      <c r="W53" s="29">
        <v>95</v>
      </c>
      <c r="X53" s="30">
        <v>3</v>
      </c>
      <c r="Y53" s="30">
        <v>37681</v>
      </c>
      <c r="AA53" s="47" t="s">
        <v>233</v>
      </c>
      <c r="AB53" s="47" t="s">
        <v>234</v>
      </c>
      <c r="AC53" s="47"/>
      <c r="AD53" s="48" t="s">
        <v>19</v>
      </c>
      <c r="AE53" s="49"/>
      <c r="AF53" s="49"/>
      <c r="AZ53" s="36"/>
    </row>
    <row r="54" spans="4:52" x14ac:dyDescent="0.25">
      <c r="D54" t="s">
        <v>159</v>
      </c>
      <c r="E54" s="4" t="s">
        <v>302</v>
      </c>
      <c r="F54" s="4">
        <v>197</v>
      </c>
      <c r="G54" s="4" t="s">
        <v>267</v>
      </c>
      <c r="H54" s="2">
        <v>1</v>
      </c>
      <c r="J54" s="34" t="s">
        <v>381</v>
      </c>
      <c r="T54" s="47" t="s">
        <v>235</v>
      </c>
      <c r="U54" s="47" t="s">
        <v>236</v>
      </c>
      <c r="V54" s="47"/>
      <c r="W54" s="48" t="s">
        <v>19</v>
      </c>
      <c r="X54" s="49"/>
      <c r="Y54" s="49"/>
      <c r="AA54" s="47" t="s">
        <v>235</v>
      </c>
      <c r="AB54" s="47" t="s">
        <v>236</v>
      </c>
      <c r="AC54" s="47"/>
      <c r="AD54" s="48" t="s">
        <v>19</v>
      </c>
      <c r="AE54" s="49"/>
      <c r="AF54" s="49"/>
      <c r="AZ54" s="36"/>
    </row>
    <row r="55" spans="4:52" x14ac:dyDescent="0.25">
      <c r="J55" s="34" t="s">
        <v>382</v>
      </c>
      <c r="AZ55" s="36"/>
    </row>
    <row r="56" spans="4:52" x14ac:dyDescent="0.25">
      <c r="D56" s="14" t="s">
        <v>287</v>
      </c>
      <c r="E56" s="14"/>
      <c r="F56" s="14"/>
      <c r="G56" s="14" t="s">
        <v>306</v>
      </c>
      <c r="H56" s="24"/>
      <c r="J56" s="34" t="s">
        <v>383</v>
      </c>
      <c r="T56" s="14" t="s">
        <v>333</v>
      </c>
      <c r="U56" s="14"/>
      <c r="V56" s="14"/>
      <c r="W56" s="24"/>
      <c r="X56" s="14"/>
      <c r="Y56" s="14"/>
    </row>
    <row r="57" spans="4:52" x14ac:dyDescent="0.25">
      <c r="D57" s="6" t="s">
        <v>115</v>
      </c>
      <c r="E57" s="6" t="s">
        <v>26</v>
      </c>
      <c r="F57" s="6" t="s">
        <v>247</v>
      </c>
      <c r="G57" s="6" t="s">
        <v>272</v>
      </c>
      <c r="H57" s="3" t="s">
        <v>244</v>
      </c>
      <c r="J57" s="34" t="s">
        <v>384</v>
      </c>
      <c r="T57" s="6" t="s">
        <v>187</v>
      </c>
      <c r="U57" s="6" t="s">
        <v>20</v>
      </c>
      <c r="V57" s="6"/>
      <c r="W57" s="3" t="s">
        <v>188</v>
      </c>
      <c r="X57" s="6" t="s">
        <v>324</v>
      </c>
      <c r="Y57" s="6" t="s">
        <v>325</v>
      </c>
    </row>
    <row r="58" spans="4:52" x14ac:dyDescent="0.25">
      <c r="H58" s="2">
        <v>0</v>
      </c>
      <c r="J58" s="34" t="s">
        <v>385</v>
      </c>
      <c r="T58" s="28" t="s">
        <v>335</v>
      </c>
      <c r="U58" s="28" t="s">
        <v>99</v>
      </c>
      <c r="V58" s="28"/>
      <c r="W58" s="29">
        <v>8</v>
      </c>
      <c r="X58" s="30"/>
      <c r="Y58" s="30"/>
    </row>
    <row r="59" spans="4:52" x14ac:dyDescent="0.25">
      <c r="J59" s="34" t="s">
        <v>386</v>
      </c>
      <c r="T59" s="31"/>
      <c r="U59" s="31" t="s">
        <v>334</v>
      </c>
      <c r="V59" s="31"/>
      <c r="W59" s="32" t="s">
        <v>19</v>
      </c>
      <c r="X59" s="33"/>
      <c r="Y59" s="33"/>
    </row>
    <row r="60" spans="4:52" x14ac:dyDescent="0.25">
      <c r="D60" s="14" t="s">
        <v>288</v>
      </c>
      <c r="E60" s="14"/>
      <c r="F60" s="14"/>
      <c r="G60" s="14" t="s">
        <v>307</v>
      </c>
      <c r="H60" s="24"/>
      <c r="J60" s="34" t="s">
        <v>387</v>
      </c>
    </row>
    <row r="61" spans="4:52" x14ac:dyDescent="0.25">
      <c r="D61" s="6" t="s">
        <v>115</v>
      </c>
      <c r="E61" s="6" t="s">
        <v>26</v>
      </c>
      <c r="F61" s="6" t="s">
        <v>247</v>
      </c>
      <c r="G61" s="6" t="s">
        <v>272</v>
      </c>
      <c r="H61" s="3" t="s">
        <v>244</v>
      </c>
      <c r="J61" s="34" t="s">
        <v>388</v>
      </c>
      <c r="T61" s="14" t="s">
        <v>352</v>
      </c>
      <c r="U61" s="14"/>
      <c r="V61" s="14"/>
      <c r="W61" s="24"/>
      <c r="X61" s="14"/>
      <c r="Y61" s="14"/>
    </row>
    <row r="62" spans="4:52" x14ac:dyDescent="0.25">
      <c r="H62" s="2">
        <v>0</v>
      </c>
      <c r="J62" s="34" t="s">
        <v>389</v>
      </c>
      <c r="T62" s="6" t="s">
        <v>187</v>
      </c>
      <c r="U62" s="6" t="s">
        <v>20</v>
      </c>
      <c r="V62" s="6"/>
      <c r="W62" s="3" t="s">
        <v>188</v>
      </c>
      <c r="X62" s="6" t="s">
        <v>324</v>
      </c>
      <c r="Y62" s="6" t="s">
        <v>325</v>
      </c>
    </row>
    <row r="63" spans="4:52" x14ac:dyDescent="0.25">
      <c r="J63" s="34" t="s">
        <v>390</v>
      </c>
      <c r="T63" s="4" t="s">
        <v>171</v>
      </c>
      <c r="U63" s="4" t="s">
        <v>353</v>
      </c>
      <c r="V63" s="4"/>
      <c r="W63" s="2">
        <v>1</v>
      </c>
    </row>
    <row r="64" spans="4:52" x14ac:dyDescent="0.25">
      <c r="D64" s="17" t="s">
        <v>529</v>
      </c>
      <c r="E64" s="18"/>
      <c r="F64" s="18"/>
      <c r="G64" s="18"/>
      <c r="H64" s="21"/>
      <c r="J64" s="34" t="s">
        <v>391</v>
      </c>
    </row>
    <row r="65" spans="4:10" x14ac:dyDescent="0.25">
      <c r="D65" s="14" t="s">
        <v>285</v>
      </c>
      <c r="E65" s="14"/>
      <c r="F65" s="14"/>
      <c r="G65" s="14"/>
      <c r="H65" s="24"/>
      <c r="J65" s="34" t="s">
        <v>392</v>
      </c>
    </row>
    <row r="66" spans="4:10" x14ac:dyDescent="0.25">
      <c r="D66" s="6" t="s">
        <v>115</v>
      </c>
      <c r="E66" s="6" t="s">
        <v>26</v>
      </c>
      <c r="F66" s="6" t="s">
        <v>247</v>
      </c>
      <c r="G66" s="6" t="s">
        <v>272</v>
      </c>
      <c r="H66" s="3" t="s">
        <v>244</v>
      </c>
      <c r="J66" s="34" t="s">
        <v>393</v>
      </c>
    </row>
    <row r="67" spans="4:10" x14ac:dyDescent="0.25">
      <c r="E67" s="12" t="s">
        <v>19</v>
      </c>
      <c r="F67" s="4" t="s">
        <v>9</v>
      </c>
      <c r="H67" s="2" t="s">
        <v>641</v>
      </c>
      <c r="J67" s="34" t="s">
        <v>394</v>
      </c>
    </row>
    <row r="68" spans="4:10" x14ac:dyDescent="0.25">
      <c r="E68" s="12" t="s">
        <v>19</v>
      </c>
      <c r="F68" s="4" t="s">
        <v>309</v>
      </c>
      <c r="H68" s="2">
        <v>0</v>
      </c>
      <c r="J68" s="34" t="s">
        <v>395</v>
      </c>
    </row>
    <row r="69" spans="4:10" x14ac:dyDescent="0.25">
      <c r="J69" s="34" t="s">
        <v>396</v>
      </c>
    </row>
    <row r="70" spans="4:10" x14ac:dyDescent="0.25">
      <c r="D70" s="14" t="s">
        <v>308</v>
      </c>
      <c r="E70" s="14"/>
      <c r="F70" s="14"/>
      <c r="G70" s="14"/>
      <c r="H70" s="24"/>
      <c r="J70" s="34" t="s">
        <v>397</v>
      </c>
    </row>
    <row r="71" spans="4:10" x14ac:dyDescent="0.25">
      <c r="D71" s="6" t="s">
        <v>115</v>
      </c>
      <c r="E71" s="6" t="s">
        <v>26</v>
      </c>
      <c r="F71" s="6" t="s">
        <v>247</v>
      </c>
      <c r="G71" s="6" t="s">
        <v>272</v>
      </c>
      <c r="H71" s="3" t="s">
        <v>244</v>
      </c>
      <c r="J71" s="34" t="s">
        <v>398</v>
      </c>
    </row>
    <row r="72" spans="4:10" x14ac:dyDescent="0.25">
      <c r="E72" s="12" t="s">
        <v>19</v>
      </c>
      <c r="F72" s="4" t="s">
        <v>174</v>
      </c>
      <c r="H72" s="2">
        <v>2</v>
      </c>
      <c r="J72" s="34" t="s">
        <v>399</v>
      </c>
    </row>
    <row r="73" spans="4:10" x14ac:dyDescent="0.25">
      <c r="E73" s="12" t="s">
        <v>19</v>
      </c>
      <c r="F73" t="s">
        <v>18</v>
      </c>
      <c r="H73" s="2">
        <v>3</v>
      </c>
      <c r="J73" s="34" t="s">
        <v>400</v>
      </c>
    </row>
    <row r="74" spans="4:10" x14ac:dyDescent="0.25">
      <c r="D74" s="4"/>
      <c r="E74" s="12" t="s">
        <v>19</v>
      </c>
      <c r="F74" s="4" t="s">
        <v>268</v>
      </c>
      <c r="H74" s="2">
        <v>0</v>
      </c>
      <c r="J74" s="34" t="s">
        <v>401</v>
      </c>
    </row>
    <row r="75" spans="4:10" x14ac:dyDescent="0.25">
      <c r="D75" s="4"/>
      <c r="J75" s="34" t="s">
        <v>402</v>
      </c>
    </row>
    <row r="76" spans="4:10" x14ac:dyDescent="0.25">
      <c r="D76" s="14" t="s">
        <v>286</v>
      </c>
      <c r="E76" s="14"/>
      <c r="F76" s="14"/>
      <c r="G76" s="14"/>
      <c r="H76" s="24"/>
      <c r="J76" s="34" t="s">
        <v>403</v>
      </c>
    </row>
    <row r="77" spans="4:10" x14ac:dyDescent="0.25">
      <c r="D77" s="6" t="s">
        <v>115</v>
      </c>
      <c r="E77" s="6" t="s">
        <v>26</v>
      </c>
      <c r="F77" s="6" t="s">
        <v>247</v>
      </c>
      <c r="G77" s="6" t="s">
        <v>272</v>
      </c>
      <c r="H77" s="3" t="s">
        <v>244</v>
      </c>
      <c r="J77" s="34" t="s">
        <v>404</v>
      </c>
    </row>
    <row r="78" spans="4:10" x14ac:dyDescent="0.25">
      <c r="E78" s="12" t="s">
        <v>19</v>
      </c>
      <c r="F78" t="s">
        <v>269</v>
      </c>
      <c r="G78" t="s">
        <v>270</v>
      </c>
      <c r="H78" s="2">
        <v>0</v>
      </c>
      <c r="J78" s="34" t="s">
        <v>405</v>
      </c>
    </row>
    <row r="79" spans="4:10" x14ac:dyDescent="0.25">
      <c r="D79" s="4"/>
      <c r="E79" s="4"/>
      <c r="J79" s="34" t="s">
        <v>406</v>
      </c>
    </row>
    <row r="80" spans="4:10" x14ac:dyDescent="0.25">
      <c r="D80" s="14" t="s">
        <v>318</v>
      </c>
      <c r="E80" s="14"/>
      <c r="F80" s="14"/>
      <c r="G80" s="14" t="s">
        <v>322</v>
      </c>
      <c r="H80" s="24"/>
      <c r="J80" s="34" t="s">
        <v>407</v>
      </c>
    </row>
    <row r="81" spans="4:10" x14ac:dyDescent="0.25">
      <c r="D81" s="6" t="s">
        <v>115</v>
      </c>
      <c r="E81" s="6" t="s">
        <v>26</v>
      </c>
      <c r="F81" s="6" t="s">
        <v>247</v>
      </c>
      <c r="G81" s="6" t="s">
        <v>272</v>
      </c>
      <c r="H81" s="3" t="s">
        <v>244</v>
      </c>
      <c r="J81" s="34"/>
    </row>
    <row r="82" spans="4:10" x14ac:dyDescent="0.25">
      <c r="E82" s="12" t="s">
        <v>19</v>
      </c>
      <c r="F82" s="4" t="s">
        <v>175</v>
      </c>
      <c r="G82" s="4" t="s">
        <v>319</v>
      </c>
      <c r="H82" s="2">
        <v>2</v>
      </c>
      <c r="J82" s="34"/>
    </row>
    <row r="83" spans="4:10" x14ac:dyDescent="0.25">
      <c r="D83" s="4"/>
      <c r="E83" s="4"/>
      <c r="J83" s="34"/>
    </row>
    <row r="84" spans="4:10" x14ac:dyDescent="0.25">
      <c r="D84" s="14" t="s">
        <v>2662</v>
      </c>
      <c r="E84" s="14"/>
      <c r="F84" s="14"/>
      <c r="G84" s="14" t="s">
        <v>322</v>
      </c>
      <c r="H84" s="24"/>
      <c r="J84" s="34"/>
    </row>
    <row r="85" spans="4:10" x14ac:dyDescent="0.25">
      <c r="D85" s="6" t="s">
        <v>115</v>
      </c>
      <c r="E85" s="6" t="s">
        <v>26</v>
      </c>
      <c r="F85" s="6" t="s">
        <v>247</v>
      </c>
      <c r="G85" s="6" t="s">
        <v>272</v>
      </c>
      <c r="H85" s="3" t="s">
        <v>244</v>
      </c>
      <c r="J85" s="34"/>
    </row>
    <row r="86" spans="4:10" x14ac:dyDescent="0.25">
      <c r="D86" t="s">
        <v>2663</v>
      </c>
      <c r="E86" s="12" t="s">
        <v>19</v>
      </c>
      <c r="F86" s="4" t="s">
        <v>2664</v>
      </c>
      <c r="G86" s="4" t="s">
        <v>319</v>
      </c>
      <c r="H86" s="2">
        <v>1</v>
      </c>
      <c r="J86" s="34"/>
    </row>
    <row r="87" spans="4:10" x14ac:dyDescent="0.25">
      <c r="E87" s="12"/>
      <c r="F87" s="4"/>
      <c r="G87" s="4"/>
      <c r="J87" s="34"/>
    </row>
    <row r="88" spans="4:10" x14ac:dyDescent="0.25">
      <c r="D88" s="17" t="s">
        <v>533</v>
      </c>
      <c r="E88" s="18"/>
      <c r="F88" s="18"/>
      <c r="G88" s="18"/>
      <c r="H88" s="21"/>
      <c r="J88" s="34"/>
    </row>
    <row r="89" spans="4:10" x14ac:dyDescent="0.25">
      <c r="D89" s="14" t="s">
        <v>2665</v>
      </c>
      <c r="E89" s="14"/>
      <c r="F89" s="45" t="s">
        <v>555</v>
      </c>
      <c r="G89" s="14"/>
      <c r="H89" s="24"/>
      <c r="J89" s="34"/>
    </row>
    <row r="90" spans="4:10" x14ac:dyDescent="0.25">
      <c r="D90" s="6" t="s">
        <v>115</v>
      </c>
      <c r="E90" s="6" t="s">
        <v>26</v>
      </c>
      <c r="F90" s="6" t="s">
        <v>247</v>
      </c>
      <c r="G90" s="6" t="s">
        <v>272</v>
      </c>
      <c r="H90" s="3" t="s">
        <v>244</v>
      </c>
      <c r="J90" s="34"/>
    </row>
    <row r="91" spans="4:10" x14ac:dyDescent="0.25">
      <c r="D91" s="4" t="s">
        <v>2674</v>
      </c>
      <c r="E91" s="4" t="s">
        <v>310</v>
      </c>
      <c r="F91" s="4" t="s">
        <v>246</v>
      </c>
      <c r="H91" s="2">
        <v>1</v>
      </c>
      <c r="J91" s="34"/>
    </row>
    <row r="92" spans="4:10" x14ac:dyDescent="0.25">
      <c r="D92" s="4" t="s">
        <v>119</v>
      </c>
      <c r="E92" s="4" t="s">
        <v>310</v>
      </c>
      <c r="F92" s="4" t="s">
        <v>246</v>
      </c>
      <c r="J92" s="34"/>
    </row>
    <row r="93" spans="4:10" x14ac:dyDescent="0.25">
      <c r="D93" s="4" t="s">
        <v>120</v>
      </c>
      <c r="E93" s="4" t="s">
        <v>310</v>
      </c>
      <c r="F93" s="4" t="s">
        <v>556</v>
      </c>
      <c r="J93" s="34"/>
    </row>
    <row r="94" spans="4:10" x14ac:dyDescent="0.25">
      <c r="D94" s="4" t="s">
        <v>121</v>
      </c>
      <c r="E94" s="4" t="s">
        <v>310</v>
      </c>
      <c r="F94" s="4" t="s">
        <v>556</v>
      </c>
      <c r="J94" s="34"/>
    </row>
    <row r="95" spans="4:10" x14ac:dyDescent="0.25">
      <c r="D95" s="4" t="s">
        <v>122</v>
      </c>
      <c r="E95" s="4" t="s">
        <v>310</v>
      </c>
      <c r="F95" s="4" t="s">
        <v>556</v>
      </c>
      <c r="J95" s="34"/>
    </row>
    <row r="96" spans="4:10" x14ac:dyDescent="0.25">
      <c r="D96" s="4" t="s">
        <v>123</v>
      </c>
      <c r="E96" s="12" t="s">
        <v>19</v>
      </c>
      <c r="F96" s="4" t="s">
        <v>245</v>
      </c>
      <c r="H96" s="23" t="s">
        <v>557</v>
      </c>
      <c r="J96" s="34"/>
    </row>
    <row r="97" spans="4:10" x14ac:dyDescent="0.25">
      <c r="J97" s="34"/>
    </row>
    <row r="98" spans="4:10" x14ac:dyDescent="0.25">
      <c r="D98" s="14" t="s">
        <v>534</v>
      </c>
      <c r="E98" s="14"/>
      <c r="F98" s="14"/>
      <c r="G98" s="14"/>
      <c r="H98" s="24"/>
      <c r="J98" s="34"/>
    </row>
    <row r="99" spans="4:10" x14ac:dyDescent="0.25">
      <c r="D99" t="s">
        <v>2666</v>
      </c>
      <c r="G99" t="s">
        <v>2667</v>
      </c>
      <c r="H99" s="2">
        <v>1</v>
      </c>
    </row>
    <row r="101" spans="4:10" x14ac:dyDescent="0.25">
      <c r="D101" s="14" t="s">
        <v>535</v>
      </c>
      <c r="E101" s="14"/>
      <c r="F101" s="14"/>
      <c r="G101" s="14"/>
      <c r="H101" s="24"/>
    </row>
    <row r="104" spans="4:10" x14ac:dyDescent="0.25">
      <c r="D104" s="14" t="s">
        <v>548</v>
      </c>
      <c r="E104" s="14"/>
      <c r="F104" s="45" t="s">
        <v>549</v>
      </c>
      <c r="G104" s="14"/>
      <c r="H104" s="24"/>
    </row>
    <row r="105" spans="4:10" x14ac:dyDescent="0.25">
      <c r="D105" t="s">
        <v>2668</v>
      </c>
      <c r="E105" t="s">
        <v>2669</v>
      </c>
      <c r="F105" t="s">
        <v>547</v>
      </c>
      <c r="G105" t="s">
        <v>264</v>
      </c>
      <c r="H105" s="2">
        <v>0</v>
      </c>
    </row>
    <row r="107" spans="4:10" x14ac:dyDescent="0.25">
      <c r="D107" s="14" t="s">
        <v>318</v>
      </c>
      <c r="E107" s="14"/>
      <c r="F107" s="45" t="s">
        <v>558</v>
      </c>
      <c r="G107" s="14"/>
      <c r="H107" s="24"/>
    </row>
    <row r="108" spans="4:10" x14ac:dyDescent="0.25">
      <c r="D108" s="4" t="s">
        <v>133</v>
      </c>
      <c r="G108">
        <v>1</v>
      </c>
      <c r="H108" s="23">
        <v>0</v>
      </c>
    </row>
    <row r="110" spans="4:10" x14ac:dyDescent="0.25">
      <c r="D110" s="14" t="s">
        <v>554</v>
      </c>
      <c r="E110" s="14"/>
      <c r="F110" s="45" t="s">
        <v>550</v>
      </c>
      <c r="G110" s="14"/>
      <c r="H110" s="24"/>
    </row>
    <row r="111" spans="4:10" x14ac:dyDescent="0.25">
      <c r="D111" s="4" t="s">
        <v>553</v>
      </c>
      <c r="E111" s="4" t="s">
        <v>552</v>
      </c>
      <c r="F111" s="4" t="s">
        <v>551</v>
      </c>
      <c r="G111">
        <v>4</v>
      </c>
      <c r="H111" s="2">
        <v>0</v>
      </c>
    </row>
    <row r="113" spans="4:8" x14ac:dyDescent="0.25">
      <c r="D113" s="14" t="s">
        <v>564</v>
      </c>
      <c r="E113" s="14"/>
      <c r="F113" s="45"/>
      <c r="G113" s="14"/>
      <c r="H113" s="24"/>
    </row>
    <row r="114" spans="4:8" x14ac:dyDescent="0.25">
      <c r="D114" s="4" t="s">
        <v>563</v>
      </c>
    </row>
    <row r="115" spans="4:8" x14ac:dyDescent="0.25">
      <c r="D115" s="14" t="s">
        <v>565</v>
      </c>
      <c r="E115" s="14"/>
      <c r="F115" s="45"/>
      <c r="G115" s="14"/>
      <c r="H115" s="24"/>
    </row>
    <row r="116" spans="4:8" x14ac:dyDescent="0.25">
      <c r="D116" s="4"/>
    </row>
    <row r="117" spans="4:8" x14ac:dyDescent="0.25">
      <c r="D117" s="14" t="s">
        <v>566</v>
      </c>
      <c r="E117" s="14"/>
      <c r="F117" s="45"/>
      <c r="G117" s="14"/>
      <c r="H117" s="24"/>
    </row>
    <row r="118" spans="4:8" x14ac:dyDescent="0.25">
      <c r="D118" s="4"/>
    </row>
    <row r="119" spans="4:8" x14ac:dyDescent="0.25">
      <c r="D119" s="14" t="s">
        <v>567</v>
      </c>
      <c r="E119" s="14"/>
      <c r="F119" s="45"/>
      <c r="G119" s="14"/>
      <c r="H119" s="24"/>
    </row>
    <row r="120" spans="4:8" x14ac:dyDescent="0.25">
      <c r="D120" s="4"/>
    </row>
    <row r="121" spans="4:8" x14ac:dyDescent="0.25">
      <c r="D121" s="14" t="s">
        <v>562</v>
      </c>
      <c r="E121" s="14"/>
      <c r="F121" s="45"/>
      <c r="G121" s="14"/>
      <c r="H121" s="24"/>
    </row>
    <row r="122" spans="4:8" x14ac:dyDescent="0.25">
      <c r="D122" s="4"/>
    </row>
    <row r="123" spans="4:8" x14ac:dyDescent="0.25">
      <c r="D123" s="14" t="s">
        <v>568</v>
      </c>
      <c r="E123" s="14"/>
      <c r="F123" s="45"/>
      <c r="G123" s="14"/>
      <c r="H123" s="24"/>
    </row>
    <row r="124" spans="4:8" x14ac:dyDescent="0.25">
      <c r="D124" s="4"/>
    </row>
    <row r="125" spans="4:8" x14ac:dyDescent="0.25">
      <c r="D125" s="14" t="s">
        <v>569</v>
      </c>
      <c r="E125" s="14"/>
      <c r="F125" s="45"/>
      <c r="G125" s="14"/>
      <c r="H125" s="24"/>
    </row>
    <row r="127" spans="4:8" x14ac:dyDescent="0.25">
      <c r="D127" s="14" t="s">
        <v>570</v>
      </c>
      <c r="E127" s="14"/>
      <c r="F127" s="45"/>
      <c r="G127" s="14"/>
      <c r="H127" s="24"/>
    </row>
    <row r="128" spans="4:8" x14ac:dyDescent="0.25">
      <c r="D128" s="46" t="s">
        <v>576</v>
      </c>
      <c r="F128" s="8" t="s">
        <v>571</v>
      </c>
      <c r="H128" s="23" t="s">
        <v>179</v>
      </c>
    </row>
    <row r="130" spans="4:8" x14ac:dyDescent="0.25">
      <c r="D130" s="14" t="s">
        <v>572</v>
      </c>
      <c r="E130" s="14"/>
      <c r="F130" s="45"/>
      <c r="G130" s="45" t="s">
        <v>573</v>
      </c>
      <c r="H130" s="24"/>
    </row>
    <row r="131" spans="4:8" x14ac:dyDescent="0.25">
      <c r="D131" s="4" t="s">
        <v>136</v>
      </c>
      <c r="E131" s="4" t="s">
        <v>574</v>
      </c>
      <c r="G131" s="4" t="s">
        <v>575</v>
      </c>
    </row>
    <row r="134" spans="4:8" x14ac:dyDescent="0.25">
      <c r="D134" s="6" t="s">
        <v>183</v>
      </c>
      <c r="E134" s="6"/>
      <c r="F134" s="6"/>
      <c r="G134" s="6"/>
      <c r="H134" s="3"/>
    </row>
    <row r="135" spans="4:8" x14ac:dyDescent="0.25">
      <c r="D135" t="s">
        <v>24</v>
      </c>
    </row>
    <row r="136" spans="4:8" x14ac:dyDescent="0.25">
      <c r="D136" s="19" t="s">
        <v>277</v>
      </c>
    </row>
    <row r="137" spans="4:8" x14ac:dyDescent="0.25">
      <c r="D137" s="20" t="s">
        <v>278</v>
      </c>
      <c r="E137" s="13"/>
    </row>
    <row r="138" spans="4:8" x14ac:dyDescent="0.25">
      <c r="D138" s="19" t="s">
        <v>279</v>
      </c>
    </row>
    <row r="139" spans="4:8" x14ac:dyDescent="0.25">
      <c r="D139" s="19" t="s">
        <v>280</v>
      </c>
    </row>
    <row r="140" spans="4:8" x14ac:dyDescent="0.25">
      <c r="D140" s="19" t="s">
        <v>281</v>
      </c>
    </row>
    <row r="141" spans="4:8" x14ac:dyDescent="0.25">
      <c r="D141" s="20" t="s">
        <v>282</v>
      </c>
      <c r="E141" s="13"/>
    </row>
    <row r="142" spans="4:8" x14ac:dyDescent="0.25">
      <c r="D142" s="4" t="s">
        <v>9</v>
      </c>
    </row>
    <row r="143" spans="4:8" x14ac:dyDescent="0.25">
      <c r="D143" s="4" t="s">
        <v>18</v>
      </c>
    </row>
    <row r="144" spans="4:8" x14ac:dyDescent="0.25">
      <c r="D144" s="4" t="s">
        <v>175</v>
      </c>
    </row>
    <row r="146" spans="4:4" x14ac:dyDescent="0.25">
      <c r="D146" s="1" t="s">
        <v>274</v>
      </c>
    </row>
    <row r="147" spans="4:4" x14ac:dyDescent="0.25">
      <c r="D147" s="8" t="s">
        <v>182</v>
      </c>
    </row>
    <row r="148" spans="4:4" x14ac:dyDescent="0.25">
      <c r="D148" s="8" t="s">
        <v>273</v>
      </c>
    </row>
    <row r="149" spans="4:4" x14ac:dyDescent="0.25">
      <c r="D149" s="8" t="s">
        <v>275</v>
      </c>
    </row>
    <row r="151" spans="4:4" x14ac:dyDescent="0.25">
      <c r="D151" s="1" t="s">
        <v>180</v>
      </c>
    </row>
    <row r="152" spans="4:4" x14ac:dyDescent="0.25">
      <c r="D152" s="8" t="s">
        <v>181</v>
      </c>
    </row>
    <row r="153" spans="4:4" ht="15" x14ac:dyDescent="0.35">
      <c r="D153" s="7"/>
    </row>
    <row r="154" spans="4:4" x14ac:dyDescent="0.25">
      <c r="D154" s="1" t="s">
        <v>184</v>
      </c>
    </row>
    <row r="155" spans="4:4" x14ac:dyDescent="0.25">
      <c r="D155" t="s">
        <v>276</v>
      </c>
    </row>
  </sheetData>
  <hyperlinks>
    <hyperlink ref="D148" r:id="rId1"/>
    <hyperlink ref="D147" r:id="rId2"/>
    <hyperlink ref="D149" r:id="rId3"/>
    <hyperlink ref="D152" r:id="rId4"/>
    <hyperlink ref="F128" r:id="rId5"/>
    <hyperlink ref="B35" r:id="rId6"/>
    <hyperlink ref="B36" r:id="rId7"/>
    <hyperlink ref="B38" r:id="rId8"/>
    <hyperlink ref="B39" r:id="rId9"/>
    <hyperlink ref="B40" r:id="rId10"/>
    <hyperlink ref="B37" r:id="rId11"/>
    <hyperlink ref="B13" r:id="rId12"/>
  </hyperlinks>
  <pageMargins left="0.7" right="0.7" top="0.75" bottom="0.75" header="0.3" footer="0.3"/>
  <pageSetup orientation="portrait" verticalDpi="300"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607"/>
  <sheetViews>
    <sheetView zoomScale="70" zoomScaleNormal="70" workbookViewId="0">
      <pane xSplit="2" ySplit="2" topLeftCell="M3" activePane="bottomRight" state="frozen"/>
      <selection activeCell="L76" sqref="L76"/>
      <selection pane="topRight" activeCell="L76" sqref="L76"/>
      <selection pane="bottomLeft" activeCell="L76" sqref="L76"/>
      <selection pane="bottomRight" activeCell="AA3" sqref="Z3:AA3"/>
    </sheetView>
  </sheetViews>
  <sheetFormatPr defaultColWidth="9.109375" defaultRowHeight="16.8" customHeight="1" x14ac:dyDescent="0.25"/>
  <cols>
    <col min="1" max="1" width="17" style="65" bestFit="1" customWidth="1"/>
    <col min="2" max="2" width="21.5546875" style="114" customWidth="1"/>
    <col min="3" max="3" width="10" style="211" bestFit="1" customWidth="1"/>
    <col min="4" max="4" width="6.33203125" style="262" bestFit="1" customWidth="1"/>
    <col min="5" max="5" width="19.6640625" style="211" bestFit="1" customWidth="1"/>
    <col min="6" max="6" width="8.77734375" style="262" bestFit="1" customWidth="1"/>
    <col min="7" max="7" width="18.5546875" style="211" bestFit="1" customWidth="1"/>
    <col min="8" max="10" width="3.6640625" style="262" customWidth="1"/>
    <col min="11" max="11" width="25.6640625" style="321" bestFit="1" customWidth="1"/>
    <col min="12" max="12" width="11" style="263" customWidth="1"/>
    <col min="13" max="13" width="15.5546875" style="211" bestFit="1" customWidth="1"/>
    <col min="14" max="14" width="9.44140625" style="262" bestFit="1" customWidth="1"/>
    <col min="15" max="15" width="4.44140625" style="262" bestFit="1" customWidth="1"/>
    <col min="16" max="16" width="3.88671875" style="262" customWidth="1"/>
    <col min="17" max="17" width="1" style="113" customWidth="1"/>
    <col min="18" max="18" width="7.5546875" style="263" bestFit="1" customWidth="1"/>
    <col min="19" max="19" width="10.109375" style="211" customWidth="1"/>
    <col min="20" max="20" width="10.109375" style="262" customWidth="1"/>
    <col min="21" max="21" width="1.5546875" customWidth="1"/>
    <col min="22" max="22" width="38.5546875" style="112" customWidth="1"/>
    <col min="23" max="23" width="27.5546875" style="112" customWidth="1"/>
    <col min="24" max="24" width="9.109375" style="65" customWidth="1"/>
    <col min="25" max="25" width="11" style="164" customWidth="1"/>
    <col min="26" max="26" width="15.44140625" style="164" bestFit="1" customWidth="1"/>
    <col min="27" max="27" width="16.33203125" style="164" bestFit="1" customWidth="1"/>
    <col min="28" max="28" width="4.109375" style="112" customWidth="1"/>
    <col min="29" max="29" width="8.88671875" style="65" customWidth="1"/>
    <col min="30" max="30" width="19.6640625" style="65" bestFit="1" customWidth="1"/>
    <col min="31" max="32" width="5.109375" style="65" customWidth="1"/>
    <col min="33" max="33" width="10.6640625" style="65" bestFit="1" customWidth="1"/>
    <col min="34" max="34" width="7" style="65" customWidth="1"/>
    <col min="35" max="39" width="14.44140625" style="65" customWidth="1"/>
    <col min="40" max="44" width="7.6640625" style="65" customWidth="1"/>
    <col min="45" max="46" width="50.88671875" style="65" customWidth="1"/>
    <col min="47" max="47" width="7.6640625" style="65" customWidth="1"/>
    <col min="48" max="16384" width="9.109375" style="65"/>
  </cols>
  <sheetData>
    <row r="1" spans="1:47" ht="16.8" customHeight="1" x14ac:dyDescent="0.25">
      <c r="C1" s="411" t="s">
        <v>5493</v>
      </c>
      <c r="D1" s="411"/>
      <c r="E1" s="411"/>
      <c r="F1" s="411"/>
      <c r="G1" s="411"/>
      <c r="H1" s="411"/>
      <c r="I1" s="411"/>
      <c r="J1" s="411"/>
      <c r="K1" s="411"/>
      <c r="L1" s="411"/>
      <c r="M1" s="411"/>
      <c r="N1" s="411"/>
      <c r="O1" s="411"/>
      <c r="P1" s="411"/>
      <c r="Q1" s="411"/>
      <c r="R1" s="411"/>
      <c r="S1" s="411"/>
      <c r="T1" s="412"/>
      <c r="V1" s="408" t="s">
        <v>5492</v>
      </c>
      <c r="W1" s="409"/>
      <c r="X1" s="409"/>
      <c r="Y1" s="409"/>
      <c r="Z1" s="409"/>
      <c r="AA1" s="410"/>
    </row>
    <row r="2" spans="1:47" ht="16.8" customHeight="1" x14ac:dyDescent="0.25">
      <c r="A2" s="125" t="s">
        <v>821</v>
      </c>
      <c r="B2" s="124" t="s">
        <v>820</v>
      </c>
      <c r="C2" s="210" t="s">
        <v>819</v>
      </c>
      <c r="D2" s="255" t="s">
        <v>4730</v>
      </c>
      <c r="E2" s="210" t="s">
        <v>21</v>
      </c>
      <c r="F2" s="255" t="s">
        <v>815</v>
      </c>
      <c r="G2" s="210" t="s">
        <v>814</v>
      </c>
      <c r="H2" s="256" t="s">
        <v>668</v>
      </c>
      <c r="I2" s="257" t="s">
        <v>805</v>
      </c>
      <c r="J2" s="258" t="s">
        <v>763</v>
      </c>
      <c r="K2" s="320" t="s">
        <v>4675</v>
      </c>
      <c r="L2" s="259" t="s">
        <v>813</v>
      </c>
      <c r="M2" s="260" t="s">
        <v>812</v>
      </c>
      <c r="N2" s="261" t="s">
        <v>811</v>
      </c>
      <c r="O2" s="261" t="s">
        <v>801</v>
      </c>
      <c r="P2" s="261" t="s">
        <v>800</v>
      </c>
      <c r="Q2" s="134"/>
      <c r="R2" s="395" t="s">
        <v>749</v>
      </c>
      <c r="S2" s="396" t="s">
        <v>247</v>
      </c>
      <c r="T2" s="397" t="s">
        <v>5490</v>
      </c>
      <c r="V2" s="133" t="s">
        <v>810</v>
      </c>
      <c r="W2" s="132" t="s">
        <v>809</v>
      </c>
      <c r="X2" s="131" t="s">
        <v>808</v>
      </c>
      <c r="Y2" s="130" t="s">
        <v>807</v>
      </c>
      <c r="Z2" s="398" t="s">
        <v>5487</v>
      </c>
      <c r="AA2" s="398" t="s">
        <v>5488</v>
      </c>
      <c r="AC2" s="128" t="s">
        <v>2745</v>
      </c>
      <c r="AD2" s="128" t="s">
        <v>4674</v>
      </c>
      <c r="AE2" s="129" t="s">
        <v>668</v>
      </c>
      <c r="AF2" s="129" t="s">
        <v>805</v>
      </c>
      <c r="AG2" s="129" t="s">
        <v>763</v>
      </c>
      <c r="AH2" s="128" t="s">
        <v>804</v>
      </c>
      <c r="AI2" s="128" t="s">
        <v>803</v>
      </c>
      <c r="AJ2" s="128" t="s">
        <v>799</v>
      </c>
      <c r="AK2" s="128" t="s">
        <v>2830</v>
      </c>
      <c r="AL2" s="128" t="s">
        <v>2832</v>
      </c>
      <c r="AM2" s="128" t="s">
        <v>2831</v>
      </c>
      <c r="AN2" s="127" t="s">
        <v>2744</v>
      </c>
      <c r="AO2" s="127" t="s">
        <v>802</v>
      </c>
      <c r="AP2" s="127" t="s">
        <v>801</v>
      </c>
      <c r="AQ2" s="127" t="s">
        <v>800</v>
      </c>
      <c r="AR2" s="127" t="s">
        <v>799</v>
      </c>
      <c r="AS2" s="392" t="s">
        <v>5489</v>
      </c>
      <c r="AT2" s="392" t="s">
        <v>5490</v>
      </c>
      <c r="AU2" s="392" t="s">
        <v>799</v>
      </c>
    </row>
    <row r="3" spans="1:47" ht="16.8" customHeight="1" x14ac:dyDescent="0.25">
      <c r="A3" s="136" t="s">
        <v>22</v>
      </c>
      <c r="B3" s="246" t="s">
        <v>773</v>
      </c>
      <c r="C3" s="262">
        <v>20160319</v>
      </c>
      <c r="D3" s="262">
        <v>1</v>
      </c>
      <c r="E3" s="212" t="s">
        <v>772</v>
      </c>
      <c r="M3" s="194"/>
      <c r="Q3" s="115"/>
      <c r="S3" s="194"/>
      <c r="V3" s="112" t="str">
        <f t="shared" ref="V3:V66" si="0">IF(B3="",CONCATENATE("Update games set ", A3, "= NULL where game_id=", C3), CONCATENATE("Update games set ", A3, "= ",B3," where game_id=", C3))</f>
        <v>Update games set Opponent= 'Derby County' where game_id=20160319</v>
      </c>
      <c r="W3" s="112" t="str">
        <f t="shared" ref="W3:W66" si="1">IF(E3="", "", AC3&amp;AD3&amp;AE3&amp;AF3&amp;AG3&amp;AH3&amp;AI3&amp;AJ3&amp;AK3&amp;AL3&amp;AM3)</f>
        <v>Update lineups set player_name = 'de Vries Dorus' where game_id = 20160319 and player_order = 1</v>
      </c>
      <c r="X3" s="65" t="str">
        <f t="shared" ref="X3:X66" si="2">IF(M3="","", CONCATENATE("insert into goals (game_id, goal_order, scorer_name, goal_min) values (",C3, ", ", L3,", '",M3,"', ",N3,")"))</f>
        <v/>
      </c>
      <c r="Y3" s="193" t="str">
        <f>IF(L3="", "", AN3&amp;AO3&amp;AP3&amp;AQ3&amp;AR3)</f>
        <v/>
      </c>
      <c r="Z3" s="65" t="str">
        <f>IF(R3="","", CONCATENATE("insert into games_sources (game_id, source_order, source_name, source_link) values (",C3, ", ", R3,", '",S3,"', '",T3,"')"))</f>
        <v/>
      </c>
      <c r="AA3" s="193" t="str">
        <f>IF(R3="", "", AS3&amp;AT3&amp;AU3)</f>
        <v/>
      </c>
      <c r="AB3" s="242" t="s">
        <v>739</v>
      </c>
      <c r="AC3" s="65" t="str">
        <f t="shared" ref="AC3:AC66" si="3">IF(E3="","",CONCATENATE("Update lineups set player_name = '",SUBSTITUTE(E3, "'", "''"),"'"))</f>
        <v>Update lineups set player_name = 'de Vries Dorus'</v>
      </c>
      <c r="AD3" s="65" t="str">
        <f t="shared" ref="AD3:AD66" si="4">IF(K3="","",CONCATENATE(", Player_notes = '",SUBSTITUTE(K3, "'", "''"), "'"))</f>
        <v/>
      </c>
      <c r="AE3" s="65" t="str">
        <f>IF(H3="", "", CONCATENATE(", Y_min = ", UPPER(H3)))</f>
        <v/>
      </c>
      <c r="AF3" s="65" t="str">
        <f>IF(I3="", "", CONCATENATE(", R_min= ", UPPER(I3)))</f>
        <v/>
      </c>
      <c r="AG3" s="65" t="str">
        <f>IF(J3="", "", CONCATENATE(", captain= 'Y'"))</f>
        <v/>
      </c>
      <c r="AH3" s="65" t="str">
        <f>IF(F3="", "", CONCATENATE(", Sub_min= ", F3))</f>
        <v/>
      </c>
      <c r="AI3" s="65" t="str">
        <f>IF(G3="", "", CONCATENATE(", Player_off = '", SUBSTITUTE(G3, "'", "''"), "'"))</f>
        <v/>
      </c>
      <c r="AJ3" s="65" t="str">
        <f t="shared" ref="AJ3:AJ66" si="5">IF(E3="","",CONCATENATE(" where game_id = ",C3," and player_order = ",D3))</f>
        <v xml:space="preserve"> where game_id = 20160319 and player_order = 1</v>
      </c>
      <c r="AK3" s="65" t="str">
        <f t="shared" ref="AK3:AK66" si="6">IF(G3="", "", CONCATENATE("; update lineups set Player_on= '", SUBSTITUTE(E3, "'", "''"), "'"))</f>
        <v/>
      </c>
      <c r="AL3" s="65" t="str">
        <f>IF(F3="","",CONCATENATE(", sub_min = '",F3,"'"))</f>
        <v/>
      </c>
      <c r="AM3" s="245" t="str">
        <f t="shared" ref="AM3:AM66" si="7">IF(G3="","",CONCATENATE(" where game_id = ", C3, " and player_name = '",SUBSTITUTE(G3, "'", "''"),"'"))</f>
        <v/>
      </c>
      <c r="AN3" s="65" t="str">
        <f t="shared" ref="AN3:AN34" si="8">IF(L3="","",CONCATENATE("update goals set scorer_name = '",SUBSTITUTE(M3, "'", "''"),"'"))</f>
        <v/>
      </c>
      <c r="AO3" s="65" t="str">
        <f t="shared" ref="AO3:AO34" si="9">IF(N3="", "", CONCATENATE(", goal_min = ", N3))</f>
        <v/>
      </c>
      <c r="AP3" s="65" t="str">
        <f t="shared" ref="AP3:AP34" si="10">IF(O3="", "", CONCATENATE(", Pen = '", UPPER(O3), "'"))</f>
        <v/>
      </c>
      <c r="AQ3" s="65" t="str">
        <f t="shared" ref="AQ3:AQ34" si="11">IF(P3="", "", CONCATENATE(", OG = '", UPPER(P3), "'"))</f>
        <v/>
      </c>
      <c r="AR3" s="65" t="str">
        <f t="shared" ref="AR3:AR34" si="12">IF(L3="", "", CONCATENATE(" where game_id = ", C3, " and goal_order = ", L3))</f>
        <v/>
      </c>
      <c r="AS3" s="65" t="str">
        <f>IF(R3="","",CONCATENATE("update games_sources set source_name = '",S3, "'"))</f>
        <v/>
      </c>
      <c r="AT3" s="65" t="str">
        <f>IF(T3="", "", CONCATENATE(", source_link = '", T3, "'"))</f>
        <v/>
      </c>
      <c r="AU3" s="65" t="str">
        <f>IF(R3="", "", CONCATENATE(" where game_id = ", C3, " and source_order = ", R3))</f>
        <v/>
      </c>
    </row>
    <row r="4" spans="1:47" ht="16.8" customHeight="1" x14ac:dyDescent="0.25">
      <c r="A4" s="109" t="s">
        <v>774</v>
      </c>
      <c r="B4" s="114" t="str">
        <f>B3</f>
        <v>'Derby County'</v>
      </c>
      <c r="C4" s="262">
        <v>20160319</v>
      </c>
      <c r="D4" s="262">
        <v>2</v>
      </c>
      <c r="E4" s="212" t="s">
        <v>771</v>
      </c>
      <c r="Q4" s="115"/>
      <c r="V4" s="112" t="str">
        <f t="shared" si="0"/>
        <v>Update games set Opp_Parent= 'Derby County' where game_id=20160319</v>
      </c>
      <c r="W4" s="112" t="str">
        <f t="shared" si="1"/>
        <v>Update lineups set player_name = 'Lichaj Eric' where game_id = 20160319 and player_order = 2</v>
      </c>
      <c r="X4" s="65" t="str">
        <f t="shared" si="2"/>
        <v/>
      </c>
      <c r="Y4" s="193" t="str">
        <f t="shared" ref="Y4:Y67" si="13">IF(L4="", "", AN4&amp;AO4&amp;AP4&amp;AQ4&amp;AR4)</f>
        <v/>
      </c>
      <c r="Z4" s="65" t="str">
        <f t="shared" ref="Z4:Z67" si="14">IF(R4="","", CONCATENATE("insert into games_sources (game_id, source_order, source_name, source_link) values (",C4, ", ", R4,", '",S4,"', '",T4,"')"))</f>
        <v/>
      </c>
      <c r="AA4" s="193" t="str">
        <f t="shared" ref="AA4:AA67" si="15">IF(R4="", "", AS4&amp;AT4&amp;AU4)</f>
        <v/>
      </c>
      <c r="AB4" s="242" t="s">
        <v>739</v>
      </c>
      <c r="AC4" s="65" t="str">
        <f t="shared" si="3"/>
        <v>Update lineups set player_name = 'Lichaj Eric'</v>
      </c>
      <c r="AD4" s="65" t="str">
        <f t="shared" si="4"/>
        <v/>
      </c>
      <c r="AE4" s="65" t="str">
        <f t="shared" ref="AE4:AE67" si="16">IF(H4="", "", CONCATENATE(", Y_min = ", UPPER(H4)))</f>
        <v/>
      </c>
      <c r="AF4" s="65" t="str">
        <f t="shared" ref="AF4:AF67" si="17">IF(I4="", "", CONCATENATE(", R_min= ", UPPER(I4)))</f>
        <v/>
      </c>
      <c r="AG4" s="65" t="str">
        <f t="shared" ref="AG4:AG67" si="18">IF(J4="", "", CONCATENATE(", captain= 'Y'"))</f>
        <v/>
      </c>
      <c r="AH4" s="65" t="str">
        <f t="shared" ref="AH4:AH67" si="19">IF(F4="", "", CONCATENATE(", Sub_min= ", F4))</f>
        <v/>
      </c>
      <c r="AI4" s="65" t="str">
        <f t="shared" ref="AI4:AI67" si="20">IF(G4="", "", CONCATENATE(", Player_off = '", SUBSTITUTE(G4, "'", "''"), "'"))</f>
        <v/>
      </c>
      <c r="AJ4" s="65" t="str">
        <f t="shared" si="5"/>
        <v xml:space="preserve"> where game_id = 20160319 and player_order = 2</v>
      </c>
      <c r="AK4" s="65" t="str">
        <f t="shared" si="6"/>
        <v/>
      </c>
      <c r="AL4" s="65" t="str">
        <f t="shared" ref="AL4:AL67" si="21">IF(F4="","",CONCATENATE(", sub_min = '",F4,"'"))</f>
        <v/>
      </c>
      <c r="AM4" s="245" t="str">
        <f t="shared" si="7"/>
        <v/>
      </c>
      <c r="AN4" s="65" t="str">
        <f t="shared" si="8"/>
        <v/>
      </c>
      <c r="AO4" s="65" t="str">
        <f t="shared" si="9"/>
        <v/>
      </c>
      <c r="AP4" s="65" t="str">
        <f t="shared" si="10"/>
        <v/>
      </c>
      <c r="AQ4" s="65" t="str">
        <f t="shared" si="11"/>
        <v/>
      </c>
      <c r="AR4" s="65" t="str">
        <f t="shared" si="12"/>
        <v/>
      </c>
      <c r="AS4" s="65" t="str">
        <f t="shared" ref="AS4:AS67" si="22">IF(R4="","",CONCATENATE("update games_sources set source_name = '",S4, "'"))</f>
        <v/>
      </c>
      <c r="AT4" s="65" t="str">
        <f t="shared" ref="AT4:AT67" si="23">IF(T4="", "", CONCATENATE(", source_link = '", T4, "'"))</f>
        <v/>
      </c>
      <c r="AU4" s="65" t="str">
        <f t="shared" ref="AU4:AU67" si="24">IF(R4="", "", CONCATENATE(" where game_id = ", C4, " and source_order = ", R4))</f>
        <v/>
      </c>
    </row>
    <row r="5" spans="1:47" ht="16.8" customHeight="1" x14ac:dyDescent="0.25">
      <c r="A5" s="109" t="s">
        <v>5</v>
      </c>
      <c r="B5" s="114">
        <v>0</v>
      </c>
      <c r="C5" s="262">
        <v>20160319</v>
      </c>
      <c r="D5" s="262">
        <v>3</v>
      </c>
      <c r="E5" s="212" t="s">
        <v>714</v>
      </c>
      <c r="H5" s="262">
        <v>84</v>
      </c>
      <c r="Q5" s="115"/>
      <c r="V5" s="112" t="str">
        <f t="shared" si="0"/>
        <v>Update games set F= 0 where game_id=20160319</v>
      </c>
      <c r="W5" s="112" t="str">
        <f t="shared" si="1"/>
        <v>Update lineups set player_name = 'Mills Matthew', Y_min = 84 where game_id = 20160319 and player_order = 3</v>
      </c>
      <c r="X5" s="65" t="str">
        <f t="shared" si="2"/>
        <v/>
      </c>
      <c r="Y5" s="193" t="str">
        <f t="shared" si="13"/>
        <v/>
      </c>
      <c r="Z5" s="65" t="str">
        <f t="shared" si="14"/>
        <v/>
      </c>
      <c r="AA5" s="193" t="str">
        <f t="shared" si="15"/>
        <v/>
      </c>
      <c r="AB5" s="242" t="s">
        <v>739</v>
      </c>
      <c r="AC5" s="65" t="str">
        <f t="shared" si="3"/>
        <v>Update lineups set player_name = 'Mills Matthew'</v>
      </c>
      <c r="AD5" s="65" t="str">
        <f t="shared" si="4"/>
        <v/>
      </c>
      <c r="AE5" s="65" t="str">
        <f t="shared" si="16"/>
        <v>, Y_min = 84</v>
      </c>
      <c r="AF5" s="65" t="str">
        <f t="shared" si="17"/>
        <v/>
      </c>
      <c r="AG5" s="65" t="str">
        <f t="shared" si="18"/>
        <v/>
      </c>
      <c r="AH5" s="65" t="str">
        <f t="shared" si="19"/>
        <v/>
      </c>
      <c r="AI5" s="65" t="str">
        <f t="shared" si="20"/>
        <v/>
      </c>
      <c r="AJ5" s="65" t="str">
        <f t="shared" si="5"/>
        <v xml:space="preserve"> where game_id = 20160319 and player_order = 3</v>
      </c>
      <c r="AK5" s="65" t="str">
        <f t="shared" si="6"/>
        <v/>
      </c>
      <c r="AL5" s="65" t="str">
        <f t="shared" si="21"/>
        <v/>
      </c>
      <c r="AM5" s="245" t="str">
        <f t="shared" si="7"/>
        <v/>
      </c>
      <c r="AN5" s="65" t="str">
        <f t="shared" si="8"/>
        <v/>
      </c>
      <c r="AO5" s="65" t="str">
        <f t="shared" si="9"/>
        <v/>
      </c>
      <c r="AP5" s="65" t="str">
        <f t="shared" si="10"/>
        <v/>
      </c>
      <c r="AQ5" s="65" t="str">
        <f t="shared" si="11"/>
        <v/>
      </c>
      <c r="AR5" s="65" t="str">
        <f t="shared" si="12"/>
        <v/>
      </c>
      <c r="AS5" s="65" t="str">
        <f t="shared" si="22"/>
        <v/>
      </c>
      <c r="AT5" s="65" t="str">
        <f t="shared" si="23"/>
        <v/>
      </c>
      <c r="AU5" s="65" t="str">
        <f t="shared" si="24"/>
        <v/>
      </c>
    </row>
    <row r="6" spans="1:47" ht="16.8" customHeight="1" x14ac:dyDescent="0.25">
      <c r="A6" s="109" t="s">
        <v>0</v>
      </c>
      <c r="B6" s="114">
        <v>1</v>
      </c>
      <c r="C6" s="262">
        <v>20160319</v>
      </c>
      <c r="D6" s="262">
        <v>4</v>
      </c>
      <c r="E6" s="212" t="s">
        <v>735</v>
      </c>
      <c r="Q6" s="115"/>
      <c r="V6" s="112" t="str">
        <f t="shared" si="0"/>
        <v>Update games set A= 1 where game_id=20160319</v>
      </c>
      <c r="W6" s="112" t="str">
        <f t="shared" si="1"/>
        <v>Update lineups set player_name = 'Cohen Chris' where game_id = 20160319 and player_order = 4</v>
      </c>
      <c r="X6" s="65" t="str">
        <f t="shared" si="2"/>
        <v/>
      </c>
      <c r="Y6" s="193" t="str">
        <f t="shared" si="13"/>
        <v/>
      </c>
      <c r="Z6" s="65" t="str">
        <f t="shared" si="14"/>
        <v/>
      </c>
      <c r="AA6" s="193" t="str">
        <f t="shared" si="15"/>
        <v/>
      </c>
      <c r="AB6" s="242" t="s">
        <v>739</v>
      </c>
      <c r="AC6" s="65" t="str">
        <f t="shared" si="3"/>
        <v>Update lineups set player_name = 'Cohen Chris'</v>
      </c>
      <c r="AD6" s="65" t="str">
        <f t="shared" si="4"/>
        <v/>
      </c>
      <c r="AE6" s="65" t="str">
        <f t="shared" si="16"/>
        <v/>
      </c>
      <c r="AF6" s="65" t="str">
        <f t="shared" si="17"/>
        <v/>
      </c>
      <c r="AG6" s="65" t="str">
        <f t="shared" si="18"/>
        <v/>
      </c>
      <c r="AH6" s="65" t="str">
        <f t="shared" si="19"/>
        <v/>
      </c>
      <c r="AI6" s="65" t="str">
        <f t="shared" si="20"/>
        <v/>
      </c>
      <c r="AJ6" s="65" t="str">
        <f t="shared" si="5"/>
        <v xml:space="preserve"> where game_id = 20160319 and player_order = 4</v>
      </c>
      <c r="AK6" s="65" t="str">
        <f t="shared" si="6"/>
        <v/>
      </c>
      <c r="AL6" s="65" t="str">
        <f t="shared" si="21"/>
        <v/>
      </c>
      <c r="AM6" s="245" t="str">
        <f t="shared" si="7"/>
        <v/>
      </c>
      <c r="AN6" s="65" t="str">
        <f t="shared" si="8"/>
        <v/>
      </c>
      <c r="AO6" s="65" t="str">
        <f t="shared" si="9"/>
        <v/>
      </c>
      <c r="AP6" s="65" t="str">
        <f t="shared" si="10"/>
        <v/>
      </c>
      <c r="AQ6" s="65" t="str">
        <f t="shared" si="11"/>
        <v/>
      </c>
      <c r="AR6" s="65" t="str">
        <f t="shared" si="12"/>
        <v/>
      </c>
      <c r="AS6" s="65" t="str">
        <f t="shared" si="22"/>
        <v/>
      </c>
      <c r="AT6" s="65" t="str">
        <f t="shared" si="23"/>
        <v/>
      </c>
      <c r="AU6" s="65" t="str">
        <f t="shared" si="24"/>
        <v/>
      </c>
    </row>
    <row r="7" spans="1:47" ht="16.8" customHeight="1" x14ac:dyDescent="0.25">
      <c r="A7" s="109" t="s">
        <v>23</v>
      </c>
      <c r="B7" s="198" t="s">
        <v>781</v>
      </c>
      <c r="C7" s="262">
        <v>20160319</v>
      </c>
      <c r="D7" s="262">
        <v>5</v>
      </c>
      <c r="E7" s="212" t="s">
        <v>2717</v>
      </c>
      <c r="Q7" s="115"/>
      <c r="V7" s="112" t="str">
        <f t="shared" si="0"/>
        <v>Update games set Result= 'L' where game_id=20160319</v>
      </c>
      <c r="W7" s="112" t="str">
        <f t="shared" si="1"/>
        <v>Update lineups set player_name = 'Jokic Bojan' where game_id = 20160319 and player_order = 5</v>
      </c>
      <c r="X7" s="65" t="str">
        <f t="shared" si="2"/>
        <v/>
      </c>
      <c r="Y7" s="193" t="str">
        <f t="shared" si="13"/>
        <v/>
      </c>
      <c r="Z7" s="65" t="str">
        <f t="shared" si="14"/>
        <v/>
      </c>
      <c r="AA7" s="193" t="str">
        <f t="shared" si="15"/>
        <v/>
      </c>
      <c r="AB7" s="242" t="s">
        <v>739</v>
      </c>
      <c r="AC7" s="65" t="str">
        <f t="shared" si="3"/>
        <v>Update lineups set player_name = 'Jokic Bojan'</v>
      </c>
      <c r="AD7" s="65" t="str">
        <f t="shared" si="4"/>
        <v/>
      </c>
      <c r="AE7" s="65" t="str">
        <f t="shared" si="16"/>
        <v/>
      </c>
      <c r="AF7" s="65" t="str">
        <f t="shared" si="17"/>
        <v/>
      </c>
      <c r="AG7" s="65" t="str">
        <f t="shared" si="18"/>
        <v/>
      </c>
      <c r="AH7" s="65" t="str">
        <f t="shared" si="19"/>
        <v/>
      </c>
      <c r="AI7" s="65" t="str">
        <f t="shared" si="20"/>
        <v/>
      </c>
      <c r="AJ7" s="65" t="str">
        <f t="shared" si="5"/>
        <v xml:space="preserve"> where game_id = 20160319 and player_order = 5</v>
      </c>
      <c r="AK7" s="65" t="str">
        <f t="shared" si="6"/>
        <v/>
      </c>
      <c r="AL7" s="65" t="str">
        <f t="shared" si="21"/>
        <v/>
      </c>
      <c r="AM7" s="245" t="str">
        <f t="shared" si="7"/>
        <v/>
      </c>
      <c r="AN7" s="65" t="str">
        <f t="shared" si="8"/>
        <v/>
      </c>
      <c r="AO7" s="65" t="str">
        <f t="shared" si="9"/>
        <v/>
      </c>
      <c r="AP7" s="65" t="str">
        <f t="shared" si="10"/>
        <v/>
      </c>
      <c r="AQ7" s="65" t="str">
        <f t="shared" si="11"/>
        <v/>
      </c>
      <c r="AR7" s="65" t="str">
        <f t="shared" si="12"/>
        <v/>
      </c>
      <c r="AS7" s="65" t="str">
        <f t="shared" si="22"/>
        <v/>
      </c>
      <c r="AT7" s="65" t="str">
        <f t="shared" si="23"/>
        <v/>
      </c>
      <c r="AU7" s="65" t="str">
        <f t="shared" si="24"/>
        <v/>
      </c>
    </row>
    <row r="8" spans="1:47" ht="16.8" customHeight="1" x14ac:dyDescent="0.25">
      <c r="A8" s="109" t="s">
        <v>768</v>
      </c>
      <c r="B8" s="114">
        <v>0</v>
      </c>
      <c r="C8" s="262">
        <v>20160319</v>
      </c>
      <c r="D8" s="262">
        <v>6</v>
      </c>
      <c r="E8" s="194" t="s">
        <v>830</v>
      </c>
      <c r="Q8" s="115"/>
      <c r="V8" s="112" t="str">
        <f t="shared" si="0"/>
        <v>Update games set HT_f= 0 where game_id=20160319</v>
      </c>
      <c r="W8" s="112" t="str">
        <f t="shared" si="1"/>
        <v>Update lineups set player_name = 'Mancienne Michael' where game_id = 20160319 and player_order = 6</v>
      </c>
      <c r="X8" s="65" t="str">
        <f t="shared" si="2"/>
        <v/>
      </c>
      <c r="Y8" s="193" t="str">
        <f t="shared" si="13"/>
        <v/>
      </c>
      <c r="Z8" s="65" t="str">
        <f t="shared" si="14"/>
        <v/>
      </c>
      <c r="AA8" s="193" t="str">
        <f t="shared" si="15"/>
        <v/>
      </c>
      <c r="AB8" s="242" t="s">
        <v>739</v>
      </c>
      <c r="AC8" s="65" t="str">
        <f t="shared" si="3"/>
        <v>Update lineups set player_name = 'Mancienne Michael'</v>
      </c>
      <c r="AD8" s="65" t="str">
        <f t="shared" si="4"/>
        <v/>
      </c>
      <c r="AE8" s="65" t="str">
        <f t="shared" si="16"/>
        <v/>
      </c>
      <c r="AF8" s="65" t="str">
        <f t="shared" si="17"/>
        <v/>
      </c>
      <c r="AG8" s="65" t="str">
        <f t="shared" si="18"/>
        <v/>
      </c>
      <c r="AH8" s="65" t="str">
        <f t="shared" si="19"/>
        <v/>
      </c>
      <c r="AI8" s="65" t="str">
        <f t="shared" si="20"/>
        <v/>
      </c>
      <c r="AJ8" s="65" t="str">
        <f t="shared" si="5"/>
        <v xml:space="preserve"> where game_id = 20160319 and player_order = 6</v>
      </c>
      <c r="AK8" s="65" t="str">
        <f t="shared" si="6"/>
        <v/>
      </c>
      <c r="AL8" s="65" t="str">
        <f t="shared" si="21"/>
        <v/>
      </c>
      <c r="AM8" s="245" t="str">
        <f t="shared" si="7"/>
        <v/>
      </c>
      <c r="AN8" s="65" t="str">
        <f t="shared" si="8"/>
        <v/>
      </c>
      <c r="AO8" s="65" t="str">
        <f t="shared" si="9"/>
        <v/>
      </c>
      <c r="AP8" s="65" t="str">
        <f t="shared" si="10"/>
        <v/>
      </c>
      <c r="AQ8" s="65" t="str">
        <f t="shared" si="11"/>
        <v/>
      </c>
      <c r="AR8" s="65" t="str">
        <f t="shared" si="12"/>
        <v/>
      </c>
      <c r="AS8" s="65" t="str">
        <f t="shared" si="22"/>
        <v/>
      </c>
      <c r="AT8" s="65" t="str">
        <f t="shared" si="23"/>
        <v/>
      </c>
      <c r="AU8" s="65" t="str">
        <f t="shared" si="24"/>
        <v/>
      </c>
    </row>
    <row r="9" spans="1:47" ht="16.8" customHeight="1" x14ac:dyDescent="0.25">
      <c r="A9" s="109" t="s">
        <v>766</v>
      </c>
      <c r="B9" s="114">
        <v>0</v>
      </c>
      <c r="C9" s="262">
        <v>20160319</v>
      </c>
      <c r="D9" s="262">
        <v>7</v>
      </c>
      <c r="E9" s="194" t="s">
        <v>839</v>
      </c>
      <c r="Q9" s="115"/>
      <c r="V9" s="112" t="str">
        <f t="shared" si="0"/>
        <v>Update games set HT_a= 0 where game_id=20160319</v>
      </c>
      <c r="W9" s="112" t="str">
        <f t="shared" si="1"/>
        <v>Update lineups set player_name = 'Gardner Gary' where game_id = 20160319 and player_order = 7</v>
      </c>
      <c r="X9" s="65" t="str">
        <f t="shared" si="2"/>
        <v/>
      </c>
      <c r="Y9" s="193" t="str">
        <f t="shared" si="13"/>
        <v/>
      </c>
      <c r="Z9" s="65" t="str">
        <f t="shared" si="14"/>
        <v/>
      </c>
      <c r="AA9" s="193" t="str">
        <f t="shared" si="15"/>
        <v/>
      </c>
      <c r="AB9" s="242" t="s">
        <v>739</v>
      </c>
      <c r="AC9" s="65" t="str">
        <f t="shared" si="3"/>
        <v>Update lineups set player_name = 'Gardner Gary'</v>
      </c>
      <c r="AD9" s="65" t="str">
        <f t="shared" si="4"/>
        <v/>
      </c>
      <c r="AE9" s="65" t="str">
        <f t="shared" si="16"/>
        <v/>
      </c>
      <c r="AF9" s="65" t="str">
        <f t="shared" si="17"/>
        <v/>
      </c>
      <c r="AG9" s="65" t="str">
        <f t="shared" si="18"/>
        <v/>
      </c>
      <c r="AH9" s="65" t="str">
        <f t="shared" si="19"/>
        <v/>
      </c>
      <c r="AI9" s="65" t="str">
        <f t="shared" si="20"/>
        <v/>
      </c>
      <c r="AJ9" s="65" t="str">
        <f t="shared" si="5"/>
        <v xml:space="preserve"> where game_id = 20160319 and player_order = 7</v>
      </c>
      <c r="AK9" s="65" t="str">
        <f t="shared" si="6"/>
        <v/>
      </c>
      <c r="AL9" s="65" t="str">
        <f t="shared" si="21"/>
        <v/>
      </c>
      <c r="AM9" s="245" t="str">
        <f t="shared" si="7"/>
        <v/>
      </c>
      <c r="AN9" s="65" t="str">
        <f t="shared" si="8"/>
        <v/>
      </c>
      <c r="AO9" s="65" t="str">
        <f t="shared" si="9"/>
        <v/>
      </c>
      <c r="AP9" s="65" t="str">
        <f t="shared" si="10"/>
        <v/>
      </c>
      <c r="AQ9" s="65" t="str">
        <f t="shared" si="11"/>
        <v/>
      </c>
      <c r="AR9" s="65" t="str">
        <f t="shared" si="12"/>
        <v/>
      </c>
      <c r="AS9" s="65" t="str">
        <f t="shared" si="22"/>
        <v/>
      </c>
      <c r="AT9" s="65" t="str">
        <f t="shared" si="23"/>
        <v/>
      </c>
      <c r="AU9" s="65" t="str">
        <f t="shared" si="24"/>
        <v/>
      </c>
    </row>
    <row r="10" spans="1:47" ht="16.8" customHeight="1" x14ac:dyDescent="0.25">
      <c r="A10" s="109" t="s">
        <v>764</v>
      </c>
      <c r="B10" s="114">
        <v>15</v>
      </c>
      <c r="C10" s="262">
        <v>20160319</v>
      </c>
      <c r="D10" s="262">
        <v>8</v>
      </c>
      <c r="E10" s="194" t="s">
        <v>765</v>
      </c>
      <c r="Q10" s="115"/>
      <c r="V10" s="112" t="str">
        <f t="shared" si="0"/>
        <v>Update games set Pos_before= 15 where game_id=20160319</v>
      </c>
      <c r="W10" s="112" t="str">
        <f t="shared" si="1"/>
        <v>Update lineups set player_name = 'Vaughan David' where game_id = 20160319 and player_order = 8</v>
      </c>
      <c r="X10" s="65" t="str">
        <f t="shared" si="2"/>
        <v/>
      </c>
      <c r="Y10" s="193" t="str">
        <f t="shared" si="13"/>
        <v/>
      </c>
      <c r="Z10" s="65" t="str">
        <f t="shared" si="14"/>
        <v/>
      </c>
      <c r="AA10" s="193" t="str">
        <f t="shared" si="15"/>
        <v/>
      </c>
      <c r="AB10" s="242" t="s">
        <v>739</v>
      </c>
      <c r="AC10" s="65" t="str">
        <f t="shared" si="3"/>
        <v>Update lineups set player_name = 'Vaughan David'</v>
      </c>
      <c r="AD10" s="65" t="str">
        <f t="shared" si="4"/>
        <v/>
      </c>
      <c r="AE10" s="65" t="str">
        <f t="shared" si="16"/>
        <v/>
      </c>
      <c r="AF10" s="65" t="str">
        <f t="shared" si="17"/>
        <v/>
      </c>
      <c r="AG10" s="65" t="str">
        <f t="shared" si="18"/>
        <v/>
      </c>
      <c r="AH10" s="65" t="str">
        <f t="shared" si="19"/>
        <v/>
      </c>
      <c r="AI10" s="65" t="str">
        <f t="shared" si="20"/>
        <v/>
      </c>
      <c r="AJ10" s="65" t="str">
        <f t="shared" si="5"/>
        <v xml:space="preserve"> where game_id = 20160319 and player_order = 8</v>
      </c>
      <c r="AK10" s="65" t="str">
        <f t="shared" si="6"/>
        <v/>
      </c>
      <c r="AL10" s="65" t="str">
        <f t="shared" si="21"/>
        <v/>
      </c>
      <c r="AM10" s="245" t="str">
        <f t="shared" si="7"/>
        <v/>
      </c>
      <c r="AN10" s="65" t="str">
        <f t="shared" si="8"/>
        <v/>
      </c>
      <c r="AO10" s="65" t="str">
        <f t="shared" si="9"/>
        <v/>
      </c>
      <c r="AP10" s="65" t="str">
        <f t="shared" si="10"/>
        <v/>
      </c>
      <c r="AQ10" s="65" t="str">
        <f t="shared" si="11"/>
        <v/>
      </c>
      <c r="AR10" s="65" t="str">
        <f t="shared" si="12"/>
        <v/>
      </c>
      <c r="AS10" s="65" t="str">
        <f t="shared" si="22"/>
        <v/>
      </c>
      <c r="AT10" s="65" t="str">
        <f t="shared" si="23"/>
        <v/>
      </c>
      <c r="AU10" s="65" t="str">
        <f t="shared" si="24"/>
        <v/>
      </c>
    </row>
    <row r="11" spans="1:47" ht="16.8" customHeight="1" x14ac:dyDescent="0.25">
      <c r="A11" s="109" t="s">
        <v>762</v>
      </c>
      <c r="B11" s="114">
        <v>13</v>
      </c>
      <c r="C11" s="262">
        <v>20160319</v>
      </c>
      <c r="D11" s="262">
        <v>9</v>
      </c>
      <c r="E11" s="194" t="s">
        <v>741</v>
      </c>
      <c r="Q11" s="115"/>
      <c r="V11" s="112" t="str">
        <f t="shared" si="0"/>
        <v>Update games set Pos_after= 13 where game_id=20160319</v>
      </c>
      <c r="W11" s="112" t="str">
        <f t="shared" si="1"/>
        <v>Update lineups set player_name = 'Osborn Ben' where game_id = 20160319 and player_order = 9</v>
      </c>
      <c r="X11" s="65" t="str">
        <f t="shared" si="2"/>
        <v/>
      </c>
      <c r="Y11" s="193" t="str">
        <f t="shared" si="13"/>
        <v/>
      </c>
      <c r="Z11" s="65" t="str">
        <f t="shared" si="14"/>
        <v/>
      </c>
      <c r="AA11" s="193" t="str">
        <f t="shared" si="15"/>
        <v/>
      </c>
      <c r="AB11" s="242" t="s">
        <v>739</v>
      </c>
      <c r="AC11" s="65" t="str">
        <f t="shared" si="3"/>
        <v>Update lineups set player_name = 'Osborn Ben'</v>
      </c>
      <c r="AD11" s="65" t="str">
        <f t="shared" si="4"/>
        <v/>
      </c>
      <c r="AE11" s="65" t="str">
        <f t="shared" si="16"/>
        <v/>
      </c>
      <c r="AF11" s="65" t="str">
        <f t="shared" si="17"/>
        <v/>
      </c>
      <c r="AG11" s="65" t="str">
        <f t="shared" si="18"/>
        <v/>
      </c>
      <c r="AH11" s="65" t="str">
        <f t="shared" si="19"/>
        <v/>
      </c>
      <c r="AI11" s="65" t="str">
        <f t="shared" si="20"/>
        <v/>
      </c>
      <c r="AJ11" s="65" t="str">
        <f t="shared" si="5"/>
        <v xml:space="preserve"> where game_id = 20160319 and player_order = 9</v>
      </c>
      <c r="AK11" s="65" t="str">
        <f t="shared" si="6"/>
        <v/>
      </c>
      <c r="AL11" s="65" t="str">
        <f t="shared" si="21"/>
        <v/>
      </c>
      <c r="AM11" s="245" t="str">
        <f t="shared" si="7"/>
        <v/>
      </c>
      <c r="AN11" s="65" t="str">
        <f t="shared" si="8"/>
        <v/>
      </c>
      <c r="AO11" s="65" t="str">
        <f t="shared" si="9"/>
        <v/>
      </c>
      <c r="AP11" s="65" t="str">
        <f t="shared" si="10"/>
        <v/>
      </c>
      <c r="AQ11" s="65" t="str">
        <f t="shared" si="11"/>
        <v/>
      </c>
      <c r="AR11" s="65" t="str">
        <f t="shared" si="12"/>
        <v/>
      </c>
      <c r="AS11" s="65" t="str">
        <f t="shared" si="22"/>
        <v/>
      </c>
      <c r="AT11" s="65" t="str">
        <f t="shared" si="23"/>
        <v/>
      </c>
      <c r="AU11" s="65" t="str">
        <f t="shared" si="24"/>
        <v/>
      </c>
    </row>
    <row r="12" spans="1:47" ht="16.8" customHeight="1" x14ac:dyDescent="0.25">
      <c r="A12" s="109" t="s">
        <v>761</v>
      </c>
      <c r="B12" s="114">
        <v>10</v>
      </c>
      <c r="C12" s="262">
        <v>20160319</v>
      </c>
      <c r="D12" s="262">
        <v>10</v>
      </c>
      <c r="E12" s="194" t="s">
        <v>2770</v>
      </c>
      <c r="Q12" s="115"/>
      <c r="V12" s="112" t="str">
        <f t="shared" si="0"/>
        <v>Update games set Opp_before= 10 where game_id=20160319</v>
      </c>
      <c r="W12" s="112" t="str">
        <f t="shared" si="1"/>
        <v>Update lineups set player_name = 'Macheda Federico' where game_id = 20160319 and player_order = 10</v>
      </c>
      <c r="X12" s="65" t="str">
        <f t="shared" si="2"/>
        <v/>
      </c>
      <c r="Y12" s="193" t="str">
        <f t="shared" si="13"/>
        <v/>
      </c>
      <c r="Z12" s="65" t="str">
        <f t="shared" si="14"/>
        <v/>
      </c>
      <c r="AA12" s="193" t="str">
        <f t="shared" si="15"/>
        <v/>
      </c>
      <c r="AB12" s="242" t="s">
        <v>739</v>
      </c>
      <c r="AC12" s="65" t="str">
        <f t="shared" si="3"/>
        <v>Update lineups set player_name = 'Macheda Federico'</v>
      </c>
      <c r="AD12" s="65" t="str">
        <f t="shared" si="4"/>
        <v/>
      </c>
      <c r="AE12" s="65" t="str">
        <f t="shared" si="16"/>
        <v/>
      </c>
      <c r="AF12" s="65" t="str">
        <f t="shared" si="17"/>
        <v/>
      </c>
      <c r="AG12" s="65" t="str">
        <f t="shared" si="18"/>
        <v/>
      </c>
      <c r="AH12" s="65" t="str">
        <f t="shared" si="19"/>
        <v/>
      </c>
      <c r="AI12" s="65" t="str">
        <f t="shared" si="20"/>
        <v/>
      </c>
      <c r="AJ12" s="65" t="str">
        <f t="shared" si="5"/>
        <v xml:space="preserve"> where game_id = 20160319 and player_order = 10</v>
      </c>
      <c r="AK12" s="65" t="str">
        <f t="shared" si="6"/>
        <v/>
      </c>
      <c r="AL12" s="65" t="str">
        <f t="shared" si="21"/>
        <v/>
      </c>
      <c r="AM12" s="245" t="str">
        <f t="shared" si="7"/>
        <v/>
      </c>
      <c r="AN12" s="65" t="str">
        <f t="shared" si="8"/>
        <v/>
      </c>
      <c r="AO12" s="65" t="str">
        <f t="shared" si="9"/>
        <v/>
      </c>
      <c r="AP12" s="65" t="str">
        <f t="shared" si="10"/>
        <v/>
      </c>
      <c r="AQ12" s="65" t="str">
        <f t="shared" si="11"/>
        <v/>
      </c>
      <c r="AR12" s="65" t="str">
        <f t="shared" si="12"/>
        <v/>
      </c>
      <c r="AS12" s="65" t="str">
        <f t="shared" si="22"/>
        <v/>
      </c>
      <c r="AT12" s="65" t="str">
        <f t="shared" si="23"/>
        <v/>
      </c>
      <c r="AU12" s="65" t="str">
        <f t="shared" si="24"/>
        <v/>
      </c>
    </row>
    <row r="13" spans="1:47" ht="16.8" customHeight="1" x14ac:dyDescent="0.25">
      <c r="A13" s="109" t="s">
        <v>759</v>
      </c>
      <c r="B13" s="114">
        <v>10</v>
      </c>
      <c r="C13" s="264">
        <v>20160319</v>
      </c>
      <c r="D13" s="264">
        <v>11</v>
      </c>
      <c r="E13" s="195" t="s">
        <v>758</v>
      </c>
      <c r="F13" s="264"/>
      <c r="G13" s="213"/>
      <c r="H13" s="264">
        <v>55</v>
      </c>
      <c r="I13" s="264"/>
      <c r="J13" s="264"/>
      <c r="K13" s="322"/>
      <c r="L13" s="265"/>
      <c r="M13" s="213"/>
      <c r="N13" s="264"/>
      <c r="O13" s="264"/>
      <c r="Q13" s="115"/>
      <c r="R13" s="265"/>
      <c r="S13" s="213"/>
      <c r="T13" s="264"/>
      <c r="V13" s="112" t="str">
        <f t="shared" si="0"/>
        <v>Update games set Opp_after= 10 where game_id=20160319</v>
      </c>
      <c r="W13" s="112" t="str">
        <f t="shared" si="1"/>
        <v>Update lineups set player_name = 'Mendes Ryan', Y_min = 55 where game_id = 20160319 and player_order = 11</v>
      </c>
      <c r="X13" s="65" t="str">
        <f t="shared" si="2"/>
        <v/>
      </c>
      <c r="Y13" s="193" t="str">
        <f t="shared" si="13"/>
        <v/>
      </c>
      <c r="Z13" s="65" t="str">
        <f t="shared" si="14"/>
        <v/>
      </c>
      <c r="AA13" s="193" t="str">
        <f t="shared" si="15"/>
        <v/>
      </c>
      <c r="AB13" s="242" t="s">
        <v>739</v>
      </c>
      <c r="AC13" s="65" t="str">
        <f t="shared" si="3"/>
        <v>Update lineups set player_name = 'Mendes Ryan'</v>
      </c>
      <c r="AD13" s="65" t="str">
        <f t="shared" si="4"/>
        <v/>
      </c>
      <c r="AE13" s="65" t="str">
        <f t="shared" si="16"/>
        <v>, Y_min = 55</v>
      </c>
      <c r="AF13" s="65" t="str">
        <f t="shared" si="17"/>
        <v/>
      </c>
      <c r="AG13" s="65" t="str">
        <f t="shared" si="18"/>
        <v/>
      </c>
      <c r="AH13" s="65" t="str">
        <f t="shared" si="19"/>
        <v/>
      </c>
      <c r="AI13" s="65" t="str">
        <f t="shared" si="20"/>
        <v/>
      </c>
      <c r="AJ13" s="65" t="str">
        <f t="shared" si="5"/>
        <v xml:space="preserve"> where game_id = 20160319 and player_order = 11</v>
      </c>
      <c r="AK13" s="65" t="str">
        <f t="shared" si="6"/>
        <v/>
      </c>
      <c r="AL13" s="65" t="str">
        <f t="shared" si="21"/>
        <v/>
      </c>
      <c r="AM13" s="245" t="str">
        <f t="shared" si="7"/>
        <v/>
      </c>
      <c r="AN13" s="65" t="str">
        <f t="shared" si="8"/>
        <v/>
      </c>
      <c r="AO13" s="65" t="str">
        <f t="shared" si="9"/>
        <v/>
      </c>
      <c r="AP13" s="65" t="str">
        <f t="shared" si="10"/>
        <v/>
      </c>
      <c r="AQ13" s="65" t="str">
        <f t="shared" si="11"/>
        <v/>
      </c>
      <c r="AR13" s="65" t="str">
        <f t="shared" si="12"/>
        <v/>
      </c>
      <c r="AS13" s="65" t="str">
        <f t="shared" si="22"/>
        <v/>
      </c>
      <c r="AT13" s="65" t="str">
        <f t="shared" si="23"/>
        <v/>
      </c>
      <c r="AU13" s="65" t="str">
        <f t="shared" si="24"/>
        <v/>
      </c>
    </row>
    <row r="14" spans="1:47" ht="16.8" customHeight="1" x14ac:dyDescent="0.25">
      <c r="A14" s="109" t="s">
        <v>20</v>
      </c>
      <c r="B14" s="244" t="s">
        <v>2781</v>
      </c>
      <c r="C14" s="262">
        <v>20160319</v>
      </c>
      <c r="D14" s="262">
        <v>12</v>
      </c>
      <c r="E14" s="194" t="s">
        <v>754</v>
      </c>
      <c r="Q14" s="115"/>
      <c r="V14" s="112" t="str">
        <f t="shared" si="0"/>
        <v>Update games set Ground= 'iPro Stadium' where game_id=20160319</v>
      </c>
      <c r="W14" s="112" t="str">
        <f t="shared" si="1"/>
        <v>Update lineups set player_name = 'Evtimov Dimitar' where game_id = 20160319 and player_order = 12</v>
      </c>
      <c r="X14" s="65" t="str">
        <f t="shared" si="2"/>
        <v/>
      </c>
      <c r="Y14" s="193" t="str">
        <f t="shared" si="13"/>
        <v/>
      </c>
      <c r="Z14" s="65" t="str">
        <f t="shared" si="14"/>
        <v/>
      </c>
      <c r="AA14" s="193" t="str">
        <f t="shared" si="15"/>
        <v/>
      </c>
      <c r="AB14" s="242" t="s">
        <v>739</v>
      </c>
      <c r="AC14" s="65" t="str">
        <f t="shared" si="3"/>
        <v>Update lineups set player_name = 'Evtimov Dimitar'</v>
      </c>
      <c r="AD14" s="65" t="str">
        <f t="shared" si="4"/>
        <v/>
      </c>
      <c r="AE14" s="65" t="str">
        <f t="shared" si="16"/>
        <v/>
      </c>
      <c r="AF14" s="65" t="str">
        <f t="shared" si="17"/>
        <v/>
      </c>
      <c r="AG14" s="65" t="str">
        <f t="shared" si="18"/>
        <v/>
      </c>
      <c r="AH14" s="65" t="str">
        <f t="shared" si="19"/>
        <v/>
      </c>
      <c r="AI14" s="65" t="str">
        <f t="shared" si="20"/>
        <v/>
      </c>
      <c r="AJ14" s="65" t="str">
        <f t="shared" si="5"/>
        <v xml:space="preserve"> where game_id = 20160319 and player_order = 12</v>
      </c>
      <c r="AK14" s="65" t="str">
        <f t="shared" si="6"/>
        <v/>
      </c>
      <c r="AL14" s="65" t="str">
        <f t="shared" si="21"/>
        <v/>
      </c>
      <c r="AM14" s="245" t="str">
        <f t="shared" si="7"/>
        <v/>
      </c>
      <c r="AN14" s="65" t="str">
        <f t="shared" si="8"/>
        <v/>
      </c>
      <c r="AO14" s="65" t="str">
        <f t="shared" si="9"/>
        <v/>
      </c>
      <c r="AP14" s="65" t="str">
        <f t="shared" si="10"/>
        <v/>
      </c>
      <c r="AQ14" s="65" t="str">
        <f t="shared" si="11"/>
        <v/>
      </c>
      <c r="AR14" s="65" t="str">
        <f t="shared" si="12"/>
        <v/>
      </c>
      <c r="AS14" s="65" t="str">
        <f t="shared" si="22"/>
        <v/>
      </c>
      <c r="AT14" s="65" t="str">
        <f t="shared" si="23"/>
        <v/>
      </c>
      <c r="AU14" s="65" t="str">
        <f t="shared" si="24"/>
        <v/>
      </c>
    </row>
    <row r="15" spans="1:47" ht="16.8" customHeight="1" x14ac:dyDescent="0.25">
      <c r="A15" s="109" t="s">
        <v>756</v>
      </c>
      <c r="B15" s="244" t="s">
        <v>2782</v>
      </c>
      <c r="C15" s="262">
        <v>20160319</v>
      </c>
      <c r="D15" s="262">
        <v>13</v>
      </c>
      <c r="E15" s="194" t="s">
        <v>747</v>
      </c>
      <c r="Q15" s="115"/>
      <c r="V15" s="112" t="str">
        <f t="shared" si="0"/>
        <v>Update games set Ground_Parent= 'Pride Park' where game_id=20160319</v>
      </c>
      <c r="W15" s="112" t="str">
        <f t="shared" si="1"/>
        <v>Update lineups set player_name = 'Wilson Kelvin' where game_id = 20160319 and player_order = 13</v>
      </c>
      <c r="X15" s="65" t="str">
        <f t="shared" si="2"/>
        <v/>
      </c>
      <c r="Y15" s="193" t="str">
        <f t="shared" si="13"/>
        <v/>
      </c>
      <c r="Z15" s="65" t="str">
        <f t="shared" si="14"/>
        <v/>
      </c>
      <c r="AA15" s="193" t="str">
        <f t="shared" si="15"/>
        <v/>
      </c>
      <c r="AB15" s="242" t="s">
        <v>739</v>
      </c>
      <c r="AC15" s="65" t="str">
        <f t="shared" si="3"/>
        <v>Update lineups set player_name = 'Wilson Kelvin'</v>
      </c>
      <c r="AD15" s="65" t="str">
        <f t="shared" si="4"/>
        <v/>
      </c>
      <c r="AE15" s="65" t="str">
        <f t="shared" si="16"/>
        <v/>
      </c>
      <c r="AF15" s="65" t="str">
        <f t="shared" si="17"/>
        <v/>
      </c>
      <c r="AG15" s="65" t="str">
        <f t="shared" si="18"/>
        <v/>
      </c>
      <c r="AH15" s="65" t="str">
        <f t="shared" si="19"/>
        <v/>
      </c>
      <c r="AI15" s="65" t="str">
        <f t="shared" si="20"/>
        <v/>
      </c>
      <c r="AJ15" s="65" t="str">
        <f t="shared" si="5"/>
        <v xml:space="preserve"> where game_id = 20160319 and player_order = 13</v>
      </c>
      <c r="AK15" s="65" t="str">
        <f t="shared" si="6"/>
        <v/>
      </c>
      <c r="AL15" s="65" t="str">
        <f t="shared" si="21"/>
        <v/>
      </c>
      <c r="AM15" s="245" t="str">
        <f t="shared" si="7"/>
        <v/>
      </c>
      <c r="AN15" s="65" t="str">
        <f t="shared" si="8"/>
        <v/>
      </c>
      <c r="AO15" s="65" t="str">
        <f t="shared" si="9"/>
        <v/>
      </c>
      <c r="AP15" s="65" t="str">
        <f t="shared" si="10"/>
        <v/>
      </c>
      <c r="AQ15" s="65" t="str">
        <f t="shared" si="11"/>
        <v/>
      </c>
      <c r="AR15" s="65" t="str">
        <f t="shared" si="12"/>
        <v/>
      </c>
      <c r="AS15" s="65" t="str">
        <f t="shared" si="22"/>
        <v/>
      </c>
      <c r="AT15" s="65" t="str">
        <f t="shared" si="23"/>
        <v/>
      </c>
      <c r="AU15" s="65" t="str">
        <f t="shared" si="24"/>
        <v/>
      </c>
    </row>
    <row r="16" spans="1:47" ht="16.8" customHeight="1" x14ac:dyDescent="0.25">
      <c r="A16" s="109" t="s">
        <v>753</v>
      </c>
      <c r="B16" s="244" t="s">
        <v>2780</v>
      </c>
      <c r="C16" s="262">
        <v>20160319</v>
      </c>
      <c r="D16" s="262">
        <v>14</v>
      </c>
      <c r="E16" s="194" t="s">
        <v>796</v>
      </c>
      <c r="Q16" s="115"/>
      <c r="V16" s="112" t="str">
        <f t="shared" si="0"/>
        <v>Update games set Referee= 'Keith Stroud' where game_id=20160319</v>
      </c>
      <c r="W16" s="112" t="str">
        <f t="shared" si="1"/>
        <v>Update lineups set player_name = 'Fox Danny' where game_id = 20160319 and player_order = 14</v>
      </c>
      <c r="X16" s="65" t="str">
        <f t="shared" si="2"/>
        <v/>
      </c>
      <c r="Y16" s="193" t="str">
        <f t="shared" si="13"/>
        <v/>
      </c>
      <c r="Z16" s="65" t="str">
        <f t="shared" si="14"/>
        <v/>
      </c>
      <c r="AA16" s="193" t="str">
        <f t="shared" si="15"/>
        <v/>
      </c>
      <c r="AB16" s="242" t="s">
        <v>739</v>
      </c>
      <c r="AC16" s="65" t="str">
        <f t="shared" si="3"/>
        <v>Update lineups set player_name = 'Fox Danny'</v>
      </c>
      <c r="AD16" s="65" t="str">
        <f t="shared" si="4"/>
        <v/>
      </c>
      <c r="AE16" s="65" t="str">
        <f t="shared" si="16"/>
        <v/>
      </c>
      <c r="AF16" s="65" t="str">
        <f t="shared" si="17"/>
        <v/>
      </c>
      <c r="AG16" s="65" t="str">
        <f t="shared" si="18"/>
        <v/>
      </c>
      <c r="AH16" s="65" t="str">
        <f t="shared" si="19"/>
        <v/>
      </c>
      <c r="AI16" s="65" t="str">
        <f t="shared" si="20"/>
        <v/>
      </c>
      <c r="AJ16" s="65" t="str">
        <f t="shared" si="5"/>
        <v xml:space="preserve"> where game_id = 20160319 and player_order = 14</v>
      </c>
      <c r="AK16" s="65" t="str">
        <f t="shared" si="6"/>
        <v/>
      </c>
      <c r="AL16" s="65" t="str">
        <f t="shared" si="21"/>
        <v/>
      </c>
      <c r="AM16" s="245" t="str">
        <f t="shared" si="7"/>
        <v/>
      </c>
      <c r="AN16" s="65" t="str">
        <f t="shared" si="8"/>
        <v/>
      </c>
      <c r="AO16" s="65" t="str">
        <f t="shared" si="9"/>
        <v/>
      </c>
      <c r="AP16" s="65" t="str">
        <f t="shared" si="10"/>
        <v/>
      </c>
      <c r="AQ16" s="65" t="str">
        <f t="shared" si="11"/>
        <v/>
      </c>
      <c r="AR16" s="65" t="str">
        <f t="shared" si="12"/>
        <v/>
      </c>
      <c r="AS16" s="65" t="str">
        <f t="shared" si="22"/>
        <v/>
      </c>
      <c r="AT16" s="65" t="str">
        <f t="shared" si="23"/>
        <v/>
      </c>
      <c r="AU16" s="65" t="str">
        <f t="shared" si="24"/>
        <v/>
      </c>
    </row>
    <row r="17" spans="1:47" ht="16.8" customHeight="1" x14ac:dyDescent="0.25">
      <c r="A17" s="109" t="s">
        <v>475</v>
      </c>
      <c r="B17" s="114">
        <v>33010</v>
      </c>
      <c r="C17" s="262">
        <v>20160319</v>
      </c>
      <c r="D17" s="262">
        <v>15</v>
      </c>
      <c r="E17" s="194" t="s">
        <v>824</v>
      </c>
      <c r="G17" s="194"/>
      <c r="Q17" s="115"/>
      <c r="V17" s="112" t="str">
        <f t="shared" si="0"/>
        <v>Update games set Att= 33010 where game_id=20160319</v>
      </c>
      <c r="W17" s="112" t="str">
        <f t="shared" si="1"/>
        <v>Update lineups set player_name = 'Tesche Robert' where game_id = 20160319 and player_order = 15</v>
      </c>
      <c r="X17" s="65" t="str">
        <f t="shared" si="2"/>
        <v/>
      </c>
      <c r="Y17" s="193" t="str">
        <f t="shared" si="13"/>
        <v/>
      </c>
      <c r="Z17" s="65" t="str">
        <f t="shared" si="14"/>
        <v/>
      </c>
      <c r="AA17" s="193" t="str">
        <f t="shared" si="15"/>
        <v/>
      </c>
      <c r="AB17" s="242" t="s">
        <v>739</v>
      </c>
      <c r="AC17" s="65" t="str">
        <f t="shared" si="3"/>
        <v>Update lineups set player_name = 'Tesche Robert'</v>
      </c>
      <c r="AD17" s="65" t="str">
        <f t="shared" si="4"/>
        <v/>
      </c>
      <c r="AE17" s="65" t="str">
        <f t="shared" si="16"/>
        <v/>
      </c>
      <c r="AF17" s="65" t="str">
        <f t="shared" si="17"/>
        <v/>
      </c>
      <c r="AG17" s="65" t="str">
        <f t="shared" si="18"/>
        <v/>
      </c>
      <c r="AH17" s="65" t="str">
        <f t="shared" si="19"/>
        <v/>
      </c>
      <c r="AI17" s="65" t="str">
        <f t="shared" si="20"/>
        <v/>
      </c>
      <c r="AJ17" s="65" t="str">
        <f t="shared" si="5"/>
        <v xml:space="preserve"> where game_id = 20160319 and player_order = 15</v>
      </c>
      <c r="AK17" s="65" t="str">
        <f t="shared" si="6"/>
        <v/>
      </c>
      <c r="AL17" s="65" t="str">
        <f t="shared" si="21"/>
        <v/>
      </c>
      <c r="AM17" s="245" t="str">
        <f t="shared" si="7"/>
        <v/>
      </c>
      <c r="AN17" s="65" t="str">
        <f t="shared" si="8"/>
        <v/>
      </c>
      <c r="AO17" s="65" t="str">
        <f t="shared" si="9"/>
        <v/>
      </c>
      <c r="AP17" s="65" t="str">
        <f t="shared" si="10"/>
        <v/>
      </c>
      <c r="AQ17" s="65" t="str">
        <f t="shared" si="11"/>
        <v/>
      </c>
      <c r="AR17" s="65" t="str">
        <f t="shared" si="12"/>
        <v/>
      </c>
      <c r="AS17" s="65" t="str">
        <f t="shared" si="22"/>
        <v/>
      </c>
      <c r="AT17" s="65" t="str">
        <f t="shared" si="23"/>
        <v/>
      </c>
      <c r="AU17" s="65" t="str">
        <f t="shared" si="24"/>
        <v/>
      </c>
    </row>
    <row r="18" spans="1:47" ht="16.8" customHeight="1" x14ac:dyDescent="0.25">
      <c r="A18" s="109" t="s">
        <v>749</v>
      </c>
      <c r="B18" s="247" t="s">
        <v>2779</v>
      </c>
      <c r="C18" s="262">
        <v>20160319</v>
      </c>
      <c r="D18" s="262">
        <v>16</v>
      </c>
      <c r="E18" s="194" t="s">
        <v>823</v>
      </c>
      <c r="F18" s="262">
        <v>70</v>
      </c>
      <c r="G18" s="194" t="s">
        <v>2770</v>
      </c>
      <c r="Q18" s="115"/>
      <c r="V18" s="112" t="str">
        <f t="shared" si="0"/>
        <v>Update games set Source= 'http://www.11v11.com/matches/derby-county-v-nottingham-forest-19-march-2016-316483/' where game_id=20160319</v>
      </c>
      <c r="W18" s="112" t="str">
        <f t="shared" si="1"/>
        <v>Update lineups set player_name = 'Burke Oliver', Sub_min= 70, Player_off = 'Macheda Federico' where game_id = 20160319 and player_order = 16; update lineups set Player_on= 'Burke Oliver', sub_min = '70' where game_id = 20160319 and player_name = 'Macheda Federico'</v>
      </c>
      <c r="X18" s="65" t="str">
        <f t="shared" si="2"/>
        <v/>
      </c>
      <c r="Y18" s="193" t="str">
        <f t="shared" si="13"/>
        <v/>
      </c>
      <c r="Z18" s="65" t="str">
        <f t="shared" si="14"/>
        <v/>
      </c>
      <c r="AA18" s="193" t="str">
        <f t="shared" si="15"/>
        <v/>
      </c>
      <c r="AB18" s="242" t="s">
        <v>739</v>
      </c>
      <c r="AC18" s="65" t="str">
        <f t="shared" si="3"/>
        <v>Update lineups set player_name = 'Burke Oliver'</v>
      </c>
      <c r="AD18" s="65" t="str">
        <f t="shared" si="4"/>
        <v/>
      </c>
      <c r="AE18" s="65" t="str">
        <f t="shared" si="16"/>
        <v/>
      </c>
      <c r="AF18" s="65" t="str">
        <f t="shared" si="17"/>
        <v/>
      </c>
      <c r="AG18" s="65" t="str">
        <f t="shared" si="18"/>
        <v/>
      </c>
      <c r="AH18" s="65" t="str">
        <f t="shared" si="19"/>
        <v>, Sub_min= 70</v>
      </c>
      <c r="AI18" s="65" t="str">
        <f t="shared" si="20"/>
        <v>, Player_off = 'Macheda Federico'</v>
      </c>
      <c r="AJ18" s="65" t="str">
        <f t="shared" si="5"/>
        <v xml:space="preserve"> where game_id = 20160319 and player_order = 16</v>
      </c>
      <c r="AK18" s="65" t="str">
        <f t="shared" si="6"/>
        <v>; update lineups set Player_on= 'Burke Oliver'</v>
      </c>
      <c r="AL18" s="65" t="str">
        <f t="shared" si="21"/>
        <v>, sub_min = '70'</v>
      </c>
      <c r="AM18" s="245" t="str">
        <f t="shared" si="7"/>
        <v xml:space="preserve"> where game_id = 20160319 and player_name = 'Macheda Federico'</v>
      </c>
      <c r="AN18" s="65" t="str">
        <f t="shared" si="8"/>
        <v/>
      </c>
      <c r="AO18" s="65" t="str">
        <f t="shared" si="9"/>
        <v/>
      </c>
      <c r="AP18" s="65" t="str">
        <f t="shared" si="10"/>
        <v/>
      </c>
      <c r="AQ18" s="65" t="str">
        <f t="shared" si="11"/>
        <v/>
      </c>
      <c r="AR18" s="65" t="str">
        <f t="shared" si="12"/>
        <v/>
      </c>
      <c r="AS18" s="65" t="str">
        <f t="shared" si="22"/>
        <v/>
      </c>
      <c r="AT18" s="65" t="str">
        <f t="shared" si="23"/>
        <v/>
      </c>
      <c r="AU18" s="65" t="str">
        <f t="shared" si="24"/>
        <v/>
      </c>
    </row>
    <row r="19" spans="1:47" ht="16.8" customHeight="1" x14ac:dyDescent="0.25">
      <c r="A19" s="109" t="s">
        <v>746</v>
      </c>
      <c r="B19" s="198" t="s">
        <v>2778</v>
      </c>
      <c r="C19" s="262">
        <v>20160319</v>
      </c>
      <c r="D19" s="262">
        <v>17</v>
      </c>
      <c r="E19" s="194" t="s">
        <v>740</v>
      </c>
      <c r="F19" s="262">
        <v>64</v>
      </c>
      <c r="G19" s="194" t="s">
        <v>735</v>
      </c>
      <c r="Q19" s="115"/>
      <c r="V19" s="112" t="str">
        <f t="shared" si="0"/>
        <v>Update games set Game_date= '20160319' where game_id=20160319</v>
      </c>
      <c r="W19" s="112" t="str">
        <f t="shared" si="1"/>
        <v>Update lineups set player_name = 'Ward Jamie', Sub_min= 64, Player_off = 'Cohen Chris' where game_id = 20160319 and player_order = 17; update lineups set Player_on= 'Ward Jamie', sub_min = '64' where game_id = 20160319 and player_name = 'Cohen Chris'</v>
      </c>
      <c r="X19" s="65" t="str">
        <f t="shared" si="2"/>
        <v/>
      </c>
      <c r="Y19" s="193" t="str">
        <f t="shared" si="13"/>
        <v/>
      </c>
      <c r="Z19" s="65" t="str">
        <f t="shared" si="14"/>
        <v/>
      </c>
      <c r="AA19" s="193" t="str">
        <f t="shared" si="15"/>
        <v/>
      </c>
      <c r="AB19" s="242" t="s">
        <v>739</v>
      </c>
      <c r="AC19" s="65" t="str">
        <f t="shared" si="3"/>
        <v>Update lineups set player_name = 'Ward Jamie'</v>
      </c>
      <c r="AD19" s="65" t="str">
        <f t="shared" si="4"/>
        <v/>
      </c>
      <c r="AE19" s="65" t="str">
        <f t="shared" si="16"/>
        <v/>
      </c>
      <c r="AF19" s="65" t="str">
        <f t="shared" si="17"/>
        <v/>
      </c>
      <c r="AG19" s="65" t="str">
        <f t="shared" si="18"/>
        <v/>
      </c>
      <c r="AH19" s="65" t="str">
        <f t="shared" si="19"/>
        <v>, Sub_min= 64</v>
      </c>
      <c r="AI19" s="65" t="str">
        <f t="shared" si="20"/>
        <v>, Player_off = 'Cohen Chris'</v>
      </c>
      <c r="AJ19" s="65" t="str">
        <f t="shared" si="5"/>
        <v xml:space="preserve"> where game_id = 20160319 and player_order = 17</v>
      </c>
      <c r="AK19" s="65" t="str">
        <f t="shared" si="6"/>
        <v>; update lineups set Player_on= 'Ward Jamie'</v>
      </c>
      <c r="AL19" s="65" t="str">
        <f t="shared" si="21"/>
        <v>, sub_min = '64'</v>
      </c>
      <c r="AM19" s="245" t="str">
        <f t="shared" si="7"/>
        <v xml:space="preserve"> where game_id = 20160319 and player_name = 'Cohen Chris'</v>
      </c>
      <c r="AN19" s="65" t="str">
        <f t="shared" si="8"/>
        <v/>
      </c>
      <c r="AO19" s="65" t="str">
        <f t="shared" si="9"/>
        <v/>
      </c>
      <c r="AP19" s="65" t="str">
        <f t="shared" si="10"/>
        <v/>
      </c>
      <c r="AQ19" s="65" t="str">
        <f t="shared" si="11"/>
        <v/>
      </c>
      <c r="AR19" s="65" t="str">
        <f t="shared" si="12"/>
        <v/>
      </c>
      <c r="AS19" s="65" t="str">
        <f t="shared" si="22"/>
        <v/>
      </c>
      <c r="AT19" s="65" t="str">
        <f t="shared" si="23"/>
        <v/>
      </c>
      <c r="AU19" s="65" t="str">
        <f t="shared" si="24"/>
        <v/>
      </c>
    </row>
    <row r="20" spans="1:47" s="126" customFormat="1" ht="16.8" customHeight="1" thickBot="1" x14ac:dyDescent="0.3">
      <c r="A20" s="116" t="s">
        <v>743</v>
      </c>
      <c r="B20" s="238" t="s">
        <v>2783</v>
      </c>
      <c r="C20" s="266">
        <v>20160319</v>
      </c>
      <c r="D20" s="266">
        <v>18</v>
      </c>
      <c r="E20" s="199" t="s">
        <v>750</v>
      </c>
      <c r="F20" s="266">
        <v>84</v>
      </c>
      <c r="G20" s="199" t="s">
        <v>758</v>
      </c>
      <c r="H20" s="266"/>
      <c r="I20" s="266"/>
      <c r="J20" s="266"/>
      <c r="K20" s="323"/>
      <c r="L20" s="267"/>
      <c r="M20" s="214"/>
      <c r="N20" s="266"/>
      <c r="O20" s="266"/>
      <c r="P20" s="266"/>
      <c r="Q20" s="239"/>
      <c r="R20" s="267"/>
      <c r="S20" s="214"/>
      <c r="T20" s="266"/>
      <c r="U20"/>
      <c r="V20" s="112" t="str">
        <f t="shared" si="0"/>
        <v>Update games set Game_time= '12:30PM' where game_id=20160319</v>
      </c>
      <c r="W20" s="112" t="str">
        <f t="shared" si="1"/>
        <v>Update lineups set player_name = 'Blackstock Dexter', Sub_min= 84, Player_off = 'Mendes Ryan' where game_id = 20160319 and player_order = 18; update lineups set Player_on= 'Blackstock Dexter', sub_min = '84' where game_id = 20160319 and player_name = 'Mendes Ryan'</v>
      </c>
      <c r="X20" s="65" t="str">
        <f t="shared" si="2"/>
        <v/>
      </c>
      <c r="Y20" s="193" t="str">
        <f t="shared" si="13"/>
        <v/>
      </c>
      <c r="Z20" s="65" t="str">
        <f t="shared" si="14"/>
        <v/>
      </c>
      <c r="AA20" s="193" t="str">
        <f t="shared" si="15"/>
        <v/>
      </c>
      <c r="AB20" s="242" t="s">
        <v>739</v>
      </c>
      <c r="AC20" s="65" t="str">
        <f t="shared" si="3"/>
        <v>Update lineups set player_name = 'Blackstock Dexter'</v>
      </c>
      <c r="AD20" s="65" t="str">
        <f t="shared" si="4"/>
        <v/>
      </c>
      <c r="AE20" s="65" t="str">
        <f t="shared" si="16"/>
        <v/>
      </c>
      <c r="AF20" s="65" t="str">
        <f t="shared" si="17"/>
        <v/>
      </c>
      <c r="AG20" s="65" t="str">
        <f t="shared" si="18"/>
        <v/>
      </c>
      <c r="AH20" s="65" t="str">
        <f t="shared" si="19"/>
        <v>, Sub_min= 84</v>
      </c>
      <c r="AI20" s="65" t="str">
        <f t="shared" si="20"/>
        <v>, Player_off = 'Mendes Ryan'</v>
      </c>
      <c r="AJ20" s="65" t="str">
        <f t="shared" si="5"/>
        <v xml:space="preserve"> where game_id = 20160319 and player_order = 18</v>
      </c>
      <c r="AK20" s="65" t="str">
        <f t="shared" si="6"/>
        <v>; update lineups set Player_on= 'Blackstock Dexter'</v>
      </c>
      <c r="AL20" s="65" t="str">
        <f t="shared" si="21"/>
        <v>, sub_min = '84'</v>
      </c>
      <c r="AM20" s="245" t="str">
        <f t="shared" si="7"/>
        <v xml:space="preserve"> where game_id = 20160319 and player_name = 'Mendes Ryan'</v>
      </c>
      <c r="AN20" s="126" t="str">
        <f t="shared" si="8"/>
        <v/>
      </c>
      <c r="AO20" s="126" t="str">
        <f t="shared" si="9"/>
        <v/>
      </c>
      <c r="AP20" s="126" t="str">
        <f t="shared" si="10"/>
        <v/>
      </c>
      <c r="AQ20" s="126" t="str">
        <f t="shared" si="11"/>
        <v/>
      </c>
      <c r="AR20" s="126" t="str">
        <f t="shared" si="12"/>
        <v/>
      </c>
      <c r="AS20" s="65" t="str">
        <f t="shared" si="22"/>
        <v/>
      </c>
      <c r="AT20" s="65" t="str">
        <f t="shared" si="23"/>
        <v/>
      </c>
      <c r="AU20" s="65" t="str">
        <f t="shared" si="24"/>
        <v/>
      </c>
    </row>
    <row r="21" spans="1:47" ht="16.8" customHeight="1" thickTop="1" x14ac:dyDescent="0.25">
      <c r="A21" s="136" t="s">
        <v>22</v>
      </c>
      <c r="B21" s="246" t="s">
        <v>2784</v>
      </c>
      <c r="C21" s="262">
        <v>20160402</v>
      </c>
      <c r="D21" s="262">
        <v>1</v>
      </c>
      <c r="E21" s="212" t="s">
        <v>772</v>
      </c>
      <c r="M21" s="194"/>
      <c r="Q21" s="115"/>
      <c r="S21" s="194"/>
      <c r="V21" s="112" t="str">
        <f t="shared" si="0"/>
        <v>Update games set Opponent= 'Brentford' where game_id=20160402</v>
      </c>
      <c r="W21" s="112" t="str">
        <f t="shared" si="1"/>
        <v>Update lineups set player_name = 'de Vries Dorus' where game_id = 20160402 and player_order = 1</v>
      </c>
      <c r="X21" s="65" t="str">
        <f t="shared" si="2"/>
        <v/>
      </c>
      <c r="Y21" s="193" t="str">
        <f t="shared" si="13"/>
        <v/>
      </c>
      <c r="Z21" s="65" t="str">
        <f t="shared" si="14"/>
        <v/>
      </c>
      <c r="AA21" s="193" t="str">
        <f t="shared" si="15"/>
        <v/>
      </c>
      <c r="AB21" s="242" t="s">
        <v>739</v>
      </c>
      <c r="AC21" s="65" t="str">
        <f t="shared" si="3"/>
        <v>Update lineups set player_name = 'de Vries Dorus'</v>
      </c>
      <c r="AD21" s="65" t="str">
        <f t="shared" si="4"/>
        <v/>
      </c>
      <c r="AE21" s="65" t="str">
        <f t="shared" si="16"/>
        <v/>
      </c>
      <c r="AF21" s="65" t="str">
        <f t="shared" si="17"/>
        <v/>
      </c>
      <c r="AG21" s="65" t="str">
        <f t="shared" si="18"/>
        <v/>
      </c>
      <c r="AH21" s="65" t="str">
        <f t="shared" si="19"/>
        <v/>
      </c>
      <c r="AI21" s="65" t="str">
        <f t="shared" si="20"/>
        <v/>
      </c>
      <c r="AJ21" s="65" t="str">
        <f t="shared" si="5"/>
        <v xml:space="preserve"> where game_id = 20160402 and player_order = 1</v>
      </c>
      <c r="AK21" s="65" t="str">
        <f t="shared" si="6"/>
        <v/>
      </c>
      <c r="AL21" s="65" t="str">
        <f t="shared" si="21"/>
        <v/>
      </c>
      <c r="AM21" s="245" t="str">
        <f t="shared" si="7"/>
        <v/>
      </c>
      <c r="AN21" s="65" t="str">
        <f t="shared" si="8"/>
        <v/>
      </c>
      <c r="AO21" s="65" t="str">
        <f t="shared" si="9"/>
        <v/>
      </c>
      <c r="AP21" s="65" t="str">
        <f t="shared" si="10"/>
        <v/>
      </c>
      <c r="AQ21" s="65" t="str">
        <f t="shared" si="11"/>
        <v/>
      </c>
      <c r="AR21" s="65" t="str">
        <f t="shared" si="12"/>
        <v/>
      </c>
      <c r="AS21" s="65" t="str">
        <f t="shared" si="22"/>
        <v/>
      </c>
      <c r="AT21" s="65" t="str">
        <f t="shared" si="23"/>
        <v/>
      </c>
      <c r="AU21" s="65" t="str">
        <f t="shared" si="24"/>
        <v/>
      </c>
    </row>
    <row r="22" spans="1:47" ht="16.8" customHeight="1" x14ac:dyDescent="0.25">
      <c r="A22" s="109" t="s">
        <v>774</v>
      </c>
      <c r="B22" s="114" t="str">
        <f>B21</f>
        <v>'Brentford'</v>
      </c>
      <c r="C22" s="262">
        <v>20160402</v>
      </c>
      <c r="D22" s="262">
        <v>2</v>
      </c>
      <c r="E22" s="212" t="s">
        <v>771</v>
      </c>
      <c r="H22" s="262">
        <v>72</v>
      </c>
      <c r="I22" s="262">
        <v>77</v>
      </c>
      <c r="Q22" s="115"/>
      <c r="V22" s="112" t="str">
        <f t="shared" si="0"/>
        <v>Update games set Opp_Parent= 'Brentford' where game_id=20160402</v>
      </c>
      <c r="W22" s="112" t="str">
        <f t="shared" si="1"/>
        <v>Update lineups set player_name = 'Lichaj Eric', Y_min = 72, R_min= 77 where game_id = 20160402 and player_order = 2</v>
      </c>
      <c r="X22" s="65" t="str">
        <f t="shared" si="2"/>
        <v/>
      </c>
      <c r="Y22" s="193" t="str">
        <f t="shared" si="13"/>
        <v/>
      </c>
      <c r="Z22" s="65" t="str">
        <f t="shared" si="14"/>
        <v/>
      </c>
      <c r="AA22" s="193" t="str">
        <f t="shared" si="15"/>
        <v/>
      </c>
      <c r="AB22" s="242" t="s">
        <v>739</v>
      </c>
      <c r="AC22" s="65" t="str">
        <f t="shared" si="3"/>
        <v>Update lineups set player_name = 'Lichaj Eric'</v>
      </c>
      <c r="AD22" s="65" t="str">
        <f t="shared" si="4"/>
        <v/>
      </c>
      <c r="AE22" s="65" t="str">
        <f t="shared" si="16"/>
        <v>, Y_min = 72</v>
      </c>
      <c r="AF22" s="65" t="str">
        <f t="shared" si="17"/>
        <v>, R_min= 77</v>
      </c>
      <c r="AG22" s="65" t="str">
        <f t="shared" si="18"/>
        <v/>
      </c>
      <c r="AH22" s="65" t="str">
        <f t="shared" si="19"/>
        <v/>
      </c>
      <c r="AI22" s="65" t="str">
        <f t="shared" si="20"/>
        <v/>
      </c>
      <c r="AJ22" s="65" t="str">
        <f t="shared" si="5"/>
        <v xml:space="preserve"> where game_id = 20160402 and player_order = 2</v>
      </c>
      <c r="AK22" s="65" t="str">
        <f t="shared" si="6"/>
        <v/>
      </c>
      <c r="AL22" s="65" t="str">
        <f t="shared" si="21"/>
        <v/>
      </c>
      <c r="AM22" s="245" t="str">
        <f t="shared" si="7"/>
        <v/>
      </c>
      <c r="AN22" s="65" t="str">
        <f t="shared" si="8"/>
        <v/>
      </c>
      <c r="AO22" s="65" t="str">
        <f t="shared" si="9"/>
        <v/>
      </c>
      <c r="AP22" s="65" t="str">
        <f t="shared" si="10"/>
        <v/>
      </c>
      <c r="AQ22" s="65" t="str">
        <f t="shared" si="11"/>
        <v/>
      </c>
      <c r="AR22" s="65" t="str">
        <f t="shared" si="12"/>
        <v/>
      </c>
      <c r="AS22" s="65" t="str">
        <f t="shared" si="22"/>
        <v/>
      </c>
      <c r="AT22" s="65" t="str">
        <f t="shared" si="23"/>
        <v/>
      </c>
      <c r="AU22" s="65" t="str">
        <f t="shared" si="24"/>
        <v/>
      </c>
    </row>
    <row r="23" spans="1:47" ht="16.8" customHeight="1" x14ac:dyDescent="0.25">
      <c r="A23" s="109" t="s">
        <v>5</v>
      </c>
      <c r="B23" s="114">
        <v>0</v>
      </c>
      <c r="C23" s="262">
        <v>20160402</v>
      </c>
      <c r="D23" s="262">
        <v>3</v>
      </c>
      <c r="E23" s="212" t="s">
        <v>714</v>
      </c>
      <c r="H23" s="262">
        <v>61</v>
      </c>
      <c r="Q23" s="115"/>
      <c r="V23" s="112" t="str">
        <f t="shared" si="0"/>
        <v>Update games set F= 0 where game_id=20160402</v>
      </c>
      <c r="W23" s="112" t="str">
        <f t="shared" si="1"/>
        <v>Update lineups set player_name = 'Mills Matthew', Y_min = 61 where game_id = 20160402 and player_order = 3</v>
      </c>
      <c r="X23" s="65" t="str">
        <f t="shared" si="2"/>
        <v/>
      </c>
      <c r="Y23" s="193" t="str">
        <f t="shared" si="13"/>
        <v/>
      </c>
      <c r="Z23" s="65" t="str">
        <f t="shared" si="14"/>
        <v/>
      </c>
      <c r="AA23" s="193" t="str">
        <f t="shared" si="15"/>
        <v/>
      </c>
      <c r="AB23" s="242" t="s">
        <v>739</v>
      </c>
      <c r="AC23" s="65" t="str">
        <f t="shared" si="3"/>
        <v>Update lineups set player_name = 'Mills Matthew'</v>
      </c>
      <c r="AD23" s="65" t="str">
        <f t="shared" si="4"/>
        <v/>
      </c>
      <c r="AE23" s="65" t="str">
        <f t="shared" si="16"/>
        <v>, Y_min = 61</v>
      </c>
      <c r="AF23" s="65" t="str">
        <f t="shared" si="17"/>
        <v/>
      </c>
      <c r="AG23" s="65" t="str">
        <f t="shared" si="18"/>
        <v/>
      </c>
      <c r="AH23" s="65" t="str">
        <f t="shared" si="19"/>
        <v/>
      </c>
      <c r="AI23" s="65" t="str">
        <f t="shared" si="20"/>
        <v/>
      </c>
      <c r="AJ23" s="65" t="str">
        <f t="shared" si="5"/>
        <v xml:space="preserve"> where game_id = 20160402 and player_order = 3</v>
      </c>
      <c r="AK23" s="65" t="str">
        <f t="shared" si="6"/>
        <v/>
      </c>
      <c r="AL23" s="65" t="str">
        <f t="shared" si="21"/>
        <v/>
      </c>
      <c r="AM23" s="245" t="str">
        <f t="shared" si="7"/>
        <v/>
      </c>
      <c r="AN23" s="65" t="str">
        <f t="shared" si="8"/>
        <v/>
      </c>
      <c r="AO23" s="65" t="str">
        <f t="shared" si="9"/>
        <v/>
      </c>
      <c r="AP23" s="65" t="str">
        <f t="shared" si="10"/>
        <v/>
      </c>
      <c r="AQ23" s="65" t="str">
        <f t="shared" si="11"/>
        <v/>
      </c>
      <c r="AR23" s="65" t="str">
        <f t="shared" si="12"/>
        <v/>
      </c>
      <c r="AS23" s="65" t="str">
        <f t="shared" si="22"/>
        <v/>
      </c>
      <c r="AT23" s="65" t="str">
        <f t="shared" si="23"/>
        <v/>
      </c>
      <c r="AU23" s="65" t="str">
        <f t="shared" si="24"/>
        <v/>
      </c>
    </row>
    <row r="24" spans="1:47" ht="16.8" customHeight="1" x14ac:dyDescent="0.25">
      <c r="A24" s="109" t="s">
        <v>0</v>
      </c>
      <c r="B24" s="114">
        <v>3</v>
      </c>
      <c r="C24" s="262">
        <v>20160402</v>
      </c>
      <c r="D24" s="262">
        <v>4</v>
      </c>
      <c r="E24" s="212" t="s">
        <v>735</v>
      </c>
      <c r="Q24" s="115"/>
      <c r="V24" s="112" t="str">
        <f t="shared" si="0"/>
        <v>Update games set A= 3 where game_id=20160402</v>
      </c>
      <c r="W24" s="112" t="str">
        <f t="shared" si="1"/>
        <v>Update lineups set player_name = 'Cohen Chris' where game_id = 20160402 and player_order = 4</v>
      </c>
      <c r="X24" s="65" t="str">
        <f t="shared" si="2"/>
        <v/>
      </c>
      <c r="Y24" s="193" t="str">
        <f t="shared" si="13"/>
        <v/>
      </c>
      <c r="Z24" s="65" t="str">
        <f t="shared" si="14"/>
        <v/>
      </c>
      <c r="AA24" s="193" t="str">
        <f t="shared" si="15"/>
        <v/>
      </c>
      <c r="AB24" s="242" t="s">
        <v>739</v>
      </c>
      <c r="AC24" s="65" t="str">
        <f t="shared" si="3"/>
        <v>Update lineups set player_name = 'Cohen Chris'</v>
      </c>
      <c r="AD24" s="65" t="str">
        <f t="shared" si="4"/>
        <v/>
      </c>
      <c r="AE24" s="65" t="str">
        <f t="shared" si="16"/>
        <v/>
      </c>
      <c r="AF24" s="65" t="str">
        <f t="shared" si="17"/>
        <v/>
      </c>
      <c r="AG24" s="65" t="str">
        <f t="shared" si="18"/>
        <v/>
      </c>
      <c r="AH24" s="65" t="str">
        <f t="shared" si="19"/>
        <v/>
      </c>
      <c r="AI24" s="65" t="str">
        <f t="shared" si="20"/>
        <v/>
      </c>
      <c r="AJ24" s="65" t="str">
        <f t="shared" si="5"/>
        <v xml:space="preserve"> where game_id = 20160402 and player_order = 4</v>
      </c>
      <c r="AK24" s="65" t="str">
        <f t="shared" si="6"/>
        <v/>
      </c>
      <c r="AL24" s="65" t="str">
        <f t="shared" si="21"/>
        <v/>
      </c>
      <c r="AM24" s="245" t="str">
        <f t="shared" si="7"/>
        <v/>
      </c>
      <c r="AN24" s="65" t="str">
        <f t="shared" si="8"/>
        <v/>
      </c>
      <c r="AO24" s="65" t="str">
        <f t="shared" si="9"/>
        <v/>
      </c>
      <c r="AP24" s="65" t="str">
        <f t="shared" si="10"/>
        <v/>
      </c>
      <c r="AQ24" s="65" t="str">
        <f t="shared" si="11"/>
        <v/>
      </c>
      <c r="AR24" s="65" t="str">
        <f t="shared" si="12"/>
        <v/>
      </c>
      <c r="AS24" s="65" t="str">
        <f t="shared" si="22"/>
        <v/>
      </c>
      <c r="AT24" s="65" t="str">
        <f t="shared" si="23"/>
        <v/>
      </c>
      <c r="AU24" s="65" t="str">
        <f t="shared" si="24"/>
        <v/>
      </c>
    </row>
    <row r="25" spans="1:47" ht="16.8" customHeight="1" x14ac:dyDescent="0.25">
      <c r="A25" s="109" t="s">
        <v>23</v>
      </c>
      <c r="B25" s="198" t="s">
        <v>781</v>
      </c>
      <c r="C25" s="262">
        <v>20160402</v>
      </c>
      <c r="D25" s="262">
        <v>5</v>
      </c>
      <c r="E25" s="212" t="s">
        <v>2717</v>
      </c>
      <c r="Q25" s="115"/>
      <c r="V25" s="112" t="str">
        <f t="shared" si="0"/>
        <v>Update games set Result= 'L' where game_id=20160402</v>
      </c>
      <c r="W25" s="112" t="str">
        <f t="shared" si="1"/>
        <v>Update lineups set player_name = 'Jokic Bojan' where game_id = 20160402 and player_order = 5</v>
      </c>
      <c r="X25" s="65" t="str">
        <f t="shared" si="2"/>
        <v/>
      </c>
      <c r="Y25" s="193" t="str">
        <f t="shared" si="13"/>
        <v/>
      </c>
      <c r="Z25" s="65" t="str">
        <f t="shared" si="14"/>
        <v/>
      </c>
      <c r="AA25" s="193" t="str">
        <f t="shared" si="15"/>
        <v/>
      </c>
      <c r="AB25" s="242" t="s">
        <v>739</v>
      </c>
      <c r="AC25" s="65" t="str">
        <f t="shared" si="3"/>
        <v>Update lineups set player_name = 'Jokic Bojan'</v>
      </c>
      <c r="AD25" s="65" t="str">
        <f t="shared" si="4"/>
        <v/>
      </c>
      <c r="AE25" s="65" t="str">
        <f t="shared" si="16"/>
        <v/>
      </c>
      <c r="AF25" s="65" t="str">
        <f t="shared" si="17"/>
        <v/>
      </c>
      <c r="AG25" s="65" t="str">
        <f t="shared" si="18"/>
        <v/>
      </c>
      <c r="AH25" s="65" t="str">
        <f t="shared" si="19"/>
        <v/>
      </c>
      <c r="AI25" s="65" t="str">
        <f t="shared" si="20"/>
        <v/>
      </c>
      <c r="AJ25" s="65" t="str">
        <f t="shared" si="5"/>
        <v xml:space="preserve"> where game_id = 20160402 and player_order = 5</v>
      </c>
      <c r="AK25" s="65" t="str">
        <f t="shared" si="6"/>
        <v/>
      </c>
      <c r="AL25" s="65" t="str">
        <f t="shared" si="21"/>
        <v/>
      </c>
      <c r="AM25" s="245" t="str">
        <f t="shared" si="7"/>
        <v/>
      </c>
      <c r="AN25" s="65" t="str">
        <f t="shared" si="8"/>
        <v/>
      </c>
      <c r="AO25" s="65" t="str">
        <f t="shared" si="9"/>
        <v/>
      </c>
      <c r="AP25" s="65" t="str">
        <f t="shared" si="10"/>
        <v/>
      </c>
      <c r="AQ25" s="65" t="str">
        <f t="shared" si="11"/>
        <v/>
      </c>
      <c r="AR25" s="65" t="str">
        <f t="shared" si="12"/>
        <v/>
      </c>
      <c r="AS25" s="65" t="str">
        <f t="shared" si="22"/>
        <v/>
      </c>
      <c r="AT25" s="65" t="str">
        <f t="shared" si="23"/>
        <v/>
      </c>
      <c r="AU25" s="65" t="str">
        <f t="shared" si="24"/>
        <v/>
      </c>
    </row>
    <row r="26" spans="1:47" ht="16.8" customHeight="1" x14ac:dyDescent="0.25">
      <c r="A26" s="109" t="s">
        <v>768</v>
      </c>
      <c r="B26" s="114">
        <v>0</v>
      </c>
      <c r="C26" s="262">
        <v>20160402</v>
      </c>
      <c r="D26" s="262">
        <v>6</v>
      </c>
      <c r="E26" s="194" t="s">
        <v>830</v>
      </c>
      <c r="Q26" s="115"/>
      <c r="V26" s="112" t="str">
        <f t="shared" si="0"/>
        <v>Update games set HT_f= 0 where game_id=20160402</v>
      </c>
      <c r="W26" s="112" t="str">
        <f t="shared" si="1"/>
        <v>Update lineups set player_name = 'Mancienne Michael' where game_id = 20160402 and player_order = 6</v>
      </c>
      <c r="X26" s="65" t="str">
        <f t="shared" si="2"/>
        <v/>
      </c>
      <c r="Y26" s="193" t="str">
        <f t="shared" si="13"/>
        <v/>
      </c>
      <c r="Z26" s="65" t="str">
        <f t="shared" si="14"/>
        <v/>
      </c>
      <c r="AA26" s="193" t="str">
        <f t="shared" si="15"/>
        <v/>
      </c>
      <c r="AB26" s="242" t="s">
        <v>739</v>
      </c>
      <c r="AC26" s="65" t="str">
        <f t="shared" si="3"/>
        <v>Update lineups set player_name = 'Mancienne Michael'</v>
      </c>
      <c r="AD26" s="65" t="str">
        <f t="shared" si="4"/>
        <v/>
      </c>
      <c r="AE26" s="65" t="str">
        <f t="shared" si="16"/>
        <v/>
      </c>
      <c r="AF26" s="65" t="str">
        <f t="shared" si="17"/>
        <v/>
      </c>
      <c r="AG26" s="65" t="str">
        <f t="shared" si="18"/>
        <v/>
      </c>
      <c r="AH26" s="65" t="str">
        <f t="shared" si="19"/>
        <v/>
      </c>
      <c r="AI26" s="65" t="str">
        <f t="shared" si="20"/>
        <v/>
      </c>
      <c r="AJ26" s="65" t="str">
        <f t="shared" si="5"/>
        <v xml:space="preserve"> where game_id = 20160402 and player_order = 6</v>
      </c>
      <c r="AK26" s="65" t="str">
        <f t="shared" si="6"/>
        <v/>
      </c>
      <c r="AL26" s="65" t="str">
        <f t="shared" si="21"/>
        <v/>
      </c>
      <c r="AM26" s="245" t="str">
        <f t="shared" si="7"/>
        <v/>
      </c>
      <c r="AN26" s="65" t="str">
        <f t="shared" si="8"/>
        <v/>
      </c>
      <c r="AO26" s="65" t="str">
        <f t="shared" si="9"/>
        <v/>
      </c>
      <c r="AP26" s="65" t="str">
        <f t="shared" si="10"/>
        <v/>
      </c>
      <c r="AQ26" s="65" t="str">
        <f t="shared" si="11"/>
        <v/>
      </c>
      <c r="AR26" s="65" t="str">
        <f t="shared" si="12"/>
        <v/>
      </c>
      <c r="AS26" s="65" t="str">
        <f t="shared" si="22"/>
        <v/>
      </c>
      <c r="AT26" s="65" t="str">
        <f t="shared" si="23"/>
        <v/>
      </c>
      <c r="AU26" s="65" t="str">
        <f t="shared" si="24"/>
        <v/>
      </c>
    </row>
    <row r="27" spans="1:47" ht="16.8" customHeight="1" x14ac:dyDescent="0.25">
      <c r="A27" s="109" t="s">
        <v>766</v>
      </c>
      <c r="B27" s="114">
        <v>0</v>
      </c>
      <c r="C27" s="262">
        <v>20160402</v>
      </c>
      <c r="D27" s="262">
        <v>7</v>
      </c>
      <c r="E27" s="194" t="s">
        <v>839</v>
      </c>
      <c r="Q27" s="115"/>
      <c r="V27" s="112" t="str">
        <f t="shared" si="0"/>
        <v>Update games set HT_a= 0 where game_id=20160402</v>
      </c>
      <c r="W27" s="112" t="str">
        <f t="shared" si="1"/>
        <v>Update lineups set player_name = 'Gardner Gary' where game_id = 20160402 and player_order = 7</v>
      </c>
      <c r="X27" s="65" t="str">
        <f t="shared" si="2"/>
        <v/>
      </c>
      <c r="Y27" s="193" t="str">
        <f t="shared" si="13"/>
        <v/>
      </c>
      <c r="Z27" s="65" t="str">
        <f t="shared" si="14"/>
        <v/>
      </c>
      <c r="AA27" s="193" t="str">
        <f t="shared" si="15"/>
        <v/>
      </c>
      <c r="AB27" s="242" t="s">
        <v>739</v>
      </c>
      <c r="AC27" s="65" t="str">
        <f t="shared" si="3"/>
        <v>Update lineups set player_name = 'Gardner Gary'</v>
      </c>
      <c r="AD27" s="65" t="str">
        <f t="shared" si="4"/>
        <v/>
      </c>
      <c r="AE27" s="65" t="str">
        <f t="shared" si="16"/>
        <v/>
      </c>
      <c r="AF27" s="65" t="str">
        <f t="shared" si="17"/>
        <v/>
      </c>
      <c r="AG27" s="65" t="str">
        <f t="shared" si="18"/>
        <v/>
      </c>
      <c r="AH27" s="65" t="str">
        <f t="shared" si="19"/>
        <v/>
      </c>
      <c r="AI27" s="65" t="str">
        <f t="shared" si="20"/>
        <v/>
      </c>
      <c r="AJ27" s="65" t="str">
        <f t="shared" si="5"/>
        <v xml:space="preserve"> where game_id = 20160402 and player_order = 7</v>
      </c>
      <c r="AK27" s="65" t="str">
        <f t="shared" si="6"/>
        <v/>
      </c>
      <c r="AL27" s="65" t="str">
        <f t="shared" si="21"/>
        <v/>
      </c>
      <c r="AM27" s="245" t="str">
        <f t="shared" si="7"/>
        <v/>
      </c>
      <c r="AN27" s="65" t="str">
        <f t="shared" si="8"/>
        <v/>
      </c>
      <c r="AO27" s="65" t="str">
        <f t="shared" si="9"/>
        <v/>
      </c>
      <c r="AP27" s="65" t="str">
        <f t="shared" si="10"/>
        <v/>
      </c>
      <c r="AQ27" s="65" t="str">
        <f t="shared" si="11"/>
        <v/>
      </c>
      <c r="AR27" s="65" t="str">
        <f t="shared" si="12"/>
        <v/>
      </c>
      <c r="AS27" s="65" t="str">
        <f t="shared" si="22"/>
        <v/>
      </c>
      <c r="AT27" s="65" t="str">
        <f t="shared" si="23"/>
        <v/>
      </c>
      <c r="AU27" s="65" t="str">
        <f t="shared" si="24"/>
        <v/>
      </c>
    </row>
    <row r="28" spans="1:47" ht="16.8" customHeight="1" x14ac:dyDescent="0.25">
      <c r="A28" s="109" t="s">
        <v>764</v>
      </c>
      <c r="B28" s="114">
        <v>15</v>
      </c>
      <c r="C28" s="262">
        <v>20160402</v>
      </c>
      <c r="D28" s="262">
        <v>8</v>
      </c>
      <c r="E28" s="194" t="s">
        <v>765</v>
      </c>
      <c r="Q28" s="115"/>
      <c r="V28" s="112" t="str">
        <f t="shared" si="0"/>
        <v>Update games set Pos_before= 15 where game_id=20160402</v>
      </c>
      <c r="W28" s="112" t="str">
        <f t="shared" si="1"/>
        <v>Update lineups set player_name = 'Vaughan David' where game_id = 20160402 and player_order = 8</v>
      </c>
      <c r="X28" s="65" t="str">
        <f t="shared" si="2"/>
        <v/>
      </c>
      <c r="Y28" s="193" t="str">
        <f t="shared" si="13"/>
        <v/>
      </c>
      <c r="Z28" s="65" t="str">
        <f t="shared" si="14"/>
        <v/>
      </c>
      <c r="AA28" s="193" t="str">
        <f t="shared" si="15"/>
        <v/>
      </c>
      <c r="AB28" s="242" t="s">
        <v>739</v>
      </c>
      <c r="AC28" s="65" t="str">
        <f t="shared" si="3"/>
        <v>Update lineups set player_name = 'Vaughan David'</v>
      </c>
      <c r="AD28" s="65" t="str">
        <f t="shared" si="4"/>
        <v/>
      </c>
      <c r="AE28" s="65" t="str">
        <f t="shared" si="16"/>
        <v/>
      </c>
      <c r="AF28" s="65" t="str">
        <f t="shared" si="17"/>
        <v/>
      </c>
      <c r="AG28" s="65" t="str">
        <f t="shared" si="18"/>
        <v/>
      </c>
      <c r="AH28" s="65" t="str">
        <f t="shared" si="19"/>
        <v/>
      </c>
      <c r="AI28" s="65" t="str">
        <f t="shared" si="20"/>
        <v/>
      </c>
      <c r="AJ28" s="65" t="str">
        <f t="shared" si="5"/>
        <v xml:space="preserve"> where game_id = 20160402 and player_order = 8</v>
      </c>
      <c r="AK28" s="65" t="str">
        <f t="shared" si="6"/>
        <v/>
      </c>
      <c r="AL28" s="65" t="str">
        <f t="shared" si="21"/>
        <v/>
      </c>
      <c r="AM28" s="245" t="str">
        <f t="shared" si="7"/>
        <v/>
      </c>
      <c r="AN28" s="65" t="str">
        <f t="shared" si="8"/>
        <v/>
      </c>
      <c r="AO28" s="65" t="str">
        <f t="shared" si="9"/>
        <v/>
      </c>
      <c r="AP28" s="65" t="str">
        <f t="shared" si="10"/>
        <v/>
      </c>
      <c r="AQ28" s="65" t="str">
        <f t="shared" si="11"/>
        <v/>
      </c>
      <c r="AR28" s="65" t="str">
        <f t="shared" si="12"/>
        <v/>
      </c>
      <c r="AS28" s="65" t="str">
        <f t="shared" si="22"/>
        <v/>
      </c>
      <c r="AT28" s="65" t="str">
        <f t="shared" si="23"/>
        <v/>
      </c>
      <c r="AU28" s="65" t="str">
        <f t="shared" si="24"/>
        <v/>
      </c>
    </row>
    <row r="29" spans="1:47" ht="16.8" customHeight="1" x14ac:dyDescent="0.25">
      <c r="A29" s="109" t="s">
        <v>762</v>
      </c>
      <c r="B29" s="114">
        <v>16</v>
      </c>
      <c r="C29" s="262">
        <v>20160402</v>
      </c>
      <c r="D29" s="262">
        <v>9</v>
      </c>
      <c r="E29" s="194" t="s">
        <v>741</v>
      </c>
      <c r="Q29" s="115"/>
      <c r="V29" s="112" t="str">
        <f t="shared" si="0"/>
        <v>Update games set Pos_after= 16 where game_id=20160402</v>
      </c>
      <c r="W29" s="112" t="str">
        <f t="shared" si="1"/>
        <v>Update lineups set player_name = 'Osborn Ben' where game_id = 20160402 and player_order = 9</v>
      </c>
      <c r="X29" s="65" t="str">
        <f t="shared" si="2"/>
        <v/>
      </c>
      <c r="Y29" s="193" t="str">
        <f t="shared" si="13"/>
        <v/>
      </c>
      <c r="Z29" s="65" t="str">
        <f t="shared" si="14"/>
        <v/>
      </c>
      <c r="AA29" s="193" t="str">
        <f t="shared" si="15"/>
        <v/>
      </c>
      <c r="AB29" s="242" t="s">
        <v>739</v>
      </c>
      <c r="AC29" s="65" t="str">
        <f t="shared" si="3"/>
        <v>Update lineups set player_name = 'Osborn Ben'</v>
      </c>
      <c r="AD29" s="65" t="str">
        <f t="shared" si="4"/>
        <v/>
      </c>
      <c r="AE29" s="65" t="str">
        <f t="shared" si="16"/>
        <v/>
      </c>
      <c r="AF29" s="65" t="str">
        <f t="shared" si="17"/>
        <v/>
      </c>
      <c r="AG29" s="65" t="str">
        <f t="shared" si="18"/>
        <v/>
      </c>
      <c r="AH29" s="65" t="str">
        <f t="shared" si="19"/>
        <v/>
      </c>
      <c r="AI29" s="65" t="str">
        <f t="shared" si="20"/>
        <v/>
      </c>
      <c r="AJ29" s="65" t="str">
        <f t="shared" si="5"/>
        <v xml:space="preserve"> where game_id = 20160402 and player_order = 9</v>
      </c>
      <c r="AK29" s="65" t="str">
        <f t="shared" si="6"/>
        <v/>
      </c>
      <c r="AL29" s="65" t="str">
        <f t="shared" si="21"/>
        <v/>
      </c>
      <c r="AM29" s="245" t="str">
        <f t="shared" si="7"/>
        <v/>
      </c>
      <c r="AN29" s="65" t="str">
        <f t="shared" si="8"/>
        <v/>
      </c>
      <c r="AO29" s="65" t="str">
        <f t="shared" si="9"/>
        <v/>
      </c>
      <c r="AP29" s="65" t="str">
        <f t="shared" si="10"/>
        <v/>
      </c>
      <c r="AQ29" s="65" t="str">
        <f t="shared" si="11"/>
        <v/>
      </c>
      <c r="AR29" s="65" t="str">
        <f t="shared" si="12"/>
        <v/>
      </c>
      <c r="AS29" s="65" t="str">
        <f t="shared" si="22"/>
        <v/>
      </c>
      <c r="AT29" s="65" t="str">
        <f t="shared" si="23"/>
        <v/>
      </c>
      <c r="AU29" s="65" t="str">
        <f t="shared" si="24"/>
        <v/>
      </c>
    </row>
    <row r="30" spans="1:47" ht="16.8" customHeight="1" x14ac:dyDescent="0.25">
      <c r="A30" s="109" t="s">
        <v>761</v>
      </c>
      <c r="B30" s="114">
        <v>17</v>
      </c>
      <c r="C30" s="262">
        <v>20160402</v>
      </c>
      <c r="D30" s="262">
        <v>10</v>
      </c>
      <c r="E30" s="194" t="s">
        <v>2770</v>
      </c>
      <c r="Q30" s="115"/>
      <c r="V30" s="112" t="str">
        <f t="shared" si="0"/>
        <v>Update games set Opp_before= 17 where game_id=20160402</v>
      </c>
      <c r="W30" s="112" t="str">
        <f t="shared" si="1"/>
        <v>Update lineups set player_name = 'Macheda Federico' where game_id = 20160402 and player_order = 10</v>
      </c>
      <c r="X30" s="65" t="str">
        <f t="shared" si="2"/>
        <v/>
      </c>
      <c r="Y30" s="193" t="str">
        <f t="shared" si="13"/>
        <v/>
      </c>
      <c r="Z30" s="65" t="str">
        <f t="shared" si="14"/>
        <v/>
      </c>
      <c r="AA30" s="193" t="str">
        <f t="shared" si="15"/>
        <v/>
      </c>
      <c r="AB30" s="242" t="s">
        <v>739</v>
      </c>
      <c r="AC30" s="65" t="str">
        <f t="shared" si="3"/>
        <v>Update lineups set player_name = 'Macheda Federico'</v>
      </c>
      <c r="AD30" s="65" t="str">
        <f t="shared" si="4"/>
        <v/>
      </c>
      <c r="AE30" s="65" t="str">
        <f t="shared" si="16"/>
        <v/>
      </c>
      <c r="AF30" s="65" t="str">
        <f t="shared" si="17"/>
        <v/>
      </c>
      <c r="AG30" s="65" t="str">
        <f t="shared" si="18"/>
        <v/>
      </c>
      <c r="AH30" s="65" t="str">
        <f t="shared" si="19"/>
        <v/>
      </c>
      <c r="AI30" s="65" t="str">
        <f t="shared" si="20"/>
        <v/>
      </c>
      <c r="AJ30" s="65" t="str">
        <f t="shared" si="5"/>
        <v xml:space="preserve"> where game_id = 20160402 and player_order = 10</v>
      </c>
      <c r="AK30" s="65" t="str">
        <f t="shared" si="6"/>
        <v/>
      </c>
      <c r="AL30" s="65" t="str">
        <f t="shared" si="21"/>
        <v/>
      </c>
      <c r="AM30" s="245" t="str">
        <f t="shared" si="7"/>
        <v/>
      </c>
      <c r="AN30" s="65" t="str">
        <f t="shared" si="8"/>
        <v/>
      </c>
      <c r="AO30" s="65" t="str">
        <f t="shared" si="9"/>
        <v/>
      </c>
      <c r="AP30" s="65" t="str">
        <f t="shared" si="10"/>
        <v/>
      </c>
      <c r="AQ30" s="65" t="str">
        <f t="shared" si="11"/>
        <v/>
      </c>
      <c r="AR30" s="65" t="str">
        <f t="shared" si="12"/>
        <v/>
      </c>
      <c r="AS30" s="65" t="str">
        <f t="shared" si="22"/>
        <v/>
      </c>
      <c r="AT30" s="65" t="str">
        <f t="shared" si="23"/>
        <v/>
      </c>
      <c r="AU30" s="65" t="str">
        <f t="shared" si="24"/>
        <v/>
      </c>
    </row>
    <row r="31" spans="1:47" ht="16.8" customHeight="1" x14ac:dyDescent="0.25">
      <c r="A31" s="109" t="s">
        <v>759</v>
      </c>
      <c r="B31" s="114">
        <v>17</v>
      </c>
      <c r="C31" s="264">
        <v>20160402</v>
      </c>
      <c r="D31" s="264">
        <v>11</v>
      </c>
      <c r="E31" s="195" t="s">
        <v>758</v>
      </c>
      <c r="F31" s="264"/>
      <c r="G31" s="213"/>
      <c r="H31" s="264"/>
      <c r="I31" s="264"/>
      <c r="J31" s="264"/>
      <c r="K31" s="322"/>
      <c r="L31" s="265"/>
      <c r="M31" s="213"/>
      <c r="N31" s="264"/>
      <c r="O31" s="264"/>
      <c r="Q31" s="115"/>
      <c r="R31" s="265"/>
      <c r="S31" s="213"/>
      <c r="T31" s="264"/>
      <c r="V31" s="112" t="str">
        <f t="shared" si="0"/>
        <v>Update games set Opp_after= 17 where game_id=20160402</v>
      </c>
      <c r="W31" s="112" t="str">
        <f t="shared" si="1"/>
        <v>Update lineups set player_name = 'Mendes Ryan' where game_id = 20160402 and player_order = 11</v>
      </c>
      <c r="X31" s="65" t="str">
        <f t="shared" si="2"/>
        <v/>
      </c>
      <c r="Y31" s="193" t="str">
        <f t="shared" si="13"/>
        <v/>
      </c>
      <c r="Z31" s="65" t="str">
        <f t="shared" si="14"/>
        <v/>
      </c>
      <c r="AA31" s="193" t="str">
        <f t="shared" si="15"/>
        <v/>
      </c>
      <c r="AB31" s="242" t="s">
        <v>739</v>
      </c>
      <c r="AC31" s="65" t="str">
        <f t="shared" si="3"/>
        <v>Update lineups set player_name = 'Mendes Ryan'</v>
      </c>
      <c r="AD31" s="65" t="str">
        <f t="shared" si="4"/>
        <v/>
      </c>
      <c r="AE31" s="65" t="str">
        <f t="shared" si="16"/>
        <v/>
      </c>
      <c r="AF31" s="65" t="str">
        <f t="shared" si="17"/>
        <v/>
      </c>
      <c r="AG31" s="65" t="str">
        <f t="shared" si="18"/>
        <v/>
      </c>
      <c r="AH31" s="65" t="str">
        <f t="shared" si="19"/>
        <v/>
      </c>
      <c r="AI31" s="65" t="str">
        <f t="shared" si="20"/>
        <v/>
      </c>
      <c r="AJ31" s="65" t="str">
        <f t="shared" si="5"/>
        <v xml:space="preserve"> where game_id = 20160402 and player_order = 11</v>
      </c>
      <c r="AK31" s="65" t="str">
        <f t="shared" si="6"/>
        <v/>
      </c>
      <c r="AL31" s="65" t="str">
        <f t="shared" si="21"/>
        <v/>
      </c>
      <c r="AM31" s="245" t="str">
        <f t="shared" si="7"/>
        <v/>
      </c>
      <c r="AN31" s="65" t="str">
        <f t="shared" si="8"/>
        <v/>
      </c>
      <c r="AO31" s="65" t="str">
        <f t="shared" si="9"/>
        <v/>
      </c>
      <c r="AP31" s="65" t="str">
        <f t="shared" si="10"/>
        <v/>
      </c>
      <c r="AQ31" s="65" t="str">
        <f t="shared" si="11"/>
        <v/>
      </c>
      <c r="AR31" s="65" t="str">
        <f t="shared" si="12"/>
        <v/>
      </c>
      <c r="AS31" s="65" t="str">
        <f t="shared" si="22"/>
        <v/>
      </c>
      <c r="AT31" s="65" t="str">
        <f t="shared" si="23"/>
        <v/>
      </c>
      <c r="AU31" s="65" t="str">
        <f t="shared" si="24"/>
        <v/>
      </c>
    </row>
    <row r="32" spans="1:47" ht="16.8" customHeight="1" x14ac:dyDescent="0.25">
      <c r="A32" s="109" t="s">
        <v>20</v>
      </c>
      <c r="B32" s="244" t="s">
        <v>755</v>
      </c>
      <c r="C32" s="262">
        <v>20160402</v>
      </c>
      <c r="D32" s="262">
        <v>12</v>
      </c>
      <c r="E32" s="194" t="s">
        <v>754</v>
      </c>
      <c r="Q32" s="115"/>
      <c r="V32" s="112" t="str">
        <f t="shared" si="0"/>
        <v>Update games set Ground= 'City Ground' where game_id=20160402</v>
      </c>
      <c r="W32" s="112" t="str">
        <f t="shared" si="1"/>
        <v>Update lineups set player_name = 'Evtimov Dimitar' where game_id = 20160402 and player_order = 12</v>
      </c>
      <c r="X32" s="65" t="str">
        <f t="shared" si="2"/>
        <v/>
      </c>
      <c r="Y32" s="193" t="str">
        <f t="shared" si="13"/>
        <v/>
      </c>
      <c r="Z32" s="65" t="str">
        <f t="shared" si="14"/>
        <v/>
      </c>
      <c r="AA32" s="193" t="str">
        <f t="shared" si="15"/>
        <v/>
      </c>
      <c r="AB32" s="242" t="s">
        <v>739</v>
      </c>
      <c r="AC32" s="65" t="str">
        <f t="shared" si="3"/>
        <v>Update lineups set player_name = 'Evtimov Dimitar'</v>
      </c>
      <c r="AD32" s="65" t="str">
        <f t="shared" si="4"/>
        <v/>
      </c>
      <c r="AE32" s="65" t="str">
        <f t="shared" si="16"/>
        <v/>
      </c>
      <c r="AF32" s="65" t="str">
        <f t="shared" si="17"/>
        <v/>
      </c>
      <c r="AG32" s="65" t="str">
        <f t="shared" si="18"/>
        <v/>
      </c>
      <c r="AH32" s="65" t="str">
        <f t="shared" si="19"/>
        <v/>
      </c>
      <c r="AI32" s="65" t="str">
        <f t="shared" si="20"/>
        <v/>
      </c>
      <c r="AJ32" s="65" t="str">
        <f t="shared" si="5"/>
        <v xml:space="preserve"> where game_id = 20160402 and player_order = 12</v>
      </c>
      <c r="AK32" s="65" t="str">
        <f t="shared" si="6"/>
        <v/>
      </c>
      <c r="AL32" s="65" t="str">
        <f t="shared" si="21"/>
        <v/>
      </c>
      <c r="AM32" s="245" t="str">
        <f t="shared" si="7"/>
        <v/>
      </c>
      <c r="AN32" s="65" t="str">
        <f t="shared" si="8"/>
        <v/>
      </c>
      <c r="AO32" s="65" t="str">
        <f t="shared" si="9"/>
        <v/>
      </c>
      <c r="AP32" s="65" t="str">
        <f t="shared" si="10"/>
        <v/>
      </c>
      <c r="AQ32" s="65" t="str">
        <f t="shared" si="11"/>
        <v/>
      </c>
      <c r="AR32" s="65" t="str">
        <f t="shared" si="12"/>
        <v/>
      </c>
      <c r="AS32" s="65" t="str">
        <f t="shared" si="22"/>
        <v/>
      </c>
      <c r="AT32" s="65" t="str">
        <f t="shared" si="23"/>
        <v/>
      </c>
      <c r="AU32" s="65" t="str">
        <f t="shared" si="24"/>
        <v/>
      </c>
    </row>
    <row r="33" spans="1:47" ht="16.8" customHeight="1" x14ac:dyDescent="0.25">
      <c r="A33" s="109" t="s">
        <v>756</v>
      </c>
      <c r="B33" s="201" t="str">
        <f>B32</f>
        <v>'City Ground'</v>
      </c>
      <c r="C33" s="262">
        <v>20160402</v>
      </c>
      <c r="D33" s="262">
        <v>13</v>
      </c>
      <c r="E33" s="194" t="s">
        <v>747</v>
      </c>
      <c r="F33" s="262">
        <v>25</v>
      </c>
      <c r="G33" s="211" t="s">
        <v>830</v>
      </c>
      <c r="Q33" s="115"/>
      <c r="V33" s="112" t="str">
        <f t="shared" si="0"/>
        <v>Update games set Ground_Parent= 'City Ground' where game_id=20160402</v>
      </c>
      <c r="W33" s="112" t="str">
        <f t="shared" si="1"/>
        <v>Update lineups set player_name = 'Wilson Kelvin', Sub_min= 25, Player_off = 'Mancienne Michael' where game_id = 20160402 and player_order = 13; update lineups set Player_on= 'Wilson Kelvin', sub_min = '25' where game_id = 20160402 and player_name = 'Mancienne Michael'</v>
      </c>
      <c r="X33" s="65" t="str">
        <f t="shared" si="2"/>
        <v/>
      </c>
      <c r="Y33" s="193" t="str">
        <f t="shared" si="13"/>
        <v/>
      </c>
      <c r="Z33" s="65" t="str">
        <f t="shared" si="14"/>
        <v/>
      </c>
      <c r="AA33" s="193" t="str">
        <f t="shared" si="15"/>
        <v/>
      </c>
      <c r="AB33" s="242" t="s">
        <v>739</v>
      </c>
      <c r="AC33" s="65" t="str">
        <f t="shared" si="3"/>
        <v>Update lineups set player_name = 'Wilson Kelvin'</v>
      </c>
      <c r="AD33" s="65" t="str">
        <f t="shared" si="4"/>
        <v/>
      </c>
      <c r="AE33" s="65" t="str">
        <f t="shared" si="16"/>
        <v/>
      </c>
      <c r="AF33" s="65" t="str">
        <f t="shared" si="17"/>
        <v/>
      </c>
      <c r="AG33" s="65" t="str">
        <f t="shared" si="18"/>
        <v/>
      </c>
      <c r="AH33" s="65" t="str">
        <f t="shared" si="19"/>
        <v>, Sub_min= 25</v>
      </c>
      <c r="AI33" s="65" t="str">
        <f t="shared" si="20"/>
        <v>, Player_off = 'Mancienne Michael'</v>
      </c>
      <c r="AJ33" s="65" t="str">
        <f t="shared" si="5"/>
        <v xml:space="preserve"> where game_id = 20160402 and player_order = 13</v>
      </c>
      <c r="AK33" s="65" t="str">
        <f t="shared" si="6"/>
        <v>; update lineups set Player_on= 'Wilson Kelvin'</v>
      </c>
      <c r="AL33" s="65" t="str">
        <f t="shared" si="21"/>
        <v>, sub_min = '25'</v>
      </c>
      <c r="AM33" s="245" t="str">
        <f t="shared" si="7"/>
        <v xml:space="preserve"> where game_id = 20160402 and player_name = 'Mancienne Michael'</v>
      </c>
      <c r="AN33" s="65" t="str">
        <f t="shared" si="8"/>
        <v/>
      </c>
      <c r="AO33" s="65" t="str">
        <f t="shared" si="9"/>
        <v/>
      </c>
      <c r="AP33" s="65" t="str">
        <f t="shared" si="10"/>
        <v/>
      </c>
      <c r="AQ33" s="65" t="str">
        <f t="shared" si="11"/>
        <v/>
      </c>
      <c r="AR33" s="65" t="str">
        <f t="shared" si="12"/>
        <v/>
      </c>
      <c r="AS33" s="65" t="str">
        <f t="shared" si="22"/>
        <v/>
      </c>
      <c r="AT33" s="65" t="str">
        <f t="shared" si="23"/>
        <v/>
      </c>
      <c r="AU33" s="65" t="str">
        <f t="shared" si="24"/>
        <v/>
      </c>
    </row>
    <row r="34" spans="1:47" ht="16.8" customHeight="1" x14ac:dyDescent="0.25">
      <c r="A34" s="109" t="s">
        <v>753</v>
      </c>
      <c r="B34" s="244" t="s">
        <v>2786</v>
      </c>
      <c r="C34" s="262">
        <v>20160402</v>
      </c>
      <c r="D34" s="262">
        <v>14</v>
      </c>
      <c r="E34" s="194" t="s">
        <v>796</v>
      </c>
      <c r="Q34" s="115"/>
      <c r="V34" s="112" t="str">
        <f t="shared" si="0"/>
        <v>Update games set Referee= 'Peter Bankes' where game_id=20160402</v>
      </c>
      <c r="W34" s="112" t="str">
        <f t="shared" si="1"/>
        <v>Update lineups set player_name = 'Fox Danny' where game_id = 20160402 and player_order = 14</v>
      </c>
      <c r="X34" s="65" t="str">
        <f t="shared" si="2"/>
        <v/>
      </c>
      <c r="Y34" s="193" t="str">
        <f t="shared" si="13"/>
        <v/>
      </c>
      <c r="Z34" s="65" t="str">
        <f t="shared" si="14"/>
        <v/>
      </c>
      <c r="AA34" s="193" t="str">
        <f t="shared" si="15"/>
        <v/>
      </c>
      <c r="AB34" s="242" t="s">
        <v>739</v>
      </c>
      <c r="AC34" s="65" t="str">
        <f t="shared" si="3"/>
        <v>Update lineups set player_name = 'Fox Danny'</v>
      </c>
      <c r="AD34" s="65" t="str">
        <f t="shared" si="4"/>
        <v/>
      </c>
      <c r="AE34" s="65" t="str">
        <f t="shared" si="16"/>
        <v/>
      </c>
      <c r="AF34" s="65" t="str">
        <f t="shared" si="17"/>
        <v/>
      </c>
      <c r="AG34" s="65" t="str">
        <f t="shared" si="18"/>
        <v/>
      </c>
      <c r="AH34" s="65" t="str">
        <f t="shared" si="19"/>
        <v/>
      </c>
      <c r="AI34" s="65" t="str">
        <f t="shared" si="20"/>
        <v/>
      </c>
      <c r="AJ34" s="65" t="str">
        <f t="shared" si="5"/>
        <v xml:space="preserve"> where game_id = 20160402 and player_order = 14</v>
      </c>
      <c r="AK34" s="65" t="str">
        <f t="shared" si="6"/>
        <v/>
      </c>
      <c r="AL34" s="65" t="str">
        <f t="shared" si="21"/>
        <v/>
      </c>
      <c r="AM34" s="245" t="str">
        <f t="shared" si="7"/>
        <v/>
      </c>
      <c r="AN34" s="65" t="str">
        <f t="shared" si="8"/>
        <v/>
      </c>
      <c r="AO34" s="65" t="str">
        <f t="shared" si="9"/>
        <v/>
      </c>
      <c r="AP34" s="65" t="str">
        <f t="shared" si="10"/>
        <v/>
      </c>
      <c r="AQ34" s="65" t="str">
        <f t="shared" si="11"/>
        <v/>
      </c>
      <c r="AR34" s="65" t="str">
        <f t="shared" si="12"/>
        <v/>
      </c>
      <c r="AS34" s="65" t="str">
        <f t="shared" si="22"/>
        <v/>
      </c>
      <c r="AT34" s="65" t="str">
        <f t="shared" si="23"/>
        <v/>
      </c>
      <c r="AU34" s="65" t="str">
        <f t="shared" si="24"/>
        <v/>
      </c>
    </row>
    <row r="35" spans="1:47" ht="16.8" customHeight="1" x14ac:dyDescent="0.25">
      <c r="A35" s="109" t="s">
        <v>475</v>
      </c>
      <c r="B35" s="114">
        <v>19444</v>
      </c>
      <c r="C35" s="262">
        <v>20160402</v>
      </c>
      <c r="D35" s="262">
        <v>15</v>
      </c>
      <c r="E35" s="194" t="s">
        <v>715</v>
      </c>
      <c r="F35" s="262">
        <v>55</v>
      </c>
      <c r="G35" s="194" t="s">
        <v>758</v>
      </c>
      <c r="H35" s="262">
        <v>66</v>
      </c>
      <c r="Q35" s="115"/>
      <c r="V35" s="112" t="str">
        <f t="shared" si="0"/>
        <v>Update games set Att= 19444 where game_id=20160402</v>
      </c>
      <c r="W35" s="112" t="str">
        <f t="shared" si="1"/>
        <v>Update lineups set player_name = 'Lansbury Henri', Y_min = 66, Sub_min= 55, Player_off = 'Mendes Ryan' where game_id = 20160402 and player_order = 15; update lineups set Player_on= 'Lansbury Henri', sub_min = '55' where game_id = 20160402 and player_name = 'Mendes Ryan'</v>
      </c>
      <c r="X35" s="65" t="str">
        <f t="shared" si="2"/>
        <v/>
      </c>
      <c r="Y35" s="193" t="str">
        <f t="shared" si="13"/>
        <v/>
      </c>
      <c r="Z35" s="65" t="str">
        <f t="shared" si="14"/>
        <v/>
      </c>
      <c r="AA35" s="193" t="str">
        <f t="shared" si="15"/>
        <v/>
      </c>
      <c r="AB35" s="242" t="s">
        <v>739</v>
      </c>
      <c r="AC35" s="65" t="str">
        <f t="shared" si="3"/>
        <v>Update lineups set player_name = 'Lansbury Henri'</v>
      </c>
      <c r="AD35" s="65" t="str">
        <f t="shared" si="4"/>
        <v/>
      </c>
      <c r="AE35" s="65" t="str">
        <f t="shared" si="16"/>
        <v>, Y_min = 66</v>
      </c>
      <c r="AF35" s="65" t="str">
        <f t="shared" si="17"/>
        <v/>
      </c>
      <c r="AG35" s="65" t="str">
        <f t="shared" si="18"/>
        <v/>
      </c>
      <c r="AH35" s="65" t="str">
        <f t="shared" si="19"/>
        <v>, Sub_min= 55</v>
      </c>
      <c r="AI35" s="65" t="str">
        <f t="shared" si="20"/>
        <v>, Player_off = 'Mendes Ryan'</v>
      </c>
      <c r="AJ35" s="65" t="str">
        <f t="shared" si="5"/>
        <v xml:space="preserve"> where game_id = 20160402 and player_order = 15</v>
      </c>
      <c r="AK35" s="65" t="str">
        <f t="shared" si="6"/>
        <v>; update lineups set Player_on= 'Lansbury Henri'</v>
      </c>
      <c r="AL35" s="65" t="str">
        <f t="shared" si="21"/>
        <v>, sub_min = '55'</v>
      </c>
      <c r="AM35" s="245" t="str">
        <f t="shared" si="7"/>
        <v xml:space="preserve"> where game_id = 20160402 and player_name = 'Mendes Ryan'</v>
      </c>
      <c r="AN35" s="65" t="str">
        <f t="shared" ref="AN35:AN66" si="25">IF(L35="","",CONCATENATE("update goals set scorer_name = '",SUBSTITUTE(M35, "'", "''"),"'"))</f>
        <v/>
      </c>
      <c r="AO35" s="65" t="str">
        <f t="shared" ref="AO35:AO66" si="26">IF(N35="", "", CONCATENATE(", goal_min = ", N35))</f>
        <v/>
      </c>
      <c r="AP35" s="65" t="str">
        <f t="shared" ref="AP35:AP66" si="27">IF(O35="", "", CONCATENATE(", Pen = '", UPPER(O35), "'"))</f>
        <v/>
      </c>
      <c r="AQ35" s="65" t="str">
        <f t="shared" ref="AQ35:AQ66" si="28">IF(P35="", "", CONCATENATE(", OG = '", UPPER(P35), "'"))</f>
        <v/>
      </c>
      <c r="AR35" s="65" t="str">
        <f t="shared" ref="AR35:AR66" si="29">IF(L35="", "", CONCATENATE(" where game_id = ", C35, " and goal_order = ", L35))</f>
        <v/>
      </c>
      <c r="AS35" s="65" t="str">
        <f t="shared" si="22"/>
        <v/>
      </c>
      <c r="AT35" s="65" t="str">
        <f t="shared" si="23"/>
        <v/>
      </c>
      <c r="AU35" s="65" t="str">
        <f t="shared" si="24"/>
        <v/>
      </c>
    </row>
    <row r="36" spans="1:47" ht="16.8" customHeight="1" x14ac:dyDescent="0.25">
      <c r="A36" s="109" t="s">
        <v>749</v>
      </c>
      <c r="B36" s="247" t="s">
        <v>2787</v>
      </c>
      <c r="C36" s="262">
        <v>20160402</v>
      </c>
      <c r="D36" s="262">
        <v>16</v>
      </c>
      <c r="E36" s="194" t="s">
        <v>824</v>
      </c>
      <c r="G36" s="194"/>
      <c r="Q36" s="115"/>
      <c r="V36" s="112" t="str">
        <f t="shared" si="0"/>
        <v>Update games set Source= 'http://www.11v11.com/matches/nottingham-forest-v-brentford-02-april-2016-316575/' where game_id=20160402</v>
      </c>
      <c r="W36" s="112" t="str">
        <f t="shared" si="1"/>
        <v>Update lineups set player_name = 'Tesche Robert' where game_id = 20160402 and player_order = 16</v>
      </c>
      <c r="X36" s="65" t="str">
        <f t="shared" si="2"/>
        <v/>
      </c>
      <c r="Y36" s="193" t="str">
        <f t="shared" si="13"/>
        <v/>
      </c>
      <c r="Z36" s="65" t="str">
        <f t="shared" si="14"/>
        <v/>
      </c>
      <c r="AA36" s="193" t="str">
        <f t="shared" si="15"/>
        <v/>
      </c>
      <c r="AB36" s="242" t="s">
        <v>739</v>
      </c>
      <c r="AC36" s="65" t="str">
        <f t="shared" si="3"/>
        <v>Update lineups set player_name = 'Tesche Robert'</v>
      </c>
      <c r="AD36" s="65" t="str">
        <f t="shared" si="4"/>
        <v/>
      </c>
      <c r="AE36" s="65" t="str">
        <f t="shared" si="16"/>
        <v/>
      </c>
      <c r="AF36" s="65" t="str">
        <f t="shared" si="17"/>
        <v/>
      </c>
      <c r="AG36" s="65" t="str">
        <f t="shared" si="18"/>
        <v/>
      </c>
      <c r="AH36" s="65" t="str">
        <f t="shared" si="19"/>
        <v/>
      </c>
      <c r="AI36" s="65" t="str">
        <f t="shared" si="20"/>
        <v/>
      </c>
      <c r="AJ36" s="65" t="str">
        <f t="shared" si="5"/>
        <v xml:space="preserve"> where game_id = 20160402 and player_order = 16</v>
      </c>
      <c r="AK36" s="65" t="str">
        <f t="shared" si="6"/>
        <v/>
      </c>
      <c r="AL36" s="65" t="str">
        <f t="shared" si="21"/>
        <v/>
      </c>
      <c r="AM36" s="245" t="str">
        <f t="shared" si="7"/>
        <v/>
      </c>
      <c r="AN36" s="65" t="str">
        <f t="shared" si="25"/>
        <v/>
      </c>
      <c r="AO36" s="65" t="str">
        <f t="shared" si="26"/>
        <v/>
      </c>
      <c r="AP36" s="65" t="str">
        <f t="shared" si="27"/>
        <v/>
      </c>
      <c r="AQ36" s="65" t="str">
        <f t="shared" si="28"/>
        <v/>
      </c>
      <c r="AR36" s="65" t="str">
        <f t="shared" si="29"/>
        <v/>
      </c>
      <c r="AS36" s="65" t="str">
        <f t="shared" si="22"/>
        <v/>
      </c>
      <c r="AT36" s="65" t="str">
        <f t="shared" si="23"/>
        <v/>
      </c>
      <c r="AU36" s="65" t="str">
        <f t="shared" si="24"/>
        <v/>
      </c>
    </row>
    <row r="37" spans="1:47" ht="16.8" customHeight="1" x14ac:dyDescent="0.25">
      <c r="A37" s="109" t="s">
        <v>746</v>
      </c>
      <c r="B37" s="198" t="s">
        <v>2785</v>
      </c>
      <c r="C37" s="262">
        <v>20160402</v>
      </c>
      <c r="D37" s="262">
        <v>17</v>
      </c>
      <c r="E37" s="194" t="s">
        <v>823</v>
      </c>
      <c r="F37" s="262">
        <v>64</v>
      </c>
      <c r="G37" s="194" t="s">
        <v>2770</v>
      </c>
      <c r="Q37" s="115"/>
      <c r="V37" s="112" t="str">
        <f t="shared" si="0"/>
        <v>Update games set Game_date= '20160402' where game_id=20160402</v>
      </c>
      <c r="W37" s="112" t="str">
        <f t="shared" si="1"/>
        <v>Update lineups set player_name = 'Burke Oliver', Sub_min= 64, Player_off = 'Macheda Federico' where game_id = 20160402 and player_order = 17; update lineups set Player_on= 'Burke Oliver', sub_min = '64' where game_id = 20160402 and player_name = 'Macheda Federico'</v>
      </c>
      <c r="X37" s="65" t="str">
        <f t="shared" si="2"/>
        <v/>
      </c>
      <c r="Y37" s="193" t="str">
        <f t="shared" si="13"/>
        <v/>
      </c>
      <c r="Z37" s="65" t="str">
        <f t="shared" si="14"/>
        <v/>
      </c>
      <c r="AA37" s="193" t="str">
        <f t="shared" si="15"/>
        <v/>
      </c>
      <c r="AB37" s="242" t="s">
        <v>739</v>
      </c>
      <c r="AC37" s="65" t="str">
        <f t="shared" si="3"/>
        <v>Update lineups set player_name = 'Burke Oliver'</v>
      </c>
      <c r="AD37" s="65" t="str">
        <f t="shared" si="4"/>
        <v/>
      </c>
      <c r="AE37" s="65" t="str">
        <f t="shared" si="16"/>
        <v/>
      </c>
      <c r="AF37" s="65" t="str">
        <f t="shared" si="17"/>
        <v/>
      </c>
      <c r="AG37" s="65" t="str">
        <f t="shared" si="18"/>
        <v/>
      </c>
      <c r="AH37" s="65" t="str">
        <f t="shared" si="19"/>
        <v>, Sub_min= 64</v>
      </c>
      <c r="AI37" s="65" t="str">
        <f t="shared" si="20"/>
        <v>, Player_off = 'Macheda Federico'</v>
      </c>
      <c r="AJ37" s="65" t="str">
        <f t="shared" si="5"/>
        <v xml:space="preserve"> where game_id = 20160402 and player_order = 17</v>
      </c>
      <c r="AK37" s="65" t="str">
        <f t="shared" si="6"/>
        <v>; update lineups set Player_on= 'Burke Oliver'</v>
      </c>
      <c r="AL37" s="65" t="str">
        <f t="shared" si="21"/>
        <v>, sub_min = '64'</v>
      </c>
      <c r="AM37" s="245" t="str">
        <f t="shared" si="7"/>
        <v xml:space="preserve"> where game_id = 20160402 and player_name = 'Macheda Federico'</v>
      </c>
      <c r="AN37" s="65" t="str">
        <f t="shared" si="25"/>
        <v/>
      </c>
      <c r="AO37" s="65" t="str">
        <f t="shared" si="26"/>
        <v/>
      </c>
      <c r="AP37" s="65" t="str">
        <f t="shared" si="27"/>
        <v/>
      </c>
      <c r="AQ37" s="65" t="str">
        <f t="shared" si="28"/>
        <v/>
      </c>
      <c r="AR37" s="65" t="str">
        <f t="shared" si="29"/>
        <v/>
      </c>
      <c r="AS37" s="65" t="str">
        <f t="shared" si="22"/>
        <v/>
      </c>
      <c r="AT37" s="65" t="str">
        <f t="shared" si="23"/>
        <v/>
      </c>
      <c r="AU37" s="65" t="str">
        <f t="shared" si="24"/>
        <v/>
      </c>
    </row>
    <row r="38" spans="1:47" s="126" customFormat="1" ht="16.8" customHeight="1" thickBot="1" x14ac:dyDescent="0.3">
      <c r="A38" s="116" t="s">
        <v>743</v>
      </c>
      <c r="B38" s="238" t="s">
        <v>2711</v>
      </c>
      <c r="C38" s="266">
        <v>20160402</v>
      </c>
      <c r="D38" s="266">
        <v>18</v>
      </c>
      <c r="E38" s="199" t="s">
        <v>750</v>
      </c>
      <c r="F38" s="266"/>
      <c r="G38" s="199"/>
      <c r="H38" s="266"/>
      <c r="I38" s="266"/>
      <c r="J38" s="266"/>
      <c r="K38" s="323"/>
      <c r="L38" s="267"/>
      <c r="M38" s="214"/>
      <c r="N38" s="266"/>
      <c r="O38" s="266"/>
      <c r="P38" s="266"/>
      <c r="Q38" s="239"/>
      <c r="R38" s="267"/>
      <c r="S38" s="214"/>
      <c r="T38" s="266"/>
      <c r="U38"/>
      <c r="V38" s="112" t="str">
        <f t="shared" si="0"/>
        <v>Update games set Game_time= '3:00PM' where game_id=20160402</v>
      </c>
      <c r="W38" s="112" t="str">
        <f t="shared" si="1"/>
        <v>Update lineups set player_name = 'Blackstock Dexter' where game_id = 20160402 and player_order = 18</v>
      </c>
      <c r="X38" s="65" t="str">
        <f t="shared" si="2"/>
        <v/>
      </c>
      <c r="Y38" s="193" t="str">
        <f t="shared" si="13"/>
        <v/>
      </c>
      <c r="Z38" s="65" t="str">
        <f t="shared" si="14"/>
        <v/>
      </c>
      <c r="AA38" s="193" t="str">
        <f t="shared" si="15"/>
        <v/>
      </c>
      <c r="AB38" s="242" t="s">
        <v>739</v>
      </c>
      <c r="AC38" s="65" t="str">
        <f t="shared" si="3"/>
        <v>Update lineups set player_name = 'Blackstock Dexter'</v>
      </c>
      <c r="AD38" s="65" t="str">
        <f t="shared" si="4"/>
        <v/>
      </c>
      <c r="AE38" s="65" t="str">
        <f t="shared" si="16"/>
        <v/>
      </c>
      <c r="AF38" s="65" t="str">
        <f t="shared" si="17"/>
        <v/>
      </c>
      <c r="AG38" s="65" t="str">
        <f t="shared" si="18"/>
        <v/>
      </c>
      <c r="AH38" s="65" t="str">
        <f t="shared" si="19"/>
        <v/>
      </c>
      <c r="AI38" s="65" t="str">
        <f t="shared" si="20"/>
        <v/>
      </c>
      <c r="AJ38" s="65" t="str">
        <f t="shared" si="5"/>
        <v xml:space="preserve"> where game_id = 20160402 and player_order = 18</v>
      </c>
      <c r="AK38" s="65" t="str">
        <f t="shared" si="6"/>
        <v/>
      </c>
      <c r="AL38" s="65" t="str">
        <f t="shared" si="21"/>
        <v/>
      </c>
      <c r="AM38" s="245" t="str">
        <f t="shared" si="7"/>
        <v/>
      </c>
      <c r="AN38" s="126" t="str">
        <f t="shared" si="25"/>
        <v/>
      </c>
      <c r="AO38" s="126" t="str">
        <f t="shared" si="26"/>
        <v/>
      </c>
      <c r="AP38" s="126" t="str">
        <f t="shared" si="27"/>
        <v/>
      </c>
      <c r="AQ38" s="126" t="str">
        <f t="shared" si="28"/>
        <v/>
      </c>
      <c r="AR38" s="126" t="str">
        <f t="shared" si="29"/>
        <v/>
      </c>
      <c r="AS38" s="65" t="str">
        <f t="shared" si="22"/>
        <v/>
      </c>
      <c r="AT38" s="65" t="str">
        <f t="shared" si="23"/>
        <v/>
      </c>
      <c r="AU38" s="65" t="str">
        <f t="shared" si="24"/>
        <v/>
      </c>
    </row>
    <row r="39" spans="1:47" ht="16.8" customHeight="1" thickTop="1" x14ac:dyDescent="0.25">
      <c r="A39" s="136" t="s">
        <v>22</v>
      </c>
      <c r="B39" s="246" t="s">
        <v>2677</v>
      </c>
      <c r="C39" s="262">
        <v>20160405</v>
      </c>
      <c r="D39" s="262">
        <v>1</v>
      </c>
      <c r="E39" s="212" t="s">
        <v>772</v>
      </c>
      <c r="L39" s="263">
        <v>1</v>
      </c>
      <c r="M39" s="194" t="s">
        <v>741</v>
      </c>
      <c r="N39" s="262">
        <v>41</v>
      </c>
      <c r="Q39" s="115"/>
      <c r="S39" s="194"/>
      <c r="V39" s="112" t="str">
        <f t="shared" si="0"/>
        <v>Update games set Opponent= 'Reading' where game_id=20160405</v>
      </c>
      <c r="W39" s="112" t="str">
        <f t="shared" si="1"/>
        <v>Update lineups set player_name = 'de Vries Dorus' where game_id = 20160405 and player_order = 1</v>
      </c>
      <c r="X39" s="65" t="str">
        <f t="shared" si="2"/>
        <v>insert into goals (game_id, goal_order, scorer_name, goal_min) values (20160405, 1, 'Osborn Ben', 41)</v>
      </c>
      <c r="Y39" s="193" t="str">
        <f t="shared" si="13"/>
        <v>update goals set scorer_name = 'Osborn Ben', goal_min = 41 where game_id = 20160405 and goal_order = 1</v>
      </c>
      <c r="Z39" s="65" t="str">
        <f t="shared" si="14"/>
        <v/>
      </c>
      <c r="AA39" s="193" t="str">
        <f t="shared" si="15"/>
        <v/>
      </c>
      <c r="AB39" s="242" t="s">
        <v>739</v>
      </c>
      <c r="AC39" s="65" t="str">
        <f t="shared" si="3"/>
        <v>Update lineups set player_name = 'de Vries Dorus'</v>
      </c>
      <c r="AD39" s="65" t="str">
        <f t="shared" si="4"/>
        <v/>
      </c>
      <c r="AE39" s="65" t="str">
        <f t="shared" si="16"/>
        <v/>
      </c>
      <c r="AF39" s="65" t="str">
        <f t="shared" si="17"/>
        <v/>
      </c>
      <c r="AG39" s="65" t="str">
        <f t="shared" si="18"/>
        <v/>
      </c>
      <c r="AH39" s="65" t="str">
        <f t="shared" si="19"/>
        <v/>
      </c>
      <c r="AI39" s="65" t="str">
        <f t="shared" si="20"/>
        <v/>
      </c>
      <c r="AJ39" s="65" t="str">
        <f t="shared" si="5"/>
        <v xml:space="preserve"> where game_id = 20160405 and player_order = 1</v>
      </c>
      <c r="AK39" s="65" t="str">
        <f t="shared" si="6"/>
        <v/>
      </c>
      <c r="AL39" s="65" t="str">
        <f t="shared" si="21"/>
        <v/>
      </c>
      <c r="AM39" s="245" t="str">
        <f t="shared" si="7"/>
        <v/>
      </c>
      <c r="AN39" s="65" t="str">
        <f t="shared" si="25"/>
        <v>update goals set scorer_name = 'Osborn Ben'</v>
      </c>
      <c r="AO39" s="65" t="str">
        <f t="shared" si="26"/>
        <v>, goal_min = 41</v>
      </c>
      <c r="AP39" s="65" t="str">
        <f t="shared" si="27"/>
        <v/>
      </c>
      <c r="AQ39" s="65" t="str">
        <f t="shared" si="28"/>
        <v/>
      </c>
      <c r="AR39" s="65" t="str">
        <f t="shared" si="29"/>
        <v xml:space="preserve"> where game_id = 20160405 and goal_order = 1</v>
      </c>
      <c r="AS39" s="65" t="str">
        <f t="shared" si="22"/>
        <v/>
      </c>
      <c r="AT39" s="65" t="str">
        <f t="shared" si="23"/>
        <v/>
      </c>
      <c r="AU39" s="65" t="str">
        <f t="shared" si="24"/>
        <v/>
      </c>
    </row>
    <row r="40" spans="1:47" ht="16.8" customHeight="1" x14ac:dyDescent="0.25">
      <c r="A40" s="109" t="s">
        <v>774</v>
      </c>
      <c r="B40" s="114" t="str">
        <f>B39</f>
        <v>'Reading'</v>
      </c>
      <c r="C40" s="262">
        <v>20160405</v>
      </c>
      <c r="D40" s="262">
        <v>2</v>
      </c>
      <c r="E40" s="212" t="s">
        <v>714</v>
      </c>
      <c r="Q40" s="115"/>
      <c r="V40" s="112" t="str">
        <f t="shared" si="0"/>
        <v>Update games set Opp_Parent= 'Reading' where game_id=20160405</v>
      </c>
      <c r="W40" s="112" t="str">
        <f t="shared" si="1"/>
        <v>Update lineups set player_name = 'Mills Matthew' where game_id = 20160405 and player_order = 2</v>
      </c>
      <c r="X40" s="65" t="str">
        <f t="shared" si="2"/>
        <v/>
      </c>
      <c r="Y40" s="193" t="str">
        <f t="shared" si="13"/>
        <v/>
      </c>
      <c r="Z40" s="65" t="str">
        <f t="shared" si="14"/>
        <v/>
      </c>
      <c r="AA40" s="193" t="str">
        <f t="shared" si="15"/>
        <v/>
      </c>
      <c r="AB40" s="242" t="s">
        <v>739</v>
      </c>
      <c r="AC40" s="65" t="str">
        <f t="shared" si="3"/>
        <v>Update lineups set player_name = 'Mills Matthew'</v>
      </c>
      <c r="AD40" s="65" t="str">
        <f t="shared" si="4"/>
        <v/>
      </c>
      <c r="AE40" s="65" t="str">
        <f t="shared" si="16"/>
        <v/>
      </c>
      <c r="AF40" s="65" t="str">
        <f t="shared" si="17"/>
        <v/>
      </c>
      <c r="AG40" s="65" t="str">
        <f t="shared" si="18"/>
        <v/>
      </c>
      <c r="AH40" s="65" t="str">
        <f t="shared" si="19"/>
        <v/>
      </c>
      <c r="AI40" s="65" t="str">
        <f t="shared" si="20"/>
        <v/>
      </c>
      <c r="AJ40" s="65" t="str">
        <f t="shared" si="5"/>
        <v xml:space="preserve"> where game_id = 20160405 and player_order = 2</v>
      </c>
      <c r="AK40" s="65" t="str">
        <f t="shared" si="6"/>
        <v/>
      </c>
      <c r="AL40" s="65" t="str">
        <f t="shared" si="21"/>
        <v/>
      </c>
      <c r="AM40" s="245" t="str">
        <f t="shared" si="7"/>
        <v/>
      </c>
      <c r="AN40" s="65" t="str">
        <f t="shared" si="25"/>
        <v/>
      </c>
      <c r="AO40" s="65" t="str">
        <f t="shared" si="26"/>
        <v/>
      </c>
      <c r="AP40" s="65" t="str">
        <f t="shared" si="27"/>
        <v/>
      </c>
      <c r="AQ40" s="65" t="str">
        <f t="shared" si="28"/>
        <v/>
      </c>
      <c r="AR40" s="65" t="str">
        <f t="shared" si="29"/>
        <v/>
      </c>
      <c r="AS40" s="65" t="str">
        <f t="shared" si="22"/>
        <v/>
      </c>
      <c r="AT40" s="65" t="str">
        <f t="shared" si="23"/>
        <v/>
      </c>
      <c r="AU40" s="65" t="str">
        <f t="shared" si="24"/>
        <v/>
      </c>
    </row>
    <row r="41" spans="1:47" ht="16.8" customHeight="1" x14ac:dyDescent="0.25">
      <c r="A41" s="109" t="s">
        <v>5</v>
      </c>
      <c r="B41" s="114">
        <v>1</v>
      </c>
      <c r="C41" s="262">
        <v>20160405</v>
      </c>
      <c r="D41" s="262">
        <v>3</v>
      </c>
      <c r="E41" s="212" t="s">
        <v>747</v>
      </c>
      <c r="Q41" s="115"/>
      <c r="V41" s="112" t="str">
        <f t="shared" si="0"/>
        <v>Update games set F= 1 where game_id=20160405</v>
      </c>
      <c r="W41" s="112" t="str">
        <f t="shared" si="1"/>
        <v>Update lineups set player_name = 'Wilson Kelvin' where game_id = 20160405 and player_order = 3</v>
      </c>
      <c r="X41" s="65" t="str">
        <f t="shared" si="2"/>
        <v/>
      </c>
      <c r="Y41" s="193" t="str">
        <f t="shared" si="13"/>
        <v/>
      </c>
      <c r="Z41" s="65" t="str">
        <f t="shared" si="14"/>
        <v/>
      </c>
      <c r="AA41" s="193" t="str">
        <f t="shared" si="15"/>
        <v/>
      </c>
      <c r="AB41" s="242" t="s">
        <v>739</v>
      </c>
      <c r="AC41" s="65" t="str">
        <f t="shared" si="3"/>
        <v>Update lineups set player_name = 'Wilson Kelvin'</v>
      </c>
      <c r="AD41" s="65" t="str">
        <f t="shared" si="4"/>
        <v/>
      </c>
      <c r="AE41" s="65" t="str">
        <f t="shared" si="16"/>
        <v/>
      </c>
      <c r="AF41" s="65" t="str">
        <f t="shared" si="17"/>
        <v/>
      </c>
      <c r="AG41" s="65" t="str">
        <f t="shared" si="18"/>
        <v/>
      </c>
      <c r="AH41" s="65" t="str">
        <f t="shared" si="19"/>
        <v/>
      </c>
      <c r="AI41" s="65" t="str">
        <f t="shared" si="20"/>
        <v/>
      </c>
      <c r="AJ41" s="65" t="str">
        <f t="shared" si="5"/>
        <v xml:space="preserve"> where game_id = 20160405 and player_order = 3</v>
      </c>
      <c r="AK41" s="65" t="str">
        <f t="shared" si="6"/>
        <v/>
      </c>
      <c r="AL41" s="65" t="str">
        <f t="shared" si="21"/>
        <v/>
      </c>
      <c r="AM41" s="245" t="str">
        <f t="shared" si="7"/>
        <v/>
      </c>
      <c r="AN41" s="65" t="str">
        <f t="shared" si="25"/>
        <v/>
      </c>
      <c r="AO41" s="65" t="str">
        <f t="shared" si="26"/>
        <v/>
      </c>
      <c r="AP41" s="65" t="str">
        <f t="shared" si="27"/>
        <v/>
      </c>
      <c r="AQ41" s="65" t="str">
        <f t="shared" si="28"/>
        <v/>
      </c>
      <c r="AR41" s="65" t="str">
        <f t="shared" si="29"/>
        <v/>
      </c>
      <c r="AS41" s="65" t="str">
        <f t="shared" si="22"/>
        <v/>
      </c>
      <c r="AT41" s="65" t="str">
        <f t="shared" si="23"/>
        <v/>
      </c>
      <c r="AU41" s="65" t="str">
        <f t="shared" si="24"/>
        <v/>
      </c>
    </row>
    <row r="42" spans="1:47" ht="16.8" customHeight="1" x14ac:dyDescent="0.25">
      <c r="A42" s="109" t="s">
        <v>0</v>
      </c>
      <c r="B42" s="114">
        <v>2</v>
      </c>
      <c r="C42" s="262">
        <v>20160405</v>
      </c>
      <c r="D42" s="262">
        <v>4</v>
      </c>
      <c r="E42" s="212" t="s">
        <v>735</v>
      </c>
      <c r="Q42" s="115"/>
      <c r="V42" s="112" t="str">
        <f t="shared" si="0"/>
        <v>Update games set A= 2 where game_id=20160405</v>
      </c>
      <c r="W42" s="112" t="str">
        <f t="shared" si="1"/>
        <v>Update lineups set player_name = 'Cohen Chris' where game_id = 20160405 and player_order = 4</v>
      </c>
      <c r="X42" s="65" t="str">
        <f t="shared" si="2"/>
        <v/>
      </c>
      <c r="Y42" s="193" t="str">
        <f t="shared" si="13"/>
        <v/>
      </c>
      <c r="Z42" s="65" t="str">
        <f t="shared" si="14"/>
        <v/>
      </c>
      <c r="AA42" s="193" t="str">
        <f t="shared" si="15"/>
        <v/>
      </c>
      <c r="AB42" s="242" t="s">
        <v>739</v>
      </c>
      <c r="AC42" s="65" t="str">
        <f t="shared" si="3"/>
        <v>Update lineups set player_name = 'Cohen Chris'</v>
      </c>
      <c r="AD42" s="65" t="str">
        <f t="shared" si="4"/>
        <v/>
      </c>
      <c r="AE42" s="65" t="str">
        <f t="shared" si="16"/>
        <v/>
      </c>
      <c r="AF42" s="65" t="str">
        <f t="shared" si="17"/>
        <v/>
      </c>
      <c r="AG42" s="65" t="str">
        <f t="shared" si="18"/>
        <v/>
      </c>
      <c r="AH42" s="65" t="str">
        <f t="shared" si="19"/>
        <v/>
      </c>
      <c r="AI42" s="65" t="str">
        <f t="shared" si="20"/>
        <v/>
      </c>
      <c r="AJ42" s="65" t="str">
        <f t="shared" si="5"/>
        <v xml:space="preserve"> where game_id = 20160405 and player_order = 4</v>
      </c>
      <c r="AK42" s="65" t="str">
        <f t="shared" si="6"/>
        <v/>
      </c>
      <c r="AL42" s="65" t="str">
        <f t="shared" si="21"/>
        <v/>
      </c>
      <c r="AM42" s="245" t="str">
        <f t="shared" si="7"/>
        <v/>
      </c>
      <c r="AN42" s="65" t="str">
        <f t="shared" si="25"/>
        <v/>
      </c>
      <c r="AO42" s="65" t="str">
        <f t="shared" si="26"/>
        <v/>
      </c>
      <c r="AP42" s="65" t="str">
        <f t="shared" si="27"/>
        <v/>
      </c>
      <c r="AQ42" s="65" t="str">
        <f t="shared" si="28"/>
        <v/>
      </c>
      <c r="AR42" s="65" t="str">
        <f t="shared" si="29"/>
        <v/>
      </c>
      <c r="AS42" s="65" t="str">
        <f t="shared" si="22"/>
        <v/>
      </c>
      <c r="AT42" s="65" t="str">
        <f t="shared" si="23"/>
        <v/>
      </c>
      <c r="AU42" s="65" t="str">
        <f t="shared" si="24"/>
        <v/>
      </c>
    </row>
    <row r="43" spans="1:47" ht="16.8" customHeight="1" x14ac:dyDescent="0.25">
      <c r="A43" s="109" t="s">
        <v>23</v>
      </c>
      <c r="B43" s="198" t="s">
        <v>781</v>
      </c>
      <c r="C43" s="262">
        <v>20160405</v>
      </c>
      <c r="D43" s="262">
        <v>5</v>
      </c>
      <c r="E43" s="212" t="s">
        <v>2717</v>
      </c>
      <c r="Q43" s="115"/>
      <c r="V43" s="112" t="str">
        <f t="shared" si="0"/>
        <v>Update games set Result= 'L' where game_id=20160405</v>
      </c>
      <c r="W43" s="112" t="str">
        <f t="shared" si="1"/>
        <v>Update lineups set player_name = 'Jokic Bojan' where game_id = 20160405 and player_order = 5</v>
      </c>
      <c r="X43" s="65" t="str">
        <f t="shared" si="2"/>
        <v/>
      </c>
      <c r="Y43" s="193" t="str">
        <f t="shared" si="13"/>
        <v/>
      </c>
      <c r="Z43" s="65" t="str">
        <f t="shared" si="14"/>
        <v/>
      </c>
      <c r="AA43" s="193" t="str">
        <f t="shared" si="15"/>
        <v/>
      </c>
      <c r="AB43" s="242" t="s">
        <v>739</v>
      </c>
      <c r="AC43" s="65" t="str">
        <f t="shared" si="3"/>
        <v>Update lineups set player_name = 'Jokic Bojan'</v>
      </c>
      <c r="AD43" s="65" t="str">
        <f t="shared" si="4"/>
        <v/>
      </c>
      <c r="AE43" s="65" t="str">
        <f t="shared" si="16"/>
        <v/>
      </c>
      <c r="AF43" s="65" t="str">
        <f t="shared" si="17"/>
        <v/>
      </c>
      <c r="AG43" s="65" t="str">
        <f t="shared" si="18"/>
        <v/>
      </c>
      <c r="AH43" s="65" t="str">
        <f t="shared" si="19"/>
        <v/>
      </c>
      <c r="AI43" s="65" t="str">
        <f t="shared" si="20"/>
        <v/>
      </c>
      <c r="AJ43" s="65" t="str">
        <f t="shared" si="5"/>
        <v xml:space="preserve"> where game_id = 20160405 and player_order = 5</v>
      </c>
      <c r="AK43" s="65" t="str">
        <f t="shared" si="6"/>
        <v/>
      </c>
      <c r="AL43" s="65" t="str">
        <f t="shared" si="21"/>
        <v/>
      </c>
      <c r="AM43" s="245" t="str">
        <f t="shared" si="7"/>
        <v/>
      </c>
      <c r="AN43" s="65" t="str">
        <f t="shared" si="25"/>
        <v/>
      </c>
      <c r="AO43" s="65" t="str">
        <f t="shared" si="26"/>
        <v/>
      </c>
      <c r="AP43" s="65" t="str">
        <f t="shared" si="27"/>
        <v/>
      </c>
      <c r="AQ43" s="65" t="str">
        <f t="shared" si="28"/>
        <v/>
      </c>
      <c r="AR43" s="65" t="str">
        <f t="shared" si="29"/>
        <v/>
      </c>
      <c r="AS43" s="65" t="str">
        <f t="shared" si="22"/>
        <v/>
      </c>
      <c r="AT43" s="65" t="str">
        <f t="shared" si="23"/>
        <v/>
      </c>
      <c r="AU43" s="65" t="str">
        <f t="shared" si="24"/>
        <v/>
      </c>
    </row>
    <row r="44" spans="1:47" ht="16.8" customHeight="1" x14ac:dyDescent="0.25">
      <c r="A44" s="109" t="s">
        <v>768</v>
      </c>
      <c r="B44" s="114">
        <v>1</v>
      </c>
      <c r="C44" s="262">
        <v>20160405</v>
      </c>
      <c r="D44" s="262">
        <v>6</v>
      </c>
      <c r="E44" s="194" t="s">
        <v>839</v>
      </c>
      <c r="H44" s="262">
        <v>32</v>
      </c>
      <c r="Q44" s="115"/>
      <c r="V44" s="112" t="str">
        <f t="shared" si="0"/>
        <v>Update games set HT_f= 1 where game_id=20160405</v>
      </c>
      <c r="W44" s="112" t="str">
        <f t="shared" si="1"/>
        <v>Update lineups set player_name = 'Gardner Gary', Y_min = 32 where game_id = 20160405 and player_order = 6</v>
      </c>
      <c r="X44" s="65" t="str">
        <f t="shared" si="2"/>
        <v/>
      </c>
      <c r="Y44" s="193" t="str">
        <f t="shared" si="13"/>
        <v/>
      </c>
      <c r="Z44" s="65" t="str">
        <f t="shared" si="14"/>
        <v/>
      </c>
      <c r="AA44" s="193" t="str">
        <f t="shared" si="15"/>
        <v/>
      </c>
      <c r="AB44" s="242" t="s">
        <v>739</v>
      </c>
      <c r="AC44" s="65" t="str">
        <f t="shared" si="3"/>
        <v>Update lineups set player_name = 'Gardner Gary'</v>
      </c>
      <c r="AD44" s="65" t="str">
        <f t="shared" si="4"/>
        <v/>
      </c>
      <c r="AE44" s="65" t="str">
        <f t="shared" si="16"/>
        <v>, Y_min = 32</v>
      </c>
      <c r="AF44" s="65" t="str">
        <f t="shared" si="17"/>
        <v/>
      </c>
      <c r="AG44" s="65" t="str">
        <f t="shared" si="18"/>
        <v/>
      </c>
      <c r="AH44" s="65" t="str">
        <f t="shared" si="19"/>
        <v/>
      </c>
      <c r="AI44" s="65" t="str">
        <f t="shared" si="20"/>
        <v/>
      </c>
      <c r="AJ44" s="65" t="str">
        <f t="shared" si="5"/>
        <v xml:space="preserve"> where game_id = 20160405 and player_order = 6</v>
      </c>
      <c r="AK44" s="65" t="str">
        <f t="shared" si="6"/>
        <v/>
      </c>
      <c r="AL44" s="65" t="str">
        <f t="shared" si="21"/>
        <v/>
      </c>
      <c r="AM44" s="245" t="str">
        <f t="shared" si="7"/>
        <v/>
      </c>
      <c r="AN44" s="65" t="str">
        <f t="shared" si="25"/>
        <v/>
      </c>
      <c r="AO44" s="65" t="str">
        <f t="shared" si="26"/>
        <v/>
      </c>
      <c r="AP44" s="65" t="str">
        <f t="shared" si="27"/>
        <v/>
      </c>
      <c r="AQ44" s="65" t="str">
        <f t="shared" si="28"/>
        <v/>
      </c>
      <c r="AR44" s="65" t="str">
        <f t="shared" si="29"/>
        <v/>
      </c>
      <c r="AS44" s="65" t="str">
        <f t="shared" si="22"/>
        <v/>
      </c>
      <c r="AT44" s="65" t="str">
        <f t="shared" si="23"/>
        <v/>
      </c>
      <c r="AU44" s="65" t="str">
        <f t="shared" si="24"/>
        <v/>
      </c>
    </row>
    <row r="45" spans="1:47" ht="16.8" customHeight="1" x14ac:dyDescent="0.25">
      <c r="A45" s="109" t="s">
        <v>766</v>
      </c>
      <c r="B45" s="114">
        <v>0</v>
      </c>
      <c r="C45" s="262">
        <v>20160405</v>
      </c>
      <c r="D45" s="262">
        <v>7</v>
      </c>
      <c r="E45" s="194" t="s">
        <v>715</v>
      </c>
      <c r="Q45" s="115"/>
      <c r="V45" s="112" t="str">
        <f t="shared" si="0"/>
        <v>Update games set HT_a= 0 where game_id=20160405</v>
      </c>
      <c r="W45" s="112" t="str">
        <f t="shared" si="1"/>
        <v>Update lineups set player_name = 'Lansbury Henri' where game_id = 20160405 and player_order = 7</v>
      </c>
      <c r="X45" s="65" t="str">
        <f t="shared" si="2"/>
        <v/>
      </c>
      <c r="Y45" s="193" t="str">
        <f t="shared" si="13"/>
        <v/>
      </c>
      <c r="Z45" s="65" t="str">
        <f t="shared" si="14"/>
        <v/>
      </c>
      <c r="AA45" s="193" t="str">
        <f t="shared" si="15"/>
        <v/>
      </c>
      <c r="AB45" s="242" t="s">
        <v>739</v>
      </c>
      <c r="AC45" s="65" t="str">
        <f t="shared" si="3"/>
        <v>Update lineups set player_name = 'Lansbury Henri'</v>
      </c>
      <c r="AD45" s="65" t="str">
        <f t="shared" si="4"/>
        <v/>
      </c>
      <c r="AE45" s="65" t="str">
        <f t="shared" si="16"/>
        <v/>
      </c>
      <c r="AF45" s="65" t="str">
        <f t="shared" si="17"/>
        <v/>
      </c>
      <c r="AG45" s="65" t="str">
        <f t="shared" si="18"/>
        <v/>
      </c>
      <c r="AH45" s="65" t="str">
        <f t="shared" si="19"/>
        <v/>
      </c>
      <c r="AI45" s="65" t="str">
        <f t="shared" si="20"/>
        <v/>
      </c>
      <c r="AJ45" s="65" t="str">
        <f t="shared" si="5"/>
        <v xml:space="preserve"> where game_id = 20160405 and player_order = 7</v>
      </c>
      <c r="AK45" s="65" t="str">
        <f t="shared" si="6"/>
        <v/>
      </c>
      <c r="AL45" s="65" t="str">
        <f t="shared" si="21"/>
        <v/>
      </c>
      <c r="AM45" s="245" t="str">
        <f t="shared" si="7"/>
        <v/>
      </c>
      <c r="AN45" s="65" t="str">
        <f t="shared" si="25"/>
        <v/>
      </c>
      <c r="AO45" s="65" t="str">
        <f t="shared" si="26"/>
        <v/>
      </c>
      <c r="AP45" s="65" t="str">
        <f t="shared" si="27"/>
        <v/>
      </c>
      <c r="AQ45" s="65" t="str">
        <f t="shared" si="28"/>
        <v/>
      </c>
      <c r="AR45" s="65" t="str">
        <f t="shared" si="29"/>
        <v/>
      </c>
      <c r="AS45" s="65" t="str">
        <f t="shared" si="22"/>
        <v/>
      </c>
      <c r="AT45" s="65" t="str">
        <f t="shared" si="23"/>
        <v/>
      </c>
      <c r="AU45" s="65" t="str">
        <f t="shared" si="24"/>
        <v/>
      </c>
    </row>
    <row r="46" spans="1:47" ht="16.8" customHeight="1" x14ac:dyDescent="0.25">
      <c r="A46" s="109" t="s">
        <v>764</v>
      </c>
      <c r="B46" s="114">
        <v>16</v>
      </c>
      <c r="C46" s="262">
        <v>20160405</v>
      </c>
      <c r="D46" s="262">
        <v>8</v>
      </c>
      <c r="E46" s="194" t="s">
        <v>765</v>
      </c>
      <c r="Q46" s="115"/>
      <c r="V46" s="112" t="str">
        <f t="shared" si="0"/>
        <v>Update games set Pos_before= 16 where game_id=20160405</v>
      </c>
      <c r="W46" s="112" t="str">
        <f t="shared" si="1"/>
        <v>Update lineups set player_name = 'Vaughan David' where game_id = 20160405 and player_order = 8</v>
      </c>
      <c r="X46" s="65" t="str">
        <f t="shared" si="2"/>
        <v/>
      </c>
      <c r="Y46" s="193" t="str">
        <f t="shared" si="13"/>
        <v/>
      </c>
      <c r="Z46" s="65" t="str">
        <f t="shared" si="14"/>
        <v/>
      </c>
      <c r="AA46" s="193" t="str">
        <f t="shared" si="15"/>
        <v/>
      </c>
      <c r="AB46" s="242" t="s">
        <v>739</v>
      </c>
      <c r="AC46" s="65" t="str">
        <f t="shared" si="3"/>
        <v>Update lineups set player_name = 'Vaughan David'</v>
      </c>
      <c r="AD46" s="65" t="str">
        <f t="shared" si="4"/>
        <v/>
      </c>
      <c r="AE46" s="65" t="str">
        <f t="shared" si="16"/>
        <v/>
      </c>
      <c r="AF46" s="65" t="str">
        <f t="shared" si="17"/>
        <v/>
      </c>
      <c r="AG46" s="65" t="str">
        <f t="shared" si="18"/>
        <v/>
      </c>
      <c r="AH46" s="65" t="str">
        <f t="shared" si="19"/>
        <v/>
      </c>
      <c r="AI46" s="65" t="str">
        <f t="shared" si="20"/>
        <v/>
      </c>
      <c r="AJ46" s="65" t="str">
        <f t="shared" si="5"/>
        <v xml:space="preserve"> where game_id = 20160405 and player_order = 8</v>
      </c>
      <c r="AK46" s="65" t="str">
        <f t="shared" si="6"/>
        <v/>
      </c>
      <c r="AL46" s="65" t="str">
        <f t="shared" si="21"/>
        <v/>
      </c>
      <c r="AM46" s="245" t="str">
        <f t="shared" si="7"/>
        <v/>
      </c>
      <c r="AN46" s="65" t="str">
        <f t="shared" si="25"/>
        <v/>
      </c>
      <c r="AO46" s="65" t="str">
        <f t="shared" si="26"/>
        <v/>
      </c>
      <c r="AP46" s="65" t="str">
        <f t="shared" si="27"/>
        <v/>
      </c>
      <c r="AQ46" s="65" t="str">
        <f t="shared" si="28"/>
        <v/>
      </c>
      <c r="AR46" s="65" t="str">
        <f t="shared" si="29"/>
        <v/>
      </c>
      <c r="AS46" s="65" t="str">
        <f t="shared" si="22"/>
        <v/>
      </c>
      <c r="AT46" s="65" t="str">
        <f t="shared" si="23"/>
        <v/>
      </c>
      <c r="AU46" s="65" t="str">
        <f t="shared" si="24"/>
        <v/>
      </c>
    </row>
    <row r="47" spans="1:47" ht="16.8" customHeight="1" x14ac:dyDescent="0.25">
      <c r="A47" s="109" t="s">
        <v>762</v>
      </c>
      <c r="B47" s="114">
        <v>17</v>
      </c>
      <c r="C47" s="262">
        <v>20160405</v>
      </c>
      <c r="D47" s="262">
        <v>9</v>
      </c>
      <c r="E47" s="194" t="s">
        <v>741</v>
      </c>
      <c r="Q47" s="115"/>
      <c r="V47" s="112" t="str">
        <f t="shared" si="0"/>
        <v>Update games set Pos_after= 17 where game_id=20160405</v>
      </c>
      <c r="W47" s="112" t="str">
        <f t="shared" si="1"/>
        <v>Update lineups set player_name = 'Osborn Ben' where game_id = 20160405 and player_order = 9</v>
      </c>
      <c r="X47" s="65" t="str">
        <f t="shared" si="2"/>
        <v/>
      </c>
      <c r="Y47" s="193" t="str">
        <f t="shared" si="13"/>
        <v/>
      </c>
      <c r="Z47" s="65" t="str">
        <f t="shared" si="14"/>
        <v/>
      </c>
      <c r="AA47" s="193" t="str">
        <f t="shared" si="15"/>
        <v/>
      </c>
      <c r="AB47" s="242" t="s">
        <v>739</v>
      </c>
      <c r="AC47" s="65" t="str">
        <f t="shared" si="3"/>
        <v>Update lineups set player_name = 'Osborn Ben'</v>
      </c>
      <c r="AD47" s="65" t="str">
        <f t="shared" si="4"/>
        <v/>
      </c>
      <c r="AE47" s="65" t="str">
        <f t="shared" si="16"/>
        <v/>
      </c>
      <c r="AF47" s="65" t="str">
        <f t="shared" si="17"/>
        <v/>
      </c>
      <c r="AG47" s="65" t="str">
        <f t="shared" si="18"/>
        <v/>
      </c>
      <c r="AH47" s="65" t="str">
        <f t="shared" si="19"/>
        <v/>
      </c>
      <c r="AI47" s="65" t="str">
        <f t="shared" si="20"/>
        <v/>
      </c>
      <c r="AJ47" s="65" t="str">
        <f t="shared" si="5"/>
        <v xml:space="preserve"> where game_id = 20160405 and player_order = 9</v>
      </c>
      <c r="AK47" s="65" t="str">
        <f t="shared" si="6"/>
        <v/>
      </c>
      <c r="AL47" s="65" t="str">
        <f t="shared" si="21"/>
        <v/>
      </c>
      <c r="AM47" s="245" t="str">
        <f t="shared" si="7"/>
        <v/>
      </c>
      <c r="AN47" s="65" t="str">
        <f t="shared" si="25"/>
        <v/>
      </c>
      <c r="AO47" s="65" t="str">
        <f t="shared" si="26"/>
        <v/>
      </c>
      <c r="AP47" s="65" t="str">
        <f t="shared" si="27"/>
        <v/>
      </c>
      <c r="AQ47" s="65" t="str">
        <f t="shared" si="28"/>
        <v/>
      </c>
      <c r="AR47" s="65" t="str">
        <f t="shared" si="29"/>
        <v/>
      </c>
      <c r="AS47" s="65" t="str">
        <f t="shared" si="22"/>
        <v/>
      </c>
      <c r="AT47" s="65" t="str">
        <f t="shared" si="23"/>
        <v/>
      </c>
      <c r="AU47" s="65" t="str">
        <f t="shared" si="24"/>
        <v/>
      </c>
    </row>
    <row r="48" spans="1:47" ht="16.8" customHeight="1" x14ac:dyDescent="0.25">
      <c r="A48" s="109" t="s">
        <v>761</v>
      </c>
      <c r="B48" s="114">
        <v>13</v>
      </c>
      <c r="C48" s="262">
        <v>20160405</v>
      </c>
      <c r="D48" s="262">
        <v>10</v>
      </c>
      <c r="E48" s="194" t="s">
        <v>823</v>
      </c>
      <c r="Q48" s="115"/>
      <c r="V48" s="112" t="str">
        <f t="shared" si="0"/>
        <v>Update games set Opp_before= 13 where game_id=20160405</v>
      </c>
      <c r="W48" s="112" t="str">
        <f t="shared" si="1"/>
        <v>Update lineups set player_name = 'Burke Oliver' where game_id = 20160405 and player_order = 10</v>
      </c>
      <c r="X48" s="65" t="str">
        <f t="shared" si="2"/>
        <v/>
      </c>
      <c r="Y48" s="193" t="str">
        <f t="shared" si="13"/>
        <v/>
      </c>
      <c r="Z48" s="65" t="str">
        <f t="shared" si="14"/>
        <v/>
      </c>
      <c r="AA48" s="193" t="str">
        <f t="shared" si="15"/>
        <v/>
      </c>
      <c r="AB48" s="242" t="s">
        <v>739</v>
      </c>
      <c r="AC48" s="65" t="str">
        <f t="shared" si="3"/>
        <v>Update lineups set player_name = 'Burke Oliver'</v>
      </c>
      <c r="AD48" s="65" t="str">
        <f t="shared" si="4"/>
        <v/>
      </c>
      <c r="AE48" s="65" t="str">
        <f t="shared" si="16"/>
        <v/>
      </c>
      <c r="AF48" s="65" t="str">
        <f t="shared" si="17"/>
        <v/>
      </c>
      <c r="AG48" s="65" t="str">
        <f t="shared" si="18"/>
        <v/>
      </c>
      <c r="AH48" s="65" t="str">
        <f t="shared" si="19"/>
        <v/>
      </c>
      <c r="AI48" s="65" t="str">
        <f t="shared" si="20"/>
        <v/>
      </c>
      <c r="AJ48" s="65" t="str">
        <f t="shared" si="5"/>
        <v xml:space="preserve"> where game_id = 20160405 and player_order = 10</v>
      </c>
      <c r="AK48" s="65" t="str">
        <f t="shared" si="6"/>
        <v/>
      </c>
      <c r="AL48" s="65" t="str">
        <f t="shared" si="21"/>
        <v/>
      </c>
      <c r="AM48" s="245" t="str">
        <f t="shared" si="7"/>
        <v/>
      </c>
      <c r="AN48" s="65" t="str">
        <f t="shared" si="25"/>
        <v/>
      </c>
      <c r="AO48" s="65" t="str">
        <f t="shared" si="26"/>
        <v/>
      </c>
      <c r="AP48" s="65" t="str">
        <f t="shared" si="27"/>
        <v/>
      </c>
      <c r="AQ48" s="65" t="str">
        <f t="shared" si="28"/>
        <v/>
      </c>
      <c r="AR48" s="65" t="str">
        <f t="shared" si="29"/>
        <v/>
      </c>
      <c r="AS48" s="65" t="str">
        <f t="shared" si="22"/>
        <v/>
      </c>
      <c r="AT48" s="65" t="str">
        <f t="shared" si="23"/>
        <v/>
      </c>
      <c r="AU48" s="65" t="str">
        <f t="shared" si="24"/>
        <v/>
      </c>
    </row>
    <row r="49" spans="1:47" ht="16.8" customHeight="1" x14ac:dyDescent="0.25">
      <c r="A49" s="109" t="s">
        <v>759</v>
      </c>
      <c r="B49" s="114">
        <v>13</v>
      </c>
      <c r="C49" s="264">
        <v>20160405</v>
      </c>
      <c r="D49" s="264">
        <v>11</v>
      </c>
      <c r="E49" s="195" t="s">
        <v>750</v>
      </c>
      <c r="F49" s="264"/>
      <c r="G49" s="213"/>
      <c r="H49" s="264"/>
      <c r="I49" s="264"/>
      <c r="J49" s="264"/>
      <c r="K49" s="322"/>
      <c r="L49" s="265"/>
      <c r="M49" s="213"/>
      <c r="N49" s="264"/>
      <c r="O49" s="264"/>
      <c r="Q49" s="115"/>
      <c r="R49" s="265"/>
      <c r="S49" s="213"/>
      <c r="T49" s="264"/>
      <c r="V49" s="112" t="str">
        <f t="shared" si="0"/>
        <v>Update games set Opp_after= 13 where game_id=20160405</v>
      </c>
      <c r="W49" s="112" t="str">
        <f t="shared" si="1"/>
        <v>Update lineups set player_name = 'Blackstock Dexter' where game_id = 20160405 and player_order = 11</v>
      </c>
      <c r="X49" s="65" t="str">
        <f t="shared" si="2"/>
        <v/>
      </c>
      <c r="Y49" s="193" t="str">
        <f t="shared" si="13"/>
        <v/>
      </c>
      <c r="Z49" s="65" t="str">
        <f t="shared" si="14"/>
        <v/>
      </c>
      <c r="AA49" s="193" t="str">
        <f t="shared" si="15"/>
        <v/>
      </c>
      <c r="AB49" s="242" t="s">
        <v>739</v>
      </c>
      <c r="AC49" s="65" t="str">
        <f t="shared" si="3"/>
        <v>Update lineups set player_name = 'Blackstock Dexter'</v>
      </c>
      <c r="AD49" s="65" t="str">
        <f t="shared" si="4"/>
        <v/>
      </c>
      <c r="AE49" s="65" t="str">
        <f t="shared" si="16"/>
        <v/>
      </c>
      <c r="AF49" s="65" t="str">
        <f t="shared" si="17"/>
        <v/>
      </c>
      <c r="AG49" s="65" t="str">
        <f t="shared" si="18"/>
        <v/>
      </c>
      <c r="AH49" s="65" t="str">
        <f t="shared" si="19"/>
        <v/>
      </c>
      <c r="AI49" s="65" t="str">
        <f t="shared" si="20"/>
        <v/>
      </c>
      <c r="AJ49" s="65" t="str">
        <f t="shared" si="5"/>
        <v xml:space="preserve"> where game_id = 20160405 and player_order = 11</v>
      </c>
      <c r="AK49" s="65" t="str">
        <f t="shared" si="6"/>
        <v/>
      </c>
      <c r="AL49" s="65" t="str">
        <f t="shared" si="21"/>
        <v/>
      </c>
      <c r="AM49" s="245" t="str">
        <f t="shared" si="7"/>
        <v/>
      </c>
      <c r="AN49" s="65" t="str">
        <f t="shared" si="25"/>
        <v/>
      </c>
      <c r="AO49" s="65" t="str">
        <f t="shared" si="26"/>
        <v/>
      </c>
      <c r="AP49" s="65" t="str">
        <f t="shared" si="27"/>
        <v/>
      </c>
      <c r="AQ49" s="65" t="str">
        <f t="shared" si="28"/>
        <v/>
      </c>
      <c r="AR49" s="65" t="str">
        <f t="shared" si="29"/>
        <v/>
      </c>
      <c r="AS49" s="65" t="str">
        <f t="shared" si="22"/>
        <v/>
      </c>
      <c r="AT49" s="65" t="str">
        <f t="shared" si="23"/>
        <v/>
      </c>
      <c r="AU49" s="65" t="str">
        <f t="shared" si="24"/>
        <v/>
      </c>
    </row>
    <row r="50" spans="1:47" ht="16.8" customHeight="1" x14ac:dyDescent="0.25">
      <c r="A50" s="109" t="s">
        <v>20</v>
      </c>
      <c r="B50" s="244" t="s">
        <v>2792</v>
      </c>
      <c r="C50" s="262">
        <v>20160405</v>
      </c>
      <c r="D50" s="262">
        <v>12</v>
      </c>
      <c r="E50" s="194" t="s">
        <v>754</v>
      </c>
      <c r="Q50" s="115"/>
      <c r="V50" s="112" t="str">
        <f t="shared" si="0"/>
        <v>Update games set Ground= 'Madejski Stadium' where game_id=20160405</v>
      </c>
      <c r="W50" s="112" t="str">
        <f t="shared" si="1"/>
        <v>Update lineups set player_name = 'Evtimov Dimitar' where game_id = 20160405 and player_order = 12</v>
      </c>
      <c r="X50" s="65" t="str">
        <f t="shared" si="2"/>
        <v/>
      </c>
      <c r="Y50" s="193" t="str">
        <f t="shared" si="13"/>
        <v/>
      </c>
      <c r="Z50" s="65" t="str">
        <f t="shared" si="14"/>
        <v/>
      </c>
      <c r="AA50" s="193" t="str">
        <f t="shared" si="15"/>
        <v/>
      </c>
      <c r="AB50" s="242" t="s">
        <v>739</v>
      </c>
      <c r="AC50" s="65" t="str">
        <f t="shared" si="3"/>
        <v>Update lineups set player_name = 'Evtimov Dimitar'</v>
      </c>
      <c r="AD50" s="65" t="str">
        <f t="shared" si="4"/>
        <v/>
      </c>
      <c r="AE50" s="65" t="str">
        <f t="shared" si="16"/>
        <v/>
      </c>
      <c r="AF50" s="65" t="str">
        <f t="shared" si="17"/>
        <v/>
      </c>
      <c r="AG50" s="65" t="str">
        <f t="shared" si="18"/>
        <v/>
      </c>
      <c r="AH50" s="65" t="str">
        <f t="shared" si="19"/>
        <v/>
      </c>
      <c r="AI50" s="65" t="str">
        <f t="shared" si="20"/>
        <v/>
      </c>
      <c r="AJ50" s="65" t="str">
        <f t="shared" si="5"/>
        <v xml:space="preserve"> where game_id = 20160405 and player_order = 12</v>
      </c>
      <c r="AK50" s="65" t="str">
        <f t="shared" si="6"/>
        <v/>
      </c>
      <c r="AL50" s="65" t="str">
        <f t="shared" si="21"/>
        <v/>
      </c>
      <c r="AM50" s="245" t="str">
        <f t="shared" si="7"/>
        <v/>
      </c>
      <c r="AN50" s="65" t="str">
        <f t="shared" si="25"/>
        <v/>
      </c>
      <c r="AO50" s="65" t="str">
        <f t="shared" si="26"/>
        <v/>
      </c>
      <c r="AP50" s="65" t="str">
        <f t="shared" si="27"/>
        <v/>
      </c>
      <c r="AQ50" s="65" t="str">
        <f t="shared" si="28"/>
        <v/>
      </c>
      <c r="AR50" s="65" t="str">
        <f t="shared" si="29"/>
        <v/>
      </c>
      <c r="AS50" s="65" t="str">
        <f t="shared" si="22"/>
        <v/>
      </c>
      <c r="AT50" s="65" t="str">
        <f t="shared" si="23"/>
        <v/>
      </c>
      <c r="AU50" s="65" t="str">
        <f t="shared" si="24"/>
        <v/>
      </c>
    </row>
    <row r="51" spans="1:47" ht="16.8" customHeight="1" x14ac:dyDescent="0.25">
      <c r="A51" s="109" t="s">
        <v>756</v>
      </c>
      <c r="B51" s="201" t="str">
        <f>B50</f>
        <v>'Madejski Stadium'</v>
      </c>
      <c r="C51" s="262">
        <v>20160405</v>
      </c>
      <c r="D51" s="262">
        <v>13</v>
      </c>
      <c r="E51" s="194" t="s">
        <v>796</v>
      </c>
      <c r="F51" s="262">
        <v>32</v>
      </c>
      <c r="G51" s="211" t="s">
        <v>747</v>
      </c>
      <c r="Q51" s="115"/>
      <c r="V51" s="112" t="str">
        <f t="shared" si="0"/>
        <v>Update games set Ground_Parent= 'Madejski Stadium' where game_id=20160405</v>
      </c>
      <c r="W51" s="112" t="str">
        <f t="shared" si="1"/>
        <v>Update lineups set player_name = 'Fox Danny', Sub_min= 32, Player_off = 'Wilson Kelvin' where game_id = 20160405 and player_order = 13; update lineups set Player_on= 'Fox Danny', sub_min = '32' where game_id = 20160405 and player_name = 'Wilson Kelvin'</v>
      </c>
      <c r="X51" s="65" t="str">
        <f t="shared" si="2"/>
        <v/>
      </c>
      <c r="Y51" s="193" t="str">
        <f t="shared" si="13"/>
        <v/>
      </c>
      <c r="Z51" s="65" t="str">
        <f t="shared" si="14"/>
        <v/>
      </c>
      <c r="AA51" s="193" t="str">
        <f t="shared" si="15"/>
        <v/>
      </c>
      <c r="AB51" s="242" t="s">
        <v>739</v>
      </c>
      <c r="AC51" s="65" t="str">
        <f t="shared" si="3"/>
        <v>Update lineups set player_name = 'Fox Danny'</v>
      </c>
      <c r="AD51" s="65" t="str">
        <f t="shared" si="4"/>
        <v/>
      </c>
      <c r="AE51" s="65" t="str">
        <f t="shared" si="16"/>
        <v/>
      </c>
      <c r="AF51" s="65" t="str">
        <f t="shared" si="17"/>
        <v/>
      </c>
      <c r="AG51" s="65" t="str">
        <f t="shared" si="18"/>
        <v/>
      </c>
      <c r="AH51" s="65" t="str">
        <f t="shared" si="19"/>
        <v>, Sub_min= 32</v>
      </c>
      <c r="AI51" s="65" t="str">
        <f t="shared" si="20"/>
        <v>, Player_off = 'Wilson Kelvin'</v>
      </c>
      <c r="AJ51" s="65" t="str">
        <f t="shared" si="5"/>
        <v xml:space="preserve"> where game_id = 20160405 and player_order = 13</v>
      </c>
      <c r="AK51" s="65" t="str">
        <f t="shared" si="6"/>
        <v>; update lineups set Player_on= 'Fox Danny'</v>
      </c>
      <c r="AL51" s="65" t="str">
        <f t="shared" si="21"/>
        <v>, sub_min = '32'</v>
      </c>
      <c r="AM51" s="245" t="str">
        <f t="shared" si="7"/>
        <v xml:space="preserve"> where game_id = 20160405 and player_name = 'Wilson Kelvin'</v>
      </c>
      <c r="AN51" s="65" t="str">
        <f t="shared" si="25"/>
        <v/>
      </c>
      <c r="AO51" s="65" t="str">
        <f t="shared" si="26"/>
        <v/>
      </c>
      <c r="AP51" s="65" t="str">
        <f t="shared" si="27"/>
        <v/>
      </c>
      <c r="AQ51" s="65" t="str">
        <f t="shared" si="28"/>
        <v/>
      </c>
      <c r="AR51" s="65" t="str">
        <f t="shared" si="29"/>
        <v/>
      </c>
      <c r="AS51" s="65" t="str">
        <f t="shared" si="22"/>
        <v/>
      </c>
      <c r="AT51" s="65" t="str">
        <f t="shared" si="23"/>
        <v/>
      </c>
      <c r="AU51" s="65" t="str">
        <f t="shared" si="24"/>
        <v/>
      </c>
    </row>
    <row r="52" spans="1:47" ht="16.8" customHeight="1" x14ac:dyDescent="0.25">
      <c r="A52" s="109" t="s">
        <v>753</v>
      </c>
      <c r="B52" s="244" t="s">
        <v>2791</v>
      </c>
      <c r="C52" s="262">
        <v>20160405</v>
      </c>
      <c r="D52" s="262">
        <v>14</v>
      </c>
      <c r="E52" s="194" t="s">
        <v>775</v>
      </c>
      <c r="Q52" s="115"/>
      <c r="V52" s="112" t="str">
        <f t="shared" si="0"/>
        <v>Update games set Referee= 'Dean Whitestone' where game_id=20160405</v>
      </c>
      <c r="W52" s="112" t="str">
        <f t="shared" si="1"/>
        <v>Update lineups set player_name = 'Grant Jorge' where game_id = 20160405 and player_order = 14</v>
      </c>
      <c r="X52" s="65" t="str">
        <f t="shared" si="2"/>
        <v/>
      </c>
      <c r="Y52" s="193" t="str">
        <f t="shared" si="13"/>
        <v/>
      </c>
      <c r="Z52" s="65" t="str">
        <f t="shared" si="14"/>
        <v/>
      </c>
      <c r="AA52" s="193" t="str">
        <f t="shared" si="15"/>
        <v/>
      </c>
      <c r="AB52" s="242" t="s">
        <v>739</v>
      </c>
      <c r="AC52" s="65" t="str">
        <f t="shared" si="3"/>
        <v>Update lineups set player_name = 'Grant Jorge'</v>
      </c>
      <c r="AD52" s="65" t="str">
        <f t="shared" si="4"/>
        <v/>
      </c>
      <c r="AE52" s="65" t="str">
        <f t="shared" si="16"/>
        <v/>
      </c>
      <c r="AF52" s="65" t="str">
        <f t="shared" si="17"/>
        <v/>
      </c>
      <c r="AG52" s="65" t="str">
        <f t="shared" si="18"/>
        <v/>
      </c>
      <c r="AH52" s="65" t="str">
        <f t="shared" si="19"/>
        <v/>
      </c>
      <c r="AI52" s="65" t="str">
        <f t="shared" si="20"/>
        <v/>
      </c>
      <c r="AJ52" s="65" t="str">
        <f t="shared" si="5"/>
        <v xml:space="preserve"> where game_id = 20160405 and player_order = 14</v>
      </c>
      <c r="AK52" s="65" t="str">
        <f t="shared" si="6"/>
        <v/>
      </c>
      <c r="AL52" s="65" t="str">
        <f t="shared" si="21"/>
        <v/>
      </c>
      <c r="AM52" s="245" t="str">
        <f t="shared" si="7"/>
        <v/>
      </c>
      <c r="AN52" s="65" t="str">
        <f t="shared" si="25"/>
        <v/>
      </c>
      <c r="AO52" s="65" t="str">
        <f t="shared" si="26"/>
        <v/>
      </c>
      <c r="AP52" s="65" t="str">
        <f t="shared" si="27"/>
        <v/>
      </c>
      <c r="AQ52" s="65" t="str">
        <f t="shared" si="28"/>
        <v/>
      </c>
      <c r="AR52" s="65" t="str">
        <f t="shared" si="29"/>
        <v/>
      </c>
      <c r="AS52" s="65" t="str">
        <f t="shared" si="22"/>
        <v/>
      </c>
      <c r="AT52" s="65" t="str">
        <f t="shared" si="23"/>
        <v/>
      </c>
      <c r="AU52" s="65" t="str">
        <f t="shared" si="24"/>
        <v/>
      </c>
    </row>
    <row r="53" spans="1:47" ht="16.8" customHeight="1" x14ac:dyDescent="0.25">
      <c r="A53" s="109" t="s">
        <v>475</v>
      </c>
      <c r="B53" s="114">
        <v>15678</v>
      </c>
      <c r="C53" s="262">
        <v>20160405</v>
      </c>
      <c r="D53" s="262">
        <v>15</v>
      </c>
      <c r="E53" s="194" t="s">
        <v>824</v>
      </c>
      <c r="F53" s="262">
        <v>74</v>
      </c>
      <c r="G53" s="194" t="s">
        <v>715</v>
      </c>
      <c r="Q53" s="115"/>
      <c r="V53" s="112" t="str">
        <f t="shared" si="0"/>
        <v>Update games set Att= 15678 where game_id=20160405</v>
      </c>
      <c r="W53" s="112" t="str">
        <f t="shared" si="1"/>
        <v>Update lineups set player_name = 'Tesche Robert', Sub_min= 74, Player_off = 'Lansbury Henri' where game_id = 20160405 and player_order = 15; update lineups set Player_on= 'Tesche Robert', sub_min = '74' where game_id = 20160405 and player_name = 'Lansbury Henri'</v>
      </c>
      <c r="X53" s="65" t="str">
        <f t="shared" si="2"/>
        <v/>
      </c>
      <c r="Y53" s="193" t="str">
        <f t="shared" si="13"/>
        <v/>
      </c>
      <c r="Z53" s="65" t="str">
        <f t="shared" si="14"/>
        <v/>
      </c>
      <c r="AA53" s="193" t="str">
        <f t="shared" si="15"/>
        <v/>
      </c>
      <c r="AB53" s="242" t="s">
        <v>739</v>
      </c>
      <c r="AC53" s="65" t="str">
        <f t="shared" si="3"/>
        <v>Update lineups set player_name = 'Tesche Robert'</v>
      </c>
      <c r="AD53" s="65" t="str">
        <f t="shared" si="4"/>
        <v/>
      </c>
      <c r="AE53" s="65" t="str">
        <f t="shared" si="16"/>
        <v/>
      </c>
      <c r="AF53" s="65" t="str">
        <f t="shared" si="17"/>
        <v/>
      </c>
      <c r="AG53" s="65" t="str">
        <f t="shared" si="18"/>
        <v/>
      </c>
      <c r="AH53" s="65" t="str">
        <f t="shared" si="19"/>
        <v>, Sub_min= 74</v>
      </c>
      <c r="AI53" s="65" t="str">
        <f t="shared" si="20"/>
        <v>, Player_off = 'Lansbury Henri'</v>
      </c>
      <c r="AJ53" s="65" t="str">
        <f t="shared" si="5"/>
        <v xml:space="preserve"> where game_id = 20160405 and player_order = 15</v>
      </c>
      <c r="AK53" s="65" t="str">
        <f t="shared" si="6"/>
        <v>; update lineups set Player_on= 'Tesche Robert'</v>
      </c>
      <c r="AL53" s="65" t="str">
        <f t="shared" si="21"/>
        <v>, sub_min = '74'</v>
      </c>
      <c r="AM53" s="245" t="str">
        <f t="shared" si="7"/>
        <v xml:space="preserve"> where game_id = 20160405 and player_name = 'Lansbury Henri'</v>
      </c>
      <c r="AN53" s="65" t="str">
        <f t="shared" si="25"/>
        <v/>
      </c>
      <c r="AO53" s="65" t="str">
        <f t="shared" si="26"/>
        <v/>
      </c>
      <c r="AP53" s="65" t="str">
        <f t="shared" si="27"/>
        <v/>
      </c>
      <c r="AQ53" s="65" t="str">
        <f t="shared" si="28"/>
        <v/>
      </c>
      <c r="AR53" s="65" t="str">
        <f t="shared" si="29"/>
        <v/>
      </c>
      <c r="AS53" s="65" t="str">
        <f t="shared" si="22"/>
        <v/>
      </c>
      <c r="AT53" s="65" t="str">
        <f t="shared" si="23"/>
        <v/>
      </c>
      <c r="AU53" s="65" t="str">
        <f t="shared" si="24"/>
        <v/>
      </c>
    </row>
    <row r="54" spans="1:47" ht="16.8" customHeight="1" x14ac:dyDescent="0.25">
      <c r="A54" s="109" t="s">
        <v>749</v>
      </c>
      <c r="B54" s="247" t="s">
        <v>2790</v>
      </c>
      <c r="C54" s="262">
        <v>20160405</v>
      </c>
      <c r="D54" s="262">
        <v>16</v>
      </c>
      <c r="E54" s="194" t="s">
        <v>740</v>
      </c>
      <c r="F54" s="262">
        <v>68</v>
      </c>
      <c r="G54" s="194" t="s">
        <v>823</v>
      </c>
      <c r="Q54" s="115"/>
      <c r="V54" s="112" t="str">
        <f t="shared" si="0"/>
        <v>Update games set Source= 'http://www.11v11.com/matches/reading-v-nottingham-forest-05-april-2016-316614/' where game_id=20160405</v>
      </c>
      <c r="W54" s="112" t="str">
        <f t="shared" si="1"/>
        <v>Update lineups set player_name = 'Ward Jamie', Sub_min= 68, Player_off = 'Burke Oliver' where game_id = 20160405 and player_order = 16; update lineups set Player_on= 'Ward Jamie', sub_min = '68' where game_id = 20160405 and player_name = 'Burke Oliver'</v>
      </c>
      <c r="X54" s="65" t="str">
        <f t="shared" si="2"/>
        <v/>
      </c>
      <c r="Y54" s="193" t="str">
        <f t="shared" si="13"/>
        <v/>
      </c>
      <c r="Z54" s="65" t="str">
        <f t="shared" si="14"/>
        <v/>
      </c>
      <c r="AA54" s="193" t="str">
        <f t="shared" si="15"/>
        <v/>
      </c>
      <c r="AB54" s="242" t="s">
        <v>739</v>
      </c>
      <c r="AC54" s="65" t="str">
        <f t="shared" si="3"/>
        <v>Update lineups set player_name = 'Ward Jamie'</v>
      </c>
      <c r="AD54" s="65" t="str">
        <f t="shared" si="4"/>
        <v/>
      </c>
      <c r="AE54" s="65" t="str">
        <f t="shared" si="16"/>
        <v/>
      </c>
      <c r="AF54" s="65" t="str">
        <f t="shared" si="17"/>
        <v/>
      </c>
      <c r="AG54" s="65" t="str">
        <f t="shared" si="18"/>
        <v/>
      </c>
      <c r="AH54" s="65" t="str">
        <f t="shared" si="19"/>
        <v>, Sub_min= 68</v>
      </c>
      <c r="AI54" s="65" t="str">
        <f t="shared" si="20"/>
        <v>, Player_off = 'Burke Oliver'</v>
      </c>
      <c r="AJ54" s="65" t="str">
        <f t="shared" si="5"/>
        <v xml:space="preserve"> where game_id = 20160405 and player_order = 16</v>
      </c>
      <c r="AK54" s="65" t="str">
        <f t="shared" si="6"/>
        <v>; update lineups set Player_on= 'Ward Jamie'</v>
      </c>
      <c r="AL54" s="65" t="str">
        <f t="shared" si="21"/>
        <v>, sub_min = '68'</v>
      </c>
      <c r="AM54" s="245" t="str">
        <f t="shared" si="7"/>
        <v xml:space="preserve"> where game_id = 20160405 and player_name = 'Burke Oliver'</v>
      </c>
      <c r="AN54" s="65" t="str">
        <f t="shared" si="25"/>
        <v/>
      </c>
      <c r="AO54" s="65" t="str">
        <f t="shared" si="26"/>
        <v/>
      </c>
      <c r="AP54" s="65" t="str">
        <f t="shared" si="27"/>
        <v/>
      </c>
      <c r="AQ54" s="65" t="str">
        <f t="shared" si="28"/>
        <v/>
      </c>
      <c r="AR54" s="65" t="str">
        <f t="shared" si="29"/>
        <v/>
      </c>
      <c r="AS54" s="65" t="str">
        <f t="shared" si="22"/>
        <v/>
      </c>
      <c r="AT54" s="65" t="str">
        <f t="shared" si="23"/>
        <v/>
      </c>
      <c r="AU54" s="65" t="str">
        <f t="shared" si="24"/>
        <v/>
      </c>
    </row>
    <row r="55" spans="1:47" ht="16.8" customHeight="1" x14ac:dyDescent="0.25">
      <c r="A55" s="109" t="s">
        <v>746</v>
      </c>
      <c r="B55" s="198" t="s">
        <v>2788</v>
      </c>
      <c r="C55" s="262">
        <v>20160405</v>
      </c>
      <c r="D55" s="262">
        <v>17</v>
      </c>
      <c r="E55" s="194" t="s">
        <v>2770</v>
      </c>
      <c r="G55" s="194"/>
      <c r="Q55" s="115"/>
      <c r="V55" s="112" t="str">
        <f t="shared" si="0"/>
        <v>Update games set Game_date= '20160405' where game_id=20160405</v>
      </c>
      <c r="W55" s="112" t="str">
        <f t="shared" si="1"/>
        <v>Update lineups set player_name = 'Macheda Federico' where game_id = 20160405 and player_order = 17</v>
      </c>
      <c r="X55" s="65" t="str">
        <f t="shared" si="2"/>
        <v/>
      </c>
      <c r="Y55" s="193" t="str">
        <f t="shared" si="13"/>
        <v/>
      </c>
      <c r="Z55" s="65" t="str">
        <f t="shared" si="14"/>
        <v/>
      </c>
      <c r="AA55" s="193" t="str">
        <f t="shared" si="15"/>
        <v/>
      </c>
      <c r="AB55" s="242" t="s">
        <v>739</v>
      </c>
      <c r="AC55" s="65" t="str">
        <f t="shared" si="3"/>
        <v>Update lineups set player_name = 'Macheda Federico'</v>
      </c>
      <c r="AD55" s="65" t="str">
        <f t="shared" si="4"/>
        <v/>
      </c>
      <c r="AE55" s="65" t="str">
        <f t="shared" si="16"/>
        <v/>
      </c>
      <c r="AF55" s="65" t="str">
        <f t="shared" si="17"/>
        <v/>
      </c>
      <c r="AG55" s="65" t="str">
        <f t="shared" si="18"/>
        <v/>
      </c>
      <c r="AH55" s="65" t="str">
        <f t="shared" si="19"/>
        <v/>
      </c>
      <c r="AI55" s="65" t="str">
        <f t="shared" si="20"/>
        <v/>
      </c>
      <c r="AJ55" s="65" t="str">
        <f t="shared" si="5"/>
        <v xml:space="preserve"> where game_id = 20160405 and player_order = 17</v>
      </c>
      <c r="AK55" s="65" t="str">
        <f t="shared" si="6"/>
        <v/>
      </c>
      <c r="AL55" s="65" t="str">
        <f t="shared" si="21"/>
        <v/>
      </c>
      <c r="AM55" s="245" t="str">
        <f t="shared" si="7"/>
        <v/>
      </c>
      <c r="AN55" s="65" t="str">
        <f t="shared" si="25"/>
        <v/>
      </c>
      <c r="AO55" s="65" t="str">
        <f t="shared" si="26"/>
        <v/>
      </c>
      <c r="AP55" s="65" t="str">
        <f t="shared" si="27"/>
        <v/>
      </c>
      <c r="AQ55" s="65" t="str">
        <f t="shared" si="28"/>
        <v/>
      </c>
      <c r="AR55" s="65" t="str">
        <f t="shared" si="29"/>
        <v/>
      </c>
      <c r="AS55" s="65" t="str">
        <f t="shared" si="22"/>
        <v/>
      </c>
      <c r="AT55" s="65" t="str">
        <f t="shared" si="23"/>
        <v/>
      </c>
      <c r="AU55" s="65" t="str">
        <f t="shared" si="24"/>
        <v/>
      </c>
    </row>
    <row r="56" spans="1:47" s="126" customFormat="1" ht="16.8" customHeight="1" thickBot="1" x14ac:dyDescent="0.3">
      <c r="A56" s="116" t="s">
        <v>743</v>
      </c>
      <c r="B56" s="238" t="s">
        <v>2789</v>
      </c>
      <c r="C56" s="266">
        <v>20160405</v>
      </c>
      <c r="D56" s="266">
        <v>18</v>
      </c>
      <c r="E56" s="199" t="s">
        <v>776</v>
      </c>
      <c r="F56" s="266"/>
      <c r="G56" s="199"/>
      <c r="H56" s="266"/>
      <c r="I56" s="266"/>
      <c r="J56" s="266"/>
      <c r="K56" s="323"/>
      <c r="L56" s="267"/>
      <c r="M56" s="214"/>
      <c r="N56" s="266"/>
      <c r="O56" s="266"/>
      <c r="P56" s="266"/>
      <c r="Q56" s="239"/>
      <c r="R56" s="267"/>
      <c r="S56" s="214"/>
      <c r="T56" s="266"/>
      <c r="U56"/>
      <c r="V56" s="112" t="str">
        <f t="shared" si="0"/>
        <v>Update games set Game_time= '8:00PM' where game_id=20160405</v>
      </c>
      <c r="W56" s="112" t="str">
        <f t="shared" si="1"/>
        <v>Update lineups set player_name = 'O''Grady Chris' where game_id = 20160405 and player_order = 18</v>
      </c>
      <c r="X56" s="65" t="str">
        <f t="shared" si="2"/>
        <v/>
      </c>
      <c r="Y56" s="193" t="str">
        <f t="shared" si="13"/>
        <v/>
      </c>
      <c r="Z56" s="65" t="str">
        <f t="shared" si="14"/>
        <v/>
      </c>
      <c r="AA56" s="193" t="str">
        <f t="shared" si="15"/>
        <v/>
      </c>
      <c r="AB56" s="242" t="s">
        <v>739</v>
      </c>
      <c r="AC56" s="65" t="str">
        <f t="shared" si="3"/>
        <v>Update lineups set player_name = 'O''Grady Chris'</v>
      </c>
      <c r="AD56" s="65" t="str">
        <f t="shared" si="4"/>
        <v/>
      </c>
      <c r="AE56" s="65" t="str">
        <f t="shared" si="16"/>
        <v/>
      </c>
      <c r="AF56" s="65" t="str">
        <f t="shared" si="17"/>
        <v/>
      </c>
      <c r="AG56" s="65" t="str">
        <f t="shared" si="18"/>
        <v/>
      </c>
      <c r="AH56" s="65" t="str">
        <f t="shared" si="19"/>
        <v/>
      </c>
      <c r="AI56" s="65" t="str">
        <f t="shared" si="20"/>
        <v/>
      </c>
      <c r="AJ56" s="65" t="str">
        <f t="shared" si="5"/>
        <v xml:space="preserve"> where game_id = 20160405 and player_order = 18</v>
      </c>
      <c r="AK56" s="65" t="str">
        <f t="shared" si="6"/>
        <v/>
      </c>
      <c r="AL56" s="65" t="str">
        <f t="shared" si="21"/>
        <v/>
      </c>
      <c r="AM56" s="245" t="str">
        <f t="shared" si="7"/>
        <v/>
      </c>
      <c r="AN56" s="126" t="str">
        <f t="shared" si="25"/>
        <v/>
      </c>
      <c r="AO56" s="126" t="str">
        <f t="shared" si="26"/>
        <v/>
      </c>
      <c r="AP56" s="126" t="str">
        <f t="shared" si="27"/>
        <v/>
      </c>
      <c r="AQ56" s="126" t="str">
        <f t="shared" si="28"/>
        <v/>
      </c>
      <c r="AR56" s="126" t="str">
        <f t="shared" si="29"/>
        <v/>
      </c>
      <c r="AS56" s="65" t="str">
        <f t="shared" si="22"/>
        <v/>
      </c>
      <c r="AT56" s="65" t="str">
        <f t="shared" si="23"/>
        <v/>
      </c>
      <c r="AU56" s="65" t="str">
        <f t="shared" si="24"/>
        <v/>
      </c>
    </row>
    <row r="57" spans="1:47" ht="16.8" customHeight="1" thickTop="1" x14ac:dyDescent="0.25">
      <c r="A57" s="136" t="s">
        <v>22</v>
      </c>
      <c r="B57" s="246" t="s">
        <v>2793</v>
      </c>
      <c r="C57" s="262">
        <v>20160411</v>
      </c>
      <c r="D57" s="262">
        <v>1</v>
      </c>
      <c r="E57" s="212" t="s">
        <v>772</v>
      </c>
      <c r="L57" s="263">
        <v>1</v>
      </c>
      <c r="M57" s="194" t="s">
        <v>750</v>
      </c>
      <c r="N57" s="262">
        <v>50</v>
      </c>
      <c r="Q57" s="115"/>
      <c r="S57" s="194"/>
      <c r="V57" s="112" t="str">
        <f t="shared" si="0"/>
        <v>Update games set Opponent= 'Brighton and Hove Albion' where game_id=20160411</v>
      </c>
      <c r="W57" s="112" t="str">
        <f t="shared" si="1"/>
        <v>Update lineups set player_name = 'de Vries Dorus' where game_id = 20160411 and player_order = 1</v>
      </c>
      <c r="X57" s="65" t="str">
        <f t="shared" si="2"/>
        <v>insert into goals (game_id, goal_order, scorer_name, goal_min) values (20160411, 1, 'Blackstock Dexter', 50)</v>
      </c>
      <c r="Y57" s="193" t="str">
        <f t="shared" si="13"/>
        <v>update goals set scorer_name = 'Blackstock Dexter', goal_min = 50 where game_id = 20160411 and goal_order = 1</v>
      </c>
      <c r="Z57" s="65" t="str">
        <f t="shared" si="14"/>
        <v/>
      </c>
      <c r="AA57" s="193" t="str">
        <f t="shared" si="15"/>
        <v/>
      </c>
      <c r="AB57" s="242" t="s">
        <v>739</v>
      </c>
      <c r="AC57" s="65" t="str">
        <f t="shared" si="3"/>
        <v>Update lineups set player_name = 'de Vries Dorus'</v>
      </c>
      <c r="AD57" s="65" t="str">
        <f t="shared" si="4"/>
        <v/>
      </c>
      <c r="AE57" s="65" t="str">
        <f t="shared" si="16"/>
        <v/>
      </c>
      <c r="AF57" s="65" t="str">
        <f t="shared" si="17"/>
        <v/>
      </c>
      <c r="AG57" s="65" t="str">
        <f t="shared" si="18"/>
        <v/>
      </c>
      <c r="AH57" s="65" t="str">
        <f t="shared" si="19"/>
        <v/>
      </c>
      <c r="AI57" s="65" t="str">
        <f t="shared" si="20"/>
        <v/>
      </c>
      <c r="AJ57" s="65" t="str">
        <f t="shared" si="5"/>
        <v xml:space="preserve"> where game_id = 20160411 and player_order = 1</v>
      </c>
      <c r="AK57" s="65" t="str">
        <f t="shared" si="6"/>
        <v/>
      </c>
      <c r="AL57" s="65" t="str">
        <f t="shared" si="21"/>
        <v/>
      </c>
      <c r="AM57" s="245" t="str">
        <f t="shared" si="7"/>
        <v/>
      </c>
      <c r="AN57" s="65" t="str">
        <f t="shared" si="25"/>
        <v>update goals set scorer_name = 'Blackstock Dexter'</v>
      </c>
      <c r="AO57" s="65" t="str">
        <f t="shared" si="26"/>
        <v>, goal_min = 50</v>
      </c>
      <c r="AP57" s="65" t="str">
        <f t="shared" si="27"/>
        <v/>
      </c>
      <c r="AQ57" s="65" t="str">
        <f t="shared" si="28"/>
        <v/>
      </c>
      <c r="AR57" s="65" t="str">
        <f t="shared" si="29"/>
        <v xml:space="preserve"> where game_id = 20160411 and goal_order = 1</v>
      </c>
      <c r="AS57" s="65" t="str">
        <f t="shared" si="22"/>
        <v/>
      </c>
      <c r="AT57" s="65" t="str">
        <f t="shared" si="23"/>
        <v/>
      </c>
      <c r="AU57" s="65" t="str">
        <f t="shared" si="24"/>
        <v/>
      </c>
    </row>
    <row r="58" spans="1:47" ht="16.8" customHeight="1" x14ac:dyDescent="0.25">
      <c r="A58" s="109" t="s">
        <v>774</v>
      </c>
      <c r="B58" s="114" t="str">
        <f>B57</f>
        <v>'Brighton and Hove Albion'</v>
      </c>
      <c r="C58" s="262">
        <v>20160411</v>
      </c>
      <c r="D58" s="262">
        <v>2</v>
      </c>
      <c r="E58" s="212" t="s">
        <v>771</v>
      </c>
      <c r="Q58" s="115"/>
      <c r="V58" s="112" t="str">
        <f t="shared" si="0"/>
        <v>Update games set Opp_Parent= 'Brighton and Hove Albion' where game_id=20160411</v>
      </c>
      <c r="W58" s="112" t="str">
        <f t="shared" si="1"/>
        <v>Update lineups set player_name = 'Lichaj Eric' where game_id = 20160411 and player_order = 2</v>
      </c>
      <c r="X58" s="65" t="str">
        <f t="shared" si="2"/>
        <v/>
      </c>
      <c r="Y58" s="193" t="str">
        <f t="shared" si="13"/>
        <v/>
      </c>
      <c r="Z58" s="65" t="str">
        <f t="shared" si="14"/>
        <v/>
      </c>
      <c r="AA58" s="193" t="str">
        <f t="shared" si="15"/>
        <v/>
      </c>
      <c r="AB58" s="242" t="s">
        <v>739</v>
      </c>
      <c r="AC58" s="65" t="str">
        <f t="shared" si="3"/>
        <v>Update lineups set player_name = 'Lichaj Eric'</v>
      </c>
      <c r="AD58" s="65" t="str">
        <f t="shared" si="4"/>
        <v/>
      </c>
      <c r="AE58" s="65" t="str">
        <f t="shared" si="16"/>
        <v/>
      </c>
      <c r="AF58" s="65" t="str">
        <f t="shared" si="17"/>
        <v/>
      </c>
      <c r="AG58" s="65" t="str">
        <f t="shared" si="18"/>
        <v/>
      </c>
      <c r="AH58" s="65" t="str">
        <f t="shared" si="19"/>
        <v/>
      </c>
      <c r="AI58" s="65" t="str">
        <f t="shared" si="20"/>
        <v/>
      </c>
      <c r="AJ58" s="65" t="str">
        <f t="shared" si="5"/>
        <v xml:space="preserve"> where game_id = 20160411 and player_order = 2</v>
      </c>
      <c r="AK58" s="65" t="str">
        <f t="shared" si="6"/>
        <v/>
      </c>
      <c r="AL58" s="65" t="str">
        <f t="shared" si="21"/>
        <v/>
      </c>
      <c r="AM58" s="245" t="str">
        <f t="shared" si="7"/>
        <v/>
      </c>
      <c r="AN58" s="65" t="str">
        <f t="shared" si="25"/>
        <v/>
      </c>
      <c r="AO58" s="65" t="str">
        <f t="shared" si="26"/>
        <v/>
      </c>
      <c r="AP58" s="65" t="str">
        <f t="shared" si="27"/>
        <v/>
      </c>
      <c r="AQ58" s="65" t="str">
        <f t="shared" si="28"/>
        <v/>
      </c>
      <c r="AR58" s="65" t="str">
        <f t="shared" si="29"/>
        <v/>
      </c>
      <c r="AS58" s="65" t="str">
        <f t="shared" si="22"/>
        <v/>
      </c>
      <c r="AT58" s="65" t="str">
        <f t="shared" si="23"/>
        <v/>
      </c>
      <c r="AU58" s="65" t="str">
        <f t="shared" si="24"/>
        <v/>
      </c>
    </row>
    <row r="59" spans="1:47" ht="16.8" customHeight="1" x14ac:dyDescent="0.25">
      <c r="A59" s="109" t="s">
        <v>5</v>
      </c>
      <c r="B59" s="114">
        <v>1</v>
      </c>
      <c r="C59" s="262">
        <v>20160411</v>
      </c>
      <c r="D59" s="262">
        <v>3</v>
      </c>
      <c r="E59" s="212" t="s">
        <v>714</v>
      </c>
      <c r="H59" s="262">
        <v>13</v>
      </c>
      <c r="Q59" s="115"/>
      <c r="V59" s="112" t="str">
        <f t="shared" si="0"/>
        <v>Update games set F= 1 where game_id=20160411</v>
      </c>
      <c r="W59" s="112" t="str">
        <f t="shared" si="1"/>
        <v>Update lineups set player_name = 'Mills Matthew', Y_min = 13 where game_id = 20160411 and player_order = 3</v>
      </c>
      <c r="X59" s="65" t="str">
        <f t="shared" si="2"/>
        <v/>
      </c>
      <c r="Y59" s="193" t="str">
        <f t="shared" si="13"/>
        <v/>
      </c>
      <c r="Z59" s="65" t="str">
        <f t="shared" si="14"/>
        <v/>
      </c>
      <c r="AA59" s="193" t="str">
        <f t="shared" si="15"/>
        <v/>
      </c>
      <c r="AB59" s="242" t="s">
        <v>739</v>
      </c>
      <c r="AC59" s="65" t="str">
        <f t="shared" si="3"/>
        <v>Update lineups set player_name = 'Mills Matthew'</v>
      </c>
      <c r="AD59" s="65" t="str">
        <f t="shared" si="4"/>
        <v/>
      </c>
      <c r="AE59" s="65" t="str">
        <f t="shared" si="16"/>
        <v>, Y_min = 13</v>
      </c>
      <c r="AF59" s="65" t="str">
        <f t="shared" si="17"/>
        <v/>
      </c>
      <c r="AG59" s="65" t="str">
        <f t="shared" si="18"/>
        <v/>
      </c>
      <c r="AH59" s="65" t="str">
        <f t="shared" si="19"/>
        <v/>
      </c>
      <c r="AI59" s="65" t="str">
        <f t="shared" si="20"/>
        <v/>
      </c>
      <c r="AJ59" s="65" t="str">
        <f t="shared" si="5"/>
        <v xml:space="preserve"> where game_id = 20160411 and player_order = 3</v>
      </c>
      <c r="AK59" s="65" t="str">
        <f t="shared" si="6"/>
        <v/>
      </c>
      <c r="AL59" s="65" t="str">
        <f t="shared" si="21"/>
        <v/>
      </c>
      <c r="AM59" s="245" t="str">
        <f t="shared" si="7"/>
        <v/>
      </c>
      <c r="AN59" s="65" t="str">
        <f t="shared" si="25"/>
        <v/>
      </c>
      <c r="AO59" s="65" t="str">
        <f t="shared" si="26"/>
        <v/>
      </c>
      <c r="AP59" s="65" t="str">
        <f t="shared" si="27"/>
        <v/>
      </c>
      <c r="AQ59" s="65" t="str">
        <f t="shared" si="28"/>
        <v/>
      </c>
      <c r="AR59" s="65" t="str">
        <f t="shared" si="29"/>
        <v/>
      </c>
      <c r="AS59" s="65" t="str">
        <f t="shared" si="22"/>
        <v/>
      </c>
      <c r="AT59" s="65" t="str">
        <f t="shared" si="23"/>
        <v/>
      </c>
      <c r="AU59" s="65" t="str">
        <f t="shared" si="24"/>
        <v/>
      </c>
    </row>
    <row r="60" spans="1:47" ht="16.8" customHeight="1" x14ac:dyDescent="0.25">
      <c r="A60" s="109" t="s">
        <v>0</v>
      </c>
      <c r="B60" s="114">
        <v>2</v>
      </c>
      <c r="C60" s="262">
        <v>20160411</v>
      </c>
      <c r="D60" s="262">
        <v>4</v>
      </c>
      <c r="E60" s="212" t="s">
        <v>735</v>
      </c>
      <c r="Q60" s="115"/>
      <c r="V60" s="112" t="str">
        <f t="shared" si="0"/>
        <v>Update games set A= 2 where game_id=20160411</v>
      </c>
      <c r="W60" s="112" t="str">
        <f t="shared" si="1"/>
        <v>Update lineups set player_name = 'Cohen Chris' where game_id = 20160411 and player_order = 4</v>
      </c>
      <c r="X60" s="65" t="str">
        <f t="shared" si="2"/>
        <v/>
      </c>
      <c r="Y60" s="193" t="str">
        <f t="shared" si="13"/>
        <v/>
      </c>
      <c r="Z60" s="65" t="str">
        <f t="shared" si="14"/>
        <v/>
      </c>
      <c r="AA60" s="193" t="str">
        <f t="shared" si="15"/>
        <v/>
      </c>
      <c r="AB60" s="242" t="s">
        <v>739</v>
      </c>
      <c r="AC60" s="65" t="str">
        <f t="shared" si="3"/>
        <v>Update lineups set player_name = 'Cohen Chris'</v>
      </c>
      <c r="AD60" s="65" t="str">
        <f t="shared" si="4"/>
        <v/>
      </c>
      <c r="AE60" s="65" t="str">
        <f t="shared" si="16"/>
        <v/>
      </c>
      <c r="AF60" s="65" t="str">
        <f t="shared" si="17"/>
        <v/>
      </c>
      <c r="AG60" s="65" t="str">
        <f t="shared" si="18"/>
        <v/>
      </c>
      <c r="AH60" s="65" t="str">
        <f t="shared" si="19"/>
        <v/>
      </c>
      <c r="AI60" s="65" t="str">
        <f t="shared" si="20"/>
        <v/>
      </c>
      <c r="AJ60" s="65" t="str">
        <f t="shared" si="5"/>
        <v xml:space="preserve"> where game_id = 20160411 and player_order = 4</v>
      </c>
      <c r="AK60" s="65" t="str">
        <f t="shared" si="6"/>
        <v/>
      </c>
      <c r="AL60" s="65" t="str">
        <f t="shared" si="21"/>
        <v/>
      </c>
      <c r="AM60" s="245" t="str">
        <f t="shared" si="7"/>
        <v/>
      </c>
      <c r="AN60" s="65" t="str">
        <f t="shared" si="25"/>
        <v/>
      </c>
      <c r="AO60" s="65" t="str">
        <f t="shared" si="26"/>
        <v/>
      </c>
      <c r="AP60" s="65" t="str">
        <f t="shared" si="27"/>
        <v/>
      </c>
      <c r="AQ60" s="65" t="str">
        <f t="shared" si="28"/>
        <v/>
      </c>
      <c r="AR60" s="65" t="str">
        <f t="shared" si="29"/>
        <v/>
      </c>
      <c r="AS60" s="65" t="str">
        <f t="shared" si="22"/>
        <v/>
      </c>
      <c r="AT60" s="65" t="str">
        <f t="shared" si="23"/>
        <v/>
      </c>
      <c r="AU60" s="65" t="str">
        <f t="shared" si="24"/>
        <v/>
      </c>
    </row>
    <row r="61" spans="1:47" ht="16.8" customHeight="1" x14ac:dyDescent="0.25">
      <c r="A61" s="109" t="s">
        <v>23</v>
      </c>
      <c r="B61" s="198" t="s">
        <v>781</v>
      </c>
      <c r="C61" s="262">
        <v>20160411</v>
      </c>
      <c r="D61" s="262">
        <v>5</v>
      </c>
      <c r="E61" s="212" t="s">
        <v>2717</v>
      </c>
      <c r="H61" s="262">
        <v>22</v>
      </c>
      <c r="Q61" s="115"/>
      <c r="V61" s="112" t="str">
        <f t="shared" si="0"/>
        <v>Update games set Result= 'L' where game_id=20160411</v>
      </c>
      <c r="W61" s="112" t="str">
        <f t="shared" si="1"/>
        <v>Update lineups set player_name = 'Jokic Bojan', Y_min = 22 where game_id = 20160411 and player_order = 5</v>
      </c>
      <c r="X61" s="65" t="str">
        <f t="shared" si="2"/>
        <v/>
      </c>
      <c r="Y61" s="193" t="str">
        <f t="shared" si="13"/>
        <v/>
      </c>
      <c r="Z61" s="65" t="str">
        <f t="shared" si="14"/>
        <v/>
      </c>
      <c r="AA61" s="193" t="str">
        <f t="shared" si="15"/>
        <v/>
      </c>
      <c r="AB61" s="242" t="s">
        <v>739</v>
      </c>
      <c r="AC61" s="65" t="str">
        <f t="shared" si="3"/>
        <v>Update lineups set player_name = 'Jokic Bojan'</v>
      </c>
      <c r="AD61" s="65" t="str">
        <f t="shared" si="4"/>
        <v/>
      </c>
      <c r="AE61" s="65" t="str">
        <f t="shared" si="16"/>
        <v>, Y_min = 22</v>
      </c>
      <c r="AF61" s="65" t="str">
        <f t="shared" si="17"/>
        <v/>
      </c>
      <c r="AG61" s="65" t="str">
        <f t="shared" si="18"/>
        <v/>
      </c>
      <c r="AH61" s="65" t="str">
        <f t="shared" si="19"/>
        <v/>
      </c>
      <c r="AI61" s="65" t="str">
        <f t="shared" si="20"/>
        <v/>
      </c>
      <c r="AJ61" s="65" t="str">
        <f t="shared" si="5"/>
        <v xml:space="preserve"> where game_id = 20160411 and player_order = 5</v>
      </c>
      <c r="AK61" s="65" t="str">
        <f t="shared" si="6"/>
        <v/>
      </c>
      <c r="AL61" s="65" t="str">
        <f t="shared" si="21"/>
        <v/>
      </c>
      <c r="AM61" s="245" t="str">
        <f t="shared" si="7"/>
        <v/>
      </c>
      <c r="AN61" s="65" t="str">
        <f t="shared" si="25"/>
        <v/>
      </c>
      <c r="AO61" s="65" t="str">
        <f t="shared" si="26"/>
        <v/>
      </c>
      <c r="AP61" s="65" t="str">
        <f t="shared" si="27"/>
        <v/>
      </c>
      <c r="AQ61" s="65" t="str">
        <f t="shared" si="28"/>
        <v/>
      </c>
      <c r="AR61" s="65" t="str">
        <f t="shared" si="29"/>
        <v/>
      </c>
      <c r="AS61" s="65" t="str">
        <f t="shared" si="22"/>
        <v/>
      </c>
      <c r="AT61" s="65" t="str">
        <f t="shared" si="23"/>
        <v/>
      </c>
      <c r="AU61" s="65" t="str">
        <f t="shared" si="24"/>
        <v/>
      </c>
    </row>
    <row r="62" spans="1:47" ht="16.8" customHeight="1" x14ac:dyDescent="0.25">
      <c r="A62" s="109" t="s">
        <v>768</v>
      </c>
      <c r="B62" s="114">
        <v>0</v>
      </c>
      <c r="C62" s="262">
        <v>20160411</v>
      </c>
      <c r="D62" s="262">
        <v>6</v>
      </c>
      <c r="E62" s="194" t="s">
        <v>796</v>
      </c>
      <c r="Q62" s="115"/>
      <c r="V62" s="112" t="str">
        <f t="shared" si="0"/>
        <v>Update games set HT_f= 0 where game_id=20160411</v>
      </c>
      <c r="W62" s="112" t="str">
        <f t="shared" si="1"/>
        <v>Update lineups set player_name = 'Fox Danny' where game_id = 20160411 and player_order = 6</v>
      </c>
      <c r="X62" s="65" t="str">
        <f t="shared" si="2"/>
        <v/>
      </c>
      <c r="Y62" s="193" t="str">
        <f t="shared" si="13"/>
        <v/>
      </c>
      <c r="Z62" s="65" t="str">
        <f t="shared" si="14"/>
        <v/>
      </c>
      <c r="AA62" s="193" t="str">
        <f t="shared" si="15"/>
        <v/>
      </c>
      <c r="AB62" s="242" t="s">
        <v>739</v>
      </c>
      <c r="AC62" s="65" t="str">
        <f t="shared" si="3"/>
        <v>Update lineups set player_name = 'Fox Danny'</v>
      </c>
      <c r="AD62" s="65" t="str">
        <f t="shared" si="4"/>
        <v/>
      </c>
      <c r="AE62" s="65" t="str">
        <f t="shared" si="16"/>
        <v/>
      </c>
      <c r="AF62" s="65" t="str">
        <f t="shared" si="17"/>
        <v/>
      </c>
      <c r="AG62" s="65" t="str">
        <f t="shared" si="18"/>
        <v/>
      </c>
      <c r="AH62" s="65" t="str">
        <f t="shared" si="19"/>
        <v/>
      </c>
      <c r="AI62" s="65" t="str">
        <f t="shared" si="20"/>
        <v/>
      </c>
      <c r="AJ62" s="65" t="str">
        <f t="shared" si="5"/>
        <v xml:space="preserve"> where game_id = 20160411 and player_order = 6</v>
      </c>
      <c r="AK62" s="65" t="str">
        <f t="shared" si="6"/>
        <v/>
      </c>
      <c r="AL62" s="65" t="str">
        <f t="shared" si="21"/>
        <v/>
      </c>
      <c r="AM62" s="245" t="str">
        <f t="shared" si="7"/>
        <v/>
      </c>
      <c r="AN62" s="65" t="str">
        <f t="shared" si="25"/>
        <v/>
      </c>
      <c r="AO62" s="65" t="str">
        <f t="shared" si="26"/>
        <v/>
      </c>
      <c r="AP62" s="65" t="str">
        <f t="shared" si="27"/>
        <v/>
      </c>
      <c r="AQ62" s="65" t="str">
        <f t="shared" si="28"/>
        <v/>
      </c>
      <c r="AR62" s="65" t="str">
        <f t="shared" si="29"/>
        <v/>
      </c>
      <c r="AS62" s="65" t="str">
        <f t="shared" si="22"/>
        <v/>
      </c>
      <c r="AT62" s="65" t="str">
        <f t="shared" si="23"/>
        <v/>
      </c>
      <c r="AU62" s="65" t="str">
        <f t="shared" si="24"/>
        <v/>
      </c>
    </row>
    <row r="63" spans="1:47" ht="16.8" customHeight="1" x14ac:dyDescent="0.25">
      <c r="A63" s="109" t="s">
        <v>766</v>
      </c>
      <c r="B63" s="114">
        <v>1</v>
      </c>
      <c r="C63" s="262">
        <v>20160411</v>
      </c>
      <c r="D63" s="262">
        <v>7</v>
      </c>
      <c r="E63" s="194" t="s">
        <v>839</v>
      </c>
      <c r="Q63" s="115"/>
      <c r="V63" s="112" t="str">
        <f t="shared" si="0"/>
        <v>Update games set HT_a= 1 where game_id=20160411</v>
      </c>
      <c r="W63" s="112" t="str">
        <f t="shared" si="1"/>
        <v>Update lineups set player_name = 'Gardner Gary' where game_id = 20160411 and player_order = 7</v>
      </c>
      <c r="X63" s="65" t="str">
        <f t="shared" si="2"/>
        <v/>
      </c>
      <c r="Y63" s="193" t="str">
        <f t="shared" si="13"/>
        <v/>
      </c>
      <c r="Z63" s="65" t="str">
        <f t="shared" si="14"/>
        <v/>
      </c>
      <c r="AA63" s="193" t="str">
        <f t="shared" si="15"/>
        <v/>
      </c>
      <c r="AB63" s="242" t="s">
        <v>739</v>
      </c>
      <c r="AC63" s="65" t="str">
        <f t="shared" si="3"/>
        <v>Update lineups set player_name = 'Gardner Gary'</v>
      </c>
      <c r="AD63" s="65" t="str">
        <f t="shared" si="4"/>
        <v/>
      </c>
      <c r="AE63" s="65" t="str">
        <f t="shared" si="16"/>
        <v/>
      </c>
      <c r="AF63" s="65" t="str">
        <f t="shared" si="17"/>
        <v/>
      </c>
      <c r="AG63" s="65" t="str">
        <f t="shared" si="18"/>
        <v/>
      </c>
      <c r="AH63" s="65" t="str">
        <f t="shared" si="19"/>
        <v/>
      </c>
      <c r="AI63" s="65" t="str">
        <f t="shared" si="20"/>
        <v/>
      </c>
      <c r="AJ63" s="65" t="str">
        <f t="shared" si="5"/>
        <v xml:space="preserve"> where game_id = 20160411 and player_order = 7</v>
      </c>
      <c r="AK63" s="65" t="str">
        <f t="shared" si="6"/>
        <v/>
      </c>
      <c r="AL63" s="65" t="str">
        <f t="shared" si="21"/>
        <v/>
      </c>
      <c r="AM63" s="245" t="str">
        <f t="shared" si="7"/>
        <v/>
      </c>
      <c r="AN63" s="65" t="str">
        <f t="shared" si="25"/>
        <v/>
      </c>
      <c r="AO63" s="65" t="str">
        <f t="shared" si="26"/>
        <v/>
      </c>
      <c r="AP63" s="65" t="str">
        <f t="shared" si="27"/>
        <v/>
      </c>
      <c r="AQ63" s="65" t="str">
        <f t="shared" si="28"/>
        <v/>
      </c>
      <c r="AR63" s="65" t="str">
        <f t="shared" si="29"/>
        <v/>
      </c>
      <c r="AS63" s="65" t="str">
        <f t="shared" si="22"/>
        <v/>
      </c>
      <c r="AT63" s="65" t="str">
        <f t="shared" si="23"/>
        <v/>
      </c>
      <c r="AU63" s="65" t="str">
        <f t="shared" si="24"/>
        <v/>
      </c>
    </row>
    <row r="64" spans="1:47" ht="16.8" customHeight="1" x14ac:dyDescent="0.25">
      <c r="A64" s="109" t="s">
        <v>764</v>
      </c>
      <c r="B64" s="114">
        <v>17</v>
      </c>
      <c r="C64" s="262">
        <v>20160411</v>
      </c>
      <c r="D64" s="262">
        <v>8</v>
      </c>
      <c r="E64" s="194" t="s">
        <v>715</v>
      </c>
      <c r="Q64" s="115"/>
      <c r="V64" s="112" t="str">
        <f t="shared" si="0"/>
        <v>Update games set Pos_before= 17 where game_id=20160411</v>
      </c>
      <c r="W64" s="112" t="str">
        <f t="shared" si="1"/>
        <v>Update lineups set player_name = 'Lansbury Henri' where game_id = 20160411 and player_order = 8</v>
      </c>
      <c r="X64" s="65" t="str">
        <f t="shared" si="2"/>
        <v/>
      </c>
      <c r="Y64" s="193" t="str">
        <f t="shared" si="13"/>
        <v/>
      </c>
      <c r="Z64" s="65" t="str">
        <f t="shared" si="14"/>
        <v/>
      </c>
      <c r="AA64" s="193" t="str">
        <f t="shared" si="15"/>
        <v/>
      </c>
      <c r="AB64" s="242" t="s">
        <v>739</v>
      </c>
      <c r="AC64" s="65" t="str">
        <f t="shared" si="3"/>
        <v>Update lineups set player_name = 'Lansbury Henri'</v>
      </c>
      <c r="AD64" s="65" t="str">
        <f t="shared" si="4"/>
        <v/>
      </c>
      <c r="AE64" s="65" t="str">
        <f t="shared" si="16"/>
        <v/>
      </c>
      <c r="AF64" s="65" t="str">
        <f t="shared" si="17"/>
        <v/>
      </c>
      <c r="AG64" s="65" t="str">
        <f t="shared" si="18"/>
        <v/>
      </c>
      <c r="AH64" s="65" t="str">
        <f t="shared" si="19"/>
        <v/>
      </c>
      <c r="AI64" s="65" t="str">
        <f t="shared" si="20"/>
        <v/>
      </c>
      <c r="AJ64" s="65" t="str">
        <f t="shared" si="5"/>
        <v xml:space="preserve"> where game_id = 20160411 and player_order = 8</v>
      </c>
      <c r="AK64" s="65" t="str">
        <f t="shared" si="6"/>
        <v/>
      </c>
      <c r="AL64" s="65" t="str">
        <f t="shared" si="21"/>
        <v/>
      </c>
      <c r="AM64" s="245" t="str">
        <f t="shared" si="7"/>
        <v/>
      </c>
      <c r="AN64" s="65" t="str">
        <f t="shared" si="25"/>
        <v/>
      </c>
      <c r="AO64" s="65" t="str">
        <f t="shared" si="26"/>
        <v/>
      </c>
      <c r="AP64" s="65" t="str">
        <f t="shared" si="27"/>
        <v/>
      </c>
      <c r="AQ64" s="65" t="str">
        <f t="shared" si="28"/>
        <v/>
      </c>
      <c r="AR64" s="65" t="str">
        <f t="shared" si="29"/>
        <v/>
      </c>
      <c r="AS64" s="65" t="str">
        <f t="shared" si="22"/>
        <v/>
      </c>
      <c r="AT64" s="65" t="str">
        <f t="shared" si="23"/>
        <v/>
      </c>
      <c r="AU64" s="65" t="str">
        <f t="shared" si="24"/>
        <v/>
      </c>
    </row>
    <row r="65" spans="1:47" ht="16.8" customHeight="1" x14ac:dyDescent="0.25">
      <c r="A65" s="109" t="s">
        <v>762</v>
      </c>
      <c r="B65" s="114">
        <v>20</v>
      </c>
      <c r="C65" s="262">
        <v>20160411</v>
      </c>
      <c r="D65" s="262">
        <v>9</v>
      </c>
      <c r="E65" s="194" t="s">
        <v>765</v>
      </c>
      <c r="H65" s="262">
        <v>61</v>
      </c>
      <c r="Q65" s="115"/>
      <c r="V65" s="112" t="str">
        <f t="shared" si="0"/>
        <v>Update games set Pos_after= 20 where game_id=20160411</v>
      </c>
      <c r="W65" s="112" t="str">
        <f t="shared" si="1"/>
        <v>Update lineups set player_name = 'Vaughan David', Y_min = 61 where game_id = 20160411 and player_order = 9</v>
      </c>
      <c r="X65" s="65" t="str">
        <f t="shared" si="2"/>
        <v/>
      </c>
      <c r="Y65" s="193" t="str">
        <f t="shared" si="13"/>
        <v/>
      </c>
      <c r="Z65" s="65" t="str">
        <f t="shared" si="14"/>
        <v/>
      </c>
      <c r="AA65" s="193" t="str">
        <f t="shared" si="15"/>
        <v/>
      </c>
      <c r="AB65" s="242" t="s">
        <v>739</v>
      </c>
      <c r="AC65" s="65" t="str">
        <f t="shared" si="3"/>
        <v>Update lineups set player_name = 'Vaughan David'</v>
      </c>
      <c r="AD65" s="65" t="str">
        <f t="shared" si="4"/>
        <v/>
      </c>
      <c r="AE65" s="65" t="str">
        <f t="shared" si="16"/>
        <v>, Y_min = 61</v>
      </c>
      <c r="AF65" s="65" t="str">
        <f t="shared" si="17"/>
        <v/>
      </c>
      <c r="AG65" s="65" t="str">
        <f t="shared" si="18"/>
        <v/>
      </c>
      <c r="AH65" s="65" t="str">
        <f t="shared" si="19"/>
        <v/>
      </c>
      <c r="AI65" s="65" t="str">
        <f t="shared" si="20"/>
        <v/>
      </c>
      <c r="AJ65" s="65" t="str">
        <f t="shared" si="5"/>
        <v xml:space="preserve"> where game_id = 20160411 and player_order = 9</v>
      </c>
      <c r="AK65" s="65" t="str">
        <f t="shared" si="6"/>
        <v/>
      </c>
      <c r="AL65" s="65" t="str">
        <f t="shared" si="21"/>
        <v/>
      </c>
      <c r="AM65" s="245" t="str">
        <f t="shared" si="7"/>
        <v/>
      </c>
      <c r="AN65" s="65" t="str">
        <f t="shared" si="25"/>
        <v/>
      </c>
      <c r="AO65" s="65" t="str">
        <f t="shared" si="26"/>
        <v/>
      </c>
      <c r="AP65" s="65" t="str">
        <f t="shared" si="27"/>
        <v/>
      </c>
      <c r="AQ65" s="65" t="str">
        <f t="shared" si="28"/>
        <v/>
      </c>
      <c r="AR65" s="65" t="str">
        <f t="shared" si="29"/>
        <v/>
      </c>
      <c r="AS65" s="65" t="str">
        <f t="shared" si="22"/>
        <v/>
      </c>
      <c r="AT65" s="65" t="str">
        <f t="shared" si="23"/>
        <v/>
      </c>
      <c r="AU65" s="65" t="str">
        <f t="shared" si="24"/>
        <v/>
      </c>
    </row>
    <row r="66" spans="1:47" ht="16.8" customHeight="1" x14ac:dyDescent="0.25">
      <c r="A66" s="109" t="s">
        <v>761</v>
      </c>
      <c r="B66" s="114">
        <v>3</v>
      </c>
      <c r="C66" s="262">
        <v>20160411</v>
      </c>
      <c r="D66" s="262">
        <v>10</v>
      </c>
      <c r="E66" s="194" t="s">
        <v>741</v>
      </c>
      <c r="Q66" s="115"/>
      <c r="V66" s="112" t="str">
        <f t="shared" si="0"/>
        <v>Update games set Opp_before= 3 where game_id=20160411</v>
      </c>
      <c r="W66" s="112" t="str">
        <f t="shared" si="1"/>
        <v>Update lineups set player_name = 'Osborn Ben' where game_id = 20160411 and player_order = 10</v>
      </c>
      <c r="X66" s="65" t="str">
        <f t="shared" si="2"/>
        <v/>
      </c>
      <c r="Y66" s="193" t="str">
        <f t="shared" si="13"/>
        <v/>
      </c>
      <c r="Z66" s="65" t="str">
        <f t="shared" si="14"/>
        <v/>
      </c>
      <c r="AA66" s="193" t="str">
        <f t="shared" si="15"/>
        <v/>
      </c>
      <c r="AB66" s="242" t="s">
        <v>739</v>
      </c>
      <c r="AC66" s="65" t="str">
        <f t="shared" si="3"/>
        <v>Update lineups set player_name = 'Osborn Ben'</v>
      </c>
      <c r="AD66" s="65" t="str">
        <f t="shared" si="4"/>
        <v/>
      </c>
      <c r="AE66" s="65" t="str">
        <f t="shared" si="16"/>
        <v/>
      </c>
      <c r="AF66" s="65" t="str">
        <f t="shared" si="17"/>
        <v/>
      </c>
      <c r="AG66" s="65" t="str">
        <f t="shared" si="18"/>
        <v/>
      </c>
      <c r="AH66" s="65" t="str">
        <f t="shared" si="19"/>
        <v/>
      </c>
      <c r="AI66" s="65" t="str">
        <f t="shared" si="20"/>
        <v/>
      </c>
      <c r="AJ66" s="65" t="str">
        <f t="shared" si="5"/>
        <v xml:space="preserve"> where game_id = 20160411 and player_order = 10</v>
      </c>
      <c r="AK66" s="65" t="str">
        <f t="shared" si="6"/>
        <v/>
      </c>
      <c r="AL66" s="65" t="str">
        <f t="shared" si="21"/>
        <v/>
      </c>
      <c r="AM66" s="245" t="str">
        <f t="shared" si="7"/>
        <v/>
      </c>
      <c r="AN66" s="65" t="str">
        <f t="shared" si="25"/>
        <v/>
      </c>
      <c r="AO66" s="65" t="str">
        <f t="shared" si="26"/>
        <v/>
      </c>
      <c r="AP66" s="65" t="str">
        <f t="shared" si="27"/>
        <v/>
      </c>
      <c r="AQ66" s="65" t="str">
        <f t="shared" si="28"/>
        <v/>
      </c>
      <c r="AR66" s="65" t="str">
        <f t="shared" si="29"/>
        <v/>
      </c>
      <c r="AS66" s="65" t="str">
        <f t="shared" si="22"/>
        <v/>
      </c>
      <c r="AT66" s="65" t="str">
        <f t="shared" si="23"/>
        <v/>
      </c>
      <c r="AU66" s="65" t="str">
        <f t="shared" si="24"/>
        <v/>
      </c>
    </row>
    <row r="67" spans="1:47" ht="16.8" customHeight="1" x14ac:dyDescent="0.25">
      <c r="A67" s="109" t="s">
        <v>759</v>
      </c>
      <c r="B67" s="114">
        <v>3</v>
      </c>
      <c r="C67" s="264">
        <v>20160411</v>
      </c>
      <c r="D67" s="264">
        <v>11</v>
      </c>
      <c r="E67" s="195" t="s">
        <v>740</v>
      </c>
      <c r="F67" s="264"/>
      <c r="G67" s="213"/>
      <c r="H67" s="264"/>
      <c r="I67" s="264"/>
      <c r="J67" s="264"/>
      <c r="K67" s="322"/>
      <c r="L67" s="265"/>
      <c r="M67" s="213"/>
      <c r="N67" s="264"/>
      <c r="O67" s="264"/>
      <c r="Q67" s="115"/>
      <c r="R67" s="265"/>
      <c r="S67" s="213"/>
      <c r="T67" s="264"/>
      <c r="V67" s="112" t="str">
        <f t="shared" ref="V67:V130" si="30">IF(B67="",CONCATENATE("Update games set ", A67, "= NULL where game_id=", C67), CONCATENATE("Update games set ", A67, "= ",B67," where game_id=", C67))</f>
        <v>Update games set Opp_after= 3 where game_id=20160411</v>
      </c>
      <c r="W67" s="112" t="str">
        <f t="shared" ref="W67:W130" si="31">IF(E67="", "", AC67&amp;AD67&amp;AE67&amp;AF67&amp;AG67&amp;AH67&amp;AI67&amp;AJ67&amp;AK67&amp;AL67&amp;AM67)</f>
        <v>Update lineups set player_name = 'Ward Jamie' where game_id = 20160411 and player_order = 11</v>
      </c>
      <c r="X67" s="65" t="str">
        <f t="shared" ref="X67:X130" si="32">IF(M67="","", CONCATENATE("insert into goals (game_id, goal_order, scorer_name, goal_min) values (",C67, ", ", L67,", '",M67,"', ",N67,")"))</f>
        <v/>
      </c>
      <c r="Y67" s="193" t="str">
        <f t="shared" si="13"/>
        <v/>
      </c>
      <c r="Z67" s="65" t="str">
        <f t="shared" si="14"/>
        <v/>
      </c>
      <c r="AA67" s="193" t="str">
        <f t="shared" si="15"/>
        <v/>
      </c>
      <c r="AB67" s="242" t="s">
        <v>739</v>
      </c>
      <c r="AC67" s="65" t="str">
        <f t="shared" ref="AC67:AC130" si="33">IF(E67="","",CONCATENATE("Update lineups set player_name = '",SUBSTITUTE(E67, "'", "''"),"'"))</f>
        <v>Update lineups set player_name = 'Ward Jamie'</v>
      </c>
      <c r="AD67" s="65" t="str">
        <f t="shared" ref="AD67:AD130" si="34">IF(K67="","",CONCATENATE(", Player_notes = '",SUBSTITUTE(K67, "'", "''"), "'"))</f>
        <v/>
      </c>
      <c r="AE67" s="65" t="str">
        <f t="shared" si="16"/>
        <v/>
      </c>
      <c r="AF67" s="65" t="str">
        <f t="shared" si="17"/>
        <v/>
      </c>
      <c r="AG67" s="65" t="str">
        <f t="shared" si="18"/>
        <v/>
      </c>
      <c r="AH67" s="65" t="str">
        <f t="shared" si="19"/>
        <v/>
      </c>
      <c r="AI67" s="65" t="str">
        <f t="shared" si="20"/>
        <v/>
      </c>
      <c r="AJ67" s="65" t="str">
        <f t="shared" ref="AJ67:AJ130" si="35">IF(E67="","",CONCATENATE(" where game_id = ",C67," and player_order = ",D67))</f>
        <v xml:space="preserve"> where game_id = 20160411 and player_order = 11</v>
      </c>
      <c r="AK67" s="65" t="str">
        <f t="shared" ref="AK67:AK130" si="36">IF(G67="", "", CONCATENATE("; update lineups set Player_on= '", SUBSTITUTE(E67, "'", "''"), "'"))</f>
        <v/>
      </c>
      <c r="AL67" s="65" t="str">
        <f t="shared" si="21"/>
        <v/>
      </c>
      <c r="AM67" s="245" t="str">
        <f t="shared" ref="AM67:AM130" si="37">IF(G67="","",CONCATENATE(" where game_id = ", C67, " and player_name = '",SUBSTITUTE(G67, "'", "''"),"'"))</f>
        <v/>
      </c>
      <c r="AN67" s="65" t="str">
        <f t="shared" ref="AN67:AN98" si="38">IF(L67="","",CONCATENATE("update goals set scorer_name = '",SUBSTITUTE(M67, "'", "''"),"'"))</f>
        <v/>
      </c>
      <c r="AO67" s="65" t="str">
        <f t="shared" ref="AO67:AO98" si="39">IF(N67="", "", CONCATENATE(", goal_min = ", N67))</f>
        <v/>
      </c>
      <c r="AP67" s="65" t="str">
        <f t="shared" ref="AP67:AP98" si="40">IF(O67="", "", CONCATENATE(", Pen = '", UPPER(O67), "'"))</f>
        <v/>
      </c>
      <c r="AQ67" s="65" t="str">
        <f t="shared" ref="AQ67:AQ98" si="41">IF(P67="", "", CONCATENATE(", OG = '", UPPER(P67), "'"))</f>
        <v/>
      </c>
      <c r="AR67" s="65" t="str">
        <f t="shared" ref="AR67:AR98" si="42">IF(L67="", "", CONCATENATE(" where game_id = ", C67, " and goal_order = ", L67))</f>
        <v/>
      </c>
      <c r="AS67" s="65" t="str">
        <f t="shared" si="22"/>
        <v/>
      </c>
      <c r="AT67" s="65" t="str">
        <f t="shared" si="23"/>
        <v/>
      </c>
      <c r="AU67" s="65" t="str">
        <f t="shared" si="24"/>
        <v/>
      </c>
    </row>
    <row r="68" spans="1:47" ht="16.8" customHeight="1" x14ac:dyDescent="0.25">
      <c r="A68" s="109" t="s">
        <v>20</v>
      </c>
      <c r="B68" s="244" t="s">
        <v>755</v>
      </c>
      <c r="C68" s="262">
        <v>20160411</v>
      </c>
      <c r="D68" s="262">
        <v>12</v>
      </c>
      <c r="E68" s="194" t="s">
        <v>754</v>
      </c>
      <c r="Q68" s="115"/>
      <c r="V68" s="112" t="str">
        <f t="shared" si="30"/>
        <v>Update games set Ground= 'City Ground' where game_id=20160411</v>
      </c>
      <c r="W68" s="112" t="str">
        <f t="shared" si="31"/>
        <v>Update lineups set player_name = 'Evtimov Dimitar' where game_id = 20160411 and player_order = 12</v>
      </c>
      <c r="X68" s="65" t="str">
        <f t="shared" si="32"/>
        <v/>
      </c>
      <c r="Y68" s="193" t="str">
        <f t="shared" ref="Y68:Y131" si="43">IF(L68="", "", AN68&amp;AO68&amp;AP68&amp;AQ68&amp;AR68)</f>
        <v/>
      </c>
      <c r="Z68" s="65" t="str">
        <f t="shared" ref="Z68:Z131" si="44">IF(R68="","", CONCATENATE("insert into games_sources (game_id, source_order, source_name, source_link) values (",C68, ", ", R68,", '",S68,"', '",T68,"')"))</f>
        <v/>
      </c>
      <c r="AA68" s="193" t="str">
        <f t="shared" ref="AA68:AA131" si="45">IF(R68="", "", AS68&amp;AT68&amp;AU68)</f>
        <v/>
      </c>
      <c r="AB68" s="242" t="s">
        <v>739</v>
      </c>
      <c r="AC68" s="65" t="str">
        <f t="shared" si="33"/>
        <v>Update lineups set player_name = 'Evtimov Dimitar'</v>
      </c>
      <c r="AD68" s="65" t="str">
        <f t="shared" si="34"/>
        <v/>
      </c>
      <c r="AE68" s="65" t="str">
        <f t="shared" ref="AE68:AE131" si="46">IF(H68="", "", CONCATENATE(", Y_min = ", UPPER(H68)))</f>
        <v/>
      </c>
      <c r="AF68" s="65" t="str">
        <f t="shared" ref="AF68:AF131" si="47">IF(I68="", "", CONCATENATE(", R_min= ", UPPER(I68)))</f>
        <v/>
      </c>
      <c r="AG68" s="65" t="str">
        <f t="shared" ref="AG68:AG131" si="48">IF(J68="", "", CONCATENATE(", captain= 'Y'"))</f>
        <v/>
      </c>
      <c r="AH68" s="65" t="str">
        <f t="shared" ref="AH68:AH131" si="49">IF(F68="", "", CONCATENATE(", Sub_min= ", F68))</f>
        <v/>
      </c>
      <c r="AI68" s="65" t="str">
        <f t="shared" ref="AI68:AI131" si="50">IF(G68="", "", CONCATENATE(", Player_off = '", SUBSTITUTE(G68, "'", "''"), "'"))</f>
        <v/>
      </c>
      <c r="AJ68" s="65" t="str">
        <f t="shared" si="35"/>
        <v xml:space="preserve"> where game_id = 20160411 and player_order = 12</v>
      </c>
      <c r="AK68" s="65" t="str">
        <f t="shared" si="36"/>
        <v/>
      </c>
      <c r="AL68" s="65" t="str">
        <f t="shared" ref="AL68:AL131" si="51">IF(F68="","",CONCATENATE(", sub_min = '",F68,"'"))</f>
        <v/>
      </c>
      <c r="AM68" s="245" t="str">
        <f t="shared" si="37"/>
        <v/>
      </c>
      <c r="AN68" s="65" t="str">
        <f t="shared" si="38"/>
        <v/>
      </c>
      <c r="AO68" s="65" t="str">
        <f t="shared" si="39"/>
        <v/>
      </c>
      <c r="AP68" s="65" t="str">
        <f t="shared" si="40"/>
        <v/>
      </c>
      <c r="AQ68" s="65" t="str">
        <f t="shared" si="41"/>
        <v/>
      </c>
      <c r="AR68" s="65" t="str">
        <f t="shared" si="42"/>
        <v/>
      </c>
      <c r="AS68" s="65" t="str">
        <f t="shared" ref="AS68:AS131" si="52">IF(R68="","",CONCATENATE("update games_sources set source_name = '",S68, "'"))</f>
        <v/>
      </c>
      <c r="AT68" s="65" t="str">
        <f t="shared" ref="AT68:AT131" si="53">IF(T68="", "", CONCATENATE(", source_link = '", T68, "'"))</f>
        <v/>
      </c>
      <c r="AU68" s="65" t="str">
        <f t="shared" ref="AU68:AU131" si="54">IF(R68="", "", CONCATENATE(" where game_id = ", C68, " and source_order = ", R68))</f>
        <v/>
      </c>
    </row>
    <row r="69" spans="1:47" ht="16.8" customHeight="1" x14ac:dyDescent="0.25">
      <c r="A69" s="109" t="s">
        <v>756</v>
      </c>
      <c r="B69" s="244" t="s">
        <v>755</v>
      </c>
      <c r="C69" s="262">
        <v>20160411</v>
      </c>
      <c r="D69" s="262">
        <v>13</v>
      </c>
      <c r="E69" s="194" t="s">
        <v>2794</v>
      </c>
      <c r="Q69" s="115"/>
      <c r="V69" s="112" t="str">
        <f t="shared" si="30"/>
        <v>Update games set Ground_Parent= 'City Ground' where game_id=20160411</v>
      </c>
      <c r="W69" s="112" t="str">
        <f t="shared" si="31"/>
        <v>Update lineups set player_name = 'Worrall Joe' where game_id = 20160411 and player_order = 13</v>
      </c>
      <c r="X69" s="65" t="str">
        <f t="shared" si="32"/>
        <v/>
      </c>
      <c r="Y69" s="193" t="str">
        <f t="shared" si="43"/>
        <v/>
      </c>
      <c r="Z69" s="65" t="str">
        <f t="shared" si="44"/>
        <v/>
      </c>
      <c r="AA69" s="193" t="str">
        <f t="shared" si="45"/>
        <v/>
      </c>
      <c r="AB69" s="242" t="s">
        <v>739</v>
      </c>
      <c r="AC69" s="65" t="str">
        <f t="shared" si="33"/>
        <v>Update lineups set player_name = 'Worrall Joe'</v>
      </c>
      <c r="AD69" s="65" t="str">
        <f t="shared" si="34"/>
        <v/>
      </c>
      <c r="AE69" s="65" t="str">
        <f t="shared" si="46"/>
        <v/>
      </c>
      <c r="AF69" s="65" t="str">
        <f t="shared" si="47"/>
        <v/>
      </c>
      <c r="AG69" s="65" t="str">
        <f t="shared" si="48"/>
        <v/>
      </c>
      <c r="AH69" s="65" t="str">
        <f t="shared" si="49"/>
        <v/>
      </c>
      <c r="AI69" s="65" t="str">
        <f t="shared" si="50"/>
        <v/>
      </c>
      <c r="AJ69" s="65" t="str">
        <f t="shared" si="35"/>
        <v xml:space="preserve"> where game_id = 20160411 and player_order = 13</v>
      </c>
      <c r="AK69" s="65" t="str">
        <f t="shared" si="36"/>
        <v/>
      </c>
      <c r="AL69" s="65" t="str">
        <f t="shared" si="51"/>
        <v/>
      </c>
      <c r="AM69" s="245" t="str">
        <f t="shared" si="37"/>
        <v/>
      </c>
      <c r="AN69" s="65" t="str">
        <f t="shared" si="38"/>
        <v/>
      </c>
      <c r="AO69" s="65" t="str">
        <f t="shared" si="39"/>
        <v/>
      </c>
      <c r="AP69" s="65" t="str">
        <f t="shared" si="40"/>
        <v/>
      </c>
      <c r="AQ69" s="65" t="str">
        <f t="shared" si="41"/>
        <v/>
      </c>
      <c r="AR69" s="65" t="str">
        <f t="shared" si="42"/>
        <v/>
      </c>
      <c r="AS69" s="65" t="str">
        <f t="shared" si="52"/>
        <v/>
      </c>
      <c r="AT69" s="65" t="str">
        <f t="shared" si="53"/>
        <v/>
      </c>
      <c r="AU69" s="65" t="str">
        <f t="shared" si="54"/>
        <v/>
      </c>
    </row>
    <row r="70" spans="1:47" ht="16.8" customHeight="1" x14ac:dyDescent="0.25">
      <c r="A70" s="109" t="s">
        <v>753</v>
      </c>
      <c r="B70" s="244" t="s">
        <v>2768</v>
      </c>
      <c r="C70" s="262">
        <v>20160411</v>
      </c>
      <c r="D70" s="262">
        <v>14</v>
      </c>
      <c r="E70" s="194" t="s">
        <v>824</v>
      </c>
      <c r="F70" s="262">
        <v>84</v>
      </c>
      <c r="G70" s="211" t="s">
        <v>839</v>
      </c>
      <c r="Q70" s="115"/>
      <c r="V70" s="112" t="str">
        <f t="shared" si="30"/>
        <v>Update games set Referee= 'Andy Davies' where game_id=20160411</v>
      </c>
      <c r="W70" s="112" t="str">
        <f t="shared" si="31"/>
        <v>Update lineups set player_name = 'Tesche Robert', Sub_min= 84, Player_off = 'Gardner Gary' where game_id = 20160411 and player_order = 14; update lineups set Player_on= 'Tesche Robert', sub_min = '84' where game_id = 20160411 and player_name = 'Gardner Gary'</v>
      </c>
      <c r="X70" s="65" t="str">
        <f t="shared" si="32"/>
        <v/>
      </c>
      <c r="Y70" s="193" t="str">
        <f t="shared" si="43"/>
        <v/>
      </c>
      <c r="Z70" s="65" t="str">
        <f t="shared" si="44"/>
        <v/>
      </c>
      <c r="AA70" s="193" t="str">
        <f t="shared" si="45"/>
        <v/>
      </c>
      <c r="AB70" s="242" t="s">
        <v>739</v>
      </c>
      <c r="AC70" s="65" t="str">
        <f t="shared" si="33"/>
        <v>Update lineups set player_name = 'Tesche Robert'</v>
      </c>
      <c r="AD70" s="65" t="str">
        <f t="shared" si="34"/>
        <v/>
      </c>
      <c r="AE70" s="65" t="str">
        <f t="shared" si="46"/>
        <v/>
      </c>
      <c r="AF70" s="65" t="str">
        <f t="shared" si="47"/>
        <v/>
      </c>
      <c r="AG70" s="65" t="str">
        <f t="shared" si="48"/>
        <v/>
      </c>
      <c r="AH70" s="65" t="str">
        <f t="shared" si="49"/>
        <v>, Sub_min= 84</v>
      </c>
      <c r="AI70" s="65" t="str">
        <f t="shared" si="50"/>
        <v>, Player_off = 'Gardner Gary'</v>
      </c>
      <c r="AJ70" s="65" t="str">
        <f t="shared" si="35"/>
        <v xml:space="preserve"> where game_id = 20160411 and player_order = 14</v>
      </c>
      <c r="AK70" s="65" t="str">
        <f t="shared" si="36"/>
        <v>; update lineups set Player_on= 'Tesche Robert'</v>
      </c>
      <c r="AL70" s="65" t="str">
        <f t="shared" si="51"/>
        <v>, sub_min = '84'</v>
      </c>
      <c r="AM70" s="245" t="str">
        <f t="shared" si="37"/>
        <v xml:space="preserve"> where game_id = 20160411 and player_name = 'Gardner Gary'</v>
      </c>
      <c r="AN70" s="65" t="str">
        <f t="shared" si="38"/>
        <v/>
      </c>
      <c r="AO70" s="65" t="str">
        <f t="shared" si="39"/>
        <v/>
      </c>
      <c r="AP70" s="65" t="str">
        <f t="shared" si="40"/>
        <v/>
      </c>
      <c r="AQ70" s="65" t="str">
        <f t="shared" si="41"/>
        <v/>
      </c>
      <c r="AR70" s="65" t="str">
        <f t="shared" si="42"/>
        <v/>
      </c>
      <c r="AS70" s="65" t="str">
        <f t="shared" si="52"/>
        <v/>
      </c>
      <c r="AT70" s="65" t="str">
        <f t="shared" si="53"/>
        <v/>
      </c>
      <c r="AU70" s="65" t="str">
        <f t="shared" si="54"/>
        <v/>
      </c>
    </row>
    <row r="71" spans="1:47" ht="16.8" customHeight="1" x14ac:dyDescent="0.25">
      <c r="A71" s="109" t="s">
        <v>475</v>
      </c>
      <c r="B71" s="114">
        <v>17642</v>
      </c>
      <c r="C71" s="262">
        <v>20160411</v>
      </c>
      <c r="D71" s="262">
        <v>15</v>
      </c>
      <c r="E71" s="194" t="s">
        <v>823</v>
      </c>
      <c r="G71" s="194"/>
      <c r="Q71" s="115"/>
      <c r="V71" s="112" t="str">
        <f t="shared" si="30"/>
        <v>Update games set Att= 17642 where game_id=20160411</v>
      </c>
      <c r="W71" s="112" t="str">
        <f t="shared" si="31"/>
        <v>Update lineups set player_name = 'Burke Oliver' where game_id = 20160411 and player_order = 15</v>
      </c>
      <c r="X71" s="65" t="str">
        <f t="shared" si="32"/>
        <v/>
      </c>
      <c r="Y71" s="193" t="str">
        <f t="shared" si="43"/>
        <v/>
      </c>
      <c r="Z71" s="65" t="str">
        <f t="shared" si="44"/>
        <v/>
      </c>
      <c r="AA71" s="193" t="str">
        <f t="shared" si="45"/>
        <v/>
      </c>
      <c r="AB71" s="242" t="s">
        <v>739</v>
      </c>
      <c r="AC71" s="65" t="str">
        <f t="shared" si="33"/>
        <v>Update lineups set player_name = 'Burke Oliver'</v>
      </c>
      <c r="AD71" s="65" t="str">
        <f t="shared" si="34"/>
        <v/>
      </c>
      <c r="AE71" s="65" t="str">
        <f t="shared" si="46"/>
        <v/>
      </c>
      <c r="AF71" s="65" t="str">
        <f t="shared" si="47"/>
        <v/>
      </c>
      <c r="AG71" s="65" t="str">
        <f t="shared" si="48"/>
        <v/>
      </c>
      <c r="AH71" s="65" t="str">
        <f t="shared" si="49"/>
        <v/>
      </c>
      <c r="AI71" s="65" t="str">
        <f t="shared" si="50"/>
        <v/>
      </c>
      <c r="AJ71" s="65" t="str">
        <f t="shared" si="35"/>
        <v xml:space="preserve"> where game_id = 20160411 and player_order = 15</v>
      </c>
      <c r="AK71" s="65" t="str">
        <f t="shared" si="36"/>
        <v/>
      </c>
      <c r="AL71" s="65" t="str">
        <f t="shared" si="51"/>
        <v/>
      </c>
      <c r="AM71" s="245" t="str">
        <f t="shared" si="37"/>
        <v/>
      </c>
      <c r="AN71" s="65" t="str">
        <f t="shared" si="38"/>
        <v/>
      </c>
      <c r="AO71" s="65" t="str">
        <f t="shared" si="39"/>
        <v/>
      </c>
      <c r="AP71" s="65" t="str">
        <f t="shared" si="40"/>
        <v/>
      </c>
      <c r="AQ71" s="65" t="str">
        <f t="shared" si="41"/>
        <v/>
      </c>
      <c r="AR71" s="65" t="str">
        <f t="shared" si="42"/>
        <v/>
      </c>
      <c r="AS71" s="65" t="str">
        <f t="shared" si="52"/>
        <v/>
      </c>
      <c r="AT71" s="65" t="str">
        <f t="shared" si="53"/>
        <v/>
      </c>
      <c r="AU71" s="65" t="str">
        <f t="shared" si="54"/>
        <v/>
      </c>
    </row>
    <row r="72" spans="1:47" ht="16.8" customHeight="1" x14ac:dyDescent="0.25">
      <c r="A72" s="109" t="s">
        <v>749</v>
      </c>
      <c r="B72" s="247" t="s">
        <v>2796</v>
      </c>
      <c r="C72" s="262">
        <v>20160411</v>
      </c>
      <c r="D72" s="262">
        <v>16</v>
      </c>
      <c r="E72" s="194" t="s">
        <v>750</v>
      </c>
      <c r="F72" s="262">
        <v>42</v>
      </c>
      <c r="G72" s="194" t="s">
        <v>740</v>
      </c>
      <c r="Q72" s="115"/>
      <c r="V72" s="112" t="str">
        <f t="shared" si="30"/>
        <v>Update games set Source= 'http://www.11v11.com/matches/nottingham-forest-v-brighton-and-hove-albion-11-april-2016-316623/' where game_id=20160411</v>
      </c>
      <c r="W72" s="112" t="str">
        <f t="shared" si="31"/>
        <v>Update lineups set player_name = 'Blackstock Dexter', Sub_min= 42, Player_off = 'Ward Jamie' where game_id = 20160411 and player_order = 16; update lineups set Player_on= 'Blackstock Dexter', sub_min = '42' where game_id = 20160411 and player_name = 'Ward Jamie'</v>
      </c>
      <c r="X72" s="65" t="str">
        <f t="shared" si="32"/>
        <v/>
      </c>
      <c r="Y72" s="193" t="str">
        <f t="shared" si="43"/>
        <v/>
      </c>
      <c r="Z72" s="65" t="str">
        <f t="shared" si="44"/>
        <v/>
      </c>
      <c r="AA72" s="193" t="str">
        <f t="shared" si="45"/>
        <v/>
      </c>
      <c r="AB72" s="242" t="s">
        <v>739</v>
      </c>
      <c r="AC72" s="65" t="str">
        <f t="shared" si="33"/>
        <v>Update lineups set player_name = 'Blackstock Dexter'</v>
      </c>
      <c r="AD72" s="65" t="str">
        <f t="shared" si="34"/>
        <v/>
      </c>
      <c r="AE72" s="65" t="str">
        <f t="shared" si="46"/>
        <v/>
      </c>
      <c r="AF72" s="65" t="str">
        <f t="shared" si="47"/>
        <v/>
      </c>
      <c r="AG72" s="65" t="str">
        <f t="shared" si="48"/>
        <v/>
      </c>
      <c r="AH72" s="65" t="str">
        <f t="shared" si="49"/>
        <v>, Sub_min= 42</v>
      </c>
      <c r="AI72" s="65" t="str">
        <f t="shared" si="50"/>
        <v>, Player_off = 'Ward Jamie'</v>
      </c>
      <c r="AJ72" s="65" t="str">
        <f t="shared" si="35"/>
        <v xml:space="preserve"> where game_id = 20160411 and player_order = 16</v>
      </c>
      <c r="AK72" s="65" t="str">
        <f t="shared" si="36"/>
        <v>; update lineups set Player_on= 'Blackstock Dexter'</v>
      </c>
      <c r="AL72" s="65" t="str">
        <f t="shared" si="51"/>
        <v>, sub_min = '42'</v>
      </c>
      <c r="AM72" s="245" t="str">
        <f t="shared" si="37"/>
        <v xml:space="preserve"> where game_id = 20160411 and player_name = 'Ward Jamie'</v>
      </c>
      <c r="AN72" s="65" t="str">
        <f t="shared" si="38"/>
        <v/>
      </c>
      <c r="AO72" s="65" t="str">
        <f t="shared" si="39"/>
        <v/>
      </c>
      <c r="AP72" s="65" t="str">
        <f t="shared" si="40"/>
        <v/>
      </c>
      <c r="AQ72" s="65" t="str">
        <f t="shared" si="41"/>
        <v/>
      </c>
      <c r="AR72" s="65" t="str">
        <f t="shared" si="42"/>
        <v/>
      </c>
      <c r="AS72" s="65" t="str">
        <f t="shared" si="52"/>
        <v/>
      </c>
      <c r="AT72" s="65" t="str">
        <f t="shared" si="53"/>
        <v/>
      </c>
      <c r="AU72" s="65" t="str">
        <f t="shared" si="54"/>
        <v/>
      </c>
    </row>
    <row r="73" spans="1:47" ht="16.8" customHeight="1" x14ac:dyDescent="0.25">
      <c r="A73" s="109" t="s">
        <v>746</v>
      </c>
      <c r="B73" s="198" t="s">
        <v>2833</v>
      </c>
      <c r="C73" s="262">
        <v>20160411</v>
      </c>
      <c r="D73" s="262">
        <v>17</v>
      </c>
      <c r="E73" s="194" t="s">
        <v>2770</v>
      </c>
      <c r="G73" s="194"/>
      <c r="Q73" s="115"/>
      <c r="V73" s="112" t="str">
        <f t="shared" si="30"/>
        <v>Update games set Game_date= '20160411' where game_id=20160411</v>
      </c>
      <c r="W73" s="112" t="str">
        <f t="shared" si="31"/>
        <v>Update lineups set player_name = 'Macheda Federico' where game_id = 20160411 and player_order = 17</v>
      </c>
      <c r="X73" s="65" t="str">
        <f t="shared" si="32"/>
        <v/>
      </c>
      <c r="Y73" s="193" t="str">
        <f t="shared" si="43"/>
        <v/>
      </c>
      <c r="Z73" s="65" t="str">
        <f t="shared" si="44"/>
        <v/>
      </c>
      <c r="AA73" s="193" t="str">
        <f t="shared" si="45"/>
        <v/>
      </c>
      <c r="AB73" s="242" t="s">
        <v>739</v>
      </c>
      <c r="AC73" s="65" t="str">
        <f t="shared" si="33"/>
        <v>Update lineups set player_name = 'Macheda Federico'</v>
      </c>
      <c r="AD73" s="65" t="str">
        <f t="shared" si="34"/>
        <v/>
      </c>
      <c r="AE73" s="65" t="str">
        <f t="shared" si="46"/>
        <v/>
      </c>
      <c r="AF73" s="65" t="str">
        <f t="shared" si="47"/>
        <v/>
      </c>
      <c r="AG73" s="65" t="str">
        <f t="shared" si="48"/>
        <v/>
      </c>
      <c r="AH73" s="65" t="str">
        <f t="shared" si="49"/>
        <v/>
      </c>
      <c r="AI73" s="65" t="str">
        <f t="shared" si="50"/>
        <v/>
      </c>
      <c r="AJ73" s="65" t="str">
        <f t="shared" si="35"/>
        <v xml:space="preserve"> where game_id = 20160411 and player_order = 17</v>
      </c>
      <c r="AK73" s="65" t="str">
        <f t="shared" si="36"/>
        <v/>
      </c>
      <c r="AL73" s="65" t="str">
        <f t="shared" si="51"/>
        <v/>
      </c>
      <c r="AM73" s="245" t="str">
        <f t="shared" si="37"/>
        <v/>
      </c>
      <c r="AN73" s="65" t="str">
        <f t="shared" si="38"/>
        <v/>
      </c>
      <c r="AO73" s="65" t="str">
        <f t="shared" si="39"/>
        <v/>
      </c>
      <c r="AP73" s="65" t="str">
        <f t="shared" si="40"/>
        <v/>
      </c>
      <c r="AQ73" s="65" t="str">
        <f t="shared" si="41"/>
        <v/>
      </c>
      <c r="AR73" s="65" t="str">
        <f t="shared" si="42"/>
        <v/>
      </c>
      <c r="AS73" s="65" t="str">
        <f t="shared" si="52"/>
        <v/>
      </c>
      <c r="AT73" s="65" t="str">
        <f t="shared" si="53"/>
        <v/>
      </c>
      <c r="AU73" s="65" t="str">
        <f t="shared" si="54"/>
        <v/>
      </c>
    </row>
    <row r="74" spans="1:47" s="126" customFormat="1" ht="16.8" customHeight="1" thickBot="1" x14ac:dyDescent="0.3">
      <c r="A74" s="116" t="s">
        <v>743</v>
      </c>
      <c r="B74" s="238" t="s">
        <v>2721</v>
      </c>
      <c r="C74" s="266">
        <v>20160411</v>
      </c>
      <c r="D74" s="266">
        <v>18</v>
      </c>
      <c r="E74" s="199" t="s">
        <v>758</v>
      </c>
      <c r="F74" s="266">
        <v>68</v>
      </c>
      <c r="G74" s="199" t="s">
        <v>765</v>
      </c>
      <c r="H74" s="266"/>
      <c r="I74" s="266"/>
      <c r="J74" s="266"/>
      <c r="K74" s="323"/>
      <c r="L74" s="267"/>
      <c r="M74" s="214"/>
      <c r="N74" s="266"/>
      <c r="O74" s="266"/>
      <c r="P74" s="266"/>
      <c r="Q74" s="239"/>
      <c r="R74" s="267"/>
      <c r="S74" s="214"/>
      <c r="T74" s="266"/>
      <c r="U74"/>
      <c r="V74" s="112" t="str">
        <f t="shared" si="30"/>
        <v>Update games set Game_time= '7:45PM' where game_id=20160411</v>
      </c>
      <c r="W74" s="112" t="str">
        <f t="shared" si="31"/>
        <v>Update lineups set player_name = 'Mendes Ryan', Sub_min= 68, Player_off = 'Vaughan David' where game_id = 20160411 and player_order = 18; update lineups set Player_on= 'Mendes Ryan', sub_min = '68' where game_id = 20160411 and player_name = 'Vaughan David'</v>
      </c>
      <c r="X74" s="65" t="str">
        <f t="shared" si="32"/>
        <v/>
      </c>
      <c r="Y74" s="193" t="str">
        <f t="shared" si="43"/>
        <v/>
      </c>
      <c r="Z74" s="65" t="str">
        <f t="shared" si="44"/>
        <v/>
      </c>
      <c r="AA74" s="193" t="str">
        <f t="shared" si="45"/>
        <v/>
      </c>
      <c r="AB74" s="242" t="s">
        <v>739</v>
      </c>
      <c r="AC74" s="65" t="str">
        <f t="shared" si="33"/>
        <v>Update lineups set player_name = 'Mendes Ryan'</v>
      </c>
      <c r="AD74" s="65" t="str">
        <f t="shared" si="34"/>
        <v/>
      </c>
      <c r="AE74" s="65" t="str">
        <f t="shared" si="46"/>
        <v/>
      </c>
      <c r="AF74" s="65" t="str">
        <f t="shared" si="47"/>
        <v/>
      </c>
      <c r="AG74" s="65" t="str">
        <f t="shared" si="48"/>
        <v/>
      </c>
      <c r="AH74" s="65" t="str">
        <f t="shared" si="49"/>
        <v>, Sub_min= 68</v>
      </c>
      <c r="AI74" s="65" t="str">
        <f t="shared" si="50"/>
        <v>, Player_off = 'Vaughan David'</v>
      </c>
      <c r="AJ74" s="65" t="str">
        <f t="shared" si="35"/>
        <v xml:space="preserve"> where game_id = 20160411 and player_order = 18</v>
      </c>
      <c r="AK74" s="65" t="str">
        <f t="shared" si="36"/>
        <v>; update lineups set Player_on= 'Mendes Ryan'</v>
      </c>
      <c r="AL74" s="65" t="str">
        <f t="shared" si="51"/>
        <v>, sub_min = '68'</v>
      </c>
      <c r="AM74" s="245" t="str">
        <f t="shared" si="37"/>
        <v xml:space="preserve"> where game_id = 20160411 and player_name = 'Vaughan David'</v>
      </c>
      <c r="AN74" s="126" t="str">
        <f t="shared" si="38"/>
        <v/>
      </c>
      <c r="AO74" s="126" t="str">
        <f t="shared" si="39"/>
        <v/>
      </c>
      <c r="AP74" s="126" t="str">
        <f t="shared" si="40"/>
        <v/>
      </c>
      <c r="AQ74" s="126" t="str">
        <f t="shared" si="41"/>
        <v/>
      </c>
      <c r="AR74" s="126" t="str">
        <f t="shared" si="42"/>
        <v/>
      </c>
      <c r="AS74" s="65" t="str">
        <f t="shared" si="52"/>
        <v/>
      </c>
      <c r="AT74" s="65" t="str">
        <f t="shared" si="53"/>
        <v/>
      </c>
      <c r="AU74" s="65" t="str">
        <f t="shared" si="54"/>
        <v/>
      </c>
    </row>
    <row r="75" spans="1:47" ht="16.8" customHeight="1" thickTop="1" x14ac:dyDescent="0.25">
      <c r="A75" s="136" t="s">
        <v>22</v>
      </c>
      <c r="B75" s="246" t="s">
        <v>2800</v>
      </c>
      <c r="C75" s="262">
        <v>20160416</v>
      </c>
      <c r="D75" s="262">
        <v>1</v>
      </c>
      <c r="E75" s="212" t="s">
        <v>772</v>
      </c>
      <c r="M75" s="194"/>
      <c r="Q75" s="115"/>
      <c r="S75" s="194"/>
      <c r="V75" s="112" t="str">
        <f t="shared" si="30"/>
        <v>Update games set Opponent= 'Rotherham United' where game_id=20160416</v>
      </c>
      <c r="W75" s="112" t="str">
        <f t="shared" si="31"/>
        <v>Update lineups set player_name = 'de Vries Dorus' where game_id = 20160416 and player_order = 1</v>
      </c>
      <c r="X75" s="65" t="str">
        <f t="shared" si="32"/>
        <v/>
      </c>
      <c r="Y75" s="193" t="str">
        <f t="shared" si="43"/>
        <v/>
      </c>
      <c r="Z75" s="65" t="str">
        <f t="shared" si="44"/>
        <v/>
      </c>
      <c r="AA75" s="193" t="str">
        <f t="shared" si="45"/>
        <v/>
      </c>
      <c r="AB75" s="242" t="s">
        <v>739</v>
      </c>
      <c r="AC75" s="65" t="str">
        <f t="shared" si="33"/>
        <v>Update lineups set player_name = 'de Vries Dorus'</v>
      </c>
      <c r="AD75" s="65" t="str">
        <f t="shared" si="34"/>
        <v/>
      </c>
      <c r="AE75" s="65" t="str">
        <f t="shared" si="46"/>
        <v/>
      </c>
      <c r="AF75" s="65" t="str">
        <f t="shared" si="47"/>
        <v/>
      </c>
      <c r="AG75" s="65" t="str">
        <f t="shared" si="48"/>
        <v/>
      </c>
      <c r="AH75" s="65" t="str">
        <f t="shared" si="49"/>
        <v/>
      </c>
      <c r="AI75" s="65" t="str">
        <f t="shared" si="50"/>
        <v/>
      </c>
      <c r="AJ75" s="65" t="str">
        <f t="shared" si="35"/>
        <v xml:space="preserve"> where game_id = 20160416 and player_order = 1</v>
      </c>
      <c r="AK75" s="65" t="str">
        <f t="shared" si="36"/>
        <v/>
      </c>
      <c r="AL75" s="65" t="str">
        <f t="shared" si="51"/>
        <v/>
      </c>
      <c r="AM75" s="245" t="str">
        <f t="shared" si="37"/>
        <v/>
      </c>
      <c r="AN75" s="65" t="str">
        <f t="shared" si="38"/>
        <v/>
      </c>
      <c r="AO75" s="65" t="str">
        <f t="shared" si="39"/>
        <v/>
      </c>
      <c r="AP75" s="65" t="str">
        <f t="shared" si="40"/>
        <v/>
      </c>
      <c r="AQ75" s="65" t="str">
        <f t="shared" si="41"/>
        <v/>
      </c>
      <c r="AR75" s="65" t="str">
        <f t="shared" si="42"/>
        <v/>
      </c>
      <c r="AS75" s="65" t="str">
        <f t="shared" si="52"/>
        <v/>
      </c>
      <c r="AT75" s="65" t="str">
        <f t="shared" si="53"/>
        <v/>
      </c>
      <c r="AU75" s="65" t="str">
        <f t="shared" si="54"/>
        <v/>
      </c>
    </row>
    <row r="76" spans="1:47" ht="16.8" customHeight="1" x14ac:dyDescent="0.25">
      <c r="A76" s="109" t="s">
        <v>774</v>
      </c>
      <c r="B76" s="114" t="str">
        <f>B75</f>
        <v>'Rotherham United'</v>
      </c>
      <c r="C76" s="262">
        <v>20160416</v>
      </c>
      <c r="D76" s="262">
        <v>2</v>
      </c>
      <c r="E76" s="212" t="s">
        <v>771</v>
      </c>
      <c r="Q76" s="115"/>
      <c r="V76" s="112" t="str">
        <f t="shared" si="30"/>
        <v>Update games set Opp_Parent= 'Rotherham United' where game_id=20160416</v>
      </c>
      <c r="W76" s="112" t="str">
        <f t="shared" si="31"/>
        <v>Update lineups set player_name = 'Lichaj Eric' where game_id = 20160416 and player_order = 2</v>
      </c>
      <c r="X76" s="65" t="str">
        <f t="shared" si="32"/>
        <v/>
      </c>
      <c r="Y76" s="193" t="str">
        <f t="shared" si="43"/>
        <v/>
      </c>
      <c r="Z76" s="65" t="str">
        <f t="shared" si="44"/>
        <v/>
      </c>
      <c r="AA76" s="193" t="str">
        <f t="shared" si="45"/>
        <v/>
      </c>
      <c r="AB76" s="242" t="s">
        <v>739</v>
      </c>
      <c r="AC76" s="65" t="str">
        <f t="shared" si="33"/>
        <v>Update lineups set player_name = 'Lichaj Eric'</v>
      </c>
      <c r="AD76" s="65" t="str">
        <f t="shared" si="34"/>
        <v/>
      </c>
      <c r="AE76" s="65" t="str">
        <f t="shared" si="46"/>
        <v/>
      </c>
      <c r="AF76" s="65" t="str">
        <f t="shared" si="47"/>
        <v/>
      </c>
      <c r="AG76" s="65" t="str">
        <f t="shared" si="48"/>
        <v/>
      </c>
      <c r="AH76" s="65" t="str">
        <f t="shared" si="49"/>
        <v/>
      </c>
      <c r="AI76" s="65" t="str">
        <f t="shared" si="50"/>
        <v/>
      </c>
      <c r="AJ76" s="65" t="str">
        <f t="shared" si="35"/>
        <v xml:space="preserve"> where game_id = 20160416 and player_order = 2</v>
      </c>
      <c r="AK76" s="65" t="str">
        <f t="shared" si="36"/>
        <v/>
      </c>
      <c r="AL76" s="65" t="str">
        <f t="shared" si="51"/>
        <v/>
      </c>
      <c r="AM76" s="245" t="str">
        <f t="shared" si="37"/>
        <v/>
      </c>
      <c r="AN76" s="65" t="str">
        <f t="shared" si="38"/>
        <v/>
      </c>
      <c r="AO76" s="65" t="str">
        <f t="shared" si="39"/>
        <v/>
      </c>
      <c r="AP76" s="65" t="str">
        <f t="shared" si="40"/>
        <v/>
      </c>
      <c r="AQ76" s="65" t="str">
        <f t="shared" si="41"/>
        <v/>
      </c>
      <c r="AR76" s="65" t="str">
        <f t="shared" si="42"/>
        <v/>
      </c>
      <c r="AS76" s="65" t="str">
        <f t="shared" si="52"/>
        <v/>
      </c>
      <c r="AT76" s="65" t="str">
        <f t="shared" si="53"/>
        <v/>
      </c>
      <c r="AU76" s="65" t="str">
        <f t="shared" si="54"/>
        <v/>
      </c>
    </row>
    <row r="77" spans="1:47" ht="16.8" customHeight="1" x14ac:dyDescent="0.25">
      <c r="A77" s="109" t="s">
        <v>5</v>
      </c>
      <c r="B77" s="114">
        <v>0</v>
      </c>
      <c r="C77" s="262">
        <v>20160416</v>
      </c>
      <c r="D77" s="262">
        <v>3</v>
      </c>
      <c r="E77" s="212" t="s">
        <v>714</v>
      </c>
      <c r="Q77" s="115"/>
      <c r="V77" s="112" t="str">
        <f t="shared" si="30"/>
        <v>Update games set F= 0 where game_id=20160416</v>
      </c>
      <c r="W77" s="112" t="str">
        <f t="shared" si="31"/>
        <v>Update lineups set player_name = 'Mills Matthew' where game_id = 20160416 and player_order = 3</v>
      </c>
      <c r="X77" s="65" t="str">
        <f t="shared" si="32"/>
        <v/>
      </c>
      <c r="Y77" s="193" t="str">
        <f t="shared" si="43"/>
        <v/>
      </c>
      <c r="Z77" s="65" t="str">
        <f t="shared" si="44"/>
        <v/>
      </c>
      <c r="AA77" s="193" t="str">
        <f t="shared" si="45"/>
        <v/>
      </c>
      <c r="AB77" s="242" t="s">
        <v>739</v>
      </c>
      <c r="AC77" s="65" t="str">
        <f t="shared" si="33"/>
        <v>Update lineups set player_name = 'Mills Matthew'</v>
      </c>
      <c r="AD77" s="65" t="str">
        <f t="shared" si="34"/>
        <v/>
      </c>
      <c r="AE77" s="65" t="str">
        <f t="shared" si="46"/>
        <v/>
      </c>
      <c r="AF77" s="65" t="str">
        <f t="shared" si="47"/>
        <v/>
      </c>
      <c r="AG77" s="65" t="str">
        <f t="shared" si="48"/>
        <v/>
      </c>
      <c r="AH77" s="65" t="str">
        <f t="shared" si="49"/>
        <v/>
      </c>
      <c r="AI77" s="65" t="str">
        <f t="shared" si="50"/>
        <v/>
      </c>
      <c r="AJ77" s="65" t="str">
        <f t="shared" si="35"/>
        <v xml:space="preserve"> where game_id = 20160416 and player_order = 3</v>
      </c>
      <c r="AK77" s="65" t="str">
        <f t="shared" si="36"/>
        <v/>
      </c>
      <c r="AL77" s="65" t="str">
        <f t="shared" si="51"/>
        <v/>
      </c>
      <c r="AM77" s="245" t="str">
        <f t="shared" si="37"/>
        <v/>
      </c>
      <c r="AN77" s="65" t="str">
        <f t="shared" si="38"/>
        <v/>
      </c>
      <c r="AO77" s="65" t="str">
        <f t="shared" si="39"/>
        <v/>
      </c>
      <c r="AP77" s="65" t="str">
        <f t="shared" si="40"/>
        <v/>
      </c>
      <c r="AQ77" s="65" t="str">
        <f t="shared" si="41"/>
        <v/>
      </c>
      <c r="AR77" s="65" t="str">
        <f t="shared" si="42"/>
        <v/>
      </c>
      <c r="AS77" s="65" t="str">
        <f t="shared" si="52"/>
        <v/>
      </c>
      <c r="AT77" s="65" t="str">
        <f t="shared" si="53"/>
        <v/>
      </c>
      <c r="AU77" s="65" t="str">
        <f t="shared" si="54"/>
        <v/>
      </c>
    </row>
    <row r="78" spans="1:47" ht="16.8" customHeight="1" x14ac:dyDescent="0.25">
      <c r="A78" s="109" t="s">
        <v>0</v>
      </c>
      <c r="B78" s="114">
        <v>0</v>
      </c>
      <c r="C78" s="262">
        <v>20160416</v>
      </c>
      <c r="D78" s="262">
        <v>4</v>
      </c>
      <c r="E78" s="212" t="s">
        <v>2717</v>
      </c>
      <c r="Q78" s="115"/>
      <c r="V78" s="112" t="str">
        <f t="shared" si="30"/>
        <v>Update games set A= 0 where game_id=20160416</v>
      </c>
      <c r="W78" s="112" t="str">
        <f t="shared" si="31"/>
        <v>Update lineups set player_name = 'Jokic Bojan' where game_id = 20160416 and player_order = 4</v>
      </c>
      <c r="X78" s="65" t="str">
        <f t="shared" si="32"/>
        <v/>
      </c>
      <c r="Y78" s="193" t="str">
        <f t="shared" si="43"/>
        <v/>
      </c>
      <c r="Z78" s="65" t="str">
        <f t="shared" si="44"/>
        <v/>
      </c>
      <c r="AA78" s="193" t="str">
        <f t="shared" si="45"/>
        <v/>
      </c>
      <c r="AB78" s="242" t="s">
        <v>739</v>
      </c>
      <c r="AC78" s="65" t="str">
        <f t="shared" si="33"/>
        <v>Update lineups set player_name = 'Jokic Bojan'</v>
      </c>
      <c r="AD78" s="65" t="str">
        <f t="shared" si="34"/>
        <v/>
      </c>
      <c r="AE78" s="65" t="str">
        <f t="shared" si="46"/>
        <v/>
      </c>
      <c r="AF78" s="65" t="str">
        <f t="shared" si="47"/>
        <v/>
      </c>
      <c r="AG78" s="65" t="str">
        <f t="shared" si="48"/>
        <v/>
      </c>
      <c r="AH78" s="65" t="str">
        <f t="shared" si="49"/>
        <v/>
      </c>
      <c r="AI78" s="65" t="str">
        <f t="shared" si="50"/>
        <v/>
      </c>
      <c r="AJ78" s="65" t="str">
        <f t="shared" si="35"/>
        <v xml:space="preserve"> where game_id = 20160416 and player_order = 4</v>
      </c>
      <c r="AK78" s="65" t="str">
        <f t="shared" si="36"/>
        <v/>
      </c>
      <c r="AL78" s="65" t="str">
        <f t="shared" si="51"/>
        <v/>
      </c>
      <c r="AM78" s="245" t="str">
        <f t="shared" si="37"/>
        <v/>
      </c>
      <c r="AN78" s="65" t="str">
        <f t="shared" si="38"/>
        <v/>
      </c>
      <c r="AO78" s="65" t="str">
        <f t="shared" si="39"/>
        <v/>
      </c>
      <c r="AP78" s="65" t="str">
        <f t="shared" si="40"/>
        <v/>
      </c>
      <c r="AQ78" s="65" t="str">
        <f t="shared" si="41"/>
        <v/>
      </c>
      <c r="AR78" s="65" t="str">
        <f t="shared" si="42"/>
        <v/>
      </c>
      <c r="AS78" s="65" t="str">
        <f t="shared" si="52"/>
        <v/>
      </c>
      <c r="AT78" s="65" t="str">
        <f t="shared" si="53"/>
        <v/>
      </c>
      <c r="AU78" s="65" t="str">
        <f t="shared" si="54"/>
        <v/>
      </c>
    </row>
    <row r="79" spans="1:47" ht="16.8" customHeight="1" x14ac:dyDescent="0.25">
      <c r="A79" s="109" t="s">
        <v>23</v>
      </c>
      <c r="B79" s="198" t="s">
        <v>792</v>
      </c>
      <c r="C79" s="262">
        <v>20160416</v>
      </c>
      <c r="D79" s="262">
        <v>5</v>
      </c>
      <c r="E79" s="194" t="s">
        <v>796</v>
      </c>
      <c r="Q79" s="115"/>
      <c r="V79" s="112" t="str">
        <f t="shared" si="30"/>
        <v>Update games set Result= 'D' where game_id=20160416</v>
      </c>
      <c r="W79" s="112" t="str">
        <f t="shared" si="31"/>
        <v>Update lineups set player_name = 'Fox Danny' where game_id = 20160416 and player_order = 5</v>
      </c>
      <c r="X79" s="65" t="str">
        <f t="shared" si="32"/>
        <v/>
      </c>
      <c r="Y79" s="193" t="str">
        <f t="shared" si="43"/>
        <v/>
      </c>
      <c r="Z79" s="65" t="str">
        <f t="shared" si="44"/>
        <v/>
      </c>
      <c r="AA79" s="193" t="str">
        <f t="shared" si="45"/>
        <v/>
      </c>
      <c r="AB79" s="242" t="s">
        <v>739</v>
      </c>
      <c r="AC79" s="65" t="str">
        <f t="shared" si="33"/>
        <v>Update lineups set player_name = 'Fox Danny'</v>
      </c>
      <c r="AD79" s="65" t="str">
        <f t="shared" si="34"/>
        <v/>
      </c>
      <c r="AE79" s="65" t="str">
        <f t="shared" si="46"/>
        <v/>
      </c>
      <c r="AF79" s="65" t="str">
        <f t="shared" si="47"/>
        <v/>
      </c>
      <c r="AG79" s="65" t="str">
        <f t="shared" si="48"/>
        <v/>
      </c>
      <c r="AH79" s="65" t="str">
        <f t="shared" si="49"/>
        <v/>
      </c>
      <c r="AI79" s="65" t="str">
        <f t="shared" si="50"/>
        <v/>
      </c>
      <c r="AJ79" s="65" t="str">
        <f t="shared" si="35"/>
        <v xml:space="preserve"> where game_id = 20160416 and player_order = 5</v>
      </c>
      <c r="AK79" s="65" t="str">
        <f t="shared" si="36"/>
        <v/>
      </c>
      <c r="AL79" s="65" t="str">
        <f t="shared" si="51"/>
        <v/>
      </c>
      <c r="AM79" s="245" t="str">
        <f t="shared" si="37"/>
        <v/>
      </c>
      <c r="AN79" s="65" t="str">
        <f t="shared" si="38"/>
        <v/>
      </c>
      <c r="AO79" s="65" t="str">
        <f t="shared" si="39"/>
        <v/>
      </c>
      <c r="AP79" s="65" t="str">
        <f t="shared" si="40"/>
        <v/>
      </c>
      <c r="AQ79" s="65" t="str">
        <f t="shared" si="41"/>
        <v/>
      </c>
      <c r="AR79" s="65" t="str">
        <f t="shared" si="42"/>
        <v/>
      </c>
      <c r="AS79" s="65" t="str">
        <f t="shared" si="52"/>
        <v/>
      </c>
      <c r="AT79" s="65" t="str">
        <f t="shared" si="53"/>
        <v/>
      </c>
      <c r="AU79" s="65" t="str">
        <f t="shared" si="54"/>
        <v/>
      </c>
    </row>
    <row r="80" spans="1:47" ht="16.8" customHeight="1" x14ac:dyDescent="0.25">
      <c r="A80" s="109" t="s">
        <v>768</v>
      </c>
      <c r="B80" s="114">
        <v>0</v>
      </c>
      <c r="C80" s="262">
        <v>20160416</v>
      </c>
      <c r="D80" s="262">
        <v>6</v>
      </c>
      <c r="E80" s="194" t="s">
        <v>839</v>
      </c>
      <c r="Q80" s="115"/>
      <c r="V80" s="112" t="str">
        <f t="shared" si="30"/>
        <v>Update games set HT_f= 0 where game_id=20160416</v>
      </c>
      <c r="W80" s="112" t="str">
        <f t="shared" si="31"/>
        <v>Update lineups set player_name = 'Gardner Gary' where game_id = 20160416 and player_order = 6</v>
      </c>
      <c r="X80" s="65" t="str">
        <f t="shared" si="32"/>
        <v/>
      </c>
      <c r="Y80" s="193" t="str">
        <f t="shared" si="43"/>
        <v/>
      </c>
      <c r="Z80" s="65" t="str">
        <f t="shared" si="44"/>
        <v/>
      </c>
      <c r="AA80" s="193" t="str">
        <f t="shared" si="45"/>
        <v/>
      </c>
      <c r="AB80" s="242" t="s">
        <v>739</v>
      </c>
      <c r="AC80" s="65" t="str">
        <f t="shared" si="33"/>
        <v>Update lineups set player_name = 'Gardner Gary'</v>
      </c>
      <c r="AD80" s="65" t="str">
        <f t="shared" si="34"/>
        <v/>
      </c>
      <c r="AE80" s="65" t="str">
        <f t="shared" si="46"/>
        <v/>
      </c>
      <c r="AF80" s="65" t="str">
        <f t="shared" si="47"/>
        <v/>
      </c>
      <c r="AG80" s="65" t="str">
        <f t="shared" si="48"/>
        <v/>
      </c>
      <c r="AH80" s="65" t="str">
        <f t="shared" si="49"/>
        <v/>
      </c>
      <c r="AI80" s="65" t="str">
        <f t="shared" si="50"/>
        <v/>
      </c>
      <c r="AJ80" s="65" t="str">
        <f t="shared" si="35"/>
        <v xml:space="preserve"> where game_id = 20160416 and player_order = 6</v>
      </c>
      <c r="AK80" s="65" t="str">
        <f t="shared" si="36"/>
        <v/>
      </c>
      <c r="AL80" s="65" t="str">
        <f t="shared" si="51"/>
        <v/>
      </c>
      <c r="AM80" s="245" t="str">
        <f t="shared" si="37"/>
        <v/>
      </c>
      <c r="AN80" s="65" t="str">
        <f t="shared" si="38"/>
        <v/>
      </c>
      <c r="AO80" s="65" t="str">
        <f t="shared" si="39"/>
        <v/>
      </c>
      <c r="AP80" s="65" t="str">
        <f t="shared" si="40"/>
        <v/>
      </c>
      <c r="AQ80" s="65" t="str">
        <f t="shared" si="41"/>
        <v/>
      </c>
      <c r="AR80" s="65" t="str">
        <f t="shared" si="42"/>
        <v/>
      </c>
      <c r="AS80" s="65" t="str">
        <f t="shared" si="52"/>
        <v/>
      </c>
      <c r="AT80" s="65" t="str">
        <f t="shared" si="53"/>
        <v/>
      </c>
      <c r="AU80" s="65" t="str">
        <f t="shared" si="54"/>
        <v/>
      </c>
    </row>
    <row r="81" spans="1:47" ht="16.8" customHeight="1" x14ac:dyDescent="0.25">
      <c r="A81" s="109" t="s">
        <v>766</v>
      </c>
      <c r="B81" s="114">
        <v>0</v>
      </c>
      <c r="C81" s="262">
        <v>20160416</v>
      </c>
      <c r="D81" s="262">
        <v>7</v>
      </c>
      <c r="E81" s="194" t="s">
        <v>715</v>
      </c>
      <c r="Q81" s="115"/>
      <c r="V81" s="112" t="str">
        <f t="shared" si="30"/>
        <v>Update games set HT_a= 0 where game_id=20160416</v>
      </c>
      <c r="W81" s="112" t="str">
        <f t="shared" si="31"/>
        <v>Update lineups set player_name = 'Lansbury Henri' where game_id = 20160416 and player_order = 7</v>
      </c>
      <c r="X81" s="65" t="str">
        <f t="shared" si="32"/>
        <v/>
      </c>
      <c r="Y81" s="193" t="str">
        <f t="shared" si="43"/>
        <v/>
      </c>
      <c r="Z81" s="65" t="str">
        <f t="shared" si="44"/>
        <v/>
      </c>
      <c r="AA81" s="193" t="str">
        <f t="shared" si="45"/>
        <v/>
      </c>
      <c r="AB81" s="242" t="s">
        <v>739</v>
      </c>
      <c r="AC81" s="65" t="str">
        <f t="shared" si="33"/>
        <v>Update lineups set player_name = 'Lansbury Henri'</v>
      </c>
      <c r="AD81" s="65" t="str">
        <f t="shared" si="34"/>
        <v/>
      </c>
      <c r="AE81" s="65" t="str">
        <f t="shared" si="46"/>
        <v/>
      </c>
      <c r="AF81" s="65" t="str">
        <f t="shared" si="47"/>
        <v/>
      </c>
      <c r="AG81" s="65" t="str">
        <f t="shared" si="48"/>
        <v/>
      </c>
      <c r="AH81" s="65" t="str">
        <f t="shared" si="49"/>
        <v/>
      </c>
      <c r="AI81" s="65" t="str">
        <f t="shared" si="50"/>
        <v/>
      </c>
      <c r="AJ81" s="65" t="str">
        <f t="shared" si="35"/>
        <v xml:space="preserve"> where game_id = 20160416 and player_order = 7</v>
      </c>
      <c r="AK81" s="65" t="str">
        <f t="shared" si="36"/>
        <v/>
      </c>
      <c r="AL81" s="65" t="str">
        <f t="shared" si="51"/>
        <v/>
      </c>
      <c r="AM81" s="245" t="str">
        <f t="shared" si="37"/>
        <v/>
      </c>
      <c r="AN81" s="65" t="str">
        <f t="shared" si="38"/>
        <v/>
      </c>
      <c r="AO81" s="65" t="str">
        <f t="shared" si="39"/>
        <v/>
      </c>
      <c r="AP81" s="65" t="str">
        <f t="shared" si="40"/>
        <v/>
      </c>
      <c r="AQ81" s="65" t="str">
        <f t="shared" si="41"/>
        <v/>
      </c>
      <c r="AR81" s="65" t="str">
        <f t="shared" si="42"/>
        <v/>
      </c>
      <c r="AS81" s="65" t="str">
        <f t="shared" si="52"/>
        <v/>
      </c>
      <c r="AT81" s="65" t="str">
        <f t="shared" si="53"/>
        <v/>
      </c>
      <c r="AU81" s="65" t="str">
        <f t="shared" si="54"/>
        <v/>
      </c>
    </row>
    <row r="82" spans="1:47" ht="16.8" customHeight="1" x14ac:dyDescent="0.25">
      <c r="A82" s="109" t="s">
        <v>764</v>
      </c>
      <c r="B82" s="114">
        <v>20</v>
      </c>
      <c r="C82" s="262">
        <v>20160416</v>
      </c>
      <c r="D82" s="262">
        <v>8</v>
      </c>
      <c r="E82" s="194" t="s">
        <v>824</v>
      </c>
      <c r="Q82" s="115"/>
      <c r="V82" s="112" t="str">
        <f t="shared" si="30"/>
        <v>Update games set Pos_before= 20 where game_id=20160416</v>
      </c>
      <c r="W82" s="112" t="str">
        <f t="shared" si="31"/>
        <v>Update lineups set player_name = 'Tesche Robert' where game_id = 20160416 and player_order = 8</v>
      </c>
      <c r="X82" s="65" t="str">
        <f t="shared" si="32"/>
        <v/>
      </c>
      <c r="Y82" s="193" t="str">
        <f t="shared" si="43"/>
        <v/>
      </c>
      <c r="Z82" s="65" t="str">
        <f t="shared" si="44"/>
        <v/>
      </c>
      <c r="AA82" s="193" t="str">
        <f t="shared" si="45"/>
        <v/>
      </c>
      <c r="AB82" s="242" t="s">
        <v>739</v>
      </c>
      <c r="AC82" s="65" t="str">
        <f t="shared" si="33"/>
        <v>Update lineups set player_name = 'Tesche Robert'</v>
      </c>
      <c r="AD82" s="65" t="str">
        <f t="shared" si="34"/>
        <v/>
      </c>
      <c r="AE82" s="65" t="str">
        <f t="shared" si="46"/>
        <v/>
      </c>
      <c r="AF82" s="65" t="str">
        <f t="shared" si="47"/>
        <v/>
      </c>
      <c r="AG82" s="65" t="str">
        <f t="shared" si="48"/>
        <v/>
      </c>
      <c r="AH82" s="65" t="str">
        <f t="shared" si="49"/>
        <v/>
      </c>
      <c r="AI82" s="65" t="str">
        <f t="shared" si="50"/>
        <v/>
      </c>
      <c r="AJ82" s="65" t="str">
        <f t="shared" si="35"/>
        <v xml:space="preserve"> where game_id = 20160416 and player_order = 8</v>
      </c>
      <c r="AK82" s="65" t="str">
        <f t="shared" si="36"/>
        <v/>
      </c>
      <c r="AL82" s="65" t="str">
        <f t="shared" si="51"/>
        <v/>
      </c>
      <c r="AM82" s="245" t="str">
        <f t="shared" si="37"/>
        <v/>
      </c>
      <c r="AN82" s="65" t="str">
        <f t="shared" si="38"/>
        <v/>
      </c>
      <c r="AO82" s="65" t="str">
        <f t="shared" si="39"/>
        <v/>
      </c>
      <c r="AP82" s="65" t="str">
        <f t="shared" si="40"/>
        <v/>
      </c>
      <c r="AQ82" s="65" t="str">
        <f t="shared" si="41"/>
        <v/>
      </c>
      <c r="AR82" s="65" t="str">
        <f t="shared" si="42"/>
        <v/>
      </c>
      <c r="AS82" s="65" t="str">
        <f t="shared" si="52"/>
        <v/>
      </c>
      <c r="AT82" s="65" t="str">
        <f t="shared" si="53"/>
        <v/>
      </c>
      <c r="AU82" s="65" t="str">
        <f t="shared" si="54"/>
        <v/>
      </c>
    </row>
    <row r="83" spans="1:47" ht="16.8" customHeight="1" x14ac:dyDescent="0.25">
      <c r="A83" s="109" t="s">
        <v>762</v>
      </c>
      <c r="B83" s="114">
        <v>19</v>
      </c>
      <c r="C83" s="262">
        <v>20160416</v>
      </c>
      <c r="D83" s="262">
        <v>9</v>
      </c>
      <c r="E83" s="194" t="s">
        <v>741</v>
      </c>
      <c r="Q83" s="115"/>
      <c r="V83" s="112" t="str">
        <f t="shared" si="30"/>
        <v>Update games set Pos_after= 19 where game_id=20160416</v>
      </c>
      <c r="W83" s="112" t="str">
        <f t="shared" si="31"/>
        <v>Update lineups set player_name = 'Osborn Ben' where game_id = 20160416 and player_order = 9</v>
      </c>
      <c r="X83" s="65" t="str">
        <f t="shared" si="32"/>
        <v/>
      </c>
      <c r="Y83" s="193" t="str">
        <f t="shared" si="43"/>
        <v/>
      </c>
      <c r="Z83" s="65" t="str">
        <f t="shared" si="44"/>
        <v/>
      </c>
      <c r="AA83" s="193" t="str">
        <f t="shared" si="45"/>
        <v/>
      </c>
      <c r="AB83" s="242" t="s">
        <v>739</v>
      </c>
      <c r="AC83" s="65" t="str">
        <f t="shared" si="33"/>
        <v>Update lineups set player_name = 'Osborn Ben'</v>
      </c>
      <c r="AD83" s="65" t="str">
        <f t="shared" si="34"/>
        <v/>
      </c>
      <c r="AE83" s="65" t="str">
        <f t="shared" si="46"/>
        <v/>
      </c>
      <c r="AF83" s="65" t="str">
        <f t="shared" si="47"/>
        <v/>
      </c>
      <c r="AG83" s="65" t="str">
        <f t="shared" si="48"/>
        <v/>
      </c>
      <c r="AH83" s="65" t="str">
        <f t="shared" si="49"/>
        <v/>
      </c>
      <c r="AI83" s="65" t="str">
        <f t="shared" si="50"/>
        <v/>
      </c>
      <c r="AJ83" s="65" t="str">
        <f t="shared" si="35"/>
        <v xml:space="preserve"> where game_id = 20160416 and player_order = 9</v>
      </c>
      <c r="AK83" s="65" t="str">
        <f t="shared" si="36"/>
        <v/>
      </c>
      <c r="AL83" s="65" t="str">
        <f t="shared" si="51"/>
        <v/>
      </c>
      <c r="AM83" s="245" t="str">
        <f t="shared" si="37"/>
        <v/>
      </c>
      <c r="AN83" s="65" t="str">
        <f t="shared" si="38"/>
        <v/>
      </c>
      <c r="AO83" s="65" t="str">
        <f t="shared" si="39"/>
        <v/>
      </c>
      <c r="AP83" s="65" t="str">
        <f t="shared" si="40"/>
        <v/>
      </c>
      <c r="AQ83" s="65" t="str">
        <f t="shared" si="41"/>
        <v/>
      </c>
      <c r="AR83" s="65" t="str">
        <f t="shared" si="42"/>
        <v/>
      </c>
      <c r="AS83" s="65" t="str">
        <f t="shared" si="52"/>
        <v/>
      </c>
      <c r="AT83" s="65" t="str">
        <f t="shared" si="53"/>
        <v/>
      </c>
      <c r="AU83" s="65" t="str">
        <f t="shared" si="54"/>
        <v/>
      </c>
    </row>
    <row r="84" spans="1:47" ht="16.8" customHeight="1" x14ac:dyDescent="0.25">
      <c r="A84" s="109" t="s">
        <v>761</v>
      </c>
      <c r="B84" s="114">
        <v>21</v>
      </c>
      <c r="C84" s="262">
        <v>20160416</v>
      </c>
      <c r="D84" s="262">
        <v>10</v>
      </c>
      <c r="E84" s="194" t="s">
        <v>750</v>
      </c>
      <c r="Q84" s="115"/>
      <c r="V84" s="112" t="str">
        <f t="shared" si="30"/>
        <v>Update games set Opp_before= 21 where game_id=20160416</v>
      </c>
      <c r="W84" s="112" t="str">
        <f t="shared" si="31"/>
        <v>Update lineups set player_name = 'Blackstock Dexter' where game_id = 20160416 and player_order = 10</v>
      </c>
      <c r="X84" s="65" t="str">
        <f t="shared" si="32"/>
        <v/>
      </c>
      <c r="Y84" s="193" t="str">
        <f t="shared" si="43"/>
        <v/>
      </c>
      <c r="Z84" s="65" t="str">
        <f t="shared" si="44"/>
        <v/>
      </c>
      <c r="AA84" s="193" t="str">
        <f t="shared" si="45"/>
        <v/>
      </c>
      <c r="AB84" s="242" t="s">
        <v>739</v>
      </c>
      <c r="AC84" s="65" t="str">
        <f t="shared" si="33"/>
        <v>Update lineups set player_name = 'Blackstock Dexter'</v>
      </c>
      <c r="AD84" s="65" t="str">
        <f t="shared" si="34"/>
        <v/>
      </c>
      <c r="AE84" s="65" t="str">
        <f t="shared" si="46"/>
        <v/>
      </c>
      <c r="AF84" s="65" t="str">
        <f t="shared" si="47"/>
        <v/>
      </c>
      <c r="AG84" s="65" t="str">
        <f t="shared" si="48"/>
        <v/>
      </c>
      <c r="AH84" s="65" t="str">
        <f t="shared" si="49"/>
        <v/>
      </c>
      <c r="AI84" s="65" t="str">
        <f t="shared" si="50"/>
        <v/>
      </c>
      <c r="AJ84" s="65" t="str">
        <f t="shared" si="35"/>
        <v xml:space="preserve"> where game_id = 20160416 and player_order = 10</v>
      </c>
      <c r="AK84" s="65" t="str">
        <f t="shared" si="36"/>
        <v/>
      </c>
      <c r="AL84" s="65" t="str">
        <f t="shared" si="51"/>
        <v/>
      </c>
      <c r="AM84" s="245" t="str">
        <f t="shared" si="37"/>
        <v/>
      </c>
      <c r="AN84" s="65" t="str">
        <f t="shared" si="38"/>
        <v/>
      </c>
      <c r="AO84" s="65" t="str">
        <f t="shared" si="39"/>
        <v/>
      </c>
      <c r="AP84" s="65" t="str">
        <f t="shared" si="40"/>
        <v/>
      </c>
      <c r="AQ84" s="65" t="str">
        <f t="shared" si="41"/>
        <v/>
      </c>
      <c r="AR84" s="65" t="str">
        <f t="shared" si="42"/>
        <v/>
      </c>
      <c r="AS84" s="65" t="str">
        <f t="shared" si="52"/>
        <v/>
      </c>
      <c r="AT84" s="65" t="str">
        <f t="shared" si="53"/>
        <v/>
      </c>
      <c r="AU84" s="65" t="str">
        <f t="shared" si="54"/>
        <v/>
      </c>
    </row>
    <row r="85" spans="1:47" ht="16.8" customHeight="1" x14ac:dyDescent="0.25">
      <c r="A85" s="109" t="s">
        <v>759</v>
      </c>
      <c r="B85" s="114">
        <v>21</v>
      </c>
      <c r="C85" s="264">
        <v>20160416</v>
      </c>
      <c r="D85" s="264">
        <v>11</v>
      </c>
      <c r="E85" s="195" t="s">
        <v>758</v>
      </c>
      <c r="F85" s="264"/>
      <c r="G85" s="213"/>
      <c r="H85" s="264"/>
      <c r="I85" s="264"/>
      <c r="J85" s="264"/>
      <c r="K85" s="322"/>
      <c r="L85" s="265"/>
      <c r="M85" s="213"/>
      <c r="N85" s="264"/>
      <c r="O85" s="264"/>
      <c r="Q85" s="115"/>
      <c r="R85" s="265"/>
      <c r="S85" s="213"/>
      <c r="T85" s="264"/>
      <c r="V85" s="112" t="str">
        <f t="shared" si="30"/>
        <v>Update games set Opp_after= 21 where game_id=20160416</v>
      </c>
      <c r="W85" s="112" t="str">
        <f t="shared" si="31"/>
        <v>Update lineups set player_name = 'Mendes Ryan' where game_id = 20160416 and player_order = 11</v>
      </c>
      <c r="X85" s="65" t="str">
        <f t="shared" si="32"/>
        <v/>
      </c>
      <c r="Y85" s="193" t="str">
        <f t="shared" si="43"/>
        <v/>
      </c>
      <c r="Z85" s="65" t="str">
        <f t="shared" si="44"/>
        <v/>
      </c>
      <c r="AA85" s="193" t="str">
        <f t="shared" si="45"/>
        <v/>
      </c>
      <c r="AB85" s="242" t="s">
        <v>739</v>
      </c>
      <c r="AC85" s="65" t="str">
        <f t="shared" si="33"/>
        <v>Update lineups set player_name = 'Mendes Ryan'</v>
      </c>
      <c r="AD85" s="65" t="str">
        <f t="shared" si="34"/>
        <v/>
      </c>
      <c r="AE85" s="65" t="str">
        <f t="shared" si="46"/>
        <v/>
      </c>
      <c r="AF85" s="65" t="str">
        <f t="shared" si="47"/>
        <v/>
      </c>
      <c r="AG85" s="65" t="str">
        <f t="shared" si="48"/>
        <v/>
      </c>
      <c r="AH85" s="65" t="str">
        <f t="shared" si="49"/>
        <v/>
      </c>
      <c r="AI85" s="65" t="str">
        <f t="shared" si="50"/>
        <v/>
      </c>
      <c r="AJ85" s="65" t="str">
        <f t="shared" si="35"/>
        <v xml:space="preserve"> where game_id = 20160416 and player_order = 11</v>
      </c>
      <c r="AK85" s="65" t="str">
        <f t="shared" si="36"/>
        <v/>
      </c>
      <c r="AL85" s="65" t="str">
        <f t="shared" si="51"/>
        <v/>
      </c>
      <c r="AM85" s="245" t="str">
        <f t="shared" si="37"/>
        <v/>
      </c>
      <c r="AN85" s="65" t="str">
        <f t="shared" si="38"/>
        <v/>
      </c>
      <c r="AO85" s="65" t="str">
        <f t="shared" si="39"/>
        <v/>
      </c>
      <c r="AP85" s="65" t="str">
        <f t="shared" si="40"/>
        <v/>
      </c>
      <c r="AQ85" s="65" t="str">
        <f t="shared" si="41"/>
        <v/>
      </c>
      <c r="AR85" s="65" t="str">
        <f t="shared" si="42"/>
        <v/>
      </c>
      <c r="AS85" s="65" t="str">
        <f t="shared" si="52"/>
        <v/>
      </c>
      <c r="AT85" s="65" t="str">
        <f t="shared" si="53"/>
        <v/>
      </c>
      <c r="AU85" s="65" t="str">
        <f t="shared" si="54"/>
        <v/>
      </c>
    </row>
    <row r="86" spans="1:47" ht="16.8" customHeight="1" x14ac:dyDescent="0.25">
      <c r="A86" s="109" t="s">
        <v>20</v>
      </c>
      <c r="B86" s="244" t="s">
        <v>2801</v>
      </c>
      <c r="C86" s="262">
        <v>20160416</v>
      </c>
      <c r="D86" s="262">
        <v>12</v>
      </c>
      <c r="E86" s="194" t="s">
        <v>754</v>
      </c>
      <c r="Q86" s="115"/>
      <c r="V86" s="112" t="str">
        <f t="shared" si="30"/>
        <v>Update games set Ground= 'AESSEAL New York Stadium' where game_id=20160416</v>
      </c>
      <c r="W86" s="112" t="str">
        <f t="shared" si="31"/>
        <v>Update lineups set player_name = 'Evtimov Dimitar' where game_id = 20160416 and player_order = 12</v>
      </c>
      <c r="X86" s="65" t="str">
        <f t="shared" si="32"/>
        <v/>
      </c>
      <c r="Y86" s="193" t="str">
        <f t="shared" si="43"/>
        <v/>
      </c>
      <c r="Z86" s="65" t="str">
        <f t="shared" si="44"/>
        <v/>
      </c>
      <c r="AA86" s="193" t="str">
        <f t="shared" si="45"/>
        <v/>
      </c>
      <c r="AB86" s="242" t="s">
        <v>739</v>
      </c>
      <c r="AC86" s="65" t="str">
        <f t="shared" si="33"/>
        <v>Update lineups set player_name = 'Evtimov Dimitar'</v>
      </c>
      <c r="AD86" s="65" t="str">
        <f t="shared" si="34"/>
        <v/>
      </c>
      <c r="AE86" s="65" t="str">
        <f t="shared" si="46"/>
        <v/>
      </c>
      <c r="AF86" s="65" t="str">
        <f t="shared" si="47"/>
        <v/>
      </c>
      <c r="AG86" s="65" t="str">
        <f t="shared" si="48"/>
        <v/>
      </c>
      <c r="AH86" s="65" t="str">
        <f t="shared" si="49"/>
        <v/>
      </c>
      <c r="AI86" s="65" t="str">
        <f t="shared" si="50"/>
        <v/>
      </c>
      <c r="AJ86" s="65" t="str">
        <f t="shared" si="35"/>
        <v xml:space="preserve"> where game_id = 20160416 and player_order = 12</v>
      </c>
      <c r="AK86" s="65" t="str">
        <f t="shared" si="36"/>
        <v/>
      </c>
      <c r="AL86" s="65" t="str">
        <f t="shared" si="51"/>
        <v/>
      </c>
      <c r="AM86" s="245" t="str">
        <f t="shared" si="37"/>
        <v/>
      </c>
      <c r="AN86" s="65" t="str">
        <f t="shared" si="38"/>
        <v/>
      </c>
      <c r="AO86" s="65" t="str">
        <f t="shared" si="39"/>
        <v/>
      </c>
      <c r="AP86" s="65" t="str">
        <f t="shared" si="40"/>
        <v/>
      </c>
      <c r="AQ86" s="65" t="str">
        <f t="shared" si="41"/>
        <v/>
      </c>
      <c r="AR86" s="65" t="str">
        <f t="shared" si="42"/>
        <v/>
      </c>
      <c r="AS86" s="65" t="str">
        <f t="shared" si="52"/>
        <v/>
      </c>
      <c r="AT86" s="65" t="str">
        <f t="shared" si="53"/>
        <v/>
      </c>
      <c r="AU86" s="65" t="str">
        <f t="shared" si="54"/>
        <v/>
      </c>
    </row>
    <row r="87" spans="1:47" ht="16.8" customHeight="1" x14ac:dyDescent="0.25">
      <c r="A87" s="109" t="s">
        <v>756</v>
      </c>
      <c r="B87" s="201" t="str">
        <f>B86</f>
        <v>'AESSEAL New York Stadium'</v>
      </c>
      <c r="C87" s="262">
        <v>20160416</v>
      </c>
      <c r="D87" s="262">
        <v>13</v>
      </c>
      <c r="E87" s="194" t="s">
        <v>2794</v>
      </c>
      <c r="Q87" s="115"/>
      <c r="V87" s="112" t="str">
        <f t="shared" si="30"/>
        <v>Update games set Ground_Parent= 'AESSEAL New York Stadium' where game_id=20160416</v>
      </c>
      <c r="W87" s="112" t="str">
        <f t="shared" si="31"/>
        <v>Update lineups set player_name = 'Worrall Joe' where game_id = 20160416 and player_order = 13</v>
      </c>
      <c r="X87" s="65" t="str">
        <f t="shared" si="32"/>
        <v/>
      </c>
      <c r="Y87" s="193" t="str">
        <f t="shared" si="43"/>
        <v/>
      </c>
      <c r="Z87" s="65" t="str">
        <f t="shared" si="44"/>
        <v/>
      </c>
      <c r="AA87" s="193" t="str">
        <f t="shared" si="45"/>
        <v/>
      </c>
      <c r="AB87" s="242" t="s">
        <v>739</v>
      </c>
      <c r="AC87" s="65" t="str">
        <f t="shared" si="33"/>
        <v>Update lineups set player_name = 'Worrall Joe'</v>
      </c>
      <c r="AD87" s="65" t="str">
        <f t="shared" si="34"/>
        <v/>
      </c>
      <c r="AE87" s="65" t="str">
        <f t="shared" si="46"/>
        <v/>
      </c>
      <c r="AF87" s="65" t="str">
        <f t="shared" si="47"/>
        <v/>
      </c>
      <c r="AG87" s="65" t="str">
        <f t="shared" si="48"/>
        <v/>
      </c>
      <c r="AH87" s="65" t="str">
        <f t="shared" si="49"/>
        <v/>
      </c>
      <c r="AI87" s="65" t="str">
        <f t="shared" si="50"/>
        <v/>
      </c>
      <c r="AJ87" s="65" t="str">
        <f t="shared" si="35"/>
        <v xml:space="preserve"> where game_id = 20160416 and player_order = 13</v>
      </c>
      <c r="AK87" s="65" t="str">
        <f t="shared" si="36"/>
        <v/>
      </c>
      <c r="AL87" s="65" t="str">
        <f t="shared" si="51"/>
        <v/>
      </c>
      <c r="AM87" s="245" t="str">
        <f t="shared" si="37"/>
        <v/>
      </c>
      <c r="AN87" s="65" t="str">
        <f t="shared" si="38"/>
        <v/>
      </c>
      <c r="AO87" s="65" t="str">
        <f t="shared" si="39"/>
        <v/>
      </c>
      <c r="AP87" s="65" t="str">
        <f t="shared" si="40"/>
        <v/>
      </c>
      <c r="AQ87" s="65" t="str">
        <f t="shared" si="41"/>
        <v/>
      </c>
      <c r="AR87" s="65" t="str">
        <f t="shared" si="42"/>
        <v/>
      </c>
      <c r="AS87" s="65" t="str">
        <f t="shared" si="52"/>
        <v/>
      </c>
      <c r="AT87" s="65" t="str">
        <f t="shared" si="53"/>
        <v/>
      </c>
      <c r="AU87" s="65" t="str">
        <f t="shared" si="54"/>
        <v/>
      </c>
    </row>
    <row r="88" spans="1:47" ht="16.8" customHeight="1" x14ac:dyDescent="0.25">
      <c r="A88" s="109" t="s">
        <v>753</v>
      </c>
      <c r="B88" s="244" t="s">
        <v>752</v>
      </c>
      <c r="C88" s="262">
        <v>20160416</v>
      </c>
      <c r="D88" s="262">
        <v>14</v>
      </c>
      <c r="E88" s="194" t="s">
        <v>735</v>
      </c>
      <c r="Q88" s="115"/>
      <c r="V88" s="112" t="str">
        <f t="shared" si="30"/>
        <v>Update games set Referee= 'Simon Hooper' where game_id=20160416</v>
      </c>
      <c r="W88" s="112" t="str">
        <f t="shared" si="31"/>
        <v>Update lineups set player_name = 'Cohen Chris' where game_id = 20160416 and player_order = 14</v>
      </c>
      <c r="X88" s="65" t="str">
        <f t="shared" si="32"/>
        <v/>
      </c>
      <c r="Y88" s="193" t="str">
        <f t="shared" si="43"/>
        <v/>
      </c>
      <c r="Z88" s="65" t="str">
        <f t="shared" si="44"/>
        <v/>
      </c>
      <c r="AA88" s="193" t="str">
        <f t="shared" si="45"/>
        <v/>
      </c>
      <c r="AB88" s="242" t="s">
        <v>739</v>
      </c>
      <c r="AC88" s="65" t="str">
        <f t="shared" si="33"/>
        <v>Update lineups set player_name = 'Cohen Chris'</v>
      </c>
      <c r="AD88" s="65" t="str">
        <f t="shared" si="34"/>
        <v/>
      </c>
      <c r="AE88" s="65" t="str">
        <f t="shared" si="46"/>
        <v/>
      </c>
      <c r="AF88" s="65" t="str">
        <f t="shared" si="47"/>
        <v/>
      </c>
      <c r="AG88" s="65" t="str">
        <f t="shared" si="48"/>
        <v/>
      </c>
      <c r="AH88" s="65" t="str">
        <f t="shared" si="49"/>
        <v/>
      </c>
      <c r="AI88" s="65" t="str">
        <f t="shared" si="50"/>
        <v/>
      </c>
      <c r="AJ88" s="65" t="str">
        <f t="shared" si="35"/>
        <v xml:space="preserve"> where game_id = 20160416 and player_order = 14</v>
      </c>
      <c r="AK88" s="65" t="str">
        <f t="shared" si="36"/>
        <v/>
      </c>
      <c r="AL88" s="65" t="str">
        <f t="shared" si="51"/>
        <v/>
      </c>
      <c r="AM88" s="245" t="str">
        <f t="shared" si="37"/>
        <v/>
      </c>
      <c r="AN88" s="65" t="str">
        <f t="shared" si="38"/>
        <v/>
      </c>
      <c r="AO88" s="65" t="str">
        <f t="shared" si="39"/>
        <v/>
      </c>
      <c r="AP88" s="65" t="str">
        <f t="shared" si="40"/>
        <v/>
      </c>
      <c r="AQ88" s="65" t="str">
        <f t="shared" si="41"/>
        <v/>
      </c>
      <c r="AR88" s="65" t="str">
        <f t="shared" si="42"/>
        <v/>
      </c>
      <c r="AS88" s="65" t="str">
        <f t="shared" si="52"/>
        <v/>
      </c>
      <c r="AT88" s="65" t="str">
        <f t="shared" si="53"/>
        <v/>
      </c>
      <c r="AU88" s="65" t="str">
        <f t="shared" si="54"/>
        <v/>
      </c>
    </row>
    <row r="89" spans="1:47" ht="16.8" customHeight="1" x14ac:dyDescent="0.25">
      <c r="A89" s="109" t="s">
        <v>475</v>
      </c>
      <c r="B89" s="114">
        <v>11503</v>
      </c>
      <c r="C89" s="262">
        <v>20160416</v>
      </c>
      <c r="D89" s="262">
        <v>15</v>
      </c>
      <c r="E89" s="194" t="s">
        <v>765</v>
      </c>
      <c r="G89" s="194"/>
      <c r="Q89" s="115"/>
      <c r="V89" s="112" t="str">
        <f t="shared" si="30"/>
        <v>Update games set Att= 11503 where game_id=20160416</v>
      </c>
      <c r="W89" s="112" t="str">
        <f t="shared" si="31"/>
        <v>Update lineups set player_name = 'Vaughan David' where game_id = 20160416 and player_order = 15</v>
      </c>
      <c r="X89" s="65" t="str">
        <f t="shared" si="32"/>
        <v/>
      </c>
      <c r="Y89" s="193" t="str">
        <f t="shared" si="43"/>
        <v/>
      </c>
      <c r="Z89" s="65" t="str">
        <f t="shared" si="44"/>
        <v/>
      </c>
      <c r="AA89" s="193" t="str">
        <f t="shared" si="45"/>
        <v/>
      </c>
      <c r="AB89" s="242" t="s">
        <v>739</v>
      </c>
      <c r="AC89" s="65" t="str">
        <f t="shared" si="33"/>
        <v>Update lineups set player_name = 'Vaughan David'</v>
      </c>
      <c r="AD89" s="65" t="str">
        <f t="shared" si="34"/>
        <v/>
      </c>
      <c r="AE89" s="65" t="str">
        <f t="shared" si="46"/>
        <v/>
      </c>
      <c r="AF89" s="65" t="str">
        <f t="shared" si="47"/>
        <v/>
      </c>
      <c r="AG89" s="65" t="str">
        <f t="shared" si="48"/>
        <v/>
      </c>
      <c r="AH89" s="65" t="str">
        <f t="shared" si="49"/>
        <v/>
      </c>
      <c r="AI89" s="65" t="str">
        <f t="shared" si="50"/>
        <v/>
      </c>
      <c r="AJ89" s="65" t="str">
        <f t="shared" si="35"/>
        <v xml:space="preserve"> where game_id = 20160416 and player_order = 15</v>
      </c>
      <c r="AK89" s="65" t="str">
        <f t="shared" si="36"/>
        <v/>
      </c>
      <c r="AL89" s="65" t="str">
        <f t="shared" si="51"/>
        <v/>
      </c>
      <c r="AM89" s="245" t="str">
        <f t="shared" si="37"/>
        <v/>
      </c>
      <c r="AN89" s="65" t="str">
        <f t="shared" si="38"/>
        <v/>
      </c>
      <c r="AO89" s="65" t="str">
        <f t="shared" si="39"/>
        <v/>
      </c>
      <c r="AP89" s="65" t="str">
        <f t="shared" si="40"/>
        <v/>
      </c>
      <c r="AQ89" s="65" t="str">
        <f t="shared" si="41"/>
        <v/>
      </c>
      <c r="AR89" s="65" t="str">
        <f t="shared" si="42"/>
        <v/>
      </c>
      <c r="AS89" s="65" t="str">
        <f t="shared" si="52"/>
        <v/>
      </c>
      <c r="AT89" s="65" t="str">
        <f t="shared" si="53"/>
        <v/>
      </c>
      <c r="AU89" s="65" t="str">
        <f t="shared" si="54"/>
        <v/>
      </c>
    </row>
    <row r="90" spans="1:47" ht="16.8" customHeight="1" x14ac:dyDescent="0.25">
      <c r="A90" s="109" t="s">
        <v>749</v>
      </c>
      <c r="B90" s="247" t="s">
        <v>2799</v>
      </c>
      <c r="C90" s="262">
        <v>20160416</v>
      </c>
      <c r="D90" s="262">
        <v>16</v>
      </c>
      <c r="E90" s="194" t="s">
        <v>823</v>
      </c>
      <c r="G90" s="194"/>
      <c r="Q90" s="115"/>
      <c r="V90" s="112" t="str">
        <f t="shared" si="30"/>
        <v>Update games set Source= 'http://www.11v11.com/matches/rotherham-united-v-nottingham-forest-16-april-2016-316661/' where game_id=20160416</v>
      </c>
      <c r="W90" s="112" t="str">
        <f t="shared" si="31"/>
        <v>Update lineups set player_name = 'Burke Oliver' where game_id = 20160416 and player_order = 16</v>
      </c>
      <c r="X90" s="65" t="str">
        <f t="shared" si="32"/>
        <v/>
      </c>
      <c r="Y90" s="193" t="str">
        <f t="shared" si="43"/>
        <v/>
      </c>
      <c r="Z90" s="65" t="str">
        <f t="shared" si="44"/>
        <v/>
      </c>
      <c r="AA90" s="193" t="str">
        <f t="shared" si="45"/>
        <v/>
      </c>
      <c r="AB90" s="242" t="s">
        <v>739</v>
      </c>
      <c r="AC90" s="65" t="str">
        <f t="shared" si="33"/>
        <v>Update lineups set player_name = 'Burke Oliver'</v>
      </c>
      <c r="AD90" s="65" t="str">
        <f t="shared" si="34"/>
        <v/>
      </c>
      <c r="AE90" s="65" t="str">
        <f t="shared" si="46"/>
        <v/>
      </c>
      <c r="AF90" s="65" t="str">
        <f t="shared" si="47"/>
        <v/>
      </c>
      <c r="AG90" s="65" t="str">
        <f t="shared" si="48"/>
        <v/>
      </c>
      <c r="AH90" s="65" t="str">
        <f t="shared" si="49"/>
        <v/>
      </c>
      <c r="AI90" s="65" t="str">
        <f t="shared" si="50"/>
        <v/>
      </c>
      <c r="AJ90" s="65" t="str">
        <f t="shared" si="35"/>
        <v xml:space="preserve"> where game_id = 20160416 and player_order = 16</v>
      </c>
      <c r="AK90" s="65" t="str">
        <f t="shared" si="36"/>
        <v/>
      </c>
      <c r="AL90" s="65" t="str">
        <f t="shared" si="51"/>
        <v/>
      </c>
      <c r="AM90" s="245" t="str">
        <f t="shared" si="37"/>
        <v/>
      </c>
      <c r="AN90" s="65" t="str">
        <f t="shared" si="38"/>
        <v/>
      </c>
      <c r="AO90" s="65" t="str">
        <f t="shared" si="39"/>
        <v/>
      </c>
      <c r="AP90" s="65" t="str">
        <f t="shared" si="40"/>
        <v/>
      </c>
      <c r="AQ90" s="65" t="str">
        <f t="shared" si="41"/>
        <v/>
      </c>
      <c r="AR90" s="65" t="str">
        <f t="shared" si="42"/>
        <v/>
      </c>
      <c r="AS90" s="65" t="str">
        <f t="shared" si="52"/>
        <v/>
      </c>
      <c r="AT90" s="65" t="str">
        <f t="shared" si="53"/>
        <v/>
      </c>
      <c r="AU90" s="65" t="str">
        <f t="shared" si="54"/>
        <v/>
      </c>
    </row>
    <row r="91" spans="1:47" ht="16.8" customHeight="1" x14ac:dyDescent="0.25">
      <c r="A91" s="109" t="s">
        <v>746</v>
      </c>
      <c r="B91" s="198" t="s">
        <v>2798</v>
      </c>
      <c r="C91" s="262">
        <v>20160416</v>
      </c>
      <c r="D91" s="262">
        <v>17</v>
      </c>
      <c r="E91" s="194" t="s">
        <v>2770</v>
      </c>
      <c r="G91" s="194"/>
      <c r="Q91" s="115"/>
      <c r="V91" s="112" t="str">
        <f t="shared" si="30"/>
        <v>Update games set Game_date= '20160416' where game_id=20160416</v>
      </c>
      <c r="W91" s="112" t="str">
        <f t="shared" si="31"/>
        <v>Update lineups set player_name = 'Macheda Federico' where game_id = 20160416 and player_order = 17</v>
      </c>
      <c r="X91" s="65" t="str">
        <f t="shared" si="32"/>
        <v/>
      </c>
      <c r="Y91" s="193" t="str">
        <f t="shared" si="43"/>
        <v/>
      </c>
      <c r="Z91" s="65" t="str">
        <f t="shared" si="44"/>
        <v/>
      </c>
      <c r="AA91" s="193" t="str">
        <f t="shared" si="45"/>
        <v/>
      </c>
      <c r="AB91" s="242" t="s">
        <v>739</v>
      </c>
      <c r="AC91" s="65" t="str">
        <f t="shared" si="33"/>
        <v>Update lineups set player_name = 'Macheda Federico'</v>
      </c>
      <c r="AD91" s="65" t="str">
        <f t="shared" si="34"/>
        <v/>
      </c>
      <c r="AE91" s="65" t="str">
        <f t="shared" si="46"/>
        <v/>
      </c>
      <c r="AF91" s="65" t="str">
        <f t="shared" si="47"/>
        <v/>
      </c>
      <c r="AG91" s="65" t="str">
        <f t="shared" si="48"/>
        <v/>
      </c>
      <c r="AH91" s="65" t="str">
        <f t="shared" si="49"/>
        <v/>
      </c>
      <c r="AI91" s="65" t="str">
        <f t="shared" si="50"/>
        <v/>
      </c>
      <c r="AJ91" s="65" t="str">
        <f t="shared" si="35"/>
        <v xml:space="preserve"> where game_id = 20160416 and player_order = 17</v>
      </c>
      <c r="AK91" s="65" t="str">
        <f t="shared" si="36"/>
        <v/>
      </c>
      <c r="AL91" s="65" t="str">
        <f t="shared" si="51"/>
        <v/>
      </c>
      <c r="AM91" s="245" t="str">
        <f t="shared" si="37"/>
        <v/>
      </c>
      <c r="AN91" s="65" t="str">
        <f t="shared" si="38"/>
        <v/>
      </c>
      <c r="AO91" s="65" t="str">
        <f t="shared" si="39"/>
        <v/>
      </c>
      <c r="AP91" s="65" t="str">
        <f t="shared" si="40"/>
        <v/>
      </c>
      <c r="AQ91" s="65" t="str">
        <f t="shared" si="41"/>
        <v/>
      </c>
      <c r="AR91" s="65" t="str">
        <f t="shared" si="42"/>
        <v/>
      </c>
      <c r="AS91" s="65" t="str">
        <f t="shared" si="52"/>
        <v/>
      </c>
      <c r="AT91" s="65" t="str">
        <f t="shared" si="53"/>
        <v/>
      </c>
      <c r="AU91" s="65" t="str">
        <f t="shared" si="54"/>
        <v/>
      </c>
    </row>
    <row r="92" spans="1:47" s="126" customFormat="1" ht="16.8" customHeight="1" thickBot="1" x14ac:dyDescent="0.3">
      <c r="A92" s="116" t="s">
        <v>743</v>
      </c>
      <c r="B92" s="238" t="s">
        <v>2711</v>
      </c>
      <c r="C92" s="266">
        <v>20160416</v>
      </c>
      <c r="D92" s="266">
        <v>18</v>
      </c>
      <c r="E92" s="199" t="s">
        <v>776</v>
      </c>
      <c r="F92" s="266">
        <v>90</v>
      </c>
      <c r="G92" s="199" t="s">
        <v>750</v>
      </c>
      <c r="H92" s="266">
        <v>90</v>
      </c>
      <c r="I92" s="266"/>
      <c r="J92" s="266"/>
      <c r="K92" s="323"/>
      <c r="L92" s="267"/>
      <c r="M92" s="214"/>
      <c r="N92" s="266"/>
      <c r="O92" s="266"/>
      <c r="P92" s="266"/>
      <c r="Q92" s="239"/>
      <c r="R92" s="267"/>
      <c r="S92" s="214"/>
      <c r="T92" s="266"/>
      <c r="U92"/>
      <c r="V92" s="112" t="str">
        <f t="shared" si="30"/>
        <v>Update games set Game_time= '3:00PM' where game_id=20160416</v>
      </c>
      <c r="W92" s="112" t="str">
        <f t="shared" si="31"/>
        <v>Update lineups set player_name = 'O''Grady Chris', Y_min = 90, Sub_min= 90, Player_off = 'Blackstock Dexter' where game_id = 20160416 and player_order = 18; update lineups set Player_on= 'O''Grady Chris', sub_min = '90' where game_id = 20160416 and player_name = 'Blackstock Dexter'</v>
      </c>
      <c r="X92" s="65" t="str">
        <f t="shared" si="32"/>
        <v/>
      </c>
      <c r="Y92" s="193" t="str">
        <f t="shared" si="43"/>
        <v/>
      </c>
      <c r="Z92" s="65" t="str">
        <f t="shared" si="44"/>
        <v/>
      </c>
      <c r="AA92" s="193" t="str">
        <f t="shared" si="45"/>
        <v/>
      </c>
      <c r="AB92" s="242" t="s">
        <v>739</v>
      </c>
      <c r="AC92" s="65" t="str">
        <f t="shared" si="33"/>
        <v>Update lineups set player_name = 'O''Grady Chris'</v>
      </c>
      <c r="AD92" s="65" t="str">
        <f t="shared" si="34"/>
        <v/>
      </c>
      <c r="AE92" s="65" t="str">
        <f t="shared" si="46"/>
        <v>, Y_min = 90</v>
      </c>
      <c r="AF92" s="65" t="str">
        <f t="shared" si="47"/>
        <v/>
      </c>
      <c r="AG92" s="65" t="str">
        <f t="shared" si="48"/>
        <v/>
      </c>
      <c r="AH92" s="65" t="str">
        <f t="shared" si="49"/>
        <v>, Sub_min= 90</v>
      </c>
      <c r="AI92" s="65" t="str">
        <f t="shared" si="50"/>
        <v>, Player_off = 'Blackstock Dexter'</v>
      </c>
      <c r="AJ92" s="65" t="str">
        <f t="shared" si="35"/>
        <v xml:space="preserve"> where game_id = 20160416 and player_order = 18</v>
      </c>
      <c r="AK92" s="65" t="str">
        <f t="shared" si="36"/>
        <v>; update lineups set Player_on= 'O''Grady Chris'</v>
      </c>
      <c r="AL92" s="65" t="str">
        <f t="shared" si="51"/>
        <v>, sub_min = '90'</v>
      </c>
      <c r="AM92" s="245" t="str">
        <f t="shared" si="37"/>
        <v xml:space="preserve"> where game_id = 20160416 and player_name = 'Blackstock Dexter'</v>
      </c>
      <c r="AN92" s="126" t="str">
        <f t="shared" si="38"/>
        <v/>
      </c>
      <c r="AO92" s="126" t="str">
        <f t="shared" si="39"/>
        <v/>
      </c>
      <c r="AP92" s="126" t="str">
        <f t="shared" si="40"/>
        <v/>
      </c>
      <c r="AQ92" s="126" t="str">
        <f t="shared" si="41"/>
        <v/>
      </c>
      <c r="AR92" s="126" t="str">
        <f t="shared" si="42"/>
        <v/>
      </c>
      <c r="AS92" s="65" t="str">
        <f t="shared" si="52"/>
        <v/>
      </c>
      <c r="AT92" s="65" t="str">
        <f t="shared" si="53"/>
        <v/>
      </c>
      <c r="AU92" s="65" t="str">
        <f t="shared" si="54"/>
        <v/>
      </c>
    </row>
    <row r="93" spans="1:47" ht="16.8" customHeight="1" thickTop="1" x14ac:dyDescent="0.25">
      <c r="A93" s="136" t="s">
        <v>22</v>
      </c>
      <c r="B93" s="246" t="s">
        <v>2689</v>
      </c>
      <c r="C93" s="262">
        <v>20160419</v>
      </c>
      <c r="D93" s="262">
        <v>1</v>
      </c>
      <c r="E93" s="212" t="s">
        <v>772</v>
      </c>
      <c r="L93" s="263">
        <v>1</v>
      </c>
      <c r="M93" s="194" t="s">
        <v>750</v>
      </c>
      <c r="N93" s="262">
        <v>15</v>
      </c>
      <c r="Q93" s="115"/>
      <c r="S93" s="194"/>
      <c r="V93" s="112" t="str">
        <f t="shared" si="30"/>
        <v>Update games set Opponent= 'Blackburn Rovers' where game_id=20160419</v>
      </c>
      <c r="W93" s="112" t="str">
        <f t="shared" si="31"/>
        <v>Update lineups set player_name = 'de Vries Dorus' where game_id = 20160419 and player_order = 1</v>
      </c>
      <c r="X93" s="65" t="str">
        <f t="shared" si="32"/>
        <v>insert into goals (game_id, goal_order, scorer_name, goal_min) values (20160419, 1, 'Blackstock Dexter', 15)</v>
      </c>
      <c r="Y93" s="193" t="str">
        <f t="shared" si="43"/>
        <v>update goals set scorer_name = 'Blackstock Dexter', goal_min = 15 where game_id = 20160419 and goal_order = 1</v>
      </c>
      <c r="Z93" s="65" t="str">
        <f t="shared" si="44"/>
        <v/>
      </c>
      <c r="AA93" s="193" t="str">
        <f t="shared" si="45"/>
        <v/>
      </c>
      <c r="AB93" s="242" t="s">
        <v>739</v>
      </c>
      <c r="AC93" s="65" t="str">
        <f t="shared" si="33"/>
        <v>Update lineups set player_name = 'de Vries Dorus'</v>
      </c>
      <c r="AD93" s="65" t="str">
        <f t="shared" si="34"/>
        <v/>
      </c>
      <c r="AE93" s="65" t="str">
        <f t="shared" si="46"/>
        <v/>
      </c>
      <c r="AF93" s="65" t="str">
        <f t="shared" si="47"/>
        <v/>
      </c>
      <c r="AG93" s="65" t="str">
        <f t="shared" si="48"/>
        <v/>
      </c>
      <c r="AH93" s="65" t="str">
        <f t="shared" si="49"/>
        <v/>
      </c>
      <c r="AI93" s="65" t="str">
        <f t="shared" si="50"/>
        <v/>
      </c>
      <c r="AJ93" s="65" t="str">
        <f t="shared" si="35"/>
        <v xml:space="preserve"> where game_id = 20160419 and player_order = 1</v>
      </c>
      <c r="AK93" s="65" t="str">
        <f t="shared" si="36"/>
        <v/>
      </c>
      <c r="AL93" s="65" t="str">
        <f t="shared" si="51"/>
        <v/>
      </c>
      <c r="AM93" s="245" t="str">
        <f t="shared" si="37"/>
        <v/>
      </c>
      <c r="AN93" s="65" t="str">
        <f t="shared" si="38"/>
        <v>update goals set scorer_name = 'Blackstock Dexter'</v>
      </c>
      <c r="AO93" s="65" t="str">
        <f t="shared" si="39"/>
        <v>, goal_min = 15</v>
      </c>
      <c r="AP93" s="65" t="str">
        <f t="shared" si="40"/>
        <v/>
      </c>
      <c r="AQ93" s="65" t="str">
        <f t="shared" si="41"/>
        <v/>
      </c>
      <c r="AR93" s="65" t="str">
        <f t="shared" si="42"/>
        <v xml:space="preserve"> where game_id = 20160419 and goal_order = 1</v>
      </c>
      <c r="AS93" s="65" t="str">
        <f t="shared" si="52"/>
        <v/>
      </c>
      <c r="AT93" s="65" t="str">
        <f t="shared" si="53"/>
        <v/>
      </c>
      <c r="AU93" s="65" t="str">
        <f t="shared" si="54"/>
        <v/>
      </c>
    </row>
    <row r="94" spans="1:47" ht="16.8" customHeight="1" x14ac:dyDescent="0.25">
      <c r="A94" s="109" t="s">
        <v>774</v>
      </c>
      <c r="B94" s="114" t="str">
        <f>B93</f>
        <v>'Blackburn Rovers'</v>
      </c>
      <c r="C94" s="262">
        <v>20160419</v>
      </c>
      <c r="D94" s="262">
        <v>2</v>
      </c>
      <c r="E94" s="212" t="s">
        <v>771</v>
      </c>
      <c r="Q94" s="115"/>
      <c r="V94" s="112" t="str">
        <f t="shared" si="30"/>
        <v>Update games set Opp_Parent= 'Blackburn Rovers' where game_id=20160419</v>
      </c>
      <c r="W94" s="112" t="str">
        <f t="shared" si="31"/>
        <v>Update lineups set player_name = 'Lichaj Eric' where game_id = 20160419 and player_order = 2</v>
      </c>
      <c r="X94" s="65" t="str">
        <f t="shared" si="32"/>
        <v/>
      </c>
      <c r="Y94" s="193" t="str">
        <f t="shared" si="43"/>
        <v/>
      </c>
      <c r="Z94" s="65" t="str">
        <f t="shared" si="44"/>
        <v/>
      </c>
      <c r="AA94" s="193" t="str">
        <f t="shared" si="45"/>
        <v/>
      </c>
      <c r="AB94" s="242" t="s">
        <v>739</v>
      </c>
      <c r="AC94" s="65" t="str">
        <f t="shared" si="33"/>
        <v>Update lineups set player_name = 'Lichaj Eric'</v>
      </c>
      <c r="AD94" s="65" t="str">
        <f t="shared" si="34"/>
        <v/>
      </c>
      <c r="AE94" s="65" t="str">
        <f t="shared" si="46"/>
        <v/>
      </c>
      <c r="AF94" s="65" t="str">
        <f t="shared" si="47"/>
        <v/>
      </c>
      <c r="AG94" s="65" t="str">
        <f t="shared" si="48"/>
        <v/>
      </c>
      <c r="AH94" s="65" t="str">
        <f t="shared" si="49"/>
        <v/>
      </c>
      <c r="AI94" s="65" t="str">
        <f t="shared" si="50"/>
        <v/>
      </c>
      <c r="AJ94" s="65" t="str">
        <f t="shared" si="35"/>
        <v xml:space="preserve"> where game_id = 20160419 and player_order = 2</v>
      </c>
      <c r="AK94" s="65" t="str">
        <f t="shared" si="36"/>
        <v/>
      </c>
      <c r="AL94" s="65" t="str">
        <f t="shared" si="51"/>
        <v/>
      </c>
      <c r="AM94" s="245" t="str">
        <f t="shared" si="37"/>
        <v/>
      </c>
      <c r="AN94" s="65" t="str">
        <f t="shared" si="38"/>
        <v/>
      </c>
      <c r="AO94" s="65" t="str">
        <f t="shared" si="39"/>
        <v/>
      </c>
      <c r="AP94" s="65" t="str">
        <f t="shared" si="40"/>
        <v/>
      </c>
      <c r="AQ94" s="65" t="str">
        <f t="shared" si="41"/>
        <v/>
      </c>
      <c r="AR94" s="65" t="str">
        <f t="shared" si="42"/>
        <v/>
      </c>
      <c r="AS94" s="65" t="str">
        <f t="shared" si="52"/>
        <v/>
      </c>
      <c r="AT94" s="65" t="str">
        <f t="shared" si="53"/>
        <v/>
      </c>
      <c r="AU94" s="65" t="str">
        <f t="shared" si="54"/>
        <v/>
      </c>
    </row>
    <row r="95" spans="1:47" ht="16.8" customHeight="1" x14ac:dyDescent="0.25">
      <c r="A95" s="109" t="s">
        <v>5</v>
      </c>
      <c r="B95" s="114">
        <v>1</v>
      </c>
      <c r="C95" s="262">
        <v>20160419</v>
      </c>
      <c r="D95" s="262">
        <v>3</v>
      </c>
      <c r="E95" s="212" t="s">
        <v>714</v>
      </c>
      <c r="H95" s="262">
        <v>49</v>
      </c>
      <c r="Q95" s="115"/>
      <c r="V95" s="112" t="str">
        <f t="shared" si="30"/>
        <v>Update games set F= 1 where game_id=20160419</v>
      </c>
      <c r="W95" s="112" t="str">
        <f t="shared" si="31"/>
        <v>Update lineups set player_name = 'Mills Matthew', Y_min = 49 where game_id = 20160419 and player_order = 3</v>
      </c>
      <c r="X95" s="65" t="str">
        <f t="shared" si="32"/>
        <v/>
      </c>
      <c r="Y95" s="193" t="str">
        <f t="shared" si="43"/>
        <v/>
      </c>
      <c r="Z95" s="65" t="str">
        <f t="shared" si="44"/>
        <v/>
      </c>
      <c r="AA95" s="193" t="str">
        <f t="shared" si="45"/>
        <v/>
      </c>
      <c r="AB95" s="242" t="s">
        <v>739</v>
      </c>
      <c r="AC95" s="65" t="str">
        <f t="shared" si="33"/>
        <v>Update lineups set player_name = 'Mills Matthew'</v>
      </c>
      <c r="AD95" s="65" t="str">
        <f t="shared" si="34"/>
        <v/>
      </c>
      <c r="AE95" s="65" t="str">
        <f t="shared" si="46"/>
        <v>, Y_min = 49</v>
      </c>
      <c r="AF95" s="65" t="str">
        <f t="shared" si="47"/>
        <v/>
      </c>
      <c r="AG95" s="65" t="str">
        <f t="shared" si="48"/>
        <v/>
      </c>
      <c r="AH95" s="65" t="str">
        <f t="shared" si="49"/>
        <v/>
      </c>
      <c r="AI95" s="65" t="str">
        <f t="shared" si="50"/>
        <v/>
      </c>
      <c r="AJ95" s="65" t="str">
        <f t="shared" si="35"/>
        <v xml:space="preserve"> where game_id = 20160419 and player_order = 3</v>
      </c>
      <c r="AK95" s="65" t="str">
        <f t="shared" si="36"/>
        <v/>
      </c>
      <c r="AL95" s="65" t="str">
        <f t="shared" si="51"/>
        <v/>
      </c>
      <c r="AM95" s="245" t="str">
        <f t="shared" si="37"/>
        <v/>
      </c>
      <c r="AN95" s="65" t="str">
        <f t="shared" si="38"/>
        <v/>
      </c>
      <c r="AO95" s="65" t="str">
        <f t="shared" si="39"/>
        <v/>
      </c>
      <c r="AP95" s="65" t="str">
        <f t="shared" si="40"/>
        <v/>
      </c>
      <c r="AQ95" s="65" t="str">
        <f t="shared" si="41"/>
        <v/>
      </c>
      <c r="AR95" s="65" t="str">
        <f t="shared" si="42"/>
        <v/>
      </c>
      <c r="AS95" s="65" t="str">
        <f t="shared" si="52"/>
        <v/>
      </c>
      <c r="AT95" s="65" t="str">
        <f t="shared" si="53"/>
        <v/>
      </c>
      <c r="AU95" s="65" t="str">
        <f t="shared" si="54"/>
        <v/>
      </c>
    </row>
    <row r="96" spans="1:47" ht="16.8" customHeight="1" x14ac:dyDescent="0.25">
      <c r="A96" s="109" t="s">
        <v>0</v>
      </c>
      <c r="B96" s="114">
        <v>1</v>
      </c>
      <c r="C96" s="262">
        <v>20160419</v>
      </c>
      <c r="D96" s="262">
        <v>4</v>
      </c>
      <c r="E96" s="212" t="s">
        <v>2717</v>
      </c>
      <c r="Q96" s="115"/>
      <c r="V96" s="112" t="str">
        <f t="shared" si="30"/>
        <v>Update games set A= 1 where game_id=20160419</v>
      </c>
      <c r="W96" s="112" t="str">
        <f t="shared" si="31"/>
        <v>Update lineups set player_name = 'Jokic Bojan' where game_id = 20160419 and player_order = 4</v>
      </c>
      <c r="X96" s="65" t="str">
        <f t="shared" si="32"/>
        <v/>
      </c>
      <c r="Y96" s="193" t="str">
        <f t="shared" si="43"/>
        <v/>
      </c>
      <c r="Z96" s="65" t="str">
        <f t="shared" si="44"/>
        <v/>
      </c>
      <c r="AA96" s="193" t="str">
        <f t="shared" si="45"/>
        <v/>
      </c>
      <c r="AB96" s="242" t="s">
        <v>739</v>
      </c>
      <c r="AC96" s="65" t="str">
        <f t="shared" si="33"/>
        <v>Update lineups set player_name = 'Jokic Bojan'</v>
      </c>
      <c r="AD96" s="65" t="str">
        <f t="shared" si="34"/>
        <v/>
      </c>
      <c r="AE96" s="65" t="str">
        <f t="shared" si="46"/>
        <v/>
      </c>
      <c r="AF96" s="65" t="str">
        <f t="shared" si="47"/>
        <v/>
      </c>
      <c r="AG96" s="65" t="str">
        <f t="shared" si="48"/>
        <v/>
      </c>
      <c r="AH96" s="65" t="str">
        <f t="shared" si="49"/>
        <v/>
      </c>
      <c r="AI96" s="65" t="str">
        <f t="shared" si="50"/>
        <v/>
      </c>
      <c r="AJ96" s="65" t="str">
        <f t="shared" si="35"/>
        <v xml:space="preserve"> where game_id = 20160419 and player_order = 4</v>
      </c>
      <c r="AK96" s="65" t="str">
        <f t="shared" si="36"/>
        <v/>
      </c>
      <c r="AL96" s="65" t="str">
        <f t="shared" si="51"/>
        <v/>
      </c>
      <c r="AM96" s="245" t="str">
        <f t="shared" si="37"/>
        <v/>
      </c>
      <c r="AN96" s="65" t="str">
        <f t="shared" si="38"/>
        <v/>
      </c>
      <c r="AO96" s="65" t="str">
        <f t="shared" si="39"/>
        <v/>
      </c>
      <c r="AP96" s="65" t="str">
        <f t="shared" si="40"/>
        <v/>
      </c>
      <c r="AQ96" s="65" t="str">
        <f t="shared" si="41"/>
        <v/>
      </c>
      <c r="AR96" s="65" t="str">
        <f t="shared" si="42"/>
        <v/>
      </c>
      <c r="AS96" s="65" t="str">
        <f t="shared" si="52"/>
        <v/>
      </c>
      <c r="AT96" s="65" t="str">
        <f t="shared" si="53"/>
        <v/>
      </c>
      <c r="AU96" s="65" t="str">
        <f t="shared" si="54"/>
        <v/>
      </c>
    </row>
    <row r="97" spans="1:47" ht="16.8" customHeight="1" x14ac:dyDescent="0.25">
      <c r="A97" s="109" t="s">
        <v>23</v>
      </c>
      <c r="B97" s="198" t="s">
        <v>792</v>
      </c>
      <c r="C97" s="262">
        <v>20160419</v>
      </c>
      <c r="D97" s="262">
        <v>5</v>
      </c>
      <c r="E97" s="194" t="s">
        <v>796</v>
      </c>
      <c r="Q97" s="115"/>
      <c r="V97" s="112" t="str">
        <f t="shared" si="30"/>
        <v>Update games set Result= 'D' where game_id=20160419</v>
      </c>
      <c r="W97" s="112" t="str">
        <f t="shared" si="31"/>
        <v>Update lineups set player_name = 'Fox Danny' where game_id = 20160419 and player_order = 5</v>
      </c>
      <c r="X97" s="65" t="str">
        <f t="shared" si="32"/>
        <v/>
      </c>
      <c r="Y97" s="193" t="str">
        <f t="shared" si="43"/>
        <v/>
      </c>
      <c r="Z97" s="65" t="str">
        <f t="shared" si="44"/>
        <v/>
      </c>
      <c r="AA97" s="193" t="str">
        <f t="shared" si="45"/>
        <v/>
      </c>
      <c r="AB97" s="242" t="s">
        <v>739</v>
      </c>
      <c r="AC97" s="65" t="str">
        <f t="shared" si="33"/>
        <v>Update lineups set player_name = 'Fox Danny'</v>
      </c>
      <c r="AD97" s="65" t="str">
        <f t="shared" si="34"/>
        <v/>
      </c>
      <c r="AE97" s="65" t="str">
        <f t="shared" si="46"/>
        <v/>
      </c>
      <c r="AF97" s="65" t="str">
        <f t="shared" si="47"/>
        <v/>
      </c>
      <c r="AG97" s="65" t="str">
        <f t="shared" si="48"/>
        <v/>
      </c>
      <c r="AH97" s="65" t="str">
        <f t="shared" si="49"/>
        <v/>
      </c>
      <c r="AI97" s="65" t="str">
        <f t="shared" si="50"/>
        <v/>
      </c>
      <c r="AJ97" s="65" t="str">
        <f t="shared" si="35"/>
        <v xml:space="preserve"> where game_id = 20160419 and player_order = 5</v>
      </c>
      <c r="AK97" s="65" t="str">
        <f t="shared" si="36"/>
        <v/>
      </c>
      <c r="AL97" s="65" t="str">
        <f t="shared" si="51"/>
        <v/>
      </c>
      <c r="AM97" s="245" t="str">
        <f t="shared" si="37"/>
        <v/>
      </c>
      <c r="AN97" s="65" t="str">
        <f t="shared" si="38"/>
        <v/>
      </c>
      <c r="AO97" s="65" t="str">
        <f t="shared" si="39"/>
        <v/>
      </c>
      <c r="AP97" s="65" t="str">
        <f t="shared" si="40"/>
        <v/>
      </c>
      <c r="AQ97" s="65" t="str">
        <f t="shared" si="41"/>
        <v/>
      </c>
      <c r="AR97" s="65" t="str">
        <f t="shared" si="42"/>
        <v/>
      </c>
      <c r="AS97" s="65" t="str">
        <f t="shared" si="52"/>
        <v/>
      </c>
      <c r="AT97" s="65" t="str">
        <f t="shared" si="53"/>
        <v/>
      </c>
      <c r="AU97" s="65" t="str">
        <f t="shared" si="54"/>
        <v/>
      </c>
    </row>
    <row r="98" spans="1:47" ht="16.8" customHeight="1" x14ac:dyDescent="0.25">
      <c r="A98" s="109" t="s">
        <v>768</v>
      </c>
      <c r="B98" s="114">
        <v>1</v>
      </c>
      <c r="C98" s="262">
        <v>20160419</v>
      </c>
      <c r="D98" s="262">
        <v>6</v>
      </c>
      <c r="E98" s="194" t="s">
        <v>839</v>
      </c>
      <c r="H98" s="262">
        <v>76</v>
      </c>
      <c r="Q98" s="115"/>
      <c r="V98" s="112" t="str">
        <f t="shared" si="30"/>
        <v>Update games set HT_f= 1 where game_id=20160419</v>
      </c>
      <c r="W98" s="112" t="str">
        <f t="shared" si="31"/>
        <v>Update lineups set player_name = 'Gardner Gary', Y_min = 76 where game_id = 20160419 and player_order = 6</v>
      </c>
      <c r="X98" s="65" t="str">
        <f t="shared" si="32"/>
        <v/>
      </c>
      <c r="Y98" s="193" t="str">
        <f t="shared" si="43"/>
        <v/>
      </c>
      <c r="Z98" s="65" t="str">
        <f t="shared" si="44"/>
        <v/>
      </c>
      <c r="AA98" s="193" t="str">
        <f t="shared" si="45"/>
        <v/>
      </c>
      <c r="AB98" s="242" t="s">
        <v>739</v>
      </c>
      <c r="AC98" s="65" t="str">
        <f t="shared" si="33"/>
        <v>Update lineups set player_name = 'Gardner Gary'</v>
      </c>
      <c r="AD98" s="65" t="str">
        <f t="shared" si="34"/>
        <v/>
      </c>
      <c r="AE98" s="65" t="str">
        <f t="shared" si="46"/>
        <v>, Y_min = 76</v>
      </c>
      <c r="AF98" s="65" t="str">
        <f t="shared" si="47"/>
        <v/>
      </c>
      <c r="AG98" s="65" t="str">
        <f t="shared" si="48"/>
        <v/>
      </c>
      <c r="AH98" s="65" t="str">
        <f t="shared" si="49"/>
        <v/>
      </c>
      <c r="AI98" s="65" t="str">
        <f t="shared" si="50"/>
        <v/>
      </c>
      <c r="AJ98" s="65" t="str">
        <f t="shared" si="35"/>
        <v xml:space="preserve"> where game_id = 20160419 and player_order = 6</v>
      </c>
      <c r="AK98" s="65" t="str">
        <f t="shared" si="36"/>
        <v/>
      </c>
      <c r="AL98" s="65" t="str">
        <f t="shared" si="51"/>
        <v/>
      </c>
      <c r="AM98" s="245" t="str">
        <f t="shared" si="37"/>
        <v/>
      </c>
      <c r="AN98" s="65" t="str">
        <f t="shared" si="38"/>
        <v/>
      </c>
      <c r="AO98" s="65" t="str">
        <f t="shared" si="39"/>
        <v/>
      </c>
      <c r="AP98" s="65" t="str">
        <f t="shared" si="40"/>
        <v/>
      </c>
      <c r="AQ98" s="65" t="str">
        <f t="shared" si="41"/>
        <v/>
      </c>
      <c r="AR98" s="65" t="str">
        <f t="shared" si="42"/>
        <v/>
      </c>
      <c r="AS98" s="65" t="str">
        <f t="shared" si="52"/>
        <v/>
      </c>
      <c r="AT98" s="65" t="str">
        <f t="shared" si="53"/>
        <v/>
      </c>
      <c r="AU98" s="65" t="str">
        <f t="shared" si="54"/>
        <v/>
      </c>
    </row>
    <row r="99" spans="1:47" ht="16.8" customHeight="1" x14ac:dyDescent="0.25">
      <c r="A99" s="109" t="s">
        <v>766</v>
      </c>
      <c r="B99" s="114">
        <v>1</v>
      </c>
      <c r="C99" s="262">
        <v>20160419</v>
      </c>
      <c r="D99" s="262">
        <v>7</v>
      </c>
      <c r="E99" s="194" t="s">
        <v>715</v>
      </c>
      <c r="Q99" s="115"/>
      <c r="V99" s="112" t="str">
        <f t="shared" si="30"/>
        <v>Update games set HT_a= 1 where game_id=20160419</v>
      </c>
      <c r="W99" s="112" t="str">
        <f t="shared" si="31"/>
        <v>Update lineups set player_name = 'Lansbury Henri' where game_id = 20160419 and player_order = 7</v>
      </c>
      <c r="X99" s="65" t="str">
        <f t="shared" si="32"/>
        <v/>
      </c>
      <c r="Y99" s="193" t="str">
        <f t="shared" si="43"/>
        <v/>
      </c>
      <c r="Z99" s="65" t="str">
        <f t="shared" si="44"/>
        <v/>
      </c>
      <c r="AA99" s="193" t="str">
        <f t="shared" si="45"/>
        <v/>
      </c>
      <c r="AB99" s="242" t="s">
        <v>739</v>
      </c>
      <c r="AC99" s="65" t="str">
        <f t="shared" si="33"/>
        <v>Update lineups set player_name = 'Lansbury Henri'</v>
      </c>
      <c r="AD99" s="65" t="str">
        <f t="shared" si="34"/>
        <v/>
      </c>
      <c r="AE99" s="65" t="str">
        <f t="shared" si="46"/>
        <v/>
      </c>
      <c r="AF99" s="65" t="str">
        <f t="shared" si="47"/>
        <v/>
      </c>
      <c r="AG99" s="65" t="str">
        <f t="shared" si="48"/>
        <v/>
      </c>
      <c r="AH99" s="65" t="str">
        <f t="shared" si="49"/>
        <v/>
      </c>
      <c r="AI99" s="65" t="str">
        <f t="shared" si="50"/>
        <v/>
      </c>
      <c r="AJ99" s="65" t="str">
        <f t="shared" si="35"/>
        <v xml:space="preserve"> where game_id = 20160419 and player_order = 7</v>
      </c>
      <c r="AK99" s="65" t="str">
        <f t="shared" si="36"/>
        <v/>
      </c>
      <c r="AL99" s="65" t="str">
        <f t="shared" si="51"/>
        <v/>
      </c>
      <c r="AM99" s="245" t="str">
        <f t="shared" si="37"/>
        <v/>
      </c>
      <c r="AN99" s="65" t="str">
        <f t="shared" ref="AN99:AN130" si="55">IF(L99="","",CONCATENATE("update goals set scorer_name = '",SUBSTITUTE(M99, "'", "''"),"'"))</f>
        <v/>
      </c>
      <c r="AO99" s="65" t="str">
        <f t="shared" ref="AO99:AO130" si="56">IF(N99="", "", CONCATENATE(", goal_min = ", N99))</f>
        <v/>
      </c>
      <c r="AP99" s="65" t="str">
        <f t="shared" ref="AP99:AP130" si="57">IF(O99="", "", CONCATENATE(", Pen = '", UPPER(O99), "'"))</f>
        <v/>
      </c>
      <c r="AQ99" s="65" t="str">
        <f t="shared" ref="AQ99:AQ130" si="58">IF(P99="", "", CONCATENATE(", OG = '", UPPER(P99), "'"))</f>
        <v/>
      </c>
      <c r="AR99" s="65" t="str">
        <f t="shared" ref="AR99:AR130" si="59">IF(L99="", "", CONCATENATE(" where game_id = ", C99, " and goal_order = ", L99))</f>
        <v/>
      </c>
      <c r="AS99" s="65" t="str">
        <f t="shared" si="52"/>
        <v/>
      </c>
      <c r="AT99" s="65" t="str">
        <f t="shared" si="53"/>
        <v/>
      </c>
      <c r="AU99" s="65" t="str">
        <f t="shared" si="54"/>
        <v/>
      </c>
    </row>
    <row r="100" spans="1:47" ht="16.8" customHeight="1" x14ac:dyDescent="0.25">
      <c r="A100" s="109" t="s">
        <v>764</v>
      </c>
      <c r="B100" s="114">
        <v>19</v>
      </c>
      <c r="C100" s="262">
        <v>20160419</v>
      </c>
      <c r="D100" s="262">
        <v>8</v>
      </c>
      <c r="E100" s="194" t="s">
        <v>824</v>
      </c>
      <c r="Q100" s="115"/>
      <c r="V100" s="112" t="str">
        <f t="shared" si="30"/>
        <v>Update games set Pos_before= 19 where game_id=20160419</v>
      </c>
      <c r="W100" s="112" t="str">
        <f t="shared" si="31"/>
        <v>Update lineups set player_name = 'Tesche Robert' where game_id = 20160419 and player_order = 8</v>
      </c>
      <c r="X100" s="65" t="str">
        <f t="shared" si="32"/>
        <v/>
      </c>
      <c r="Y100" s="193" t="str">
        <f t="shared" si="43"/>
        <v/>
      </c>
      <c r="Z100" s="65" t="str">
        <f t="shared" si="44"/>
        <v/>
      </c>
      <c r="AA100" s="193" t="str">
        <f t="shared" si="45"/>
        <v/>
      </c>
      <c r="AB100" s="242" t="s">
        <v>739</v>
      </c>
      <c r="AC100" s="65" t="str">
        <f t="shared" si="33"/>
        <v>Update lineups set player_name = 'Tesche Robert'</v>
      </c>
      <c r="AD100" s="65" t="str">
        <f t="shared" si="34"/>
        <v/>
      </c>
      <c r="AE100" s="65" t="str">
        <f t="shared" si="46"/>
        <v/>
      </c>
      <c r="AF100" s="65" t="str">
        <f t="shared" si="47"/>
        <v/>
      </c>
      <c r="AG100" s="65" t="str">
        <f t="shared" si="48"/>
        <v/>
      </c>
      <c r="AH100" s="65" t="str">
        <f t="shared" si="49"/>
        <v/>
      </c>
      <c r="AI100" s="65" t="str">
        <f t="shared" si="50"/>
        <v/>
      </c>
      <c r="AJ100" s="65" t="str">
        <f t="shared" si="35"/>
        <v xml:space="preserve"> where game_id = 20160419 and player_order = 8</v>
      </c>
      <c r="AK100" s="65" t="str">
        <f t="shared" si="36"/>
        <v/>
      </c>
      <c r="AL100" s="65" t="str">
        <f t="shared" si="51"/>
        <v/>
      </c>
      <c r="AM100" s="245" t="str">
        <f t="shared" si="37"/>
        <v/>
      </c>
      <c r="AN100" s="65" t="str">
        <f t="shared" si="55"/>
        <v/>
      </c>
      <c r="AO100" s="65" t="str">
        <f t="shared" si="56"/>
        <v/>
      </c>
      <c r="AP100" s="65" t="str">
        <f t="shared" si="57"/>
        <v/>
      </c>
      <c r="AQ100" s="65" t="str">
        <f t="shared" si="58"/>
        <v/>
      </c>
      <c r="AR100" s="65" t="str">
        <f t="shared" si="59"/>
        <v/>
      </c>
      <c r="AS100" s="65" t="str">
        <f t="shared" si="52"/>
        <v/>
      </c>
      <c r="AT100" s="65" t="str">
        <f t="shared" si="53"/>
        <v/>
      </c>
      <c r="AU100" s="65" t="str">
        <f t="shared" si="54"/>
        <v/>
      </c>
    </row>
    <row r="101" spans="1:47" ht="16.8" customHeight="1" x14ac:dyDescent="0.25">
      <c r="A101" s="109" t="s">
        <v>762</v>
      </c>
      <c r="B101" s="114">
        <v>18</v>
      </c>
      <c r="C101" s="262">
        <v>20160419</v>
      </c>
      <c r="D101" s="262">
        <v>9</v>
      </c>
      <c r="E101" s="194" t="s">
        <v>741</v>
      </c>
      <c r="Q101" s="115"/>
      <c r="V101" s="112" t="str">
        <f t="shared" si="30"/>
        <v>Update games set Pos_after= 18 where game_id=20160419</v>
      </c>
      <c r="W101" s="112" t="str">
        <f t="shared" si="31"/>
        <v>Update lineups set player_name = 'Osborn Ben' where game_id = 20160419 and player_order = 9</v>
      </c>
      <c r="X101" s="65" t="str">
        <f t="shared" si="32"/>
        <v/>
      </c>
      <c r="Y101" s="193" t="str">
        <f t="shared" si="43"/>
        <v/>
      </c>
      <c r="Z101" s="65" t="str">
        <f t="shared" si="44"/>
        <v/>
      </c>
      <c r="AA101" s="193" t="str">
        <f t="shared" si="45"/>
        <v/>
      </c>
      <c r="AB101" s="242" t="s">
        <v>739</v>
      </c>
      <c r="AC101" s="65" t="str">
        <f t="shared" si="33"/>
        <v>Update lineups set player_name = 'Osborn Ben'</v>
      </c>
      <c r="AD101" s="65" t="str">
        <f t="shared" si="34"/>
        <v/>
      </c>
      <c r="AE101" s="65" t="str">
        <f t="shared" si="46"/>
        <v/>
      </c>
      <c r="AF101" s="65" t="str">
        <f t="shared" si="47"/>
        <v/>
      </c>
      <c r="AG101" s="65" t="str">
        <f t="shared" si="48"/>
        <v/>
      </c>
      <c r="AH101" s="65" t="str">
        <f t="shared" si="49"/>
        <v/>
      </c>
      <c r="AI101" s="65" t="str">
        <f t="shared" si="50"/>
        <v/>
      </c>
      <c r="AJ101" s="65" t="str">
        <f t="shared" si="35"/>
        <v xml:space="preserve"> where game_id = 20160419 and player_order = 9</v>
      </c>
      <c r="AK101" s="65" t="str">
        <f t="shared" si="36"/>
        <v/>
      </c>
      <c r="AL101" s="65" t="str">
        <f t="shared" si="51"/>
        <v/>
      </c>
      <c r="AM101" s="245" t="str">
        <f t="shared" si="37"/>
        <v/>
      </c>
      <c r="AN101" s="65" t="str">
        <f t="shared" si="55"/>
        <v/>
      </c>
      <c r="AO101" s="65" t="str">
        <f t="shared" si="56"/>
        <v/>
      </c>
      <c r="AP101" s="65" t="str">
        <f t="shared" si="57"/>
        <v/>
      </c>
      <c r="AQ101" s="65" t="str">
        <f t="shared" si="58"/>
        <v/>
      </c>
      <c r="AR101" s="65" t="str">
        <f t="shared" si="59"/>
        <v/>
      </c>
      <c r="AS101" s="65" t="str">
        <f t="shared" si="52"/>
        <v/>
      </c>
      <c r="AT101" s="65" t="str">
        <f t="shared" si="53"/>
        <v/>
      </c>
      <c r="AU101" s="65" t="str">
        <f t="shared" si="54"/>
        <v/>
      </c>
    </row>
    <row r="102" spans="1:47" ht="16.8" customHeight="1" x14ac:dyDescent="0.25">
      <c r="A102" s="109" t="s">
        <v>761</v>
      </c>
      <c r="B102" s="114">
        <v>17</v>
      </c>
      <c r="C102" s="262">
        <v>20160419</v>
      </c>
      <c r="D102" s="262">
        <v>10</v>
      </c>
      <c r="E102" s="194" t="s">
        <v>750</v>
      </c>
      <c r="Q102" s="115"/>
      <c r="V102" s="112" t="str">
        <f t="shared" si="30"/>
        <v>Update games set Opp_before= 17 where game_id=20160419</v>
      </c>
      <c r="W102" s="112" t="str">
        <f t="shared" si="31"/>
        <v>Update lineups set player_name = 'Blackstock Dexter' where game_id = 20160419 and player_order = 10</v>
      </c>
      <c r="X102" s="65" t="str">
        <f t="shared" si="32"/>
        <v/>
      </c>
      <c r="Y102" s="193" t="str">
        <f t="shared" si="43"/>
        <v/>
      </c>
      <c r="Z102" s="65" t="str">
        <f t="shared" si="44"/>
        <v/>
      </c>
      <c r="AA102" s="193" t="str">
        <f t="shared" si="45"/>
        <v/>
      </c>
      <c r="AB102" s="242" t="s">
        <v>739</v>
      </c>
      <c r="AC102" s="65" t="str">
        <f t="shared" si="33"/>
        <v>Update lineups set player_name = 'Blackstock Dexter'</v>
      </c>
      <c r="AD102" s="65" t="str">
        <f t="shared" si="34"/>
        <v/>
      </c>
      <c r="AE102" s="65" t="str">
        <f t="shared" si="46"/>
        <v/>
      </c>
      <c r="AF102" s="65" t="str">
        <f t="shared" si="47"/>
        <v/>
      </c>
      <c r="AG102" s="65" t="str">
        <f t="shared" si="48"/>
        <v/>
      </c>
      <c r="AH102" s="65" t="str">
        <f t="shared" si="49"/>
        <v/>
      </c>
      <c r="AI102" s="65" t="str">
        <f t="shared" si="50"/>
        <v/>
      </c>
      <c r="AJ102" s="65" t="str">
        <f t="shared" si="35"/>
        <v xml:space="preserve"> where game_id = 20160419 and player_order = 10</v>
      </c>
      <c r="AK102" s="65" t="str">
        <f t="shared" si="36"/>
        <v/>
      </c>
      <c r="AL102" s="65" t="str">
        <f t="shared" si="51"/>
        <v/>
      </c>
      <c r="AM102" s="245" t="str">
        <f t="shared" si="37"/>
        <v/>
      </c>
      <c r="AN102" s="65" t="str">
        <f t="shared" si="55"/>
        <v/>
      </c>
      <c r="AO102" s="65" t="str">
        <f t="shared" si="56"/>
        <v/>
      </c>
      <c r="AP102" s="65" t="str">
        <f t="shared" si="57"/>
        <v/>
      </c>
      <c r="AQ102" s="65" t="str">
        <f t="shared" si="58"/>
        <v/>
      </c>
      <c r="AR102" s="65" t="str">
        <f t="shared" si="59"/>
        <v/>
      </c>
      <c r="AS102" s="65" t="str">
        <f t="shared" si="52"/>
        <v/>
      </c>
      <c r="AT102" s="65" t="str">
        <f t="shared" si="53"/>
        <v/>
      </c>
      <c r="AU102" s="65" t="str">
        <f t="shared" si="54"/>
        <v/>
      </c>
    </row>
    <row r="103" spans="1:47" ht="16.8" customHeight="1" x14ac:dyDescent="0.25">
      <c r="A103" s="109" t="s">
        <v>759</v>
      </c>
      <c r="B103" s="114">
        <v>17</v>
      </c>
      <c r="C103" s="264">
        <v>20160419</v>
      </c>
      <c r="D103" s="264">
        <v>11</v>
      </c>
      <c r="E103" s="195" t="s">
        <v>758</v>
      </c>
      <c r="F103" s="264"/>
      <c r="G103" s="213"/>
      <c r="H103" s="264"/>
      <c r="I103" s="264"/>
      <c r="J103" s="264"/>
      <c r="K103" s="322"/>
      <c r="L103" s="265"/>
      <c r="M103" s="213"/>
      <c r="N103" s="264"/>
      <c r="O103" s="264"/>
      <c r="Q103" s="115"/>
      <c r="R103" s="265"/>
      <c r="S103" s="213"/>
      <c r="T103" s="264"/>
      <c r="V103" s="112" t="str">
        <f t="shared" si="30"/>
        <v>Update games set Opp_after= 17 where game_id=20160419</v>
      </c>
      <c r="W103" s="112" t="str">
        <f t="shared" si="31"/>
        <v>Update lineups set player_name = 'Mendes Ryan' where game_id = 20160419 and player_order = 11</v>
      </c>
      <c r="X103" s="65" t="str">
        <f t="shared" si="32"/>
        <v/>
      </c>
      <c r="Y103" s="193" t="str">
        <f t="shared" si="43"/>
        <v/>
      </c>
      <c r="Z103" s="65" t="str">
        <f t="shared" si="44"/>
        <v/>
      </c>
      <c r="AA103" s="193" t="str">
        <f t="shared" si="45"/>
        <v/>
      </c>
      <c r="AB103" s="242" t="s">
        <v>739</v>
      </c>
      <c r="AC103" s="65" t="str">
        <f t="shared" si="33"/>
        <v>Update lineups set player_name = 'Mendes Ryan'</v>
      </c>
      <c r="AD103" s="65" t="str">
        <f t="shared" si="34"/>
        <v/>
      </c>
      <c r="AE103" s="65" t="str">
        <f t="shared" si="46"/>
        <v/>
      </c>
      <c r="AF103" s="65" t="str">
        <f t="shared" si="47"/>
        <v/>
      </c>
      <c r="AG103" s="65" t="str">
        <f t="shared" si="48"/>
        <v/>
      </c>
      <c r="AH103" s="65" t="str">
        <f t="shared" si="49"/>
        <v/>
      </c>
      <c r="AI103" s="65" t="str">
        <f t="shared" si="50"/>
        <v/>
      </c>
      <c r="AJ103" s="65" t="str">
        <f t="shared" si="35"/>
        <v xml:space="preserve"> where game_id = 20160419 and player_order = 11</v>
      </c>
      <c r="AK103" s="65" t="str">
        <f t="shared" si="36"/>
        <v/>
      </c>
      <c r="AL103" s="65" t="str">
        <f t="shared" si="51"/>
        <v/>
      </c>
      <c r="AM103" s="245" t="str">
        <f t="shared" si="37"/>
        <v/>
      </c>
      <c r="AN103" s="65" t="str">
        <f t="shared" si="55"/>
        <v/>
      </c>
      <c r="AO103" s="65" t="str">
        <f t="shared" si="56"/>
        <v/>
      </c>
      <c r="AP103" s="65" t="str">
        <f t="shared" si="57"/>
        <v/>
      </c>
      <c r="AQ103" s="65" t="str">
        <f t="shared" si="58"/>
        <v/>
      </c>
      <c r="AR103" s="65" t="str">
        <f t="shared" si="59"/>
        <v/>
      </c>
      <c r="AS103" s="65" t="str">
        <f t="shared" si="52"/>
        <v/>
      </c>
      <c r="AT103" s="65" t="str">
        <f t="shared" si="53"/>
        <v/>
      </c>
      <c r="AU103" s="65" t="str">
        <f t="shared" si="54"/>
        <v/>
      </c>
    </row>
    <row r="104" spans="1:47" ht="16.8" customHeight="1" x14ac:dyDescent="0.25">
      <c r="A104" s="109" t="s">
        <v>20</v>
      </c>
      <c r="B104" s="244" t="s">
        <v>755</v>
      </c>
      <c r="C104" s="262">
        <v>20160419</v>
      </c>
      <c r="D104" s="262">
        <v>12</v>
      </c>
      <c r="E104" s="194" t="s">
        <v>754</v>
      </c>
      <c r="Q104" s="115"/>
      <c r="V104" s="112" t="str">
        <f t="shared" si="30"/>
        <v>Update games set Ground= 'City Ground' where game_id=20160419</v>
      </c>
      <c r="W104" s="112" t="str">
        <f t="shared" si="31"/>
        <v>Update lineups set player_name = 'Evtimov Dimitar' where game_id = 20160419 and player_order = 12</v>
      </c>
      <c r="X104" s="65" t="str">
        <f t="shared" si="32"/>
        <v/>
      </c>
      <c r="Y104" s="193" t="str">
        <f t="shared" si="43"/>
        <v/>
      </c>
      <c r="Z104" s="65" t="str">
        <f t="shared" si="44"/>
        <v/>
      </c>
      <c r="AA104" s="193" t="str">
        <f t="shared" si="45"/>
        <v/>
      </c>
      <c r="AB104" s="242" t="s">
        <v>739</v>
      </c>
      <c r="AC104" s="65" t="str">
        <f t="shared" si="33"/>
        <v>Update lineups set player_name = 'Evtimov Dimitar'</v>
      </c>
      <c r="AD104" s="65" t="str">
        <f t="shared" si="34"/>
        <v/>
      </c>
      <c r="AE104" s="65" t="str">
        <f t="shared" si="46"/>
        <v/>
      </c>
      <c r="AF104" s="65" t="str">
        <f t="shared" si="47"/>
        <v/>
      </c>
      <c r="AG104" s="65" t="str">
        <f t="shared" si="48"/>
        <v/>
      </c>
      <c r="AH104" s="65" t="str">
        <f t="shared" si="49"/>
        <v/>
      </c>
      <c r="AI104" s="65" t="str">
        <f t="shared" si="50"/>
        <v/>
      </c>
      <c r="AJ104" s="65" t="str">
        <f t="shared" si="35"/>
        <v xml:space="preserve"> where game_id = 20160419 and player_order = 12</v>
      </c>
      <c r="AK104" s="65" t="str">
        <f t="shared" si="36"/>
        <v/>
      </c>
      <c r="AL104" s="65" t="str">
        <f t="shared" si="51"/>
        <v/>
      </c>
      <c r="AM104" s="245" t="str">
        <f t="shared" si="37"/>
        <v/>
      </c>
      <c r="AN104" s="65" t="str">
        <f t="shared" si="55"/>
        <v/>
      </c>
      <c r="AO104" s="65" t="str">
        <f t="shared" si="56"/>
        <v/>
      </c>
      <c r="AP104" s="65" t="str">
        <f t="shared" si="57"/>
        <v/>
      </c>
      <c r="AQ104" s="65" t="str">
        <f t="shared" si="58"/>
        <v/>
      </c>
      <c r="AR104" s="65" t="str">
        <f t="shared" si="59"/>
        <v/>
      </c>
      <c r="AS104" s="65" t="str">
        <f t="shared" si="52"/>
        <v/>
      </c>
      <c r="AT104" s="65" t="str">
        <f t="shared" si="53"/>
        <v/>
      </c>
      <c r="AU104" s="65" t="str">
        <f t="shared" si="54"/>
        <v/>
      </c>
    </row>
    <row r="105" spans="1:47" ht="16.8" customHeight="1" x14ac:dyDescent="0.25">
      <c r="A105" s="109" t="s">
        <v>756</v>
      </c>
      <c r="B105" s="244" t="s">
        <v>755</v>
      </c>
      <c r="C105" s="262">
        <v>20160419</v>
      </c>
      <c r="D105" s="262">
        <v>13</v>
      </c>
      <c r="E105" s="194" t="s">
        <v>2794</v>
      </c>
      <c r="Q105" s="115"/>
      <c r="V105" s="112" t="str">
        <f t="shared" si="30"/>
        <v>Update games set Ground_Parent= 'City Ground' where game_id=20160419</v>
      </c>
      <c r="W105" s="112" t="str">
        <f t="shared" si="31"/>
        <v>Update lineups set player_name = 'Worrall Joe' where game_id = 20160419 and player_order = 13</v>
      </c>
      <c r="X105" s="65" t="str">
        <f t="shared" si="32"/>
        <v/>
      </c>
      <c r="Y105" s="193" t="str">
        <f t="shared" si="43"/>
        <v/>
      </c>
      <c r="Z105" s="65" t="str">
        <f t="shared" si="44"/>
        <v/>
      </c>
      <c r="AA105" s="193" t="str">
        <f t="shared" si="45"/>
        <v/>
      </c>
      <c r="AB105" s="242" t="s">
        <v>739</v>
      </c>
      <c r="AC105" s="65" t="str">
        <f t="shared" si="33"/>
        <v>Update lineups set player_name = 'Worrall Joe'</v>
      </c>
      <c r="AD105" s="65" t="str">
        <f t="shared" si="34"/>
        <v/>
      </c>
      <c r="AE105" s="65" t="str">
        <f t="shared" si="46"/>
        <v/>
      </c>
      <c r="AF105" s="65" t="str">
        <f t="shared" si="47"/>
        <v/>
      </c>
      <c r="AG105" s="65" t="str">
        <f t="shared" si="48"/>
        <v/>
      </c>
      <c r="AH105" s="65" t="str">
        <f t="shared" si="49"/>
        <v/>
      </c>
      <c r="AI105" s="65" t="str">
        <f t="shared" si="50"/>
        <v/>
      </c>
      <c r="AJ105" s="65" t="str">
        <f t="shared" si="35"/>
        <v xml:space="preserve"> where game_id = 20160419 and player_order = 13</v>
      </c>
      <c r="AK105" s="65" t="str">
        <f t="shared" si="36"/>
        <v/>
      </c>
      <c r="AL105" s="65" t="str">
        <f t="shared" si="51"/>
        <v/>
      </c>
      <c r="AM105" s="245" t="str">
        <f t="shared" si="37"/>
        <v/>
      </c>
      <c r="AN105" s="65" t="str">
        <f t="shared" si="55"/>
        <v/>
      </c>
      <c r="AO105" s="65" t="str">
        <f t="shared" si="56"/>
        <v/>
      </c>
      <c r="AP105" s="65" t="str">
        <f t="shared" si="57"/>
        <v/>
      </c>
      <c r="AQ105" s="65" t="str">
        <f t="shared" si="58"/>
        <v/>
      </c>
      <c r="AR105" s="65" t="str">
        <f t="shared" si="59"/>
        <v/>
      </c>
      <c r="AS105" s="65" t="str">
        <f t="shared" si="52"/>
        <v/>
      </c>
      <c r="AT105" s="65" t="str">
        <f t="shared" si="53"/>
        <v/>
      </c>
      <c r="AU105" s="65" t="str">
        <f t="shared" si="54"/>
        <v/>
      </c>
    </row>
    <row r="106" spans="1:47" ht="16.8" customHeight="1" x14ac:dyDescent="0.25">
      <c r="A106" s="109" t="s">
        <v>753</v>
      </c>
      <c r="B106" s="244" t="s">
        <v>2802</v>
      </c>
      <c r="C106" s="262">
        <v>20160419</v>
      </c>
      <c r="D106" s="262">
        <v>14</v>
      </c>
      <c r="E106" s="194" t="s">
        <v>735</v>
      </c>
      <c r="Q106" s="115"/>
      <c r="V106" s="112" t="str">
        <f t="shared" si="30"/>
        <v>Update games set Referee= 'Chris Kavanagh' where game_id=20160419</v>
      </c>
      <c r="W106" s="112" t="str">
        <f t="shared" si="31"/>
        <v>Update lineups set player_name = 'Cohen Chris' where game_id = 20160419 and player_order = 14</v>
      </c>
      <c r="X106" s="65" t="str">
        <f t="shared" si="32"/>
        <v/>
      </c>
      <c r="Y106" s="193" t="str">
        <f t="shared" si="43"/>
        <v/>
      </c>
      <c r="Z106" s="65" t="str">
        <f t="shared" si="44"/>
        <v/>
      </c>
      <c r="AA106" s="193" t="str">
        <f t="shared" si="45"/>
        <v/>
      </c>
      <c r="AB106" s="242" t="s">
        <v>739</v>
      </c>
      <c r="AC106" s="65" t="str">
        <f t="shared" si="33"/>
        <v>Update lineups set player_name = 'Cohen Chris'</v>
      </c>
      <c r="AD106" s="65" t="str">
        <f t="shared" si="34"/>
        <v/>
      </c>
      <c r="AE106" s="65" t="str">
        <f t="shared" si="46"/>
        <v/>
      </c>
      <c r="AF106" s="65" t="str">
        <f t="shared" si="47"/>
        <v/>
      </c>
      <c r="AG106" s="65" t="str">
        <f t="shared" si="48"/>
        <v/>
      </c>
      <c r="AH106" s="65" t="str">
        <f t="shared" si="49"/>
        <v/>
      </c>
      <c r="AI106" s="65" t="str">
        <f t="shared" si="50"/>
        <v/>
      </c>
      <c r="AJ106" s="65" t="str">
        <f t="shared" si="35"/>
        <v xml:space="preserve"> where game_id = 20160419 and player_order = 14</v>
      </c>
      <c r="AK106" s="65" t="str">
        <f t="shared" si="36"/>
        <v/>
      </c>
      <c r="AL106" s="65" t="str">
        <f t="shared" si="51"/>
        <v/>
      </c>
      <c r="AM106" s="245" t="str">
        <f t="shared" si="37"/>
        <v/>
      </c>
      <c r="AN106" s="65" t="str">
        <f t="shared" si="55"/>
        <v/>
      </c>
      <c r="AO106" s="65" t="str">
        <f t="shared" si="56"/>
        <v/>
      </c>
      <c r="AP106" s="65" t="str">
        <f t="shared" si="57"/>
        <v/>
      </c>
      <c r="AQ106" s="65" t="str">
        <f t="shared" si="58"/>
        <v/>
      </c>
      <c r="AR106" s="65" t="str">
        <f t="shared" si="59"/>
        <v/>
      </c>
      <c r="AS106" s="65" t="str">
        <f t="shared" si="52"/>
        <v/>
      </c>
      <c r="AT106" s="65" t="str">
        <f t="shared" si="53"/>
        <v/>
      </c>
      <c r="AU106" s="65" t="str">
        <f t="shared" si="54"/>
        <v/>
      </c>
    </row>
    <row r="107" spans="1:47" ht="16.8" customHeight="1" x14ac:dyDescent="0.25">
      <c r="A107" s="109" t="s">
        <v>475</v>
      </c>
      <c r="B107" s="114">
        <v>16449</v>
      </c>
      <c r="C107" s="262">
        <v>20160419</v>
      </c>
      <c r="D107" s="262">
        <v>15</v>
      </c>
      <c r="E107" s="194" t="s">
        <v>765</v>
      </c>
      <c r="G107" s="194"/>
      <c r="Q107" s="115"/>
      <c r="V107" s="112" t="str">
        <f t="shared" si="30"/>
        <v>Update games set Att= 16449 where game_id=20160419</v>
      </c>
      <c r="W107" s="112" t="str">
        <f t="shared" si="31"/>
        <v>Update lineups set player_name = 'Vaughan David' where game_id = 20160419 and player_order = 15</v>
      </c>
      <c r="X107" s="65" t="str">
        <f t="shared" si="32"/>
        <v/>
      </c>
      <c r="Y107" s="193" t="str">
        <f t="shared" si="43"/>
        <v/>
      </c>
      <c r="Z107" s="65" t="str">
        <f t="shared" si="44"/>
        <v/>
      </c>
      <c r="AA107" s="193" t="str">
        <f t="shared" si="45"/>
        <v/>
      </c>
      <c r="AB107" s="242" t="s">
        <v>739</v>
      </c>
      <c r="AC107" s="65" t="str">
        <f t="shared" si="33"/>
        <v>Update lineups set player_name = 'Vaughan David'</v>
      </c>
      <c r="AD107" s="65" t="str">
        <f t="shared" si="34"/>
        <v/>
      </c>
      <c r="AE107" s="65" t="str">
        <f t="shared" si="46"/>
        <v/>
      </c>
      <c r="AF107" s="65" t="str">
        <f t="shared" si="47"/>
        <v/>
      </c>
      <c r="AG107" s="65" t="str">
        <f t="shared" si="48"/>
        <v/>
      </c>
      <c r="AH107" s="65" t="str">
        <f t="shared" si="49"/>
        <v/>
      </c>
      <c r="AI107" s="65" t="str">
        <f t="shared" si="50"/>
        <v/>
      </c>
      <c r="AJ107" s="65" t="str">
        <f t="shared" si="35"/>
        <v xml:space="preserve"> where game_id = 20160419 and player_order = 15</v>
      </c>
      <c r="AK107" s="65" t="str">
        <f t="shared" si="36"/>
        <v/>
      </c>
      <c r="AL107" s="65" t="str">
        <f t="shared" si="51"/>
        <v/>
      </c>
      <c r="AM107" s="245" t="str">
        <f t="shared" si="37"/>
        <v/>
      </c>
      <c r="AN107" s="65" t="str">
        <f t="shared" si="55"/>
        <v/>
      </c>
      <c r="AO107" s="65" t="str">
        <f t="shared" si="56"/>
        <v/>
      </c>
      <c r="AP107" s="65" t="str">
        <f t="shared" si="57"/>
        <v/>
      </c>
      <c r="AQ107" s="65" t="str">
        <f t="shared" si="58"/>
        <v/>
      </c>
      <c r="AR107" s="65" t="str">
        <f t="shared" si="59"/>
        <v/>
      </c>
      <c r="AS107" s="65" t="str">
        <f t="shared" si="52"/>
        <v/>
      </c>
      <c r="AT107" s="65" t="str">
        <f t="shared" si="53"/>
        <v/>
      </c>
      <c r="AU107" s="65" t="str">
        <f t="shared" si="54"/>
        <v/>
      </c>
    </row>
    <row r="108" spans="1:47" ht="16.8" customHeight="1" x14ac:dyDescent="0.25">
      <c r="A108" s="109" t="s">
        <v>749</v>
      </c>
      <c r="B108" s="247" t="s">
        <v>2803</v>
      </c>
      <c r="C108" s="262">
        <v>20160419</v>
      </c>
      <c r="D108" s="262">
        <v>16</v>
      </c>
      <c r="E108" s="194" t="s">
        <v>829</v>
      </c>
      <c r="F108" s="262">
        <v>84</v>
      </c>
      <c r="G108" s="194" t="s">
        <v>824</v>
      </c>
      <c r="Q108" s="115"/>
      <c r="V108" s="112" t="str">
        <f t="shared" si="30"/>
        <v>Update games set Source= 'http://www.11v11.com/matches/nottingham-forest-v-blackburn-rovers-19-april-2016-316694/' where game_id=20160419</v>
      </c>
      <c r="W108" s="112" t="str">
        <f t="shared" si="31"/>
        <v>Update lineups set player_name = 'Assombalonga Britt', Sub_min= 84, Player_off = 'Tesche Robert' where game_id = 20160419 and player_order = 16; update lineups set Player_on= 'Assombalonga Britt', sub_min = '84' where game_id = 20160419 and player_name = 'Tesche Robert'</v>
      </c>
      <c r="X108" s="65" t="str">
        <f t="shared" si="32"/>
        <v/>
      </c>
      <c r="Y108" s="193" t="str">
        <f t="shared" si="43"/>
        <v/>
      </c>
      <c r="Z108" s="65" t="str">
        <f t="shared" si="44"/>
        <v/>
      </c>
      <c r="AA108" s="193" t="str">
        <f t="shared" si="45"/>
        <v/>
      </c>
      <c r="AB108" s="242" t="s">
        <v>739</v>
      </c>
      <c r="AC108" s="65" t="str">
        <f t="shared" si="33"/>
        <v>Update lineups set player_name = 'Assombalonga Britt'</v>
      </c>
      <c r="AD108" s="65" t="str">
        <f t="shared" si="34"/>
        <v/>
      </c>
      <c r="AE108" s="65" t="str">
        <f t="shared" si="46"/>
        <v/>
      </c>
      <c r="AF108" s="65" t="str">
        <f t="shared" si="47"/>
        <v/>
      </c>
      <c r="AG108" s="65" t="str">
        <f t="shared" si="48"/>
        <v/>
      </c>
      <c r="AH108" s="65" t="str">
        <f t="shared" si="49"/>
        <v>, Sub_min= 84</v>
      </c>
      <c r="AI108" s="65" t="str">
        <f t="shared" si="50"/>
        <v>, Player_off = 'Tesche Robert'</v>
      </c>
      <c r="AJ108" s="65" t="str">
        <f t="shared" si="35"/>
        <v xml:space="preserve"> where game_id = 20160419 and player_order = 16</v>
      </c>
      <c r="AK108" s="65" t="str">
        <f t="shared" si="36"/>
        <v>; update lineups set Player_on= 'Assombalonga Britt'</v>
      </c>
      <c r="AL108" s="65" t="str">
        <f t="shared" si="51"/>
        <v>, sub_min = '84'</v>
      </c>
      <c r="AM108" s="245" t="str">
        <f t="shared" si="37"/>
        <v xml:space="preserve"> where game_id = 20160419 and player_name = 'Tesche Robert'</v>
      </c>
      <c r="AN108" s="65" t="str">
        <f t="shared" si="55"/>
        <v/>
      </c>
      <c r="AO108" s="65" t="str">
        <f t="shared" si="56"/>
        <v/>
      </c>
      <c r="AP108" s="65" t="str">
        <f t="shared" si="57"/>
        <v/>
      </c>
      <c r="AQ108" s="65" t="str">
        <f t="shared" si="58"/>
        <v/>
      </c>
      <c r="AR108" s="65" t="str">
        <f t="shared" si="59"/>
        <v/>
      </c>
      <c r="AS108" s="65" t="str">
        <f t="shared" si="52"/>
        <v/>
      </c>
      <c r="AT108" s="65" t="str">
        <f t="shared" si="53"/>
        <v/>
      </c>
      <c r="AU108" s="65" t="str">
        <f t="shared" si="54"/>
        <v/>
      </c>
    </row>
    <row r="109" spans="1:47" ht="16.8" customHeight="1" x14ac:dyDescent="0.25">
      <c r="A109" s="109" t="s">
        <v>746</v>
      </c>
      <c r="B109" s="198" t="s">
        <v>2834</v>
      </c>
      <c r="C109" s="262">
        <v>20160419</v>
      </c>
      <c r="D109" s="262">
        <v>17</v>
      </c>
      <c r="E109" s="194" t="s">
        <v>823</v>
      </c>
      <c r="F109" s="262">
        <v>73</v>
      </c>
      <c r="G109" s="194" t="s">
        <v>758</v>
      </c>
      <c r="Q109" s="115"/>
      <c r="V109" s="112" t="str">
        <f t="shared" si="30"/>
        <v>Update games set Game_date= '20160419' where game_id=20160419</v>
      </c>
      <c r="W109" s="112" t="str">
        <f t="shared" si="31"/>
        <v>Update lineups set player_name = 'Burke Oliver', Sub_min= 73, Player_off = 'Mendes Ryan' where game_id = 20160419 and player_order = 17; update lineups set Player_on= 'Burke Oliver', sub_min = '73' where game_id = 20160419 and player_name = 'Mendes Ryan'</v>
      </c>
      <c r="X109" s="65" t="str">
        <f t="shared" si="32"/>
        <v/>
      </c>
      <c r="Y109" s="193" t="str">
        <f t="shared" si="43"/>
        <v/>
      </c>
      <c r="Z109" s="65" t="str">
        <f t="shared" si="44"/>
        <v/>
      </c>
      <c r="AA109" s="193" t="str">
        <f t="shared" si="45"/>
        <v/>
      </c>
      <c r="AB109" s="242" t="s">
        <v>739</v>
      </c>
      <c r="AC109" s="65" t="str">
        <f t="shared" si="33"/>
        <v>Update lineups set player_name = 'Burke Oliver'</v>
      </c>
      <c r="AD109" s="65" t="str">
        <f t="shared" si="34"/>
        <v/>
      </c>
      <c r="AE109" s="65" t="str">
        <f t="shared" si="46"/>
        <v/>
      </c>
      <c r="AF109" s="65" t="str">
        <f t="shared" si="47"/>
        <v/>
      </c>
      <c r="AG109" s="65" t="str">
        <f t="shared" si="48"/>
        <v/>
      </c>
      <c r="AH109" s="65" t="str">
        <f t="shared" si="49"/>
        <v>, Sub_min= 73</v>
      </c>
      <c r="AI109" s="65" t="str">
        <f t="shared" si="50"/>
        <v>, Player_off = 'Mendes Ryan'</v>
      </c>
      <c r="AJ109" s="65" t="str">
        <f t="shared" si="35"/>
        <v xml:space="preserve"> where game_id = 20160419 and player_order = 17</v>
      </c>
      <c r="AK109" s="65" t="str">
        <f t="shared" si="36"/>
        <v>; update lineups set Player_on= 'Burke Oliver'</v>
      </c>
      <c r="AL109" s="65" t="str">
        <f t="shared" si="51"/>
        <v>, sub_min = '73'</v>
      </c>
      <c r="AM109" s="245" t="str">
        <f t="shared" si="37"/>
        <v xml:space="preserve"> where game_id = 20160419 and player_name = 'Mendes Ryan'</v>
      </c>
      <c r="AN109" s="65" t="str">
        <f t="shared" si="55"/>
        <v/>
      </c>
      <c r="AO109" s="65" t="str">
        <f t="shared" si="56"/>
        <v/>
      </c>
      <c r="AP109" s="65" t="str">
        <f t="shared" si="57"/>
        <v/>
      </c>
      <c r="AQ109" s="65" t="str">
        <f t="shared" si="58"/>
        <v/>
      </c>
      <c r="AR109" s="65" t="str">
        <f t="shared" si="59"/>
        <v/>
      </c>
      <c r="AS109" s="65" t="str">
        <f t="shared" si="52"/>
        <v/>
      </c>
      <c r="AT109" s="65" t="str">
        <f t="shared" si="53"/>
        <v/>
      </c>
      <c r="AU109" s="65" t="str">
        <f t="shared" si="54"/>
        <v/>
      </c>
    </row>
    <row r="110" spans="1:47" s="126" customFormat="1" ht="16.8" customHeight="1" thickBot="1" x14ac:dyDescent="0.3">
      <c r="A110" s="116" t="s">
        <v>743</v>
      </c>
      <c r="B110" s="238" t="s">
        <v>2711</v>
      </c>
      <c r="C110" s="266">
        <v>20160419</v>
      </c>
      <c r="D110" s="266">
        <v>18</v>
      </c>
      <c r="E110" s="199" t="s">
        <v>776</v>
      </c>
      <c r="F110" s="266"/>
      <c r="G110" s="199"/>
      <c r="H110" s="266"/>
      <c r="I110" s="266"/>
      <c r="J110" s="266"/>
      <c r="K110" s="323"/>
      <c r="L110" s="267"/>
      <c r="M110" s="214"/>
      <c r="N110" s="266"/>
      <c r="O110" s="266"/>
      <c r="P110" s="266"/>
      <c r="Q110" s="239"/>
      <c r="R110" s="267"/>
      <c r="S110" s="214"/>
      <c r="T110" s="266"/>
      <c r="U110"/>
      <c r="V110" s="112" t="str">
        <f t="shared" si="30"/>
        <v>Update games set Game_time= '3:00PM' where game_id=20160419</v>
      </c>
      <c r="W110" s="112" t="str">
        <f t="shared" si="31"/>
        <v>Update lineups set player_name = 'O''Grady Chris' where game_id = 20160419 and player_order = 18</v>
      </c>
      <c r="X110" s="65" t="str">
        <f t="shared" si="32"/>
        <v/>
      </c>
      <c r="Y110" s="193" t="str">
        <f t="shared" si="43"/>
        <v/>
      </c>
      <c r="Z110" s="65" t="str">
        <f t="shared" si="44"/>
        <v/>
      </c>
      <c r="AA110" s="193" t="str">
        <f t="shared" si="45"/>
        <v/>
      </c>
      <c r="AB110" s="242" t="s">
        <v>739</v>
      </c>
      <c r="AC110" s="65" t="str">
        <f t="shared" si="33"/>
        <v>Update lineups set player_name = 'O''Grady Chris'</v>
      </c>
      <c r="AD110" s="65" t="str">
        <f t="shared" si="34"/>
        <v/>
      </c>
      <c r="AE110" s="65" t="str">
        <f t="shared" si="46"/>
        <v/>
      </c>
      <c r="AF110" s="65" t="str">
        <f t="shared" si="47"/>
        <v/>
      </c>
      <c r="AG110" s="65" t="str">
        <f t="shared" si="48"/>
        <v/>
      </c>
      <c r="AH110" s="65" t="str">
        <f t="shared" si="49"/>
        <v/>
      </c>
      <c r="AI110" s="65" t="str">
        <f t="shared" si="50"/>
        <v/>
      </c>
      <c r="AJ110" s="65" t="str">
        <f t="shared" si="35"/>
        <v xml:space="preserve"> where game_id = 20160419 and player_order = 18</v>
      </c>
      <c r="AK110" s="65" t="str">
        <f t="shared" si="36"/>
        <v/>
      </c>
      <c r="AL110" s="65" t="str">
        <f t="shared" si="51"/>
        <v/>
      </c>
      <c r="AM110" s="245" t="str">
        <f t="shared" si="37"/>
        <v/>
      </c>
      <c r="AN110" s="126" t="str">
        <f t="shared" si="55"/>
        <v/>
      </c>
      <c r="AO110" s="126" t="str">
        <f t="shared" si="56"/>
        <v/>
      </c>
      <c r="AP110" s="126" t="str">
        <f t="shared" si="57"/>
        <v/>
      </c>
      <c r="AQ110" s="126" t="str">
        <f t="shared" si="58"/>
        <v/>
      </c>
      <c r="AR110" s="126" t="str">
        <f t="shared" si="59"/>
        <v/>
      </c>
      <c r="AS110" s="65" t="str">
        <f t="shared" si="52"/>
        <v/>
      </c>
      <c r="AT110" s="65" t="str">
        <f t="shared" si="53"/>
        <v/>
      </c>
      <c r="AU110" s="65" t="str">
        <f t="shared" si="54"/>
        <v/>
      </c>
    </row>
    <row r="111" spans="1:47" ht="16.8" customHeight="1" thickTop="1" x14ac:dyDescent="0.25">
      <c r="A111" s="136" t="s">
        <v>22</v>
      </c>
      <c r="B111" s="246" t="s">
        <v>2683</v>
      </c>
      <c r="C111" s="262">
        <v>20160423</v>
      </c>
      <c r="D111" s="262">
        <v>1</v>
      </c>
      <c r="E111" s="212" t="s">
        <v>772</v>
      </c>
      <c r="L111" s="263">
        <v>1</v>
      </c>
      <c r="M111" s="211" t="s">
        <v>824</v>
      </c>
      <c r="N111" s="262">
        <v>23</v>
      </c>
      <c r="Q111" s="115"/>
      <c r="V111" s="112" t="str">
        <f t="shared" si="30"/>
        <v>Update games set Opponent= 'Fulham' where game_id=20160423</v>
      </c>
      <c r="W111" s="112" t="str">
        <f t="shared" si="31"/>
        <v>Update lineups set player_name = 'de Vries Dorus' where game_id = 20160423 and player_order = 1</v>
      </c>
      <c r="X111" s="65" t="str">
        <f t="shared" si="32"/>
        <v>insert into goals (game_id, goal_order, scorer_name, goal_min) values (20160423, 1, 'Tesche Robert', 23)</v>
      </c>
      <c r="Y111" s="193" t="str">
        <f t="shared" si="43"/>
        <v>update goals set scorer_name = 'Tesche Robert', goal_min = 23 where game_id = 20160423 and goal_order = 1</v>
      </c>
      <c r="Z111" s="65" t="str">
        <f t="shared" si="44"/>
        <v/>
      </c>
      <c r="AA111" s="193" t="str">
        <f t="shared" si="45"/>
        <v/>
      </c>
      <c r="AB111" s="242" t="s">
        <v>739</v>
      </c>
      <c r="AC111" s="65" t="str">
        <f t="shared" si="33"/>
        <v>Update lineups set player_name = 'de Vries Dorus'</v>
      </c>
      <c r="AD111" s="65" t="str">
        <f t="shared" si="34"/>
        <v/>
      </c>
      <c r="AE111" s="65" t="str">
        <f t="shared" si="46"/>
        <v/>
      </c>
      <c r="AF111" s="65" t="str">
        <f t="shared" si="47"/>
        <v/>
      </c>
      <c r="AG111" s="65" t="str">
        <f t="shared" si="48"/>
        <v/>
      </c>
      <c r="AH111" s="65" t="str">
        <f t="shared" si="49"/>
        <v/>
      </c>
      <c r="AI111" s="65" t="str">
        <f t="shared" si="50"/>
        <v/>
      </c>
      <c r="AJ111" s="65" t="str">
        <f t="shared" si="35"/>
        <v xml:space="preserve"> where game_id = 20160423 and player_order = 1</v>
      </c>
      <c r="AK111" s="65" t="str">
        <f t="shared" si="36"/>
        <v/>
      </c>
      <c r="AL111" s="65" t="str">
        <f t="shared" si="51"/>
        <v/>
      </c>
      <c r="AM111" s="245" t="str">
        <f t="shared" si="37"/>
        <v/>
      </c>
      <c r="AN111" s="65" t="str">
        <f t="shared" si="55"/>
        <v>update goals set scorer_name = 'Tesche Robert'</v>
      </c>
      <c r="AO111" s="65" t="str">
        <f t="shared" si="56"/>
        <v>, goal_min = 23</v>
      </c>
      <c r="AP111" s="65" t="str">
        <f t="shared" si="57"/>
        <v/>
      </c>
      <c r="AQ111" s="65" t="str">
        <f t="shared" si="58"/>
        <v/>
      </c>
      <c r="AR111" s="65" t="str">
        <f t="shared" si="59"/>
        <v xml:space="preserve"> where game_id = 20160423 and goal_order = 1</v>
      </c>
      <c r="AS111" s="65" t="str">
        <f t="shared" si="52"/>
        <v/>
      </c>
      <c r="AT111" s="65" t="str">
        <f t="shared" si="53"/>
        <v/>
      </c>
      <c r="AU111" s="65" t="str">
        <f t="shared" si="54"/>
        <v/>
      </c>
    </row>
    <row r="112" spans="1:47" ht="16.8" customHeight="1" x14ac:dyDescent="0.25">
      <c r="A112" s="109" t="s">
        <v>774</v>
      </c>
      <c r="B112" s="114" t="str">
        <f>B111</f>
        <v>'Fulham'</v>
      </c>
      <c r="C112" s="262">
        <v>20160423</v>
      </c>
      <c r="D112" s="262">
        <v>2</v>
      </c>
      <c r="E112" s="212" t="s">
        <v>771</v>
      </c>
      <c r="L112" s="263">
        <v>2</v>
      </c>
      <c r="M112" s="211" t="s">
        <v>715</v>
      </c>
      <c r="N112" s="262">
        <v>43</v>
      </c>
      <c r="Q112" s="115"/>
      <c r="V112" s="112" t="str">
        <f t="shared" si="30"/>
        <v>Update games set Opp_Parent= 'Fulham' where game_id=20160423</v>
      </c>
      <c r="W112" s="112" t="str">
        <f t="shared" si="31"/>
        <v>Update lineups set player_name = 'Lichaj Eric' where game_id = 20160423 and player_order = 2</v>
      </c>
      <c r="X112" s="65" t="str">
        <f t="shared" si="32"/>
        <v>insert into goals (game_id, goal_order, scorer_name, goal_min) values (20160423, 2, 'Lansbury Henri', 43)</v>
      </c>
      <c r="Y112" s="193" t="str">
        <f t="shared" si="43"/>
        <v>update goals set scorer_name = 'Lansbury Henri', goal_min = 43 where game_id = 20160423 and goal_order = 2</v>
      </c>
      <c r="Z112" s="65" t="str">
        <f t="shared" si="44"/>
        <v/>
      </c>
      <c r="AA112" s="193" t="str">
        <f t="shared" si="45"/>
        <v/>
      </c>
      <c r="AB112" s="242" t="s">
        <v>739</v>
      </c>
      <c r="AC112" s="65" t="str">
        <f t="shared" si="33"/>
        <v>Update lineups set player_name = 'Lichaj Eric'</v>
      </c>
      <c r="AD112" s="65" t="str">
        <f t="shared" si="34"/>
        <v/>
      </c>
      <c r="AE112" s="65" t="str">
        <f t="shared" si="46"/>
        <v/>
      </c>
      <c r="AF112" s="65" t="str">
        <f t="shared" si="47"/>
        <v/>
      </c>
      <c r="AG112" s="65" t="str">
        <f t="shared" si="48"/>
        <v/>
      </c>
      <c r="AH112" s="65" t="str">
        <f t="shared" si="49"/>
        <v/>
      </c>
      <c r="AI112" s="65" t="str">
        <f t="shared" si="50"/>
        <v/>
      </c>
      <c r="AJ112" s="65" t="str">
        <f t="shared" si="35"/>
        <v xml:space="preserve"> where game_id = 20160423 and player_order = 2</v>
      </c>
      <c r="AK112" s="65" t="str">
        <f t="shared" si="36"/>
        <v/>
      </c>
      <c r="AL112" s="65" t="str">
        <f t="shared" si="51"/>
        <v/>
      </c>
      <c r="AM112" s="245" t="str">
        <f t="shared" si="37"/>
        <v/>
      </c>
      <c r="AN112" s="65" t="str">
        <f t="shared" si="55"/>
        <v>update goals set scorer_name = 'Lansbury Henri'</v>
      </c>
      <c r="AO112" s="65" t="str">
        <f t="shared" si="56"/>
        <v>, goal_min = 43</v>
      </c>
      <c r="AP112" s="65" t="str">
        <f t="shared" si="57"/>
        <v/>
      </c>
      <c r="AQ112" s="65" t="str">
        <f t="shared" si="58"/>
        <v/>
      </c>
      <c r="AR112" s="65" t="str">
        <f t="shared" si="59"/>
        <v xml:space="preserve"> where game_id = 20160423 and goal_order = 2</v>
      </c>
      <c r="AS112" s="65" t="str">
        <f t="shared" si="52"/>
        <v/>
      </c>
      <c r="AT112" s="65" t="str">
        <f t="shared" si="53"/>
        <v/>
      </c>
      <c r="AU112" s="65" t="str">
        <f t="shared" si="54"/>
        <v/>
      </c>
    </row>
    <row r="113" spans="1:47" ht="16.8" customHeight="1" x14ac:dyDescent="0.25">
      <c r="A113" s="109" t="s">
        <v>5</v>
      </c>
      <c r="B113" s="114">
        <v>3</v>
      </c>
      <c r="C113" s="262">
        <v>20160423</v>
      </c>
      <c r="D113" s="262">
        <v>3</v>
      </c>
      <c r="E113" s="212" t="s">
        <v>714</v>
      </c>
      <c r="H113" s="262">
        <v>18</v>
      </c>
      <c r="L113" s="263">
        <v>3</v>
      </c>
      <c r="M113" s="211" t="s">
        <v>715</v>
      </c>
      <c r="N113" s="262">
        <v>70</v>
      </c>
      <c r="O113" s="262" t="s">
        <v>1</v>
      </c>
      <c r="Q113" s="115"/>
      <c r="V113" s="112" t="str">
        <f t="shared" si="30"/>
        <v>Update games set F= 3 where game_id=20160423</v>
      </c>
      <c r="W113" s="112" t="str">
        <f t="shared" si="31"/>
        <v>Update lineups set player_name = 'Mills Matthew', Y_min = 18 where game_id = 20160423 and player_order = 3</v>
      </c>
      <c r="X113" s="65" t="str">
        <f t="shared" si="32"/>
        <v>insert into goals (game_id, goal_order, scorer_name, goal_min) values (20160423, 3, 'Lansbury Henri', 70)</v>
      </c>
      <c r="Y113" s="193" t="str">
        <f t="shared" si="43"/>
        <v>update goals set scorer_name = 'Lansbury Henri', goal_min = 70, Pen = 'P' where game_id = 20160423 and goal_order = 3</v>
      </c>
      <c r="Z113" s="65" t="str">
        <f t="shared" si="44"/>
        <v/>
      </c>
      <c r="AA113" s="193" t="str">
        <f t="shared" si="45"/>
        <v/>
      </c>
      <c r="AB113" s="242" t="s">
        <v>739</v>
      </c>
      <c r="AC113" s="65" t="str">
        <f t="shared" si="33"/>
        <v>Update lineups set player_name = 'Mills Matthew'</v>
      </c>
      <c r="AD113" s="65" t="str">
        <f t="shared" si="34"/>
        <v/>
      </c>
      <c r="AE113" s="65" t="str">
        <f t="shared" si="46"/>
        <v>, Y_min = 18</v>
      </c>
      <c r="AF113" s="65" t="str">
        <f t="shared" si="47"/>
        <v/>
      </c>
      <c r="AG113" s="65" t="str">
        <f t="shared" si="48"/>
        <v/>
      </c>
      <c r="AH113" s="65" t="str">
        <f t="shared" si="49"/>
        <v/>
      </c>
      <c r="AI113" s="65" t="str">
        <f t="shared" si="50"/>
        <v/>
      </c>
      <c r="AJ113" s="65" t="str">
        <f t="shared" si="35"/>
        <v xml:space="preserve"> where game_id = 20160423 and player_order = 3</v>
      </c>
      <c r="AK113" s="65" t="str">
        <f t="shared" si="36"/>
        <v/>
      </c>
      <c r="AL113" s="65" t="str">
        <f t="shared" si="51"/>
        <v/>
      </c>
      <c r="AM113" s="245" t="str">
        <f t="shared" si="37"/>
        <v/>
      </c>
      <c r="AN113" s="65" t="str">
        <f t="shared" si="55"/>
        <v>update goals set scorer_name = 'Lansbury Henri'</v>
      </c>
      <c r="AO113" s="65" t="str">
        <f t="shared" si="56"/>
        <v>, goal_min = 70</v>
      </c>
      <c r="AP113" s="65" t="str">
        <f t="shared" si="57"/>
        <v>, Pen = 'P'</v>
      </c>
      <c r="AQ113" s="65" t="str">
        <f t="shared" si="58"/>
        <v/>
      </c>
      <c r="AR113" s="65" t="str">
        <f t="shared" si="59"/>
        <v xml:space="preserve"> where game_id = 20160423 and goal_order = 3</v>
      </c>
      <c r="AS113" s="65" t="str">
        <f t="shared" si="52"/>
        <v/>
      </c>
      <c r="AT113" s="65" t="str">
        <f t="shared" si="53"/>
        <v/>
      </c>
      <c r="AU113" s="65" t="str">
        <f t="shared" si="54"/>
        <v/>
      </c>
    </row>
    <row r="114" spans="1:47" ht="16.8" customHeight="1" x14ac:dyDescent="0.25">
      <c r="A114" s="109" t="s">
        <v>0</v>
      </c>
      <c r="B114" s="114">
        <v>1</v>
      </c>
      <c r="C114" s="262">
        <v>20160423</v>
      </c>
      <c r="D114" s="262">
        <v>4</v>
      </c>
      <c r="E114" s="212" t="s">
        <v>735</v>
      </c>
      <c r="Q114" s="115"/>
      <c r="V114" s="112" t="str">
        <f t="shared" si="30"/>
        <v>Update games set A= 1 where game_id=20160423</v>
      </c>
      <c r="W114" s="112" t="str">
        <f t="shared" si="31"/>
        <v>Update lineups set player_name = 'Cohen Chris' where game_id = 20160423 and player_order = 4</v>
      </c>
      <c r="X114" s="65" t="str">
        <f t="shared" si="32"/>
        <v/>
      </c>
      <c r="Y114" s="193" t="str">
        <f t="shared" si="43"/>
        <v/>
      </c>
      <c r="Z114" s="65" t="str">
        <f t="shared" si="44"/>
        <v/>
      </c>
      <c r="AA114" s="193" t="str">
        <f t="shared" si="45"/>
        <v/>
      </c>
      <c r="AB114" s="242" t="s">
        <v>739</v>
      </c>
      <c r="AC114" s="65" t="str">
        <f t="shared" si="33"/>
        <v>Update lineups set player_name = 'Cohen Chris'</v>
      </c>
      <c r="AD114" s="65" t="str">
        <f t="shared" si="34"/>
        <v/>
      </c>
      <c r="AE114" s="65" t="str">
        <f t="shared" si="46"/>
        <v/>
      </c>
      <c r="AF114" s="65" t="str">
        <f t="shared" si="47"/>
        <v/>
      </c>
      <c r="AG114" s="65" t="str">
        <f t="shared" si="48"/>
        <v/>
      </c>
      <c r="AH114" s="65" t="str">
        <f t="shared" si="49"/>
        <v/>
      </c>
      <c r="AI114" s="65" t="str">
        <f t="shared" si="50"/>
        <v/>
      </c>
      <c r="AJ114" s="65" t="str">
        <f t="shared" si="35"/>
        <v xml:space="preserve"> where game_id = 20160423 and player_order = 4</v>
      </c>
      <c r="AK114" s="65" t="str">
        <f t="shared" si="36"/>
        <v/>
      </c>
      <c r="AL114" s="65" t="str">
        <f t="shared" si="51"/>
        <v/>
      </c>
      <c r="AM114" s="245" t="str">
        <f t="shared" si="37"/>
        <v/>
      </c>
      <c r="AN114" s="65" t="str">
        <f t="shared" si="55"/>
        <v/>
      </c>
      <c r="AO114" s="65" t="str">
        <f t="shared" si="56"/>
        <v/>
      </c>
      <c r="AP114" s="65" t="str">
        <f t="shared" si="57"/>
        <v/>
      </c>
      <c r="AQ114" s="65" t="str">
        <f t="shared" si="58"/>
        <v/>
      </c>
      <c r="AR114" s="65" t="str">
        <f t="shared" si="59"/>
        <v/>
      </c>
      <c r="AS114" s="65" t="str">
        <f t="shared" si="52"/>
        <v/>
      </c>
      <c r="AT114" s="65" t="str">
        <f t="shared" si="53"/>
        <v/>
      </c>
      <c r="AU114" s="65" t="str">
        <f t="shared" si="54"/>
        <v/>
      </c>
    </row>
    <row r="115" spans="1:47" ht="16.8" customHeight="1" x14ac:dyDescent="0.25">
      <c r="A115" s="109" t="s">
        <v>23</v>
      </c>
      <c r="B115" s="198" t="s">
        <v>770</v>
      </c>
      <c r="C115" s="262">
        <v>20160423</v>
      </c>
      <c r="D115" s="262">
        <v>5</v>
      </c>
      <c r="E115" s="194" t="s">
        <v>2717</v>
      </c>
      <c r="Q115" s="115"/>
      <c r="V115" s="112" t="str">
        <f t="shared" si="30"/>
        <v>Update games set Result= 'W' where game_id=20160423</v>
      </c>
      <c r="W115" s="112" t="str">
        <f t="shared" si="31"/>
        <v>Update lineups set player_name = 'Jokic Bojan' where game_id = 20160423 and player_order = 5</v>
      </c>
      <c r="X115" s="65" t="str">
        <f t="shared" si="32"/>
        <v/>
      </c>
      <c r="Y115" s="193" t="str">
        <f t="shared" si="43"/>
        <v/>
      </c>
      <c r="Z115" s="65" t="str">
        <f t="shared" si="44"/>
        <v/>
      </c>
      <c r="AA115" s="193" t="str">
        <f t="shared" si="45"/>
        <v/>
      </c>
      <c r="AB115" s="242" t="s">
        <v>739</v>
      </c>
      <c r="AC115" s="65" t="str">
        <f t="shared" si="33"/>
        <v>Update lineups set player_name = 'Jokic Bojan'</v>
      </c>
      <c r="AD115" s="65" t="str">
        <f t="shared" si="34"/>
        <v/>
      </c>
      <c r="AE115" s="65" t="str">
        <f t="shared" si="46"/>
        <v/>
      </c>
      <c r="AF115" s="65" t="str">
        <f t="shared" si="47"/>
        <v/>
      </c>
      <c r="AG115" s="65" t="str">
        <f t="shared" si="48"/>
        <v/>
      </c>
      <c r="AH115" s="65" t="str">
        <f t="shared" si="49"/>
        <v/>
      </c>
      <c r="AI115" s="65" t="str">
        <f t="shared" si="50"/>
        <v/>
      </c>
      <c r="AJ115" s="65" t="str">
        <f t="shared" si="35"/>
        <v xml:space="preserve"> where game_id = 20160423 and player_order = 5</v>
      </c>
      <c r="AK115" s="65" t="str">
        <f t="shared" si="36"/>
        <v/>
      </c>
      <c r="AL115" s="65" t="str">
        <f t="shared" si="51"/>
        <v/>
      </c>
      <c r="AM115" s="245" t="str">
        <f t="shared" si="37"/>
        <v/>
      </c>
      <c r="AN115" s="65" t="str">
        <f t="shared" si="55"/>
        <v/>
      </c>
      <c r="AO115" s="65" t="str">
        <f t="shared" si="56"/>
        <v/>
      </c>
      <c r="AP115" s="65" t="str">
        <f t="shared" si="57"/>
        <v/>
      </c>
      <c r="AQ115" s="65" t="str">
        <f t="shared" si="58"/>
        <v/>
      </c>
      <c r="AR115" s="65" t="str">
        <f t="shared" si="59"/>
        <v/>
      </c>
      <c r="AS115" s="65" t="str">
        <f t="shared" si="52"/>
        <v/>
      </c>
      <c r="AT115" s="65" t="str">
        <f t="shared" si="53"/>
        <v/>
      </c>
      <c r="AU115" s="65" t="str">
        <f t="shared" si="54"/>
        <v/>
      </c>
    </row>
    <row r="116" spans="1:47" ht="16.8" customHeight="1" x14ac:dyDescent="0.25">
      <c r="A116" s="109" t="s">
        <v>768</v>
      </c>
      <c r="B116" s="114">
        <v>2</v>
      </c>
      <c r="C116" s="262">
        <v>20160423</v>
      </c>
      <c r="D116" s="262">
        <v>6</v>
      </c>
      <c r="E116" s="194" t="s">
        <v>796</v>
      </c>
      <c r="Q116" s="115"/>
      <c r="V116" s="112" t="str">
        <f t="shared" si="30"/>
        <v>Update games set HT_f= 2 where game_id=20160423</v>
      </c>
      <c r="W116" s="112" t="str">
        <f t="shared" si="31"/>
        <v>Update lineups set player_name = 'Fox Danny' where game_id = 20160423 and player_order = 6</v>
      </c>
      <c r="X116" s="65" t="str">
        <f t="shared" si="32"/>
        <v/>
      </c>
      <c r="Y116" s="193" t="str">
        <f t="shared" si="43"/>
        <v/>
      </c>
      <c r="Z116" s="65" t="str">
        <f t="shared" si="44"/>
        <v/>
      </c>
      <c r="AA116" s="193" t="str">
        <f t="shared" si="45"/>
        <v/>
      </c>
      <c r="AB116" s="242" t="s">
        <v>739</v>
      </c>
      <c r="AC116" s="65" t="str">
        <f t="shared" si="33"/>
        <v>Update lineups set player_name = 'Fox Danny'</v>
      </c>
      <c r="AD116" s="65" t="str">
        <f t="shared" si="34"/>
        <v/>
      </c>
      <c r="AE116" s="65" t="str">
        <f t="shared" si="46"/>
        <v/>
      </c>
      <c r="AF116" s="65" t="str">
        <f t="shared" si="47"/>
        <v/>
      </c>
      <c r="AG116" s="65" t="str">
        <f t="shared" si="48"/>
        <v/>
      </c>
      <c r="AH116" s="65" t="str">
        <f t="shared" si="49"/>
        <v/>
      </c>
      <c r="AI116" s="65" t="str">
        <f t="shared" si="50"/>
        <v/>
      </c>
      <c r="AJ116" s="65" t="str">
        <f t="shared" si="35"/>
        <v xml:space="preserve"> where game_id = 20160423 and player_order = 6</v>
      </c>
      <c r="AK116" s="65" t="str">
        <f t="shared" si="36"/>
        <v/>
      </c>
      <c r="AL116" s="65" t="str">
        <f t="shared" si="51"/>
        <v/>
      </c>
      <c r="AM116" s="245" t="str">
        <f t="shared" si="37"/>
        <v/>
      </c>
      <c r="AN116" s="65" t="str">
        <f t="shared" si="55"/>
        <v/>
      </c>
      <c r="AO116" s="65" t="str">
        <f t="shared" si="56"/>
        <v/>
      </c>
      <c r="AP116" s="65" t="str">
        <f t="shared" si="57"/>
        <v/>
      </c>
      <c r="AQ116" s="65" t="str">
        <f t="shared" si="58"/>
        <v/>
      </c>
      <c r="AR116" s="65" t="str">
        <f t="shared" si="59"/>
        <v/>
      </c>
      <c r="AS116" s="65" t="str">
        <f t="shared" si="52"/>
        <v/>
      </c>
      <c r="AT116" s="65" t="str">
        <f t="shared" si="53"/>
        <v/>
      </c>
      <c r="AU116" s="65" t="str">
        <f t="shared" si="54"/>
        <v/>
      </c>
    </row>
    <row r="117" spans="1:47" ht="16.8" customHeight="1" x14ac:dyDescent="0.25">
      <c r="A117" s="109" t="s">
        <v>766</v>
      </c>
      <c r="B117" s="114">
        <v>0</v>
      </c>
      <c r="C117" s="262">
        <v>20160423</v>
      </c>
      <c r="D117" s="262">
        <v>7</v>
      </c>
      <c r="E117" s="194" t="s">
        <v>839</v>
      </c>
      <c r="Q117" s="115"/>
      <c r="V117" s="112" t="str">
        <f t="shared" si="30"/>
        <v>Update games set HT_a= 0 where game_id=20160423</v>
      </c>
      <c r="W117" s="112" t="str">
        <f t="shared" si="31"/>
        <v>Update lineups set player_name = 'Gardner Gary' where game_id = 20160423 and player_order = 7</v>
      </c>
      <c r="X117" s="65" t="str">
        <f t="shared" si="32"/>
        <v/>
      </c>
      <c r="Y117" s="193" t="str">
        <f t="shared" si="43"/>
        <v/>
      </c>
      <c r="Z117" s="65" t="str">
        <f t="shared" si="44"/>
        <v/>
      </c>
      <c r="AA117" s="193" t="str">
        <f t="shared" si="45"/>
        <v/>
      </c>
      <c r="AB117" s="242" t="s">
        <v>739</v>
      </c>
      <c r="AC117" s="65" t="str">
        <f t="shared" si="33"/>
        <v>Update lineups set player_name = 'Gardner Gary'</v>
      </c>
      <c r="AD117" s="65" t="str">
        <f t="shared" si="34"/>
        <v/>
      </c>
      <c r="AE117" s="65" t="str">
        <f t="shared" si="46"/>
        <v/>
      </c>
      <c r="AF117" s="65" t="str">
        <f t="shared" si="47"/>
        <v/>
      </c>
      <c r="AG117" s="65" t="str">
        <f t="shared" si="48"/>
        <v/>
      </c>
      <c r="AH117" s="65" t="str">
        <f t="shared" si="49"/>
        <v/>
      </c>
      <c r="AI117" s="65" t="str">
        <f t="shared" si="50"/>
        <v/>
      </c>
      <c r="AJ117" s="65" t="str">
        <f t="shared" si="35"/>
        <v xml:space="preserve"> where game_id = 20160423 and player_order = 7</v>
      </c>
      <c r="AK117" s="65" t="str">
        <f t="shared" si="36"/>
        <v/>
      </c>
      <c r="AL117" s="65" t="str">
        <f t="shared" si="51"/>
        <v/>
      </c>
      <c r="AM117" s="245" t="str">
        <f t="shared" si="37"/>
        <v/>
      </c>
      <c r="AN117" s="65" t="str">
        <f t="shared" si="55"/>
        <v/>
      </c>
      <c r="AO117" s="65" t="str">
        <f t="shared" si="56"/>
        <v/>
      </c>
      <c r="AP117" s="65" t="str">
        <f t="shared" si="57"/>
        <v/>
      </c>
      <c r="AQ117" s="65" t="str">
        <f t="shared" si="58"/>
        <v/>
      </c>
      <c r="AR117" s="65" t="str">
        <f t="shared" si="59"/>
        <v/>
      </c>
      <c r="AS117" s="65" t="str">
        <f t="shared" si="52"/>
        <v/>
      </c>
      <c r="AT117" s="65" t="str">
        <f t="shared" si="53"/>
        <v/>
      </c>
      <c r="AU117" s="65" t="str">
        <f t="shared" si="54"/>
        <v/>
      </c>
    </row>
    <row r="118" spans="1:47" ht="16.8" customHeight="1" x14ac:dyDescent="0.25">
      <c r="A118" s="109" t="s">
        <v>764</v>
      </c>
      <c r="B118" s="114">
        <v>17</v>
      </c>
      <c r="C118" s="262">
        <v>20160423</v>
      </c>
      <c r="D118" s="262">
        <v>8</v>
      </c>
      <c r="E118" s="194" t="s">
        <v>715</v>
      </c>
      <c r="Q118" s="115"/>
      <c r="V118" s="112" t="str">
        <f t="shared" si="30"/>
        <v>Update games set Pos_before= 17 where game_id=20160423</v>
      </c>
      <c r="W118" s="112" t="str">
        <f t="shared" si="31"/>
        <v>Update lineups set player_name = 'Lansbury Henri' where game_id = 20160423 and player_order = 8</v>
      </c>
      <c r="X118" s="65" t="str">
        <f t="shared" si="32"/>
        <v/>
      </c>
      <c r="Y118" s="193" t="str">
        <f t="shared" si="43"/>
        <v/>
      </c>
      <c r="Z118" s="65" t="str">
        <f t="shared" si="44"/>
        <v/>
      </c>
      <c r="AA118" s="193" t="str">
        <f t="shared" si="45"/>
        <v/>
      </c>
      <c r="AB118" s="242" t="s">
        <v>739</v>
      </c>
      <c r="AC118" s="65" t="str">
        <f t="shared" si="33"/>
        <v>Update lineups set player_name = 'Lansbury Henri'</v>
      </c>
      <c r="AD118" s="65" t="str">
        <f t="shared" si="34"/>
        <v/>
      </c>
      <c r="AE118" s="65" t="str">
        <f t="shared" si="46"/>
        <v/>
      </c>
      <c r="AF118" s="65" t="str">
        <f t="shared" si="47"/>
        <v/>
      </c>
      <c r="AG118" s="65" t="str">
        <f t="shared" si="48"/>
        <v/>
      </c>
      <c r="AH118" s="65" t="str">
        <f t="shared" si="49"/>
        <v/>
      </c>
      <c r="AI118" s="65" t="str">
        <f t="shared" si="50"/>
        <v/>
      </c>
      <c r="AJ118" s="65" t="str">
        <f t="shared" si="35"/>
        <v xml:space="preserve"> where game_id = 20160423 and player_order = 8</v>
      </c>
      <c r="AK118" s="65" t="str">
        <f t="shared" si="36"/>
        <v/>
      </c>
      <c r="AL118" s="65" t="str">
        <f t="shared" si="51"/>
        <v/>
      </c>
      <c r="AM118" s="245" t="str">
        <f t="shared" si="37"/>
        <v/>
      </c>
      <c r="AN118" s="65" t="str">
        <f t="shared" si="55"/>
        <v/>
      </c>
      <c r="AO118" s="65" t="str">
        <f t="shared" si="56"/>
        <v/>
      </c>
      <c r="AP118" s="65" t="str">
        <f t="shared" si="57"/>
        <v/>
      </c>
      <c r="AQ118" s="65" t="str">
        <f t="shared" si="58"/>
        <v/>
      </c>
      <c r="AR118" s="65" t="str">
        <f t="shared" si="59"/>
        <v/>
      </c>
      <c r="AS118" s="65" t="str">
        <f t="shared" si="52"/>
        <v/>
      </c>
      <c r="AT118" s="65" t="str">
        <f t="shared" si="53"/>
        <v/>
      </c>
      <c r="AU118" s="65" t="str">
        <f t="shared" si="54"/>
        <v/>
      </c>
    </row>
    <row r="119" spans="1:47" ht="16.8" customHeight="1" x14ac:dyDescent="0.25">
      <c r="A119" s="109" t="s">
        <v>762</v>
      </c>
      <c r="B119" s="114">
        <v>17</v>
      </c>
      <c r="C119" s="262">
        <v>20160423</v>
      </c>
      <c r="D119" s="262">
        <v>9</v>
      </c>
      <c r="E119" s="194" t="s">
        <v>824</v>
      </c>
      <c r="Q119" s="115"/>
      <c r="V119" s="112" t="str">
        <f t="shared" si="30"/>
        <v>Update games set Pos_after= 17 where game_id=20160423</v>
      </c>
      <c r="W119" s="112" t="str">
        <f t="shared" si="31"/>
        <v>Update lineups set player_name = 'Tesche Robert' where game_id = 20160423 and player_order = 9</v>
      </c>
      <c r="X119" s="65" t="str">
        <f t="shared" si="32"/>
        <v/>
      </c>
      <c r="Y119" s="193" t="str">
        <f t="shared" si="43"/>
        <v/>
      </c>
      <c r="Z119" s="65" t="str">
        <f t="shared" si="44"/>
        <v/>
      </c>
      <c r="AA119" s="193" t="str">
        <f t="shared" si="45"/>
        <v/>
      </c>
      <c r="AB119" s="242" t="s">
        <v>739</v>
      </c>
      <c r="AC119" s="65" t="str">
        <f t="shared" si="33"/>
        <v>Update lineups set player_name = 'Tesche Robert'</v>
      </c>
      <c r="AD119" s="65" t="str">
        <f t="shared" si="34"/>
        <v/>
      </c>
      <c r="AE119" s="65" t="str">
        <f t="shared" si="46"/>
        <v/>
      </c>
      <c r="AF119" s="65" t="str">
        <f t="shared" si="47"/>
        <v/>
      </c>
      <c r="AG119" s="65" t="str">
        <f t="shared" si="48"/>
        <v/>
      </c>
      <c r="AH119" s="65" t="str">
        <f t="shared" si="49"/>
        <v/>
      </c>
      <c r="AI119" s="65" t="str">
        <f t="shared" si="50"/>
        <v/>
      </c>
      <c r="AJ119" s="65" t="str">
        <f t="shared" si="35"/>
        <v xml:space="preserve"> where game_id = 20160423 and player_order = 9</v>
      </c>
      <c r="AK119" s="65" t="str">
        <f t="shared" si="36"/>
        <v/>
      </c>
      <c r="AL119" s="65" t="str">
        <f t="shared" si="51"/>
        <v/>
      </c>
      <c r="AM119" s="245" t="str">
        <f t="shared" si="37"/>
        <v/>
      </c>
      <c r="AN119" s="65" t="str">
        <f t="shared" si="55"/>
        <v/>
      </c>
      <c r="AO119" s="65" t="str">
        <f t="shared" si="56"/>
        <v/>
      </c>
      <c r="AP119" s="65" t="str">
        <f t="shared" si="57"/>
        <v/>
      </c>
      <c r="AQ119" s="65" t="str">
        <f t="shared" si="58"/>
        <v/>
      </c>
      <c r="AR119" s="65" t="str">
        <f t="shared" si="59"/>
        <v/>
      </c>
      <c r="AS119" s="65" t="str">
        <f t="shared" si="52"/>
        <v/>
      </c>
      <c r="AT119" s="65" t="str">
        <f t="shared" si="53"/>
        <v/>
      </c>
      <c r="AU119" s="65" t="str">
        <f t="shared" si="54"/>
        <v/>
      </c>
    </row>
    <row r="120" spans="1:47" ht="16.8" customHeight="1" x14ac:dyDescent="0.25">
      <c r="A120" s="109" t="s">
        <v>761</v>
      </c>
      <c r="B120" s="114">
        <v>21</v>
      </c>
      <c r="C120" s="262">
        <v>20160423</v>
      </c>
      <c r="D120" s="262">
        <v>10</v>
      </c>
      <c r="E120" s="194" t="s">
        <v>741</v>
      </c>
      <c r="Q120" s="115"/>
      <c r="V120" s="112" t="str">
        <f t="shared" si="30"/>
        <v>Update games set Opp_before= 21 where game_id=20160423</v>
      </c>
      <c r="W120" s="112" t="str">
        <f t="shared" si="31"/>
        <v>Update lineups set player_name = 'Osborn Ben' where game_id = 20160423 and player_order = 10</v>
      </c>
      <c r="X120" s="65" t="str">
        <f t="shared" si="32"/>
        <v/>
      </c>
      <c r="Y120" s="193" t="str">
        <f t="shared" si="43"/>
        <v/>
      </c>
      <c r="Z120" s="65" t="str">
        <f t="shared" si="44"/>
        <v/>
      </c>
      <c r="AA120" s="193" t="str">
        <f t="shared" si="45"/>
        <v/>
      </c>
      <c r="AB120" s="242" t="s">
        <v>739</v>
      </c>
      <c r="AC120" s="65" t="str">
        <f t="shared" si="33"/>
        <v>Update lineups set player_name = 'Osborn Ben'</v>
      </c>
      <c r="AD120" s="65" t="str">
        <f t="shared" si="34"/>
        <v/>
      </c>
      <c r="AE120" s="65" t="str">
        <f t="shared" si="46"/>
        <v/>
      </c>
      <c r="AF120" s="65" t="str">
        <f t="shared" si="47"/>
        <v/>
      </c>
      <c r="AG120" s="65" t="str">
        <f t="shared" si="48"/>
        <v/>
      </c>
      <c r="AH120" s="65" t="str">
        <f t="shared" si="49"/>
        <v/>
      </c>
      <c r="AI120" s="65" t="str">
        <f t="shared" si="50"/>
        <v/>
      </c>
      <c r="AJ120" s="65" t="str">
        <f t="shared" si="35"/>
        <v xml:space="preserve"> where game_id = 20160423 and player_order = 10</v>
      </c>
      <c r="AK120" s="65" t="str">
        <f t="shared" si="36"/>
        <v/>
      </c>
      <c r="AL120" s="65" t="str">
        <f t="shared" si="51"/>
        <v/>
      </c>
      <c r="AM120" s="245" t="str">
        <f t="shared" si="37"/>
        <v/>
      </c>
      <c r="AN120" s="65" t="str">
        <f t="shared" si="55"/>
        <v/>
      </c>
      <c r="AO120" s="65" t="str">
        <f t="shared" si="56"/>
        <v/>
      </c>
      <c r="AP120" s="65" t="str">
        <f t="shared" si="57"/>
        <v/>
      </c>
      <c r="AQ120" s="65" t="str">
        <f t="shared" si="58"/>
        <v/>
      </c>
      <c r="AR120" s="65" t="str">
        <f t="shared" si="59"/>
        <v/>
      </c>
      <c r="AS120" s="65" t="str">
        <f t="shared" si="52"/>
        <v/>
      </c>
      <c r="AT120" s="65" t="str">
        <f t="shared" si="53"/>
        <v/>
      </c>
      <c r="AU120" s="65" t="str">
        <f t="shared" si="54"/>
        <v/>
      </c>
    </row>
    <row r="121" spans="1:47" ht="16.8" customHeight="1" x14ac:dyDescent="0.25">
      <c r="A121" s="109" t="s">
        <v>759</v>
      </c>
      <c r="B121" s="114">
        <v>21</v>
      </c>
      <c r="C121" s="264">
        <v>20160423</v>
      </c>
      <c r="D121" s="264">
        <v>11</v>
      </c>
      <c r="E121" s="195" t="s">
        <v>750</v>
      </c>
      <c r="F121" s="264"/>
      <c r="G121" s="213"/>
      <c r="H121" s="264"/>
      <c r="I121" s="264"/>
      <c r="J121" s="264"/>
      <c r="K121" s="322"/>
      <c r="L121" s="265"/>
      <c r="M121" s="213"/>
      <c r="N121" s="264"/>
      <c r="O121" s="264"/>
      <c r="Q121" s="115"/>
      <c r="R121" s="265"/>
      <c r="S121" s="213"/>
      <c r="T121" s="264"/>
      <c r="V121" s="112" t="str">
        <f t="shared" si="30"/>
        <v>Update games set Opp_after= 21 where game_id=20160423</v>
      </c>
      <c r="W121" s="112" t="str">
        <f t="shared" si="31"/>
        <v>Update lineups set player_name = 'Blackstock Dexter' where game_id = 20160423 and player_order = 11</v>
      </c>
      <c r="X121" s="65" t="str">
        <f t="shared" si="32"/>
        <v/>
      </c>
      <c r="Y121" s="193" t="str">
        <f t="shared" si="43"/>
        <v/>
      </c>
      <c r="Z121" s="65" t="str">
        <f t="shared" si="44"/>
        <v/>
      </c>
      <c r="AA121" s="193" t="str">
        <f t="shared" si="45"/>
        <v/>
      </c>
      <c r="AB121" s="242" t="s">
        <v>739</v>
      </c>
      <c r="AC121" s="65" t="str">
        <f t="shared" si="33"/>
        <v>Update lineups set player_name = 'Blackstock Dexter'</v>
      </c>
      <c r="AD121" s="65" t="str">
        <f t="shared" si="34"/>
        <v/>
      </c>
      <c r="AE121" s="65" t="str">
        <f t="shared" si="46"/>
        <v/>
      </c>
      <c r="AF121" s="65" t="str">
        <f t="shared" si="47"/>
        <v/>
      </c>
      <c r="AG121" s="65" t="str">
        <f t="shared" si="48"/>
        <v/>
      </c>
      <c r="AH121" s="65" t="str">
        <f t="shared" si="49"/>
        <v/>
      </c>
      <c r="AI121" s="65" t="str">
        <f t="shared" si="50"/>
        <v/>
      </c>
      <c r="AJ121" s="65" t="str">
        <f t="shared" si="35"/>
        <v xml:space="preserve"> where game_id = 20160423 and player_order = 11</v>
      </c>
      <c r="AK121" s="65" t="str">
        <f t="shared" si="36"/>
        <v/>
      </c>
      <c r="AL121" s="65" t="str">
        <f t="shared" si="51"/>
        <v/>
      </c>
      <c r="AM121" s="245" t="str">
        <f t="shared" si="37"/>
        <v/>
      </c>
      <c r="AN121" s="65" t="str">
        <f t="shared" si="55"/>
        <v/>
      </c>
      <c r="AO121" s="65" t="str">
        <f t="shared" si="56"/>
        <v/>
      </c>
      <c r="AP121" s="65" t="str">
        <f t="shared" si="57"/>
        <v/>
      </c>
      <c r="AQ121" s="65" t="str">
        <f t="shared" si="58"/>
        <v/>
      </c>
      <c r="AR121" s="65" t="str">
        <f t="shared" si="59"/>
        <v/>
      </c>
      <c r="AS121" s="65" t="str">
        <f t="shared" si="52"/>
        <v/>
      </c>
      <c r="AT121" s="65" t="str">
        <f t="shared" si="53"/>
        <v/>
      </c>
      <c r="AU121" s="65" t="str">
        <f t="shared" si="54"/>
        <v/>
      </c>
    </row>
    <row r="122" spans="1:47" ht="16.8" customHeight="1" x14ac:dyDescent="0.25">
      <c r="A122" s="109" t="s">
        <v>20</v>
      </c>
      <c r="B122" s="244" t="s">
        <v>2804</v>
      </c>
      <c r="C122" s="262">
        <v>20160423</v>
      </c>
      <c r="D122" s="262">
        <v>12</v>
      </c>
      <c r="E122" s="194" t="s">
        <v>754</v>
      </c>
      <c r="Q122" s="115"/>
      <c r="V122" s="112" t="str">
        <f t="shared" si="30"/>
        <v>Update games set Ground= 'Craven Cottage' where game_id=20160423</v>
      </c>
      <c r="W122" s="112" t="str">
        <f t="shared" si="31"/>
        <v>Update lineups set player_name = 'Evtimov Dimitar' where game_id = 20160423 and player_order = 12</v>
      </c>
      <c r="X122" s="65" t="str">
        <f t="shared" si="32"/>
        <v/>
      </c>
      <c r="Y122" s="193" t="str">
        <f t="shared" si="43"/>
        <v/>
      </c>
      <c r="Z122" s="65" t="str">
        <f t="shared" si="44"/>
        <v/>
      </c>
      <c r="AA122" s="193" t="str">
        <f t="shared" si="45"/>
        <v/>
      </c>
      <c r="AB122" s="242" t="s">
        <v>739</v>
      </c>
      <c r="AC122" s="65" t="str">
        <f t="shared" si="33"/>
        <v>Update lineups set player_name = 'Evtimov Dimitar'</v>
      </c>
      <c r="AD122" s="65" t="str">
        <f t="shared" si="34"/>
        <v/>
      </c>
      <c r="AE122" s="65" t="str">
        <f t="shared" si="46"/>
        <v/>
      </c>
      <c r="AF122" s="65" t="str">
        <f t="shared" si="47"/>
        <v/>
      </c>
      <c r="AG122" s="65" t="str">
        <f t="shared" si="48"/>
        <v/>
      </c>
      <c r="AH122" s="65" t="str">
        <f t="shared" si="49"/>
        <v/>
      </c>
      <c r="AI122" s="65" t="str">
        <f t="shared" si="50"/>
        <v/>
      </c>
      <c r="AJ122" s="65" t="str">
        <f t="shared" si="35"/>
        <v xml:space="preserve"> where game_id = 20160423 and player_order = 12</v>
      </c>
      <c r="AK122" s="65" t="str">
        <f t="shared" si="36"/>
        <v/>
      </c>
      <c r="AL122" s="65" t="str">
        <f t="shared" si="51"/>
        <v/>
      </c>
      <c r="AM122" s="245" t="str">
        <f t="shared" si="37"/>
        <v/>
      </c>
      <c r="AN122" s="65" t="str">
        <f t="shared" si="55"/>
        <v/>
      </c>
      <c r="AO122" s="65" t="str">
        <f t="shared" si="56"/>
        <v/>
      </c>
      <c r="AP122" s="65" t="str">
        <f t="shared" si="57"/>
        <v/>
      </c>
      <c r="AQ122" s="65" t="str">
        <f t="shared" si="58"/>
        <v/>
      </c>
      <c r="AR122" s="65" t="str">
        <f t="shared" si="59"/>
        <v/>
      </c>
      <c r="AS122" s="65" t="str">
        <f t="shared" si="52"/>
        <v/>
      </c>
      <c r="AT122" s="65" t="str">
        <f t="shared" si="53"/>
        <v/>
      </c>
      <c r="AU122" s="65" t="str">
        <f t="shared" si="54"/>
        <v/>
      </c>
    </row>
    <row r="123" spans="1:47" ht="16.8" customHeight="1" x14ac:dyDescent="0.25">
      <c r="A123" s="109" t="s">
        <v>756</v>
      </c>
      <c r="B123" s="201" t="str">
        <f>B122</f>
        <v>'Craven Cottage'</v>
      </c>
      <c r="C123" s="262">
        <v>20160423</v>
      </c>
      <c r="D123" s="262">
        <v>13</v>
      </c>
      <c r="E123" s="194" t="s">
        <v>2794</v>
      </c>
      <c r="Q123" s="115"/>
      <c r="V123" s="112" t="str">
        <f t="shared" si="30"/>
        <v>Update games set Ground_Parent= 'Craven Cottage' where game_id=20160423</v>
      </c>
      <c r="W123" s="112" t="str">
        <f t="shared" si="31"/>
        <v>Update lineups set player_name = 'Worrall Joe' where game_id = 20160423 and player_order = 13</v>
      </c>
      <c r="X123" s="65" t="str">
        <f t="shared" si="32"/>
        <v/>
      </c>
      <c r="Y123" s="193" t="str">
        <f t="shared" si="43"/>
        <v/>
      </c>
      <c r="Z123" s="65" t="str">
        <f t="shared" si="44"/>
        <v/>
      </c>
      <c r="AA123" s="193" t="str">
        <f t="shared" si="45"/>
        <v/>
      </c>
      <c r="AB123" s="242" t="s">
        <v>739</v>
      </c>
      <c r="AC123" s="65" t="str">
        <f t="shared" si="33"/>
        <v>Update lineups set player_name = 'Worrall Joe'</v>
      </c>
      <c r="AD123" s="65" t="str">
        <f t="shared" si="34"/>
        <v/>
      </c>
      <c r="AE123" s="65" t="str">
        <f t="shared" si="46"/>
        <v/>
      </c>
      <c r="AF123" s="65" t="str">
        <f t="shared" si="47"/>
        <v/>
      </c>
      <c r="AG123" s="65" t="str">
        <f t="shared" si="48"/>
        <v/>
      </c>
      <c r="AH123" s="65" t="str">
        <f t="shared" si="49"/>
        <v/>
      </c>
      <c r="AI123" s="65" t="str">
        <f t="shared" si="50"/>
        <v/>
      </c>
      <c r="AJ123" s="65" t="str">
        <f t="shared" si="35"/>
        <v xml:space="preserve"> where game_id = 20160423 and player_order = 13</v>
      </c>
      <c r="AK123" s="65" t="str">
        <f t="shared" si="36"/>
        <v/>
      </c>
      <c r="AL123" s="65" t="str">
        <f t="shared" si="51"/>
        <v/>
      </c>
      <c r="AM123" s="245" t="str">
        <f t="shared" si="37"/>
        <v/>
      </c>
      <c r="AN123" s="65" t="str">
        <f t="shared" si="55"/>
        <v/>
      </c>
      <c r="AO123" s="65" t="str">
        <f t="shared" si="56"/>
        <v/>
      </c>
      <c r="AP123" s="65" t="str">
        <f t="shared" si="57"/>
        <v/>
      </c>
      <c r="AQ123" s="65" t="str">
        <f t="shared" si="58"/>
        <v/>
      </c>
      <c r="AR123" s="65" t="str">
        <f t="shared" si="59"/>
        <v/>
      </c>
      <c r="AS123" s="65" t="str">
        <f t="shared" si="52"/>
        <v/>
      </c>
      <c r="AT123" s="65" t="str">
        <f t="shared" si="53"/>
        <v/>
      </c>
      <c r="AU123" s="65" t="str">
        <f t="shared" si="54"/>
        <v/>
      </c>
    </row>
    <row r="124" spans="1:47" ht="16.8" customHeight="1" x14ac:dyDescent="0.25">
      <c r="A124" s="109" t="s">
        <v>753</v>
      </c>
      <c r="B124" s="244" t="s">
        <v>2805</v>
      </c>
      <c r="C124" s="262">
        <v>20160423</v>
      </c>
      <c r="D124" s="262">
        <v>14</v>
      </c>
      <c r="E124" s="194" t="s">
        <v>829</v>
      </c>
      <c r="F124" s="262">
        <v>90</v>
      </c>
      <c r="G124" s="211" t="s">
        <v>750</v>
      </c>
      <c r="Q124" s="115"/>
      <c r="V124" s="112" t="str">
        <f t="shared" si="30"/>
        <v>Update games set Referee= 'Rob Lewis' where game_id=20160423</v>
      </c>
      <c r="W124" s="112" t="str">
        <f t="shared" si="31"/>
        <v>Update lineups set player_name = 'Assombalonga Britt', Sub_min= 90, Player_off = 'Blackstock Dexter' where game_id = 20160423 and player_order = 14; update lineups set Player_on= 'Assombalonga Britt', sub_min = '90' where game_id = 20160423 and player_name = 'Blackstock Dexter'</v>
      </c>
      <c r="X124" s="65" t="str">
        <f t="shared" si="32"/>
        <v/>
      </c>
      <c r="Y124" s="193" t="str">
        <f t="shared" si="43"/>
        <v/>
      </c>
      <c r="Z124" s="65" t="str">
        <f t="shared" si="44"/>
        <v/>
      </c>
      <c r="AA124" s="193" t="str">
        <f t="shared" si="45"/>
        <v/>
      </c>
      <c r="AB124" s="242" t="s">
        <v>739</v>
      </c>
      <c r="AC124" s="65" t="str">
        <f t="shared" si="33"/>
        <v>Update lineups set player_name = 'Assombalonga Britt'</v>
      </c>
      <c r="AD124" s="65" t="str">
        <f t="shared" si="34"/>
        <v/>
      </c>
      <c r="AE124" s="65" t="str">
        <f t="shared" si="46"/>
        <v/>
      </c>
      <c r="AF124" s="65" t="str">
        <f t="shared" si="47"/>
        <v/>
      </c>
      <c r="AG124" s="65" t="str">
        <f t="shared" si="48"/>
        <v/>
      </c>
      <c r="AH124" s="65" t="str">
        <f t="shared" si="49"/>
        <v>, Sub_min= 90</v>
      </c>
      <c r="AI124" s="65" t="str">
        <f t="shared" si="50"/>
        <v>, Player_off = 'Blackstock Dexter'</v>
      </c>
      <c r="AJ124" s="65" t="str">
        <f t="shared" si="35"/>
        <v xml:space="preserve"> where game_id = 20160423 and player_order = 14</v>
      </c>
      <c r="AK124" s="65" t="str">
        <f t="shared" si="36"/>
        <v>; update lineups set Player_on= 'Assombalonga Britt'</v>
      </c>
      <c r="AL124" s="65" t="str">
        <f t="shared" si="51"/>
        <v>, sub_min = '90'</v>
      </c>
      <c r="AM124" s="245" t="str">
        <f t="shared" si="37"/>
        <v xml:space="preserve"> where game_id = 20160423 and player_name = 'Blackstock Dexter'</v>
      </c>
      <c r="AN124" s="65" t="str">
        <f t="shared" si="55"/>
        <v/>
      </c>
      <c r="AO124" s="65" t="str">
        <f t="shared" si="56"/>
        <v/>
      </c>
      <c r="AP124" s="65" t="str">
        <f t="shared" si="57"/>
        <v/>
      </c>
      <c r="AQ124" s="65" t="str">
        <f t="shared" si="58"/>
        <v/>
      </c>
      <c r="AR124" s="65" t="str">
        <f t="shared" si="59"/>
        <v/>
      </c>
      <c r="AS124" s="65" t="str">
        <f t="shared" si="52"/>
        <v/>
      </c>
      <c r="AT124" s="65" t="str">
        <f t="shared" si="53"/>
        <v/>
      </c>
      <c r="AU124" s="65" t="str">
        <f t="shared" si="54"/>
        <v/>
      </c>
    </row>
    <row r="125" spans="1:47" ht="16.8" customHeight="1" x14ac:dyDescent="0.25">
      <c r="A125" s="109" t="s">
        <v>475</v>
      </c>
      <c r="B125" s="114">
        <v>18253</v>
      </c>
      <c r="C125" s="262">
        <v>20160423</v>
      </c>
      <c r="D125" s="262">
        <v>15</v>
      </c>
      <c r="E125" s="194" t="s">
        <v>823</v>
      </c>
      <c r="G125" s="194"/>
      <c r="Q125" s="115"/>
      <c r="V125" s="112" t="str">
        <f t="shared" si="30"/>
        <v>Update games set Att= 18253 where game_id=20160423</v>
      </c>
      <c r="W125" s="112" t="str">
        <f t="shared" si="31"/>
        <v>Update lineups set player_name = 'Burke Oliver' where game_id = 20160423 and player_order = 15</v>
      </c>
      <c r="X125" s="65" t="str">
        <f t="shared" si="32"/>
        <v/>
      </c>
      <c r="Y125" s="193" t="str">
        <f t="shared" si="43"/>
        <v/>
      </c>
      <c r="Z125" s="65" t="str">
        <f t="shared" si="44"/>
        <v/>
      </c>
      <c r="AA125" s="193" t="str">
        <f t="shared" si="45"/>
        <v/>
      </c>
      <c r="AB125" s="242" t="s">
        <v>739</v>
      </c>
      <c r="AC125" s="65" t="str">
        <f t="shared" si="33"/>
        <v>Update lineups set player_name = 'Burke Oliver'</v>
      </c>
      <c r="AD125" s="65" t="str">
        <f t="shared" si="34"/>
        <v/>
      </c>
      <c r="AE125" s="65" t="str">
        <f t="shared" si="46"/>
        <v/>
      </c>
      <c r="AF125" s="65" t="str">
        <f t="shared" si="47"/>
        <v/>
      </c>
      <c r="AG125" s="65" t="str">
        <f t="shared" si="48"/>
        <v/>
      </c>
      <c r="AH125" s="65" t="str">
        <f t="shared" si="49"/>
        <v/>
      </c>
      <c r="AI125" s="65" t="str">
        <f t="shared" si="50"/>
        <v/>
      </c>
      <c r="AJ125" s="65" t="str">
        <f t="shared" si="35"/>
        <v xml:space="preserve"> where game_id = 20160423 and player_order = 15</v>
      </c>
      <c r="AK125" s="65" t="str">
        <f t="shared" si="36"/>
        <v/>
      </c>
      <c r="AL125" s="65" t="str">
        <f t="shared" si="51"/>
        <v/>
      </c>
      <c r="AM125" s="245" t="str">
        <f t="shared" si="37"/>
        <v/>
      </c>
      <c r="AN125" s="65" t="str">
        <f t="shared" si="55"/>
        <v/>
      </c>
      <c r="AO125" s="65" t="str">
        <f t="shared" si="56"/>
        <v/>
      </c>
      <c r="AP125" s="65" t="str">
        <f t="shared" si="57"/>
        <v/>
      </c>
      <c r="AQ125" s="65" t="str">
        <f t="shared" si="58"/>
        <v/>
      </c>
      <c r="AR125" s="65" t="str">
        <f t="shared" si="59"/>
        <v/>
      </c>
      <c r="AS125" s="65" t="str">
        <f t="shared" si="52"/>
        <v/>
      </c>
      <c r="AT125" s="65" t="str">
        <f t="shared" si="53"/>
        <v/>
      </c>
      <c r="AU125" s="65" t="str">
        <f t="shared" si="54"/>
        <v/>
      </c>
    </row>
    <row r="126" spans="1:47" ht="16.8" customHeight="1" x14ac:dyDescent="0.25">
      <c r="A126" s="109" t="s">
        <v>749</v>
      </c>
      <c r="B126" s="247" t="s">
        <v>2806</v>
      </c>
      <c r="C126" s="262">
        <v>20160423</v>
      </c>
      <c r="D126" s="262">
        <v>16</v>
      </c>
      <c r="E126" s="194" t="s">
        <v>2770</v>
      </c>
      <c r="G126" s="194"/>
      <c r="Q126" s="115"/>
      <c r="V126" s="112" t="str">
        <f t="shared" si="30"/>
        <v>Update games set Source= 'http://www.11v11.com/matches/fulham-v-nottingham-forest-23-april-2016-316727/' where game_id=20160423</v>
      </c>
      <c r="W126" s="112" t="str">
        <f t="shared" si="31"/>
        <v>Update lineups set player_name = 'Macheda Federico' where game_id = 20160423 and player_order = 16</v>
      </c>
      <c r="X126" s="65" t="str">
        <f t="shared" si="32"/>
        <v/>
      </c>
      <c r="Y126" s="193" t="str">
        <f t="shared" si="43"/>
        <v/>
      </c>
      <c r="Z126" s="65" t="str">
        <f t="shared" si="44"/>
        <v/>
      </c>
      <c r="AA126" s="193" t="str">
        <f t="shared" si="45"/>
        <v/>
      </c>
      <c r="AB126" s="242" t="s">
        <v>739</v>
      </c>
      <c r="AC126" s="65" t="str">
        <f t="shared" si="33"/>
        <v>Update lineups set player_name = 'Macheda Federico'</v>
      </c>
      <c r="AD126" s="65" t="str">
        <f t="shared" si="34"/>
        <v/>
      </c>
      <c r="AE126" s="65" t="str">
        <f t="shared" si="46"/>
        <v/>
      </c>
      <c r="AF126" s="65" t="str">
        <f t="shared" si="47"/>
        <v/>
      </c>
      <c r="AG126" s="65" t="str">
        <f t="shared" si="48"/>
        <v/>
      </c>
      <c r="AH126" s="65" t="str">
        <f t="shared" si="49"/>
        <v/>
      </c>
      <c r="AI126" s="65" t="str">
        <f t="shared" si="50"/>
        <v/>
      </c>
      <c r="AJ126" s="65" t="str">
        <f t="shared" si="35"/>
        <v xml:space="preserve"> where game_id = 20160423 and player_order = 16</v>
      </c>
      <c r="AK126" s="65" t="str">
        <f t="shared" si="36"/>
        <v/>
      </c>
      <c r="AL126" s="65" t="str">
        <f t="shared" si="51"/>
        <v/>
      </c>
      <c r="AM126" s="245" t="str">
        <f t="shared" si="37"/>
        <v/>
      </c>
      <c r="AN126" s="65" t="str">
        <f t="shared" si="55"/>
        <v/>
      </c>
      <c r="AO126" s="65" t="str">
        <f t="shared" si="56"/>
        <v/>
      </c>
      <c r="AP126" s="65" t="str">
        <f t="shared" si="57"/>
        <v/>
      </c>
      <c r="AQ126" s="65" t="str">
        <f t="shared" si="58"/>
        <v/>
      </c>
      <c r="AR126" s="65" t="str">
        <f t="shared" si="59"/>
        <v/>
      </c>
      <c r="AS126" s="65" t="str">
        <f t="shared" si="52"/>
        <v/>
      </c>
      <c r="AT126" s="65" t="str">
        <f t="shared" si="53"/>
        <v/>
      </c>
      <c r="AU126" s="65" t="str">
        <f t="shared" si="54"/>
        <v/>
      </c>
    </row>
    <row r="127" spans="1:47" ht="16.8" customHeight="1" x14ac:dyDescent="0.25">
      <c r="A127" s="109" t="s">
        <v>746</v>
      </c>
      <c r="B127" s="198" t="s">
        <v>2807</v>
      </c>
      <c r="C127" s="262">
        <v>20160423</v>
      </c>
      <c r="D127" s="262">
        <v>17</v>
      </c>
      <c r="E127" s="194" t="s">
        <v>758</v>
      </c>
      <c r="G127" s="194"/>
      <c r="Q127" s="115"/>
      <c r="V127" s="112" t="str">
        <f t="shared" si="30"/>
        <v>Update games set Game_date= '20160423' where game_id=20160423</v>
      </c>
      <c r="W127" s="112" t="str">
        <f t="shared" si="31"/>
        <v>Update lineups set player_name = 'Mendes Ryan' where game_id = 20160423 and player_order = 17</v>
      </c>
      <c r="X127" s="65" t="str">
        <f t="shared" si="32"/>
        <v/>
      </c>
      <c r="Y127" s="193" t="str">
        <f t="shared" si="43"/>
        <v/>
      </c>
      <c r="Z127" s="65" t="str">
        <f t="shared" si="44"/>
        <v/>
      </c>
      <c r="AA127" s="193" t="str">
        <f t="shared" si="45"/>
        <v/>
      </c>
      <c r="AB127" s="242" t="s">
        <v>739</v>
      </c>
      <c r="AC127" s="65" t="str">
        <f t="shared" si="33"/>
        <v>Update lineups set player_name = 'Mendes Ryan'</v>
      </c>
      <c r="AD127" s="65" t="str">
        <f t="shared" si="34"/>
        <v/>
      </c>
      <c r="AE127" s="65" t="str">
        <f t="shared" si="46"/>
        <v/>
      </c>
      <c r="AF127" s="65" t="str">
        <f t="shared" si="47"/>
        <v/>
      </c>
      <c r="AG127" s="65" t="str">
        <f t="shared" si="48"/>
        <v/>
      </c>
      <c r="AH127" s="65" t="str">
        <f t="shared" si="49"/>
        <v/>
      </c>
      <c r="AI127" s="65" t="str">
        <f t="shared" si="50"/>
        <v/>
      </c>
      <c r="AJ127" s="65" t="str">
        <f t="shared" si="35"/>
        <v xml:space="preserve"> where game_id = 20160423 and player_order = 17</v>
      </c>
      <c r="AK127" s="65" t="str">
        <f t="shared" si="36"/>
        <v/>
      </c>
      <c r="AL127" s="65" t="str">
        <f t="shared" si="51"/>
        <v/>
      </c>
      <c r="AM127" s="245" t="str">
        <f t="shared" si="37"/>
        <v/>
      </c>
      <c r="AN127" s="65" t="str">
        <f t="shared" si="55"/>
        <v/>
      </c>
      <c r="AO127" s="65" t="str">
        <f t="shared" si="56"/>
        <v/>
      </c>
      <c r="AP127" s="65" t="str">
        <f t="shared" si="57"/>
        <v/>
      </c>
      <c r="AQ127" s="65" t="str">
        <f t="shared" si="58"/>
        <v/>
      </c>
      <c r="AR127" s="65" t="str">
        <f t="shared" si="59"/>
        <v/>
      </c>
      <c r="AS127" s="65" t="str">
        <f t="shared" si="52"/>
        <v/>
      </c>
      <c r="AT127" s="65" t="str">
        <f t="shared" si="53"/>
        <v/>
      </c>
      <c r="AU127" s="65" t="str">
        <f t="shared" si="54"/>
        <v/>
      </c>
    </row>
    <row r="128" spans="1:47" s="126" customFormat="1" ht="16.8" customHeight="1" thickBot="1" x14ac:dyDescent="0.3">
      <c r="A128" s="116" t="s">
        <v>743</v>
      </c>
      <c r="B128" s="238" t="s">
        <v>2711</v>
      </c>
      <c r="C128" s="266">
        <v>20160423</v>
      </c>
      <c r="D128" s="266">
        <v>18</v>
      </c>
      <c r="E128" s="199" t="s">
        <v>776</v>
      </c>
      <c r="F128" s="266"/>
      <c r="G128" s="199"/>
      <c r="H128" s="266"/>
      <c r="I128" s="266"/>
      <c r="J128" s="266"/>
      <c r="K128" s="323"/>
      <c r="L128" s="267"/>
      <c r="M128" s="214"/>
      <c r="N128" s="266"/>
      <c r="O128" s="266"/>
      <c r="P128" s="266"/>
      <c r="Q128" s="239"/>
      <c r="R128" s="267"/>
      <c r="S128" s="214"/>
      <c r="T128" s="266"/>
      <c r="U128"/>
      <c r="V128" s="112" t="str">
        <f t="shared" si="30"/>
        <v>Update games set Game_time= '3:00PM' where game_id=20160423</v>
      </c>
      <c r="W128" s="112" t="str">
        <f t="shared" si="31"/>
        <v>Update lineups set player_name = 'O''Grady Chris' where game_id = 20160423 and player_order = 18</v>
      </c>
      <c r="X128" s="65" t="str">
        <f t="shared" si="32"/>
        <v/>
      </c>
      <c r="Y128" s="193" t="str">
        <f t="shared" si="43"/>
        <v/>
      </c>
      <c r="Z128" s="65" t="str">
        <f t="shared" si="44"/>
        <v/>
      </c>
      <c r="AA128" s="193" t="str">
        <f t="shared" si="45"/>
        <v/>
      </c>
      <c r="AB128" s="242" t="s">
        <v>739</v>
      </c>
      <c r="AC128" s="65" t="str">
        <f t="shared" si="33"/>
        <v>Update lineups set player_name = 'O''Grady Chris'</v>
      </c>
      <c r="AD128" s="65" t="str">
        <f t="shared" si="34"/>
        <v/>
      </c>
      <c r="AE128" s="65" t="str">
        <f t="shared" si="46"/>
        <v/>
      </c>
      <c r="AF128" s="65" t="str">
        <f t="shared" si="47"/>
        <v/>
      </c>
      <c r="AG128" s="65" t="str">
        <f t="shared" si="48"/>
        <v/>
      </c>
      <c r="AH128" s="65" t="str">
        <f t="shared" si="49"/>
        <v/>
      </c>
      <c r="AI128" s="65" t="str">
        <f t="shared" si="50"/>
        <v/>
      </c>
      <c r="AJ128" s="65" t="str">
        <f t="shared" si="35"/>
        <v xml:space="preserve"> where game_id = 20160423 and player_order = 18</v>
      </c>
      <c r="AK128" s="65" t="str">
        <f t="shared" si="36"/>
        <v/>
      </c>
      <c r="AL128" s="65" t="str">
        <f t="shared" si="51"/>
        <v/>
      </c>
      <c r="AM128" s="245" t="str">
        <f t="shared" si="37"/>
        <v/>
      </c>
      <c r="AN128" s="126" t="str">
        <f t="shared" si="55"/>
        <v/>
      </c>
      <c r="AO128" s="126" t="str">
        <f t="shared" si="56"/>
        <v/>
      </c>
      <c r="AP128" s="126" t="str">
        <f t="shared" si="57"/>
        <v/>
      </c>
      <c r="AQ128" s="126" t="str">
        <f t="shared" si="58"/>
        <v/>
      </c>
      <c r="AR128" s="126" t="str">
        <f t="shared" si="59"/>
        <v/>
      </c>
      <c r="AS128" s="65" t="str">
        <f t="shared" si="52"/>
        <v/>
      </c>
      <c r="AT128" s="65" t="str">
        <f t="shared" si="53"/>
        <v/>
      </c>
      <c r="AU128" s="65" t="str">
        <f t="shared" si="54"/>
        <v/>
      </c>
    </row>
    <row r="129" spans="1:47" ht="16.8" customHeight="1" thickTop="1" x14ac:dyDescent="0.25">
      <c r="A129" s="136" t="s">
        <v>22</v>
      </c>
      <c r="B129" s="246" t="s">
        <v>2808</v>
      </c>
      <c r="C129" s="262">
        <v>20160430</v>
      </c>
      <c r="D129" s="262">
        <v>1</v>
      </c>
      <c r="E129" s="212" t="s">
        <v>772</v>
      </c>
      <c r="L129" s="263">
        <v>1</v>
      </c>
      <c r="M129" s="211" t="s">
        <v>839</v>
      </c>
      <c r="N129" s="262">
        <v>68</v>
      </c>
      <c r="Q129" s="115"/>
      <c r="V129" s="112" t="str">
        <f t="shared" si="30"/>
        <v>Update games set Opponent= 'Wolverhampton Wanderers' where game_id=20160430</v>
      </c>
      <c r="W129" s="112" t="str">
        <f t="shared" si="31"/>
        <v>Update lineups set player_name = 'de Vries Dorus' where game_id = 20160430 and player_order = 1</v>
      </c>
      <c r="X129" s="65" t="str">
        <f t="shared" si="32"/>
        <v>insert into goals (game_id, goal_order, scorer_name, goal_min) values (20160430, 1, 'Gardner Gary', 68)</v>
      </c>
      <c r="Y129" s="193" t="str">
        <f t="shared" si="43"/>
        <v>update goals set scorer_name = 'Gardner Gary', goal_min = 68 where game_id = 20160430 and goal_order = 1</v>
      </c>
      <c r="Z129" s="65" t="str">
        <f t="shared" si="44"/>
        <v/>
      </c>
      <c r="AA129" s="193" t="str">
        <f t="shared" si="45"/>
        <v/>
      </c>
      <c r="AB129" s="242" t="s">
        <v>739</v>
      </c>
      <c r="AC129" s="65" t="str">
        <f t="shared" si="33"/>
        <v>Update lineups set player_name = 'de Vries Dorus'</v>
      </c>
      <c r="AD129" s="65" t="str">
        <f t="shared" si="34"/>
        <v/>
      </c>
      <c r="AE129" s="65" t="str">
        <f t="shared" si="46"/>
        <v/>
      </c>
      <c r="AF129" s="65" t="str">
        <f t="shared" si="47"/>
        <v/>
      </c>
      <c r="AG129" s="65" t="str">
        <f t="shared" si="48"/>
        <v/>
      </c>
      <c r="AH129" s="65" t="str">
        <f t="shared" si="49"/>
        <v/>
      </c>
      <c r="AI129" s="65" t="str">
        <f t="shared" si="50"/>
        <v/>
      </c>
      <c r="AJ129" s="65" t="str">
        <f t="shared" si="35"/>
        <v xml:space="preserve"> where game_id = 20160430 and player_order = 1</v>
      </c>
      <c r="AK129" s="65" t="str">
        <f t="shared" si="36"/>
        <v/>
      </c>
      <c r="AL129" s="65" t="str">
        <f t="shared" si="51"/>
        <v/>
      </c>
      <c r="AM129" s="245" t="str">
        <f t="shared" si="37"/>
        <v/>
      </c>
      <c r="AN129" s="65" t="str">
        <f t="shared" si="55"/>
        <v>update goals set scorer_name = 'Gardner Gary'</v>
      </c>
      <c r="AO129" s="65" t="str">
        <f t="shared" si="56"/>
        <v>, goal_min = 68</v>
      </c>
      <c r="AP129" s="65" t="str">
        <f t="shared" si="57"/>
        <v/>
      </c>
      <c r="AQ129" s="65" t="str">
        <f t="shared" si="58"/>
        <v/>
      </c>
      <c r="AR129" s="65" t="str">
        <f t="shared" si="59"/>
        <v xml:space="preserve"> where game_id = 20160430 and goal_order = 1</v>
      </c>
      <c r="AS129" s="65" t="str">
        <f t="shared" si="52"/>
        <v/>
      </c>
      <c r="AT129" s="65" t="str">
        <f t="shared" si="53"/>
        <v/>
      </c>
      <c r="AU129" s="65" t="str">
        <f t="shared" si="54"/>
        <v/>
      </c>
    </row>
    <row r="130" spans="1:47" ht="16.8" customHeight="1" x14ac:dyDescent="0.25">
      <c r="A130" s="109" t="s">
        <v>774</v>
      </c>
      <c r="B130" s="114" t="str">
        <f>B129</f>
        <v>'Wolverhampton Wanderers'</v>
      </c>
      <c r="C130" s="262">
        <v>20160430</v>
      </c>
      <c r="D130" s="262">
        <v>2</v>
      </c>
      <c r="E130" s="212" t="s">
        <v>771</v>
      </c>
      <c r="H130" s="262">
        <v>88</v>
      </c>
      <c r="Q130" s="115"/>
      <c r="V130" s="112" t="str">
        <f t="shared" si="30"/>
        <v>Update games set Opp_Parent= 'Wolverhampton Wanderers' where game_id=20160430</v>
      </c>
      <c r="W130" s="112" t="str">
        <f t="shared" si="31"/>
        <v>Update lineups set player_name = 'Lichaj Eric', Y_min = 88 where game_id = 20160430 and player_order = 2</v>
      </c>
      <c r="X130" s="65" t="str">
        <f t="shared" si="32"/>
        <v/>
      </c>
      <c r="Y130" s="193" t="str">
        <f t="shared" si="43"/>
        <v/>
      </c>
      <c r="Z130" s="65" t="str">
        <f t="shared" si="44"/>
        <v/>
      </c>
      <c r="AA130" s="193" t="str">
        <f t="shared" si="45"/>
        <v/>
      </c>
      <c r="AB130" s="242" t="s">
        <v>739</v>
      </c>
      <c r="AC130" s="65" t="str">
        <f t="shared" si="33"/>
        <v>Update lineups set player_name = 'Lichaj Eric'</v>
      </c>
      <c r="AD130" s="65" t="str">
        <f t="shared" si="34"/>
        <v/>
      </c>
      <c r="AE130" s="65" t="str">
        <f t="shared" si="46"/>
        <v>, Y_min = 88</v>
      </c>
      <c r="AF130" s="65" t="str">
        <f t="shared" si="47"/>
        <v/>
      </c>
      <c r="AG130" s="65" t="str">
        <f t="shared" si="48"/>
        <v/>
      </c>
      <c r="AH130" s="65" t="str">
        <f t="shared" si="49"/>
        <v/>
      </c>
      <c r="AI130" s="65" t="str">
        <f t="shared" si="50"/>
        <v/>
      </c>
      <c r="AJ130" s="65" t="str">
        <f t="shared" si="35"/>
        <v xml:space="preserve"> where game_id = 20160430 and player_order = 2</v>
      </c>
      <c r="AK130" s="65" t="str">
        <f t="shared" si="36"/>
        <v/>
      </c>
      <c r="AL130" s="65" t="str">
        <f t="shared" si="51"/>
        <v/>
      </c>
      <c r="AM130" s="245" t="str">
        <f t="shared" si="37"/>
        <v/>
      </c>
      <c r="AN130" s="65" t="str">
        <f t="shared" si="55"/>
        <v/>
      </c>
      <c r="AO130" s="65" t="str">
        <f t="shared" si="56"/>
        <v/>
      </c>
      <c r="AP130" s="65" t="str">
        <f t="shared" si="57"/>
        <v/>
      </c>
      <c r="AQ130" s="65" t="str">
        <f t="shared" si="58"/>
        <v/>
      </c>
      <c r="AR130" s="65" t="str">
        <f t="shared" si="59"/>
        <v/>
      </c>
      <c r="AS130" s="65" t="str">
        <f t="shared" si="52"/>
        <v/>
      </c>
      <c r="AT130" s="65" t="str">
        <f t="shared" si="53"/>
        <v/>
      </c>
      <c r="AU130" s="65" t="str">
        <f t="shared" si="54"/>
        <v/>
      </c>
    </row>
    <row r="131" spans="1:47" ht="16.8" customHeight="1" x14ac:dyDescent="0.25">
      <c r="A131" s="109" t="s">
        <v>5</v>
      </c>
      <c r="B131" s="114">
        <v>1</v>
      </c>
      <c r="C131" s="262">
        <v>20160430</v>
      </c>
      <c r="D131" s="262">
        <v>3</v>
      </c>
      <c r="E131" s="212" t="s">
        <v>714</v>
      </c>
      <c r="H131" s="262">
        <v>50</v>
      </c>
      <c r="Q131" s="115"/>
      <c r="V131" s="112" t="str">
        <f t="shared" ref="V131:V194" si="60">IF(B131="",CONCATENATE("Update games set ", A131, "= NULL where game_id=", C131), CONCATENATE("Update games set ", A131, "= ",B131," where game_id=", C131))</f>
        <v>Update games set F= 1 where game_id=20160430</v>
      </c>
      <c r="W131" s="112" t="str">
        <f t="shared" ref="W131:W194" si="61">IF(E131="", "", AC131&amp;AD131&amp;AE131&amp;AF131&amp;AG131&amp;AH131&amp;AI131&amp;AJ131&amp;AK131&amp;AL131&amp;AM131)</f>
        <v>Update lineups set player_name = 'Mills Matthew', Y_min = 50 where game_id = 20160430 and player_order = 3</v>
      </c>
      <c r="X131" s="65" t="str">
        <f t="shared" ref="X131:X194" si="62">IF(M131="","", CONCATENATE("insert into goals (game_id, goal_order, scorer_name, goal_min) values (",C131, ", ", L131,", '",M131,"', ",N131,")"))</f>
        <v/>
      </c>
      <c r="Y131" s="193" t="str">
        <f t="shared" si="43"/>
        <v/>
      </c>
      <c r="Z131" s="65" t="str">
        <f t="shared" si="44"/>
        <v/>
      </c>
      <c r="AA131" s="193" t="str">
        <f t="shared" si="45"/>
        <v/>
      </c>
      <c r="AB131" s="242" t="s">
        <v>739</v>
      </c>
      <c r="AC131" s="65" t="str">
        <f t="shared" ref="AC131:AC194" si="63">IF(E131="","",CONCATENATE("Update lineups set player_name = '",SUBSTITUTE(E131, "'", "''"),"'"))</f>
        <v>Update lineups set player_name = 'Mills Matthew'</v>
      </c>
      <c r="AD131" s="65" t="str">
        <f t="shared" ref="AD131:AD194" si="64">IF(K131="","",CONCATENATE(", Player_notes = '",SUBSTITUTE(K131, "'", "''"), "'"))</f>
        <v/>
      </c>
      <c r="AE131" s="65" t="str">
        <f t="shared" si="46"/>
        <v>, Y_min = 50</v>
      </c>
      <c r="AF131" s="65" t="str">
        <f t="shared" si="47"/>
        <v/>
      </c>
      <c r="AG131" s="65" t="str">
        <f t="shared" si="48"/>
        <v/>
      </c>
      <c r="AH131" s="65" t="str">
        <f t="shared" si="49"/>
        <v/>
      </c>
      <c r="AI131" s="65" t="str">
        <f t="shared" si="50"/>
        <v/>
      </c>
      <c r="AJ131" s="65" t="str">
        <f t="shared" ref="AJ131:AJ194" si="65">IF(E131="","",CONCATENATE(" where game_id = ",C131," and player_order = ",D131))</f>
        <v xml:space="preserve"> where game_id = 20160430 and player_order = 3</v>
      </c>
      <c r="AK131" s="65" t="str">
        <f t="shared" ref="AK131:AK194" si="66">IF(G131="", "", CONCATENATE("; update lineups set Player_on= '", SUBSTITUTE(E131, "'", "''"), "'"))</f>
        <v/>
      </c>
      <c r="AL131" s="65" t="str">
        <f t="shared" si="51"/>
        <v/>
      </c>
      <c r="AM131" s="245" t="str">
        <f t="shared" ref="AM131:AM194" si="67">IF(G131="","",CONCATENATE(" where game_id = ", C131, " and player_name = '",SUBSTITUTE(G131, "'", "''"),"'"))</f>
        <v/>
      </c>
      <c r="AN131" s="65" t="str">
        <f t="shared" ref="AN131:AN162" si="68">IF(L131="","",CONCATENATE("update goals set scorer_name = '",SUBSTITUTE(M131, "'", "''"),"'"))</f>
        <v/>
      </c>
      <c r="AO131" s="65" t="str">
        <f t="shared" ref="AO131:AO162" si="69">IF(N131="", "", CONCATENATE(", goal_min = ", N131))</f>
        <v/>
      </c>
      <c r="AP131" s="65" t="str">
        <f t="shared" ref="AP131:AP162" si="70">IF(O131="", "", CONCATENATE(", Pen = '", UPPER(O131), "'"))</f>
        <v/>
      </c>
      <c r="AQ131" s="65" t="str">
        <f t="shared" ref="AQ131:AQ162" si="71">IF(P131="", "", CONCATENATE(", OG = '", UPPER(P131), "'"))</f>
        <v/>
      </c>
      <c r="AR131" s="65" t="str">
        <f t="shared" ref="AR131:AR162" si="72">IF(L131="", "", CONCATENATE(" where game_id = ", C131, " and goal_order = ", L131))</f>
        <v/>
      </c>
      <c r="AS131" s="65" t="str">
        <f t="shared" si="52"/>
        <v/>
      </c>
      <c r="AT131" s="65" t="str">
        <f t="shared" si="53"/>
        <v/>
      </c>
      <c r="AU131" s="65" t="str">
        <f t="shared" si="54"/>
        <v/>
      </c>
    </row>
    <row r="132" spans="1:47" ht="16.8" customHeight="1" x14ac:dyDescent="0.25">
      <c r="A132" s="109" t="s">
        <v>0</v>
      </c>
      <c r="B132" s="114">
        <v>1</v>
      </c>
      <c r="C132" s="262">
        <v>20160430</v>
      </c>
      <c r="D132" s="262">
        <v>4</v>
      </c>
      <c r="E132" s="212" t="s">
        <v>735</v>
      </c>
      <c r="Q132" s="115"/>
      <c r="V132" s="112" t="str">
        <f t="shared" si="60"/>
        <v>Update games set A= 1 where game_id=20160430</v>
      </c>
      <c r="W132" s="112" t="str">
        <f t="shared" si="61"/>
        <v>Update lineups set player_name = 'Cohen Chris' where game_id = 20160430 and player_order = 4</v>
      </c>
      <c r="X132" s="65" t="str">
        <f t="shared" si="62"/>
        <v/>
      </c>
      <c r="Y132" s="193" t="str">
        <f t="shared" ref="Y132:Y182" si="73">IF(L132="", "", AN132&amp;AO132&amp;AP132&amp;AQ132&amp;AR132)</f>
        <v/>
      </c>
      <c r="Z132" s="65" t="str">
        <f t="shared" ref="Z132:Z195" si="74">IF(R132="","", CONCATENATE("insert into games_sources (game_id, source_order, source_name, source_link) values (",C132, ", ", R132,", '",S132,"', '",T132,"')"))</f>
        <v/>
      </c>
      <c r="AA132" s="193" t="str">
        <f t="shared" ref="AA132:AA195" si="75">IF(R132="", "", AS132&amp;AT132&amp;AU132)</f>
        <v/>
      </c>
      <c r="AB132" s="242" t="s">
        <v>739</v>
      </c>
      <c r="AC132" s="65" t="str">
        <f t="shared" si="63"/>
        <v>Update lineups set player_name = 'Cohen Chris'</v>
      </c>
      <c r="AD132" s="65" t="str">
        <f t="shared" si="64"/>
        <v/>
      </c>
      <c r="AE132" s="65" t="str">
        <f t="shared" ref="AE132:AE182" si="76">IF(H132="", "", CONCATENATE(", Y_min = ", UPPER(H132)))</f>
        <v/>
      </c>
      <c r="AF132" s="65" t="str">
        <f t="shared" ref="AF132:AF182" si="77">IF(I132="", "", CONCATENATE(", R_min= ", UPPER(I132)))</f>
        <v/>
      </c>
      <c r="AG132" s="65" t="str">
        <f t="shared" ref="AG132:AG182" si="78">IF(J132="", "", CONCATENATE(", captain= 'Y'"))</f>
        <v/>
      </c>
      <c r="AH132" s="65" t="str">
        <f t="shared" ref="AH132:AH182" si="79">IF(F132="", "", CONCATENATE(", Sub_min= ", F132))</f>
        <v/>
      </c>
      <c r="AI132" s="65" t="str">
        <f t="shared" ref="AI132:AI182" si="80">IF(G132="", "", CONCATENATE(", Player_off = '", SUBSTITUTE(G132, "'", "''"), "'"))</f>
        <v/>
      </c>
      <c r="AJ132" s="65" t="str">
        <f t="shared" si="65"/>
        <v xml:space="preserve"> where game_id = 20160430 and player_order = 4</v>
      </c>
      <c r="AK132" s="65" t="str">
        <f t="shared" si="66"/>
        <v/>
      </c>
      <c r="AL132" s="65" t="str">
        <f t="shared" ref="AL132:AL195" si="81">IF(F132="","",CONCATENATE(", sub_min = '",F132,"'"))</f>
        <v/>
      </c>
      <c r="AM132" s="245" t="str">
        <f t="shared" si="67"/>
        <v/>
      </c>
      <c r="AN132" s="65" t="str">
        <f t="shared" si="68"/>
        <v/>
      </c>
      <c r="AO132" s="65" t="str">
        <f t="shared" si="69"/>
        <v/>
      </c>
      <c r="AP132" s="65" t="str">
        <f t="shared" si="70"/>
        <v/>
      </c>
      <c r="AQ132" s="65" t="str">
        <f t="shared" si="71"/>
        <v/>
      </c>
      <c r="AR132" s="65" t="str">
        <f t="shared" si="72"/>
        <v/>
      </c>
      <c r="AS132" s="65" t="str">
        <f t="shared" ref="AS132:AS195" si="82">IF(R132="","",CONCATENATE("update games_sources set source_name = '",S132, "'"))</f>
        <v/>
      </c>
      <c r="AT132" s="65" t="str">
        <f t="shared" ref="AT132:AT195" si="83">IF(T132="", "", CONCATENATE(", source_link = '", T132, "'"))</f>
        <v/>
      </c>
      <c r="AU132" s="65" t="str">
        <f t="shared" ref="AU132:AU195" si="84">IF(R132="", "", CONCATENATE(" where game_id = ", C132, " and source_order = ", R132))</f>
        <v/>
      </c>
    </row>
    <row r="133" spans="1:47" ht="16.8" customHeight="1" x14ac:dyDescent="0.25">
      <c r="A133" s="109" t="s">
        <v>23</v>
      </c>
      <c r="B133" s="198" t="s">
        <v>792</v>
      </c>
      <c r="C133" s="262">
        <v>20160430</v>
      </c>
      <c r="D133" s="262">
        <v>5</v>
      </c>
      <c r="E133" s="194" t="s">
        <v>2717</v>
      </c>
      <c r="Q133" s="115"/>
      <c r="V133" s="112" t="str">
        <f t="shared" si="60"/>
        <v>Update games set Result= 'D' where game_id=20160430</v>
      </c>
      <c r="W133" s="112" t="str">
        <f t="shared" si="61"/>
        <v>Update lineups set player_name = 'Jokic Bojan' where game_id = 20160430 and player_order = 5</v>
      </c>
      <c r="X133" s="65" t="str">
        <f t="shared" si="62"/>
        <v/>
      </c>
      <c r="Y133" s="193" t="str">
        <f t="shared" si="73"/>
        <v/>
      </c>
      <c r="Z133" s="65" t="str">
        <f t="shared" si="74"/>
        <v/>
      </c>
      <c r="AA133" s="193" t="str">
        <f t="shared" si="75"/>
        <v/>
      </c>
      <c r="AB133" s="242" t="s">
        <v>739</v>
      </c>
      <c r="AC133" s="65" t="str">
        <f t="shared" si="63"/>
        <v>Update lineups set player_name = 'Jokic Bojan'</v>
      </c>
      <c r="AD133" s="65" t="str">
        <f t="shared" si="64"/>
        <v/>
      </c>
      <c r="AE133" s="65" t="str">
        <f t="shared" si="76"/>
        <v/>
      </c>
      <c r="AF133" s="65" t="str">
        <f t="shared" si="77"/>
        <v/>
      </c>
      <c r="AG133" s="65" t="str">
        <f t="shared" si="78"/>
        <v/>
      </c>
      <c r="AH133" s="65" t="str">
        <f t="shared" si="79"/>
        <v/>
      </c>
      <c r="AI133" s="65" t="str">
        <f t="shared" si="80"/>
        <v/>
      </c>
      <c r="AJ133" s="65" t="str">
        <f t="shared" si="65"/>
        <v xml:space="preserve"> where game_id = 20160430 and player_order = 5</v>
      </c>
      <c r="AK133" s="65" t="str">
        <f t="shared" si="66"/>
        <v/>
      </c>
      <c r="AL133" s="65" t="str">
        <f t="shared" si="81"/>
        <v/>
      </c>
      <c r="AM133" s="245" t="str">
        <f t="shared" si="67"/>
        <v/>
      </c>
      <c r="AN133" s="65" t="str">
        <f t="shared" si="68"/>
        <v/>
      </c>
      <c r="AO133" s="65" t="str">
        <f t="shared" si="69"/>
        <v/>
      </c>
      <c r="AP133" s="65" t="str">
        <f t="shared" si="70"/>
        <v/>
      </c>
      <c r="AQ133" s="65" t="str">
        <f t="shared" si="71"/>
        <v/>
      </c>
      <c r="AR133" s="65" t="str">
        <f t="shared" si="72"/>
        <v/>
      </c>
      <c r="AS133" s="65" t="str">
        <f t="shared" si="82"/>
        <v/>
      </c>
      <c r="AT133" s="65" t="str">
        <f t="shared" si="83"/>
        <v/>
      </c>
      <c r="AU133" s="65" t="str">
        <f t="shared" si="84"/>
        <v/>
      </c>
    </row>
    <row r="134" spans="1:47" ht="16.8" customHeight="1" x14ac:dyDescent="0.25">
      <c r="A134" s="109" t="s">
        <v>768</v>
      </c>
      <c r="B134" s="114">
        <v>0</v>
      </c>
      <c r="C134" s="262">
        <v>20160430</v>
      </c>
      <c r="D134" s="262">
        <v>6</v>
      </c>
      <c r="E134" s="194" t="s">
        <v>796</v>
      </c>
      <c r="Q134" s="115"/>
      <c r="V134" s="112" t="str">
        <f t="shared" si="60"/>
        <v>Update games set HT_f= 0 where game_id=20160430</v>
      </c>
      <c r="W134" s="112" t="str">
        <f t="shared" si="61"/>
        <v>Update lineups set player_name = 'Fox Danny' where game_id = 20160430 and player_order = 6</v>
      </c>
      <c r="X134" s="65" t="str">
        <f t="shared" si="62"/>
        <v/>
      </c>
      <c r="Y134" s="193" t="str">
        <f t="shared" si="73"/>
        <v/>
      </c>
      <c r="Z134" s="65" t="str">
        <f t="shared" si="74"/>
        <v/>
      </c>
      <c r="AA134" s="193" t="str">
        <f t="shared" si="75"/>
        <v/>
      </c>
      <c r="AB134" s="242" t="s">
        <v>739</v>
      </c>
      <c r="AC134" s="65" t="str">
        <f t="shared" si="63"/>
        <v>Update lineups set player_name = 'Fox Danny'</v>
      </c>
      <c r="AD134" s="65" t="str">
        <f t="shared" si="64"/>
        <v/>
      </c>
      <c r="AE134" s="65" t="str">
        <f t="shared" si="76"/>
        <v/>
      </c>
      <c r="AF134" s="65" t="str">
        <f t="shared" si="77"/>
        <v/>
      </c>
      <c r="AG134" s="65" t="str">
        <f t="shared" si="78"/>
        <v/>
      </c>
      <c r="AH134" s="65" t="str">
        <f t="shared" si="79"/>
        <v/>
      </c>
      <c r="AI134" s="65" t="str">
        <f t="shared" si="80"/>
        <v/>
      </c>
      <c r="AJ134" s="65" t="str">
        <f t="shared" si="65"/>
        <v xml:space="preserve"> where game_id = 20160430 and player_order = 6</v>
      </c>
      <c r="AK134" s="65" t="str">
        <f t="shared" si="66"/>
        <v/>
      </c>
      <c r="AL134" s="65" t="str">
        <f t="shared" si="81"/>
        <v/>
      </c>
      <c r="AM134" s="245" t="str">
        <f t="shared" si="67"/>
        <v/>
      </c>
      <c r="AN134" s="65" t="str">
        <f t="shared" si="68"/>
        <v/>
      </c>
      <c r="AO134" s="65" t="str">
        <f t="shared" si="69"/>
        <v/>
      </c>
      <c r="AP134" s="65" t="str">
        <f t="shared" si="70"/>
        <v/>
      </c>
      <c r="AQ134" s="65" t="str">
        <f t="shared" si="71"/>
        <v/>
      </c>
      <c r="AR134" s="65" t="str">
        <f t="shared" si="72"/>
        <v/>
      </c>
      <c r="AS134" s="65" t="str">
        <f t="shared" si="82"/>
        <v/>
      </c>
      <c r="AT134" s="65" t="str">
        <f t="shared" si="83"/>
        <v/>
      </c>
      <c r="AU134" s="65" t="str">
        <f t="shared" si="84"/>
        <v/>
      </c>
    </row>
    <row r="135" spans="1:47" ht="16.8" customHeight="1" x14ac:dyDescent="0.25">
      <c r="A135" s="109" t="s">
        <v>766</v>
      </c>
      <c r="B135" s="114">
        <v>0</v>
      </c>
      <c r="C135" s="262">
        <v>20160430</v>
      </c>
      <c r="D135" s="262">
        <v>7</v>
      </c>
      <c r="E135" s="194" t="s">
        <v>839</v>
      </c>
      <c r="Q135" s="115"/>
      <c r="V135" s="112" t="str">
        <f t="shared" si="60"/>
        <v>Update games set HT_a= 0 where game_id=20160430</v>
      </c>
      <c r="W135" s="112" t="str">
        <f t="shared" si="61"/>
        <v>Update lineups set player_name = 'Gardner Gary' where game_id = 20160430 and player_order = 7</v>
      </c>
      <c r="X135" s="65" t="str">
        <f t="shared" si="62"/>
        <v/>
      </c>
      <c r="Y135" s="193" t="str">
        <f t="shared" si="73"/>
        <v/>
      </c>
      <c r="Z135" s="65" t="str">
        <f t="shared" si="74"/>
        <v/>
      </c>
      <c r="AA135" s="193" t="str">
        <f t="shared" si="75"/>
        <v/>
      </c>
      <c r="AB135" s="242" t="s">
        <v>739</v>
      </c>
      <c r="AC135" s="65" t="str">
        <f t="shared" si="63"/>
        <v>Update lineups set player_name = 'Gardner Gary'</v>
      </c>
      <c r="AD135" s="65" t="str">
        <f t="shared" si="64"/>
        <v/>
      </c>
      <c r="AE135" s="65" t="str">
        <f t="shared" si="76"/>
        <v/>
      </c>
      <c r="AF135" s="65" t="str">
        <f t="shared" si="77"/>
        <v/>
      </c>
      <c r="AG135" s="65" t="str">
        <f t="shared" si="78"/>
        <v/>
      </c>
      <c r="AH135" s="65" t="str">
        <f t="shared" si="79"/>
        <v/>
      </c>
      <c r="AI135" s="65" t="str">
        <f t="shared" si="80"/>
        <v/>
      </c>
      <c r="AJ135" s="65" t="str">
        <f t="shared" si="65"/>
        <v xml:space="preserve"> where game_id = 20160430 and player_order = 7</v>
      </c>
      <c r="AK135" s="65" t="str">
        <f t="shared" si="66"/>
        <v/>
      </c>
      <c r="AL135" s="65" t="str">
        <f t="shared" si="81"/>
        <v/>
      </c>
      <c r="AM135" s="245" t="str">
        <f t="shared" si="67"/>
        <v/>
      </c>
      <c r="AN135" s="65" t="str">
        <f t="shared" si="68"/>
        <v/>
      </c>
      <c r="AO135" s="65" t="str">
        <f t="shared" si="69"/>
        <v/>
      </c>
      <c r="AP135" s="65" t="str">
        <f t="shared" si="70"/>
        <v/>
      </c>
      <c r="AQ135" s="65" t="str">
        <f t="shared" si="71"/>
        <v/>
      </c>
      <c r="AR135" s="65" t="str">
        <f t="shared" si="72"/>
        <v/>
      </c>
      <c r="AS135" s="65" t="str">
        <f t="shared" si="82"/>
        <v/>
      </c>
      <c r="AT135" s="65" t="str">
        <f t="shared" si="83"/>
        <v/>
      </c>
      <c r="AU135" s="65" t="str">
        <f t="shared" si="84"/>
        <v/>
      </c>
    </row>
    <row r="136" spans="1:47" ht="16.8" customHeight="1" x14ac:dyDescent="0.25">
      <c r="A136" s="109" t="s">
        <v>764</v>
      </c>
      <c r="B136" s="114">
        <v>17</v>
      </c>
      <c r="C136" s="262">
        <v>20160430</v>
      </c>
      <c r="D136" s="262">
        <v>8</v>
      </c>
      <c r="E136" s="194" t="s">
        <v>715</v>
      </c>
      <c r="Q136" s="115"/>
      <c r="V136" s="112" t="str">
        <f t="shared" si="60"/>
        <v>Update games set Pos_before= 17 where game_id=20160430</v>
      </c>
      <c r="W136" s="112" t="str">
        <f t="shared" si="61"/>
        <v>Update lineups set player_name = 'Lansbury Henri' where game_id = 20160430 and player_order = 8</v>
      </c>
      <c r="X136" s="65" t="str">
        <f t="shared" si="62"/>
        <v/>
      </c>
      <c r="Y136" s="193" t="str">
        <f t="shared" si="73"/>
        <v/>
      </c>
      <c r="Z136" s="65" t="str">
        <f t="shared" si="74"/>
        <v/>
      </c>
      <c r="AA136" s="193" t="str">
        <f t="shared" si="75"/>
        <v/>
      </c>
      <c r="AB136" s="242" t="s">
        <v>739</v>
      </c>
      <c r="AC136" s="65" t="str">
        <f t="shared" si="63"/>
        <v>Update lineups set player_name = 'Lansbury Henri'</v>
      </c>
      <c r="AD136" s="65" t="str">
        <f t="shared" si="64"/>
        <v/>
      </c>
      <c r="AE136" s="65" t="str">
        <f t="shared" si="76"/>
        <v/>
      </c>
      <c r="AF136" s="65" t="str">
        <f t="shared" si="77"/>
        <v/>
      </c>
      <c r="AG136" s="65" t="str">
        <f t="shared" si="78"/>
        <v/>
      </c>
      <c r="AH136" s="65" t="str">
        <f t="shared" si="79"/>
        <v/>
      </c>
      <c r="AI136" s="65" t="str">
        <f t="shared" si="80"/>
        <v/>
      </c>
      <c r="AJ136" s="65" t="str">
        <f t="shared" si="65"/>
        <v xml:space="preserve"> where game_id = 20160430 and player_order = 8</v>
      </c>
      <c r="AK136" s="65" t="str">
        <f t="shared" si="66"/>
        <v/>
      </c>
      <c r="AL136" s="65" t="str">
        <f t="shared" si="81"/>
        <v/>
      </c>
      <c r="AM136" s="245" t="str">
        <f t="shared" si="67"/>
        <v/>
      </c>
      <c r="AN136" s="65" t="str">
        <f t="shared" si="68"/>
        <v/>
      </c>
      <c r="AO136" s="65" t="str">
        <f t="shared" si="69"/>
        <v/>
      </c>
      <c r="AP136" s="65" t="str">
        <f t="shared" si="70"/>
        <v/>
      </c>
      <c r="AQ136" s="65" t="str">
        <f t="shared" si="71"/>
        <v/>
      </c>
      <c r="AR136" s="65" t="str">
        <f t="shared" si="72"/>
        <v/>
      </c>
      <c r="AS136" s="65" t="str">
        <f t="shared" si="82"/>
        <v/>
      </c>
      <c r="AT136" s="65" t="str">
        <f t="shared" si="83"/>
        <v/>
      </c>
      <c r="AU136" s="65" t="str">
        <f t="shared" si="84"/>
        <v/>
      </c>
    </row>
    <row r="137" spans="1:47" ht="16.8" customHeight="1" x14ac:dyDescent="0.25">
      <c r="A137" s="109" t="s">
        <v>762</v>
      </c>
      <c r="B137" s="114">
        <v>17</v>
      </c>
      <c r="C137" s="262">
        <v>20160430</v>
      </c>
      <c r="D137" s="262">
        <v>9</v>
      </c>
      <c r="E137" s="194" t="s">
        <v>824</v>
      </c>
      <c r="H137" s="262">
        <v>89</v>
      </c>
      <c r="Q137" s="115"/>
      <c r="V137" s="112" t="str">
        <f t="shared" si="60"/>
        <v>Update games set Pos_after= 17 where game_id=20160430</v>
      </c>
      <c r="W137" s="112" t="str">
        <f t="shared" si="61"/>
        <v>Update lineups set player_name = 'Tesche Robert', Y_min = 89 where game_id = 20160430 and player_order = 9</v>
      </c>
      <c r="X137" s="65" t="str">
        <f t="shared" si="62"/>
        <v/>
      </c>
      <c r="Y137" s="193" t="str">
        <f t="shared" si="73"/>
        <v/>
      </c>
      <c r="Z137" s="65" t="str">
        <f t="shared" si="74"/>
        <v/>
      </c>
      <c r="AA137" s="193" t="str">
        <f t="shared" si="75"/>
        <v/>
      </c>
      <c r="AB137" s="242" t="s">
        <v>739</v>
      </c>
      <c r="AC137" s="65" t="str">
        <f t="shared" si="63"/>
        <v>Update lineups set player_name = 'Tesche Robert'</v>
      </c>
      <c r="AD137" s="65" t="str">
        <f t="shared" si="64"/>
        <v/>
      </c>
      <c r="AE137" s="65" t="str">
        <f t="shared" si="76"/>
        <v>, Y_min = 89</v>
      </c>
      <c r="AF137" s="65" t="str">
        <f t="shared" si="77"/>
        <v/>
      </c>
      <c r="AG137" s="65" t="str">
        <f t="shared" si="78"/>
        <v/>
      </c>
      <c r="AH137" s="65" t="str">
        <f t="shared" si="79"/>
        <v/>
      </c>
      <c r="AI137" s="65" t="str">
        <f t="shared" si="80"/>
        <v/>
      </c>
      <c r="AJ137" s="65" t="str">
        <f t="shared" si="65"/>
        <v xml:space="preserve"> where game_id = 20160430 and player_order = 9</v>
      </c>
      <c r="AK137" s="65" t="str">
        <f t="shared" si="66"/>
        <v/>
      </c>
      <c r="AL137" s="65" t="str">
        <f t="shared" si="81"/>
        <v/>
      </c>
      <c r="AM137" s="245" t="str">
        <f t="shared" si="67"/>
        <v/>
      </c>
      <c r="AN137" s="65" t="str">
        <f t="shared" si="68"/>
        <v/>
      </c>
      <c r="AO137" s="65" t="str">
        <f t="shared" si="69"/>
        <v/>
      </c>
      <c r="AP137" s="65" t="str">
        <f t="shared" si="70"/>
        <v/>
      </c>
      <c r="AQ137" s="65" t="str">
        <f t="shared" si="71"/>
        <v/>
      </c>
      <c r="AR137" s="65" t="str">
        <f t="shared" si="72"/>
        <v/>
      </c>
      <c r="AS137" s="65" t="str">
        <f t="shared" si="82"/>
        <v/>
      </c>
      <c r="AT137" s="65" t="str">
        <f t="shared" si="83"/>
        <v/>
      </c>
      <c r="AU137" s="65" t="str">
        <f t="shared" si="84"/>
        <v/>
      </c>
    </row>
    <row r="138" spans="1:47" ht="16.8" customHeight="1" x14ac:dyDescent="0.25">
      <c r="A138" s="109" t="s">
        <v>761</v>
      </c>
      <c r="B138" s="114">
        <v>14</v>
      </c>
      <c r="C138" s="262">
        <v>20160430</v>
      </c>
      <c r="D138" s="262">
        <v>10</v>
      </c>
      <c r="E138" s="194" t="s">
        <v>741</v>
      </c>
      <c r="Q138" s="115"/>
      <c r="V138" s="112" t="str">
        <f t="shared" si="60"/>
        <v>Update games set Opp_before= 14 where game_id=20160430</v>
      </c>
      <c r="W138" s="112" t="str">
        <f t="shared" si="61"/>
        <v>Update lineups set player_name = 'Osborn Ben' where game_id = 20160430 and player_order = 10</v>
      </c>
      <c r="X138" s="65" t="str">
        <f t="shared" si="62"/>
        <v/>
      </c>
      <c r="Y138" s="193" t="str">
        <f t="shared" si="73"/>
        <v/>
      </c>
      <c r="Z138" s="65" t="str">
        <f t="shared" si="74"/>
        <v/>
      </c>
      <c r="AA138" s="193" t="str">
        <f t="shared" si="75"/>
        <v/>
      </c>
      <c r="AB138" s="242" t="s">
        <v>739</v>
      </c>
      <c r="AC138" s="65" t="str">
        <f t="shared" si="63"/>
        <v>Update lineups set player_name = 'Osborn Ben'</v>
      </c>
      <c r="AD138" s="65" t="str">
        <f t="shared" si="64"/>
        <v/>
      </c>
      <c r="AE138" s="65" t="str">
        <f t="shared" si="76"/>
        <v/>
      </c>
      <c r="AF138" s="65" t="str">
        <f t="shared" si="77"/>
        <v/>
      </c>
      <c r="AG138" s="65" t="str">
        <f t="shared" si="78"/>
        <v/>
      </c>
      <c r="AH138" s="65" t="str">
        <f t="shared" si="79"/>
        <v/>
      </c>
      <c r="AI138" s="65" t="str">
        <f t="shared" si="80"/>
        <v/>
      </c>
      <c r="AJ138" s="65" t="str">
        <f t="shared" si="65"/>
        <v xml:space="preserve"> where game_id = 20160430 and player_order = 10</v>
      </c>
      <c r="AK138" s="65" t="str">
        <f t="shared" si="66"/>
        <v/>
      </c>
      <c r="AL138" s="65" t="str">
        <f t="shared" si="81"/>
        <v/>
      </c>
      <c r="AM138" s="245" t="str">
        <f t="shared" si="67"/>
        <v/>
      </c>
      <c r="AN138" s="65" t="str">
        <f t="shared" si="68"/>
        <v/>
      </c>
      <c r="AO138" s="65" t="str">
        <f t="shared" si="69"/>
        <v/>
      </c>
      <c r="AP138" s="65" t="str">
        <f t="shared" si="70"/>
        <v/>
      </c>
      <c r="AQ138" s="65" t="str">
        <f t="shared" si="71"/>
        <v/>
      </c>
      <c r="AR138" s="65" t="str">
        <f t="shared" si="72"/>
        <v/>
      </c>
      <c r="AS138" s="65" t="str">
        <f t="shared" si="82"/>
        <v/>
      </c>
      <c r="AT138" s="65" t="str">
        <f t="shared" si="83"/>
        <v/>
      </c>
      <c r="AU138" s="65" t="str">
        <f t="shared" si="84"/>
        <v/>
      </c>
    </row>
    <row r="139" spans="1:47" ht="16.8" customHeight="1" x14ac:dyDescent="0.25">
      <c r="A139" s="109" t="s">
        <v>759</v>
      </c>
      <c r="B139" s="114">
        <v>14</v>
      </c>
      <c r="C139" s="264">
        <v>20160430</v>
      </c>
      <c r="D139" s="264">
        <v>11</v>
      </c>
      <c r="E139" s="195" t="s">
        <v>750</v>
      </c>
      <c r="F139" s="264"/>
      <c r="G139" s="213"/>
      <c r="H139" s="264"/>
      <c r="I139" s="264"/>
      <c r="J139" s="264"/>
      <c r="K139" s="322"/>
      <c r="L139" s="265"/>
      <c r="M139" s="213"/>
      <c r="N139" s="264"/>
      <c r="O139" s="264"/>
      <c r="Q139" s="115"/>
      <c r="R139" s="265"/>
      <c r="S139" s="213"/>
      <c r="T139" s="264"/>
      <c r="V139" s="112" t="str">
        <f t="shared" si="60"/>
        <v>Update games set Opp_after= 14 where game_id=20160430</v>
      </c>
      <c r="W139" s="112" t="str">
        <f t="shared" si="61"/>
        <v>Update lineups set player_name = 'Blackstock Dexter' where game_id = 20160430 and player_order = 11</v>
      </c>
      <c r="X139" s="65" t="str">
        <f t="shared" si="62"/>
        <v/>
      </c>
      <c r="Y139" s="193" t="str">
        <f t="shared" si="73"/>
        <v/>
      </c>
      <c r="Z139" s="65" t="str">
        <f t="shared" si="74"/>
        <v/>
      </c>
      <c r="AA139" s="193" t="str">
        <f t="shared" si="75"/>
        <v/>
      </c>
      <c r="AB139" s="242" t="s">
        <v>739</v>
      </c>
      <c r="AC139" s="65" t="str">
        <f t="shared" si="63"/>
        <v>Update lineups set player_name = 'Blackstock Dexter'</v>
      </c>
      <c r="AD139" s="65" t="str">
        <f t="shared" si="64"/>
        <v/>
      </c>
      <c r="AE139" s="65" t="str">
        <f t="shared" si="76"/>
        <v/>
      </c>
      <c r="AF139" s="65" t="str">
        <f t="shared" si="77"/>
        <v/>
      </c>
      <c r="AG139" s="65" t="str">
        <f t="shared" si="78"/>
        <v/>
      </c>
      <c r="AH139" s="65" t="str">
        <f t="shared" si="79"/>
        <v/>
      </c>
      <c r="AI139" s="65" t="str">
        <f t="shared" si="80"/>
        <v/>
      </c>
      <c r="AJ139" s="65" t="str">
        <f t="shared" si="65"/>
        <v xml:space="preserve"> where game_id = 20160430 and player_order = 11</v>
      </c>
      <c r="AK139" s="65" t="str">
        <f t="shared" si="66"/>
        <v/>
      </c>
      <c r="AL139" s="65" t="str">
        <f t="shared" si="81"/>
        <v/>
      </c>
      <c r="AM139" s="245" t="str">
        <f t="shared" si="67"/>
        <v/>
      </c>
      <c r="AN139" s="65" t="str">
        <f t="shared" si="68"/>
        <v/>
      </c>
      <c r="AO139" s="65" t="str">
        <f t="shared" si="69"/>
        <v/>
      </c>
      <c r="AP139" s="65" t="str">
        <f t="shared" si="70"/>
        <v/>
      </c>
      <c r="AQ139" s="65" t="str">
        <f t="shared" si="71"/>
        <v/>
      </c>
      <c r="AR139" s="65" t="str">
        <f t="shared" si="72"/>
        <v/>
      </c>
      <c r="AS139" s="65" t="str">
        <f t="shared" si="82"/>
        <v/>
      </c>
      <c r="AT139" s="65" t="str">
        <f t="shared" si="83"/>
        <v/>
      </c>
      <c r="AU139" s="65" t="str">
        <f t="shared" si="84"/>
        <v/>
      </c>
    </row>
    <row r="140" spans="1:47" ht="16.8" customHeight="1" x14ac:dyDescent="0.25">
      <c r="A140" s="109" t="s">
        <v>20</v>
      </c>
      <c r="B140" s="244" t="s">
        <v>755</v>
      </c>
      <c r="C140" s="262">
        <v>20160430</v>
      </c>
      <c r="D140" s="262">
        <v>12</v>
      </c>
      <c r="E140" s="194" t="s">
        <v>754</v>
      </c>
      <c r="Q140" s="115"/>
      <c r="V140" s="112" t="str">
        <f t="shared" si="60"/>
        <v>Update games set Ground= 'City Ground' where game_id=20160430</v>
      </c>
      <c r="W140" s="112" t="str">
        <f t="shared" si="61"/>
        <v>Update lineups set player_name = 'Evtimov Dimitar' where game_id = 20160430 and player_order = 12</v>
      </c>
      <c r="X140" s="65" t="str">
        <f t="shared" si="62"/>
        <v/>
      </c>
      <c r="Y140" s="193" t="str">
        <f t="shared" si="73"/>
        <v/>
      </c>
      <c r="Z140" s="65" t="str">
        <f t="shared" si="74"/>
        <v/>
      </c>
      <c r="AA140" s="193" t="str">
        <f t="shared" si="75"/>
        <v/>
      </c>
      <c r="AB140" s="242" t="s">
        <v>739</v>
      </c>
      <c r="AC140" s="65" t="str">
        <f t="shared" si="63"/>
        <v>Update lineups set player_name = 'Evtimov Dimitar'</v>
      </c>
      <c r="AD140" s="65" t="str">
        <f t="shared" si="64"/>
        <v/>
      </c>
      <c r="AE140" s="65" t="str">
        <f t="shared" si="76"/>
        <v/>
      </c>
      <c r="AF140" s="65" t="str">
        <f t="shared" si="77"/>
        <v/>
      </c>
      <c r="AG140" s="65" t="str">
        <f t="shared" si="78"/>
        <v/>
      </c>
      <c r="AH140" s="65" t="str">
        <f t="shared" si="79"/>
        <v/>
      </c>
      <c r="AI140" s="65" t="str">
        <f t="shared" si="80"/>
        <v/>
      </c>
      <c r="AJ140" s="65" t="str">
        <f t="shared" si="65"/>
        <v xml:space="preserve"> where game_id = 20160430 and player_order = 12</v>
      </c>
      <c r="AK140" s="65" t="str">
        <f t="shared" si="66"/>
        <v/>
      </c>
      <c r="AL140" s="65" t="str">
        <f t="shared" si="81"/>
        <v/>
      </c>
      <c r="AM140" s="245" t="str">
        <f t="shared" si="67"/>
        <v/>
      </c>
      <c r="AN140" s="65" t="str">
        <f t="shared" si="68"/>
        <v/>
      </c>
      <c r="AO140" s="65" t="str">
        <f t="shared" si="69"/>
        <v/>
      </c>
      <c r="AP140" s="65" t="str">
        <f t="shared" si="70"/>
        <v/>
      </c>
      <c r="AQ140" s="65" t="str">
        <f t="shared" si="71"/>
        <v/>
      </c>
      <c r="AR140" s="65" t="str">
        <f t="shared" si="72"/>
        <v/>
      </c>
      <c r="AS140" s="65" t="str">
        <f t="shared" si="82"/>
        <v/>
      </c>
      <c r="AT140" s="65" t="str">
        <f t="shared" si="83"/>
        <v/>
      </c>
      <c r="AU140" s="65" t="str">
        <f t="shared" si="84"/>
        <v/>
      </c>
    </row>
    <row r="141" spans="1:47" ht="16.8" customHeight="1" x14ac:dyDescent="0.25">
      <c r="A141" s="109" t="s">
        <v>756</v>
      </c>
      <c r="B141" s="201" t="str">
        <f>B140</f>
        <v>'City Ground'</v>
      </c>
      <c r="C141" s="262">
        <v>20160430</v>
      </c>
      <c r="D141" s="262">
        <v>13</v>
      </c>
      <c r="E141" s="194" t="s">
        <v>2794</v>
      </c>
      <c r="Q141" s="115"/>
      <c r="V141" s="112" t="str">
        <f t="shared" si="60"/>
        <v>Update games set Ground_Parent= 'City Ground' where game_id=20160430</v>
      </c>
      <c r="W141" s="112" t="str">
        <f t="shared" si="61"/>
        <v>Update lineups set player_name = 'Worrall Joe' where game_id = 20160430 and player_order = 13</v>
      </c>
      <c r="X141" s="65" t="str">
        <f t="shared" si="62"/>
        <v/>
      </c>
      <c r="Y141" s="193" t="str">
        <f t="shared" si="73"/>
        <v/>
      </c>
      <c r="Z141" s="65" t="str">
        <f t="shared" si="74"/>
        <v/>
      </c>
      <c r="AA141" s="193" t="str">
        <f t="shared" si="75"/>
        <v/>
      </c>
      <c r="AB141" s="242" t="s">
        <v>739</v>
      </c>
      <c r="AC141" s="65" t="str">
        <f t="shared" si="63"/>
        <v>Update lineups set player_name = 'Worrall Joe'</v>
      </c>
      <c r="AD141" s="65" t="str">
        <f t="shared" si="64"/>
        <v/>
      </c>
      <c r="AE141" s="65" t="str">
        <f t="shared" si="76"/>
        <v/>
      </c>
      <c r="AF141" s="65" t="str">
        <f t="shared" si="77"/>
        <v/>
      </c>
      <c r="AG141" s="65" t="str">
        <f t="shared" si="78"/>
        <v/>
      </c>
      <c r="AH141" s="65" t="str">
        <f t="shared" si="79"/>
        <v/>
      </c>
      <c r="AI141" s="65" t="str">
        <f t="shared" si="80"/>
        <v/>
      </c>
      <c r="AJ141" s="65" t="str">
        <f t="shared" si="65"/>
        <v xml:space="preserve"> where game_id = 20160430 and player_order = 13</v>
      </c>
      <c r="AK141" s="65" t="str">
        <f t="shared" si="66"/>
        <v/>
      </c>
      <c r="AL141" s="65" t="str">
        <f t="shared" si="81"/>
        <v/>
      </c>
      <c r="AM141" s="245" t="str">
        <f t="shared" si="67"/>
        <v/>
      </c>
      <c r="AN141" s="65" t="str">
        <f t="shared" si="68"/>
        <v/>
      </c>
      <c r="AO141" s="65" t="str">
        <f t="shared" si="69"/>
        <v/>
      </c>
      <c r="AP141" s="65" t="str">
        <f t="shared" si="70"/>
        <v/>
      </c>
      <c r="AQ141" s="65" t="str">
        <f t="shared" si="71"/>
        <v/>
      </c>
      <c r="AR141" s="65" t="str">
        <f t="shared" si="72"/>
        <v/>
      </c>
      <c r="AS141" s="65" t="str">
        <f t="shared" si="82"/>
        <v/>
      </c>
      <c r="AT141" s="65" t="str">
        <f t="shared" si="83"/>
        <v/>
      </c>
      <c r="AU141" s="65" t="str">
        <f t="shared" si="84"/>
        <v/>
      </c>
    </row>
    <row r="142" spans="1:47" ht="16.8" customHeight="1" x14ac:dyDescent="0.25">
      <c r="A142" s="109" t="s">
        <v>753</v>
      </c>
      <c r="B142" s="244" t="s">
        <v>2805</v>
      </c>
      <c r="C142" s="262">
        <v>20160430</v>
      </c>
      <c r="D142" s="262">
        <v>14</v>
      </c>
      <c r="E142" s="194" t="s">
        <v>829</v>
      </c>
      <c r="F142" s="262">
        <v>69</v>
      </c>
      <c r="G142" s="211" t="s">
        <v>750</v>
      </c>
      <c r="Q142" s="115"/>
      <c r="V142" s="112" t="str">
        <f t="shared" si="60"/>
        <v>Update games set Referee= 'Rob Lewis' where game_id=20160430</v>
      </c>
      <c r="W142" s="112" t="str">
        <f t="shared" si="61"/>
        <v>Update lineups set player_name = 'Assombalonga Britt', Sub_min= 69, Player_off = 'Blackstock Dexter' where game_id = 20160430 and player_order = 14; update lineups set Player_on= 'Assombalonga Britt', sub_min = '69' where game_id = 20160430 and player_name = 'Blackstock Dexter'</v>
      </c>
      <c r="X142" s="65" t="str">
        <f t="shared" si="62"/>
        <v/>
      </c>
      <c r="Y142" s="193" t="str">
        <f t="shared" si="73"/>
        <v/>
      </c>
      <c r="Z142" s="65" t="str">
        <f t="shared" si="74"/>
        <v/>
      </c>
      <c r="AA142" s="193" t="str">
        <f t="shared" si="75"/>
        <v/>
      </c>
      <c r="AB142" s="242" t="s">
        <v>739</v>
      </c>
      <c r="AC142" s="65" t="str">
        <f t="shared" si="63"/>
        <v>Update lineups set player_name = 'Assombalonga Britt'</v>
      </c>
      <c r="AD142" s="65" t="str">
        <f t="shared" si="64"/>
        <v/>
      </c>
      <c r="AE142" s="65" t="str">
        <f t="shared" si="76"/>
        <v/>
      </c>
      <c r="AF142" s="65" t="str">
        <f t="shared" si="77"/>
        <v/>
      </c>
      <c r="AG142" s="65" t="str">
        <f t="shared" si="78"/>
        <v/>
      </c>
      <c r="AH142" s="65" t="str">
        <f t="shared" si="79"/>
        <v>, Sub_min= 69</v>
      </c>
      <c r="AI142" s="65" t="str">
        <f t="shared" si="80"/>
        <v>, Player_off = 'Blackstock Dexter'</v>
      </c>
      <c r="AJ142" s="65" t="str">
        <f t="shared" si="65"/>
        <v xml:space="preserve"> where game_id = 20160430 and player_order = 14</v>
      </c>
      <c r="AK142" s="65" t="str">
        <f t="shared" si="66"/>
        <v>; update lineups set Player_on= 'Assombalonga Britt'</v>
      </c>
      <c r="AL142" s="65" t="str">
        <f t="shared" si="81"/>
        <v>, sub_min = '69'</v>
      </c>
      <c r="AM142" s="245" t="str">
        <f t="shared" si="67"/>
        <v xml:space="preserve"> where game_id = 20160430 and player_name = 'Blackstock Dexter'</v>
      </c>
      <c r="AN142" s="65" t="str">
        <f t="shared" si="68"/>
        <v/>
      </c>
      <c r="AO142" s="65" t="str">
        <f t="shared" si="69"/>
        <v/>
      </c>
      <c r="AP142" s="65" t="str">
        <f t="shared" si="70"/>
        <v/>
      </c>
      <c r="AQ142" s="65" t="str">
        <f t="shared" si="71"/>
        <v/>
      </c>
      <c r="AR142" s="65" t="str">
        <f t="shared" si="72"/>
        <v/>
      </c>
      <c r="AS142" s="65" t="str">
        <f t="shared" si="82"/>
        <v/>
      </c>
      <c r="AT142" s="65" t="str">
        <f t="shared" si="83"/>
        <v/>
      </c>
      <c r="AU142" s="65" t="str">
        <f t="shared" si="84"/>
        <v/>
      </c>
    </row>
    <row r="143" spans="1:47" ht="16.8" customHeight="1" x14ac:dyDescent="0.25">
      <c r="A143" s="109" t="s">
        <v>475</v>
      </c>
      <c r="B143" s="114">
        <v>22291</v>
      </c>
      <c r="C143" s="262">
        <v>20160430</v>
      </c>
      <c r="D143" s="262">
        <v>15</v>
      </c>
      <c r="E143" s="194" t="s">
        <v>775</v>
      </c>
      <c r="G143" s="194"/>
      <c r="Q143" s="115"/>
      <c r="V143" s="112" t="str">
        <f t="shared" si="60"/>
        <v>Update games set Att= 22291 where game_id=20160430</v>
      </c>
      <c r="W143" s="112" t="str">
        <f t="shared" si="61"/>
        <v>Update lineups set player_name = 'Grant Jorge' where game_id = 20160430 and player_order = 15</v>
      </c>
      <c r="X143" s="65" t="str">
        <f t="shared" si="62"/>
        <v/>
      </c>
      <c r="Y143" s="193" t="str">
        <f t="shared" si="73"/>
        <v/>
      </c>
      <c r="Z143" s="65" t="str">
        <f t="shared" si="74"/>
        <v/>
      </c>
      <c r="AA143" s="193" t="str">
        <f t="shared" si="75"/>
        <v/>
      </c>
      <c r="AB143" s="242" t="s">
        <v>739</v>
      </c>
      <c r="AC143" s="65" t="str">
        <f t="shared" si="63"/>
        <v>Update lineups set player_name = 'Grant Jorge'</v>
      </c>
      <c r="AD143" s="65" t="str">
        <f t="shared" si="64"/>
        <v/>
      </c>
      <c r="AE143" s="65" t="str">
        <f t="shared" si="76"/>
        <v/>
      </c>
      <c r="AF143" s="65" t="str">
        <f t="shared" si="77"/>
        <v/>
      </c>
      <c r="AG143" s="65" t="str">
        <f t="shared" si="78"/>
        <v/>
      </c>
      <c r="AH143" s="65" t="str">
        <f t="shared" si="79"/>
        <v/>
      </c>
      <c r="AI143" s="65" t="str">
        <f t="shared" si="80"/>
        <v/>
      </c>
      <c r="AJ143" s="65" t="str">
        <f t="shared" si="65"/>
        <v xml:space="preserve"> where game_id = 20160430 and player_order = 15</v>
      </c>
      <c r="AK143" s="65" t="str">
        <f t="shared" si="66"/>
        <v/>
      </c>
      <c r="AL143" s="65" t="str">
        <f t="shared" si="81"/>
        <v/>
      </c>
      <c r="AM143" s="245" t="str">
        <f t="shared" si="67"/>
        <v/>
      </c>
      <c r="AN143" s="65" t="str">
        <f t="shared" si="68"/>
        <v/>
      </c>
      <c r="AO143" s="65" t="str">
        <f t="shared" si="69"/>
        <v/>
      </c>
      <c r="AP143" s="65" t="str">
        <f t="shared" si="70"/>
        <v/>
      </c>
      <c r="AQ143" s="65" t="str">
        <f t="shared" si="71"/>
        <v/>
      </c>
      <c r="AR143" s="65" t="str">
        <f t="shared" si="72"/>
        <v/>
      </c>
      <c r="AS143" s="65" t="str">
        <f t="shared" si="82"/>
        <v/>
      </c>
      <c r="AT143" s="65" t="str">
        <f t="shared" si="83"/>
        <v/>
      </c>
      <c r="AU143" s="65" t="str">
        <f t="shared" si="84"/>
        <v/>
      </c>
    </row>
    <row r="144" spans="1:47" ht="16.8" customHeight="1" x14ac:dyDescent="0.25">
      <c r="A144" s="109" t="s">
        <v>749</v>
      </c>
      <c r="B144" s="247" t="s">
        <v>2806</v>
      </c>
      <c r="C144" s="262">
        <v>20160430</v>
      </c>
      <c r="D144" s="262">
        <v>16</v>
      </c>
      <c r="E144" s="194" t="s">
        <v>823</v>
      </c>
      <c r="F144" s="262">
        <v>59</v>
      </c>
      <c r="G144" s="194" t="s">
        <v>735</v>
      </c>
      <c r="Q144" s="115"/>
      <c r="V144" s="112" t="str">
        <f t="shared" si="60"/>
        <v>Update games set Source= 'http://www.11v11.com/matches/fulham-v-nottingham-forest-23-april-2016-316727/' where game_id=20160430</v>
      </c>
      <c r="W144" s="112" t="str">
        <f t="shared" si="61"/>
        <v>Update lineups set player_name = 'Burke Oliver', Sub_min= 59, Player_off = 'Cohen Chris' where game_id = 20160430 and player_order = 16; update lineups set Player_on= 'Burke Oliver', sub_min = '59' where game_id = 20160430 and player_name = 'Cohen Chris'</v>
      </c>
      <c r="X144" s="65" t="str">
        <f t="shared" si="62"/>
        <v/>
      </c>
      <c r="Y144" s="193" t="str">
        <f t="shared" si="73"/>
        <v/>
      </c>
      <c r="Z144" s="65" t="str">
        <f t="shared" si="74"/>
        <v/>
      </c>
      <c r="AA144" s="193" t="str">
        <f t="shared" si="75"/>
        <v/>
      </c>
      <c r="AB144" s="242" t="s">
        <v>739</v>
      </c>
      <c r="AC144" s="65" t="str">
        <f t="shared" si="63"/>
        <v>Update lineups set player_name = 'Burke Oliver'</v>
      </c>
      <c r="AD144" s="65" t="str">
        <f t="shared" si="64"/>
        <v/>
      </c>
      <c r="AE144" s="65" t="str">
        <f t="shared" si="76"/>
        <v/>
      </c>
      <c r="AF144" s="65" t="str">
        <f t="shared" si="77"/>
        <v/>
      </c>
      <c r="AG144" s="65" t="str">
        <f t="shared" si="78"/>
        <v/>
      </c>
      <c r="AH144" s="65" t="str">
        <f t="shared" si="79"/>
        <v>, Sub_min= 59</v>
      </c>
      <c r="AI144" s="65" t="str">
        <f t="shared" si="80"/>
        <v>, Player_off = 'Cohen Chris'</v>
      </c>
      <c r="AJ144" s="65" t="str">
        <f t="shared" si="65"/>
        <v xml:space="preserve"> where game_id = 20160430 and player_order = 16</v>
      </c>
      <c r="AK144" s="65" t="str">
        <f t="shared" si="66"/>
        <v>; update lineups set Player_on= 'Burke Oliver'</v>
      </c>
      <c r="AL144" s="65" t="str">
        <f t="shared" si="81"/>
        <v>, sub_min = '59'</v>
      </c>
      <c r="AM144" s="245" t="str">
        <f t="shared" si="67"/>
        <v xml:space="preserve"> where game_id = 20160430 and player_name = 'Cohen Chris'</v>
      </c>
      <c r="AN144" s="65" t="str">
        <f t="shared" si="68"/>
        <v/>
      </c>
      <c r="AO144" s="65" t="str">
        <f t="shared" si="69"/>
        <v/>
      </c>
      <c r="AP144" s="65" t="str">
        <f t="shared" si="70"/>
        <v/>
      </c>
      <c r="AQ144" s="65" t="str">
        <f t="shared" si="71"/>
        <v/>
      </c>
      <c r="AR144" s="65" t="str">
        <f t="shared" si="72"/>
        <v/>
      </c>
      <c r="AS144" s="65" t="str">
        <f t="shared" si="82"/>
        <v/>
      </c>
      <c r="AT144" s="65" t="str">
        <f t="shared" si="83"/>
        <v/>
      </c>
      <c r="AU144" s="65" t="str">
        <f t="shared" si="84"/>
        <v/>
      </c>
    </row>
    <row r="145" spans="1:47" ht="16.8" customHeight="1" x14ac:dyDescent="0.25">
      <c r="A145" s="109" t="s">
        <v>746</v>
      </c>
      <c r="B145" s="198" t="s">
        <v>2810</v>
      </c>
      <c r="C145" s="262">
        <v>20160430</v>
      </c>
      <c r="D145" s="262">
        <v>17</v>
      </c>
      <c r="E145" s="194" t="s">
        <v>2770</v>
      </c>
      <c r="G145" s="194"/>
      <c r="Q145" s="115"/>
      <c r="V145" s="112" t="str">
        <f t="shared" si="60"/>
        <v>Update games set Game_date= '20160430' where game_id=20160430</v>
      </c>
      <c r="W145" s="112" t="str">
        <f t="shared" si="61"/>
        <v>Update lineups set player_name = 'Macheda Federico' where game_id = 20160430 and player_order = 17</v>
      </c>
      <c r="X145" s="65" t="str">
        <f t="shared" si="62"/>
        <v/>
      </c>
      <c r="Y145" s="193" t="str">
        <f t="shared" si="73"/>
        <v/>
      </c>
      <c r="Z145" s="65" t="str">
        <f t="shared" si="74"/>
        <v/>
      </c>
      <c r="AA145" s="193" t="str">
        <f t="shared" si="75"/>
        <v/>
      </c>
      <c r="AB145" s="242" t="s">
        <v>739</v>
      </c>
      <c r="AC145" s="65" t="str">
        <f t="shared" si="63"/>
        <v>Update lineups set player_name = 'Macheda Federico'</v>
      </c>
      <c r="AD145" s="65" t="str">
        <f t="shared" si="64"/>
        <v/>
      </c>
      <c r="AE145" s="65" t="str">
        <f t="shared" si="76"/>
        <v/>
      </c>
      <c r="AF145" s="65" t="str">
        <f t="shared" si="77"/>
        <v/>
      </c>
      <c r="AG145" s="65" t="str">
        <f t="shared" si="78"/>
        <v/>
      </c>
      <c r="AH145" s="65" t="str">
        <f t="shared" si="79"/>
        <v/>
      </c>
      <c r="AI145" s="65" t="str">
        <f t="shared" si="80"/>
        <v/>
      </c>
      <c r="AJ145" s="65" t="str">
        <f t="shared" si="65"/>
        <v xml:space="preserve"> where game_id = 20160430 and player_order = 17</v>
      </c>
      <c r="AK145" s="65" t="str">
        <f t="shared" si="66"/>
        <v/>
      </c>
      <c r="AL145" s="65" t="str">
        <f t="shared" si="81"/>
        <v/>
      </c>
      <c r="AM145" s="245" t="str">
        <f t="shared" si="67"/>
        <v/>
      </c>
      <c r="AN145" s="65" t="str">
        <f t="shared" si="68"/>
        <v/>
      </c>
      <c r="AO145" s="65" t="str">
        <f t="shared" si="69"/>
        <v/>
      </c>
      <c r="AP145" s="65" t="str">
        <f t="shared" si="70"/>
        <v/>
      </c>
      <c r="AQ145" s="65" t="str">
        <f t="shared" si="71"/>
        <v/>
      </c>
      <c r="AR145" s="65" t="str">
        <f t="shared" si="72"/>
        <v/>
      </c>
      <c r="AS145" s="65" t="str">
        <f t="shared" si="82"/>
        <v/>
      </c>
      <c r="AT145" s="65" t="str">
        <f t="shared" si="83"/>
        <v/>
      </c>
      <c r="AU145" s="65" t="str">
        <f t="shared" si="84"/>
        <v/>
      </c>
    </row>
    <row r="146" spans="1:47" s="126" customFormat="1" ht="16.8" customHeight="1" thickBot="1" x14ac:dyDescent="0.3">
      <c r="A146" s="116" t="s">
        <v>743</v>
      </c>
      <c r="B146" s="238" t="s">
        <v>2711</v>
      </c>
      <c r="C146" s="266">
        <v>20160430</v>
      </c>
      <c r="D146" s="266">
        <v>18</v>
      </c>
      <c r="E146" s="199" t="s">
        <v>776</v>
      </c>
      <c r="F146" s="266"/>
      <c r="G146" s="199"/>
      <c r="H146" s="266"/>
      <c r="I146" s="266"/>
      <c r="J146" s="266"/>
      <c r="K146" s="323"/>
      <c r="L146" s="267"/>
      <c r="M146" s="214"/>
      <c r="N146" s="266"/>
      <c r="O146" s="266"/>
      <c r="P146" s="266"/>
      <c r="Q146" s="239"/>
      <c r="R146" s="267"/>
      <c r="S146" s="214"/>
      <c r="T146" s="266"/>
      <c r="U146"/>
      <c r="V146" s="112" t="str">
        <f t="shared" si="60"/>
        <v>Update games set Game_time= '3:00PM' where game_id=20160430</v>
      </c>
      <c r="W146" s="112" t="str">
        <f t="shared" si="61"/>
        <v>Update lineups set player_name = 'O''Grady Chris' where game_id = 20160430 and player_order = 18</v>
      </c>
      <c r="X146" s="65" t="str">
        <f t="shared" si="62"/>
        <v/>
      </c>
      <c r="Y146" s="193" t="str">
        <f t="shared" si="73"/>
        <v/>
      </c>
      <c r="Z146" s="65" t="str">
        <f t="shared" si="74"/>
        <v/>
      </c>
      <c r="AA146" s="193" t="str">
        <f t="shared" si="75"/>
        <v/>
      </c>
      <c r="AB146" s="242" t="s">
        <v>739</v>
      </c>
      <c r="AC146" s="65" t="str">
        <f t="shared" si="63"/>
        <v>Update lineups set player_name = 'O''Grady Chris'</v>
      </c>
      <c r="AD146" s="65" t="str">
        <f t="shared" si="64"/>
        <v/>
      </c>
      <c r="AE146" s="65" t="str">
        <f t="shared" si="76"/>
        <v/>
      </c>
      <c r="AF146" s="65" t="str">
        <f t="shared" si="77"/>
        <v/>
      </c>
      <c r="AG146" s="65" t="str">
        <f t="shared" si="78"/>
        <v/>
      </c>
      <c r="AH146" s="65" t="str">
        <f t="shared" si="79"/>
        <v/>
      </c>
      <c r="AI146" s="65" t="str">
        <f t="shared" si="80"/>
        <v/>
      </c>
      <c r="AJ146" s="65" t="str">
        <f t="shared" si="65"/>
        <v xml:space="preserve"> where game_id = 20160430 and player_order = 18</v>
      </c>
      <c r="AK146" s="65" t="str">
        <f t="shared" si="66"/>
        <v/>
      </c>
      <c r="AL146" s="65" t="str">
        <f t="shared" si="81"/>
        <v/>
      </c>
      <c r="AM146" s="245" t="str">
        <f t="shared" si="67"/>
        <v/>
      </c>
      <c r="AN146" s="126" t="str">
        <f t="shared" si="68"/>
        <v/>
      </c>
      <c r="AO146" s="126" t="str">
        <f t="shared" si="69"/>
        <v/>
      </c>
      <c r="AP146" s="126" t="str">
        <f t="shared" si="70"/>
        <v/>
      </c>
      <c r="AQ146" s="126" t="str">
        <f t="shared" si="71"/>
        <v/>
      </c>
      <c r="AR146" s="126" t="str">
        <f t="shared" si="72"/>
        <v/>
      </c>
      <c r="AS146" s="65" t="str">
        <f t="shared" si="82"/>
        <v/>
      </c>
      <c r="AT146" s="65" t="str">
        <f t="shared" si="83"/>
        <v/>
      </c>
      <c r="AU146" s="65" t="str">
        <f t="shared" si="84"/>
        <v/>
      </c>
    </row>
    <row r="147" spans="1:47" ht="16.8" customHeight="1" thickTop="1" x14ac:dyDescent="0.25">
      <c r="A147" s="136" t="s">
        <v>22</v>
      </c>
      <c r="B147" s="246" t="s">
        <v>2811</v>
      </c>
      <c r="C147" s="262">
        <v>20160507</v>
      </c>
      <c r="D147" s="262">
        <v>1</v>
      </c>
      <c r="E147" s="212" t="s">
        <v>772</v>
      </c>
      <c r="L147" s="263">
        <v>1</v>
      </c>
      <c r="M147" s="211" t="s">
        <v>735</v>
      </c>
      <c r="N147" s="262">
        <v>8</v>
      </c>
      <c r="Q147" s="115"/>
      <c r="V147" s="112" t="str">
        <f t="shared" si="60"/>
        <v>Update games set Opponent= 'Milton Keynes Dons' where game_id=20160507</v>
      </c>
      <c r="W147" s="112" t="str">
        <f t="shared" si="61"/>
        <v>Update lineups set player_name = 'de Vries Dorus' where game_id = 20160507 and player_order = 1</v>
      </c>
      <c r="X147" s="65" t="str">
        <f t="shared" si="62"/>
        <v>insert into goals (game_id, goal_order, scorer_name, goal_min) values (20160507, 1, 'Cohen Chris', 8)</v>
      </c>
      <c r="Y147" s="193" t="str">
        <f t="shared" si="73"/>
        <v>update goals set scorer_name = 'Cohen Chris', goal_min = 8 where game_id = 20160507 and goal_order = 1</v>
      </c>
      <c r="Z147" s="65" t="str">
        <f t="shared" si="74"/>
        <v/>
      </c>
      <c r="AA147" s="193" t="str">
        <f t="shared" si="75"/>
        <v/>
      </c>
      <c r="AB147" s="242" t="s">
        <v>739</v>
      </c>
      <c r="AC147" s="65" t="str">
        <f t="shared" si="63"/>
        <v>Update lineups set player_name = 'de Vries Dorus'</v>
      </c>
      <c r="AD147" s="65" t="str">
        <f t="shared" si="64"/>
        <v/>
      </c>
      <c r="AE147" s="65" t="str">
        <f t="shared" si="76"/>
        <v/>
      </c>
      <c r="AF147" s="65" t="str">
        <f t="shared" si="77"/>
        <v/>
      </c>
      <c r="AG147" s="65" t="str">
        <f t="shared" si="78"/>
        <v/>
      </c>
      <c r="AH147" s="65" t="str">
        <f t="shared" si="79"/>
        <v/>
      </c>
      <c r="AI147" s="65" t="str">
        <f t="shared" si="80"/>
        <v/>
      </c>
      <c r="AJ147" s="65" t="str">
        <f t="shared" si="65"/>
        <v xml:space="preserve"> where game_id = 20160507 and player_order = 1</v>
      </c>
      <c r="AK147" s="65" t="str">
        <f t="shared" si="66"/>
        <v/>
      </c>
      <c r="AL147" s="65" t="str">
        <f t="shared" si="81"/>
        <v/>
      </c>
      <c r="AM147" s="245" t="str">
        <f t="shared" si="67"/>
        <v/>
      </c>
      <c r="AN147" s="65" t="str">
        <f t="shared" si="68"/>
        <v>update goals set scorer_name = 'Cohen Chris'</v>
      </c>
      <c r="AO147" s="65" t="str">
        <f t="shared" si="69"/>
        <v>, goal_min = 8</v>
      </c>
      <c r="AP147" s="65" t="str">
        <f t="shared" si="70"/>
        <v/>
      </c>
      <c r="AQ147" s="65" t="str">
        <f t="shared" si="71"/>
        <v/>
      </c>
      <c r="AR147" s="65" t="str">
        <f t="shared" si="72"/>
        <v xml:space="preserve"> where game_id = 20160507 and goal_order = 1</v>
      </c>
      <c r="AS147" s="65" t="str">
        <f t="shared" si="82"/>
        <v/>
      </c>
      <c r="AT147" s="65" t="str">
        <f t="shared" si="83"/>
        <v/>
      </c>
      <c r="AU147" s="65" t="str">
        <f t="shared" si="84"/>
        <v/>
      </c>
    </row>
    <row r="148" spans="1:47" ht="16.8" customHeight="1" x14ac:dyDescent="0.25">
      <c r="A148" s="109" t="s">
        <v>774</v>
      </c>
      <c r="B148" s="114" t="str">
        <f>B147</f>
        <v>'Milton Keynes Dons'</v>
      </c>
      <c r="C148" s="262">
        <v>20160507</v>
      </c>
      <c r="D148" s="262">
        <v>2</v>
      </c>
      <c r="E148" s="212" t="s">
        <v>771</v>
      </c>
      <c r="L148" s="263">
        <v>2</v>
      </c>
      <c r="M148" s="194" t="s">
        <v>829</v>
      </c>
      <c r="N148" s="262">
        <v>74</v>
      </c>
      <c r="Q148" s="115"/>
      <c r="S148" s="194"/>
      <c r="V148" s="112" t="str">
        <f t="shared" si="60"/>
        <v>Update games set Opp_Parent= 'Milton Keynes Dons' where game_id=20160507</v>
      </c>
      <c r="W148" s="112" t="str">
        <f t="shared" si="61"/>
        <v>Update lineups set player_name = 'Lichaj Eric' where game_id = 20160507 and player_order = 2</v>
      </c>
      <c r="X148" s="65" t="str">
        <f t="shared" si="62"/>
        <v>insert into goals (game_id, goal_order, scorer_name, goal_min) values (20160507, 2, 'Assombalonga Britt', 74)</v>
      </c>
      <c r="Y148" s="193" t="str">
        <f t="shared" si="73"/>
        <v>update goals set scorer_name = 'Assombalonga Britt', goal_min = 74 where game_id = 20160507 and goal_order = 2</v>
      </c>
      <c r="Z148" s="65" t="str">
        <f t="shared" si="74"/>
        <v/>
      </c>
      <c r="AA148" s="193" t="str">
        <f t="shared" si="75"/>
        <v/>
      </c>
      <c r="AB148" s="242" t="s">
        <v>739</v>
      </c>
      <c r="AC148" s="65" t="str">
        <f t="shared" si="63"/>
        <v>Update lineups set player_name = 'Lichaj Eric'</v>
      </c>
      <c r="AD148" s="65" t="str">
        <f t="shared" si="64"/>
        <v/>
      </c>
      <c r="AE148" s="65" t="str">
        <f t="shared" si="76"/>
        <v/>
      </c>
      <c r="AF148" s="65" t="str">
        <f t="shared" si="77"/>
        <v/>
      </c>
      <c r="AG148" s="65" t="str">
        <f t="shared" si="78"/>
        <v/>
      </c>
      <c r="AH148" s="65" t="str">
        <f t="shared" si="79"/>
        <v/>
      </c>
      <c r="AI148" s="65" t="str">
        <f t="shared" si="80"/>
        <v/>
      </c>
      <c r="AJ148" s="65" t="str">
        <f t="shared" si="65"/>
        <v xml:space="preserve"> where game_id = 20160507 and player_order = 2</v>
      </c>
      <c r="AK148" s="65" t="str">
        <f t="shared" si="66"/>
        <v/>
      </c>
      <c r="AL148" s="65" t="str">
        <f t="shared" si="81"/>
        <v/>
      </c>
      <c r="AM148" s="245" t="str">
        <f t="shared" si="67"/>
        <v/>
      </c>
      <c r="AN148" s="65" t="str">
        <f t="shared" si="68"/>
        <v>update goals set scorer_name = 'Assombalonga Britt'</v>
      </c>
      <c r="AO148" s="65" t="str">
        <f t="shared" si="69"/>
        <v>, goal_min = 74</v>
      </c>
      <c r="AP148" s="65" t="str">
        <f t="shared" si="70"/>
        <v/>
      </c>
      <c r="AQ148" s="65" t="str">
        <f t="shared" si="71"/>
        <v/>
      </c>
      <c r="AR148" s="65" t="str">
        <f t="shared" si="72"/>
        <v xml:space="preserve"> where game_id = 20160507 and goal_order = 2</v>
      </c>
      <c r="AS148" s="65" t="str">
        <f t="shared" si="82"/>
        <v/>
      </c>
      <c r="AT148" s="65" t="str">
        <f t="shared" si="83"/>
        <v/>
      </c>
      <c r="AU148" s="65" t="str">
        <f t="shared" si="84"/>
        <v/>
      </c>
    </row>
    <row r="149" spans="1:47" ht="16.8" customHeight="1" x14ac:dyDescent="0.25">
      <c r="A149" s="109" t="s">
        <v>5</v>
      </c>
      <c r="B149" s="114">
        <v>2</v>
      </c>
      <c r="C149" s="262">
        <v>20160507</v>
      </c>
      <c r="D149" s="262">
        <v>3</v>
      </c>
      <c r="E149" s="212" t="s">
        <v>714</v>
      </c>
      <c r="Q149" s="115"/>
      <c r="V149" s="112" t="str">
        <f t="shared" si="60"/>
        <v>Update games set F= 2 where game_id=20160507</v>
      </c>
      <c r="W149" s="112" t="str">
        <f t="shared" si="61"/>
        <v>Update lineups set player_name = 'Mills Matthew' where game_id = 20160507 and player_order = 3</v>
      </c>
      <c r="X149" s="65" t="str">
        <f t="shared" si="62"/>
        <v/>
      </c>
      <c r="Y149" s="193" t="str">
        <f t="shared" si="73"/>
        <v/>
      </c>
      <c r="Z149" s="65" t="str">
        <f t="shared" si="74"/>
        <v/>
      </c>
      <c r="AA149" s="193" t="str">
        <f t="shared" si="75"/>
        <v/>
      </c>
      <c r="AB149" s="242" t="s">
        <v>739</v>
      </c>
      <c r="AC149" s="65" t="str">
        <f t="shared" si="63"/>
        <v>Update lineups set player_name = 'Mills Matthew'</v>
      </c>
      <c r="AD149" s="65" t="str">
        <f t="shared" si="64"/>
        <v/>
      </c>
      <c r="AE149" s="65" t="str">
        <f t="shared" si="76"/>
        <v/>
      </c>
      <c r="AF149" s="65" t="str">
        <f t="shared" si="77"/>
        <v/>
      </c>
      <c r="AG149" s="65" t="str">
        <f t="shared" si="78"/>
        <v/>
      </c>
      <c r="AH149" s="65" t="str">
        <f t="shared" si="79"/>
        <v/>
      </c>
      <c r="AI149" s="65" t="str">
        <f t="shared" si="80"/>
        <v/>
      </c>
      <c r="AJ149" s="65" t="str">
        <f t="shared" si="65"/>
        <v xml:space="preserve"> where game_id = 20160507 and player_order = 3</v>
      </c>
      <c r="AK149" s="65" t="str">
        <f t="shared" si="66"/>
        <v/>
      </c>
      <c r="AL149" s="65" t="str">
        <f t="shared" si="81"/>
        <v/>
      </c>
      <c r="AM149" s="245" t="str">
        <f t="shared" si="67"/>
        <v/>
      </c>
      <c r="AN149" s="65" t="str">
        <f t="shared" si="68"/>
        <v/>
      </c>
      <c r="AO149" s="65" t="str">
        <f t="shared" si="69"/>
        <v/>
      </c>
      <c r="AP149" s="65" t="str">
        <f t="shared" si="70"/>
        <v/>
      </c>
      <c r="AQ149" s="65" t="str">
        <f t="shared" si="71"/>
        <v/>
      </c>
      <c r="AR149" s="65" t="str">
        <f t="shared" si="72"/>
        <v/>
      </c>
      <c r="AS149" s="65" t="str">
        <f t="shared" si="82"/>
        <v/>
      </c>
      <c r="AT149" s="65" t="str">
        <f t="shared" si="83"/>
        <v/>
      </c>
      <c r="AU149" s="65" t="str">
        <f t="shared" si="84"/>
        <v/>
      </c>
    </row>
    <row r="150" spans="1:47" ht="16.8" customHeight="1" x14ac:dyDescent="0.25">
      <c r="A150" s="109" t="s">
        <v>0</v>
      </c>
      <c r="B150" s="114">
        <v>1</v>
      </c>
      <c r="C150" s="262">
        <v>20160507</v>
      </c>
      <c r="D150" s="262">
        <v>4</v>
      </c>
      <c r="E150" s="212" t="s">
        <v>735</v>
      </c>
      <c r="Q150" s="115"/>
      <c r="V150" s="112" t="str">
        <f t="shared" si="60"/>
        <v>Update games set A= 1 where game_id=20160507</v>
      </c>
      <c r="W150" s="112" t="str">
        <f t="shared" si="61"/>
        <v>Update lineups set player_name = 'Cohen Chris' where game_id = 20160507 and player_order = 4</v>
      </c>
      <c r="X150" s="65" t="str">
        <f t="shared" si="62"/>
        <v/>
      </c>
      <c r="Y150" s="193" t="str">
        <f t="shared" si="73"/>
        <v/>
      </c>
      <c r="Z150" s="65" t="str">
        <f t="shared" si="74"/>
        <v/>
      </c>
      <c r="AA150" s="193" t="str">
        <f t="shared" si="75"/>
        <v/>
      </c>
      <c r="AB150" s="242" t="s">
        <v>739</v>
      </c>
      <c r="AC150" s="65" t="str">
        <f t="shared" si="63"/>
        <v>Update lineups set player_name = 'Cohen Chris'</v>
      </c>
      <c r="AD150" s="65" t="str">
        <f t="shared" si="64"/>
        <v/>
      </c>
      <c r="AE150" s="65" t="str">
        <f t="shared" si="76"/>
        <v/>
      </c>
      <c r="AF150" s="65" t="str">
        <f t="shared" si="77"/>
        <v/>
      </c>
      <c r="AG150" s="65" t="str">
        <f t="shared" si="78"/>
        <v/>
      </c>
      <c r="AH150" s="65" t="str">
        <f t="shared" si="79"/>
        <v/>
      </c>
      <c r="AI150" s="65" t="str">
        <f t="shared" si="80"/>
        <v/>
      </c>
      <c r="AJ150" s="65" t="str">
        <f t="shared" si="65"/>
        <v xml:space="preserve"> where game_id = 20160507 and player_order = 4</v>
      </c>
      <c r="AK150" s="65" t="str">
        <f t="shared" si="66"/>
        <v/>
      </c>
      <c r="AL150" s="65" t="str">
        <f t="shared" si="81"/>
        <v/>
      </c>
      <c r="AM150" s="245" t="str">
        <f t="shared" si="67"/>
        <v/>
      </c>
      <c r="AN150" s="65" t="str">
        <f t="shared" si="68"/>
        <v/>
      </c>
      <c r="AO150" s="65" t="str">
        <f t="shared" si="69"/>
        <v/>
      </c>
      <c r="AP150" s="65" t="str">
        <f t="shared" si="70"/>
        <v/>
      </c>
      <c r="AQ150" s="65" t="str">
        <f t="shared" si="71"/>
        <v/>
      </c>
      <c r="AR150" s="65" t="str">
        <f t="shared" si="72"/>
        <v/>
      </c>
      <c r="AS150" s="65" t="str">
        <f t="shared" si="82"/>
        <v/>
      </c>
      <c r="AT150" s="65" t="str">
        <f t="shared" si="83"/>
        <v/>
      </c>
      <c r="AU150" s="65" t="str">
        <f t="shared" si="84"/>
        <v/>
      </c>
    </row>
    <row r="151" spans="1:47" ht="16.8" customHeight="1" x14ac:dyDescent="0.25">
      <c r="A151" s="109" t="s">
        <v>23</v>
      </c>
      <c r="B151" s="198" t="s">
        <v>770</v>
      </c>
      <c r="C151" s="262">
        <v>20160507</v>
      </c>
      <c r="D151" s="262">
        <v>5</v>
      </c>
      <c r="E151" s="194" t="s">
        <v>2717</v>
      </c>
      <c r="Q151" s="115"/>
      <c r="V151" s="112" t="str">
        <f t="shared" si="60"/>
        <v>Update games set Result= 'W' where game_id=20160507</v>
      </c>
      <c r="W151" s="112" t="str">
        <f t="shared" si="61"/>
        <v>Update lineups set player_name = 'Jokic Bojan' where game_id = 20160507 and player_order = 5</v>
      </c>
      <c r="X151" s="65" t="str">
        <f t="shared" si="62"/>
        <v/>
      </c>
      <c r="Y151" s="193" t="str">
        <f t="shared" si="73"/>
        <v/>
      </c>
      <c r="Z151" s="65" t="str">
        <f t="shared" si="74"/>
        <v/>
      </c>
      <c r="AA151" s="193" t="str">
        <f t="shared" si="75"/>
        <v/>
      </c>
      <c r="AB151" s="242" t="s">
        <v>739</v>
      </c>
      <c r="AC151" s="65" t="str">
        <f t="shared" si="63"/>
        <v>Update lineups set player_name = 'Jokic Bojan'</v>
      </c>
      <c r="AD151" s="65" t="str">
        <f t="shared" si="64"/>
        <v/>
      </c>
      <c r="AE151" s="65" t="str">
        <f t="shared" si="76"/>
        <v/>
      </c>
      <c r="AF151" s="65" t="str">
        <f t="shared" si="77"/>
        <v/>
      </c>
      <c r="AG151" s="65" t="str">
        <f t="shared" si="78"/>
        <v/>
      </c>
      <c r="AH151" s="65" t="str">
        <f t="shared" si="79"/>
        <v/>
      </c>
      <c r="AI151" s="65" t="str">
        <f t="shared" si="80"/>
        <v/>
      </c>
      <c r="AJ151" s="65" t="str">
        <f t="shared" si="65"/>
        <v xml:space="preserve"> where game_id = 20160507 and player_order = 5</v>
      </c>
      <c r="AK151" s="65" t="str">
        <f t="shared" si="66"/>
        <v/>
      </c>
      <c r="AL151" s="65" t="str">
        <f t="shared" si="81"/>
        <v/>
      </c>
      <c r="AM151" s="245" t="str">
        <f t="shared" si="67"/>
        <v/>
      </c>
      <c r="AN151" s="65" t="str">
        <f t="shared" si="68"/>
        <v/>
      </c>
      <c r="AO151" s="65" t="str">
        <f t="shared" si="69"/>
        <v/>
      </c>
      <c r="AP151" s="65" t="str">
        <f t="shared" si="70"/>
        <v/>
      </c>
      <c r="AQ151" s="65" t="str">
        <f t="shared" si="71"/>
        <v/>
      </c>
      <c r="AR151" s="65" t="str">
        <f t="shared" si="72"/>
        <v/>
      </c>
      <c r="AS151" s="65" t="str">
        <f t="shared" si="82"/>
        <v/>
      </c>
      <c r="AT151" s="65" t="str">
        <f t="shared" si="83"/>
        <v/>
      </c>
      <c r="AU151" s="65" t="str">
        <f t="shared" si="84"/>
        <v/>
      </c>
    </row>
    <row r="152" spans="1:47" ht="16.8" customHeight="1" x14ac:dyDescent="0.25">
      <c r="A152" s="109" t="s">
        <v>768</v>
      </c>
      <c r="B152" s="114">
        <v>1</v>
      </c>
      <c r="C152" s="262">
        <v>20160507</v>
      </c>
      <c r="D152" s="262">
        <v>6</v>
      </c>
      <c r="E152" s="194" t="s">
        <v>796</v>
      </c>
      <c r="I152" s="262">
        <v>37</v>
      </c>
      <c r="Q152" s="115"/>
      <c r="V152" s="112" t="str">
        <f t="shared" si="60"/>
        <v>Update games set HT_f= 1 where game_id=20160507</v>
      </c>
      <c r="W152" s="112" t="str">
        <f t="shared" si="61"/>
        <v>Update lineups set player_name = 'Fox Danny', R_min= 37 where game_id = 20160507 and player_order = 6</v>
      </c>
      <c r="X152" s="65" t="str">
        <f t="shared" si="62"/>
        <v/>
      </c>
      <c r="Y152" s="193" t="str">
        <f t="shared" si="73"/>
        <v/>
      </c>
      <c r="Z152" s="65" t="str">
        <f t="shared" si="74"/>
        <v/>
      </c>
      <c r="AA152" s="193" t="str">
        <f t="shared" si="75"/>
        <v/>
      </c>
      <c r="AB152" s="242" t="s">
        <v>739</v>
      </c>
      <c r="AC152" s="65" t="str">
        <f t="shared" si="63"/>
        <v>Update lineups set player_name = 'Fox Danny'</v>
      </c>
      <c r="AD152" s="65" t="str">
        <f t="shared" si="64"/>
        <v/>
      </c>
      <c r="AE152" s="65" t="str">
        <f t="shared" si="76"/>
        <v/>
      </c>
      <c r="AF152" s="65" t="str">
        <f t="shared" si="77"/>
        <v>, R_min= 37</v>
      </c>
      <c r="AG152" s="65" t="str">
        <f t="shared" si="78"/>
        <v/>
      </c>
      <c r="AH152" s="65" t="str">
        <f t="shared" si="79"/>
        <v/>
      </c>
      <c r="AI152" s="65" t="str">
        <f t="shared" si="80"/>
        <v/>
      </c>
      <c r="AJ152" s="65" t="str">
        <f t="shared" si="65"/>
        <v xml:space="preserve"> where game_id = 20160507 and player_order = 6</v>
      </c>
      <c r="AK152" s="65" t="str">
        <f t="shared" si="66"/>
        <v/>
      </c>
      <c r="AL152" s="65" t="str">
        <f t="shared" si="81"/>
        <v/>
      </c>
      <c r="AM152" s="245" t="str">
        <f t="shared" si="67"/>
        <v/>
      </c>
      <c r="AN152" s="65" t="str">
        <f t="shared" si="68"/>
        <v/>
      </c>
      <c r="AO152" s="65" t="str">
        <f t="shared" si="69"/>
        <v/>
      </c>
      <c r="AP152" s="65" t="str">
        <f t="shared" si="70"/>
        <v/>
      </c>
      <c r="AQ152" s="65" t="str">
        <f t="shared" si="71"/>
        <v/>
      </c>
      <c r="AR152" s="65" t="str">
        <f t="shared" si="72"/>
        <v/>
      </c>
      <c r="AS152" s="65" t="str">
        <f t="shared" si="82"/>
        <v/>
      </c>
      <c r="AT152" s="65" t="str">
        <f t="shared" si="83"/>
        <v/>
      </c>
      <c r="AU152" s="65" t="str">
        <f t="shared" si="84"/>
        <v/>
      </c>
    </row>
    <row r="153" spans="1:47" ht="16.8" customHeight="1" x14ac:dyDescent="0.25">
      <c r="A153" s="109" t="s">
        <v>766</v>
      </c>
      <c r="B153" s="114">
        <v>1</v>
      </c>
      <c r="C153" s="262">
        <v>20160507</v>
      </c>
      <c r="D153" s="262">
        <v>7</v>
      </c>
      <c r="E153" s="194" t="s">
        <v>839</v>
      </c>
      <c r="Q153" s="115"/>
      <c r="V153" s="112" t="str">
        <f t="shared" si="60"/>
        <v>Update games set HT_a= 1 where game_id=20160507</v>
      </c>
      <c r="W153" s="112" t="str">
        <f t="shared" si="61"/>
        <v>Update lineups set player_name = 'Gardner Gary' where game_id = 20160507 and player_order = 7</v>
      </c>
      <c r="X153" s="65" t="str">
        <f t="shared" si="62"/>
        <v/>
      </c>
      <c r="Y153" s="193" t="str">
        <f t="shared" si="73"/>
        <v/>
      </c>
      <c r="Z153" s="65" t="str">
        <f t="shared" si="74"/>
        <v/>
      </c>
      <c r="AA153" s="193" t="str">
        <f t="shared" si="75"/>
        <v/>
      </c>
      <c r="AB153" s="242" t="s">
        <v>739</v>
      </c>
      <c r="AC153" s="65" t="str">
        <f t="shared" si="63"/>
        <v>Update lineups set player_name = 'Gardner Gary'</v>
      </c>
      <c r="AD153" s="65" t="str">
        <f t="shared" si="64"/>
        <v/>
      </c>
      <c r="AE153" s="65" t="str">
        <f t="shared" si="76"/>
        <v/>
      </c>
      <c r="AF153" s="65" t="str">
        <f t="shared" si="77"/>
        <v/>
      </c>
      <c r="AG153" s="65" t="str">
        <f t="shared" si="78"/>
        <v/>
      </c>
      <c r="AH153" s="65" t="str">
        <f t="shared" si="79"/>
        <v/>
      </c>
      <c r="AI153" s="65" t="str">
        <f t="shared" si="80"/>
        <v/>
      </c>
      <c r="AJ153" s="65" t="str">
        <f t="shared" si="65"/>
        <v xml:space="preserve"> where game_id = 20160507 and player_order = 7</v>
      </c>
      <c r="AK153" s="65" t="str">
        <f t="shared" si="66"/>
        <v/>
      </c>
      <c r="AL153" s="65" t="str">
        <f t="shared" si="81"/>
        <v/>
      </c>
      <c r="AM153" s="245" t="str">
        <f t="shared" si="67"/>
        <v/>
      </c>
      <c r="AN153" s="65" t="str">
        <f t="shared" si="68"/>
        <v/>
      </c>
      <c r="AO153" s="65" t="str">
        <f t="shared" si="69"/>
        <v/>
      </c>
      <c r="AP153" s="65" t="str">
        <f t="shared" si="70"/>
        <v/>
      </c>
      <c r="AQ153" s="65" t="str">
        <f t="shared" si="71"/>
        <v/>
      </c>
      <c r="AR153" s="65" t="str">
        <f t="shared" si="72"/>
        <v/>
      </c>
      <c r="AS153" s="65" t="str">
        <f t="shared" si="82"/>
        <v/>
      </c>
      <c r="AT153" s="65" t="str">
        <f t="shared" si="83"/>
        <v/>
      </c>
      <c r="AU153" s="65" t="str">
        <f t="shared" si="84"/>
        <v/>
      </c>
    </row>
    <row r="154" spans="1:47" ht="16.8" customHeight="1" x14ac:dyDescent="0.25">
      <c r="A154" s="109" t="s">
        <v>764</v>
      </c>
      <c r="B154" s="114">
        <v>17</v>
      </c>
      <c r="C154" s="262">
        <v>20160507</v>
      </c>
      <c r="D154" s="262">
        <v>8</v>
      </c>
      <c r="E154" s="194" t="s">
        <v>824</v>
      </c>
      <c r="Q154" s="115"/>
      <c r="V154" s="112" t="str">
        <f t="shared" si="60"/>
        <v>Update games set Pos_before= 17 where game_id=20160507</v>
      </c>
      <c r="W154" s="112" t="str">
        <f t="shared" si="61"/>
        <v>Update lineups set player_name = 'Tesche Robert' where game_id = 20160507 and player_order = 8</v>
      </c>
      <c r="X154" s="65" t="str">
        <f t="shared" si="62"/>
        <v/>
      </c>
      <c r="Y154" s="193" t="str">
        <f t="shared" si="73"/>
        <v/>
      </c>
      <c r="Z154" s="65" t="str">
        <f t="shared" si="74"/>
        <v/>
      </c>
      <c r="AA154" s="193" t="str">
        <f t="shared" si="75"/>
        <v/>
      </c>
      <c r="AB154" s="242" t="s">
        <v>739</v>
      </c>
      <c r="AC154" s="65" t="str">
        <f t="shared" si="63"/>
        <v>Update lineups set player_name = 'Tesche Robert'</v>
      </c>
      <c r="AD154" s="65" t="str">
        <f t="shared" si="64"/>
        <v/>
      </c>
      <c r="AE154" s="65" t="str">
        <f t="shared" si="76"/>
        <v/>
      </c>
      <c r="AF154" s="65" t="str">
        <f t="shared" si="77"/>
        <v/>
      </c>
      <c r="AG154" s="65" t="str">
        <f t="shared" si="78"/>
        <v/>
      </c>
      <c r="AH154" s="65" t="str">
        <f t="shared" si="79"/>
        <v/>
      </c>
      <c r="AI154" s="65" t="str">
        <f t="shared" si="80"/>
        <v/>
      </c>
      <c r="AJ154" s="65" t="str">
        <f t="shared" si="65"/>
        <v xml:space="preserve"> where game_id = 20160507 and player_order = 8</v>
      </c>
      <c r="AK154" s="65" t="str">
        <f t="shared" si="66"/>
        <v/>
      </c>
      <c r="AL154" s="65" t="str">
        <f t="shared" si="81"/>
        <v/>
      </c>
      <c r="AM154" s="245" t="str">
        <f t="shared" si="67"/>
        <v/>
      </c>
      <c r="AN154" s="65" t="str">
        <f t="shared" si="68"/>
        <v/>
      </c>
      <c r="AO154" s="65" t="str">
        <f t="shared" si="69"/>
        <v/>
      </c>
      <c r="AP154" s="65" t="str">
        <f t="shared" si="70"/>
        <v/>
      </c>
      <c r="AQ154" s="65" t="str">
        <f t="shared" si="71"/>
        <v/>
      </c>
      <c r="AR154" s="65" t="str">
        <f t="shared" si="72"/>
        <v/>
      </c>
      <c r="AS154" s="65" t="str">
        <f t="shared" si="82"/>
        <v/>
      </c>
      <c r="AT154" s="65" t="str">
        <f t="shared" si="83"/>
        <v/>
      </c>
      <c r="AU154" s="65" t="str">
        <f t="shared" si="84"/>
        <v/>
      </c>
    </row>
    <row r="155" spans="1:47" ht="16.8" customHeight="1" x14ac:dyDescent="0.25">
      <c r="A155" s="109" t="s">
        <v>762</v>
      </c>
      <c r="B155" s="114">
        <v>16</v>
      </c>
      <c r="C155" s="262">
        <v>20160507</v>
      </c>
      <c r="D155" s="262">
        <v>9</v>
      </c>
      <c r="E155" s="194" t="s">
        <v>823</v>
      </c>
      <c r="Q155" s="115"/>
      <c r="V155" s="112" t="str">
        <f t="shared" si="60"/>
        <v>Update games set Pos_after= 16 where game_id=20160507</v>
      </c>
      <c r="W155" s="112" t="str">
        <f t="shared" si="61"/>
        <v>Update lineups set player_name = 'Burke Oliver' where game_id = 20160507 and player_order = 9</v>
      </c>
      <c r="X155" s="65" t="str">
        <f t="shared" si="62"/>
        <v/>
      </c>
      <c r="Y155" s="193" t="str">
        <f t="shared" si="73"/>
        <v/>
      </c>
      <c r="Z155" s="65" t="str">
        <f t="shared" si="74"/>
        <v/>
      </c>
      <c r="AA155" s="193" t="str">
        <f t="shared" si="75"/>
        <v/>
      </c>
      <c r="AB155" s="242" t="s">
        <v>739</v>
      </c>
      <c r="AC155" s="65" t="str">
        <f t="shared" si="63"/>
        <v>Update lineups set player_name = 'Burke Oliver'</v>
      </c>
      <c r="AD155" s="65" t="str">
        <f t="shared" si="64"/>
        <v/>
      </c>
      <c r="AE155" s="65" t="str">
        <f t="shared" si="76"/>
        <v/>
      </c>
      <c r="AF155" s="65" t="str">
        <f t="shared" si="77"/>
        <v/>
      </c>
      <c r="AG155" s="65" t="str">
        <f t="shared" si="78"/>
        <v/>
      </c>
      <c r="AH155" s="65" t="str">
        <f t="shared" si="79"/>
        <v/>
      </c>
      <c r="AI155" s="65" t="str">
        <f t="shared" si="80"/>
        <v/>
      </c>
      <c r="AJ155" s="65" t="str">
        <f t="shared" si="65"/>
        <v xml:space="preserve"> where game_id = 20160507 and player_order = 9</v>
      </c>
      <c r="AK155" s="65" t="str">
        <f t="shared" si="66"/>
        <v/>
      </c>
      <c r="AL155" s="65" t="str">
        <f t="shared" si="81"/>
        <v/>
      </c>
      <c r="AM155" s="245" t="str">
        <f t="shared" si="67"/>
        <v/>
      </c>
      <c r="AN155" s="65" t="str">
        <f t="shared" si="68"/>
        <v/>
      </c>
      <c r="AO155" s="65" t="str">
        <f t="shared" si="69"/>
        <v/>
      </c>
      <c r="AP155" s="65" t="str">
        <f t="shared" si="70"/>
        <v/>
      </c>
      <c r="AQ155" s="65" t="str">
        <f t="shared" si="71"/>
        <v/>
      </c>
      <c r="AR155" s="65" t="str">
        <f t="shared" si="72"/>
        <v/>
      </c>
      <c r="AS155" s="65" t="str">
        <f t="shared" si="82"/>
        <v/>
      </c>
      <c r="AT155" s="65" t="str">
        <f t="shared" si="83"/>
        <v/>
      </c>
      <c r="AU155" s="65" t="str">
        <f t="shared" si="84"/>
        <v/>
      </c>
    </row>
    <row r="156" spans="1:47" ht="16.8" customHeight="1" x14ac:dyDescent="0.25">
      <c r="A156" s="109" t="s">
        <v>761</v>
      </c>
      <c r="B156" s="114">
        <v>23</v>
      </c>
      <c r="C156" s="262">
        <v>20160507</v>
      </c>
      <c r="D156" s="262">
        <v>10</v>
      </c>
      <c r="E156" s="194" t="s">
        <v>741</v>
      </c>
      <c r="H156" s="262">
        <v>66</v>
      </c>
      <c r="Q156" s="115"/>
      <c r="V156" s="112" t="str">
        <f t="shared" si="60"/>
        <v>Update games set Opp_before= 23 where game_id=20160507</v>
      </c>
      <c r="W156" s="112" t="str">
        <f t="shared" si="61"/>
        <v>Update lineups set player_name = 'Osborn Ben', Y_min = 66 where game_id = 20160507 and player_order = 10</v>
      </c>
      <c r="X156" s="65" t="str">
        <f t="shared" si="62"/>
        <v/>
      </c>
      <c r="Y156" s="193" t="str">
        <f t="shared" si="73"/>
        <v/>
      </c>
      <c r="Z156" s="65" t="str">
        <f t="shared" si="74"/>
        <v/>
      </c>
      <c r="AA156" s="193" t="str">
        <f t="shared" si="75"/>
        <v/>
      </c>
      <c r="AB156" s="242" t="s">
        <v>739</v>
      </c>
      <c r="AC156" s="65" t="str">
        <f t="shared" si="63"/>
        <v>Update lineups set player_name = 'Osborn Ben'</v>
      </c>
      <c r="AD156" s="65" t="str">
        <f t="shared" si="64"/>
        <v/>
      </c>
      <c r="AE156" s="65" t="str">
        <f t="shared" si="76"/>
        <v>, Y_min = 66</v>
      </c>
      <c r="AF156" s="65" t="str">
        <f t="shared" si="77"/>
        <v/>
      </c>
      <c r="AG156" s="65" t="str">
        <f t="shared" si="78"/>
        <v/>
      </c>
      <c r="AH156" s="65" t="str">
        <f t="shared" si="79"/>
        <v/>
      </c>
      <c r="AI156" s="65" t="str">
        <f t="shared" si="80"/>
        <v/>
      </c>
      <c r="AJ156" s="65" t="str">
        <f t="shared" si="65"/>
        <v xml:space="preserve"> where game_id = 20160507 and player_order = 10</v>
      </c>
      <c r="AK156" s="65" t="str">
        <f t="shared" si="66"/>
        <v/>
      </c>
      <c r="AL156" s="65" t="str">
        <f t="shared" si="81"/>
        <v/>
      </c>
      <c r="AM156" s="245" t="str">
        <f t="shared" si="67"/>
        <v/>
      </c>
      <c r="AN156" s="65" t="str">
        <f t="shared" si="68"/>
        <v/>
      </c>
      <c r="AO156" s="65" t="str">
        <f t="shared" si="69"/>
        <v/>
      </c>
      <c r="AP156" s="65" t="str">
        <f t="shared" si="70"/>
        <v/>
      </c>
      <c r="AQ156" s="65" t="str">
        <f t="shared" si="71"/>
        <v/>
      </c>
      <c r="AR156" s="65" t="str">
        <f t="shared" si="72"/>
        <v/>
      </c>
      <c r="AS156" s="65" t="str">
        <f t="shared" si="82"/>
        <v/>
      </c>
      <c r="AT156" s="65" t="str">
        <f t="shared" si="83"/>
        <v/>
      </c>
      <c r="AU156" s="65" t="str">
        <f t="shared" si="84"/>
        <v/>
      </c>
    </row>
    <row r="157" spans="1:47" ht="16.8" customHeight="1" x14ac:dyDescent="0.25">
      <c r="A157" s="109" t="s">
        <v>759</v>
      </c>
      <c r="B157" s="114">
        <v>23</v>
      </c>
      <c r="C157" s="264">
        <v>20160507</v>
      </c>
      <c r="D157" s="264">
        <v>11</v>
      </c>
      <c r="E157" s="195" t="s">
        <v>776</v>
      </c>
      <c r="F157" s="264"/>
      <c r="G157" s="213"/>
      <c r="H157" s="264"/>
      <c r="I157" s="264"/>
      <c r="J157" s="264"/>
      <c r="K157" s="322"/>
      <c r="L157" s="265"/>
      <c r="M157" s="213"/>
      <c r="N157" s="264"/>
      <c r="O157" s="264"/>
      <c r="Q157" s="115"/>
      <c r="R157" s="265"/>
      <c r="S157" s="213"/>
      <c r="T157" s="264"/>
      <c r="V157" s="112" t="str">
        <f t="shared" si="60"/>
        <v>Update games set Opp_after= 23 where game_id=20160507</v>
      </c>
      <c r="W157" s="112" t="str">
        <f t="shared" si="61"/>
        <v>Update lineups set player_name = 'O''Grady Chris' where game_id = 20160507 and player_order = 11</v>
      </c>
      <c r="X157" s="65" t="str">
        <f t="shared" si="62"/>
        <v/>
      </c>
      <c r="Y157" s="193" t="str">
        <f t="shared" si="73"/>
        <v/>
      </c>
      <c r="Z157" s="65" t="str">
        <f t="shared" si="74"/>
        <v/>
      </c>
      <c r="AA157" s="193" t="str">
        <f t="shared" si="75"/>
        <v/>
      </c>
      <c r="AB157" s="242" t="s">
        <v>739</v>
      </c>
      <c r="AC157" s="65" t="str">
        <f t="shared" si="63"/>
        <v>Update lineups set player_name = 'O''Grady Chris'</v>
      </c>
      <c r="AD157" s="65" t="str">
        <f t="shared" si="64"/>
        <v/>
      </c>
      <c r="AE157" s="65" t="str">
        <f t="shared" si="76"/>
        <v/>
      </c>
      <c r="AF157" s="65" t="str">
        <f t="shared" si="77"/>
        <v/>
      </c>
      <c r="AG157" s="65" t="str">
        <f t="shared" si="78"/>
        <v/>
      </c>
      <c r="AH157" s="65" t="str">
        <f t="shared" si="79"/>
        <v/>
      </c>
      <c r="AI157" s="65" t="str">
        <f t="shared" si="80"/>
        <v/>
      </c>
      <c r="AJ157" s="65" t="str">
        <f t="shared" si="65"/>
        <v xml:space="preserve"> where game_id = 20160507 and player_order = 11</v>
      </c>
      <c r="AK157" s="65" t="str">
        <f t="shared" si="66"/>
        <v/>
      </c>
      <c r="AL157" s="65" t="str">
        <f t="shared" si="81"/>
        <v/>
      </c>
      <c r="AM157" s="245" t="str">
        <f t="shared" si="67"/>
        <v/>
      </c>
      <c r="AN157" s="65" t="str">
        <f t="shared" si="68"/>
        <v/>
      </c>
      <c r="AO157" s="65" t="str">
        <f t="shared" si="69"/>
        <v/>
      </c>
      <c r="AP157" s="65" t="str">
        <f t="shared" si="70"/>
        <v/>
      </c>
      <c r="AQ157" s="65" t="str">
        <f t="shared" si="71"/>
        <v/>
      </c>
      <c r="AR157" s="65" t="str">
        <f t="shared" si="72"/>
        <v/>
      </c>
      <c r="AS157" s="65" t="str">
        <f t="shared" si="82"/>
        <v/>
      </c>
      <c r="AT157" s="65" t="str">
        <f t="shared" si="83"/>
        <v/>
      </c>
      <c r="AU157" s="65" t="str">
        <f t="shared" si="84"/>
        <v/>
      </c>
    </row>
    <row r="158" spans="1:47" ht="16.8" customHeight="1" x14ac:dyDescent="0.25">
      <c r="A158" s="109" t="s">
        <v>20</v>
      </c>
      <c r="B158" s="244" t="s">
        <v>2813</v>
      </c>
      <c r="C158" s="262">
        <v>20160507</v>
      </c>
      <c r="D158" s="262">
        <v>12</v>
      </c>
      <c r="E158" s="194" t="s">
        <v>2816</v>
      </c>
      <c r="Q158" s="115"/>
      <c r="V158" s="112" t="str">
        <f t="shared" si="60"/>
        <v>Update games set Ground= 'Stadium MK' where game_id=20160507</v>
      </c>
      <c r="W158" s="112" t="str">
        <f t="shared" si="61"/>
        <v>Update lineups set player_name = 'Wright Jordan' where game_id = 20160507 and player_order = 12</v>
      </c>
      <c r="X158" s="65" t="str">
        <f t="shared" si="62"/>
        <v/>
      </c>
      <c r="Y158" s="193" t="str">
        <f t="shared" si="73"/>
        <v/>
      </c>
      <c r="Z158" s="65" t="str">
        <f t="shared" si="74"/>
        <v/>
      </c>
      <c r="AA158" s="193" t="str">
        <f t="shared" si="75"/>
        <v/>
      </c>
      <c r="AB158" s="242" t="s">
        <v>739</v>
      </c>
      <c r="AC158" s="65" t="str">
        <f t="shared" si="63"/>
        <v>Update lineups set player_name = 'Wright Jordan'</v>
      </c>
      <c r="AD158" s="65" t="str">
        <f t="shared" si="64"/>
        <v/>
      </c>
      <c r="AE158" s="65" t="str">
        <f t="shared" si="76"/>
        <v/>
      </c>
      <c r="AF158" s="65" t="str">
        <f t="shared" si="77"/>
        <v/>
      </c>
      <c r="AG158" s="65" t="str">
        <f t="shared" si="78"/>
        <v/>
      </c>
      <c r="AH158" s="65" t="str">
        <f t="shared" si="79"/>
        <v/>
      </c>
      <c r="AI158" s="65" t="str">
        <f t="shared" si="80"/>
        <v/>
      </c>
      <c r="AJ158" s="65" t="str">
        <f t="shared" si="65"/>
        <v xml:space="preserve"> where game_id = 20160507 and player_order = 12</v>
      </c>
      <c r="AK158" s="65" t="str">
        <f t="shared" si="66"/>
        <v/>
      </c>
      <c r="AL158" s="65" t="str">
        <f t="shared" si="81"/>
        <v/>
      </c>
      <c r="AM158" s="245" t="str">
        <f t="shared" si="67"/>
        <v/>
      </c>
      <c r="AN158" s="65" t="str">
        <f t="shared" si="68"/>
        <v/>
      </c>
      <c r="AO158" s="65" t="str">
        <f t="shared" si="69"/>
        <v/>
      </c>
      <c r="AP158" s="65" t="str">
        <f t="shared" si="70"/>
        <v/>
      </c>
      <c r="AQ158" s="65" t="str">
        <f t="shared" si="71"/>
        <v/>
      </c>
      <c r="AR158" s="65" t="str">
        <f t="shared" si="72"/>
        <v/>
      </c>
      <c r="AS158" s="65" t="str">
        <f t="shared" si="82"/>
        <v/>
      </c>
      <c r="AT158" s="65" t="str">
        <f t="shared" si="83"/>
        <v/>
      </c>
      <c r="AU158" s="65" t="str">
        <f t="shared" si="84"/>
        <v/>
      </c>
    </row>
    <row r="159" spans="1:47" ht="16.8" customHeight="1" x14ac:dyDescent="0.25">
      <c r="A159" s="109" t="s">
        <v>756</v>
      </c>
      <c r="B159" s="201" t="str">
        <f>B158</f>
        <v>'Stadium MK'</v>
      </c>
      <c r="C159" s="262">
        <v>20160507</v>
      </c>
      <c r="D159" s="262">
        <v>13</v>
      </c>
      <c r="E159" s="194" t="s">
        <v>830</v>
      </c>
      <c r="F159" s="262">
        <v>40</v>
      </c>
      <c r="G159" s="211" t="s">
        <v>776</v>
      </c>
      <c r="Q159" s="115"/>
      <c r="V159" s="112" t="str">
        <f t="shared" si="60"/>
        <v>Update games set Ground_Parent= 'Stadium MK' where game_id=20160507</v>
      </c>
      <c r="W159" s="112" t="str">
        <f t="shared" si="61"/>
        <v>Update lineups set player_name = 'Mancienne Michael', Sub_min= 40, Player_off = 'O''Grady Chris' where game_id = 20160507 and player_order = 13; update lineups set Player_on= 'Mancienne Michael', sub_min = '40' where game_id = 20160507 and player_name = 'O''Grady Chris'</v>
      </c>
      <c r="X159" s="65" t="str">
        <f t="shared" si="62"/>
        <v/>
      </c>
      <c r="Y159" s="193" t="str">
        <f t="shared" si="73"/>
        <v/>
      </c>
      <c r="Z159" s="65" t="str">
        <f t="shared" si="74"/>
        <v/>
      </c>
      <c r="AA159" s="193" t="str">
        <f t="shared" si="75"/>
        <v/>
      </c>
      <c r="AB159" s="242" t="s">
        <v>739</v>
      </c>
      <c r="AC159" s="65" t="str">
        <f t="shared" si="63"/>
        <v>Update lineups set player_name = 'Mancienne Michael'</v>
      </c>
      <c r="AD159" s="65" t="str">
        <f t="shared" si="64"/>
        <v/>
      </c>
      <c r="AE159" s="65" t="str">
        <f t="shared" si="76"/>
        <v/>
      </c>
      <c r="AF159" s="65" t="str">
        <f t="shared" si="77"/>
        <v/>
      </c>
      <c r="AG159" s="65" t="str">
        <f t="shared" si="78"/>
        <v/>
      </c>
      <c r="AH159" s="65" t="str">
        <f t="shared" si="79"/>
        <v>, Sub_min= 40</v>
      </c>
      <c r="AI159" s="65" t="str">
        <f t="shared" si="80"/>
        <v>, Player_off = 'O''Grady Chris'</v>
      </c>
      <c r="AJ159" s="65" t="str">
        <f t="shared" si="65"/>
        <v xml:space="preserve"> where game_id = 20160507 and player_order = 13</v>
      </c>
      <c r="AK159" s="65" t="str">
        <f t="shared" si="66"/>
        <v>; update lineups set Player_on= 'Mancienne Michael'</v>
      </c>
      <c r="AL159" s="65" t="str">
        <f t="shared" si="81"/>
        <v>, sub_min = '40'</v>
      </c>
      <c r="AM159" s="245" t="str">
        <f t="shared" si="67"/>
        <v xml:space="preserve"> where game_id = 20160507 and player_name = 'O''Grady Chris'</v>
      </c>
      <c r="AN159" s="65" t="str">
        <f t="shared" si="68"/>
        <v/>
      </c>
      <c r="AO159" s="65" t="str">
        <f t="shared" si="69"/>
        <v/>
      </c>
      <c r="AP159" s="65" t="str">
        <f t="shared" si="70"/>
        <v/>
      </c>
      <c r="AQ159" s="65" t="str">
        <f t="shared" si="71"/>
        <v/>
      </c>
      <c r="AR159" s="65" t="str">
        <f t="shared" si="72"/>
        <v/>
      </c>
      <c r="AS159" s="65" t="str">
        <f t="shared" si="82"/>
        <v/>
      </c>
      <c r="AT159" s="65" t="str">
        <f t="shared" si="83"/>
        <v/>
      </c>
      <c r="AU159" s="65" t="str">
        <f t="shared" si="84"/>
        <v/>
      </c>
    </row>
    <row r="160" spans="1:47" ht="16.8" customHeight="1" x14ac:dyDescent="0.25">
      <c r="A160" s="109" t="s">
        <v>753</v>
      </c>
      <c r="B160" s="244" t="s">
        <v>2812</v>
      </c>
      <c r="C160" s="262">
        <v>20160507</v>
      </c>
      <c r="D160" s="262">
        <v>14</v>
      </c>
      <c r="E160" s="194" t="s">
        <v>775</v>
      </c>
      <c r="Q160" s="115"/>
      <c r="V160" s="112" t="str">
        <f t="shared" si="60"/>
        <v>Update games set Referee= 'Stephen Martin' where game_id=20160507</v>
      </c>
      <c r="W160" s="112" t="str">
        <f t="shared" si="61"/>
        <v>Update lineups set player_name = 'Grant Jorge' where game_id = 20160507 and player_order = 14</v>
      </c>
      <c r="X160" s="65" t="str">
        <f t="shared" si="62"/>
        <v/>
      </c>
      <c r="Y160" s="193" t="str">
        <f t="shared" si="73"/>
        <v/>
      </c>
      <c r="Z160" s="65" t="str">
        <f t="shared" si="74"/>
        <v/>
      </c>
      <c r="AA160" s="193" t="str">
        <f t="shared" si="75"/>
        <v/>
      </c>
      <c r="AB160" s="242" t="s">
        <v>739</v>
      </c>
      <c r="AC160" s="65" t="str">
        <f t="shared" si="63"/>
        <v>Update lineups set player_name = 'Grant Jorge'</v>
      </c>
      <c r="AD160" s="65" t="str">
        <f t="shared" si="64"/>
        <v/>
      </c>
      <c r="AE160" s="65" t="str">
        <f t="shared" si="76"/>
        <v/>
      </c>
      <c r="AF160" s="65" t="str">
        <f t="shared" si="77"/>
        <v/>
      </c>
      <c r="AG160" s="65" t="str">
        <f t="shared" si="78"/>
        <v/>
      </c>
      <c r="AH160" s="65" t="str">
        <f t="shared" si="79"/>
        <v/>
      </c>
      <c r="AI160" s="65" t="str">
        <f t="shared" si="80"/>
        <v/>
      </c>
      <c r="AJ160" s="65" t="str">
        <f t="shared" si="65"/>
        <v xml:space="preserve"> where game_id = 20160507 and player_order = 14</v>
      </c>
      <c r="AK160" s="65" t="str">
        <f t="shared" si="66"/>
        <v/>
      </c>
      <c r="AL160" s="65" t="str">
        <f t="shared" si="81"/>
        <v/>
      </c>
      <c r="AM160" s="245" t="str">
        <f t="shared" si="67"/>
        <v/>
      </c>
      <c r="AN160" s="65" t="str">
        <f t="shared" si="68"/>
        <v/>
      </c>
      <c r="AO160" s="65" t="str">
        <f t="shared" si="69"/>
        <v/>
      </c>
      <c r="AP160" s="65" t="str">
        <f t="shared" si="70"/>
        <v/>
      </c>
      <c r="AQ160" s="65" t="str">
        <f t="shared" si="71"/>
        <v/>
      </c>
      <c r="AR160" s="65" t="str">
        <f t="shared" si="72"/>
        <v/>
      </c>
      <c r="AS160" s="65" t="str">
        <f t="shared" si="82"/>
        <v/>
      </c>
      <c r="AT160" s="65" t="str">
        <f t="shared" si="83"/>
        <v/>
      </c>
      <c r="AU160" s="65" t="str">
        <f t="shared" si="84"/>
        <v/>
      </c>
    </row>
    <row r="161" spans="1:47" ht="16.8" customHeight="1" x14ac:dyDescent="0.25">
      <c r="A161" s="109" t="s">
        <v>475</v>
      </c>
      <c r="B161" s="114">
        <v>15486</v>
      </c>
      <c r="C161" s="262">
        <v>20160507</v>
      </c>
      <c r="D161" s="262">
        <v>15</v>
      </c>
      <c r="E161" s="194" t="s">
        <v>765</v>
      </c>
      <c r="G161" s="194"/>
      <c r="Q161" s="115"/>
      <c r="V161" s="112" t="str">
        <f t="shared" si="60"/>
        <v>Update games set Att= 15486 where game_id=20160507</v>
      </c>
      <c r="W161" s="112" t="str">
        <f t="shared" si="61"/>
        <v>Update lineups set player_name = 'Vaughan David' where game_id = 20160507 and player_order = 15</v>
      </c>
      <c r="X161" s="65" t="str">
        <f t="shared" si="62"/>
        <v/>
      </c>
      <c r="Y161" s="193" t="str">
        <f t="shared" si="73"/>
        <v/>
      </c>
      <c r="Z161" s="65" t="str">
        <f t="shared" si="74"/>
        <v/>
      </c>
      <c r="AA161" s="193" t="str">
        <f t="shared" si="75"/>
        <v/>
      </c>
      <c r="AB161" s="242" t="s">
        <v>739</v>
      </c>
      <c r="AC161" s="65" t="str">
        <f t="shared" si="63"/>
        <v>Update lineups set player_name = 'Vaughan David'</v>
      </c>
      <c r="AD161" s="65" t="str">
        <f t="shared" si="64"/>
        <v/>
      </c>
      <c r="AE161" s="65" t="str">
        <f t="shared" si="76"/>
        <v/>
      </c>
      <c r="AF161" s="65" t="str">
        <f t="shared" si="77"/>
        <v/>
      </c>
      <c r="AG161" s="65" t="str">
        <f t="shared" si="78"/>
        <v/>
      </c>
      <c r="AH161" s="65" t="str">
        <f t="shared" si="79"/>
        <v/>
      </c>
      <c r="AI161" s="65" t="str">
        <f t="shared" si="80"/>
        <v/>
      </c>
      <c r="AJ161" s="65" t="str">
        <f t="shared" si="65"/>
        <v xml:space="preserve"> where game_id = 20160507 and player_order = 15</v>
      </c>
      <c r="AK161" s="65" t="str">
        <f t="shared" si="66"/>
        <v/>
      </c>
      <c r="AL161" s="65" t="str">
        <f t="shared" si="81"/>
        <v/>
      </c>
      <c r="AM161" s="245" t="str">
        <f t="shared" si="67"/>
        <v/>
      </c>
      <c r="AN161" s="65" t="str">
        <f t="shared" si="68"/>
        <v/>
      </c>
      <c r="AO161" s="65" t="str">
        <f t="shared" si="69"/>
        <v/>
      </c>
      <c r="AP161" s="65" t="str">
        <f t="shared" si="70"/>
        <v/>
      </c>
      <c r="AQ161" s="65" t="str">
        <f t="shared" si="71"/>
        <v/>
      </c>
      <c r="AR161" s="65" t="str">
        <f t="shared" si="72"/>
        <v/>
      </c>
      <c r="AS161" s="65" t="str">
        <f t="shared" si="82"/>
        <v/>
      </c>
      <c r="AT161" s="65" t="str">
        <f t="shared" si="83"/>
        <v/>
      </c>
      <c r="AU161" s="65" t="str">
        <f t="shared" si="84"/>
        <v/>
      </c>
    </row>
    <row r="162" spans="1:47" ht="16.8" customHeight="1" x14ac:dyDescent="0.25">
      <c r="A162" s="109" t="s">
        <v>749</v>
      </c>
      <c r="B162" s="247" t="s">
        <v>2814</v>
      </c>
      <c r="C162" s="262">
        <v>20160507</v>
      </c>
      <c r="D162" s="262">
        <v>16</v>
      </c>
      <c r="E162" s="194" t="s">
        <v>829</v>
      </c>
      <c r="F162" s="262">
        <v>61</v>
      </c>
      <c r="G162" s="211" t="s">
        <v>824</v>
      </c>
      <c r="H162" s="262">
        <v>75</v>
      </c>
      <c r="Q162" s="115"/>
      <c r="V162" s="112" t="str">
        <f t="shared" si="60"/>
        <v>Update games set Source= 'http://www.11v11.com/matches/milton-keynes-dons-v-nottingham-forest-07-may-2016-316803/' where game_id=20160507</v>
      </c>
      <c r="W162" s="112" t="str">
        <f t="shared" si="61"/>
        <v>Update lineups set player_name = 'Assombalonga Britt', Y_min = 75, Sub_min= 61, Player_off = 'Tesche Robert' where game_id = 20160507 and player_order = 16; update lineups set Player_on= 'Assombalonga Britt', sub_min = '61' where game_id = 20160507 and player_name = 'Tesche Robert'</v>
      </c>
      <c r="X162" s="65" t="str">
        <f t="shared" si="62"/>
        <v/>
      </c>
      <c r="Y162" s="193" t="str">
        <f t="shared" si="73"/>
        <v/>
      </c>
      <c r="Z162" s="65" t="str">
        <f t="shared" si="74"/>
        <v/>
      </c>
      <c r="AA162" s="193" t="str">
        <f t="shared" si="75"/>
        <v/>
      </c>
      <c r="AB162" s="242" t="s">
        <v>739</v>
      </c>
      <c r="AC162" s="65" t="str">
        <f t="shared" si="63"/>
        <v>Update lineups set player_name = 'Assombalonga Britt'</v>
      </c>
      <c r="AD162" s="65" t="str">
        <f t="shared" si="64"/>
        <v/>
      </c>
      <c r="AE162" s="65" t="str">
        <f t="shared" si="76"/>
        <v>, Y_min = 75</v>
      </c>
      <c r="AF162" s="65" t="str">
        <f t="shared" si="77"/>
        <v/>
      </c>
      <c r="AG162" s="65" t="str">
        <f t="shared" si="78"/>
        <v/>
      </c>
      <c r="AH162" s="65" t="str">
        <f t="shared" si="79"/>
        <v>, Sub_min= 61</v>
      </c>
      <c r="AI162" s="65" t="str">
        <f t="shared" si="80"/>
        <v>, Player_off = 'Tesche Robert'</v>
      </c>
      <c r="AJ162" s="65" t="str">
        <f t="shared" si="65"/>
        <v xml:space="preserve"> where game_id = 20160507 and player_order = 16</v>
      </c>
      <c r="AK162" s="65" t="str">
        <f t="shared" si="66"/>
        <v>; update lineups set Player_on= 'Assombalonga Britt'</v>
      </c>
      <c r="AL162" s="65" t="str">
        <f t="shared" si="81"/>
        <v>, sub_min = '61'</v>
      </c>
      <c r="AM162" s="245" t="str">
        <f t="shared" si="67"/>
        <v xml:space="preserve"> where game_id = 20160507 and player_name = 'Tesche Robert'</v>
      </c>
      <c r="AN162" s="65" t="str">
        <f t="shared" si="68"/>
        <v/>
      </c>
      <c r="AO162" s="65" t="str">
        <f t="shared" si="69"/>
        <v/>
      </c>
      <c r="AP162" s="65" t="str">
        <f t="shared" si="70"/>
        <v/>
      </c>
      <c r="AQ162" s="65" t="str">
        <f t="shared" si="71"/>
        <v/>
      </c>
      <c r="AR162" s="65" t="str">
        <f t="shared" si="72"/>
        <v/>
      </c>
      <c r="AS162" s="65" t="str">
        <f t="shared" si="82"/>
        <v/>
      </c>
      <c r="AT162" s="65" t="str">
        <f t="shared" si="83"/>
        <v/>
      </c>
      <c r="AU162" s="65" t="str">
        <f t="shared" si="84"/>
        <v/>
      </c>
    </row>
    <row r="163" spans="1:47" ht="16.8" customHeight="1" x14ac:dyDescent="0.25">
      <c r="A163" s="109" t="s">
        <v>746</v>
      </c>
      <c r="B163" s="198" t="s">
        <v>2815</v>
      </c>
      <c r="C163" s="262">
        <v>20160507</v>
      </c>
      <c r="D163" s="262">
        <v>17</v>
      </c>
      <c r="E163" s="194" t="s">
        <v>2770</v>
      </c>
      <c r="G163" s="194"/>
      <c r="Q163" s="115"/>
      <c r="V163" s="112" t="str">
        <f t="shared" si="60"/>
        <v>Update games set Game_date= '20160507' where game_id=20160507</v>
      </c>
      <c r="W163" s="112" t="str">
        <f t="shared" si="61"/>
        <v>Update lineups set player_name = 'Macheda Federico' where game_id = 20160507 and player_order = 17</v>
      </c>
      <c r="X163" s="65" t="str">
        <f t="shared" si="62"/>
        <v/>
      </c>
      <c r="Y163" s="193" t="str">
        <f t="shared" si="73"/>
        <v/>
      </c>
      <c r="Z163" s="65" t="str">
        <f t="shared" si="74"/>
        <v/>
      </c>
      <c r="AA163" s="193" t="str">
        <f t="shared" si="75"/>
        <v/>
      </c>
      <c r="AB163" s="242" t="s">
        <v>739</v>
      </c>
      <c r="AC163" s="65" t="str">
        <f t="shared" si="63"/>
        <v>Update lineups set player_name = 'Macheda Federico'</v>
      </c>
      <c r="AD163" s="65" t="str">
        <f t="shared" si="64"/>
        <v/>
      </c>
      <c r="AE163" s="65" t="str">
        <f t="shared" si="76"/>
        <v/>
      </c>
      <c r="AF163" s="65" t="str">
        <f t="shared" si="77"/>
        <v/>
      </c>
      <c r="AG163" s="65" t="str">
        <f t="shared" si="78"/>
        <v/>
      </c>
      <c r="AH163" s="65" t="str">
        <f t="shared" si="79"/>
        <v/>
      </c>
      <c r="AI163" s="65" t="str">
        <f t="shared" si="80"/>
        <v/>
      </c>
      <c r="AJ163" s="65" t="str">
        <f t="shared" si="65"/>
        <v xml:space="preserve"> where game_id = 20160507 and player_order = 17</v>
      </c>
      <c r="AK163" s="65" t="str">
        <f t="shared" si="66"/>
        <v/>
      </c>
      <c r="AL163" s="65" t="str">
        <f t="shared" si="81"/>
        <v/>
      </c>
      <c r="AM163" s="245" t="str">
        <f t="shared" si="67"/>
        <v/>
      </c>
      <c r="AN163" s="65" t="str">
        <f t="shared" ref="AN163:AN182" si="85">IF(L163="","",CONCATENATE("update goals set scorer_name = '",SUBSTITUTE(M163, "'", "''"),"'"))</f>
        <v/>
      </c>
      <c r="AO163" s="65" t="str">
        <f t="shared" ref="AO163:AO182" si="86">IF(N163="", "", CONCATENATE(", goal_min = ", N163))</f>
        <v/>
      </c>
      <c r="AP163" s="65" t="str">
        <f t="shared" ref="AP163:AP182" si="87">IF(O163="", "", CONCATENATE(", Pen = '", UPPER(O163), "'"))</f>
        <v/>
      </c>
      <c r="AQ163" s="65" t="str">
        <f t="shared" ref="AQ163:AQ182" si="88">IF(P163="", "", CONCATENATE(", OG = '", UPPER(P163), "'"))</f>
        <v/>
      </c>
      <c r="AR163" s="65" t="str">
        <f t="shared" ref="AR163:AR182" si="89">IF(L163="", "", CONCATENATE(" where game_id = ", C163, " and goal_order = ", L163))</f>
        <v/>
      </c>
      <c r="AS163" s="65" t="str">
        <f t="shared" si="82"/>
        <v/>
      </c>
      <c r="AT163" s="65" t="str">
        <f t="shared" si="83"/>
        <v/>
      </c>
      <c r="AU163" s="65" t="str">
        <f t="shared" si="84"/>
        <v/>
      </c>
    </row>
    <row r="164" spans="1:47" s="126" customFormat="1" ht="16.8" customHeight="1" thickBot="1" x14ac:dyDescent="0.3">
      <c r="A164" s="116" t="s">
        <v>743</v>
      </c>
      <c r="B164" s="238" t="s">
        <v>2783</v>
      </c>
      <c r="C164" s="266">
        <v>20160507</v>
      </c>
      <c r="D164" s="266">
        <v>18</v>
      </c>
      <c r="E164" s="199" t="s">
        <v>758</v>
      </c>
      <c r="F164" s="266">
        <v>68</v>
      </c>
      <c r="G164" s="199" t="s">
        <v>823</v>
      </c>
      <c r="H164" s="266"/>
      <c r="I164" s="266"/>
      <c r="J164" s="266"/>
      <c r="K164" s="323"/>
      <c r="L164" s="267"/>
      <c r="M164" s="214"/>
      <c r="N164" s="266"/>
      <c r="O164" s="266"/>
      <c r="P164" s="266"/>
      <c r="Q164" s="239"/>
      <c r="R164" s="267"/>
      <c r="S164" s="214"/>
      <c r="T164" s="266"/>
      <c r="U164"/>
      <c r="V164" s="112" t="str">
        <f t="shared" si="60"/>
        <v>Update games set Game_time= '12:30PM' where game_id=20160507</v>
      </c>
      <c r="W164" s="112" t="str">
        <f t="shared" si="61"/>
        <v>Update lineups set player_name = 'Mendes Ryan', Sub_min= 68, Player_off = 'Burke Oliver' where game_id = 20160507 and player_order = 18; update lineups set Player_on= 'Mendes Ryan', sub_min = '68' where game_id = 20160507 and player_name = 'Burke Oliver'</v>
      </c>
      <c r="X164" s="65" t="str">
        <f t="shared" si="62"/>
        <v/>
      </c>
      <c r="Y164" s="193" t="str">
        <f t="shared" si="73"/>
        <v/>
      </c>
      <c r="Z164" s="65" t="str">
        <f t="shared" si="74"/>
        <v/>
      </c>
      <c r="AA164" s="193" t="str">
        <f t="shared" si="75"/>
        <v/>
      </c>
      <c r="AB164" s="242" t="s">
        <v>739</v>
      </c>
      <c r="AC164" s="65" t="str">
        <f t="shared" si="63"/>
        <v>Update lineups set player_name = 'Mendes Ryan'</v>
      </c>
      <c r="AD164" s="65" t="str">
        <f t="shared" si="64"/>
        <v/>
      </c>
      <c r="AE164" s="65" t="str">
        <f t="shared" si="76"/>
        <v/>
      </c>
      <c r="AF164" s="65" t="str">
        <f t="shared" si="77"/>
        <v/>
      </c>
      <c r="AG164" s="65" t="str">
        <f t="shared" si="78"/>
        <v/>
      </c>
      <c r="AH164" s="65" t="str">
        <f t="shared" si="79"/>
        <v>, Sub_min= 68</v>
      </c>
      <c r="AI164" s="65" t="str">
        <f t="shared" si="80"/>
        <v>, Player_off = 'Burke Oliver'</v>
      </c>
      <c r="AJ164" s="65" t="str">
        <f t="shared" si="65"/>
        <v xml:space="preserve"> where game_id = 20160507 and player_order = 18</v>
      </c>
      <c r="AK164" s="65" t="str">
        <f t="shared" si="66"/>
        <v>; update lineups set Player_on= 'Mendes Ryan'</v>
      </c>
      <c r="AL164" s="65" t="str">
        <f t="shared" si="81"/>
        <v>, sub_min = '68'</v>
      </c>
      <c r="AM164" s="245" t="str">
        <f t="shared" si="67"/>
        <v xml:space="preserve"> where game_id = 20160507 and player_name = 'Burke Oliver'</v>
      </c>
      <c r="AN164" s="126" t="str">
        <f t="shared" si="85"/>
        <v/>
      </c>
      <c r="AO164" s="126" t="str">
        <f t="shared" si="86"/>
        <v/>
      </c>
      <c r="AP164" s="126" t="str">
        <f t="shared" si="87"/>
        <v/>
      </c>
      <c r="AQ164" s="126" t="str">
        <f t="shared" si="88"/>
        <v/>
      </c>
      <c r="AR164" s="126" t="str">
        <f t="shared" si="89"/>
        <v/>
      </c>
      <c r="AS164" s="65" t="str">
        <f t="shared" si="82"/>
        <v/>
      </c>
      <c r="AT164" s="65" t="str">
        <f t="shared" si="83"/>
        <v/>
      </c>
      <c r="AU164" s="65" t="str">
        <f t="shared" si="84"/>
        <v/>
      </c>
    </row>
    <row r="165" spans="1:47" ht="16.8" customHeight="1" thickTop="1" x14ac:dyDescent="0.25">
      <c r="A165" s="125" t="s">
        <v>22</v>
      </c>
      <c r="B165" s="191" t="s">
        <v>2771</v>
      </c>
      <c r="C165" s="262">
        <v>20160712</v>
      </c>
      <c r="D165" s="262">
        <v>1</v>
      </c>
      <c r="E165" s="212" t="s">
        <v>772</v>
      </c>
      <c r="L165" s="263">
        <v>1</v>
      </c>
      <c r="M165" s="194" t="s">
        <v>750</v>
      </c>
      <c r="N165" s="262">
        <v>18</v>
      </c>
      <c r="Q165" s="115"/>
      <c r="S165" s="194"/>
      <c r="V165" s="112" t="str">
        <f t="shared" si="60"/>
        <v>Update games set Opponent= 'Millwall' where game_id=20160712</v>
      </c>
      <c r="W165" s="112" t="str">
        <f t="shared" si="61"/>
        <v>Update lineups set player_name = 'de Vries Dorus' where game_id = 20160712 and player_order = 1</v>
      </c>
      <c r="X165" s="65" t="str">
        <f t="shared" si="62"/>
        <v>insert into goals (game_id, goal_order, scorer_name, goal_min) values (20160712, 1, 'Blackstock Dexter', 18)</v>
      </c>
      <c r="Y165" s="193" t="str">
        <f t="shared" si="73"/>
        <v>update goals set scorer_name = 'Blackstock Dexter', goal_min = 18 where game_id = 20160712 and goal_order = 1</v>
      </c>
      <c r="Z165" s="65" t="str">
        <f t="shared" si="74"/>
        <v/>
      </c>
      <c r="AA165" s="193" t="str">
        <f t="shared" si="75"/>
        <v/>
      </c>
      <c r="AB165" s="242" t="s">
        <v>739</v>
      </c>
      <c r="AC165" s="65" t="str">
        <f t="shared" si="63"/>
        <v>Update lineups set player_name = 'de Vries Dorus'</v>
      </c>
      <c r="AD165" s="65" t="str">
        <f t="shared" si="64"/>
        <v/>
      </c>
      <c r="AE165" s="65" t="str">
        <f t="shared" si="76"/>
        <v/>
      </c>
      <c r="AF165" s="65" t="str">
        <f t="shared" si="77"/>
        <v/>
      </c>
      <c r="AG165" s="65" t="str">
        <f t="shared" si="78"/>
        <v/>
      </c>
      <c r="AH165" s="65" t="str">
        <f t="shared" si="79"/>
        <v/>
      </c>
      <c r="AI165" s="65" t="str">
        <f t="shared" si="80"/>
        <v/>
      </c>
      <c r="AJ165" s="65" t="str">
        <f t="shared" si="65"/>
        <v xml:space="preserve"> where game_id = 20160712 and player_order = 1</v>
      </c>
      <c r="AK165" s="65" t="str">
        <f t="shared" si="66"/>
        <v/>
      </c>
      <c r="AL165" s="65" t="str">
        <f t="shared" si="81"/>
        <v/>
      </c>
      <c r="AM165" s="245" t="str">
        <f t="shared" si="67"/>
        <v/>
      </c>
      <c r="AN165" s="65" t="str">
        <f t="shared" si="85"/>
        <v>update goals set scorer_name = 'Blackstock Dexter'</v>
      </c>
      <c r="AO165" s="65" t="str">
        <f t="shared" si="86"/>
        <v>, goal_min = 18</v>
      </c>
      <c r="AP165" s="65" t="str">
        <f t="shared" si="87"/>
        <v/>
      </c>
      <c r="AQ165" s="65" t="str">
        <f t="shared" si="88"/>
        <v/>
      </c>
      <c r="AR165" s="65" t="str">
        <f t="shared" si="89"/>
        <v xml:space="preserve"> where game_id = 20160712 and goal_order = 1</v>
      </c>
      <c r="AS165" s="65" t="str">
        <f t="shared" si="82"/>
        <v/>
      </c>
      <c r="AT165" s="65" t="str">
        <f t="shared" si="83"/>
        <v/>
      </c>
      <c r="AU165" s="65" t="str">
        <f t="shared" si="84"/>
        <v/>
      </c>
    </row>
    <row r="166" spans="1:47" ht="16.8" customHeight="1" x14ac:dyDescent="0.25">
      <c r="A166" s="109" t="s">
        <v>774</v>
      </c>
      <c r="B166" s="114" t="str">
        <f>B165</f>
        <v>'Millwall'</v>
      </c>
      <c r="C166" s="262">
        <v>20160712</v>
      </c>
      <c r="D166" s="262">
        <v>2</v>
      </c>
      <c r="E166" s="212" t="s">
        <v>2835</v>
      </c>
      <c r="L166" s="263">
        <v>2</v>
      </c>
      <c r="M166" s="211" t="s">
        <v>823</v>
      </c>
      <c r="N166" s="262">
        <v>49</v>
      </c>
      <c r="Q166" s="115"/>
      <c r="V166" s="112" t="str">
        <f t="shared" si="60"/>
        <v>Update games set Opp_Parent= 'Millwall' where game_id=20160712</v>
      </c>
      <c r="W166" s="112" t="str">
        <f t="shared" si="61"/>
        <v>Update lineups set player_name = 'Crookes Adam' where game_id = 20160712 and player_order = 2</v>
      </c>
      <c r="X166" s="65" t="str">
        <f t="shared" si="62"/>
        <v>insert into goals (game_id, goal_order, scorer_name, goal_min) values (20160712, 2, 'Burke Oliver', 49)</v>
      </c>
      <c r="Y166" s="193" t="str">
        <f t="shared" si="73"/>
        <v>update goals set scorer_name = 'Burke Oliver', goal_min = 49 where game_id = 20160712 and goal_order = 2</v>
      </c>
      <c r="Z166" s="65" t="str">
        <f t="shared" si="74"/>
        <v/>
      </c>
      <c r="AA166" s="193" t="str">
        <f t="shared" si="75"/>
        <v/>
      </c>
      <c r="AB166" s="242" t="s">
        <v>739</v>
      </c>
      <c r="AC166" s="65" t="str">
        <f t="shared" si="63"/>
        <v>Update lineups set player_name = 'Crookes Adam'</v>
      </c>
      <c r="AD166" s="65" t="str">
        <f t="shared" si="64"/>
        <v/>
      </c>
      <c r="AE166" s="65" t="str">
        <f t="shared" si="76"/>
        <v/>
      </c>
      <c r="AF166" s="65" t="str">
        <f t="shared" si="77"/>
        <v/>
      </c>
      <c r="AG166" s="65" t="str">
        <f t="shared" si="78"/>
        <v/>
      </c>
      <c r="AH166" s="65" t="str">
        <f t="shared" si="79"/>
        <v/>
      </c>
      <c r="AI166" s="65" t="str">
        <f t="shared" si="80"/>
        <v/>
      </c>
      <c r="AJ166" s="65" t="str">
        <f t="shared" si="65"/>
        <v xml:space="preserve"> where game_id = 20160712 and player_order = 2</v>
      </c>
      <c r="AK166" s="65" t="str">
        <f t="shared" si="66"/>
        <v/>
      </c>
      <c r="AL166" s="65" t="str">
        <f t="shared" si="81"/>
        <v/>
      </c>
      <c r="AM166" s="245" t="str">
        <f t="shared" si="67"/>
        <v/>
      </c>
      <c r="AN166" s="65" t="str">
        <f t="shared" si="85"/>
        <v>update goals set scorer_name = 'Burke Oliver'</v>
      </c>
      <c r="AO166" s="65" t="str">
        <f t="shared" si="86"/>
        <v>, goal_min = 49</v>
      </c>
      <c r="AP166" s="65" t="str">
        <f t="shared" si="87"/>
        <v/>
      </c>
      <c r="AQ166" s="65" t="str">
        <f t="shared" si="88"/>
        <v/>
      </c>
      <c r="AR166" s="65" t="str">
        <f t="shared" si="89"/>
        <v xml:space="preserve"> where game_id = 20160712 and goal_order = 2</v>
      </c>
      <c r="AS166" s="65" t="str">
        <f t="shared" si="82"/>
        <v/>
      </c>
      <c r="AT166" s="65" t="str">
        <f t="shared" si="83"/>
        <v/>
      </c>
      <c r="AU166" s="65" t="str">
        <f t="shared" si="84"/>
        <v/>
      </c>
    </row>
    <row r="167" spans="1:47" ht="16.8" customHeight="1" x14ac:dyDescent="0.25">
      <c r="A167" s="109" t="s">
        <v>5</v>
      </c>
      <c r="B167" s="114">
        <v>2</v>
      </c>
      <c r="C167" s="262">
        <v>20160712</v>
      </c>
      <c r="D167" s="262">
        <v>3</v>
      </c>
      <c r="E167" s="212" t="s">
        <v>2794</v>
      </c>
      <c r="Q167" s="115"/>
      <c r="V167" s="112" t="str">
        <f t="shared" si="60"/>
        <v>Update games set F= 2 where game_id=20160712</v>
      </c>
      <c r="W167" s="112" t="str">
        <f t="shared" si="61"/>
        <v>Update lineups set player_name = 'Worrall Joe' where game_id = 20160712 and player_order = 3</v>
      </c>
      <c r="X167" s="65" t="str">
        <f t="shared" si="62"/>
        <v/>
      </c>
      <c r="Y167" s="193" t="str">
        <f t="shared" si="73"/>
        <v/>
      </c>
      <c r="Z167" s="65" t="str">
        <f t="shared" si="74"/>
        <v/>
      </c>
      <c r="AA167" s="193" t="str">
        <f t="shared" si="75"/>
        <v/>
      </c>
      <c r="AB167" s="242" t="s">
        <v>739</v>
      </c>
      <c r="AC167" s="65" t="str">
        <f t="shared" si="63"/>
        <v>Update lineups set player_name = 'Worrall Joe'</v>
      </c>
      <c r="AD167" s="65" t="str">
        <f t="shared" si="64"/>
        <v/>
      </c>
      <c r="AE167" s="65" t="str">
        <f t="shared" si="76"/>
        <v/>
      </c>
      <c r="AF167" s="65" t="str">
        <f t="shared" si="77"/>
        <v/>
      </c>
      <c r="AG167" s="65" t="str">
        <f t="shared" si="78"/>
        <v/>
      </c>
      <c r="AH167" s="65" t="str">
        <f t="shared" si="79"/>
        <v/>
      </c>
      <c r="AI167" s="65" t="str">
        <f t="shared" si="80"/>
        <v/>
      </c>
      <c r="AJ167" s="65" t="str">
        <f t="shared" si="65"/>
        <v xml:space="preserve"> where game_id = 20160712 and player_order = 3</v>
      </c>
      <c r="AK167" s="65" t="str">
        <f t="shared" si="66"/>
        <v/>
      </c>
      <c r="AL167" s="65" t="str">
        <f t="shared" si="81"/>
        <v/>
      </c>
      <c r="AM167" s="245" t="str">
        <f t="shared" si="67"/>
        <v/>
      </c>
      <c r="AN167" s="65" t="str">
        <f t="shared" si="85"/>
        <v/>
      </c>
      <c r="AO167" s="65" t="str">
        <f t="shared" si="86"/>
        <v/>
      </c>
      <c r="AP167" s="65" t="str">
        <f t="shared" si="87"/>
        <v/>
      </c>
      <c r="AQ167" s="65" t="str">
        <f t="shared" si="88"/>
        <v/>
      </c>
      <c r="AR167" s="65" t="str">
        <f t="shared" si="89"/>
        <v/>
      </c>
      <c r="AS167" s="65" t="str">
        <f t="shared" si="82"/>
        <v/>
      </c>
      <c r="AT167" s="65" t="str">
        <f t="shared" si="83"/>
        <v/>
      </c>
      <c r="AU167" s="65" t="str">
        <f t="shared" si="84"/>
        <v/>
      </c>
    </row>
    <row r="168" spans="1:47" ht="16.8" customHeight="1" x14ac:dyDescent="0.25">
      <c r="A168" s="109" t="s">
        <v>0</v>
      </c>
      <c r="B168" s="114">
        <v>1</v>
      </c>
      <c r="C168" s="262">
        <v>20160712</v>
      </c>
      <c r="D168" s="262">
        <v>4</v>
      </c>
      <c r="E168" s="212" t="s">
        <v>769</v>
      </c>
      <c r="Q168" s="115"/>
      <c r="V168" s="112" t="str">
        <f t="shared" si="60"/>
        <v>Update games set A= 1 where game_id=20160712</v>
      </c>
      <c r="W168" s="112" t="str">
        <f t="shared" si="61"/>
        <v>Update lineups set player_name = 'Hobbs Jack' where game_id = 20160712 and player_order = 4</v>
      </c>
      <c r="X168" s="65" t="str">
        <f t="shared" si="62"/>
        <v/>
      </c>
      <c r="Y168" s="193" t="str">
        <f t="shared" si="73"/>
        <v/>
      </c>
      <c r="Z168" s="65" t="str">
        <f t="shared" si="74"/>
        <v/>
      </c>
      <c r="AA168" s="193" t="str">
        <f t="shared" si="75"/>
        <v/>
      </c>
      <c r="AB168" s="242" t="s">
        <v>739</v>
      </c>
      <c r="AC168" s="65" t="str">
        <f t="shared" si="63"/>
        <v>Update lineups set player_name = 'Hobbs Jack'</v>
      </c>
      <c r="AD168" s="65" t="str">
        <f t="shared" si="64"/>
        <v/>
      </c>
      <c r="AE168" s="65" t="str">
        <f t="shared" si="76"/>
        <v/>
      </c>
      <c r="AF168" s="65" t="str">
        <f t="shared" si="77"/>
        <v/>
      </c>
      <c r="AG168" s="65" t="str">
        <f t="shared" si="78"/>
        <v/>
      </c>
      <c r="AH168" s="65" t="str">
        <f t="shared" si="79"/>
        <v/>
      </c>
      <c r="AI168" s="65" t="str">
        <f t="shared" si="80"/>
        <v/>
      </c>
      <c r="AJ168" s="65" t="str">
        <f t="shared" si="65"/>
        <v xml:space="preserve"> where game_id = 20160712 and player_order = 4</v>
      </c>
      <c r="AK168" s="65" t="str">
        <f t="shared" si="66"/>
        <v/>
      </c>
      <c r="AL168" s="65" t="str">
        <f t="shared" si="81"/>
        <v/>
      </c>
      <c r="AM168" s="245" t="str">
        <f t="shared" si="67"/>
        <v/>
      </c>
      <c r="AN168" s="65" t="str">
        <f t="shared" si="85"/>
        <v/>
      </c>
      <c r="AO168" s="65" t="str">
        <f t="shared" si="86"/>
        <v/>
      </c>
      <c r="AP168" s="65" t="str">
        <f t="shared" si="87"/>
        <v/>
      </c>
      <c r="AQ168" s="65" t="str">
        <f t="shared" si="88"/>
        <v/>
      </c>
      <c r="AR168" s="65" t="str">
        <f t="shared" si="89"/>
        <v/>
      </c>
      <c r="AS168" s="65" t="str">
        <f t="shared" si="82"/>
        <v/>
      </c>
      <c r="AT168" s="65" t="str">
        <f t="shared" si="83"/>
        <v/>
      </c>
      <c r="AU168" s="65" t="str">
        <f t="shared" si="84"/>
        <v/>
      </c>
    </row>
    <row r="169" spans="1:47" ht="16.8" customHeight="1" x14ac:dyDescent="0.25">
      <c r="A169" s="109" t="s">
        <v>23</v>
      </c>
      <c r="B169" s="198" t="str">
        <f>IF(B167&gt;B168,"'W'",IF(B167=B168,"'D'","'L'"))</f>
        <v>'W'</v>
      </c>
      <c r="C169" s="262">
        <v>20160712</v>
      </c>
      <c r="D169" s="262">
        <v>5</v>
      </c>
      <c r="E169" s="212" t="s">
        <v>830</v>
      </c>
      <c r="Q169" s="115"/>
      <c r="V169" s="112" t="str">
        <f t="shared" si="60"/>
        <v>Update games set Result= 'W' where game_id=20160712</v>
      </c>
      <c r="W169" s="112" t="str">
        <f t="shared" si="61"/>
        <v>Update lineups set player_name = 'Mancienne Michael' where game_id = 20160712 and player_order = 5</v>
      </c>
      <c r="X169" s="65" t="str">
        <f t="shared" si="62"/>
        <v/>
      </c>
      <c r="Y169" s="193" t="str">
        <f t="shared" si="73"/>
        <v/>
      </c>
      <c r="Z169" s="65" t="str">
        <f t="shared" si="74"/>
        <v/>
      </c>
      <c r="AA169" s="193" t="str">
        <f t="shared" si="75"/>
        <v/>
      </c>
      <c r="AB169" s="242" t="s">
        <v>739</v>
      </c>
      <c r="AC169" s="65" t="str">
        <f t="shared" si="63"/>
        <v>Update lineups set player_name = 'Mancienne Michael'</v>
      </c>
      <c r="AD169" s="65" t="str">
        <f t="shared" si="64"/>
        <v/>
      </c>
      <c r="AE169" s="65" t="str">
        <f t="shared" si="76"/>
        <v/>
      </c>
      <c r="AF169" s="65" t="str">
        <f t="shared" si="77"/>
        <v/>
      </c>
      <c r="AG169" s="65" t="str">
        <f t="shared" si="78"/>
        <v/>
      </c>
      <c r="AH169" s="65" t="str">
        <f t="shared" si="79"/>
        <v/>
      </c>
      <c r="AI169" s="65" t="str">
        <f t="shared" si="80"/>
        <v/>
      </c>
      <c r="AJ169" s="65" t="str">
        <f t="shared" si="65"/>
        <v xml:space="preserve"> where game_id = 20160712 and player_order = 5</v>
      </c>
      <c r="AK169" s="65" t="str">
        <f t="shared" si="66"/>
        <v/>
      </c>
      <c r="AL169" s="65" t="str">
        <f t="shared" si="81"/>
        <v/>
      </c>
      <c r="AM169" s="245" t="str">
        <f t="shared" si="67"/>
        <v/>
      </c>
      <c r="AN169" s="65" t="str">
        <f t="shared" si="85"/>
        <v/>
      </c>
      <c r="AO169" s="65" t="str">
        <f t="shared" si="86"/>
        <v/>
      </c>
      <c r="AP169" s="65" t="str">
        <f t="shared" si="87"/>
        <v/>
      </c>
      <c r="AQ169" s="65" t="str">
        <f t="shared" si="88"/>
        <v/>
      </c>
      <c r="AR169" s="65" t="str">
        <f t="shared" si="89"/>
        <v/>
      </c>
      <c r="AS169" s="65" t="str">
        <f t="shared" si="82"/>
        <v/>
      </c>
      <c r="AT169" s="65" t="str">
        <f t="shared" si="83"/>
        <v/>
      </c>
      <c r="AU169" s="65" t="str">
        <f t="shared" si="84"/>
        <v/>
      </c>
    </row>
    <row r="170" spans="1:47" ht="16.8" customHeight="1" x14ac:dyDescent="0.25">
      <c r="A170" s="109" t="s">
        <v>768</v>
      </c>
      <c r="B170" s="114">
        <v>1</v>
      </c>
      <c r="C170" s="262">
        <v>20160712</v>
      </c>
      <c r="D170" s="262">
        <v>6</v>
      </c>
      <c r="E170" s="194" t="s">
        <v>2823</v>
      </c>
      <c r="Q170" s="115"/>
      <c r="V170" s="112" t="str">
        <f t="shared" si="60"/>
        <v>Update games set HT_f= 1 where game_id=20160712</v>
      </c>
      <c r="W170" s="112" t="str">
        <f t="shared" si="61"/>
        <v>Update lineups set player_name = 'Yates Ryan' where game_id = 20160712 and player_order = 6</v>
      </c>
      <c r="X170" s="65" t="str">
        <f t="shared" si="62"/>
        <v/>
      </c>
      <c r="Y170" s="193" t="str">
        <f t="shared" si="73"/>
        <v/>
      </c>
      <c r="Z170" s="65" t="str">
        <f t="shared" si="74"/>
        <v/>
      </c>
      <c r="AA170" s="193" t="str">
        <f t="shared" si="75"/>
        <v/>
      </c>
      <c r="AB170" s="242" t="s">
        <v>739</v>
      </c>
      <c r="AC170" s="65" t="str">
        <f t="shared" si="63"/>
        <v>Update lineups set player_name = 'Yates Ryan'</v>
      </c>
      <c r="AD170" s="65" t="str">
        <f t="shared" si="64"/>
        <v/>
      </c>
      <c r="AE170" s="65" t="str">
        <f t="shared" si="76"/>
        <v/>
      </c>
      <c r="AF170" s="65" t="str">
        <f t="shared" si="77"/>
        <v/>
      </c>
      <c r="AG170" s="65" t="str">
        <f t="shared" si="78"/>
        <v/>
      </c>
      <c r="AH170" s="65" t="str">
        <f t="shared" si="79"/>
        <v/>
      </c>
      <c r="AI170" s="65" t="str">
        <f t="shared" si="80"/>
        <v/>
      </c>
      <c r="AJ170" s="65" t="str">
        <f t="shared" si="65"/>
        <v xml:space="preserve"> where game_id = 20160712 and player_order = 6</v>
      </c>
      <c r="AK170" s="65" t="str">
        <f t="shared" si="66"/>
        <v/>
      </c>
      <c r="AL170" s="65" t="str">
        <f t="shared" si="81"/>
        <v/>
      </c>
      <c r="AM170" s="245" t="str">
        <f t="shared" si="67"/>
        <v/>
      </c>
      <c r="AN170" s="65" t="str">
        <f t="shared" si="85"/>
        <v/>
      </c>
      <c r="AO170" s="65" t="str">
        <f t="shared" si="86"/>
        <v/>
      </c>
      <c r="AP170" s="65" t="str">
        <f t="shared" si="87"/>
        <v/>
      </c>
      <c r="AQ170" s="65" t="str">
        <f t="shared" si="88"/>
        <v/>
      </c>
      <c r="AR170" s="65" t="str">
        <f t="shared" si="89"/>
        <v/>
      </c>
      <c r="AS170" s="65" t="str">
        <f t="shared" si="82"/>
        <v/>
      </c>
      <c r="AT170" s="65" t="str">
        <f t="shared" si="83"/>
        <v/>
      </c>
      <c r="AU170" s="65" t="str">
        <f t="shared" si="84"/>
        <v/>
      </c>
    </row>
    <row r="171" spans="1:47" ht="16.8" customHeight="1" x14ac:dyDescent="0.25">
      <c r="A171" s="109" t="s">
        <v>766</v>
      </c>
      <c r="B171" s="114">
        <v>1</v>
      </c>
      <c r="C171" s="262">
        <v>20160712</v>
      </c>
      <c r="D171" s="262">
        <v>7</v>
      </c>
      <c r="E171" s="194" t="s">
        <v>775</v>
      </c>
      <c r="Q171" s="115"/>
      <c r="V171" s="112" t="str">
        <f t="shared" si="60"/>
        <v>Update games set HT_a= 1 where game_id=20160712</v>
      </c>
      <c r="W171" s="112" t="str">
        <f t="shared" si="61"/>
        <v>Update lineups set player_name = 'Grant Jorge' where game_id = 20160712 and player_order = 7</v>
      </c>
      <c r="X171" s="65" t="str">
        <f t="shared" si="62"/>
        <v/>
      </c>
      <c r="Y171" s="193" t="str">
        <f t="shared" si="73"/>
        <v/>
      </c>
      <c r="Z171" s="65" t="str">
        <f t="shared" si="74"/>
        <v/>
      </c>
      <c r="AA171" s="193" t="str">
        <f t="shared" si="75"/>
        <v/>
      </c>
      <c r="AB171" s="242" t="s">
        <v>739</v>
      </c>
      <c r="AC171" s="65" t="str">
        <f t="shared" si="63"/>
        <v>Update lineups set player_name = 'Grant Jorge'</v>
      </c>
      <c r="AD171" s="65" t="str">
        <f t="shared" si="64"/>
        <v/>
      </c>
      <c r="AE171" s="65" t="str">
        <f t="shared" si="76"/>
        <v/>
      </c>
      <c r="AF171" s="65" t="str">
        <f t="shared" si="77"/>
        <v/>
      </c>
      <c r="AG171" s="65" t="str">
        <f t="shared" si="78"/>
        <v/>
      </c>
      <c r="AH171" s="65" t="str">
        <f t="shared" si="79"/>
        <v/>
      </c>
      <c r="AI171" s="65" t="str">
        <f t="shared" si="80"/>
        <v/>
      </c>
      <c r="AJ171" s="65" t="str">
        <f t="shared" si="65"/>
        <v xml:space="preserve"> where game_id = 20160712 and player_order = 7</v>
      </c>
      <c r="AK171" s="65" t="str">
        <f t="shared" si="66"/>
        <v/>
      </c>
      <c r="AL171" s="65" t="str">
        <f t="shared" si="81"/>
        <v/>
      </c>
      <c r="AM171" s="245" t="str">
        <f t="shared" si="67"/>
        <v/>
      </c>
      <c r="AN171" s="65" t="str">
        <f t="shared" si="85"/>
        <v/>
      </c>
      <c r="AO171" s="65" t="str">
        <f t="shared" si="86"/>
        <v/>
      </c>
      <c r="AP171" s="65" t="str">
        <f t="shared" si="87"/>
        <v/>
      </c>
      <c r="AQ171" s="65" t="str">
        <f t="shared" si="88"/>
        <v/>
      </c>
      <c r="AR171" s="65" t="str">
        <f t="shared" si="89"/>
        <v/>
      </c>
      <c r="AS171" s="65" t="str">
        <f t="shared" si="82"/>
        <v/>
      </c>
      <c r="AT171" s="65" t="str">
        <f t="shared" si="83"/>
        <v/>
      </c>
      <c r="AU171" s="65" t="str">
        <f t="shared" si="84"/>
        <v/>
      </c>
    </row>
    <row r="172" spans="1:47" ht="16.8" customHeight="1" x14ac:dyDescent="0.25">
      <c r="A172" s="109" t="s">
        <v>764</v>
      </c>
      <c r="C172" s="262">
        <v>20160712</v>
      </c>
      <c r="D172" s="262">
        <v>8</v>
      </c>
      <c r="E172" s="194" t="s">
        <v>742</v>
      </c>
      <c r="Q172" s="115"/>
      <c r="V172" s="112" t="str">
        <f t="shared" si="60"/>
        <v>Update games set Pos_before= NULL where game_id=20160712</v>
      </c>
      <c r="W172" s="112" t="str">
        <f t="shared" si="61"/>
        <v>Update lineups set player_name = 'Walker Tyler' where game_id = 20160712 and player_order = 8</v>
      </c>
      <c r="X172" s="65" t="str">
        <f t="shared" si="62"/>
        <v/>
      </c>
      <c r="Y172" s="193" t="str">
        <f t="shared" si="73"/>
        <v/>
      </c>
      <c r="Z172" s="65" t="str">
        <f t="shared" si="74"/>
        <v/>
      </c>
      <c r="AA172" s="193" t="str">
        <f t="shared" si="75"/>
        <v/>
      </c>
      <c r="AB172" s="242" t="s">
        <v>739</v>
      </c>
      <c r="AC172" s="65" t="str">
        <f t="shared" si="63"/>
        <v>Update lineups set player_name = 'Walker Tyler'</v>
      </c>
      <c r="AD172" s="65" t="str">
        <f t="shared" si="64"/>
        <v/>
      </c>
      <c r="AE172" s="65" t="str">
        <f t="shared" si="76"/>
        <v/>
      </c>
      <c r="AF172" s="65" t="str">
        <f t="shared" si="77"/>
        <v/>
      </c>
      <c r="AG172" s="65" t="str">
        <f t="shared" si="78"/>
        <v/>
      </c>
      <c r="AH172" s="65" t="str">
        <f t="shared" si="79"/>
        <v/>
      </c>
      <c r="AI172" s="65" t="str">
        <f t="shared" si="80"/>
        <v/>
      </c>
      <c r="AJ172" s="65" t="str">
        <f t="shared" si="65"/>
        <v xml:space="preserve"> where game_id = 20160712 and player_order = 8</v>
      </c>
      <c r="AK172" s="65" t="str">
        <f t="shared" si="66"/>
        <v/>
      </c>
      <c r="AL172" s="65" t="str">
        <f t="shared" si="81"/>
        <v/>
      </c>
      <c r="AM172" s="245" t="str">
        <f t="shared" si="67"/>
        <v/>
      </c>
      <c r="AN172" s="65" t="str">
        <f t="shared" si="85"/>
        <v/>
      </c>
      <c r="AO172" s="65" t="str">
        <f t="shared" si="86"/>
        <v/>
      </c>
      <c r="AP172" s="65" t="str">
        <f t="shared" si="87"/>
        <v/>
      </c>
      <c r="AQ172" s="65" t="str">
        <f t="shared" si="88"/>
        <v/>
      </c>
      <c r="AR172" s="65" t="str">
        <f t="shared" si="89"/>
        <v/>
      </c>
      <c r="AS172" s="65" t="str">
        <f t="shared" si="82"/>
        <v/>
      </c>
      <c r="AT172" s="65" t="str">
        <f t="shared" si="83"/>
        <v/>
      </c>
      <c r="AU172" s="65" t="str">
        <f t="shared" si="84"/>
        <v/>
      </c>
    </row>
    <row r="173" spans="1:47" ht="16.8" customHeight="1" x14ac:dyDescent="0.25">
      <c r="A173" s="109" t="s">
        <v>762</v>
      </c>
      <c r="C173" s="262">
        <v>20160712</v>
      </c>
      <c r="D173" s="262">
        <v>9</v>
      </c>
      <c r="E173" s="194" t="s">
        <v>826</v>
      </c>
      <c r="Q173" s="115"/>
      <c r="V173" s="112" t="str">
        <f t="shared" si="60"/>
        <v>Update games set Pos_after= NULL where game_id=20160712</v>
      </c>
      <c r="W173" s="112" t="str">
        <f t="shared" si="61"/>
        <v>Update lineups set player_name = 'Paterson Jamie' where game_id = 20160712 and player_order = 9</v>
      </c>
      <c r="X173" s="65" t="str">
        <f t="shared" si="62"/>
        <v/>
      </c>
      <c r="Y173" s="193" t="str">
        <f t="shared" si="73"/>
        <v/>
      </c>
      <c r="Z173" s="65" t="str">
        <f t="shared" si="74"/>
        <v/>
      </c>
      <c r="AA173" s="193" t="str">
        <f t="shared" si="75"/>
        <v/>
      </c>
      <c r="AB173" s="242" t="s">
        <v>739</v>
      </c>
      <c r="AC173" s="65" t="str">
        <f t="shared" si="63"/>
        <v>Update lineups set player_name = 'Paterson Jamie'</v>
      </c>
      <c r="AD173" s="65" t="str">
        <f t="shared" si="64"/>
        <v/>
      </c>
      <c r="AE173" s="65" t="str">
        <f t="shared" si="76"/>
        <v/>
      </c>
      <c r="AF173" s="65" t="str">
        <f t="shared" si="77"/>
        <v/>
      </c>
      <c r="AG173" s="65" t="str">
        <f t="shared" si="78"/>
        <v/>
      </c>
      <c r="AH173" s="65" t="str">
        <f t="shared" si="79"/>
        <v/>
      </c>
      <c r="AI173" s="65" t="str">
        <f t="shared" si="80"/>
        <v/>
      </c>
      <c r="AJ173" s="65" t="str">
        <f t="shared" si="65"/>
        <v xml:space="preserve"> where game_id = 20160712 and player_order = 9</v>
      </c>
      <c r="AK173" s="65" t="str">
        <f t="shared" si="66"/>
        <v/>
      </c>
      <c r="AL173" s="65" t="str">
        <f t="shared" si="81"/>
        <v/>
      </c>
      <c r="AM173" s="245" t="str">
        <f t="shared" si="67"/>
        <v/>
      </c>
      <c r="AN173" s="65" t="str">
        <f t="shared" si="85"/>
        <v/>
      </c>
      <c r="AO173" s="65" t="str">
        <f t="shared" si="86"/>
        <v/>
      </c>
      <c r="AP173" s="65" t="str">
        <f t="shared" si="87"/>
        <v/>
      </c>
      <c r="AQ173" s="65" t="str">
        <f t="shared" si="88"/>
        <v/>
      </c>
      <c r="AR173" s="65" t="str">
        <f t="shared" si="89"/>
        <v/>
      </c>
      <c r="AS173" s="65" t="str">
        <f t="shared" si="82"/>
        <v/>
      </c>
      <c r="AT173" s="65" t="str">
        <f t="shared" si="83"/>
        <v/>
      </c>
      <c r="AU173" s="65" t="str">
        <f t="shared" si="84"/>
        <v/>
      </c>
    </row>
    <row r="174" spans="1:47" ht="16.8" customHeight="1" x14ac:dyDescent="0.25">
      <c r="A174" s="109" t="s">
        <v>761</v>
      </c>
      <c r="C174" s="262">
        <v>20160712</v>
      </c>
      <c r="D174" s="262">
        <v>10</v>
      </c>
      <c r="E174" s="194" t="s">
        <v>823</v>
      </c>
      <c r="Q174" s="115"/>
      <c r="V174" s="112" t="str">
        <f t="shared" si="60"/>
        <v>Update games set Opp_before= NULL where game_id=20160712</v>
      </c>
      <c r="W174" s="112" t="str">
        <f t="shared" si="61"/>
        <v>Update lineups set player_name = 'Burke Oliver' where game_id = 20160712 and player_order = 10</v>
      </c>
      <c r="X174" s="65" t="str">
        <f t="shared" si="62"/>
        <v/>
      </c>
      <c r="Y174" s="193" t="str">
        <f t="shared" si="73"/>
        <v/>
      </c>
      <c r="Z174" s="65" t="str">
        <f t="shared" si="74"/>
        <v/>
      </c>
      <c r="AA174" s="193" t="str">
        <f t="shared" si="75"/>
        <v/>
      </c>
      <c r="AB174" s="242" t="s">
        <v>739</v>
      </c>
      <c r="AC174" s="65" t="str">
        <f t="shared" si="63"/>
        <v>Update lineups set player_name = 'Burke Oliver'</v>
      </c>
      <c r="AD174" s="65" t="str">
        <f t="shared" si="64"/>
        <v/>
      </c>
      <c r="AE174" s="65" t="str">
        <f t="shared" si="76"/>
        <v/>
      </c>
      <c r="AF174" s="65" t="str">
        <f t="shared" si="77"/>
        <v/>
      </c>
      <c r="AG174" s="65" t="str">
        <f t="shared" si="78"/>
        <v/>
      </c>
      <c r="AH174" s="65" t="str">
        <f t="shared" si="79"/>
        <v/>
      </c>
      <c r="AI174" s="65" t="str">
        <f t="shared" si="80"/>
        <v/>
      </c>
      <c r="AJ174" s="65" t="str">
        <f t="shared" si="65"/>
        <v xml:space="preserve"> where game_id = 20160712 and player_order = 10</v>
      </c>
      <c r="AK174" s="65" t="str">
        <f t="shared" si="66"/>
        <v/>
      </c>
      <c r="AL174" s="65" t="str">
        <f t="shared" si="81"/>
        <v/>
      </c>
      <c r="AM174" s="245" t="str">
        <f t="shared" si="67"/>
        <v/>
      </c>
      <c r="AN174" s="65" t="str">
        <f t="shared" si="85"/>
        <v/>
      </c>
      <c r="AO174" s="65" t="str">
        <f t="shared" si="86"/>
        <v/>
      </c>
      <c r="AP174" s="65" t="str">
        <f t="shared" si="87"/>
        <v/>
      </c>
      <c r="AQ174" s="65" t="str">
        <f t="shared" si="88"/>
        <v/>
      </c>
      <c r="AR174" s="65" t="str">
        <f t="shared" si="89"/>
        <v/>
      </c>
      <c r="AS174" s="65" t="str">
        <f t="shared" si="82"/>
        <v/>
      </c>
      <c r="AT174" s="65" t="str">
        <f t="shared" si="83"/>
        <v/>
      </c>
      <c r="AU174" s="65" t="str">
        <f t="shared" si="84"/>
        <v/>
      </c>
    </row>
    <row r="175" spans="1:47" ht="16.8" customHeight="1" x14ac:dyDescent="0.25">
      <c r="A175" s="109" t="s">
        <v>759</v>
      </c>
      <c r="C175" s="264">
        <v>20160712</v>
      </c>
      <c r="D175" s="264">
        <v>11</v>
      </c>
      <c r="E175" s="195" t="s">
        <v>750</v>
      </c>
      <c r="F175" s="264"/>
      <c r="G175" s="213"/>
      <c r="H175" s="264"/>
      <c r="I175" s="264"/>
      <c r="J175" s="264"/>
      <c r="K175" s="322"/>
      <c r="L175" s="265"/>
      <c r="M175" s="213"/>
      <c r="N175" s="264"/>
      <c r="O175" s="264"/>
      <c r="Q175" s="115"/>
      <c r="R175" s="265"/>
      <c r="S175" s="213"/>
      <c r="T175" s="264"/>
      <c r="V175" s="112" t="str">
        <f t="shared" si="60"/>
        <v>Update games set Opp_after= NULL where game_id=20160712</v>
      </c>
      <c r="W175" s="112" t="str">
        <f t="shared" si="61"/>
        <v>Update lineups set player_name = 'Blackstock Dexter' where game_id = 20160712 and player_order = 11</v>
      </c>
      <c r="X175" s="65" t="str">
        <f t="shared" si="62"/>
        <v/>
      </c>
      <c r="Y175" s="193" t="str">
        <f t="shared" si="73"/>
        <v/>
      </c>
      <c r="Z175" s="65" t="str">
        <f t="shared" si="74"/>
        <v/>
      </c>
      <c r="AA175" s="193" t="str">
        <f t="shared" si="75"/>
        <v/>
      </c>
      <c r="AB175" s="242" t="s">
        <v>739</v>
      </c>
      <c r="AC175" s="65" t="str">
        <f t="shared" si="63"/>
        <v>Update lineups set player_name = 'Blackstock Dexter'</v>
      </c>
      <c r="AD175" s="65" t="str">
        <f t="shared" si="64"/>
        <v/>
      </c>
      <c r="AE175" s="65" t="str">
        <f t="shared" si="76"/>
        <v/>
      </c>
      <c r="AF175" s="65" t="str">
        <f t="shared" si="77"/>
        <v/>
      </c>
      <c r="AG175" s="65" t="str">
        <f t="shared" si="78"/>
        <v/>
      </c>
      <c r="AH175" s="65" t="str">
        <f t="shared" si="79"/>
        <v/>
      </c>
      <c r="AI175" s="65" t="str">
        <f t="shared" si="80"/>
        <v/>
      </c>
      <c r="AJ175" s="65" t="str">
        <f t="shared" si="65"/>
        <v xml:space="preserve"> where game_id = 20160712 and player_order = 11</v>
      </c>
      <c r="AK175" s="65" t="str">
        <f t="shared" si="66"/>
        <v/>
      </c>
      <c r="AL175" s="65" t="str">
        <f t="shared" si="81"/>
        <v/>
      </c>
      <c r="AM175" s="245" t="str">
        <f t="shared" si="67"/>
        <v/>
      </c>
      <c r="AN175" s="65" t="str">
        <f t="shared" si="85"/>
        <v/>
      </c>
      <c r="AO175" s="65" t="str">
        <f t="shared" si="86"/>
        <v/>
      </c>
      <c r="AP175" s="65" t="str">
        <f t="shared" si="87"/>
        <v/>
      </c>
      <c r="AQ175" s="65" t="str">
        <f t="shared" si="88"/>
        <v/>
      </c>
      <c r="AR175" s="65" t="str">
        <f t="shared" si="89"/>
        <v/>
      </c>
      <c r="AS175" s="65" t="str">
        <f t="shared" si="82"/>
        <v/>
      </c>
      <c r="AT175" s="65" t="str">
        <f t="shared" si="83"/>
        <v/>
      </c>
      <c r="AU175" s="65" t="str">
        <f t="shared" si="84"/>
        <v/>
      </c>
    </row>
    <row r="176" spans="1:47" ht="16.8" customHeight="1" x14ac:dyDescent="0.25">
      <c r="A176" s="109" t="s">
        <v>20</v>
      </c>
      <c r="B176" s="244" t="s">
        <v>2772</v>
      </c>
      <c r="C176" s="262">
        <v>20160712</v>
      </c>
      <c r="D176" s="262">
        <v>12</v>
      </c>
      <c r="E176" s="194" t="s">
        <v>754</v>
      </c>
      <c r="F176" s="262">
        <v>60</v>
      </c>
      <c r="G176" s="212" t="s">
        <v>772</v>
      </c>
      <c r="Q176" s="115"/>
      <c r="V176" s="112" t="str">
        <f t="shared" si="60"/>
        <v>Update games set Ground= 'The Den' where game_id=20160712</v>
      </c>
      <c r="W176" s="112" t="str">
        <f t="shared" si="61"/>
        <v>Update lineups set player_name = 'Evtimov Dimitar', Sub_min= 60, Player_off = 'de Vries Dorus' where game_id = 20160712 and player_order = 12; update lineups set Player_on= 'Evtimov Dimitar', sub_min = '60' where game_id = 20160712 and player_name = 'de Vries Dorus'</v>
      </c>
      <c r="X176" s="65" t="str">
        <f t="shared" si="62"/>
        <v/>
      </c>
      <c r="Y176" s="193" t="str">
        <f t="shared" si="73"/>
        <v/>
      </c>
      <c r="Z176" s="65" t="str">
        <f t="shared" si="74"/>
        <v/>
      </c>
      <c r="AA176" s="193" t="str">
        <f t="shared" si="75"/>
        <v/>
      </c>
      <c r="AB176" s="242" t="s">
        <v>739</v>
      </c>
      <c r="AC176" s="65" t="str">
        <f t="shared" si="63"/>
        <v>Update lineups set player_name = 'Evtimov Dimitar'</v>
      </c>
      <c r="AD176" s="65" t="str">
        <f t="shared" si="64"/>
        <v/>
      </c>
      <c r="AE176" s="65" t="str">
        <f t="shared" si="76"/>
        <v/>
      </c>
      <c r="AF176" s="65" t="str">
        <f t="shared" si="77"/>
        <v/>
      </c>
      <c r="AG176" s="65" t="str">
        <f t="shared" si="78"/>
        <v/>
      </c>
      <c r="AH176" s="65" t="str">
        <f t="shared" si="79"/>
        <v>, Sub_min= 60</v>
      </c>
      <c r="AI176" s="65" t="str">
        <f t="shared" si="80"/>
        <v>, Player_off = 'de Vries Dorus'</v>
      </c>
      <c r="AJ176" s="65" t="str">
        <f t="shared" si="65"/>
        <v xml:space="preserve"> where game_id = 20160712 and player_order = 12</v>
      </c>
      <c r="AK176" s="65" t="str">
        <f t="shared" si="66"/>
        <v>; update lineups set Player_on= 'Evtimov Dimitar'</v>
      </c>
      <c r="AL176" s="65" t="str">
        <f t="shared" si="81"/>
        <v>, sub_min = '60'</v>
      </c>
      <c r="AM176" s="245" t="str">
        <f t="shared" si="67"/>
        <v xml:space="preserve"> where game_id = 20160712 and player_name = 'de Vries Dorus'</v>
      </c>
      <c r="AN176" s="65" t="str">
        <f t="shared" si="85"/>
        <v/>
      </c>
      <c r="AO176" s="65" t="str">
        <f t="shared" si="86"/>
        <v/>
      </c>
      <c r="AP176" s="65" t="str">
        <f t="shared" si="87"/>
        <v/>
      </c>
      <c r="AQ176" s="65" t="str">
        <f t="shared" si="88"/>
        <v/>
      </c>
      <c r="AR176" s="65" t="str">
        <f t="shared" si="89"/>
        <v/>
      </c>
      <c r="AS176" s="65" t="str">
        <f t="shared" si="82"/>
        <v/>
      </c>
      <c r="AT176" s="65" t="str">
        <f t="shared" si="83"/>
        <v/>
      </c>
      <c r="AU176" s="65" t="str">
        <f t="shared" si="84"/>
        <v/>
      </c>
    </row>
    <row r="177" spans="1:47" ht="16.8" customHeight="1" x14ac:dyDescent="0.25">
      <c r="A177" s="109" t="s">
        <v>756</v>
      </c>
      <c r="B177" s="201" t="str">
        <f>B176</f>
        <v>'The Den'</v>
      </c>
      <c r="C177" s="262">
        <v>20160712</v>
      </c>
      <c r="D177" s="262">
        <v>13</v>
      </c>
      <c r="E177" s="194" t="s">
        <v>796</v>
      </c>
      <c r="F177" s="262">
        <v>60</v>
      </c>
      <c r="G177" s="212" t="s">
        <v>2835</v>
      </c>
      <c r="Q177" s="115"/>
      <c r="V177" s="112" t="str">
        <f t="shared" si="60"/>
        <v>Update games set Ground_Parent= 'The Den' where game_id=20160712</v>
      </c>
      <c r="W177" s="112" t="str">
        <f t="shared" si="61"/>
        <v>Update lineups set player_name = 'Fox Danny', Sub_min= 60, Player_off = 'Crookes Adam' where game_id = 20160712 and player_order = 13; update lineups set Player_on= 'Fox Danny', sub_min = '60' where game_id = 20160712 and player_name = 'Crookes Adam'</v>
      </c>
      <c r="X177" s="65" t="str">
        <f t="shared" si="62"/>
        <v/>
      </c>
      <c r="Y177" s="193" t="str">
        <f t="shared" si="73"/>
        <v/>
      </c>
      <c r="Z177" s="65" t="str">
        <f t="shared" si="74"/>
        <v/>
      </c>
      <c r="AA177" s="193" t="str">
        <f t="shared" si="75"/>
        <v/>
      </c>
      <c r="AB177" s="242" t="s">
        <v>739</v>
      </c>
      <c r="AC177" s="65" t="str">
        <f t="shared" si="63"/>
        <v>Update lineups set player_name = 'Fox Danny'</v>
      </c>
      <c r="AD177" s="65" t="str">
        <f t="shared" si="64"/>
        <v/>
      </c>
      <c r="AE177" s="65" t="str">
        <f t="shared" si="76"/>
        <v/>
      </c>
      <c r="AF177" s="65" t="str">
        <f t="shared" si="77"/>
        <v/>
      </c>
      <c r="AG177" s="65" t="str">
        <f t="shared" si="78"/>
        <v/>
      </c>
      <c r="AH177" s="65" t="str">
        <f t="shared" si="79"/>
        <v>, Sub_min= 60</v>
      </c>
      <c r="AI177" s="65" t="str">
        <f t="shared" si="80"/>
        <v>, Player_off = 'Crookes Adam'</v>
      </c>
      <c r="AJ177" s="65" t="str">
        <f t="shared" si="65"/>
        <v xml:space="preserve"> where game_id = 20160712 and player_order = 13</v>
      </c>
      <c r="AK177" s="65" t="str">
        <f t="shared" si="66"/>
        <v>; update lineups set Player_on= 'Fox Danny'</v>
      </c>
      <c r="AL177" s="65" t="str">
        <f t="shared" si="81"/>
        <v>, sub_min = '60'</v>
      </c>
      <c r="AM177" s="245" t="str">
        <f t="shared" si="67"/>
        <v xml:space="preserve"> where game_id = 20160712 and player_name = 'Crookes Adam'</v>
      </c>
      <c r="AN177" s="65" t="str">
        <f t="shared" si="85"/>
        <v/>
      </c>
      <c r="AO177" s="65" t="str">
        <f t="shared" si="86"/>
        <v/>
      </c>
      <c r="AP177" s="65" t="str">
        <f t="shared" si="87"/>
        <v/>
      </c>
      <c r="AQ177" s="65" t="str">
        <f t="shared" si="88"/>
        <v/>
      </c>
      <c r="AR177" s="65" t="str">
        <f t="shared" si="89"/>
        <v/>
      </c>
      <c r="AS177" s="65" t="str">
        <f t="shared" si="82"/>
        <v/>
      </c>
      <c r="AT177" s="65" t="str">
        <f t="shared" si="83"/>
        <v/>
      </c>
      <c r="AU177" s="65" t="str">
        <f t="shared" si="84"/>
        <v/>
      </c>
    </row>
    <row r="178" spans="1:47" ht="16.8" customHeight="1" x14ac:dyDescent="0.25">
      <c r="A178" s="109" t="s">
        <v>753</v>
      </c>
      <c r="B178" s="236"/>
      <c r="C178" s="262">
        <v>20160712</v>
      </c>
      <c r="D178" s="262">
        <v>14</v>
      </c>
      <c r="E178" s="212" t="s">
        <v>2818</v>
      </c>
      <c r="F178" s="262">
        <v>60</v>
      </c>
      <c r="G178" s="212" t="s">
        <v>2794</v>
      </c>
      <c r="Q178" s="115"/>
      <c r="V178" s="112" t="str">
        <f t="shared" si="60"/>
        <v>Update games set Referee= NULL where game_id=20160712</v>
      </c>
      <c r="W178" s="112" t="str">
        <f t="shared" si="61"/>
        <v>Update lineups set player_name = 'Lam Thomas', Sub_min= 60, Player_off = 'Worrall Joe' where game_id = 20160712 and player_order = 14; update lineups set Player_on= 'Lam Thomas', sub_min = '60' where game_id = 20160712 and player_name = 'Worrall Joe'</v>
      </c>
      <c r="X178" s="65" t="str">
        <f t="shared" si="62"/>
        <v/>
      </c>
      <c r="Y178" s="193" t="str">
        <f t="shared" si="73"/>
        <v/>
      </c>
      <c r="Z178" s="65" t="str">
        <f t="shared" si="74"/>
        <v/>
      </c>
      <c r="AA178" s="193" t="str">
        <f t="shared" si="75"/>
        <v/>
      </c>
      <c r="AB178" s="242" t="s">
        <v>739</v>
      </c>
      <c r="AC178" s="65" t="str">
        <f t="shared" si="63"/>
        <v>Update lineups set player_name = 'Lam Thomas'</v>
      </c>
      <c r="AD178" s="65" t="str">
        <f t="shared" si="64"/>
        <v/>
      </c>
      <c r="AE178" s="65" t="str">
        <f t="shared" si="76"/>
        <v/>
      </c>
      <c r="AF178" s="65" t="str">
        <f t="shared" si="77"/>
        <v/>
      </c>
      <c r="AG178" s="65" t="str">
        <f t="shared" si="78"/>
        <v/>
      </c>
      <c r="AH178" s="65" t="str">
        <f t="shared" si="79"/>
        <v>, Sub_min= 60</v>
      </c>
      <c r="AI178" s="65" t="str">
        <f t="shared" si="80"/>
        <v>, Player_off = 'Worrall Joe'</v>
      </c>
      <c r="AJ178" s="65" t="str">
        <f t="shared" si="65"/>
        <v xml:space="preserve"> where game_id = 20160712 and player_order = 14</v>
      </c>
      <c r="AK178" s="65" t="str">
        <f t="shared" si="66"/>
        <v>; update lineups set Player_on= 'Lam Thomas'</v>
      </c>
      <c r="AL178" s="65" t="str">
        <f t="shared" si="81"/>
        <v>, sub_min = '60'</v>
      </c>
      <c r="AM178" s="245" t="str">
        <f t="shared" si="67"/>
        <v xml:space="preserve"> where game_id = 20160712 and player_name = 'Worrall Joe'</v>
      </c>
      <c r="AN178" s="65" t="str">
        <f t="shared" si="85"/>
        <v/>
      </c>
      <c r="AO178" s="65" t="str">
        <f t="shared" si="86"/>
        <v/>
      </c>
      <c r="AP178" s="65" t="str">
        <f t="shared" si="87"/>
        <v/>
      </c>
      <c r="AQ178" s="65" t="str">
        <f t="shared" si="88"/>
        <v/>
      </c>
      <c r="AR178" s="65" t="str">
        <f t="shared" si="89"/>
        <v/>
      </c>
      <c r="AS178" s="65" t="str">
        <f t="shared" si="82"/>
        <v/>
      </c>
      <c r="AT178" s="65" t="str">
        <f t="shared" si="83"/>
        <v/>
      </c>
      <c r="AU178" s="65" t="str">
        <f t="shared" si="84"/>
        <v/>
      </c>
    </row>
    <row r="179" spans="1:47" ht="16.8" customHeight="1" x14ac:dyDescent="0.25">
      <c r="A179" s="109" t="s">
        <v>475</v>
      </c>
      <c r="C179" s="262">
        <v>20160712</v>
      </c>
      <c r="D179" s="262">
        <v>15</v>
      </c>
      <c r="E179" s="194" t="s">
        <v>714</v>
      </c>
      <c r="F179" s="262">
        <v>60</v>
      </c>
      <c r="G179" s="212" t="s">
        <v>769</v>
      </c>
      <c r="Q179" s="115"/>
      <c r="V179" s="112" t="str">
        <f t="shared" si="60"/>
        <v>Update games set Att= NULL where game_id=20160712</v>
      </c>
      <c r="W179" s="112" t="str">
        <f t="shared" si="61"/>
        <v>Update lineups set player_name = 'Mills Matthew', Sub_min= 60, Player_off = 'Hobbs Jack' where game_id = 20160712 and player_order = 15; update lineups set Player_on= 'Mills Matthew', sub_min = '60' where game_id = 20160712 and player_name = 'Hobbs Jack'</v>
      </c>
      <c r="X179" s="65" t="str">
        <f t="shared" si="62"/>
        <v/>
      </c>
      <c r="Y179" s="193" t="str">
        <f t="shared" si="73"/>
        <v/>
      </c>
      <c r="Z179" s="65" t="str">
        <f t="shared" si="74"/>
        <v/>
      </c>
      <c r="AA179" s="193" t="str">
        <f t="shared" si="75"/>
        <v/>
      </c>
      <c r="AB179" s="242" t="s">
        <v>739</v>
      </c>
      <c r="AC179" s="65" t="str">
        <f t="shared" si="63"/>
        <v>Update lineups set player_name = 'Mills Matthew'</v>
      </c>
      <c r="AD179" s="65" t="str">
        <f t="shared" si="64"/>
        <v/>
      </c>
      <c r="AE179" s="65" t="str">
        <f t="shared" si="76"/>
        <v/>
      </c>
      <c r="AF179" s="65" t="str">
        <f t="shared" si="77"/>
        <v/>
      </c>
      <c r="AG179" s="65" t="str">
        <f t="shared" si="78"/>
        <v/>
      </c>
      <c r="AH179" s="65" t="str">
        <f t="shared" si="79"/>
        <v>, Sub_min= 60</v>
      </c>
      <c r="AI179" s="65" t="str">
        <f t="shared" si="80"/>
        <v>, Player_off = 'Hobbs Jack'</v>
      </c>
      <c r="AJ179" s="65" t="str">
        <f t="shared" si="65"/>
        <v xml:space="preserve"> where game_id = 20160712 and player_order = 15</v>
      </c>
      <c r="AK179" s="65" t="str">
        <f t="shared" si="66"/>
        <v>; update lineups set Player_on= 'Mills Matthew'</v>
      </c>
      <c r="AL179" s="65" t="str">
        <f t="shared" si="81"/>
        <v>, sub_min = '60'</v>
      </c>
      <c r="AM179" s="245" t="str">
        <f t="shared" si="67"/>
        <v xml:space="preserve"> where game_id = 20160712 and player_name = 'Hobbs Jack'</v>
      </c>
      <c r="AN179" s="65" t="str">
        <f t="shared" si="85"/>
        <v/>
      </c>
      <c r="AO179" s="65" t="str">
        <f t="shared" si="86"/>
        <v/>
      </c>
      <c r="AP179" s="65" t="str">
        <f t="shared" si="87"/>
        <v/>
      </c>
      <c r="AQ179" s="65" t="str">
        <f t="shared" si="88"/>
        <v/>
      </c>
      <c r="AR179" s="65" t="str">
        <f t="shared" si="89"/>
        <v/>
      </c>
      <c r="AS179" s="65" t="str">
        <f t="shared" si="82"/>
        <v/>
      </c>
      <c r="AT179" s="65" t="str">
        <f t="shared" si="83"/>
        <v/>
      </c>
      <c r="AU179" s="65" t="str">
        <f t="shared" si="84"/>
        <v/>
      </c>
    </row>
    <row r="180" spans="1:47" ht="16.8" customHeight="1" x14ac:dyDescent="0.25">
      <c r="A180" s="109" t="s">
        <v>749</v>
      </c>
      <c r="B180" s="237"/>
      <c r="C180" s="262">
        <v>20160712</v>
      </c>
      <c r="D180" s="262">
        <v>16</v>
      </c>
      <c r="E180" s="194" t="s">
        <v>771</v>
      </c>
      <c r="F180" s="262">
        <v>60</v>
      </c>
      <c r="G180" s="212" t="s">
        <v>830</v>
      </c>
      <c r="Q180" s="115"/>
      <c r="V180" s="112" t="str">
        <f t="shared" si="60"/>
        <v>Update games set Source= NULL where game_id=20160712</v>
      </c>
      <c r="W180" s="112" t="str">
        <f t="shared" si="61"/>
        <v>Update lineups set player_name = 'Lichaj Eric', Sub_min= 60, Player_off = 'Mancienne Michael' where game_id = 20160712 and player_order = 16; update lineups set Player_on= 'Lichaj Eric', sub_min = '60' where game_id = 20160712 and player_name = 'Mancienne Michael'</v>
      </c>
      <c r="X180" s="65" t="str">
        <f t="shared" si="62"/>
        <v/>
      </c>
      <c r="Y180" s="193" t="str">
        <f t="shared" si="73"/>
        <v/>
      </c>
      <c r="Z180" s="65" t="str">
        <f t="shared" si="74"/>
        <v/>
      </c>
      <c r="AA180" s="193" t="str">
        <f t="shared" si="75"/>
        <v/>
      </c>
      <c r="AB180" s="242" t="s">
        <v>739</v>
      </c>
      <c r="AC180" s="65" t="str">
        <f t="shared" si="63"/>
        <v>Update lineups set player_name = 'Lichaj Eric'</v>
      </c>
      <c r="AD180" s="65" t="str">
        <f t="shared" si="64"/>
        <v/>
      </c>
      <c r="AE180" s="65" t="str">
        <f t="shared" si="76"/>
        <v/>
      </c>
      <c r="AF180" s="65" t="str">
        <f t="shared" si="77"/>
        <v/>
      </c>
      <c r="AG180" s="65" t="str">
        <f t="shared" si="78"/>
        <v/>
      </c>
      <c r="AH180" s="65" t="str">
        <f t="shared" si="79"/>
        <v>, Sub_min= 60</v>
      </c>
      <c r="AI180" s="65" t="str">
        <f t="shared" si="80"/>
        <v>, Player_off = 'Mancienne Michael'</v>
      </c>
      <c r="AJ180" s="65" t="str">
        <f t="shared" si="65"/>
        <v xml:space="preserve"> where game_id = 20160712 and player_order = 16</v>
      </c>
      <c r="AK180" s="65" t="str">
        <f t="shared" si="66"/>
        <v>; update lineups set Player_on= 'Lichaj Eric'</v>
      </c>
      <c r="AL180" s="65" t="str">
        <f t="shared" si="81"/>
        <v>, sub_min = '60'</v>
      </c>
      <c r="AM180" s="245" t="str">
        <f t="shared" si="67"/>
        <v xml:space="preserve"> where game_id = 20160712 and player_name = 'Mancienne Michael'</v>
      </c>
      <c r="AN180" s="65" t="str">
        <f t="shared" si="85"/>
        <v/>
      </c>
      <c r="AO180" s="65" t="str">
        <f t="shared" si="86"/>
        <v/>
      </c>
      <c r="AP180" s="65" t="str">
        <f t="shared" si="87"/>
        <v/>
      </c>
      <c r="AQ180" s="65" t="str">
        <f t="shared" si="88"/>
        <v/>
      </c>
      <c r="AR180" s="65" t="str">
        <f t="shared" si="89"/>
        <v/>
      </c>
      <c r="AS180" s="65" t="str">
        <f t="shared" si="82"/>
        <v/>
      </c>
      <c r="AT180" s="65" t="str">
        <f t="shared" si="83"/>
        <v/>
      </c>
      <c r="AU180" s="65" t="str">
        <f t="shared" si="84"/>
        <v/>
      </c>
    </row>
    <row r="181" spans="1:47" ht="16.8" customHeight="1" x14ac:dyDescent="0.25">
      <c r="A181" s="109" t="s">
        <v>746</v>
      </c>
      <c r="B181" s="198" t="s">
        <v>2773</v>
      </c>
      <c r="C181" s="262">
        <v>20160712</v>
      </c>
      <c r="D181" s="262">
        <v>17</v>
      </c>
      <c r="E181" s="194" t="s">
        <v>735</v>
      </c>
      <c r="F181" s="262">
        <v>60</v>
      </c>
      <c r="G181" s="194" t="s">
        <v>2823</v>
      </c>
      <c r="Q181" s="115"/>
      <c r="V181" s="112" t="str">
        <f t="shared" si="60"/>
        <v>Update games set Game_date= '20160712' where game_id=20160712</v>
      </c>
      <c r="W181" s="112" t="str">
        <f t="shared" si="61"/>
        <v>Update lineups set player_name = 'Cohen Chris', Sub_min= 60, Player_off = 'Yates Ryan' where game_id = 20160712 and player_order = 17; update lineups set Player_on= 'Cohen Chris', sub_min = '60' where game_id = 20160712 and player_name = 'Yates Ryan'</v>
      </c>
      <c r="X181" s="65" t="str">
        <f t="shared" si="62"/>
        <v/>
      </c>
      <c r="Y181" s="193" t="str">
        <f t="shared" si="73"/>
        <v/>
      </c>
      <c r="Z181" s="65" t="str">
        <f t="shared" si="74"/>
        <v/>
      </c>
      <c r="AA181" s="193" t="str">
        <f t="shared" si="75"/>
        <v/>
      </c>
      <c r="AB181" s="242" t="s">
        <v>739</v>
      </c>
      <c r="AC181" s="65" t="str">
        <f t="shared" si="63"/>
        <v>Update lineups set player_name = 'Cohen Chris'</v>
      </c>
      <c r="AD181" s="65" t="str">
        <f t="shared" si="64"/>
        <v/>
      </c>
      <c r="AE181" s="65" t="str">
        <f t="shared" si="76"/>
        <v/>
      </c>
      <c r="AF181" s="65" t="str">
        <f t="shared" si="77"/>
        <v/>
      </c>
      <c r="AG181" s="65" t="str">
        <f t="shared" si="78"/>
        <v/>
      </c>
      <c r="AH181" s="65" t="str">
        <f t="shared" si="79"/>
        <v>, Sub_min= 60</v>
      </c>
      <c r="AI181" s="65" t="str">
        <f t="shared" si="80"/>
        <v>, Player_off = 'Yates Ryan'</v>
      </c>
      <c r="AJ181" s="65" t="str">
        <f t="shared" si="65"/>
        <v xml:space="preserve"> where game_id = 20160712 and player_order = 17</v>
      </c>
      <c r="AK181" s="65" t="str">
        <f t="shared" si="66"/>
        <v>; update lineups set Player_on= 'Cohen Chris'</v>
      </c>
      <c r="AL181" s="65" t="str">
        <f t="shared" si="81"/>
        <v>, sub_min = '60'</v>
      </c>
      <c r="AM181" s="245" t="str">
        <f t="shared" si="67"/>
        <v xml:space="preserve"> where game_id = 20160712 and player_name = 'Yates Ryan'</v>
      </c>
      <c r="AN181" s="65" t="str">
        <f t="shared" si="85"/>
        <v/>
      </c>
      <c r="AO181" s="65" t="str">
        <f t="shared" si="86"/>
        <v/>
      </c>
      <c r="AP181" s="65" t="str">
        <f t="shared" si="87"/>
        <v/>
      </c>
      <c r="AQ181" s="65" t="str">
        <f t="shared" si="88"/>
        <v/>
      </c>
      <c r="AR181" s="65" t="str">
        <f t="shared" si="89"/>
        <v/>
      </c>
      <c r="AS181" s="65" t="str">
        <f t="shared" si="82"/>
        <v/>
      </c>
      <c r="AT181" s="65" t="str">
        <f t="shared" si="83"/>
        <v/>
      </c>
      <c r="AU181" s="65" t="str">
        <f t="shared" si="84"/>
        <v/>
      </c>
    </row>
    <row r="182" spans="1:47" ht="16.8" customHeight="1" x14ac:dyDescent="0.25">
      <c r="A182" s="109" t="s">
        <v>743</v>
      </c>
      <c r="B182" s="198" t="s">
        <v>2711</v>
      </c>
      <c r="C182" s="262">
        <v>20160712</v>
      </c>
      <c r="D182" s="262">
        <v>18</v>
      </c>
      <c r="E182" s="194" t="s">
        <v>2819</v>
      </c>
      <c r="F182" s="262">
        <v>60</v>
      </c>
      <c r="G182" s="194" t="s">
        <v>775</v>
      </c>
      <c r="Q182" s="115"/>
      <c r="V182" s="112" t="str">
        <f t="shared" si="60"/>
        <v>Update games set Game_time= '3:00PM' where game_id=20160712</v>
      </c>
      <c r="W182" s="112" t="str">
        <f t="shared" si="61"/>
        <v>Update lineups set player_name = 'Cash Matty', Sub_min= 60, Player_off = 'Grant Jorge' where game_id = 20160712 and player_order = 18; update lineups set Player_on= 'Cash Matty', sub_min = '60' where game_id = 20160712 and player_name = 'Grant Jorge'</v>
      </c>
      <c r="X182" s="65" t="str">
        <f t="shared" si="62"/>
        <v/>
      </c>
      <c r="Y182" s="193" t="str">
        <f t="shared" si="73"/>
        <v/>
      </c>
      <c r="Z182" s="65" t="str">
        <f t="shared" si="74"/>
        <v/>
      </c>
      <c r="AA182" s="193" t="str">
        <f t="shared" si="75"/>
        <v/>
      </c>
      <c r="AB182" s="242" t="s">
        <v>739</v>
      </c>
      <c r="AC182" s="65" t="str">
        <f t="shared" si="63"/>
        <v>Update lineups set player_name = 'Cash Matty'</v>
      </c>
      <c r="AD182" s="65" t="str">
        <f t="shared" si="64"/>
        <v/>
      </c>
      <c r="AE182" s="65" t="str">
        <f t="shared" si="76"/>
        <v/>
      </c>
      <c r="AF182" s="65" t="str">
        <f t="shared" si="77"/>
        <v/>
      </c>
      <c r="AG182" s="65" t="str">
        <f t="shared" si="78"/>
        <v/>
      </c>
      <c r="AH182" s="65" t="str">
        <f t="shared" si="79"/>
        <v>, Sub_min= 60</v>
      </c>
      <c r="AI182" s="65" t="str">
        <f t="shared" si="80"/>
        <v>, Player_off = 'Grant Jorge'</v>
      </c>
      <c r="AJ182" s="65" t="str">
        <f t="shared" si="65"/>
        <v xml:space="preserve"> where game_id = 20160712 and player_order = 18</v>
      </c>
      <c r="AK182" s="65" t="str">
        <f t="shared" si="66"/>
        <v>; update lineups set Player_on= 'Cash Matty'</v>
      </c>
      <c r="AL182" s="65" t="str">
        <f t="shared" si="81"/>
        <v>, sub_min = '60'</v>
      </c>
      <c r="AM182" s="245" t="str">
        <f t="shared" si="67"/>
        <v xml:space="preserve"> where game_id = 20160712 and player_name = 'Grant Jorge'</v>
      </c>
      <c r="AN182" s="65" t="str">
        <f t="shared" si="85"/>
        <v/>
      </c>
      <c r="AO182" s="65" t="str">
        <f t="shared" si="86"/>
        <v/>
      </c>
      <c r="AP182" s="65" t="str">
        <f t="shared" si="87"/>
        <v/>
      </c>
      <c r="AQ182" s="65" t="str">
        <f t="shared" si="88"/>
        <v/>
      </c>
      <c r="AR182" s="65" t="str">
        <f t="shared" si="89"/>
        <v/>
      </c>
      <c r="AS182" s="65" t="str">
        <f t="shared" si="82"/>
        <v/>
      </c>
      <c r="AT182" s="65" t="str">
        <f t="shared" si="83"/>
        <v/>
      </c>
      <c r="AU182" s="65" t="str">
        <f t="shared" si="84"/>
        <v/>
      </c>
    </row>
    <row r="183" spans="1:47" ht="16.8" customHeight="1" x14ac:dyDescent="0.25">
      <c r="A183" s="109"/>
      <c r="B183" s="198"/>
      <c r="C183" s="262">
        <v>20160712</v>
      </c>
      <c r="D183" s="262">
        <v>19</v>
      </c>
      <c r="E183" s="194" t="s">
        <v>715</v>
      </c>
      <c r="F183" s="262">
        <v>60</v>
      </c>
      <c r="G183" s="194" t="s">
        <v>742</v>
      </c>
      <c r="Q183" s="115"/>
      <c r="V183" s="112" t="str">
        <f t="shared" si="60"/>
        <v>Update games set = NULL where game_id=20160712</v>
      </c>
      <c r="W183" s="112" t="str">
        <f t="shared" si="61"/>
        <v>Update lineups set player_name = 'Lansbury Henri', Sub_min= 60, Player_off = 'Walker Tyler' where game_id = 20160712 and player_order = 19; update lineups set Player_on= 'Lansbury Henri', sub_min = '60' where game_id = 20160712 and player_name = 'Walker Tyler'</v>
      </c>
      <c r="X183" s="65" t="str">
        <f t="shared" si="62"/>
        <v/>
      </c>
      <c r="Y183" s="193" t="str">
        <f>IF(L183="", "", AN183&amp;AO183&amp;AP183&amp;AQ183&amp;AR183)</f>
        <v/>
      </c>
      <c r="Z183" s="65" t="str">
        <f t="shared" si="74"/>
        <v/>
      </c>
      <c r="AA183" s="193" t="str">
        <f t="shared" si="75"/>
        <v/>
      </c>
      <c r="AB183" s="242"/>
      <c r="AC183" s="65" t="str">
        <f t="shared" si="63"/>
        <v>Update lineups set player_name = 'Lansbury Henri'</v>
      </c>
      <c r="AD183" s="65" t="str">
        <f t="shared" si="64"/>
        <v/>
      </c>
      <c r="AE183" s="65" t="str">
        <f>IF(H183="", "", CONCATENATE(", Y_min = ", UPPER(H183)))</f>
        <v/>
      </c>
      <c r="AF183" s="65" t="str">
        <f>IF(I183="", "", CONCATENATE(", R_min= ", UPPER(I183)))</f>
        <v/>
      </c>
      <c r="AG183" s="65" t="str">
        <f>IF(J183="", "", CONCATENATE(", captain= 'Y'"))</f>
        <v/>
      </c>
      <c r="AH183" s="65" t="str">
        <f>IF(F183="", "", CONCATENATE(", Sub_min= ", F183))</f>
        <v>, Sub_min= 60</v>
      </c>
      <c r="AI183" s="65" t="str">
        <f>IF(G183="", "", CONCATENATE(", Player_off = '", SUBSTITUTE(G183, "'", "''"), "'"))</f>
        <v>, Player_off = 'Walker Tyler'</v>
      </c>
      <c r="AJ183" s="65" t="str">
        <f t="shared" si="65"/>
        <v xml:space="preserve"> where game_id = 20160712 and player_order = 19</v>
      </c>
      <c r="AK183" s="65" t="str">
        <f t="shared" si="66"/>
        <v>; update lineups set Player_on= 'Lansbury Henri'</v>
      </c>
      <c r="AL183" s="65" t="str">
        <f t="shared" si="81"/>
        <v>, sub_min = '60'</v>
      </c>
      <c r="AM183" s="245" t="str">
        <f t="shared" si="67"/>
        <v xml:space="preserve"> where game_id = 20160712 and player_name = 'Walker Tyler'</v>
      </c>
      <c r="AS183" s="65" t="str">
        <f t="shared" si="82"/>
        <v/>
      </c>
      <c r="AT183" s="65" t="str">
        <f t="shared" si="83"/>
        <v/>
      </c>
      <c r="AU183" s="65" t="str">
        <f t="shared" si="84"/>
        <v/>
      </c>
    </row>
    <row r="184" spans="1:47" ht="16.8" customHeight="1" x14ac:dyDescent="0.25">
      <c r="C184" s="211">
        <v>20160712</v>
      </c>
      <c r="D184" s="262">
        <v>20</v>
      </c>
      <c r="E184" s="211" t="s">
        <v>741</v>
      </c>
      <c r="F184" s="262">
        <v>60</v>
      </c>
      <c r="G184" s="194" t="s">
        <v>826</v>
      </c>
      <c r="Q184" s="115"/>
      <c r="V184" s="112" t="str">
        <f t="shared" si="60"/>
        <v>Update games set = NULL where game_id=20160712</v>
      </c>
      <c r="W184" s="112" t="str">
        <f t="shared" si="61"/>
        <v>Update lineups set player_name = 'Osborn Ben', Sub_min= 60, Player_off = 'Paterson Jamie' where game_id = 20160712 and player_order = 20; update lineups set Player_on= 'Osborn Ben', sub_min = '60' where game_id = 20160712 and player_name = 'Paterson Jamie'</v>
      </c>
      <c r="X184" s="65" t="str">
        <f t="shared" si="62"/>
        <v/>
      </c>
      <c r="Y184" s="193" t="str">
        <f t="shared" ref="Y184:Y192" si="90">IF(L184="", "", AN184&amp;AO184&amp;AP184&amp;AQ184&amp;AR184)</f>
        <v/>
      </c>
      <c r="Z184" s="65" t="str">
        <f t="shared" si="74"/>
        <v/>
      </c>
      <c r="AA184" s="193" t="str">
        <f t="shared" si="75"/>
        <v/>
      </c>
      <c r="AC184" s="65" t="str">
        <f t="shared" si="63"/>
        <v>Update lineups set player_name = 'Osborn Ben'</v>
      </c>
      <c r="AD184" s="65" t="str">
        <f t="shared" si="64"/>
        <v/>
      </c>
      <c r="AE184" s="65" t="str">
        <f t="shared" ref="AE184:AE188" si="91">IF(H184="", "", CONCATENATE(", Y_min = ", UPPER(H184)))</f>
        <v/>
      </c>
      <c r="AF184" s="65" t="str">
        <f t="shared" ref="AF184:AF188" si="92">IF(I184="", "", CONCATENATE(", R_min= ", UPPER(I184)))</f>
        <v/>
      </c>
      <c r="AG184" s="65" t="str">
        <f t="shared" ref="AG184:AG188" si="93">IF(J184="", "", CONCATENATE(", captain= 'Y'"))</f>
        <v/>
      </c>
      <c r="AH184" s="65" t="str">
        <f t="shared" ref="AH184:AH188" si="94">IF(F184="", "", CONCATENATE(", Sub_min= ", F184))</f>
        <v>, Sub_min= 60</v>
      </c>
      <c r="AI184" s="65" t="str">
        <f t="shared" ref="AI184:AI188" si="95">IF(G184="", "", CONCATENATE(", Player_off = '", SUBSTITUTE(G184, "'", "''"), "'"))</f>
        <v>, Player_off = 'Paterson Jamie'</v>
      </c>
      <c r="AJ184" s="65" t="str">
        <f t="shared" si="65"/>
        <v xml:space="preserve"> where game_id = 20160712 and player_order = 20</v>
      </c>
      <c r="AK184" s="65" t="str">
        <f t="shared" si="66"/>
        <v>; update lineups set Player_on= 'Osborn Ben'</v>
      </c>
      <c r="AL184" s="65" t="str">
        <f t="shared" si="81"/>
        <v>, sub_min = '60'</v>
      </c>
      <c r="AM184" s="245" t="str">
        <f t="shared" si="67"/>
        <v xml:space="preserve"> where game_id = 20160712 and player_name = 'Paterson Jamie'</v>
      </c>
      <c r="AS184" s="65" t="str">
        <f t="shared" si="82"/>
        <v/>
      </c>
      <c r="AT184" s="65" t="str">
        <f t="shared" si="83"/>
        <v/>
      </c>
      <c r="AU184" s="65" t="str">
        <f t="shared" si="84"/>
        <v/>
      </c>
    </row>
    <row r="185" spans="1:47" ht="16.8" customHeight="1" x14ac:dyDescent="0.25">
      <c r="C185" s="211">
        <v>20160712</v>
      </c>
      <c r="D185" s="262">
        <v>21</v>
      </c>
      <c r="E185" s="211" t="s">
        <v>2820</v>
      </c>
      <c r="F185" s="262">
        <v>60</v>
      </c>
      <c r="G185" s="194" t="s">
        <v>823</v>
      </c>
      <c r="Q185" s="115"/>
      <c r="V185" s="112" t="str">
        <f t="shared" si="60"/>
        <v>Update games set = NULL where game_id=20160712</v>
      </c>
      <c r="W185" s="112" t="str">
        <f t="shared" si="61"/>
        <v>Update lineups set player_name = 'Vellios Apostolos', Sub_min= 60, Player_off = 'Burke Oliver' where game_id = 20160712 and player_order = 21; update lineups set Player_on= 'Vellios Apostolos', sub_min = '60' where game_id = 20160712 and player_name = 'Burke Oliver'</v>
      </c>
      <c r="X185" s="65" t="str">
        <f t="shared" si="62"/>
        <v/>
      </c>
      <c r="Y185" s="193" t="str">
        <f t="shared" si="90"/>
        <v/>
      </c>
      <c r="Z185" s="65" t="str">
        <f t="shared" si="74"/>
        <v/>
      </c>
      <c r="AA185" s="193" t="str">
        <f t="shared" si="75"/>
        <v/>
      </c>
      <c r="AC185" s="65" t="str">
        <f t="shared" si="63"/>
        <v>Update lineups set player_name = 'Vellios Apostolos'</v>
      </c>
      <c r="AD185" s="65" t="str">
        <f t="shared" si="64"/>
        <v/>
      </c>
      <c r="AE185" s="65" t="str">
        <f t="shared" si="91"/>
        <v/>
      </c>
      <c r="AF185" s="65" t="str">
        <f t="shared" si="92"/>
        <v/>
      </c>
      <c r="AG185" s="65" t="str">
        <f t="shared" si="93"/>
        <v/>
      </c>
      <c r="AH185" s="65" t="str">
        <f t="shared" si="94"/>
        <v>, Sub_min= 60</v>
      </c>
      <c r="AI185" s="65" t="str">
        <f t="shared" si="95"/>
        <v>, Player_off = 'Burke Oliver'</v>
      </c>
      <c r="AJ185" s="65" t="str">
        <f t="shared" si="65"/>
        <v xml:space="preserve"> where game_id = 20160712 and player_order = 21</v>
      </c>
      <c r="AK185" s="65" t="str">
        <f t="shared" si="66"/>
        <v>; update lineups set Player_on= 'Vellios Apostolos'</v>
      </c>
      <c r="AL185" s="65" t="str">
        <f t="shared" si="81"/>
        <v>, sub_min = '60'</v>
      </c>
      <c r="AM185" s="245" t="str">
        <f t="shared" si="67"/>
        <v xml:space="preserve"> where game_id = 20160712 and player_name = 'Burke Oliver'</v>
      </c>
      <c r="AS185" s="65" t="str">
        <f t="shared" si="82"/>
        <v/>
      </c>
      <c r="AT185" s="65" t="str">
        <f t="shared" si="83"/>
        <v/>
      </c>
      <c r="AU185" s="65" t="str">
        <f t="shared" si="84"/>
        <v/>
      </c>
    </row>
    <row r="186" spans="1:47" s="126" customFormat="1" ht="16.8" customHeight="1" thickBot="1" x14ac:dyDescent="0.3">
      <c r="A186" s="116"/>
      <c r="B186" s="238"/>
      <c r="C186" s="266">
        <v>20160712</v>
      </c>
      <c r="D186" s="266">
        <v>22</v>
      </c>
      <c r="E186" s="199" t="s">
        <v>829</v>
      </c>
      <c r="F186" s="266">
        <v>60</v>
      </c>
      <c r="G186" s="195" t="s">
        <v>750</v>
      </c>
      <c r="H186" s="266"/>
      <c r="I186" s="266"/>
      <c r="J186" s="266"/>
      <c r="K186" s="323"/>
      <c r="L186" s="267"/>
      <c r="M186" s="214"/>
      <c r="N186" s="266"/>
      <c r="O186" s="266"/>
      <c r="P186" s="266"/>
      <c r="Q186" s="239"/>
      <c r="R186" s="267"/>
      <c r="S186" s="214"/>
      <c r="T186" s="266"/>
      <c r="U186"/>
      <c r="V186" s="112" t="str">
        <f t="shared" si="60"/>
        <v>Update games set = NULL where game_id=20160712</v>
      </c>
      <c r="W186" s="112" t="str">
        <f t="shared" si="61"/>
        <v>Update lineups set player_name = 'Assombalonga Britt', Sub_min= 60, Player_off = 'Blackstock Dexter' where game_id = 20160712 and player_order = 22; update lineups set Player_on= 'Assombalonga Britt', sub_min = '60' where game_id = 20160712 and player_name = 'Blackstock Dexter'</v>
      </c>
      <c r="X186" s="65" t="str">
        <f t="shared" si="62"/>
        <v/>
      </c>
      <c r="Y186" s="193" t="str">
        <f t="shared" si="90"/>
        <v/>
      </c>
      <c r="Z186" s="65" t="str">
        <f t="shared" si="74"/>
        <v/>
      </c>
      <c r="AA186" s="193" t="str">
        <f t="shared" si="75"/>
        <v/>
      </c>
      <c r="AB186" s="242"/>
      <c r="AC186" s="65" t="str">
        <f t="shared" si="63"/>
        <v>Update lineups set player_name = 'Assombalonga Britt'</v>
      </c>
      <c r="AD186" s="65" t="str">
        <f t="shared" si="64"/>
        <v/>
      </c>
      <c r="AE186" s="65" t="str">
        <f t="shared" si="91"/>
        <v/>
      </c>
      <c r="AF186" s="65" t="str">
        <f t="shared" si="92"/>
        <v/>
      </c>
      <c r="AG186" s="65" t="str">
        <f t="shared" si="93"/>
        <v/>
      </c>
      <c r="AH186" s="65" t="str">
        <f t="shared" si="94"/>
        <v>, Sub_min= 60</v>
      </c>
      <c r="AI186" s="65" t="str">
        <f t="shared" si="95"/>
        <v>, Player_off = 'Blackstock Dexter'</v>
      </c>
      <c r="AJ186" s="65" t="str">
        <f t="shared" si="65"/>
        <v xml:space="preserve"> where game_id = 20160712 and player_order = 22</v>
      </c>
      <c r="AK186" s="65" t="str">
        <f t="shared" si="66"/>
        <v>; update lineups set Player_on= 'Assombalonga Britt'</v>
      </c>
      <c r="AL186" s="65" t="str">
        <f t="shared" si="81"/>
        <v>, sub_min = '60'</v>
      </c>
      <c r="AM186" s="245" t="str">
        <f t="shared" si="67"/>
        <v xml:space="preserve"> where game_id = 20160712 and player_name = 'Blackstock Dexter'</v>
      </c>
      <c r="AS186" s="65" t="str">
        <f t="shared" si="82"/>
        <v/>
      </c>
      <c r="AT186" s="65" t="str">
        <f t="shared" si="83"/>
        <v/>
      </c>
      <c r="AU186" s="65" t="str">
        <f t="shared" si="84"/>
        <v/>
      </c>
    </row>
    <row r="187" spans="1:47" ht="16.8" customHeight="1" thickTop="1" x14ac:dyDescent="0.25">
      <c r="A187" s="125" t="s">
        <v>22</v>
      </c>
      <c r="B187" s="191" t="s">
        <v>2817</v>
      </c>
      <c r="C187" s="262">
        <v>20160715</v>
      </c>
      <c r="D187" s="262">
        <v>1</v>
      </c>
      <c r="E187" s="212" t="s">
        <v>772</v>
      </c>
      <c r="L187" s="263">
        <v>1</v>
      </c>
      <c r="M187" s="194" t="s">
        <v>715</v>
      </c>
      <c r="N187" s="262">
        <v>50</v>
      </c>
      <c r="Q187" s="115"/>
      <c r="S187" s="194"/>
      <c r="V187" s="112" t="str">
        <f t="shared" si="60"/>
        <v>Update games set Opponent= 'FC Braga' where game_id=20160715</v>
      </c>
      <c r="W187" s="112" t="str">
        <f t="shared" si="61"/>
        <v>Update lineups set player_name = 'de Vries Dorus' where game_id = 20160715 and player_order = 1</v>
      </c>
      <c r="X187" s="65" t="str">
        <f t="shared" si="62"/>
        <v>insert into goals (game_id, goal_order, scorer_name, goal_min) values (20160715, 1, 'Lansbury Henri', 50)</v>
      </c>
      <c r="Y187" s="193" t="str">
        <f t="shared" si="90"/>
        <v>update goals set scorer_name = 'Lansbury Henri', goal_min = 50 where game_id = 20160715 and goal_order = 1</v>
      </c>
      <c r="Z187" s="65" t="str">
        <f t="shared" si="74"/>
        <v/>
      </c>
      <c r="AA187" s="193" t="str">
        <f t="shared" si="75"/>
        <v/>
      </c>
      <c r="AB187" s="242" t="s">
        <v>739</v>
      </c>
      <c r="AC187" s="65" t="str">
        <f t="shared" si="63"/>
        <v>Update lineups set player_name = 'de Vries Dorus'</v>
      </c>
      <c r="AD187" s="65" t="str">
        <f t="shared" si="64"/>
        <v/>
      </c>
      <c r="AE187" s="65" t="str">
        <f t="shared" si="91"/>
        <v/>
      </c>
      <c r="AF187" s="65" t="str">
        <f t="shared" si="92"/>
        <v/>
      </c>
      <c r="AG187" s="65" t="str">
        <f t="shared" si="93"/>
        <v/>
      </c>
      <c r="AH187" s="65" t="str">
        <f t="shared" si="94"/>
        <v/>
      </c>
      <c r="AI187" s="65" t="str">
        <f t="shared" si="95"/>
        <v/>
      </c>
      <c r="AJ187" s="65" t="str">
        <f t="shared" si="65"/>
        <v xml:space="preserve"> where game_id = 20160715 and player_order = 1</v>
      </c>
      <c r="AK187" s="65" t="str">
        <f t="shared" si="66"/>
        <v/>
      </c>
      <c r="AL187" s="65" t="str">
        <f t="shared" si="81"/>
        <v/>
      </c>
      <c r="AM187" s="245" t="str">
        <f t="shared" si="67"/>
        <v/>
      </c>
      <c r="AN187" s="65" t="str">
        <f t="shared" ref="AN187:AN204" si="96">IF(L187="","",CONCATENATE("update goals set scorer_name = '",SUBSTITUTE(M187, "'", "''"),"'"))</f>
        <v>update goals set scorer_name = 'Lansbury Henri'</v>
      </c>
      <c r="AO187" s="65" t="str">
        <f t="shared" ref="AO187:AO204" si="97">IF(N187="", "", CONCATENATE(", goal_min = ", N187))</f>
        <v>, goal_min = 50</v>
      </c>
      <c r="AP187" s="65" t="str">
        <f t="shared" ref="AP187:AP204" si="98">IF(O187="", "", CONCATENATE(", Pen = '", UPPER(O187), "'"))</f>
        <v/>
      </c>
      <c r="AQ187" s="65" t="str">
        <f t="shared" ref="AQ187:AQ204" si="99">IF(P187="", "", CONCATENATE(", OG = '", UPPER(P187), "'"))</f>
        <v/>
      </c>
      <c r="AR187" s="65" t="str">
        <f t="shared" ref="AR187:AR204" si="100">IF(L187="", "", CONCATENATE(" where game_id = ", C187, " and goal_order = ", L187))</f>
        <v xml:space="preserve"> where game_id = 20160715 and goal_order = 1</v>
      </c>
      <c r="AS187" s="65" t="str">
        <f t="shared" si="82"/>
        <v/>
      </c>
      <c r="AT187" s="65" t="str">
        <f t="shared" si="83"/>
        <v/>
      </c>
      <c r="AU187" s="65" t="str">
        <f t="shared" si="84"/>
        <v/>
      </c>
    </row>
    <row r="188" spans="1:47" ht="16.8" customHeight="1" x14ac:dyDescent="0.25">
      <c r="A188" s="109" t="s">
        <v>774</v>
      </c>
      <c r="B188" s="114" t="str">
        <f>B187</f>
        <v>'FC Braga'</v>
      </c>
      <c r="C188" s="262">
        <v>20160715</v>
      </c>
      <c r="D188" s="262">
        <v>2</v>
      </c>
      <c r="E188" s="212" t="s">
        <v>771</v>
      </c>
      <c r="L188" s="263">
        <v>2</v>
      </c>
      <c r="M188" s="194" t="s">
        <v>790</v>
      </c>
      <c r="N188" s="262">
        <v>74</v>
      </c>
      <c r="Q188" s="115"/>
      <c r="S188" s="194"/>
      <c r="V188" s="112" t="str">
        <f t="shared" si="60"/>
        <v>Update games set Opp_Parent= 'FC Braga' where game_id=20160715</v>
      </c>
      <c r="W188" s="112" t="str">
        <f t="shared" si="61"/>
        <v>Update lineups set player_name = 'Lichaj Eric' where game_id = 20160715 and player_order = 2</v>
      </c>
      <c r="X188" s="65" t="str">
        <f t="shared" si="62"/>
        <v>insert into goals (game_id, goal_order, scorer_name, goal_min) values (20160715, 2, 'Iacovitti Alex', 74)</v>
      </c>
      <c r="Y188" s="193" t="str">
        <f t="shared" si="90"/>
        <v>update goals set scorer_name = 'Iacovitti Alex', goal_min = 74 where game_id = 20160715 and goal_order = 2</v>
      </c>
      <c r="Z188" s="65" t="str">
        <f t="shared" si="74"/>
        <v/>
      </c>
      <c r="AA188" s="193" t="str">
        <f t="shared" si="75"/>
        <v/>
      </c>
      <c r="AB188" s="242" t="s">
        <v>739</v>
      </c>
      <c r="AC188" s="65" t="str">
        <f t="shared" si="63"/>
        <v>Update lineups set player_name = 'Lichaj Eric'</v>
      </c>
      <c r="AD188" s="65" t="str">
        <f t="shared" si="64"/>
        <v/>
      </c>
      <c r="AE188" s="65" t="str">
        <f t="shared" si="91"/>
        <v/>
      </c>
      <c r="AF188" s="65" t="str">
        <f t="shared" si="92"/>
        <v/>
      </c>
      <c r="AG188" s="65" t="str">
        <f t="shared" si="93"/>
        <v/>
      </c>
      <c r="AH188" s="65" t="str">
        <f t="shared" si="94"/>
        <v/>
      </c>
      <c r="AI188" s="65" t="str">
        <f t="shared" si="95"/>
        <v/>
      </c>
      <c r="AJ188" s="65" t="str">
        <f t="shared" si="65"/>
        <v xml:space="preserve"> where game_id = 20160715 and player_order = 2</v>
      </c>
      <c r="AK188" s="65" t="str">
        <f t="shared" si="66"/>
        <v/>
      </c>
      <c r="AL188" s="65" t="str">
        <f t="shared" si="81"/>
        <v/>
      </c>
      <c r="AM188" s="245" t="str">
        <f t="shared" si="67"/>
        <v/>
      </c>
      <c r="AN188" s="65" t="str">
        <f t="shared" si="96"/>
        <v>update goals set scorer_name = 'Iacovitti Alex'</v>
      </c>
      <c r="AO188" s="65" t="str">
        <f t="shared" si="97"/>
        <v>, goal_min = 74</v>
      </c>
      <c r="AP188" s="65" t="str">
        <f t="shared" si="98"/>
        <v/>
      </c>
      <c r="AQ188" s="65" t="str">
        <f t="shared" si="99"/>
        <v/>
      </c>
      <c r="AR188" s="65" t="str">
        <f t="shared" si="100"/>
        <v xml:space="preserve"> where game_id = 20160715 and goal_order = 2</v>
      </c>
      <c r="AS188" s="65" t="str">
        <f t="shared" si="82"/>
        <v/>
      </c>
      <c r="AT188" s="65" t="str">
        <f t="shared" si="83"/>
        <v/>
      </c>
      <c r="AU188" s="65" t="str">
        <f t="shared" si="84"/>
        <v/>
      </c>
    </row>
    <row r="189" spans="1:47" ht="16.8" customHeight="1" x14ac:dyDescent="0.25">
      <c r="A189" s="109" t="s">
        <v>5</v>
      </c>
      <c r="B189" s="114">
        <v>3</v>
      </c>
      <c r="C189" s="262">
        <v>20160715</v>
      </c>
      <c r="D189" s="262">
        <v>3</v>
      </c>
      <c r="E189" s="212" t="s">
        <v>2818</v>
      </c>
      <c r="L189" s="263">
        <v>3</v>
      </c>
      <c r="M189" s="194" t="s">
        <v>823</v>
      </c>
      <c r="N189" s="262">
        <v>85</v>
      </c>
      <c r="Q189" s="115"/>
      <c r="S189" s="194"/>
      <c r="V189" s="112" t="str">
        <f t="shared" si="60"/>
        <v>Update games set F= 3 where game_id=20160715</v>
      </c>
      <c r="W189" s="112" t="str">
        <f t="shared" si="61"/>
        <v>Update lineups set player_name = 'Lam Thomas' where game_id = 20160715 and player_order = 3</v>
      </c>
      <c r="X189" s="65" t="str">
        <f t="shared" si="62"/>
        <v>insert into goals (game_id, goal_order, scorer_name, goal_min) values (20160715, 3, 'Burke Oliver', 85)</v>
      </c>
      <c r="Y189" s="193" t="str">
        <f t="shared" si="90"/>
        <v>update goals set scorer_name = 'Burke Oliver', goal_min = 85 where game_id = 20160715 and goal_order = 3</v>
      </c>
      <c r="Z189" s="65" t="str">
        <f t="shared" si="74"/>
        <v/>
      </c>
      <c r="AA189" s="193" t="str">
        <f t="shared" si="75"/>
        <v/>
      </c>
      <c r="AB189" s="242" t="s">
        <v>739</v>
      </c>
      <c r="AC189" s="65" t="str">
        <f t="shared" si="63"/>
        <v>Update lineups set player_name = 'Lam Thomas'</v>
      </c>
      <c r="AD189" s="65" t="str">
        <f t="shared" si="64"/>
        <v/>
      </c>
      <c r="AE189" s="65" t="str">
        <f>IF(H189="", "", CONCATENATE(", Y_min = ", UPPER(H189)))</f>
        <v/>
      </c>
      <c r="AF189" s="65" t="str">
        <f>IF(I189="", "", CONCATENATE(", R_min= ", UPPER(I189)))</f>
        <v/>
      </c>
      <c r="AG189" s="65" t="str">
        <f>IF(J189="", "", CONCATENATE(", captain= 'Y'"))</f>
        <v/>
      </c>
      <c r="AH189" s="65" t="str">
        <f>IF(F189="", "", CONCATENATE(", Sub_min= ", F189))</f>
        <v/>
      </c>
      <c r="AI189" s="65" t="str">
        <f>IF(G189="", "", CONCATENATE(", Player_off = '", SUBSTITUTE(G189, "'", "''"), "'"))</f>
        <v/>
      </c>
      <c r="AJ189" s="65" t="str">
        <f t="shared" si="65"/>
        <v xml:space="preserve"> where game_id = 20160715 and player_order = 3</v>
      </c>
      <c r="AK189" s="65" t="str">
        <f t="shared" si="66"/>
        <v/>
      </c>
      <c r="AL189" s="65" t="str">
        <f t="shared" si="81"/>
        <v/>
      </c>
      <c r="AM189" s="245" t="str">
        <f t="shared" si="67"/>
        <v/>
      </c>
      <c r="AN189" s="65" t="str">
        <f t="shared" si="96"/>
        <v>update goals set scorer_name = 'Burke Oliver'</v>
      </c>
      <c r="AO189" s="65" t="str">
        <f t="shared" si="97"/>
        <v>, goal_min = 85</v>
      </c>
      <c r="AP189" s="65" t="str">
        <f t="shared" si="98"/>
        <v/>
      </c>
      <c r="AQ189" s="65" t="str">
        <f t="shared" si="99"/>
        <v/>
      </c>
      <c r="AR189" s="65" t="str">
        <f t="shared" si="100"/>
        <v xml:space="preserve"> where game_id = 20160715 and goal_order = 3</v>
      </c>
      <c r="AS189" s="65" t="str">
        <f t="shared" si="82"/>
        <v/>
      </c>
      <c r="AT189" s="65" t="str">
        <f t="shared" si="83"/>
        <v/>
      </c>
      <c r="AU189" s="65" t="str">
        <f t="shared" si="84"/>
        <v/>
      </c>
    </row>
    <row r="190" spans="1:47" ht="16.8" customHeight="1" x14ac:dyDescent="0.25">
      <c r="A190" s="109" t="s">
        <v>0</v>
      </c>
      <c r="B190" s="114">
        <v>0</v>
      </c>
      <c r="C190" s="262">
        <v>20160715</v>
      </c>
      <c r="D190" s="262">
        <v>4</v>
      </c>
      <c r="E190" s="212" t="s">
        <v>714</v>
      </c>
      <c r="Q190" s="115"/>
      <c r="V190" s="112" t="str">
        <f t="shared" si="60"/>
        <v>Update games set A= 0 where game_id=20160715</v>
      </c>
      <c r="W190" s="112" t="str">
        <f t="shared" si="61"/>
        <v>Update lineups set player_name = 'Mills Matthew' where game_id = 20160715 and player_order = 4</v>
      </c>
      <c r="X190" s="65" t="str">
        <f t="shared" si="62"/>
        <v/>
      </c>
      <c r="Y190" s="193" t="str">
        <f t="shared" si="90"/>
        <v/>
      </c>
      <c r="Z190" s="65" t="str">
        <f t="shared" si="74"/>
        <v/>
      </c>
      <c r="AA190" s="193" t="str">
        <f t="shared" si="75"/>
        <v/>
      </c>
      <c r="AB190" s="242" t="s">
        <v>739</v>
      </c>
      <c r="AC190" s="65" t="str">
        <f t="shared" si="63"/>
        <v>Update lineups set player_name = 'Mills Matthew'</v>
      </c>
      <c r="AD190" s="65" t="str">
        <f t="shared" si="64"/>
        <v/>
      </c>
      <c r="AE190" s="65" t="str">
        <f t="shared" ref="AE190:AE204" si="101">IF(H190="", "", CONCATENATE(", Y_min = ", UPPER(H190)))</f>
        <v/>
      </c>
      <c r="AF190" s="65" t="str">
        <f t="shared" ref="AF190:AF204" si="102">IF(I190="", "", CONCATENATE(", R_min= ", UPPER(I190)))</f>
        <v/>
      </c>
      <c r="AG190" s="65" t="str">
        <f t="shared" ref="AG190:AG204" si="103">IF(J190="", "", CONCATENATE(", captain= 'Y'"))</f>
        <v/>
      </c>
      <c r="AH190" s="65" t="str">
        <f t="shared" ref="AH190:AH204" si="104">IF(F190="", "", CONCATENATE(", Sub_min= ", F190))</f>
        <v/>
      </c>
      <c r="AI190" s="65" t="str">
        <f t="shared" ref="AI190:AI204" si="105">IF(G190="", "", CONCATENATE(", Player_off = '", SUBSTITUTE(G190, "'", "''"), "'"))</f>
        <v/>
      </c>
      <c r="AJ190" s="65" t="str">
        <f t="shared" si="65"/>
        <v xml:space="preserve"> where game_id = 20160715 and player_order = 4</v>
      </c>
      <c r="AK190" s="65" t="str">
        <f t="shared" si="66"/>
        <v/>
      </c>
      <c r="AL190" s="65" t="str">
        <f t="shared" si="81"/>
        <v/>
      </c>
      <c r="AM190" s="245" t="str">
        <f t="shared" si="67"/>
        <v/>
      </c>
      <c r="AN190" s="65" t="str">
        <f t="shared" si="96"/>
        <v/>
      </c>
      <c r="AO190" s="65" t="str">
        <f t="shared" si="97"/>
        <v/>
      </c>
      <c r="AP190" s="65" t="str">
        <f t="shared" si="98"/>
        <v/>
      </c>
      <c r="AQ190" s="65" t="str">
        <f t="shared" si="99"/>
        <v/>
      </c>
      <c r="AR190" s="65" t="str">
        <f t="shared" si="100"/>
        <v/>
      </c>
      <c r="AS190" s="65" t="str">
        <f t="shared" si="82"/>
        <v/>
      </c>
      <c r="AT190" s="65" t="str">
        <f t="shared" si="83"/>
        <v/>
      </c>
      <c r="AU190" s="65" t="str">
        <f t="shared" si="84"/>
        <v/>
      </c>
    </row>
    <row r="191" spans="1:47" ht="16.8" customHeight="1" x14ac:dyDescent="0.25">
      <c r="A191" s="109" t="s">
        <v>23</v>
      </c>
      <c r="B191" s="198" t="str">
        <f>IF(B189&gt;B190,"'W'",IF(B189=B190,"'D'","'L'"))</f>
        <v>'W'</v>
      </c>
      <c r="C191" s="262">
        <v>20160715</v>
      </c>
      <c r="D191" s="262">
        <v>5</v>
      </c>
      <c r="E191" s="212" t="s">
        <v>796</v>
      </c>
      <c r="Q191" s="115"/>
      <c r="V191" s="112" t="str">
        <f t="shared" si="60"/>
        <v>Update games set Result= 'W' where game_id=20160715</v>
      </c>
      <c r="W191" s="112" t="str">
        <f t="shared" si="61"/>
        <v>Update lineups set player_name = 'Fox Danny' where game_id = 20160715 and player_order = 5</v>
      </c>
      <c r="X191" s="65" t="str">
        <f t="shared" si="62"/>
        <v/>
      </c>
      <c r="Y191" s="193" t="str">
        <f t="shared" si="90"/>
        <v/>
      </c>
      <c r="Z191" s="65" t="str">
        <f t="shared" si="74"/>
        <v/>
      </c>
      <c r="AA191" s="193" t="str">
        <f t="shared" si="75"/>
        <v/>
      </c>
      <c r="AB191" s="242" t="s">
        <v>739</v>
      </c>
      <c r="AC191" s="65" t="str">
        <f t="shared" si="63"/>
        <v>Update lineups set player_name = 'Fox Danny'</v>
      </c>
      <c r="AD191" s="65" t="str">
        <f t="shared" si="64"/>
        <v/>
      </c>
      <c r="AE191" s="65" t="str">
        <f t="shared" si="101"/>
        <v/>
      </c>
      <c r="AF191" s="65" t="str">
        <f t="shared" si="102"/>
        <v/>
      </c>
      <c r="AG191" s="65" t="str">
        <f t="shared" si="103"/>
        <v/>
      </c>
      <c r="AH191" s="65" t="str">
        <f t="shared" si="104"/>
        <v/>
      </c>
      <c r="AI191" s="65" t="str">
        <f t="shared" si="105"/>
        <v/>
      </c>
      <c r="AJ191" s="65" t="str">
        <f t="shared" si="65"/>
        <v xml:space="preserve"> where game_id = 20160715 and player_order = 5</v>
      </c>
      <c r="AK191" s="65" t="str">
        <f t="shared" si="66"/>
        <v/>
      </c>
      <c r="AL191" s="65" t="str">
        <f t="shared" si="81"/>
        <v/>
      </c>
      <c r="AM191" s="245" t="str">
        <f t="shared" si="67"/>
        <v/>
      </c>
      <c r="AN191" s="65" t="str">
        <f t="shared" si="96"/>
        <v/>
      </c>
      <c r="AO191" s="65" t="str">
        <f t="shared" si="97"/>
        <v/>
      </c>
      <c r="AP191" s="65" t="str">
        <f t="shared" si="98"/>
        <v/>
      </c>
      <c r="AQ191" s="65" t="str">
        <f t="shared" si="99"/>
        <v/>
      </c>
      <c r="AR191" s="65" t="str">
        <f t="shared" si="100"/>
        <v/>
      </c>
      <c r="AS191" s="65" t="str">
        <f t="shared" si="82"/>
        <v/>
      </c>
      <c r="AT191" s="65" t="str">
        <f t="shared" si="83"/>
        <v/>
      </c>
      <c r="AU191" s="65" t="str">
        <f t="shared" si="84"/>
        <v/>
      </c>
    </row>
    <row r="192" spans="1:47" ht="16.8" customHeight="1" x14ac:dyDescent="0.25">
      <c r="A192" s="109" t="s">
        <v>768</v>
      </c>
      <c r="B192" s="114">
        <v>0</v>
      </c>
      <c r="C192" s="262">
        <v>20160715</v>
      </c>
      <c r="D192" s="262">
        <v>6</v>
      </c>
      <c r="E192" s="194" t="s">
        <v>735</v>
      </c>
      <c r="J192" s="262" t="s">
        <v>763</v>
      </c>
      <c r="Q192" s="115"/>
      <c r="V192" s="112" t="str">
        <f t="shared" si="60"/>
        <v>Update games set HT_f= 0 where game_id=20160715</v>
      </c>
      <c r="W192" s="112" t="str">
        <f t="shared" si="61"/>
        <v>Update lineups set player_name = 'Cohen Chris', captain= 'Y' where game_id = 20160715 and player_order = 6</v>
      </c>
      <c r="X192" s="65" t="str">
        <f t="shared" si="62"/>
        <v/>
      </c>
      <c r="Y192" s="193" t="str">
        <f t="shared" si="90"/>
        <v/>
      </c>
      <c r="Z192" s="65" t="str">
        <f t="shared" si="74"/>
        <v/>
      </c>
      <c r="AA192" s="193" t="str">
        <f t="shared" si="75"/>
        <v/>
      </c>
      <c r="AB192" s="242" t="s">
        <v>739</v>
      </c>
      <c r="AC192" s="65" t="str">
        <f t="shared" si="63"/>
        <v>Update lineups set player_name = 'Cohen Chris'</v>
      </c>
      <c r="AD192" s="65" t="str">
        <f t="shared" si="64"/>
        <v/>
      </c>
      <c r="AE192" s="65" t="str">
        <f t="shared" si="101"/>
        <v/>
      </c>
      <c r="AF192" s="65" t="str">
        <f t="shared" si="102"/>
        <v/>
      </c>
      <c r="AG192" s="65" t="str">
        <f t="shared" si="103"/>
        <v>, captain= 'Y'</v>
      </c>
      <c r="AH192" s="65" t="str">
        <f t="shared" si="104"/>
        <v/>
      </c>
      <c r="AI192" s="65" t="str">
        <f t="shared" si="105"/>
        <v/>
      </c>
      <c r="AJ192" s="65" t="str">
        <f t="shared" si="65"/>
        <v xml:space="preserve"> where game_id = 20160715 and player_order = 6</v>
      </c>
      <c r="AK192" s="65" t="str">
        <f t="shared" si="66"/>
        <v/>
      </c>
      <c r="AL192" s="65" t="str">
        <f t="shared" si="81"/>
        <v/>
      </c>
      <c r="AM192" s="245" t="str">
        <f t="shared" si="67"/>
        <v/>
      </c>
      <c r="AN192" s="65" t="str">
        <f t="shared" si="96"/>
        <v/>
      </c>
      <c r="AO192" s="65" t="str">
        <f t="shared" si="97"/>
        <v/>
      </c>
      <c r="AP192" s="65" t="str">
        <f t="shared" si="98"/>
        <v/>
      </c>
      <c r="AQ192" s="65" t="str">
        <f t="shared" si="99"/>
        <v/>
      </c>
      <c r="AR192" s="65" t="str">
        <f t="shared" si="100"/>
        <v/>
      </c>
      <c r="AS192" s="65" t="str">
        <f t="shared" si="82"/>
        <v/>
      </c>
      <c r="AT192" s="65" t="str">
        <f t="shared" si="83"/>
        <v/>
      </c>
      <c r="AU192" s="65" t="str">
        <f t="shared" si="84"/>
        <v/>
      </c>
    </row>
    <row r="193" spans="1:47" ht="16.8" customHeight="1" x14ac:dyDescent="0.25">
      <c r="A193" s="109" t="s">
        <v>766</v>
      </c>
      <c r="B193" s="114">
        <v>0</v>
      </c>
      <c r="C193" s="262">
        <v>20160715</v>
      </c>
      <c r="D193" s="262">
        <v>7</v>
      </c>
      <c r="E193" s="194" t="s">
        <v>715</v>
      </c>
      <c r="Q193" s="115"/>
      <c r="V193" s="112" t="str">
        <f t="shared" si="60"/>
        <v>Update games set HT_a= 0 where game_id=20160715</v>
      </c>
      <c r="W193" s="112" t="str">
        <f t="shared" si="61"/>
        <v>Update lineups set player_name = 'Lansbury Henri' where game_id = 20160715 and player_order = 7</v>
      </c>
      <c r="X193" s="65" t="str">
        <f t="shared" si="62"/>
        <v/>
      </c>
      <c r="Y193" s="193" t="str">
        <f>IF(L193="", "", AN193&amp;AO193&amp;AP193&amp;AQ193&amp;AR193)</f>
        <v/>
      </c>
      <c r="Z193" s="65" t="str">
        <f t="shared" si="74"/>
        <v/>
      </c>
      <c r="AA193" s="193" t="str">
        <f t="shared" si="75"/>
        <v/>
      </c>
      <c r="AB193" s="242" t="s">
        <v>739</v>
      </c>
      <c r="AC193" s="65" t="str">
        <f t="shared" si="63"/>
        <v>Update lineups set player_name = 'Lansbury Henri'</v>
      </c>
      <c r="AD193" s="65" t="str">
        <f t="shared" si="64"/>
        <v/>
      </c>
      <c r="AE193" s="65" t="str">
        <f t="shared" si="101"/>
        <v/>
      </c>
      <c r="AF193" s="65" t="str">
        <f t="shared" si="102"/>
        <v/>
      </c>
      <c r="AG193" s="65" t="str">
        <f t="shared" si="103"/>
        <v/>
      </c>
      <c r="AH193" s="65" t="str">
        <f t="shared" si="104"/>
        <v/>
      </c>
      <c r="AI193" s="65" t="str">
        <f t="shared" si="105"/>
        <v/>
      </c>
      <c r="AJ193" s="65" t="str">
        <f t="shared" si="65"/>
        <v xml:space="preserve"> where game_id = 20160715 and player_order = 7</v>
      </c>
      <c r="AK193" s="65" t="str">
        <f t="shared" si="66"/>
        <v/>
      </c>
      <c r="AL193" s="65" t="str">
        <f t="shared" si="81"/>
        <v/>
      </c>
      <c r="AM193" s="245" t="str">
        <f t="shared" si="67"/>
        <v/>
      </c>
      <c r="AN193" s="65" t="str">
        <f t="shared" si="96"/>
        <v/>
      </c>
      <c r="AO193" s="65" t="str">
        <f t="shared" si="97"/>
        <v/>
      </c>
      <c r="AP193" s="65" t="str">
        <f t="shared" si="98"/>
        <v/>
      </c>
      <c r="AQ193" s="65" t="str">
        <f t="shared" si="99"/>
        <v/>
      </c>
      <c r="AR193" s="65" t="str">
        <f t="shared" si="100"/>
        <v/>
      </c>
      <c r="AS193" s="65" t="str">
        <f t="shared" si="82"/>
        <v/>
      </c>
      <c r="AT193" s="65" t="str">
        <f t="shared" si="83"/>
        <v/>
      </c>
      <c r="AU193" s="65" t="str">
        <f t="shared" si="84"/>
        <v/>
      </c>
    </row>
    <row r="194" spans="1:47" ht="16.8" customHeight="1" x14ac:dyDescent="0.25">
      <c r="A194" s="109" t="s">
        <v>764</v>
      </c>
      <c r="C194" s="262">
        <v>20160715</v>
      </c>
      <c r="D194" s="262">
        <v>8</v>
      </c>
      <c r="E194" s="194" t="s">
        <v>2819</v>
      </c>
      <c r="Q194" s="115"/>
      <c r="V194" s="112" t="str">
        <f t="shared" si="60"/>
        <v>Update games set Pos_before= NULL where game_id=20160715</v>
      </c>
      <c r="W194" s="112" t="str">
        <f t="shared" si="61"/>
        <v>Update lineups set player_name = 'Cash Matty' where game_id = 20160715 and player_order = 8</v>
      </c>
      <c r="X194" s="65" t="str">
        <f t="shared" si="62"/>
        <v/>
      </c>
      <c r="Y194" s="193" t="str">
        <f t="shared" ref="Y194:Y204" si="106">IF(L194="", "", AN194&amp;AO194&amp;AP194&amp;AQ194&amp;AR194)</f>
        <v/>
      </c>
      <c r="Z194" s="65" t="str">
        <f t="shared" si="74"/>
        <v/>
      </c>
      <c r="AA194" s="193" t="str">
        <f t="shared" si="75"/>
        <v/>
      </c>
      <c r="AB194" s="242" t="s">
        <v>739</v>
      </c>
      <c r="AC194" s="65" t="str">
        <f t="shared" si="63"/>
        <v>Update lineups set player_name = 'Cash Matty'</v>
      </c>
      <c r="AD194" s="65" t="str">
        <f t="shared" si="64"/>
        <v/>
      </c>
      <c r="AE194" s="65" t="str">
        <f t="shared" si="101"/>
        <v/>
      </c>
      <c r="AF194" s="65" t="str">
        <f t="shared" si="102"/>
        <v/>
      </c>
      <c r="AG194" s="65" t="str">
        <f t="shared" si="103"/>
        <v/>
      </c>
      <c r="AH194" s="65" t="str">
        <f t="shared" si="104"/>
        <v/>
      </c>
      <c r="AI194" s="65" t="str">
        <f t="shared" si="105"/>
        <v/>
      </c>
      <c r="AJ194" s="65" t="str">
        <f t="shared" si="65"/>
        <v xml:space="preserve"> where game_id = 20160715 and player_order = 8</v>
      </c>
      <c r="AK194" s="65" t="str">
        <f t="shared" si="66"/>
        <v/>
      </c>
      <c r="AL194" s="65" t="str">
        <f t="shared" si="81"/>
        <v/>
      </c>
      <c r="AM194" s="245" t="str">
        <f t="shared" si="67"/>
        <v/>
      </c>
      <c r="AN194" s="65" t="str">
        <f t="shared" si="96"/>
        <v/>
      </c>
      <c r="AO194" s="65" t="str">
        <f t="shared" si="97"/>
        <v/>
      </c>
      <c r="AP194" s="65" t="str">
        <f t="shared" si="98"/>
        <v/>
      </c>
      <c r="AQ194" s="65" t="str">
        <f t="shared" si="99"/>
        <v/>
      </c>
      <c r="AR194" s="65" t="str">
        <f t="shared" si="100"/>
        <v/>
      </c>
      <c r="AS194" s="65" t="str">
        <f t="shared" si="82"/>
        <v/>
      </c>
      <c r="AT194" s="65" t="str">
        <f t="shared" si="83"/>
        <v/>
      </c>
      <c r="AU194" s="65" t="str">
        <f t="shared" si="84"/>
        <v/>
      </c>
    </row>
    <row r="195" spans="1:47" ht="16.8" customHeight="1" x14ac:dyDescent="0.25">
      <c r="A195" s="109" t="s">
        <v>762</v>
      </c>
      <c r="C195" s="262">
        <v>20160715</v>
      </c>
      <c r="D195" s="262">
        <v>9</v>
      </c>
      <c r="E195" s="194" t="s">
        <v>741</v>
      </c>
      <c r="Q195" s="115"/>
      <c r="V195" s="112" t="str">
        <f t="shared" ref="V195:V258" si="107">IF(B195="",CONCATENATE("Update games set ", A195, "= NULL where game_id=", C195), CONCATENATE("Update games set ", A195, "= ",B195," where game_id=", C195))</f>
        <v>Update games set Pos_after= NULL where game_id=20160715</v>
      </c>
      <c r="W195" s="112" t="str">
        <f t="shared" ref="W195:W258" si="108">IF(E195="", "", AC195&amp;AD195&amp;AE195&amp;AF195&amp;AG195&amp;AH195&amp;AI195&amp;AJ195&amp;AK195&amp;AL195&amp;AM195)</f>
        <v>Update lineups set player_name = 'Osborn Ben' where game_id = 20160715 and player_order = 9</v>
      </c>
      <c r="X195" s="65" t="str">
        <f t="shared" ref="X195:X258" si="109">IF(M195="","", CONCATENATE("insert into goals (game_id, goal_order, scorer_name, goal_min) values (",C195, ", ", L195,", '",M195,"', ",N195,")"))</f>
        <v/>
      </c>
      <c r="Y195" s="193" t="str">
        <f t="shared" si="106"/>
        <v/>
      </c>
      <c r="Z195" s="65" t="str">
        <f t="shared" si="74"/>
        <v/>
      </c>
      <c r="AA195" s="193" t="str">
        <f t="shared" si="75"/>
        <v/>
      </c>
      <c r="AB195" s="242" t="s">
        <v>739</v>
      </c>
      <c r="AC195" s="65" t="str">
        <f t="shared" ref="AC195:AC258" si="110">IF(E195="","",CONCATENATE("Update lineups set player_name = '",SUBSTITUTE(E195, "'", "''"),"'"))</f>
        <v>Update lineups set player_name = 'Osborn Ben'</v>
      </c>
      <c r="AD195" s="65" t="str">
        <f t="shared" ref="AD195:AD258" si="111">IF(K195="","",CONCATENATE(", Player_notes = '",SUBSTITUTE(K195, "'", "''"), "'"))</f>
        <v/>
      </c>
      <c r="AE195" s="65" t="str">
        <f t="shared" si="101"/>
        <v/>
      </c>
      <c r="AF195" s="65" t="str">
        <f t="shared" si="102"/>
        <v/>
      </c>
      <c r="AG195" s="65" t="str">
        <f t="shared" si="103"/>
        <v/>
      </c>
      <c r="AH195" s="65" t="str">
        <f t="shared" si="104"/>
        <v/>
      </c>
      <c r="AI195" s="65" t="str">
        <f t="shared" si="105"/>
        <v/>
      </c>
      <c r="AJ195" s="65" t="str">
        <f t="shared" ref="AJ195:AJ258" si="112">IF(E195="","",CONCATENATE(" where game_id = ",C195," and player_order = ",D195))</f>
        <v xml:space="preserve"> where game_id = 20160715 and player_order = 9</v>
      </c>
      <c r="AK195" s="65" t="str">
        <f t="shared" ref="AK195:AK258" si="113">IF(G195="", "", CONCATENATE("; update lineups set Player_on= '", SUBSTITUTE(E195, "'", "''"), "'"))</f>
        <v/>
      </c>
      <c r="AL195" s="65" t="str">
        <f t="shared" si="81"/>
        <v/>
      </c>
      <c r="AM195" s="245" t="str">
        <f t="shared" ref="AM195:AM258" si="114">IF(G195="","",CONCATENATE(" where game_id = ", C195, " and player_name = '",SUBSTITUTE(G195, "'", "''"),"'"))</f>
        <v/>
      </c>
      <c r="AN195" s="65" t="str">
        <f t="shared" si="96"/>
        <v/>
      </c>
      <c r="AO195" s="65" t="str">
        <f t="shared" si="97"/>
        <v/>
      </c>
      <c r="AP195" s="65" t="str">
        <f t="shared" si="98"/>
        <v/>
      </c>
      <c r="AQ195" s="65" t="str">
        <f t="shared" si="99"/>
        <v/>
      </c>
      <c r="AR195" s="65" t="str">
        <f t="shared" si="100"/>
        <v/>
      </c>
      <c r="AS195" s="65" t="str">
        <f t="shared" si="82"/>
        <v/>
      </c>
      <c r="AT195" s="65" t="str">
        <f t="shared" si="83"/>
        <v/>
      </c>
      <c r="AU195" s="65" t="str">
        <f t="shared" si="84"/>
        <v/>
      </c>
    </row>
    <row r="196" spans="1:47" ht="16.8" customHeight="1" x14ac:dyDescent="0.25">
      <c r="A196" s="109" t="s">
        <v>761</v>
      </c>
      <c r="C196" s="262">
        <v>20160715</v>
      </c>
      <c r="D196" s="262">
        <v>10</v>
      </c>
      <c r="E196" s="194" t="s">
        <v>829</v>
      </c>
      <c r="Q196" s="115"/>
      <c r="V196" s="112" t="str">
        <f t="shared" si="107"/>
        <v>Update games set Opp_before= NULL where game_id=20160715</v>
      </c>
      <c r="W196" s="112" t="str">
        <f t="shared" si="108"/>
        <v>Update lineups set player_name = 'Assombalonga Britt' where game_id = 20160715 and player_order = 10</v>
      </c>
      <c r="X196" s="65" t="str">
        <f t="shared" si="109"/>
        <v/>
      </c>
      <c r="Y196" s="193" t="str">
        <f t="shared" si="106"/>
        <v/>
      </c>
      <c r="Z196" s="65" t="str">
        <f t="shared" ref="Z196:Z259" si="115">IF(R196="","", CONCATENATE("insert into games_sources (game_id, source_order, source_name, source_link) values (",C196, ", ", R196,", '",S196,"', '",T196,"')"))</f>
        <v/>
      </c>
      <c r="AA196" s="193" t="str">
        <f t="shared" ref="AA196:AA259" si="116">IF(R196="", "", AS196&amp;AT196&amp;AU196)</f>
        <v/>
      </c>
      <c r="AB196" s="242" t="s">
        <v>739</v>
      </c>
      <c r="AC196" s="65" t="str">
        <f t="shared" si="110"/>
        <v>Update lineups set player_name = 'Assombalonga Britt'</v>
      </c>
      <c r="AD196" s="65" t="str">
        <f t="shared" si="111"/>
        <v/>
      </c>
      <c r="AE196" s="65" t="str">
        <f t="shared" si="101"/>
        <v/>
      </c>
      <c r="AF196" s="65" t="str">
        <f t="shared" si="102"/>
        <v/>
      </c>
      <c r="AG196" s="65" t="str">
        <f t="shared" si="103"/>
        <v/>
      </c>
      <c r="AH196" s="65" t="str">
        <f t="shared" si="104"/>
        <v/>
      </c>
      <c r="AI196" s="65" t="str">
        <f t="shared" si="105"/>
        <v/>
      </c>
      <c r="AJ196" s="65" t="str">
        <f t="shared" si="112"/>
        <v xml:space="preserve"> where game_id = 20160715 and player_order = 10</v>
      </c>
      <c r="AK196" s="65" t="str">
        <f t="shared" si="113"/>
        <v/>
      </c>
      <c r="AL196" s="65" t="str">
        <f t="shared" ref="AL196:AL226" si="117">IF(F196="","",CONCATENATE(", sub_min = '",F196,"'"))</f>
        <v/>
      </c>
      <c r="AM196" s="245" t="str">
        <f t="shared" si="114"/>
        <v/>
      </c>
      <c r="AN196" s="65" t="str">
        <f t="shared" si="96"/>
        <v/>
      </c>
      <c r="AO196" s="65" t="str">
        <f t="shared" si="97"/>
        <v/>
      </c>
      <c r="AP196" s="65" t="str">
        <f t="shared" si="98"/>
        <v/>
      </c>
      <c r="AQ196" s="65" t="str">
        <f t="shared" si="99"/>
        <v/>
      </c>
      <c r="AR196" s="65" t="str">
        <f t="shared" si="100"/>
        <v/>
      </c>
      <c r="AS196" s="65" t="str">
        <f t="shared" ref="AS196:AS259" si="118">IF(R196="","",CONCATENATE("update games_sources set source_name = '",S196, "'"))</f>
        <v/>
      </c>
      <c r="AT196" s="65" t="str">
        <f t="shared" ref="AT196:AT259" si="119">IF(T196="", "", CONCATENATE(", source_link = '", T196, "'"))</f>
        <v/>
      </c>
      <c r="AU196" s="65" t="str">
        <f t="shared" ref="AU196:AU259" si="120">IF(R196="", "", CONCATENATE(" where game_id = ", C196, " and source_order = ", R196))</f>
        <v/>
      </c>
    </row>
    <row r="197" spans="1:47" ht="16.8" customHeight="1" x14ac:dyDescent="0.25">
      <c r="A197" s="109" t="s">
        <v>759</v>
      </c>
      <c r="C197" s="264">
        <v>20160715</v>
      </c>
      <c r="D197" s="264">
        <v>11</v>
      </c>
      <c r="E197" s="195" t="s">
        <v>2820</v>
      </c>
      <c r="F197" s="264"/>
      <c r="G197" s="213"/>
      <c r="H197" s="264"/>
      <c r="I197" s="264"/>
      <c r="J197" s="264"/>
      <c r="K197" s="322"/>
      <c r="L197" s="265"/>
      <c r="M197" s="213"/>
      <c r="N197" s="264"/>
      <c r="O197" s="264"/>
      <c r="Q197" s="115"/>
      <c r="R197" s="265"/>
      <c r="S197" s="213"/>
      <c r="T197" s="264"/>
      <c r="V197" s="112" t="str">
        <f t="shared" si="107"/>
        <v>Update games set Opp_after= NULL where game_id=20160715</v>
      </c>
      <c r="W197" s="112" t="str">
        <f t="shared" si="108"/>
        <v>Update lineups set player_name = 'Vellios Apostolos' where game_id = 20160715 and player_order = 11</v>
      </c>
      <c r="X197" s="65" t="str">
        <f t="shared" si="109"/>
        <v/>
      </c>
      <c r="Y197" s="193" t="str">
        <f t="shared" si="106"/>
        <v/>
      </c>
      <c r="Z197" s="65" t="str">
        <f t="shared" si="115"/>
        <v/>
      </c>
      <c r="AA197" s="193" t="str">
        <f t="shared" si="116"/>
        <v/>
      </c>
      <c r="AB197" s="242" t="s">
        <v>739</v>
      </c>
      <c r="AC197" s="65" t="str">
        <f t="shared" si="110"/>
        <v>Update lineups set player_name = 'Vellios Apostolos'</v>
      </c>
      <c r="AD197" s="65" t="str">
        <f t="shared" si="111"/>
        <v/>
      </c>
      <c r="AE197" s="65" t="str">
        <f t="shared" si="101"/>
        <v/>
      </c>
      <c r="AF197" s="65" t="str">
        <f t="shared" si="102"/>
        <v/>
      </c>
      <c r="AG197" s="65" t="str">
        <f t="shared" si="103"/>
        <v/>
      </c>
      <c r="AH197" s="65" t="str">
        <f t="shared" si="104"/>
        <v/>
      </c>
      <c r="AI197" s="65" t="str">
        <f t="shared" si="105"/>
        <v/>
      </c>
      <c r="AJ197" s="65" t="str">
        <f t="shared" si="112"/>
        <v xml:space="preserve"> where game_id = 20160715 and player_order = 11</v>
      </c>
      <c r="AK197" s="65" t="str">
        <f t="shared" si="113"/>
        <v/>
      </c>
      <c r="AL197" s="65" t="str">
        <f t="shared" si="117"/>
        <v/>
      </c>
      <c r="AM197" s="245" t="str">
        <f t="shared" si="114"/>
        <v/>
      </c>
      <c r="AN197" s="65" t="str">
        <f t="shared" si="96"/>
        <v/>
      </c>
      <c r="AO197" s="65" t="str">
        <f t="shared" si="97"/>
        <v/>
      </c>
      <c r="AP197" s="65" t="str">
        <f t="shared" si="98"/>
        <v/>
      </c>
      <c r="AQ197" s="65" t="str">
        <f t="shared" si="99"/>
        <v/>
      </c>
      <c r="AR197" s="65" t="str">
        <f t="shared" si="100"/>
        <v/>
      </c>
      <c r="AS197" s="65" t="str">
        <f t="shared" si="118"/>
        <v/>
      </c>
      <c r="AT197" s="65" t="str">
        <f t="shared" si="119"/>
        <v/>
      </c>
      <c r="AU197" s="65" t="str">
        <f t="shared" si="120"/>
        <v/>
      </c>
    </row>
    <row r="198" spans="1:47" ht="16.8" customHeight="1" x14ac:dyDescent="0.25">
      <c r="A198" s="109" t="s">
        <v>20</v>
      </c>
      <c r="B198" s="244" t="s">
        <v>2772</v>
      </c>
      <c r="C198" s="262">
        <v>20160715</v>
      </c>
      <c r="D198" s="262">
        <v>12</v>
      </c>
      <c r="E198" s="194" t="s">
        <v>2821</v>
      </c>
      <c r="F198" s="262">
        <v>63</v>
      </c>
      <c r="G198" s="212" t="s">
        <v>772</v>
      </c>
      <c r="Q198" s="115"/>
      <c r="V198" s="112" t="str">
        <f t="shared" si="107"/>
        <v>Update games set Ground= 'The Den' where game_id=20160715</v>
      </c>
      <c r="W198" s="112" t="str">
        <f t="shared" si="108"/>
        <v>Update lineups set player_name = 'Smith Jordan', Sub_min= 63, Player_off = 'de Vries Dorus' where game_id = 20160715 and player_order = 12; update lineups set Player_on= 'Smith Jordan', sub_min = '63' where game_id = 20160715 and player_name = 'de Vries Dorus'</v>
      </c>
      <c r="X198" s="65" t="str">
        <f t="shared" si="109"/>
        <v/>
      </c>
      <c r="Y198" s="193" t="str">
        <f t="shared" si="106"/>
        <v/>
      </c>
      <c r="Z198" s="65" t="str">
        <f t="shared" si="115"/>
        <v/>
      </c>
      <c r="AA198" s="193" t="str">
        <f t="shared" si="116"/>
        <v/>
      </c>
      <c r="AB198" s="242" t="s">
        <v>739</v>
      </c>
      <c r="AC198" s="65" t="str">
        <f t="shared" si="110"/>
        <v>Update lineups set player_name = 'Smith Jordan'</v>
      </c>
      <c r="AD198" s="65" t="str">
        <f t="shared" si="111"/>
        <v/>
      </c>
      <c r="AE198" s="65" t="str">
        <f t="shared" si="101"/>
        <v/>
      </c>
      <c r="AF198" s="65" t="str">
        <f t="shared" si="102"/>
        <v/>
      </c>
      <c r="AG198" s="65" t="str">
        <f t="shared" si="103"/>
        <v/>
      </c>
      <c r="AH198" s="65" t="str">
        <f t="shared" si="104"/>
        <v>, Sub_min= 63</v>
      </c>
      <c r="AI198" s="65" t="str">
        <f t="shared" si="105"/>
        <v>, Player_off = 'de Vries Dorus'</v>
      </c>
      <c r="AJ198" s="65" t="str">
        <f t="shared" si="112"/>
        <v xml:space="preserve"> where game_id = 20160715 and player_order = 12</v>
      </c>
      <c r="AK198" s="65" t="str">
        <f t="shared" si="113"/>
        <v>; update lineups set Player_on= 'Smith Jordan'</v>
      </c>
      <c r="AL198" s="65" t="str">
        <f t="shared" si="117"/>
        <v>, sub_min = '63'</v>
      </c>
      <c r="AM198" s="245" t="str">
        <f t="shared" si="114"/>
        <v xml:space="preserve"> where game_id = 20160715 and player_name = 'de Vries Dorus'</v>
      </c>
      <c r="AN198" s="65" t="str">
        <f t="shared" si="96"/>
        <v/>
      </c>
      <c r="AO198" s="65" t="str">
        <f t="shared" si="97"/>
        <v/>
      </c>
      <c r="AP198" s="65" t="str">
        <f t="shared" si="98"/>
        <v/>
      </c>
      <c r="AQ198" s="65" t="str">
        <f t="shared" si="99"/>
        <v/>
      </c>
      <c r="AR198" s="65" t="str">
        <f t="shared" si="100"/>
        <v/>
      </c>
      <c r="AS198" s="65" t="str">
        <f t="shared" si="118"/>
        <v/>
      </c>
      <c r="AT198" s="65" t="str">
        <f t="shared" si="119"/>
        <v/>
      </c>
      <c r="AU198" s="65" t="str">
        <f t="shared" si="120"/>
        <v/>
      </c>
    </row>
    <row r="199" spans="1:47" ht="16.8" customHeight="1" x14ac:dyDescent="0.25">
      <c r="A199" s="109" t="s">
        <v>756</v>
      </c>
      <c r="B199" s="201" t="str">
        <f>B198</f>
        <v>'The Den'</v>
      </c>
      <c r="C199" s="262">
        <v>20160715</v>
      </c>
      <c r="D199" s="262">
        <v>13</v>
      </c>
      <c r="E199" s="194" t="s">
        <v>790</v>
      </c>
      <c r="F199" s="262">
        <v>63</v>
      </c>
      <c r="G199" s="212" t="s">
        <v>771</v>
      </c>
      <c r="Q199" s="115"/>
      <c r="V199" s="112" t="str">
        <f t="shared" si="107"/>
        <v>Update games set Ground_Parent= 'The Den' where game_id=20160715</v>
      </c>
      <c r="W199" s="112" t="str">
        <f t="shared" si="108"/>
        <v>Update lineups set player_name = 'Iacovitti Alex', Sub_min= 63, Player_off = 'Lichaj Eric' where game_id = 20160715 and player_order = 13; update lineups set Player_on= 'Iacovitti Alex', sub_min = '63' where game_id = 20160715 and player_name = 'Lichaj Eric'</v>
      </c>
      <c r="X199" s="65" t="str">
        <f t="shared" si="109"/>
        <v/>
      </c>
      <c r="Y199" s="193" t="str">
        <f t="shared" si="106"/>
        <v/>
      </c>
      <c r="Z199" s="65" t="str">
        <f t="shared" si="115"/>
        <v/>
      </c>
      <c r="AA199" s="193" t="str">
        <f t="shared" si="116"/>
        <v/>
      </c>
      <c r="AB199" s="242" t="s">
        <v>739</v>
      </c>
      <c r="AC199" s="65" t="str">
        <f t="shared" si="110"/>
        <v>Update lineups set player_name = 'Iacovitti Alex'</v>
      </c>
      <c r="AD199" s="65" t="str">
        <f t="shared" si="111"/>
        <v/>
      </c>
      <c r="AE199" s="65" t="str">
        <f t="shared" si="101"/>
        <v/>
      </c>
      <c r="AF199" s="65" t="str">
        <f t="shared" si="102"/>
        <v/>
      </c>
      <c r="AG199" s="65" t="str">
        <f t="shared" si="103"/>
        <v/>
      </c>
      <c r="AH199" s="65" t="str">
        <f t="shared" si="104"/>
        <v>, Sub_min= 63</v>
      </c>
      <c r="AI199" s="65" t="str">
        <f t="shared" si="105"/>
        <v>, Player_off = 'Lichaj Eric'</v>
      </c>
      <c r="AJ199" s="65" t="str">
        <f t="shared" si="112"/>
        <v xml:space="preserve"> where game_id = 20160715 and player_order = 13</v>
      </c>
      <c r="AK199" s="65" t="str">
        <f t="shared" si="113"/>
        <v>; update lineups set Player_on= 'Iacovitti Alex'</v>
      </c>
      <c r="AL199" s="65" t="str">
        <f t="shared" si="117"/>
        <v>, sub_min = '63'</v>
      </c>
      <c r="AM199" s="245" t="str">
        <f t="shared" si="114"/>
        <v xml:space="preserve"> where game_id = 20160715 and player_name = 'Lichaj Eric'</v>
      </c>
      <c r="AN199" s="65" t="str">
        <f t="shared" si="96"/>
        <v/>
      </c>
      <c r="AO199" s="65" t="str">
        <f t="shared" si="97"/>
        <v/>
      </c>
      <c r="AP199" s="65" t="str">
        <f t="shared" si="98"/>
        <v/>
      </c>
      <c r="AQ199" s="65" t="str">
        <f t="shared" si="99"/>
        <v/>
      </c>
      <c r="AR199" s="65" t="str">
        <f t="shared" si="100"/>
        <v/>
      </c>
      <c r="AS199" s="65" t="str">
        <f t="shared" si="118"/>
        <v/>
      </c>
      <c r="AT199" s="65" t="str">
        <f t="shared" si="119"/>
        <v/>
      </c>
      <c r="AU199" s="65" t="str">
        <f t="shared" si="120"/>
        <v/>
      </c>
    </row>
    <row r="200" spans="1:47" ht="16.8" customHeight="1" x14ac:dyDescent="0.25">
      <c r="A200" s="109" t="s">
        <v>753</v>
      </c>
      <c r="B200" s="236"/>
      <c r="C200" s="262">
        <v>20160715</v>
      </c>
      <c r="D200" s="262">
        <v>14</v>
      </c>
      <c r="E200" s="194" t="s">
        <v>2794</v>
      </c>
      <c r="F200" s="262">
        <v>63</v>
      </c>
      <c r="G200" s="212" t="s">
        <v>2818</v>
      </c>
      <c r="H200" s="262">
        <v>70</v>
      </c>
      <c r="Q200" s="115"/>
      <c r="V200" s="112" t="str">
        <f t="shared" si="107"/>
        <v>Update games set Referee= NULL where game_id=20160715</v>
      </c>
      <c r="W200" s="112" t="str">
        <f t="shared" si="108"/>
        <v>Update lineups set player_name = 'Worrall Joe', Y_min = 70, Sub_min= 63, Player_off = 'Lam Thomas' where game_id = 20160715 and player_order = 14; update lineups set Player_on= 'Worrall Joe', sub_min = '63' where game_id = 20160715 and player_name = 'Lam Thomas'</v>
      </c>
      <c r="X200" s="65" t="str">
        <f t="shared" si="109"/>
        <v/>
      </c>
      <c r="Y200" s="193" t="str">
        <f t="shared" si="106"/>
        <v/>
      </c>
      <c r="Z200" s="65" t="str">
        <f t="shared" si="115"/>
        <v/>
      </c>
      <c r="AA200" s="193" t="str">
        <f t="shared" si="116"/>
        <v/>
      </c>
      <c r="AB200" s="242" t="s">
        <v>739</v>
      </c>
      <c r="AC200" s="65" t="str">
        <f t="shared" si="110"/>
        <v>Update lineups set player_name = 'Worrall Joe'</v>
      </c>
      <c r="AD200" s="65" t="str">
        <f t="shared" si="111"/>
        <v/>
      </c>
      <c r="AE200" s="65" t="str">
        <f t="shared" si="101"/>
        <v>, Y_min = 70</v>
      </c>
      <c r="AF200" s="65" t="str">
        <f t="shared" si="102"/>
        <v/>
      </c>
      <c r="AG200" s="65" t="str">
        <f t="shared" si="103"/>
        <v/>
      </c>
      <c r="AH200" s="65" t="str">
        <f t="shared" si="104"/>
        <v>, Sub_min= 63</v>
      </c>
      <c r="AI200" s="65" t="str">
        <f t="shared" si="105"/>
        <v>, Player_off = 'Lam Thomas'</v>
      </c>
      <c r="AJ200" s="65" t="str">
        <f t="shared" si="112"/>
        <v xml:space="preserve"> where game_id = 20160715 and player_order = 14</v>
      </c>
      <c r="AK200" s="65" t="str">
        <f t="shared" si="113"/>
        <v>; update lineups set Player_on= 'Worrall Joe'</v>
      </c>
      <c r="AL200" s="65" t="str">
        <f t="shared" si="117"/>
        <v>, sub_min = '63'</v>
      </c>
      <c r="AM200" s="245" t="str">
        <f t="shared" si="114"/>
        <v xml:space="preserve"> where game_id = 20160715 and player_name = 'Lam Thomas'</v>
      </c>
      <c r="AN200" s="65" t="str">
        <f t="shared" si="96"/>
        <v/>
      </c>
      <c r="AO200" s="65" t="str">
        <f t="shared" si="97"/>
        <v/>
      </c>
      <c r="AP200" s="65" t="str">
        <f t="shared" si="98"/>
        <v/>
      </c>
      <c r="AQ200" s="65" t="str">
        <f t="shared" si="99"/>
        <v/>
      </c>
      <c r="AR200" s="65" t="str">
        <f t="shared" si="100"/>
        <v/>
      </c>
      <c r="AS200" s="65" t="str">
        <f t="shared" si="118"/>
        <v/>
      </c>
      <c r="AT200" s="65" t="str">
        <f t="shared" si="119"/>
        <v/>
      </c>
      <c r="AU200" s="65" t="str">
        <f t="shared" si="120"/>
        <v/>
      </c>
    </row>
    <row r="201" spans="1:47" ht="16.8" customHeight="1" x14ac:dyDescent="0.25">
      <c r="A201" s="109" t="s">
        <v>475</v>
      </c>
      <c r="C201" s="262">
        <v>20160715</v>
      </c>
      <c r="D201" s="262">
        <v>15</v>
      </c>
      <c r="E201" s="194" t="s">
        <v>2822</v>
      </c>
      <c r="F201" s="262">
        <v>63</v>
      </c>
      <c r="G201" s="212" t="s">
        <v>714</v>
      </c>
      <c r="Q201" s="115"/>
      <c r="V201" s="112" t="str">
        <f t="shared" si="107"/>
        <v>Update games set Att= NULL where game_id=20160715</v>
      </c>
      <c r="W201" s="112" t="str">
        <f t="shared" si="108"/>
        <v>Update lineups set player_name = 'Gabriel Jordan', Sub_min= 63, Player_off = 'Mills Matthew' where game_id = 20160715 and player_order = 15; update lineups set Player_on= 'Gabriel Jordan', sub_min = '63' where game_id = 20160715 and player_name = 'Mills Matthew'</v>
      </c>
      <c r="X201" s="65" t="str">
        <f t="shared" si="109"/>
        <v/>
      </c>
      <c r="Y201" s="193" t="str">
        <f t="shared" si="106"/>
        <v/>
      </c>
      <c r="Z201" s="65" t="str">
        <f t="shared" si="115"/>
        <v/>
      </c>
      <c r="AA201" s="193" t="str">
        <f t="shared" si="116"/>
        <v/>
      </c>
      <c r="AB201" s="242" t="s">
        <v>739</v>
      </c>
      <c r="AC201" s="65" t="str">
        <f t="shared" si="110"/>
        <v>Update lineups set player_name = 'Gabriel Jordan'</v>
      </c>
      <c r="AD201" s="65" t="str">
        <f t="shared" si="111"/>
        <v/>
      </c>
      <c r="AE201" s="65" t="str">
        <f t="shared" si="101"/>
        <v/>
      </c>
      <c r="AF201" s="65" t="str">
        <f t="shared" si="102"/>
        <v/>
      </c>
      <c r="AG201" s="65" t="str">
        <f t="shared" si="103"/>
        <v/>
      </c>
      <c r="AH201" s="65" t="str">
        <f t="shared" si="104"/>
        <v>, Sub_min= 63</v>
      </c>
      <c r="AI201" s="65" t="str">
        <f t="shared" si="105"/>
        <v>, Player_off = 'Mills Matthew'</v>
      </c>
      <c r="AJ201" s="65" t="str">
        <f t="shared" si="112"/>
        <v xml:space="preserve"> where game_id = 20160715 and player_order = 15</v>
      </c>
      <c r="AK201" s="65" t="str">
        <f t="shared" si="113"/>
        <v>; update lineups set Player_on= 'Gabriel Jordan'</v>
      </c>
      <c r="AL201" s="65" t="str">
        <f t="shared" si="117"/>
        <v>, sub_min = '63'</v>
      </c>
      <c r="AM201" s="245" t="str">
        <f t="shared" si="114"/>
        <v xml:space="preserve"> where game_id = 20160715 and player_name = 'Mills Matthew'</v>
      </c>
      <c r="AN201" s="65" t="str">
        <f t="shared" si="96"/>
        <v/>
      </c>
      <c r="AO201" s="65" t="str">
        <f t="shared" si="97"/>
        <v/>
      </c>
      <c r="AP201" s="65" t="str">
        <f t="shared" si="98"/>
        <v/>
      </c>
      <c r="AQ201" s="65" t="str">
        <f t="shared" si="99"/>
        <v/>
      </c>
      <c r="AR201" s="65" t="str">
        <f t="shared" si="100"/>
        <v/>
      </c>
      <c r="AS201" s="65" t="str">
        <f t="shared" si="118"/>
        <v/>
      </c>
      <c r="AT201" s="65" t="str">
        <f t="shared" si="119"/>
        <v/>
      </c>
      <c r="AU201" s="65" t="str">
        <f t="shared" si="120"/>
        <v/>
      </c>
    </row>
    <row r="202" spans="1:47" ht="16.8" customHeight="1" x14ac:dyDescent="0.25">
      <c r="A202" s="109" t="s">
        <v>749</v>
      </c>
      <c r="B202" s="237"/>
      <c r="C202" s="262">
        <v>20160715</v>
      </c>
      <c r="D202" s="262">
        <v>16</v>
      </c>
      <c r="E202" s="194" t="s">
        <v>769</v>
      </c>
      <c r="F202" s="262">
        <v>63</v>
      </c>
      <c r="G202" s="212" t="s">
        <v>796</v>
      </c>
      <c r="Q202" s="115"/>
      <c r="V202" s="112" t="str">
        <f t="shared" si="107"/>
        <v>Update games set Source= NULL where game_id=20160715</v>
      </c>
      <c r="W202" s="112" t="str">
        <f t="shared" si="108"/>
        <v>Update lineups set player_name = 'Hobbs Jack', Sub_min= 63, Player_off = 'Fox Danny' where game_id = 20160715 and player_order = 16; update lineups set Player_on= 'Hobbs Jack', sub_min = '63' where game_id = 20160715 and player_name = 'Fox Danny'</v>
      </c>
      <c r="X202" s="65" t="str">
        <f t="shared" si="109"/>
        <v/>
      </c>
      <c r="Y202" s="193" t="str">
        <f t="shared" si="106"/>
        <v/>
      </c>
      <c r="Z202" s="65" t="str">
        <f t="shared" si="115"/>
        <v/>
      </c>
      <c r="AA202" s="193" t="str">
        <f t="shared" si="116"/>
        <v/>
      </c>
      <c r="AB202" s="242" t="s">
        <v>739</v>
      </c>
      <c r="AC202" s="65" t="str">
        <f t="shared" si="110"/>
        <v>Update lineups set player_name = 'Hobbs Jack'</v>
      </c>
      <c r="AD202" s="65" t="str">
        <f t="shared" si="111"/>
        <v/>
      </c>
      <c r="AE202" s="65" t="str">
        <f t="shared" si="101"/>
        <v/>
      </c>
      <c r="AF202" s="65" t="str">
        <f t="shared" si="102"/>
        <v/>
      </c>
      <c r="AG202" s="65" t="str">
        <f t="shared" si="103"/>
        <v/>
      </c>
      <c r="AH202" s="65" t="str">
        <f t="shared" si="104"/>
        <v>, Sub_min= 63</v>
      </c>
      <c r="AI202" s="65" t="str">
        <f t="shared" si="105"/>
        <v>, Player_off = 'Fox Danny'</v>
      </c>
      <c r="AJ202" s="65" t="str">
        <f t="shared" si="112"/>
        <v xml:space="preserve"> where game_id = 20160715 and player_order = 16</v>
      </c>
      <c r="AK202" s="65" t="str">
        <f t="shared" si="113"/>
        <v>; update lineups set Player_on= 'Hobbs Jack'</v>
      </c>
      <c r="AL202" s="65" t="str">
        <f t="shared" si="117"/>
        <v>, sub_min = '63'</v>
      </c>
      <c r="AM202" s="245" t="str">
        <f t="shared" si="114"/>
        <v xml:space="preserve"> where game_id = 20160715 and player_name = 'Fox Danny'</v>
      </c>
      <c r="AN202" s="65" t="str">
        <f t="shared" si="96"/>
        <v/>
      </c>
      <c r="AO202" s="65" t="str">
        <f t="shared" si="97"/>
        <v/>
      </c>
      <c r="AP202" s="65" t="str">
        <f t="shared" si="98"/>
        <v/>
      </c>
      <c r="AQ202" s="65" t="str">
        <f t="shared" si="99"/>
        <v/>
      </c>
      <c r="AR202" s="65" t="str">
        <f t="shared" si="100"/>
        <v/>
      </c>
      <c r="AS202" s="65" t="str">
        <f t="shared" si="118"/>
        <v/>
      </c>
      <c r="AT202" s="65" t="str">
        <f t="shared" si="119"/>
        <v/>
      </c>
      <c r="AU202" s="65" t="str">
        <f t="shared" si="120"/>
        <v/>
      </c>
    </row>
    <row r="203" spans="1:47" ht="16.8" customHeight="1" x14ac:dyDescent="0.25">
      <c r="A203" s="109" t="s">
        <v>746</v>
      </c>
      <c r="B203" s="198" t="s">
        <v>2828</v>
      </c>
      <c r="C203" s="262">
        <v>20160715</v>
      </c>
      <c r="D203" s="262">
        <v>17</v>
      </c>
      <c r="E203" s="194" t="s">
        <v>2829</v>
      </c>
      <c r="F203" s="262">
        <v>63</v>
      </c>
      <c r="G203" s="194" t="s">
        <v>735</v>
      </c>
      <c r="Q203" s="115"/>
      <c r="V203" s="112" t="str">
        <f t="shared" si="107"/>
        <v>Update games set Game_date= '20160715' where game_id=20160715</v>
      </c>
      <c r="W203" s="112" t="str">
        <f t="shared" si="108"/>
        <v>Update lineups set player_name = 'Ahmedhodzic Anel', Sub_min= 63, Player_off = 'Cohen Chris' where game_id = 20160715 and player_order = 17; update lineups set Player_on= 'Ahmedhodzic Anel', sub_min = '63' where game_id = 20160715 and player_name = 'Cohen Chris'</v>
      </c>
      <c r="X203" s="65" t="str">
        <f t="shared" si="109"/>
        <v/>
      </c>
      <c r="Y203" s="193" t="str">
        <f t="shared" si="106"/>
        <v/>
      </c>
      <c r="Z203" s="65" t="str">
        <f t="shared" si="115"/>
        <v/>
      </c>
      <c r="AA203" s="193" t="str">
        <f t="shared" si="116"/>
        <v/>
      </c>
      <c r="AB203" s="242" t="s">
        <v>739</v>
      </c>
      <c r="AC203" s="65" t="str">
        <f t="shared" si="110"/>
        <v>Update lineups set player_name = 'Ahmedhodzic Anel'</v>
      </c>
      <c r="AD203" s="65" t="str">
        <f t="shared" si="111"/>
        <v/>
      </c>
      <c r="AE203" s="65" t="str">
        <f t="shared" si="101"/>
        <v/>
      </c>
      <c r="AF203" s="65" t="str">
        <f t="shared" si="102"/>
        <v/>
      </c>
      <c r="AG203" s="65" t="str">
        <f t="shared" si="103"/>
        <v/>
      </c>
      <c r="AH203" s="65" t="str">
        <f t="shared" si="104"/>
        <v>, Sub_min= 63</v>
      </c>
      <c r="AI203" s="65" t="str">
        <f t="shared" si="105"/>
        <v>, Player_off = 'Cohen Chris'</v>
      </c>
      <c r="AJ203" s="65" t="str">
        <f t="shared" si="112"/>
        <v xml:space="preserve"> where game_id = 20160715 and player_order = 17</v>
      </c>
      <c r="AK203" s="65" t="str">
        <f t="shared" si="113"/>
        <v>; update lineups set Player_on= 'Ahmedhodzic Anel'</v>
      </c>
      <c r="AL203" s="65" t="str">
        <f t="shared" si="117"/>
        <v>, sub_min = '63'</v>
      </c>
      <c r="AM203" s="245" t="str">
        <f t="shared" si="114"/>
        <v xml:space="preserve"> where game_id = 20160715 and player_name = 'Cohen Chris'</v>
      </c>
      <c r="AN203" s="65" t="str">
        <f t="shared" si="96"/>
        <v/>
      </c>
      <c r="AO203" s="65" t="str">
        <f t="shared" si="97"/>
        <v/>
      </c>
      <c r="AP203" s="65" t="str">
        <f t="shared" si="98"/>
        <v/>
      </c>
      <c r="AQ203" s="65" t="str">
        <f t="shared" si="99"/>
        <v/>
      </c>
      <c r="AR203" s="65" t="str">
        <f t="shared" si="100"/>
        <v/>
      </c>
      <c r="AS203" s="65" t="str">
        <f t="shared" si="118"/>
        <v/>
      </c>
      <c r="AT203" s="65" t="str">
        <f t="shared" si="119"/>
        <v/>
      </c>
      <c r="AU203" s="65" t="str">
        <f t="shared" si="120"/>
        <v/>
      </c>
    </row>
    <row r="204" spans="1:47" ht="16.8" customHeight="1" x14ac:dyDescent="0.25">
      <c r="A204" s="109" t="s">
        <v>743</v>
      </c>
      <c r="B204" s="198" t="s">
        <v>2711</v>
      </c>
      <c r="C204" s="262">
        <v>20160715</v>
      </c>
      <c r="D204" s="262">
        <v>18</v>
      </c>
      <c r="E204" s="194" t="s">
        <v>823</v>
      </c>
      <c r="F204" s="262">
        <v>63</v>
      </c>
      <c r="G204" s="194" t="s">
        <v>715</v>
      </c>
      <c r="Q204" s="115"/>
      <c r="V204" s="112" t="str">
        <f t="shared" si="107"/>
        <v>Update games set Game_time= '3:00PM' where game_id=20160715</v>
      </c>
      <c r="W204" s="112" t="str">
        <f t="shared" si="108"/>
        <v>Update lineups set player_name = 'Burke Oliver', Sub_min= 63, Player_off = 'Lansbury Henri' where game_id = 20160715 and player_order = 18; update lineups set Player_on= 'Burke Oliver', sub_min = '63' where game_id = 20160715 and player_name = 'Lansbury Henri'</v>
      </c>
      <c r="X204" s="65" t="str">
        <f t="shared" si="109"/>
        <v/>
      </c>
      <c r="Y204" s="193" t="str">
        <f t="shared" si="106"/>
        <v/>
      </c>
      <c r="Z204" s="65" t="str">
        <f t="shared" si="115"/>
        <v/>
      </c>
      <c r="AA204" s="193" t="str">
        <f t="shared" si="116"/>
        <v/>
      </c>
      <c r="AB204" s="242" t="s">
        <v>739</v>
      </c>
      <c r="AC204" s="65" t="str">
        <f t="shared" si="110"/>
        <v>Update lineups set player_name = 'Burke Oliver'</v>
      </c>
      <c r="AD204" s="65" t="str">
        <f t="shared" si="111"/>
        <v/>
      </c>
      <c r="AE204" s="65" t="str">
        <f t="shared" si="101"/>
        <v/>
      </c>
      <c r="AF204" s="65" t="str">
        <f t="shared" si="102"/>
        <v/>
      </c>
      <c r="AG204" s="65" t="str">
        <f t="shared" si="103"/>
        <v/>
      </c>
      <c r="AH204" s="65" t="str">
        <f t="shared" si="104"/>
        <v>, Sub_min= 63</v>
      </c>
      <c r="AI204" s="65" t="str">
        <f t="shared" si="105"/>
        <v>, Player_off = 'Lansbury Henri'</v>
      </c>
      <c r="AJ204" s="65" t="str">
        <f t="shared" si="112"/>
        <v xml:space="preserve"> where game_id = 20160715 and player_order = 18</v>
      </c>
      <c r="AK204" s="65" t="str">
        <f t="shared" si="113"/>
        <v>; update lineups set Player_on= 'Burke Oliver'</v>
      </c>
      <c r="AL204" s="65" t="str">
        <f t="shared" si="117"/>
        <v>, sub_min = '63'</v>
      </c>
      <c r="AM204" s="245" t="str">
        <f t="shared" si="114"/>
        <v xml:space="preserve"> where game_id = 20160715 and player_name = 'Lansbury Henri'</v>
      </c>
      <c r="AN204" s="65" t="str">
        <f t="shared" si="96"/>
        <v/>
      </c>
      <c r="AO204" s="65" t="str">
        <f t="shared" si="97"/>
        <v/>
      </c>
      <c r="AP204" s="65" t="str">
        <f t="shared" si="98"/>
        <v/>
      </c>
      <c r="AQ204" s="65" t="str">
        <f t="shared" si="99"/>
        <v/>
      </c>
      <c r="AR204" s="65" t="str">
        <f t="shared" si="100"/>
        <v/>
      </c>
      <c r="AS204" s="65" t="str">
        <f t="shared" si="118"/>
        <v/>
      </c>
      <c r="AT204" s="65" t="str">
        <f t="shared" si="119"/>
        <v/>
      </c>
      <c r="AU204" s="65" t="str">
        <f t="shared" si="120"/>
        <v/>
      </c>
    </row>
    <row r="205" spans="1:47" ht="16.8" customHeight="1" x14ac:dyDescent="0.25">
      <c r="A205" s="109"/>
      <c r="B205" s="198"/>
      <c r="C205" s="262">
        <v>20160715</v>
      </c>
      <c r="D205" s="262">
        <v>19</v>
      </c>
      <c r="E205" s="194" t="s">
        <v>2823</v>
      </c>
      <c r="F205" s="262">
        <v>63</v>
      </c>
      <c r="G205" s="194" t="s">
        <v>2819</v>
      </c>
      <c r="Q205" s="115"/>
      <c r="V205" s="112" t="str">
        <f t="shared" si="107"/>
        <v>Update games set = NULL where game_id=20160715</v>
      </c>
      <c r="W205" s="112" t="str">
        <f t="shared" si="108"/>
        <v>Update lineups set player_name = 'Yates Ryan', Sub_min= 63, Player_off = 'Cash Matty' where game_id = 20160715 and player_order = 19; update lineups set Player_on= 'Yates Ryan', sub_min = '63' where game_id = 20160715 and player_name = 'Cash Matty'</v>
      </c>
      <c r="X205" s="65" t="str">
        <f t="shared" si="109"/>
        <v/>
      </c>
      <c r="Y205" s="193" t="str">
        <f>IF(L205="", "", AN205&amp;AO205&amp;AP205&amp;AQ205&amp;AR205)</f>
        <v/>
      </c>
      <c r="Z205" s="65" t="str">
        <f t="shared" si="115"/>
        <v/>
      </c>
      <c r="AA205" s="193" t="str">
        <f t="shared" si="116"/>
        <v/>
      </c>
      <c r="AB205" s="242"/>
      <c r="AC205" s="65" t="str">
        <f t="shared" si="110"/>
        <v>Update lineups set player_name = 'Yates Ryan'</v>
      </c>
      <c r="AD205" s="65" t="str">
        <f t="shared" si="111"/>
        <v/>
      </c>
      <c r="AE205" s="65" t="str">
        <f>IF(H205="", "", CONCATENATE(", Y_min = ", UPPER(H205)))</f>
        <v/>
      </c>
      <c r="AF205" s="65" t="str">
        <f>IF(I205="", "", CONCATENATE(", R_min= ", UPPER(I205)))</f>
        <v/>
      </c>
      <c r="AG205" s="65" t="str">
        <f>IF(J205="", "", CONCATENATE(", captain= 'Y'"))</f>
        <v/>
      </c>
      <c r="AH205" s="65" t="str">
        <f>IF(F205="", "", CONCATENATE(", Sub_min= ", F205))</f>
        <v>, Sub_min= 63</v>
      </c>
      <c r="AI205" s="65" t="str">
        <f>IF(G205="", "", CONCATENATE(", Player_off = '", SUBSTITUTE(G205, "'", "''"), "'"))</f>
        <v>, Player_off = 'Cash Matty'</v>
      </c>
      <c r="AJ205" s="65" t="str">
        <f t="shared" si="112"/>
        <v xml:space="preserve"> where game_id = 20160715 and player_order = 19</v>
      </c>
      <c r="AK205" s="65" t="str">
        <f t="shared" si="113"/>
        <v>; update lineups set Player_on= 'Yates Ryan'</v>
      </c>
      <c r="AL205" s="65" t="str">
        <f t="shared" si="117"/>
        <v>, sub_min = '63'</v>
      </c>
      <c r="AM205" s="245" t="str">
        <f t="shared" si="114"/>
        <v xml:space="preserve"> where game_id = 20160715 and player_name = 'Cash Matty'</v>
      </c>
      <c r="AS205" s="65" t="str">
        <f t="shared" si="118"/>
        <v/>
      </c>
      <c r="AT205" s="65" t="str">
        <f t="shared" si="119"/>
        <v/>
      </c>
      <c r="AU205" s="65" t="str">
        <f t="shared" si="120"/>
        <v/>
      </c>
    </row>
    <row r="206" spans="1:47" ht="16.8" customHeight="1" x14ac:dyDescent="0.25">
      <c r="C206" s="262">
        <v>20160715</v>
      </c>
      <c r="D206" s="262">
        <v>20</v>
      </c>
      <c r="E206" s="211" t="s">
        <v>826</v>
      </c>
      <c r="F206" s="262">
        <v>63</v>
      </c>
      <c r="G206" s="194" t="s">
        <v>741</v>
      </c>
      <c r="Q206" s="115"/>
      <c r="V206" s="112" t="str">
        <f t="shared" si="107"/>
        <v>Update games set = NULL where game_id=20160715</v>
      </c>
      <c r="W206" s="112" t="str">
        <f t="shared" si="108"/>
        <v>Update lineups set player_name = 'Paterson Jamie', Sub_min= 63, Player_off = 'Osborn Ben' where game_id = 20160715 and player_order = 20; update lineups set Player_on= 'Paterson Jamie', sub_min = '63' where game_id = 20160715 and player_name = 'Osborn Ben'</v>
      </c>
      <c r="X206" s="65" t="str">
        <f t="shared" si="109"/>
        <v/>
      </c>
      <c r="Y206" s="193" t="str">
        <f t="shared" ref="Y206:Y209" si="121">IF(L206="", "", AN206&amp;AO206&amp;AP206&amp;AQ206&amp;AR206)</f>
        <v/>
      </c>
      <c r="Z206" s="65" t="str">
        <f t="shared" si="115"/>
        <v/>
      </c>
      <c r="AA206" s="193" t="str">
        <f t="shared" si="116"/>
        <v/>
      </c>
      <c r="AC206" s="65" t="str">
        <f t="shared" si="110"/>
        <v>Update lineups set player_name = 'Paterson Jamie'</v>
      </c>
      <c r="AD206" s="65" t="str">
        <f t="shared" si="111"/>
        <v/>
      </c>
      <c r="AE206" s="65" t="str">
        <f t="shared" ref="AE206:AE211" si="122">IF(H206="", "", CONCATENATE(", Y_min = ", UPPER(H206)))</f>
        <v/>
      </c>
      <c r="AF206" s="65" t="str">
        <f t="shared" ref="AF206:AF211" si="123">IF(I206="", "", CONCATENATE(", R_min= ", UPPER(I206)))</f>
        <v/>
      </c>
      <c r="AG206" s="65" t="str">
        <f t="shared" ref="AG206:AG211" si="124">IF(J206="", "", CONCATENATE(", captain= 'Y'"))</f>
        <v/>
      </c>
      <c r="AH206" s="65" t="str">
        <f t="shared" ref="AH206:AH211" si="125">IF(F206="", "", CONCATENATE(", Sub_min= ", F206))</f>
        <v>, Sub_min= 63</v>
      </c>
      <c r="AI206" s="65" t="str">
        <f t="shared" ref="AI206:AI211" si="126">IF(G206="", "", CONCATENATE(", Player_off = '", SUBSTITUTE(G206, "'", "''"), "'"))</f>
        <v>, Player_off = 'Osborn Ben'</v>
      </c>
      <c r="AJ206" s="65" t="str">
        <f t="shared" si="112"/>
        <v xml:space="preserve"> where game_id = 20160715 and player_order = 20</v>
      </c>
      <c r="AK206" s="65" t="str">
        <f t="shared" si="113"/>
        <v>; update lineups set Player_on= 'Paterson Jamie'</v>
      </c>
      <c r="AL206" s="65" t="str">
        <f t="shared" si="117"/>
        <v>, sub_min = '63'</v>
      </c>
      <c r="AM206" s="245" t="str">
        <f t="shared" si="114"/>
        <v xml:space="preserve"> where game_id = 20160715 and player_name = 'Osborn Ben'</v>
      </c>
      <c r="AS206" s="65" t="str">
        <f t="shared" si="118"/>
        <v/>
      </c>
      <c r="AT206" s="65" t="str">
        <f t="shared" si="119"/>
        <v/>
      </c>
      <c r="AU206" s="65" t="str">
        <f t="shared" si="120"/>
        <v/>
      </c>
    </row>
    <row r="207" spans="1:47" ht="16.8" customHeight="1" x14ac:dyDescent="0.25">
      <c r="C207" s="262">
        <v>20160715</v>
      </c>
      <c r="D207" s="262">
        <v>21</v>
      </c>
      <c r="E207" s="211" t="s">
        <v>775</v>
      </c>
      <c r="F207" s="262">
        <v>63</v>
      </c>
      <c r="G207" s="194" t="s">
        <v>829</v>
      </c>
      <c r="Q207" s="115"/>
      <c r="V207" s="112" t="str">
        <f t="shared" si="107"/>
        <v>Update games set = NULL where game_id=20160715</v>
      </c>
      <c r="W207" s="112" t="str">
        <f t="shared" si="108"/>
        <v>Update lineups set player_name = 'Grant Jorge', Sub_min= 63, Player_off = 'Assombalonga Britt' where game_id = 20160715 and player_order = 21; update lineups set Player_on= 'Grant Jorge', sub_min = '63' where game_id = 20160715 and player_name = 'Assombalonga Britt'</v>
      </c>
      <c r="X207" s="65" t="str">
        <f t="shared" si="109"/>
        <v/>
      </c>
      <c r="Y207" s="193" t="str">
        <f t="shared" si="121"/>
        <v/>
      </c>
      <c r="Z207" s="65" t="str">
        <f t="shared" si="115"/>
        <v/>
      </c>
      <c r="AA207" s="193" t="str">
        <f t="shared" si="116"/>
        <v/>
      </c>
      <c r="AC207" s="65" t="str">
        <f t="shared" si="110"/>
        <v>Update lineups set player_name = 'Grant Jorge'</v>
      </c>
      <c r="AD207" s="65" t="str">
        <f t="shared" si="111"/>
        <v/>
      </c>
      <c r="AE207" s="65" t="str">
        <f t="shared" si="122"/>
        <v/>
      </c>
      <c r="AF207" s="65" t="str">
        <f t="shared" si="123"/>
        <v/>
      </c>
      <c r="AG207" s="65" t="str">
        <f t="shared" si="124"/>
        <v/>
      </c>
      <c r="AH207" s="65" t="str">
        <f t="shared" si="125"/>
        <v>, Sub_min= 63</v>
      </c>
      <c r="AI207" s="65" t="str">
        <f t="shared" si="126"/>
        <v>, Player_off = 'Assombalonga Britt'</v>
      </c>
      <c r="AJ207" s="65" t="str">
        <f t="shared" si="112"/>
        <v xml:space="preserve"> where game_id = 20160715 and player_order = 21</v>
      </c>
      <c r="AK207" s="65" t="str">
        <f t="shared" si="113"/>
        <v>; update lineups set Player_on= 'Grant Jorge'</v>
      </c>
      <c r="AL207" s="65" t="str">
        <f t="shared" si="117"/>
        <v>, sub_min = '63'</v>
      </c>
      <c r="AM207" s="245" t="str">
        <f t="shared" si="114"/>
        <v xml:space="preserve"> where game_id = 20160715 and player_name = 'Assombalonga Britt'</v>
      </c>
      <c r="AS207" s="65" t="str">
        <f t="shared" si="118"/>
        <v/>
      </c>
      <c r="AT207" s="65" t="str">
        <f t="shared" si="119"/>
        <v/>
      </c>
      <c r="AU207" s="65" t="str">
        <f t="shared" si="120"/>
        <v/>
      </c>
    </row>
    <row r="208" spans="1:47" s="126" customFormat="1" ht="16.8" customHeight="1" thickBot="1" x14ac:dyDescent="0.3">
      <c r="A208" s="116"/>
      <c r="B208" s="238"/>
      <c r="C208" s="266">
        <v>20160715</v>
      </c>
      <c r="D208" s="266">
        <v>22</v>
      </c>
      <c r="E208" s="199" t="s">
        <v>831</v>
      </c>
      <c r="F208" s="266">
        <v>63</v>
      </c>
      <c r="G208" s="199" t="s">
        <v>2820</v>
      </c>
      <c r="H208" s="266"/>
      <c r="I208" s="266"/>
      <c r="J208" s="266"/>
      <c r="K208" s="323"/>
      <c r="L208" s="267"/>
      <c r="M208" s="214"/>
      <c r="N208" s="266"/>
      <c r="O208" s="266"/>
      <c r="P208" s="266"/>
      <c r="Q208" s="239"/>
      <c r="R208" s="267"/>
      <c r="S208" s="214"/>
      <c r="T208" s="266"/>
      <c r="U208"/>
      <c r="V208" s="112" t="str">
        <f t="shared" si="107"/>
        <v>Update games set = NULL where game_id=20160715</v>
      </c>
      <c r="W208" s="112" t="str">
        <f t="shared" si="108"/>
        <v>Update lineups set player_name = 'Veldwijk Lars', Sub_min= 63, Player_off = 'Vellios Apostolos' where game_id = 20160715 and player_order = 22; update lineups set Player_on= 'Veldwijk Lars', sub_min = '63' where game_id = 20160715 and player_name = 'Vellios Apostolos'</v>
      </c>
      <c r="X208" s="65" t="str">
        <f t="shared" si="109"/>
        <v/>
      </c>
      <c r="Y208" s="193" t="str">
        <f t="shared" si="121"/>
        <v/>
      </c>
      <c r="Z208" s="65" t="str">
        <f t="shared" si="115"/>
        <v/>
      </c>
      <c r="AA208" s="193" t="str">
        <f t="shared" si="116"/>
        <v/>
      </c>
      <c r="AB208" s="242"/>
      <c r="AC208" s="65" t="str">
        <f t="shared" si="110"/>
        <v>Update lineups set player_name = 'Veldwijk Lars'</v>
      </c>
      <c r="AD208" s="65" t="str">
        <f t="shared" si="111"/>
        <v/>
      </c>
      <c r="AE208" s="65" t="str">
        <f t="shared" si="122"/>
        <v/>
      </c>
      <c r="AF208" s="65" t="str">
        <f t="shared" si="123"/>
        <v/>
      </c>
      <c r="AG208" s="65" t="str">
        <f t="shared" si="124"/>
        <v/>
      </c>
      <c r="AH208" s="65" t="str">
        <f t="shared" si="125"/>
        <v>, Sub_min= 63</v>
      </c>
      <c r="AI208" s="65" t="str">
        <f t="shared" si="126"/>
        <v>, Player_off = 'Vellios Apostolos'</v>
      </c>
      <c r="AJ208" s="65" t="str">
        <f t="shared" si="112"/>
        <v xml:space="preserve"> where game_id = 20160715 and player_order = 22</v>
      </c>
      <c r="AK208" s="65" t="str">
        <f t="shared" si="113"/>
        <v>; update lineups set Player_on= 'Veldwijk Lars'</v>
      </c>
      <c r="AL208" s="65" t="str">
        <f t="shared" si="117"/>
        <v>, sub_min = '63'</v>
      </c>
      <c r="AM208" s="245" t="str">
        <f t="shared" si="114"/>
        <v xml:space="preserve"> where game_id = 20160715 and player_name = 'Vellios Apostolos'</v>
      </c>
      <c r="AS208" s="65" t="str">
        <f t="shared" si="118"/>
        <v/>
      </c>
      <c r="AT208" s="65" t="str">
        <f t="shared" si="119"/>
        <v/>
      </c>
      <c r="AU208" s="65" t="str">
        <f t="shared" si="120"/>
        <v/>
      </c>
    </row>
    <row r="209" spans="1:47" ht="16.8" customHeight="1" thickTop="1" x14ac:dyDescent="0.25">
      <c r="A209" s="125" t="s">
        <v>22</v>
      </c>
      <c r="B209" s="191" t="s">
        <v>2824</v>
      </c>
      <c r="C209" s="262">
        <v>20160719</v>
      </c>
      <c r="D209" s="262">
        <v>1</v>
      </c>
      <c r="E209" s="212" t="s">
        <v>772</v>
      </c>
      <c r="L209" s="263">
        <v>1</v>
      </c>
      <c r="M209" s="194" t="s">
        <v>2825</v>
      </c>
      <c r="N209" s="262">
        <v>40</v>
      </c>
      <c r="Q209" s="115"/>
      <c r="S209" s="194"/>
      <c r="V209" s="112" t="str">
        <f t="shared" si="107"/>
        <v>Update games set Opponent= 'Port Vale' where game_id=20160719</v>
      </c>
      <c r="W209" s="112" t="str">
        <f t="shared" si="108"/>
        <v>Update lineups set player_name = 'de Vries Dorus' where game_id = 20160719 and player_order = 1</v>
      </c>
      <c r="X209" s="65" t="str">
        <f t="shared" si="109"/>
        <v>insert into goals (game_id, goal_order, scorer_name, goal_min) values (20160719, 1, 'Mills Matt', 40)</v>
      </c>
      <c r="Y209" s="193" t="str">
        <f t="shared" si="121"/>
        <v>update goals set scorer_name = 'Mills Matt', goal_min = 40 where game_id = 20160719 and goal_order = 1</v>
      </c>
      <c r="Z209" s="65" t="str">
        <f t="shared" si="115"/>
        <v/>
      </c>
      <c r="AA209" s="193" t="str">
        <f t="shared" si="116"/>
        <v/>
      </c>
      <c r="AB209" s="242" t="s">
        <v>739</v>
      </c>
      <c r="AC209" s="65" t="str">
        <f t="shared" si="110"/>
        <v>Update lineups set player_name = 'de Vries Dorus'</v>
      </c>
      <c r="AD209" s="65" t="str">
        <f t="shared" si="111"/>
        <v/>
      </c>
      <c r="AE209" s="65" t="str">
        <f t="shared" si="122"/>
        <v/>
      </c>
      <c r="AF209" s="65" t="str">
        <f t="shared" si="123"/>
        <v/>
      </c>
      <c r="AG209" s="65" t="str">
        <f t="shared" si="124"/>
        <v/>
      </c>
      <c r="AH209" s="65" t="str">
        <f t="shared" si="125"/>
        <v/>
      </c>
      <c r="AI209" s="65" t="str">
        <f t="shared" si="126"/>
        <v/>
      </c>
      <c r="AJ209" s="65" t="str">
        <f t="shared" si="112"/>
        <v xml:space="preserve"> where game_id = 20160719 and player_order = 1</v>
      </c>
      <c r="AK209" s="65" t="str">
        <f t="shared" si="113"/>
        <v/>
      </c>
      <c r="AL209" s="65" t="str">
        <f t="shared" si="117"/>
        <v/>
      </c>
      <c r="AM209" s="245" t="str">
        <f t="shared" si="114"/>
        <v/>
      </c>
      <c r="AN209" s="65" t="str">
        <f t="shared" ref="AN209:AN226" si="127">IF(L209="","",CONCATENATE("update goals set scorer_name = '",SUBSTITUTE(M209, "'", "''"),"'"))</f>
        <v>update goals set scorer_name = 'Mills Matt'</v>
      </c>
      <c r="AO209" s="65" t="str">
        <f t="shared" ref="AO209:AO226" si="128">IF(N209="", "", CONCATENATE(", goal_min = ", N209))</f>
        <v>, goal_min = 40</v>
      </c>
      <c r="AP209" s="65" t="str">
        <f t="shared" ref="AP209:AP226" si="129">IF(O209="", "", CONCATENATE(", Pen = '", UPPER(O209), "'"))</f>
        <v/>
      </c>
      <c r="AQ209" s="65" t="str">
        <f t="shared" ref="AQ209:AQ226" si="130">IF(P209="", "", CONCATENATE(", OG = '", UPPER(P209), "'"))</f>
        <v/>
      </c>
      <c r="AR209" s="65" t="str">
        <f t="shared" ref="AR209:AR272" si="131">IF(L209="", "", CONCATENATE(" where game_id = ", C209, " and goal_order = ", L209))</f>
        <v xml:space="preserve"> where game_id = 20160719 and goal_order = 1</v>
      </c>
      <c r="AS209" s="65" t="str">
        <f t="shared" si="118"/>
        <v/>
      </c>
      <c r="AT209" s="65" t="str">
        <f t="shared" si="119"/>
        <v/>
      </c>
      <c r="AU209" s="65" t="str">
        <f t="shared" si="120"/>
        <v/>
      </c>
    </row>
    <row r="210" spans="1:47" ht="16.8" customHeight="1" x14ac:dyDescent="0.25">
      <c r="A210" s="109" t="s">
        <v>774</v>
      </c>
      <c r="B210" s="114" t="str">
        <f>B209</f>
        <v>'Port Vale'</v>
      </c>
      <c r="C210" s="262">
        <v>20160719</v>
      </c>
      <c r="D210" s="262">
        <v>2</v>
      </c>
      <c r="E210" s="212" t="s">
        <v>2822</v>
      </c>
      <c r="L210" s="263">
        <v>2</v>
      </c>
      <c r="M210" s="211" t="s">
        <v>829</v>
      </c>
      <c r="N210" s="262">
        <v>55</v>
      </c>
      <c r="Q210" s="115"/>
      <c r="V210" s="112" t="str">
        <f t="shared" si="107"/>
        <v>Update games set Opp_Parent= 'Port Vale' where game_id=20160719</v>
      </c>
      <c r="W210" s="112" t="str">
        <f t="shared" si="108"/>
        <v>Update lineups set player_name = 'Gabriel Jordan' where game_id = 20160719 and player_order = 2</v>
      </c>
      <c r="X210" s="65" t="str">
        <f t="shared" si="109"/>
        <v>insert into goals (game_id, goal_order, scorer_name, goal_min) values (20160719, 2, 'Assombalonga Britt', 55)</v>
      </c>
      <c r="Y210" s="193" t="str">
        <f>IF(L210="", "", AN210&amp;AO210&amp;AP210&amp;AQ210&amp;AR210)</f>
        <v>update goals set scorer_name = 'Assombalonga Britt', goal_min = 55 where game_id = 20160719 and goal_order = 2</v>
      </c>
      <c r="Z210" s="65" t="str">
        <f t="shared" si="115"/>
        <v/>
      </c>
      <c r="AA210" s="193" t="str">
        <f t="shared" si="116"/>
        <v/>
      </c>
      <c r="AB210" s="242" t="s">
        <v>739</v>
      </c>
      <c r="AC210" s="65" t="str">
        <f t="shared" si="110"/>
        <v>Update lineups set player_name = 'Gabriel Jordan'</v>
      </c>
      <c r="AD210" s="65" t="str">
        <f t="shared" si="111"/>
        <v/>
      </c>
      <c r="AE210" s="65" t="str">
        <f t="shared" si="122"/>
        <v/>
      </c>
      <c r="AF210" s="65" t="str">
        <f t="shared" si="123"/>
        <v/>
      </c>
      <c r="AG210" s="65" t="str">
        <f t="shared" si="124"/>
        <v/>
      </c>
      <c r="AH210" s="65" t="str">
        <f t="shared" si="125"/>
        <v/>
      </c>
      <c r="AI210" s="65" t="str">
        <f t="shared" si="126"/>
        <v/>
      </c>
      <c r="AJ210" s="65" t="str">
        <f t="shared" si="112"/>
        <v xml:space="preserve"> where game_id = 20160719 and player_order = 2</v>
      </c>
      <c r="AK210" s="65" t="str">
        <f t="shared" si="113"/>
        <v/>
      </c>
      <c r="AL210" s="65" t="str">
        <f t="shared" si="117"/>
        <v/>
      </c>
      <c r="AM210" s="245" t="str">
        <f t="shared" si="114"/>
        <v/>
      </c>
      <c r="AN210" s="65" t="str">
        <f t="shared" si="127"/>
        <v>update goals set scorer_name = 'Assombalonga Britt'</v>
      </c>
      <c r="AO210" s="65" t="str">
        <f t="shared" si="128"/>
        <v>, goal_min = 55</v>
      </c>
      <c r="AP210" s="65" t="str">
        <f t="shared" si="129"/>
        <v/>
      </c>
      <c r="AQ210" s="65" t="str">
        <f t="shared" si="130"/>
        <v/>
      </c>
      <c r="AR210" s="65" t="str">
        <f t="shared" si="131"/>
        <v xml:space="preserve"> where game_id = 20160719 and goal_order = 2</v>
      </c>
      <c r="AS210" s="65" t="str">
        <f t="shared" si="118"/>
        <v/>
      </c>
      <c r="AT210" s="65" t="str">
        <f t="shared" si="119"/>
        <v/>
      </c>
      <c r="AU210" s="65" t="str">
        <f t="shared" si="120"/>
        <v/>
      </c>
    </row>
    <row r="211" spans="1:47" ht="16.8" customHeight="1" x14ac:dyDescent="0.25">
      <c r="A211" s="109" t="s">
        <v>5</v>
      </c>
      <c r="B211" s="114">
        <v>2</v>
      </c>
      <c r="C211" s="262">
        <v>20160719</v>
      </c>
      <c r="D211" s="262">
        <v>3</v>
      </c>
      <c r="E211" s="212" t="s">
        <v>2794</v>
      </c>
      <c r="Q211" s="115"/>
      <c r="V211" s="112" t="str">
        <f t="shared" si="107"/>
        <v>Update games set F= 2 where game_id=20160719</v>
      </c>
      <c r="W211" s="112" t="str">
        <f t="shared" si="108"/>
        <v>Update lineups set player_name = 'Worrall Joe' where game_id = 20160719 and player_order = 3</v>
      </c>
      <c r="X211" s="65" t="str">
        <f t="shared" si="109"/>
        <v/>
      </c>
      <c r="Y211" s="193" t="str">
        <f t="shared" ref="Y211:Y227" si="132">IF(L211="", "", AN211&amp;AO211&amp;AP211&amp;AQ211&amp;AR211)</f>
        <v/>
      </c>
      <c r="Z211" s="65" t="str">
        <f t="shared" si="115"/>
        <v/>
      </c>
      <c r="AA211" s="193" t="str">
        <f t="shared" si="116"/>
        <v/>
      </c>
      <c r="AB211" s="242" t="s">
        <v>739</v>
      </c>
      <c r="AC211" s="65" t="str">
        <f t="shared" si="110"/>
        <v>Update lineups set player_name = 'Worrall Joe'</v>
      </c>
      <c r="AD211" s="65" t="str">
        <f t="shared" si="111"/>
        <v/>
      </c>
      <c r="AE211" s="65" t="str">
        <f t="shared" si="122"/>
        <v/>
      </c>
      <c r="AF211" s="65" t="str">
        <f t="shared" si="123"/>
        <v/>
      </c>
      <c r="AG211" s="65" t="str">
        <f t="shared" si="124"/>
        <v/>
      </c>
      <c r="AH211" s="65" t="str">
        <f t="shared" si="125"/>
        <v/>
      </c>
      <c r="AI211" s="65" t="str">
        <f t="shared" si="126"/>
        <v/>
      </c>
      <c r="AJ211" s="65" t="str">
        <f t="shared" si="112"/>
        <v xml:space="preserve"> where game_id = 20160719 and player_order = 3</v>
      </c>
      <c r="AK211" s="65" t="str">
        <f t="shared" si="113"/>
        <v/>
      </c>
      <c r="AL211" s="65" t="str">
        <f t="shared" si="117"/>
        <v/>
      </c>
      <c r="AM211" s="245" t="str">
        <f t="shared" si="114"/>
        <v/>
      </c>
      <c r="AN211" s="65" t="str">
        <f t="shared" si="127"/>
        <v/>
      </c>
      <c r="AO211" s="65" t="str">
        <f t="shared" si="128"/>
        <v/>
      </c>
      <c r="AP211" s="65" t="str">
        <f t="shared" si="129"/>
        <v/>
      </c>
      <c r="AQ211" s="65" t="str">
        <f t="shared" si="130"/>
        <v/>
      </c>
      <c r="AR211" s="65" t="str">
        <f t="shared" si="131"/>
        <v/>
      </c>
      <c r="AS211" s="65" t="str">
        <f t="shared" si="118"/>
        <v/>
      </c>
      <c r="AT211" s="65" t="str">
        <f t="shared" si="119"/>
        <v/>
      </c>
      <c r="AU211" s="65" t="str">
        <f t="shared" si="120"/>
        <v/>
      </c>
    </row>
    <row r="212" spans="1:47" ht="16.8" customHeight="1" x14ac:dyDescent="0.25">
      <c r="A212" s="109" t="s">
        <v>0</v>
      </c>
      <c r="B212" s="114">
        <v>0</v>
      </c>
      <c r="C212" s="262">
        <v>20160719</v>
      </c>
      <c r="D212" s="262">
        <v>4</v>
      </c>
      <c r="E212" s="212" t="s">
        <v>714</v>
      </c>
      <c r="Q212" s="115"/>
      <c r="V212" s="112" t="str">
        <f t="shared" si="107"/>
        <v>Update games set A= 0 where game_id=20160719</v>
      </c>
      <c r="W212" s="112" t="str">
        <f t="shared" si="108"/>
        <v>Update lineups set player_name = 'Mills Matthew' where game_id = 20160719 and player_order = 4</v>
      </c>
      <c r="X212" s="65" t="str">
        <f t="shared" si="109"/>
        <v/>
      </c>
      <c r="Y212" s="193" t="str">
        <f t="shared" si="132"/>
        <v/>
      </c>
      <c r="Z212" s="65" t="str">
        <f t="shared" si="115"/>
        <v/>
      </c>
      <c r="AA212" s="193" t="str">
        <f t="shared" si="116"/>
        <v/>
      </c>
      <c r="AB212" s="242" t="s">
        <v>739</v>
      </c>
      <c r="AC212" s="65" t="str">
        <f t="shared" si="110"/>
        <v>Update lineups set player_name = 'Mills Matthew'</v>
      </c>
      <c r="AD212" s="65" t="str">
        <f t="shared" si="111"/>
        <v/>
      </c>
      <c r="AE212" s="65" t="str">
        <f>IF(H212="", "", CONCATENATE(", Y_min = ", UPPER(H212)))</f>
        <v/>
      </c>
      <c r="AF212" s="65" t="str">
        <f>IF(I212="", "", CONCATENATE(", R_min= ", UPPER(I212)))</f>
        <v/>
      </c>
      <c r="AG212" s="65" t="str">
        <f>IF(J212="", "", CONCATENATE(", captain= 'Y'"))</f>
        <v/>
      </c>
      <c r="AH212" s="65" t="str">
        <f>IF(F212="", "", CONCATENATE(", Sub_min= ", F212))</f>
        <v/>
      </c>
      <c r="AI212" s="65" t="str">
        <f>IF(G212="", "", CONCATENATE(", Player_off = '", SUBSTITUTE(G212, "'", "''"), "'"))</f>
        <v/>
      </c>
      <c r="AJ212" s="65" t="str">
        <f t="shared" si="112"/>
        <v xml:space="preserve"> where game_id = 20160719 and player_order = 4</v>
      </c>
      <c r="AK212" s="65" t="str">
        <f t="shared" si="113"/>
        <v/>
      </c>
      <c r="AL212" s="65" t="str">
        <f t="shared" si="117"/>
        <v/>
      </c>
      <c r="AM212" s="245" t="str">
        <f t="shared" si="114"/>
        <v/>
      </c>
      <c r="AN212" s="65" t="str">
        <f t="shared" si="127"/>
        <v/>
      </c>
      <c r="AO212" s="65" t="str">
        <f t="shared" si="128"/>
        <v/>
      </c>
      <c r="AP212" s="65" t="str">
        <f t="shared" si="129"/>
        <v/>
      </c>
      <c r="AQ212" s="65" t="str">
        <f t="shared" si="130"/>
        <v/>
      </c>
      <c r="AR212" s="65" t="str">
        <f t="shared" si="131"/>
        <v/>
      </c>
      <c r="AS212" s="65" t="str">
        <f t="shared" si="118"/>
        <v/>
      </c>
      <c r="AT212" s="65" t="str">
        <f t="shared" si="119"/>
        <v/>
      </c>
      <c r="AU212" s="65" t="str">
        <f t="shared" si="120"/>
        <v/>
      </c>
    </row>
    <row r="213" spans="1:47" ht="16.8" customHeight="1" x14ac:dyDescent="0.25">
      <c r="A213" s="109" t="s">
        <v>23</v>
      </c>
      <c r="B213" s="198" t="str">
        <f>IF(B211&gt;B212,"'W'",IF(B211=B212,"'D'","'L'"))</f>
        <v>'W'</v>
      </c>
      <c r="C213" s="262">
        <v>20160719</v>
      </c>
      <c r="D213" s="262">
        <v>5</v>
      </c>
      <c r="E213" s="212" t="s">
        <v>790</v>
      </c>
      <c r="Q213" s="115"/>
      <c r="V213" s="112" t="str">
        <f t="shared" si="107"/>
        <v>Update games set Result= 'W' where game_id=20160719</v>
      </c>
      <c r="W213" s="112" t="str">
        <f t="shared" si="108"/>
        <v>Update lineups set player_name = 'Iacovitti Alex' where game_id = 20160719 and player_order = 5</v>
      </c>
      <c r="X213" s="65" t="str">
        <f t="shared" si="109"/>
        <v/>
      </c>
      <c r="Y213" s="193" t="str">
        <f t="shared" si="132"/>
        <v/>
      </c>
      <c r="Z213" s="65" t="str">
        <f t="shared" si="115"/>
        <v/>
      </c>
      <c r="AA213" s="193" t="str">
        <f t="shared" si="116"/>
        <v/>
      </c>
      <c r="AB213" s="242" t="s">
        <v>739</v>
      </c>
      <c r="AC213" s="65" t="str">
        <f t="shared" si="110"/>
        <v>Update lineups set player_name = 'Iacovitti Alex'</v>
      </c>
      <c r="AD213" s="65" t="str">
        <f t="shared" si="111"/>
        <v/>
      </c>
      <c r="AE213" s="65" t="str">
        <f t="shared" ref="AE213:AE229" si="133">IF(H213="", "", CONCATENATE(", Y_min = ", UPPER(H213)))</f>
        <v/>
      </c>
      <c r="AF213" s="65" t="str">
        <f t="shared" ref="AF213:AF229" si="134">IF(I213="", "", CONCATENATE(", R_min= ", UPPER(I213)))</f>
        <v/>
      </c>
      <c r="AG213" s="65" t="str">
        <f t="shared" ref="AG213:AG229" si="135">IF(J213="", "", CONCATENATE(", captain= 'Y'"))</f>
        <v/>
      </c>
      <c r="AH213" s="65" t="str">
        <f t="shared" ref="AH213:AH229" si="136">IF(F213="", "", CONCATENATE(", Sub_min= ", F213))</f>
        <v/>
      </c>
      <c r="AI213" s="65" t="str">
        <f t="shared" ref="AI213:AI229" si="137">IF(G213="", "", CONCATENATE(", Player_off = '", SUBSTITUTE(G213, "'", "''"), "'"))</f>
        <v/>
      </c>
      <c r="AJ213" s="65" t="str">
        <f t="shared" si="112"/>
        <v xml:space="preserve"> where game_id = 20160719 and player_order = 5</v>
      </c>
      <c r="AK213" s="65" t="str">
        <f t="shared" si="113"/>
        <v/>
      </c>
      <c r="AL213" s="65" t="str">
        <f t="shared" si="117"/>
        <v/>
      </c>
      <c r="AM213" s="245" t="str">
        <f t="shared" si="114"/>
        <v/>
      </c>
      <c r="AN213" s="65" t="str">
        <f t="shared" si="127"/>
        <v/>
      </c>
      <c r="AO213" s="65" t="str">
        <f t="shared" si="128"/>
        <v/>
      </c>
      <c r="AP213" s="65" t="str">
        <f t="shared" si="129"/>
        <v/>
      </c>
      <c r="AQ213" s="65" t="str">
        <f t="shared" si="130"/>
        <v/>
      </c>
      <c r="AR213" s="65" t="str">
        <f t="shared" si="131"/>
        <v/>
      </c>
      <c r="AS213" s="65" t="str">
        <f t="shared" si="118"/>
        <v/>
      </c>
      <c r="AT213" s="65" t="str">
        <f t="shared" si="119"/>
        <v/>
      </c>
      <c r="AU213" s="65" t="str">
        <f t="shared" si="120"/>
        <v/>
      </c>
    </row>
    <row r="214" spans="1:47" ht="16.8" customHeight="1" x14ac:dyDescent="0.25">
      <c r="A214" s="109" t="s">
        <v>768</v>
      </c>
      <c r="B214" s="114">
        <v>1</v>
      </c>
      <c r="C214" s="262">
        <v>20160719</v>
      </c>
      <c r="D214" s="262">
        <v>6</v>
      </c>
      <c r="E214" s="194" t="s">
        <v>2823</v>
      </c>
      <c r="Q214" s="115"/>
      <c r="V214" s="112" t="str">
        <f t="shared" si="107"/>
        <v>Update games set HT_f= 1 where game_id=20160719</v>
      </c>
      <c r="W214" s="112" t="str">
        <f t="shared" si="108"/>
        <v>Update lineups set player_name = 'Yates Ryan' where game_id = 20160719 and player_order = 6</v>
      </c>
      <c r="X214" s="65" t="str">
        <f t="shared" si="109"/>
        <v/>
      </c>
      <c r="Y214" s="193" t="str">
        <f t="shared" si="132"/>
        <v/>
      </c>
      <c r="Z214" s="65" t="str">
        <f t="shared" si="115"/>
        <v/>
      </c>
      <c r="AA214" s="193" t="str">
        <f t="shared" si="116"/>
        <v/>
      </c>
      <c r="AB214" s="242" t="s">
        <v>739</v>
      </c>
      <c r="AC214" s="65" t="str">
        <f t="shared" si="110"/>
        <v>Update lineups set player_name = 'Yates Ryan'</v>
      </c>
      <c r="AD214" s="65" t="str">
        <f t="shared" si="111"/>
        <v/>
      </c>
      <c r="AE214" s="65" t="str">
        <f t="shared" si="133"/>
        <v/>
      </c>
      <c r="AF214" s="65" t="str">
        <f t="shared" si="134"/>
        <v/>
      </c>
      <c r="AG214" s="65" t="str">
        <f t="shared" si="135"/>
        <v/>
      </c>
      <c r="AH214" s="65" t="str">
        <f t="shared" si="136"/>
        <v/>
      </c>
      <c r="AI214" s="65" t="str">
        <f t="shared" si="137"/>
        <v/>
      </c>
      <c r="AJ214" s="65" t="str">
        <f t="shared" si="112"/>
        <v xml:space="preserve"> where game_id = 20160719 and player_order = 6</v>
      </c>
      <c r="AK214" s="65" t="str">
        <f t="shared" si="113"/>
        <v/>
      </c>
      <c r="AL214" s="65" t="str">
        <f t="shared" si="117"/>
        <v/>
      </c>
      <c r="AM214" s="245" t="str">
        <f t="shared" si="114"/>
        <v/>
      </c>
      <c r="AN214" s="65" t="str">
        <f t="shared" si="127"/>
        <v/>
      </c>
      <c r="AO214" s="65" t="str">
        <f t="shared" si="128"/>
        <v/>
      </c>
      <c r="AP214" s="65" t="str">
        <f t="shared" si="129"/>
        <v/>
      </c>
      <c r="AQ214" s="65" t="str">
        <f t="shared" si="130"/>
        <v/>
      </c>
      <c r="AR214" s="65" t="str">
        <f t="shared" si="131"/>
        <v/>
      </c>
      <c r="AS214" s="65" t="str">
        <f t="shared" si="118"/>
        <v/>
      </c>
      <c r="AT214" s="65" t="str">
        <f t="shared" si="119"/>
        <v/>
      </c>
      <c r="AU214" s="65" t="str">
        <f t="shared" si="120"/>
        <v/>
      </c>
    </row>
    <row r="215" spans="1:47" ht="16.8" customHeight="1" x14ac:dyDescent="0.25">
      <c r="A215" s="109" t="s">
        <v>766</v>
      </c>
      <c r="B215" s="114">
        <v>0</v>
      </c>
      <c r="C215" s="262">
        <v>20160719</v>
      </c>
      <c r="D215" s="262">
        <v>7</v>
      </c>
      <c r="E215" s="194" t="s">
        <v>2829</v>
      </c>
      <c r="Q215" s="115"/>
      <c r="V215" s="112" t="str">
        <f t="shared" si="107"/>
        <v>Update games set HT_a= 0 where game_id=20160719</v>
      </c>
      <c r="W215" s="112" t="str">
        <f t="shared" si="108"/>
        <v>Update lineups set player_name = 'Ahmedhodzic Anel' where game_id = 20160719 and player_order = 7</v>
      </c>
      <c r="X215" s="65" t="str">
        <f t="shared" si="109"/>
        <v/>
      </c>
      <c r="Y215" s="193" t="str">
        <f t="shared" si="132"/>
        <v/>
      </c>
      <c r="Z215" s="65" t="str">
        <f t="shared" si="115"/>
        <v/>
      </c>
      <c r="AA215" s="193" t="str">
        <f t="shared" si="116"/>
        <v/>
      </c>
      <c r="AB215" s="242" t="s">
        <v>739</v>
      </c>
      <c r="AC215" s="65" t="str">
        <f t="shared" si="110"/>
        <v>Update lineups set player_name = 'Ahmedhodzic Anel'</v>
      </c>
      <c r="AD215" s="65" t="str">
        <f t="shared" si="111"/>
        <v/>
      </c>
      <c r="AE215" s="65" t="str">
        <f t="shared" si="133"/>
        <v/>
      </c>
      <c r="AF215" s="65" t="str">
        <f t="shared" si="134"/>
        <v/>
      </c>
      <c r="AG215" s="65" t="str">
        <f t="shared" si="135"/>
        <v/>
      </c>
      <c r="AH215" s="65" t="str">
        <f t="shared" si="136"/>
        <v/>
      </c>
      <c r="AI215" s="65" t="str">
        <f t="shared" si="137"/>
        <v/>
      </c>
      <c r="AJ215" s="65" t="str">
        <f t="shared" si="112"/>
        <v xml:space="preserve"> where game_id = 20160719 and player_order = 7</v>
      </c>
      <c r="AK215" s="65" t="str">
        <f t="shared" si="113"/>
        <v/>
      </c>
      <c r="AL215" s="65" t="str">
        <f t="shared" si="117"/>
        <v/>
      </c>
      <c r="AM215" s="245" t="str">
        <f t="shared" si="114"/>
        <v/>
      </c>
      <c r="AN215" s="65" t="str">
        <f t="shared" si="127"/>
        <v/>
      </c>
      <c r="AO215" s="65" t="str">
        <f t="shared" si="128"/>
        <v/>
      </c>
      <c r="AP215" s="65" t="str">
        <f t="shared" si="129"/>
        <v/>
      </c>
      <c r="AQ215" s="65" t="str">
        <f t="shared" si="130"/>
        <v/>
      </c>
      <c r="AR215" s="65" t="str">
        <f t="shared" si="131"/>
        <v/>
      </c>
      <c r="AS215" s="65" t="str">
        <f t="shared" si="118"/>
        <v/>
      </c>
      <c r="AT215" s="65" t="str">
        <f t="shared" si="119"/>
        <v/>
      </c>
      <c r="AU215" s="65" t="str">
        <f t="shared" si="120"/>
        <v/>
      </c>
    </row>
    <row r="216" spans="1:47" ht="16.8" customHeight="1" x14ac:dyDescent="0.25">
      <c r="A216" s="109" t="s">
        <v>764</v>
      </c>
      <c r="C216" s="262">
        <v>20160719</v>
      </c>
      <c r="D216" s="262">
        <v>8</v>
      </c>
      <c r="E216" s="194" t="s">
        <v>829</v>
      </c>
      <c r="Q216" s="115"/>
      <c r="V216" s="112" t="str">
        <f t="shared" si="107"/>
        <v>Update games set Pos_before= NULL where game_id=20160719</v>
      </c>
      <c r="W216" s="112" t="str">
        <f t="shared" si="108"/>
        <v>Update lineups set player_name = 'Assombalonga Britt' where game_id = 20160719 and player_order = 8</v>
      </c>
      <c r="X216" s="65" t="str">
        <f t="shared" si="109"/>
        <v/>
      </c>
      <c r="Y216" s="193" t="str">
        <f t="shared" si="132"/>
        <v/>
      </c>
      <c r="Z216" s="65" t="str">
        <f t="shared" si="115"/>
        <v/>
      </c>
      <c r="AA216" s="193" t="str">
        <f t="shared" si="116"/>
        <v/>
      </c>
      <c r="AB216" s="242" t="s">
        <v>739</v>
      </c>
      <c r="AC216" s="65" t="str">
        <f t="shared" si="110"/>
        <v>Update lineups set player_name = 'Assombalonga Britt'</v>
      </c>
      <c r="AD216" s="65" t="str">
        <f t="shared" si="111"/>
        <v/>
      </c>
      <c r="AE216" s="65" t="str">
        <f t="shared" si="133"/>
        <v/>
      </c>
      <c r="AF216" s="65" t="str">
        <f t="shared" si="134"/>
        <v/>
      </c>
      <c r="AG216" s="65" t="str">
        <f t="shared" si="135"/>
        <v/>
      </c>
      <c r="AH216" s="65" t="str">
        <f t="shared" si="136"/>
        <v/>
      </c>
      <c r="AI216" s="65" t="str">
        <f t="shared" si="137"/>
        <v/>
      </c>
      <c r="AJ216" s="65" t="str">
        <f t="shared" si="112"/>
        <v xml:space="preserve"> where game_id = 20160719 and player_order = 8</v>
      </c>
      <c r="AK216" s="65" t="str">
        <f t="shared" si="113"/>
        <v/>
      </c>
      <c r="AL216" s="65" t="str">
        <f t="shared" si="117"/>
        <v/>
      </c>
      <c r="AM216" s="245" t="str">
        <f t="shared" si="114"/>
        <v/>
      </c>
      <c r="AN216" s="65" t="str">
        <f t="shared" si="127"/>
        <v/>
      </c>
      <c r="AO216" s="65" t="str">
        <f t="shared" si="128"/>
        <v/>
      </c>
      <c r="AP216" s="65" t="str">
        <f t="shared" si="129"/>
        <v/>
      </c>
      <c r="AQ216" s="65" t="str">
        <f t="shared" si="130"/>
        <v/>
      </c>
      <c r="AR216" s="65" t="str">
        <f t="shared" si="131"/>
        <v/>
      </c>
      <c r="AS216" s="65" t="str">
        <f t="shared" si="118"/>
        <v/>
      </c>
      <c r="AT216" s="65" t="str">
        <f t="shared" si="119"/>
        <v/>
      </c>
      <c r="AU216" s="65" t="str">
        <f t="shared" si="120"/>
        <v/>
      </c>
    </row>
    <row r="217" spans="1:47" ht="16.8" customHeight="1" x14ac:dyDescent="0.25">
      <c r="A217" s="109" t="s">
        <v>762</v>
      </c>
      <c r="C217" s="262">
        <v>20160719</v>
      </c>
      <c r="D217" s="262">
        <v>9</v>
      </c>
      <c r="E217" s="194" t="s">
        <v>741</v>
      </c>
      <c r="Q217" s="115"/>
      <c r="V217" s="112" t="str">
        <f t="shared" si="107"/>
        <v>Update games set Pos_after= NULL where game_id=20160719</v>
      </c>
      <c r="W217" s="112" t="str">
        <f t="shared" si="108"/>
        <v>Update lineups set player_name = 'Osborn Ben' where game_id = 20160719 and player_order = 9</v>
      </c>
      <c r="X217" s="65" t="str">
        <f t="shared" si="109"/>
        <v/>
      </c>
      <c r="Y217" s="193" t="str">
        <f t="shared" si="132"/>
        <v/>
      </c>
      <c r="Z217" s="65" t="str">
        <f t="shared" si="115"/>
        <v/>
      </c>
      <c r="AA217" s="193" t="str">
        <f t="shared" si="116"/>
        <v/>
      </c>
      <c r="AB217" s="242" t="s">
        <v>739</v>
      </c>
      <c r="AC217" s="65" t="str">
        <f t="shared" si="110"/>
        <v>Update lineups set player_name = 'Osborn Ben'</v>
      </c>
      <c r="AD217" s="65" t="str">
        <f t="shared" si="111"/>
        <v/>
      </c>
      <c r="AE217" s="65" t="str">
        <f t="shared" si="133"/>
        <v/>
      </c>
      <c r="AF217" s="65" t="str">
        <f t="shared" si="134"/>
        <v/>
      </c>
      <c r="AG217" s="65" t="str">
        <f t="shared" si="135"/>
        <v/>
      </c>
      <c r="AH217" s="65" t="str">
        <f t="shared" si="136"/>
        <v/>
      </c>
      <c r="AI217" s="65" t="str">
        <f t="shared" si="137"/>
        <v/>
      </c>
      <c r="AJ217" s="65" t="str">
        <f t="shared" si="112"/>
        <v xml:space="preserve"> where game_id = 20160719 and player_order = 9</v>
      </c>
      <c r="AK217" s="65" t="str">
        <f t="shared" si="113"/>
        <v/>
      </c>
      <c r="AL217" s="65" t="str">
        <f t="shared" si="117"/>
        <v/>
      </c>
      <c r="AM217" s="245" t="str">
        <f t="shared" si="114"/>
        <v/>
      </c>
      <c r="AN217" s="65" t="str">
        <f t="shared" si="127"/>
        <v/>
      </c>
      <c r="AO217" s="65" t="str">
        <f t="shared" si="128"/>
        <v/>
      </c>
      <c r="AP217" s="65" t="str">
        <f t="shared" si="129"/>
        <v/>
      </c>
      <c r="AQ217" s="65" t="str">
        <f t="shared" si="130"/>
        <v/>
      </c>
      <c r="AR217" s="65" t="str">
        <f t="shared" si="131"/>
        <v/>
      </c>
      <c r="AS217" s="65" t="str">
        <f t="shared" si="118"/>
        <v/>
      </c>
      <c r="AT217" s="65" t="str">
        <f t="shared" si="119"/>
        <v/>
      </c>
      <c r="AU217" s="65" t="str">
        <f t="shared" si="120"/>
        <v/>
      </c>
    </row>
    <row r="218" spans="1:47" ht="16.8" customHeight="1" x14ac:dyDescent="0.25">
      <c r="A218" s="109" t="s">
        <v>761</v>
      </c>
      <c r="C218" s="262">
        <v>20160719</v>
      </c>
      <c r="D218" s="262">
        <v>10</v>
      </c>
      <c r="E218" s="194" t="s">
        <v>775</v>
      </c>
      <c r="Q218" s="115"/>
      <c r="V218" s="112" t="str">
        <f t="shared" si="107"/>
        <v>Update games set Opp_before= NULL where game_id=20160719</v>
      </c>
      <c r="W218" s="112" t="str">
        <f t="shared" si="108"/>
        <v>Update lineups set player_name = 'Grant Jorge' where game_id = 20160719 and player_order = 10</v>
      </c>
      <c r="X218" s="65" t="str">
        <f t="shared" si="109"/>
        <v/>
      </c>
      <c r="Y218" s="193" t="str">
        <f t="shared" si="132"/>
        <v/>
      </c>
      <c r="Z218" s="65" t="str">
        <f t="shared" si="115"/>
        <v/>
      </c>
      <c r="AA218" s="193" t="str">
        <f t="shared" si="116"/>
        <v/>
      </c>
      <c r="AB218" s="242" t="s">
        <v>739</v>
      </c>
      <c r="AC218" s="65" t="str">
        <f t="shared" si="110"/>
        <v>Update lineups set player_name = 'Grant Jorge'</v>
      </c>
      <c r="AD218" s="65" t="str">
        <f t="shared" si="111"/>
        <v/>
      </c>
      <c r="AE218" s="65" t="str">
        <f t="shared" si="133"/>
        <v/>
      </c>
      <c r="AF218" s="65" t="str">
        <f t="shared" si="134"/>
        <v/>
      </c>
      <c r="AG218" s="65" t="str">
        <f t="shared" si="135"/>
        <v/>
      </c>
      <c r="AH218" s="65" t="str">
        <f t="shared" si="136"/>
        <v/>
      </c>
      <c r="AI218" s="65" t="str">
        <f t="shared" si="137"/>
        <v/>
      </c>
      <c r="AJ218" s="65" t="str">
        <f t="shared" si="112"/>
        <v xml:space="preserve"> where game_id = 20160719 and player_order = 10</v>
      </c>
      <c r="AK218" s="65" t="str">
        <f t="shared" si="113"/>
        <v/>
      </c>
      <c r="AL218" s="65" t="str">
        <f t="shared" si="117"/>
        <v/>
      </c>
      <c r="AM218" s="245" t="str">
        <f t="shared" si="114"/>
        <v/>
      </c>
      <c r="AN218" s="65" t="str">
        <f t="shared" si="127"/>
        <v/>
      </c>
      <c r="AO218" s="65" t="str">
        <f t="shared" si="128"/>
        <v/>
      </c>
      <c r="AP218" s="65" t="str">
        <f t="shared" si="129"/>
        <v/>
      </c>
      <c r="AQ218" s="65" t="str">
        <f t="shared" si="130"/>
        <v/>
      </c>
      <c r="AR218" s="65" t="str">
        <f t="shared" si="131"/>
        <v/>
      </c>
      <c r="AS218" s="65" t="str">
        <f t="shared" si="118"/>
        <v/>
      </c>
      <c r="AT218" s="65" t="str">
        <f t="shared" si="119"/>
        <v/>
      </c>
      <c r="AU218" s="65" t="str">
        <f t="shared" si="120"/>
        <v/>
      </c>
    </row>
    <row r="219" spans="1:47" ht="16.8" customHeight="1" x14ac:dyDescent="0.25">
      <c r="A219" s="109" t="s">
        <v>759</v>
      </c>
      <c r="C219" s="264">
        <v>20160719</v>
      </c>
      <c r="D219" s="264">
        <v>11</v>
      </c>
      <c r="E219" s="195" t="s">
        <v>831</v>
      </c>
      <c r="F219" s="264"/>
      <c r="G219" s="213"/>
      <c r="H219" s="264"/>
      <c r="I219" s="264"/>
      <c r="J219" s="264"/>
      <c r="K219" s="322"/>
      <c r="L219" s="265"/>
      <c r="M219" s="213"/>
      <c r="N219" s="264"/>
      <c r="O219" s="264"/>
      <c r="Q219" s="115"/>
      <c r="R219" s="265"/>
      <c r="S219" s="213"/>
      <c r="T219" s="264"/>
      <c r="V219" s="112" t="str">
        <f t="shared" si="107"/>
        <v>Update games set Opp_after= NULL where game_id=20160719</v>
      </c>
      <c r="W219" s="112" t="str">
        <f t="shared" si="108"/>
        <v>Update lineups set player_name = 'Veldwijk Lars' where game_id = 20160719 and player_order = 11</v>
      </c>
      <c r="X219" s="65" t="str">
        <f t="shared" si="109"/>
        <v/>
      </c>
      <c r="Y219" s="193" t="str">
        <f t="shared" si="132"/>
        <v/>
      </c>
      <c r="Z219" s="65" t="str">
        <f t="shared" si="115"/>
        <v/>
      </c>
      <c r="AA219" s="193" t="str">
        <f t="shared" si="116"/>
        <v/>
      </c>
      <c r="AB219" s="242" t="s">
        <v>739</v>
      </c>
      <c r="AC219" s="65" t="str">
        <f t="shared" si="110"/>
        <v>Update lineups set player_name = 'Veldwijk Lars'</v>
      </c>
      <c r="AD219" s="65" t="str">
        <f t="shared" si="111"/>
        <v/>
      </c>
      <c r="AE219" s="65" t="str">
        <f t="shared" si="133"/>
        <v/>
      </c>
      <c r="AF219" s="65" t="str">
        <f t="shared" si="134"/>
        <v/>
      </c>
      <c r="AG219" s="65" t="str">
        <f t="shared" si="135"/>
        <v/>
      </c>
      <c r="AH219" s="65" t="str">
        <f t="shared" si="136"/>
        <v/>
      </c>
      <c r="AI219" s="65" t="str">
        <f t="shared" si="137"/>
        <v/>
      </c>
      <c r="AJ219" s="65" t="str">
        <f t="shared" si="112"/>
        <v xml:space="preserve"> where game_id = 20160719 and player_order = 11</v>
      </c>
      <c r="AK219" s="65" t="str">
        <f t="shared" si="113"/>
        <v/>
      </c>
      <c r="AL219" s="65" t="str">
        <f t="shared" si="117"/>
        <v/>
      </c>
      <c r="AM219" s="245" t="str">
        <f t="shared" si="114"/>
        <v/>
      </c>
      <c r="AN219" s="65" t="str">
        <f t="shared" si="127"/>
        <v/>
      </c>
      <c r="AO219" s="65" t="str">
        <f t="shared" si="128"/>
        <v/>
      </c>
      <c r="AP219" s="65" t="str">
        <f t="shared" si="129"/>
        <v/>
      </c>
      <c r="AQ219" s="65" t="str">
        <f t="shared" si="130"/>
        <v/>
      </c>
      <c r="AR219" s="65" t="str">
        <f t="shared" si="131"/>
        <v/>
      </c>
      <c r="AS219" s="65" t="str">
        <f t="shared" si="118"/>
        <v/>
      </c>
      <c r="AT219" s="65" t="str">
        <f t="shared" si="119"/>
        <v/>
      </c>
      <c r="AU219" s="65" t="str">
        <f t="shared" si="120"/>
        <v/>
      </c>
    </row>
    <row r="220" spans="1:47" ht="16.8" customHeight="1" x14ac:dyDescent="0.25">
      <c r="A220" s="109" t="s">
        <v>20</v>
      </c>
      <c r="B220" s="244"/>
      <c r="C220" s="262">
        <v>20160719</v>
      </c>
      <c r="D220" s="262">
        <v>12</v>
      </c>
      <c r="E220" s="194" t="s">
        <v>754</v>
      </c>
      <c r="F220" s="262">
        <v>45</v>
      </c>
      <c r="G220" s="212" t="s">
        <v>772</v>
      </c>
      <c r="Q220" s="115"/>
      <c r="V220" s="112" t="str">
        <f t="shared" si="107"/>
        <v>Update games set Ground= NULL where game_id=20160719</v>
      </c>
      <c r="W220" s="112" t="str">
        <f t="shared" si="108"/>
        <v>Update lineups set player_name = 'Evtimov Dimitar', Sub_min= 45, Player_off = 'de Vries Dorus' where game_id = 20160719 and player_order = 12; update lineups set Player_on= 'Evtimov Dimitar', sub_min = '45' where game_id = 20160719 and player_name = 'de Vries Dorus'</v>
      </c>
      <c r="X220" s="65" t="str">
        <f t="shared" si="109"/>
        <v/>
      </c>
      <c r="Y220" s="193" t="str">
        <f t="shared" si="132"/>
        <v/>
      </c>
      <c r="Z220" s="65" t="str">
        <f t="shared" si="115"/>
        <v/>
      </c>
      <c r="AA220" s="193" t="str">
        <f t="shared" si="116"/>
        <v/>
      </c>
      <c r="AB220" s="242" t="s">
        <v>739</v>
      </c>
      <c r="AC220" s="65" t="str">
        <f t="shared" si="110"/>
        <v>Update lineups set player_name = 'Evtimov Dimitar'</v>
      </c>
      <c r="AD220" s="65" t="str">
        <f t="shared" si="111"/>
        <v/>
      </c>
      <c r="AE220" s="65" t="str">
        <f t="shared" si="133"/>
        <v/>
      </c>
      <c r="AF220" s="65" t="str">
        <f t="shared" si="134"/>
        <v/>
      </c>
      <c r="AG220" s="65" t="str">
        <f t="shared" si="135"/>
        <v/>
      </c>
      <c r="AH220" s="65" t="str">
        <f t="shared" si="136"/>
        <v>, Sub_min= 45</v>
      </c>
      <c r="AI220" s="65" t="str">
        <f t="shared" si="137"/>
        <v>, Player_off = 'de Vries Dorus'</v>
      </c>
      <c r="AJ220" s="65" t="str">
        <f t="shared" si="112"/>
        <v xml:space="preserve"> where game_id = 20160719 and player_order = 12</v>
      </c>
      <c r="AK220" s="65" t="str">
        <f t="shared" si="113"/>
        <v>; update lineups set Player_on= 'Evtimov Dimitar'</v>
      </c>
      <c r="AL220" s="65" t="str">
        <f t="shared" si="117"/>
        <v>, sub_min = '45'</v>
      </c>
      <c r="AM220" s="245" t="str">
        <f t="shared" si="114"/>
        <v xml:space="preserve"> where game_id = 20160719 and player_name = 'de Vries Dorus'</v>
      </c>
      <c r="AN220" s="65" t="str">
        <f t="shared" si="127"/>
        <v/>
      </c>
      <c r="AO220" s="65" t="str">
        <f t="shared" si="128"/>
        <v/>
      </c>
      <c r="AP220" s="65" t="str">
        <f t="shared" si="129"/>
        <v/>
      </c>
      <c r="AQ220" s="65" t="str">
        <f t="shared" si="130"/>
        <v/>
      </c>
      <c r="AR220" s="65" t="str">
        <f t="shared" si="131"/>
        <v/>
      </c>
      <c r="AS220" s="65" t="str">
        <f t="shared" si="118"/>
        <v/>
      </c>
      <c r="AT220" s="65" t="str">
        <f t="shared" si="119"/>
        <v/>
      </c>
      <c r="AU220" s="65" t="str">
        <f t="shared" si="120"/>
        <v/>
      </c>
    </row>
    <row r="221" spans="1:47" ht="16.8" customHeight="1" x14ac:dyDescent="0.25">
      <c r="A221" s="109" t="s">
        <v>756</v>
      </c>
      <c r="B221" s="201"/>
      <c r="C221" s="262">
        <v>20160719</v>
      </c>
      <c r="D221" s="262">
        <v>13</v>
      </c>
      <c r="E221" s="194" t="s">
        <v>2820</v>
      </c>
      <c r="G221" s="212"/>
      <c r="Q221" s="115"/>
      <c r="V221" s="112" t="str">
        <f t="shared" si="107"/>
        <v>Update games set Ground_Parent= NULL where game_id=20160719</v>
      </c>
      <c r="W221" s="112" t="str">
        <f t="shared" si="108"/>
        <v>Update lineups set player_name = 'Vellios Apostolos' where game_id = 20160719 and player_order = 13</v>
      </c>
      <c r="X221" s="65" t="str">
        <f t="shared" si="109"/>
        <v/>
      </c>
      <c r="Y221" s="193" t="str">
        <f t="shared" si="132"/>
        <v/>
      </c>
      <c r="Z221" s="65" t="str">
        <f t="shared" si="115"/>
        <v/>
      </c>
      <c r="AA221" s="193" t="str">
        <f t="shared" si="116"/>
        <v/>
      </c>
      <c r="AB221" s="242" t="s">
        <v>739</v>
      </c>
      <c r="AC221" s="65" t="str">
        <f t="shared" si="110"/>
        <v>Update lineups set player_name = 'Vellios Apostolos'</v>
      </c>
      <c r="AD221" s="65" t="str">
        <f t="shared" si="111"/>
        <v/>
      </c>
      <c r="AE221" s="65" t="str">
        <f t="shared" si="133"/>
        <v/>
      </c>
      <c r="AF221" s="65" t="str">
        <f t="shared" si="134"/>
        <v/>
      </c>
      <c r="AG221" s="65" t="str">
        <f t="shared" si="135"/>
        <v/>
      </c>
      <c r="AH221" s="65" t="str">
        <f t="shared" si="136"/>
        <v/>
      </c>
      <c r="AI221" s="65" t="str">
        <f t="shared" si="137"/>
        <v/>
      </c>
      <c r="AJ221" s="65" t="str">
        <f t="shared" si="112"/>
        <v xml:space="preserve"> where game_id = 20160719 and player_order = 13</v>
      </c>
      <c r="AK221" s="65" t="str">
        <f t="shared" si="113"/>
        <v/>
      </c>
      <c r="AL221" s="65" t="str">
        <f t="shared" si="117"/>
        <v/>
      </c>
      <c r="AM221" s="245" t="str">
        <f t="shared" si="114"/>
        <v/>
      </c>
      <c r="AN221" s="65" t="str">
        <f t="shared" si="127"/>
        <v/>
      </c>
      <c r="AO221" s="65" t="str">
        <f t="shared" si="128"/>
        <v/>
      </c>
      <c r="AP221" s="65" t="str">
        <f t="shared" si="129"/>
        <v/>
      </c>
      <c r="AQ221" s="65" t="str">
        <f t="shared" si="130"/>
        <v/>
      </c>
      <c r="AR221" s="65" t="str">
        <f t="shared" si="131"/>
        <v/>
      </c>
      <c r="AS221" s="65" t="str">
        <f t="shared" si="118"/>
        <v/>
      </c>
      <c r="AT221" s="65" t="str">
        <f t="shared" si="119"/>
        <v/>
      </c>
      <c r="AU221" s="65" t="str">
        <f t="shared" si="120"/>
        <v/>
      </c>
    </row>
    <row r="222" spans="1:47" ht="16.8" customHeight="1" x14ac:dyDescent="0.25">
      <c r="A222" s="109" t="s">
        <v>753</v>
      </c>
      <c r="B222" s="236"/>
      <c r="C222" s="262">
        <v>20160719</v>
      </c>
      <c r="D222" s="262">
        <v>14</v>
      </c>
      <c r="E222" s="212" t="s">
        <v>2818</v>
      </c>
      <c r="F222" s="262">
        <v>45</v>
      </c>
      <c r="G222" s="212" t="s">
        <v>714</v>
      </c>
      <c r="Q222" s="115"/>
      <c r="V222" s="112" t="str">
        <f t="shared" si="107"/>
        <v>Update games set Referee= NULL where game_id=20160719</v>
      </c>
      <c r="W222" s="112" t="str">
        <f t="shared" si="108"/>
        <v>Update lineups set player_name = 'Lam Thomas', Sub_min= 45, Player_off = 'Mills Matthew' where game_id = 20160719 and player_order = 14; update lineups set Player_on= 'Lam Thomas', sub_min = '45' where game_id = 20160719 and player_name = 'Mills Matthew'</v>
      </c>
      <c r="X222" s="65" t="str">
        <f t="shared" si="109"/>
        <v/>
      </c>
      <c r="Y222" s="193" t="str">
        <f t="shared" si="132"/>
        <v/>
      </c>
      <c r="Z222" s="65" t="str">
        <f t="shared" si="115"/>
        <v/>
      </c>
      <c r="AA222" s="193" t="str">
        <f t="shared" si="116"/>
        <v/>
      </c>
      <c r="AB222" s="242" t="s">
        <v>739</v>
      </c>
      <c r="AC222" s="65" t="str">
        <f t="shared" si="110"/>
        <v>Update lineups set player_name = 'Lam Thomas'</v>
      </c>
      <c r="AD222" s="65" t="str">
        <f t="shared" si="111"/>
        <v/>
      </c>
      <c r="AE222" s="65" t="str">
        <f t="shared" si="133"/>
        <v/>
      </c>
      <c r="AF222" s="65" t="str">
        <f t="shared" si="134"/>
        <v/>
      </c>
      <c r="AG222" s="65" t="str">
        <f t="shared" si="135"/>
        <v/>
      </c>
      <c r="AH222" s="65" t="str">
        <f t="shared" si="136"/>
        <v>, Sub_min= 45</v>
      </c>
      <c r="AI222" s="65" t="str">
        <f t="shared" si="137"/>
        <v>, Player_off = 'Mills Matthew'</v>
      </c>
      <c r="AJ222" s="65" t="str">
        <f t="shared" si="112"/>
        <v xml:space="preserve"> where game_id = 20160719 and player_order = 14</v>
      </c>
      <c r="AK222" s="65" t="str">
        <f t="shared" si="113"/>
        <v>; update lineups set Player_on= 'Lam Thomas'</v>
      </c>
      <c r="AL222" s="65" t="str">
        <f t="shared" si="117"/>
        <v>, sub_min = '45'</v>
      </c>
      <c r="AM222" s="245" t="str">
        <f t="shared" si="114"/>
        <v xml:space="preserve"> where game_id = 20160719 and player_name = 'Mills Matthew'</v>
      </c>
      <c r="AN222" s="65" t="str">
        <f t="shared" si="127"/>
        <v/>
      </c>
      <c r="AO222" s="65" t="str">
        <f t="shared" si="128"/>
        <v/>
      </c>
      <c r="AP222" s="65" t="str">
        <f t="shared" si="129"/>
        <v/>
      </c>
      <c r="AQ222" s="65" t="str">
        <f t="shared" si="130"/>
        <v/>
      </c>
      <c r="AR222" s="65" t="str">
        <f t="shared" si="131"/>
        <v/>
      </c>
      <c r="AS222" s="65" t="str">
        <f t="shared" si="118"/>
        <v/>
      </c>
      <c r="AT222" s="65" t="str">
        <f t="shared" si="119"/>
        <v/>
      </c>
      <c r="AU222" s="65" t="str">
        <f t="shared" si="120"/>
        <v/>
      </c>
    </row>
    <row r="223" spans="1:47" ht="16.8" customHeight="1" x14ac:dyDescent="0.25">
      <c r="A223" s="109" t="s">
        <v>475</v>
      </c>
      <c r="C223" s="262">
        <v>20160719</v>
      </c>
      <c r="D223" s="262">
        <v>15</v>
      </c>
      <c r="E223" s="194" t="s">
        <v>823</v>
      </c>
      <c r="G223" s="212"/>
      <c r="Q223" s="115"/>
      <c r="V223" s="112" t="str">
        <f t="shared" si="107"/>
        <v>Update games set Att= NULL where game_id=20160719</v>
      </c>
      <c r="W223" s="112" t="str">
        <f t="shared" si="108"/>
        <v>Update lineups set player_name = 'Burke Oliver' where game_id = 20160719 and player_order = 15</v>
      </c>
      <c r="X223" s="65" t="str">
        <f t="shared" si="109"/>
        <v/>
      </c>
      <c r="Y223" s="193" t="str">
        <f t="shared" si="132"/>
        <v/>
      </c>
      <c r="Z223" s="65" t="str">
        <f t="shared" si="115"/>
        <v/>
      </c>
      <c r="AA223" s="193" t="str">
        <f t="shared" si="116"/>
        <v/>
      </c>
      <c r="AB223" s="242" t="s">
        <v>739</v>
      </c>
      <c r="AC223" s="65" t="str">
        <f t="shared" si="110"/>
        <v>Update lineups set player_name = 'Burke Oliver'</v>
      </c>
      <c r="AD223" s="65" t="str">
        <f t="shared" si="111"/>
        <v/>
      </c>
      <c r="AE223" s="65" t="str">
        <f t="shared" si="133"/>
        <v/>
      </c>
      <c r="AF223" s="65" t="str">
        <f t="shared" si="134"/>
        <v/>
      </c>
      <c r="AG223" s="65" t="str">
        <f t="shared" si="135"/>
        <v/>
      </c>
      <c r="AH223" s="65" t="str">
        <f t="shared" si="136"/>
        <v/>
      </c>
      <c r="AI223" s="65" t="str">
        <f t="shared" si="137"/>
        <v/>
      </c>
      <c r="AJ223" s="65" t="str">
        <f t="shared" si="112"/>
        <v xml:space="preserve"> where game_id = 20160719 and player_order = 15</v>
      </c>
      <c r="AK223" s="65" t="str">
        <f t="shared" si="113"/>
        <v/>
      </c>
      <c r="AL223" s="65" t="str">
        <f t="shared" si="117"/>
        <v/>
      </c>
      <c r="AM223" s="245" t="str">
        <f t="shared" si="114"/>
        <v/>
      </c>
      <c r="AN223" s="65" t="str">
        <f t="shared" si="127"/>
        <v/>
      </c>
      <c r="AO223" s="65" t="str">
        <f t="shared" si="128"/>
        <v/>
      </c>
      <c r="AP223" s="65" t="str">
        <f t="shared" si="129"/>
        <v/>
      </c>
      <c r="AQ223" s="65" t="str">
        <f t="shared" si="130"/>
        <v/>
      </c>
      <c r="AR223" s="65" t="str">
        <f t="shared" si="131"/>
        <v/>
      </c>
      <c r="AS223" s="65" t="str">
        <f t="shared" si="118"/>
        <v/>
      </c>
      <c r="AT223" s="65" t="str">
        <f t="shared" si="119"/>
        <v/>
      </c>
      <c r="AU223" s="65" t="str">
        <f t="shared" si="120"/>
        <v/>
      </c>
    </row>
    <row r="224" spans="1:47" ht="16.8" customHeight="1" x14ac:dyDescent="0.25">
      <c r="A224" s="109" t="s">
        <v>749</v>
      </c>
      <c r="B224" s="247" t="s">
        <v>2826</v>
      </c>
      <c r="C224" s="262">
        <v>20160719</v>
      </c>
      <c r="D224" s="262">
        <v>16</v>
      </c>
      <c r="E224" s="194" t="s">
        <v>2819</v>
      </c>
      <c r="G224" s="194" t="s">
        <v>2829</v>
      </c>
      <c r="Q224" s="115"/>
      <c r="V224" s="112" t="str">
        <f t="shared" si="107"/>
        <v>Update games set Source= 'http://www.nottinghamforest.co.uk/news/article/2016-17/abcd-3194670.aspx' where game_id=20160719</v>
      </c>
      <c r="W224" s="112" t="str">
        <f t="shared" si="108"/>
        <v>Update lineups set player_name = 'Cash Matty', Player_off = 'Ahmedhodzic Anel' where game_id = 20160719 and player_order = 16; update lineups set Player_on= 'Cash Matty' where game_id = 20160719 and player_name = 'Ahmedhodzic Anel'</v>
      </c>
      <c r="X224" s="65" t="str">
        <f t="shared" si="109"/>
        <v/>
      </c>
      <c r="Y224" s="193" t="str">
        <f t="shared" si="132"/>
        <v/>
      </c>
      <c r="Z224" s="65" t="str">
        <f t="shared" si="115"/>
        <v/>
      </c>
      <c r="AA224" s="193" t="str">
        <f t="shared" si="116"/>
        <v/>
      </c>
      <c r="AB224" s="242" t="s">
        <v>739</v>
      </c>
      <c r="AC224" s="65" t="str">
        <f t="shared" si="110"/>
        <v>Update lineups set player_name = 'Cash Matty'</v>
      </c>
      <c r="AD224" s="65" t="str">
        <f t="shared" si="111"/>
        <v/>
      </c>
      <c r="AE224" s="65" t="str">
        <f t="shared" si="133"/>
        <v/>
      </c>
      <c r="AF224" s="65" t="str">
        <f t="shared" si="134"/>
        <v/>
      </c>
      <c r="AG224" s="65" t="str">
        <f t="shared" si="135"/>
        <v/>
      </c>
      <c r="AH224" s="65" t="str">
        <f t="shared" si="136"/>
        <v/>
      </c>
      <c r="AI224" s="65" t="str">
        <f t="shared" si="137"/>
        <v>, Player_off = 'Ahmedhodzic Anel'</v>
      </c>
      <c r="AJ224" s="65" t="str">
        <f t="shared" si="112"/>
        <v xml:space="preserve"> where game_id = 20160719 and player_order = 16</v>
      </c>
      <c r="AK224" s="65" t="str">
        <f t="shared" si="113"/>
        <v>; update lineups set Player_on= 'Cash Matty'</v>
      </c>
      <c r="AL224" s="65" t="str">
        <f t="shared" si="117"/>
        <v/>
      </c>
      <c r="AM224" s="245" t="str">
        <f t="shared" si="114"/>
        <v xml:space="preserve"> where game_id = 20160719 and player_name = 'Ahmedhodzic Anel'</v>
      </c>
      <c r="AN224" s="65" t="str">
        <f t="shared" si="127"/>
        <v/>
      </c>
      <c r="AO224" s="65" t="str">
        <f t="shared" si="128"/>
        <v/>
      </c>
      <c r="AP224" s="65" t="str">
        <f t="shared" si="129"/>
        <v/>
      </c>
      <c r="AQ224" s="65" t="str">
        <f t="shared" si="130"/>
        <v/>
      </c>
      <c r="AR224" s="65" t="str">
        <f t="shared" si="131"/>
        <v/>
      </c>
      <c r="AS224" s="65" t="str">
        <f t="shared" si="118"/>
        <v/>
      </c>
      <c r="AT224" s="65" t="str">
        <f t="shared" si="119"/>
        <v/>
      </c>
      <c r="AU224" s="65" t="str">
        <f t="shared" si="120"/>
        <v/>
      </c>
    </row>
    <row r="225" spans="1:47" ht="16.8" customHeight="1" x14ac:dyDescent="0.25">
      <c r="A225" s="109" t="s">
        <v>746</v>
      </c>
      <c r="B225" s="198" t="s">
        <v>2827</v>
      </c>
      <c r="C225" s="262">
        <v>20160719</v>
      </c>
      <c r="D225" s="262">
        <v>17</v>
      </c>
      <c r="E225" s="194" t="s">
        <v>735</v>
      </c>
      <c r="G225" s="194" t="s">
        <v>2823</v>
      </c>
      <c r="Q225" s="115"/>
      <c r="V225" s="112" t="str">
        <f t="shared" si="107"/>
        <v>Update games set Game_date= '20160719' where game_id=20160719</v>
      </c>
      <c r="W225" s="112" t="str">
        <f t="shared" si="108"/>
        <v>Update lineups set player_name = 'Cohen Chris', Player_off = 'Yates Ryan' where game_id = 20160719 and player_order = 17; update lineups set Player_on= 'Cohen Chris' where game_id = 20160719 and player_name = 'Yates Ryan'</v>
      </c>
      <c r="X225" s="65" t="str">
        <f t="shared" si="109"/>
        <v/>
      </c>
      <c r="Y225" s="193" t="str">
        <f t="shared" si="132"/>
        <v/>
      </c>
      <c r="Z225" s="65" t="str">
        <f t="shared" si="115"/>
        <v/>
      </c>
      <c r="AA225" s="193" t="str">
        <f t="shared" si="116"/>
        <v/>
      </c>
      <c r="AB225" s="242" t="s">
        <v>739</v>
      </c>
      <c r="AC225" s="65" t="str">
        <f t="shared" si="110"/>
        <v>Update lineups set player_name = 'Cohen Chris'</v>
      </c>
      <c r="AD225" s="65" t="str">
        <f t="shared" si="111"/>
        <v/>
      </c>
      <c r="AE225" s="65" t="str">
        <f t="shared" si="133"/>
        <v/>
      </c>
      <c r="AF225" s="65" t="str">
        <f t="shared" si="134"/>
        <v/>
      </c>
      <c r="AG225" s="65" t="str">
        <f t="shared" si="135"/>
        <v/>
      </c>
      <c r="AH225" s="65" t="str">
        <f t="shared" si="136"/>
        <v/>
      </c>
      <c r="AI225" s="65" t="str">
        <f t="shared" si="137"/>
        <v>, Player_off = 'Yates Ryan'</v>
      </c>
      <c r="AJ225" s="65" t="str">
        <f t="shared" si="112"/>
        <v xml:space="preserve"> where game_id = 20160719 and player_order = 17</v>
      </c>
      <c r="AK225" s="65" t="str">
        <f t="shared" si="113"/>
        <v>; update lineups set Player_on= 'Cohen Chris'</v>
      </c>
      <c r="AL225" s="65" t="str">
        <f t="shared" si="117"/>
        <v/>
      </c>
      <c r="AM225" s="245" t="str">
        <f t="shared" si="114"/>
        <v xml:space="preserve"> where game_id = 20160719 and player_name = 'Yates Ryan'</v>
      </c>
      <c r="AN225" s="65" t="str">
        <f t="shared" si="127"/>
        <v/>
      </c>
      <c r="AO225" s="65" t="str">
        <f t="shared" si="128"/>
        <v/>
      </c>
      <c r="AP225" s="65" t="str">
        <f t="shared" si="129"/>
        <v/>
      </c>
      <c r="AQ225" s="65" t="str">
        <f t="shared" si="130"/>
        <v/>
      </c>
      <c r="AR225" s="65" t="str">
        <f t="shared" si="131"/>
        <v/>
      </c>
      <c r="AS225" s="65" t="str">
        <f t="shared" si="118"/>
        <v/>
      </c>
      <c r="AT225" s="65" t="str">
        <f t="shared" si="119"/>
        <v/>
      </c>
      <c r="AU225" s="65" t="str">
        <f t="shared" si="120"/>
        <v/>
      </c>
    </row>
    <row r="226" spans="1:47" s="126" customFormat="1" ht="16.8" customHeight="1" thickBot="1" x14ac:dyDescent="0.3">
      <c r="A226" s="116" t="s">
        <v>743</v>
      </c>
      <c r="B226" s="238" t="s">
        <v>2711</v>
      </c>
      <c r="C226" s="266">
        <v>20160719</v>
      </c>
      <c r="D226" s="266">
        <v>18</v>
      </c>
      <c r="E226" s="199" t="s">
        <v>715</v>
      </c>
      <c r="F226" s="266"/>
      <c r="G226" s="199"/>
      <c r="H226" s="266"/>
      <c r="I226" s="266"/>
      <c r="J226" s="266"/>
      <c r="K226" s="323"/>
      <c r="L226" s="267"/>
      <c r="M226" s="214"/>
      <c r="N226" s="266"/>
      <c r="O226" s="266"/>
      <c r="P226" s="266"/>
      <c r="Q226" s="239"/>
      <c r="R226" s="267"/>
      <c r="S226" s="214"/>
      <c r="T226" s="266"/>
      <c r="U226"/>
      <c r="V226" s="112" t="str">
        <f t="shared" si="107"/>
        <v>Update games set Game_time= '3:00PM' where game_id=20160719</v>
      </c>
      <c r="W226" s="112" t="str">
        <f t="shared" si="108"/>
        <v>Update lineups set player_name = 'Lansbury Henri' where game_id = 20160719 and player_order = 18</v>
      </c>
      <c r="X226" s="65" t="str">
        <f t="shared" si="109"/>
        <v/>
      </c>
      <c r="Y226" s="193" t="str">
        <f t="shared" si="132"/>
        <v/>
      </c>
      <c r="Z226" s="65" t="str">
        <f t="shared" si="115"/>
        <v/>
      </c>
      <c r="AA226" s="193" t="str">
        <f t="shared" si="116"/>
        <v/>
      </c>
      <c r="AB226" s="242" t="s">
        <v>739</v>
      </c>
      <c r="AC226" s="65" t="str">
        <f t="shared" si="110"/>
        <v>Update lineups set player_name = 'Lansbury Henri'</v>
      </c>
      <c r="AD226" s="65" t="str">
        <f t="shared" si="111"/>
        <v/>
      </c>
      <c r="AE226" s="65" t="str">
        <f t="shared" si="133"/>
        <v/>
      </c>
      <c r="AF226" s="65" t="str">
        <f t="shared" si="134"/>
        <v/>
      </c>
      <c r="AG226" s="65" t="str">
        <f t="shared" si="135"/>
        <v/>
      </c>
      <c r="AH226" s="65" t="str">
        <f t="shared" si="136"/>
        <v/>
      </c>
      <c r="AI226" s="65" t="str">
        <f t="shared" si="137"/>
        <v/>
      </c>
      <c r="AJ226" s="65" t="str">
        <f t="shared" si="112"/>
        <v xml:space="preserve"> where game_id = 20160719 and player_order = 18</v>
      </c>
      <c r="AK226" s="65" t="str">
        <f t="shared" si="113"/>
        <v/>
      </c>
      <c r="AL226" s="65" t="str">
        <f t="shared" si="117"/>
        <v/>
      </c>
      <c r="AM226" s="245" t="str">
        <f t="shared" si="114"/>
        <v/>
      </c>
      <c r="AN226" s="126" t="str">
        <f t="shared" si="127"/>
        <v/>
      </c>
      <c r="AO226" s="126" t="str">
        <f t="shared" si="128"/>
        <v/>
      </c>
      <c r="AP226" s="126" t="str">
        <f t="shared" si="129"/>
        <v/>
      </c>
      <c r="AQ226" s="126" t="str">
        <f t="shared" si="130"/>
        <v/>
      </c>
      <c r="AR226" s="126" t="str">
        <f t="shared" si="131"/>
        <v/>
      </c>
      <c r="AS226" s="65" t="str">
        <f t="shared" si="118"/>
        <v/>
      </c>
      <c r="AT226" s="65" t="str">
        <f t="shared" si="119"/>
        <v/>
      </c>
      <c r="AU226" s="65" t="str">
        <f t="shared" si="120"/>
        <v/>
      </c>
    </row>
    <row r="227" spans="1:47" ht="16.8" customHeight="1" thickTop="1" x14ac:dyDescent="0.25">
      <c r="A227" s="125" t="s">
        <v>22</v>
      </c>
      <c r="B227" s="191" t="s">
        <v>2836</v>
      </c>
      <c r="C227" s="262">
        <v>20160723</v>
      </c>
      <c r="D227" s="262">
        <v>1</v>
      </c>
      <c r="E227" s="212" t="s">
        <v>772</v>
      </c>
      <c r="L227" s="263">
        <v>1</v>
      </c>
      <c r="M227" s="194" t="s">
        <v>741</v>
      </c>
      <c r="N227" s="262">
        <v>57</v>
      </c>
      <c r="Q227" s="115"/>
      <c r="S227" s="194"/>
      <c r="V227" s="112" t="str">
        <f t="shared" si="107"/>
        <v>Update games set Opponent= 'Notts County' where game_id=20160723</v>
      </c>
      <c r="W227" s="112" t="str">
        <f t="shared" si="108"/>
        <v>Update lineups set player_name = 'de Vries Dorus' where game_id = 20160723 and player_order = 1</v>
      </c>
      <c r="X227" s="65" t="str">
        <f t="shared" si="109"/>
        <v>insert into goals (game_id, goal_order, scorer_name, goal_min) values (20160723, 1, 'Osborn Ben', 57)</v>
      </c>
      <c r="Y227" s="193" t="str">
        <f t="shared" si="132"/>
        <v>update goals set scorer_name = 'Osborn Ben', goal_min = 57 where game_id = 20160723 and goal_order = 1</v>
      </c>
      <c r="Z227" s="65" t="str">
        <f t="shared" si="115"/>
        <v/>
      </c>
      <c r="AA227" s="193" t="str">
        <f t="shared" si="116"/>
        <v/>
      </c>
      <c r="AB227" s="242" t="s">
        <v>739</v>
      </c>
      <c r="AC227" s="65" t="str">
        <f t="shared" si="110"/>
        <v>Update lineups set player_name = 'de Vries Dorus'</v>
      </c>
      <c r="AD227" s="65" t="str">
        <f t="shared" si="111"/>
        <v/>
      </c>
      <c r="AE227" s="65" t="str">
        <f t="shared" si="133"/>
        <v/>
      </c>
      <c r="AF227" s="65" t="str">
        <f t="shared" si="134"/>
        <v/>
      </c>
      <c r="AG227" s="65" t="str">
        <f t="shared" si="135"/>
        <v/>
      </c>
      <c r="AH227" s="65" t="str">
        <f t="shared" si="136"/>
        <v/>
      </c>
      <c r="AI227" s="65" t="str">
        <f t="shared" si="137"/>
        <v/>
      </c>
      <c r="AJ227" s="65" t="str">
        <f t="shared" si="112"/>
        <v xml:space="preserve"> where game_id = 20160723 and player_order = 1</v>
      </c>
      <c r="AK227" s="65" t="str">
        <f t="shared" si="113"/>
        <v/>
      </c>
      <c r="AL227" s="65" t="str">
        <f t="shared" ref="AL227:AL244" si="138">IF(F227="","",CONCATENATE(", sub_min = '",F227,"'"))</f>
        <v/>
      </c>
      <c r="AM227" s="245" t="str">
        <f t="shared" si="114"/>
        <v/>
      </c>
      <c r="AN227" s="65" t="str">
        <f t="shared" ref="AN227:AN244" si="139">IF(L227="","",CONCATENATE("update goals set scorer_name = '",SUBSTITUTE(M227, "'", "''"),"'"))</f>
        <v>update goals set scorer_name = 'Osborn Ben'</v>
      </c>
      <c r="AO227" s="65" t="str">
        <f t="shared" ref="AO227:AO244" si="140">IF(N227="", "", CONCATENATE(", goal_min = ", N227))</f>
        <v>, goal_min = 57</v>
      </c>
      <c r="AP227" s="65" t="str">
        <f t="shared" ref="AP227:AP244" si="141">IF(O227="", "", CONCATENATE(", Pen = '", UPPER(O227), "'"))</f>
        <v/>
      </c>
      <c r="AQ227" s="65" t="str">
        <f t="shared" ref="AQ227:AQ244" si="142">IF(P227="", "", CONCATENATE(", OG = '", UPPER(P227), "'"))</f>
        <v/>
      </c>
      <c r="AR227" s="65" t="str">
        <f t="shared" si="131"/>
        <v xml:space="preserve"> where game_id = 20160723 and goal_order = 1</v>
      </c>
      <c r="AS227" s="65" t="str">
        <f t="shared" si="118"/>
        <v/>
      </c>
      <c r="AT227" s="65" t="str">
        <f t="shared" si="119"/>
        <v/>
      </c>
      <c r="AU227" s="65" t="str">
        <f t="shared" si="120"/>
        <v/>
      </c>
    </row>
    <row r="228" spans="1:47" ht="16.8" customHeight="1" x14ac:dyDescent="0.25">
      <c r="A228" s="109" t="s">
        <v>774</v>
      </c>
      <c r="B228" s="114" t="str">
        <f>B227</f>
        <v>'Notts County'</v>
      </c>
      <c r="C228" s="262">
        <v>20160723</v>
      </c>
      <c r="D228" s="262">
        <v>2</v>
      </c>
      <c r="E228" s="212" t="s">
        <v>796</v>
      </c>
      <c r="L228" s="263">
        <v>2</v>
      </c>
      <c r="M228" s="211" t="s">
        <v>826</v>
      </c>
      <c r="N228" s="262">
        <v>77</v>
      </c>
      <c r="Q228" s="115"/>
      <c r="V228" s="112" t="str">
        <f t="shared" si="107"/>
        <v>Update games set Opp_Parent= 'Notts County' where game_id=20160723</v>
      </c>
      <c r="W228" s="112" t="str">
        <f t="shared" si="108"/>
        <v>Update lineups set player_name = 'Fox Danny' where game_id = 20160723 and player_order = 2</v>
      </c>
      <c r="X228" s="65" t="str">
        <f t="shared" si="109"/>
        <v>insert into goals (game_id, goal_order, scorer_name, goal_min) values (20160723, 2, 'Paterson Jamie', 77)</v>
      </c>
      <c r="Y228" s="193" t="str">
        <f>IF(L228="", "", AN228&amp;AO228&amp;AP228&amp;AQ228&amp;AR228)</f>
        <v>update goals set scorer_name = 'Paterson Jamie', goal_min = 77 where game_id = 20160723 and goal_order = 2</v>
      </c>
      <c r="Z228" s="65" t="str">
        <f t="shared" si="115"/>
        <v/>
      </c>
      <c r="AA228" s="193" t="str">
        <f t="shared" si="116"/>
        <v/>
      </c>
      <c r="AB228" s="242" t="s">
        <v>739</v>
      </c>
      <c r="AC228" s="65" t="str">
        <f t="shared" si="110"/>
        <v>Update lineups set player_name = 'Fox Danny'</v>
      </c>
      <c r="AD228" s="65" t="str">
        <f t="shared" si="111"/>
        <v/>
      </c>
      <c r="AE228" s="65" t="str">
        <f t="shared" si="133"/>
        <v/>
      </c>
      <c r="AF228" s="65" t="str">
        <f t="shared" si="134"/>
        <v/>
      </c>
      <c r="AG228" s="65" t="str">
        <f t="shared" si="135"/>
        <v/>
      </c>
      <c r="AH228" s="65" t="str">
        <f t="shared" si="136"/>
        <v/>
      </c>
      <c r="AI228" s="65" t="str">
        <f t="shared" si="137"/>
        <v/>
      </c>
      <c r="AJ228" s="65" t="str">
        <f t="shared" si="112"/>
        <v xml:space="preserve"> where game_id = 20160723 and player_order = 2</v>
      </c>
      <c r="AK228" s="65" t="str">
        <f t="shared" si="113"/>
        <v/>
      </c>
      <c r="AL228" s="65" t="str">
        <f t="shared" si="138"/>
        <v/>
      </c>
      <c r="AM228" s="245" t="str">
        <f t="shared" si="114"/>
        <v/>
      </c>
      <c r="AN228" s="65" t="str">
        <f t="shared" si="139"/>
        <v>update goals set scorer_name = 'Paterson Jamie'</v>
      </c>
      <c r="AO228" s="65" t="str">
        <f t="shared" si="140"/>
        <v>, goal_min = 77</v>
      </c>
      <c r="AP228" s="65" t="str">
        <f t="shared" si="141"/>
        <v/>
      </c>
      <c r="AQ228" s="65" t="str">
        <f t="shared" si="142"/>
        <v/>
      </c>
      <c r="AR228" s="65" t="str">
        <f t="shared" si="131"/>
        <v xml:space="preserve"> where game_id = 20160723 and goal_order = 2</v>
      </c>
      <c r="AS228" s="65" t="str">
        <f t="shared" si="118"/>
        <v/>
      </c>
      <c r="AT228" s="65" t="str">
        <f t="shared" si="119"/>
        <v/>
      </c>
      <c r="AU228" s="65" t="str">
        <f t="shared" si="120"/>
        <v/>
      </c>
    </row>
    <row r="229" spans="1:47" ht="16.8" customHeight="1" x14ac:dyDescent="0.25">
      <c r="A229" s="109" t="s">
        <v>5</v>
      </c>
      <c r="B229" s="114">
        <v>2</v>
      </c>
      <c r="C229" s="262">
        <v>20160723</v>
      </c>
      <c r="D229" s="262">
        <v>3</v>
      </c>
      <c r="E229" s="212" t="s">
        <v>769</v>
      </c>
      <c r="Q229" s="115"/>
      <c r="V229" s="112" t="str">
        <f t="shared" si="107"/>
        <v>Update games set F= 2 where game_id=20160723</v>
      </c>
      <c r="W229" s="112" t="str">
        <f t="shared" si="108"/>
        <v>Update lineups set player_name = 'Hobbs Jack' where game_id = 20160723 and player_order = 3</v>
      </c>
      <c r="X229" s="65" t="str">
        <f t="shared" si="109"/>
        <v/>
      </c>
      <c r="Y229" s="193" t="str">
        <f t="shared" ref="Y229:Y245" si="143">IF(L229="", "", AN229&amp;AO229&amp;AP229&amp;AQ229&amp;AR229)</f>
        <v/>
      </c>
      <c r="Z229" s="65" t="str">
        <f t="shared" si="115"/>
        <v/>
      </c>
      <c r="AA229" s="193" t="str">
        <f t="shared" si="116"/>
        <v/>
      </c>
      <c r="AB229" s="242" t="s">
        <v>739</v>
      </c>
      <c r="AC229" s="65" t="str">
        <f t="shared" si="110"/>
        <v>Update lineups set player_name = 'Hobbs Jack'</v>
      </c>
      <c r="AD229" s="65" t="str">
        <f t="shared" si="111"/>
        <v/>
      </c>
      <c r="AE229" s="65" t="str">
        <f t="shared" si="133"/>
        <v/>
      </c>
      <c r="AF229" s="65" t="str">
        <f t="shared" si="134"/>
        <v/>
      </c>
      <c r="AG229" s="65" t="str">
        <f t="shared" si="135"/>
        <v/>
      </c>
      <c r="AH229" s="65" t="str">
        <f t="shared" si="136"/>
        <v/>
      </c>
      <c r="AI229" s="65" t="str">
        <f t="shared" si="137"/>
        <v/>
      </c>
      <c r="AJ229" s="65" t="str">
        <f t="shared" si="112"/>
        <v xml:space="preserve"> where game_id = 20160723 and player_order = 3</v>
      </c>
      <c r="AK229" s="65" t="str">
        <f t="shared" si="113"/>
        <v/>
      </c>
      <c r="AL229" s="65" t="str">
        <f t="shared" si="138"/>
        <v/>
      </c>
      <c r="AM229" s="245" t="str">
        <f t="shared" si="114"/>
        <v/>
      </c>
      <c r="AN229" s="65" t="str">
        <f t="shared" si="139"/>
        <v/>
      </c>
      <c r="AO229" s="65" t="str">
        <f t="shared" si="140"/>
        <v/>
      </c>
      <c r="AP229" s="65" t="str">
        <f t="shared" si="141"/>
        <v/>
      </c>
      <c r="AQ229" s="65" t="str">
        <f t="shared" si="142"/>
        <v/>
      </c>
      <c r="AR229" s="65" t="str">
        <f t="shared" si="131"/>
        <v/>
      </c>
      <c r="AS229" s="65" t="str">
        <f t="shared" si="118"/>
        <v/>
      </c>
      <c r="AT229" s="65" t="str">
        <f t="shared" si="119"/>
        <v/>
      </c>
      <c r="AU229" s="65" t="str">
        <f t="shared" si="120"/>
        <v/>
      </c>
    </row>
    <row r="230" spans="1:47" ht="16.8" customHeight="1" x14ac:dyDescent="0.25">
      <c r="A230" s="109" t="s">
        <v>0</v>
      </c>
      <c r="B230" s="114">
        <v>1</v>
      </c>
      <c r="C230" s="262">
        <v>20160723</v>
      </c>
      <c r="D230" s="262">
        <v>4</v>
      </c>
      <c r="E230" s="212" t="s">
        <v>714</v>
      </c>
      <c r="Q230" s="115"/>
      <c r="V230" s="112" t="str">
        <f t="shared" si="107"/>
        <v>Update games set A= 1 where game_id=20160723</v>
      </c>
      <c r="W230" s="112" t="str">
        <f t="shared" si="108"/>
        <v>Update lineups set player_name = 'Mills Matthew' where game_id = 20160723 and player_order = 4</v>
      </c>
      <c r="X230" s="65" t="str">
        <f t="shared" si="109"/>
        <v/>
      </c>
      <c r="Y230" s="193" t="str">
        <f t="shared" si="143"/>
        <v/>
      </c>
      <c r="Z230" s="65" t="str">
        <f t="shared" si="115"/>
        <v/>
      </c>
      <c r="AA230" s="193" t="str">
        <f t="shared" si="116"/>
        <v/>
      </c>
      <c r="AB230" s="242" t="s">
        <v>739</v>
      </c>
      <c r="AC230" s="65" t="str">
        <f t="shared" si="110"/>
        <v>Update lineups set player_name = 'Mills Matthew'</v>
      </c>
      <c r="AD230" s="65" t="str">
        <f t="shared" si="111"/>
        <v/>
      </c>
      <c r="AE230" s="65" t="str">
        <f>IF(H230="", "", CONCATENATE(", Y_min = ", UPPER(H230)))</f>
        <v/>
      </c>
      <c r="AF230" s="65" t="str">
        <f>IF(I230="", "", CONCATENATE(", R_min= ", UPPER(I230)))</f>
        <v/>
      </c>
      <c r="AG230" s="65" t="str">
        <f>IF(J230="", "", CONCATENATE(", captain= 'Y'"))</f>
        <v/>
      </c>
      <c r="AH230" s="65" t="str">
        <f>IF(F230="", "", CONCATENATE(", Sub_min= ", F230))</f>
        <v/>
      </c>
      <c r="AI230" s="65" t="str">
        <f>IF(G230="", "", CONCATENATE(", Player_off = '", SUBSTITUTE(G230, "'", "''"), "'"))</f>
        <v/>
      </c>
      <c r="AJ230" s="65" t="str">
        <f t="shared" si="112"/>
        <v xml:space="preserve"> where game_id = 20160723 and player_order = 4</v>
      </c>
      <c r="AK230" s="65" t="str">
        <f t="shared" si="113"/>
        <v/>
      </c>
      <c r="AL230" s="65" t="str">
        <f t="shared" si="138"/>
        <v/>
      </c>
      <c r="AM230" s="245" t="str">
        <f t="shared" si="114"/>
        <v/>
      </c>
      <c r="AN230" s="65" t="str">
        <f t="shared" si="139"/>
        <v/>
      </c>
      <c r="AO230" s="65" t="str">
        <f t="shared" si="140"/>
        <v/>
      </c>
      <c r="AP230" s="65" t="str">
        <f t="shared" si="141"/>
        <v/>
      </c>
      <c r="AQ230" s="65" t="str">
        <f t="shared" si="142"/>
        <v/>
      </c>
      <c r="AR230" s="65" t="str">
        <f t="shared" si="131"/>
        <v/>
      </c>
      <c r="AS230" s="65" t="str">
        <f t="shared" si="118"/>
        <v/>
      </c>
      <c r="AT230" s="65" t="str">
        <f t="shared" si="119"/>
        <v/>
      </c>
      <c r="AU230" s="65" t="str">
        <f t="shared" si="120"/>
        <v/>
      </c>
    </row>
    <row r="231" spans="1:47" ht="16.8" customHeight="1" x14ac:dyDescent="0.25">
      <c r="A231" s="109" t="s">
        <v>23</v>
      </c>
      <c r="B231" s="198" t="str">
        <f>IF(B229&gt;B230,"'W'",IF(B229=B230,"'D'","'L'"))</f>
        <v>'W'</v>
      </c>
      <c r="C231" s="262">
        <v>20160723</v>
      </c>
      <c r="D231" s="262">
        <v>5</v>
      </c>
      <c r="E231" s="212" t="s">
        <v>771</v>
      </c>
      <c r="Q231" s="115"/>
      <c r="V231" s="112" t="str">
        <f t="shared" si="107"/>
        <v>Update games set Result= 'W' where game_id=20160723</v>
      </c>
      <c r="W231" s="112" t="str">
        <f t="shared" si="108"/>
        <v>Update lineups set player_name = 'Lichaj Eric' where game_id = 20160723 and player_order = 5</v>
      </c>
      <c r="X231" s="65" t="str">
        <f t="shared" si="109"/>
        <v/>
      </c>
      <c r="Y231" s="193" t="str">
        <f t="shared" si="143"/>
        <v/>
      </c>
      <c r="Z231" s="65" t="str">
        <f t="shared" si="115"/>
        <v/>
      </c>
      <c r="AA231" s="193" t="str">
        <f t="shared" si="116"/>
        <v/>
      </c>
      <c r="AB231" s="242" t="s">
        <v>739</v>
      </c>
      <c r="AC231" s="65" t="str">
        <f t="shared" si="110"/>
        <v>Update lineups set player_name = 'Lichaj Eric'</v>
      </c>
      <c r="AD231" s="65" t="str">
        <f t="shared" si="111"/>
        <v/>
      </c>
      <c r="AE231" s="65" t="str">
        <f t="shared" ref="AE231:AE247" si="144">IF(H231="", "", CONCATENATE(", Y_min = ", UPPER(H231)))</f>
        <v/>
      </c>
      <c r="AF231" s="65" t="str">
        <f t="shared" ref="AF231:AF247" si="145">IF(I231="", "", CONCATENATE(", R_min= ", UPPER(I231)))</f>
        <v/>
      </c>
      <c r="AG231" s="65" t="str">
        <f t="shared" ref="AG231:AG247" si="146">IF(J231="", "", CONCATENATE(", captain= 'Y'"))</f>
        <v/>
      </c>
      <c r="AH231" s="65" t="str">
        <f t="shared" ref="AH231:AH247" si="147">IF(F231="", "", CONCATENATE(", Sub_min= ", F231))</f>
        <v/>
      </c>
      <c r="AI231" s="65" t="str">
        <f t="shared" ref="AI231:AI247" si="148">IF(G231="", "", CONCATENATE(", Player_off = '", SUBSTITUTE(G231, "'", "''"), "'"))</f>
        <v/>
      </c>
      <c r="AJ231" s="65" t="str">
        <f t="shared" si="112"/>
        <v xml:space="preserve"> where game_id = 20160723 and player_order = 5</v>
      </c>
      <c r="AK231" s="65" t="str">
        <f t="shared" si="113"/>
        <v/>
      </c>
      <c r="AL231" s="65" t="str">
        <f t="shared" si="138"/>
        <v/>
      </c>
      <c r="AM231" s="245" t="str">
        <f t="shared" si="114"/>
        <v/>
      </c>
      <c r="AN231" s="65" t="str">
        <f t="shared" si="139"/>
        <v/>
      </c>
      <c r="AO231" s="65" t="str">
        <f t="shared" si="140"/>
        <v/>
      </c>
      <c r="AP231" s="65" t="str">
        <f t="shared" si="141"/>
        <v/>
      </c>
      <c r="AQ231" s="65" t="str">
        <f t="shared" si="142"/>
        <v/>
      </c>
      <c r="AR231" s="65" t="str">
        <f t="shared" si="131"/>
        <v/>
      </c>
      <c r="AS231" s="65" t="str">
        <f t="shared" si="118"/>
        <v/>
      </c>
      <c r="AT231" s="65" t="str">
        <f t="shared" si="119"/>
        <v/>
      </c>
      <c r="AU231" s="65" t="str">
        <f t="shared" si="120"/>
        <v/>
      </c>
    </row>
    <row r="232" spans="1:47" ht="16.8" customHeight="1" x14ac:dyDescent="0.25">
      <c r="A232" s="109" t="s">
        <v>768</v>
      </c>
      <c r="B232" s="114">
        <v>0</v>
      </c>
      <c r="C232" s="262">
        <v>20160723</v>
      </c>
      <c r="D232" s="262">
        <v>6</v>
      </c>
      <c r="E232" s="194" t="s">
        <v>735</v>
      </c>
      <c r="Q232" s="115"/>
      <c r="V232" s="112" t="str">
        <f t="shared" si="107"/>
        <v>Update games set HT_f= 0 where game_id=20160723</v>
      </c>
      <c r="W232" s="112" t="str">
        <f t="shared" si="108"/>
        <v>Update lineups set player_name = 'Cohen Chris' where game_id = 20160723 and player_order = 6</v>
      </c>
      <c r="X232" s="65" t="str">
        <f t="shared" si="109"/>
        <v/>
      </c>
      <c r="Y232" s="193" t="str">
        <f t="shared" si="143"/>
        <v/>
      </c>
      <c r="Z232" s="65" t="str">
        <f t="shared" si="115"/>
        <v/>
      </c>
      <c r="AA232" s="193" t="str">
        <f t="shared" si="116"/>
        <v/>
      </c>
      <c r="AB232" s="242" t="s">
        <v>739</v>
      </c>
      <c r="AC232" s="65" t="str">
        <f t="shared" si="110"/>
        <v>Update lineups set player_name = 'Cohen Chris'</v>
      </c>
      <c r="AD232" s="65" t="str">
        <f t="shared" si="111"/>
        <v/>
      </c>
      <c r="AE232" s="65" t="str">
        <f t="shared" si="144"/>
        <v/>
      </c>
      <c r="AF232" s="65" t="str">
        <f t="shared" si="145"/>
        <v/>
      </c>
      <c r="AG232" s="65" t="str">
        <f t="shared" si="146"/>
        <v/>
      </c>
      <c r="AH232" s="65" t="str">
        <f t="shared" si="147"/>
        <v/>
      </c>
      <c r="AI232" s="65" t="str">
        <f t="shared" si="148"/>
        <v/>
      </c>
      <c r="AJ232" s="65" t="str">
        <f t="shared" si="112"/>
        <v xml:space="preserve"> where game_id = 20160723 and player_order = 6</v>
      </c>
      <c r="AK232" s="65" t="str">
        <f t="shared" si="113"/>
        <v/>
      </c>
      <c r="AL232" s="65" t="str">
        <f t="shared" si="138"/>
        <v/>
      </c>
      <c r="AM232" s="245" t="str">
        <f t="shared" si="114"/>
        <v/>
      </c>
      <c r="AN232" s="65" t="str">
        <f t="shared" si="139"/>
        <v/>
      </c>
      <c r="AO232" s="65" t="str">
        <f t="shared" si="140"/>
        <v/>
      </c>
      <c r="AP232" s="65" t="str">
        <f t="shared" si="141"/>
        <v/>
      </c>
      <c r="AQ232" s="65" t="str">
        <f t="shared" si="142"/>
        <v/>
      </c>
      <c r="AR232" s="65" t="str">
        <f t="shared" si="131"/>
        <v/>
      </c>
      <c r="AS232" s="65" t="str">
        <f t="shared" si="118"/>
        <v/>
      </c>
      <c r="AT232" s="65" t="str">
        <f t="shared" si="119"/>
        <v/>
      </c>
      <c r="AU232" s="65" t="str">
        <f t="shared" si="120"/>
        <v/>
      </c>
    </row>
    <row r="233" spans="1:47" ht="16.8" customHeight="1" x14ac:dyDescent="0.25">
      <c r="A233" s="109" t="s">
        <v>766</v>
      </c>
      <c r="B233" s="114">
        <v>0</v>
      </c>
      <c r="C233" s="262">
        <v>20160723</v>
      </c>
      <c r="D233" s="262">
        <v>7</v>
      </c>
      <c r="E233" s="194" t="s">
        <v>715</v>
      </c>
      <c r="Q233" s="115"/>
      <c r="V233" s="112" t="str">
        <f t="shared" si="107"/>
        <v>Update games set HT_a= 0 where game_id=20160723</v>
      </c>
      <c r="W233" s="112" t="str">
        <f t="shared" si="108"/>
        <v>Update lineups set player_name = 'Lansbury Henri' where game_id = 20160723 and player_order = 7</v>
      </c>
      <c r="X233" s="65" t="str">
        <f t="shared" si="109"/>
        <v/>
      </c>
      <c r="Y233" s="193" t="str">
        <f t="shared" si="143"/>
        <v/>
      </c>
      <c r="Z233" s="65" t="str">
        <f t="shared" si="115"/>
        <v/>
      </c>
      <c r="AA233" s="193" t="str">
        <f t="shared" si="116"/>
        <v/>
      </c>
      <c r="AB233" s="242" t="s">
        <v>739</v>
      </c>
      <c r="AC233" s="65" t="str">
        <f t="shared" si="110"/>
        <v>Update lineups set player_name = 'Lansbury Henri'</v>
      </c>
      <c r="AD233" s="65" t="str">
        <f t="shared" si="111"/>
        <v/>
      </c>
      <c r="AE233" s="65" t="str">
        <f t="shared" si="144"/>
        <v/>
      </c>
      <c r="AF233" s="65" t="str">
        <f t="shared" si="145"/>
        <v/>
      </c>
      <c r="AG233" s="65" t="str">
        <f t="shared" si="146"/>
        <v/>
      </c>
      <c r="AH233" s="65" t="str">
        <f t="shared" si="147"/>
        <v/>
      </c>
      <c r="AI233" s="65" t="str">
        <f t="shared" si="148"/>
        <v/>
      </c>
      <c r="AJ233" s="65" t="str">
        <f t="shared" si="112"/>
        <v xml:space="preserve"> where game_id = 20160723 and player_order = 7</v>
      </c>
      <c r="AK233" s="65" t="str">
        <f t="shared" si="113"/>
        <v/>
      </c>
      <c r="AL233" s="65" t="str">
        <f t="shared" si="138"/>
        <v/>
      </c>
      <c r="AM233" s="245" t="str">
        <f t="shared" si="114"/>
        <v/>
      </c>
      <c r="AN233" s="65" t="str">
        <f t="shared" si="139"/>
        <v/>
      </c>
      <c r="AO233" s="65" t="str">
        <f t="shared" si="140"/>
        <v/>
      </c>
      <c r="AP233" s="65" t="str">
        <f t="shared" si="141"/>
        <v/>
      </c>
      <c r="AQ233" s="65" t="str">
        <f t="shared" si="142"/>
        <v/>
      </c>
      <c r="AR233" s="65" t="str">
        <f t="shared" si="131"/>
        <v/>
      </c>
      <c r="AS233" s="65" t="str">
        <f t="shared" si="118"/>
        <v/>
      </c>
      <c r="AT233" s="65" t="str">
        <f t="shared" si="119"/>
        <v/>
      </c>
      <c r="AU233" s="65" t="str">
        <f t="shared" si="120"/>
        <v/>
      </c>
    </row>
    <row r="234" spans="1:47" ht="16.8" customHeight="1" x14ac:dyDescent="0.25">
      <c r="A234" s="109" t="s">
        <v>764</v>
      </c>
      <c r="C234" s="262">
        <v>20160723</v>
      </c>
      <c r="D234" s="262">
        <v>8</v>
      </c>
      <c r="E234" s="194" t="s">
        <v>2819</v>
      </c>
      <c r="Q234" s="115"/>
      <c r="V234" s="112" t="str">
        <f t="shared" si="107"/>
        <v>Update games set Pos_before= NULL where game_id=20160723</v>
      </c>
      <c r="W234" s="112" t="str">
        <f t="shared" si="108"/>
        <v>Update lineups set player_name = 'Cash Matty' where game_id = 20160723 and player_order = 8</v>
      </c>
      <c r="X234" s="65" t="str">
        <f t="shared" si="109"/>
        <v/>
      </c>
      <c r="Y234" s="193" t="str">
        <f t="shared" si="143"/>
        <v/>
      </c>
      <c r="Z234" s="65" t="str">
        <f t="shared" si="115"/>
        <v/>
      </c>
      <c r="AA234" s="193" t="str">
        <f t="shared" si="116"/>
        <v/>
      </c>
      <c r="AB234" s="242" t="s">
        <v>739</v>
      </c>
      <c r="AC234" s="65" t="str">
        <f t="shared" si="110"/>
        <v>Update lineups set player_name = 'Cash Matty'</v>
      </c>
      <c r="AD234" s="65" t="str">
        <f t="shared" si="111"/>
        <v/>
      </c>
      <c r="AE234" s="65" t="str">
        <f t="shared" si="144"/>
        <v/>
      </c>
      <c r="AF234" s="65" t="str">
        <f t="shared" si="145"/>
        <v/>
      </c>
      <c r="AG234" s="65" t="str">
        <f t="shared" si="146"/>
        <v/>
      </c>
      <c r="AH234" s="65" t="str">
        <f t="shared" si="147"/>
        <v/>
      </c>
      <c r="AI234" s="65" t="str">
        <f t="shared" si="148"/>
        <v/>
      </c>
      <c r="AJ234" s="65" t="str">
        <f t="shared" si="112"/>
        <v xml:space="preserve"> where game_id = 20160723 and player_order = 8</v>
      </c>
      <c r="AK234" s="65" t="str">
        <f t="shared" si="113"/>
        <v/>
      </c>
      <c r="AL234" s="65" t="str">
        <f t="shared" si="138"/>
        <v/>
      </c>
      <c r="AM234" s="245" t="str">
        <f t="shared" si="114"/>
        <v/>
      </c>
      <c r="AN234" s="65" t="str">
        <f t="shared" si="139"/>
        <v/>
      </c>
      <c r="AO234" s="65" t="str">
        <f t="shared" si="140"/>
        <v/>
      </c>
      <c r="AP234" s="65" t="str">
        <f t="shared" si="141"/>
        <v/>
      </c>
      <c r="AQ234" s="65" t="str">
        <f t="shared" si="142"/>
        <v/>
      </c>
      <c r="AR234" s="65" t="str">
        <f t="shared" si="131"/>
        <v/>
      </c>
      <c r="AS234" s="65" t="str">
        <f t="shared" si="118"/>
        <v/>
      </c>
      <c r="AT234" s="65" t="str">
        <f t="shared" si="119"/>
        <v/>
      </c>
      <c r="AU234" s="65" t="str">
        <f t="shared" si="120"/>
        <v/>
      </c>
    </row>
    <row r="235" spans="1:47" ht="16.8" customHeight="1" x14ac:dyDescent="0.25">
      <c r="A235" s="109" t="s">
        <v>762</v>
      </c>
      <c r="C235" s="262">
        <v>20160723</v>
      </c>
      <c r="D235" s="262">
        <v>9</v>
      </c>
      <c r="E235" s="194" t="s">
        <v>741</v>
      </c>
      <c r="Q235" s="115"/>
      <c r="V235" s="112" t="str">
        <f t="shared" si="107"/>
        <v>Update games set Pos_after= NULL where game_id=20160723</v>
      </c>
      <c r="W235" s="112" t="str">
        <f t="shared" si="108"/>
        <v>Update lineups set player_name = 'Osborn Ben' where game_id = 20160723 and player_order = 9</v>
      </c>
      <c r="X235" s="65" t="str">
        <f t="shared" si="109"/>
        <v/>
      </c>
      <c r="Y235" s="193" t="str">
        <f t="shared" si="143"/>
        <v/>
      </c>
      <c r="Z235" s="65" t="str">
        <f t="shared" si="115"/>
        <v/>
      </c>
      <c r="AA235" s="193" t="str">
        <f t="shared" si="116"/>
        <v/>
      </c>
      <c r="AB235" s="242" t="s">
        <v>739</v>
      </c>
      <c r="AC235" s="65" t="str">
        <f t="shared" si="110"/>
        <v>Update lineups set player_name = 'Osborn Ben'</v>
      </c>
      <c r="AD235" s="65" t="str">
        <f t="shared" si="111"/>
        <v/>
      </c>
      <c r="AE235" s="65" t="str">
        <f t="shared" si="144"/>
        <v/>
      </c>
      <c r="AF235" s="65" t="str">
        <f t="shared" si="145"/>
        <v/>
      </c>
      <c r="AG235" s="65" t="str">
        <f t="shared" si="146"/>
        <v/>
      </c>
      <c r="AH235" s="65" t="str">
        <f t="shared" si="147"/>
        <v/>
      </c>
      <c r="AI235" s="65" t="str">
        <f t="shared" si="148"/>
        <v/>
      </c>
      <c r="AJ235" s="65" t="str">
        <f t="shared" si="112"/>
        <v xml:space="preserve"> where game_id = 20160723 and player_order = 9</v>
      </c>
      <c r="AK235" s="65" t="str">
        <f t="shared" si="113"/>
        <v/>
      </c>
      <c r="AL235" s="65" t="str">
        <f t="shared" si="138"/>
        <v/>
      </c>
      <c r="AM235" s="245" t="str">
        <f t="shared" si="114"/>
        <v/>
      </c>
      <c r="AN235" s="65" t="str">
        <f t="shared" si="139"/>
        <v/>
      </c>
      <c r="AO235" s="65" t="str">
        <f t="shared" si="140"/>
        <v/>
      </c>
      <c r="AP235" s="65" t="str">
        <f t="shared" si="141"/>
        <v/>
      </c>
      <c r="AQ235" s="65" t="str">
        <f t="shared" si="142"/>
        <v/>
      </c>
      <c r="AR235" s="65" t="str">
        <f t="shared" si="131"/>
        <v/>
      </c>
      <c r="AS235" s="65" t="str">
        <f t="shared" si="118"/>
        <v/>
      </c>
      <c r="AT235" s="65" t="str">
        <f t="shared" si="119"/>
        <v/>
      </c>
      <c r="AU235" s="65" t="str">
        <f t="shared" si="120"/>
        <v/>
      </c>
    </row>
    <row r="236" spans="1:47" ht="16.8" customHeight="1" x14ac:dyDescent="0.25">
      <c r="A236" s="109" t="s">
        <v>761</v>
      </c>
      <c r="C236" s="262">
        <v>20160723</v>
      </c>
      <c r="D236" s="262">
        <v>10</v>
      </c>
      <c r="E236" s="194" t="s">
        <v>823</v>
      </c>
      <c r="Q236" s="115"/>
      <c r="V236" s="112" t="str">
        <f t="shared" si="107"/>
        <v>Update games set Opp_before= NULL where game_id=20160723</v>
      </c>
      <c r="W236" s="112" t="str">
        <f t="shared" si="108"/>
        <v>Update lineups set player_name = 'Burke Oliver' where game_id = 20160723 and player_order = 10</v>
      </c>
      <c r="X236" s="65" t="str">
        <f t="shared" si="109"/>
        <v/>
      </c>
      <c r="Y236" s="193" t="str">
        <f t="shared" si="143"/>
        <v/>
      </c>
      <c r="Z236" s="65" t="str">
        <f t="shared" si="115"/>
        <v/>
      </c>
      <c r="AA236" s="193" t="str">
        <f t="shared" si="116"/>
        <v/>
      </c>
      <c r="AB236" s="242" t="s">
        <v>739</v>
      </c>
      <c r="AC236" s="65" t="str">
        <f t="shared" si="110"/>
        <v>Update lineups set player_name = 'Burke Oliver'</v>
      </c>
      <c r="AD236" s="65" t="str">
        <f t="shared" si="111"/>
        <v/>
      </c>
      <c r="AE236" s="65" t="str">
        <f t="shared" si="144"/>
        <v/>
      </c>
      <c r="AF236" s="65" t="str">
        <f t="shared" si="145"/>
        <v/>
      </c>
      <c r="AG236" s="65" t="str">
        <f t="shared" si="146"/>
        <v/>
      </c>
      <c r="AH236" s="65" t="str">
        <f t="shared" si="147"/>
        <v/>
      </c>
      <c r="AI236" s="65" t="str">
        <f t="shared" si="148"/>
        <v/>
      </c>
      <c r="AJ236" s="65" t="str">
        <f t="shared" si="112"/>
        <v xml:space="preserve"> where game_id = 20160723 and player_order = 10</v>
      </c>
      <c r="AK236" s="65" t="str">
        <f t="shared" si="113"/>
        <v/>
      </c>
      <c r="AL236" s="65" t="str">
        <f t="shared" si="138"/>
        <v/>
      </c>
      <c r="AM236" s="245" t="str">
        <f t="shared" si="114"/>
        <v/>
      </c>
      <c r="AN236" s="65" t="str">
        <f t="shared" si="139"/>
        <v/>
      </c>
      <c r="AO236" s="65" t="str">
        <f t="shared" si="140"/>
        <v/>
      </c>
      <c r="AP236" s="65" t="str">
        <f t="shared" si="141"/>
        <v/>
      </c>
      <c r="AQ236" s="65" t="str">
        <f t="shared" si="142"/>
        <v/>
      </c>
      <c r="AR236" s="65" t="str">
        <f t="shared" si="131"/>
        <v/>
      </c>
      <c r="AS236" s="65" t="str">
        <f t="shared" si="118"/>
        <v/>
      </c>
      <c r="AT236" s="65" t="str">
        <f t="shared" si="119"/>
        <v/>
      </c>
      <c r="AU236" s="65" t="str">
        <f t="shared" si="120"/>
        <v/>
      </c>
    </row>
    <row r="237" spans="1:47" ht="16.8" customHeight="1" x14ac:dyDescent="0.25">
      <c r="A237" s="109" t="s">
        <v>759</v>
      </c>
      <c r="C237" s="264">
        <v>20160723</v>
      </c>
      <c r="D237" s="264">
        <v>11</v>
      </c>
      <c r="E237" s="195" t="s">
        <v>2820</v>
      </c>
      <c r="F237" s="264"/>
      <c r="G237" s="213"/>
      <c r="H237" s="264"/>
      <c r="I237" s="264"/>
      <c r="J237" s="264"/>
      <c r="K237" s="322"/>
      <c r="L237" s="265"/>
      <c r="M237" s="213"/>
      <c r="N237" s="264"/>
      <c r="O237" s="264"/>
      <c r="Q237" s="115"/>
      <c r="R237" s="265"/>
      <c r="S237" s="213"/>
      <c r="T237" s="264"/>
      <c r="V237" s="112" t="str">
        <f t="shared" si="107"/>
        <v>Update games set Opp_after= NULL where game_id=20160723</v>
      </c>
      <c r="W237" s="112" t="str">
        <f t="shared" si="108"/>
        <v>Update lineups set player_name = 'Vellios Apostolos' where game_id = 20160723 and player_order = 11</v>
      </c>
      <c r="X237" s="65" t="str">
        <f t="shared" si="109"/>
        <v/>
      </c>
      <c r="Y237" s="193" t="str">
        <f t="shared" si="143"/>
        <v/>
      </c>
      <c r="Z237" s="65" t="str">
        <f t="shared" si="115"/>
        <v/>
      </c>
      <c r="AA237" s="193" t="str">
        <f t="shared" si="116"/>
        <v/>
      </c>
      <c r="AB237" s="242" t="s">
        <v>739</v>
      </c>
      <c r="AC237" s="65" t="str">
        <f t="shared" si="110"/>
        <v>Update lineups set player_name = 'Vellios Apostolos'</v>
      </c>
      <c r="AD237" s="65" t="str">
        <f t="shared" si="111"/>
        <v/>
      </c>
      <c r="AE237" s="65" t="str">
        <f t="shared" si="144"/>
        <v/>
      </c>
      <c r="AF237" s="65" t="str">
        <f t="shared" si="145"/>
        <v/>
      </c>
      <c r="AG237" s="65" t="str">
        <f t="shared" si="146"/>
        <v/>
      </c>
      <c r="AH237" s="65" t="str">
        <f t="shared" si="147"/>
        <v/>
      </c>
      <c r="AI237" s="65" t="str">
        <f t="shared" si="148"/>
        <v/>
      </c>
      <c r="AJ237" s="65" t="str">
        <f t="shared" si="112"/>
        <v xml:space="preserve"> where game_id = 20160723 and player_order = 11</v>
      </c>
      <c r="AK237" s="65" t="str">
        <f t="shared" si="113"/>
        <v/>
      </c>
      <c r="AL237" s="65" t="str">
        <f t="shared" si="138"/>
        <v/>
      </c>
      <c r="AM237" s="245" t="str">
        <f t="shared" si="114"/>
        <v/>
      </c>
      <c r="AN237" s="65" t="str">
        <f t="shared" si="139"/>
        <v/>
      </c>
      <c r="AO237" s="65" t="str">
        <f t="shared" si="140"/>
        <v/>
      </c>
      <c r="AP237" s="65" t="str">
        <f t="shared" si="141"/>
        <v/>
      </c>
      <c r="AQ237" s="65" t="str">
        <f t="shared" si="142"/>
        <v/>
      </c>
      <c r="AR237" s="65" t="str">
        <f t="shared" si="131"/>
        <v/>
      </c>
      <c r="AS237" s="65" t="str">
        <f t="shared" si="118"/>
        <v/>
      </c>
      <c r="AT237" s="65" t="str">
        <f t="shared" si="119"/>
        <v/>
      </c>
      <c r="AU237" s="65" t="str">
        <f t="shared" si="120"/>
        <v/>
      </c>
    </row>
    <row r="238" spans="1:47" ht="16.8" customHeight="1" x14ac:dyDescent="0.25">
      <c r="A238" s="109" t="s">
        <v>20</v>
      </c>
      <c r="B238" s="249" t="s">
        <v>2838</v>
      </c>
      <c r="C238" s="262">
        <v>20160723</v>
      </c>
      <c r="D238" s="262">
        <v>12</v>
      </c>
      <c r="E238" s="194" t="s">
        <v>754</v>
      </c>
      <c r="F238" s="262">
        <v>45</v>
      </c>
      <c r="G238" s="212" t="s">
        <v>772</v>
      </c>
      <c r="Q238" s="115"/>
      <c r="V238" s="112" t="str">
        <f t="shared" si="107"/>
        <v>Update games set Ground= 'Meadow Lane' where game_id=20160723</v>
      </c>
      <c r="W238" s="112" t="str">
        <f t="shared" si="108"/>
        <v>Update lineups set player_name = 'Evtimov Dimitar', Sub_min= 45, Player_off = 'de Vries Dorus' where game_id = 20160723 and player_order = 12; update lineups set Player_on= 'Evtimov Dimitar', sub_min = '45' where game_id = 20160723 and player_name = 'de Vries Dorus'</v>
      </c>
      <c r="X238" s="65" t="str">
        <f t="shared" si="109"/>
        <v/>
      </c>
      <c r="Y238" s="193" t="str">
        <f t="shared" si="143"/>
        <v/>
      </c>
      <c r="Z238" s="65" t="str">
        <f t="shared" si="115"/>
        <v/>
      </c>
      <c r="AA238" s="193" t="str">
        <f t="shared" si="116"/>
        <v/>
      </c>
      <c r="AB238" s="242" t="s">
        <v>739</v>
      </c>
      <c r="AC238" s="65" t="str">
        <f t="shared" si="110"/>
        <v>Update lineups set player_name = 'Evtimov Dimitar'</v>
      </c>
      <c r="AD238" s="65" t="str">
        <f t="shared" si="111"/>
        <v/>
      </c>
      <c r="AE238" s="65" t="str">
        <f t="shared" si="144"/>
        <v/>
      </c>
      <c r="AF238" s="65" t="str">
        <f t="shared" si="145"/>
        <v/>
      </c>
      <c r="AG238" s="65" t="str">
        <f t="shared" si="146"/>
        <v/>
      </c>
      <c r="AH238" s="65" t="str">
        <f t="shared" si="147"/>
        <v>, Sub_min= 45</v>
      </c>
      <c r="AI238" s="65" t="str">
        <f t="shared" si="148"/>
        <v>, Player_off = 'de Vries Dorus'</v>
      </c>
      <c r="AJ238" s="65" t="str">
        <f t="shared" si="112"/>
        <v xml:space="preserve"> where game_id = 20160723 and player_order = 12</v>
      </c>
      <c r="AK238" s="65" t="str">
        <f t="shared" si="113"/>
        <v>; update lineups set Player_on= 'Evtimov Dimitar'</v>
      </c>
      <c r="AL238" s="65" t="str">
        <f t="shared" si="138"/>
        <v>, sub_min = '45'</v>
      </c>
      <c r="AM238" s="245" t="str">
        <f t="shared" si="114"/>
        <v xml:space="preserve"> where game_id = 20160723 and player_name = 'de Vries Dorus'</v>
      </c>
      <c r="AN238" s="65" t="str">
        <f t="shared" si="139"/>
        <v/>
      </c>
      <c r="AO238" s="65" t="str">
        <f t="shared" si="140"/>
        <v/>
      </c>
      <c r="AP238" s="65" t="str">
        <f t="shared" si="141"/>
        <v/>
      </c>
      <c r="AQ238" s="65" t="str">
        <f t="shared" si="142"/>
        <v/>
      </c>
      <c r="AR238" s="65" t="str">
        <f t="shared" si="131"/>
        <v/>
      </c>
      <c r="AS238" s="65" t="str">
        <f t="shared" si="118"/>
        <v/>
      </c>
      <c r="AT238" s="65" t="str">
        <f t="shared" si="119"/>
        <v/>
      </c>
      <c r="AU238" s="65" t="str">
        <f t="shared" si="120"/>
        <v/>
      </c>
    </row>
    <row r="239" spans="1:47" ht="16.8" customHeight="1" x14ac:dyDescent="0.25">
      <c r="A239" s="109" t="s">
        <v>756</v>
      </c>
      <c r="B239" s="201" t="str">
        <f>B238</f>
        <v>'Meadow Lane'</v>
      </c>
      <c r="C239" s="262">
        <v>20160723</v>
      </c>
      <c r="D239" s="262">
        <v>13</v>
      </c>
      <c r="E239" s="194" t="s">
        <v>826</v>
      </c>
      <c r="F239" s="262">
        <v>63</v>
      </c>
      <c r="G239" s="212" t="s">
        <v>2819</v>
      </c>
      <c r="Q239" s="115"/>
      <c r="V239" s="112" t="str">
        <f t="shared" si="107"/>
        <v>Update games set Ground_Parent= 'Meadow Lane' where game_id=20160723</v>
      </c>
      <c r="W239" s="112" t="str">
        <f t="shared" si="108"/>
        <v>Update lineups set player_name = 'Paterson Jamie', Sub_min= 63, Player_off = 'Cash Matty' where game_id = 20160723 and player_order = 13; update lineups set Player_on= 'Paterson Jamie', sub_min = '63' where game_id = 20160723 and player_name = 'Cash Matty'</v>
      </c>
      <c r="X239" s="65" t="str">
        <f t="shared" si="109"/>
        <v/>
      </c>
      <c r="Y239" s="193" t="str">
        <f t="shared" si="143"/>
        <v/>
      </c>
      <c r="Z239" s="65" t="str">
        <f t="shared" si="115"/>
        <v/>
      </c>
      <c r="AA239" s="193" t="str">
        <f t="shared" si="116"/>
        <v/>
      </c>
      <c r="AB239" s="242" t="s">
        <v>739</v>
      </c>
      <c r="AC239" s="65" t="str">
        <f t="shared" si="110"/>
        <v>Update lineups set player_name = 'Paterson Jamie'</v>
      </c>
      <c r="AD239" s="65" t="str">
        <f t="shared" si="111"/>
        <v/>
      </c>
      <c r="AE239" s="65" t="str">
        <f t="shared" si="144"/>
        <v/>
      </c>
      <c r="AF239" s="65" t="str">
        <f t="shared" si="145"/>
        <v/>
      </c>
      <c r="AG239" s="65" t="str">
        <f t="shared" si="146"/>
        <v/>
      </c>
      <c r="AH239" s="65" t="str">
        <f t="shared" si="147"/>
        <v>, Sub_min= 63</v>
      </c>
      <c r="AI239" s="65" t="str">
        <f t="shared" si="148"/>
        <v>, Player_off = 'Cash Matty'</v>
      </c>
      <c r="AJ239" s="65" t="str">
        <f t="shared" si="112"/>
        <v xml:space="preserve"> where game_id = 20160723 and player_order = 13</v>
      </c>
      <c r="AK239" s="65" t="str">
        <f t="shared" si="113"/>
        <v>; update lineups set Player_on= 'Paterson Jamie'</v>
      </c>
      <c r="AL239" s="65" t="str">
        <f t="shared" si="138"/>
        <v>, sub_min = '63'</v>
      </c>
      <c r="AM239" s="245" t="str">
        <f t="shared" si="114"/>
        <v xml:space="preserve"> where game_id = 20160723 and player_name = 'Cash Matty'</v>
      </c>
      <c r="AN239" s="65" t="str">
        <f t="shared" si="139"/>
        <v/>
      </c>
      <c r="AO239" s="65" t="str">
        <f t="shared" si="140"/>
        <v/>
      </c>
      <c r="AP239" s="65" t="str">
        <f t="shared" si="141"/>
        <v/>
      </c>
      <c r="AQ239" s="65" t="str">
        <f t="shared" si="142"/>
        <v/>
      </c>
      <c r="AR239" s="65" t="str">
        <f t="shared" si="131"/>
        <v/>
      </c>
      <c r="AS239" s="65" t="str">
        <f t="shared" si="118"/>
        <v/>
      </c>
      <c r="AT239" s="65" t="str">
        <f t="shared" si="119"/>
        <v/>
      </c>
      <c r="AU239" s="65" t="str">
        <f t="shared" si="120"/>
        <v/>
      </c>
    </row>
    <row r="240" spans="1:47" ht="16.8" customHeight="1" x14ac:dyDescent="0.25">
      <c r="A240" s="109" t="s">
        <v>753</v>
      </c>
      <c r="B240" s="236"/>
      <c r="C240" s="262">
        <v>20160723</v>
      </c>
      <c r="D240" s="262">
        <v>14</v>
      </c>
      <c r="E240" s="212" t="s">
        <v>775</v>
      </c>
      <c r="F240" s="262">
        <v>85</v>
      </c>
      <c r="G240" s="212" t="s">
        <v>823</v>
      </c>
      <c r="Q240" s="115"/>
      <c r="V240" s="112" t="str">
        <f t="shared" si="107"/>
        <v>Update games set Referee= NULL where game_id=20160723</v>
      </c>
      <c r="W240" s="112" t="str">
        <f t="shared" si="108"/>
        <v>Update lineups set player_name = 'Grant Jorge', Sub_min= 85, Player_off = 'Burke Oliver' where game_id = 20160723 and player_order = 14; update lineups set Player_on= 'Grant Jorge', sub_min = '85' where game_id = 20160723 and player_name = 'Burke Oliver'</v>
      </c>
      <c r="X240" s="65" t="str">
        <f t="shared" si="109"/>
        <v/>
      </c>
      <c r="Y240" s="193" t="str">
        <f t="shared" si="143"/>
        <v/>
      </c>
      <c r="Z240" s="65" t="str">
        <f t="shared" si="115"/>
        <v/>
      </c>
      <c r="AA240" s="193" t="str">
        <f t="shared" si="116"/>
        <v/>
      </c>
      <c r="AB240" s="242" t="s">
        <v>739</v>
      </c>
      <c r="AC240" s="65" t="str">
        <f t="shared" si="110"/>
        <v>Update lineups set player_name = 'Grant Jorge'</v>
      </c>
      <c r="AD240" s="65" t="str">
        <f t="shared" si="111"/>
        <v/>
      </c>
      <c r="AE240" s="65" t="str">
        <f t="shared" si="144"/>
        <v/>
      </c>
      <c r="AF240" s="65" t="str">
        <f t="shared" si="145"/>
        <v/>
      </c>
      <c r="AG240" s="65" t="str">
        <f t="shared" si="146"/>
        <v/>
      </c>
      <c r="AH240" s="65" t="str">
        <f t="shared" si="147"/>
        <v>, Sub_min= 85</v>
      </c>
      <c r="AI240" s="65" t="str">
        <f t="shared" si="148"/>
        <v>, Player_off = 'Burke Oliver'</v>
      </c>
      <c r="AJ240" s="65" t="str">
        <f t="shared" si="112"/>
        <v xml:space="preserve"> where game_id = 20160723 and player_order = 14</v>
      </c>
      <c r="AK240" s="65" t="str">
        <f t="shared" si="113"/>
        <v>; update lineups set Player_on= 'Grant Jorge'</v>
      </c>
      <c r="AL240" s="65" t="str">
        <f t="shared" si="138"/>
        <v>, sub_min = '85'</v>
      </c>
      <c r="AM240" s="245" t="str">
        <f t="shared" si="114"/>
        <v xml:space="preserve"> where game_id = 20160723 and player_name = 'Burke Oliver'</v>
      </c>
      <c r="AN240" s="65" t="str">
        <f t="shared" si="139"/>
        <v/>
      </c>
      <c r="AO240" s="65" t="str">
        <f t="shared" si="140"/>
        <v/>
      </c>
      <c r="AP240" s="65" t="str">
        <f t="shared" si="141"/>
        <v/>
      </c>
      <c r="AQ240" s="65" t="str">
        <f t="shared" si="142"/>
        <v/>
      </c>
      <c r="AR240" s="65" t="str">
        <f t="shared" si="131"/>
        <v/>
      </c>
      <c r="AS240" s="65" t="str">
        <f t="shared" si="118"/>
        <v/>
      </c>
      <c r="AT240" s="65" t="str">
        <f t="shared" si="119"/>
        <v/>
      </c>
      <c r="AU240" s="65" t="str">
        <f t="shared" si="120"/>
        <v/>
      </c>
    </row>
    <row r="241" spans="1:47" ht="16.8" customHeight="1" x14ac:dyDescent="0.25">
      <c r="A241" s="109" t="s">
        <v>475</v>
      </c>
      <c r="B241" s="114">
        <v>9007</v>
      </c>
      <c r="C241" s="262">
        <v>20160723</v>
      </c>
      <c r="D241" s="262">
        <v>15</v>
      </c>
      <c r="E241" s="194" t="s">
        <v>829</v>
      </c>
      <c r="F241" s="262">
        <v>72</v>
      </c>
      <c r="G241" s="212" t="s">
        <v>2820</v>
      </c>
      <c r="Q241" s="115"/>
      <c r="V241" s="112" t="str">
        <f t="shared" si="107"/>
        <v>Update games set Att= 9007 where game_id=20160723</v>
      </c>
      <c r="W241" s="112" t="str">
        <f t="shared" si="108"/>
        <v>Update lineups set player_name = 'Assombalonga Britt', Sub_min= 72, Player_off = 'Vellios Apostolos' where game_id = 20160723 and player_order = 15; update lineups set Player_on= 'Assombalonga Britt', sub_min = '72' where game_id = 20160723 and player_name = 'Vellios Apostolos'</v>
      </c>
      <c r="X241" s="65" t="str">
        <f t="shared" si="109"/>
        <v/>
      </c>
      <c r="Y241" s="193" t="str">
        <f t="shared" si="143"/>
        <v/>
      </c>
      <c r="Z241" s="65" t="str">
        <f t="shared" si="115"/>
        <v/>
      </c>
      <c r="AA241" s="193" t="str">
        <f t="shared" si="116"/>
        <v/>
      </c>
      <c r="AB241" s="242" t="s">
        <v>739</v>
      </c>
      <c r="AC241" s="65" t="str">
        <f t="shared" si="110"/>
        <v>Update lineups set player_name = 'Assombalonga Britt'</v>
      </c>
      <c r="AD241" s="65" t="str">
        <f t="shared" si="111"/>
        <v/>
      </c>
      <c r="AE241" s="65" t="str">
        <f t="shared" si="144"/>
        <v/>
      </c>
      <c r="AF241" s="65" t="str">
        <f t="shared" si="145"/>
        <v/>
      </c>
      <c r="AG241" s="65" t="str">
        <f t="shared" si="146"/>
        <v/>
      </c>
      <c r="AH241" s="65" t="str">
        <f t="shared" si="147"/>
        <v>, Sub_min= 72</v>
      </c>
      <c r="AI241" s="65" t="str">
        <f t="shared" si="148"/>
        <v>, Player_off = 'Vellios Apostolos'</v>
      </c>
      <c r="AJ241" s="65" t="str">
        <f t="shared" si="112"/>
        <v xml:space="preserve"> where game_id = 20160723 and player_order = 15</v>
      </c>
      <c r="AK241" s="65" t="str">
        <f t="shared" si="113"/>
        <v>; update lineups set Player_on= 'Assombalonga Britt'</v>
      </c>
      <c r="AL241" s="65" t="str">
        <f t="shared" si="138"/>
        <v>, sub_min = '72'</v>
      </c>
      <c r="AM241" s="245" t="str">
        <f t="shared" si="114"/>
        <v xml:space="preserve"> where game_id = 20160723 and player_name = 'Vellios Apostolos'</v>
      </c>
      <c r="AN241" s="65" t="str">
        <f t="shared" si="139"/>
        <v/>
      </c>
      <c r="AO241" s="65" t="str">
        <f t="shared" si="140"/>
        <v/>
      </c>
      <c r="AP241" s="65" t="str">
        <f t="shared" si="141"/>
        <v/>
      </c>
      <c r="AQ241" s="65" t="str">
        <f t="shared" si="142"/>
        <v/>
      </c>
      <c r="AR241" s="65" t="str">
        <f t="shared" si="131"/>
        <v/>
      </c>
      <c r="AS241" s="65" t="str">
        <f t="shared" si="118"/>
        <v/>
      </c>
      <c r="AT241" s="65" t="str">
        <f t="shared" si="119"/>
        <v/>
      </c>
      <c r="AU241" s="65" t="str">
        <f t="shared" si="120"/>
        <v/>
      </c>
    </row>
    <row r="242" spans="1:47" ht="16.8" customHeight="1" x14ac:dyDescent="0.25">
      <c r="A242" s="109" t="s">
        <v>749</v>
      </c>
      <c r="B242" s="250" t="s">
        <v>2839</v>
      </c>
      <c r="C242" s="262">
        <v>20160723</v>
      </c>
      <c r="D242" s="262">
        <v>16</v>
      </c>
      <c r="E242" s="194"/>
      <c r="G242" s="194"/>
      <c r="Q242" s="115"/>
      <c r="V242" s="112" t="str">
        <f t="shared" si="107"/>
        <v>Update games set Source= 'http://www.nottinghamforest.co.uk/news/article/2016-17/notts-county-nottingham-forest-match-report-3201675.aspx' where game_id=20160723</v>
      </c>
      <c r="W242" s="112" t="str">
        <f t="shared" si="108"/>
        <v/>
      </c>
      <c r="X242" s="65" t="str">
        <f t="shared" si="109"/>
        <v/>
      </c>
      <c r="Y242" s="193" t="str">
        <f t="shared" si="143"/>
        <v/>
      </c>
      <c r="Z242" s="65" t="str">
        <f t="shared" si="115"/>
        <v/>
      </c>
      <c r="AA242" s="193" t="str">
        <f t="shared" si="116"/>
        <v/>
      </c>
      <c r="AB242" s="242" t="s">
        <v>739</v>
      </c>
      <c r="AC242" s="65" t="str">
        <f t="shared" si="110"/>
        <v/>
      </c>
      <c r="AD242" s="65" t="str">
        <f t="shared" si="111"/>
        <v/>
      </c>
      <c r="AE242" s="65" t="str">
        <f t="shared" si="144"/>
        <v/>
      </c>
      <c r="AF242" s="65" t="str">
        <f t="shared" si="145"/>
        <v/>
      </c>
      <c r="AG242" s="65" t="str">
        <f t="shared" si="146"/>
        <v/>
      </c>
      <c r="AH242" s="65" t="str">
        <f t="shared" si="147"/>
        <v/>
      </c>
      <c r="AI242" s="65" t="str">
        <f t="shared" si="148"/>
        <v/>
      </c>
      <c r="AJ242" s="65" t="str">
        <f t="shared" si="112"/>
        <v/>
      </c>
      <c r="AK242" s="65" t="str">
        <f t="shared" si="113"/>
        <v/>
      </c>
      <c r="AL242" s="65" t="str">
        <f t="shared" si="138"/>
        <v/>
      </c>
      <c r="AM242" s="245" t="str">
        <f t="shared" si="114"/>
        <v/>
      </c>
      <c r="AN242" s="65" t="str">
        <f t="shared" si="139"/>
        <v/>
      </c>
      <c r="AO242" s="65" t="str">
        <f t="shared" si="140"/>
        <v/>
      </c>
      <c r="AP242" s="65" t="str">
        <f t="shared" si="141"/>
        <v/>
      </c>
      <c r="AQ242" s="65" t="str">
        <f t="shared" si="142"/>
        <v/>
      </c>
      <c r="AR242" s="65" t="str">
        <f t="shared" si="131"/>
        <v/>
      </c>
      <c r="AS242" s="65" t="str">
        <f t="shared" si="118"/>
        <v/>
      </c>
      <c r="AT242" s="65" t="str">
        <f t="shared" si="119"/>
        <v/>
      </c>
      <c r="AU242" s="65" t="str">
        <f t="shared" si="120"/>
        <v/>
      </c>
    </row>
    <row r="243" spans="1:47" ht="16.8" customHeight="1" x14ac:dyDescent="0.25">
      <c r="A243" s="109" t="s">
        <v>746</v>
      </c>
      <c r="B243" s="198" t="s">
        <v>2837</v>
      </c>
      <c r="C243" s="262">
        <v>20160723</v>
      </c>
      <c r="D243" s="262">
        <v>17</v>
      </c>
      <c r="E243" s="194"/>
      <c r="G243" s="194"/>
      <c r="Q243" s="115"/>
      <c r="V243" s="112" t="str">
        <f t="shared" si="107"/>
        <v>Update games set Game_date= '20160723' where game_id=20160723</v>
      </c>
      <c r="W243" s="112" t="str">
        <f t="shared" si="108"/>
        <v/>
      </c>
      <c r="X243" s="65" t="str">
        <f t="shared" si="109"/>
        <v/>
      </c>
      <c r="Y243" s="193" t="str">
        <f t="shared" si="143"/>
        <v/>
      </c>
      <c r="Z243" s="65" t="str">
        <f t="shared" si="115"/>
        <v/>
      </c>
      <c r="AA243" s="193" t="str">
        <f t="shared" si="116"/>
        <v/>
      </c>
      <c r="AB243" s="242" t="s">
        <v>739</v>
      </c>
      <c r="AC243" s="65" t="str">
        <f t="shared" si="110"/>
        <v/>
      </c>
      <c r="AD243" s="65" t="str">
        <f t="shared" si="111"/>
        <v/>
      </c>
      <c r="AE243" s="65" t="str">
        <f t="shared" si="144"/>
        <v/>
      </c>
      <c r="AF243" s="65" t="str">
        <f t="shared" si="145"/>
        <v/>
      </c>
      <c r="AG243" s="65" t="str">
        <f t="shared" si="146"/>
        <v/>
      </c>
      <c r="AH243" s="65" t="str">
        <f t="shared" si="147"/>
        <v/>
      </c>
      <c r="AI243" s="65" t="str">
        <f t="shared" si="148"/>
        <v/>
      </c>
      <c r="AJ243" s="65" t="str">
        <f t="shared" si="112"/>
        <v/>
      </c>
      <c r="AK243" s="65" t="str">
        <f t="shared" si="113"/>
        <v/>
      </c>
      <c r="AL243" s="65" t="str">
        <f t="shared" si="138"/>
        <v/>
      </c>
      <c r="AM243" s="245" t="str">
        <f t="shared" si="114"/>
        <v/>
      </c>
      <c r="AN243" s="65" t="str">
        <f t="shared" si="139"/>
        <v/>
      </c>
      <c r="AO243" s="65" t="str">
        <f t="shared" si="140"/>
        <v/>
      </c>
      <c r="AP243" s="65" t="str">
        <f t="shared" si="141"/>
        <v/>
      </c>
      <c r="AQ243" s="65" t="str">
        <f t="shared" si="142"/>
        <v/>
      </c>
      <c r="AR243" s="65" t="str">
        <f t="shared" si="131"/>
        <v/>
      </c>
      <c r="AS243" s="65" t="str">
        <f t="shared" si="118"/>
        <v/>
      </c>
      <c r="AT243" s="65" t="str">
        <f t="shared" si="119"/>
        <v/>
      </c>
      <c r="AU243" s="65" t="str">
        <f t="shared" si="120"/>
        <v/>
      </c>
    </row>
    <row r="244" spans="1:47" s="126" customFormat="1" ht="16.8" customHeight="1" thickBot="1" x14ac:dyDescent="0.3">
      <c r="A244" s="116" t="s">
        <v>743</v>
      </c>
      <c r="B244" s="238" t="s">
        <v>2711</v>
      </c>
      <c r="C244" s="266">
        <v>20160723</v>
      </c>
      <c r="D244" s="266">
        <v>18</v>
      </c>
      <c r="E244" s="199"/>
      <c r="F244" s="266"/>
      <c r="G244" s="199"/>
      <c r="H244" s="266"/>
      <c r="I244" s="266"/>
      <c r="J244" s="266"/>
      <c r="K244" s="323"/>
      <c r="L244" s="267"/>
      <c r="M244" s="214"/>
      <c r="N244" s="266"/>
      <c r="O244" s="266"/>
      <c r="P244" s="266"/>
      <c r="Q244" s="239"/>
      <c r="R244" s="267"/>
      <c r="S244" s="214"/>
      <c r="T244" s="266"/>
      <c r="U244"/>
      <c r="V244" s="112" t="str">
        <f t="shared" si="107"/>
        <v>Update games set Game_time= '3:00PM' where game_id=20160723</v>
      </c>
      <c r="W244" s="112" t="str">
        <f t="shared" si="108"/>
        <v/>
      </c>
      <c r="X244" s="65" t="str">
        <f t="shared" si="109"/>
        <v/>
      </c>
      <c r="Y244" s="193" t="str">
        <f t="shared" si="143"/>
        <v/>
      </c>
      <c r="Z244" s="65" t="str">
        <f t="shared" si="115"/>
        <v/>
      </c>
      <c r="AA244" s="193" t="str">
        <f t="shared" si="116"/>
        <v/>
      </c>
      <c r="AB244" s="242" t="s">
        <v>739</v>
      </c>
      <c r="AC244" s="65" t="str">
        <f t="shared" si="110"/>
        <v/>
      </c>
      <c r="AD244" s="65" t="str">
        <f t="shared" si="111"/>
        <v/>
      </c>
      <c r="AE244" s="65" t="str">
        <f t="shared" si="144"/>
        <v/>
      </c>
      <c r="AF244" s="65" t="str">
        <f t="shared" si="145"/>
        <v/>
      </c>
      <c r="AG244" s="65" t="str">
        <f t="shared" si="146"/>
        <v/>
      </c>
      <c r="AH244" s="65" t="str">
        <f t="shared" si="147"/>
        <v/>
      </c>
      <c r="AI244" s="65" t="str">
        <f t="shared" si="148"/>
        <v/>
      </c>
      <c r="AJ244" s="65" t="str">
        <f t="shared" si="112"/>
        <v/>
      </c>
      <c r="AK244" s="65" t="str">
        <f t="shared" si="113"/>
        <v/>
      </c>
      <c r="AL244" s="65" t="str">
        <f t="shared" si="138"/>
        <v/>
      </c>
      <c r="AM244" s="245" t="str">
        <f t="shared" si="114"/>
        <v/>
      </c>
      <c r="AN244" s="126" t="str">
        <f t="shared" si="139"/>
        <v/>
      </c>
      <c r="AO244" s="126" t="str">
        <f t="shared" si="140"/>
        <v/>
      </c>
      <c r="AP244" s="126" t="str">
        <f t="shared" si="141"/>
        <v/>
      </c>
      <c r="AQ244" s="126" t="str">
        <f t="shared" si="142"/>
        <v/>
      </c>
      <c r="AR244" s="126" t="str">
        <f t="shared" si="131"/>
        <v/>
      </c>
      <c r="AS244" s="65" t="str">
        <f t="shared" si="118"/>
        <v/>
      </c>
      <c r="AT244" s="65" t="str">
        <f t="shared" si="119"/>
        <v/>
      </c>
      <c r="AU244" s="65" t="str">
        <f t="shared" si="120"/>
        <v/>
      </c>
    </row>
    <row r="245" spans="1:47" ht="16.8" customHeight="1" thickTop="1" x14ac:dyDescent="0.25">
      <c r="A245" s="125" t="s">
        <v>22</v>
      </c>
      <c r="B245" s="191" t="s">
        <v>2762</v>
      </c>
      <c r="C245" s="262">
        <v>20160730</v>
      </c>
      <c r="D245" s="262">
        <v>1</v>
      </c>
      <c r="E245" s="212" t="s">
        <v>772</v>
      </c>
      <c r="L245" s="263">
        <v>1</v>
      </c>
      <c r="M245" s="194" t="s">
        <v>823</v>
      </c>
      <c r="N245" s="262">
        <v>87</v>
      </c>
      <c r="Q245" s="115"/>
      <c r="S245" s="194"/>
      <c r="V245" s="112" t="str">
        <f t="shared" si="107"/>
        <v>Update games set Opponent= 'Hull City' where game_id=20160730</v>
      </c>
      <c r="W245" s="112" t="str">
        <f t="shared" si="108"/>
        <v>Update lineups set player_name = 'de Vries Dorus' where game_id = 20160730 and player_order = 1</v>
      </c>
      <c r="X245" s="65" t="str">
        <f t="shared" si="109"/>
        <v>insert into goals (game_id, goal_order, scorer_name, goal_min) values (20160730, 1, 'Burke Oliver', 87)</v>
      </c>
      <c r="Y245" s="193" t="str">
        <f t="shared" si="143"/>
        <v>update goals set scorer_name = 'Burke Oliver', goal_min = 87 where game_id = 20160730 and goal_order = 1</v>
      </c>
      <c r="Z245" s="65" t="str">
        <f t="shared" si="115"/>
        <v/>
      </c>
      <c r="AA245" s="193" t="str">
        <f t="shared" si="116"/>
        <v/>
      </c>
      <c r="AB245" s="242" t="s">
        <v>739</v>
      </c>
      <c r="AC245" s="65" t="str">
        <f t="shared" si="110"/>
        <v>Update lineups set player_name = 'de Vries Dorus'</v>
      </c>
      <c r="AD245" s="65" t="str">
        <f t="shared" si="111"/>
        <v/>
      </c>
      <c r="AE245" s="65" t="str">
        <f t="shared" si="144"/>
        <v/>
      </c>
      <c r="AF245" s="65" t="str">
        <f t="shared" si="145"/>
        <v/>
      </c>
      <c r="AG245" s="65" t="str">
        <f t="shared" si="146"/>
        <v/>
      </c>
      <c r="AH245" s="65" t="str">
        <f t="shared" si="147"/>
        <v/>
      </c>
      <c r="AI245" s="65" t="str">
        <f t="shared" si="148"/>
        <v/>
      </c>
      <c r="AJ245" s="65" t="str">
        <f t="shared" si="112"/>
        <v xml:space="preserve"> where game_id = 20160730 and player_order = 1</v>
      </c>
      <c r="AK245" s="65" t="str">
        <f t="shared" si="113"/>
        <v/>
      </c>
      <c r="AL245" s="65" t="str">
        <f t="shared" ref="AL245:AL247" si="149">IF(F245="","",CONCATENATE(", sub_min = '",F245,"'"))</f>
        <v/>
      </c>
      <c r="AM245" s="245" t="str">
        <f t="shared" si="114"/>
        <v/>
      </c>
      <c r="AN245" s="65" t="str">
        <f t="shared" ref="AN245:AN247" si="150">IF(L245="","",CONCATENATE("update goals set scorer_name = '",SUBSTITUTE(M245, "'", "''"),"'"))</f>
        <v>update goals set scorer_name = 'Burke Oliver'</v>
      </c>
      <c r="AO245" s="65" t="str">
        <f t="shared" ref="AO245:AO247" si="151">IF(N245="", "", CONCATENATE(", goal_min = ", N245))</f>
        <v>, goal_min = 87</v>
      </c>
      <c r="AP245" s="65" t="str">
        <f t="shared" ref="AP245:AP247" si="152">IF(O245="", "", CONCATENATE(", Pen = '", UPPER(O245), "'"))</f>
        <v/>
      </c>
      <c r="AQ245" s="65" t="str">
        <f t="shared" ref="AQ245:AQ247" si="153">IF(P245="", "", CONCATENATE(", OG = '", UPPER(P245), "'"))</f>
        <v/>
      </c>
      <c r="AR245" s="65" t="str">
        <f t="shared" si="131"/>
        <v xml:space="preserve"> where game_id = 20160730 and goal_order = 1</v>
      </c>
      <c r="AS245" s="65" t="str">
        <f t="shared" si="118"/>
        <v/>
      </c>
      <c r="AT245" s="65" t="str">
        <f t="shared" si="119"/>
        <v/>
      </c>
      <c r="AU245" s="65" t="str">
        <f t="shared" si="120"/>
        <v/>
      </c>
    </row>
    <row r="246" spans="1:47" ht="16.8" customHeight="1" x14ac:dyDescent="0.25">
      <c r="A246" s="109" t="s">
        <v>774</v>
      </c>
      <c r="B246" s="114" t="str">
        <f>B245</f>
        <v>'Hull City'</v>
      </c>
      <c r="C246" s="262">
        <v>20160730</v>
      </c>
      <c r="D246" s="262">
        <v>2</v>
      </c>
      <c r="E246" s="212" t="s">
        <v>2818</v>
      </c>
      <c r="Q246" s="115"/>
      <c r="V246" s="112" t="str">
        <f t="shared" si="107"/>
        <v>Update games set Opp_Parent= 'Hull City' where game_id=20160730</v>
      </c>
      <c r="W246" s="112" t="str">
        <f t="shared" si="108"/>
        <v>Update lineups set player_name = 'Lam Thomas' where game_id = 20160730 and player_order = 2</v>
      </c>
      <c r="X246" s="65" t="str">
        <f t="shared" si="109"/>
        <v/>
      </c>
      <c r="Y246" s="193" t="str">
        <f>IF(L246="", "", AN246&amp;AO246&amp;AP246&amp;AQ246&amp;AR246)</f>
        <v/>
      </c>
      <c r="Z246" s="65" t="str">
        <f t="shared" si="115"/>
        <v/>
      </c>
      <c r="AA246" s="193" t="str">
        <f t="shared" si="116"/>
        <v/>
      </c>
      <c r="AB246" s="242" t="s">
        <v>739</v>
      </c>
      <c r="AC246" s="65" t="str">
        <f t="shared" si="110"/>
        <v>Update lineups set player_name = 'Lam Thomas'</v>
      </c>
      <c r="AD246" s="65" t="str">
        <f t="shared" si="111"/>
        <v/>
      </c>
      <c r="AE246" s="65" t="str">
        <f t="shared" si="144"/>
        <v/>
      </c>
      <c r="AF246" s="65" t="str">
        <f t="shared" si="145"/>
        <v/>
      </c>
      <c r="AG246" s="65" t="str">
        <f t="shared" si="146"/>
        <v/>
      </c>
      <c r="AH246" s="65" t="str">
        <f t="shared" si="147"/>
        <v/>
      </c>
      <c r="AI246" s="65" t="str">
        <f t="shared" si="148"/>
        <v/>
      </c>
      <c r="AJ246" s="65" t="str">
        <f t="shared" si="112"/>
        <v xml:space="preserve"> where game_id = 20160730 and player_order = 2</v>
      </c>
      <c r="AK246" s="65" t="str">
        <f t="shared" si="113"/>
        <v/>
      </c>
      <c r="AL246" s="65" t="str">
        <f t="shared" si="149"/>
        <v/>
      </c>
      <c r="AM246" s="245" t="str">
        <f t="shared" si="114"/>
        <v/>
      </c>
      <c r="AN246" s="65" t="str">
        <f t="shared" si="150"/>
        <v/>
      </c>
      <c r="AO246" s="65" t="str">
        <f t="shared" si="151"/>
        <v/>
      </c>
      <c r="AP246" s="65" t="str">
        <f t="shared" si="152"/>
        <v/>
      </c>
      <c r="AQ246" s="65" t="str">
        <f t="shared" si="153"/>
        <v/>
      </c>
      <c r="AR246" s="65" t="str">
        <f t="shared" si="131"/>
        <v/>
      </c>
      <c r="AS246" s="65" t="str">
        <f t="shared" si="118"/>
        <v/>
      </c>
      <c r="AT246" s="65" t="str">
        <f t="shared" si="119"/>
        <v/>
      </c>
      <c r="AU246" s="65" t="str">
        <f t="shared" si="120"/>
        <v/>
      </c>
    </row>
    <row r="247" spans="1:47" ht="16.8" customHeight="1" x14ac:dyDescent="0.25">
      <c r="A247" s="109" t="s">
        <v>5</v>
      </c>
      <c r="B247" s="114">
        <v>1</v>
      </c>
      <c r="C247" s="262">
        <v>20160730</v>
      </c>
      <c r="D247" s="262">
        <v>3</v>
      </c>
      <c r="E247" s="212" t="s">
        <v>790</v>
      </c>
      <c r="Q247" s="115"/>
      <c r="V247" s="112" t="str">
        <f t="shared" si="107"/>
        <v>Update games set F= 1 where game_id=20160730</v>
      </c>
      <c r="W247" s="112" t="str">
        <f t="shared" si="108"/>
        <v>Update lineups set player_name = 'Iacovitti Alex' where game_id = 20160730 and player_order = 3</v>
      </c>
      <c r="X247" s="65" t="str">
        <f t="shared" si="109"/>
        <v/>
      </c>
      <c r="Y247" s="193" t="str">
        <f t="shared" ref="Y247" si="154">IF(L247="", "", AN247&amp;AO247&amp;AP247&amp;AQ247&amp;AR247)</f>
        <v/>
      </c>
      <c r="Z247" s="65" t="str">
        <f t="shared" si="115"/>
        <v/>
      </c>
      <c r="AA247" s="193" t="str">
        <f t="shared" si="116"/>
        <v/>
      </c>
      <c r="AB247" s="242" t="s">
        <v>739</v>
      </c>
      <c r="AC247" s="65" t="str">
        <f t="shared" si="110"/>
        <v>Update lineups set player_name = 'Iacovitti Alex'</v>
      </c>
      <c r="AD247" s="65" t="str">
        <f t="shared" si="111"/>
        <v/>
      </c>
      <c r="AE247" s="65" t="str">
        <f t="shared" si="144"/>
        <v/>
      </c>
      <c r="AF247" s="65" t="str">
        <f t="shared" si="145"/>
        <v/>
      </c>
      <c r="AG247" s="65" t="str">
        <f t="shared" si="146"/>
        <v/>
      </c>
      <c r="AH247" s="65" t="str">
        <f t="shared" si="147"/>
        <v/>
      </c>
      <c r="AI247" s="65" t="str">
        <f t="shared" si="148"/>
        <v/>
      </c>
      <c r="AJ247" s="65" t="str">
        <f t="shared" si="112"/>
        <v xml:space="preserve"> where game_id = 20160730 and player_order = 3</v>
      </c>
      <c r="AK247" s="65" t="str">
        <f t="shared" si="113"/>
        <v/>
      </c>
      <c r="AL247" s="65" t="str">
        <f t="shared" si="149"/>
        <v/>
      </c>
      <c r="AM247" s="245" t="str">
        <f t="shared" si="114"/>
        <v/>
      </c>
      <c r="AN247" s="65" t="str">
        <f t="shared" si="150"/>
        <v/>
      </c>
      <c r="AO247" s="65" t="str">
        <f t="shared" si="151"/>
        <v/>
      </c>
      <c r="AP247" s="65" t="str">
        <f t="shared" si="152"/>
        <v/>
      </c>
      <c r="AQ247" s="65" t="str">
        <f t="shared" si="153"/>
        <v/>
      </c>
      <c r="AR247" s="65" t="str">
        <f t="shared" si="131"/>
        <v/>
      </c>
      <c r="AS247" s="65" t="str">
        <f t="shared" si="118"/>
        <v/>
      </c>
      <c r="AT247" s="65" t="str">
        <f t="shared" si="119"/>
        <v/>
      </c>
      <c r="AU247" s="65" t="str">
        <f t="shared" si="120"/>
        <v/>
      </c>
    </row>
    <row r="248" spans="1:47" ht="16.8" customHeight="1" x14ac:dyDescent="0.25">
      <c r="A248" s="109" t="s">
        <v>0</v>
      </c>
      <c r="B248" s="114">
        <v>2</v>
      </c>
      <c r="C248" s="262">
        <v>20160730</v>
      </c>
      <c r="D248" s="262">
        <v>4</v>
      </c>
      <c r="E248" s="212" t="s">
        <v>714</v>
      </c>
      <c r="Q248" s="115"/>
      <c r="V248" s="112" t="str">
        <f t="shared" si="107"/>
        <v>Update games set A= 2 where game_id=20160730</v>
      </c>
      <c r="W248" s="112" t="str">
        <f t="shared" si="108"/>
        <v>Update lineups set player_name = 'Mills Matthew' where game_id = 20160730 and player_order = 4</v>
      </c>
      <c r="X248" s="65" t="str">
        <f t="shared" si="109"/>
        <v/>
      </c>
      <c r="Y248" s="193" t="str">
        <f t="shared" ref="Y248:Y265" si="155">IF(L248="", "", AN248&amp;AO248&amp;AP248&amp;AQ248&amp;AR248)</f>
        <v/>
      </c>
      <c r="Z248" s="65" t="str">
        <f t="shared" si="115"/>
        <v/>
      </c>
      <c r="AA248" s="193" t="str">
        <f t="shared" si="116"/>
        <v/>
      </c>
      <c r="AB248" s="242" t="s">
        <v>739</v>
      </c>
      <c r="AC248" s="65" t="str">
        <f t="shared" si="110"/>
        <v>Update lineups set player_name = 'Mills Matthew'</v>
      </c>
      <c r="AD248" s="65" t="str">
        <f t="shared" si="111"/>
        <v/>
      </c>
      <c r="AE248" s="65" t="str">
        <f t="shared" ref="AE248:AE267" si="156">IF(H248="", "", CONCATENATE(", Y_min = ", UPPER(H248)))</f>
        <v/>
      </c>
      <c r="AF248" s="65" t="str">
        <f t="shared" ref="AF248:AF267" si="157">IF(I248="", "", CONCATENATE(", R_min= ", UPPER(I248)))</f>
        <v/>
      </c>
      <c r="AG248" s="65" t="str">
        <f t="shared" ref="AG248:AG267" si="158">IF(J248="", "", CONCATENATE(", captain= 'Y'"))</f>
        <v/>
      </c>
      <c r="AH248" s="65" t="str">
        <f t="shared" ref="AH248:AH267" si="159">IF(F248="", "", CONCATENATE(", Sub_min= ", F248))</f>
        <v/>
      </c>
      <c r="AI248" s="65" t="str">
        <f t="shared" ref="AI248:AI267" si="160">IF(G248="", "", CONCATENATE(", Player_off = '", SUBSTITUTE(G248, "'", "''"), "'"))</f>
        <v/>
      </c>
      <c r="AJ248" s="65" t="str">
        <f t="shared" si="112"/>
        <v xml:space="preserve"> where game_id = 20160730 and player_order = 4</v>
      </c>
      <c r="AK248" s="65" t="str">
        <f t="shared" si="113"/>
        <v/>
      </c>
      <c r="AL248" s="65" t="str">
        <f t="shared" ref="AL248:AL267" si="161">IF(F248="","",CONCATENATE(", sub_min = '",F248,"'"))</f>
        <v/>
      </c>
      <c r="AM248" s="245" t="str">
        <f t="shared" si="114"/>
        <v/>
      </c>
      <c r="AN248" s="65" t="str">
        <f t="shared" ref="AN248:AN267" si="162">IF(L248="","",CONCATENATE("update goals set scorer_name = '",SUBSTITUTE(M248, "'", "''"),"'"))</f>
        <v/>
      </c>
      <c r="AO248" s="65" t="str">
        <f t="shared" ref="AO248:AO267" si="163">IF(N248="", "", CONCATENATE(", goal_min = ", N248))</f>
        <v/>
      </c>
      <c r="AP248" s="65" t="str">
        <f t="shared" ref="AP248:AP267" si="164">IF(O248="", "", CONCATENATE(", Pen = '", UPPER(O248), "'"))</f>
        <v/>
      </c>
      <c r="AQ248" s="65" t="str">
        <f t="shared" ref="AQ248:AQ267" si="165">IF(P248="", "", CONCATENATE(", OG = '", UPPER(P248), "'"))</f>
        <v/>
      </c>
      <c r="AR248" s="65" t="str">
        <f t="shared" si="131"/>
        <v/>
      </c>
      <c r="AS248" s="65" t="str">
        <f t="shared" si="118"/>
        <v/>
      </c>
      <c r="AT248" s="65" t="str">
        <f t="shared" si="119"/>
        <v/>
      </c>
      <c r="AU248" s="65" t="str">
        <f t="shared" si="120"/>
        <v/>
      </c>
    </row>
    <row r="249" spans="1:47" ht="16.8" customHeight="1" x14ac:dyDescent="0.25">
      <c r="A249" s="109" t="s">
        <v>23</v>
      </c>
      <c r="B249" s="198" t="str">
        <f>IF(B247&gt;B248,"'W'",IF(B247=B248,"'D'","'L'"))</f>
        <v>'L'</v>
      </c>
      <c r="C249" s="262">
        <v>20160730</v>
      </c>
      <c r="D249" s="262">
        <v>5</v>
      </c>
      <c r="E249" s="194" t="s">
        <v>735</v>
      </c>
      <c r="Q249" s="115"/>
      <c r="V249" s="112" t="str">
        <f t="shared" si="107"/>
        <v>Update games set Result= 'L' where game_id=20160730</v>
      </c>
      <c r="W249" s="112" t="str">
        <f t="shared" si="108"/>
        <v>Update lineups set player_name = 'Cohen Chris' where game_id = 20160730 and player_order = 5</v>
      </c>
      <c r="X249" s="65" t="str">
        <f t="shared" si="109"/>
        <v/>
      </c>
      <c r="Y249" s="193" t="str">
        <f t="shared" si="155"/>
        <v/>
      </c>
      <c r="Z249" s="65" t="str">
        <f t="shared" si="115"/>
        <v/>
      </c>
      <c r="AA249" s="193" t="str">
        <f t="shared" si="116"/>
        <v/>
      </c>
      <c r="AB249" s="242" t="s">
        <v>739</v>
      </c>
      <c r="AC249" s="65" t="str">
        <f t="shared" si="110"/>
        <v>Update lineups set player_name = 'Cohen Chris'</v>
      </c>
      <c r="AD249" s="65" t="str">
        <f t="shared" si="111"/>
        <v/>
      </c>
      <c r="AE249" s="65" t="str">
        <f t="shared" si="156"/>
        <v/>
      </c>
      <c r="AF249" s="65" t="str">
        <f t="shared" si="157"/>
        <v/>
      </c>
      <c r="AG249" s="65" t="str">
        <f t="shared" si="158"/>
        <v/>
      </c>
      <c r="AH249" s="65" t="str">
        <f t="shared" si="159"/>
        <v/>
      </c>
      <c r="AI249" s="65" t="str">
        <f t="shared" si="160"/>
        <v/>
      </c>
      <c r="AJ249" s="65" t="str">
        <f t="shared" si="112"/>
        <v xml:space="preserve"> where game_id = 20160730 and player_order = 5</v>
      </c>
      <c r="AK249" s="65" t="str">
        <f t="shared" si="113"/>
        <v/>
      </c>
      <c r="AL249" s="65" t="str">
        <f t="shared" si="161"/>
        <v/>
      </c>
      <c r="AM249" s="245" t="str">
        <f t="shared" si="114"/>
        <v/>
      </c>
      <c r="AN249" s="65" t="str">
        <f t="shared" si="162"/>
        <v/>
      </c>
      <c r="AO249" s="65" t="str">
        <f t="shared" si="163"/>
        <v/>
      </c>
      <c r="AP249" s="65" t="str">
        <f t="shared" si="164"/>
        <v/>
      </c>
      <c r="AQ249" s="65" t="str">
        <f t="shared" si="165"/>
        <v/>
      </c>
      <c r="AR249" s="65" t="str">
        <f t="shared" si="131"/>
        <v/>
      </c>
      <c r="AS249" s="65" t="str">
        <f t="shared" si="118"/>
        <v/>
      </c>
      <c r="AT249" s="65" t="str">
        <f t="shared" si="119"/>
        <v/>
      </c>
      <c r="AU249" s="65" t="str">
        <f t="shared" si="120"/>
        <v/>
      </c>
    </row>
    <row r="250" spans="1:47" ht="16.8" customHeight="1" x14ac:dyDescent="0.25">
      <c r="A250" s="109" t="s">
        <v>768</v>
      </c>
      <c r="B250" s="114">
        <v>0</v>
      </c>
      <c r="C250" s="262">
        <v>20160730</v>
      </c>
      <c r="D250" s="262">
        <v>6</v>
      </c>
      <c r="E250" s="194" t="s">
        <v>823</v>
      </c>
      <c r="Q250" s="115"/>
      <c r="V250" s="112" t="str">
        <f t="shared" si="107"/>
        <v>Update games set HT_f= 0 where game_id=20160730</v>
      </c>
      <c r="W250" s="112" t="str">
        <f t="shared" si="108"/>
        <v>Update lineups set player_name = 'Burke Oliver' where game_id = 20160730 and player_order = 6</v>
      </c>
      <c r="X250" s="65" t="str">
        <f t="shared" si="109"/>
        <v/>
      </c>
      <c r="Y250" s="193" t="str">
        <f t="shared" si="155"/>
        <v/>
      </c>
      <c r="Z250" s="65" t="str">
        <f t="shared" si="115"/>
        <v/>
      </c>
      <c r="AA250" s="193" t="str">
        <f t="shared" si="116"/>
        <v/>
      </c>
      <c r="AB250" s="242" t="s">
        <v>739</v>
      </c>
      <c r="AC250" s="65" t="str">
        <f t="shared" si="110"/>
        <v>Update lineups set player_name = 'Burke Oliver'</v>
      </c>
      <c r="AD250" s="65" t="str">
        <f t="shared" si="111"/>
        <v/>
      </c>
      <c r="AE250" s="65" t="str">
        <f t="shared" si="156"/>
        <v/>
      </c>
      <c r="AF250" s="65" t="str">
        <f t="shared" si="157"/>
        <v/>
      </c>
      <c r="AG250" s="65" t="str">
        <f t="shared" si="158"/>
        <v/>
      </c>
      <c r="AH250" s="65" t="str">
        <f t="shared" si="159"/>
        <v/>
      </c>
      <c r="AI250" s="65" t="str">
        <f t="shared" si="160"/>
        <v/>
      </c>
      <c r="AJ250" s="65" t="str">
        <f t="shared" si="112"/>
        <v xml:space="preserve"> where game_id = 20160730 and player_order = 6</v>
      </c>
      <c r="AK250" s="65" t="str">
        <f t="shared" si="113"/>
        <v/>
      </c>
      <c r="AL250" s="65" t="str">
        <f t="shared" si="161"/>
        <v/>
      </c>
      <c r="AM250" s="245" t="str">
        <f t="shared" si="114"/>
        <v/>
      </c>
      <c r="AN250" s="65" t="str">
        <f t="shared" si="162"/>
        <v/>
      </c>
      <c r="AO250" s="65" t="str">
        <f t="shared" si="163"/>
        <v/>
      </c>
      <c r="AP250" s="65" t="str">
        <f t="shared" si="164"/>
        <v/>
      </c>
      <c r="AQ250" s="65" t="str">
        <f t="shared" si="165"/>
        <v/>
      </c>
      <c r="AR250" s="65" t="str">
        <f t="shared" si="131"/>
        <v/>
      </c>
      <c r="AS250" s="65" t="str">
        <f t="shared" si="118"/>
        <v/>
      </c>
      <c r="AT250" s="65" t="str">
        <f t="shared" si="119"/>
        <v/>
      </c>
      <c r="AU250" s="65" t="str">
        <f t="shared" si="120"/>
        <v/>
      </c>
    </row>
    <row r="251" spans="1:47" ht="16.8" customHeight="1" x14ac:dyDescent="0.25">
      <c r="A251" s="109" t="s">
        <v>766</v>
      </c>
      <c r="B251" s="114">
        <v>2</v>
      </c>
      <c r="C251" s="262">
        <v>20160730</v>
      </c>
      <c r="D251" s="262">
        <v>7</v>
      </c>
      <c r="E251" s="194" t="s">
        <v>2851</v>
      </c>
      <c r="Q251" s="115"/>
      <c r="V251" s="112" t="str">
        <f t="shared" si="107"/>
        <v>Update games set HT_a= 2 where game_id=20160730</v>
      </c>
      <c r="W251" s="112" t="str">
        <f t="shared" si="108"/>
        <v>Update lineups set player_name = 'Pereira Hildeberto' where game_id = 20160730 and player_order = 7</v>
      </c>
      <c r="X251" s="65" t="str">
        <f t="shared" si="109"/>
        <v/>
      </c>
      <c r="Y251" s="193" t="str">
        <f t="shared" si="155"/>
        <v/>
      </c>
      <c r="Z251" s="65" t="str">
        <f t="shared" si="115"/>
        <v/>
      </c>
      <c r="AA251" s="193" t="str">
        <f t="shared" si="116"/>
        <v/>
      </c>
      <c r="AB251" s="242" t="s">
        <v>739</v>
      </c>
      <c r="AC251" s="65" t="str">
        <f t="shared" si="110"/>
        <v>Update lineups set player_name = 'Pereira Hildeberto'</v>
      </c>
      <c r="AD251" s="65" t="str">
        <f t="shared" si="111"/>
        <v/>
      </c>
      <c r="AE251" s="65" t="str">
        <f t="shared" si="156"/>
        <v/>
      </c>
      <c r="AF251" s="65" t="str">
        <f t="shared" si="157"/>
        <v/>
      </c>
      <c r="AG251" s="65" t="str">
        <f t="shared" si="158"/>
        <v/>
      </c>
      <c r="AH251" s="65" t="str">
        <f t="shared" si="159"/>
        <v/>
      </c>
      <c r="AI251" s="65" t="str">
        <f t="shared" si="160"/>
        <v/>
      </c>
      <c r="AJ251" s="65" t="str">
        <f t="shared" si="112"/>
        <v xml:space="preserve"> where game_id = 20160730 and player_order = 7</v>
      </c>
      <c r="AK251" s="65" t="str">
        <f t="shared" si="113"/>
        <v/>
      </c>
      <c r="AL251" s="65" t="str">
        <f t="shared" si="161"/>
        <v/>
      </c>
      <c r="AM251" s="245" t="str">
        <f t="shared" si="114"/>
        <v/>
      </c>
      <c r="AN251" s="65" t="str">
        <f t="shared" si="162"/>
        <v/>
      </c>
      <c r="AO251" s="65" t="str">
        <f t="shared" si="163"/>
        <v/>
      </c>
      <c r="AP251" s="65" t="str">
        <f t="shared" si="164"/>
        <v/>
      </c>
      <c r="AQ251" s="65" t="str">
        <f t="shared" si="165"/>
        <v/>
      </c>
      <c r="AR251" s="65" t="str">
        <f t="shared" si="131"/>
        <v/>
      </c>
      <c r="AS251" s="65" t="str">
        <f t="shared" si="118"/>
        <v/>
      </c>
      <c r="AT251" s="65" t="str">
        <f t="shared" si="119"/>
        <v/>
      </c>
      <c r="AU251" s="65" t="str">
        <f t="shared" si="120"/>
        <v/>
      </c>
    </row>
    <row r="252" spans="1:47" ht="16.8" customHeight="1" x14ac:dyDescent="0.25">
      <c r="A252" s="109" t="s">
        <v>764</v>
      </c>
      <c r="C252" s="262">
        <v>20160730</v>
      </c>
      <c r="D252" s="262">
        <v>8</v>
      </c>
      <c r="E252" s="194" t="s">
        <v>2819</v>
      </c>
      <c r="Q252" s="115"/>
      <c r="V252" s="112" t="str">
        <f t="shared" si="107"/>
        <v>Update games set Pos_before= NULL where game_id=20160730</v>
      </c>
      <c r="W252" s="112" t="str">
        <f t="shared" si="108"/>
        <v>Update lineups set player_name = 'Cash Matty' where game_id = 20160730 and player_order = 8</v>
      </c>
      <c r="X252" s="65" t="str">
        <f t="shared" si="109"/>
        <v/>
      </c>
      <c r="Y252" s="193" t="str">
        <f t="shared" si="155"/>
        <v/>
      </c>
      <c r="Z252" s="65" t="str">
        <f t="shared" si="115"/>
        <v/>
      </c>
      <c r="AA252" s="193" t="str">
        <f t="shared" si="116"/>
        <v/>
      </c>
      <c r="AB252" s="242" t="s">
        <v>739</v>
      </c>
      <c r="AC252" s="65" t="str">
        <f t="shared" si="110"/>
        <v>Update lineups set player_name = 'Cash Matty'</v>
      </c>
      <c r="AD252" s="65" t="str">
        <f t="shared" si="111"/>
        <v/>
      </c>
      <c r="AE252" s="65" t="str">
        <f t="shared" si="156"/>
        <v/>
      </c>
      <c r="AF252" s="65" t="str">
        <f t="shared" si="157"/>
        <v/>
      </c>
      <c r="AG252" s="65" t="str">
        <f t="shared" si="158"/>
        <v/>
      </c>
      <c r="AH252" s="65" t="str">
        <f t="shared" si="159"/>
        <v/>
      </c>
      <c r="AI252" s="65" t="str">
        <f t="shared" si="160"/>
        <v/>
      </c>
      <c r="AJ252" s="65" t="str">
        <f t="shared" si="112"/>
        <v xml:space="preserve"> where game_id = 20160730 and player_order = 8</v>
      </c>
      <c r="AK252" s="65" t="str">
        <f t="shared" si="113"/>
        <v/>
      </c>
      <c r="AL252" s="65" t="str">
        <f t="shared" si="161"/>
        <v/>
      </c>
      <c r="AM252" s="245" t="str">
        <f t="shared" si="114"/>
        <v/>
      </c>
      <c r="AN252" s="65" t="str">
        <f t="shared" si="162"/>
        <v/>
      </c>
      <c r="AO252" s="65" t="str">
        <f t="shared" si="163"/>
        <v/>
      </c>
      <c r="AP252" s="65" t="str">
        <f t="shared" si="164"/>
        <v/>
      </c>
      <c r="AQ252" s="65" t="str">
        <f t="shared" si="165"/>
        <v/>
      </c>
      <c r="AR252" s="65" t="str">
        <f t="shared" si="131"/>
        <v/>
      </c>
      <c r="AS252" s="65" t="str">
        <f t="shared" si="118"/>
        <v/>
      </c>
      <c r="AT252" s="65" t="str">
        <f t="shared" si="119"/>
        <v/>
      </c>
      <c r="AU252" s="65" t="str">
        <f t="shared" si="120"/>
        <v/>
      </c>
    </row>
    <row r="253" spans="1:47" ht="16.8" customHeight="1" x14ac:dyDescent="0.25">
      <c r="A253" s="109" t="s">
        <v>762</v>
      </c>
      <c r="C253" s="262">
        <v>20160730</v>
      </c>
      <c r="D253" s="262">
        <v>9</v>
      </c>
      <c r="E253" s="194" t="s">
        <v>741</v>
      </c>
      <c r="Q253" s="115"/>
      <c r="V253" s="112" t="str">
        <f t="shared" si="107"/>
        <v>Update games set Pos_after= NULL where game_id=20160730</v>
      </c>
      <c r="W253" s="112" t="str">
        <f t="shared" si="108"/>
        <v>Update lineups set player_name = 'Osborn Ben' where game_id = 20160730 and player_order = 9</v>
      </c>
      <c r="X253" s="65" t="str">
        <f t="shared" si="109"/>
        <v/>
      </c>
      <c r="Y253" s="193" t="str">
        <f t="shared" si="155"/>
        <v/>
      </c>
      <c r="Z253" s="65" t="str">
        <f t="shared" si="115"/>
        <v/>
      </c>
      <c r="AA253" s="193" t="str">
        <f t="shared" si="116"/>
        <v/>
      </c>
      <c r="AB253" s="242" t="s">
        <v>739</v>
      </c>
      <c r="AC253" s="65" t="str">
        <f t="shared" si="110"/>
        <v>Update lineups set player_name = 'Osborn Ben'</v>
      </c>
      <c r="AD253" s="65" t="str">
        <f t="shared" si="111"/>
        <v/>
      </c>
      <c r="AE253" s="65" t="str">
        <f t="shared" si="156"/>
        <v/>
      </c>
      <c r="AF253" s="65" t="str">
        <f t="shared" si="157"/>
        <v/>
      </c>
      <c r="AG253" s="65" t="str">
        <f t="shared" si="158"/>
        <v/>
      </c>
      <c r="AH253" s="65" t="str">
        <f t="shared" si="159"/>
        <v/>
      </c>
      <c r="AI253" s="65" t="str">
        <f t="shared" si="160"/>
        <v/>
      </c>
      <c r="AJ253" s="65" t="str">
        <f t="shared" si="112"/>
        <v xml:space="preserve"> where game_id = 20160730 and player_order = 9</v>
      </c>
      <c r="AK253" s="65" t="str">
        <f t="shared" si="113"/>
        <v/>
      </c>
      <c r="AL253" s="65" t="str">
        <f t="shared" si="161"/>
        <v/>
      </c>
      <c r="AM253" s="245" t="str">
        <f t="shared" si="114"/>
        <v/>
      </c>
      <c r="AN253" s="65" t="str">
        <f t="shared" si="162"/>
        <v/>
      </c>
      <c r="AO253" s="65" t="str">
        <f t="shared" si="163"/>
        <v/>
      </c>
      <c r="AP253" s="65" t="str">
        <f t="shared" si="164"/>
        <v/>
      </c>
      <c r="AQ253" s="65" t="str">
        <f t="shared" si="165"/>
        <v/>
      </c>
      <c r="AR253" s="65" t="str">
        <f t="shared" si="131"/>
        <v/>
      </c>
      <c r="AS253" s="65" t="str">
        <f t="shared" si="118"/>
        <v/>
      </c>
      <c r="AT253" s="65" t="str">
        <f t="shared" si="119"/>
        <v/>
      </c>
      <c r="AU253" s="65" t="str">
        <f t="shared" si="120"/>
        <v/>
      </c>
    </row>
    <row r="254" spans="1:47" ht="16.8" customHeight="1" x14ac:dyDescent="0.25">
      <c r="A254" s="109" t="s">
        <v>761</v>
      </c>
      <c r="C254" s="262">
        <v>20160730</v>
      </c>
      <c r="D254" s="262">
        <v>10</v>
      </c>
      <c r="E254" s="194" t="s">
        <v>715</v>
      </c>
      <c r="Q254" s="115"/>
      <c r="V254" s="112" t="str">
        <f t="shared" si="107"/>
        <v>Update games set Opp_before= NULL where game_id=20160730</v>
      </c>
      <c r="W254" s="112" t="str">
        <f t="shared" si="108"/>
        <v>Update lineups set player_name = 'Lansbury Henri' where game_id = 20160730 and player_order = 10</v>
      </c>
      <c r="X254" s="65" t="str">
        <f t="shared" si="109"/>
        <v/>
      </c>
      <c r="Y254" s="193" t="str">
        <f t="shared" si="155"/>
        <v/>
      </c>
      <c r="Z254" s="65" t="str">
        <f t="shared" si="115"/>
        <v/>
      </c>
      <c r="AA254" s="193" t="str">
        <f t="shared" si="116"/>
        <v/>
      </c>
      <c r="AB254" s="242" t="s">
        <v>739</v>
      </c>
      <c r="AC254" s="65" t="str">
        <f t="shared" si="110"/>
        <v>Update lineups set player_name = 'Lansbury Henri'</v>
      </c>
      <c r="AD254" s="65" t="str">
        <f t="shared" si="111"/>
        <v/>
      </c>
      <c r="AE254" s="65" t="str">
        <f t="shared" si="156"/>
        <v/>
      </c>
      <c r="AF254" s="65" t="str">
        <f t="shared" si="157"/>
        <v/>
      </c>
      <c r="AG254" s="65" t="str">
        <f t="shared" si="158"/>
        <v/>
      </c>
      <c r="AH254" s="65" t="str">
        <f t="shared" si="159"/>
        <v/>
      </c>
      <c r="AI254" s="65" t="str">
        <f t="shared" si="160"/>
        <v/>
      </c>
      <c r="AJ254" s="65" t="str">
        <f t="shared" si="112"/>
        <v xml:space="preserve"> where game_id = 20160730 and player_order = 10</v>
      </c>
      <c r="AK254" s="65" t="str">
        <f t="shared" si="113"/>
        <v/>
      </c>
      <c r="AL254" s="65" t="str">
        <f t="shared" si="161"/>
        <v/>
      </c>
      <c r="AM254" s="245" t="str">
        <f t="shared" si="114"/>
        <v/>
      </c>
      <c r="AN254" s="65" t="str">
        <f t="shared" si="162"/>
        <v/>
      </c>
      <c r="AO254" s="65" t="str">
        <f t="shared" si="163"/>
        <v/>
      </c>
      <c r="AP254" s="65" t="str">
        <f t="shared" si="164"/>
        <v/>
      </c>
      <c r="AQ254" s="65" t="str">
        <f t="shared" si="165"/>
        <v/>
      </c>
      <c r="AR254" s="65" t="str">
        <f t="shared" si="131"/>
        <v/>
      </c>
      <c r="AS254" s="65" t="str">
        <f t="shared" si="118"/>
        <v/>
      </c>
      <c r="AT254" s="65" t="str">
        <f t="shared" si="119"/>
        <v/>
      </c>
      <c r="AU254" s="65" t="str">
        <f t="shared" si="120"/>
        <v/>
      </c>
    </row>
    <row r="255" spans="1:47" ht="16.8" customHeight="1" x14ac:dyDescent="0.25">
      <c r="A255" s="109" t="s">
        <v>759</v>
      </c>
      <c r="C255" s="264">
        <v>20160730</v>
      </c>
      <c r="D255" s="264">
        <v>11</v>
      </c>
      <c r="E255" s="195" t="s">
        <v>2820</v>
      </c>
      <c r="F255" s="264"/>
      <c r="G255" s="213"/>
      <c r="H255" s="264"/>
      <c r="I255" s="264"/>
      <c r="J255" s="264"/>
      <c r="K255" s="322"/>
      <c r="L255" s="265"/>
      <c r="M255" s="213"/>
      <c r="N255" s="264"/>
      <c r="O255" s="264"/>
      <c r="P255" s="264"/>
      <c r="Q255" s="115"/>
      <c r="R255" s="265"/>
      <c r="S255" s="213"/>
      <c r="T255" s="264"/>
      <c r="V255" s="112" t="str">
        <f t="shared" si="107"/>
        <v>Update games set Opp_after= NULL where game_id=20160730</v>
      </c>
      <c r="W255" s="112" t="str">
        <f t="shared" si="108"/>
        <v>Update lineups set player_name = 'Vellios Apostolos' where game_id = 20160730 and player_order = 11</v>
      </c>
      <c r="X255" s="65" t="str">
        <f t="shared" si="109"/>
        <v/>
      </c>
      <c r="Y255" s="193" t="str">
        <f t="shared" si="155"/>
        <v/>
      </c>
      <c r="Z255" s="65" t="str">
        <f t="shared" si="115"/>
        <v/>
      </c>
      <c r="AA255" s="193" t="str">
        <f t="shared" si="116"/>
        <v/>
      </c>
      <c r="AB255" s="242" t="s">
        <v>739</v>
      </c>
      <c r="AC255" s="65" t="str">
        <f t="shared" si="110"/>
        <v>Update lineups set player_name = 'Vellios Apostolos'</v>
      </c>
      <c r="AD255" s="65" t="str">
        <f t="shared" si="111"/>
        <v/>
      </c>
      <c r="AE255" s="65" t="str">
        <f t="shared" si="156"/>
        <v/>
      </c>
      <c r="AF255" s="65" t="str">
        <f t="shared" si="157"/>
        <v/>
      </c>
      <c r="AG255" s="65" t="str">
        <f t="shared" si="158"/>
        <v/>
      </c>
      <c r="AH255" s="65" t="str">
        <f t="shared" si="159"/>
        <v/>
      </c>
      <c r="AI255" s="65" t="str">
        <f t="shared" si="160"/>
        <v/>
      </c>
      <c r="AJ255" s="65" t="str">
        <f t="shared" si="112"/>
        <v xml:space="preserve"> where game_id = 20160730 and player_order = 11</v>
      </c>
      <c r="AK255" s="65" t="str">
        <f t="shared" si="113"/>
        <v/>
      </c>
      <c r="AL255" s="65" t="str">
        <f t="shared" si="161"/>
        <v/>
      </c>
      <c r="AM255" s="245" t="str">
        <f t="shared" si="114"/>
        <v/>
      </c>
      <c r="AN255" s="65" t="str">
        <f t="shared" si="162"/>
        <v/>
      </c>
      <c r="AO255" s="65" t="str">
        <f t="shared" si="163"/>
        <v/>
      </c>
      <c r="AP255" s="65" t="str">
        <f t="shared" si="164"/>
        <v/>
      </c>
      <c r="AQ255" s="65" t="str">
        <f t="shared" si="165"/>
        <v/>
      </c>
      <c r="AR255" s="65" t="str">
        <f t="shared" si="131"/>
        <v/>
      </c>
      <c r="AS255" s="65" t="str">
        <f t="shared" si="118"/>
        <v/>
      </c>
      <c r="AT255" s="65" t="str">
        <f t="shared" si="119"/>
        <v/>
      </c>
      <c r="AU255" s="65" t="str">
        <f t="shared" si="120"/>
        <v/>
      </c>
    </row>
    <row r="256" spans="1:47" ht="16.8" customHeight="1" x14ac:dyDescent="0.25">
      <c r="A256" s="109" t="s">
        <v>20</v>
      </c>
      <c r="B256" s="249" t="s">
        <v>2838</v>
      </c>
      <c r="C256" s="262">
        <v>20160730</v>
      </c>
      <c r="D256" s="262">
        <v>12</v>
      </c>
      <c r="E256" s="194" t="s">
        <v>754</v>
      </c>
      <c r="G256" s="212"/>
      <c r="M256" s="194"/>
      <c r="Q256" s="115"/>
      <c r="S256" s="194"/>
      <c r="V256" s="112" t="str">
        <f t="shared" si="107"/>
        <v>Update games set Ground= 'Meadow Lane' where game_id=20160730</v>
      </c>
      <c r="W256" s="112" t="str">
        <f t="shared" si="108"/>
        <v>Update lineups set player_name = 'Evtimov Dimitar' where game_id = 20160730 and player_order = 12</v>
      </c>
      <c r="X256" s="65" t="str">
        <f t="shared" si="109"/>
        <v/>
      </c>
      <c r="Y256" s="193" t="str">
        <f t="shared" si="155"/>
        <v/>
      </c>
      <c r="Z256" s="65" t="str">
        <f t="shared" si="115"/>
        <v/>
      </c>
      <c r="AA256" s="193" t="str">
        <f t="shared" si="116"/>
        <v/>
      </c>
      <c r="AB256" s="242" t="s">
        <v>739</v>
      </c>
      <c r="AC256" s="65" t="str">
        <f t="shared" si="110"/>
        <v>Update lineups set player_name = 'Evtimov Dimitar'</v>
      </c>
      <c r="AD256" s="65" t="str">
        <f t="shared" si="111"/>
        <v/>
      </c>
      <c r="AE256" s="65" t="str">
        <f t="shared" si="156"/>
        <v/>
      </c>
      <c r="AF256" s="65" t="str">
        <f t="shared" si="157"/>
        <v/>
      </c>
      <c r="AG256" s="65" t="str">
        <f t="shared" si="158"/>
        <v/>
      </c>
      <c r="AH256" s="65" t="str">
        <f t="shared" si="159"/>
        <v/>
      </c>
      <c r="AI256" s="65" t="str">
        <f t="shared" si="160"/>
        <v/>
      </c>
      <c r="AJ256" s="65" t="str">
        <f t="shared" si="112"/>
        <v xml:space="preserve"> where game_id = 20160730 and player_order = 12</v>
      </c>
      <c r="AK256" s="65" t="str">
        <f t="shared" si="113"/>
        <v/>
      </c>
      <c r="AL256" s="65" t="str">
        <f t="shared" si="161"/>
        <v/>
      </c>
      <c r="AM256" s="245" t="str">
        <f t="shared" si="114"/>
        <v/>
      </c>
      <c r="AN256" s="65" t="str">
        <f t="shared" si="162"/>
        <v/>
      </c>
      <c r="AO256" s="65" t="str">
        <f t="shared" si="163"/>
        <v/>
      </c>
      <c r="AP256" s="65" t="str">
        <f t="shared" si="164"/>
        <v/>
      </c>
      <c r="AQ256" s="65" t="str">
        <f t="shared" si="165"/>
        <v/>
      </c>
      <c r="AR256" s="65" t="str">
        <f t="shared" si="131"/>
        <v/>
      </c>
      <c r="AS256" s="65" t="str">
        <f t="shared" si="118"/>
        <v/>
      </c>
      <c r="AT256" s="65" t="str">
        <f t="shared" si="119"/>
        <v/>
      </c>
      <c r="AU256" s="65" t="str">
        <f t="shared" si="120"/>
        <v/>
      </c>
    </row>
    <row r="257" spans="1:62" ht="16.8" customHeight="1" x14ac:dyDescent="0.25">
      <c r="A257" s="109" t="s">
        <v>756</v>
      </c>
      <c r="B257" s="201" t="str">
        <f>B256</f>
        <v>'Meadow Lane'</v>
      </c>
      <c r="C257" s="262">
        <v>20160730</v>
      </c>
      <c r="D257" s="262">
        <v>13</v>
      </c>
      <c r="E257" s="194" t="s">
        <v>775</v>
      </c>
      <c r="F257" s="262">
        <v>26</v>
      </c>
      <c r="G257" s="212" t="s">
        <v>735</v>
      </c>
      <c r="Q257" s="115"/>
      <c r="V257" s="112" t="str">
        <f t="shared" si="107"/>
        <v>Update games set Ground_Parent= 'Meadow Lane' where game_id=20160730</v>
      </c>
      <c r="W257" s="112" t="str">
        <f t="shared" si="108"/>
        <v>Update lineups set player_name = 'Grant Jorge', Sub_min= 26, Player_off = 'Cohen Chris' where game_id = 20160730 and player_order = 13; update lineups set Player_on= 'Grant Jorge', sub_min = '26' where game_id = 20160730 and player_name = 'Cohen Chris'</v>
      </c>
      <c r="X257" s="65" t="str">
        <f t="shared" si="109"/>
        <v/>
      </c>
      <c r="Y257" s="193" t="str">
        <f t="shared" si="155"/>
        <v/>
      </c>
      <c r="Z257" s="65" t="str">
        <f t="shared" si="115"/>
        <v/>
      </c>
      <c r="AA257" s="193" t="str">
        <f t="shared" si="116"/>
        <v/>
      </c>
      <c r="AB257" s="242" t="s">
        <v>739</v>
      </c>
      <c r="AC257" s="65" t="str">
        <f t="shared" si="110"/>
        <v>Update lineups set player_name = 'Grant Jorge'</v>
      </c>
      <c r="AD257" s="65" t="str">
        <f t="shared" si="111"/>
        <v/>
      </c>
      <c r="AE257" s="65" t="str">
        <f t="shared" si="156"/>
        <v/>
      </c>
      <c r="AF257" s="65" t="str">
        <f t="shared" si="157"/>
        <v/>
      </c>
      <c r="AG257" s="65" t="str">
        <f t="shared" si="158"/>
        <v/>
      </c>
      <c r="AH257" s="65" t="str">
        <f t="shared" si="159"/>
        <v>, Sub_min= 26</v>
      </c>
      <c r="AI257" s="65" t="str">
        <f t="shared" si="160"/>
        <v>, Player_off = 'Cohen Chris'</v>
      </c>
      <c r="AJ257" s="65" t="str">
        <f t="shared" si="112"/>
        <v xml:space="preserve"> where game_id = 20160730 and player_order = 13</v>
      </c>
      <c r="AK257" s="65" t="str">
        <f t="shared" si="113"/>
        <v>; update lineups set Player_on= 'Grant Jorge'</v>
      </c>
      <c r="AL257" s="65" t="str">
        <f t="shared" si="161"/>
        <v>, sub_min = '26'</v>
      </c>
      <c r="AM257" s="245" t="str">
        <f t="shared" si="114"/>
        <v xml:space="preserve"> where game_id = 20160730 and player_name = 'Cohen Chris'</v>
      </c>
      <c r="AN257" s="65" t="str">
        <f t="shared" si="162"/>
        <v/>
      </c>
      <c r="AO257" s="65" t="str">
        <f t="shared" si="163"/>
        <v/>
      </c>
      <c r="AP257" s="65" t="str">
        <f t="shared" si="164"/>
        <v/>
      </c>
      <c r="AQ257" s="65" t="str">
        <f t="shared" si="165"/>
        <v/>
      </c>
      <c r="AR257" s="65" t="str">
        <f t="shared" si="131"/>
        <v/>
      </c>
      <c r="AS257" s="65" t="str">
        <f t="shared" si="118"/>
        <v/>
      </c>
      <c r="AT257" s="65" t="str">
        <f t="shared" si="119"/>
        <v/>
      </c>
      <c r="AU257" s="65" t="str">
        <f t="shared" si="120"/>
        <v/>
      </c>
    </row>
    <row r="258" spans="1:62" ht="16.8" customHeight="1" x14ac:dyDescent="0.25">
      <c r="A258" s="109" t="s">
        <v>753</v>
      </c>
      <c r="B258" s="251" t="s">
        <v>2850</v>
      </c>
      <c r="C258" s="262">
        <v>20160730</v>
      </c>
      <c r="D258" s="262">
        <v>14</v>
      </c>
      <c r="E258" s="212" t="s">
        <v>2822</v>
      </c>
      <c r="F258" s="262">
        <v>82</v>
      </c>
      <c r="G258" s="194" t="s">
        <v>2851</v>
      </c>
      <c r="Q258" s="115"/>
      <c r="V258" s="112" t="str">
        <f t="shared" si="107"/>
        <v>Update games set Referee= 'Lee Collins' where game_id=20160730</v>
      </c>
      <c r="W258" s="112" t="str">
        <f t="shared" si="108"/>
        <v>Update lineups set player_name = 'Gabriel Jordan', Sub_min= 82, Player_off = 'Pereira Hildeberto' where game_id = 20160730 and player_order = 14; update lineups set Player_on= 'Gabriel Jordan', sub_min = '82' where game_id = 20160730 and player_name = 'Pereira Hildeberto'</v>
      </c>
      <c r="X258" s="65" t="str">
        <f t="shared" si="109"/>
        <v/>
      </c>
      <c r="Y258" s="193" t="str">
        <f t="shared" si="155"/>
        <v/>
      </c>
      <c r="Z258" s="65" t="str">
        <f t="shared" si="115"/>
        <v/>
      </c>
      <c r="AA258" s="193" t="str">
        <f t="shared" si="116"/>
        <v/>
      </c>
      <c r="AB258" s="242" t="s">
        <v>739</v>
      </c>
      <c r="AC258" s="65" t="str">
        <f t="shared" si="110"/>
        <v>Update lineups set player_name = 'Gabriel Jordan'</v>
      </c>
      <c r="AD258" s="65" t="str">
        <f t="shared" si="111"/>
        <v/>
      </c>
      <c r="AE258" s="65" t="str">
        <f t="shared" si="156"/>
        <v/>
      </c>
      <c r="AF258" s="65" t="str">
        <f t="shared" si="157"/>
        <v/>
      </c>
      <c r="AG258" s="65" t="str">
        <f t="shared" si="158"/>
        <v/>
      </c>
      <c r="AH258" s="65" t="str">
        <f t="shared" si="159"/>
        <v>, Sub_min= 82</v>
      </c>
      <c r="AI258" s="65" t="str">
        <f t="shared" si="160"/>
        <v>, Player_off = 'Pereira Hildeberto'</v>
      </c>
      <c r="AJ258" s="65" t="str">
        <f t="shared" si="112"/>
        <v xml:space="preserve"> where game_id = 20160730 and player_order = 14</v>
      </c>
      <c r="AK258" s="65" t="str">
        <f t="shared" si="113"/>
        <v>; update lineups set Player_on= 'Gabriel Jordan'</v>
      </c>
      <c r="AL258" s="65" t="str">
        <f t="shared" si="161"/>
        <v>, sub_min = '82'</v>
      </c>
      <c r="AM258" s="245" t="str">
        <f t="shared" si="114"/>
        <v xml:space="preserve"> where game_id = 20160730 and player_name = 'Pereira Hildeberto'</v>
      </c>
      <c r="AN258" s="65" t="str">
        <f t="shared" si="162"/>
        <v/>
      </c>
      <c r="AO258" s="65" t="str">
        <f t="shared" si="163"/>
        <v/>
      </c>
      <c r="AP258" s="65" t="str">
        <f t="shared" si="164"/>
        <v/>
      </c>
      <c r="AQ258" s="65" t="str">
        <f t="shared" si="165"/>
        <v/>
      </c>
      <c r="AR258" s="65" t="str">
        <f t="shared" si="131"/>
        <v/>
      </c>
      <c r="AS258" s="65" t="str">
        <f t="shared" si="118"/>
        <v/>
      </c>
      <c r="AT258" s="65" t="str">
        <f t="shared" si="119"/>
        <v/>
      </c>
      <c r="AU258" s="65" t="str">
        <f t="shared" si="120"/>
        <v/>
      </c>
    </row>
    <row r="259" spans="1:62" ht="16.8" customHeight="1" x14ac:dyDescent="0.25">
      <c r="A259" s="109" t="s">
        <v>475</v>
      </c>
      <c r="B259" s="114">
        <v>3777</v>
      </c>
      <c r="C259" s="262">
        <v>20160730</v>
      </c>
      <c r="D259" s="262">
        <v>15</v>
      </c>
      <c r="E259" s="194" t="s">
        <v>829</v>
      </c>
      <c r="F259" s="262">
        <v>69</v>
      </c>
      <c r="G259" s="194" t="s">
        <v>2820</v>
      </c>
      <c r="Q259" s="115"/>
      <c r="V259" s="112" t="str">
        <f t="shared" ref="V259:V318" si="166">IF(B259="",CONCATENATE("Update games set ", A259, "= NULL where game_id=", C259), CONCATENATE("Update games set ", A259, "= ",B259," where game_id=", C259))</f>
        <v>Update games set Att= 3777 where game_id=20160730</v>
      </c>
      <c r="W259" s="112" t="str">
        <f t="shared" ref="W259:W322" si="167">IF(E259="", "", AC259&amp;AD259&amp;AE259&amp;AF259&amp;AG259&amp;AH259&amp;AI259&amp;AJ259&amp;AK259&amp;AL259&amp;AM259)</f>
        <v>Update lineups set player_name = 'Assombalonga Britt', Sub_min= 69, Player_off = 'Vellios Apostolos' where game_id = 20160730 and player_order = 15; update lineups set Player_on= 'Assombalonga Britt', sub_min = '69' where game_id = 20160730 and player_name = 'Vellios Apostolos'</v>
      </c>
      <c r="X259" s="65" t="str">
        <f t="shared" ref="X259:X322" si="168">IF(M259="","", CONCATENATE("insert into goals (game_id, goal_order, scorer_name, goal_min) values (",C259, ", ", L259,", '",M259,"', ",N259,")"))</f>
        <v/>
      </c>
      <c r="Y259" s="193" t="str">
        <f t="shared" si="155"/>
        <v/>
      </c>
      <c r="Z259" s="65" t="str">
        <f t="shared" si="115"/>
        <v/>
      </c>
      <c r="AA259" s="193" t="str">
        <f t="shared" si="116"/>
        <v/>
      </c>
      <c r="AB259" s="242" t="s">
        <v>739</v>
      </c>
      <c r="AC259" s="65" t="str">
        <f t="shared" ref="AC259:AC322" si="169">IF(E259="","",CONCATENATE("Update lineups set player_name = '",SUBSTITUTE(E259, "'", "''"),"'"))</f>
        <v>Update lineups set player_name = 'Assombalonga Britt'</v>
      </c>
      <c r="AD259" s="65" t="str">
        <f t="shared" ref="AD259:AD322" si="170">IF(K259="","",CONCATENATE(", Player_notes = '",SUBSTITUTE(K259, "'", "''"), "'"))</f>
        <v/>
      </c>
      <c r="AE259" s="65" t="str">
        <f t="shared" si="156"/>
        <v/>
      </c>
      <c r="AF259" s="65" t="str">
        <f t="shared" si="157"/>
        <v/>
      </c>
      <c r="AG259" s="65" t="str">
        <f t="shared" si="158"/>
        <v/>
      </c>
      <c r="AH259" s="65" t="str">
        <f t="shared" si="159"/>
        <v>, Sub_min= 69</v>
      </c>
      <c r="AI259" s="65" t="str">
        <f t="shared" si="160"/>
        <v>, Player_off = 'Vellios Apostolos'</v>
      </c>
      <c r="AJ259" s="65" t="str">
        <f t="shared" ref="AJ259:AJ322" si="171">IF(E259="","",CONCATENATE(" where game_id = ",C259," and player_order = ",D259))</f>
        <v xml:space="preserve"> where game_id = 20160730 and player_order = 15</v>
      </c>
      <c r="AK259" s="65" t="str">
        <f t="shared" ref="AK259:AK322" si="172">IF(G259="", "", CONCATENATE("; update lineups set Player_on= '", SUBSTITUTE(E259, "'", "''"), "'"))</f>
        <v>; update lineups set Player_on= 'Assombalonga Britt'</v>
      </c>
      <c r="AL259" s="65" t="str">
        <f t="shared" si="161"/>
        <v>, sub_min = '69'</v>
      </c>
      <c r="AM259" s="245" t="str">
        <f t="shared" ref="AM259:AM322" si="173">IF(G259="","",CONCATENATE(" where game_id = ", C259, " and player_name = '",SUBSTITUTE(G259, "'", "''"),"'"))</f>
        <v xml:space="preserve"> where game_id = 20160730 and player_name = 'Vellios Apostolos'</v>
      </c>
      <c r="AN259" s="65" t="str">
        <f t="shared" si="162"/>
        <v/>
      </c>
      <c r="AO259" s="65" t="str">
        <f t="shared" si="163"/>
        <v/>
      </c>
      <c r="AP259" s="65" t="str">
        <f t="shared" si="164"/>
        <v/>
      </c>
      <c r="AQ259" s="65" t="str">
        <f t="shared" si="165"/>
        <v/>
      </c>
      <c r="AR259" s="65" t="str">
        <f t="shared" si="131"/>
        <v/>
      </c>
      <c r="AS259" s="65" t="str">
        <f t="shared" si="118"/>
        <v/>
      </c>
      <c r="AT259" s="65" t="str">
        <f t="shared" si="119"/>
        <v/>
      </c>
      <c r="AU259" s="65" t="str">
        <f t="shared" si="120"/>
        <v/>
      </c>
    </row>
    <row r="260" spans="1:62" ht="16.8" customHeight="1" x14ac:dyDescent="0.25">
      <c r="A260" s="109" t="s">
        <v>749</v>
      </c>
      <c r="B260" s="250" t="s">
        <v>2839</v>
      </c>
      <c r="C260" s="262">
        <v>20160730</v>
      </c>
      <c r="D260" s="262">
        <v>16</v>
      </c>
      <c r="E260" s="194" t="s">
        <v>2821</v>
      </c>
      <c r="G260" s="194"/>
      <c r="Q260" s="115"/>
      <c r="V260" s="112" t="str">
        <f t="shared" si="166"/>
        <v>Update games set Source= 'http://www.nottinghamforest.co.uk/news/article/2016-17/notts-county-nottingham-forest-match-report-3201675.aspx' where game_id=20160730</v>
      </c>
      <c r="W260" s="112" t="str">
        <f t="shared" si="167"/>
        <v>Update lineups set player_name = 'Smith Jordan' where game_id = 20160730 and player_order = 16</v>
      </c>
      <c r="X260" s="65" t="str">
        <f t="shared" si="168"/>
        <v/>
      </c>
      <c r="Y260" s="193" t="str">
        <f t="shared" si="155"/>
        <v/>
      </c>
      <c r="Z260" s="65" t="str">
        <f t="shared" ref="Z260:Z323" si="174">IF(R260="","", CONCATENATE("insert into games_sources (game_id, source_order, source_name, source_link) values (",C260, ", ", R260,", '",S260,"', '",T260,"')"))</f>
        <v/>
      </c>
      <c r="AA260" s="193" t="str">
        <f t="shared" ref="AA260:AA323" si="175">IF(R260="", "", AS260&amp;AT260&amp;AU260)</f>
        <v/>
      </c>
      <c r="AB260" s="242" t="s">
        <v>739</v>
      </c>
      <c r="AC260" s="65" t="str">
        <f t="shared" si="169"/>
        <v>Update lineups set player_name = 'Smith Jordan'</v>
      </c>
      <c r="AD260" s="65" t="str">
        <f t="shared" si="170"/>
        <v/>
      </c>
      <c r="AE260" s="65" t="str">
        <f t="shared" si="156"/>
        <v/>
      </c>
      <c r="AF260" s="65" t="str">
        <f t="shared" si="157"/>
        <v/>
      </c>
      <c r="AG260" s="65" t="str">
        <f t="shared" si="158"/>
        <v/>
      </c>
      <c r="AH260" s="65" t="str">
        <f t="shared" si="159"/>
        <v/>
      </c>
      <c r="AI260" s="65" t="str">
        <f t="shared" si="160"/>
        <v/>
      </c>
      <c r="AJ260" s="65" t="str">
        <f t="shared" si="171"/>
        <v xml:space="preserve"> where game_id = 20160730 and player_order = 16</v>
      </c>
      <c r="AK260" s="65" t="str">
        <f t="shared" si="172"/>
        <v/>
      </c>
      <c r="AL260" s="65" t="str">
        <f t="shared" si="161"/>
        <v/>
      </c>
      <c r="AM260" s="245" t="str">
        <f t="shared" si="173"/>
        <v/>
      </c>
      <c r="AN260" s="65" t="str">
        <f t="shared" si="162"/>
        <v/>
      </c>
      <c r="AO260" s="65" t="str">
        <f t="shared" si="163"/>
        <v/>
      </c>
      <c r="AP260" s="65" t="str">
        <f t="shared" si="164"/>
        <v/>
      </c>
      <c r="AQ260" s="65" t="str">
        <f t="shared" si="165"/>
        <v/>
      </c>
      <c r="AR260" s="65" t="str">
        <f t="shared" si="131"/>
        <v/>
      </c>
      <c r="AS260" s="65" t="str">
        <f t="shared" ref="AS260:AS323" si="176">IF(R260="","",CONCATENATE("update games_sources set source_name = '",S260, "'"))</f>
        <v/>
      </c>
      <c r="AT260" s="65" t="str">
        <f t="shared" ref="AT260:AT323" si="177">IF(T260="", "", CONCATENATE(", source_link = '", T260, "'"))</f>
        <v/>
      </c>
      <c r="AU260" s="65" t="str">
        <f t="shared" ref="AU260:AU323" si="178">IF(R260="", "", CONCATENATE(" where game_id = ", C260, " and source_order = ", R260))</f>
        <v/>
      </c>
    </row>
    <row r="261" spans="1:62" ht="16.8" customHeight="1" x14ac:dyDescent="0.25">
      <c r="A261" s="109" t="s">
        <v>746</v>
      </c>
      <c r="B261" s="198" t="s">
        <v>3814</v>
      </c>
      <c r="C261" s="262">
        <v>20160730</v>
      </c>
      <c r="D261" s="262">
        <v>17</v>
      </c>
      <c r="E261" s="212" t="s">
        <v>796</v>
      </c>
      <c r="G261" s="194"/>
      <c r="Q261" s="115"/>
      <c r="V261" s="112" t="str">
        <f t="shared" si="166"/>
        <v>Update games set Game_date= '2016-08-30 15:00' where game_id=20160730</v>
      </c>
      <c r="W261" s="112" t="str">
        <f t="shared" si="167"/>
        <v>Update lineups set player_name = 'Fox Danny' where game_id = 20160730 and player_order = 17</v>
      </c>
      <c r="X261" s="65" t="str">
        <f t="shared" si="168"/>
        <v/>
      </c>
      <c r="Y261" s="193" t="str">
        <f t="shared" si="155"/>
        <v/>
      </c>
      <c r="Z261" s="65" t="str">
        <f t="shared" si="174"/>
        <v/>
      </c>
      <c r="AA261" s="193" t="str">
        <f t="shared" si="175"/>
        <v/>
      </c>
      <c r="AB261" s="242" t="s">
        <v>739</v>
      </c>
      <c r="AC261" s="65" t="str">
        <f t="shared" si="169"/>
        <v>Update lineups set player_name = 'Fox Danny'</v>
      </c>
      <c r="AD261" s="65" t="str">
        <f t="shared" si="170"/>
        <v/>
      </c>
      <c r="AE261" s="65" t="str">
        <f t="shared" si="156"/>
        <v/>
      </c>
      <c r="AF261" s="65" t="str">
        <f t="shared" si="157"/>
        <v/>
      </c>
      <c r="AG261" s="65" t="str">
        <f t="shared" si="158"/>
        <v/>
      </c>
      <c r="AH261" s="65" t="str">
        <f t="shared" si="159"/>
        <v/>
      </c>
      <c r="AI261" s="65" t="str">
        <f t="shared" si="160"/>
        <v/>
      </c>
      <c r="AJ261" s="65" t="str">
        <f t="shared" si="171"/>
        <v xml:space="preserve"> where game_id = 20160730 and player_order = 17</v>
      </c>
      <c r="AK261" s="65" t="str">
        <f t="shared" si="172"/>
        <v/>
      </c>
      <c r="AL261" s="65" t="str">
        <f t="shared" si="161"/>
        <v/>
      </c>
      <c r="AM261" s="245" t="str">
        <f t="shared" si="173"/>
        <v/>
      </c>
      <c r="AN261" s="65" t="str">
        <f t="shared" si="162"/>
        <v/>
      </c>
      <c r="AO261" s="65" t="str">
        <f t="shared" si="163"/>
        <v/>
      </c>
      <c r="AP261" s="65" t="str">
        <f t="shared" si="164"/>
        <v/>
      </c>
      <c r="AQ261" s="65" t="str">
        <f t="shared" si="165"/>
        <v/>
      </c>
      <c r="AR261" s="65" t="str">
        <f t="shared" si="131"/>
        <v/>
      </c>
      <c r="AS261" s="65" t="str">
        <f t="shared" si="176"/>
        <v/>
      </c>
      <c r="AT261" s="65" t="str">
        <f t="shared" si="177"/>
        <v/>
      </c>
      <c r="AU261" s="65" t="str">
        <f t="shared" si="178"/>
        <v/>
      </c>
    </row>
    <row r="262" spans="1:62" ht="16.8" customHeight="1" x14ac:dyDescent="0.25">
      <c r="A262" s="109"/>
      <c r="B262" s="198"/>
      <c r="C262" s="262">
        <v>20160730</v>
      </c>
      <c r="D262" s="262">
        <v>18</v>
      </c>
      <c r="E262" s="212" t="s">
        <v>831</v>
      </c>
      <c r="G262" s="194"/>
      <c r="Q262" s="115"/>
      <c r="V262" s="112" t="str">
        <f t="shared" si="166"/>
        <v>Update games set = NULL where game_id=20160730</v>
      </c>
      <c r="W262" s="112" t="str">
        <f t="shared" si="167"/>
        <v>Update lineups set player_name = 'Veldwijk Lars' where game_id = 20160730 and player_order = 18</v>
      </c>
      <c r="X262" s="65" t="str">
        <f t="shared" si="168"/>
        <v/>
      </c>
      <c r="Y262" s="193" t="str">
        <f t="shared" si="155"/>
        <v/>
      </c>
      <c r="Z262" s="65" t="str">
        <f t="shared" si="174"/>
        <v/>
      </c>
      <c r="AA262" s="193" t="str">
        <f t="shared" si="175"/>
        <v/>
      </c>
      <c r="AB262" s="242" t="s">
        <v>739</v>
      </c>
      <c r="AC262" s="65" t="str">
        <f t="shared" si="169"/>
        <v>Update lineups set player_name = 'Veldwijk Lars'</v>
      </c>
      <c r="AD262" s="65" t="str">
        <f t="shared" si="170"/>
        <v/>
      </c>
      <c r="AE262" s="65" t="str">
        <f t="shared" si="156"/>
        <v/>
      </c>
      <c r="AF262" s="65" t="str">
        <f t="shared" si="157"/>
        <v/>
      </c>
      <c r="AG262" s="65" t="str">
        <f t="shared" si="158"/>
        <v/>
      </c>
      <c r="AH262" s="65" t="str">
        <f t="shared" si="159"/>
        <v/>
      </c>
      <c r="AI262" s="65" t="str">
        <f t="shared" si="160"/>
        <v/>
      </c>
      <c r="AJ262" s="65" t="str">
        <f t="shared" si="171"/>
        <v xml:space="preserve"> where game_id = 20160730 and player_order = 18</v>
      </c>
      <c r="AK262" s="65" t="str">
        <f t="shared" si="172"/>
        <v/>
      </c>
      <c r="AL262" s="65" t="str">
        <f t="shared" si="161"/>
        <v/>
      </c>
      <c r="AM262" s="245" t="str">
        <f t="shared" si="173"/>
        <v/>
      </c>
      <c r="AN262" s="65" t="str">
        <f t="shared" si="162"/>
        <v/>
      </c>
      <c r="AO262" s="65" t="str">
        <f t="shared" si="163"/>
        <v/>
      </c>
      <c r="AP262" s="65" t="str">
        <f t="shared" si="164"/>
        <v/>
      </c>
      <c r="AQ262" s="65" t="str">
        <f t="shared" si="165"/>
        <v/>
      </c>
      <c r="AR262" s="65" t="str">
        <f t="shared" si="131"/>
        <v/>
      </c>
      <c r="AS262" s="65" t="str">
        <f t="shared" si="176"/>
        <v/>
      </c>
      <c r="AT262" s="65" t="str">
        <f t="shared" si="177"/>
        <v/>
      </c>
      <c r="AU262" s="65" t="str">
        <f t="shared" si="178"/>
        <v/>
      </c>
    </row>
    <row r="263" spans="1:62" ht="16.8" customHeight="1" x14ac:dyDescent="0.25">
      <c r="A263" s="109"/>
      <c r="B263" s="198"/>
      <c r="C263" s="262">
        <v>20160730</v>
      </c>
      <c r="D263" s="262">
        <v>19</v>
      </c>
      <c r="E263" s="212" t="s">
        <v>769</v>
      </c>
      <c r="G263" s="194"/>
      <c r="Q263" s="115"/>
      <c r="V263" s="112" t="str">
        <f t="shared" si="166"/>
        <v>Update games set = NULL where game_id=20160730</v>
      </c>
      <c r="W263" s="112" t="str">
        <f t="shared" si="167"/>
        <v>Update lineups set player_name = 'Hobbs Jack' where game_id = 20160730 and player_order = 19</v>
      </c>
      <c r="X263" s="65" t="str">
        <f t="shared" si="168"/>
        <v/>
      </c>
      <c r="Y263" s="193" t="str">
        <f t="shared" si="155"/>
        <v/>
      </c>
      <c r="Z263" s="65" t="str">
        <f t="shared" si="174"/>
        <v/>
      </c>
      <c r="AA263" s="193" t="str">
        <f t="shared" si="175"/>
        <v/>
      </c>
      <c r="AB263" s="242" t="s">
        <v>739</v>
      </c>
      <c r="AC263" s="65" t="str">
        <f t="shared" si="169"/>
        <v>Update lineups set player_name = 'Hobbs Jack'</v>
      </c>
      <c r="AD263" s="65" t="str">
        <f t="shared" si="170"/>
        <v/>
      </c>
      <c r="AE263" s="65" t="str">
        <f t="shared" si="156"/>
        <v/>
      </c>
      <c r="AF263" s="65" t="str">
        <f t="shared" si="157"/>
        <v/>
      </c>
      <c r="AG263" s="65" t="str">
        <f t="shared" si="158"/>
        <v/>
      </c>
      <c r="AH263" s="65" t="str">
        <f t="shared" si="159"/>
        <v/>
      </c>
      <c r="AI263" s="65" t="str">
        <f t="shared" si="160"/>
        <v/>
      </c>
      <c r="AJ263" s="65" t="str">
        <f t="shared" si="171"/>
        <v xml:space="preserve"> where game_id = 20160730 and player_order = 19</v>
      </c>
      <c r="AK263" s="65" t="str">
        <f t="shared" si="172"/>
        <v/>
      </c>
      <c r="AL263" s="65" t="str">
        <f t="shared" si="161"/>
        <v/>
      </c>
      <c r="AM263" s="245" t="str">
        <f t="shared" si="173"/>
        <v/>
      </c>
      <c r="AN263" s="65" t="str">
        <f t="shared" si="162"/>
        <v/>
      </c>
      <c r="AO263" s="65" t="str">
        <f t="shared" si="163"/>
        <v/>
      </c>
      <c r="AP263" s="65" t="str">
        <f t="shared" si="164"/>
        <v/>
      </c>
      <c r="AQ263" s="65" t="str">
        <f t="shared" si="165"/>
        <v/>
      </c>
      <c r="AR263" s="65" t="str">
        <f t="shared" si="131"/>
        <v/>
      </c>
      <c r="AS263" s="65" t="str">
        <f t="shared" si="176"/>
        <v/>
      </c>
      <c r="AT263" s="65" t="str">
        <f t="shared" si="177"/>
        <v/>
      </c>
      <c r="AU263" s="65" t="str">
        <f t="shared" si="178"/>
        <v/>
      </c>
    </row>
    <row r="264" spans="1:62" s="126" customFormat="1" ht="16.8" customHeight="1" thickBot="1" x14ac:dyDescent="0.3">
      <c r="A264" s="116"/>
      <c r="B264" s="238"/>
      <c r="C264" s="266">
        <v>20160730</v>
      </c>
      <c r="D264" s="266">
        <v>20</v>
      </c>
      <c r="E264" s="199" t="s">
        <v>2823</v>
      </c>
      <c r="F264" s="266"/>
      <c r="G264" s="199"/>
      <c r="H264" s="266"/>
      <c r="I264" s="266"/>
      <c r="J264" s="266"/>
      <c r="K264" s="323"/>
      <c r="L264" s="267"/>
      <c r="M264" s="214"/>
      <c r="N264" s="266"/>
      <c r="O264" s="266"/>
      <c r="P264" s="266"/>
      <c r="Q264" s="239"/>
      <c r="R264" s="267"/>
      <c r="S264" s="214"/>
      <c r="T264" s="266"/>
      <c r="U264"/>
      <c r="V264" s="112" t="str">
        <f t="shared" si="166"/>
        <v>Update games set = NULL where game_id=20160730</v>
      </c>
      <c r="W264" s="112" t="str">
        <f t="shared" si="167"/>
        <v>Update lineups set player_name = 'Yates Ryan' where game_id = 20160730 and player_order = 20</v>
      </c>
      <c r="X264" s="65" t="str">
        <f t="shared" si="168"/>
        <v/>
      </c>
      <c r="Y264" s="193" t="str">
        <f t="shared" si="155"/>
        <v/>
      </c>
      <c r="Z264" s="65" t="str">
        <f t="shared" si="174"/>
        <v/>
      </c>
      <c r="AA264" s="193" t="str">
        <f t="shared" si="175"/>
        <v/>
      </c>
      <c r="AB264" s="242" t="s">
        <v>739</v>
      </c>
      <c r="AC264" s="65" t="str">
        <f t="shared" si="169"/>
        <v>Update lineups set player_name = 'Yates Ryan'</v>
      </c>
      <c r="AD264" s="65" t="str">
        <f t="shared" si="170"/>
        <v/>
      </c>
      <c r="AE264" s="65" t="str">
        <f t="shared" si="156"/>
        <v/>
      </c>
      <c r="AF264" s="65" t="str">
        <f t="shared" si="157"/>
        <v/>
      </c>
      <c r="AG264" s="65" t="str">
        <f t="shared" si="158"/>
        <v/>
      </c>
      <c r="AH264" s="65" t="str">
        <f t="shared" si="159"/>
        <v/>
      </c>
      <c r="AI264" s="65" t="str">
        <f t="shared" si="160"/>
        <v/>
      </c>
      <c r="AJ264" s="65" t="str">
        <f t="shared" si="171"/>
        <v xml:space="preserve"> where game_id = 20160730 and player_order = 20</v>
      </c>
      <c r="AK264" s="65" t="str">
        <f t="shared" si="172"/>
        <v/>
      </c>
      <c r="AL264" s="65" t="str">
        <f t="shared" si="161"/>
        <v/>
      </c>
      <c r="AM264" s="245" t="str">
        <f t="shared" si="173"/>
        <v/>
      </c>
      <c r="AN264" s="65" t="str">
        <f t="shared" si="162"/>
        <v/>
      </c>
      <c r="AO264" s="65" t="str">
        <f t="shared" si="163"/>
        <v/>
      </c>
      <c r="AP264" s="65" t="str">
        <f t="shared" si="164"/>
        <v/>
      </c>
      <c r="AQ264" s="65" t="str">
        <f t="shared" si="165"/>
        <v/>
      </c>
      <c r="AR264" s="65" t="str">
        <f t="shared" si="131"/>
        <v/>
      </c>
      <c r="AS264" s="65" t="str">
        <f t="shared" si="176"/>
        <v/>
      </c>
      <c r="AT264" s="65" t="str">
        <f t="shared" si="177"/>
        <v/>
      </c>
      <c r="AU264" s="65" t="str">
        <f t="shared" si="178"/>
        <v/>
      </c>
      <c r="AV264" s="65"/>
      <c r="AW264" s="65"/>
      <c r="AX264" s="65"/>
      <c r="AY264" s="65"/>
      <c r="AZ264" s="65"/>
      <c r="BA264" s="65"/>
      <c r="BB264" s="65"/>
      <c r="BC264" s="65"/>
      <c r="BD264" s="65"/>
      <c r="BE264" s="65"/>
      <c r="BF264" s="65"/>
      <c r="BG264" s="65"/>
      <c r="BH264" s="65"/>
      <c r="BI264" s="65"/>
      <c r="BJ264" s="65"/>
    </row>
    <row r="265" spans="1:62" ht="16.8" customHeight="1" thickTop="1" x14ac:dyDescent="0.25">
      <c r="A265" s="125" t="s">
        <v>22</v>
      </c>
      <c r="B265" s="191" t="s">
        <v>3816</v>
      </c>
      <c r="C265" s="262">
        <v>20160806</v>
      </c>
      <c r="D265" s="262">
        <v>1</v>
      </c>
      <c r="E265" s="212" t="s">
        <v>772</v>
      </c>
      <c r="G265" s="194"/>
      <c r="L265" s="263">
        <v>1</v>
      </c>
      <c r="M265" s="194" t="s">
        <v>829</v>
      </c>
      <c r="N265" s="262">
        <v>23</v>
      </c>
      <c r="Q265" s="115"/>
      <c r="S265" s="194"/>
      <c r="V265" s="112" t="str">
        <f t="shared" si="166"/>
        <v>Update games set Opponent= 'Burton Albion' where game_id=20160806</v>
      </c>
      <c r="W265" s="112" t="str">
        <f t="shared" si="167"/>
        <v>Update lineups set player_name = 'de Vries Dorus' where game_id = 20160806 and player_order = 1</v>
      </c>
      <c r="X265" s="65" t="str">
        <f t="shared" si="168"/>
        <v>insert into goals (game_id, goal_order, scorer_name, goal_min) values (20160806, 1, 'Assombalonga Britt', 23)</v>
      </c>
      <c r="Y265" s="193" t="str">
        <f t="shared" si="155"/>
        <v>update goals set scorer_name = 'Assombalonga Britt', goal_min = 23 where game_id = 20160806 and goal_order = 1</v>
      </c>
      <c r="Z265" s="65" t="str">
        <f t="shared" si="174"/>
        <v/>
      </c>
      <c r="AA265" s="193" t="str">
        <f t="shared" si="175"/>
        <v/>
      </c>
      <c r="AB265" s="242" t="s">
        <v>739</v>
      </c>
      <c r="AC265" s="65" t="str">
        <f t="shared" si="169"/>
        <v>Update lineups set player_name = 'de Vries Dorus'</v>
      </c>
      <c r="AD265" s="65" t="str">
        <f t="shared" si="170"/>
        <v/>
      </c>
      <c r="AE265" s="65" t="str">
        <f t="shared" si="156"/>
        <v/>
      </c>
      <c r="AF265" s="65" t="str">
        <f t="shared" si="157"/>
        <v/>
      </c>
      <c r="AG265" s="65" t="str">
        <f t="shared" si="158"/>
        <v/>
      </c>
      <c r="AH265" s="65" t="str">
        <f t="shared" si="159"/>
        <v/>
      </c>
      <c r="AI265" s="65" t="str">
        <f t="shared" si="160"/>
        <v/>
      </c>
      <c r="AJ265" s="65" t="str">
        <f t="shared" si="171"/>
        <v xml:space="preserve"> where game_id = 20160806 and player_order = 1</v>
      </c>
      <c r="AK265" s="65" t="str">
        <f t="shared" si="172"/>
        <v/>
      </c>
      <c r="AL265" s="65" t="str">
        <f t="shared" si="161"/>
        <v/>
      </c>
      <c r="AM265" s="245" t="str">
        <f t="shared" si="173"/>
        <v/>
      </c>
      <c r="AN265" s="65" t="str">
        <f t="shared" si="162"/>
        <v>update goals set scorer_name = 'Assombalonga Britt'</v>
      </c>
      <c r="AO265" s="65" t="str">
        <f t="shared" si="163"/>
        <v>, goal_min = 23</v>
      </c>
      <c r="AP265" s="65" t="str">
        <f t="shared" si="164"/>
        <v/>
      </c>
      <c r="AQ265" s="65" t="str">
        <f t="shared" si="165"/>
        <v/>
      </c>
      <c r="AR265" s="65" t="str">
        <f t="shared" si="131"/>
        <v xml:space="preserve"> where game_id = 20160806 and goal_order = 1</v>
      </c>
      <c r="AS265" s="65" t="str">
        <f t="shared" si="176"/>
        <v/>
      </c>
      <c r="AT265" s="65" t="str">
        <f t="shared" si="177"/>
        <v/>
      </c>
      <c r="AU265" s="65" t="str">
        <f t="shared" si="178"/>
        <v/>
      </c>
    </row>
    <row r="266" spans="1:62" ht="16.8" customHeight="1" x14ac:dyDescent="0.25">
      <c r="A266" s="109" t="s">
        <v>774</v>
      </c>
      <c r="B266" s="114" t="str">
        <f>B265</f>
        <v>'Burton Albion'</v>
      </c>
      <c r="C266" s="262">
        <v>20160806</v>
      </c>
      <c r="D266" s="262">
        <v>2</v>
      </c>
      <c r="E266" s="212" t="s">
        <v>790</v>
      </c>
      <c r="L266" s="263">
        <v>2</v>
      </c>
      <c r="M266" s="194" t="s">
        <v>2818</v>
      </c>
      <c r="N266" s="262">
        <v>45</v>
      </c>
      <c r="Q266" s="115"/>
      <c r="S266" s="194"/>
      <c r="V266" s="112" t="str">
        <f t="shared" si="166"/>
        <v>Update games set Opp_Parent= 'Burton Albion' where game_id=20160806</v>
      </c>
      <c r="W266" s="112" t="str">
        <f t="shared" si="167"/>
        <v>Update lineups set player_name = 'Iacovitti Alex' where game_id = 20160806 and player_order = 2</v>
      </c>
      <c r="X266" s="65" t="str">
        <f t="shared" si="168"/>
        <v>insert into goals (game_id, goal_order, scorer_name, goal_min) values (20160806, 2, 'Lam Thomas', 45)</v>
      </c>
      <c r="Y266" s="193" t="str">
        <f>IF(L266="", "", AN266&amp;AO266&amp;AP266&amp;AQ266&amp;AR266)</f>
        <v>update goals set scorer_name = 'Lam Thomas', goal_min = 45 where game_id = 20160806 and goal_order = 2</v>
      </c>
      <c r="Z266" s="65" t="str">
        <f t="shared" si="174"/>
        <v/>
      </c>
      <c r="AA266" s="193" t="str">
        <f t="shared" si="175"/>
        <v/>
      </c>
      <c r="AB266" s="242" t="s">
        <v>739</v>
      </c>
      <c r="AC266" s="65" t="str">
        <f t="shared" si="169"/>
        <v>Update lineups set player_name = 'Iacovitti Alex'</v>
      </c>
      <c r="AD266" s="65" t="str">
        <f t="shared" si="170"/>
        <v/>
      </c>
      <c r="AE266" s="65" t="str">
        <f t="shared" si="156"/>
        <v/>
      </c>
      <c r="AF266" s="65" t="str">
        <f t="shared" si="157"/>
        <v/>
      </c>
      <c r="AG266" s="65" t="str">
        <f t="shared" si="158"/>
        <v/>
      </c>
      <c r="AH266" s="65" t="str">
        <f t="shared" si="159"/>
        <v/>
      </c>
      <c r="AI266" s="65" t="str">
        <f t="shared" si="160"/>
        <v/>
      </c>
      <c r="AJ266" s="65" t="str">
        <f t="shared" si="171"/>
        <v xml:space="preserve"> where game_id = 20160806 and player_order = 2</v>
      </c>
      <c r="AK266" s="65" t="str">
        <f t="shared" si="172"/>
        <v/>
      </c>
      <c r="AL266" s="65" t="str">
        <f t="shared" si="161"/>
        <v/>
      </c>
      <c r="AM266" s="245" t="str">
        <f t="shared" si="173"/>
        <v/>
      </c>
      <c r="AN266" s="65" t="str">
        <f t="shared" si="162"/>
        <v>update goals set scorer_name = 'Lam Thomas'</v>
      </c>
      <c r="AO266" s="65" t="str">
        <f t="shared" si="163"/>
        <v>, goal_min = 45</v>
      </c>
      <c r="AP266" s="65" t="str">
        <f t="shared" si="164"/>
        <v/>
      </c>
      <c r="AQ266" s="65" t="str">
        <f t="shared" si="165"/>
        <v/>
      </c>
      <c r="AR266" s="65" t="str">
        <f t="shared" si="131"/>
        <v xml:space="preserve"> where game_id = 20160806 and goal_order = 2</v>
      </c>
      <c r="AS266" s="65" t="str">
        <f t="shared" si="176"/>
        <v/>
      </c>
      <c r="AT266" s="65" t="str">
        <f t="shared" si="177"/>
        <v/>
      </c>
      <c r="AU266" s="65" t="str">
        <f t="shared" si="178"/>
        <v/>
      </c>
    </row>
    <row r="267" spans="1:62" ht="16.8" customHeight="1" x14ac:dyDescent="0.25">
      <c r="A267" s="109" t="s">
        <v>5</v>
      </c>
      <c r="B267" s="114">
        <v>4</v>
      </c>
      <c r="C267" s="262">
        <v>20160806</v>
      </c>
      <c r="D267" s="262">
        <v>3</v>
      </c>
      <c r="E267" s="212" t="s">
        <v>2818</v>
      </c>
      <c r="L267" s="263">
        <v>3</v>
      </c>
      <c r="M267" s="194" t="s">
        <v>823</v>
      </c>
      <c r="N267" s="262">
        <v>49</v>
      </c>
      <c r="Q267" s="115"/>
      <c r="S267" s="194"/>
      <c r="V267" s="112" t="str">
        <f t="shared" si="166"/>
        <v>Update games set F= 4 where game_id=20160806</v>
      </c>
      <c r="W267" s="112" t="str">
        <f t="shared" si="167"/>
        <v>Update lineups set player_name = 'Lam Thomas' where game_id = 20160806 and player_order = 3</v>
      </c>
      <c r="X267" s="65" t="str">
        <f t="shared" si="168"/>
        <v>insert into goals (game_id, goal_order, scorer_name, goal_min) values (20160806, 3, 'Burke Oliver', 49)</v>
      </c>
      <c r="Y267" s="193" t="str">
        <f t="shared" ref="Y267:Y283" si="179">IF(L267="", "", AN267&amp;AO267&amp;AP267&amp;AQ267&amp;AR267)</f>
        <v>update goals set scorer_name = 'Burke Oliver', goal_min = 49 where game_id = 20160806 and goal_order = 3</v>
      </c>
      <c r="Z267" s="65" t="str">
        <f t="shared" si="174"/>
        <v/>
      </c>
      <c r="AA267" s="193" t="str">
        <f t="shared" si="175"/>
        <v/>
      </c>
      <c r="AB267" s="242" t="s">
        <v>739</v>
      </c>
      <c r="AC267" s="65" t="str">
        <f t="shared" si="169"/>
        <v>Update lineups set player_name = 'Lam Thomas'</v>
      </c>
      <c r="AD267" s="65" t="str">
        <f t="shared" si="170"/>
        <v/>
      </c>
      <c r="AE267" s="65" t="str">
        <f t="shared" si="156"/>
        <v/>
      </c>
      <c r="AF267" s="65" t="str">
        <f t="shared" si="157"/>
        <v/>
      </c>
      <c r="AG267" s="65" t="str">
        <f t="shared" si="158"/>
        <v/>
      </c>
      <c r="AH267" s="65" t="str">
        <f t="shared" si="159"/>
        <v/>
      </c>
      <c r="AI267" s="65" t="str">
        <f t="shared" si="160"/>
        <v/>
      </c>
      <c r="AJ267" s="65" t="str">
        <f t="shared" si="171"/>
        <v xml:space="preserve"> where game_id = 20160806 and player_order = 3</v>
      </c>
      <c r="AK267" s="65" t="str">
        <f t="shared" si="172"/>
        <v/>
      </c>
      <c r="AL267" s="65" t="str">
        <f t="shared" si="161"/>
        <v/>
      </c>
      <c r="AM267" s="245" t="str">
        <f t="shared" si="173"/>
        <v/>
      </c>
      <c r="AN267" s="65" t="str">
        <f t="shared" si="162"/>
        <v>update goals set scorer_name = 'Burke Oliver'</v>
      </c>
      <c r="AO267" s="65" t="str">
        <f t="shared" si="163"/>
        <v>, goal_min = 49</v>
      </c>
      <c r="AP267" s="65" t="str">
        <f t="shared" si="164"/>
        <v/>
      </c>
      <c r="AQ267" s="65" t="str">
        <f t="shared" si="165"/>
        <v/>
      </c>
      <c r="AR267" s="65" t="str">
        <f t="shared" si="131"/>
        <v xml:space="preserve"> where game_id = 20160806 and goal_order = 3</v>
      </c>
      <c r="AS267" s="65" t="str">
        <f t="shared" si="176"/>
        <v/>
      </c>
      <c r="AT267" s="65" t="str">
        <f t="shared" si="177"/>
        <v/>
      </c>
      <c r="AU267" s="65" t="str">
        <f t="shared" si="178"/>
        <v/>
      </c>
    </row>
    <row r="268" spans="1:62" ht="16.8" customHeight="1" x14ac:dyDescent="0.25">
      <c r="A268" s="109" t="s">
        <v>0</v>
      </c>
      <c r="B268" s="114">
        <v>3</v>
      </c>
      <c r="C268" s="262">
        <v>20160806</v>
      </c>
      <c r="D268" s="262">
        <v>4</v>
      </c>
      <c r="E268" s="212" t="s">
        <v>714</v>
      </c>
      <c r="H268" s="262">
        <v>13</v>
      </c>
      <c r="L268" s="263">
        <v>4</v>
      </c>
      <c r="M268" s="194" t="s">
        <v>829</v>
      </c>
      <c r="N268" s="262">
        <v>77</v>
      </c>
      <c r="Q268" s="115"/>
      <c r="S268" s="194"/>
      <c r="V268" s="112" t="str">
        <f t="shared" si="166"/>
        <v>Update games set A= 3 where game_id=20160806</v>
      </c>
      <c r="W268" s="112" t="str">
        <f t="shared" si="167"/>
        <v>Update lineups set player_name = 'Mills Matthew', Y_min = 13 where game_id = 20160806 and player_order = 4</v>
      </c>
      <c r="X268" s="65" t="str">
        <f t="shared" si="168"/>
        <v>insert into goals (game_id, goal_order, scorer_name, goal_min) values (20160806, 4, 'Assombalonga Britt', 77)</v>
      </c>
      <c r="Y268" s="193" t="str">
        <f t="shared" si="179"/>
        <v>update goals set scorer_name = 'Assombalonga Britt', goal_min = 77 where game_id = 20160806 and goal_order = 4</v>
      </c>
      <c r="Z268" s="65" t="str">
        <f t="shared" si="174"/>
        <v/>
      </c>
      <c r="AA268" s="193" t="str">
        <f t="shared" si="175"/>
        <v/>
      </c>
      <c r="AB268" s="242" t="s">
        <v>739</v>
      </c>
      <c r="AC268" s="65" t="str">
        <f t="shared" si="169"/>
        <v>Update lineups set player_name = 'Mills Matthew'</v>
      </c>
      <c r="AD268" s="65" t="str">
        <f t="shared" si="170"/>
        <v/>
      </c>
      <c r="AE268" s="65" t="str">
        <f t="shared" ref="AE268:AE285" si="180">IF(H268="", "", CONCATENATE(", Y_min = ", UPPER(H268)))</f>
        <v>, Y_min = 13</v>
      </c>
      <c r="AF268" s="65" t="str">
        <f t="shared" ref="AF268:AF285" si="181">IF(I268="", "", CONCATENATE(", R_min= ", UPPER(I268)))</f>
        <v/>
      </c>
      <c r="AG268" s="65" t="str">
        <f t="shared" ref="AG268:AG285" si="182">IF(J268="", "", CONCATENATE(", captain= 'Y'"))</f>
        <v/>
      </c>
      <c r="AH268" s="65" t="str">
        <f t="shared" ref="AH268:AH285" si="183">IF(F268="", "", CONCATENATE(", Sub_min= ", F268))</f>
        <v/>
      </c>
      <c r="AI268" s="65" t="str">
        <f t="shared" ref="AI268:AI285" si="184">IF(G268="", "", CONCATENATE(", Player_off = '", SUBSTITUTE(G268, "'", "''"), "'"))</f>
        <v/>
      </c>
      <c r="AJ268" s="65" t="str">
        <f t="shared" si="171"/>
        <v xml:space="preserve"> where game_id = 20160806 and player_order = 4</v>
      </c>
      <c r="AK268" s="65" t="str">
        <f t="shared" si="172"/>
        <v/>
      </c>
      <c r="AL268" s="65" t="str">
        <f t="shared" ref="AL268:AL285" si="185">IF(F268="","",CONCATENATE(", sub_min = '",F268,"'"))</f>
        <v/>
      </c>
      <c r="AM268" s="245" t="str">
        <f t="shared" si="173"/>
        <v/>
      </c>
      <c r="AN268" s="65" t="str">
        <f t="shared" ref="AN268:AN285" si="186">IF(L268="","",CONCATENATE("update goals set scorer_name = '",SUBSTITUTE(M268, "'", "''"),"'"))</f>
        <v>update goals set scorer_name = 'Assombalonga Britt'</v>
      </c>
      <c r="AO268" s="65" t="str">
        <f t="shared" ref="AO268:AO285" si="187">IF(N268="", "", CONCATENATE(", goal_min = ", N268))</f>
        <v>, goal_min = 77</v>
      </c>
      <c r="AP268" s="65" t="str">
        <f t="shared" ref="AP268:AP285" si="188">IF(O268="", "", CONCATENATE(", Pen = '", UPPER(O268), "'"))</f>
        <v/>
      </c>
      <c r="AQ268" s="65" t="str">
        <f t="shared" ref="AQ268:AQ285" si="189">IF(P268="", "", CONCATENATE(", OG = '", UPPER(P268), "'"))</f>
        <v/>
      </c>
      <c r="AR268" s="65" t="str">
        <f t="shared" si="131"/>
        <v xml:space="preserve"> where game_id = 20160806 and goal_order = 4</v>
      </c>
      <c r="AS268" s="65" t="str">
        <f t="shared" si="176"/>
        <v/>
      </c>
      <c r="AT268" s="65" t="str">
        <f t="shared" si="177"/>
        <v/>
      </c>
      <c r="AU268" s="65" t="str">
        <f t="shared" si="178"/>
        <v/>
      </c>
    </row>
    <row r="269" spans="1:62" ht="16.8" customHeight="1" x14ac:dyDescent="0.25">
      <c r="A269" s="109" t="s">
        <v>23</v>
      </c>
      <c r="B269" s="198" t="str">
        <f>IF(B267&gt;B268,"'W'",IF(B267=B268,"'D'","'L'"))</f>
        <v>'W'</v>
      </c>
      <c r="C269" s="262">
        <v>20160806</v>
      </c>
      <c r="D269" s="262">
        <v>5</v>
      </c>
      <c r="E269" s="194" t="s">
        <v>2851</v>
      </c>
      <c r="M269" s="194"/>
      <c r="Q269" s="115"/>
      <c r="S269" s="194"/>
      <c r="V269" s="112" t="str">
        <f t="shared" si="166"/>
        <v>Update games set Result= 'W' where game_id=20160806</v>
      </c>
      <c r="W269" s="112" t="str">
        <f t="shared" si="167"/>
        <v>Update lineups set player_name = 'Pereira Hildeberto' where game_id = 20160806 and player_order = 5</v>
      </c>
      <c r="X269" s="65" t="str">
        <f t="shared" si="168"/>
        <v/>
      </c>
      <c r="Y269" s="193" t="str">
        <f t="shared" si="179"/>
        <v/>
      </c>
      <c r="Z269" s="65" t="str">
        <f t="shared" si="174"/>
        <v/>
      </c>
      <c r="AA269" s="193" t="str">
        <f t="shared" si="175"/>
        <v/>
      </c>
      <c r="AB269" s="242" t="s">
        <v>739</v>
      </c>
      <c r="AC269" s="65" t="str">
        <f t="shared" si="169"/>
        <v>Update lineups set player_name = 'Pereira Hildeberto'</v>
      </c>
      <c r="AD269" s="65" t="str">
        <f t="shared" si="170"/>
        <v/>
      </c>
      <c r="AE269" s="65" t="str">
        <f t="shared" si="180"/>
        <v/>
      </c>
      <c r="AF269" s="65" t="str">
        <f t="shared" si="181"/>
        <v/>
      </c>
      <c r="AG269" s="65" t="str">
        <f t="shared" si="182"/>
        <v/>
      </c>
      <c r="AH269" s="65" t="str">
        <f t="shared" si="183"/>
        <v/>
      </c>
      <c r="AI269" s="65" t="str">
        <f t="shared" si="184"/>
        <v/>
      </c>
      <c r="AJ269" s="65" t="str">
        <f t="shared" si="171"/>
        <v xml:space="preserve"> where game_id = 20160806 and player_order = 5</v>
      </c>
      <c r="AK269" s="65" t="str">
        <f t="shared" si="172"/>
        <v/>
      </c>
      <c r="AL269" s="65" t="str">
        <f t="shared" si="185"/>
        <v/>
      </c>
      <c r="AM269" s="245" t="str">
        <f t="shared" si="173"/>
        <v/>
      </c>
      <c r="AN269" s="65" t="str">
        <f t="shared" si="186"/>
        <v/>
      </c>
      <c r="AO269" s="65" t="str">
        <f t="shared" si="187"/>
        <v/>
      </c>
      <c r="AP269" s="65" t="str">
        <f t="shared" si="188"/>
        <v/>
      </c>
      <c r="AQ269" s="65" t="str">
        <f t="shared" si="189"/>
        <v/>
      </c>
      <c r="AR269" s="65" t="str">
        <f t="shared" si="131"/>
        <v/>
      </c>
      <c r="AS269" s="65" t="str">
        <f t="shared" si="176"/>
        <v/>
      </c>
      <c r="AT269" s="65" t="str">
        <f t="shared" si="177"/>
        <v/>
      </c>
      <c r="AU269" s="65" t="str">
        <f t="shared" si="178"/>
        <v/>
      </c>
    </row>
    <row r="270" spans="1:62" ht="16.8" customHeight="1" x14ac:dyDescent="0.25">
      <c r="A270" s="109" t="s">
        <v>768</v>
      </c>
      <c r="B270" s="114">
        <v>2</v>
      </c>
      <c r="C270" s="262">
        <v>20160806</v>
      </c>
      <c r="D270" s="262">
        <v>6</v>
      </c>
      <c r="E270" s="194" t="s">
        <v>2819</v>
      </c>
      <c r="M270" s="194"/>
      <c r="Q270" s="115"/>
      <c r="S270" s="194"/>
      <c r="V270" s="112" t="str">
        <f t="shared" si="166"/>
        <v>Update games set HT_f= 2 where game_id=20160806</v>
      </c>
      <c r="W270" s="112" t="str">
        <f t="shared" si="167"/>
        <v>Update lineups set player_name = 'Cash Matty' where game_id = 20160806 and player_order = 6</v>
      </c>
      <c r="X270" s="65" t="str">
        <f t="shared" si="168"/>
        <v/>
      </c>
      <c r="Y270" s="193" t="str">
        <f t="shared" si="179"/>
        <v/>
      </c>
      <c r="Z270" s="65" t="str">
        <f t="shared" si="174"/>
        <v/>
      </c>
      <c r="AA270" s="193" t="str">
        <f t="shared" si="175"/>
        <v/>
      </c>
      <c r="AB270" s="242" t="s">
        <v>739</v>
      </c>
      <c r="AC270" s="65" t="str">
        <f t="shared" si="169"/>
        <v>Update lineups set player_name = 'Cash Matty'</v>
      </c>
      <c r="AD270" s="65" t="str">
        <f t="shared" si="170"/>
        <v/>
      </c>
      <c r="AE270" s="65" t="str">
        <f t="shared" si="180"/>
        <v/>
      </c>
      <c r="AF270" s="65" t="str">
        <f t="shared" si="181"/>
        <v/>
      </c>
      <c r="AG270" s="65" t="str">
        <f t="shared" si="182"/>
        <v/>
      </c>
      <c r="AH270" s="65" t="str">
        <f t="shared" si="183"/>
        <v/>
      </c>
      <c r="AI270" s="65" t="str">
        <f t="shared" si="184"/>
        <v/>
      </c>
      <c r="AJ270" s="65" t="str">
        <f t="shared" si="171"/>
        <v xml:space="preserve"> where game_id = 20160806 and player_order = 6</v>
      </c>
      <c r="AK270" s="65" t="str">
        <f t="shared" si="172"/>
        <v/>
      </c>
      <c r="AL270" s="65" t="str">
        <f t="shared" si="185"/>
        <v/>
      </c>
      <c r="AM270" s="245" t="str">
        <f t="shared" si="173"/>
        <v/>
      </c>
      <c r="AN270" s="65" t="str">
        <f t="shared" si="186"/>
        <v/>
      </c>
      <c r="AO270" s="65" t="str">
        <f t="shared" si="187"/>
        <v/>
      </c>
      <c r="AP270" s="65" t="str">
        <f t="shared" si="188"/>
        <v/>
      </c>
      <c r="AQ270" s="65" t="str">
        <f t="shared" si="189"/>
        <v/>
      </c>
      <c r="AR270" s="65" t="str">
        <f t="shared" si="131"/>
        <v/>
      </c>
      <c r="AS270" s="65" t="str">
        <f t="shared" si="176"/>
        <v/>
      </c>
      <c r="AT270" s="65" t="str">
        <f t="shared" si="177"/>
        <v/>
      </c>
      <c r="AU270" s="65" t="str">
        <f t="shared" si="178"/>
        <v/>
      </c>
    </row>
    <row r="271" spans="1:62" ht="16.8" customHeight="1" x14ac:dyDescent="0.25">
      <c r="A271" s="109" t="s">
        <v>766</v>
      </c>
      <c r="B271" s="114">
        <v>2</v>
      </c>
      <c r="C271" s="262">
        <v>20160806</v>
      </c>
      <c r="D271" s="262">
        <v>7</v>
      </c>
      <c r="E271" s="194" t="s">
        <v>775</v>
      </c>
      <c r="G271" s="194"/>
      <c r="M271" s="194"/>
      <c r="Q271" s="115"/>
      <c r="S271" s="194"/>
      <c r="V271" s="112" t="str">
        <f t="shared" si="166"/>
        <v>Update games set HT_a= 2 where game_id=20160806</v>
      </c>
      <c r="W271" s="112" t="str">
        <f t="shared" si="167"/>
        <v>Update lineups set player_name = 'Grant Jorge' where game_id = 20160806 and player_order = 7</v>
      </c>
      <c r="X271" s="65" t="str">
        <f t="shared" si="168"/>
        <v/>
      </c>
      <c r="Y271" s="193" t="str">
        <f t="shared" si="179"/>
        <v/>
      </c>
      <c r="Z271" s="65" t="str">
        <f t="shared" si="174"/>
        <v/>
      </c>
      <c r="AA271" s="193" t="str">
        <f t="shared" si="175"/>
        <v/>
      </c>
      <c r="AB271" s="242" t="s">
        <v>739</v>
      </c>
      <c r="AC271" s="65" t="str">
        <f t="shared" si="169"/>
        <v>Update lineups set player_name = 'Grant Jorge'</v>
      </c>
      <c r="AD271" s="65" t="str">
        <f t="shared" si="170"/>
        <v/>
      </c>
      <c r="AE271" s="65" t="str">
        <f t="shared" si="180"/>
        <v/>
      </c>
      <c r="AF271" s="65" t="str">
        <f t="shared" si="181"/>
        <v/>
      </c>
      <c r="AG271" s="65" t="str">
        <f t="shared" si="182"/>
        <v/>
      </c>
      <c r="AH271" s="65" t="str">
        <f t="shared" si="183"/>
        <v/>
      </c>
      <c r="AI271" s="65" t="str">
        <f t="shared" si="184"/>
        <v/>
      </c>
      <c r="AJ271" s="65" t="str">
        <f t="shared" si="171"/>
        <v xml:space="preserve"> where game_id = 20160806 and player_order = 7</v>
      </c>
      <c r="AK271" s="65" t="str">
        <f t="shared" si="172"/>
        <v/>
      </c>
      <c r="AL271" s="65" t="str">
        <f t="shared" si="185"/>
        <v/>
      </c>
      <c r="AM271" s="245" t="str">
        <f t="shared" si="173"/>
        <v/>
      </c>
      <c r="AN271" s="65" t="str">
        <f t="shared" si="186"/>
        <v/>
      </c>
      <c r="AO271" s="65" t="str">
        <f t="shared" si="187"/>
        <v/>
      </c>
      <c r="AP271" s="65" t="str">
        <f t="shared" si="188"/>
        <v/>
      </c>
      <c r="AQ271" s="65" t="str">
        <f t="shared" si="189"/>
        <v/>
      </c>
      <c r="AR271" s="65" t="str">
        <f t="shared" si="131"/>
        <v/>
      </c>
      <c r="AS271" s="65" t="str">
        <f t="shared" si="176"/>
        <v/>
      </c>
      <c r="AT271" s="65" t="str">
        <f t="shared" si="177"/>
        <v/>
      </c>
      <c r="AU271" s="65" t="str">
        <f t="shared" si="178"/>
        <v/>
      </c>
    </row>
    <row r="272" spans="1:62" ht="16.8" customHeight="1" x14ac:dyDescent="0.25">
      <c r="A272" s="109" t="s">
        <v>764</v>
      </c>
      <c r="B272" s="252">
        <v>0</v>
      </c>
      <c r="C272" s="262">
        <v>20160806</v>
      </c>
      <c r="D272" s="262">
        <v>8</v>
      </c>
      <c r="E272" s="194" t="s">
        <v>715</v>
      </c>
      <c r="H272" s="262">
        <v>35</v>
      </c>
      <c r="M272" s="194"/>
      <c r="Q272" s="115"/>
      <c r="S272" s="194"/>
      <c r="V272" s="112" t="str">
        <f t="shared" si="166"/>
        <v>Update games set Pos_before= 0 where game_id=20160806</v>
      </c>
      <c r="W272" s="112" t="str">
        <f t="shared" si="167"/>
        <v>Update lineups set player_name = 'Lansbury Henri', Y_min = 35 where game_id = 20160806 and player_order = 8</v>
      </c>
      <c r="X272" s="65" t="str">
        <f t="shared" si="168"/>
        <v/>
      </c>
      <c r="Y272" s="193" t="str">
        <f t="shared" si="179"/>
        <v/>
      </c>
      <c r="Z272" s="65" t="str">
        <f t="shared" si="174"/>
        <v/>
      </c>
      <c r="AA272" s="193" t="str">
        <f t="shared" si="175"/>
        <v/>
      </c>
      <c r="AB272" s="242" t="s">
        <v>739</v>
      </c>
      <c r="AC272" s="65" t="str">
        <f t="shared" si="169"/>
        <v>Update lineups set player_name = 'Lansbury Henri'</v>
      </c>
      <c r="AD272" s="65" t="str">
        <f t="shared" si="170"/>
        <v/>
      </c>
      <c r="AE272" s="65" t="str">
        <f t="shared" si="180"/>
        <v>, Y_min = 35</v>
      </c>
      <c r="AF272" s="65" t="str">
        <f t="shared" si="181"/>
        <v/>
      </c>
      <c r="AG272" s="65" t="str">
        <f t="shared" si="182"/>
        <v/>
      </c>
      <c r="AH272" s="65" t="str">
        <f t="shared" si="183"/>
        <v/>
      </c>
      <c r="AI272" s="65" t="str">
        <f t="shared" si="184"/>
        <v/>
      </c>
      <c r="AJ272" s="65" t="str">
        <f t="shared" si="171"/>
        <v xml:space="preserve"> where game_id = 20160806 and player_order = 8</v>
      </c>
      <c r="AK272" s="65" t="str">
        <f t="shared" si="172"/>
        <v/>
      </c>
      <c r="AL272" s="65" t="str">
        <f t="shared" si="185"/>
        <v/>
      </c>
      <c r="AM272" s="245" t="str">
        <f t="shared" si="173"/>
        <v/>
      </c>
      <c r="AN272" s="65" t="str">
        <f t="shared" si="186"/>
        <v/>
      </c>
      <c r="AO272" s="65" t="str">
        <f t="shared" si="187"/>
        <v/>
      </c>
      <c r="AP272" s="65" t="str">
        <f t="shared" si="188"/>
        <v/>
      </c>
      <c r="AQ272" s="65" t="str">
        <f t="shared" si="189"/>
        <v/>
      </c>
      <c r="AR272" s="65" t="str">
        <f t="shared" si="131"/>
        <v/>
      </c>
      <c r="AS272" s="65" t="str">
        <f t="shared" si="176"/>
        <v/>
      </c>
      <c r="AT272" s="65" t="str">
        <f t="shared" si="177"/>
        <v/>
      </c>
      <c r="AU272" s="65" t="str">
        <f t="shared" si="178"/>
        <v/>
      </c>
    </row>
    <row r="273" spans="1:62" ht="16.8" customHeight="1" x14ac:dyDescent="0.25">
      <c r="A273" s="109" t="s">
        <v>762</v>
      </c>
      <c r="B273" s="114">
        <v>4</v>
      </c>
      <c r="C273" s="262">
        <v>20160806</v>
      </c>
      <c r="D273" s="262">
        <v>9</v>
      </c>
      <c r="E273" s="194" t="s">
        <v>829</v>
      </c>
      <c r="Q273" s="115"/>
      <c r="V273" s="112" t="str">
        <f t="shared" si="166"/>
        <v>Update games set Pos_after= 4 where game_id=20160806</v>
      </c>
      <c r="W273" s="112" t="str">
        <f t="shared" si="167"/>
        <v>Update lineups set player_name = 'Assombalonga Britt' where game_id = 20160806 and player_order = 9</v>
      </c>
      <c r="X273" s="65" t="str">
        <f t="shared" si="168"/>
        <v/>
      </c>
      <c r="Y273" s="193" t="str">
        <f t="shared" si="179"/>
        <v/>
      </c>
      <c r="Z273" s="65" t="str">
        <f t="shared" si="174"/>
        <v/>
      </c>
      <c r="AA273" s="193" t="str">
        <f t="shared" si="175"/>
        <v/>
      </c>
      <c r="AB273" s="242" t="s">
        <v>739</v>
      </c>
      <c r="AC273" s="65" t="str">
        <f t="shared" si="169"/>
        <v>Update lineups set player_name = 'Assombalonga Britt'</v>
      </c>
      <c r="AD273" s="65" t="str">
        <f t="shared" si="170"/>
        <v/>
      </c>
      <c r="AE273" s="65" t="str">
        <f t="shared" si="180"/>
        <v/>
      </c>
      <c r="AF273" s="65" t="str">
        <f t="shared" si="181"/>
        <v/>
      </c>
      <c r="AG273" s="65" t="str">
        <f t="shared" si="182"/>
        <v/>
      </c>
      <c r="AH273" s="65" t="str">
        <f t="shared" si="183"/>
        <v/>
      </c>
      <c r="AI273" s="65" t="str">
        <f t="shared" si="184"/>
        <v/>
      </c>
      <c r="AJ273" s="65" t="str">
        <f t="shared" si="171"/>
        <v xml:space="preserve"> where game_id = 20160806 and player_order = 9</v>
      </c>
      <c r="AK273" s="65" t="str">
        <f t="shared" si="172"/>
        <v/>
      </c>
      <c r="AL273" s="65" t="str">
        <f t="shared" si="185"/>
        <v/>
      </c>
      <c r="AM273" s="245" t="str">
        <f t="shared" si="173"/>
        <v/>
      </c>
      <c r="AN273" s="65" t="str">
        <f t="shared" si="186"/>
        <v/>
      </c>
      <c r="AO273" s="65" t="str">
        <f t="shared" si="187"/>
        <v/>
      </c>
      <c r="AP273" s="65" t="str">
        <f t="shared" si="188"/>
        <v/>
      </c>
      <c r="AQ273" s="65" t="str">
        <f t="shared" si="189"/>
        <v/>
      </c>
      <c r="AR273" s="65" t="str">
        <f t="shared" ref="AR273:AR336" si="190">IF(L273="", "", CONCATENATE(" where game_id = ", C273, " and goal_order = ", L273))</f>
        <v/>
      </c>
      <c r="AS273" s="65" t="str">
        <f t="shared" si="176"/>
        <v/>
      </c>
      <c r="AT273" s="65" t="str">
        <f t="shared" si="177"/>
        <v/>
      </c>
      <c r="AU273" s="65" t="str">
        <f t="shared" si="178"/>
        <v/>
      </c>
    </row>
    <row r="274" spans="1:62" ht="16.8" customHeight="1" x14ac:dyDescent="0.25">
      <c r="A274" s="109" t="s">
        <v>761</v>
      </c>
      <c r="B274" s="252">
        <v>0</v>
      </c>
      <c r="C274" s="262">
        <v>20160806</v>
      </c>
      <c r="D274" s="262">
        <v>10</v>
      </c>
      <c r="E274" s="194" t="s">
        <v>823</v>
      </c>
      <c r="Q274" s="115"/>
      <c r="V274" s="112" t="str">
        <f t="shared" si="166"/>
        <v>Update games set Opp_before= 0 where game_id=20160806</v>
      </c>
      <c r="W274" s="112" t="str">
        <f t="shared" si="167"/>
        <v>Update lineups set player_name = 'Burke Oliver' where game_id = 20160806 and player_order = 10</v>
      </c>
      <c r="X274" s="65" t="str">
        <f t="shared" si="168"/>
        <v/>
      </c>
      <c r="Y274" s="193" t="str">
        <f t="shared" si="179"/>
        <v/>
      </c>
      <c r="Z274" s="65" t="str">
        <f t="shared" si="174"/>
        <v/>
      </c>
      <c r="AA274" s="193" t="str">
        <f t="shared" si="175"/>
        <v/>
      </c>
      <c r="AB274" s="242" t="s">
        <v>739</v>
      </c>
      <c r="AC274" s="65" t="str">
        <f t="shared" si="169"/>
        <v>Update lineups set player_name = 'Burke Oliver'</v>
      </c>
      <c r="AD274" s="65" t="str">
        <f t="shared" si="170"/>
        <v/>
      </c>
      <c r="AE274" s="65" t="str">
        <f t="shared" si="180"/>
        <v/>
      </c>
      <c r="AF274" s="65" t="str">
        <f t="shared" si="181"/>
        <v/>
      </c>
      <c r="AG274" s="65" t="str">
        <f t="shared" si="182"/>
        <v/>
      </c>
      <c r="AH274" s="65" t="str">
        <f t="shared" si="183"/>
        <v/>
      </c>
      <c r="AI274" s="65" t="str">
        <f t="shared" si="184"/>
        <v/>
      </c>
      <c r="AJ274" s="65" t="str">
        <f t="shared" si="171"/>
        <v xml:space="preserve"> where game_id = 20160806 and player_order = 10</v>
      </c>
      <c r="AK274" s="65" t="str">
        <f t="shared" si="172"/>
        <v/>
      </c>
      <c r="AL274" s="65" t="str">
        <f t="shared" si="185"/>
        <v/>
      </c>
      <c r="AM274" s="245" t="str">
        <f t="shared" si="173"/>
        <v/>
      </c>
      <c r="AN274" s="65" t="str">
        <f t="shared" si="186"/>
        <v/>
      </c>
      <c r="AO274" s="65" t="str">
        <f t="shared" si="187"/>
        <v/>
      </c>
      <c r="AP274" s="65" t="str">
        <f t="shared" si="188"/>
        <v/>
      </c>
      <c r="AQ274" s="65" t="str">
        <f t="shared" si="189"/>
        <v/>
      </c>
      <c r="AR274" s="65" t="str">
        <f t="shared" si="190"/>
        <v/>
      </c>
      <c r="AS274" s="65" t="str">
        <f t="shared" si="176"/>
        <v/>
      </c>
      <c r="AT274" s="65" t="str">
        <f t="shared" si="177"/>
        <v/>
      </c>
      <c r="AU274" s="65" t="str">
        <f t="shared" si="178"/>
        <v/>
      </c>
    </row>
    <row r="275" spans="1:62" ht="16.8" customHeight="1" x14ac:dyDescent="0.25">
      <c r="A275" s="109" t="s">
        <v>759</v>
      </c>
      <c r="B275" s="114">
        <v>17</v>
      </c>
      <c r="C275" s="262">
        <v>20160806</v>
      </c>
      <c r="D275" s="264">
        <v>11</v>
      </c>
      <c r="E275" s="195" t="s">
        <v>741</v>
      </c>
      <c r="F275" s="264"/>
      <c r="G275" s="213"/>
      <c r="H275" s="264"/>
      <c r="I275" s="264"/>
      <c r="J275" s="264"/>
      <c r="K275" s="322"/>
      <c r="L275" s="265"/>
      <c r="M275" s="213"/>
      <c r="N275" s="264"/>
      <c r="O275" s="264"/>
      <c r="P275" s="264"/>
      <c r="Q275" s="115"/>
      <c r="R275" s="265"/>
      <c r="S275" s="213"/>
      <c r="T275" s="264"/>
      <c r="V275" s="112" t="str">
        <f t="shared" si="166"/>
        <v>Update games set Opp_after= 17 where game_id=20160806</v>
      </c>
      <c r="W275" s="112" t="str">
        <f t="shared" si="167"/>
        <v>Update lineups set player_name = 'Osborn Ben' where game_id = 20160806 and player_order = 11</v>
      </c>
      <c r="X275" s="65" t="str">
        <f t="shared" si="168"/>
        <v/>
      </c>
      <c r="Y275" s="193" t="str">
        <f t="shared" si="179"/>
        <v/>
      </c>
      <c r="Z275" s="65" t="str">
        <f t="shared" si="174"/>
        <v/>
      </c>
      <c r="AA275" s="193" t="str">
        <f t="shared" si="175"/>
        <v/>
      </c>
      <c r="AB275" s="242" t="s">
        <v>739</v>
      </c>
      <c r="AC275" s="65" t="str">
        <f t="shared" si="169"/>
        <v>Update lineups set player_name = 'Osborn Ben'</v>
      </c>
      <c r="AD275" s="65" t="str">
        <f t="shared" si="170"/>
        <v/>
      </c>
      <c r="AE275" s="65" t="str">
        <f t="shared" si="180"/>
        <v/>
      </c>
      <c r="AF275" s="65" t="str">
        <f t="shared" si="181"/>
        <v/>
      </c>
      <c r="AG275" s="65" t="str">
        <f t="shared" si="182"/>
        <v/>
      </c>
      <c r="AH275" s="65" t="str">
        <f t="shared" si="183"/>
        <v/>
      </c>
      <c r="AI275" s="65" t="str">
        <f t="shared" si="184"/>
        <v/>
      </c>
      <c r="AJ275" s="65" t="str">
        <f t="shared" si="171"/>
        <v xml:space="preserve"> where game_id = 20160806 and player_order = 11</v>
      </c>
      <c r="AK275" s="65" t="str">
        <f t="shared" si="172"/>
        <v/>
      </c>
      <c r="AL275" s="65" t="str">
        <f t="shared" si="185"/>
        <v/>
      </c>
      <c r="AM275" s="245" t="str">
        <f t="shared" si="173"/>
        <v/>
      </c>
      <c r="AN275" s="65" t="str">
        <f t="shared" si="186"/>
        <v/>
      </c>
      <c r="AO275" s="65" t="str">
        <f t="shared" si="187"/>
        <v/>
      </c>
      <c r="AP275" s="65" t="str">
        <f t="shared" si="188"/>
        <v/>
      </c>
      <c r="AQ275" s="65" t="str">
        <f t="shared" si="189"/>
        <v/>
      </c>
      <c r="AR275" s="65" t="str">
        <f t="shared" si="190"/>
        <v/>
      </c>
      <c r="AS275" s="65" t="str">
        <f t="shared" si="176"/>
        <v/>
      </c>
      <c r="AT275" s="65" t="str">
        <f t="shared" si="177"/>
        <v/>
      </c>
      <c r="AU275" s="65" t="str">
        <f t="shared" si="178"/>
        <v/>
      </c>
    </row>
    <row r="276" spans="1:62" ht="16.8" customHeight="1" x14ac:dyDescent="0.25">
      <c r="A276" s="109" t="s">
        <v>20</v>
      </c>
      <c r="B276" s="253" t="s">
        <v>755</v>
      </c>
      <c r="C276" s="262">
        <v>20160806</v>
      </c>
      <c r="D276" s="262">
        <v>12</v>
      </c>
      <c r="E276" s="194" t="s">
        <v>3006</v>
      </c>
      <c r="F276" s="262">
        <v>19</v>
      </c>
      <c r="G276" s="212" t="s">
        <v>772</v>
      </c>
      <c r="M276" s="194"/>
      <c r="Q276" s="115"/>
      <c r="S276" s="194"/>
      <c r="V276" s="112" t="str">
        <f t="shared" si="166"/>
        <v>Update games set Ground= 'City Ground' where game_id=20160806</v>
      </c>
      <c r="W276" s="112" t="str">
        <f t="shared" si="167"/>
        <v>Update lineups set player_name = 'Henderson Stephen', Sub_min= 19, Player_off = 'de Vries Dorus' where game_id = 20160806 and player_order = 12; update lineups set Player_on= 'Henderson Stephen', sub_min = '19' where game_id = 20160806 and player_name = 'de Vries Dorus'</v>
      </c>
      <c r="X276" s="65" t="str">
        <f t="shared" si="168"/>
        <v/>
      </c>
      <c r="Y276" s="193" t="str">
        <f t="shared" si="179"/>
        <v/>
      </c>
      <c r="Z276" s="65" t="str">
        <f t="shared" si="174"/>
        <v/>
      </c>
      <c r="AA276" s="193" t="str">
        <f t="shared" si="175"/>
        <v/>
      </c>
      <c r="AB276" s="242" t="s">
        <v>739</v>
      </c>
      <c r="AC276" s="65" t="str">
        <f t="shared" si="169"/>
        <v>Update lineups set player_name = 'Henderson Stephen'</v>
      </c>
      <c r="AD276" s="65" t="str">
        <f t="shared" si="170"/>
        <v/>
      </c>
      <c r="AE276" s="65" t="str">
        <f t="shared" si="180"/>
        <v/>
      </c>
      <c r="AF276" s="65" t="str">
        <f t="shared" si="181"/>
        <v/>
      </c>
      <c r="AG276" s="65" t="str">
        <f t="shared" si="182"/>
        <v/>
      </c>
      <c r="AH276" s="65" t="str">
        <f t="shared" si="183"/>
        <v>, Sub_min= 19</v>
      </c>
      <c r="AI276" s="65" t="str">
        <f t="shared" si="184"/>
        <v>, Player_off = 'de Vries Dorus'</v>
      </c>
      <c r="AJ276" s="65" t="str">
        <f t="shared" si="171"/>
        <v xml:space="preserve"> where game_id = 20160806 and player_order = 12</v>
      </c>
      <c r="AK276" s="65" t="str">
        <f t="shared" si="172"/>
        <v>; update lineups set Player_on= 'Henderson Stephen'</v>
      </c>
      <c r="AL276" s="65" t="str">
        <f t="shared" si="185"/>
        <v>, sub_min = '19'</v>
      </c>
      <c r="AM276" s="245" t="str">
        <f t="shared" si="173"/>
        <v xml:space="preserve"> where game_id = 20160806 and player_name = 'de Vries Dorus'</v>
      </c>
      <c r="AN276" s="65" t="str">
        <f t="shared" si="186"/>
        <v/>
      </c>
      <c r="AO276" s="65" t="str">
        <f t="shared" si="187"/>
        <v/>
      </c>
      <c r="AP276" s="65" t="str">
        <f t="shared" si="188"/>
        <v/>
      </c>
      <c r="AQ276" s="65" t="str">
        <f t="shared" si="189"/>
        <v/>
      </c>
      <c r="AR276" s="65" t="str">
        <f t="shared" si="190"/>
        <v/>
      </c>
      <c r="AS276" s="65" t="str">
        <f t="shared" si="176"/>
        <v/>
      </c>
      <c r="AT276" s="65" t="str">
        <f t="shared" si="177"/>
        <v/>
      </c>
      <c r="AU276" s="65" t="str">
        <f t="shared" si="178"/>
        <v/>
      </c>
    </row>
    <row r="277" spans="1:62" ht="16.8" customHeight="1" x14ac:dyDescent="0.25">
      <c r="A277" s="109" t="s">
        <v>756</v>
      </c>
      <c r="B277" s="201" t="str">
        <f>B276</f>
        <v>'City Ground'</v>
      </c>
      <c r="C277" s="262">
        <v>20160806</v>
      </c>
      <c r="D277" s="262">
        <v>13</v>
      </c>
      <c r="E277" s="194" t="s">
        <v>771</v>
      </c>
      <c r="F277" s="262">
        <v>85</v>
      </c>
      <c r="G277" s="212" t="s">
        <v>2851</v>
      </c>
      <c r="Q277" s="115"/>
      <c r="V277" s="112" t="str">
        <f t="shared" si="166"/>
        <v>Update games set Ground_Parent= 'City Ground' where game_id=20160806</v>
      </c>
      <c r="W277" s="112" t="str">
        <f t="shared" si="167"/>
        <v>Update lineups set player_name = 'Lichaj Eric', Sub_min= 85, Player_off = 'Pereira Hildeberto' where game_id = 20160806 and player_order = 13; update lineups set Player_on= 'Lichaj Eric', sub_min = '85' where game_id = 20160806 and player_name = 'Pereira Hildeberto'</v>
      </c>
      <c r="X277" s="65" t="str">
        <f t="shared" si="168"/>
        <v/>
      </c>
      <c r="Y277" s="193" t="str">
        <f t="shared" si="179"/>
        <v/>
      </c>
      <c r="Z277" s="65" t="str">
        <f t="shared" si="174"/>
        <v/>
      </c>
      <c r="AA277" s="193" t="str">
        <f t="shared" si="175"/>
        <v/>
      </c>
      <c r="AB277" s="242" t="s">
        <v>739</v>
      </c>
      <c r="AC277" s="65" t="str">
        <f t="shared" si="169"/>
        <v>Update lineups set player_name = 'Lichaj Eric'</v>
      </c>
      <c r="AD277" s="65" t="str">
        <f t="shared" si="170"/>
        <v/>
      </c>
      <c r="AE277" s="65" t="str">
        <f t="shared" si="180"/>
        <v/>
      </c>
      <c r="AF277" s="65" t="str">
        <f t="shared" si="181"/>
        <v/>
      </c>
      <c r="AG277" s="65" t="str">
        <f t="shared" si="182"/>
        <v/>
      </c>
      <c r="AH277" s="65" t="str">
        <f t="shared" si="183"/>
        <v>, Sub_min= 85</v>
      </c>
      <c r="AI277" s="65" t="str">
        <f t="shared" si="184"/>
        <v>, Player_off = 'Pereira Hildeberto'</v>
      </c>
      <c r="AJ277" s="65" t="str">
        <f t="shared" si="171"/>
        <v xml:space="preserve"> where game_id = 20160806 and player_order = 13</v>
      </c>
      <c r="AK277" s="65" t="str">
        <f t="shared" si="172"/>
        <v>; update lineups set Player_on= 'Lichaj Eric'</v>
      </c>
      <c r="AL277" s="65" t="str">
        <f t="shared" si="185"/>
        <v>, sub_min = '85'</v>
      </c>
      <c r="AM277" s="245" t="str">
        <f t="shared" si="173"/>
        <v xml:space="preserve"> where game_id = 20160806 and player_name = 'Pereira Hildeberto'</v>
      </c>
      <c r="AN277" s="65" t="str">
        <f t="shared" si="186"/>
        <v/>
      </c>
      <c r="AO277" s="65" t="str">
        <f t="shared" si="187"/>
        <v/>
      </c>
      <c r="AP277" s="65" t="str">
        <f t="shared" si="188"/>
        <v/>
      </c>
      <c r="AQ277" s="65" t="str">
        <f t="shared" si="189"/>
        <v/>
      </c>
      <c r="AR277" s="65" t="str">
        <f t="shared" si="190"/>
        <v/>
      </c>
      <c r="AS277" s="65" t="str">
        <f t="shared" si="176"/>
        <v/>
      </c>
      <c r="AT277" s="65" t="str">
        <f t="shared" si="177"/>
        <v/>
      </c>
      <c r="AU277" s="65" t="str">
        <f t="shared" si="178"/>
        <v/>
      </c>
    </row>
    <row r="278" spans="1:62" ht="16.8" customHeight="1" x14ac:dyDescent="0.25">
      <c r="A278" s="109" t="s">
        <v>753</v>
      </c>
      <c r="B278" s="253" t="s">
        <v>2756</v>
      </c>
      <c r="C278" s="262">
        <v>20160806</v>
      </c>
      <c r="D278" s="262">
        <v>14</v>
      </c>
      <c r="E278" s="212" t="s">
        <v>3002</v>
      </c>
      <c r="F278" s="262">
        <v>46</v>
      </c>
      <c r="G278" s="194" t="s">
        <v>775</v>
      </c>
      <c r="Q278" s="115"/>
      <c r="V278" s="112" t="str">
        <f t="shared" si="166"/>
        <v>Update games set Referee= 'Andy Woolmer' where game_id=20160806</v>
      </c>
      <c r="W278" s="112" t="str">
        <f t="shared" si="167"/>
        <v>Update lineups set player_name = 'Perquis Damien', Sub_min= 46, Player_off = 'Grant Jorge' where game_id = 20160806 and player_order = 14; update lineups set Player_on= 'Perquis Damien', sub_min = '46' where game_id = 20160806 and player_name = 'Grant Jorge'</v>
      </c>
      <c r="X278" s="65" t="str">
        <f t="shared" si="168"/>
        <v/>
      </c>
      <c r="Y278" s="193" t="str">
        <f t="shared" si="179"/>
        <v/>
      </c>
      <c r="Z278" s="65" t="str">
        <f t="shared" si="174"/>
        <v/>
      </c>
      <c r="AA278" s="193" t="str">
        <f t="shared" si="175"/>
        <v/>
      </c>
      <c r="AB278" s="242" t="s">
        <v>739</v>
      </c>
      <c r="AC278" s="65" t="str">
        <f t="shared" si="169"/>
        <v>Update lineups set player_name = 'Perquis Damien'</v>
      </c>
      <c r="AD278" s="65" t="str">
        <f t="shared" si="170"/>
        <v/>
      </c>
      <c r="AE278" s="65" t="str">
        <f t="shared" si="180"/>
        <v/>
      </c>
      <c r="AF278" s="65" t="str">
        <f t="shared" si="181"/>
        <v/>
      </c>
      <c r="AG278" s="65" t="str">
        <f t="shared" si="182"/>
        <v/>
      </c>
      <c r="AH278" s="65" t="str">
        <f t="shared" si="183"/>
        <v>, Sub_min= 46</v>
      </c>
      <c r="AI278" s="65" t="str">
        <f t="shared" si="184"/>
        <v>, Player_off = 'Grant Jorge'</v>
      </c>
      <c r="AJ278" s="65" t="str">
        <f t="shared" si="171"/>
        <v xml:space="preserve"> where game_id = 20160806 and player_order = 14</v>
      </c>
      <c r="AK278" s="65" t="str">
        <f t="shared" si="172"/>
        <v>; update lineups set Player_on= 'Perquis Damien'</v>
      </c>
      <c r="AL278" s="65" t="str">
        <f t="shared" si="185"/>
        <v>, sub_min = '46'</v>
      </c>
      <c r="AM278" s="245" t="str">
        <f t="shared" si="173"/>
        <v xml:space="preserve"> where game_id = 20160806 and player_name = 'Grant Jorge'</v>
      </c>
      <c r="AN278" s="65" t="str">
        <f t="shared" si="186"/>
        <v/>
      </c>
      <c r="AO278" s="65" t="str">
        <f t="shared" si="187"/>
        <v/>
      </c>
      <c r="AP278" s="65" t="str">
        <f t="shared" si="188"/>
        <v/>
      </c>
      <c r="AQ278" s="65" t="str">
        <f t="shared" si="189"/>
        <v/>
      </c>
      <c r="AR278" s="65" t="str">
        <f t="shared" si="190"/>
        <v/>
      </c>
      <c r="AS278" s="65" t="str">
        <f t="shared" si="176"/>
        <v/>
      </c>
      <c r="AT278" s="65" t="str">
        <f t="shared" si="177"/>
        <v/>
      </c>
      <c r="AU278" s="65" t="str">
        <f t="shared" si="178"/>
        <v/>
      </c>
    </row>
    <row r="279" spans="1:62" ht="16.8" customHeight="1" x14ac:dyDescent="0.25">
      <c r="A279" s="109" t="s">
        <v>475</v>
      </c>
      <c r="B279" s="114">
        <v>23012</v>
      </c>
      <c r="C279" s="262">
        <v>20160806</v>
      </c>
      <c r="D279" s="262">
        <v>15</v>
      </c>
      <c r="E279" s="194" t="s">
        <v>3815</v>
      </c>
      <c r="G279" s="194"/>
      <c r="Q279" s="115"/>
      <c r="V279" s="112" t="str">
        <f t="shared" si="166"/>
        <v>Update games set Att= 23012 where game_id=20160806</v>
      </c>
      <c r="W279" s="112" t="str">
        <f t="shared" si="167"/>
        <v>Update lineups set player_name = 'Kasami Pajtim' where game_id = 20160806 and player_order = 15</v>
      </c>
      <c r="X279" s="65" t="str">
        <f t="shared" si="168"/>
        <v/>
      </c>
      <c r="Y279" s="193" t="str">
        <f t="shared" si="179"/>
        <v/>
      </c>
      <c r="Z279" s="65" t="str">
        <f t="shared" si="174"/>
        <v/>
      </c>
      <c r="AA279" s="193" t="str">
        <f t="shared" si="175"/>
        <v/>
      </c>
      <c r="AB279" s="242" t="s">
        <v>739</v>
      </c>
      <c r="AC279" s="65" t="str">
        <f t="shared" si="169"/>
        <v>Update lineups set player_name = 'Kasami Pajtim'</v>
      </c>
      <c r="AD279" s="65" t="str">
        <f t="shared" si="170"/>
        <v/>
      </c>
      <c r="AE279" s="65" t="str">
        <f t="shared" si="180"/>
        <v/>
      </c>
      <c r="AF279" s="65" t="str">
        <f t="shared" si="181"/>
        <v/>
      </c>
      <c r="AG279" s="65" t="str">
        <f t="shared" si="182"/>
        <v/>
      </c>
      <c r="AH279" s="65" t="str">
        <f t="shared" si="183"/>
        <v/>
      </c>
      <c r="AI279" s="65" t="str">
        <f t="shared" si="184"/>
        <v/>
      </c>
      <c r="AJ279" s="65" t="str">
        <f t="shared" si="171"/>
        <v xml:space="preserve"> where game_id = 20160806 and player_order = 15</v>
      </c>
      <c r="AK279" s="65" t="str">
        <f t="shared" si="172"/>
        <v/>
      </c>
      <c r="AL279" s="65" t="str">
        <f t="shared" si="185"/>
        <v/>
      </c>
      <c r="AM279" s="245" t="str">
        <f t="shared" si="173"/>
        <v/>
      </c>
      <c r="AN279" s="65" t="str">
        <f t="shared" si="186"/>
        <v/>
      </c>
      <c r="AO279" s="65" t="str">
        <f t="shared" si="187"/>
        <v/>
      </c>
      <c r="AP279" s="65" t="str">
        <f t="shared" si="188"/>
        <v/>
      </c>
      <c r="AQ279" s="65" t="str">
        <f t="shared" si="189"/>
        <v/>
      </c>
      <c r="AR279" s="65" t="str">
        <f t="shared" si="190"/>
        <v/>
      </c>
      <c r="AS279" s="65" t="str">
        <f t="shared" si="176"/>
        <v/>
      </c>
      <c r="AT279" s="65" t="str">
        <f t="shared" si="177"/>
        <v/>
      </c>
      <c r="AU279" s="65" t="str">
        <f t="shared" si="178"/>
        <v/>
      </c>
    </row>
    <row r="280" spans="1:62" ht="16.8" customHeight="1" x14ac:dyDescent="0.25">
      <c r="A280" s="109" t="s">
        <v>749</v>
      </c>
      <c r="B280" s="254" t="s">
        <v>3812</v>
      </c>
      <c r="C280" s="262">
        <v>20160806</v>
      </c>
      <c r="D280" s="262">
        <v>16</v>
      </c>
      <c r="E280" s="194" t="s">
        <v>765</v>
      </c>
      <c r="G280" s="194"/>
      <c r="Q280" s="115"/>
      <c r="V280" s="112" t="str">
        <f t="shared" si="166"/>
        <v>Update games set Source= 'http://www.11v11.com/matches/nottingham-forest-v-burton-albion-06-august-2016-319663/' where game_id=20160806</v>
      </c>
      <c r="W280" s="112" t="str">
        <f t="shared" si="167"/>
        <v>Update lineups set player_name = 'Vaughan David' where game_id = 20160806 and player_order = 16</v>
      </c>
      <c r="X280" s="65" t="str">
        <f t="shared" si="168"/>
        <v/>
      </c>
      <c r="Y280" s="193" t="str">
        <f t="shared" si="179"/>
        <v/>
      </c>
      <c r="Z280" s="65" t="str">
        <f t="shared" si="174"/>
        <v/>
      </c>
      <c r="AA280" s="193" t="str">
        <f t="shared" si="175"/>
        <v/>
      </c>
      <c r="AB280" s="242" t="s">
        <v>739</v>
      </c>
      <c r="AC280" s="65" t="str">
        <f t="shared" si="169"/>
        <v>Update lineups set player_name = 'Vaughan David'</v>
      </c>
      <c r="AD280" s="65" t="str">
        <f t="shared" si="170"/>
        <v/>
      </c>
      <c r="AE280" s="65" t="str">
        <f t="shared" si="180"/>
        <v/>
      </c>
      <c r="AF280" s="65" t="str">
        <f t="shared" si="181"/>
        <v/>
      </c>
      <c r="AG280" s="65" t="str">
        <f t="shared" si="182"/>
        <v/>
      </c>
      <c r="AH280" s="65" t="str">
        <f t="shared" si="183"/>
        <v/>
      </c>
      <c r="AI280" s="65" t="str">
        <f t="shared" si="184"/>
        <v/>
      </c>
      <c r="AJ280" s="65" t="str">
        <f t="shared" si="171"/>
        <v xml:space="preserve"> where game_id = 20160806 and player_order = 16</v>
      </c>
      <c r="AK280" s="65" t="str">
        <f t="shared" si="172"/>
        <v/>
      </c>
      <c r="AL280" s="65" t="str">
        <f t="shared" si="185"/>
        <v/>
      </c>
      <c r="AM280" s="245" t="str">
        <f t="shared" si="173"/>
        <v/>
      </c>
      <c r="AN280" s="65" t="str">
        <f t="shared" si="186"/>
        <v/>
      </c>
      <c r="AO280" s="65" t="str">
        <f t="shared" si="187"/>
        <v/>
      </c>
      <c r="AP280" s="65" t="str">
        <f t="shared" si="188"/>
        <v/>
      </c>
      <c r="AQ280" s="65" t="str">
        <f t="shared" si="189"/>
        <v/>
      </c>
      <c r="AR280" s="65" t="str">
        <f t="shared" si="190"/>
        <v/>
      </c>
      <c r="AS280" s="65" t="str">
        <f t="shared" si="176"/>
        <v/>
      </c>
      <c r="AT280" s="65" t="str">
        <f t="shared" si="177"/>
        <v/>
      </c>
      <c r="AU280" s="65" t="str">
        <f t="shared" si="178"/>
        <v/>
      </c>
    </row>
    <row r="281" spans="1:62" ht="16.8" customHeight="1" x14ac:dyDescent="0.25">
      <c r="A281" s="109" t="s">
        <v>746</v>
      </c>
      <c r="B281" s="198" t="s">
        <v>3813</v>
      </c>
      <c r="C281" s="262">
        <v>20160806</v>
      </c>
      <c r="D281" s="262">
        <v>17</v>
      </c>
      <c r="E281" s="194" t="s">
        <v>831</v>
      </c>
      <c r="G281" s="194"/>
      <c r="Q281" s="115"/>
      <c r="V281" s="112" t="str">
        <f t="shared" si="166"/>
        <v>Update games set Game_date= '2016-08-06 15:00' where game_id=20160806</v>
      </c>
      <c r="W281" s="112" t="str">
        <f t="shared" si="167"/>
        <v>Update lineups set player_name = 'Veldwijk Lars' where game_id = 20160806 and player_order = 17</v>
      </c>
      <c r="X281" s="65" t="str">
        <f t="shared" si="168"/>
        <v/>
      </c>
      <c r="Y281" s="193" t="str">
        <f t="shared" si="179"/>
        <v/>
      </c>
      <c r="Z281" s="65" t="str">
        <f t="shared" si="174"/>
        <v/>
      </c>
      <c r="AA281" s="193" t="str">
        <f t="shared" si="175"/>
        <v/>
      </c>
      <c r="AB281" s="242" t="s">
        <v>739</v>
      </c>
      <c r="AC281" s="65" t="str">
        <f t="shared" si="169"/>
        <v>Update lineups set player_name = 'Veldwijk Lars'</v>
      </c>
      <c r="AD281" s="65" t="str">
        <f t="shared" si="170"/>
        <v/>
      </c>
      <c r="AE281" s="65" t="str">
        <f t="shared" si="180"/>
        <v/>
      </c>
      <c r="AF281" s="65" t="str">
        <f t="shared" si="181"/>
        <v/>
      </c>
      <c r="AG281" s="65" t="str">
        <f t="shared" si="182"/>
        <v/>
      </c>
      <c r="AH281" s="65" t="str">
        <f t="shared" si="183"/>
        <v/>
      </c>
      <c r="AI281" s="65" t="str">
        <f t="shared" si="184"/>
        <v/>
      </c>
      <c r="AJ281" s="65" t="str">
        <f t="shared" si="171"/>
        <v xml:space="preserve"> where game_id = 20160806 and player_order = 17</v>
      </c>
      <c r="AK281" s="65" t="str">
        <f t="shared" si="172"/>
        <v/>
      </c>
      <c r="AL281" s="65" t="str">
        <f t="shared" si="185"/>
        <v/>
      </c>
      <c r="AM281" s="245" t="str">
        <f t="shared" si="173"/>
        <v/>
      </c>
      <c r="AN281" s="65" t="str">
        <f t="shared" si="186"/>
        <v/>
      </c>
      <c r="AO281" s="65" t="str">
        <f t="shared" si="187"/>
        <v/>
      </c>
      <c r="AP281" s="65" t="str">
        <f t="shared" si="188"/>
        <v/>
      </c>
      <c r="AQ281" s="65" t="str">
        <f t="shared" si="189"/>
        <v/>
      </c>
      <c r="AR281" s="65" t="str">
        <f t="shared" si="190"/>
        <v/>
      </c>
      <c r="AS281" s="65" t="str">
        <f t="shared" si="176"/>
        <v/>
      </c>
      <c r="AT281" s="65" t="str">
        <f t="shared" si="177"/>
        <v/>
      </c>
      <c r="AU281" s="65" t="str">
        <f t="shared" si="178"/>
        <v/>
      </c>
    </row>
    <row r="282" spans="1:62" s="126" customFormat="1" ht="16.8" customHeight="1" thickBot="1" x14ac:dyDescent="0.3">
      <c r="A282" s="116"/>
      <c r="B282" s="238"/>
      <c r="C282" s="266">
        <v>20160806</v>
      </c>
      <c r="D282" s="266">
        <v>18</v>
      </c>
      <c r="E282" s="199" t="s">
        <v>2820</v>
      </c>
      <c r="F282" s="266"/>
      <c r="G282" s="199"/>
      <c r="H282" s="266"/>
      <c r="I282" s="266"/>
      <c r="J282" s="266"/>
      <c r="K282" s="323"/>
      <c r="L282" s="267"/>
      <c r="M282" s="214"/>
      <c r="N282" s="266"/>
      <c r="O282" s="266"/>
      <c r="P282" s="266"/>
      <c r="Q282" s="239"/>
      <c r="R282" s="267"/>
      <c r="S282" s="214"/>
      <c r="T282" s="266"/>
      <c r="U282"/>
      <c r="V282" s="112" t="str">
        <f t="shared" si="166"/>
        <v>Update games set = NULL where game_id=20160806</v>
      </c>
      <c r="W282" s="112" t="str">
        <f t="shared" si="167"/>
        <v>Update lineups set player_name = 'Vellios Apostolos' where game_id = 20160806 and player_order = 18</v>
      </c>
      <c r="X282" s="65" t="str">
        <f t="shared" si="168"/>
        <v/>
      </c>
      <c r="Y282" s="193" t="str">
        <f t="shared" si="179"/>
        <v/>
      </c>
      <c r="Z282" s="65" t="str">
        <f t="shared" si="174"/>
        <v/>
      </c>
      <c r="AA282" s="193" t="str">
        <f t="shared" si="175"/>
        <v/>
      </c>
      <c r="AB282" s="242" t="s">
        <v>739</v>
      </c>
      <c r="AC282" s="65" t="str">
        <f t="shared" si="169"/>
        <v>Update lineups set player_name = 'Vellios Apostolos'</v>
      </c>
      <c r="AD282" s="65" t="str">
        <f t="shared" si="170"/>
        <v/>
      </c>
      <c r="AE282" s="65" t="str">
        <f t="shared" si="180"/>
        <v/>
      </c>
      <c r="AF282" s="65" t="str">
        <f t="shared" si="181"/>
        <v/>
      </c>
      <c r="AG282" s="65" t="str">
        <f t="shared" si="182"/>
        <v/>
      </c>
      <c r="AH282" s="65" t="str">
        <f t="shared" si="183"/>
        <v/>
      </c>
      <c r="AI282" s="65" t="str">
        <f t="shared" si="184"/>
        <v/>
      </c>
      <c r="AJ282" s="65" t="str">
        <f t="shared" si="171"/>
        <v xml:space="preserve"> where game_id = 20160806 and player_order = 18</v>
      </c>
      <c r="AK282" s="65" t="str">
        <f t="shared" si="172"/>
        <v/>
      </c>
      <c r="AL282" s="65" t="str">
        <f t="shared" si="185"/>
        <v/>
      </c>
      <c r="AM282" s="245" t="str">
        <f t="shared" si="173"/>
        <v/>
      </c>
      <c r="AN282" s="65" t="str">
        <f t="shared" si="186"/>
        <v/>
      </c>
      <c r="AO282" s="65" t="str">
        <f t="shared" si="187"/>
        <v/>
      </c>
      <c r="AP282" s="65" t="str">
        <f t="shared" si="188"/>
        <v/>
      </c>
      <c r="AQ282" s="65" t="str">
        <f t="shared" si="189"/>
        <v/>
      </c>
      <c r="AR282" s="65" t="str">
        <f t="shared" si="190"/>
        <v/>
      </c>
      <c r="AS282" s="65" t="str">
        <f t="shared" si="176"/>
        <v/>
      </c>
      <c r="AT282" s="65" t="str">
        <f t="shared" si="177"/>
        <v/>
      </c>
      <c r="AU282" s="65" t="str">
        <f t="shared" si="178"/>
        <v/>
      </c>
      <c r="AV282" s="65"/>
      <c r="AW282" s="65"/>
      <c r="AX282" s="65"/>
      <c r="AY282" s="65"/>
      <c r="AZ282" s="65"/>
      <c r="BA282" s="65"/>
      <c r="BB282" s="65"/>
      <c r="BC282" s="65"/>
      <c r="BD282" s="65"/>
      <c r="BE282" s="65"/>
      <c r="BF282" s="65"/>
      <c r="BG282" s="65"/>
      <c r="BH282" s="65"/>
      <c r="BI282" s="65"/>
      <c r="BJ282" s="65"/>
    </row>
    <row r="283" spans="1:62" ht="16.8" customHeight="1" thickTop="1" x14ac:dyDescent="0.25">
      <c r="A283" s="125" t="s">
        <v>22</v>
      </c>
      <c r="B283" s="191" t="s">
        <v>3817</v>
      </c>
      <c r="C283" s="262">
        <v>20160809</v>
      </c>
      <c r="D283" s="262">
        <v>1</v>
      </c>
      <c r="E283" s="212" t="s">
        <v>3006</v>
      </c>
      <c r="G283" s="194"/>
      <c r="L283" s="263">
        <v>1</v>
      </c>
      <c r="M283" s="194" t="s">
        <v>765</v>
      </c>
      <c r="N283" s="262">
        <v>11</v>
      </c>
      <c r="Q283" s="115"/>
      <c r="S283" s="194"/>
      <c r="V283" s="112" t="str">
        <f t="shared" si="166"/>
        <v>Update games set Opponent= 'Doncaster Rovers' where game_id=20160809</v>
      </c>
      <c r="W283" s="112" t="str">
        <f t="shared" si="167"/>
        <v>Update lineups set player_name = 'Henderson Stephen' where game_id = 20160809 and player_order = 1</v>
      </c>
      <c r="X283" s="65" t="str">
        <f t="shared" si="168"/>
        <v>insert into goals (game_id, goal_order, scorer_name, goal_min) values (20160809, 1, 'Vaughan David', 11)</v>
      </c>
      <c r="Y283" s="193" t="str">
        <f t="shared" si="179"/>
        <v>update goals set scorer_name = 'Vaughan David', goal_min = 11 where game_id = 20160809 and goal_order = 1</v>
      </c>
      <c r="Z283" s="65" t="str">
        <f t="shared" si="174"/>
        <v/>
      </c>
      <c r="AA283" s="193" t="str">
        <f t="shared" si="175"/>
        <v/>
      </c>
      <c r="AB283" s="242" t="s">
        <v>739</v>
      </c>
      <c r="AC283" s="65" t="str">
        <f t="shared" si="169"/>
        <v>Update lineups set player_name = 'Henderson Stephen'</v>
      </c>
      <c r="AD283" s="65" t="str">
        <f t="shared" si="170"/>
        <v/>
      </c>
      <c r="AE283" s="65" t="str">
        <f t="shared" si="180"/>
        <v/>
      </c>
      <c r="AF283" s="65" t="str">
        <f t="shared" si="181"/>
        <v/>
      </c>
      <c r="AG283" s="65" t="str">
        <f t="shared" si="182"/>
        <v/>
      </c>
      <c r="AH283" s="65" t="str">
        <f t="shared" si="183"/>
        <v/>
      </c>
      <c r="AI283" s="65" t="str">
        <f t="shared" si="184"/>
        <v/>
      </c>
      <c r="AJ283" s="65" t="str">
        <f t="shared" si="171"/>
        <v xml:space="preserve"> where game_id = 20160809 and player_order = 1</v>
      </c>
      <c r="AK283" s="65" t="str">
        <f t="shared" si="172"/>
        <v/>
      </c>
      <c r="AL283" s="65" t="str">
        <f t="shared" si="185"/>
        <v/>
      </c>
      <c r="AM283" s="245" t="str">
        <f t="shared" si="173"/>
        <v/>
      </c>
      <c r="AN283" s="65" t="str">
        <f t="shared" si="186"/>
        <v>update goals set scorer_name = 'Vaughan David'</v>
      </c>
      <c r="AO283" s="65" t="str">
        <f t="shared" si="187"/>
        <v>, goal_min = 11</v>
      </c>
      <c r="AP283" s="65" t="str">
        <f t="shared" si="188"/>
        <v/>
      </c>
      <c r="AQ283" s="65" t="str">
        <f t="shared" si="189"/>
        <v/>
      </c>
      <c r="AR283" s="65" t="str">
        <f t="shared" si="190"/>
        <v xml:space="preserve"> where game_id = 20160809 and goal_order = 1</v>
      </c>
      <c r="AS283" s="65" t="str">
        <f t="shared" si="176"/>
        <v/>
      </c>
      <c r="AT283" s="65" t="str">
        <f t="shared" si="177"/>
        <v/>
      </c>
      <c r="AU283" s="65" t="str">
        <f t="shared" si="178"/>
        <v/>
      </c>
    </row>
    <row r="284" spans="1:62" ht="16.8" customHeight="1" x14ac:dyDescent="0.25">
      <c r="A284" s="109" t="s">
        <v>774</v>
      </c>
      <c r="B284" s="114" t="str">
        <f>B283</f>
        <v>'Doncaster Rovers'</v>
      </c>
      <c r="C284" s="262">
        <v>20160809</v>
      </c>
      <c r="D284" s="262">
        <v>2</v>
      </c>
      <c r="E284" s="212" t="s">
        <v>771</v>
      </c>
      <c r="L284" s="263">
        <v>2</v>
      </c>
      <c r="M284" s="194" t="s">
        <v>740</v>
      </c>
      <c r="N284" s="262">
        <v>90</v>
      </c>
      <c r="Q284" s="115"/>
      <c r="S284" s="194"/>
      <c r="V284" s="112" t="str">
        <f t="shared" si="166"/>
        <v>Update games set Opp_Parent= 'Doncaster Rovers' where game_id=20160809</v>
      </c>
      <c r="W284" s="112" t="str">
        <f t="shared" si="167"/>
        <v>Update lineups set player_name = 'Lichaj Eric' where game_id = 20160809 and player_order = 2</v>
      </c>
      <c r="X284" s="65" t="str">
        <f t="shared" si="168"/>
        <v>insert into goals (game_id, goal_order, scorer_name, goal_min) values (20160809, 2, 'Ward Jamie', 90)</v>
      </c>
      <c r="Y284" s="193" t="str">
        <f>IF(L284="", "", AN284&amp;AO284&amp;AP284&amp;AQ284&amp;AR284)</f>
        <v>update goals set scorer_name = 'Ward Jamie', goal_min = 90 where game_id = 20160809 and goal_order = 2</v>
      </c>
      <c r="Z284" s="65" t="str">
        <f t="shared" si="174"/>
        <v/>
      </c>
      <c r="AA284" s="193" t="str">
        <f t="shared" si="175"/>
        <v/>
      </c>
      <c r="AB284" s="242" t="s">
        <v>739</v>
      </c>
      <c r="AC284" s="65" t="str">
        <f t="shared" si="169"/>
        <v>Update lineups set player_name = 'Lichaj Eric'</v>
      </c>
      <c r="AD284" s="65" t="str">
        <f t="shared" si="170"/>
        <v/>
      </c>
      <c r="AE284" s="65" t="str">
        <f t="shared" si="180"/>
        <v/>
      </c>
      <c r="AF284" s="65" t="str">
        <f t="shared" si="181"/>
        <v/>
      </c>
      <c r="AG284" s="65" t="str">
        <f t="shared" si="182"/>
        <v/>
      </c>
      <c r="AH284" s="65" t="str">
        <f t="shared" si="183"/>
        <v/>
      </c>
      <c r="AI284" s="65" t="str">
        <f t="shared" si="184"/>
        <v/>
      </c>
      <c r="AJ284" s="65" t="str">
        <f t="shared" si="171"/>
        <v xml:space="preserve"> where game_id = 20160809 and player_order = 2</v>
      </c>
      <c r="AK284" s="65" t="str">
        <f t="shared" si="172"/>
        <v/>
      </c>
      <c r="AL284" s="65" t="str">
        <f t="shared" si="185"/>
        <v/>
      </c>
      <c r="AM284" s="245" t="str">
        <f t="shared" si="173"/>
        <v/>
      </c>
      <c r="AN284" s="65" t="str">
        <f t="shared" si="186"/>
        <v>update goals set scorer_name = 'Ward Jamie'</v>
      </c>
      <c r="AO284" s="65" t="str">
        <f t="shared" si="187"/>
        <v>, goal_min = 90</v>
      </c>
      <c r="AP284" s="65" t="str">
        <f t="shared" si="188"/>
        <v/>
      </c>
      <c r="AQ284" s="65" t="str">
        <f t="shared" si="189"/>
        <v/>
      </c>
      <c r="AR284" s="65" t="str">
        <f t="shared" si="190"/>
        <v xml:space="preserve"> where game_id = 20160809 and goal_order = 2</v>
      </c>
      <c r="AS284" s="65" t="str">
        <f t="shared" si="176"/>
        <v/>
      </c>
      <c r="AT284" s="65" t="str">
        <f t="shared" si="177"/>
        <v/>
      </c>
      <c r="AU284" s="65" t="str">
        <f t="shared" si="178"/>
        <v/>
      </c>
    </row>
    <row r="285" spans="1:62" ht="16.8" customHeight="1" x14ac:dyDescent="0.25">
      <c r="A285" s="109" t="s">
        <v>5</v>
      </c>
      <c r="B285" s="114">
        <v>2</v>
      </c>
      <c r="C285" s="262">
        <v>20160809</v>
      </c>
      <c r="D285" s="262">
        <v>3</v>
      </c>
      <c r="E285" s="212" t="s">
        <v>714</v>
      </c>
      <c r="M285" s="194"/>
      <c r="Q285" s="115"/>
      <c r="S285" s="194"/>
      <c r="V285" s="112" t="str">
        <f t="shared" si="166"/>
        <v>Update games set F= 2 where game_id=20160809</v>
      </c>
      <c r="W285" s="112" t="str">
        <f t="shared" si="167"/>
        <v>Update lineups set player_name = 'Mills Matthew' where game_id = 20160809 and player_order = 3</v>
      </c>
      <c r="X285" s="65" t="str">
        <f t="shared" si="168"/>
        <v/>
      </c>
      <c r="Y285" s="193" t="str">
        <f t="shared" ref="Y285:Y301" si="191">IF(L285="", "", AN285&amp;AO285&amp;AP285&amp;AQ285&amp;AR285)</f>
        <v/>
      </c>
      <c r="Z285" s="65" t="str">
        <f t="shared" si="174"/>
        <v/>
      </c>
      <c r="AA285" s="193" t="str">
        <f t="shared" si="175"/>
        <v/>
      </c>
      <c r="AB285" s="242" t="s">
        <v>739</v>
      </c>
      <c r="AC285" s="65" t="str">
        <f t="shared" si="169"/>
        <v>Update lineups set player_name = 'Mills Matthew'</v>
      </c>
      <c r="AD285" s="65" t="str">
        <f t="shared" si="170"/>
        <v/>
      </c>
      <c r="AE285" s="65" t="str">
        <f t="shared" si="180"/>
        <v/>
      </c>
      <c r="AF285" s="65" t="str">
        <f t="shared" si="181"/>
        <v/>
      </c>
      <c r="AG285" s="65" t="str">
        <f t="shared" si="182"/>
        <v/>
      </c>
      <c r="AH285" s="65" t="str">
        <f t="shared" si="183"/>
        <v/>
      </c>
      <c r="AI285" s="65" t="str">
        <f t="shared" si="184"/>
        <v/>
      </c>
      <c r="AJ285" s="65" t="str">
        <f t="shared" si="171"/>
        <v xml:space="preserve"> where game_id = 20160809 and player_order = 3</v>
      </c>
      <c r="AK285" s="65" t="str">
        <f t="shared" si="172"/>
        <v/>
      </c>
      <c r="AL285" s="65" t="str">
        <f t="shared" si="185"/>
        <v/>
      </c>
      <c r="AM285" s="245" t="str">
        <f t="shared" si="173"/>
        <v/>
      </c>
      <c r="AN285" s="65" t="str">
        <f t="shared" si="186"/>
        <v/>
      </c>
      <c r="AO285" s="65" t="str">
        <f t="shared" si="187"/>
        <v/>
      </c>
      <c r="AP285" s="65" t="str">
        <f t="shared" si="188"/>
        <v/>
      </c>
      <c r="AQ285" s="65" t="str">
        <f t="shared" si="189"/>
        <v/>
      </c>
      <c r="AR285" s="65" t="str">
        <f t="shared" si="190"/>
        <v/>
      </c>
      <c r="AS285" s="65" t="str">
        <f t="shared" si="176"/>
        <v/>
      </c>
      <c r="AT285" s="65" t="str">
        <f t="shared" si="177"/>
        <v/>
      </c>
      <c r="AU285" s="65" t="str">
        <f t="shared" si="178"/>
        <v/>
      </c>
    </row>
    <row r="286" spans="1:62" ht="16.8" customHeight="1" x14ac:dyDescent="0.25">
      <c r="A286" s="109" t="s">
        <v>0</v>
      </c>
      <c r="B286" s="114">
        <v>1</v>
      </c>
      <c r="C286" s="262">
        <v>20160809</v>
      </c>
      <c r="D286" s="262">
        <v>4</v>
      </c>
      <c r="E286" s="212" t="s">
        <v>3002</v>
      </c>
      <c r="M286" s="194"/>
      <c r="Q286" s="115"/>
      <c r="S286" s="194"/>
      <c r="V286" s="112" t="str">
        <f t="shared" si="166"/>
        <v>Update games set A= 1 where game_id=20160809</v>
      </c>
      <c r="W286" s="112" t="str">
        <f t="shared" si="167"/>
        <v>Update lineups set player_name = 'Perquis Damien' where game_id = 20160809 and player_order = 4</v>
      </c>
      <c r="X286" s="65" t="str">
        <f t="shared" si="168"/>
        <v/>
      </c>
      <c r="Y286" s="193" t="str">
        <f t="shared" si="191"/>
        <v/>
      </c>
      <c r="Z286" s="65" t="str">
        <f t="shared" si="174"/>
        <v/>
      </c>
      <c r="AA286" s="193" t="str">
        <f t="shared" si="175"/>
        <v/>
      </c>
      <c r="AB286" s="242" t="s">
        <v>739</v>
      </c>
      <c r="AC286" s="65" t="str">
        <f t="shared" si="169"/>
        <v>Update lineups set player_name = 'Perquis Damien'</v>
      </c>
      <c r="AD286" s="65" t="str">
        <f t="shared" si="170"/>
        <v/>
      </c>
      <c r="AE286" s="65" t="str">
        <f t="shared" ref="AE286:AE303" si="192">IF(H286="", "", CONCATENATE(", Y_min = ", UPPER(H286)))</f>
        <v/>
      </c>
      <c r="AF286" s="65" t="str">
        <f t="shared" ref="AF286:AF303" si="193">IF(I286="", "", CONCATENATE(", R_min= ", UPPER(I286)))</f>
        <v/>
      </c>
      <c r="AG286" s="65" t="str">
        <f t="shared" ref="AG286:AG303" si="194">IF(J286="", "", CONCATENATE(", captain= 'Y'"))</f>
        <v/>
      </c>
      <c r="AH286" s="65" t="str">
        <f t="shared" ref="AH286:AH303" si="195">IF(F286="", "", CONCATENATE(", Sub_min= ", F286))</f>
        <v/>
      </c>
      <c r="AI286" s="65" t="str">
        <f t="shared" ref="AI286:AI303" si="196">IF(G286="", "", CONCATENATE(", Player_off = '", SUBSTITUTE(G286, "'", "''"), "'"))</f>
        <v/>
      </c>
      <c r="AJ286" s="65" t="str">
        <f t="shared" si="171"/>
        <v xml:space="preserve"> where game_id = 20160809 and player_order = 4</v>
      </c>
      <c r="AK286" s="65" t="str">
        <f t="shared" si="172"/>
        <v/>
      </c>
      <c r="AL286" s="65" t="str">
        <f t="shared" ref="AL286:AL303" si="197">IF(F286="","",CONCATENATE(", sub_min = '",F286,"'"))</f>
        <v/>
      </c>
      <c r="AM286" s="245" t="str">
        <f t="shared" si="173"/>
        <v/>
      </c>
      <c r="AN286" s="65" t="str">
        <f t="shared" ref="AN286:AN303" si="198">IF(L286="","",CONCATENATE("update goals set scorer_name = '",SUBSTITUTE(M286, "'", "''"),"'"))</f>
        <v/>
      </c>
      <c r="AO286" s="65" t="str">
        <f t="shared" ref="AO286:AO303" si="199">IF(N286="", "", CONCATENATE(", goal_min = ", N286))</f>
        <v/>
      </c>
      <c r="AP286" s="65" t="str">
        <f t="shared" ref="AP286:AP303" si="200">IF(O286="", "", CONCATENATE(", Pen = '", UPPER(O286), "'"))</f>
        <v/>
      </c>
      <c r="AQ286" s="65" t="str">
        <f t="shared" ref="AQ286:AQ303" si="201">IF(P286="", "", CONCATENATE(", OG = '", UPPER(P286), "'"))</f>
        <v/>
      </c>
      <c r="AR286" s="65" t="str">
        <f t="shared" si="190"/>
        <v/>
      </c>
      <c r="AS286" s="65" t="str">
        <f t="shared" si="176"/>
        <v/>
      </c>
      <c r="AT286" s="65" t="str">
        <f t="shared" si="177"/>
        <v/>
      </c>
      <c r="AU286" s="65" t="str">
        <f t="shared" si="178"/>
        <v/>
      </c>
    </row>
    <row r="287" spans="1:62" ht="16.8" customHeight="1" x14ac:dyDescent="0.25">
      <c r="A287" s="109" t="s">
        <v>23</v>
      </c>
      <c r="B287" s="198" t="str">
        <f>IF(B285&gt;B286,"'W'",IF(B285=B286,"'D'","'L'"))</f>
        <v>'W'</v>
      </c>
      <c r="C287" s="262">
        <v>20160809</v>
      </c>
      <c r="D287" s="262">
        <v>5</v>
      </c>
      <c r="E287" s="194" t="s">
        <v>735</v>
      </c>
      <c r="M287" s="194"/>
      <c r="Q287" s="115"/>
      <c r="S287" s="194"/>
      <c r="V287" s="112" t="str">
        <f t="shared" si="166"/>
        <v>Update games set Result= 'W' where game_id=20160809</v>
      </c>
      <c r="W287" s="112" t="str">
        <f t="shared" si="167"/>
        <v>Update lineups set player_name = 'Cohen Chris' where game_id = 20160809 and player_order = 5</v>
      </c>
      <c r="X287" s="65" t="str">
        <f t="shared" si="168"/>
        <v/>
      </c>
      <c r="Y287" s="193" t="str">
        <f t="shared" si="191"/>
        <v/>
      </c>
      <c r="Z287" s="65" t="str">
        <f t="shared" si="174"/>
        <v/>
      </c>
      <c r="AA287" s="193" t="str">
        <f t="shared" si="175"/>
        <v/>
      </c>
      <c r="AB287" s="242" t="s">
        <v>739</v>
      </c>
      <c r="AC287" s="65" t="str">
        <f t="shared" si="169"/>
        <v>Update lineups set player_name = 'Cohen Chris'</v>
      </c>
      <c r="AD287" s="65" t="str">
        <f t="shared" si="170"/>
        <v/>
      </c>
      <c r="AE287" s="65" t="str">
        <f t="shared" si="192"/>
        <v/>
      </c>
      <c r="AF287" s="65" t="str">
        <f t="shared" si="193"/>
        <v/>
      </c>
      <c r="AG287" s="65" t="str">
        <f t="shared" si="194"/>
        <v/>
      </c>
      <c r="AH287" s="65" t="str">
        <f t="shared" si="195"/>
        <v/>
      </c>
      <c r="AI287" s="65" t="str">
        <f t="shared" si="196"/>
        <v/>
      </c>
      <c r="AJ287" s="65" t="str">
        <f t="shared" si="171"/>
        <v xml:space="preserve"> where game_id = 20160809 and player_order = 5</v>
      </c>
      <c r="AK287" s="65" t="str">
        <f t="shared" si="172"/>
        <v/>
      </c>
      <c r="AL287" s="65" t="str">
        <f t="shared" si="197"/>
        <v/>
      </c>
      <c r="AM287" s="245" t="str">
        <f t="shared" si="173"/>
        <v/>
      </c>
      <c r="AN287" s="65" t="str">
        <f t="shared" si="198"/>
        <v/>
      </c>
      <c r="AO287" s="65" t="str">
        <f t="shared" si="199"/>
        <v/>
      </c>
      <c r="AP287" s="65" t="str">
        <f t="shared" si="200"/>
        <v/>
      </c>
      <c r="AQ287" s="65" t="str">
        <f t="shared" si="201"/>
        <v/>
      </c>
      <c r="AR287" s="65" t="str">
        <f t="shared" si="190"/>
        <v/>
      </c>
      <c r="AS287" s="65" t="str">
        <f t="shared" si="176"/>
        <v/>
      </c>
      <c r="AT287" s="65" t="str">
        <f t="shared" si="177"/>
        <v/>
      </c>
      <c r="AU287" s="65" t="str">
        <f t="shared" si="178"/>
        <v/>
      </c>
    </row>
    <row r="288" spans="1:62" ht="16.8" customHeight="1" x14ac:dyDescent="0.25">
      <c r="A288" s="109" t="s">
        <v>768</v>
      </c>
      <c r="B288" s="114">
        <v>1</v>
      </c>
      <c r="C288" s="262">
        <v>20160809</v>
      </c>
      <c r="D288" s="262">
        <v>6</v>
      </c>
      <c r="E288" s="194" t="s">
        <v>3822</v>
      </c>
      <c r="M288" s="194"/>
      <c r="Q288" s="115"/>
      <c r="S288" s="194"/>
      <c r="V288" s="112" t="str">
        <f t="shared" si="166"/>
        <v>Update games set HT_f= 1 where game_id=20160809</v>
      </c>
      <c r="W288" s="112" t="str">
        <f t="shared" si="167"/>
        <v>Update lineups set player_name = 'Traore Armand' where game_id = 20160809 and player_order = 6</v>
      </c>
      <c r="X288" s="65" t="str">
        <f t="shared" si="168"/>
        <v/>
      </c>
      <c r="Y288" s="193" t="str">
        <f t="shared" si="191"/>
        <v/>
      </c>
      <c r="Z288" s="65" t="str">
        <f t="shared" si="174"/>
        <v/>
      </c>
      <c r="AA288" s="193" t="str">
        <f t="shared" si="175"/>
        <v/>
      </c>
      <c r="AB288" s="242" t="s">
        <v>739</v>
      </c>
      <c r="AC288" s="65" t="str">
        <f t="shared" si="169"/>
        <v>Update lineups set player_name = 'Traore Armand'</v>
      </c>
      <c r="AD288" s="65" t="str">
        <f t="shared" si="170"/>
        <v/>
      </c>
      <c r="AE288" s="65" t="str">
        <f t="shared" si="192"/>
        <v/>
      </c>
      <c r="AF288" s="65" t="str">
        <f t="shared" si="193"/>
        <v/>
      </c>
      <c r="AG288" s="65" t="str">
        <f t="shared" si="194"/>
        <v/>
      </c>
      <c r="AH288" s="65" t="str">
        <f t="shared" si="195"/>
        <v/>
      </c>
      <c r="AI288" s="65" t="str">
        <f t="shared" si="196"/>
        <v/>
      </c>
      <c r="AJ288" s="65" t="str">
        <f t="shared" si="171"/>
        <v xml:space="preserve"> where game_id = 20160809 and player_order = 6</v>
      </c>
      <c r="AK288" s="65" t="str">
        <f t="shared" si="172"/>
        <v/>
      </c>
      <c r="AL288" s="65" t="str">
        <f t="shared" si="197"/>
        <v/>
      </c>
      <c r="AM288" s="245" t="str">
        <f t="shared" si="173"/>
        <v/>
      </c>
      <c r="AN288" s="65" t="str">
        <f t="shared" si="198"/>
        <v/>
      </c>
      <c r="AO288" s="65" t="str">
        <f t="shared" si="199"/>
        <v/>
      </c>
      <c r="AP288" s="65" t="str">
        <f t="shared" si="200"/>
        <v/>
      </c>
      <c r="AQ288" s="65" t="str">
        <f t="shared" si="201"/>
        <v/>
      </c>
      <c r="AR288" s="65" t="str">
        <f t="shared" si="190"/>
        <v/>
      </c>
      <c r="AS288" s="65" t="str">
        <f t="shared" si="176"/>
        <v/>
      </c>
      <c r="AT288" s="65" t="str">
        <f t="shared" si="177"/>
        <v/>
      </c>
      <c r="AU288" s="65" t="str">
        <f t="shared" si="178"/>
        <v/>
      </c>
    </row>
    <row r="289" spans="1:62" ht="16.8" customHeight="1" x14ac:dyDescent="0.25">
      <c r="A289" s="109" t="s">
        <v>766</v>
      </c>
      <c r="B289" s="114">
        <v>0</v>
      </c>
      <c r="C289" s="262">
        <v>20160809</v>
      </c>
      <c r="D289" s="262">
        <v>7</v>
      </c>
      <c r="E289" s="194" t="s">
        <v>765</v>
      </c>
      <c r="G289" s="194"/>
      <c r="M289" s="194"/>
      <c r="Q289" s="115"/>
      <c r="S289" s="194"/>
      <c r="V289" s="112" t="str">
        <f t="shared" si="166"/>
        <v>Update games set HT_a= 0 where game_id=20160809</v>
      </c>
      <c r="W289" s="112" t="str">
        <f t="shared" si="167"/>
        <v>Update lineups set player_name = 'Vaughan David' where game_id = 20160809 and player_order = 7</v>
      </c>
      <c r="X289" s="65" t="str">
        <f t="shared" si="168"/>
        <v/>
      </c>
      <c r="Y289" s="193" t="str">
        <f t="shared" si="191"/>
        <v/>
      </c>
      <c r="Z289" s="65" t="str">
        <f t="shared" si="174"/>
        <v/>
      </c>
      <c r="AA289" s="193" t="str">
        <f t="shared" si="175"/>
        <v/>
      </c>
      <c r="AB289" s="242" t="s">
        <v>739</v>
      </c>
      <c r="AC289" s="65" t="str">
        <f t="shared" si="169"/>
        <v>Update lineups set player_name = 'Vaughan David'</v>
      </c>
      <c r="AD289" s="65" t="str">
        <f t="shared" si="170"/>
        <v/>
      </c>
      <c r="AE289" s="65" t="str">
        <f t="shared" si="192"/>
        <v/>
      </c>
      <c r="AF289" s="65" t="str">
        <f t="shared" si="193"/>
        <v/>
      </c>
      <c r="AG289" s="65" t="str">
        <f t="shared" si="194"/>
        <v/>
      </c>
      <c r="AH289" s="65" t="str">
        <f t="shared" si="195"/>
        <v/>
      </c>
      <c r="AI289" s="65" t="str">
        <f t="shared" si="196"/>
        <v/>
      </c>
      <c r="AJ289" s="65" t="str">
        <f t="shared" si="171"/>
        <v xml:space="preserve"> where game_id = 20160809 and player_order = 7</v>
      </c>
      <c r="AK289" s="65" t="str">
        <f t="shared" si="172"/>
        <v/>
      </c>
      <c r="AL289" s="65" t="str">
        <f t="shared" si="197"/>
        <v/>
      </c>
      <c r="AM289" s="245" t="str">
        <f t="shared" si="173"/>
        <v/>
      </c>
      <c r="AN289" s="65" t="str">
        <f t="shared" si="198"/>
        <v/>
      </c>
      <c r="AO289" s="65" t="str">
        <f t="shared" si="199"/>
        <v/>
      </c>
      <c r="AP289" s="65" t="str">
        <f t="shared" si="200"/>
        <v/>
      </c>
      <c r="AQ289" s="65" t="str">
        <f t="shared" si="201"/>
        <v/>
      </c>
      <c r="AR289" s="65" t="str">
        <f t="shared" si="190"/>
        <v/>
      </c>
      <c r="AS289" s="65" t="str">
        <f t="shared" si="176"/>
        <v/>
      </c>
      <c r="AT289" s="65" t="str">
        <f t="shared" si="177"/>
        <v/>
      </c>
      <c r="AU289" s="65" t="str">
        <f t="shared" si="178"/>
        <v/>
      </c>
    </row>
    <row r="290" spans="1:62" ht="16.8" customHeight="1" x14ac:dyDescent="0.25">
      <c r="A290" s="109" t="s">
        <v>764</v>
      </c>
      <c r="B290" s="252"/>
      <c r="C290" s="262">
        <v>20160809</v>
      </c>
      <c r="D290" s="262">
        <v>8</v>
      </c>
      <c r="E290" s="194" t="s">
        <v>823</v>
      </c>
      <c r="M290" s="194"/>
      <c r="Q290" s="115"/>
      <c r="S290" s="194"/>
      <c r="V290" s="112" t="str">
        <f t="shared" si="166"/>
        <v>Update games set Pos_before= NULL where game_id=20160809</v>
      </c>
      <c r="W290" s="112" t="str">
        <f t="shared" si="167"/>
        <v>Update lineups set player_name = 'Burke Oliver' where game_id = 20160809 and player_order = 8</v>
      </c>
      <c r="X290" s="65" t="str">
        <f t="shared" si="168"/>
        <v/>
      </c>
      <c r="Y290" s="193" t="str">
        <f t="shared" si="191"/>
        <v/>
      </c>
      <c r="Z290" s="65" t="str">
        <f t="shared" si="174"/>
        <v/>
      </c>
      <c r="AA290" s="193" t="str">
        <f t="shared" si="175"/>
        <v/>
      </c>
      <c r="AB290" s="242" t="s">
        <v>739</v>
      </c>
      <c r="AC290" s="65" t="str">
        <f t="shared" si="169"/>
        <v>Update lineups set player_name = 'Burke Oliver'</v>
      </c>
      <c r="AD290" s="65" t="str">
        <f t="shared" si="170"/>
        <v/>
      </c>
      <c r="AE290" s="65" t="str">
        <f t="shared" si="192"/>
        <v/>
      </c>
      <c r="AF290" s="65" t="str">
        <f t="shared" si="193"/>
        <v/>
      </c>
      <c r="AG290" s="65" t="str">
        <f t="shared" si="194"/>
        <v/>
      </c>
      <c r="AH290" s="65" t="str">
        <f t="shared" si="195"/>
        <v/>
      </c>
      <c r="AI290" s="65" t="str">
        <f t="shared" si="196"/>
        <v/>
      </c>
      <c r="AJ290" s="65" t="str">
        <f t="shared" si="171"/>
        <v xml:space="preserve"> where game_id = 20160809 and player_order = 8</v>
      </c>
      <c r="AK290" s="65" t="str">
        <f t="shared" si="172"/>
        <v/>
      </c>
      <c r="AL290" s="65" t="str">
        <f t="shared" si="197"/>
        <v/>
      </c>
      <c r="AM290" s="245" t="str">
        <f t="shared" si="173"/>
        <v/>
      </c>
      <c r="AN290" s="65" t="str">
        <f t="shared" si="198"/>
        <v/>
      </c>
      <c r="AO290" s="65" t="str">
        <f t="shared" si="199"/>
        <v/>
      </c>
      <c r="AP290" s="65" t="str">
        <f t="shared" si="200"/>
        <v/>
      </c>
      <c r="AQ290" s="65" t="str">
        <f t="shared" si="201"/>
        <v/>
      </c>
      <c r="AR290" s="65" t="str">
        <f t="shared" si="190"/>
        <v/>
      </c>
      <c r="AS290" s="65" t="str">
        <f t="shared" si="176"/>
        <v/>
      </c>
      <c r="AT290" s="65" t="str">
        <f t="shared" si="177"/>
        <v/>
      </c>
      <c r="AU290" s="65" t="str">
        <f t="shared" si="178"/>
        <v/>
      </c>
    </row>
    <row r="291" spans="1:62" ht="16.8" customHeight="1" x14ac:dyDescent="0.25">
      <c r="A291" s="109" t="s">
        <v>762</v>
      </c>
      <c r="C291" s="262">
        <v>20160809</v>
      </c>
      <c r="D291" s="262">
        <v>9</v>
      </c>
      <c r="E291" s="194" t="s">
        <v>826</v>
      </c>
      <c r="Q291" s="115"/>
      <c r="V291" s="112" t="str">
        <f t="shared" si="166"/>
        <v>Update games set Pos_after= NULL where game_id=20160809</v>
      </c>
      <c r="W291" s="112" t="str">
        <f t="shared" si="167"/>
        <v>Update lineups set player_name = 'Paterson Jamie' where game_id = 20160809 and player_order = 9</v>
      </c>
      <c r="X291" s="65" t="str">
        <f t="shared" si="168"/>
        <v/>
      </c>
      <c r="Y291" s="193" t="str">
        <f t="shared" si="191"/>
        <v/>
      </c>
      <c r="Z291" s="65" t="str">
        <f t="shared" si="174"/>
        <v/>
      </c>
      <c r="AA291" s="193" t="str">
        <f t="shared" si="175"/>
        <v/>
      </c>
      <c r="AB291" s="242" t="s">
        <v>739</v>
      </c>
      <c r="AC291" s="65" t="str">
        <f t="shared" si="169"/>
        <v>Update lineups set player_name = 'Paterson Jamie'</v>
      </c>
      <c r="AD291" s="65" t="str">
        <f t="shared" si="170"/>
        <v/>
      </c>
      <c r="AE291" s="65" t="str">
        <f t="shared" si="192"/>
        <v/>
      </c>
      <c r="AF291" s="65" t="str">
        <f t="shared" si="193"/>
        <v/>
      </c>
      <c r="AG291" s="65" t="str">
        <f t="shared" si="194"/>
        <v/>
      </c>
      <c r="AH291" s="65" t="str">
        <f t="shared" si="195"/>
        <v/>
      </c>
      <c r="AI291" s="65" t="str">
        <f t="shared" si="196"/>
        <v/>
      </c>
      <c r="AJ291" s="65" t="str">
        <f t="shared" si="171"/>
        <v xml:space="preserve"> where game_id = 20160809 and player_order = 9</v>
      </c>
      <c r="AK291" s="65" t="str">
        <f t="shared" si="172"/>
        <v/>
      </c>
      <c r="AL291" s="65" t="str">
        <f t="shared" si="197"/>
        <v/>
      </c>
      <c r="AM291" s="245" t="str">
        <f t="shared" si="173"/>
        <v/>
      </c>
      <c r="AN291" s="65" t="str">
        <f t="shared" si="198"/>
        <v/>
      </c>
      <c r="AO291" s="65" t="str">
        <f t="shared" si="199"/>
        <v/>
      </c>
      <c r="AP291" s="65" t="str">
        <f t="shared" si="200"/>
        <v/>
      </c>
      <c r="AQ291" s="65" t="str">
        <f t="shared" si="201"/>
        <v/>
      </c>
      <c r="AR291" s="65" t="str">
        <f t="shared" si="190"/>
        <v/>
      </c>
      <c r="AS291" s="65" t="str">
        <f t="shared" si="176"/>
        <v/>
      </c>
      <c r="AT291" s="65" t="str">
        <f t="shared" si="177"/>
        <v/>
      </c>
      <c r="AU291" s="65" t="str">
        <f t="shared" si="178"/>
        <v/>
      </c>
    </row>
    <row r="292" spans="1:62" ht="16.8" customHeight="1" x14ac:dyDescent="0.25">
      <c r="A292" s="109" t="s">
        <v>761</v>
      </c>
      <c r="B292" s="252"/>
      <c r="C292" s="262">
        <v>20160809</v>
      </c>
      <c r="D292" s="262">
        <v>10</v>
      </c>
      <c r="E292" s="194" t="s">
        <v>740</v>
      </c>
      <c r="H292" s="262">
        <v>67</v>
      </c>
      <c r="Q292" s="115"/>
      <c r="V292" s="112" t="str">
        <f t="shared" si="166"/>
        <v>Update games set Opp_before= NULL where game_id=20160809</v>
      </c>
      <c r="W292" s="112" t="str">
        <f t="shared" si="167"/>
        <v>Update lineups set player_name = 'Ward Jamie', Y_min = 67 where game_id = 20160809 and player_order = 10</v>
      </c>
      <c r="X292" s="65" t="str">
        <f t="shared" si="168"/>
        <v/>
      </c>
      <c r="Y292" s="193" t="str">
        <f t="shared" si="191"/>
        <v/>
      </c>
      <c r="Z292" s="65" t="str">
        <f t="shared" si="174"/>
        <v/>
      </c>
      <c r="AA292" s="193" t="str">
        <f t="shared" si="175"/>
        <v/>
      </c>
      <c r="AB292" s="242" t="s">
        <v>739</v>
      </c>
      <c r="AC292" s="65" t="str">
        <f t="shared" si="169"/>
        <v>Update lineups set player_name = 'Ward Jamie'</v>
      </c>
      <c r="AD292" s="65" t="str">
        <f t="shared" si="170"/>
        <v/>
      </c>
      <c r="AE292" s="65" t="str">
        <f t="shared" si="192"/>
        <v>, Y_min = 67</v>
      </c>
      <c r="AF292" s="65" t="str">
        <f t="shared" si="193"/>
        <v/>
      </c>
      <c r="AG292" s="65" t="str">
        <f t="shared" si="194"/>
        <v/>
      </c>
      <c r="AH292" s="65" t="str">
        <f t="shared" si="195"/>
        <v/>
      </c>
      <c r="AI292" s="65" t="str">
        <f t="shared" si="196"/>
        <v/>
      </c>
      <c r="AJ292" s="65" t="str">
        <f t="shared" si="171"/>
        <v xml:space="preserve"> where game_id = 20160809 and player_order = 10</v>
      </c>
      <c r="AK292" s="65" t="str">
        <f t="shared" si="172"/>
        <v/>
      </c>
      <c r="AL292" s="65" t="str">
        <f t="shared" si="197"/>
        <v/>
      </c>
      <c r="AM292" s="245" t="str">
        <f t="shared" si="173"/>
        <v/>
      </c>
      <c r="AN292" s="65" t="str">
        <f t="shared" si="198"/>
        <v/>
      </c>
      <c r="AO292" s="65" t="str">
        <f t="shared" si="199"/>
        <v/>
      </c>
      <c r="AP292" s="65" t="str">
        <f t="shared" si="200"/>
        <v/>
      </c>
      <c r="AQ292" s="65" t="str">
        <f t="shared" si="201"/>
        <v/>
      </c>
      <c r="AR292" s="65" t="str">
        <f t="shared" si="190"/>
        <v/>
      </c>
      <c r="AS292" s="65" t="str">
        <f t="shared" si="176"/>
        <v/>
      </c>
      <c r="AT292" s="65" t="str">
        <f t="shared" si="177"/>
        <v/>
      </c>
      <c r="AU292" s="65" t="str">
        <f t="shared" si="178"/>
        <v/>
      </c>
    </row>
    <row r="293" spans="1:62" ht="16.8" customHeight="1" x14ac:dyDescent="0.25">
      <c r="A293" s="109" t="s">
        <v>759</v>
      </c>
      <c r="C293" s="262">
        <v>20160809</v>
      </c>
      <c r="D293" s="264">
        <v>11</v>
      </c>
      <c r="E293" s="195" t="s">
        <v>2820</v>
      </c>
      <c r="F293" s="264"/>
      <c r="G293" s="213"/>
      <c r="H293" s="264">
        <v>54</v>
      </c>
      <c r="I293" s="264"/>
      <c r="J293" s="264"/>
      <c r="K293" s="322"/>
      <c r="L293" s="265"/>
      <c r="M293" s="213"/>
      <c r="N293" s="264"/>
      <c r="O293" s="264"/>
      <c r="P293" s="264"/>
      <c r="Q293" s="115"/>
      <c r="R293" s="265"/>
      <c r="S293" s="213"/>
      <c r="T293" s="264"/>
      <c r="V293" s="112" t="str">
        <f t="shared" si="166"/>
        <v>Update games set Opp_after= NULL where game_id=20160809</v>
      </c>
      <c r="W293" s="112" t="str">
        <f t="shared" si="167"/>
        <v>Update lineups set player_name = 'Vellios Apostolos', Y_min = 54 where game_id = 20160809 and player_order = 11</v>
      </c>
      <c r="X293" s="65" t="str">
        <f t="shared" si="168"/>
        <v/>
      </c>
      <c r="Y293" s="193" t="str">
        <f t="shared" si="191"/>
        <v/>
      </c>
      <c r="Z293" s="65" t="str">
        <f t="shared" si="174"/>
        <v/>
      </c>
      <c r="AA293" s="193" t="str">
        <f t="shared" si="175"/>
        <v/>
      </c>
      <c r="AB293" s="242" t="s">
        <v>739</v>
      </c>
      <c r="AC293" s="65" t="str">
        <f t="shared" si="169"/>
        <v>Update lineups set player_name = 'Vellios Apostolos'</v>
      </c>
      <c r="AD293" s="65" t="str">
        <f t="shared" si="170"/>
        <v/>
      </c>
      <c r="AE293" s="65" t="str">
        <f t="shared" si="192"/>
        <v>, Y_min = 54</v>
      </c>
      <c r="AF293" s="65" t="str">
        <f t="shared" si="193"/>
        <v/>
      </c>
      <c r="AG293" s="65" t="str">
        <f t="shared" si="194"/>
        <v/>
      </c>
      <c r="AH293" s="65" t="str">
        <f t="shared" si="195"/>
        <v/>
      </c>
      <c r="AI293" s="65" t="str">
        <f t="shared" si="196"/>
        <v/>
      </c>
      <c r="AJ293" s="65" t="str">
        <f t="shared" si="171"/>
        <v xml:space="preserve"> where game_id = 20160809 and player_order = 11</v>
      </c>
      <c r="AK293" s="65" t="str">
        <f t="shared" si="172"/>
        <v/>
      </c>
      <c r="AL293" s="65" t="str">
        <f t="shared" si="197"/>
        <v/>
      </c>
      <c r="AM293" s="245" t="str">
        <f t="shared" si="173"/>
        <v/>
      </c>
      <c r="AN293" s="65" t="str">
        <f t="shared" si="198"/>
        <v/>
      </c>
      <c r="AO293" s="65" t="str">
        <f t="shared" si="199"/>
        <v/>
      </c>
      <c r="AP293" s="65" t="str">
        <f t="shared" si="200"/>
        <v/>
      </c>
      <c r="AQ293" s="65" t="str">
        <f t="shared" si="201"/>
        <v/>
      </c>
      <c r="AR293" s="65" t="str">
        <f t="shared" si="190"/>
        <v/>
      </c>
      <c r="AS293" s="65" t="str">
        <f t="shared" si="176"/>
        <v/>
      </c>
      <c r="AT293" s="65" t="str">
        <f t="shared" si="177"/>
        <v/>
      </c>
      <c r="AU293" s="65" t="str">
        <f t="shared" si="178"/>
        <v/>
      </c>
    </row>
    <row r="294" spans="1:62" ht="16.8" customHeight="1" x14ac:dyDescent="0.25">
      <c r="A294" s="109" t="s">
        <v>20</v>
      </c>
      <c r="B294" s="268" t="s">
        <v>3818</v>
      </c>
      <c r="C294" s="262">
        <v>20160809</v>
      </c>
      <c r="D294" s="262">
        <v>12</v>
      </c>
      <c r="E294" s="194" t="s">
        <v>790</v>
      </c>
      <c r="G294" s="212"/>
      <c r="M294" s="194"/>
      <c r="Q294" s="115"/>
      <c r="S294" s="194"/>
      <c r="V294" s="112" t="str">
        <f t="shared" si="166"/>
        <v>Update games set Ground= 'Keepmoat Stadium' where game_id=20160809</v>
      </c>
      <c r="W294" s="112" t="str">
        <f t="shared" si="167"/>
        <v>Update lineups set player_name = 'Iacovitti Alex' where game_id = 20160809 and player_order = 12</v>
      </c>
      <c r="X294" s="65" t="str">
        <f t="shared" si="168"/>
        <v/>
      </c>
      <c r="Y294" s="193" t="str">
        <f t="shared" si="191"/>
        <v/>
      </c>
      <c r="Z294" s="65" t="str">
        <f t="shared" si="174"/>
        <v/>
      </c>
      <c r="AA294" s="193" t="str">
        <f t="shared" si="175"/>
        <v/>
      </c>
      <c r="AB294" s="242" t="s">
        <v>739</v>
      </c>
      <c r="AC294" s="65" t="str">
        <f t="shared" si="169"/>
        <v>Update lineups set player_name = 'Iacovitti Alex'</v>
      </c>
      <c r="AD294" s="65" t="str">
        <f t="shared" si="170"/>
        <v/>
      </c>
      <c r="AE294" s="65" t="str">
        <f t="shared" si="192"/>
        <v/>
      </c>
      <c r="AF294" s="65" t="str">
        <f t="shared" si="193"/>
        <v/>
      </c>
      <c r="AG294" s="65" t="str">
        <f t="shared" si="194"/>
        <v/>
      </c>
      <c r="AH294" s="65" t="str">
        <f t="shared" si="195"/>
        <v/>
      </c>
      <c r="AI294" s="65" t="str">
        <f t="shared" si="196"/>
        <v/>
      </c>
      <c r="AJ294" s="65" t="str">
        <f t="shared" si="171"/>
        <v xml:space="preserve"> where game_id = 20160809 and player_order = 12</v>
      </c>
      <c r="AK294" s="65" t="str">
        <f t="shared" si="172"/>
        <v/>
      </c>
      <c r="AL294" s="65" t="str">
        <f t="shared" si="197"/>
        <v/>
      </c>
      <c r="AM294" s="245" t="str">
        <f t="shared" si="173"/>
        <v/>
      </c>
      <c r="AN294" s="65" t="str">
        <f t="shared" si="198"/>
        <v/>
      </c>
      <c r="AO294" s="65" t="str">
        <f t="shared" si="199"/>
        <v/>
      </c>
      <c r="AP294" s="65" t="str">
        <f t="shared" si="200"/>
        <v/>
      </c>
      <c r="AQ294" s="65" t="str">
        <f t="shared" si="201"/>
        <v/>
      </c>
      <c r="AR294" s="65" t="str">
        <f t="shared" si="190"/>
        <v/>
      </c>
      <c r="AS294" s="65" t="str">
        <f t="shared" si="176"/>
        <v/>
      </c>
      <c r="AT294" s="65" t="str">
        <f t="shared" si="177"/>
        <v/>
      </c>
      <c r="AU294" s="65" t="str">
        <f t="shared" si="178"/>
        <v/>
      </c>
    </row>
    <row r="295" spans="1:62" ht="16.8" customHeight="1" x14ac:dyDescent="0.25">
      <c r="A295" s="109" t="s">
        <v>756</v>
      </c>
      <c r="B295" s="201" t="str">
        <f>B294</f>
        <v>'Keepmoat Stadium'</v>
      </c>
      <c r="C295" s="262">
        <v>20160809</v>
      </c>
      <c r="D295" s="262">
        <v>13</v>
      </c>
      <c r="E295" s="194" t="s">
        <v>830</v>
      </c>
      <c r="G295" s="212"/>
      <c r="Q295" s="115"/>
      <c r="V295" s="112" t="str">
        <f t="shared" si="166"/>
        <v>Update games set Ground_Parent= 'Keepmoat Stadium' where game_id=20160809</v>
      </c>
      <c r="W295" s="112" t="str">
        <f t="shared" si="167"/>
        <v>Update lineups set player_name = 'Mancienne Michael' where game_id = 20160809 and player_order = 13</v>
      </c>
      <c r="X295" s="65" t="str">
        <f t="shared" si="168"/>
        <v/>
      </c>
      <c r="Y295" s="193" t="str">
        <f t="shared" si="191"/>
        <v/>
      </c>
      <c r="Z295" s="65" t="str">
        <f t="shared" si="174"/>
        <v/>
      </c>
      <c r="AA295" s="193" t="str">
        <f t="shared" si="175"/>
        <v/>
      </c>
      <c r="AB295" s="242" t="s">
        <v>739</v>
      </c>
      <c r="AC295" s="65" t="str">
        <f t="shared" si="169"/>
        <v>Update lineups set player_name = 'Mancienne Michael'</v>
      </c>
      <c r="AD295" s="65" t="str">
        <f t="shared" si="170"/>
        <v/>
      </c>
      <c r="AE295" s="65" t="str">
        <f t="shared" si="192"/>
        <v/>
      </c>
      <c r="AF295" s="65" t="str">
        <f t="shared" si="193"/>
        <v/>
      </c>
      <c r="AG295" s="65" t="str">
        <f t="shared" si="194"/>
        <v/>
      </c>
      <c r="AH295" s="65" t="str">
        <f t="shared" si="195"/>
        <v/>
      </c>
      <c r="AI295" s="65" t="str">
        <f t="shared" si="196"/>
        <v/>
      </c>
      <c r="AJ295" s="65" t="str">
        <f t="shared" si="171"/>
        <v xml:space="preserve"> where game_id = 20160809 and player_order = 13</v>
      </c>
      <c r="AK295" s="65" t="str">
        <f t="shared" si="172"/>
        <v/>
      </c>
      <c r="AL295" s="65" t="str">
        <f t="shared" si="197"/>
        <v/>
      </c>
      <c r="AM295" s="245" t="str">
        <f t="shared" si="173"/>
        <v/>
      </c>
      <c r="AN295" s="65" t="str">
        <f t="shared" si="198"/>
        <v/>
      </c>
      <c r="AO295" s="65" t="str">
        <f t="shared" si="199"/>
        <v/>
      </c>
      <c r="AP295" s="65" t="str">
        <f t="shared" si="200"/>
        <v/>
      </c>
      <c r="AQ295" s="65" t="str">
        <f t="shared" si="201"/>
        <v/>
      </c>
      <c r="AR295" s="65" t="str">
        <f t="shared" si="190"/>
        <v/>
      </c>
      <c r="AS295" s="65" t="str">
        <f t="shared" si="176"/>
        <v/>
      </c>
      <c r="AT295" s="65" t="str">
        <f t="shared" si="177"/>
        <v/>
      </c>
      <c r="AU295" s="65" t="str">
        <f t="shared" si="178"/>
        <v/>
      </c>
    </row>
    <row r="296" spans="1:62" ht="16.8" customHeight="1" x14ac:dyDescent="0.25">
      <c r="A296" s="109" t="s">
        <v>753</v>
      </c>
      <c r="B296" s="268" t="s">
        <v>3819</v>
      </c>
      <c r="C296" s="262">
        <v>20160809</v>
      </c>
      <c r="D296" s="262">
        <v>14</v>
      </c>
      <c r="E296" s="212" t="s">
        <v>3815</v>
      </c>
      <c r="F296" s="262">
        <v>66</v>
      </c>
      <c r="G296" s="194" t="s">
        <v>735</v>
      </c>
      <c r="Q296" s="115"/>
      <c r="V296" s="112" t="str">
        <f t="shared" si="166"/>
        <v>Update games set Referee= 'Andy Haines' where game_id=20160809</v>
      </c>
      <c r="W296" s="112" t="str">
        <f t="shared" si="167"/>
        <v>Update lineups set player_name = 'Kasami Pajtim', Sub_min= 66, Player_off = 'Cohen Chris' where game_id = 20160809 and player_order = 14; update lineups set Player_on= 'Kasami Pajtim', sub_min = '66' where game_id = 20160809 and player_name = 'Cohen Chris'</v>
      </c>
      <c r="X296" s="65" t="str">
        <f t="shared" si="168"/>
        <v/>
      </c>
      <c r="Y296" s="193" t="str">
        <f t="shared" si="191"/>
        <v/>
      </c>
      <c r="Z296" s="65" t="str">
        <f t="shared" si="174"/>
        <v/>
      </c>
      <c r="AA296" s="193" t="str">
        <f t="shared" si="175"/>
        <v/>
      </c>
      <c r="AB296" s="242" t="s">
        <v>739</v>
      </c>
      <c r="AC296" s="65" t="str">
        <f t="shared" si="169"/>
        <v>Update lineups set player_name = 'Kasami Pajtim'</v>
      </c>
      <c r="AD296" s="65" t="str">
        <f t="shared" si="170"/>
        <v/>
      </c>
      <c r="AE296" s="65" t="str">
        <f t="shared" si="192"/>
        <v/>
      </c>
      <c r="AF296" s="65" t="str">
        <f t="shared" si="193"/>
        <v/>
      </c>
      <c r="AG296" s="65" t="str">
        <f t="shared" si="194"/>
        <v/>
      </c>
      <c r="AH296" s="65" t="str">
        <f t="shared" si="195"/>
        <v>, Sub_min= 66</v>
      </c>
      <c r="AI296" s="65" t="str">
        <f t="shared" si="196"/>
        <v>, Player_off = 'Cohen Chris'</v>
      </c>
      <c r="AJ296" s="65" t="str">
        <f t="shared" si="171"/>
        <v xml:space="preserve"> where game_id = 20160809 and player_order = 14</v>
      </c>
      <c r="AK296" s="65" t="str">
        <f t="shared" si="172"/>
        <v>; update lineups set Player_on= 'Kasami Pajtim'</v>
      </c>
      <c r="AL296" s="65" t="str">
        <f t="shared" si="197"/>
        <v>, sub_min = '66'</v>
      </c>
      <c r="AM296" s="245" t="str">
        <f t="shared" si="173"/>
        <v xml:space="preserve"> where game_id = 20160809 and player_name = 'Cohen Chris'</v>
      </c>
      <c r="AN296" s="65" t="str">
        <f t="shared" si="198"/>
        <v/>
      </c>
      <c r="AO296" s="65" t="str">
        <f t="shared" si="199"/>
        <v/>
      </c>
      <c r="AP296" s="65" t="str">
        <f t="shared" si="200"/>
        <v/>
      </c>
      <c r="AQ296" s="65" t="str">
        <f t="shared" si="201"/>
        <v/>
      </c>
      <c r="AR296" s="65" t="str">
        <f t="shared" si="190"/>
        <v/>
      </c>
      <c r="AS296" s="65" t="str">
        <f t="shared" si="176"/>
        <v/>
      </c>
      <c r="AT296" s="65" t="str">
        <f t="shared" si="177"/>
        <v/>
      </c>
      <c r="AU296" s="65" t="str">
        <f t="shared" si="178"/>
        <v/>
      </c>
    </row>
    <row r="297" spans="1:62" ht="16.8" customHeight="1" x14ac:dyDescent="0.25">
      <c r="A297" s="109" t="s">
        <v>475</v>
      </c>
      <c r="B297" s="114">
        <v>5160</v>
      </c>
      <c r="C297" s="262">
        <v>20160809</v>
      </c>
      <c r="D297" s="262">
        <v>15</v>
      </c>
      <c r="E297" s="194" t="s">
        <v>715</v>
      </c>
      <c r="G297" s="212"/>
      <c r="Q297" s="115"/>
      <c r="V297" s="112" t="str">
        <f t="shared" si="166"/>
        <v>Update games set Att= 5160 where game_id=20160809</v>
      </c>
      <c r="W297" s="112" t="str">
        <f t="shared" si="167"/>
        <v>Update lineups set player_name = 'Lansbury Henri' where game_id = 20160809 and player_order = 15</v>
      </c>
      <c r="X297" s="65" t="str">
        <f t="shared" si="168"/>
        <v/>
      </c>
      <c r="Y297" s="193" t="str">
        <f t="shared" si="191"/>
        <v/>
      </c>
      <c r="Z297" s="65" t="str">
        <f t="shared" si="174"/>
        <v/>
      </c>
      <c r="AA297" s="193" t="str">
        <f t="shared" si="175"/>
        <v/>
      </c>
      <c r="AB297" s="242" t="s">
        <v>739</v>
      </c>
      <c r="AC297" s="65" t="str">
        <f t="shared" si="169"/>
        <v>Update lineups set player_name = 'Lansbury Henri'</v>
      </c>
      <c r="AD297" s="65" t="str">
        <f t="shared" si="170"/>
        <v/>
      </c>
      <c r="AE297" s="65" t="str">
        <f t="shared" si="192"/>
        <v/>
      </c>
      <c r="AF297" s="65" t="str">
        <f t="shared" si="193"/>
        <v/>
      </c>
      <c r="AG297" s="65" t="str">
        <f t="shared" si="194"/>
        <v/>
      </c>
      <c r="AH297" s="65" t="str">
        <f t="shared" si="195"/>
        <v/>
      </c>
      <c r="AI297" s="65" t="str">
        <f t="shared" si="196"/>
        <v/>
      </c>
      <c r="AJ297" s="65" t="str">
        <f t="shared" si="171"/>
        <v xml:space="preserve"> where game_id = 20160809 and player_order = 15</v>
      </c>
      <c r="AK297" s="65" t="str">
        <f t="shared" si="172"/>
        <v/>
      </c>
      <c r="AL297" s="65" t="str">
        <f t="shared" si="197"/>
        <v/>
      </c>
      <c r="AM297" s="245" t="str">
        <f t="shared" si="173"/>
        <v/>
      </c>
      <c r="AN297" s="65" t="str">
        <f t="shared" si="198"/>
        <v/>
      </c>
      <c r="AO297" s="65" t="str">
        <f t="shared" si="199"/>
        <v/>
      </c>
      <c r="AP297" s="65" t="str">
        <f t="shared" si="200"/>
        <v/>
      </c>
      <c r="AQ297" s="65" t="str">
        <f t="shared" si="201"/>
        <v/>
      </c>
      <c r="AR297" s="65" t="str">
        <f t="shared" si="190"/>
        <v/>
      </c>
      <c r="AS297" s="65" t="str">
        <f t="shared" si="176"/>
        <v/>
      </c>
      <c r="AT297" s="65" t="str">
        <f t="shared" si="177"/>
        <v/>
      </c>
      <c r="AU297" s="65" t="str">
        <f t="shared" si="178"/>
        <v/>
      </c>
    </row>
    <row r="298" spans="1:62" ht="16.8" customHeight="1" x14ac:dyDescent="0.25">
      <c r="A298" s="109" t="s">
        <v>749</v>
      </c>
      <c r="B298" s="269" t="s">
        <v>3820</v>
      </c>
      <c r="C298" s="262">
        <v>20160809</v>
      </c>
      <c r="D298" s="262">
        <v>16</v>
      </c>
      <c r="E298" s="194" t="s">
        <v>741</v>
      </c>
      <c r="F298" s="262">
        <v>74</v>
      </c>
      <c r="G298" s="194" t="s">
        <v>823</v>
      </c>
      <c r="Q298" s="115"/>
      <c r="V298" s="112" t="str">
        <f t="shared" si="166"/>
        <v>Update games set Source= 'http://www.11v11.com/matches/doncaster-rovers-v-nottingham-forest-09-august-2016-319600/' where game_id=20160809</v>
      </c>
      <c r="W298" s="112" t="str">
        <f t="shared" si="167"/>
        <v>Update lineups set player_name = 'Osborn Ben', Sub_min= 74, Player_off = 'Burke Oliver' where game_id = 20160809 and player_order = 16; update lineups set Player_on= 'Osborn Ben', sub_min = '74' where game_id = 20160809 and player_name = 'Burke Oliver'</v>
      </c>
      <c r="X298" s="65" t="str">
        <f t="shared" si="168"/>
        <v/>
      </c>
      <c r="Y298" s="193" t="str">
        <f t="shared" si="191"/>
        <v/>
      </c>
      <c r="Z298" s="65" t="str">
        <f t="shared" si="174"/>
        <v/>
      </c>
      <c r="AA298" s="193" t="str">
        <f t="shared" si="175"/>
        <v/>
      </c>
      <c r="AB298" s="242" t="s">
        <v>739</v>
      </c>
      <c r="AC298" s="65" t="str">
        <f t="shared" si="169"/>
        <v>Update lineups set player_name = 'Osborn Ben'</v>
      </c>
      <c r="AD298" s="65" t="str">
        <f t="shared" si="170"/>
        <v/>
      </c>
      <c r="AE298" s="65" t="str">
        <f t="shared" si="192"/>
        <v/>
      </c>
      <c r="AF298" s="65" t="str">
        <f t="shared" si="193"/>
        <v/>
      </c>
      <c r="AG298" s="65" t="str">
        <f t="shared" si="194"/>
        <v/>
      </c>
      <c r="AH298" s="65" t="str">
        <f t="shared" si="195"/>
        <v>, Sub_min= 74</v>
      </c>
      <c r="AI298" s="65" t="str">
        <f t="shared" si="196"/>
        <v>, Player_off = 'Burke Oliver'</v>
      </c>
      <c r="AJ298" s="65" t="str">
        <f t="shared" si="171"/>
        <v xml:space="preserve"> where game_id = 20160809 and player_order = 16</v>
      </c>
      <c r="AK298" s="65" t="str">
        <f t="shared" si="172"/>
        <v>; update lineups set Player_on= 'Osborn Ben'</v>
      </c>
      <c r="AL298" s="65" t="str">
        <f t="shared" si="197"/>
        <v>, sub_min = '74'</v>
      </c>
      <c r="AM298" s="245" t="str">
        <f t="shared" si="173"/>
        <v xml:space="preserve"> where game_id = 20160809 and player_name = 'Burke Oliver'</v>
      </c>
      <c r="AN298" s="65" t="str">
        <f t="shared" si="198"/>
        <v/>
      </c>
      <c r="AO298" s="65" t="str">
        <f t="shared" si="199"/>
        <v/>
      </c>
      <c r="AP298" s="65" t="str">
        <f t="shared" si="200"/>
        <v/>
      </c>
      <c r="AQ298" s="65" t="str">
        <f t="shared" si="201"/>
        <v/>
      </c>
      <c r="AR298" s="65" t="str">
        <f t="shared" si="190"/>
        <v/>
      </c>
      <c r="AS298" s="65" t="str">
        <f t="shared" si="176"/>
        <v/>
      </c>
      <c r="AT298" s="65" t="str">
        <f t="shared" si="177"/>
        <v/>
      </c>
      <c r="AU298" s="65" t="str">
        <f t="shared" si="178"/>
        <v/>
      </c>
    </row>
    <row r="299" spans="1:62" ht="16.8" customHeight="1" x14ac:dyDescent="0.25">
      <c r="A299" s="109" t="s">
        <v>746</v>
      </c>
      <c r="B299" s="198" t="s">
        <v>3821</v>
      </c>
      <c r="C299" s="262">
        <v>20160809</v>
      </c>
      <c r="D299" s="262">
        <v>17</v>
      </c>
      <c r="E299" s="194" t="s">
        <v>831</v>
      </c>
      <c r="F299" s="262">
        <v>90</v>
      </c>
      <c r="G299" s="194" t="s">
        <v>740</v>
      </c>
      <c r="Q299" s="115"/>
      <c r="V299" s="112" t="str">
        <f t="shared" si="166"/>
        <v>Update games set Game_date= '2016-08-09 19:45' where game_id=20160809</v>
      </c>
      <c r="W299" s="112" t="str">
        <f t="shared" si="167"/>
        <v>Update lineups set player_name = 'Veldwijk Lars', Sub_min= 90, Player_off = 'Ward Jamie' where game_id = 20160809 and player_order = 17; update lineups set Player_on= 'Veldwijk Lars', sub_min = '90' where game_id = 20160809 and player_name = 'Ward Jamie'</v>
      </c>
      <c r="X299" s="65" t="str">
        <f t="shared" si="168"/>
        <v/>
      </c>
      <c r="Y299" s="193" t="str">
        <f t="shared" si="191"/>
        <v/>
      </c>
      <c r="Z299" s="65" t="str">
        <f t="shared" si="174"/>
        <v/>
      </c>
      <c r="AA299" s="193" t="str">
        <f t="shared" si="175"/>
        <v/>
      </c>
      <c r="AB299" s="242" t="s">
        <v>739</v>
      </c>
      <c r="AC299" s="65" t="str">
        <f t="shared" si="169"/>
        <v>Update lineups set player_name = 'Veldwijk Lars'</v>
      </c>
      <c r="AD299" s="65" t="str">
        <f t="shared" si="170"/>
        <v/>
      </c>
      <c r="AE299" s="65" t="str">
        <f t="shared" si="192"/>
        <v/>
      </c>
      <c r="AF299" s="65" t="str">
        <f t="shared" si="193"/>
        <v/>
      </c>
      <c r="AG299" s="65" t="str">
        <f t="shared" si="194"/>
        <v/>
      </c>
      <c r="AH299" s="65" t="str">
        <f t="shared" si="195"/>
        <v>, Sub_min= 90</v>
      </c>
      <c r="AI299" s="65" t="str">
        <f t="shared" si="196"/>
        <v>, Player_off = 'Ward Jamie'</v>
      </c>
      <c r="AJ299" s="65" t="str">
        <f t="shared" si="171"/>
        <v xml:space="preserve"> where game_id = 20160809 and player_order = 17</v>
      </c>
      <c r="AK299" s="65" t="str">
        <f t="shared" si="172"/>
        <v>; update lineups set Player_on= 'Veldwijk Lars'</v>
      </c>
      <c r="AL299" s="65" t="str">
        <f t="shared" si="197"/>
        <v>, sub_min = '90'</v>
      </c>
      <c r="AM299" s="245" t="str">
        <f t="shared" si="173"/>
        <v xml:space="preserve"> where game_id = 20160809 and player_name = 'Ward Jamie'</v>
      </c>
      <c r="AN299" s="65" t="str">
        <f t="shared" si="198"/>
        <v/>
      </c>
      <c r="AO299" s="65" t="str">
        <f t="shared" si="199"/>
        <v/>
      </c>
      <c r="AP299" s="65" t="str">
        <f t="shared" si="200"/>
        <v/>
      </c>
      <c r="AQ299" s="65" t="str">
        <f t="shared" si="201"/>
        <v/>
      </c>
      <c r="AR299" s="65" t="str">
        <f t="shared" si="190"/>
        <v/>
      </c>
      <c r="AS299" s="65" t="str">
        <f t="shared" si="176"/>
        <v/>
      </c>
      <c r="AT299" s="65" t="str">
        <f t="shared" si="177"/>
        <v/>
      </c>
      <c r="AU299" s="65" t="str">
        <f t="shared" si="178"/>
        <v/>
      </c>
    </row>
    <row r="300" spans="1:62" s="126" customFormat="1" ht="16.8" customHeight="1" thickBot="1" x14ac:dyDescent="0.3">
      <c r="A300" s="116"/>
      <c r="B300" s="238"/>
      <c r="C300" s="266">
        <v>20160809</v>
      </c>
      <c r="D300" s="266">
        <v>18</v>
      </c>
      <c r="E300" s="199" t="s">
        <v>2821</v>
      </c>
      <c r="F300" s="266"/>
      <c r="G300" s="199"/>
      <c r="H300" s="266"/>
      <c r="I300" s="266"/>
      <c r="J300" s="266"/>
      <c r="K300" s="323"/>
      <c r="L300" s="267"/>
      <c r="M300" s="214"/>
      <c r="N300" s="266"/>
      <c r="O300" s="266"/>
      <c r="P300" s="266"/>
      <c r="Q300" s="239"/>
      <c r="R300" s="267"/>
      <c r="S300" s="214"/>
      <c r="T300" s="266"/>
      <c r="U300"/>
      <c r="V300" s="112" t="str">
        <f t="shared" si="166"/>
        <v>Update games set = NULL where game_id=20160809</v>
      </c>
      <c r="W300" s="112" t="str">
        <f t="shared" si="167"/>
        <v>Update lineups set player_name = 'Smith Jordan' where game_id = 20160809 and player_order = 18</v>
      </c>
      <c r="X300" s="65" t="str">
        <f t="shared" si="168"/>
        <v/>
      </c>
      <c r="Y300" s="193" t="str">
        <f t="shared" si="191"/>
        <v/>
      </c>
      <c r="Z300" s="65" t="str">
        <f t="shared" si="174"/>
        <v/>
      </c>
      <c r="AA300" s="193" t="str">
        <f t="shared" si="175"/>
        <v/>
      </c>
      <c r="AB300" s="242" t="s">
        <v>739</v>
      </c>
      <c r="AC300" s="65" t="str">
        <f t="shared" si="169"/>
        <v>Update lineups set player_name = 'Smith Jordan'</v>
      </c>
      <c r="AD300" s="65" t="str">
        <f t="shared" si="170"/>
        <v/>
      </c>
      <c r="AE300" s="65" t="str">
        <f t="shared" si="192"/>
        <v/>
      </c>
      <c r="AF300" s="65" t="str">
        <f t="shared" si="193"/>
        <v/>
      </c>
      <c r="AG300" s="65" t="str">
        <f t="shared" si="194"/>
        <v/>
      </c>
      <c r="AH300" s="65" t="str">
        <f t="shared" si="195"/>
        <v/>
      </c>
      <c r="AI300" s="65" t="str">
        <f t="shared" si="196"/>
        <v/>
      </c>
      <c r="AJ300" s="65" t="str">
        <f t="shared" si="171"/>
        <v xml:space="preserve"> where game_id = 20160809 and player_order = 18</v>
      </c>
      <c r="AK300" s="65" t="str">
        <f t="shared" si="172"/>
        <v/>
      </c>
      <c r="AL300" s="65" t="str">
        <f t="shared" si="197"/>
        <v/>
      </c>
      <c r="AM300" s="245" t="str">
        <f t="shared" si="173"/>
        <v/>
      </c>
      <c r="AN300" s="65" t="str">
        <f t="shared" si="198"/>
        <v/>
      </c>
      <c r="AO300" s="65" t="str">
        <f t="shared" si="199"/>
        <v/>
      </c>
      <c r="AP300" s="65" t="str">
        <f t="shared" si="200"/>
        <v/>
      </c>
      <c r="AQ300" s="65" t="str">
        <f t="shared" si="201"/>
        <v/>
      </c>
      <c r="AR300" s="65" t="str">
        <f t="shared" si="190"/>
        <v/>
      </c>
      <c r="AS300" s="65" t="str">
        <f t="shared" si="176"/>
        <v/>
      </c>
      <c r="AT300" s="65" t="str">
        <f t="shared" si="177"/>
        <v/>
      </c>
      <c r="AU300" s="65" t="str">
        <f t="shared" si="178"/>
        <v/>
      </c>
      <c r="AV300" s="65"/>
      <c r="AW300" s="65"/>
      <c r="AX300" s="65"/>
      <c r="AY300" s="65"/>
      <c r="AZ300" s="65"/>
      <c r="BA300" s="65"/>
      <c r="BB300" s="65"/>
      <c r="BC300" s="65"/>
      <c r="BD300" s="65"/>
      <c r="BE300" s="65"/>
      <c r="BF300" s="65"/>
      <c r="BG300" s="65"/>
      <c r="BH300" s="65"/>
      <c r="BI300" s="65"/>
      <c r="BJ300" s="65"/>
    </row>
    <row r="301" spans="1:62" ht="16.8" customHeight="1" thickTop="1" x14ac:dyDescent="0.25">
      <c r="A301" s="125" t="s">
        <v>22</v>
      </c>
      <c r="B301" s="191" t="s">
        <v>2793</v>
      </c>
      <c r="C301" s="262">
        <v>20160812</v>
      </c>
      <c r="D301" s="262">
        <v>1</v>
      </c>
      <c r="E301" s="212" t="s">
        <v>3006</v>
      </c>
      <c r="G301" s="194"/>
      <c r="M301" s="194"/>
      <c r="Q301" s="115"/>
      <c r="S301" s="194"/>
      <c r="V301" s="112" t="str">
        <f t="shared" si="166"/>
        <v>Update games set Opponent= 'Brighton and Hove Albion' where game_id=20160812</v>
      </c>
      <c r="W301" s="112" t="str">
        <f t="shared" si="167"/>
        <v>Update lineups set player_name = 'Henderson Stephen' where game_id = 20160812 and player_order = 1</v>
      </c>
      <c r="X301" s="65" t="str">
        <f t="shared" si="168"/>
        <v/>
      </c>
      <c r="Y301" s="193" t="str">
        <f t="shared" si="191"/>
        <v/>
      </c>
      <c r="Z301" s="65" t="str">
        <f t="shared" si="174"/>
        <v/>
      </c>
      <c r="AA301" s="193" t="str">
        <f t="shared" si="175"/>
        <v/>
      </c>
      <c r="AB301" s="242" t="s">
        <v>739</v>
      </c>
      <c r="AC301" s="65" t="str">
        <f t="shared" si="169"/>
        <v>Update lineups set player_name = 'Henderson Stephen'</v>
      </c>
      <c r="AD301" s="65" t="str">
        <f t="shared" si="170"/>
        <v/>
      </c>
      <c r="AE301" s="65" t="str">
        <f t="shared" si="192"/>
        <v/>
      </c>
      <c r="AF301" s="65" t="str">
        <f t="shared" si="193"/>
        <v/>
      </c>
      <c r="AG301" s="65" t="str">
        <f t="shared" si="194"/>
        <v/>
      </c>
      <c r="AH301" s="65" t="str">
        <f t="shared" si="195"/>
        <v/>
      </c>
      <c r="AI301" s="65" t="str">
        <f t="shared" si="196"/>
        <v/>
      </c>
      <c r="AJ301" s="65" t="str">
        <f t="shared" si="171"/>
        <v xml:space="preserve"> where game_id = 20160812 and player_order = 1</v>
      </c>
      <c r="AK301" s="65" t="str">
        <f t="shared" si="172"/>
        <v/>
      </c>
      <c r="AL301" s="65" t="str">
        <f t="shared" si="197"/>
        <v/>
      </c>
      <c r="AM301" s="245" t="str">
        <f t="shared" si="173"/>
        <v/>
      </c>
      <c r="AN301" s="65" t="str">
        <f t="shared" si="198"/>
        <v/>
      </c>
      <c r="AO301" s="65" t="str">
        <f t="shared" si="199"/>
        <v/>
      </c>
      <c r="AP301" s="65" t="str">
        <f t="shared" si="200"/>
        <v/>
      </c>
      <c r="AQ301" s="65" t="str">
        <f t="shared" si="201"/>
        <v/>
      </c>
      <c r="AR301" s="65" t="str">
        <f t="shared" si="190"/>
        <v/>
      </c>
      <c r="AS301" s="65" t="str">
        <f t="shared" si="176"/>
        <v/>
      </c>
      <c r="AT301" s="65" t="str">
        <f t="shared" si="177"/>
        <v/>
      </c>
      <c r="AU301" s="65" t="str">
        <f t="shared" si="178"/>
        <v/>
      </c>
    </row>
    <row r="302" spans="1:62" ht="16.8" customHeight="1" x14ac:dyDescent="0.25">
      <c r="A302" s="109" t="s">
        <v>774</v>
      </c>
      <c r="B302" s="114" t="str">
        <f>B301</f>
        <v>'Brighton and Hove Albion'</v>
      </c>
      <c r="C302" s="262">
        <v>20160812</v>
      </c>
      <c r="D302" s="262">
        <v>2</v>
      </c>
      <c r="E302" s="212" t="s">
        <v>790</v>
      </c>
      <c r="H302" s="262">
        <v>58</v>
      </c>
      <c r="M302" s="194"/>
      <c r="Q302" s="115"/>
      <c r="S302" s="194"/>
      <c r="V302" s="112" t="str">
        <f t="shared" si="166"/>
        <v>Update games set Opp_Parent= 'Brighton and Hove Albion' where game_id=20160812</v>
      </c>
      <c r="W302" s="112" t="str">
        <f t="shared" si="167"/>
        <v>Update lineups set player_name = 'Iacovitti Alex', Y_min = 58 where game_id = 20160812 and player_order = 2</v>
      </c>
      <c r="X302" s="65" t="str">
        <f t="shared" si="168"/>
        <v/>
      </c>
      <c r="Y302" s="193" t="str">
        <f>IF(L302="", "", AN302&amp;AO302&amp;AP302&amp;AQ302&amp;AR302)</f>
        <v/>
      </c>
      <c r="Z302" s="65" t="str">
        <f t="shared" si="174"/>
        <v/>
      </c>
      <c r="AA302" s="193" t="str">
        <f t="shared" si="175"/>
        <v/>
      </c>
      <c r="AB302" s="242" t="s">
        <v>739</v>
      </c>
      <c r="AC302" s="65" t="str">
        <f t="shared" si="169"/>
        <v>Update lineups set player_name = 'Iacovitti Alex'</v>
      </c>
      <c r="AD302" s="65" t="str">
        <f t="shared" si="170"/>
        <v/>
      </c>
      <c r="AE302" s="65" t="str">
        <f t="shared" si="192"/>
        <v>, Y_min = 58</v>
      </c>
      <c r="AF302" s="65" t="str">
        <f t="shared" si="193"/>
        <v/>
      </c>
      <c r="AG302" s="65" t="str">
        <f t="shared" si="194"/>
        <v/>
      </c>
      <c r="AH302" s="65" t="str">
        <f t="shared" si="195"/>
        <v/>
      </c>
      <c r="AI302" s="65" t="str">
        <f t="shared" si="196"/>
        <v/>
      </c>
      <c r="AJ302" s="65" t="str">
        <f t="shared" si="171"/>
        <v xml:space="preserve"> where game_id = 20160812 and player_order = 2</v>
      </c>
      <c r="AK302" s="65" t="str">
        <f t="shared" si="172"/>
        <v/>
      </c>
      <c r="AL302" s="65" t="str">
        <f t="shared" si="197"/>
        <v/>
      </c>
      <c r="AM302" s="245" t="str">
        <f t="shared" si="173"/>
        <v/>
      </c>
      <c r="AN302" s="65" t="str">
        <f t="shared" si="198"/>
        <v/>
      </c>
      <c r="AO302" s="65" t="str">
        <f t="shared" si="199"/>
        <v/>
      </c>
      <c r="AP302" s="65" t="str">
        <f t="shared" si="200"/>
        <v/>
      </c>
      <c r="AQ302" s="65" t="str">
        <f t="shared" si="201"/>
        <v/>
      </c>
      <c r="AR302" s="65" t="str">
        <f t="shared" si="190"/>
        <v/>
      </c>
      <c r="AS302" s="65" t="str">
        <f t="shared" si="176"/>
        <v/>
      </c>
      <c r="AT302" s="65" t="str">
        <f t="shared" si="177"/>
        <v/>
      </c>
      <c r="AU302" s="65" t="str">
        <f t="shared" si="178"/>
        <v/>
      </c>
    </row>
    <row r="303" spans="1:62" ht="16.8" customHeight="1" x14ac:dyDescent="0.25">
      <c r="A303" s="109" t="s">
        <v>5</v>
      </c>
      <c r="B303" s="114">
        <v>0</v>
      </c>
      <c r="C303" s="262">
        <v>20160812</v>
      </c>
      <c r="D303" s="262">
        <v>3</v>
      </c>
      <c r="E303" s="212" t="s">
        <v>3002</v>
      </c>
      <c r="M303" s="194"/>
      <c r="Q303" s="115"/>
      <c r="S303" s="194"/>
      <c r="V303" s="112" t="str">
        <f t="shared" si="166"/>
        <v>Update games set F= 0 where game_id=20160812</v>
      </c>
      <c r="W303" s="112" t="str">
        <f t="shared" si="167"/>
        <v>Update lineups set player_name = 'Perquis Damien' where game_id = 20160812 and player_order = 3</v>
      </c>
      <c r="X303" s="65" t="str">
        <f t="shared" si="168"/>
        <v/>
      </c>
      <c r="Y303" s="193" t="str">
        <f t="shared" ref="Y303:Y319" si="202">IF(L303="", "", AN303&amp;AO303&amp;AP303&amp;AQ303&amp;AR303)</f>
        <v/>
      </c>
      <c r="Z303" s="65" t="str">
        <f t="shared" si="174"/>
        <v/>
      </c>
      <c r="AA303" s="193" t="str">
        <f t="shared" si="175"/>
        <v/>
      </c>
      <c r="AB303" s="242" t="s">
        <v>739</v>
      </c>
      <c r="AC303" s="65" t="str">
        <f t="shared" si="169"/>
        <v>Update lineups set player_name = 'Perquis Damien'</v>
      </c>
      <c r="AD303" s="65" t="str">
        <f t="shared" si="170"/>
        <v/>
      </c>
      <c r="AE303" s="65" t="str">
        <f t="shared" si="192"/>
        <v/>
      </c>
      <c r="AF303" s="65" t="str">
        <f t="shared" si="193"/>
        <v/>
      </c>
      <c r="AG303" s="65" t="str">
        <f t="shared" si="194"/>
        <v/>
      </c>
      <c r="AH303" s="65" t="str">
        <f t="shared" si="195"/>
        <v/>
      </c>
      <c r="AI303" s="65" t="str">
        <f t="shared" si="196"/>
        <v/>
      </c>
      <c r="AJ303" s="65" t="str">
        <f t="shared" si="171"/>
        <v xml:space="preserve"> where game_id = 20160812 and player_order = 3</v>
      </c>
      <c r="AK303" s="65" t="str">
        <f t="shared" si="172"/>
        <v/>
      </c>
      <c r="AL303" s="65" t="str">
        <f t="shared" si="197"/>
        <v/>
      </c>
      <c r="AM303" s="245" t="str">
        <f t="shared" si="173"/>
        <v/>
      </c>
      <c r="AN303" s="65" t="str">
        <f t="shared" si="198"/>
        <v/>
      </c>
      <c r="AO303" s="65" t="str">
        <f t="shared" si="199"/>
        <v/>
      </c>
      <c r="AP303" s="65" t="str">
        <f t="shared" si="200"/>
        <v/>
      </c>
      <c r="AQ303" s="65" t="str">
        <f t="shared" si="201"/>
        <v/>
      </c>
      <c r="AR303" s="65" t="str">
        <f t="shared" si="190"/>
        <v/>
      </c>
      <c r="AS303" s="65" t="str">
        <f t="shared" si="176"/>
        <v/>
      </c>
      <c r="AT303" s="65" t="str">
        <f t="shared" si="177"/>
        <v/>
      </c>
      <c r="AU303" s="65" t="str">
        <f t="shared" si="178"/>
        <v/>
      </c>
    </row>
    <row r="304" spans="1:62" ht="16.8" customHeight="1" x14ac:dyDescent="0.25">
      <c r="A304" s="109" t="s">
        <v>0</v>
      </c>
      <c r="B304" s="114">
        <v>3</v>
      </c>
      <c r="C304" s="262">
        <v>20160812</v>
      </c>
      <c r="D304" s="262">
        <v>4</v>
      </c>
      <c r="E304" s="212" t="s">
        <v>2851</v>
      </c>
      <c r="H304" s="262">
        <v>72</v>
      </c>
      <c r="M304" s="194"/>
      <c r="Q304" s="115"/>
      <c r="S304" s="194"/>
      <c r="V304" s="112" t="str">
        <f t="shared" si="166"/>
        <v>Update games set A= 3 where game_id=20160812</v>
      </c>
      <c r="W304" s="112" t="str">
        <f t="shared" si="167"/>
        <v>Update lineups set player_name = 'Pereira Hildeberto', Y_min = 72 where game_id = 20160812 and player_order = 4</v>
      </c>
      <c r="X304" s="65" t="str">
        <f t="shared" si="168"/>
        <v/>
      </c>
      <c r="Y304" s="193" t="str">
        <f t="shared" si="202"/>
        <v/>
      </c>
      <c r="Z304" s="65" t="str">
        <f t="shared" si="174"/>
        <v/>
      </c>
      <c r="AA304" s="193" t="str">
        <f t="shared" si="175"/>
        <v/>
      </c>
      <c r="AB304" s="242" t="s">
        <v>739</v>
      </c>
      <c r="AC304" s="65" t="str">
        <f t="shared" si="169"/>
        <v>Update lineups set player_name = 'Pereira Hildeberto'</v>
      </c>
      <c r="AD304" s="65" t="str">
        <f t="shared" si="170"/>
        <v/>
      </c>
      <c r="AE304" s="65" t="str">
        <f t="shared" ref="AE304:AE321" si="203">IF(H304="", "", CONCATENATE(", Y_min = ", UPPER(H304)))</f>
        <v>, Y_min = 72</v>
      </c>
      <c r="AF304" s="65" t="str">
        <f t="shared" ref="AF304:AF321" si="204">IF(I304="", "", CONCATENATE(", R_min= ", UPPER(I304)))</f>
        <v/>
      </c>
      <c r="AG304" s="65" t="str">
        <f t="shared" ref="AG304:AG321" si="205">IF(J304="", "", CONCATENATE(", captain= 'Y'"))</f>
        <v/>
      </c>
      <c r="AH304" s="65" t="str">
        <f t="shared" ref="AH304:AH321" si="206">IF(F304="", "", CONCATENATE(", Sub_min= ", F304))</f>
        <v/>
      </c>
      <c r="AI304" s="65" t="str">
        <f t="shared" ref="AI304:AI321" si="207">IF(G304="", "", CONCATENATE(", Player_off = '", SUBSTITUTE(G304, "'", "''"), "'"))</f>
        <v/>
      </c>
      <c r="AJ304" s="65" t="str">
        <f t="shared" si="171"/>
        <v xml:space="preserve"> where game_id = 20160812 and player_order = 4</v>
      </c>
      <c r="AK304" s="65" t="str">
        <f t="shared" si="172"/>
        <v/>
      </c>
      <c r="AL304" s="65" t="str">
        <f t="shared" ref="AL304:AL321" si="208">IF(F304="","",CONCATENATE(", sub_min = '",F304,"'"))</f>
        <v/>
      </c>
      <c r="AM304" s="245" t="str">
        <f t="shared" si="173"/>
        <v/>
      </c>
      <c r="AN304" s="65" t="str">
        <f t="shared" ref="AN304:AN321" si="209">IF(L304="","",CONCATENATE("update goals set scorer_name = '",SUBSTITUTE(M304, "'", "''"),"'"))</f>
        <v/>
      </c>
      <c r="AO304" s="65" t="str">
        <f t="shared" ref="AO304:AO321" si="210">IF(N304="", "", CONCATENATE(", goal_min = ", N304))</f>
        <v/>
      </c>
      <c r="AP304" s="65" t="str">
        <f t="shared" ref="AP304:AP321" si="211">IF(O304="", "", CONCATENATE(", Pen = '", UPPER(O304), "'"))</f>
        <v/>
      </c>
      <c r="AQ304" s="65" t="str">
        <f t="shared" ref="AQ304:AQ321" si="212">IF(P304="", "", CONCATENATE(", OG = '", UPPER(P304), "'"))</f>
        <v/>
      </c>
      <c r="AR304" s="65" t="str">
        <f t="shared" si="190"/>
        <v/>
      </c>
      <c r="AS304" s="65" t="str">
        <f t="shared" si="176"/>
        <v/>
      </c>
      <c r="AT304" s="65" t="str">
        <f t="shared" si="177"/>
        <v/>
      </c>
      <c r="AU304" s="65" t="str">
        <f t="shared" si="178"/>
        <v/>
      </c>
    </row>
    <row r="305" spans="1:62" ht="16.8" customHeight="1" x14ac:dyDescent="0.25">
      <c r="A305" s="109" t="s">
        <v>23</v>
      </c>
      <c r="B305" s="198" t="str">
        <f>IF(B303&gt;B304,"'W'",IF(B303=B304,"'D'","'L'"))</f>
        <v>'L'</v>
      </c>
      <c r="C305" s="262">
        <v>20160812</v>
      </c>
      <c r="D305" s="262">
        <v>5</v>
      </c>
      <c r="E305" s="194" t="s">
        <v>830</v>
      </c>
      <c r="M305" s="194"/>
      <c r="Q305" s="115"/>
      <c r="S305" s="194"/>
      <c r="V305" s="112" t="str">
        <f t="shared" si="166"/>
        <v>Update games set Result= 'L' where game_id=20160812</v>
      </c>
      <c r="W305" s="112" t="str">
        <f t="shared" si="167"/>
        <v>Update lineups set player_name = 'Mancienne Michael' where game_id = 20160812 and player_order = 5</v>
      </c>
      <c r="X305" s="65" t="str">
        <f t="shared" si="168"/>
        <v/>
      </c>
      <c r="Y305" s="193" t="str">
        <f t="shared" si="202"/>
        <v/>
      </c>
      <c r="Z305" s="65" t="str">
        <f t="shared" si="174"/>
        <v/>
      </c>
      <c r="AA305" s="193" t="str">
        <f t="shared" si="175"/>
        <v/>
      </c>
      <c r="AB305" s="242" t="s">
        <v>739</v>
      </c>
      <c r="AC305" s="65" t="str">
        <f t="shared" si="169"/>
        <v>Update lineups set player_name = 'Mancienne Michael'</v>
      </c>
      <c r="AD305" s="65" t="str">
        <f t="shared" si="170"/>
        <v/>
      </c>
      <c r="AE305" s="65" t="str">
        <f t="shared" si="203"/>
        <v/>
      </c>
      <c r="AF305" s="65" t="str">
        <f t="shared" si="204"/>
        <v/>
      </c>
      <c r="AG305" s="65" t="str">
        <f t="shared" si="205"/>
        <v/>
      </c>
      <c r="AH305" s="65" t="str">
        <f t="shared" si="206"/>
        <v/>
      </c>
      <c r="AI305" s="65" t="str">
        <f t="shared" si="207"/>
        <v/>
      </c>
      <c r="AJ305" s="65" t="str">
        <f t="shared" si="171"/>
        <v xml:space="preserve"> where game_id = 20160812 and player_order = 5</v>
      </c>
      <c r="AK305" s="65" t="str">
        <f t="shared" si="172"/>
        <v/>
      </c>
      <c r="AL305" s="65" t="str">
        <f t="shared" si="208"/>
        <v/>
      </c>
      <c r="AM305" s="245" t="str">
        <f t="shared" si="173"/>
        <v/>
      </c>
      <c r="AN305" s="65" t="str">
        <f t="shared" si="209"/>
        <v/>
      </c>
      <c r="AO305" s="65" t="str">
        <f t="shared" si="210"/>
        <v/>
      </c>
      <c r="AP305" s="65" t="str">
        <f t="shared" si="211"/>
        <v/>
      </c>
      <c r="AQ305" s="65" t="str">
        <f t="shared" si="212"/>
        <v/>
      </c>
      <c r="AR305" s="65" t="str">
        <f t="shared" si="190"/>
        <v/>
      </c>
      <c r="AS305" s="65" t="str">
        <f t="shared" si="176"/>
        <v/>
      </c>
      <c r="AT305" s="65" t="str">
        <f t="shared" si="177"/>
        <v/>
      </c>
      <c r="AU305" s="65" t="str">
        <f t="shared" si="178"/>
        <v/>
      </c>
    </row>
    <row r="306" spans="1:62" ht="16.8" customHeight="1" x14ac:dyDescent="0.25">
      <c r="A306" s="109" t="s">
        <v>768</v>
      </c>
      <c r="B306" s="114">
        <v>0</v>
      </c>
      <c r="C306" s="262">
        <v>20160812</v>
      </c>
      <c r="D306" s="262">
        <v>6</v>
      </c>
      <c r="E306" s="194" t="s">
        <v>3815</v>
      </c>
      <c r="H306" s="262">
        <v>45</v>
      </c>
      <c r="M306" s="194"/>
      <c r="Q306" s="115"/>
      <c r="S306" s="194"/>
      <c r="V306" s="112" t="str">
        <f t="shared" si="166"/>
        <v>Update games set HT_f= 0 where game_id=20160812</v>
      </c>
      <c r="W306" s="112" t="str">
        <f t="shared" si="167"/>
        <v>Update lineups set player_name = 'Kasami Pajtim', Y_min = 45 where game_id = 20160812 and player_order = 6</v>
      </c>
      <c r="X306" s="65" t="str">
        <f t="shared" si="168"/>
        <v/>
      </c>
      <c r="Y306" s="193" t="str">
        <f t="shared" si="202"/>
        <v/>
      </c>
      <c r="Z306" s="65" t="str">
        <f t="shared" si="174"/>
        <v/>
      </c>
      <c r="AA306" s="193" t="str">
        <f t="shared" si="175"/>
        <v/>
      </c>
      <c r="AB306" s="242" t="s">
        <v>739</v>
      </c>
      <c r="AC306" s="65" t="str">
        <f t="shared" si="169"/>
        <v>Update lineups set player_name = 'Kasami Pajtim'</v>
      </c>
      <c r="AD306" s="65" t="str">
        <f t="shared" si="170"/>
        <v/>
      </c>
      <c r="AE306" s="65" t="str">
        <f t="shared" si="203"/>
        <v>, Y_min = 45</v>
      </c>
      <c r="AF306" s="65" t="str">
        <f t="shared" si="204"/>
        <v/>
      </c>
      <c r="AG306" s="65" t="str">
        <f t="shared" si="205"/>
        <v/>
      </c>
      <c r="AH306" s="65" t="str">
        <f t="shared" si="206"/>
        <v/>
      </c>
      <c r="AI306" s="65" t="str">
        <f t="shared" si="207"/>
        <v/>
      </c>
      <c r="AJ306" s="65" t="str">
        <f t="shared" si="171"/>
        <v xml:space="preserve"> where game_id = 20160812 and player_order = 6</v>
      </c>
      <c r="AK306" s="65" t="str">
        <f t="shared" si="172"/>
        <v/>
      </c>
      <c r="AL306" s="65" t="str">
        <f t="shared" si="208"/>
        <v/>
      </c>
      <c r="AM306" s="245" t="str">
        <f t="shared" si="173"/>
        <v/>
      </c>
      <c r="AN306" s="65" t="str">
        <f t="shared" si="209"/>
        <v/>
      </c>
      <c r="AO306" s="65" t="str">
        <f t="shared" si="210"/>
        <v/>
      </c>
      <c r="AP306" s="65" t="str">
        <f t="shared" si="211"/>
        <v/>
      </c>
      <c r="AQ306" s="65" t="str">
        <f t="shared" si="212"/>
        <v/>
      </c>
      <c r="AR306" s="65" t="str">
        <f t="shared" si="190"/>
        <v/>
      </c>
      <c r="AS306" s="65" t="str">
        <f t="shared" si="176"/>
        <v/>
      </c>
      <c r="AT306" s="65" t="str">
        <f t="shared" si="177"/>
        <v/>
      </c>
      <c r="AU306" s="65" t="str">
        <f t="shared" si="178"/>
        <v/>
      </c>
    </row>
    <row r="307" spans="1:62" ht="16.8" customHeight="1" x14ac:dyDescent="0.25">
      <c r="A307" s="109" t="s">
        <v>766</v>
      </c>
      <c r="B307" s="114">
        <v>1</v>
      </c>
      <c r="C307" s="262">
        <v>20160812</v>
      </c>
      <c r="D307" s="262">
        <v>7</v>
      </c>
      <c r="E307" s="194" t="s">
        <v>715</v>
      </c>
      <c r="G307" s="194"/>
      <c r="M307" s="194"/>
      <c r="Q307" s="115"/>
      <c r="S307" s="194"/>
      <c r="V307" s="112" t="str">
        <f t="shared" si="166"/>
        <v>Update games set HT_a= 1 where game_id=20160812</v>
      </c>
      <c r="W307" s="112" t="str">
        <f t="shared" si="167"/>
        <v>Update lineups set player_name = 'Lansbury Henri' where game_id = 20160812 and player_order = 7</v>
      </c>
      <c r="X307" s="65" t="str">
        <f t="shared" si="168"/>
        <v/>
      </c>
      <c r="Y307" s="193" t="str">
        <f t="shared" si="202"/>
        <v/>
      </c>
      <c r="Z307" s="65" t="str">
        <f t="shared" si="174"/>
        <v/>
      </c>
      <c r="AA307" s="193" t="str">
        <f t="shared" si="175"/>
        <v/>
      </c>
      <c r="AB307" s="242" t="s">
        <v>739</v>
      </c>
      <c r="AC307" s="65" t="str">
        <f t="shared" si="169"/>
        <v>Update lineups set player_name = 'Lansbury Henri'</v>
      </c>
      <c r="AD307" s="65" t="str">
        <f t="shared" si="170"/>
        <v/>
      </c>
      <c r="AE307" s="65" t="str">
        <f t="shared" si="203"/>
        <v/>
      </c>
      <c r="AF307" s="65" t="str">
        <f t="shared" si="204"/>
        <v/>
      </c>
      <c r="AG307" s="65" t="str">
        <f t="shared" si="205"/>
        <v/>
      </c>
      <c r="AH307" s="65" t="str">
        <f t="shared" si="206"/>
        <v/>
      </c>
      <c r="AI307" s="65" t="str">
        <f t="shared" si="207"/>
        <v/>
      </c>
      <c r="AJ307" s="65" t="str">
        <f t="shared" si="171"/>
        <v xml:space="preserve"> where game_id = 20160812 and player_order = 7</v>
      </c>
      <c r="AK307" s="65" t="str">
        <f t="shared" si="172"/>
        <v/>
      </c>
      <c r="AL307" s="65" t="str">
        <f t="shared" si="208"/>
        <v/>
      </c>
      <c r="AM307" s="245" t="str">
        <f t="shared" si="173"/>
        <v/>
      </c>
      <c r="AN307" s="65" t="str">
        <f t="shared" si="209"/>
        <v/>
      </c>
      <c r="AO307" s="65" t="str">
        <f t="shared" si="210"/>
        <v/>
      </c>
      <c r="AP307" s="65" t="str">
        <f t="shared" si="211"/>
        <v/>
      </c>
      <c r="AQ307" s="65" t="str">
        <f t="shared" si="212"/>
        <v/>
      </c>
      <c r="AR307" s="65" t="str">
        <f t="shared" si="190"/>
        <v/>
      </c>
      <c r="AS307" s="65" t="str">
        <f t="shared" si="176"/>
        <v/>
      </c>
      <c r="AT307" s="65" t="str">
        <f t="shared" si="177"/>
        <v/>
      </c>
      <c r="AU307" s="65" t="str">
        <f t="shared" si="178"/>
        <v/>
      </c>
    </row>
    <row r="308" spans="1:62" ht="16.8" customHeight="1" x14ac:dyDescent="0.25">
      <c r="A308" s="109" t="s">
        <v>764</v>
      </c>
      <c r="B308" s="252">
        <v>4</v>
      </c>
      <c r="C308" s="262">
        <v>20160812</v>
      </c>
      <c r="D308" s="262">
        <v>8</v>
      </c>
      <c r="E308" s="194" t="s">
        <v>823</v>
      </c>
      <c r="H308" s="262">
        <v>66</v>
      </c>
      <c r="M308" s="194"/>
      <c r="Q308" s="115"/>
      <c r="S308" s="194"/>
      <c r="V308" s="112" t="str">
        <f t="shared" si="166"/>
        <v>Update games set Pos_before= 4 where game_id=20160812</v>
      </c>
      <c r="W308" s="112" t="str">
        <f t="shared" si="167"/>
        <v>Update lineups set player_name = 'Burke Oliver', Y_min = 66 where game_id = 20160812 and player_order = 8</v>
      </c>
      <c r="X308" s="65" t="str">
        <f t="shared" si="168"/>
        <v/>
      </c>
      <c r="Y308" s="193" t="str">
        <f t="shared" si="202"/>
        <v/>
      </c>
      <c r="Z308" s="65" t="str">
        <f t="shared" si="174"/>
        <v/>
      </c>
      <c r="AA308" s="193" t="str">
        <f t="shared" si="175"/>
        <v/>
      </c>
      <c r="AB308" s="242" t="s">
        <v>739</v>
      </c>
      <c r="AC308" s="65" t="str">
        <f t="shared" si="169"/>
        <v>Update lineups set player_name = 'Burke Oliver'</v>
      </c>
      <c r="AD308" s="65" t="str">
        <f t="shared" si="170"/>
        <v/>
      </c>
      <c r="AE308" s="65" t="str">
        <f t="shared" si="203"/>
        <v>, Y_min = 66</v>
      </c>
      <c r="AF308" s="65" t="str">
        <f t="shared" si="204"/>
        <v/>
      </c>
      <c r="AG308" s="65" t="str">
        <f t="shared" si="205"/>
        <v/>
      </c>
      <c r="AH308" s="65" t="str">
        <f t="shared" si="206"/>
        <v/>
      </c>
      <c r="AI308" s="65" t="str">
        <f t="shared" si="207"/>
        <v/>
      </c>
      <c r="AJ308" s="65" t="str">
        <f t="shared" si="171"/>
        <v xml:space="preserve"> where game_id = 20160812 and player_order = 8</v>
      </c>
      <c r="AK308" s="65" t="str">
        <f t="shared" si="172"/>
        <v/>
      </c>
      <c r="AL308" s="65" t="str">
        <f t="shared" si="208"/>
        <v/>
      </c>
      <c r="AM308" s="245" t="str">
        <f t="shared" si="173"/>
        <v/>
      </c>
      <c r="AN308" s="65" t="str">
        <f t="shared" si="209"/>
        <v/>
      </c>
      <c r="AO308" s="65" t="str">
        <f t="shared" si="210"/>
        <v/>
      </c>
      <c r="AP308" s="65" t="str">
        <f t="shared" si="211"/>
        <v/>
      </c>
      <c r="AQ308" s="65" t="str">
        <f t="shared" si="212"/>
        <v/>
      </c>
      <c r="AR308" s="65" t="str">
        <f t="shared" si="190"/>
        <v/>
      </c>
      <c r="AS308" s="65" t="str">
        <f t="shared" si="176"/>
        <v/>
      </c>
      <c r="AT308" s="65" t="str">
        <f t="shared" si="177"/>
        <v/>
      </c>
      <c r="AU308" s="65" t="str">
        <f t="shared" si="178"/>
        <v/>
      </c>
    </row>
    <row r="309" spans="1:62" ht="16.8" customHeight="1" x14ac:dyDescent="0.25">
      <c r="A309" s="109" t="s">
        <v>762</v>
      </c>
      <c r="B309" s="114">
        <v>16</v>
      </c>
      <c r="C309" s="262">
        <v>20160812</v>
      </c>
      <c r="D309" s="262">
        <v>9</v>
      </c>
      <c r="E309" s="194" t="s">
        <v>741</v>
      </c>
      <c r="Q309" s="115"/>
      <c r="V309" s="112" t="str">
        <f t="shared" si="166"/>
        <v>Update games set Pos_after= 16 where game_id=20160812</v>
      </c>
      <c r="W309" s="112" t="str">
        <f t="shared" si="167"/>
        <v>Update lineups set player_name = 'Osborn Ben' where game_id = 20160812 and player_order = 9</v>
      </c>
      <c r="X309" s="65" t="str">
        <f t="shared" si="168"/>
        <v/>
      </c>
      <c r="Y309" s="193" t="str">
        <f t="shared" si="202"/>
        <v/>
      </c>
      <c r="Z309" s="65" t="str">
        <f t="shared" si="174"/>
        <v/>
      </c>
      <c r="AA309" s="193" t="str">
        <f t="shared" si="175"/>
        <v/>
      </c>
      <c r="AB309" s="242" t="s">
        <v>739</v>
      </c>
      <c r="AC309" s="65" t="str">
        <f t="shared" si="169"/>
        <v>Update lineups set player_name = 'Osborn Ben'</v>
      </c>
      <c r="AD309" s="65" t="str">
        <f t="shared" si="170"/>
        <v/>
      </c>
      <c r="AE309" s="65" t="str">
        <f t="shared" si="203"/>
        <v/>
      </c>
      <c r="AF309" s="65" t="str">
        <f t="shared" si="204"/>
        <v/>
      </c>
      <c r="AG309" s="65" t="str">
        <f t="shared" si="205"/>
        <v/>
      </c>
      <c r="AH309" s="65" t="str">
        <f t="shared" si="206"/>
        <v/>
      </c>
      <c r="AI309" s="65" t="str">
        <f t="shared" si="207"/>
        <v/>
      </c>
      <c r="AJ309" s="65" t="str">
        <f t="shared" si="171"/>
        <v xml:space="preserve"> where game_id = 20160812 and player_order = 9</v>
      </c>
      <c r="AK309" s="65" t="str">
        <f t="shared" si="172"/>
        <v/>
      </c>
      <c r="AL309" s="65" t="str">
        <f t="shared" si="208"/>
        <v/>
      </c>
      <c r="AM309" s="245" t="str">
        <f t="shared" si="173"/>
        <v/>
      </c>
      <c r="AN309" s="65" t="str">
        <f t="shared" si="209"/>
        <v/>
      </c>
      <c r="AO309" s="65" t="str">
        <f t="shared" si="210"/>
        <v/>
      </c>
      <c r="AP309" s="65" t="str">
        <f t="shared" si="211"/>
        <v/>
      </c>
      <c r="AQ309" s="65" t="str">
        <f t="shared" si="212"/>
        <v/>
      </c>
      <c r="AR309" s="65" t="str">
        <f t="shared" si="190"/>
        <v/>
      </c>
      <c r="AS309" s="65" t="str">
        <f t="shared" si="176"/>
        <v/>
      </c>
      <c r="AT309" s="65" t="str">
        <f t="shared" si="177"/>
        <v/>
      </c>
      <c r="AU309" s="65" t="str">
        <f t="shared" si="178"/>
        <v/>
      </c>
    </row>
    <row r="310" spans="1:62" ht="16.8" customHeight="1" x14ac:dyDescent="0.25">
      <c r="A310" s="109" t="s">
        <v>761</v>
      </c>
      <c r="B310" s="252">
        <v>13</v>
      </c>
      <c r="C310" s="262">
        <v>20160812</v>
      </c>
      <c r="D310" s="262">
        <v>10</v>
      </c>
      <c r="E310" s="194" t="s">
        <v>740</v>
      </c>
      <c r="Q310" s="115"/>
      <c r="V310" s="112" t="str">
        <f t="shared" si="166"/>
        <v>Update games set Opp_before= 13 where game_id=20160812</v>
      </c>
      <c r="W310" s="112" t="str">
        <f t="shared" si="167"/>
        <v>Update lineups set player_name = 'Ward Jamie' where game_id = 20160812 and player_order = 10</v>
      </c>
      <c r="X310" s="65" t="str">
        <f t="shared" si="168"/>
        <v/>
      </c>
      <c r="Y310" s="193" t="str">
        <f t="shared" si="202"/>
        <v/>
      </c>
      <c r="Z310" s="65" t="str">
        <f t="shared" si="174"/>
        <v/>
      </c>
      <c r="AA310" s="193" t="str">
        <f t="shared" si="175"/>
        <v/>
      </c>
      <c r="AB310" s="242" t="s">
        <v>739</v>
      </c>
      <c r="AC310" s="65" t="str">
        <f t="shared" si="169"/>
        <v>Update lineups set player_name = 'Ward Jamie'</v>
      </c>
      <c r="AD310" s="65" t="str">
        <f t="shared" si="170"/>
        <v/>
      </c>
      <c r="AE310" s="65" t="str">
        <f t="shared" si="203"/>
        <v/>
      </c>
      <c r="AF310" s="65" t="str">
        <f t="shared" si="204"/>
        <v/>
      </c>
      <c r="AG310" s="65" t="str">
        <f t="shared" si="205"/>
        <v/>
      </c>
      <c r="AH310" s="65" t="str">
        <f t="shared" si="206"/>
        <v/>
      </c>
      <c r="AI310" s="65" t="str">
        <f t="shared" si="207"/>
        <v/>
      </c>
      <c r="AJ310" s="65" t="str">
        <f t="shared" si="171"/>
        <v xml:space="preserve"> where game_id = 20160812 and player_order = 10</v>
      </c>
      <c r="AK310" s="65" t="str">
        <f t="shared" si="172"/>
        <v/>
      </c>
      <c r="AL310" s="65" t="str">
        <f t="shared" si="208"/>
        <v/>
      </c>
      <c r="AM310" s="245" t="str">
        <f t="shared" si="173"/>
        <v/>
      </c>
      <c r="AN310" s="65" t="str">
        <f t="shared" si="209"/>
        <v/>
      </c>
      <c r="AO310" s="65" t="str">
        <f t="shared" si="210"/>
        <v/>
      </c>
      <c r="AP310" s="65" t="str">
        <f t="shared" si="211"/>
        <v/>
      </c>
      <c r="AQ310" s="65" t="str">
        <f t="shared" si="212"/>
        <v/>
      </c>
      <c r="AR310" s="65" t="str">
        <f t="shared" si="190"/>
        <v/>
      </c>
      <c r="AS310" s="65" t="str">
        <f t="shared" si="176"/>
        <v/>
      </c>
      <c r="AT310" s="65" t="str">
        <f t="shared" si="177"/>
        <v/>
      </c>
      <c r="AU310" s="65" t="str">
        <f t="shared" si="178"/>
        <v/>
      </c>
    </row>
    <row r="311" spans="1:62" ht="16.8" customHeight="1" x14ac:dyDescent="0.25">
      <c r="A311" s="109" t="s">
        <v>759</v>
      </c>
      <c r="B311" s="114">
        <v>6</v>
      </c>
      <c r="C311" s="262">
        <v>20160812</v>
      </c>
      <c r="D311" s="264">
        <v>11</v>
      </c>
      <c r="E311" s="195" t="s">
        <v>831</v>
      </c>
      <c r="F311" s="264"/>
      <c r="G311" s="213"/>
      <c r="H311" s="264"/>
      <c r="I311" s="264"/>
      <c r="J311" s="264"/>
      <c r="K311" s="322"/>
      <c r="L311" s="265"/>
      <c r="M311" s="213"/>
      <c r="N311" s="264"/>
      <c r="O311" s="264"/>
      <c r="P311" s="264"/>
      <c r="Q311" s="115"/>
      <c r="R311" s="265"/>
      <c r="S311" s="213"/>
      <c r="T311" s="264"/>
      <c r="V311" s="112" t="str">
        <f t="shared" si="166"/>
        <v>Update games set Opp_after= 6 where game_id=20160812</v>
      </c>
      <c r="W311" s="112" t="str">
        <f t="shared" si="167"/>
        <v>Update lineups set player_name = 'Veldwijk Lars' where game_id = 20160812 and player_order = 11</v>
      </c>
      <c r="X311" s="65" t="str">
        <f t="shared" si="168"/>
        <v/>
      </c>
      <c r="Y311" s="193" t="str">
        <f t="shared" si="202"/>
        <v/>
      </c>
      <c r="Z311" s="65" t="str">
        <f t="shared" si="174"/>
        <v/>
      </c>
      <c r="AA311" s="193" t="str">
        <f t="shared" si="175"/>
        <v/>
      </c>
      <c r="AB311" s="242" t="s">
        <v>739</v>
      </c>
      <c r="AC311" s="65" t="str">
        <f t="shared" si="169"/>
        <v>Update lineups set player_name = 'Veldwijk Lars'</v>
      </c>
      <c r="AD311" s="65" t="str">
        <f t="shared" si="170"/>
        <v/>
      </c>
      <c r="AE311" s="65" t="str">
        <f t="shared" si="203"/>
        <v/>
      </c>
      <c r="AF311" s="65" t="str">
        <f t="shared" si="204"/>
        <v/>
      </c>
      <c r="AG311" s="65" t="str">
        <f t="shared" si="205"/>
        <v/>
      </c>
      <c r="AH311" s="65" t="str">
        <f t="shared" si="206"/>
        <v/>
      </c>
      <c r="AI311" s="65" t="str">
        <f t="shared" si="207"/>
        <v/>
      </c>
      <c r="AJ311" s="65" t="str">
        <f t="shared" si="171"/>
        <v xml:space="preserve"> where game_id = 20160812 and player_order = 11</v>
      </c>
      <c r="AK311" s="65" t="str">
        <f t="shared" si="172"/>
        <v/>
      </c>
      <c r="AL311" s="65" t="str">
        <f t="shared" si="208"/>
        <v/>
      </c>
      <c r="AM311" s="245" t="str">
        <f t="shared" si="173"/>
        <v/>
      </c>
      <c r="AN311" s="65" t="str">
        <f t="shared" si="209"/>
        <v/>
      </c>
      <c r="AO311" s="65" t="str">
        <f t="shared" si="210"/>
        <v/>
      </c>
      <c r="AP311" s="65" t="str">
        <f t="shared" si="211"/>
        <v/>
      </c>
      <c r="AQ311" s="65" t="str">
        <f t="shared" si="212"/>
        <v/>
      </c>
      <c r="AR311" s="65" t="str">
        <f t="shared" si="190"/>
        <v/>
      </c>
      <c r="AS311" s="65" t="str">
        <f t="shared" si="176"/>
        <v/>
      </c>
      <c r="AT311" s="65" t="str">
        <f t="shared" si="177"/>
        <v/>
      </c>
      <c r="AU311" s="65" t="str">
        <f t="shared" si="178"/>
        <v/>
      </c>
    </row>
    <row r="312" spans="1:62" ht="16.8" customHeight="1" x14ac:dyDescent="0.25">
      <c r="A312" s="109" t="s">
        <v>20</v>
      </c>
      <c r="B312" s="268" t="s">
        <v>3818</v>
      </c>
      <c r="C312" s="262">
        <v>20160812</v>
      </c>
      <c r="D312" s="262">
        <v>12</v>
      </c>
      <c r="E312" s="194" t="s">
        <v>2821</v>
      </c>
      <c r="G312" s="212"/>
      <c r="M312" s="194"/>
      <c r="Q312" s="115"/>
      <c r="S312" s="194"/>
      <c r="V312" s="112" t="str">
        <f t="shared" si="166"/>
        <v>Update games set Ground= 'Keepmoat Stadium' where game_id=20160812</v>
      </c>
      <c r="W312" s="112" t="str">
        <f t="shared" si="167"/>
        <v>Update lineups set player_name = 'Smith Jordan' where game_id = 20160812 and player_order = 12</v>
      </c>
      <c r="X312" s="65" t="str">
        <f t="shared" si="168"/>
        <v/>
      </c>
      <c r="Y312" s="193" t="str">
        <f t="shared" si="202"/>
        <v/>
      </c>
      <c r="Z312" s="65" t="str">
        <f t="shared" si="174"/>
        <v/>
      </c>
      <c r="AA312" s="193" t="str">
        <f t="shared" si="175"/>
        <v/>
      </c>
      <c r="AB312" s="242" t="s">
        <v>739</v>
      </c>
      <c r="AC312" s="65" t="str">
        <f t="shared" si="169"/>
        <v>Update lineups set player_name = 'Smith Jordan'</v>
      </c>
      <c r="AD312" s="65" t="str">
        <f t="shared" si="170"/>
        <v/>
      </c>
      <c r="AE312" s="65" t="str">
        <f t="shared" si="203"/>
        <v/>
      </c>
      <c r="AF312" s="65" t="str">
        <f t="shared" si="204"/>
        <v/>
      </c>
      <c r="AG312" s="65" t="str">
        <f t="shared" si="205"/>
        <v/>
      </c>
      <c r="AH312" s="65" t="str">
        <f t="shared" si="206"/>
        <v/>
      </c>
      <c r="AI312" s="65" t="str">
        <f t="shared" si="207"/>
        <v/>
      </c>
      <c r="AJ312" s="65" t="str">
        <f t="shared" si="171"/>
        <v xml:space="preserve"> where game_id = 20160812 and player_order = 12</v>
      </c>
      <c r="AK312" s="65" t="str">
        <f t="shared" si="172"/>
        <v/>
      </c>
      <c r="AL312" s="65" t="str">
        <f t="shared" si="208"/>
        <v/>
      </c>
      <c r="AM312" s="245" t="str">
        <f t="shared" si="173"/>
        <v/>
      </c>
      <c r="AN312" s="65" t="str">
        <f t="shared" si="209"/>
        <v/>
      </c>
      <c r="AO312" s="65" t="str">
        <f t="shared" si="210"/>
        <v/>
      </c>
      <c r="AP312" s="65" t="str">
        <f t="shared" si="211"/>
        <v/>
      </c>
      <c r="AQ312" s="65" t="str">
        <f t="shared" si="212"/>
        <v/>
      </c>
      <c r="AR312" s="65" t="str">
        <f t="shared" si="190"/>
        <v/>
      </c>
      <c r="AS312" s="65" t="str">
        <f t="shared" si="176"/>
        <v/>
      </c>
      <c r="AT312" s="65" t="str">
        <f t="shared" si="177"/>
        <v/>
      </c>
      <c r="AU312" s="65" t="str">
        <f t="shared" si="178"/>
        <v/>
      </c>
    </row>
    <row r="313" spans="1:62" ht="16.8" customHeight="1" x14ac:dyDescent="0.25">
      <c r="A313" s="109" t="s">
        <v>756</v>
      </c>
      <c r="B313" s="201" t="str">
        <f>B312</f>
        <v>'Keepmoat Stadium'</v>
      </c>
      <c r="C313" s="262">
        <v>20160812</v>
      </c>
      <c r="D313" s="262">
        <v>13</v>
      </c>
      <c r="E313" s="194" t="s">
        <v>771</v>
      </c>
      <c r="G313" s="212"/>
      <c r="Q313" s="115"/>
      <c r="V313" s="112" t="str">
        <f t="shared" si="166"/>
        <v>Update games set Ground_Parent= 'Keepmoat Stadium' where game_id=20160812</v>
      </c>
      <c r="W313" s="112" t="str">
        <f t="shared" si="167"/>
        <v>Update lineups set player_name = 'Lichaj Eric' where game_id = 20160812 and player_order = 13</v>
      </c>
      <c r="X313" s="65" t="str">
        <f t="shared" si="168"/>
        <v/>
      </c>
      <c r="Y313" s="193" t="str">
        <f t="shared" si="202"/>
        <v/>
      </c>
      <c r="Z313" s="65" t="str">
        <f t="shared" si="174"/>
        <v/>
      </c>
      <c r="AA313" s="193" t="str">
        <f t="shared" si="175"/>
        <v/>
      </c>
      <c r="AB313" s="242" t="s">
        <v>739</v>
      </c>
      <c r="AC313" s="65" t="str">
        <f t="shared" si="169"/>
        <v>Update lineups set player_name = 'Lichaj Eric'</v>
      </c>
      <c r="AD313" s="65" t="str">
        <f t="shared" si="170"/>
        <v/>
      </c>
      <c r="AE313" s="65" t="str">
        <f t="shared" si="203"/>
        <v/>
      </c>
      <c r="AF313" s="65" t="str">
        <f t="shared" si="204"/>
        <v/>
      </c>
      <c r="AG313" s="65" t="str">
        <f t="shared" si="205"/>
        <v/>
      </c>
      <c r="AH313" s="65" t="str">
        <f t="shared" si="206"/>
        <v/>
      </c>
      <c r="AI313" s="65" t="str">
        <f t="shared" si="207"/>
        <v/>
      </c>
      <c r="AJ313" s="65" t="str">
        <f t="shared" si="171"/>
        <v xml:space="preserve"> where game_id = 20160812 and player_order = 13</v>
      </c>
      <c r="AK313" s="65" t="str">
        <f t="shared" si="172"/>
        <v/>
      </c>
      <c r="AL313" s="65" t="str">
        <f t="shared" si="208"/>
        <v/>
      </c>
      <c r="AM313" s="245" t="str">
        <f t="shared" si="173"/>
        <v/>
      </c>
      <c r="AN313" s="65" t="str">
        <f t="shared" si="209"/>
        <v/>
      </c>
      <c r="AO313" s="65" t="str">
        <f t="shared" si="210"/>
        <v/>
      </c>
      <c r="AP313" s="65" t="str">
        <f t="shared" si="211"/>
        <v/>
      </c>
      <c r="AQ313" s="65" t="str">
        <f t="shared" si="212"/>
        <v/>
      </c>
      <c r="AR313" s="65" t="str">
        <f t="shared" si="190"/>
        <v/>
      </c>
      <c r="AS313" s="65" t="str">
        <f t="shared" si="176"/>
        <v/>
      </c>
      <c r="AT313" s="65" t="str">
        <f t="shared" si="177"/>
        <v/>
      </c>
      <c r="AU313" s="65" t="str">
        <f t="shared" si="178"/>
        <v/>
      </c>
    </row>
    <row r="314" spans="1:62" ht="16.8" customHeight="1" x14ac:dyDescent="0.25">
      <c r="A314" s="109" t="s">
        <v>753</v>
      </c>
      <c r="B314" s="270" t="s">
        <v>2749</v>
      </c>
      <c r="C314" s="262">
        <v>20160812</v>
      </c>
      <c r="D314" s="262">
        <v>14</v>
      </c>
      <c r="E314" s="212" t="s">
        <v>3822</v>
      </c>
      <c r="F314" s="262">
        <v>62</v>
      </c>
      <c r="G314" s="194" t="s">
        <v>740</v>
      </c>
      <c r="Q314" s="115"/>
      <c r="V314" s="112" t="str">
        <f t="shared" si="166"/>
        <v>Update games set Referee= 'Andy Madley' where game_id=20160812</v>
      </c>
      <c r="W314" s="112" t="str">
        <f t="shared" si="167"/>
        <v>Update lineups set player_name = 'Traore Armand', Sub_min= 62, Player_off = 'Ward Jamie' where game_id = 20160812 and player_order = 14; update lineups set Player_on= 'Traore Armand', sub_min = '62' where game_id = 20160812 and player_name = 'Ward Jamie'</v>
      </c>
      <c r="X314" s="65" t="str">
        <f t="shared" si="168"/>
        <v/>
      </c>
      <c r="Y314" s="193" t="str">
        <f t="shared" si="202"/>
        <v/>
      </c>
      <c r="Z314" s="65" t="str">
        <f t="shared" si="174"/>
        <v/>
      </c>
      <c r="AA314" s="193" t="str">
        <f t="shared" si="175"/>
        <v/>
      </c>
      <c r="AB314" s="242" t="s">
        <v>739</v>
      </c>
      <c r="AC314" s="65" t="str">
        <f t="shared" si="169"/>
        <v>Update lineups set player_name = 'Traore Armand'</v>
      </c>
      <c r="AD314" s="65" t="str">
        <f t="shared" si="170"/>
        <v/>
      </c>
      <c r="AE314" s="65" t="str">
        <f t="shared" si="203"/>
        <v/>
      </c>
      <c r="AF314" s="65" t="str">
        <f t="shared" si="204"/>
        <v/>
      </c>
      <c r="AG314" s="65" t="str">
        <f t="shared" si="205"/>
        <v/>
      </c>
      <c r="AH314" s="65" t="str">
        <f t="shared" si="206"/>
        <v>, Sub_min= 62</v>
      </c>
      <c r="AI314" s="65" t="str">
        <f t="shared" si="207"/>
        <v>, Player_off = 'Ward Jamie'</v>
      </c>
      <c r="AJ314" s="65" t="str">
        <f t="shared" si="171"/>
        <v xml:space="preserve"> where game_id = 20160812 and player_order = 14</v>
      </c>
      <c r="AK314" s="65" t="str">
        <f t="shared" si="172"/>
        <v>; update lineups set Player_on= 'Traore Armand'</v>
      </c>
      <c r="AL314" s="65" t="str">
        <f t="shared" si="208"/>
        <v>, sub_min = '62'</v>
      </c>
      <c r="AM314" s="245" t="str">
        <f t="shared" si="173"/>
        <v xml:space="preserve"> where game_id = 20160812 and player_name = 'Ward Jamie'</v>
      </c>
      <c r="AN314" s="65" t="str">
        <f t="shared" si="209"/>
        <v/>
      </c>
      <c r="AO314" s="65" t="str">
        <f t="shared" si="210"/>
        <v/>
      </c>
      <c r="AP314" s="65" t="str">
        <f t="shared" si="211"/>
        <v/>
      </c>
      <c r="AQ314" s="65" t="str">
        <f t="shared" si="212"/>
        <v/>
      </c>
      <c r="AR314" s="65" t="str">
        <f t="shared" si="190"/>
        <v/>
      </c>
      <c r="AS314" s="65" t="str">
        <f t="shared" si="176"/>
        <v/>
      </c>
      <c r="AT314" s="65" t="str">
        <f t="shared" si="177"/>
        <v/>
      </c>
      <c r="AU314" s="65" t="str">
        <f t="shared" si="178"/>
        <v/>
      </c>
    </row>
    <row r="315" spans="1:62" ht="16.8" customHeight="1" x14ac:dyDescent="0.25">
      <c r="A315" s="109" t="s">
        <v>475</v>
      </c>
      <c r="B315" s="114">
        <v>25748</v>
      </c>
      <c r="C315" s="262">
        <v>20160812</v>
      </c>
      <c r="D315" s="262">
        <v>15</v>
      </c>
      <c r="E315" s="194" t="s">
        <v>2819</v>
      </c>
      <c r="G315" s="212"/>
      <c r="Q315" s="115"/>
      <c r="V315" s="112" t="str">
        <f t="shared" si="166"/>
        <v>Update games set Att= 25748 where game_id=20160812</v>
      </c>
      <c r="W315" s="112" t="str">
        <f t="shared" si="167"/>
        <v>Update lineups set player_name = 'Cash Matty' where game_id = 20160812 and player_order = 15</v>
      </c>
      <c r="X315" s="65" t="str">
        <f t="shared" si="168"/>
        <v/>
      </c>
      <c r="Y315" s="193" t="str">
        <f t="shared" si="202"/>
        <v/>
      </c>
      <c r="Z315" s="65" t="str">
        <f t="shared" si="174"/>
        <v/>
      </c>
      <c r="AA315" s="193" t="str">
        <f t="shared" si="175"/>
        <v/>
      </c>
      <c r="AB315" s="242" t="s">
        <v>739</v>
      </c>
      <c r="AC315" s="65" t="str">
        <f t="shared" si="169"/>
        <v>Update lineups set player_name = 'Cash Matty'</v>
      </c>
      <c r="AD315" s="65" t="str">
        <f t="shared" si="170"/>
        <v/>
      </c>
      <c r="AE315" s="65" t="str">
        <f t="shared" si="203"/>
        <v/>
      </c>
      <c r="AF315" s="65" t="str">
        <f t="shared" si="204"/>
        <v/>
      </c>
      <c r="AG315" s="65" t="str">
        <f t="shared" si="205"/>
        <v/>
      </c>
      <c r="AH315" s="65" t="str">
        <f t="shared" si="206"/>
        <v/>
      </c>
      <c r="AI315" s="65" t="str">
        <f t="shared" si="207"/>
        <v/>
      </c>
      <c r="AJ315" s="65" t="str">
        <f t="shared" si="171"/>
        <v xml:space="preserve"> where game_id = 20160812 and player_order = 15</v>
      </c>
      <c r="AK315" s="65" t="str">
        <f t="shared" si="172"/>
        <v/>
      </c>
      <c r="AL315" s="65" t="str">
        <f t="shared" si="208"/>
        <v/>
      </c>
      <c r="AM315" s="245" t="str">
        <f t="shared" si="173"/>
        <v/>
      </c>
      <c r="AN315" s="65" t="str">
        <f t="shared" si="209"/>
        <v/>
      </c>
      <c r="AO315" s="65" t="str">
        <f t="shared" si="210"/>
        <v/>
      </c>
      <c r="AP315" s="65" t="str">
        <f t="shared" si="211"/>
        <v/>
      </c>
      <c r="AQ315" s="65" t="str">
        <f t="shared" si="212"/>
        <v/>
      </c>
      <c r="AR315" s="65" t="str">
        <f t="shared" si="190"/>
        <v/>
      </c>
      <c r="AS315" s="65" t="str">
        <f t="shared" si="176"/>
        <v/>
      </c>
      <c r="AT315" s="65" t="str">
        <f t="shared" si="177"/>
        <v/>
      </c>
      <c r="AU315" s="65" t="str">
        <f t="shared" si="178"/>
        <v/>
      </c>
    </row>
    <row r="316" spans="1:62" ht="16.8" customHeight="1" x14ac:dyDescent="0.25">
      <c r="A316" s="109" t="s">
        <v>749</v>
      </c>
      <c r="B316" s="271" t="s">
        <v>3823</v>
      </c>
      <c r="C316" s="262">
        <v>20160812</v>
      </c>
      <c r="D316" s="262">
        <v>16</v>
      </c>
      <c r="E316" s="194" t="s">
        <v>765</v>
      </c>
      <c r="G316" s="194"/>
      <c r="Q316" s="115"/>
      <c r="V316" s="112" t="str">
        <f t="shared" si="166"/>
        <v>Update games set Source= 'http://www.11v11.com/matches/brighton-and-hove-albion-v-nottingham-forest-12-august-2016-319668/' where game_id=20160812</v>
      </c>
      <c r="W316" s="112" t="str">
        <f t="shared" si="167"/>
        <v>Update lineups set player_name = 'Vaughan David' where game_id = 20160812 and player_order = 16</v>
      </c>
      <c r="X316" s="65" t="str">
        <f t="shared" si="168"/>
        <v/>
      </c>
      <c r="Y316" s="193" t="str">
        <f t="shared" si="202"/>
        <v/>
      </c>
      <c r="Z316" s="65" t="str">
        <f t="shared" si="174"/>
        <v/>
      </c>
      <c r="AA316" s="193" t="str">
        <f t="shared" si="175"/>
        <v/>
      </c>
      <c r="AB316" s="242" t="s">
        <v>739</v>
      </c>
      <c r="AC316" s="65" t="str">
        <f t="shared" si="169"/>
        <v>Update lineups set player_name = 'Vaughan David'</v>
      </c>
      <c r="AD316" s="65" t="str">
        <f t="shared" si="170"/>
        <v/>
      </c>
      <c r="AE316" s="65" t="str">
        <f t="shared" si="203"/>
        <v/>
      </c>
      <c r="AF316" s="65" t="str">
        <f t="shared" si="204"/>
        <v/>
      </c>
      <c r="AG316" s="65" t="str">
        <f t="shared" si="205"/>
        <v/>
      </c>
      <c r="AH316" s="65" t="str">
        <f t="shared" si="206"/>
        <v/>
      </c>
      <c r="AI316" s="65" t="str">
        <f t="shared" si="207"/>
        <v/>
      </c>
      <c r="AJ316" s="65" t="str">
        <f t="shared" si="171"/>
        <v xml:space="preserve"> where game_id = 20160812 and player_order = 16</v>
      </c>
      <c r="AK316" s="65" t="str">
        <f t="shared" si="172"/>
        <v/>
      </c>
      <c r="AL316" s="65" t="str">
        <f t="shared" si="208"/>
        <v/>
      </c>
      <c r="AM316" s="245" t="str">
        <f t="shared" si="173"/>
        <v/>
      </c>
      <c r="AN316" s="65" t="str">
        <f t="shared" si="209"/>
        <v/>
      </c>
      <c r="AO316" s="65" t="str">
        <f t="shared" si="210"/>
        <v/>
      </c>
      <c r="AP316" s="65" t="str">
        <f t="shared" si="211"/>
        <v/>
      </c>
      <c r="AQ316" s="65" t="str">
        <f t="shared" si="212"/>
        <v/>
      </c>
      <c r="AR316" s="65" t="str">
        <f t="shared" si="190"/>
        <v/>
      </c>
      <c r="AS316" s="65" t="str">
        <f t="shared" si="176"/>
        <v/>
      </c>
      <c r="AT316" s="65" t="str">
        <f t="shared" si="177"/>
        <v/>
      </c>
      <c r="AU316" s="65" t="str">
        <f t="shared" si="178"/>
        <v/>
      </c>
    </row>
    <row r="317" spans="1:62" ht="16.8" customHeight="1" x14ac:dyDescent="0.25">
      <c r="A317" s="109" t="s">
        <v>746</v>
      </c>
      <c r="B317" s="198" t="s">
        <v>3824</v>
      </c>
      <c r="C317" s="262">
        <v>20160812</v>
      </c>
      <c r="D317" s="262">
        <v>17</v>
      </c>
      <c r="E317" s="194" t="s">
        <v>826</v>
      </c>
      <c r="F317" s="262">
        <v>74</v>
      </c>
      <c r="G317" s="212" t="s">
        <v>790</v>
      </c>
      <c r="Q317" s="115"/>
      <c r="V317" s="112" t="str">
        <f t="shared" si="166"/>
        <v>Update games set Game_date= '2016-08-12 19:45' where game_id=20160812</v>
      </c>
      <c r="W317" s="112" t="str">
        <f t="shared" si="167"/>
        <v>Update lineups set player_name = 'Paterson Jamie', Sub_min= 74, Player_off = 'Iacovitti Alex' where game_id = 20160812 and player_order = 17; update lineups set Player_on= 'Paterson Jamie', sub_min = '74' where game_id = 20160812 and player_name = 'Iacovitti Alex'</v>
      </c>
      <c r="X317" s="65" t="str">
        <f t="shared" si="168"/>
        <v/>
      </c>
      <c r="Y317" s="193" t="str">
        <f t="shared" si="202"/>
        <v/>
      </c>
      <c r="Z317" s="65" t="str">
        <f t="shared" si="174"/>
        <v/>
      </c>
      <c r="AA317" s="193" t="str">
        <f t="shared" si="175"/>
        <v/>
      </c>
      <c r="AB317" s="242" t="s">
        <v>739</v>
      </c>
      <c r="AC317" s="65" t="str">
        <f t="shared" si="169"/>
        <v>Update lineups set player_name = 'Paterson Jamie'</v>
      </c>
      <c r="AD317" s="65" t="str">
        <f t="shared" si="170"/>
        <v/>
      </c>
      <c r="AE317" s="65" t="str">
        <f t="shared" si="203"/>
        <v/>
      </c>
      <c r="AF317" s="65" t="str">
        <f t="shared" si="204"/>
        <v/>
      </c>
      <c r="AG317" s="65" t="str">
        <f t="shared" si="205"/>
        <v/>
      </c>
      <c r="AH317" s="65" t="str">
        <f t="shared" si="206"/>
        <v>, Sub_min= 74</v>
      </c>
      <c r="AI317" s="65" t="str">
        <f t="shared" si="207"/>
        <v>, Player_off = 'Iacovitti Alex'</v>
      </c>
      <c r="AJ317" s="65" t="str">
        <f t="shared" si="171"/>
        <v xml:space="preserve"> where game_id = 20160812 and player_order = 17</v>
      </c>
      <c r="AK317" s="65" t="str">
        <f t="shared" si="172"/>
        <v>; update lineups set Player_on= 'Paterson Jamie'</v>
      </c>
      <c r="AL317" s="65" t="str">
        <f t="shared" si="208"/>
        <v>, sub_min = '74'</v>
      </c>
      <c r="AM317" s="245" t="str">
        <f t="shared" si="173"/>
        <v xml:space="preserve"> where game_id = 20160812 and player_name = 'Iacovitti Alex'</v>
      </c>
      <c r="AN317" s="65" t="str">
        <f t="shared" si="209"/>
        <v/>
      </c>
      <c r="AO317" s="65" t="str">
        <f t="shared" si="210"/>
        <v/>
      </c>
      <c r="AP317" s="65" t="str">
        <f t="shared" si="211"/>
        <v/>
      </c>
      <c r="AQ317" s="65" t="str">
        <f t="shared" si="212"/>
        <v/>
      </c>
      <c r="AR317" s="65" t="str">
        <f t="shared" si="190"/>
        <v/>
      </c>
      <c r="AS317" s="65" t="str">
        <f t="shared" si="176"/>
        <v/>
      </c>
      <c r="AT317" s="65" t="str">
        <f t="shared" si="177"/>
        <v/>
      </c>
      <c r="AU317" s="65" t="str">
        <f t="shared" si="178"/>
        <v/>
      </c>
    </row>
    <row r="318" spans="1:62" s="126" customFormat="1" ht="16.8" customHeight="1" thickBot="1" x14ac:dyDescent="0.3">
      <c r="A318" s="116" t="s">
        <v>25</v>
      </c>
      <c r="B318" s="272" t="s">
        <v>3825</v>
      </c>
      <c r="C318" s="266">
        <v>20160812</v>
      </c>
      <c r="D318" s="266">
        <v>18</v>
      </c>
      <c r="E318" s="199" t="s">
        <v>2820</v>
      </c>
      <c r="F318" s="266">
        <v>78</v>
      </c>
      <c r="G318" s="199" t="s">
        <v>823</v>
      </c>
      <c r="H318" s="266"/>
      <c r="I318" s="266"/>
      <c r="J318" s="266"/>
      <c r="K318" s="323"/>
      <c r="L318" s="267"/>
      <c r="M318" s="214"/>
      <c r="N318" s="266"/>
      <c r="O318" s="266"/>
      <c r="P318" s="266"/>
      <c r="Q318" s="239"/>
      <c r="R318" s="267"/>
      <c r="S318" s="214"/>
      <c r="T318" s="266"/>
      <c r="U318"/>
      <c r="V318" s="112" t="str">
        <f t="shared" si="166"/>
        <v>Update games set Notes= 'Lam originally in the starting line-up before suffering a migraine during the pre-match warm-up. Iacovitti was promoted to the starting lineup with Eric Lichaj taking his place on the bench.' where game_id=20160812</v>
      </c>
      <c r="W318" s="112" t="str">
        <f t="shared" si="167"/>
        <v>Update lineups set player_name = 'Vellios Apostolos', Sub_min= 78, Player_off = 'Burke Oliver' where game_id = 20160812 and player_order = 18; update lineups set Player_on= 'Vellios Apostolos', sub_min = '78' where game_id = 20160812 and player_name = 'Burke Oliver'</v>
      </c>
      <c r="X318" s="65" t="str">
        <f t="shared" si="168"/>
        <v/>
      </c>
      <c r="Y318" s="193" t="str">
        <f t="shared" si="202"/>
        <v/>
      </c>
      <c r="Z318" s="65" t="str">
        <f t="shared" si="174"/>
        <v/>
      </c>
      <c r="AA318" s="193" t="str">
        <f t="shared" si="175"/>
        <v/>
      </c>
      <c r="AB318" s="242" t="s">
        <v>739</v>
      </c>
      <c r="AC318" s="65" t="str">
        <f t="shared" si="169"/>
        <v>Update lineups set player_name = 'Vellios Apostolos'</v>
      </c>
      <c r="AD318" s="65" t="str">
        <f t="shared" si="170"/>
        <v/>
      </c>
      <c r="AE318" s="65" t="str">
        <f t="shared" si="203"/>
        <v/>
      </c>
      <c r="AF318" s="65" t="str">
        <f t="shared" si="204"/>
        <v/>
      </c>
      <c r="AG318" s="65" t="str">
        <f t="shared" si="205"/>
        <v/>
      </c>
      <c r="AH318" s="65" t="str">
        <f t="shared" si="206"/>
        <v>, Sub_min= 78</v>
      </c>
      <c r="AI318" s="65" t="str">
        <f t="shared" si="207"/>
        <v>, Player_off = 'Burke Oliver'</v>
      </c>
      <c r="AJ318" s="65" t="str">
        <f t="shared" si="171"/>
        <v xml:space="preserve"> where game_id = 20160812 and player_order = 18</v>
      </c>
      <c r="AK318" s="65" t="str">
        <f t="shared" si="172"/>
        <v>; update lineups set Player_on= 'Vellios Apostolos'</v>
      </c>
      <c r="AL318" s="65" t="str">
        <f t="shared" si="208"/>
        <v>, sub_min = '78'</v>
      </c>
      <c r="AM318" s="245" t="str">
        <f t="shared" si="173"/>
        <v xml:space="preserve"> where game_id = 20160812 and player_name = 'Burke Oliver'</v>
      </c>
      <c r="AN318" s="65" t="str">
        <f t="shared" si="209"/>
        <v/>
      </c>
      <c r="AO318" s="65" t="str">
        <f t="shared" si="210"/>
        <v/>
      </c>
      <c r="AP318" s="65" t="str">
        <f t="shared" si="211"/>
        <v/>
      </c>
      <c r="AQ318" s="65" t="str">
        <f t="shared" si="212"/>
        <v/>
      </c>
      <c r="AR318" s="65" t="str">
        <f t="shared" si="190"/>
        <v/>
      </c>
      <c r="AS318" s="65" t="str">
        <f t="shared" si="176"/>
        <v/>
      </c>
      <c r="AT318" s="65" t="str">
        <f t="shared" si="177"/>
        <v/>
      </c>
      <c r="AU318" s="65" t="str">
        <f t="shared" si="178"/>
        <v/>
      </c>
      <c r="AV318" s="65"/>
      <c r="AW318" s="65"/>
      <c r="AX318" s="65"/>
      <c r="AY318" s="65"/>
      <c r="AZ318" s="65"/>
      <c r="BA318" s="65"/>
      <c r="BB318" s="65"/>
      <c r="BC318" s="65"/>
      <c r="BD318" s="65"/>
      <c r="BE318" s="65"/>
      <c r="BF318" s="65"/>
      <c r="BG318" s="65"/>
      <c r="BH318" s="65"/>
      <c r="BI318" s="65"/>
      <c r="BJ318" s="65"/>
    </row>
    <row r="319" spans="1:62" ht="16.8" customHeight="1" thickTop="1" x14ac:dyDescent="0.25">
      <c r="A319" s="125"/>
      <c r="B319" s="191" t="s">
        <v>2784</v>
      </c>
      <c r="C319" s="262">
        <v>20160816</v>
      </c>
      <c r="D319" s="262">
        <v>1</v>
      </c>
      <c r="E319" s="212" t="s">
        <v>3007</v>
      </c>
      <c r="G319" s="194"/>
      <c r="M319" s="194"/>
      <c r="Q319" s="115"/>
      <c r="S319" s="194"/>
      <c r="V319" s="112" t="str">
        <f t="shared" ref="V319:V382" si="213">IF(ISBLANK(A319),"", IF(B319="", CONCATENATE("Update games set ", A319, "= NULL where game_id=", C319), CONCATENATE("Update games set ", A319, "= ",B319," where game_id=", C319)))</f>
        <v/>
      </c>
      <c r="W319" s="112" t="str">
        <f t="shared" si="167"/>
        <v>Update lineups set player_name = 'Stephen Henderson' where game_id = 20160816 and player_order = 1</v>
      </c>
      <c r="X319" s="65" t="str">
        <f t="shared" si="168"/>
        <v/>
      </c>
      <c r="Y319" s="193" t="str">
        <f t="shared" si="202"/>
        <v/>
      </c>
      <c r="Z319" s="65" t="str">
        <f t="shared" si="174"/>
        <v/>
      </c>
      <c r="AA319" s="193" t="str">
        <f t="shared" si="175"/>
        <v/>
      </c>
      <c r="AB319" s="242" t="s">
        <v>739</v>
      </c>
      <c r="AC319" s="65" t="str">
        <f t="shared" si="169"/>
        <v>Update lineups set player_name = 'Stephen Henderson'</v>
      </c>
      <c r="AD319" s="65" t="str">
        <f t="shared" si="170"/>
        <v/>
      </c>
      <c r="AE319" s="65" t="str">
        <f t="shared" si="203"/>
        <v/>
      </c>
      <c r="AF319" s="65" t="str">
        <f t="shared" si="204"/>
        <v/>
      </c>
      <c r="AG319" s="65" t="str">
        <f t="shared" si="205"/>
        <v/>
      </c>
      <c r="AH319" s="65" t="str">
        <f t="shared" si="206"/>
        <v/>
      </c>
      <c r="AI319" s="65" t="str">
        <f t="shared" si="207"/>
        <v/>
      </c>
      <c r="AJ319" s="65" t="str">
        <f t="shared" si="171"/>
        <v xml:space="preserve"> where game_id = 20160816 and player_order = 1</v>
      </c>
      <c r="AK319" s="65" t="str">
        <f t="shared" si="172"/>
        <v/>
      </c>
      <c r="AL319" s="65" t="str">
        <f t="shared" si="208"/>
        <v/>
      </c>
      <c r="AM319" s="245" t="str">
        <f t="shared" si="173"/>
        <v/>
      </c>
      <c r="AN319" s="65" t="str">
        <f t="shared" si="209"/>
        <v/>
      </c>
      <c r="AO319" s="65" t="str">
        <f t="shared" si="210"/>
        <v/>
      </c>
      <c r="AP319" s="65" t="str">
        <f t="shared" si="211"/>
        <v/>
      </c>
      <c r="AQ319" s="65" t="str">
        <f t="shared" si="212"/>
        <v/>
      </c>
      <c r="AR319" s="65" t="str">
        <f t="shared" si="190"/>
        <v/>
      </c>
      <c r="AS319" s="65" t="str">
        <f t="shared" si="176"/>
        <v/>
      </c>
      <c r="AT319" s="65" t="str">
        <f t="shared" si="177"/>
        <v/>
      </c>
      <c r="AU319" s="65" t="str">
        <f t="shared" si="178"/>
        <v/>
      </c>
    </row>
    <row r="320" spans="1:62" ht="16.8" customHeight="1" x14ac:dyDescent="0.25">
      <c r="A320" s="109" t="s">
        <v>5</v>
      </c>
      <c r="B320" s="114">
        <v>0</v>
      </c>
      <c r="C320" s="262">
        <v>20160816</v>
      </c>
      <c r="D320" s="262">
        <v>2</v>
      </c>
      <c r="E320" s="212" t="s">
        <v>3012</v>
      </c>
      <c r="M320" s="194"/>
      <c r="Q320" s="115"/>
      <c r="S320" s="194"/>
      <c r="V320" s="112" t="str">
        <f t="shared" si="213"/>
        <v>Update games set F= 0 where game_id=20160816</v>
      </c>
      <c r="W320" s="112" t="str">
        <f t="shared" si="167"/>
        <v>Update lineups set player_name = 'Eric Lichaj' where game_id = 20160816 and player_order = 2</v>
      </c>
      <c r="X320" s="65" t="str">
        <f t="shared" si="168"/>
        <v/>
      </c>
      <c r="Y320" s="193" t="str">
        <f>IF(L320="", "", AN320&amp;AO320&amp;AP320&amp;AQ320&amp;AR320)</f>
        <v/>
      </c>
      <c r="Z320" s="65" t="str">
        <f t="shared" si="174"/>
        <v/>
      </c>
      <c r="AA320" s="193" t="str">
        <f t="shared" si="175"/>
        <v/>
      </c>
      <c r="AB320" s="242" t="s">
        <v>739</v>
      </c>
      <c r="AC320" s="65" t="str">
        <f t="shared" si="169"/>
        <v>Update lineups set player_name = 'Eric Lichaj'</v>
      </c>
      <c r="AD320" s="65" t="str">
        <f t="shared" si="170"/>
        <v/>
      </c>
      <c r="AE320" s="65" t="str">
        <f t="shared" si="203"/>
        <v/>
      </c>
      <c r="AF320" s="65" t="str">
        <f t="shared" si="204"/>
        <v/>
      </c>
      <c r="AG320" s="65" t="str">
        <f t="shared" si="205"/>
        <v/>
      </c>
      <c r="AH320" s="65" t="str">
        <f t="shared" si="206"/>
        <v/>
      </c>
      <c r="AI320" s="65" t="str">
        <f t="shared" si="207"/>
        <v/>
      </c>
      <c r="AJ320" s="65" t="str">
        <f t="shared" si="171"/>
        <v xml:space="preserve"> where game_id = 20160816 and player_order = 2</v>
      </c>
      <c r="AK320" s="65" t="str">
        <f t="shared" si="172"/>
        <v/>
      </c>
      <c r="AL320" s="65" t="str">
        <f t="shared" si="208"/>
        <v/>
      </c>
      <c r="AM320" s="245" t="str">
        <f t="shared" si="173"/>
        <v/>
      </c>
      <c r="AN320" s="65" t="str">
        <f t="shared" si="209"/>
        <v/>
      </c>
      <c r="AO320" s="65" t="str">
        <f t="shared" si="210"/>
        <v/>
      </c>
      <c r="AP320" s="65" t="str">
        <f t="shared" si="211"/>
        <v/>
      </c>
      <c r="AQ320" s="65" t="str">
        <f t="shared" si="212"/>
        <v/>
      </c>
      <c r="AR320" s="65" t="str">
        <f t="shared" si="190"/>
        <v/>
      </c>
      <c r="AS320" s="65" t="str">
        <f t="shared" si="176"/>
        <v/>
      </c>
      <c r="AT320" s="65" t="str">
        <f t="shared" si="177"/>
        <v/>
      </c>
      <c r="AU320" s="65" t="str">
        <f t="shared" si="178"/>
        <v/>
      </c>
    </row>
    <row r="321" spans="1:62" ht="16.8" customHeight="1" x14ac:dyDescent="0.25">
      <c r="A321" s="109" t="s">
        <v>0</v>
      </c>
      <c r="B321" s="114">
        <v>1</v>
      </c>
      <c r="C321" s="262">
        <v>20160816</v>
      </c>
      <c r="D321" s="262">
        <v>3</v>
      </c>
      <c r="E321" s="212" t="s">
        <v>4505</v>
      </c>
      <c r="H321" s="262">
        <v>39</v>
      </c>
      <c r="M321" s="194"/>
      <c r="Q321" s="115"/>
      <c r="S321" s="194"/>
      <c r="V321" s="112" t="str">
        <f t="shared" si="213"/>
        <v>Update games set A= 1 where game_id=20160816</v>
      </c>
      <c r="W321" s="112" t="str">
        <f t="shared" si="167"/>
        <v>Update lineups set player_name = 'Matthew Mills', Y_min = 39 where game_id = 20160816 and player_order = 3</v>
      </c>
      <c r="X321" s="65" t="str">
        <f t="shared" si="168"/>
        <v/>
      </c>
      <c r="Y321" s="193" t="str">
        <f t="shared" ref="Y321:Y337" si="214">IF(L321="", "", AN321&amp;AO321&amp;AP321&amp;AQ321&amp;AR321)</f>
        <v/>
      </c>
      <c r="Z321" s="65" t="str">
        <f t="shared" si="174"/>
        <v/>
      </c>
      <c r="AA321" s="193" t="str">
        <f t="shared" si="175"/>
        <v/>
      </c>
      <c r="AB321" s="242" t="s">
        <v>739</v>
      </c>
      <c r="AC321" s="65" t="str">
        <f t="shared" si="169"/>
        <v>Update lineups set player_name = 'Matthew Mills'</v>
      </c>
      <c r="AD321" s="65" t="str">
        <f t="shared" si="170"/>
        <v/>
      </c>
      <c r="AE321" s="65" t="str">
        <f t="shared" si="203"/>
        <v>, Y_min = 39</v>
      </c>
      <c r="AF321" s="65" t="str">
        <f t="shared" si="204"/>
        <v/>
      </c>
      <c r="AG321" s="65" t="str">
        <f t="shared" si="205"/>
        <v/>
      </c>
      <c r="AH321" s="65" t="str">
        <f t="shared" si="206"/>
        <v/>
      </c>
      <c r="AI321" s="65" t="str">
        <f t="shared" si="207"/>
        <v/>
      </c>
      <c r="AJ321" s="65" t="str">
        <f t="shared" si="171"/>
        <v xml:space="preserve"> where game_id = 20160816 and player_order = 3</v>
      </c>
      <c r="AK321" s="65" t="str">
        <f t="shared" si="172"/>
        <v/>
      </c>
      <c r="AL321" s="65" t="str">
        <f t="shared" si="208"/>
        <v/>
      </c>
      <c r="AM321" s="245" t="str">
        <f t="shared" si="173"/>
        <v/>
      </c>
      <c r="AN321" s="65" t="str">
        <f t="shared" si="209"/>
        <v/>
      </c>
      <c r="AO321" s="65" t="str">
        <f t="shared" si="210"/>
        <v/>
      </c>
      <c r="AP321" s="65" t="str">
        <f t="shared" si="211"/>
        <v/>
      </c>
      <c r="AQ321" s="65" t="str">
        <f t="shared" si="212"/>
        <v/>
      </c>
      <c r="AR321" s="65" t="str">
        <f t="shared" si="190"/>
        <v/>
      </c>
      <c r="AS321" s="65" t="str">
        <f t="shared" si="176"/>
        <v/>
      </c>
      <c r="AT321" s="65" t="str">
        <f t="shared" si="177"/>
        <v/>
      </c>
      <c r="AU321" s="65" t="str">
        <f t="shared" si="178"/>
        <v/>
      </c>
    </row>
    <row r="322" spans="1:62" ht="16.8" customHeight="1" x14ac:dyDescent="0.25">
      <c r="A322" s="109" t="s">
        <v>23</v>
      </c>
      <c r="B322" s="198" t="str">
        <f>IF(B320&gt;B321,"'W'",IF(B320=B321,"'D'","'L'"))</f>
        <v>'L'</v>
      </c>
      <c r="C322" s="262">
        <v>20160816</v>
      </c>
      <c r="D322" s="262">
        <v>4</v>
      </c>
      <c r="E322" s="212" t="s">
        <v>3003</v>
      </c>
      <c r="H322" s="262">
        <v>84</v>
      </c>
      <c r="I322" s="262">
        <v>88</v>
      </c>
      <c r="M322" s="194"/>
      <c r="Q322" s="115"/>
      <c r="S322" s="194"/>
      <c r="V322" s="112" t="str">
        <f t="shared" si="213"/>
        <v>Update games set Result= 'L' where game_id=20160816</v>
      </c>
      <c r="W322" s="112" t="str">
        <f t="shared" si="167"/>
        <v>Update lineups set player_name = 'Damien Perquis', Y_min = 84, R_min= 88 where game_id = 20160816 and player_order = 4</v>
      </c>
      <c r="X322" s="65" t="str">
        <f t="shared" si="168"/>
        <v/>
      </c>
      <c r="Y322" s="193" t="str">
        <f t="shared" si="214"/>
        <v/>
      </c>
      <c r="Z322" s="65" t="str">
        <f t="shared" si="174"/>
        <v/>
      </c>
      <c r="AA322" s="193" t="str">
        <f t="shared" si="175"/>
        <v/>
      </c>
      <c r="AB322" s="242" t="s">
        <v>739</v>
      </c>
      <c r="AC322" s="65" t="str">
        <f t="shared" si="169"/>
        <v>Update lineups set player_name = 'Damien Perquis'</v>
      </c>
      <c r="AD322" s="65" t="str">
        <f t="shared" si="170"/>
        <v/>
      </c>
      <c r="AE322" s="65" t="str">
        <f t="shared" ref="AE322:AE339" si="215">IF(H322="", "", CONCATENATE(", Y_min = ", UPPER(H322)))</f>
        <v>, Y_min = 84</v>
      </c>
      <c r="AF322" s="65" t="str">
        <f t="shared" ref="AF322:AF339" si="216">IF(I322="", "", CONCATENATE(", R_min= ", UPPER(I322)))</f>
        <v>, R_min= 88</v>
      </c>
      <c r="AG322" s="65" t="str">
        <f t="shared" ref="AG322:AG339" si="217">IF(J322="", "", CONCATENATE(", captain= 'Y'"))</f>
        <v/>
      </c>
      <c r="AH322" s="65" t="str">
        <f t="shared" ref="AH322:AH339" si="218">IF(F322="", "", CONCATENATE(", Sub_min= ", F322))</f>
        <v/>
      </c>
      <c r="AI322" s="65" t="str">
        <f t="shared" ref="AI322:AI339" si="219">IF(G322="", "", CONCATENATE(", Player_off = '", SUBSTITUTE(G322, "'", "''"), "'"))</f>
        <v/>
      </c>
      <c r="AJ322" s="65" t="str">
        <f t="shared" si="171"/>
        <v xml:space="preserve"> where game_id = 20160816 and player_order = 4</v>
      </c>
      <c r="AK322" s="65" t="str">
        <f t="shared" si="172"/>
        <v/>
      </c>
      <c r="AL322" s="65" t="str">
        <f t="shared" ref="AL322:AL339" si="220">IF(F322="","",CONCATENATE(", sub_min = '",F322,"'"))</f>
        <v/>
      </c>
      <c r="AM322" s="245" t="str">
        <f t="shared" si="173"/>
        <v/>
      </c>
      <c r="AN322" s="65" t="str">
        <f t="shared" ref="AN322:AN339" si="221">IF(L322="","",CONCATENATE("update goals set scorer_name = '",SUBSTITUTE(M322, "'", "''"),"'"))</f>
        <v/>
      </c>
      <c r="AO322" s="65" t="str">
        <f t="shared" ref="AO322:AO339" si="222">IF(N322="", "", CONCATENATE(", goal_min = ", N322))</f>
        <v/>
      </c>
      <c r="AP322" s="65" t="str">
        <f t="shared" ref="AP322:AP339" si="223">IF(O322="", "", CONCATENATE(", Pen = '", UPPER(O322), "'"))</f>
        <v/>
      </c>
      <c r="AQ322" s="65" t="str">
        <f t="shared" ref="AQ322:AQ339" si="224">IF(P322="", "", CONCATENATE(", OG = '", UPPER(P322), "'"))</f>
        <v/>
      </c>
      <c r="AR322" s="65" t="str">
        <f t="shared" si="190"/>
        <v/>
      </c>
      <c r="AS322" s="65" t="str">
        <f t="shared" si="176"/>
        <v/>
      </c>
      <c r="AT322" s="65" t="str">
        <f t="shared" si="177"/>
        <v/>
      </c>
      <c r="AU322" s="65" t="str">
        <f t="shared" si="178"/>
        <v/>
      </c>
    </row>
    <row r="323" spans="1:62" ht="16.8" customHeight="1" x14ac:dyDescent="0.25">
      <c r="A323" s="109" t="s">
        <v>768</v>
      </c>
      <c r="B323" s="114">
        <v>0</v>
      </c>
      <c r="C323" s="262">
        <v>20160816</v>
      </c>
      <c r="D323" s="262">
        <v>5</v>
      </c>
      <c r="E323" s="194" t="s">
        <v>3005</v>
      </c>
      <c r="H323" s="262">
        <v>83</v>
      </c>
      <c r="M323" s="194"/>
      <c r="Q323" s="115"/>
      <c r="S323" s="194"/>
      <c r="V323" s="112" t="str">
        <f t="shared" si="213"/>
        <v>Update games set HT_f= 0 where game_id=20160816</v>
      </c>
      <c r="W323" s="112" t="str">
        <f t="shared" ref="W323:W386" si="225">IF(E323="", "", AC323&amp;AD323&amp;AE323&amp;AF323&amp;AG323&amp;AH323&amp;AI323&amp;AJ323&amp;AK323&amp;AL323&amp;AM323)</f>
        <v>Update lineups set player_name = 'Hildeberto Pereira', Y_min = 83 where game_id = 20160816 and player_order = 5</v>
      </c>
      <c r="X323" s="65" t="str">
        <f t="shared" ref="X323:X375" si="226">IF(M323="","", CONCATENATE("insert into goals (game_id, goal_order, scorer_name, goal_min) values (",C323, ", ", L323,", '",M323,"', ",N323,")"))</f>
        <v/>
      </c>
      <c r="Y323" s="193" t="str">
        <f t="shared" si="214"/>
        <v/>
      </c>
      <c r="Z323" s="65" t="str">
        <f t="shared" si="174"/>
        <v/>
      </c>
      <c r="AA323" s="193" t="str">
        <f t="shared" si="175"/>
        <v/>
      </c>
      <c r="AB323" s="242" t="s">
        <v>739</v>
      </c>
      <c r="AC323" s="65" t="str">
        <f t="shared" ref="AC323:AC386" si="227">IF(E323="","",CONCATENATE("Update lineups set player_name = '",SUBSTITUTE(E323, "'", "''"),"'"))</f>
        <v>Update lineups set player_name = 'Hildeberto Pereira'</v>
      </c>
      <c r="AD323" s="65" t="str">
        <f t="shared" ref="AD323:AD386" si="228">IF(K323="","",CONCATENATE(", Player_notes = '",SUBSTITUTE(K323, "'", "''"), "'"))</f>
        <v/>
      </c>
      <c r="AE323" s="65" t="str">
        <f t="shared" si="215"/>
        <v>, Y_min = 83</v>
      </c>
      <c r="AF323" s="65" t="str">
        <f t="shared" si="216"/>
        <v/>
      </c>
      <c r="AG323" s="65" t="str">
        <f t="shared" si="217"/>
        <v/>
      </c>
      <c r="AH323" s="65" t="str">
        <f t="shared" si="218"/>
        <v/>
      </c>
      <c r="AI323" s="65" t="str">
        <f t="shared" si="219"/>
        <v/>
      </c>
      <c r="AJ323" s="65" t="str">
        <f t="shared" ref="AJ323:AJ386" si="229">IF(E323="","",CONCATENATE(" where game_id = ",C323," and player_order = ",D323))</f>
        <v xml:space="preserve"> where game_id = 20160816 and player_order = 5</v>
      </c>
      <c r="AK323" s="65" t="str">
        <f t="shared" ref="AK323:AK386" si="230">IF(G323="", "", CONCATENATE("; update lineups set Player_on= '", SUBSTITUTE(E323, "'", "''"), "'"))</f>
        <v/>
      </c>
      <c r="AL323" s="65" t="str">
        <f t="shared" si="220"/>
        <v/>
      </c>
      <c r="AM323" s="245" t="str">
        <f t="shared" ref="AM323:AM386" si="231">IF(G323="","",CONCATENATE(" where game_id = ", C323, " and player_name = '",SUBSTITUTE(G323, "'", "''"),"'"))</f>
        <v/>
      </c>
      <c r="AN323" s="65" t="str">
        <f t="shared" si="221"/>
        <v/>
      </c>
      <c r="AO323" s="65" t="str">
        <f t="shared" si="222"/>
        <v/>
      </c>
      <c r="AP323" s="65" t="str">
        <f t="shared" si="223"/>
        <v/>
      </c>
      <c r="AQ323" s="65" t="str">
        <f t="shared" si="224"/>
        <v/>
      </c>
      <c r="AR323" s="65" t="str">
        <f t="shared" si="190"/>
        <v/>
      </c>
      <c r="AS323" s="65" t="str">
        <f t="shared" si="176"/>
        <v/>
      </c>
      <c r="AT323" s="65" t="str">
        <f t="shared" si="177"/>
        <v/>
      </c>
      <c r="AU323" s="65" t="str">
        <f t="shared" si="178"/>
        <v/>
      </c>
    </row>
    <row r="324" spans="1:62" ht="16.8" customHeight="1" x14ac:dyDescent="0.25">
      <c r="A324" s="109" t="s">
        <v>766</v>
      </c>
      <c r="B324" s="114">
        <v>1</v>
      </c>
      <c r="C324" s="262">
        <v>20160816</v>
      </c>
      <c r="D324" s="262">
        <v>6</v>
      </c>
      <c r="E324" s="194" t="s">
        <v>3001</v>
      </c>
      <c r="M324" s="194"/>
      <c r="Q324" s="115"/>
      <c r="S324" s="194"/>
      <c r="V324" s="112" t="str">
        <f t="shared" si="213"/>
        <v>Update games set HT_a= 1 where game_id=20160816</v>
      </c>
      <c r="W324" s="112" t="str">
        <f t="shared" si="225"/>
        <v>Update lineups set player_name = 'Danny Fox' where game_id = 20160816 and player_order = 6</v>
      </c>
      <c r="X324" s="65" t="str">
        <f t="shared" si="226"/>
        <v/>
      </c>
      <c r="Y324" s="193" t="str">
        <f t="shared" si="214"/>
        <v/>
      </c>
      <c r="Z324" s="65" t="str">
        <f t="shared" ref="Z324:Z387" si="232">IF(R324="","", CONCATENATE("insert into games_sources (game_id, source_order, source_name, source_link) values (",C324, ", ", R324,", '",S324,"', '",T324,"')"))</f>
        <v/>
      </c>
      <c r="AA324" s="193" t="str">
        <f t="shared" ref="AA324:AA387" si="233">IF(R324="", "", AS324&amp;AT324&amp;AU324)</f>
        <v/>
      </c>
      <c r="AB324" s="242" t="s">
        <v>739</v>
      </c>
      <c r="AC324" s="65" t="str">
        <f t="shared" si="227"/>
        <v>Update lineups set player_name = 'Danny Fox'</v>
      </c>
      <c r="AD324" s="65" t="str">
        <f t="shared" si="228"/>
        <v/>
      </c>
      <c r="AE324" s="65" t="str">
        <f t="shared" si="215"/>
        <v/>
      </c>
      <c r="AF324" s="65" t="str">
        <f t="shared" si="216"/>
        <v/>
      </c>
      <c r="AG324" s="65" t="str">
        <f t="shared" si="217"/>
        <v/>
      </c>
      <c r="AH324" s="65" t="str">
        <f t="shared" si="218"/>
        <v/>
      </c>
      <c r="AI324" s="65" t="str">
        <f t="shared" si="219"/>
        <v/>
      </c>
      <c r="AJ324" s="65" t="str">
        <f t="shared" si="229"/>
        <v xml:space="preserve"> where game_id = 20160816 and player_order = 6</v>
      </c>
      <c r="AK324" s="65" t="str">
        <f t="shared" si="230"/>
        <v/>
      </c>
      <c r="AL324" s="65" t="str">
        <f t="shared" si="220"/>
        <v/>
      </c>
      <c r="AM324" s="245" t="str">
        <f t="shared" si="231"/>
        <v/>
      </c>
      <c r="AN324" s="65" t="str">
        <f t="shared" si="221"/>
        <v/>
      </c>
      <c r="AO324" s="65" t="str">
        <f t="shared" si="222"/>
        <v/>
      </c>
      <c r="AP324" s="65" t="str">
        <f t="shared" si="223"/>
        <v/>
      </c>
      <c r="AQ324" s="65" t="str">
        <f t="shared" si="224"/>
        <v/>
      </c>
      <c r="AR324" s="65" t="str">
        <f t="shared" si="190"/>
        <v/>
      </c>
      <c r="AS324" s="65" t="str">
        <f t="shared" ref="AS324:AS387" si="234">IF(R324="","",CONCATENATE("update games_sources set source_name = '",S324, "'"))</f>
        <v/>
      </c>
      <c r="AT324" s="65" t="str">
        <f t="shared" ref="AT324:AT387" si="235">IF(T324="", "", CONCATENATE(", source_link = '", T324, "'"))</f>
        <v/>
      </c>
      <c r="AU324" s="65" t="str">
        <f t="shared" ref="AU324:AU387" si="236">IF(R324="", "", CONCATENATE(" where game_id = ", C324, " and source_order = ", R324))</f>
        <v/>
      </c>
    </row>
    <row r="325" spans="1:62" ht="16.8" customHeight="1" x14ac:dyDescent="0.25">
      <c r="A325" s="109" t="s">
        <v>764</v>
      </c>
      <c r="B325" s="252">
        <v>16</v>
      </c>
      <c r="C325" s="262">
        <v>20160816</v>
      </c>
      <c r="D325" s="262">
        <v>7</v>
      </c>
      <c r="E325" s="194" t="s">
        <v>4189</v>
      </c>
      <c r="G325" s="194"/>
      <c r="M325" s="194"/>
      <c r="Q325" s="115"/>
      <c r="S325" s="194"/>
      <c r="V325" s="112" t="str">
        <f t="shared" si="213"/>
        <v>Update games set Pos_before= 16 where game_id=20160816</v>
      </c>
      <c r="W325" s="112" t="str">
        <f t="shared" si="225"/>
        <v>Update lineups set player_name = 'Pajtim Kasami' where game_id = 20160816 and player_order = 7</v>
      </c>
      <c r="X325" s="65" t="str">
        <f t="shared" si="226"/>
        <v/>
      </c>
      <c r="Y325" s="193" t="str">
        <f t="shared" si="214"/>
        <v/>
      </c>
      <c r="Z325" s="65" t="str">
        <f t="shared" si="232"/>
        <v/>
      </c>
      <c r="AA325" s="193" t="str">
        <f t="shared" si="233"/>
        <v/>
      </c>
      <c r="AB325" s="242" t="s">
        <v>739</v>
      </c>
      <c r="AC325" s="65" t="str">
        <f t="shared" si="227"/>
        <v>Update lineups set player_name = 'Pajtim Kasami'</v>
      </c>
      <c r="AD325" s="65" t="str">
        <f t="shared" si="228"/>
        <v/>
      </c>
      <c r="AE325" s="65" t="str">
        <f t="shared" si="215"/>
        <v/>
      </c>
      <c r="AF325" s="65" t="str">
        <f t="shared" si="216"/>
        <v/>
      </c>
      <c r="AG325" s="65" t="str">
        <f t="shared" si="217"/>
        <v/>
      </c>
      <c r="AH325" s="65" t="str">
        <f t="shared" si="218"/>
        <v/>
      </c>
      <c r="AI325" s="65" t="str">
        <f t="shared" si="219"/>
        <v/>
      </c>
      <c r="AJ325" s="65" t="str">
        <f t="shared" si="229"/>
        <v xml:space="preserve"> where game_id = 20160816 and player_order = 7</v>
      </c>
      <c r="AK325" s="65" t="str">
        <f t="shared" si="230"/>
        <v/>
      </c>
      <c r="AL325" s="65" t="str">
        <f t="shared" si="220"/>
        <v/>
      </c>
      <c r="AM325" s="245" t="str">
        <f t="shared" si="231"/>
        <v/>
      </c>
      <c r="AN325" s="65" t="str">
        <f t="shared" si="221"/>
        <v/>
      </c>
      <c r="AO325" s="65" t="str">
        <f t="shared" si="222"/>
        <v/>
      </c>
      <c r="AP325" s="65" t="str">
        <f t="shared" si="223"/>
        <v/>
      </c>
      <c r="AQ325" s="65" t="str">
        <f t="shared" si="224"/>
        <v/>
      </c>
      <c r="AR325" s="65" t="str">
        <f t="shared" si="190"/>
        <v/>
      </c>
      <c r="AS325" s="65" t="str">
        <f t="shared" si="234"/>
        <v/>
      </c>
      <c r="AT325" s="65" t="str">
        <f t="shared" si="235"/>
        <v/>
      </c>
      <c r="AU325" s="65" t="str">
        <f t="shared" si="236"/>
        <v/>
      </c>
    </row>
    <row r="326" spans="1:62" ht="16.8" customHeight="1" x14ac:dyDescent="0.25">
      <c r="A326" s="109" t="s">
        <v>762</v>
      </c>
      <c r="B326" s="114">
        <v>18</v>
      </c>
      <c r="C326" s="262">
        <v>20160816</v>
      </c>
      <c r="D326" s="262">
        <v>8</v>
      </c>
      <c r="E326" s="194" t="s">
        <v>3382</v>
      </c>
      <c r="M326" s="194"/>
      <c r="Q326" s="115"/>
      <c r="S326" s="194"/>
      <c r="V326" s="112" t="str">
        <f t="shared" si="213"/>
        <v>Update games set Pos_after= 18 where game_id=20160816</v>
      </c>
      <c r="W326" s="112" t="str">
        <f t="shared" si="225"/>
        <v>Update lineups set player_name = 'Henri Lansbury' where game_id = 20160816 and player_order = 8</v>
      </c>
      <c r="X326" s="65" t="str">
        <f t="shared" si="226"/>
        <v/>
      </c>
      <c r="Y326" s="193" t="str">
        <f t="shared" si="214"/>
        <v/>
      </c>
      <c r="Z326" s="65" t="str">
        <f t="shared" si="232"/>
        <v/>
      </c>
      <c r="AA326" s="193" t="str">
        <f t="shared" si="233"/>
        <v/>
      </c>
      <c r="AB326" s="242" t="s">
        <v>739</v>
      </c>
      <c r="AC326" s="65" t="str">
        <f t="shared" si="227"/>
        <v>Update lineups set player_name = 'Henri Lansbury'</v>
      </c>
      <c r="AD326" s="65" t="str">
        <f t="shared" si="228"/>
        <v/>
      </c>
      <c r="AE326" s="65" t="str">
        <f t="shared" si="215"/>
        <v/>
      </c>
      <c r="AF326" s="65" t="str">
        <f t="shared" si="216"/>
        <v/>
      </c>
      <c r="AG326" s="65" t="str">
        <f t="shared" si="217"/>
        <v/>
      </c>
      <c r="AH326" s="65" t="str">
        <f t="shared" si="218"/>
        <v/>
      </c>
      <c r="AI326" s="65" t="str">
        <f t="shared" si="219"/>
        <v/>
      </c>
      <c r="AJ326" s="65" t="str">
        <f t="shared" si="229"/>
        <v xml:space="preserve"> where game_id = 20160816 and player_order = 8</v>
      </c>
      <c r="AK326" s="65" t="str">
        <f t="shared" si="230"/>
        <v/>
      </c>
      <c r="AL326" s="65" t="str">
        <f t="shared" si="220"/>
        <v/>
      </c>
      <c r="AM326" s="245" t="str">
        <f t="shared" si="231"/>
        <v/>
      </c>
      <c r="AN326" s="65" t="str">
        <f t="shared" si="221"/>
        <v/>
      </c>
      <c r="AO326" s="65" t="str">
        <f t="shared" si="222"/>
        <v/>
      </c>
      <c r="AP326" s="65" t="str">
        <f t="shared" si="223"/>
        <v/>
      </c>
      <c r="AQ326" s="65" t="str">
        <f t="shared" si="224"/>
        <v/>
      </c>
      <c r="AR326" s="65" t="str">
        <f t="shared" si="190"/>
        <v/>
      </c>
      <c r="AS326" s="65" t="str">
        <f t="shared" si="234"/>
        <v/>
      </c>
      <c r="AT326" s="65" t="str">
        <f t="shared" si="235"/>
        <v/>
      </c>
      <c r="AU326" s="65" t="str">
        <f t="shared" si="236"/>
        <v/>
      </c>
    </row>
    <row r="327" spans="1:62" ht="16.8" customHeight="1" x14ac:dyDescent="0.25">
      <c r="A327" s="109" t="s">
        <v>761</v>
      </c>
      <c r="B327" s="252">
        <v>12</v>
      </c>
      <c r="C327" s="262">
        <v>20160816</v>
      </c>
      <c r="D327" s="262">
        <v>9</v>
      </c>
      <c r="E327" s="194" t="s">
        <v>3621</v>
      </c>
      <c r="Q327" s="115"/>
      <c r="V327" s="112" t="str">
        <f t="shared" si="213"/>
        <v>Update games set Opp_before= 12 where game_id=20160816</v>
      </c>
      <c r="W327" s="112" t="str">
        <f t="shared" si="225"/>
        <v>Update lineups set player_name = 'Ben Osborn' where game_id = 20160816 and player_order = 9</v>
      </c>
      <c r="X327" s="65" t="str">
        <f t="shared" si="226"/>
        <v/>
      </c>
      <c r="Y327" s="193" t="str">
        <f t="shared" si="214"/>
        <v/>
      </c>
      <c r="Z327" s="65" t="str">
        <f t="shared" si="232"/>
        <v/>
      </c>
      <c r="AA327" s="193" t="str">
        <f t="shared" si="233"/>
        <v/>
      </c>
      <c r="AB327" s="242" t="s">
        <v>739</v>
      </c>
      <c r="AC327" s="65" t="str">
        <f t="shared" si="227"/>
        <v>Update lineups set player_name = 'Ben Osborn'</v>
      </c>
      <c r="AD327" s="65" t="str">
        <f t="shared" si="228"/>
        <v/>
      </c>
      <c r="AE327" s="65" t="str">
        <f t="shared" si="215"/>
        <v/>
      </c>
      <c r="AF327" s="65" t="str">
        <f t="shared" si="216"/>
        <v/>
      </c>
      <c r="AG327" s="65" t="str">
        <f t="shared" si="217"/>
        <v/>
      </c>
      <c r="AH327" s="65" t="str">
        <f t="shared" si="218"/>
        <v/>
      </c>
      <c r="AI327" s="65" t="str">
        <f t="shared" si="219"/>
        <v/>
      </c>
      <c r="AJ327" s="65" t="str">
        <f t="shared" si="229"/>
        <v xml:space="preserve"> where game_id = 20160816 and player_order = 9</v>
      </c>
      <c r="AK327" s="65" t="str">
        <f t="shared" si="230"/>
        <v/>
      </c>
      <c r="AL327" s="65" t="str">
        <f t="shared" si="220"/>
        <v/>
      </c>
      <c r="AM327" s="245" t="str">
        <f t="shared" si="231"/>
        <v/>
      </c>
      <c r="AN327" s="65" t="str">
        <f t="shared" si="221"/>
        <v/>
      </c>
      <c r="AO327" s="65" t="str">
        <f t="shared" si="222"/>
        <v/>
      </c>
      <c r="AP327" s="65" t="str">
        <f t="shared" si="223"/>
        <v/>
      </c>
      <c r="AQ327" s="65" t="str">
        <f t="shared" si="224"/>
        <v/>
      </c>
      <c r="AR327" s="65" t="str">
        <f t="shared" si="190"/>
        <v/>
      </c>
      <c r="AS327" s="65" t="str">
        <f t="shared" si="234"/>
        <v/>
      </c>
      <c r="AT327" s="65" t="str">
        <f t="shared" si="235"/>
        <v/>
      </c>
      <c r="AU327" s="65" t="str">
        <f t="shared" si="236"/>
        <v/>
      </c>
    </row>
    <row r="328" spans="1:62" ht="16.8" customHeight="1" x14ac:dyDescent="0.25">
      <c r="A328" s="109" t="s">
        <v>759</v>
      </c>
      <c r="B328" s="114">
        <v>6</v>
      </c>
      <c r="C328" s="262">
        <v>20160816</v>
      </c>
      <c r="D328" s="262">
        <v>10</v>
      </c>
      <c r="E328" s="194" t="s">
        <v>3008</v>
      </c>
      <c r="Q328" s="115"/>
      <c r="V328" s="112" t="str">
        <f t="shared" si="213"/>
        <v>Update games set Opp_after= 6 where game_id=20160816</v>
      </c>
      <c r="W328" s="112" t="str">
        <f t="shared" si="225"/>
        <v>Update lineups set player_name = 'David Vaughan' where game_id = 20160816 and player_order = 10</v>
      </c>
      <c r="X328" s="65" t="str">
        <f t="shared" si="226"/>
        <v/>
      </c>
      <c r="Y328" s="193" t="str">
        <f t="shared" si="214"/>
        <v/>
      </c>
      <c r="Z328" s="65" t="str">
        <f t="shared" si="232"/>
        <v/>
      </c>
      <c r="AA328" s="193" t="str">
        <f t="shared" si="233"/>
        <v/>
      </c>
      <c r="AB328" s="242" t="s">
        <v>739</v>
      </c>
      <c r="AC328" s="65" t="str">
        <f t="shared" si="227"/>
        <v>Update lineups set player_name = 'David Vaughan'</v>
      </c>
      <c r="AD328" s="65" t="str">
        <f t="shared" si="228"/>
        <v/>
      </c>
      <c r="AE328" s="65" t="str">
        <f t="shared" si="215"/>
        <v/>
      </c>
      <c r="AF328" s="65" t="str">
        <f t="shared" si="216"/>
        <v/>
      </c>
      <c r="AG328" s="65" t="str">
        <f t="shared" si="217"/>
        <v/>
      </c>
      <c r="AH328" s="65" t="str">
        <f t="shared" si="218"/>
        <v/>
      </c>
      <c r="AI328" s="65" t="str">
        <f t="shared" si="219"/>
        <v/>
      </c>
      <c r="AJ328" s="65" t="str">
        <f t="shared" si="229"/>
        <v xml:space="preserve"> where game_id = 20160816 and player_order = 10</v>
      </c>
      <c r="AK328" s="65" t="str">
        <f t="shared" si="230"/>
        <v/>
      </c>
      <c r="AL328" s="65" t="str">
        <f t="shared" si="220"/>
        <v/>
      </c>
      <c r="AM328" s="245" t="str">
        <f t="shared" si="231"/>
        <v/>
      </c>
      <c r="AN328" s="65" t="str">
        <f t="shared" si="221"/>
        <v/>
      </c>
      <c r="AO328" s="65" t="str">
        <f t="shared" si="222"/>
        <v/>
      </c>
      <c r="AP328" s="65" t="str">
        <f t="shared" si="223"/>
        <v/>
      </c>
      <c r="AQ328" s="65" t="str">
        <f t="shared" si="224"/>
        <v/>
      </c>
      <c r="AR328" s="65" t="str">
        <f t="shared" si="190"/>
        <v/>
      </c>
      <c r="AS328" s="65" t="str">
        <f t="shared" si="234"/>
        <v/>
      </c>
      <c r="AT328" s="65" t="str">
        <f t="shared" si="235"/>
        <v/>
      </c>
      <c r="AU328" s="65" t="str">
        <f t="shared" si="236"/>
        <v/>
      </c>
    </row>
    <row r="329" spans="1:62" ht="16.8" customHeight="1" x14ac:dyDescent="0.25">
      <c r="A329" s="109" t="s">
        <v>753</v>
      </c>
      <c r="B329" s="273" t="s">
        <v>2705</v>
      </c>
      <c r="C329" s="262">
        <v>20160816</v>
      </c>
      <c r="D329" s="264">
        <v>11</v>
      </c>
      <c r="E329" s="195" t="s">
        <v>3811</v>
      </c>
      <c r="F329" s="264"/>
      <c r="G329" s="213"/>
      <c r="H329" s="264"/>
      <c r="I329" s="264"/>
      <c r="J329" s="264"/>
      <c r="K329" s="322"/>
      <c r="L329" s="265"/>
      <c r="M329" s="213"/>
      <c r="N329" s="264"/>
      <c r="O329" s="264"/>
      <c r="P329" s="264"/>
      <c r="Q329" s="115"/>
      <c r="R329" s="265"/>
      <c r="S329" s="213"/>
      <c r="T329" s="264"/>
      <c r="V329" s="112" t="str">
        <f t="shared" si="213"/>
        <v>Update games set Referee= 'Tim Robinson' where game_id=20160816</v>
      </c>
      <c r="W329" s="112" t="str">
        <f t="shared" si="225"/>
        <v>Update lineups set player_name = 'Apostolos Vellios' where game_id = 20160816 and player_order = 11</v>
      </c>
      <c r="X329" s="65" t="str">
        <f t="shared" si="226"/>
        <v/>
      </c>
      <c r="Y329" s="193" t="str">
        <f t="shared" si="214"/>
        <v/>
      </c>
      <c r="Z329" s="65" t="str">
        <f t="shared" si="232"/>
        <v/>
      </c>
      <c r="AA329" s="193" t="str">
        <f t="shared" si="233"/>
        <v/>
      </c>
      <c r="AB329" s="242" t="s">
        <v>739</v>
      </c>
      <c r="AC329" s="65" t="str">
        <f t="shared" si="227"/>
        <v>Update lineups set player_name = 'Apostolos Vellios'</v>
      </c>
      <c r="AD329" s="65" t="str">
        <f t="shared" si="228"/>
        <v/>
      </c>
      <c r="AE329" s="65" t="str">
        <f t="shared" si="215"/>
        <v/>
      </c>
      <c r="AF329" s="65" t="str">
        <f t="shared" si="216"/>
        <v/>
      </c>
      <c r="AG329" s="65" t="str">
        <f t="shared" si="217"/>
        <v/>
      </c>
      <c r="AH329" s="65" t="str">
        <f t="shared" si="218"/>
        <v/>
      </c>
      <c r="AI329" s="65" t="str">
        <f t="shared" si="219"/>
        <v/>
      </c>
      <c r="AJ329" s="65" t="str">
        <f t="shared" si="229"/>
        <v xml:space="preserve"> where game_id = 20160816 and player_order = 11</v>
      </c>
      <c r="AK329" s="65" t="str">
        <f t="shared" si="230"/>
        <v/>
      </c>
      <c r="AL329" s="65" t="str">
        <f t="shared" si="220"/>
        <v/>
      </c>
      <c r="AM329" s="245" t="str">
        <f t="shared" si="231"/>
        <v/>
      </c>
      <c r="AN329" s="65" t="str">
        <f t="shared" si="221"/>
        <v/>
      </c>
      <c r="AO329" s="65" t="str">
        <f t="shared" si="222"/>
        <v/>
      </c>
      <c r="AP329" s="65" t="str">
        <f t="shared" si="223"/>
        <v/>
      </c>
      <c r="AQ329" s="65" t="str">
        <f t="shared" si="224"/>
        <v/>
      </c>
      <c r="AR329" s="65" t="str">
        <f t="shared" si="190"/>
        <v/>
      </c>
      <c r="AS329" s="65" t="str">
        <f t="shared" si="234"/>
        <v/>
      </c>
      <c r="AT329" s="65" t="str">
        <f t="shared" si="235"/>
        <v/>
      </c>
      <c r="AU329" s="65" t="str">
        <f t="shared" si="236"/>
        <v/>
      </c>
    </row>
    <row r="330" spans="1:62" ht="16.8" customHeight="1" x14ac:dyDescent="0.25">
      <c r="A330" s="109" t="s">
        <v>475</v>
      </c>
      <c r="B330" s="114">
        <v>10004</v>
      </c>
      <c r="C330" s="262">
        <v>20160816</v>
      </c>
      <c r="D330" s="262">
        <v>12</v>
      </c>
      <c r="E330" s="194" t="s">
        <v>3810</v>
      </c>
      <c r="G330" s="212"/>
      <c r="M330" s="194"/>
      <c r="Q330" s="115"/>
      <c r="S330" s="194"/>
      <c r="V330" s="112" t="str">
        <f t="shared" si="213"/>
        <v>Update games set Att= 10004 where game_id=20160816</v>
      </c>
      <c r="W330" s="112" t="str">
        <f t="shared" si="225"/>
        <v>Update lineups set player_name = 'Jordan Smith' where game_id = 20160816 and player_order = 12</v>
      </c>
      <c r="X330" s="65" t="str">
        <f t="shared" si="226"/>
        <v/>
      </c>
      <c r="Y330" s="193" t="str">
        <f t="shared" si="214"/>
        <v/>
      </c>
      <c r="Z330" s="65" t="str">
        <f t="shared" si="232"/>
        <v/>
      </c>
      <c r="AA330" s="193" t="str">
        <f t="shared" si="233"/>
        <v/>
      </c>
      <c r="AB330" s="242" t="s">
        <v>739</v>
      </c>
      <c r="AC330" s="65" t="str">
        <f t="shared" si="227"/>
        <v>Update lineups set player_name = 'Jordan Smith'</v>
      </c>
      <c r="AD330" s="65" t="str">
        <f t="shared" si="228"/>
        <v/>
      </c>
      <c r="AE330" s="65" t="str">
        <f t="shared" si="215"/>
        <v/>
      </c>
      <c r="AF330" s="65" t="str">
        <f t="shared" si="216"/>
        <v/>
      </c>
      <c r="AG330" s="65" t="str">
        <f t="shared" si="217"/>
        <v/>
      </c>
      <c r="AH330" s="65" t="str">
        <f t="shared" si="218"/>
        <v/>
      </c>
      <c r="AI330" s="65" t="str">
        <f t="shared" si="219"/>
        <v/>
      </c>
      <c r="AJ330" s="65" t="str">
        <f t="shared" si="229"/>
        <v xml:space="preserve"> where game_id = 20160816 and player_order = 12</v>
      </c>
      <c r="AK330" s="65" t="str">
        <f t="shared" si="230"/>
        <v/>
      </c>
      <c r="AL330" s="65" t="str">
        <f t="shared" si="220"/>
        <v/>
      </c>
      <c r="AM330" s="245" t="str">
        <f t="shared" si="231"/>
        <v/>
      </c>
      <c r="AN330" s="65" t="str">
        <f t="shared" si="221"/>
        <v/>
      </c>
      <c r="AO330" s="65" t="str">
        <f t="shared" si="222"/>
        <v/>
      </c>
      <c r="AP330" s="65" t="str">
        <f t="shared" si="223"/>
        <v/>
      </c>
      <c r="AQ330" s="65" t="str">
        <f t="shared" si="224"/>
        <v/>
      </c>
      <c r="AR330" s="65" t="str">
        <f t="shared" si="190"/>
        <v/>
      </c>
      <c r="AS330" s="65" t="str">
        <f t="shared" si="234"/>
        <v/>
      </c>
      <c r="AT330" s="65" t="str">
        <f t="shared" si="235"/>
        <v/>
      </c>
      <c r="AU330" s="65" t="str">
        <f t="shared" si="236"/>
        <v/>
      </c>
    </row>
    <row r="331" spans="1:62" ht="16.8" customHeight="1" x14ac:dyDescent="0.25">
      <c r="A331" s="109" t="s">
        <v>749</v>
      </c>
      <c r="B331" s="271" t="s">
        <v>3823</v>
      </c>
      <c r="C331" s="262">
        <v>20160816</v>
      </c>
      <c r="D331" s="262">
        <v>13</v>
      </c>
      <c r="E331" s="194" t="s">
        <v>3809</v>
      </c>
      <c r="G331" s="212"/>
      <c r="Q331" s="115"/>
      <c r="V331" s="112" t="str">
        <f t="shared" si="213"/>
        <v>Update games set Source= 'http://www.11v11.com/matches/brighton-and-hove-albion-v-nottingham-forest-12-august-2016-319668/' where game_id=20160816</v>
      </c>
      <c r="W331" s="112" t="str">
        <f t="shared" si="225"/>
        <v>Update lineups set player_name = 'Thomas Lam' where game_id = 20160816 and player_order = 13</v>
      </c>
      <c r="X331" s="65" t="str">
        <f t="shared" si="226"/>
        <v/>
      </c>
      <c r="Y331" s="193" t="str">
        <f t="shared" si="214"/>
        <v/>
      </c>
      <c r="Z331" s="65" t="str">
        <f t="shared" si="232"/>
        <v/>
      </c>
      <c r="AA331" s="193" t="str">
        <f t="shared" si="233"/>
        <v/>
      </c>
      <c r="AB331" s="242" t="s">
        <v>739</v>
      </c>
      <c r="AC331" s="65" t="str">
        <f t="shared" si="227"/>
        <v>Update lineups set player_name = 'Thomas Lam'</v>
      </c>
      <c r="AD331" s="65" t="str">
        <f t="shared" si="228"/>
        <v/>
      </c>
      <c r="AE331" s="65" t="str">
        <f t="shared" si="215"/>
        <v/>
      </c>
      <c r="AF331" s="65" t="str">
        <f t="shared" si="216"/>
        <v/>
      </c>
      <c r="AG331" s="65" t="str">
        <f t="shared" si="217"/>
        <v/>
      </c>
      <c r="AH331" s="65" t="str">
        <f t="shared" si="218"/>
        <v/>
      </c>
      <c r="AI331" s="65" t="str">
        <f t="shared" si="219"/>
        <v/>
      </c>
      <c r="AJ331" s="65" t="str">
        <f t="shared" si="229"/>
        <v xml:space="preserve"> where game_id = 20160816 and player_order = 13</v>
      </c>
      <c r="AK331" s="65" t="str">
        <f t="shared" si="230"/>
        <v/>
      </c>
      <c r="AL331" s="65" t="str">
        <f t="shared" si="220"/>
        <v/>
      </c>
      <c r="AM331" s="245" t="str">
        <f t="shared" si="231"/>
        <v/>
      </c>
      <c r="AN331" s="65" t="str">
        <f t="shared" si="221"/>
        <v/>
      </c>
      <c r="AO331" s="65" t="str">
        <f t="shared" si="222"/>
        <v/>
      </c>
      <c r="AP331" s="65" t="str">
        <f t="shared" si="223"/>
        <v/>
      </c>
      <c r="AQ331" s="65" t="str">
        <f t="shared" si="224"/>
        <v/>
      </c>
      <c r="AR331" s="65" t="str">
        <f t="shared" si="190"/>
        <v/>
      </c>
      <c r="AS331" s="65" t="str">
        <f t="shared" si="234"/>
        <v/>
      </c>
      <c r="AT331" s="65" t="str">
        <f t="shared" si="235"/>
        <v/>
      </c>
      <c r="AU331" s="65" t="str">
        <f t="shared" si="236"/>
        <v/>
      </c>
    </row>
    <row r="332" spans="1:62" ht="16.8" customHeight="1" x14ac:dyDescent="0.25">
      <c r="A332" s="109" t="s">
        <v>746</v>
      </c>
      <c r="B332" s="198" t="s">
        <v>4506</v>
      </c>
      <c r="C332" s="262">
        <v>20160816</v>
      </c>
      <c r="D332" s="262">
        <v>14</v>
      </c>
      <c r="E332" s="212" t="s">
        <v>610</v>
      </c>
      <c r="G332" s="194"/>
      <c r="Q332" s="115"/>
      <c r="V332" s="112" t="str">
        <f t="shared" si="213"/>
        <v>Update games set Game_date= '2016-08-16 19:45' where game_id=20160816</v>
      </c>
      <c r="W332" s="112" t="str">
        <f t="shared" si="225"/>
        <v>Update lineups set player_name = 'Chris Cohen' where game_id = 20160816 and player_order = 14</v>
      </c>
      <c r="X332" s="65" t="str">
        <f t="shared" si="226"/>
        <v/>
      </c>
      <c r="Y332" s="193" t="str">
        <f t="shared" si="214"/>
        <v/>
      </c>
      <c r="Z332" s="65" t="str">
        <f t="shared" si="232"/>
        <v/>
      </c>
      <c r="AA332" s="193" t="str">
        <f t="shared" si="233"/>
        <v/>
      </c>
      <c r="AB332" s="242" t="s">
        <v>739</v>
      </c>
      <c r="AC332" s="65" t="str">
        <f t="shared" si="227"/>
        <v>Update lineups set player_name = 'Chris Cohen'</v>
      </c>
      <c r="AD332" s="65" t="str">
        <f t="shared" si="228"/>
        <v/>
      </c>
      <c r="AE332" s="65" t="str">
        <f t="shared" si="215"/>
        <v/>
      </c>
      <c r="AF332" s="65" t="str">
        <f t="shared" si="216"/>
        <v/>
      </c>
      <c r="AG332" s="65" t="str">
        <f t="shared" si="217"/>
        <v/>
      </c>
      <c r="AH332" s="65" t="str">
        <f t="shared" si="218"/>
        <v/>
      </c>
      <c r="AI332" s="65" t="str">
        <f t="shared" si="219"/>
        <v/>
      </c>
      <c r="AJ332" s="65" t="str">
        <f t="shared" si="229"/>
        <v xml:space="preserve"> where game_id = 20160816 and player_order = 14</v>
      </c>
      <c r="AK332" s="65" t="str">
        <f t="shared" si="230"/>
        <v/>
      </c>
      <c r="AL332" s="65" t="str">
        <f t="shared" si="220"/>
        <v/>
      </c>
      <c r="AM332" s="245" t="str">
        <f t="shared" si="231"/>
        <v/>
      </c>
      <c r="AN332" s="65" t="str">
        <f t="shared" si="221"/>
        <v/>
      </c>
      <c r="AO332" s="65" t="str">
        <f t="shared" si="222"/>
        <v/>
      </c>
      <c r="AP332" s="65" t="str">
        <f t="shared" si="223"/>
        <v/>
      </c>
      <c r="AQ332" s="65" t="str">
        <f t="shared" si="224"/>
        <v/>
      </c>
      <c r="AR332" s="65" t="str">
        <f t="shared" si="190"/>
        <v/>
      </c>
      <c r="AS332" s="65" t="str">
        <f t="shared" si="234"/>
        <v/>
      </c>
      <c r="AT332" s="65" t="str">
        <f t="shared" si="235"/>
        <v/>
      </c>
      <c r="AU332" s="65" t="str">
        <f t="shared" si="236"/>
        <v/>
      </c>
    </row>
    <row r="333" spans="1:62" ht="16.8" customHeight="1" x14ac:dyDescent="0.25">
      <c r="A333" s="109" t="s">
        <v>25</v>
      </c>
      <c r="B333" s="198"/>
      <c r="C333" s="262">
        <v>20160816</v>
      </c>
      <c r="D333" s="262">
        <v>15</v>
      </c>
      <c r="E333" s="194" t="s">
        <v>3017</v>
      </c>
      <c r="G333" s="212"/>
      <c r="Q333" s="115"/>
      <c r="V333" s="112" t="str">
        <f t="shared" si="213"/>
        <v>Update games set Notes= NULL where game_id=20160816</v>
      </c>
      <c r="W333" s="112" t="str">
        <f t="shared" si="225"/>
        <v>Update lineups set player_name = 'Michael Mancienne' where game_id = 20160816 and player_order = 15</v>
      </c>
      <c r="X333" s="65" t="str">
        <f t="shared" si="226"/>
        <v/>
      </c>
      <c r="Y333" s="193" t="str">
        <f t="shared" si="214"/>
        <v/>
      </c>
      <c r="Z333" s="65" t="str">
        <f t="shared" si="232"/>
        <v/>
      </c>
      <c r="AA333" s="193" t="str">
        <f t="shared" si="233"/>
        <v/>
      </c>
      <c r="AB333" s="242" t="s">
        <v>739</v>
      </c>
      <c r="AC333" s="65" t="str">
        <f t="shared" si="227"/>
        <v>Update lineups set player_name = 'Michael Mancienne'</v>
      </c>
      <c r="AD333" s="65" t="str">
        <f t="shared" si="228"/>
        <v/>
      </c>
      <c r="AE333" s="65" t="str">
        <f t="shared" si="215"/>
        <v/>
      </c>
      <c r="AF333" s="65" t="str">
        <f t="shared" si="216"/>
        <v/>
      </c>
      <c r="AG333" s="65" t="str">
        <f t="shared" si="217"/>
        <v/>
      </c>
      <c r="AH333" s="65" t="str">
        <f t="shared" si="218"/>
        <v/>
      </c>
      <c r="AI333" s="65" t="str">
        <f t="shared" si="219"/>
        <v/>
      </c>
      <c r="AJ333" s="65" t="str">
        <f t="shared" si="229"/>
        <v xml:space="preserve"> where game_id = 20160816 and player_order = 15</v>
      </c>
      <c r="AK333" s="65" t="str">
        <f t="shared" si="230"/>
        <v/>
      </c>
      <c r="AL333" s="65" t="str">
        <f t="shared" si="220"/>
        <v/>
      </c>
      <c r="AM333" s="245" t="str">
        <f t="shared" si="231"/>
        <v/>
      </c>
      <c r="AN333" s="65" t="str">
        <f t="shared" si="221"/>
        <v/>
      </c>
      <c r="AO333" s="65" t="str">
        <f t="shared" si="222"/>
        <v/>
      </c>
      <c r="AP333" s="65" t="str">
        <f t="shared" si="223"/>
        <v/>
      </c>
      <c r="AQ333" s="65" t="str">
        <f t="shared" si="224"/>
        <v/>
      </c>
      <c r="AR333" s="65" t="str">
        <f t="shared" si="190"/>
        <v/>
      </c>
      <c r="AS333" s="65" t="str">
        <f t="shared" si="234"/>
        <v/>
      </c>
      <c r="AT333" s="65" t="str">
        <f t="shared" si="235"/>
        <v/>
      </c>
      <c r="AU333" s="65" t="str">
        <f t="shared" si="236"/>
        <v/>
      </c>
    </row>
    <row r="334" spans="1:62" ht="16.8" customHeight="1" x14ac:dyDescent="0.25">
      <c r="A334" s="109"/>
      <c r="B334" s="198"/>
      <c r="C334" s="262">
        <v>20160816</v>
      </c>
      <c r="D334" s="262">
        <v>16</v>
      </c>
      <c r="E334" s="194" t="s">
        <v>3808</v>
      </c>
      <c r="G334" s="194"/>
      <c r="Q334" s="115"/>
      <c r="V334" s="112" t="str">
        <f t="shared" si="213"/>
        <v/>
      </c>
      <c r="W334" s="112" t="str">
        <f t="shared" si="225"/>
        <v>Update lineups set player_name = 'Matty Cash' where game_id = 20160816 and player_order = 16</v>
      </c>
      <c r="X334" s="65" t="str">
        <f t="shared" si="226"/>
        <v/>
      </c>
      <c r="Y334" s="193" t="str">
        <f t="shared" si="214"/>
        <v/>
      </c>
      <c r="Z334" s="65" t="str">
        <f t="shared" si="232"/>
        <v/>
      </c>
      <c r="AA334" s="193" t="str">
        <f t="shared" si="233"/>
        <v/>
      </c>
      <c r="AB334" s="242" t="s">
        <v>739</v>
      </c>
      <c r="AC334" s="65" t="str">
        <f t="shared" si="227"/>
        <v>Update lineups set player_name = 'Matty Cash'</v>
      </c>
      <c r="AD334" s="65" t="str">
        <f t="shared" si="228"/>
        <v/>
      </c>
      <c r="AE334" s="65" t="str">
        <f t="shared" si="215"/>
        <v/>
      </c>
      <c r="AF334" s="65" t="str">
        <f t="shared" si="216"/>
        <v/>
      </c>
      <c r="AG334" s="65" t="str">
        <f t="shared" si="217"/>
        <v/>
      </c>
      <c r="AH334" s="65" t="str">
        <f t="shared" si="218"/>
        <v/>
      </c>
      <c r="AI334" s="65" t="str">
        <f t="shared" si="219"/>
        <v/>
      </c>
      <c r="AJ334" s="65" t="str">
        <f t="shared" si="229"/>
        <v xml:space="preserve"> where game_id = 20160816 and player_order = 16</v>
      </c>
      <c r="AK334" s="65" t="str">
        <f t="shared" si="230"/>
        <v/>
      </c>
      <c r="AL334" s="65" t="str">
        <f t="shared" si="220"/>
        <v/>
      </c>
      <c r="AM334" s="245" t="str">
        <f t="shared" si="231"/>
        <v/>
      </c>
      <c r="AN334" s="65" t="str">
        <f t="shared" si="221"/>
        <v/>
      </c>
      <c r="AO334" s="65" t="str">
        <f t="shared" si="222"/>
        <v/>
      </c>
      <c r="AP334" s="65" t="str">
        <f t="shared" si="223"/>
        <v/>
      </c>
      <c r="AQ334" s="65" t="str">
        <f t="shared" si="224"/>
        <v/>
      </c>
      <c r="AR334" s="65" t="str">
        <f t="shared" si="190"/>
        <v/>
      </c>
      <c r="AS334" s="65" t="str">
        <f t="shared" si="234"/>
        <v/>
      </c>
      <c r="AT334" s="65" t="str">
        <f t="shared" si="235"/>
        <v/>
      </c>
      <c r="AU334" s="65" t="str">
        <f t="shared" si="236"/>
        <v/>
      </c>
    </row>
    <row r="335" spans="1:62" ht="16.8" customHeight="1" x14ac:dyDescent="0.25">
      <c r="A335" s="109"/>
      <c r="B335" s="198"/>
      <c r="C335" s="262">
        <v>20160816</v>
      </c>
      <c r="D335" s="262">
        <v>17</v>
      </c>
      <c r="E335" s="194" t="s">
        <v>3604</v>
      </c>
      <c r="F335" s="262">
        <v>72</v>
      </c>
      <c r="G335" s="194" t="s">
        <v>3008</v>
      </c>
      <c r="Q335" s="115"/>
      <c r="V335" s="112" t="str">
        <f t="shared" si="213"/>
        <v/>
      </c>
      <c r="W335" s="112" t="str">
        <f t="shared" si="225"/>
        <v>Update lineups set player_name = 'Britt Assombalonga', Sub_min= 72, Player_off = 'David Vaughan' where game_id = 20160816 and player_order = 17; update lineups set Player_on= 'Britt Assombalonga', sub_min = '72' where game_id = 20160816 and player_name = 'David Vaughan'</v>
      </c>
      <c r="X335" s="65" t="str">
        <f t="shared" si="226"/>
        <v/>
      </c>
      <c r="Y335" s="193" t="str">
        <f t="shared" si="214"/>
        <v/>
      </c>
      <c r="Z335" s="65" t="str">
        <f t="shared" si="232"/>
        <v/>
      </c>
      <c r="AA335" s="193" t="str">
        <f t="shared" si="233"/>
        <v/>
      </c>
      <c r="AB335" s="242" t="s">
        <v>739</v>
      </c>
      <c r="AC335" s="65" t="str">
        <f t="shared" si="227"/>
        <v>Update lineups set player_name = 'Britt Assombalonga'</v>
      </c>
      <c r="AD335" s="65" t="str">
        <f t="shared" si="228"/>
        <v/>
      </c>
      <c r="AE335" s="65" t="str">
        <f t="shared" si="215"/>
        <v/>
      </c>
      <c r="AF335" s="65" t="str">
        <f t="shared" si="216"/>
        <v/>
      </c>
      <c r="AG335" s="65" t="str">
        <f t="shared" si="217"/>
        <v/>
      </c>
      <c r="AH335" s="65" t="str">
        <f t="shared" si="218"/>
        <v>, Sub_min= 72</v>
      </c>
      <c r="AI335" s="65" t="str">
        <f t="shared" si="219"/>
        <v>, Player_off = 'David Vaughan'</v>
      </c>
      <c r="AJ335" s="65" t="str">
        <f t="shared" si="229"/>
        <v xml:space="preserve"> where game_id = 20160816 and player_order = 17</v>
      </c>
      <c r="AK335" s="65" t="str">
        <f t="shared" si="230"/>
        <v>; update lineups set Player_on= 'Britt Assombalonga'</v>
      </c>
      <c r="AL335" s="65" t="str">
        <f t="shared" si="220"/>
        <v>, sub_min = '72'</v>
      </c>
      <c r="AM335" s="245" t="str">
        <f t="shared" si="231"/>
        <v xml:space="preserve"> where game_id = 20160816 and player_name = 'David Vaughan'</v>
      </c>
      <c r="AN335" s="65" t="str">
        <f t="shared" si="221"/>
        <v/>
      </c>
      <c r="AO335" s="65" t="str">
        <f t="shared" si="222"/>
        <v/>
      </c>
      <c r="AP335" s="65" t="str">
        <f t="shared" si="223"/>
        <v/>
      </c>
      <c r="AQ335" s="65" t="str">
        <f t="shared" si="224"/>
        <v/>
      </c>
      <c r="AR335" s="65" t="str">
        <f t="shared" si="190"/>
        <v/>
      </c>
      <c r="AS335" s="65" t="str">
        <f t="shared" si="234"/>
        <v/>
      </c>
      <c r="AT335" s="65" t="str">
        <f t="shared" si="235"/>
        <v/>
      </c>
      <c r="AU335" s="65" t="str">
        <f t="shared" si="236"/>
        <v/>
      </c>
    </row>
    <row r="336" spans="1:62" s="126" customFormat="1" ht="16.8" customHeight="1" thickBot="1" x14ac:dyDescent="0.3">
      <c r="A336" s="116"/>
      <c r="B336" s="272"/>
      <c r="C336" s="266">
        <v>20160816</v>
      </c>
      <c r="D336" s="266">
        <v>18</v>
      </c>
      <c r="E336" s="199" t="s">
        <v>3066</v>
      </c>
      <c r="F336" s="266">
        <v>65</v>
      </c>
      <c r="G336" s="199" t="s">
        <v>3001</v>
      </c>
      <c r="H336" s="266"/>
      <c r="I336" s="266"/>
      <c r="J336" s="266"/>
      <c r="K336" s="323"/>
      <c r="L336" s="267"/>
      <c r="M336" s="214"/>
      <c r="N336" s="266"/>
      <c r="O336" s="266"/>
      <c r="P336" s="266"/>
      <c r="Q336" s="239"/>
      <c r="R336" s="267"/>
      <c r="S336" s="214"/>
      <c r="T336" s="266"/>
      <c r="U336"/>
      <c r="V336" s="112" t="str">
        <f t="shared" si="213"/>
        <v/>
      </c>
      <c r="W336" s="112" t="str">
        <f t="shared" si="225"/>
        <v>Update lineups set player_name = 'Oliver Burke', Sub_min= 65, Player_off = 'Danny Fox' where game_id = 20160816 and player_order = 18; update lineups set Player_on= 'Oliver Burke', sub_min = '65' where game_id = 20160816 and player_name = 'Danny Fox'</v>
      </c>
      <c r="X336" s="65" t="str">
        <f t="shared" si="226"/>
        <v/>
      </c>
      <c r="Y336" s="193" t="str">
        <f t="shared" si="214"/>
        <v/>
      </c>
      <c r="Z336" s="65" t="str">
        <f t="shared" si="232"/>
        <v/>
      </c>
      <c r="AA336" s="193" t="str">
        <f t="shared" si="233"/>
        <v/>
      </c>
      <c r="AB336" s="242" t="s">
        <v>739</v>
      </c>
      <c r="AC336" s="65" t="str">
        <f t="shared" si="227"/>
        <v>Update lineups set player_name = 'Oliver Burke'</v>
      </c>
      <c r="AD336" s="65" t="str">
        <f t="shared" si="228"/>
        <v/>
      </c>
      <c r="AE336" s="65" t="str">
        <f t="shared" si="215"/>
        <v/>
      </c>
      <c r="AF336" s="65" t="str">
        <f t="shared" si="216"/>
        <v/>
      </c>
      <c r="AG336" s="65" t="str">
        <f t="shared" si="217"/>
        <v/>
      </c>
      <c r="AH336" s="65" t="str">
        <f t="shared" si="218"/>
        <v>, Sub_min= 65</v>
      </c>
      <c r="AI336" s="65" t="str">
        <f t="shared" si="219"/>
        <v>, Player_off = 'Danny Fox'</v>
      </c>
      <c r="AJ336" s="65" t="str">
        <f t="shared" si="229"/>
        <v xml:space="preserve"> where game_id = 20160816 and player_order = 18</v>
      </c>
      <c r="AK336" s="65" t="str">
        <f t="shared" si="230"/>
        <v>; update lineups set Player_on= 'Oliver Burke'</v>
      </c>
      <c r="AL336" s="65" t="str">
        <f t="shared" si="220"/>
        <v>, sub_min = '65'</v>
      </c>
      <c r="AM336" s="245" t="str">
        <f t="shared" si="231"/>
        <v xml:space="preserve"> where game_id = 20160816 and player_name = 'Danny Fox'</v>
      </c>
      <c r="AN336" s="65" t="str">
        <f t="shared" si="221"/>
        <v/>
      </c>
      <c r="AO336" s="65" t="str">
        <f t="shared" si="222"/>
        <v/>
      </c>
      <c r="AP336" s="65" t="str">
        <f t="shared" si="223"/>
        <v/>
      </c>
      <c r="AQ336" s="65" t="str">
        <f t="shared" si="224"/>
        <v/>
      </c>
      <c r="AR336" s="65" t="str">
        <f t="shared" si="190"/>
        <v/>
      </c>
      <c r="AS336" s="65" t="str">
        <f t="shared" si="234"/>
        <v/>
      </c>
      <c r="AT336" s="65" t="str">
        <f t="shared" si="235"/>
        <v/>
      </c>
      <c r="AU336" s="65" t="str">
        <f t="shared" si="236"/>
        <v/>
      </c>
      <c r="AV336" s="65"/>
      <c r="AW336" s="65"/>
      <c r="AX336" s="65"/>
      <c r="AY336" s="65"/>
      <c r="AZ336" s="65"/>
      <c r="BA336" s="65"/>
      <c r="BB336" s="65"/>
      <c r="BC336" s="65"/>
      <c r="BD336" s="65"/>
      <c r="BE336" s="65"/>
      <c r="BF336" s="65"/>
      <c r="BG336" s="65"/>
      <c r="BH336" s="65"/>
      <c r="BI336" s="65"/>
      <c r="BJ336" s="65"/>
    </row>
    <row r="337" spans="1:47" ht="16.8" customHeight="1" thickTop="1" thickBot="1" x14ac:dyDescent="0.3">
      <c r="A337" s="125"/>
      <c r="B337" s="191" t="s">
        <v>4507</v>
      </c>
      <c r="C337" s="266">
        <v>20160820</v>
      </c>
      <c r="D337" s="262">
        <v>1</v>
      </c>
      <c r="E337" s="212" t="s">
        <v>3007</v>
      </c>
      <c r="G337" s="194"/>
      <c r="H337" s="262">
        <v>90</v>
      </c>
      <c r="L337" s="263">
        <v>1</v>
      </c>
      <c r="M337" s="194" t="s">
        <v>3604</v>
      </c>
      <c r="N337" s="262">
        <v>6</v>
      </c>
      <c r="Q337" s="115"/>
      <c r="S337" s="194"/>
      <c r="V337" s="112" t="str">
        <f t="shared" si="213"/>
        <v/>
      </c>
      <c r="W337" s="112" t="str">
        <f t="shared" si="225"/>
        <v>Update lineups set player_name = 'Stephen Henderson', Y_min = 90 where game_id = 20160820 and player_order = 1</v>
      </c>
      <c r="X337" s="65" t="str">
        <f t="shared" si="226"/>
        <v>insert into goals (game_id, goal_order, scorer_name, goal_min) values (20160820, 1, 'Britt Assombalonga', 6)</v>
      </c>
      <c r="Y337" s="193" t="str">
        <f t="shared" si="214"/>
        <v>update goals set scorer_name = 'Britt Assombalonga', goal_min = 6 where game_id = 20160820 and goal_order = 1</v>
      </c>
      <c r="Z337" s="65" t="str">
        <f t="shared" si="232"/>
        <v/>
      </c>
      <c r="AA337" s="193" t="str">
        <f t="shared" si="233"/>
        <v/>
      </c>
      <c r="AB337" s="242" t="s">
        <v>739</v>
      </c>
      <c r="AC337" s="65" t="str">
        <f t="shared" si="227"/>
        <v>Update lineups set player_name = 'Stephen Henderson'</v>
      </c>
      <c r="AD337" s="65" t="str">
        <f t="shared" si="228"/>
        <v/>
      </c>
      <c r="AE337" s="65" t="str">
        <f t="shared" si="215"/>
        <v>, Y_min = 90</v>
      </c>
      <c r="AF337" s="65" t="str">
        <f t="shared" si="216"/>
        <v/>
      </c>
      <c r="AG337" s="65" t="str">
        <f t="shared" si="217"/>
        <v/>
      </c>
      <c r="AH337" s="65" t="str">
        <f t="shared" si="218"/>
        <v/>
      </c>
      <c r="AI337" s="65" t="str">
        <f t="shared" si="219"/>
        <v/>
      </c>
      <c r="AJ337" s="65" t="str">
        <f t="shared" si="229"/>
        <v xml:space="preserve"> where game_id = 20160820 and player_order = 1</v>
      </c>
      <c r="AK337" s="65" t="str">
        <f t="shared" si="230"/>
        <v/>
      </c>
      <c r="AL337" s="65" t="str">
        <f t="shared" si="220"/>
        <v/>
      </c>
      <c r="AM337" s="245" t="str">
        <f t="shared" si="231"/>
        <v/>
      </c>
      <c r="AN337" s="65" t="str">
        <f t="shared" si="221"/>
        <v>update goals set scorer_name = 'Britt Assombalonga'</v>
      </c>
      <c r="AO337" s="65" t="str">
        <f t="shared" si="222"/>
        <v>, goal_min = 6</v>
      </c>
      <c r="AP337" s="65" t="str">
        <f t="shared" si="223"/>
        <v/>
      </c>
      <c r="AQ337" s="65" t="str">
        <f t="shared" si="224"/>
        <v/>
      </c>
      <c r="AR337" s="65" t="str">
        <f t="shared" ref="AR337:AR400" si="237">IF(L337="", "", CONCATENATE(" where game_id = ", C337, " and goal_order = ", L337))</f>
        <v xml:space="preserve"> where game_id = 20160820 and goal_order = 1</v>
      </c>
      <c r="AS337" s="65" t="str">
        <f t="shared" si="234"/>
        <v/>
      </c>
      <c r="AT337" s="65" t="str">
        <f t="shared" si="235"/>
        <v/>
      </c>
      <c r="AU337" s="65" t="str">
        <f t="shared" si="236"/>
        <v/>
      </c>
    </row>
    <row r="338" spans="1:47" ht="16.8" customHeight="1" thickTop="1" x14ac:dyDescent="0.25">
      <c r="A338" s="109" t="s">
        <v>5</v>
      </c>
      <c r="B338" s="114">
        <v>4</v>
      </c>
      <c r="C338" s="262">
        <v>20160820</v>
      </c>
      <c r="D338" s="262">
        <v>2</v>
      </c>
      <c r="E338" s="212" t="s">
        <v>3809</v>
      </c>
      <c r="H338" s="262">
        <v>68</v>
      </c>
      <c r="L338" s="263">
        <v>2</v>
      </c>
      <c r="M338" s="194" t="s">
        <v>3066</v>
      </c>
      <c r="N338" s="262">
        <v>53</v>
      </c>
      <c r="Q338" s="115"/>
      <c r="S338" s="194"/>
      <c r="V338" s="112" t="str">
        <f t="shared" si="213"/>
        <v>Update games set F= 4 where game_id=20160820</v>
      </c>
      <c r="W338" s="112" t="str">
        <f t="shared" si="225"/>
        <v>Update lineups set player_name = 'Thomas Lam', Y_min = 68 where game_id = 20160820 and player_order = 2</v>
      </c>
      <c r="X338" s="65" t="str">
        <f t="shared" si="226"/>
        <v>insert into goals (game_id, goal_order, scorer_name, goal_min) values (20160820, 2, 'Oliver Burke', 53)</v>
      </c>
      <c r="Y338" s="193" t="str">
        <f>IF(L338="", "", AN338&amp;AO338&amp;AP338&amp;AQ338&amp;AR338)</f>
        <v>update goals set scorer_name = 'Oliver Burke', goal_min = 53 where game_id = 20160820 and goal_order = 2</v>
      </c>
      <c r="Z338" s="65" t="str">
        <f t="shared" si="232"/>
        <v/>
      </c>
      <c r="AA338" s="193" t="str">
        <f t="shared" si="233"/>
        <v/>
      </c>
      <c r="AB338" s="242" t="s">
        <v>739</v>
      </c>
      <c r="AC338" s="65" t="str">
        <f t="shared" si="227"/>
        <v>Update lineups set player_name = 'Thomas Lam'</v>
      </c>
      <c r="AD338" s="65" t="str">
        <f t="shared" si="228"/>
        <v/>
      </c>
      <c r="AE338" s="65" t="str">
        <f t="shared" si="215"/>
        <v>, Y_min = 68</v>
      </c>
      <c r="AF338" s="65" t="str">
        <f t="shared" si="216"/>
        <v/>
      </c>
      <c r="AG338" s="65" t="str">
        <f t="shared" si="217"/>
        <v/>
      </c>
      <c r="AH338" s="65" t="str">
        <f t="shared" si="218"/>
        <v/>
      </c>
      <c r="AI338" s="65" t="str">
        <f t="shared" si="219"/>
        <v/>
      </c>
      <c r="AJ338" s="65" t="str">
        <f t="shared" si="229"/>
        <v xml:space="preserve"> where game_id = 20160820 and player_order = 2</v>
      </c>
      <c r="AK338" s="65" t="str">
        <f t="shared" si="230"/>
        <v/>
      </c>
      <c r="AL338" s="65" t="str">
        <f t="shared" si="220"/>
        <v/>
      </c>
      <c r="AM338" s="245" t="str">
        <f t="shared" si="231"/>
        <v/>
      </c>
      <c r="AN338" s="65" t="str">
        <f t="shared" si="221"/>
        <v>update goals set scorer_name = 'Oliver Burke'</v>
      </c>
      <c r="AO338" s="65" t="str">
        <f t="shared" si="222"/>
        <v>, goal_min = 53</v>
      </c>
      <c r="AP338" s="65" t="str">
        <f t="shared" si="223"/>
        <v/>
      </c>
      <c r="AQ338" s="65" t="str">
        <f t="shared" si="224"/>
        <v/>
      </c>
      <c r="AR338" s="65" t="str">
        <f t="shared" si="237"/>
        <v xml:space="preserve"> where game_id = 20160820 and goal_order = 2</v>
      </c>
      <c r="AS338" s="65" t="str">
        <f t="shared" si="234"/>
        <v/>
      </c>
      <c r="AT338" s="65" t="str">
        <f t="shared" si="235"/>
        <v/>
      </c>
      <c r="AU338" s="65" t="str">
        <f t="shared" si="236"/>
        <v/>
      </c>
    </row>
    <row r="339" spans="1:47" ht="16.8" customHeight="1" x14ac:dyDescent="0.25">
      <c r="A339" s="109" t="s">
        <v>0</v>
      </c>
      <c r="B339" s="114">
        <v>3</v>
      </c>
      <c r="C339" s="262">
        <v>20160820</v>
      </c>
      <c r="D339" s="262">
        <v>3</v>
      </c>
      <c r="E339" s="212" t="s">
        <v>610</v>
      </c>
      <c r="H339" s="262">
        <v>58</v>
      </c>
      <c r="L339" s="263">
        <v>3</v>
      </c>
      <c r="M339" s="194" t="s">
        <v>3066</v>
      </c>
      <c r="N339" s="262">
        <v>78</v>
      </c>
      <c r="Q339" s="115"/>
      <c r="S339" s="194"/>
      <c r="V339" s="112" t="str">
        <f t="shared" si="213"/>
        <v>Update games set A= 3 where game_id=20160820</v>
      </c>
      <c r="W339" s="112" t="str">
        <f t="shared" si="225"/>
        <v>Update lineups set player_name = 'Chris Cohen', Y_min = 58 where game_id = 20160820 and player_order = 3</v>
      </c>
      <c r="X339" s="65" t="str">
        <f t="shared" si="226"/>
        <v>insert into goals (game_id, goal_order, scorer_name, goal_min) values (20160820, 3, 'Oliver Burke', 78)</v>
      </c>
      <c r="Y339" s="193" t="str">
        <f t="shared" ref="Y339:Y355" si="238">IF(L339="", "", AN339&amp;AO339&amp;AP339&amp;AQ339&amp;AR339)</f>
        <v>update goals set scorer_name = 'Oliver Burke', goal_min = 78 where game_id = 20160820 and goal_order = 3</v>
      </c>
      <c r="Z339" s="65" t="str">
        <f t="shared" si="232"/>
        <v/>
      </c>
      <c r="AA339" s="193" t="str">
        <f t="shared" si="233"/>
        <v/>
      </c>
      <c r="AB339" s="242" t="s">
        <v>739</v>
      </c>
      <c r="AC339" s="65" t="str">
        <f t="shared" si="227"/>
        <v>Update lineups set player_name = 'Chris Cohen'</v>
      </c>
      <c r="AD339" s="65" t="str">
        <f t="shared" si="228"/>
        <v/>
      </c>
      <c r="AE339" s="65" t="str">
        <f t="shared" si="215"/>
        <v>, Y_min = 58</v>
      </c>
      <c r="AF339" s="65" t="str">
        <f t="shared" si="216"/>
        <v/>
      </c>
      <c r="AG339" s="65" t="str">
        <f t="shared" si="217"/>
        <v/>
      </c>
      <c r="AH339" s="65" t="str">
        <f t="shared" si="218"/>
        <v/>
      </c>
      <c r="AI339" s="65" t="str">
        <f t="shared" si="219"/>
        <v/>
      </c>
      <c r="AJ339" s="65" t="str">
        <f t="shared" si="229"/>
        <v xml:space="preserve"> where game_id = 20160820 and player_order = 3</v>
      </c>
      <c r="AK339" s="65" t="str">
        <f t="shared" si="230"/>
        <v/>
      </c>
      <c r="AL339" s="65" t="str">
        <f t="shared" si="220"/>
        <v/>
      </c>
      <c r="AM339" s="245" t="str">
        <f t="shared" si="231"/>
        <v/>
      </c>
      <c r="AN339" s="65" t="str">
        <f t="shared" si="221"/>
        <v>update goals set scorer_name = 'Oliver Burke'</v>
      </c>
      <c r="AO339" s="65" t="str">
        <f t="shared" si="222"/>
        <v>, goal_min = 78</v>
      </c>
      <c r="AP339" s="65" t="str">
        <f t="shared" si="223"/>
        <v/>
      </c>
      <c r="AQ339" s="65" t="str">
        <f t="shared" si="224"/>
        <v/>
      </c>
      <c r="AR339" s="65" t="str">
        <f t="shared" si="237"/>
        <v xml:space="preserve"> where game_id = 20160820 and goal_order = 3</v>
      </c>
      <c r="AS339" s="65" t="str">
        <f t="shared" si="234"/>
        <v/>
      </c>
      <c r="AT339" s="65" t="str">
        <f t="shared" si="235"/>
        <v/>
      </c>
      <c r="AU339" s="65" t="str">
        <f t="shared" si="236"/>
        <v/>
      </c>
    </row>
    <row r="340" spans="1:47" ht="16.8" customHeight="1" x14ac:dyDescent="0.25">
      <c r="A340" s="109" t="s">
        <v>23</v>
      </c>
      <c r="B340" s="198" t="str">
        <f>IF(B338&gt;B339,"'W'",IF(B338=B339,"'D'","'L'"))</f>
        <v>'W'</v>
      </c>
      <c r="C340" s="262">
        <v>20160820</v>
      </c>
      <c r="D340" s="262">
        <v>4</v>
      </c>
      <c r="E340" s="194" t="s">
        <v>3005</v>
      </c>
      <c r="L340" s="263">
        <v>4</v>
      </c>
      <c r="M340" s="194" t="s">
        <v>3809</v>
      </c>
      <c r="N340" s="262">
        <v>90</v>
      </c>
      <c r="Q340" s="115"/>
      <c r="S340" s="194"/>
      <c r="V340" s="112" t="str">
        <f t="shared" si="213"/>
        <v>Update games set Result= 'W' where game_id=20160820</v>
      </c>
      <c r="W340" s="112" t="str">
        <f t="shared" si="225"/>
        <v>Update lineups set player_name = 'Hildeberto Pereira' where game_id = 20160820 and player_order = 4</v>
      </c>
      <c r="X340" s="65" t="str">
        <f t="shared" si="226"/>
        <v>insert into goals (game_id, goal_order, scorer_name, goal_min) values (20160820, 4, 'Thomas Lam', 90)</v>
      </c>
      <c r="Y340" s="193" t="str">
        <f t="shared" si="238"/>
        <v>update goals set scorer_name = 'Thomas Lam', goal_min = 90 where game_id = 20160820 and goal_order = 4</v>
      </c>
      <c r="Z340" s="65" t="str">
        <f t="shared" si="232"/>
        <v/>
      </c>
      <c r="AA340" s="193" t="str">
        <f t="shared" si="233"/>
        <v/>
      </c>
      <c r="AB340" s="242" t="s">
        <v>739</v>
      </c>
      <c r="AC340" s="65" t="str">
        <f t="shared" si="227"/>
        <v>Update lineups set player_name = 'Hildeberto Pereira'</v>
      </c>
      <c r="AD340" s="65" t="str">
        <f t="shared" si="228"/>
        <v/>
      </c>
      <c r="AE340" s="65" t="str">
        <f t="shared" ref="AE340:AE357" si="239">IF(H340="", "", CONCATENATE(", Y_min = ", UPPER(H340)))</f>
        <v/>
      </c>
      <c r="AF340" s="65" t="str">
        <f t="shared" ref="AF340:AF357" si="240">IF(I340="", "", CONCATENATE(", R_min= ", UPPER(I340)))</f>
        <v/>
      </c>
      <c r="AG340" s="65" t="str">
        <f t="shared" ref="AG340:AG357" si="241">IF(J340="", "", CONCATENATE(", captain= 'Y'"))</f>
        <v/>
      </c>
      <c r="AH340" s="65" t="str">
        <f t="shared" ref="AH340:AH357" si="242">IF(F340="", "", CONCATENATE(", Sub_min= ", F340))</f>
        <v/>
      </c>
      <c r="AI340" s="65" t="str">
        <f t="shared" ref="AI340:AI357" si="243">IF(G340="", "", CONCATENATE(", Player_off = '", SUBSTITUTE(G340, "'", "''"), "'"))</f>
        <v/>
      </c>
      <c r="AJ340" s="65" t="str">
        <f t="shared" si="229"/>
        <v xml:space="preserve"> where game_id = 20160820 and player_order = 4</v>
      </c>
      <c r="AK340" s="65" t="str">
        <f t="shared" si="230"/>
        <v/>
      </c>
      <c r="AL340" s="65" t="str">
        <f t="shared" ref="AL340:AL357" si="244">IF(F340="","",CONCATENATE(", sub_min = '",F340,"'"))</f>
        <v/>
      </c>
      <c r="AM340" s="245" t="str">
        <f t="shared" si="231"/>
        <v/>
      </c>
      <c r="AN340" s="65" t="str">
        <f t="shared" ref="AN340:AN357" si="245">IF(L340="","",CONCATENATE("update goals set scorer_name = '",SUBSTITUTE(M340, "'", "''"),"'"))</f>
        <v>update goals set scorer_name = 'Thomas Lam'</v>
      </c>
      <c r="AO340" s="65" t="str">
        <f t="shared" ref="AO340:AO357" si="246">IF(N340="", "", CONCATENATE(", goal_min = ", N340))</f>
        <v>, goal_min = 90</v>
      </c>
      <c r="AP340" s="65" t="str">
        <f t="shared" ref="AP340:AP357" si="247">IF(O340="", "", CONCATENATE(", Pen = '", UPPER(O340), "'"))</f>
        <v/>
      </c>
      <c r="AQ340" s="65" t="str">
        <f t="shared" ref="AQ340:AQ357" si="248">IF(P340="", "", CONCATENATE(", OG = '", UPPER(P340), "'"))</f>
        <v/>
      </c>
      <c r="AR340" s="65" t="str">
        <f t="shared" si="237"/>
        <v xml:space="preserve"> where game_id = 20160820 and goal_order = 4</v>
      </c>
      <c r="AS340" s="65" t="str">
        <f t="shared" si="234"/>
        <v/>
      </c>
      <c r="AT340" s="65" t="str">
        <f t="shared" si="235"/>
        <v/>
      </c>
      <c r="AU340" s="65" t="str">
        <f t="shared" si="236"/>
        <v/>
      </c>
    </row>
    <row r="341" spans="1:47" ht="16.8" customHeight="1" x14ac:dyDescent="0.25">
      <c r="A341" s="109" t="s">
        <v>768</v>
      </c>
      <c r="B341" s="114">
        <v>1</v>
      </c>
      <c r="C341" s="262">
        <v>20160820</v>
      </c>
      <c r="D341" s="262">
        <v>5</v>
      </c>
      <c r="E341" s="194" t="s">
        <v>3017</v>
      </c>
      <c r="M341" s="194"/>
      <c r="Q341" s="115"/>
      <c r="S341" s="194"/>
      <c r="V341" s="112" t="str">
        <f t="shared" si="213"/>
        <v>Update games set HT_f= 1 where game_id=20160820</v>
      </c>
      <c r="W341" s="112" t="str">
        <f t="shared" si="225"/>
        <v>Update lineups set player_name = 'Michael Mancienne' where game_id = 20160820 and player_order = 5</v>
      </c>
      <c r="X341" s="65" t="str">
        <f t="shared" si="226"/>
        <v/>
      </c>
      <c r="Y341" s="193" t="str">
        <f t="shared" si="238"/>
        <v/>
      </c>
      <c r="Z341" s="65" t="str">
        <f t="shared" si="232"/>
        <v/>
      </c>
      <c r="AA341" s="193" t="str">
        <f t="shared" si="233"/>
        <v/>
      </c>
      <c r="AB341" s="242" t="s">
        <v>739</v>
      </c>
      <c r="AC341" s="65" t="str">
        <f t="shared" si="227"/>
        <v>Update lineups set player_name = 'Michael Mancienne'</v>
      </c>
      <c r="AD341" s="65" t="str">
        <f t="shared" si="228"/>
        <v/>
      </c>
      <c r="AE341" s="65" t="str">
        <f t="shared" si="239"/>
        <v/>
      </c>
      <c r="AF341" s="65" t="str">
        <f t="shared" si="240"/>
        <v/>
      </c>
      <c r="AG341" s="65" t="str">
        <f t="shared" si="241"/>
        <v/>
      </c>
      <c r="AH341" s="65" t="str">
        <f t="shared" si="242"/>
        <v/>
      </c>
      <c r="AI341" s="65" t="str">
        <f t="shared" si="243"/>
        <v/>
      </c>
      <c r="AJ341" s="65" t="str">
        <f t="shared" si="229"/>
        <v xml:space="preserve"> where game_id = 20160820 and player_order = 5</v>
      </c>
      <c r="AK341" s="65" t="str">
        <f t="shared" si="230"/>
        <v/>
      </c>
      <c r="AL341" s="65" t="str">
        <f t="shared" si="244"/>
        <v/>
      </c>
      <c r="AM341" s="245" t="str">
        <f t="shared" si="231"/>
        <v/>
      </c>
      <c r="AN341" s="65" t="str">
        <f t="shared" si="245"/>
        <v/>
      </c>
      <c r="AO341" s="65" t="str">
        <f t="shared" si="246"/>
        <v/>
      </c>
      <c r="AP341" s="65" t="str">
        <f t="shared" si="247"/>
        <v/>
      </c>
      <c r="AQ341" s="65" t="str">
        <f t="shared" si="248"/>
        <v/>
      </c>
      <c r="AR341" s="65" t="str">
        <f t="shared" si="237"/>
        <v/>
      </c>
      <c r="AS341" s="65" t="str">
        <f t="shared" si="234"/>
        <v/>
      </c>
      <c r="AT341" s="65" t="str">
        <f t="shared" si="235"/>
        <v/>
      </c>
      <c r="AU341" s="65" t="str">
        <f t="shared" si="236"/>
        <v/>
      </c>
    </row>
    <row r="342" spans="1:47" ht="16.8" customHeight="1" x14ac:dyDescent="0.25">
      <c r="A342" s="109" t="s">
        <v>766</v>
      </c>
      <c r="B342" s="114">
        <v>1</v>
      </c>
      <c r="C342" s="262">
        <v>20160820</v>
      </c>
      <c r="D342" s="262">
        <v>6</v>
      </c>
      <c r="E342" s="194" t="s">
        <v>3001</v>
      </c>
      <c r="M342" s="194"/>
      <c r="Q342" s="115"/>
      <c r="S342" s="194"/>
      <c r="V342" s="112" t="str">
        <f t="shared" si="213"/>
        <v>Update games set HT_a= 1 where game_id=20160820</v>
      </c>
      <c r="W342" s="112" t="str">
        <f t="shared" si="225"/>
        <v>Update lineups set player_name = 'Danny Fox' where game_id = 20160820 and player_order = 6</v>
      </c>
      <c r="X342" s="65" t="str">
        <f t="shared" si="226"/>
        <v/>
      </c>
      <c r="Y342" s="193" t="str">
        <f t="shared" si="238"/>
        <v/>
      </c>
      <c r="Z342" s="65" t="str">
        <f t="shared" si="232"/>
        <v/>
      </c>
      <c r="AA342" s="193" t="str">
        <f t="shared" si="233"/>
        <v/>
      </c>
      <c r="AB342" s="242" t="s">
        <v>739</v>
      </c>
      <c r="AC342" s="65" t="str">
        <f t="shared" si="227"/>
        <v>Update lineups set player_name = 'Danny Fox'</v>
      </c>
      <c r="AD342" s="65" t="str">
        <f t="shared" si="228"/>
        <v/>
      </c>
      <c r="AE342" s="65" t="str">
        <f t="shared" si="239"/>
        <v/>
      </c>
      <c r="AF342" s="65" t="str">
        <f t="shared" si="240"/>
        <v/>
      </c>
      <c r="AG342" s="65" t="str">
        <f t="shared" si="241"/>
        <v/>
      </c>
      <c r="AH342" s="65" t="str">
        <f t="shared" si="242"/>
        <v/>
      </c>
      <c r="AI342" s="65" t="str">
        <f t="shared" si="243"/>
        <v/>
      </c>
      <c r="AJ342" s="65" t="str">
        <f t="shared" si="229"/>
        <v xml:space="preserve"> where game_id = 20160820 and player_order = 6</v>
      </c>
      <c r="AK342" s="65" t="str">
        <f t="shared" si="230"/>
        <v/>
      </c>
      <c r="AL342" s="65" t="str">
        <f t="shared" si="244"/>
        <v/>
      </c>
      <c r="AM342" s="245" t="str">
        <f t="shared" si="231"/>
        <v/>
      </c>
      <c r="AN342" s="65" t="str">
        <f t="shared" si="245"/>
        <v/>
      </c>
      <c r="AO342" s="65" t="str">
        <f t="shared" si="246"/>
        <v/>
      </c>
      <c r="AP342" s="65" t="str">
        <f t="shared" si="247"/>
        <v/>
      </c>
      <c r="AQ342" s="65" t="str">
        <f t="shared" si="248"/>
        <v/>
      </c>
      <c r="AR342" s="65" t="str">
        <f t="shared" si="237"/>
        <v/>
      </c>
      <c r="AS342" s="65" t="str">
        <f t="shared" si="234"/>
        <v/>
      </c>
      <c r="AT342" s="65" t="str">
        <f t="shared" si="235"/>
        <v/>
      </c>
      <c r="AU342" s="65" t="str">
        <f t="shared" si="236"/>
        <v/>
      </c>
    </row>
    <row r="343" spans="1:47" ht="16.8" customHeight="1" x14ac:dyDescent="0.25">
      <c r="A343" s="109" t="s">
        <v>764</v>
      </c>
      <c r="B343" s="252">
        <v>18</v>
      </c>
      <c r="C343" s="262">
        <v>20160820</v>
      </c>
      <c r="D343" s="262">
        <v>7</v>
      </c>
      <c r="E343" s="194" t="s">
        <v>3808</v>
      </c>
      <c r="G343" s="194"/>
      <c r="H343" s="262">
        <v>9</v>
      </c>
      <c r="M343" s="194"/>
      <c r="Q343" s="115"/>
      <c r="S343" s="194"/>
      <c r="V343" s="112" t="str">
        <f t="shared" si="213"/>
        <v>Update games set Pos_before= 18 where game_id=20160820</v>
      </c>
      <c r="W343" s="112" t="str">
        <f t="shared" si="225"/>
        <v>Update lineups set player_name = 'Matty Cash', Y_min = 9 where game_id = 20160820 and player_order = 7</v>
      </c>
      <c r="X343" s="65" t="str">
        <f t="shared" si="226"/>
        <v/>
      </c>
      <c r="Y343" s="193" t="str">
        <f t="shared" si="238"/>
        <v/>
      </c>
      <c r="Z343" s="65" t="str">
        <f t="shared" si="232"/>
        <v/>
      </c>
      <c r="AA343" s="193" t="str">
        <f t="shared" si="233"/>
        <v/>
      </c>
      <c r="AB343" s="242" t="s">
        <v>739</v>
      </c>
      <c r="AC343" s="65" t="str">
        <f t="shared" si="227"/>
        <v>Update lineups set player_name = 'Matty Cash'</v>
      </c>
      <c r="AD343" s="65" t="str">
        <f t="shared" si="228"/>
        <v/>
      </c>
      <c r="AE343" s="65" t="str">
        <f t="shared" si="239"/>
        <v>, Y_min = 9</v>
      </c>
      <c r="AF343" s="65" t="str">
        <f t="shared" si="240"/>
        <v/>
      </c>
      <c r="AG343" s="65" t="str">
        <f t="shared" si="241"/>
        <v/>
      </c>
      <c r="AH343" s="65" t="str">
        <f t="shared" si="242"/>
        <v/>
      </c>
      <c r="AI343" s="65" t="str">
        <f t="shared" si="243"/>
        <v/>
      </c>
      <c r="AJ343" s="65" t="str">
        <f t="shared" si="229"/>
        <v xml:space="preserve"> where game_id = 20160820 and player_order = 7</v>
      </c>
      <c r="AK343" s="65" t="str">
        <f t="shared" si="230"/>
        <v/>
      </c>
      <c r="AL343" s="65" t="str">
        <f t="shared" si="244"/>
        <v/>
      </c>
      <c r="AM343" s="245" t="str">
        <f t="shared" si="231"/>
        <v/>
      </c>
      <c r="AN343" s="65" t="str">
        <f t="shared" si="245"/>
        <v/>
      </c>
      <c r="AO343" s="65" t="str">
        <f t="shared" si="246"/>
        <v/>
      </c>
      <c r="AP343" s="65" t="str">
        <f t="shared" si="247"/>
        <v/>
      </c>
      <c r="AQ343" s="65" t="str">
        <f t="shared" si="248"/>
        <v/>
      </c>
      <c r="AR343" s="65" t="str">
        <f t="shared" si="237"/>
        <v/>
      </c>
      <c r="AS343" s="65" t="str">
        <f t="shared" si="234"/>
        <v/>
      </c>
      <c r="AT343" s="65" t="str">
        <f t="shared" si="235"/>
        <v/>
      </c>
      <c r="AU343" s="65" t="str">
        <f t="shared" si="236"/>
        <v/>
      </c>
    </row>
    <row r="344" spans="1:47" ht="16.8" customHeight="1" x14ac:dyDescent="0.25">
      <c r="A344" s="109" t="s">
        <v>762</v>
      </c>
      <c r="B344" s="114">
        <v>11</v>
      </c>
      <c r="C344" s="262">
        <v>20160820</v>
      </c>
      <c r="D344" s="262">
        <v>8</v>
      </c>
      <c r="E344" s="194" t="s">
        <v>4189</v>
      </c>
      <c r="M344" s="194"/>
      <c r="Q344" s="115"/>
      <c r="S344" s="194"/>
      <c r="V344" s="112" t="str">
        <f t="shared" si="213"/>
        <v>Update games set Pos_after= 11 where game_id=20160820</v>
      </c>
      <c r="W344" s="112" t="str">
        <f t="shared" si="225"/>
        <v>Update lineups set player_name = 'Pajtim Kasami' where game_id = 20160820 and player_order = 8</v>
      </c>
      <c r="X344" s="65" t="str">
        <f t="shared" si="226"/>
        <v/>
      </c>
      <c r="Y344" s="193" t="str">
        <f t="shared" si="238"/>
        <v/>
      </c>
      <c r="Z344" s="65" t="str">
        <f t="shared" si="232"/>
        <v/>
      </c>
      <c r="AA344" s="193" t="str">
        <f t="shared" si="233"/>
        <v/>
      </c>
      <c r="AB344" s="242" t="s">
        <v>739</v>
      </c>
      <c r="AC344" s="65" t="str">
        <f t="shared" si="227"/>
        <v>Update lineups set player_name = 'Pajtim Kasami'</v>
      </c>
      <c r="AD344" s="65" t="str">
        <f t="shared" si="228"/>
        <v/>
      </c>
      <c r="AE344" s="65" t="str">
        <f t="shared" si="239"/>
        <v/>
      </c>
      <c r="AF344" s="65" t="str">
        <f t="shared" si="240"/>
        <v/>
      </c>
      <c r="AG344" s="65" t="str">
        <f t="shared" si="241"/>
        <v/>
      </c>
      <c r="AH344" s="65" t="str">
        <f t="shared" si="242"/>
        <v/>
      </c>
      <c r="AI344" s="65" t="str">
        <f t="shared" si="243"/>
        <v/>
      </c>
      <c r="AJ344" s="65" t="str">
        <f t="shared" si="229"/>
        <v xml:space="preserve"> where game_id = 20160820 and player_order = 8</v>
      </c>
      <c r="AK344" s="65" t="str">
        <f t="shared" si="230"/>
        <v/>
      </c>
      <c r="AL344" s="65" t="str">
        <f t="shared" si="244"/>
        <v/>
      </c>
      <c r="AM344" s="245" t="str">
        <f t="shared" si="231"/>
        <v/>
      </c>
      <c r="AN344" s="65" t="str">
        <f t="shared" si="245"/>
        <v/>
      </c>
      <c r="AO344" s="65" t="str">
        <f t="shared" si="246"/>
        <v/>
      </c>
      <c r="AP344" s="65" t="str">
        <f t="shared" si="247"/>
        <v/>
      </c>
      <c r="AQ344" s="65" t="str">
        <f t="shared" si="248"/>
        <v/>
      </c>
      <c r="AR344" s="65" t="str">
        <f t="shared" si="237"/>
        <v/>
      </c>
      <c r="AS344" s="65" t="str">
        <f t="shared" si="234"/>
        <v/>
      </c>
      <c r="AT344" s="65" t="str">
        <f t="shared" si="235"/>
        <v/>
      </c>
      <c r="AU344" s="65" t="str">
        <f t="shared" si="236"/>
        <v/>
      </c>
    </row>
    <row r="345" spans="1:47" ht="16.8" customHeight="1" x14ac:dyDescent="0.25">
      <c r="A345" s="109" t="s">
        <v>761</v>
      </c>
      <c r="B345" s="252">
        <v>9</v>
      </c>
      <c r="C345" s="262">
        <v>20160820</v>
      </c>
      <c r="D345" s="262">
        <v>9</v>
      </c>
      <c r="E345" s="194" t="s">
        <v>3604</v>
      </c>
      <c r="Q345" s="115"/>
      <c r="V345" s="112" t="str">
        <f t="shared" si="213"/>
        <v>Update games set Opp_before= 9 where game_id=20160820</v>
      </c>
      <c r="W345" s="112" t="str">
        <f t="shared" si="225"/>
        <v>Update lineups set player_name = 'Britt Assombalonga' where game_id = 20160820 and player_order = 9</v>
      </c>
      <c r="X345" s="65" t="str">
        <f t="shared" si="226"/>
        <v/>
      </c>
      <c r="Y345" s="193" t="str">
        <f t="shared" si="238"/>
        <v/>
      </c>
      <c r="Z345" s="65" t="str">
        <f t="shared" si="232"/>
        <v/>
      </c>
      <c r="AA345" s="193" t="str">
        <f t="shared" si="233"/>
        <v/>
      </c>
      <c r="AB345" s="242" t="s">
        <v>739</v>
      </c>
      <c r="AC345" s="65" t="str">
        <f t="shared" si="227"/>
        <v>Update lineups set player_name = 'Britt Assombalonga'</v>
      </c>
      <c r="AD345" s="65" t="str">
        <f t="shared" si="228"/>
        <v/>
      </c>
      <c r="AE345" s="65" t="str">
        <f t="shared" si="239"/>
        <v/>
      </c>
      <c r="AF345" s="65" t="str">
        <f t="shared" si="240"/>
        <v/>
      </c>
      <c r="AG345" s="65" t="str">
        <f t="shared" si="241"/>
        <v/>
      </c>
      <c r="AH345" s="65" t="str">
        <f t="shared" si="242"/>
        <v/>
      </c>
      <c r="AI345" s="65" t="str">
        <f t="shared" si="243"/>
        <v/>
      </c>
      <c r="AJ345" s="65" t="str">
        <f t="shared" si="229"/>
        <v xml:space="preserve"> where game_id = 20160820 and player_order = 9</v>
      </c>
      <c r="AK345" s="65" t="str">
        <f t="shared" si="230"/>
        <v/>
      </c>
      <c r="AL345" s="65" t="str">
        <f t="shared" si="244"/>
        <v/>
      </c>
      <c r="AM345" s="245" t="str">
        <f t="shared" si="231"/>
        <v/>
      </c>
      <c r="AN345" s="65" t="str">
        <f t="shared" si="245"/>
        <v/>
      </c>
      <c r="AO345" s="65" t="str">
        <f t="shared" si="246"/>
        <v/>
      </c>
      <c r="AP345" s="65" t="str">
        <f t="shared" si="247"/>
        <v/>
      </c>
      <c r="AQ345" s="65" t="str">
        <f t="shared" si="248"/>
        <v/>
      </c>
      <c r="AR345" s="65" t="str">
        <f t="shared" si="237"/>
        <v/>
      </c>
      <c r="AS345" s="65" t="str">
        <f t="shared" si="234"/>
        <v/>
      </c>
      <c r="AT345" s="65" t="str">
        <f t="shared" si="235"/>
        <v/>
      </c>
      <c r="AU345" s="65" t="str">
        <f t="shared" si="236"/>
        <v/>
      </c>
    </row>
    <row r="346" spans="1:47" ht="16.8" customHeight="1" x14ac:dyDescent="0.25">
      <c r="A346" s="109" t="s">
        <v>759</v>
      </c>
      <c r="B346" s="114">
        <v>12</v>
      </c>
      <c r="C346" s="262">
        <v>20160820</v>
      </c>
      <c r="D346" s="262">
        <v>10</v>
      </c>
      <c r="E346" s="194" t="s">
        <v>3066</v>
      </c>
      <c r="Q346" s="115"/>
      <c r="V346" s="112" t="str">
        <f t="shared" si="213"/>
        <v>Update games set Opp_after= 12 where game_id=20160820</v>
      </c>
      <c r="W346" s="112" t="str">
        <f t="shared" si="225"/>
        <v>Update lineups set player_name = 'Oliver Burke' where game_id = 20160820 and player_order = 10</v>
      </c>
      <c r="X346" s="65" t="str">
        <f t="shared" si="226"/>
        <v/>
      </c>
      <c r="Y346" s="193" t="str">
        <f t="shared" si="238"/>
        <v/>
      </c>
      <c r="Z346" s="65" t="str">
        <f t="shared" si="232"/>
        <v/>
      </c>
      <c r="AA346" s="193" t="str">
        <f t="shared" si="233"/>
        <v/>
      </c>
      <c r="AB346" s="242" t="s">
        <v>739</v>
      </c>
      <c r="AC346" s="65" t="str">
        <f t="shared" si="227"/>
        <v>Update lineups set player_name = 'Oliver Burke'</v>
      </c>
      <c r="AD346" s="65" t="str">
        <f t="shared" si="228"/>
        <v/>
      </c>
      <c r="AE346" s="65" t="str">
        <f t="shared" si="239"/>
        <v/>
      </c>
      <c r="AF346" s="65" t="str">
        <f t="shared" si="240"/>
        <v/>
      </c>
      <c r="AG346" s="65" t="str">
        <f t="shared" si="241"/>
        <v/>
      </c>
      <c r="AH346" s="65" t="str">
        <f t="shared" si="242"/>
        <v/>
      </c>
      <c r="AI346" s="65" t="str">
        <f t="shared" si="243"/>
        <v/>
      </c>
      <c r="AJ346" s="65" t="str">
        <f t="shared" si="229"/>
        <v xml:space="preserve"> where game_id = 20160820 and player_order = 10</v>
      </c>
      <c r="AK346" s="65" t="str">
        <f t="shared" si="230"/>
        <v/>
      </c>
      <c r="AL346" s="65" t="str">
        <f t="shared" si="244"/>
        <v/>
      </c>
      <c r="AM346" s="245" t="str">
        <f t="shared" si="231"/>
        <v/>
      </c>
      <c r="AN346" s="65" t="str">
        <f t="shared" si="245"/>
        <v/>
      </c>
      <c r="AO346" s="65" t="str">
        <f t="shared" si="246"/>
        <v/>
      </c>
      <c r="AP346" s="65" t="str">
        <f t="shared" si="247"/>
        <v/>
      </c>
      <c r="AQ346" s="65" t="str">
        <f t="shared" si="248"/>
        <v/>
      </c>
      <c r="AR346" s="65" t="str">
        <f t="shared" si="237"/>
        <v/>
      </c>
      <c r="AS346" s="65" t="str">
        <f t="shared" si="234"/>
        <v/>
      </c>
      <c r="AT346" s="65" t="str">
        <f t="shared" si="235"/>
        <v/>
      </c>
      <c r="AU346" s="65" t="str">
        <f t="shared" si="236"/>
        <v/>
      </c>
    </row>
    <row r="347" spans="1:47" ht="16.8" customHeight="1" x14ac:dyDescent="0.25">
      <c r="A347" s="109" t="s">
        <v>753</v>
      </c>
      <c r="B347" s="274" t="s">
        <v>2703</v>
      </c>
      <c r="C347" s="262">
        <v>20160820</v>
      </c>
      <c r="D347" s="264">
        <v>11</v>
      </c>
      <c r="E347" s="195" t="s">
        <v>3621</v>
      </c>
      <c r="F347" s="264"/>
      <c r="G347" s="213"/>
      <c r="H347" s="264"/>
      <c r="I347" s="264"/>
      <c r="J347" s="264"/>
      <c r="K347" s="322"/>
      <c r="L347" s="265"/>
      <c r="M347" s="213"/>
      <c r="N347" s="264"/>
      <c r="O347" s="264"/>
      <c r="P347" s="264"/>
      <c r="Q347" s="115"/>
      <c r="R347" s="265"/>
      <c r="S347" s="213"/>
      <c r="T347" s="264"/>
      <c r="V347" s="112" t="str">
        <f t="shared" si="213"/>
        <v>Update games set Referee= 'James Linington' where game_id=20160820</v>
      </c>
      <c r="W347" s="112" t="str">
        <f t="shared" si="225"/>
        <v>Update lineups set player_name = 'Ben Osborn' where game_id = 20160820 and player_order = 11</v>
      </c>
      <c r="X347" s="65" t="str">
        <f t="shared" si="226"/>
        <v/>
      </c>
      <c r="Y347" s="193" t="str">
        <f t="shared" si="238"/>
        <v/>
      </c>
      <c r="Z347" s="65" t="str">
        <f t="shared" si="232"/>
        <v/>
      </c>
      <c r="AA347" s="193" t="str">
        <f t="shared" si="233"/>
        <v/>
      </c>
      <c r="AB347" s="242" t="s">
        <v>739</v>
      </c>
      <c r="AC347" s="65" t="str">
        <f t="shared" si="227"/>
        <v>Update lineups set player_name = 'Ben Osborn'</v>
      </c>
      <c r="AD347" s="65" t="str">
        <f t="shared" si="228"/>
        <v/>
      </c>
      <c r="AE347" s="65" t="str">
        <f t="shared" si="239"/>
        <v/>
      </c>
      <c r="AF347" s="65" t="str">
        <f t="shared" si="240"/>
        <v/>
      </c>
      <c r="AG347" s="65" t="str">
        <f t="shared" si="241"/>
        <v/>
      </c>
      <c r="AH347" s="65" t="str">
        <f t="shared" si="242"/>
        <v/>
      </c>
      <c r="AI347" s="65" t="str">
        <f t="shared" si="243"/>
        <v/>
      </c>
      <c r="AJ347" s="65" t="str">
        <f t="shared" si="229"/>
        <v xml:space="preserve"> where game_id = 20160820 and player_order = 11</v>
      </c>
      <c r="AK347" s="65" t="str">
        <f t="shared" si="230"/>
        <v/>
      </c>
      <c r="AL347" s="65" t="str">
        <f t="shared" si="244"/>
        <v/>
      </c>
      <c r="AM347" s="245" t="str">
        <f t="shared" si="231"/>
        <v/>
      </c>
      <c r="AN347" s="65" t="str">
        <f t="shared" si="245"/>
        <v/>
      </c>
      <c r="AO347" s="65" t="str">
        <f t="shared" si="246"/>
        <v/>
      </c>
      <c r="AP347" s="65" t="str">
        <f t="shared" si="247"/>
        <v/>
      </c>
      <c r="AQ347" s="65" t="str">
        <f t="shared" si="248"/>
        <v/>
      </c>
      <c r="AR347" s="65" t="str">
        <f t="shared" si="237"/>
        <v/>
      </c>
      <c r="AS347" s="65" t="str">
        <f t="shared" si="234"/>
        <v/>
      </c>
      <c r="AT347" s="65" t="str">
        <f t="shared" si="235"/>
        <v/>
      </c>
      <c r="AU347" s="65" t="str">
        <f t="shared" si="236"/>
        <v/>
      </c>
    </row>
    <row r="348" spans="1:47" ht="16.8" customHeight="1" x14ac:dyDescent="0.25">
      <c r="A348" s="109" t="s">
        <v>475</v>
      </c>
      <c r="B348" s="114">
        <v>17750</v>
      </c>
      <c r="C348" s="262">
        <v>20160820</v>
      </c>
      <c r="D348" s="262">
        <v>12</v>
      </c>
      <c r="E348" s="194" t="s">
        <v>3810</v>
      </c>
      <c r="G348" s="212"/>
      <c r="M348" s="194"/>
      <c r="Q348" s="115"/>
      <c r="S348" s="194"/>
      <c r="V348" s="112" t="str">
        <f t="shared" si="213"/>
        <v>Update games set Att= 17750 where game_id=20160820</v>
      </c>
      <c r="W348" s="112" t="str">
        <f t="shared" si="225"/>
        <v>Update lineups set player_name = 'Jordan Smith' where game_id = 20160820 and player_order = 12</v>
      </c>
      <c r="X348" s="65" t="str">
        <f t="shared" si="226"/>
        <v/>
      </c>
      <c r="Y348" s="193" t="str">
        <f t="shared" si="238"/>
        <v/>
      </c>
      <c r="Z348" s="65" t="str">
        <f t="shared" si="232"/>
        <v/>
      </c>
      <c r="AA348" s="193" t="str">
        <f t="shared" si="233"/>
        <v/>
      </c>
      <c r="AB348" s="242" t="s">
        <v>739</v>
      </c>
      <c r="AC348" s="65" t="str">
        <f t="shared" si="227"/>
        <v>Update lineups set player_name = 'Jordan Smith'</v>
      </c>
      <c r="AD348" s="65" t="str">
        <f t="shared" si="228"/>
        <v/>
      </c>
      <c r="AE348" s="65" t="str">
        <f t="shared" si="239"/>
        <v/>
      </c>
      <c r="AF348" s="65" t="str">
        <f t="shared" si="240"/>
        <v/>
      </c>
      <c r="AG348" s="65" t="str">
        <f t="shared" si="241"/>
        <v/>
      </c>
      <c r="AH348" s="65" t="str">
        <f t="shared" si="242"/>
        <v/>
      </c>
      <c r="AI348" s="65" t="str">
        <f t="shared" si="243"/>
        <v/>
      </c>
      <c r="AJ348" s="65" t="str">
        <f t="shared" si="229"/>
        <v xml:space="preserve"> where game_id = 20160820 and player_order = 12</v>
      </c>
      <c r="AK348" s="65" t="str">
        <f t="shared" si="230"/>
        <v/>
      </c>
      <c r="AL348" s="65" t="str">
        <f t="shared" si="244"/>
        <v/>
      </c>
      <c r="AM348" s="245" t="str">
        <f t="shared" si="231"/>
        <v/>
      </c>
      <c r="AN348" s="65" t="str">
        <f t="shared" si="245"/>
        <v/>
      </c>
      <c r="AO348" s="65" t="str">
        <f t="shared" si="246"/>
        <v/>
      </c>
      <c r="AP348" s="65" t="str">
        <f t="shared" si="247"/>
        <v/>
      </c>
      <c r="AQ348" s="65" t="str">
        <f t="shared" si="248"/>
        <v/>
      </c>
      <c r="AR348" s="65" t="str">
        <f t="shared" si="237"/>
        <v/>
      </c>
      <c r="AS348" s="65" t="str">
        <f t="shared" si="234"/>
        <v/>
      </c>
      <c r="AT348" s="65" t="str">
        <f t="shared" si="235"/>
        <v/>
      </c>
      <c r="AU348" s="65" t="str">
        <f t="shared" si="236"/>
        <v/>
      </c>
    </row>
    <row r="349" spans="1:47" ht="16.8" customHeight="1" x14ac:dyDescent="0.25">
      <c r="A349" s="109" t="s">
        <v>749</v>
      </c>
      <c r="B349" s="275" t="s">
        <v>4509</v>
      </c>
      <c r="C349" s="262">
        <v>20160820</v>
      </c>
      <c r="D349" s="262">
        <v>13</v>
      </c>
      <c r="E349" s="194" t="s">
        <v>3012</v>
      </c>
      <c r="F349" s="262">
        <v>39</v>
      </c>
      <c r="G349" s="212" t="s">
        <v>3001</v>
      </c>
      <c r="Q349" s="115"/>
      <c r="V349" s="112" t="str">
        <f t="shared" si="213"/>
        <v>Update games set Source= 'http://www.11v11.com/matches/nottingham-forest-v-wigan-athletic-20-august-2016-319728/' where game_id=20160820</v>
      </c>
      <c r="W349" s="112" t="str">
        <f t="shared" si="225"/>
        <v>Update lineups set player_name = 'Eric Lichaj', Sub_min= 39, Player_off = 'Danny Fox' where game_id = 20160820 and player_order = 13; update lineups set Player_on= 'Eric Lichaj', sub_min = '39' where game_id = 20160820 and player_name = 'Danny Fox'</v>
      </c>
      <c r="X349" s="65" t="str">
        <f t="shared" si="226"/>
        <v/>
      </c>
      <c r="Y349" s="193" t="str">
        <f t="shared" si="238"/>
        <v/>
      </c>
      <c r="Z349" s="65" t="str">
        <f t="shared" si="232"/>
        <v/>
      </c>
      <c r="AA349" s="193" t="str">
        <f t="shared" si="233"/>
        <v/>
      </c>
      <c r="AB349" s="242" t="s">
        <v>739</v>
      </c>
      <c r="AC349" s="65" t="str">
        <f t="shared" si="227"/>
        <v>Update lineups set player_name = 'Eric Lichaj'</v>
      </c>
      <c r="AD349" s="65" t="str">
        <f t="shared" si="228"/>
        <v/>
      </c>
      <c r="AE349" s="65" t="str">
        <f t="shared" si="239"/>
        <v/>
      </c>
      <c r="AF349" s="65" t="str">
        <f t="shared" si="240"/>
        <v/>
      </c>
      <c r="AG349" s="65" t="str">
        <f t="shared" si="241"/>
        <v/>
      </c>
      <c r="AH349" s="65" t="str">
        <f t="shared" si="242"/>
        <v>, Sub_min= 39</v>
      </c>
      <c r="AI349" s="65" t="str">
        <f t="shared" si="243"/>
        <v>, Player_off = 'Danny Fox'</v>
      </c>
      <c r="AJ349" s="65" t="str">
        <f t="shared" si="229"/>
        <v xml:space="preserve"> where game_id = 20160820 and player_order = 13</v>
      </c>
      <c r="AK349" s="65" t="str">
        <f t="shared" si="230"/>
        <v>; update lineups set Player_on= 'Eric Lichaj'</v>
      </c>
      <c r="AL349" s="65" t="str">
        <f t="shared" si="244"/>
        <v>, sub_min = '39'</v>
      </c>
      <c r="AM349" s="245" t="str">
        <f t="shared" si="231"/>
        <v xml:space="preserve"> where game_id = 20160820 and player_name = 'Danny Fox'</v>
      </c>
      <c r="AN349" s="65" t="str">
        <f t="shared" si="245"/>
        <v/>
      </c>
      <c r="AO349" s="65" t="str">
        <f t="shared" si="246"/>
        <v/>
      </c>
      <c r="AP349" s="65" t="str">
        <f t="shared" si="247"/>
        <v/>
      </c>
      <c r="AQ349" s="65" t="str">
        <f t="shared" si="248"/>
        <v/>
      </c>
      <c r="AR349" s="65" t="str">
        <f t="shared" si="237"/>
        <v/>
      </c>
      <c r="AS349" s="65" t="str">
        <f t="shared" si="234"/>
        <v/>
      </c>
      <c r="AT349" s="65" t="str">
        <f t="shared" si="235"/>
        <v/>
      </c>
      <c r="AU349" s="65" t="str">
        <f t="shared" si="236"/>
        <v/>
      </c>
    </row>
    <row r="350" spans="1:47" ht="16.8" customHeight="1" x14ac:dyDescent="0.25">
      <c r="A350" s="109" t="s">
        <v>746</v>
      </c>
      <c r="B350" s="198" t="s">
        <v>4511</v>
      </c>
      <c r="C350" s="262">
        <v>20160820</v>
      </c>
      <c r="D350" s="262">
        <v>14</v>
      </c>
      <c r="E350" s="212" t="s">
        <v>4505</v>
      </c>
      <c r="F350" s="262">
        <v>84</v>
      </c>
      <c r="G350" s="194" t="s">
        <v>4189</v>
      </c>
      <c r="Q350" s="115"/>
      <c r="V350" s="112" t="str">
        <f t="shared" si="213"/>
        <v>Update games set Game_date= '2016-08-20 15:00' where game_id=20160820</v>
      </c>
      <c r="W350" s="112" t="str">
        <f t="shared" si="225"/>
        <v>Update lineups set player_name = 'Matthew Mills', Sub_min= 84, Player_off = 'Pajtim Kasami' where game_id = 20160820 and player_order = 14; update lineups set Player_on= 'Matthew Mills', sub_min = '84' where game_id = 20160820 and player_name = 'Pajtim Kasami'</v>
      </c>
      <c r="X350" s="65" t="str">
        <f t="shared" si="226"/>
        <v/>
      </c>
      <c r="Y350" s="193" t="str">
        <f t="shared" si="238"/>
        <v/>
      </c>
      <c r="Z350" s="65" t="str">
        <f t="shared" si="232"/>
        <v/>
      </c>
      <c r="AA350" s="193" t="str">
        <f t="shared" si="233"/>
        <v/>
      </c>
      <c r="AB350" s="242" t="s">
        <v>739</v>
      </c>
      <c r="AC350" s="65" t="str">
        <f t="shared" si="227"/>
        <v>Update lineups set player_name = 'Matthew Mills'</v>
      </c>
      <c r="AD350" s="65" t="str">
        <f t="shared" si="228"/>
        <v/>
      </c>
      <c r="AE350" s="65" t="str">
        <f t="shared" si="239"/>
        <v/>
      </c>
      <c r="AF350" s="65" t="str">
        <f t="shared" si="240"/>
        <v/>
      </c>
      <c r="AG350" s="65" t="str">
        <f t="shared" si="241"/>
        <v/>
      </c>
      <c r="AH350" s="65" t="str">
        <f t="shared" si="242"/>
        <v>, Sub_min= 84</v>
      </c>
      <c r="AI350" s="65" t="str">
        <f t="shared" si="243"/>
        <v>, Player_off = 'Pajtim Kasami'</v>
      </c>
      <c r="AJ350" s="65" t="str">
        <f t="shared" si="229"/>
        <v xml:space="preserve"> where game_id = 20160820 and player_order = 14</v>
      </c>
      <c r="AK350" s="65" t="str">
        <f t="shared" si="230"/>
        <v>; update lineups set Player_on= 'Matthew Mills'</v>
      </c>
      <c r="AL350" s="65" t="str">
        <f t="shared" si="244"/>
        <v>, sub_min = '84'</v>
      </c>
      <c r="AM350" s="245" t="str">
        <f t="shared" si="231"/>
        <v xml:space="preserve"> where game_id = 20160820 and player_name = 'Pajtim Kasami'</v>
      </c>
      <c r="AN350" s="65" t="str">
        <f t="shared" si="245"/>
        <v/>
      </c>
      <c r="AO350" s="65" t="str">
        <f t="shared" si="246"/>
        <v/>
      </c>
      <c r="AP350" s="65" t="str">
        <f t="shared" si="247"/>
        <v/>
      </c>
      <c r="AQ350" s="65" t="str">
        <f t="shared" si="248"/>
        <v/>
      </c>
      <c r="AR350" s="65" t="str">
        <f t="shared" si="237"/>
        <v/>
      </c>
      <c r="AS350" s="65" t="str">
        <f t="shared" si="234"/>
        <v/>
      </c>
      <c r="AT350" s="65" t="str">
        <f t="shared" si="235"/>
        <v/>
      </c>
      <c r="AU350" s="65" t="str">
        <f t="shared" si="236"/>
        <v/>
      </c>
    </row>
    <row r="351" spans="1:47" ht="16.8" customHeight="1" x14ac:dyDescent="0.25">
      <c r="A351" s="109" t="s">
        <v>25</v>
      </c>
      <c r="B351" s="198" t="s">
        <v>4510</v>
      </c>
      <c r="C351" s="262">
        <v>20160820</v>
      </c>
      <c r="D351" s="262">
        <v>15</v>
      </c>
      <c r="E351" s="194" t="s">
        <v>3382</v>
      </c>
      <c r="G351" s="212"/>
      <c r="Q351" s="115"/>
      <c r="V351" s="112" t="str">
        <f t="shared" si="213"/>
        <v>Update games set Notes= 'Another crazy game at the City Ground and another 4-3 win. Britt scored and then went off injured, Vellios missed a penalty at 2-2, and then Thomas Lam scores three minutes into injury time' where game_id=20160820</v>
      </c>
      <c r="W351" s="112" t="str">
        <f t="shared" si="225"/>
        <v>Update lineups set player_name = 'Henri Lansbury' where game_id = 20160820 and player_order = 15</v>
      </c>
      <c r="X351" s="65" t="str">
        <f t="shared" si="226"/>
        <v/>
      </c>
      <c r="Y351" s="193" t="str">
        <f t="shared" si="238"/>
        <v/>
      </c>
      <c r="Z351" s="65" t="str">
        <f t="shared" si="232"/>
        <v/>
      </c>
      <c r="AA351" s="193" t="str">
        <f t="shared" si="233"/>
        <v/>
      </c>
      <c r="AB351" s="242" t="s">
        <v>739</v>
      </c>
      <c r="AC351" s="65" t="str">
        <f t="shared" si="227"/>
        <v>Update lineups set player_name = 'Henri Lansbury'</v>
      </c>
      <c r="AD351" s="65" t="str">
        <f t="shared" si="228"/>
        <v/>
      </c>
      <c r="AE351" s="65" t="str">
        <f t="shared" si="239"/>
        <v/>
      </c>
      <c r="AF351" s="65" t="str">
        <f t="shared" si="240"/>
        <v/>
      </c>
      <c r="AG351" s="65" t="str">
        <f t="shared" si="241"/>
        <v/>
      </c>
      <c r="AH351" s="65" t="str">
        <f t="shared" si="242"/>
        <v/>
      </c>
      <c r="AI351" s="65" t="str">
        <f t="shared" si="243"/>
        <v/>
      </c>
      <c r="AJ351" s="65" t="str">
        <f t="shared" si="229"/>
        <v xml:space="preserve"> where game_id = 20160820 and player_order = 15</v>
      </c>
      <c r="AK351" s="65" t="str">
        <f t="shared" si="230"/>
        <v/>
      </c>
      <c r="AL351" s="65" t="str">
        <f t="shared" si="244"/>
        <v/>
      </c>
      <c r="AM351" s="245" t="str">
        <f t="shared" si="231"/>
        <v/>
      </c>
      <c r="AN351" s="65" t="str">
        <f t="shared" si="245"/>
        <v/>
      </c>
      <c r="AO351" s="65" t="str">
        <f t="shared" si="246"/>
        <v/>
      </c>
      <c r="AP351" s="65" t="str">
        <f t="shared" si="247"/>
        <v/>
      </c>
      <c r="AQ351" s="65" t="str">
        <f t="shared" si="248"/>
        <v/>
      </c>
      <c r="AR351" s="65" t="str">
        <f t="shared" si="237"/>
        <v/>
      </c>
      <c r="AS351" s="65" t="str">
        <f t="shared" si="234"/>
        <v/>
      </c>
      <c r="AT351" s="65" t="str">
        <f t="shared" si="235"/>
        <v/>
      </c>
      <c r="AU351" s="65" t="str">
        <f t="shared" si="236"/>
        <v/>
      </c>
    </row>
    <row r="352" spans="1:47" ht="16.8" customHeight="1" x14ac:dyDescent="0.25">
      <c r="A352" s="109"/>
      <c r="B352" s="198"/>
      <c r="C352" s="262">
        <v>20160820</v>
      </c>
      <c r="D352" s="262">
        <v>16</v>
      </c>
      <c r="E352" s="194" t="s">
        <v>3008</v>
      </c>
      <c r="G352" s="194"/>
      <c r="Q352" s="115"/>
      <c r="V352" s="112" t="str">
        <f t="shared" si="213"/>
        <v/>
      </c>
      <c r="W352" s="112" t="str">
        <f t="shared" si="225"/>
        <v>Update lineups set player_name = 'David Vaughan' where game_id = 20160820 and player_order = 16</v>
      </c>
      <c r="X352" s="65" t="str">
        <f t="shared" si="226"/>
        <v/>
      </c>
      <c r="Y352" s="193" t="str">
        <f t="shared" si="238"/>
        <v/>
      </c>
      <c r="Z352" s="65" t="str">
        <f t="shared" si="232"/>
        <v/>
      </c>
      <c r="AA352" s="193" t="str">
        <f t="shared" si="233"/>
        <v/>
      </c>
      <c r="AB352" s="242" t="s">
        <v>739</v>
      </c>
      <c r="AC352" s="65" t="str">
        <f t="shared" si="227"/>
        <v>Update lineups set player_name = 'David Vaughan'</v>
      </c>
      <c r="AD352" s="65" t="str">
        <f t="shared" si="228"/>
        <v/>
      </c>
      <c r="AE352" s="65" t="str">
        <f t="shared" si="239"/>
        <v/>
      </c>
      <c r="AF352" s="65" t="str">
        <f t="shared" si="240"/>
        <v/>
      </c>
      <c r="AG352" s="65" t="str">
        <f t="shared" si="241"/>
        <v/>
      </c>
      <c r="AH352" s="65" t="str">
        <f t="shared" si="242"/>
        <v/>
      </c>
      <c r="AI352" s="65" t="str">
        <f t="shared" si="243"/>
        <v/>
      </c>
      <c r="AJ352" s="65" t="str">
        <f t="shared" si="229"/>
        <v xml:space="preserve"> where game_id = 20160820 and player_order = 16</v>
      </c>
      <c r="AK352" s="65" t="str">
        <f t="shared" si="230"/>
        <v/>
      </c>
      <c r="AL352" s="65" t="str">
        <f t="shared" si="244"/>
        <v/>
      </c>
      <c r="AM352" s="245" t="str">
        <f t="shared" si="231"/>
        <v/>
      </c>
      <c r="AN352" s="65" t="str">
        <f t="shared" si="245"/>
        <v/>
      </c>
      <c r="AO352" s="65" t="str">
        <f t="shared" si="246"/>
        <v/>
      </c>
      <c r="AP352" s="65" t="str">
        <f t="shared" si="247"/>
        <v/>
      </c>
      <c r="AQ352" s="65" t="str">
        <f t="shared" si="248"/>
        <v/>
      </c>
      <c r="AR352" s="65" t="str">
        <f t="shared" si="237"/>
        <v/>
      </c>
      <c r="AS352" s="65" t="str">
        <f t="shared" si="234"/>
        <v/>
      </c>
      <c r="AT352" s="65" t="str">
        <f t="shared" si="235"/>
        <v/>
      </c>
      <c r="AU352" s="65" t="str">
        <f t="shared" si="236"/>
        <v/>
      </c>
    </row>
    <row r="353" spans="1:62" ht="16.8" customHeight="1" x14ac:dyDescent="0.25">
      <c r="A353" s="109"/>
      <c r="B353" s="198"/>
      <c r="C353" s="262">
        <v>20160820</v>
      </c>
      <c r="D353" s="262">
        <v>17</v>
      </c>
      <c r="E353" s="194" t="s">
        <v>3014</v>
      </c>
      <c r="G353" s="194"/>
      <c r="Q353" s="115"/>
      <c r="V353" s="112" t="str">
        <f t="shared" si="213"/>
        <v/>
      </c>
      <c r="W353" s="112" t="str">
        <f t="shared" si="225"/>
        <v>Update lineups set player_name = 'Jamie Ward' where game_id = 20160820 and player_order = 17</v>
      </c>
      <c r="X353" s="65" t="str">
        <f t="shared" si="226"/>
        <v/>
      </c>
      <c r="Y353" s="193" t="str">
        <f t="shared" si="238"/>
        <v/>
      </c>
      <c r="Z353" s="65" t="str">
        <f t="shared" si="232"/>
        <v/>
      </c>
      <c r="AA353" s="193" t="str">
        <f t="shared" si="233"/>
        <v/>
      </c>
      <c r="AB353" s="242" t="s">
        <v>739</v>
      </c>
      <c r="AC353" s="65" t="str">
        <f t="shared" si="227"/>
        <v>Update lineups set player_name = 'Jamie Ward'</v>
      </c>
      <c r="AD353" s="65" t="str">
        <f t="shared" si="228"/>
        <v/>
      </c>
      <c r="AE353" s="65" t="str">
        <f t="shared" si="239"/>
        <v/>
      </c>
      <c r="AF353" s="65" t="str">
        <f t="shared" si="240"/>
        <v/>
      </c>
      <c r="AG353" s="65" t="str">
        <f t="shared" si="241"/>
        <v/>
      </c>
      <c r="AH353" s="65" t="str">
        <f t="shared" si="242"/>
        <v/>
      </c>
      <c r="AI353" s="65" t="str">
        <f t="shared" si="243"/>
        <v/>
      </c>
      <c r="AJ353" s="65" t="str">
        <f t="shared" si="229"/>
        <v xml:space="preserve"> where game_id = 20160820 and player_order = 17</v>
      </c>
      <c r="AK353" s="65" t="str">
        <f t="shared" si="230"/>
        <v/>
      </c>
      <c r="AL353" s="65" t="str">
        <f t="shared" si="244"/>
        <v/>
      </c>
      <c r="AM353" s="245" t="str">
        <f t="shared" si="231"/>
        <v/>
      </c>
      <c r="AN353" s="65" t="str">
        <f t="shared" si="245"/>
        <v/>
      </c>
      <c r="AO353" s="65" t="str">
        <f t="shared" si="246"/>
        <v/>
      </c>
      <c r="AP353" s="65" t="str">
        <f t="shared" si="247"/>
        <v/>
      </c>
      <c r="AQ353" s="65" t="str">
        <f t="shared" si="248"/>
        <v/>
      </c>
      <c r="AR353" s="65" t="str">
        <f t="shared" si="237"/>
        <v/>
      </c>
      <c r="AS353" s="65" t="str">
        <f t="shared" si="234"/>
        <v/>
      </c>
      <c r="AT353" s="65" t="str">
        <f t="shared" si="235"/>
        <v/>
      </c>
      <c r="AU353" s="65" t="str">
        <f t="shared" si="236"/>
        <v/>
      </c>
    </row>
    <row r="354" spans="1:62" s="126" customFormat="1" ht="16.8" customHeight="1" thickBot="1" x14ac:dyDescent="0.3">
      <c r="A354" s="116"/>
      <c r="B354" s="272"/>
      <c r="C354" s="266">
        <v>20160820</v>
      </c>
      <c r="D354" s="266">
        <v>18</v>
      </c>
      <c r="E354" s="199" t="s">
        <v>3811</v>
      </c>
      <c r="F354" s="266">
        <v>15</v>
      </c>
      <c r="G354" s="199" t="s">
        <v>4508</v>
      </c>
      <c r="H354" s="266"/>
      <c r="I354" s="266"/>
      <c r="J354" s="266"/>
      <c r="K354" s="323"/>
      <c r="L354" s="267"/>
      <c r="M354" s="214"/>
      <c r="N354" s="266"/>
      <c r="O354" s="266"/>
      <c r="P354" s="266"/>
      <c r="Q354" s="239"/>
      <c r="R354" s="267"/>
      <c r="S354" s="214"/>
      <c r="T354" s="266"/>
      <c r="U354"/>
      <c r="V354" s="112" t="str">
        <f t="shared" si="213"/>
        <v/>
      </c>
      <c r="W354" s="112" t="str">
        <f t="shared" si="225"/>
        <v>Update lineups set player_name = 'Apostolos Vellios', Sub_min= 15, Player_off = 'Britt Assombolonga' where game_id = 20160820 and player_order = 18; update lineups set Player_on= 'Apostolos Vellios', sub_min = '15' where game_id = 20160820 and player_name = 'Britt Assombolonga'</v>
      </c>
      <c r="X354" s="65" t="str">
        <f t="shared" si="226"/>
        <v/>
      </c>
      <c r="Y354" s="193" t="str">
        <f t="shared" si="238"/>
        <v/>
      </c>
      <c r="Z354" s="65" t="str">
        <f t="shared" si="232"/>
        <v/>
      </c>
      <c r="AA354" s="193" t="str">
        <f t="shared" si="233"/>
        <v/>
      </c>
      <c r="AB354" s="242" t="s">
        <v>739</v>
      </c>
      <c r="AC354" s="65" t="str">
        <f t="shared" si="227"/>
        <v>Update lineups set player_name = 'Apostolos Vellios'</v>
      </c>
      <c r="AD354" s="65" t="str">
        <f t="shared" si="228"/>
        <v/>
      </c>
      <c r="AE354" s="65" t="str">
        <f t="shared" si="239"/>
        <v/>
      </c>
      <c r="AF354" s="65" t="str">
        <f t="shared" si="240"/>
        <v/>
      </c>
      <c r="AG354" s="65" t="str">
        <f t="shared" si="241"/>
        <v/>
      </c>
      <c r="AH354" s="65" t="str">
        <f t="shared" si="242"/>
        <v>, Sub_min= 15</v>
      </c>
      <c r="AI354" s="65" t="str">
        <f t="shared" si="243"/>
        <v>, Player_off = 'Britt Assombolonga'</v>
      </c>
      <c r="AJ354" s="65" t="str">
        <f t="shared" si="229"/>
        <v xml:space="preserve"> where game_id = 20160820 and player_order = 18</v>
      </c>
      <c r="AK354" s="65" t="str">
        <f t="shared" si="230"/>
        <v>; update lineups set Player_on= 'Apostolos Vellios'</v>
      </c>
      <c r="AL354" s="65" t="str">
        <f t="shared" si="244"/>
        <v>, sub_min = '15'</v>
      </c>
      <c r="AM354" s="245" t="str">
        <f t="shared" si="231"/>
        <v xml:space="preserve"> where game_id = 20160820 and player_name = 'Britt Assombolonga'</v>
      </c>
      <c r="AN354" s="65" t="str">
        <f t="shared" si="245"/>
        <v/>
      </c>
      <c r="AO354" s="65" t="str">
        <f t="shared" si="246"/>
        <v/>
      </c>
      <c r="AP354" s="65" t="str">
        <f t="shared" si="247"/>
        <v/>
      </c>
      <c r="AQ354" s="65" t="str">
        <f t="shared" si="248"/>
        <v/>
      </c>
      <c r="AR354" s="65" t="str">
        <f t="shared" si="237"/>
        <v/>
      </c>
      <c r="AS354" s="65" t="str">
        <f t="shared" si="234"/>
        <v/>
      </c>
      <c r="AT354" s="65" t="str">
        <f t="shared" si="235"/>
        <v/>
      </c>
      <c r="AU354" s="65" t="str">
        <f t="shared" si="236"/>
        <v/>
      </c>
      <c r="AV354" s="65"/>
      <c r="AW354" s="65"/>
      <c r="AX354" s="65"/>
      <c r="AY354" s="65"/>
      <c r="AZ354" s="65"/>
      <c r="BA354" s="65"/>
      <c r="BB354" s="65"/>
      <c r="BC354" s="65"/>
      <c r="BD354" s="65"/>
      <c r="BE354" s="65"/>
      <c r="BF354" s="65"/>
      <c r="BG354" s="65"/>
      <c r="BH354" s="65"/>
      <c r="BI354" s="65"/>
      <c r="BJ354" s="65"/>
    </row>
    <row r="355" spans="1:62" ht="16.8" customHeight="1" thickTop="1" x14ac:dyDescent="0.25">
      <c r="A355" s="125"/>
      <c r="B355" s="191" t="s">
        <v>2771</v>
      </c>
      <c r="C355" s="262">
        <v>20160823</v>
      </c>
      <c r="D355" s="262">
        <v>1</v>
      </c>
      <c r="E355" s="212" t="s">
        <v>3007</v>
      </c>
      <c r="G355" s="194"/>
      <c r="L355" s="263">
        <v>1</v>
      </c>
      <c r="M355" s="194" t="s">
        <v>3622</v>
      </c>
      <c r="N355" s="262">
        <v>35</v>
      </c>
      <c r="Q355" s="115"/>
      <c r="S355" s="194"/>
      <c r="V355" s="112" t="str">
        <f t="shared" si="213"/>
        <v/>
      </c>
      <c r="W355" s="112" t="str">
        <f t="shared" si="225"/>
        <v>Update lineups set player_name = 'Stephen Henderson' where game_id = 20160823 and player_order = 1</v>
      </c>
      <c r="X355" s="65" t="str">
        <f t="shared" si="226"/>
        <v>insert into goals (game_id, goal_order, scorer_name, goal_min) values (20160823, 1, 'Jamie Paterson', 35)</v>
      </c>
      <c r="Y355" s="193" t="str">
        <f t="shared" si="238"/>
        <v>update goals set scorer_name = 'Jamie Paterson', goal_min = 35 where game_id = 20160823 and goal_order = 1</v>
      </c>
      <c r="Z355" s="65" t="str">
        <f t="shared" si="232"/>
        <v/>
      </c>
      <c r="AA355" s="193" t="str">
        <f t="shared" si="233"/>
        <v/>
      </c>
      <c r="AB355" s="242" t="s">
        <v>739</v>
      </c>
      <c r="AC355" s="65" t="str">
        <f t="shared" si="227"/>
        <v>Update lineups set player_name = 'Stephen Henderson'</v>
      </c>
      <c r="AD355" s="65" t="str">
        <f t="shared" si="228"/>
        <v/>
      </c>
      <c r="AE355" s="65" t="str">
        <f t="shared" si="239"/>
        <v/>
      </c>
      <c r="AF355" s="65" t="str">
        <f t="shared" si="240"/>
        <v/>
      </c>
      <c r="AG355" s="65" t="str">
        <f t="shared" si="241"/>
        <v/>
      </c>
      <c r="AH355" s="65" t="str">
        <f t="shared" si="242"/>
        <v/>
      </c>
      <c r="AI355" s="65" t="str">
        <f t="shared" si="243"/>
        <v/>
      </c>
      <c r="AJ355" s="65" t="str">
        <f t="shared" si="229"/>
        <v xml:space="preserve"> where game_id = 20160823 and player_order = 1</v>
      </c>
      <c r="AK355" s="65" t="str">
        <f t="shared" si="230"/>
        <v/>
      </c>
      <c r="AL355" s="65" t="str">
        <f t="shared" si="244"/>
        <v/>
      </c>
      <c r="AM355" s="245" t="str">
        <f t="shared" si="231"/>
        <v/>
      </c>
      <c r="AN355" s="65" t="str">
        <f t="shared" si="245"/>
        <v>update goals set scorer_name = 'Jamie Paterson'</v>
      </c>
      <c r="AO355" s="65" t="str">
        <f t="shared" si="246"/>
        <v>, goal_min = 35</v>
      </c>
      <c r="AP355" s="65" t="str">
        <f t="shared" si="247"/>
        <v/>
      </c>
      <c r="AQ355" s="65" t="str">
        <f t="shared" si="248"/>
        <v/>
      </c>
      <c r="AR355" s="65" t="str">
        <f t="shared" si="237"/>
        <v xml:space="preserve"> where game_id = 20160823 and goal_order = 1</v>
      </c>
      <c r="AS355" s="65" t="str">
        <f t="shared" si="234"/>
        <v/>
      </c>
      <c r="AT355" s="65" t="str">
        <f t="shared" si="235"/>
        <v/>
      </c>
      <c r="AU355" s="65" t="str">
        <f t="shared" si="236"/>
        <v/>
      </c>
    </row>
    <row r="356" spans="1:62" ht="16.8" customHeight="1" x14ac:dyDescent="0.25">
      <c r="A356" s="109" t="s">
        <v>5</v>
      </c>
      <c r="B356" s="114">
        <v>2</v>
      </c>
      <c r="C356" s="262">
        <v>20160823</v>
      </c>
      <c r="D356" s="262">
        <v>2</v>
      </c>
      <c r="E356" s="212" t="s">
        <v>3809</v>
      </c>
      <c r="L356" s="263">
        <v>2</v>
      </c>
      <c r="M356" s="211" t="s">
        <v>3627</v>
      </c>
      <c r="N356" s="262">
        <v>87</v>
      </c>
      <c r="Q356" s="115"/>
      <c r="V356" s="112" t="str">
        <f t="shared" si="213"/>
        <v>Update games set F= 2 where game_id=20160823</v>
      </c>
      <c r="W356" s="112" t="str">
        <f t="shared" si="225"/>
        <v>Update lineups set player_name = 'Thomas Lam' where game_id = 20160823 and player_order = 2</v>
      </c>
      <c r="X356" s="65" t="str">
        <f t="shared" si="226"/>
        <v>insert into goals (game_id, goal_order, scorer_name, goal_min) values (20160823, 2, 'Lars Veldwijk', 87)</v>
      </c>
      <c r="Y356" s="193" t="str">
        <f>IF(L356="", "", AN356&amp;AO356&amp;AP356&amp;AQ356&amp;AR356)</f>
        <v>update goals set scorer_name = 'Lars Veldwijk', goal_min = 87 where game_id = 20160823 and goal_order = 2</v>
      </c>
      <c r="Z356" s="65" t="str">
        <f t="shared" si="232"/>
        <v/>
      </c>
      <c r="AA356" s="193" t="str">
        <f t="shared" si="233"/>
        <v/>
      </c>
      <c r="AB356" s="242" t="s">
        <v>739</v>
      </c>
      <c r="AC356" s="65" t="str">
        <f t="shared" si="227"/>
        <v>Update lineups set player_name = 'Thomas Lam'</v>
      </c>
      <c r="AD356" s="65" t="str">
        <f t="shared" si="228"/>
        <v/>
      </c>
      <c r="AE356" s="65" t="str">
        <f t="shared" si="239"/>
        <v/>
      </c>
      <c r="AF356" s="65" t="str">
        <f t="shared" si="240"/>
        <v/>
      </c>
      <c r="AG356" s="65" t="str">
        <f t="shared" si="241"/>
        <v/>
      </c>
      <c r="AH356" s="65" t="str">
        <f t="shared" si="242"/>
        <v/>
      </c>
      <c r="AI356" s="65" t="str">
        <f t="shared" si="243"/>
        <v/>
      </c>
      <c r="AJ356" s="65" t="str">
        <f t="shared" si="229"/>
        <v xml:space="preserve"> where game_id = 20160823 and player_order = 2</v>
      </c>
      <c r="AK356" s="65" t="str">
        <f t="shared" si="230"/>
        <v/>
      </c>
      <c r="AL356" s="65" t="str">
        <f t="shared" si="244"/>
        <v/>
      </c>
      <c r="AM356" s="245" t="str">
        <f t="shared" si="231"/>
        <v/>
      </c>
      <c r="AN356" s="65" t="str">
        <f t="shared" si="245"/>
        <v>update goals set scorer_name = 'Lars Veldwijk'</v>
      </c>
      <c r="AO356" s="65" t="str">
        <f t="shared" si="246"/>
        <v>, goal_min = 87</v>
      </c>
      <c r="AP356" s="65" t="str">
        <f t="shared" si="247"/>
        <v/>
      </c>
      <c r="AQ356" s="65" t="str">
        <f t="shared" si="248"/>
        <v/>
      </c>
      <c r="AR356" s="65" t="str">
        <f t="shared" si="237"/>
        <v xml:space="preserve"> where game_id = 20160823 and goal_order = 2</v>
      </c>
      <c r="AS356" s="65" t="str">
        <f t="shared" si="234"/>
        <v/>
      </c>
      <c r="AT356" s="65" t="str">
        <f t="shared" si="235"/>
        <v/>
      </c>
      <c r="AU356" s="65" t="str">
        <f t="shared" si="236"/>
        <v/>
      </c>
    </row>
    <row r="357" spans="1:62" ht="16.8" customHeight="1" x14ac:dyDescent="0.25">
      <c r="A357" s="109" t="s">
        <v>0</v>
      </c>
      <c r="B357" s="114">
        <v>1</v>
      </c>
      <c r="C357" s="262">
        <v>20160823</v>
      </c>
      <c r="D357" s="262">
        <v>3</v>
      </c>
      <c r="E357" s="212" t="s">
        <v>3012</v>
      </c>
      <c r="M357" s="194"/>
      <c r="Q357" s="115"/>
      <c r="S357" s="194"/>
      <c r="V357" s="112" t="str">
        <f t="shared" si="213"/>
        <v>Update games set A= 1 where game_id=20160823</v>
      </c>
      <c r="W357" s="112" t="str">
        <f t="shared" si="225"/>
        <v>Update lineups set player_name = 'Eric Lichaj' where game_id = 20160823 and player_order = 3</v>
      </c>
      <c r="X357" s="65" t="str">
        <f t="shared" si="226"/>
        <v/>
      </c>
      <c r="Y357" s="193" t="str">
        <f t="shared" ref="Y357:Y373" si="249">IF(L357="", "", AN357&amp;AO357&amp;AP357&amp;AQ357&amp;AR357)</f>
        <v/>
      </c>
      <c r="Z357" s="65" t="str">
        <f t="shared" si="232"/>
        <v/>
      </c>
      <c r="AA357" s="193" t="str">
        <f t="shared" si="233"/>
        <v/>
      </c>
      <c r="AB357" s="242" t="s">
        <v>739</v>
      </c>
      <c r="AC357" s="65" t="str">
        <f t="shared" si="227"/>
        <v>Update lineups set player_name = 'Eric Lichaj'</v>
      </c>
      <c r="AD357" s="65" t="str">
        <f t="shared" si="228"/>
        <v/>
      </c>
      <c r="AE357" s="65" t="str">
        <f t="shared" si="239"/>
        <v/>
      </c>
      <c r="AF357" s="65" t="str">
        <f t="shared" si="240"/>
        <v/>
      </c>
      <c r="AG357" s="65" t="str">
        <f t="shared" si="241"/>
        <v/>
      </c>
      <c r="AH357" s="65" t="str">
        <f t="shared" si="242"/>
        <v/>
      </c>
      <c r="AI357" s="65" t="str">
        <f t="shared" si="243"/>
        <v/>
      </c>
      <c r="AJ357" s="65" t="str">
        <f t="shared" si="229"/>
        <v xml:space="preserve"> where game_id = 20160823 and player_order = 3</v>
      </c>
      <c r="AK357" s="65" t="str">
        <f t="shared" si="230"/>
        <v/>
      </c>
      <c r="AL357" s="65" t="str">
        <f t="shared" si="244"/>
        <v/>
      </c>
      <c r="AM357" s="245" t="str">
        <f t="shared" si="231"/>
        <v/>
      </c>
      <c r="AN357" s="65" t="str">
        <f t="shared" si="245"/>
        <v/>
      </c>
      <c r="AO357" s="65" t="str">
        <f t="shared" si="246"/>
        <v/>
      </c>
      <c r="AP357" s="65" t="str">
        <f t="shared" si="247"/>
        <v/>
      </c>
      <c r="AQ357" s="65" t="str">
        <f t="shared" si="248"/>
        <v/>
      </c>
      <c r="AR357" s="65" t="str">
        <f t="shared" si="237"/>
        <v/>
      </c>
      <c r="AS357" s="65" t="str">
        <f t="shared" si="234"/>
        <v/>
      </c>
      <c r="AT357" s="65" t="str">
        <f t="shared" si="235"/>
        <v/>
      </c>
      <c r="AU357" s="65" t="str">
        <f t="shared" si="236"/>
        <v/>
      </c>
    </row>
    <row r="358" spans="1:62" ht="16.8" customHeight="1" x14ac:dyDescent="0.25">
      <c r="A358" s="109" t="s">
        <v>23</v>
      </c>
      <c r="B358" s="198" t="str">
        <f>IF(B356&gt;B357,"'W'",IF(B356=B357,"'D'","'L'"))</f>
        <v>'W'</v>
      </c>
      <c r="C358" s="262">
        <v>20160823</v>
      </c>
      <c r="D358" s="262">
        <v>4</v>
      </c>
      <c r="E358" s="194" t="s">
        <v>4505</v>
      </c>
      <c r="M358" s="194"/>
      <c r="Q358" s="115"/>
      <c r="S358" s="194"/>
      <c r="V358" s="112" t="str">
        <f t="shared" si="213"/>
        <v>Update games set Result= 'W' where game_id=20160823</v>
      </c>
      <c r="W358" s="112" t="str">
        <f t="shared" si="225"/>
        <v>Update lineups set player_name = 'Matthew Mills' where game_id = 20160823 and player_order = 4</v>
      </c>
      <c r="X358" s="65" t="str">
        <f t="shared" si="226"/>
        <v/>
      </c>
      <c r="Y358" s="193" t="str">
        <f t="shared" si="249"/>
        <v/>
      </c>
      <c r="Z358" s="65" t="str">
        <f t="shared" si="232"/>
        <v/>
      </c>
      <c r="AA358" s="193" t="str">
        <f t="shared" si="233"/>
        <v/>
      </c>
      <c r="AB358" s="242" t="s">
        <v>739</v>
      </c>
      <c r="AC358" s="65" t="str">
        <f t="shared" si="227"/>
        <v>Update lineups set player_name = 'Matthew Mills'</v>
      </c>
      <c r="AD358" s="65" t="str">
        <f t="shared" si="228"/>
        <v/>
      </c>
      <c r="AE358" s="65" t="str">
        <f t="shared" ref="AE358:AE390" si="250">IF(H358="", "", CONCATENATE(", Y_min = ", UPPER(H358)))</f>
        <v/>
      </c>
      <c r="AF358" s="65" t="str">
        <f t="shared" ref="AF358:AF390" si="251">IF(I358="", "", CONCATENATE(", R_min= ", UPPER(I358)))</f>
        <v/>
      </c>
      <c r="AG358" s="65" t="str">
        <f t="shared" ref="AG358:AG390" si="252">IF(J358="", "", CONCATENATE(", captain= 'Y'"))</f>
        <v/>
      </c>
      <c r="AH358" s="65" t="str">
        <f t="shared" ref="AH358:AH390" si="253">IF(F358="", "", CONCATENATE(", Sub_min= ", F358))</f>
        <v/>
      </c>
      <c r="AI358" s="65" t="str">
        <f t="shared" ref="AI358:AI390" si="254">IF(G358="", "", CONCATENATE(", Player_off = '", SUBSTITUTE(G358, "'", "''"), "'"))</f>
        <v/>
      </c>
      <c r="AJ358" s="65" t="str">
        <f t="shared" si="229"/>
        <v xml:space="preserve"> where game_id = 20160823 and player_order = 4</v>
      </c>
      <c r="AK358" s="65" t="str">
        <f t="shared" si="230"/>
        <v/>
      </c>
      <c r="AL358" s="65" t="str">
        <f t="shared" ref="AL358:AL390" si="255">IF(F358="","",CONCATENATE(", sub_min = '",F358,"'"))</f>
        <v/>
      </c>
      <c r="AM358" s="245" t="str">
        <f t="shared" si="231"/>
        <v/>
      </c>
      <c r="AN358" s="65" t="str">
        <f t="shared" ref="AN358:AN390" si="256">IF(L358="","",CONCATENATE("update goals set scorer_name = '",SUBSTITUTE(M358, "'", "''"),"'"))</f>
        <v/>
      </c>
      <c r="AO358" s="65" t="str">
        <f t="shared" ref="AO358:AO390" si="257">IF(N358="", "", CONCATENATE(", goal_min = ", N358))</f>
        <v/>
      </c>
      <c r="AP358" s="65" t="str">
        <f t="shared" ref="AP358:AP390" si="258">IF(O358="", "", CONCATENATE(", Pen = '", UPPER(O358), "'"))</f>
        <v/>
      </c>
      <c r="AQ358" s="65" t="str">
        <f t="shared" ref="AQ358:AQ390" si="259">IF(P358="", "", CONCATENATE(", OG = '", UPPER(P358), "'"))</f>
        <v/>
      </c>
      <c r="AR358" s="65" t="str">
        <f t="shared" si="237"/>
        <v/>
      </c>
      <c r="AS358" s="65" t="str">
        <f t="shared" si="234"/>
        <v/>
      </c>
      <c r="AT358" s="65" t="str">
        <f t="shared" si="235"/>
        <v/>
      </c>
      <c r="AU358" s="65" t="str">
        <f t="shared" si="236"/>
        <v/>
      </c>
    </row>
    <row r="359" spans="1:62" ht="16.8" customHeight="1" x14ac:dyDescent="0.25">
      <c r="A359" s="109" t="s">
        <v>768</v>
      </c>
      <c r="B359" s="114">
        <v>1</v>
      </c>
      <c r="C359" s="262">
        <v>20160823</v>
      </c>
      <c r="D359" s="262">
        <v>5</v>
      </c>
      <c r="E359" s="194" t="s">
        <v>3003</v>
      </c>
      <c r="M359" s="194"/>
      <c r="Q359" s="115"/>
      <c r="S359" s="194"/>
      <c r="V359" s="112" t="str">
        <f t="shared" si="213"/>
        <v>Update games set HT_f= 1 where game_id=20160823</v>
      </c>
      <c r="W359" s="112" t="str">
        <f t="shared" si="225"/>
        <v>Update lineups set player_name = 'Damien Perquis' where game_id = 20160823 and player_order = 5</v>
      </c>
      <c r="X359" s="65" t="str">
        <f t="shared" si="226"/>
        <v/>
      </c>
      <c r="Y359" s="193" t="str">
        <f t="shared" si="249"/>
        <v/>
      </c>
      <c r="Z359" s="65" t="str">
        <f t="shared" si="232"/>
        <v/>
      </c>
      <c r="AA359" s="193" t="str">
        <f t="shared" si="233"/>
        <v/>
      </c>
      <c r="AB359" s="242" t="s">
        <v>739</v>
      </c>
      <c r="AC359" s="65" t="str">
        <f t="shared" si="227"/>
        <v>Update lineups set player_name = 'Damien Perquis'</v>
      </c>
      <c r="AD359" s="65" t="str">
        <f t="shared" si="228"/>
        <v/>
      </c>
      <c r="AE359" s="65" t="str">
        <f t="shared" si="250"/>
        <v/>
      </c>
      <c r="AF359" s="65" t="str">
        <f t="shared" si="251"/>
        <v/>
      </c>
      <c r="AG359" s="65" t="str">
        <f t="shared" si="252"/>
        <v/>
      </c>
      <c r="AH359" s="65" t="str">
        <f t="shared" si="253"/>
        <v/>
      </c>
      <c r="AI359" s="65" t="str">
        <f t="shared" si="254"/>
        <v/>
      </c>
      <c r="AJ359" s="65" t="str">
        <f t="shared" si="229"/>
        <v xml:space="preserve"> where game_id = 20160823 and player_order = 5</v>
      </c>
      <c r="AK359" s="65" t="str">
        <f t="shared" si="230"/>
        <v/>
      </c>
      <c r="AL359" s="65" t="str">
        <f t="shared" si="255"/>
        <v/>
      </c>
      <c r="AM359" s="245" t="str">
        <f t="shared" si="231"/>
        <v/>
      </c>
      <c r="AN359" s="65" t="str">
        <f t="shared" si="256"/>
        <v/>
      </c>
      <c r="AO359" s="65" t="str">
        <f t="shared" si="257"/>
        <v/>
      </c>
      <c r="AP359" s="65" t="str">
        <f t="shared" si="258"/>
        <v/>
      </c>
      <c r="AQ359" s="65" t="str">
        <f t="shared" si="259"/>
        <v/>
      </c>
      <c r="AR359" s="65" t="str">
        <f t="shared" si="237"/>
        <v/>
      </c>
      <c r="AS359" s="65" t="str">
        <f t="shared" si="234"/>
        <v/>
      </c>
      <c r="AT359" s="65" t="str">
        <f t="shared" si="235"/>
        <v/>
      </c>
      <c r="AU359" s="65" t="str">
        <f t="shared" si="236"/>
        <v/>
      </c>
    </row>
    <row r="360" spans="1:62" ht="16.8" customHeight="1" x14ac:dyDescent="0.25">
      <c r="A360" s="109" t="s">
        <v>766</v>
      </c>
      <c r="B360" s="114">
        <v>0</v>
      </c>
      <c r="C360" s="262">
        <v>20160823</v>
      </c>
      <c r="D360" s="262">
        <v>6</v>
      </c>
      <c r="E360" s="194" t="s">
        <v>3382</v>
      </c>
      <c r="M360" s="194"/>
      <c r="Q360" s="115"/>
      <c r="S360" s="194"/>
      <c r="V360" s="112" t="str">
        <f t="shared" si="213"/>
        <v>Update games set HT_a= 0 where game_id=20160823</v>
      </c>
      <c r="W360" s="112" t="str">
        <f t="shared" si="225"/>
        <v>Update lineups set player_name = 'Henri Lansbury' where game_id = 20160823 and player_order = 6</v>
      </c>
      <c r="X360" s="65" t="str">
        <f t="shared" si="226"/>
        <v/>
      </c>
      <c r="Y360" s="193" t="str">
        <f t="shared" si="249"/>
        <v/>
      </c>
      <c r="Z360" s="65" t="str">
        <f t="shared" si="232"/>
        <v/>
      </c>
      <c r="AA360" s="193" t="str">
        <f t="shared" si="233"/>
        <v/>
      </c>
      <c r="AB360" s="242" t="s">
        <v>739</v>
      </c>
      <c r="AC360" s="65" t="str">
        <f t="shared" si="227"/>
        <v>Update lineups set player_name = 'Henri Lansbury'</v>
      </c>
      <c r="AD360" s="65" t="str">
        <f t="shared" si="228"/>
        <v/>
      </c>
      <c r="AE360" s="65" t="str">
        <f t="shared" si="250"/>
        <v/>
      </c>
      <c r="AF360" s="65" t="str">
        <f t="shared" si="251"/>
        <v/>
      </c>
      <c r="AG360" s="65" t="str">
        <f t="shared" si="252"/>
        <v/>
      </c>
      <c r="AH360" s="65" t="str">
        <f t="shared" si="253"/>
        <v/>
      </c>
      <c r="AI360" s="65" t="str">
        <f t="shared" si="254"/>
        <v/>
      </c>
      <c r="AJ360" s="65" t="str">
        <f t="shared" si="229"/>
        <v xml:space="preserve"> where game_id = 20160823 and player_order = 6</v>
      </c>
      <c r="AK360" s="65" t="str">
        <f t="shared" si="230"/>
        <v/>
      </c>
      <c r="AL360" s="65" t="str">
        <f t="shared" si="255"/>
        <v/>
      </c>
      <c r="AM360" s="245" t="str">
        <f t="shared" si="231"/>
        <v/>
      </c>
      <c r="AN360" s="65" t="str">
        <f t="shared" si="256"/>
        <v/>
      </c>
      <c r="AO360" s="65" t="str">
        <f t="shared" si="257"/>
        <v/>
      </c>
      <c r="AP360" s="65" t="str">
        <f t="shared" si="258"/>
        <v/>
      </c>
      <c r="AQ360" s="65" t="str">
        <f t="shared" si="259"/>
        <v/>
      </c>
      <c r="AR360" s="65" t="str">
        <f t="shared" si="237"/>
        <v/>
      </c>
      <c r="AS360" s="65" t="str">
        <f t="shared" si="234"/>
        <v/>
      </c>
      <c r="AT360" s="65" t="str">
        <f t="shared" si="235"/>
        <v/>
      </c>
      <c r="AU360" s="65" t="str">
        <f t="shared" si="236"/>
        <v/>
      </c>
    </row>
    <row r="361" spans="1:62" ht="16.8" customHeight="1" x14ac:dyDescent="0.25">
      <c r="A361" s="109" t="s">
        <v>764</v>
      </c>
      <c r="B361" s="252"/>
      <c r="C361" s="262">
        <v>20160823</v>
      </c>
      <c r="D361" s="262">
        <v>7</v>
      </c>
      <c r="E361" s="194" t="s">
        <v>3008</v>
      </c>
      <c r="G361" s="194"/>
      <c r="M361" s="194"/>
      <c r="Q361" s="115"/>
      <c r="S361" s="194"/>
      <c r="V361" s="112" t="str">
        <f t="shared" si="213"/>
        <v>Update games set Pos_before= NULL where game_id=20160823</v>
      </c>
      <c r="W361" s="112" t="str">
        <f t="shared" si="225"/>
        <v>Update lineups set player_name = 'David Vaughan' where game_id = 20160823 and player_order = 7</v>
      </c>
      <c r="X361" s="65" t="str">
        <f t="shared" si="226"/>
        <v/>
      </c>
      <c r="Y361" s="193" t="str">
        <f t="shared" si="249"/>
        <v/>
      </c>
      <c r="Z361" s="65" t="str">
        <f t="shared" si="232"/>
        <v/>
      </c>
      <c r="AA361" s="193" t="str">
        <f t="shared" si="233"/>
        <v/>
      </c>
      <c r="AB361" s="242" t="s">
        <v>739</v>
      </c>
      <c r="AC361" s="65" t="str">
        <f t="shared" si="227"/>
        <v>Update lineups set player_name = 'David Vaughan'</v>
      </c>
      <c r="AD361" s="65" t="str">
        <f t="shared" si="228"/>
        <v/>
      </c>
      <c r="AE361" s="65" t="str">
        <f t="shared" si="250"/>
        <v/>
      </c>
      <c r="AF361" s="65" t="str">
        <f t="shared" si="251"/>
        <v/>
      </c>
      <c r="AG361" s="65" t="str">
        <f t="shared" si="252"/>
        <v/>
      </c>
      <c r="AH361" s="65" t="str">
        <f t="shared" si="253"/>
        <v/>
      </c>
      <c r="AI361" s="65" t="str">
        <f t="shared" si="254"/>
        <v/>
      </c>
      <c r="AJ361" s="65" t="str">
        <f t="shared" si="229"/>
        <v xml:space="preserve"> where game_id = 20160823 and player_order = 7</v>
      </c>
      <c r="AK361" s="65" t="str">
        <f t="shared" si="230"/>
        <v/>
      </c>
      <c r="AL361" s="65" t="str">
        <f t="shared" si="255"/>
        <v/>
      </c>
      <c r="AM361" s="245" t="str">
        <f t="shared" si="231"/>
        <v/>
      </c>
      <c r="AN361" s="65" t="str">
        <f t="shared" si="256"/>
        <v/>
      </c>
      <c r="AO361" s="65" t="str">
        <f t="shared" si="257"/>
        <v/>
      </c>
      <c r="AP361" s="65" t="str">
        <f t="shared" si="258"/>
        <v/>
      </c>
      <c r="AQ361" s="65" t="str">
        <f t="shared" si="259"/>
        <v/>
      </c>
      <c r="AR361" s="65" t="str">
        <f t="shared" si="237"/>
        <v/>
      </c>
      <c r="AS361" s="65" t="str">
        <f t="shared" si="234"/>
        <v/>
      </c>
      <c r="AT361" s="65" t="str">
        <f t="shared" si="235"/>
        <v/>
      </c>
      <c r="AU361" s="65" t="str">
        <f t="shared" si="236"/>
        <v/>
      </c>
    </row>
    <row r="362" spans="1:62" ht="16.8" customHeight="1" x14ac:dyDescent="0.25">
      <c r="A362" s="109" t="s">
        <v>762</v>
      </c>
      <c r="C362" s="262">
        <v>20160823</v>
      </c>
      <c r="D362" s="262">
        <v>8</v>
      </c>
      <c r="E362" s="194" t="s">
        <v>3622</v>
      </c>
      <c r="M362" s="194"/>
      <c r="Q362" s="115"/>
      <c r="S362" s="194"/>
      <c r="V362" s="112" t="str">
        <f t="shared" si="213"/>
        <v>Update games set Pos_after= NULL where game_id=20160823</v>
      </c>
      <c r="W362" s="112" t="str">
        <f t="shared" si="225"/>
        <v>Update lineups set player_name = 'Jamie Paterson' where game_id = 20160823 and player_order = 8</v>
      </c>
      <c r="X362" s="65" t="str">
        <f t="shared" si="226"/>
        <v/>
      </c>
      <c r="Y362" s="193" t="str">
        <f t="shared" si="249"/>
        <v/>
      </c>
      <c r="Z362" s="65" t="str">
        <f t="shared" si="232"/>
        <v/>
      </c>
      <c r="AA362" s="193" t="str">
        <f t="shared" si="233"/>
        <v/>
      </c>
      <c r="AB362" s="242" t="s">
        <v>739</v>
      </c>
      <c r="AC362" s="65" t="str">
        <f t="shared" si="227"/>
        <v>Update lineups set player_name = 'Jamie Paterson'</v>
      </c>
      <c r="AD362" s="65" t="str">
        <f t="shared" si="228"/>
        <v/>
      </c>
      <c r="AE362" s="65" t="str">
        <f t="shared" si="250"/>
        <v/>
      </c>
      <c r="AF362" s="65" t="str">
        <f t="shared" si="251"/>
        <v/>
      </c>
      <c r="AG362" s="65" t="str">
        <f t="shared" si="252"/>
        <v/>
      </c>
      <c r="AH362" s="65" t="str">
        <f t="shared" si="253"/>
        <v/>
      </c>
      <c r="AI362" s="65" t="str">
        <f t="shared" si="254"/>
        <v/>
      </c>
      <c r="AJ362" s="65" t="str">
        <f t="shared" si="229"/>
        <v xml:space="preserve"> where game_id = 20160823 and player_order = 8</v>
      </c>
      <c r="AK362" s="65" t="str">
        <f t="shared" si="230"/>
        <v/>
      </c>
      <c r="AL362" s="65" t="str">
        <f t="shared" si="255"/>
        <v/>
      </c>
      <c r="AM362" s="245" t="str">
        <f t="shared" si="231"/>
        <v/>
      </c>
      <c r="AN362" s="65" t="str">
        <f t="shared" si="256"/>
        <v/>
      </c>
      <c r="AO362" s="65" t="str">
        <f t="shared" si="257"/>
        <v/>
      </c>
      <c r="AP362" s="65" t="str">
        <f t="shared" si="258"/>
        <v/>
      </c>
      <c r="AQ362" s="65" t="str">
        <f t="shared" si="259"/>
        <v/>
      </c>
      <c r="AR362" s="65" t="str">
        <f t="shared" si="237"/>
        <v/>
      </c>
      <c r="AS362" s="65" t="str">
        <f t="shared" si="234"/>
        <v/>
      </c>
      <c r="AT362" s="65" t="str">
        <f t="shared" si="235"/>
        <v/>
      </c>
      <c r="AU362" s="65" t="str">
        <f t="shared" si="236"/>
        <v/>
      </c>
    </row>
    <row r="363" spans="1:62" ht="16.8" customHeight="1" x14ac:dyDescent="0.25">
      <c r="A363" s="109" t="s">
        <v>761</v>
      </c>
      <c r="B363" s="252"/>
      <c r="C363" s="262">
        <v>20160823</v>
      </c>
      <c r="D363" s="262">
        <v>9</v>
      </c>
      <c r="E363" s="194" t="s">
        <v>3014</v>
      </c>
      <c r="Q363" s="115"/>
      <c r="V363" s="112" t="str">
        <f t="shared" si="213"/>
        <v>Update games set Opp_before= NULL where game_id=20160823</v>
      </c>
      <c r="W363" s="112" t="str">
        <f t="shared" si="225"/>
        <v>Update lineups set player_name = 'Jamie Ward' where game_id = 20160823 and player_order = 9</v>
      </c>
      <c r="X363" s="65" t="str">
        <f t="shared" si="226"/>
        <v/>
      </c>
      <c r="Y363" s="193" t="str">
        <f t="shared" si="249"/>
        <v/>
      </c>
      <c r="Z363" s="65" t="str">
        <f t="shared" si="232"/>
        <v/>
      </c>
      <c r="AA363" s="193" t="str">
        <f t="shared" si="233"/>
        <v/>
      </c>
      <c r="AB363" s="242" t="s">
        <v>739</v>
      </c>
      <c r="AC363" s="65" t="str">
        <f t="shared" si="227"/>
        <v>Update lineups set player_name = 'Jamie Ward'</v>
      </c>
      <c r="AD363" s="65" t="str">
        <f t="shared" si="228"/>
        <v/>
      </c>
      <c r="AE363" s="65" t="str">
        <f t="shared" si="250"/>
        <v/>
      </c>
      <c r="AF363" s="65" t="str">
        <f t="shared" si="251"/>
        <v/>
      </c>
      <c r="AG363" s="65" t="str">
        <f t="shared" si="252"/>
        <v/>
      </c>
      <c r="AH363" s="65" t="str">
        <f t="shared" si="253"/>
        <v/>
      </c>
      <c r="AI363" s="65" t="str">
        <f t="shared" si="254"/>
        <v/>
      </c>
      <c r="AJ363" s="65" t="str">
        <f t="shared" si="229"/>
        <v xml:space="preserve"> where game_id = 20160823 and player_order = 9</v>
      </c>
      <c r="AK363" s="65" t="str">
        <f t="shared" si="230"/>
        <v/>
      </c>
      <c r="AL363" s="65" t="str">
        <f t="shared" si="255"/>
        <v/>
      </c>
      <c r="AM363" s="245" t="str">
        <f t="shared" si="231"/>
        <v/>
      </c>
      <c r="AN363" s="65" t="str">
        <f t="shared" si="256"/>
        <v/>
      </c>
      <c r="AO363" s="65" t="str">
        <f t="shared" si="257"/>
        <v/>
      </c>
      <c r="AP363" s="65" t="str">
        <f t="shared" si="258"/>
        <v/>
      </c>
      <c r="AQ363" s="65" t="str">
        <f t="shared" si="259"/>
        <v/>
      </c>
      <c r="AR363" s="65" t="str">
        <f t="shared" si="237"/>
        <v/>
      </c>
      <c r="AS363" s="65" t="str">
        <f t="shared" si="234"/>
        <v/>
      </c>
      <c r="AT363" s="65" t="str">
        <f t="shared" si="235"/>
        <v/>
      </c>
      <c r="AU363" s="65" t="str">
        <f t="shared" si="236"/>
        <v/>
      </c>
    </row>
    <row r="364" spans="1:62" ht="16.8" customHeight="1" x14ac:dyDescent="0.25">
      <c r="A364" s="109" t="s">
        <v>759</v>
      </c>
      <c r="C364" s="262">
        <v>20160823</v>
      </c>
      <c r="D364" s="262">
        <v>10</v>
      </c>
      <c r="E364" s="194" t="s">
        <v>4517</v>
      </c>
      <c r="H364" s="262">
        <v>6</v>
      </c>
      <c r="Q364" s="115"/>
      <c r="V364" s="112" t="str">
        <f t="shared" si="213"/>
        <v>Update games set Opp_after= NULL where game_id=20160823</v>
      </c>
      <c r="W364" s="112" t="str">
        <f t="shared" si="225"/>
        <v>Update lineups set player_name = 'James Thorne', Y_min = 6 where game_id = 20160823 and player_order = 10</v>
      </c>
      <c r="X364" s="65" t="str">
        <f t="shared" si="226"/>
        <v/>
      </c>
      <c r="Y364" s="193" t="str">
        <f t="shared" si="249"/>
        <v/>
      </c>
      <c r="Z364" s="65" t="str">
        <f t="shared" si="232"/>
        <v/>
      </c>
      <c r="AA364" s="193" t="str">
        <f t="shared" si="233"/>
        <v/>
      </c>
      <c r="AB364" s="242" t="s">
        <v>739</v>
      </c>
      <c r="AC364" s="65" t="str">
        <f t="shared" si="227"/>
        <v>Update lineups set player_name = 'James Thorne'</v>
      </c>
      <c r="AD364" s="65" t="str">
        <f t="shared" si="228"/>
        <v/>
      </c>
      <c r="AE364" s="65" t="str">
        <f t="shared" si="250"/>
        <v>, Y_min = 6</v>
      </c>
      <c r="AF364" s="65" t="str">
        <f t="shared" si="251"/>
        <v/>
      </c>
      <c r="AG364" s="65" t="str">
        <f t="shared" si="252"/>
        <v/>
      </c>
      <c r="AH364" s="65" t="str">
        <f t="shared" si="253"/>
        <v/>
      </c>
      <c r="AI364" s="65" t="str">
        <f t="shared" si="254"/>
        <v/>
      </c>
      <c r="AJ364" s="65" t="str">
        <f t="shared" si="229"/>
        <v xml:space="preserve"> where game_id = 20160823 and player_order = 10</v>
      </c>
      <c r="AK364" s="65" t="str">
        <f t="shared" si="230"/>
        <v/>
      </c>
      <c r="AL364" s="65" t="str">
        <f t="shared" si="255"/>
        <v/>
      </c>
      <c r="AM364" s="245" t="str">
        <f t="shared" si="231"/>
        <v/>
      </c>
      <c r="AN364" s="65" t="str">
        <f t="shared" si="256"/>
        <v/>
      </c>
      <c r="AO364" s="65" t="str">
        <f t="shared" si="257"/>
        <v/>
      </c>
      <c r="AP364" s="65" t="str">
        <f t="shared" si="258"/>
        <v/>
      </c>
      <c r="AQ364" s="65" t="str">
        <f t="shared" si="259"/>
        <v/>
      </c>
      <c r="AR364" s="65" t="str">
        <f t="shared" si="237"/>
        <v/>
      </c>
      <c r="AS364" s="65" t="str">
        <f t="shared" si="234"/>
        <v/>
      </c>
      <c r="AT364" s="65" t="str">
        <f t="shared" si="235"/>
        <v/>
      </c>
      <c r="AU364" s="65" t="str">
        <f t="shared" si="236"/>
        <v/>
      </c>
    </row>
    <row r="365" spans="1:62" ht="16.8" customHeight="1" x14ac:dyDescent="0.25">
      <c r="A365" s="109" t="s">
        <v>753</v>
      </c>
      <c r="B365" s="276" t="s">
        <v>4513</v>
      </c>
      <c r="C365" s="262">
        <v>20160823</v>
      </c>
      <c r="D365" s="264">
        <v>11</v>
      </c>
      <c r="E365" s="195" t="s">
        <v>3627</v>
      </c>
      <c r="F365" s="264"/>
      <c r="G365" s="213"/>
      <c r="H365" s="264"/>
      <c r="I365" s="264"/>
      <c r="J365" s="264"/>
      <c r="K365" s="322"/>
      <c r="L365" s="265"/>
      <c r="M365" s="213"/>
      <c r="N365" s="264"/>
      <c r="O365" s="264"/>
      <c r="P365" s="264"/>
      <c r="Q365" s="115"/>
      <c r="R365" s="265"/>
      <c r="S365" s="213"/>
      <c r="T365" s="264"/>
      <c r="V365" s="112" t="str">
        <f t="shared" si="213"/>
        <v>Update games set Referee= 'Gavin Ward' where game_id=20160823</v>
      </c>
      <c r="W365" s="112" t="str">
        <f t="shared" si="225"/>
        <v>Update lineups set player_name = 'Lars Veldwijk' where game_id = 20160823 and player_order = 11</v>
      </c>
      <c r="X365" s="65" t="str">
        <f t="shared" si="226"/>
        <v/>
      </c>
      <c r="Y365" s="193" t="str">
        <f t="shared" si="249"/>
        <v/>
      </c>
      <c r="Z365" s="65" t="str">
        <f t="shared" si="232"/>
        <v/>
      </c>
      <c r="AA365" s="193" t="str">
        <f t="shared" si="233"/>
        <v/>
      </c>
      <c r="AB365" s="242" t="s">
        <v>739</v>
      </c>
      <c r="AC365" s="65" t="str">
        <f t="shared" si="227"/>
        <v>Update lineups set player_name = 'Lars Veldwijk'</v>
      </c>
      <c r="AD365" s="65" t="str">
        <f t="shared" si="228"/>
        <v/>
      </c>
      <c r="AE365" s="65" t="str">
        <f t="shared" si="250"/>
        <v/>
      </c>
      <c r="AF365" s="65" t="str">
        <f t="shared" si="251"/>
        <v/>
      </c>
      <c r="AG365" s="65" t="str">
        <f t="shared" si="252"/>
        <v/>
      </c>
      <c r="AH365" s="65" t="str">
        <f t="shared" si="253"/>
        <v/>
      </c>
      <c r="AI365" s="65" t="str">
        <f t="shared" si="254"/>
        <v/>
      </c>
      <c r="AJ365" s="65" t="str">
        <f t="shared" si="229"/>
        <v xml:space="preserve"> where game_id = 20160823 and player_order = 11</v>
      </c>
      <c r="AK365" s="65" t="str">
        <f t="shared" si="230"/>
        <v/>
      </c>
      <c r="AL365" s="65" t="str">
        <f t="shared" si="255"/>
        <v/>
      </c>
      <c r="AM365" s="245" t="str">
        <f t="shared" si="231"/>
        <v/>
      </c>
      <c r="AN365" s="65" t="str">
        <f t="shared" si="256"/>
        <v/>
      </c>
      <c r="AO365" s="65" t="str">
        <f t="shared" si="257"/>
        <v/>
      </c>
      <c r="AP365" s="65" t="str">
        <f t="shared" si="258"/>
        <v/>
      </c>
      <c r="AQ365" s="65" t="str">
        <f t="shared" si="259"/>
        <v/>
      </c>
      <c r="AR365" s="65" t="str">
        <f t="shared" si="237"/>
        <v/>
      </c>
      <c r="AS365" s="65" t="str">
        <f t="shared" si="234"/>
        <v/>
      </c>
      <c r="AT365" s="65" t="str">
        <f t="shared" si="235"/>
        <v/>
      </c>
      <c r="AU365" s="65" t="str">
        <f t="shared" si="236"/>
        <v/>
      </c>
    </row>
    <row r="366" spans="1:62" ht="16.8" customHeight="1" x14ac:dyDescent="0.25">
      <c r="A366" s="109" t="s">
        <v>475</v>
      </c>
      <c r="B366" s="114">
        <v>4009</v>
      </c>
      <c r="C366" s="262">
        <v>20160823</v>
      </c>
      <c r="D366" s="262">
        <v>12</v>
      </c>
      <c r="E366" s="194" t="s">
        <v>3810</v>
      </c>
      <c r="G366" s="212"/>
      <c r="M366" s="194"/>
      <c r="Q366" s="115"/>
      <c r="S366" s="194"/>
      <c r="V366" s="112" t="str">
        <f t="shared" si="213"/>
        <v>Update games set Att= 4009 where game_id=20160823</v>
      </c>
      <c r="W366" s="112" t="str">
        <f t="shared" si="225"/>
        <v>Update lineups set player_name = 'Jordan Smith' where game_id = 20160823 and player_order = 12</v>
      </c>
      <c r="X366" s="65" t="str">
        <f t="shared" si="226"/>
        <v/>
      </c>
      <c r="Y366" s="193" t="str">
        <f t="shared" si="249"/>
        <v/>
      </c>
      <c r="Z366" s="65" t="str">
        <f t="shared" si="232"/>
        <v/>
      </c>
      <c r="AA366" s="193" t="str">
        <f t="shared" si="233"/>
        <v/>
      </c>
      <c r="AB366" s="242" t="s">
        <v>739</v>
      </c>
      <c r="AC366" s="65" t="str">
        <f t="shared" si="227"/>
        <v>Update lineups set player_name = 'Jordan Smith'</v>
      </c>
      <c r="AD366" s="65" t="str">
        <f t="shared" si="228"/>
        <v/>
      </c>
      <c r="AE366" s="65" t="str">
        <f t="shared" si="250"/>
        <v/>
      </c>
      <c r="AF366" s="65" t="str">
        <f t="shared" si="251"/>
        <v/>
      </c>
      <c r="AG366" s="65" t="str">
        <f t="shared" si="252"/>
        <v/>
      </c>
      <c r="AH366" s="65" t="str">
        <f t="shared" si="253"/>
        <v/>
      </c>
      <c r="AI366" s="65" t="str">
        <f t="shared" si="254"/>
        <v/>
      </c>
      <c r="AJ366" s="65" t="str">
        <f t="shared" si="229"/>
        <v xml:space="preserve"> where game_id = 20160823 and player_order = 12</v>
      </c>
      <c r="AK366" s="65" t="str">
        <f t="shared" si="230"/>
        <v/>
      </c>
      <c r="AL366" s="65" t="str">
        <f t="shared" si="255"/>
        <v/>
      </c>
      <c r="AM366" s="245" t="str">
        <f t="shared" si="231"/>
        <v/>
      </c>
      <c r="AN366" s="65" t="str">
        <f t="shared" si="256"/>
        <v/>
      </c>
      <c r="AO366" s="65" t="str">
        <f t="shared" si="257"/>
        <v/>
      </c>
      <c r="AP366" s="65" t="str">
        <f t="shared" si="258"/>
        <v/>
      </c>
      <c r="AQ366" s="65" t="str">
        <f t="shared" si="259"/>
        <v/>
      </c>
      <c r="AR366" s="65" t="str">
        <f t="shared" si="237"/>
        <v/>
      </c>
      <c r="AS366" s="65" t="str">
        <f t="shared" si="234"/>
        <v/>
      </c>
      <c r="AT366" s="65" t="str">
        <f t="shared" si="235"/>
        <v/>
      </c>
      <c r="AU366" s="65" t="str">
        <f t="shared" si="236"/>
        <v/>
      </c>
    </row>
    <row r="367" spans="1:62" ht="16.8" customHeight="1" x14ac:dyDescent="0.25">
      <c r="A367" s="109" t="s">
        <v>749</v>
      </c>
      <c r="B367" s="277" t="s">
        <v>4514</v>
      </c>
      <c r="C367" s="262">
        <v>20160823</v>
      </c>
      <c r="D367" s="262">
        <v>13</v>
      </c>
      <c r="E367" s="194" t="s">
        <v>3005</v>
      </c>
      <c r="F367" s="262">
        <v>68</v>
      </c>
      <c r="G367" s="212" t="s">
        <v>3809</v>
      </c>
      <c r="Q367" s="115"/>
      <c r="V367" s="112" t="str">
        <f t="shared" si="213"/>
        <v>Update games set Source= 'http://www.11v11.com/matches/millwall-v-nottingham-forest-23-august-2016-320248/' where game_id=20160823</v>
      </c>
      <c r="W367" s="112" t="str">
        <f t="shared" si="225"/>
        <v>Update lineups set player_name = 'Hildeberto Pereira', Sub_min= 68, Player_off = 'Thomas Lam' where game_id = 20160823 and player_order = 13; update lineups set Player_on= 'Hildeberto Pereira', sub_min = '68' where game_id = 20160823 and player_name = 'Thomas Lam'</v>
      </c>
      <c r="X367" s="65" t="str">
        <f t="shared" si="226"/>
        <v/>
      </c>
      <c r="Y367" s="193" t="str">
        <f t="shared" si="249"/>
        <v/>
      </c>
      <c r="Z367" s="65" t="str">
        <f t="shared" si="232"/>
        <v/>
      </c>
      <c r="AA367" s="193" t="str">
        <f t="shared" si="233"/>
        <v/>
      </c>
      <c r="AB367" s="242" t="s">
        <v>739</v>
      </c>
      <c r="AC367" s="65" t="str">
        <f t="shared" si="227"/>
        <v>Update lineups set player_name = 'Hildeberto Pereira'</v>
      </c>
      <c r="AD367" s="65" t="str">
        <f t="shared" si="228"/>
        <v/>
      </c>
      <c r="AE367" s="65" t="str">
        <f t="shared" si="250"/>
        <v/>
      </c>
      <c r="AF367" s="65" t="str">
        <f t="shared" si="251"/>
        <v/>
      </c>
      <c r="AG367" s="65" t="str">
        <f t="shared" si="252"/>
        <v/>
      </c>
      <c r="AH367" s="65" t="str">
        <f t="shared" si="253"/>
        <v>, Sub_min= 68</v>
      </c>
      <c r="AI367" s="65" t="str">
        <f t="shared" si="254"/>
        <v>, Player_off = 'Thomas Lam'</v>
      </c>
      <c r="AJ367" s="65" t="str">
        <f t="shared" si="229"/>
        <v xml:space="preserve"> where game_id = 20160823 and player_order = 13</v>
      </c>
      <c r="AK367" s="65" t="str">
        <f t="shared" si="230"/>
        <v>; update lineups set Player_on= 'Hildeberto Pereira'</v>
      </c>
      <c r="AL367" s="65" t="str">
        <f t="shared" si="255"/>
        <v>, sub_min = '68'</v>
      </c>
      <c r="AM367" s="245" t="str">
        <f t="shared" si="231"/>
        <v xml:space="preserve"> where game_id = 20160823 and player_name = 'Thomas Lam'</v>
      </c>
      <c r="AN367" s="65" t="str">
        <f t="shared" si="256"/>
        <v/>
      </c>
      <c r="AO367" s="65" t="str">
        <f t="shared" si="257"/>
        <v/>
      </c>
      <c r="AP367" s="65" t="str">
        <f t="shared" si="258"/>
        <v/>
      </c>
      <c r="AQ367" s="65" t="str">
        <f t="shared" si="259"/>
        <v/>
      </c>
      <c r="AR367" s="65" t="str">
        <f t="shared" si="237"/>
        <v/>
      </c>
      <c r="AS367" s="65" t="str">
        <f t="shared" si="234"/>
        <v/>
      </c>
      <c r="AT367" s="65" t="str">
        <f t="shared" si="235"/>
        <v/>
      </c>
      <c r="AU367" s="65" t="str">
        <f t="shared" si="236"/>
        <v/>
      </c>
    </row>
    <row r="368" spans="1:62" ht="16.8" customHeight="1" x14ac:dyDescent="0.25">
      <c r="A368" s="109" t="s">
        <v>746</v>
      </c>
      <c r="B368" s="198" t="s">
        <v>4512</v>
      </c>
      <c r="C368" s="262">
        <v>20160823</v>
      </c>
      <c r="D368" s="262">
        <v>14</v>
      </c>
      <c r="E368" s="212" t="s">
        <v>3017</v>
      </c>
      <c r="G368" s="194"/>
      <c r="Q368" s="115"/>
      <c r="V368" s="112" t="str">
        <f t="shared" si="213"/>
        <v>Update games set Game_date= '2016-08-23 19:45' where game_id=20160823</v>
      </c>
      <c r="W368" s="112" t="str">
        <f t="shared" si="225"/>
        <v>Update lineups set player_name = 'Michael Mancienne' where game_id = 20160823 and player_order = 14</v>
      </c>
      <c r="X368" s="65" t="str">
        <f t="shared" si="226"/>
        <v/>
      </c>
      <c r="Y368" s="193" t="str">
        <f t="shared" si="249"/>
        <v/>
      </c>
      <c r="Z368" s="65" t="str">
        <f t="shared" si="232"/>
        <v/>
      </c>
      <c r="AA368" s="193" t="str">
        <f t="shared" si="233"/>
        <v/>
      </c>
      <c r="AB368" s="242" t="s">
        <v>739</v>
      </c>
      <c r="AC368" s="65" t="str">
        <f t="shared" si="227"/>
        <v>Update lineups set player_name = 'Michael Mancienne'</v>
      </c>
      <c r="AD368" s="65" t="str">
        <f t="shared" si="228"/>
        <v/>
      </c>
      <c r="AE368" s="65" t="str">
        <f t="shared" si="250"/>
        <v/>
      </c>
      <c r="AF368" s="65" t="str">
        <f t="shared" si="251"/>
        <v/>
      </c>
      <c r="AG368" s="65" t="str">
        <f t="shared" si="252"/>
        <v/>
      </c>
      <c r="AH368" s="65" t="str">
        <f t="shared" si="253"/>
        <v/>
      </c>
      <c r="AI368" s="65" t="str">
        <f t="shared" si="254"/>
        <v/>
      </c>
      <c r="AJ368" s="65" t="str">
        <f t="shared" si="229"/>
        <v xml:space="preserve"> where game_id = 20160823 and player_order = 14</v>
      </c>
      <c r="AK368" s="65" t="str">
        <f t="shared" si="230"/>
        <v/>
      </c>
      <c r="AL368" s="65" t="str">
        <f t="shared" si="255"/>
        <v/>
      </c>
      <c r="AM368" s="245" t="str">
        <f t="shared" si="231"/>
        <v/>
      </c>
      <c r="AN368" s="65" t="str">
        <f t="shared" si="256"/>
        <v/>
      </c>
      <c r="AO368" s="65" t="str">
        <f t="shared" si="257"/>
        <v/>
      </c>
      <c r="AP368" s="65" t="str">
        <f t="shared" si="258"/>
        <v/>
      </c>
      <c r="AQ368" s="65" t="str">
        <f t="shared" si="259"/>
        <v/>
      </c>
      <c r="AR368" s="65" t="str">
        <f t="shared" si="237"/>
        <v/>
      </c>
      <c r="AS368" s="65" t="str">
        <f t="shared" si="234"/>
        <v/>
      </c>
      <c r="AT368" s="65" t="str">
        <f t="shared" si="235"/>
        <v/>
      </c>
      <c r="AU368" s="65" t="str">
        <f t="shared" si="236"/>
        <v/>
      </c>
    </row>
    <row r="369" spans="1:62" ht="16.8" customHeight="1" x14ac:dyDescent="0.25">
      <c r="A369" s="109" t="s">
        <v>25</v>
      </c>
      <c r="B369" s="198"/>
      <c r="C369" s="262">
        <v>20160823</v>
      </c>
      <c r="D369" s="262">
        <v>15</v>
      </c>
      <c r="E369" s="194" t="s">
        <v>3808</v>
      </c>
      <c r="F369" s="262">
        <v>89</v>
      </c>
      <c r="G369" s="212" t="s">
        <v>3622</v>
      </c>
      <c r="Q369" s="115"/>
      <c r="V369" s="112" t="str">
        <f t="shared" si="213"/>
        <v>Update games set Notes= NULL where game_id=20160823</v>
      </c>
      <c r="W369" s="112" t="str">
        <f t="shared" si="225"/>
        <v>Update lineups set player_name = 'Matty Cash', Sub_min= 89, Player_off = 'Jamie Paterson' where game_id = 20160823 and player_order = 15; update lineups set Player_on= 'Matty Cash', sub_min = '89' where game_id = 20160823 and player_name = 'Jamie Paterson'</v>
      </c>
      <c r="X369" s="65" t="str">
        <f t="shared" si="226"/>
        <v/>
      </c>
      <c r="Y369" s="193" t="str">
        <f t="shared" si="249"/>
        <v/>
      </c>
      <c r="Z369" s="65" t="str">
        <f t="shared" si="232"/>
        <v/>
      </c>
      <c r="AA369" s="193" t="str">
        <f t="shared" si="233"/>
        <v/>
      </c>
      <c r="AB369" s="242" t="s">
        <v>739</v>
      </c>
      <c r="AC369" s="65" t="str">
        <f t="shared" si="227"/>
        <v>Update lineups set player_name = 'Matty Cash'</v>
      </c>
      <c r="AD369" s="65" t="str">
        <f t="shared" si="228"/>
        <v/>
      </c>
      <c r="AE369" s="65" t="str">
        <f t="shared" si="250"/>
        <v/>
      </c>
      <c r="AF369" s="65" t="str">
        <f t="shared" si="251"/>
        <v/>
      </c>
      <c r="AG369" s="65" t="str">
        <f t="shared" si="252"/>
        <v/>
      </c>
      <c r="AH369" s="65" t="str">
        <f t="shared" si="253"/>
        <v>, Sub_min= 89</v>
      </c>
      <c r="AI369" s="65" t="str">
        <f t="shared" si="254"/>
        <v>, Player_off = 'Jamie Paterson'</v>
      </c>
      <c r="AJ369" s="65" t="str">
        <f t="shared" si="229"/>
        <v xml:space="preserve"> where game_id = 20160823 and player_order = 15</v>
      </c>
      <c r="AK369" s="65" t="str">
        <f t="shared" si="230"/>
        <v>; update lineups set Player_on= 'Matty Cash'</v>
      </c>
      <c r="AL369" s="65" t="str">
        <f t="shared" si="255"/>
        <v>, sub_min = '89'</v>
      </c>
      <c r="AM369" s="245" t="str">
        <f t="shared" si="231"/>
        <v xml:space="preserve"> where game_id = 20160823 and player_name = 'Jamie Paterson'</v>
      </c>
      <c r="AN369" s="65" t="str">
        <f t="shared" si="256"/>
        <v/>
      </c>
      <c r="AO369" s="65" t="str">
        <f t="shared" si="257"/>
        <v/>
      </c>
      <c r="AP369" s="65" t="str">
        <f t="shared" si="258"/>
        <v/>
      </c>
      <c r="AQ369" s="65" t="str">
        <f t="shared" si="259"/>
        <v/>
      </c>
      <c r="AR369" s="65" t="str">
        <f t="shared" si="237"/>
        <v/>
      </c>
      <c r="AS369" s="65" t="str">
        <f t="shared" si="234"/>
        <v/>
      </c>
      <c r="AT369" s="65" t="str">
        <f t="shared" si="235"/>
        <v/>
      </c>
      <c r="AU369" s="65" t="str">
        <f t="shared" si="236"/>
        <v/>
      </c>
    </row>
    <row r="370" spans="1:62" ht="16.8" customHeight="1" x14ac:dyDescent="0.25">
      <c r="A370" s="109"/>
      <c r="B370" s="198"/>
      <c r="C370" s="262">
        <v>20160823</v>
      </c>
      <c r="D370" s="262">
        <v>16</v>
      </c>
      <c r="E370" s="194" t="s">
        <v>3015</v>
      </c>
      <c r="G370" s="194"/>
      <c r="Q370" s="115"/>
      <c r="V370" s="112" t="str">
        <f t="shared" si="213"/>
        <v/>
      </c>
      <c r="W370" s="112" t="str">
        <f t="shared" si="225"/>
        <v>Update lineups set player_name = 'Jorge Grant' where game_id = 20160823 and player_order = 16</v>
      </c>
      <c r="X370" s="65" t="str">
        <f t="shared" si="226"/>
        <v/>
      </c>
      <c r="Y370" s="193" t="str">
        <f t="shared" si="249"/>
        <v/>
      </c>
      <c r="Z370" s="65" t="str">
        <f t="shared" si="232"/>
        <v/>
      </c>
      <c r="AA370" s="193" t="str">
        <f t="shared" si="233"/>
        <v/>
      </c>
      <c r="AB370" s="242" t="s">
        <v>739</v>
      </c>
      <c r="AC370" s="65" t="str">
        <f t="shared" si="227"/>
        <v>Update lineups set player_name = 'Jorge Grant'</v>
      </c>
      <c r="AD370" s="65" t="str">
        <f t="shared" si="228"/>
        <v/>
      </c>
      <c r="AE370" s="65" t="str">
        <f t="shared" si="250"/>
        <v/>
      </c>
      <c r="AF370" s="65" t="str">
        <f t="shared" si="251"/>
        <v/>
      </c>
      <c r="AG370" s="65" t="str">
        <f t="shared" si="252"/>
        <v/>
      </c>
      <c r="AH370" s="65" t="str">
        <f t="shared" si="253"/>
        <v/>
      </c>
      <c r="AI370" s="65" t="str">
        <f t="shared" si="254"/>
        <v/>
      </c>
      <c r="AJ370" s="65" t="str">
        <f t="shared" si="229"/>
        <v xml:space="preserve"> where game_id = 20160823 and player_order = 16</v>
      </c>
      <c r="AK370" s="65" t="str">
        <f t="shared" si="230"/>
        <v/>
      </c>
      <c r="AL370" s="65" t="str">
        <f t="shared" si="255"/>
        <v/>
      </c>
      <c r="AM370" s="245" t="str">
        <f t="shared" si="231"/>
        <v/>
      </c>
      <c r="AN370" s="65" t="str">
        <f t="shared" si="256"/>
        <v/>
      </c>
      <c r="AO370" s="65" t="str">
        <f t="shared" si="257"/>
        <v/>
      </c>
      <c r="AP370" s="65" t="str">
        <f t="shared" si="258"/>
        <v/>
      </c>
      <c r="AQ370" s="65" t="str">
        <f t="shared" si="259"/>
        <v/>
      </c>
      <c r="AR370" s="65" t="str">
        <f t="shared" si="237"/>
        <v/>
      </c>
      <c r="AS370" s="65" t="str">
        <f t="shared" si="234"/>
        <v/>
      </c>
      <c r="AT370" s="65" t="str">
        <f t="shared" si="235"/>
        <v/>
      </c>
      <c r="AU370" s="65" t="str">
        <f t="shared" si="236"/>
        <v/>
      </c>
    </row>
    <row r="371" spans="1:62" ht="16.8" customHeight="1" x14ac:dyDescent="0.25">
      <c r="A371" s="109"/>
      <c r="B371" s="198"/>
      <c r="C371" s="262">
        <v>20160823</v>
      </c>
      <c r="D371" s="262">
        <v>17</v>
      </c>
      <c r="E371" s="194" t="s">
        <v>3066</v>
      </c>
      <c r="F371" s="262">
        <v>46</v>
      </c>
      <c r="G371" s="194" t="s">
        <v>4517</v>
      </c>
      <c r="Q371" s="115"/>
      <c r="V371" s="112" t="str">
        <f t="shared" si="213"/>
        <v/>
      </c>
      <c r="W371" s="112" t="str">
        <f t="shared" si="225"/>
        <v>Update lineups set player_name = 'Oliver Burke', Sub_min= 46, Player_off = 'James Thorne' where game_id = 20160823 and player_order = 17; update lineups set Player_on= 'Oliver Burke', sub_min = '46' where game_id = 20160823 and player_name = 'James Thorne'</v>
      </c>
      <c r="X371" s="65" t="str">
        <f t="shared" si="226"/>
        <v/>
      </c>
      <c r="Y371" s="193" t="str">
        <f t="shared" si="249"/>
        <v/>
      </c>
      <c r="Z371" s="65" t="str">
        <f t="shared" si="232"/>
        <v/>
      </c>
      <c r="AA371" s="193" t="str">
        <f t="shared" si="233"/>
        <v/>
      </c>
      <c r="AB371" s="242" t="s">
        <v>739</v>
      </c>
      <c r="AC371" s="65" t="str">
        <f t="shared" si="227"/>
        <v>Update lineups set player_name = 'Oliver Burke'</v>
      </c>
      <c r="AD371" s="65" t="str">
        <f t="shared" si="228"/>
        <v/>
      </c>
      <c r="AE371" s="65" t="str">
        <f t="shared" si="250"/>
        <v/>
      </c>
      <c r="AF371" s="65" t="str">
        <f t="shared" si="251"/>
        <v/>
      </c>
      <c r="AG371" s="65" t="str">
        <f t="shared" si="252"/>
        <v/>
      </c>
      <c r="AH371" s="65" t="str">
        <f t="shared" si="253"/>
        <v>, Sub_min= 46</v>
      </c>
      <c r="AI371" s="65" t="str">
        <f t="shared" si="254"/>
        <v>, Player_off = 'James Thorne'</v>
      </c>
      <c r="AJ371" s="65" t="str">
        <f t="shared" si="229"/>
        <v xml:space="preserve"> where game_id = 20160823 and player_order = 17</v>
      </c>
      <c r="AK371" s="65" t="str">
        <f t="shared" si="230"/>
        <v>; update lineups set Player_on= 'Oliver Burke'</v>
      </c>
      <c r="AL371" s="65" t="str">
        <f t="shared" si="255"/>
        <v>, sub_min = '46'</v>
      </c>
      <c r="AM371" s="245" t="str">
        <f t="shared" si="231"/>
        <v xml:space="preserve"> where game_id = 20160823 and player_name = 'James Thorne'</v>
      </c>
      <c r="AN371" s="65" t="str">
        <f t="shared" si="256"/>
        <v/>
      </c>
      <c r="AO371" s="65" t="str">
        <f t="shared" si="257"/>
        <v/>
      </c>
      <c r="AP371" s="65" t="str">
        <f t="shared" si="258"/>
        <v/>
      </c>
      <c r="AQ371" s="65" t="str">
        <f t="shared" si="259"/>
        <v/>
      </c>
      <c r="AR371" s="65" t="str">
        <f t="shared" si="237"/>
        <v/>
      </c>
      <c r="AS371" s="65" t="str">
        <f t="shared" si="234"/>
        <v/>
      </c>
      <c r="AT371" s="65" t="str">
        <f t="shared" si="235"/>
        <v/>
      </c>
      <c r="AU371" s="65" t="str">
        <f t="shared" si="236"/>
        <v/>
      </c>
    </row>
    <row r="372" spans="1:62" s="126" customFormat="1" ht="16.8" customHeight="1" thickBot="1" x14ac:dyDescent="0.3">
      <c r="A372" s="116"/>
      <c r="B372" s="272"/>
      <c r="C372" s="266">
        <v>20160823</v>
      </c>
      <c r="D372" s="266">
        <v>18</v>
      </c>
      <c r="E372" s="199" t="s">
        <v>3811</v>
      </c>
      <c r="F372" s="266"/>
      <c r="G372" s="199"/>
      <c r="H372" s="266"/>
      <c r="I372" s="266"/>
      <c r="J372" s="266"/>
      <c r="K372" s="323"/>
      <c r="L372" s="267"/>
      <c r="M372" s="214"/>
      <c r="N372" s="266"/>
      <c r="O372" s="266"/>
      <c r="P372" s="266"/>
      <c r="Q372" s="239"/>
      <c r="R372" s="267"/>
      <c r="S372" s="214"/>
      <c r="T372" s="266"/>
      <c r="U372"/>
      <c r="V372" s="112" t="str">
        <f t="shared" si="213"/>
        <v/>
      </c>
      <c r="W372" s="112" t="str">
        <f t="shared" si="225"/>
        <v>Update lineups set player_name = 'Apostolos Vellios' where game_id = 20160823 and player_order = 18</v>
      </c>
      <c r="X372" s="65" t="str">
        <f t="shared" si="226"/>
        <v/>
      </c>
      <c r="Y372" s="193" t="str">
        <f t="shared" si="249"/>
        <v/>
      </c>
      <c r="Z372" s="65" t="str">
        <f t="shared" si="232"/>
        <v/>
      </c>
      <c r="AA372" s="193" t="str">
        <f t="shared" si="233"/>
        <v/>
      </c>
      <c r="AB372" s="242" t="s">
        <v>739</v>
      </c>
      <c r="AC372" s="65" t="str">
        <f t="shared" si="227"/>
        <v>Update lineups set player_name = 'Apostolos Vellios'</v>
      </c>
      <c r="AD372" s="65" t="str">
        <f t="shared" si="228"/>
        <v/>
      </c>
      <c r="AE372" s="65" t="str">
        <f t="shared" si="250"/>
        <v/>
      </c>
      <c r="AF372" s="65" t="str">
        <f t="shared" si="251"/>
        <v/>
      </c>
      <c r="AG372" s="65" t="str">
        <f t="shared" si="252"/>
        <v/>
      </c>
      <c r="AH372" s="65" t="str">
        <f t="shared" si="253"/>
        <v/>
      </c>
      <c r="AI372" s="65" t="str">
        <f t="shared" si="254"/>
        <v/>
      </c>
      <c r="AJ372" s="65" t="str">
        <f t="shared" si="229"/>
        <v xml:space="preserve"> where game_id = 20160823 and player_order = 18</v>
      </c>
      <c r="AK372" s="65" t="str">
        <f t="shared" si="230"/>
        <v/>
      </c>
      <c r="AL372" s="65" t="str">
        <f t="shared" si="255"/>
        <v/>
      </c>
      <c r="AM372" s="245" t="str">
        <f t="shared" si="231"/>
        <v/>
      </c>
      <c r="AN372" s="65" t="str">
        <f t="shared" si="256"/>
        <v/>
      </c>
      <c r="AO372" s="65" t="str">
        <f t="shared" si="257"/>
        <v/>
      </c>
      <c r="AP372" s="65" t="str">
        <f t="shared" si="258"/>
        <v/>
      </c>
      <c r="AQ372" s="65" t="str">
        <f t="shared" si="259"/>
        <v/>
      </c>
      <c r="AR372" s="65" t="str">
        <f t="shared" si="237"/>
        <v/>
      </c>
      <c r="AS372" s="65" t="str">
        <f t="shared" si="234"/>
        <v/>
      </c>
      <c r="AT372" s="65" t="str">
        <f t="shared" si="235"/>
        <v/>
      </c>
      <c r="AU372" s="65" t="str">
        <f t="shared" si="236"/>
        <v/>
      </c>
      <c r="AV372" s="65"/>
      <c r="AW372" s="65"/>
      <c r="AX372" s="65"/>
      <c r="AY372" s="65"/>
      <c r="AZ372" s="65"/>
      <c r="BA372" s="65"/>
      <c r="BB372" s="65"/>
      <c r="BC372" s="65"/>
      <c r="BD372" s="65"/>
      <c r="BE372" s="65"/>
      <c r="BF372" s="65"/>
      <c r="BG372" s="65"/>
      <c r="BH372" s="65"/>
      <c r="BI372" s="65"/>
      <c r="BJ372" s="65"/>
    </row>
    <row r="373" spans="1:62" ht="16.8" customHeight="1" thickTop="1" x14ac:dyDescent="0.25">
      <c r="A373" s="125"/>
      <c r="B373" s="191" t="s">
        <v>4515</v>
      </c>
      <c r="C373" s="262">
        <v>20160827</v>
      </c>
      <c r="D373" s="262">
        <v>1</v>
      </c>
      <c r="E373" s="212" t="s">
        <v>3007</v>
      </c>
      <c r="G373" s="194"/>
      <c r="L373" s="263">
        <v>1</v>
      </c>
      <c r="M373" s="194" t="s">
        <v>4189</v>
      </c>
      <c r="N373" s="262">
        <v>16</v>
      </c>
      <c r="Q373" s="115"/>
      <c r="S373" s="194"/>
      <c r="V373" s="112" t="str">
        <f t="shared" si="213"/>
        <v/>
      </c>
      <c r="W373" s="112" t="str">
        <f t="shared" si="225"/>
        <v>Update lineups set player_name = 'Stephen Henderson' where game_id = 20160827 and player_order = 1</v>
      </c>
      <c r="X373" s="65" t="str">
        <f t="shared" si="226"/>
        <v>insert into goals (game_id, goal_order, scorer_name, goal_min) values (20160827, 1, 'Pajtim Kasami', 16)</v>
      </c>
      <c r="Y373" s="193" t="str">
        <f t="shared" si="249"/>
        <v>update goals set scorer_name = 'Pajtim Kasami', goal_min = 16 where game_id = 20160827 and goal_order = 1</v>
      </c>
      <c r="Z373" s="65" t="str">
        <f t="shared" si="232"/>
        <v/>
      </c>
      <c r="AA373" s="193" t="str">
        <f t="shared" si="233"/>
        <v/>
      </c>
      <c r="AB373" s="242" t="s">
        <v>739</v>
      </c>
      <c r="AC373" s="65" t="str">
        <f t="shared" si="227"/>
        <v>Update lineups set player_name = 'Stephen Henderson'</v>
      </c>
      <c r="AD373" s="65" t="str">
        <f t="shared" si="228"/>
        <v/>
      </c>
      <c r="AE373" s="65" t="str">
        <f t="shared" si="250"/>
        <v/>
      </c>
      <c r="AF373" s="65" t="str">
        <f t="shared" si="251"/>
        <v/>
      </c>
      <c r="AG373" s="65" t="str">
        <f t="shared" si="252"/>
        <v/>
      </c>
      <c r="AH373" s="65" t="str">
        <f t="shared" si="253"/>
        <v/>
      </c>
      <c r="AI373" s="65" t="str">
        <f t="shared" si="254"/>
        <v/>
      </c>
      <c r="AJ373" s="65" t="str">
        <f t="shared" si="229"/>
        <v xml:space="preserve"> where game_id = 20160827 and player_order = 1</v>
      </c>
      <c r="AK373" s="65" t="str">
        <f t="shared" si="230"/>
        <v/>
      </c>
      <c r="AL373" s="65" t="str">
        <f t="shared" si="255"/>
        <v/>
      </c>
      <c r="AM373" s="245" t="str">
        <f t="shared" si="231"/>
        <v/>
      </c>
      <c r="AN373" s="65" t="str">
        <f t="shared" si="256"/>
        <v>update goals set scorer_name = 'Pajtim Kasami'</v>
      </c>
      <c r="AO373" s="65" t="str">
        <f t="shared" si="257"/>
        <v>, goal_min = 16</v>
      </c>
      <c r="AP373" s="65" t="str">
        <f t="shared" si="258"/>
        <v/>
      </c>
      <c r="AQ373" s="65" t="str">
        <f t="shared" si="259"/>
        <v/>
      </c>
      <c r="AR373" s="65" t="str">
        <f t="shared" si="237"/>
        <v xml:space="preserve"> where game_id = 20160827 and goal_order = 1</v>
      </c>
      <c r="AS373" s="65" t="str">
        <f t="shared" si="234"/>
        <v/>
      </c>
      <c r="AT373" s="65" t="str">
        <f t="shared" si="235"/>
        <v/>
      </c>
      <c r="AU373" s="65" t="str">
        <f t="shared" si="236"/>
        <v/>
      </c>
    </row>
    <row r="374" spans="1:62" ht="16.8" customHeight="1" x14ac:dyDescent="0.25">
      <c r="A374" s="109" t="s">
        <v>5</v>
      </c>
      <c r="B374" s="114">
        <v>3</v>
      </c>
      <c r="C374" s="262">
        <v>20160827</v>
      </c>
      <c r="D374" s="262">
        <v>2</v>
      </c>
      <c r="E374" s="212" t="s">
        <v>3005</v>
      </c>
      <c r="L374" s="263">
        <v>2</v>
      </c>
      <c r="M374" s="194" t="s">
        <v>3003</v>
      </c>
      <c r="N374" s="262">
        <v>71</v>
      </c>
      <c r="Q374" s="115"/>
      <c r="S374" s="194"/>
      <c r="V374" s="112" t="str">
        <f t="shared" si="213"/>
        <v>Update games set F= 3 where game_id=20160827</v>
      </c>
      <c r="W374" s="112" t="str">
        <f t="shared" si="225"/>
        <v>Update lineups set player_name = 'Hildeberto Pereira' where game_id = 20160827 and player_order = 2</v>
      </c>
      <c r="X374" s="65" t="str">
        <f t="shared" si="226"/>
        <v>insert into goals (game_id, goal_order, scorer_name, goal_min) values (20160827, 2, 'Damien Perquis', 71)</v>
      </c>
      <c r="Y374" s="193" t="str">
        <f>IF(L374="", "", AN374&amp;AO374&amp;AP374&amp;AQ374&amp;AR374)</f>
        <v>update goals set scorer_name = 'Damien Perquis', goal_min = 71 where game_id = 20160827 and goal_order = 2</v>
      </c>
      <c r="Z374" s="65" t="str">
        <f t="shared" si="232"/>
        <v/>
      </c>
      <c r="AA374" s="193" t="str">
        <f t="shared" si="233"/>
        <v/>
      </c>
      <c r="AB374" s="242" t="s">
        <v>739</v>
      </c>
      <c r="AC374" s="65" t="str">
        <f t="shared" si="227"/>
        <v>Update lineups set player_name = 'Hildeberto Pereira'</v>
      </c>
      <c r="AD374" s="65" t="str">
        <f t="shared" si="228"/>
        <v/>
      </c>
      <c r="AE374" s="65" t="str">
        <f t="shared" si="250"/>
        <v/>
      </c>
      <c r="AF374" s="65" t="str">
        <f t="shared" si="251"/>
        <v/>
      </c>
      <c r="AG374" s="65" t="str">
        <f t="shared" si="252"/>
        <v/>
      </c>
      <c r="AH374" s="65" t="str">
        <f t="shared" si="253"/>
        <v/>
      </c>
      <c r="AI374" s="65" t="str">
        <f t="shared" si="254"/>
        <v/>
      </c>
      <c r="AJ374" s="65" t="str">
        <f t="shared" si="229"/>
        <v xml:space="preserve"> where game_id = 20160827 and player_order = 2</v>
      </c>
      <c r="AK374" s="65" t="str">
        <f t="shared" si="230"/>
        <v/>
      </c>
      <c r="AL374" s="65" t="str">
        <f t="shared" si="255"/>
        <v/>
      </c>
      <c r="AM374" s="245" t="str">
        <f t="shared" si="231"/>
        <v/>
      </c>
      <c r="AN374" s="65" t="str">
        <f t="shared" si="256"/>
        <v>update goals set scorer_name = 'Damien Perquis'</v>
      </c>
      <c r="AO374" s="65" t="str">
        <f t="shared" si="257"/>
        <v>, goal_min = 71</v>
      </c>
      <c r="AP374" s="65" t="str">
        <f t="shared" si="258"/>
        <v/>
      </c>
      <c r="AQ374" s="65" t="str">
        <f t="shared" si="259"/>
        <v/>
      </c>
      <c r="AR374" s="65" t="str">
        <f t="shared" si="237"/>
        <v xml:space="preserve"> where game_id = 20160827 and goal_order = 2</v>
      </c>
      <c r="AS374" s="65" t="str">
        <f t="shared" si="234"/>
        <v/>
      </c>
      <c r="AT374" s="65" t="str">
        <f t="shared" si="235"/>
        <v/>
      </c>
      <c r="AU374" s="65" t="str">
        <f t="shared" si="236"/>
        <v/>
      </c>
    </row>
    <row r="375" spans="1:62" ht="16.8" customHeight="1" x14ac:dyDescent="0.25">
      <c r="A375" s="109" t="s">
        <v>0</v>
      </c>
      <c r="B375" s="114">
        <v>1</v>
      </c>
      <c r="C375" s="262">
        <v>20160827</v>
      </c>
      <c r="D375" s="262">
        <v>3</v>
      </c>
      <c r="E375" s="212" t="s">
        <v>3017</v>
      </c>
      <c r="L375" s="263">
        <v>3</v>
      </c>
      <c r="M375" s="194" t="s">
        <v>3066</v>
      </c>
      <c r="N375" s="262">
        <v>90</v>
      </c>
      <c r="Q375" s="115"/>
      <c r="S375" s="194"/>
      <c r="V375" s="112" t="str">
        <f t="shared" si="213"/>
        <v>Update games set A= 1 where game_id=20160827</v>
      </c>
      <c r="W375" s="112" t="str">
        <f t="shared" si="225"/>
        <v>Update lineups set player_name = 'Michael Mancienne' where game_id = 20160827 and player_order = 3</v>
      </c>
      <c r="X375" s="65" t="str">
        <f t="shared" si="226"/>
        <v>insert into goals (game_id, goal_order, scorer_name, goal_min) values (20160827, 3, 'Oliver Burke', 90)</v>
      </c>
      <c r="Y375" s="193" t="str">
        <f t="shared" ref="Y375:Y391" si="260">IF(L375="", "", AN375&amp;AO375&amp;AP375&amp;AQ375&amp;AR375)</f>
        <v>update goals set scorer_name = 'Oliver Burke', goal_min = 90 where game_id = 20160827 and goal_order = 3</v>
      </c>
      <c r="Z375" s="65" t="str">
        <f t="shared" si="232"/>
        <v/>
      </c>
      <c r="AA375" s="193" t="str">
        <f t="shared" si="233"/>
        <v/>
      </c>
      <c r="AB375" s="242" t="s">
        <v>739</v>
      </c>
      <c r="AC375" s="65" t="str">
        <f t="shared" si="227"/>
        <v>Update lineups set player_name = 'Michael Mancienne'</v>
      </c>
      <c r="AD375" s="65" t="str">
        <f t="shared" si="228"/>
        <v/>
      </c>
      <c r="AE375" s="65" t="str">
        <f t="shared" si="250"/>
        <v/>
      </c>
      <c r="AF375" s="65" t="str">
        <f t="shared" si="251"/>
        <v/>
      </c>
      <c r="AG375" s="65" t="str">
        <f t="shared" si="252"/>
        <v/>
      </c>
      <c r="AH375" s="65" t="str">
        <f t="shared" si="253"/>
        <v/>
      </c>
      <c r="AI375" s="65" t="str">
        <f t="shared" si="254"/>
        <v/>
      </c>
      <c r="AJ375" s="65" t="str">
        <f t="shared" si="229"/>
        <v xml:space="preserve"> where game_id = 20160827 and player_order = 3</v>
      </c>
      <c r="AK375" s="65" t="str">
        <f t="shared" si="230"/>
        <v/>
      </c>
      <c r="AL375" s="65" t="str">
        <f t="shared" si="255"/>
        <v/>
      </c>
      <c r="AM375" s="245" t="str">
        <f t="shared" si="231"/>
        <v/>
      </c>
      <c r="AN375" s="65" t="str">
        <f t="shared" si="256"/>
        <v>update goals set scorer_name = 'Oliver Burke'</v>
      </c>
      <c r="AO375" s="65" t="str">
        <f t="shared" si="257"/>
        <v>, goal_min = 90</v>
      </c>
      <c r="AP375" s="65" t="str">
        <f t="shared" si="258"/>
        <v/>
      </c>
      <c r="AQ375" s="65" t="str">
        <f t="shared" si="259"/>
        <v/>
      </c>
      <c r="AR375" s="65" t="str">
        <f t="shared" si="237"/>
        <v xml:space="preserve"> where game_id = 20160827 and goal_order = 3</v>
      </c>
      <c r="AS375" s="65" t="str">
        <f t="shared" si="234"/>
        <v/>
      </c>
      <c r="AT375" s="65" t="str">
        <f t="shared" si="235"/>
        <v/>
      </c>
      <c r="AU375" s="65" t="str">
        <f t="shared" si="236"/>
        <v/>
      </c>
    </row>
    <row r="376" spans="1:62" ht="16.8" customHeight="1" x14ac:dyDescent="0.25">
      <c r="A376" s="109" t="s">
        <v>23</v>
      </c>
      <c r="B376" s="198" t="str">
        <f>IF(B374&gt;B375,"'W'",IF(B374=B375,"'D'","'L'"))</f>
        <v>'W'</v>
      </c>
      <c r="C376" s="262">
        <v>20160827</v>
      </c>
      <c r="D376" s="262">
        <v>4</v>
      </c>
      <c r="E376" s="194" t="s">
        <v>3003</v>
      </c>
      <c r="M376" s="194"/>
      <c r="Q376" s="115"/>
      <c r="S376" s="194"/>
      <c r="V376" s="112" t="str">
        <f t="shared" si="213"/>
        <v>Update games set Result= 'W' where game_id=20160827</v>
      </c>
      <c r="W376" s="112" t="str">
        <f t="shared" si="225"/>
        <v>Update lineups set player_name = 'Damien Perquis' where game_id = 20160827 and player_order = 4</v>
      </c>
      <c r="X376" s="65" t="str">
        <f t="shared" ref="X376:X390" si="261">IF(M376="","", CONCATENATE("insert into goals (game_id, goal_order, scorer_name, goal_min) values (",C376, ", ", L376,", '",M376,"' ",N376,")"))</f>
        <v/>
      </c>
      <c r="Y376" s="193" t="str">
        <f t="shared" si="260"/>
        <v/>
      </c>
      <c r="Z376" s="65" t="str">
        <f t="shared" si="232"/>
        <v/>
      </c>
      <c r="AA376" s="193" t="str">
        <f t="shared" si="233"/>
        <v/>
      </c>
      <c r="AB376" s="242" t="s">
        <v>739</v>
      </c>
      <c r="AC376" s="65" t="str">
        <f t="shared" si="227"/>
        <v>Update lineups set player_name = 'Damien Perquis'</v>
      </c>
      <c r="AD376" s="65" t="str">
        <f t="shared" si="228"/>
        <v/>
      </c>
      <c r="AE376" s="65" t="str">
        <f t="shared" si="250"/>
        <v/>
      </c>
      <c r="AF376" s="65" t="str">
        <f t="shared" si="251"/>
        <v/>
      </c>
      <c r="AG376" s="65" t="str">
        <f t="shared" si="252"/>
        <v/>
      </c>
      <c r="AH376" s="65" t="str">
        <f t="shared" si="253"/>
        <v/>
      </c>
      <c r="AI376" s="65" t="str">
        <f t="shared" si="254"/>
        <v/>
      </c>
      <c r="AJ376" s="65" t="str">
        <f t="shared" si="229"/>
        <v xml:space="preserve"> where game_id = 20160827 and player_order = 4</v>
      </c>
      <c r="AK376" s="65" t="str">
        <f t="shared" si="230"/>
        <v/>
      </c>
      <c r="AL376" s="65" t="str">
        <f t="shared" si="255"/>
        <v/>
      </c>
      <c r="AM376" s="245" t="str">
        <f t="shared" si="231"/>
        <v/>
      </c>
      <c r="AN376" s="65" t="str">
        <f t="shared" si="256"/>
        <v/>
      </c>
      <c r="AO376" s="65" t="str">
        <f t="shared" si="257"/>
        <v/>
      </c>
      <c r="AP376" s="65" t="str">
        <f t="shared" si="258"/>
        <v/>
      </c>
      <c r="AQ376" s="65" t="str">
        <f t="shared" si="259"/>
        <v/>
      </c>
      <c r="AR376" s="65" t="str">
        <f t="shared" si="237"/>
        <v/>
      </c>
      <c r="AS376" s="65" t="str">
        <f t="shared" si="234"/>
        <v/>
      </c>
      <c r="AT376" s="65" t="str">
        <f t="shared" si="235"/>
        <v/>
      </c>
      <c r="AU376" s="65" t="str">
        <f t="shared" si="236"/>
        <v/>
      </c>
    </row>
    <row r="377" spans="1:62" ht="16.8" customHeight="1" x14ac:dyDescent="0.25">
      <c r="A377" s="109" t="s">
        <v>768</v>
      </c>
      <c r="B377" s="114">
        <v>1</v>
      </c>
      <c r="C377" s="262">
        <v>20160827</v>
      </c>
      <c r="D377" s="262">
        <v>5</v>
      </c>
      <c r="E377" s="194" t="s">
        <v>3012</v>
      </c>
      <c r="M377" s="194"/>
      <c r="Q377" s="115"/>
      <c r="S377" s="194"/>
      <c r="V377" s="112" t="str">
        <f t="shared" si="213"/>
        <v>Update games set HT_f= 1 where game_id=20160827</v>
      </c>
      <c r="W377" s="112" t="str">
        <f t="shared" si="225"/>
        <v>Update lineups set player_name = 'Eric Lichaj' where game_id = 20160827 and player_order = 5</v>
      </c>
      <c r="X377" s="65" t="str">
        <f t="shared" si="261"/>
        <v/>
      </c>
      <c r="Y377" s="193" t="str">
        <f t="shared" si="260"/>
        <v/>
      </c>
      <c r="Z377" s="65" t="str">
        <f t="shared" si="232"/>
        <v/>
      </c>
      <c r="AA377" s="193" t="str">
        <f t="shared" si="233"/>
        <v/>
      </c>
      <c r="AB377" s="242" t="s">
        <v>739</v>
      </c>
      <c r="AC377" s="65" t="str">
        <f t="shared" si="227"/>
        <v>Update lineups set player_name = 'Eric Lichaj'</v>
      </c>
      <c r="AD377" s="65" t="str">
        <f t="shared" si="228"/>
        <v/>
      </c>
      <c r="AE377" s="65" t="str">
        <f t="shared" si="250"/>
        <v/>
      </c>
      <c r="AF377" s="65" t="str">
        <f t="shared" si="251"/>
        <v/>
      </c>
      <c r="AG377" s="65" t="str">
        <f t="shared" si="252"/>
        <v/>
      </c>
      <c r="AH377" s="65" t="str">
        <f t="shared" si="253"/>
        <v/>
      </c>
      <c r="AI377" s="65" t="str">
        <f t="shared" si="254"/>
        <v/>
      </c>
      <c r="AJ377" s="65" t="str">
        <f t="shared" si="229"/>
        <v xml:space="preserve"> where game_id = 20160827 and player_order = 5</v>
      </c>
      <c r="AK377" s="65" t="str">
        <f t="shared" si="230"/>
        <v/>
      </c>
      <c r="AL377" s="65" t="str">
        <f t="shared" si="255"/>
        <v/>
      </c>
      <c r="AM377" s="245" t="str">
        <f t="shared" si="231"/>
        <v/>
      </c>
      <c r="AN377" s="65" t="str">
        <f t="shared" si="256"/>
        <v/>
      </c>
      <c r="AO377" s="65" t="str">
        <f t="shared" si="257"/>
        <v/>
      </c>
      <c r="AP377" s="65" t="str">
        <f t="shared" si="258"/>
        <v/>
      </c>
      <c r="AQ377" s="65" t="str">
        <f t="shared" si="259"/>
        <v/>
      </c>
      <c r="AR377" s="65" t="str">
        <f t="shared" si="237"/>
        <v/>
      </c>
      <c r="AS377" s="65" t="str">
        <f t="shared" si="234"/>
        <v/>
      </c>
      <c r="AT377" s="65" t="str">
        <f t="shared" si="235"/>
        <v/>
      </c>
      <c r="AU377" s="65" t="str">
        <f t="shared" si="236"/>
        <v/>
      </c>
    </row>
    <row r="378" spans="1:62" ht="16.8" customHeight="1" x14ac:dyDescent="0.25">
      <c r="A378" s="109" t="s">
        <v>766</v>
      </c>
      <c r="B378" s="114">
        <v>0</v>
      </c>
      <c r="C378" s="262">
        <v>20160827</v>
      </c>
      <c r="D378" s="262">
        <v>6</v>
      </c>
      <c r="E378" s="194" t="s">
        <v>3621</v>
      </c>
      <c r="M378" s="194"/>
      <c r="Q378" s="115"/>
      <c r="S378" s="194"/>
      <c r="V378" s="112" t="str">
        <f t="shared" si="213"/>
        <v>Update games set HT_a= 0 where game_id=20160827</v>
      </c>
      <c r="W378" s="112" t="str">
        <f t="shared" si="225"/>
        <v>Update lineups set player_name = 'Ben Osborn' where game_id = 20160827 and player_order = 6</v>
      </c>
      <c r="X378" s="65" t="str">
        <f t="shared" si="261"/>
        <v/>
      </c>
      <c r="Y378" s="193" t="str">
        <f t="shared" si="260"/>
        <v/>
      </c>
      <c r="Z378" s="65" t="str">
        <f t="shared" si="232"/>
        <v/>
      </c>
      <c r="AA378" s="193" t="str">
        <f t="shared" si="233"/>
        <v/>
      </c>
      <c r="AB378" s="242" t="s">
        <v>739</v>
      </c>
      <c r="AC378" s="65" t="str">
        <f t="shared" si="227"/>
        <v>Update lineups set player_name = 'Ben Osborn'</v>
      </c>
      <c r="AD378" s="65" t="str">
        <f t="shared" si="228"/>
        <v/>
      </c>
      <c r="AE378" s="65" t="str">
        <f t="shared" si="250"/>
        <v/>
      </c>
      <c r="AF378" s="65" t="str">
        <f t="shared" si="251"/>
        <v/>
      </c>
      <c r="AG378" s="65" t="str">
        <f t="shared" si="252"/>
        <v/>
      </c>
      <c r="AH378" s="65" t="str">
        <f t="shared" si="253"/>
        <v/>
      </c>
      <c r="AI378" s="65" t="str">
        <f t="shared" si="254"/>
        <v/>
      </c>
      <c r="AJ378" s="65" t="str">
        <f t="shared" si="229"/>
        <v xml:space="preserve"> where game_id = 20160827 and player_order = 6</v>
      </c>
      <c r="AK378" s="65" t="str">
        <f t="shared" si="230"/>
        <v/>
      </c>
      <c r="AL378" s="65" t="str">
        <f t="shared" si="255"/>
        <v/>
      </c>
      <c r="AM378" s="245" t="str">
        <f t="shared" si="231"/>
        <v/>
      </c>
      <c r="AN378" s="65" t="str">
        <f t="shared" si="256"/>
        <v/>
      </c>
      <c r="AO378" s="65" t="str">
        <f t="shared" si="257"/>
        <v/>
      </c>
      <c r="AP378" s="65" t="str">
        <f t="shared" si="258"/>
        <v/>
      </c>
      <c r="AQ378" s="65" t="str">
        <f t="shared" si="259"/>
        <v/>
      </c>
      <c r="AR378" s="65" t="str">
        <f t="shared" si="237"/>
        <v/>
      </c>
      <c r="AS378" s="65" t="str">
        <f t="shared" si="234"/>
        <v/>
      </c>
      <c r="AT378" s="65" t="str">
        <f t="shared" si="235"/>
        <v/>
      </c>
      <c r="AU378" s="65" t="str">
        <f t="shared" si="236"/>
        <v/>
      </c>
    </row>
    <row r="379" spans="1:62" ht="16.8" customHeight="1" x14ac:dyDescent="0.25">
      <c r="A379" s="109" t="s">
        <v>764</v>
      </c>
      <c r="B379" s="252">
        <v>12</v>
      </c>
      <c r="C379" s="262">
        <v>20160827</v>
      </c>
      <c r="D379" s="262">
        <v>7</v>
      </c>
      <c r="E379" s="194" t="s">
        <v>3066</v>
      </c>
      <c r="G379" s="194"/>
      <c r="M379" s="194"/>
      <c r="Q379" s="115"/>
      <c r="S379" s="194"/>
      <c r="V379" s="112" t="str">
        <f t="shared" si="213"/>
        <v>Update games set Pos_before= 12 where game_id=20160827</v>
      </c>
      <c r="W379" s="112" t="str">
        <f t="shared" si="225"/>
        <v>Update lineups set player_name = 'Oliver Burke' where game_id = 20160827 and player_order = 7</v>
      </c>
      <c r="X379" s="65" t="str">
        <f t="shared" si="261"/>
        <v/>
      </c>
      <c r="Y379" s="193" t="str">
        <f t="shared" si="260"/>
        <v/>
      </c>
      <c r="Z379" s="65" t="str">
        <f t="shared" si="232"/>
        <v/>
      </c>
      <c r="AA379" s="193" t="str">
        <f t="shared" si="233"/>
        <v/>
      </c>
      <c r="AB379" s="242" t="s">
        <v>739</v>
      </c>
      <c r="AC379" s="65" t="str">
        <f t="shared" si="227"/>
        <v>Update lineups set player_name = 'Oliver Burke'</v>
      </c>
      <c r="AD379" s="65" t="str">
        <f t="shared" si="228"/>
        <v/>
      </c>
      <c r="AE379" s="65" t="str">
        <f t="shared" si="250"/>
        <v/>
      </c>
      <c r="AF379" s="65" t="str">
        <f t="shared" si="251"/>
        <v/>
      </c>
      <c r="AG379" s="65" t="str">
        <f t="shared" si="252"/>
        <v/>
      </c>
      <c r="AH379" s="65" t="str">
        <f t="shared" si="253"/>
        <v/>
      </c>
      <c r="AI379" s="65" t="str">
        <f t="shared" si="254"/>
        <v/>
      </c>
      <c r="AJ379" s="65" t="str">
        <f t="shared" si="229"/>
        <v xml:space="preserve"> where game_id = 20160827 and player_order = 7</v>
      </c>
      <c r="AK379" s="65" t="str">
        <f t="shared" si="230"/>
        <v/>
      </c>
      <c r="AL379" s="65" t="str">
        <f t="shared" si="255"/>
        <v/>
      </c>
      <c r="AM379" s="245" t="str">
        <f t="shared" si="231"/>
        <v/>
      </c>
      <c r="AN379" s="65" t="str">
        <f t="shared" si="256"/>
        <v/>
      </c>
      <c r="AO379" s="65" t="str">
        <f t="shared" si="257"/>
        <v/>
      </c>
      <c r="AP379" s="65" t="str">
        <f t="shared" si="258"/>
        <v/>
      </c>
      <c r="AQ379" s="65" t="str">
        <f t="shared" si="259"/>
        <v/>
      </c>
      <c r="AR379" s="65" t="str">
        <f t="shared" si="237"/>
        <v/>
      </c>
      <c r="AS379" s="65" t="str">
        <f t="shared" si="234"/>
        <v/>
      </c>
      <c r="AT379" s="65" t="str">
        <f t="shared" si="235"/>
        <v/>
      </c>
      <c r="AU379" s="65" t="str">
        <f t="shared" si="236"/>
        <v/>
      </c>
    </row>
    <row r="380" spans="1:62" ht="16.8" customHeight="1" x14ac:dyDescent="0.25">
      <c r="A380" s="109" t="s">
        <v>762</v>
      </c>
      <c r="B380" s="114">
        <v>6</v>
      </c>
      <c r="C380" s="262">
        <v>20160827</v>
      </c>
      <c r="D380" s="262">
        <v>8</v>
      </c>
      <c r="E380" s="194" t="s">
        <v>610</v>
      </c>
      <c r="M380" s="194"/>
      <c r="Q380" s="115"/>
      <c r="S380" s="194"/>
      <c r="V380" s="112" t="str">
        <f t="shared" si="213"/>
        <v>Update games set Pos_after= 6 where game_id=20160827</v>
      </c>
      <c r="W380" s="112" t="str">
        <f t="shared" si="225"/>
        <v>Update lineups set player_name = 'Chris Cohen' where game_id = 20160827 and player_order = 8</v>
      </c>
      <c r="X380" s="65" t="str">
        <f t="shared" si="261"/>
        <v/>
      </c>
      <c r="Y380" s="193" t="str">
        <f t="shared" si="260"/>
        <v/>
      </c>
      <c r="Z380" s="65" t="str">
        <f t="shared" si="232"/>
        <v/>
      </c>
      <c r="AA380" s="193" t="str">
        <f t="shared" si="233"/>
        <v/>
      </c>
      <c r="AB380" s="242" t="s">
        <v>739</v>
      </c>
      <c r="AC380" s="65" t="str">
        <f t="shared" si="227"/>
        <v>Update lineups set player_name = 'Chris Cohen'</v>
      </c>
      <c r="AD380" s="65" t="str">
        <f t="shared" si="228"/>
        <v/>
      </c>
      <c r="AE380" s="65" t="str">
        <f t="shared" si="250"/>
        <v/>
      </c>
      <c r="AF380" s="65" t="str">
        <f t="shared" si="251"/>
        <v/>
      </c>
      <c r="AG380" s="65" t="str">
        <f t="shared" si="252"/>
        <v/>
      </c>
      <c r="AH380" s="65" t="str">
        <f t="shared" si="253"/>
        <v/>
      </c>
      <c r="AI380" s="65" t="str">
        <f t="shared" si="254"/>
        <v/>
      </c>
      <c r="AJ380" s="65" t="str">
        <f t="shared" si="229"/>
        <v xml:space="preserve"> where game_id = 20160827 and player_order = 8</v>
      </c>
      <c r="AK380" s="65" t="str">
        <f t="shared" si="230"/>
        <v/>
      </c>
      <c r="AL380" s="65" t="str">
        <f t="shared" si="255"/>
        <v/>
      </c>
      <c r="AM380" s="245" t="str">
        <f t="shared" si="231"/>
        <v/>
      </c>
      <c r="AN380" s="65" t="str">
        <f t="shared" si="256"/>
        <v/>
      </c>
      <c r="AO380" s="65" t="str">
        <f t="shared" si="257"/>
        <v/>
      </c>
      <c r="AP380" s="65" t="str">
        <f t="shared" si="258"/>
        <v/>
      </c>
      <c r="AQ380" s="65" t="str">
        <f t="shared" si="259"/>
        <v/>
      </c>
      <c r="AR380" s="65" t="str">
        <f t="shared" si="237"/>
        <v/>
      </c>
      <c r="AS380" s="65" t="str">
        <f t="shared" si="234"/>
        <v/>
      </c>
      <c r="AT380" s="65" t="str">
        <f t="shared" si="235"/>
        <v/>
      </c>
      <c r="AU380" s="65" t="str">
        <f t="shared" si="236"/>
        <v/>
      </c>
    </row>
    <row r="381" spans="1:62" ht="16.8" customHeight="1" x14ac:dyDescent="0.25">
      <c r="A381" s="109" t="s">
        <v>761</v>
      </c>
      <c r="B381" s="252">
        <v>19</v>
      </c>
      <c r="C381" s="262">
        <v>20160827</v>
      </c>
      <c r="D381" s="262">
        <v>9</v>
      </c>
      <c r="E381" s="194" t="s">
        <v>3382</v>
      </c>
      <c r="Q381" s="115"/>
      <c r="V381" s="112" t="str">
        <f t="shared" si="213"/>
        <v>Update games set Opp_before= 19 where game_id=20160827</v>
      </c>
      <c r="W381" s="112" t="str">
        <f t="shared" si="225"/>
        <v>Update lineups set player_name = 'Henri Lansbury' where game_id = 20160827 and player_order = 9</v>
      </c>
      <c r="X381" s="65" t="str">
        <f t="shared" si="261"/>
        <v/>
      </c>
      <c r="Y381" s="193" t="str">
        <f t="shared" si="260"/>
        <v/>
      </c>
      <c r="Z381" s="65" t="str">
        <f t="shared" si="232"/>
        <v/>
      </c>
      <c r="AA381" s="193" t="str">
        <f t="shared" si="233"/>
        <v/>
      </c>
      <c r="AB381" s="242" t="s">
        <v>739</v>
      </c>
      <c r="AC381" s="65" t="str">
        <f t="shared" si="227"/>
        <v>Update lineups set player_name = 'Henri Lansbury'</v>
      </c>
      <c r="AD381" s="65" t="str">
        <f t="shared" si="228"/>
        <v/>
      </c>
      <c r="AE381" s="65" t="str">
        <f t="shared" si="250"/>
        <v/>
      </c>
      <c r="AF381" s="65" t="str">
        <f t="shared" si="251"/>
        <v/>
      </c>
      <c r="AG381" s="65" t="str">
        <f t="shared" si="252"/>
        <v/>
      </c>
      <c r="AH381" s="65" t="str">
        <f t="shared" si="253"/>
        <v/>
      </c>
      <c r="AI381" s="65" t="str">
        <f t="shared" si="254"/>
        <v/>
      </c>
      <c r="AJ381" s="65" t="str">
        <f t="shared" si="229"/>
        <v xml:space="preserve"> where game_id = 20160827 and player_order = 9</v>
      </c>
      <c r="AK381" s="65" t="str">
        <f t="shared" si="230"/>
        <v/>
      </c>
      <c r="AL381" s="65" t="str">
        <f t="shared" si="255"/>
        <v/>
      </c>
      <c r="AM381" s="245" t="str">
        <f t="shared" si="231"/>
        <v/>
      </c>
      <c r="AN381" s="65" t="str">
        <f t="shared" si="256"/>
        <v/>
      </c>
      <c r="AO381" s="65" t="str">
        <f t="shared" si="257"/>
        <v/>
      </c>
      <c r="AP381" s="65" t="str">
        <f t="shared" si="258"/>
        <v/>
      </c>
      <c r="AQ381" s="65" t="str">
        <f t="shared" si="259"/>
        <v/>
      </c>
      <c r="AR381" s="65" t="str">
        <f t="shared" si="237"/>
        <v/>
      </c>
      <c r="AS381" s="65" t="str">
        <f t="shared" si="234"/>
        <v/>
      </c>
      <c r="AT381" s="65" t="str">
        <f t="shared" si="235"/>
        <v/>
      </c>
      <c r="AU381" s="65" t="str">
        <f t="shared" si="236"/>
        <v/>
      </c>
    </row>
    <row r="382" spans="1:62" ht="16.8" customHeight="1" x14ac:dyDescent="0.25">
      <c r="A382" s="109" t="s">
        <v>759</v>
      </c>
      <c r="B382" s="114">
        <v>21</v>
      </c>
      <c r="C382" s="262">
        <v>20160827</v>
      </c>
      <c r="D382" s="262">
        <v>10</v>
      </c>
      <c r="E382" s="194" t="s">
        <v>4189</v>
      </c>
      <c r="Q382" s="115"/>
      <c r="V382" s="112" t="str">
        <f t="shared" si="213"/>
        <v>Update games set Opp_after= 21 where game_id=20160827</v>
      </c>
      <c r="W382" s="112" t="str">
        <f t="shared" si="225"/>
        <v>Update lineups set player_name = 'Pajtim Kasami' where game_id = 20160827 and player_order = 10</v>
      </c>
      <c r="X382" s="65" t="str">
        <f t="shared" si="261"/>
        <v/>
      </c>
      <c r="Y382" s="193" t="str">
        <f t="shared" si="260"/>
        <v/>
      </c>
      <c r="Z382" s="65" t="str">
        <f t="shared" si="232"/>
        <v/>
      </c>
      <c r="AA382" s="193" t="str">
        <f t="shared" si="233"/>
        <v/>
      </c>
      <c r="AB382" s="242" t="s">
        <v>739</v>
      </c>
      <c r="AC382" s="65" t="str">
        <f t="shared" si="227"/>
        <v>Update lineups set player_name = 'Pajtim Kasami'</v>
      </c>
      <c r="AD382" s="65" t="str">
        <f t="shared" si="228"/>
        <v/>
      </c>
      <c r="AE382" s="65" t="str">
        <f t="shared" si="250"/>
        <v/>
      </c>
      <c r="AF382" s="65" t="str">
        <f t="shared" si="251"/>
        <v/>
      </c>
      <c r="AG382" s="65" t="str">
        <f t="shared" si="252"/>
        <v/>
      </c>
      <c r="AH382" s="65" t="str">
        <f t="shared" si="253"/>
        <v/>
      </c>
      <c r="AI382" s="65" t="str">
        <f t="shared" si="254"/>
        <v/>
      </c>
      <c r="AJ382" s="65" t="str">
        <f t="shared" si="229"/>
        <v xml:space="preserve"> where game_id = 20160827 and player_order = 10</v>
      </c>
      <c r="AK382" s="65" t="str">
        <f t="shared" si="230"/>
        <v/>
      </c>
      <c r="AL382" s="65" t="str">
        <f t="shared" si="255"/>
        <v/>
      </c>
      <c r="AM382" s="245" t="str">
        <f t="shared" si="231"/>
        <v/>
      </c>
      <c r="AN382" s="65" t="str">
        <f t="shared" si="256"/>
        <v/>
      </c>
      <c r="AO382" s="65" t="str">
        <f t="shared" si="257"/>
        <v/>
      </c>
      <c r="AP382" s="65" t="str">
        <f t="shared" si="258"/>
        <v/>
      </c>
      <c r="AQ382" s="65" t="str">
        <f t="shared" si="259"/>
        <v/>
      </c>
      <c r="AR382" s="65" t="str">
        <f t="shared" si="237"/>
        <v/>
      </c>
      <c r="AS382" s="65" t="str">
        <f t="shared" si="234"/>
        <v/>
      </c>
      <c r="AT382" s="65" t="str">
        <f t="shared" si="235"/>
        <v/>
      </c>
      <c r="AU382" s="65" t="str">
        <f t="shared" si="236"/>
        <v/>
      </c>
    </row>
    <row r="383" spans="1:62" ht="16.8" customHeight="1" x14ac:dyDescent="0.25">
      <c r="A383" s="109" t="s">
        <v>753</v>
      </c>
      <c r="B383" s="278" t="s">
        <v>4518</v>
      </c>
      <c r="C383" s="262">
        <v>20160827</v>
      </c>
      <c r="D383" s="264">
        <v>11</v>
      </c>
      <c r="E383" s="195" t="s">
        <v>3811</v>
      </c>
      <c r="F383" s="264"/>
      <c r="G383" s="213"/>
      <c r="H383" s="264"/>
      <c r="I383" s="264"/>
      <c r="J383" s="264"/>
      <c r="K383" s="322"/>
      <c r="L383" s="265"/>
      <c r="M383" s="213"/>
      <c r="N383" s="264"/>
      <c r="O383" s="264"/>
      <c r="P383" s="264"/>
      <c r="Q383" s="115"/>
      <c r="R383" s="265"/>
      <c r="S383" s="213"/>
      <c r="T383" s="264"/>
      <c r="V383" s="112" t="str">
        <f t="shared" ref="V383:V446" si="262">IF(ISBLANK(A383),"", IF(B383="", CONCATENATE("Update games set ", A383, "= NULL where game_id=", C383), CONCATENATE("Update games set ", A383, "= ",B383," where game_id=", C383)))</f>
        <v>Update games set Referee= 'Geoff Eltringham' where game_id=20160827</v>
      </c>
      <c r="W383" s="112" t="str">
        <f t="shared" si="225"/>
        <v>Update lineups set player_name = 'Apostolos Vellios' where game_id = 20160827 and player_order = 11</v>
      </c>
      <c r="X383" s="65" t="str">
        <f t="shared" si="261"/>
        <v/>
      </c>
      <c r="Y383" s="193" t="str">
        <f t="shared" si="260"/>
        <v/>
      </c>
      <c r="Z383" s="65" t="str">
        <f t="shared" si="232"/>
        <v/>
      </c>
      <c r="AA383" s="193" t="str">
        <f t="shared" si="233"/>
        <v/>
      </c>
      <c r="AB383" s="242" t="s">
        <v>739</v>
      </c>
      <c r="AC383" s="65" t="str">
        <f t="shared" si="227"/>
        <v>Update lineups set player_name = 'Apostolos Vellios'</v>
      </c>
      <c r="AD383" s="65" t="str">
        <f t="shared" si="228"/>
        <v/>
      </c>
      <c r="AE383" s="65" t="str">
        <f t="shared" si="250"/>
        <v/>
      </c>
      <c r="AF383" s="65" t="str">
        <f t="shared" si="251"/>
        <v/>
      </c>
      <c r="AG383" s="65" t="str">
        <f t="shared" si="252"/>
        <v/>
      </c>
      <c r="AH383" s="65" t="str">
        <f t="shared" si="253"/>
        <v/>
      </c>
      <c r="AI383" s="65" t="str">
        <f t="shared" si="254"/>
        <v/>
      </c>
      <c r="AJ383" s="65" t="str">
        <f t="shared" si="229"/>
        <v xml:space="preserve"> where game_id = 20160827 and player_order = 11</v>
      </c>
      <c r="AK383" s="65" t="str">
        <f t="shared" si="230"/>
        <v/>
      </c>
      <c r="AL383" s="65" t="str">
        <f t="shared" si="255"/>
        <v/>
      </c>
      <c r="AM383" s="245" t="str">
        <f t="shared" si="231"/>
        <v/>
      </c>
      <c r="AN383" s="65" t="str">
        <f t="shared" si="256"/>
        <v/>
      </c>
      <c r="AO383" s="65" t="str">
        <f t="shared" si="257"/>
        <v/>
      </c>
      <c r="AP383" s="65" t="str">
        <f t="shared" si="258"/>
        <v/>
      </c>
      <c r="AQ383" s="65" t="str">
        <f t="shared" si="259"/>
        <v/>
      </c>
      <c r="AR383" s="65" t="str">
        <f t="shared" si="237"/>
        <v/>
      </c>
      <c r="AS383" s="65" t="str">
        <f t="shared" si="234"/>
        <v/>
      </c>
      <c r="AT383" s="65" t="str">
        <f t="shared" si="235"/>
        <v/>
      </c>
      <c r="AU383" s="65" t="str">
        <f t="shared" si="236"/>
        <v/>
      </c>
    </row>
    <row r="384" spans="1:62" ht="16.8" customHeight="1" x14ac:dyDescent="0.25">
      <c r="A384" s="109" t="s">
        <v>475</v>
      </c>
      <c r="B384" s="114">
        <v>20995</v>
      </c>
      <c r="C384" s="262">
        <v>20160827</v>
      </c>
      <c r="D384" s="262">
        <v>12</v>
      </c>
      <c r="E384" s="194" t="s">
        <v>3810</v>
      </c>
      <c r="G384" s="212"/>
      <c r="M384" s="194"/>
      <c r="Q384" s="115"/>
      <c r="S384" s="194"/>
      <c r="V384" s="112" t="str">
        <f t="shared" si="262"/>
        <v>Update games set Att= 20995 where game_id=20160827</v>
      </c>
      <c r="W384" s="112" t="str">
        <f t="shared" si="225"/>
        <v>Update lineups set player_name = 'Jordan Smith' where game_id = 20160827 and player_order = 12</v>
      </c>
      <c r="X384" s="65" t="str">
        <f t="shared" si="261"/>
        <v/>
      </c>
      <c r="Y384" s="193" t="str">
        <f t="shared" si="260"/>
        <v/>
      </c>
      <c r="Z384" s="65" t="str">
        <f t="shared" si="232"/>
        <v/>
      </c>
      <c r="AA384" s="193" t="str">
        <f t="shared" si="233"/>
        <v/>
      </c>
      <c r="AB384" s="242" t="s">
        <v>739</v>
      </c>
      <c r="AC384" s="65" t="str">
        <f t="shared" si="227"/>
        <v>Update lineups set player_name = 'Jordan Smith'</v>
      </c>
      <c r="AD384" s="65" t="str">
        <f t="shared" si="228"/>
        <v/>
      </c>
      <c r="AE384" s="65" t="str">
        <f t="shared" si="250"/>
        <v/>
      </c>
      <c r="AF384" s="65" t="str">
        <f t="shared" si="251"/>
        <v/>
      </c>
      <c r="AG384" s="65" t="str">
        <f t="shared" si="252"/>
        <v/>
      </c>
      <c r="AH384" s="65" t="str">
        <f t="shared" si="253"/>
        <v/>
      </c>
      <c r="AI384" s="65" t="str">
        <f t="shared" si="254"/>
        <v/>
      </c>
      <c r="AJ384" s="65" t="str">
        <f t="shared" si="229"/>
        <v xml:space="preserve"> where game_id = 20160827 and player_order = 12</v>
      </c>
      <c r="AK384" s="65" t="str">
        <f t="shared" si="230"/>
        <v/>
      </c>
      <c r="AL384" s="65" t="str">
        <f t="shared" si="255"/>
        <v/>
      </c>
      <c r="AM384" s="245" t="str">
        <f t="shared" si="231"/>
        <v/>
      </c>
      <c r="AN384" s="65" t="str">
        <f t="shared" si="256"/>
        <v/>
      </c>
      <c r="AO384" s="65" t="str">
        <f t="shared" si="257"/>
        <v/>
      </c>
      <c r="AP384" s="65" t="str">
        <f t="shared" si="258"/>
        <v/>
      </c>
      <c r="AQ384" s="65" t="str">
        <f t="shared" si="259"/>
        <v/>
      </c>
      <c r="AR384" s="65" t="str">
        <f t="shared" si="237"/>
        <v/>
      </c>
      <c r="AS384" s="65" t="str">
        <f t="shared" si="234"/>
        <v/>
      </c>
      <c r="AT384" s="65" t="str">
        <f t="shared" si="235"/>
        <v/>
      </c>
      <c r="AU384" s="65" t="str">
        <f t="shared" si="236"/>
        <v/>
      </c>
    </row>
    <row r="385" spans="1:62" ht="16.8" customHeight="1" x14ac:dyDescent="0.25">
      <c r="A385" s="109" t="s">
        <v>749</v>
      </c>
      <c r="B385" s="279" t="s">
        <v>4519</v>
      </c>
      <c r="C385" s="262">
        <v>20160827</v>
      </c>
      <c r="D385" s="262">
        <v>13</v>
      </c>
      <c r="E385" s="194" t="s">
        <v>3024</v>
      </c>
      <c r="F385" s="262">
        <v>79</v>
      </c>
      <c r="G385" s="194" t="s">
        <v>3003</v>
      </c>
      <c r="Q385" s="115"/>
      <c r="V385" s="112" t="str">
        <f t="shared" si="262"/>
        <v>Update games set Source= 'http://www.11v11.com/matches/nottingham-forest-v-leeds-united-27-august-2016-319813/' where game_id=20160827</v>
      </c>
      <c r="W385" s="112" t="str">
        <f t="shared" si="225"/>
        <v>Update lineups set player_name = 'Matt Mills', Sub_min= 79, Player_off = 'Damien Perquis' where game_id = 20160827 and player_order = 13; update lineups set Player_on= 'Matt Mills', sub_min = '79' where game_id = 20160827 and player_name = 'Damien Perquis'</v>
      </c>
      <c r="X385" s="65" t="str">
        <f t="shared" si="261"/>
        <v/>
      </c>
      <c r="Y385" s="193" t="str">
        <f t="shared" si="260"/>
        <v/>
      </c>
      <c r="Z385" s="65" t="str">
        <f t="shared" si="232"/>
        <v/>
      </c>
      <c r="AA385" s="193" t="str">
        <f t="shared" si="233"/>
        <v/>
      </c>
      <c r="AB385" s="242" t="s">
        <v>739</v>
      </c>
      <c r="AC385" s="65" t="str">
        <f t="shared" si="227"/>
        <v>Update lineups set player_name = 'Matt Mills'</v>
      </c>
      <c r="AD385" s="65" t="str">
        <f t="shared" si="228"/>
        <v/>
      </c>
      <c r="AE385" s="65" t="str">
        <f t="shared" si="250"/>
        <v/>
      </c>
      <c r="AF385" s="65" t="str">
        <f t="shared" si="251"/>
        <v/>
      </c>
      <c r="AG385" s="65" t="str">
        <f t="shared" si="252"/>
        <v/>
      </c>
      <c r="AH385" s="65" t="str">
        <f t="shared" si="253"/>
        <v>, Sub_min= 79</v>
      </c>
      <c r="AI385" s="65" t="str">
        <f t="shared" si="254"/>
        <v>, Player_off = 'Damien Perquis'</v>
      </c>
      <c r="AJ385" s="65" t="str">
        <f t="shared" si="229"/>
        <v xml:space="preserve"> where game_id = 20160827 and player_order = 13</v>
      </c>
      <c r="AK385" s="65" t="str">
        <f t="shared" si="230"/>
        <v>; update lineups set Player_on= 'Matt Mills'</v>
      </c>
      <c r="AL385" s="65" t="str">
        <f t="shared" si="255"/>
        <v>, sub_min = '79'</v>
      </c>
      <c r="AM385" s="245" t="str">
        <f t="shared" si="231"/>
        <v xml:space="preserve"> where game_id = 20160827 and player_name = 'Damien Perquis'</v>
      </c>
      <c r="AN385" s="65" t="str">
        <f t="shared" si="256"/>
        <v/>
      </c>
      <c r="AO385" s="65" t="str">
        <f t="shared" si="257"/>
        <v/>
      </c>
      <c r="AP385" s="65" t="str">
        <f t="shared" si="258"/>
        <v/>
      </c>
      <c r="AQ385" s="65" t="str">
        <f t="shared" si="259"/>
        <v/>
      </c>
      <c r="AR385" s="65" t="str">
        <f t="shared" si="237"/>
        <v/>
      </c>
      <c r="AS385" s="65" t="str">
        <f t="shared" si="234"/>
        <v/>
      </c>
      <c r="AT385" s="65" t="str">
        <f t="shared" si="235"/>
        <v/>
      </c>
      <c r="AU385" s="65" t="str">
        <f t="shared" si="236"/>
        <v/>
      </c>
    </row>
    <row r="386" spans="1:62" ht="16.8" customHeight="1" x14ac:dyDescent="0.25">
      <c r="A386" s="109" t="s">
        <v>746</v>
      </c>
      <c r="B386" s="198" t="s">
        <v>4516</v>
      </c>
      <c r="C386" s="262">
        <v>20160827</v>
      </c>
      <c r="D386" s="262">
        <v>14</v>
      </c>
      <c r="E386" s="212" t="s">
        <v>4442</v>
      </c>
      <c r="G386" s="194"/>
      <c r="Q386" s="115"/>
      <c r="V386" s="112" t="str">
        <f t="shared" si="262"/>
        <v>Update games set Game_date= '2016-08-27 15:00' where game_id=20160827</v>
      </c>
      <c r="W386" s="112" t="str">
        <f t="shared" si="225"/>
        <v>Update lineups set player_name = 'Armand Traore' where game_id = 20160827 and player_order = 14</v>
      </c>
      <c r="X386" s="65" t="str">
        <f t="shared" si="261"/>
        <v/>
      </c>
      <c r="Y386" s="193" t="str">
        <f t="shared" si="260"/>
        <v/>
      </c>
      <c r="Z386" s="65" t="str">
        <f t="shared" si="232"/>
        <v/>
      </c>
      <c r="AA386" s="193" t="str">
        <f t="shared" si="233"/>
        <v/>
      </c>
      <c r="AB386" s="242" t="s">
        <v>739</v>
      </c>
      <c r="AC386" s="65" t="str">
        <f t="shared" si="227"/>
        <v>Update lineups set player_name = 'Armand Traore'</v>
      </c>
      <c r="AD386" s="65" t="str">
        <f t="shared" si="228"/>
        <v/>
      </c>
      <c r="AE386" s="65" t="str">
        <f t="shared" si="250"/>
        <v/>
      </c>
      <c r="AF386" s="65" t="str">
        <f t="shared" si="251"/>
        <v/>
      </c>
      <c r="AG386" s="65" t="str">
        <f t="shared" si="252"/>
        <v/>
      </c>
      <c r="AH386" s="65" t="str">
        <f t="shared" si="253"/>
        <v/>
      </c>
      <c r="AI386" s="65" t="str">
        <f t="shared" si="254"/>
        <v/>
      </c>
      <c r="AJ386" s="65" t="str">
        <f t="shared" si="229"/>
        <v xml:space="preserve"> where game_id = 20160827 and player_order = 14</v>
      </c>
      <c r="AK386" s="65" t="str">
        <f t="shared" si="230"/>
        <v/>
      </c>
      <c r="AL386" s="65" t="str">
        <f t="shared" si="255"/>
        <v/>
      </c>
      <c r="AM386" s="245" t="str">
        <f t="shared" si="231"/>
        <v/>
      </c>
      <c r="AN386" s="65" t="str">
        <f t="shared" si="256"/>
        <v/>
      </c>
      <c r="AO386" s="65" t="str">
        <f t="shared" si="257"/>
        <v/>
      </c>
      <c r="AP386" s="65" t="str">
        <f t="shared" si="258"/>
        <v/>
      </c>
      <c r="AQ386" s="65" t="str">
        <f t="shared" si="259"/>
        <v/>
      </c>
      <c r="AR386" s="65" t="str">
        <f t="shared" si="237"/>
        <v/>
      </c>
      <c r="AS386" s="65" t="str">
        <f t="shared" si="234"/>
        <v/>
      </c>
      <c r="AT386" s="65" t="str">
        <f t="shared" si="235"/>
        <v/>
      </c>
      <c r="AU386" s="65" t="str">
        <f t="shared" si="236"/>
        <v/>
      </c>
    </row>
    <row r="387" spans="1:62" ht="16.8" customHeight="1" x14ac:dyDescent="0.25">
      <c r="A387" s="109" t="s">
        <v>25</v>
      </c>
      <c r="B387" s="198"/>
      <c r="C387" s="262">
        <v>20160827</v>
      </c>
      <c r="D387" s="262">
        <v>15</v>
      </c>
      <c r="E387" s="194" t="s">
        <v>3627</v>
      </c>
      <c r="G387" s="212"/>
      <c r="Q387" s="115"/>
      <c r="V387" s="112" t="str">
        <f t="shared" si="262"/>
        <v>Update games set Notes= NULL where game_id=20160827</v>
      </c>
      <c r="W387" s="112" t="str">
        <f t="shared" ref="W387:W450" si="263">IF(E387="", "", AC387&amp;AD387&amp;AE387&amp;AF387&amp;AG387&amp;AH387&amp;AI387&amp;AJ387&amp;AK387&amp;AL387&amp;AM387)</f>
        <v>Update lineups set player_name = 'Lars Veldwijk' where game_id = 20160827 and player_order = 15</v>
      </c>
      <c r="X387" s="65" t="str">
        <f t="shared" si="261"/>
        <v/>
      </c>
      <c r="Y387" s="193" t="str">
        <f t="shared" si="260"/>
        <v/>
      </c>
      <c r="Z387" s="65" t="str">
        <f t="shared" si="232"/>
        <v/>
      </c>
      <c r="AA387" s="193" t="str">
        <f t="shared" si="233"/>
        <v/>
      </c>
      <c r="AB387" s="242" t="s">
        <v>739</v>
      </c>
      <c r="AC387" s="65" t="str">
        <f t="shared" ref="AC387:AC450" si="264">IF(E387="","",CONCATENATE("Update lineups set player_name = '",SUBSTITUTE(E387, "'", "''"),"'"))</f>
        <v>Update lineups set player_name = 'Lars Veldwijk'</v>
      </c>
      <c r="AD387" s="65" t="str">
        <f t="shared" ref="AD387:AD450" si="265">IF(K387="","",CONCATENATE(", Player_notes = '",SUBSTITUTE(K387, "'", "''"), "'"))</f>
        <v/>
      </c>
      <c r="AE387" s="65" t="str">
        <f t="shared" si="250"/>
        <v/>
      </c>
      <c r="AF387" s="65" t="str">
        <f t="shared" si="251"/>
        <v/>
      </c>
      <c r="AG387" s="65" t="str">
        <f t="shared" si="252"/>
        <v/>
      </c>
      <c r="AH387" s="65" t="str">
        <f t="shared" si="253"/>
        <v/>
      </c>
      <c r="AI387" s="65" t="str">
        <f t="shared" si="254"/>
        <v/>
      </c>
      <c r="AJ387" s="65" t="str">
        <f t="shared" ref="AJ387:AJ450" si="266">IF(E387="","",CONCATENATE(" where game_id = ",C387," and player_order = ",D387))</f>
        <v xml:space="preserve"> where game_id = 20160827 and player_order = 15</v>
      </c>
      <c r="AK387" s="65" t="str">
        <f t="shared" ref="AK387:AK450" si="267">IF(G387="", "", CONCATENATE("; update lineups set Player_on= '", SUBSTITUTE(E387, "'", "''"), "'"))</f>
        <v/>
      </c>
      <c r="AL387" s="65" t="str">
        <f t="shared" si="255"/>
        <v/>
      </c>
      <c r="AM387" s="245" t="str">
        <f t="shared" ref="AM387:AM450" si="268">IF(G387="","",CONCATENATE(" where game_id = ", C387, " and player_name = '",SUBSTITUTE(G387, "'", "''"),"'"))</f>
        <v/>
      </c>
      <c r="AN387" s="65" t="str">
        <f t="shared" si="256"/>
        <v/>
      </c>
      <c r="AO387" s="65" t="str">
        <f t="shared" si="257"/>
        <v/>
      </c>
      <c r="AP387" s="65" t="str">
        <f t="shared" si="258"/>
        <v/>
      </c>
      <c r="AQ387" s="65" t="str">
        <f t="shared" si="259"/>
        <v/>
      </c>
      <c r="AR387" s="65" t="str">
        <f t="shared" si="237"/>
        <v/>
      </c>
      <c r="AS387" s="65" t="str">
        <f t="shared" si="234"/>
        <v/>
      </c>
      <c r="AT387" s="65" t="str">
        <f t="shared" si="235"/>
        <v/>
      </c>
      <c r="AU387" s="65" t="str">
        <f t="shared" si="236"/>
        <v/>
      </c>
    </row>
    <row r="388" spans="1:62" ht="16.8" customHeight="1" x14ac:dyDescent="0.25">
      <c r="A388" s="109"/>
      <c r="B388" s="198"/>
      <c r="C388" s="262">
        <v>20160827</v>
      </c>
      <c r="D388" s="262">
        <v>16</v>
      </c>
      <c r="E388" s="194" t="s">
        <v>3014</v>
      </c>
      <c r="G388" s="194"/>
      <c r="Q388" s="115"/>
      <c r="V388" s="112" t="str">
        <f t="shared" si="262"/>
        <v/>
      </c>
      <c r="W388" s="112" t="str">
        <f t="shared" si="263"/>
        <v>Update lineups set player_name = 'Jamie Ward' where game_id = 20160827 and player_order = 16</v>
      </c>
      <c r="X388" s="65" t="str">
        <f t="shared" si="261"/>
        <v/>
      </c>
      <c r="Y388" s="193" t="str">
        <f t="shared" si="260"/>
        <v/>
      </c>
      <c r="Z388" s="65" t="str">
        <f t="shared" ref="Z388:Z451" si="269">IF(R388="","", CONCATENATE("insert into games_sources (game_id, source_order, source_name, source_link) values (",C388, ", ", R388,", '",S388,"', '",T388,"')"))</f>
        <v/>
      </c>
      <c r="AA388" s="193" t="str">
        <f t="shared" ref="AA388:AA451" si="270">IF(R388="", "", AS388&amp;AT388&amp;AU388)</f>
        <v/>
      </c>
      <c r="AB388" s="242" t="s">
        <v>739</v>
      </c>
      <c r="AC388" s="65" t="str">
        <f t="shared" si="264"/>
        <v>Update lineups set player_name = 'Jamie Ward'</v>
      </c>
      <c r="AD388" s="65" t="str">
        <f t="shared" si="265"/>
        <v/>
      </c>
      <c r="AE388" s="65" t="str">
        <f t="shared" si="250"/>
        <v/>
      </c>
      <c r="AF388" s="65" t="str">
        <f t="shared" si="251"/>
        <v/>
      </c>
      <c r="AG388" s="65" t="str">
        <f t="shared" si="252"/>
        <v/>
      </c>
      <c r="AH388" s="65" t="str">
        <f t="shared" si="253"/>
        <v/>
      </c>
      <c r="AI388" s="65" t="str">
        <f t="shared" si="254"/>
        <v/>
      </c>
      <c r="AJ388" s="65" t="str">
        <f t="shared" si="266"/>
        <v xml:space="preserve"> where game_id = 20160827 and player_order = 16</v>
      </c>
      <c r="AK388" s="65" t="str">
        <f t="shared" si="267"/>
        <v/>
      </c>
      <c r="AL388" s="65" t="str">
        <f t="shared" si="255"/>
        <v/>
      </c>
      <c r="AM388" s="245" t="str">
        <f t="shared" si="268"/>
        <v/>
      </c>
      <c r="AN388" s="65" t="str">
        <f t="shared" si="256"/>
        <v/>
      </c>
      <c r="AO388" s="65" t="str">
        <f t="shared" si="257"/>
        <v/>
      </c>
      <c r="AP388" s="65" t="str">
        <f t="shared" si="258"/>
        <v/>
      </c>
      <c r="AQ388" s="65" t="str">
        <f t="shared" si="259"/>
        <v/>
      </c>
      <c r="AR388" s="65" t="str">
        <f t="shared" si="237"/>
        <v/>
      </c>
      <c r="AS388" s="65" t="str">
        <f t="shared" ref="AS388:AS451" si="271">IF(R388="","",CONCATENATE("update games_sources set source_name = '",S388, "'"))</f>
        <v/>
      </c>
      <c r="AT388" s="65" t="str">
        <f t="shared" ref="AT388:AT451" si="272">IF(T388="", "", CONCATENATE(", source_link = '", T388, "'"))</f>
        <v/>
      </c>
      <c r="AU388" s="65" t="str">
        <f t="shared" ref="AU388:AU451" si="273">IF(R388="", "", CONCATENATE(" where game_id = ", C388, " and source_order = ", R388))</f>
        <v/>
      </c>
    </row>
    <row r="389" spans="1:62" ht="16.8" customHeight="1" x14ac:dyDescent="0.25">
      <c r="A389" s="109"/>
      <c r="B389" s="198"/>
      <c r="C389" s="262">
        <v>20160827</v>
      </c>
      <c r="D389" s="262">
        <v>17</v>
      </c>
      <c r="E389" s="194" t="s">
        <v>3808</v>
      </c>
      <c r="F389" s="262">
        <v>84</v>
      </c>
      <c r="G389" s="212" t="s">
        <v>3811</v>
      </c>
      <c r="Q389" s="115"/>
      <c r="V389" s="112" t="str">
        <f t="shared" si="262"/>
        <v/>
      </c>
      <c r="W389" s="112" t="str">
        <f t="shared" si="263"/>
        <v>Update lineups set player_name = 'Matty Cash', Sub_min= 84, Player_off = 'Apostolos Vellios' where game_id = 20160827 and player_order = 17; update lineups set Player_on= 'Matty Cash', sub_min = '84' where game_id = 20160827 and player_name = 'Apostolos Vellios'</v>
      </c>
      <c r="X389" s="65" t="str">
        <f t="shared" si="261"/>
        <v/>
      </c>
      <c r="Y389" s="193" t="str">
        <f t="shared" si="260"/>
        <v/>
      </c>
      <c r="Z389" s="65" t="str">
        <f t="shared" si="269"/>
        <v/>
      </c>
      <c r="AA389" s="193" t="str">
        <f t="shared" si="270"/>
        <v/>
      </c>
      <c r="AB389" s="242" t="s">
        <v>739</v>
      </c>
      <c r="AC389" s="65" t="str">
        <f t="shared" si="264"/>
        <v>Update lineups set player_name = 'Matty Cash'</v>
      </c>
      <c r="AD389" s="65" t="str">
        <f t="shared" si="265"/>
        <v/>
      </c>
      <c r="AE389" s="65" t="str">
        <f t="shared" si="250"/>
        <v/>
      </c>
      <c r="AF389" s="65" t="str">
        <f t="shared" si="251"/>
        <v/>
      </c>
      <c r="AG389" s="65" t="str">
        <f t="shared" si="252"/>
        <v/>
      </c>
      <c r="AH389" s="65" t="str">
        <f t="shared" si="253"/>
        <v>, Sub_min= 84</v>
      </c>
      <c r="AI389" s="65" t="str">
        <f t="shared" si="254"/>
        <v>, Player_off = 'Apostolos Vellios'</v>
      </c>
      <c r="AJ389" s="65" t="str">
        <f t="shared" si="266"/>
        <v xml:space="preserve"> where game_id = 20160827 and player_order = 17</v>
      </c>
      <c r="AK389" s="65" t="str">
        <f t="shared" si="267"/>
        <v>; update lineups set Player_on= 'Matty Cash'</v>
      </c>
      <c r="AL389" s="65" t="str">
        <f t="shared" si="255"/>
        <v>, sub_min = '84'</v>
      </c>
      <c r="AM389" s="245" t="str">
        <f t="shared" si="268"/>
        <v xml:space="preserve"> where game_id = 20160827 and player_name = 'Apostolos Vellios'</v>
      </c>
      <c r="AN389" s="65" t="str">
        <f t="shared" si="256"/>
        <v/>
      </c>
      <c r="AO389" s="65" t="str">
        <f t="shared" si="257"/>
        <v/>
      </c>
      <c r="AP389" s="65" t="str">
        <f t="shared" si="258"/>
        <v/>
      </c>
      <c r="AQ389" s="65" t="str">
        <f t="shared" si="259"/>
        <v/>
      </c>
      <c r="AR389" s="65" t="str">
        <f t="shared" si="237"/>
        <v/>
      </c>
      <c r="AS389" s="65" t="str">
        <f t="shared" si="271"/>
        <v/>
      </c>
      <c r="AT389" s="65" t="str">
        <f t="shared" si="272"/>
        <v/>
      </c>
      <c r="AU389" s="65" t="str">
        <f t="shared" si="273"/>
        <v/>
      </c>
    </row>
    <row r="390" spans="1:62" s="126" customFormat="1" ht="16.8" customHeight="1" thickBot="1" x14ac:dyDescent="0.3">
      <c r="A390" s="116"/>
      <c r="B390" s="272"/>
      <c r="C390" s="266">
        <v>20160827</v>
      </c>
      <c r="D390" s="266">
        <v>18</v>
      </c>
      <c r="E390" s="199" t="s">
        <v>3008</v>
      </c>
      <c r="F390" s="266"/>
      <c r="G390" s="199"/>
      <c r="H390" s="266"/>
      <c r="I390" s="266"/>
      <c r="J390" s="266"/>
      <c r="K390" s="323"/>
      <c r="L390" s="267"/>
      <c r="M390" s="214"/>
      <c r="N390" s="266"/>
      <c r="O390" s="266"/>
      <c r="P390" s="266"/>
      <c r="Q390" s="239"/>
      <c r="R390" s="267"/>
      <c r="S390" s="214"/>
      <c r="T390" s="266"/>
      <c r="U390"/>
      <c r="V390" s="112" t="str">
        <f t="shared" si="262"/>
        <v/>
      </c>
      <c r="W390" s="112" t="str">
        <f t="shared" si="263"/>
        <v>Update lineups set player_name = 'David Vaughan' where game_id = 20160827 and player_order = 18</v>
      </c>
      <c r="X390" s="65" t="str">
        <f t="shared" si="261"/>
        <v/>
      </c>
      <c r="Y390" s="193" t="str">
        <f t="shared" si="260"/>
        <v/>
      </c>
      <c r="Z390" s="65" t="str">
        <f t="shared" si="269"/>
        <v/>
      </c>
      <c r="AA390" s="193" t="str">
        <f t="shared" si="270"/>
        <v/>
      </c>
      <c r="AB390" s="242" t="s">
        <v>739</v>
      </c>
      <c r="AC390" s="65" t="str">
        <f t="shared" si="264"/>
        <v>Update lineups set player_name = 'David Vaughan'</v>
      </c>
      <c r="AD390" s="65" t="str">
        <f t="shared" si="265"/>
        <v/>
      </c>
      <c r="AE390" s="65" t="str">
        <f t="shared" si="250"/>
        <v/>
      </c>
      <c r="AF390" s="65" t="str">
        <f t="shared" si="251"/>
        <v/>
      </c>
      <c r="AG390" s="65" t="str">
        <f t="shared" si="252"/>
        <v/>
      </c>
      <c r="AH390" s="65" t="str">
        <f t="shared" si="253"/>
        <v/>
      </c>
      <c r="AI390" s="65" t="str">
        <f t="shared" si="254"/>
        <v/>
      </c>
      <c r="AJ390" s="65" t="str">
        <f t="shared" si="266"/>
        <v xml:space="preserve"> where game_id = 20160827 and player_order = 18</v>
      </c>
      <c r="AK390" s="65" t="str">
        <f t="shared" si="267"/>
        <v/>
      </c>
      <c r="AL390" s="65" t="str">
        <f t="shared" si="255"/>
        <v/>
      </c>
      <c r="AM390" s="245" t="str">
        <f t="shared" si="268"/>
        <v/>
      </c>
      <c r="AN390" s="65" t="str">
        <f t="shared" si="256"/>
        <v/>
      </c>
      <c r="AO390" s="65" t="str">
        <f t="shared" si="257"/>
        <v/>
      </c>
      <c r="AP390" s="65" t="str">
        <f t="shared" si="258"/>
        <v/>
      </c>
      <c r="AQ390" s="65" t="str">
        <f t="shared" si="259"/>
        <v/>
      </c>
      <c r="AR390" s="65" t="str">
        <f t="shared" si="237"/>
        <v/>
      </c>
      <c r="AS390" s="65" t="str">
        <f t="shared" si="271"/>
        <v/>
      </c>
      <c r="AT390" s="65" t="str">
        <f t="shared" si="272"/>
        <v/>
      </c>
      <c r="AU390" s="65" t="str">
        <f t="shared" si="273"/>
        <v/>
      </c>
      <c r="AV390" s="65"/>
      <c r="AW390" s="65"/>
      <c r="AX390" s="65"/>
      <c r="AY390" s="65"/>
      <c r="AZ390" s="65"/>
      <c r="BA390" s="65"/>
      <c r="BB390" s="65"/>
      <c r="BC390" s="65"/>
      <c r="BD390" s="65"/>
      <c r="BE390" s="65"/>
      <c r="BF390" s="65"/>
      <c r="BG390" s="65"/>
      <c r="BH390" s="65"/>
      <c r="BI390" s="65"/>
      <c r="BJ390" s="65"/>
    </row>
    <row r="391" spans="1:62" ht="16.8" customHeight="1" thickTop="1" x14ac:dyDescent="0.25">
      <c r="A391" s="125"/>
      <c r="B391" s="191" t="s">
        <v>33</v>
      </c>
      <c r="C391" s="262">
        <v>20160911</v>
      </c>
      <c r="D391" s="262">
        <v>1</v>
      </c>
      <c r="E391" s="212" t="s">
        <v>4667</v>
      </c>
      <c r="G391" s="194"/>
      <c r="K391" s="321" t="s">
        <v>4678</v>
      </c>
      <c r="L391" s="263">
        <v>1</v>
      </c>
      <c r="M391" s="194" t="s">
        <v>3811</v>
      </c>
      <c r="N391" s="262">
        <v>57</v>
      </c>
      <c r="Q391" s="115"/>
      <c r="S391" s="194"/>
      <c r="V391" s="112" t="str">
        <f t="shared" si="262"/>
        <v/>
      </c>
      <c r="W391" s="112" t="str">
        <f t="shared" si="263"/>
        <v>Update lineups set player_name = 'Vladimir Stojkovic', Player_notes = 'Debut for Vladimir Stojkovic' where game_id = 20160911 and player_order = 1</v>
      </c>
      <c r="X391" s="65" t="str">
        <f>IF(M391="","", CONCATENATE("insert into goals (game_id, goal_order, scorer_name, goal_min) values (",C391, ", ", L391,", '",M391,"', ",N391,")"))</f>
        <v>insert into goals (game_id, goal_order, scorer_name, goal_min) values (20160911, 1, 'Apostolos Vellios', 57)</v>
      </c>
      <c r="Y391" s="193" t="str">
        <f t="shared" si="260"/>
        <v>update goals set scorer_name = 'Apostolos Vellios', goal_min = 57 where game_id = 20160911 and goal_order = 1</v>
      </c>
      <c r="Z391" s="65" t="str">
        <f t="shared" si="269"/>
        <v/>
      </c>
      <c r="AA391" s="193" t="str">
        <f t="shared" si="270"/>
        <v/>
      </c>
      <c r="AB391" s="242" t="s">
        <v>739</v>
      </c>
      <c r="AC391" s="65" t="str">
        <f t="shared" si="264"/>
        <v>Update lineups set player_name = 'Vladimir Stojkovic'</v>
      </c>
      <c r="AD391" s="65" t="str">
        <f t="shared" si="265"/>
        <v>, Player_notes = 'Debut for Vladimir Stojkovic'</v>
      </c>
      <c r="AE391" s="65" t="str">
        <f t="shared" ref="AE391:AE408" si="274">IF(H391="", "", CONCATENATE(", Y_min = ", UPPER(H391)))</f>
        <v/>
      </c>
      <c r="AF391" s="65" t="str">
        <f t="shared" ref="AF391:AF408" si="275">IF(I391="", "", CONCATENATE(", R_min= ", UPPER(I391)))</f>
        <v/>
      </c>
      <c r="AG391" s="65" t="str">
        <f t="shared" ref="AG391:AG408" si="276">IF(J391="", "", CONCATENATE(", captain= 'Y'"))</f>
        <v/>
      </c>
      <c r="AH391" s="65" t="str">
        <f t="shared" ref="AH391:AH408" si="277">IF(F391="", "", CONCATENATE(", Sub_min= ", F391))</f>
        <v/>
      </c>
      <c r="AI391" s="65" t="str">
        <f t="shared" ref="AI391:AI408" si="278">IF(G391="", "", CONCATENATE(", Player_off = '", SUBSTITUTE(G391, "'", "''"), "'"))</f>
        <v/>
      </c>
      <c r="AJ391" s="65" t="str">
        <f t="shared" si="266"/>
        <v xml:space="preserve"> where game_id = 20160911 and player_order = 1</v>
      </c>
      <c r="AK391" s="65" t="str">
        <f t="shared" si="267"/>
        <v/>
      </c>
      <c r="AL391" s="65" t="str">
        <f t="shared" ref="AL391:AL408" si="279">IF(F391="","",CONCATENATE(", sub_min = '",F391,"'"))</f>
        <v/>
      </c>
      <c r="AM391" s="245" t="str">
        <f t="shared" si="268"/>
        <v/>
      </c>
      <c r="AN391" s="65" t="str">
        <f t="shared" ref="AN391:AN408" si="280">IF(L391="","",CONCATENATE("update goals set scorer_name = '",SUBSTITUTE(M391, "'", "''"),"'"))</f>
        <v>update goals set scorer_name = 'Apostolos Vellios'</v>
      </c>
      <c r="AO391" s="65" t="str">
        <f t="shared" ref="AO391:AO408" si="281">IF(N391="", "", CONCATENATE(", goal_min = ", N391))</f>
        <v>, goal_min = 57</v>
      </c>
      <c r="AP391" s="65" t="str">
        <f t="shared" ref="AP391:AP408" si="282">IF(O391="", "", CONCATENATE(", Pen = '", UPPER(O391), "'"))</f>
        <v/>
      </c>
      <c r="AQ391" s="65" t="str">
        <f t="shared" ref="AQ391:AQ408" si="283">IF(P391="", "", CONCATENATE(", OG = '", UPPER(P391), "'"))</f>
        <v/>
      </c>
      <c r="AR391" s="65" t="str">
        <f t="shared" si="237"/>
        <v xml:space="preserve"> where game_id = 20160911 and goal_order = 1</v>
      </c>
      <c r="AS391" s="65" t="str">
        <f t="shared" si="271"/>
        <v/>
      </c>
      <c r="AT391" s="65" t="str">
        <f t="shared" si="272"/>
        <v/>
      </c>
      <c r="AU391" s="65" t="str">
        <f t="shared" si="273"/>
        <v/>
      </c>
    </row>
    <row r="392" spans="1:62" ht="16.8" customHeight="1" x14ac:dyDescent="0.25">
      <c r="A392" s="109" t="s">
        <v>5</v>
      </c>
      <c r="B392" s="114">
        <v>2</v>
      </c>
      <c r="C392" s="262">
        <v>20160911</v>
      </c>
      <c r="D392" s="262">
        <v>2</v>
      </c>
      <c r="E392" s="212" t="s">
        <v>3012</v>
      </c>
      <c r="L392" s="263">
        <v>2</v>
      </c>
      <c r="M392" s="194" t="s">
        <v>3382</v>
      </c>
      <c r="N392" s="262">
        <v>87</v>
      </c>
      <c r="Q392" s="115"/>
      <c r="S392" s="194"/>
      <c r="V392" s="112" t="str">
        <f t="shared" si="262"/>
        <v>Update games set F= 2 where game_id=20160911</v>
      </c>
      <c r="W392" s="112" t="str">
        <f t="shared" si="263"/>
        <v>Update lineups set player_name = 'Eric Lichaj' where game_id = 20160911 and player_order = 2</v>
      </c>
      <c r="X392" s="65" t="str">
        <f>IF(M392="","", CONCATENATE("insert into goals (game_id, goal_order, scorer_name, goal_min) values (",C392, ", ", L392,", '",M392,"', ",N392,")"))</f>
        <v>insert into goals (game_id, goal_order, scorer_name, goal_min) values (20160911, 2, 'Henri Lansbury', 87)</v>
      </c>
      <c r="Y392" s="193" t="str">
        <f>IF(L392="", "", AN392&amp;AO392&amp;AP392&amp;AQ392&amp;AR392)</f>
        <v>update goals set scorer_name = 'Henri Lansbury', goal_min = 87 where game_id = 20160911 and goal_order = 2</v>
      </c>
      <c r="Z392" s="65" t="str">
        <f t="shared" si="269"/>
        <v/>
      </c>
      <c r="AA392" s="193" t="str">
        <f t="shared" si="270"/>
        <v/>
      </c>
      <c r="AB392" s="242" t="s">
        <v>739</v>
      </c>
      <c r="AC392" s="65" t="str">
        <f t="shared" si="264"/>
        <v>Update lineups set player_name = 'Eric Lichaj'</v>
      </c>
      <c r="AD392" s="65" t="str">
        <f t="shared" si="265"/>
        <v/>
      </c>
      <c r="AE392" s="65" t="str">
        <f t="shared" si="274"/>
        <v/>
      </c>
      <c r="AF392" s="65" t="str">
        <f t="shared" si="275"/>
        <v/>
      </c>
      <c r="AG392" s="65" t="str">
        <f t="shared" si="276"/>
        <v/>
      </c>
      <c r="AH392" s="65" t="str">
        <f t="shared" si="277"/>
        <v/>
      </c>
      <c r="AI392" s="65" t="str">
        <f t="shared" si="278"/>
        <v/>
      </c>
      <c r="AJ392" s="65" t="str">
        <f t="shared" si="266"/>
        <v xml:space="preserve"> where game_id = 20160911 and player_order = 2</v>
      </c>
      <c r="AK392" s="65" t="str">
        <f t="shared" si="267"/>
        <v/>
      </c>
      <c r="AL392" s="65" t="str">
        <f t="shared" si="279"/>
        <v/>
      </c>
      <c r="AM392" s="245" t="str">
        <f t="shared" si="268"/>
        <v/>
      </c>
      <c r="AN392" s="65" t="str">
        <f t="shared" si="280"/>
        <v>update goals set scorer_name = 'Henri Lansbury'</v>
      </c>
      <c r="AO392" s="65" t="str">
        <f t="shared" si="281"/>
        <v>, goal_min = 87</v>
      </c>
      <c r="AP392" s="65" t="str">
        <f t="shared" si="282"/>
        <v/>
      </c>
      <c r="AQ392" s="65" t="str">
        <f t="shared" si="283"/>
        <v/>
      </c>
      <c r="AR392" s="65" t="str">
        <f t="shared" si="237"/>
        <v xml:space="preserve"> where game_id = 20160911 and goal_order = 2</v>
      </c>
      <c r="AS392" s="65" t="str">
        <f t="shared" si="271"/>
        <v/>
      </c>
      <c r="AT392" s="65" t="str">
        <f t="shared" si="272"/>
        <v/>
      </c>
      <c r="AU392" s="65" t="str">
        <f t="shared" si="273"/>
        <v/>
      </c>
    </row>
    <row r="393" spans="1:62" ht="16.8" customHeight="1" x14ac:dyDescent="0.25">
      <c r="A393" s="109" t="s">
        <v>0</v>
      </c>
      <c r="B393" s="114">
        <v>2</v>
      </c>
      <c r="C393" s="262">
        <v>20160911</v>
      </c>
      <c r="D393" s="262">
        <v>3</v>
      </c>
      <c r="E393" s="212" t="s">
        <v>3017</v>
      </c>
      <c r="M393" s="194"/>
      <c r="Q393" s="115"/>
      <c r="S393" s="194"/>
      <c r="V393" s="112" t="str">
        <f t="shared" si="262"/>
        <v>Update games set A= 2 where game_id=20160911</v>
      </c>
      <c r="W393" s="112" t="str">
        <f t="shared" si="263"/>
        <v>Update lineups set player_name = 'Michael Mancienne' where game_id = 20160911 and player_order = 3</v>
      </c>
      <c r="X393" s="65" t="str">
        <f>IF(M393="","", CONCATENATE("insert into goals (game_id, goal_order, scorer_name, goal_min) values (",C393, ", ", L393,", '",M393,"', ",N393,")"))</f>
        <v/>
      </c>
      <c r="Y393" s="193" t="str">
        <f t="shared" ref="Y393:Y409" si="284">IF(L393="", "", AN393&amp;AO393&amp;AP393&amp;AQ393&amp;AR393)</f>
        <v/>
      </c>
      <c r="Z393" s="65" t="str">
        <f t="shared" si="269"/>
        <v/>
      </c>
      <c r="AA393" s="193" t="str">
        <f t="shared" si="270"/>
        <v/>
      </c>
      <c r="AB393" s="242" t="s">
        <v>739</v>
      </c>
      <c r="AC393" s="65" t="str">
        <f t="shared" si="264"/>
        <v>Update lineups set player_name = 'Michael Mancienne'</v>
      </c>
      <c r="AD393" s="65" t="str">
        <f t="shared" si="265"/>
        <v/>
      </c>
      <c r="AE393" s="65" t="str">
        <f t="shared" si="274"/>
        <v/>
      </c>
      <c r="AF393" s="65" t="str">
        <f t="shared" si="275"/>
        <v/>
      </c>
      <c r="AG393" s="65" t="str">
        <f t="shared" si="276"/>
        <v/>
      </c>
      <c r="AH393" s="65" t="str">
        <f t="shared" si="277"/>
        <v/>
      </c>
      <c r="AI393" s="65" t="str">
        <f t="shared" si="278"/>
        <v/>
      </c>
      <c r="AJ393" s="65" t="str">
        <f t="shared" si="266"/>
        <v xml:space="preserve"> where game_id = 20160911 and player_order = 3</v>
      </c>
      <c r="AK393" s="65" t="str">
        <f t="shared" si="267"/>
        <v/>
      </c>
      <c r="AL393" s="65" t="str">
        <f t="shared" si="279"/>
        <v/>
      </c>
      <c r="AM393" s="245" t="str">
        <f t="shared" si="268"/>
        <v/>
      </c>
      <c r="AN393" s="65" t="str">
        <f t="shared" si="280"/>
        <v/>
      </c>
      <c r="AO393" s="65" t="str">
        <f t="shared" si="281"/>
        <v/>
      </c>
      <c r="AP393" s="65" t="str">
        <f t="shared" si="282"/>
        <v/>
      </c>
      <c r="AQ393" s="65" t="str">
        <f t="shared" si="283"/>
        <v/>
      </c>
      <c r="AR393" s="65" t="str">
        <f t="shared" si="237"/>
        <v/>
      </c>
      <c r="AS393" s="65" t="str">
        <f t="shared" si="271"/>
        <v/>
      </c>
      <c r="AT393" s="65" t="str">
        <f t="shared" si="272"/>
        <v/>
      </c>
      <c r="AU393" s="65" t="str">
        <f t="shared" si="273"/>
        <v/>
      </c>
    </row>
    <row r="394" spans="1:62" ht="16.8" customHeight="1" x14ac:dyDescent="0.25">
      <c r="A394" s="109" t="s">
        <v>23</v>
      </c>
      <c r="B394" s="198" t="str">
        <f>IF(B392&gt;B393,"'W'",IF(B392=B393,"'D'","'L'"))</f>
        <v>'D'</v>
      </c>
      <c r="C394" s="262">
        <v>20160911</v>
      </c>
      <c r="D394" s="262">
        <v>4</v>
      </c>
      <c r="E394" s="194" t="s">
        <v>3003</v>
      </c>
      <c r="M394" s="194"/>
      <c r="Q394" s="115"/>
      <c r="S394" s="194"/>
      <c r="V394" s="112" t="str">
        <f t="shared" si="262"/>
        <v>Update games set Result= 'D' where game_id=20160911</v>
      </c>
      <c r="W394" s="112" t="str">
        <f t="shared" si="263"/>
        <v>Update lineups set player_name = 'Damien Perquis' where game_id = 20160911 and player_order = 4</v>
      </c>
      <c r="X394" s="65" t="str">
        <f t="shared" ref="X394:X408" si="285">IF(M394="","", CONCATENATE("insert into goals (game_id, goal_order, scorer_name, goal_min) values (",C394, ", ", L394,", '",M394,"' ",N394,")"))</f>
        <v/>
      </c>
      <c r="Y394" s="193" t="str">
        <f t="shared" si="284"/>
        <v/>
      </c>
      <c r="Z394" s="65" t="str">
        <f t="shared" si="269"/>
        <v/>
      </c>
      <c r="AA394" s="193" t="str">
        <f t="shared" si="270"/>
        <v/>
      </c>
      <c r="AB394" s="242" t="s">
        <v>739</v>
      </c>
      <c r="AC394" s="65" t="str">
        <f t="shared" si="264"/>
        <v>Update lineups set player_name = 'Damien Perquis'</v>
      </c>
      <c r="AD394" s="65" t="str">
        <f t="shared" si="265"/>
        <v/>
      </c>
      <c r="AE394" s="65" t="str">
        <f t="shared" si="274"/>
        <v/>
      </c>
      <c r="AF394" s="65" t="str">
        <f t="shared" si="275"/>
        <v/>
      </c>
      <c r="AG394" s="65" t="str">
        <f t="shared" si="276"/>
        <v/>
      </c>
      <c r="AH394" s="65" t="str">
        <f t="shared" si="277"/>
        <v/>
      </c>
      <c r="AI394" s="65" t="str">
        <f t="shared" si="278"/>
        <v/>
      </c>
      <c r="AJ394" s="65" t="str">
        <f t="shared" si="266"/>
        <v xml:space="preserve"> where game_id = 20160911 and player_order = 4</v>
      </c>
      <c r="AK394" s="65" t="str">
        <f t="shared" si="267"/>
        <v/>
      </c>
      <c r="AL394" s="65" t="str">
        <f t="shared" si="279"/>
        <v/>
      </c>
      <c r="AM394" s="245" t="str">
        <f t="shared" si="268"/>
        <v/>
      </c>
      <c r="AN394" s="65" t="str">
        <f t="shared" si="280"/>
        <v/>
      </c>
      <c r="AO394" s="65" t="str">
        <f t="shared" si="281"/>
        <v/>
      </c>
      <c r="AP394" s="65" t="str">
        <f t="shared" si="282"/>
        <v/>
      </c>
      <c r="AQ394" s="65" t="str">
        <f t="shared" si="283"/>
        <v/>
      </c>
      <c r="AR394" s="65" t="str">
        <f t="shared" si="237"/>
        <v/>
      </c>
      <c r="AS394" s="65" t="str">
        <f t="shared" si="271"/>
        <v/>
      </c>
      <c r="AT394" s="65" t="str">
        <f t="shared" si="272"/>
        <v/>
      </c>
      <c r="AU394" s="65" t="str">
        <f t="shared" si="273"/>
        <v/>
      </c>
    </row>
    <row r="395" spans="1:62" ht="16.8" customHeight="1" x14ac:dyDescent="0.25">
      <c r="A395" s="109" t="s">
        <v>768</v>
      </c>
      <c r="B395" s="114">
        <v>0</v>
      </c>
      <c r="C395" s="262">
        <v>20160911</v>
      </c>
      <c r="D395" s="262">
        <v>5</v>
      </c>
      <c r="E395" s="194" t="s">
        <v>3001</v>
      </c>
      <c r="H395" s="262">
        <v>67</v>
      </c>
      <c r="M395" s="194"/>
      <c r="Q395" s="115"/>
      <c r="S395" s="194"/>
      <c r="V395" s="112" t="str">
        <f t="shared" si="262"/>
        <v>Update games set HT_f= 0 where game_id=20160911</v>
      </c>
      <c r="W395" s="112" t="str">
        <f t="shared" si="263"/>
        <v>Update lineups set player_name = 'Danny Fox', Y_min = 67 where game_id = 20160911 and player_order = 5</v>
      </c>
      <c r="X395" s="65" t="str">
        <f t="shared" si="285"/>
        <v/>
      </c>
      <c r="Y395" s="193" t="str">
        <f t="shared" si="284"/>
        <v/>
      </c>
      <c r="Z395" s="65" t="str">
        <f t="shared" si="269"/>
        <v/>
      </c>
      <c r="AA395" s="193" t="str">
        <f t="shared" si="270"/>
        <v/>
      </c>
      <c r="AB395" s="242" t="s">
        <v>739</v>
      </c>
      <c r="AC395" s="65" t="str">
        <f t="shared" si="264"/>
        <v>Update lineups set player_name = 'Danny Fox'</v>
      </c>
      <c r="AD395" s="65" t="str">
        <f t="shared" si="265"/>
        <v/>
      </c>
      <c r="AE395" s="65" t="str">
        <f t="shared" si="274"/>
        <v>, Y_min = 67</v>
      </c>
      <c r="AF395" s="65" t="str">
        <f t="shared" si="275"/>
        <v/>
      </c>
      <c r="AG395" s="65" t="str">
        <f t="shared" si="276"/>
        <v/>
      </c>
      <c r="AH395" s="65" t="str">
        <f t="shared" si="277"/>
        <v/>
      </c>
      <c r="AI395" s="65" t="str">
        <f t="shared" si="278"/>
        <v/>
      </c>
      <c r="AJ395" s="65" t="str">
        <f t="shared" si="266"/>
        <v xml:space="preserve"> where game_id = 20160911 and player_order = 5</v>
      </c>
      <c r="AK395" s="65" t="str">
        <f t="shared" si="267"/>
        <v/>
      </c>
      <c r="AL395" s="65" t="str">
        <f t="shared" si="279"/>
        <v/>
      </c>
      <c r="AM395" s="245" t="str">
        <f t="shared" si="268"/>
        <v/>
      </c>
      <c r="AN395" s="65" t="str">
        <f t="shared" si="280"/>
        <v/>
      </c>
      <c r="AO395" s="65" t="str">
        <f t="shared" si="281"/>
        <v/>
      </c>
      <c r="AP395" s="65" t="str">
        <f t="shared" si="282"/>
        <v/>
      </c>
      <c r="AQ395" s="65" t="str">
        <f t="shared" si="283"/>
        <v/>
      </c>
      <c r="AR395" s="65" t="str">
        <f t="shared" si="237"/>
        <v/>
      </c>
      <c r="AS395" s="65" t="str">
        <f t="shared" si="271"/>
        <v/>
      </c>
      <c r="AT395" s="65" t="str">
        <f t="shared" si="272"/>
        <v/>
      </c>
      <c r="AU395" s="65" t="str">
        <f t="shared" si="273"/>
        <v/>
      </c>
    </row>
    <row r="396" spans="1:62" ht="16.8" customHeight="1" x14ac:dyDescent="0.25">
      <c r="A396" s="109" t="s">
        <v>766</v>
      </c>
      <c r="B396" s="114">
        <v>0</v>
      </c>
      <c r="C396" s="262">
        <v>20160911</v>
      </c>
      <c r="D396" s="262">
        <v>6</v>
      </c>
      <c r="E396" s="194" t="s">
        <v>4670</v>
      </c>
      <c r="K396" s="321" t="s">
        <v>4676</v>
      </c>
      <c r="M396" s="194"/>
      <c r="Q396" s="115"/>
      <c r="S396" s="194"/>
      <c r="V396" s="112" t="str">
        <f t="shared" si="262"/>
        <v>Update games set HT_a= 0 where game_id=20160911</v>
      </c>
      <c r="W396" s="112" t="str">
        <f t="shared" si="263"/>
        <v>Update lineups set player_name = 'Mustapha Carayol', Player_notes = 'Debut for Mustapha Carayol' where game_id = 20160911 and player_order = 6</v>
      </c>
      <c r="X396" s="65" t="str">
        <f t="shared" si="285"/>
        <v/>
      </c>
      <c r="Y396" s="193" t="str">
        <f t="shared" si="284"/>
        <v/>
      </c>
      <c r="Z396" s="65" t="str">
        <f t="shared" si="269"/>
        <v/>
      </c>
      <c r="AA396" s="193" t="str">
        <f t="shared" si="270"/>
        <v/>
      </c>
      <c r="AB396" s="242" t="s">
        <v>739</v>
      </c>
      <c r="AC396" s="65" t="str">
        <f t="shared" si="264"/>
        <v>Update lineups set player_name = 'Mustapha Carayol'</v>
      </c>
      <c r="AD396" s="65" t="str">
        <f t="shared" si="265"/>
        <v>, Player_notes = 'Debut for Mustapha Carayol'</v>
      </c>
      <c r="AE396" s="65" t="str">
        <f t="shared" si="274"/>
        <v/>
      </c>
      <c r="AF396" s="65" t="str">
        <f t="shared" si="275"/>
        <v/>
      </c>
      <c r="AG396" s="65" t="str">
        <f t="shared" si="276"/>
        <v/>
      </c>
      <c r="AH396" s="65" t="str">
        <f t="shared" si="277"/>
        <v/>
      </c>
      <c r="AI396" s="65" t="str">
        <f t="shared" si="278"/>
        <v/>
      </c>
      <c r="AJ396" s="65" t="str">
        <f t="shared" si="266"/>
        <v xml:space="preserve"> where game_id = 20160911 and player_order = 6</v>
      </c>
      <c r="AK396" s="65" t="str">
        <f t="shared" si="267"/>
        <v/>
      </c>
      <c r="AL396" s="65" t="str">
        <f t="shared" si="279"/>
        <v/>
      </c>
      <c r="AM396" s="245" t="str">
        <f t="shared" si="268"/>
        <v/>
      </c>
      <c r="AN396" s="65" t="str">
        <f t="shared" si="280"/>
        <v/>
      </c>
      <c r="AO396" s="65" t="str">
        <f t="shared" si="281"/>
        <v/>
      </c>
      <c r="AP396" s="65" t="str">
        <f t="shared" si="282"/>
        <v/>
      </c>
      <c r="AQ396" s="65" t="str">
        <f t="shared" si="283"/>
        <v/>
      </c>
      <c r="AR396" s="65" t="str">
        <f t="shared" si="237"/>
        <v/>
      </c>
      <c r="AS396" s="65" t="str">
        <f t="shared" si="271"/>
        <v/>
      </c>
      <c r="AT396" s="65" t="str">
        <f t="shared" si="272"/>
        <v/>
      </c>
      <c r="AU396" s="65" t="str">
        <f t="shared" si="273"/>
        <v/>
      </c>
    </row>
    <row r="397" spans="1:62" ht="16.8" customHeight="1" x14ac:dyDescent="0.25">
      <c r="A397" s="109" t="s">
        <v>764</v>
      </c>
      <c r="B397" s="252">
        <v>8</v>
      </c>
      <c r="C397" s="262">
        <v>20160911</v>
      </c>
      <c r="D397" s="262">
        <v>7</v>
      </c>
      <c r="E397" s="194" t="s">
        <v>4189</v>
      </c>
      <c r="G397" s="194"/>
      <c r="H397" s="262">
        <v>16</v>
      </c>
      <c r="M397" s="194"/>
      <c r="Q397" s="115"/>
      <c r="S397" s="194"/>
      <c r="V397" s="112" t="str">
        <f t="shared" si="262"/>
        <v>Update games set Pos_before= 8 where game_id=20160911</v>
      </c>
      <c r="W397" s="112" t="str">
        <f t="shared" si="263"/>
        <v>Update lineups set player_name = 'Pajtim Kasami', Y_min = 16 where game_id = 20160911 and player_order = 7</v>
      </c>
      <c r="X397" s="65" t="str">
        <f t="shared" si="285"/>
        <v/>
      </c>
      <c r="Y397" s="193" t="str">
        <f t="shared" si="284"/>
        <v/>
      </c>
      <c r="Z397" s="65" t="str">
        <f t="shared" si="269"/>
        <v/>
      </c>
      <c r="AA397" s="193" t="str">
        <f t="shared" si="270"/>
        <v/>
      </c>
      <c r="AB397" s="242" t="s">
        <v>739</v>
      </c>
      <c r="AC397" s="65" t="str">
        <f t="shared" si="264"/>
        <v>Update lineups set player_name = 'Pajtim Kasami'</v>
      </c>
      <c r="AD397" s="65" t="str">
        <f t="shared" si="265"/>
        <v/>
      </c>
      <c r="AE397" s="65" t="str">
        <f t="shared" si="274"/>
        <v>, Y_min = 16</v>
      </c>
      <c r="AF397" s="65" t="str">
        <f t="shared" si="275"/>
        <v/>
      </c>
      <c r="AG397" s="65" t="str">
        <f t="shared" si="276"/>
        <v/>
      </c>
      <c r="AH397" s="65" t="str">
        <f t="shared" si="277"/>
        <v/>
      </c>
      <c r="AI397" s="65" t="str">
        <f t="shared" si="278"/>
        <v/>
      </c>
      <c r="AJ397" s="65" t="str">
        <f t="shared" si="266"/>
        <v xml:space="preserve"> where game_id = 20160911 and player_order = 7</v>
      </c>
      <c r="AK397" s="65" t="str">
        <f t="shared" si="267"/>
        <v/>
      </c>
      <c r="AL397" s="65" t="str">
        <f t="shared" si="279"/>
        <v/>
      </c>
      <c r="AM397" s="245" t="str">
        <f t="shared" si="268"/>
        <v/>
      </c>
      <c r="AN397" s="65" t="str">
        <f t="shared" si="280"/>
        <v/>
      </c>
      <c r="AO397" s="65" t="str">
        <f t="shared" si="281"/>
        <v/>
      </c>
      <c r="AP397" s="65" t="str">
        <f t="shared" si="282"/>
        <v/>
      </c>
      <c r="AQ397" s="65" t="str">
        <f t="shared" si="283"/>
        <v/>
      </c>
      <c r="AR397" s="65" t="str">
        <f t="shared" si="237"/>
        <v/>
      </c>
      <c r="AS397" s="65" t="str">
        <f t="shared" si="271"/>
        <v/>
      </c>
      <c r="AT397" s="65" t="str">
        <f t="shared" si="272"/>
        <v/>
      </c>
      <c r="AU397" s="65" t="str">
        <f t="shared" si="273"/>
        <v/>
      </c>
    </row>
    <row r="398" spans="1:62" ht="16.8" customHeight="1" x14ac:dyDescent="0.25">
      <c r="A398" s="109" t="s">
        <v>762</v>
      </c>
      <c r="B398" s="114">
        <v>10</v>
      </c>
      <c r="C398" s="262">
        <v>20160911</v>
      </c>
      <c r="D398" s="262">
        <v>8</v>
      </c>
      <c r="E398" s="194" t="s">
        <v>3382</v>
      </c>
      <c r="H398" s="262">
        <v>77</v>
      </c>
      <c r="J398" s="262" t="s">
        <v>668</v>
      </c>
      <c r="M398" s="194"/>
      <c r="Q398" s="115"/>
      <c r="S398" s="194"/>
      <c r="V398" s="112" t="str">
        <f t="shared" si="262"/>
        <v>Update games set Pos_after= 10 where game_id=20160911</v>
      </c>
      <c r="W398" s="112" t="str">
        <f t="shared" si="263"/>
        <v>Update lineups set player_name = 'Henri Lansbury', Y_min = 77, captain= 'Y' where game_id = 20160911 and player_order = 8</v>
      </c>
      <c r="X398" s="65" t="str">
        <f t="shared" si="285"/>
        <v/>
      </c>
      <c r="Y398" s="193" t="str">
        <f t="shared" si="284"/>
        <v/>
      </c>
      <c r="Z398" s="65" t="str">
        <f t="shared" si="269"/>
        <v/>
      </c>
      <c r="AA398" s="193" t="str">
        <f t="shared" si="270"/>
        <v/>
      </c>
      <c r="AB398" s="242" t="s">
        <v>739</v>
      </c>
      <c r="AC398" s="65" t="str">
        <f t="shared" si="264"/>
        <v>Update lineups set player_name = 'Henri Lansbury'</v>
      </c>
      <c r="AD398" s="65" t="str">
        <f t="shared" si="265"/>
        <v/>
      </c>
      <c r="AE398" s="65" t="str">
        <f t="shared" si="274"/>
        <v>, Y_min = 77</v>
      </c>
      <c r="AF398" s="65" t="str">
        <f t="shared" si="275"/>
        <v/>
      </c>
      <c r="AG398" s="65" t="str">
        <f t="shared" si="276"/>
        <v>, captain= 'Y'</v>
      </c>
      <c r="AH398" s="65" t="str">
        <f t="shared" si="277"/>
        <v/>
      </c>
      <c r="AI398" s="65" t="str">
        <f t="shared" si="278"/>
        <v/>
      </c>
      <c r="AJ398" s="65" t="str">
        <f t="shared" si="266"/>
        <v xml:space="preserve"> where game_id = 20160911 and player_order = 8</v>
      </c>
      <c r="AK398" s="65" t="str">
        <f t="shared" si="267"/>
        <v/>
      </c>
      <c r="AL398" s="65" t="str">
        <f t="shared" si="279"/>
        <v/>
      </c>
      <c r="AM398" s="245" t="str">
        <f t="shared" si="268"/>
        <v/>
      </c>
      <c r="AN398" s="65" t="str">
        <f t="shared" si="280"/>
        <v/>
      </c>
      <c r="AO398" s="65" t="str">
        <f t="shared" si="281"/>
        <v/>
      </c>
      <c r="AP398" s="65" t="str">
        <f t="shared" si="282"/>
        <v/>
      </c>
      <c r="AQ398" s="65" t="str">
        <f t="shared" si="283"/>
        <v/>
      </c>
      <c r="AR398" s="65" t="str">
        <f t="shared" si="237"/>
        <v/>
      </c>
      <c r="AS398" s="65" t="str">
        <f t="shared" si="271"/>
        <v/>
      </c>
      <c r="AT398" s="65" t="str">
        <f t="shared" si="272"/>
        <v/>
      </c>
      <c r="AU398" s="65" t="str">
        <f t="shared" si="273"/>
        <v/>
      </c>
    </row>
    <row r="399" spans="1:62" ht="16.8" customHeight="1" x14ac:dyDescent="0.25">
      <c r="A399" s="109" t="s">
        <v>761</v>
      </c>
      <c r="B399" s="252">
        <v>18</v>
      </c>
      <c r="C399" s="262">
        <v>20160911</v>
      </c>
      <c r="D399" s="262">
        <v>9</v>
      </c>
      <c r="E399" s="194" t="s">
        <v>3808</v>
      </c>
      <c r="Q399" s="115"/>
      <c r="V399" s="112" t="str">
        <f t="shared" si="262"/>
        <v>Update games set Opp_before= 18 where game_id=20160911</v>
      </c>
      <c r="W399" s="112" t="str">
        <f t="shared" si="263"/>
        <v>Update lineups set player_name = 'Matty Cash' where game_id = 20160911 and player_order = 9</v>
      </c>
      <c r="X399" s="65" t="str">
        <f t="shared" si="285"/>
        <v/>
      </c>
      <c r="Y399" s="193" t="str">
        <f t="shared" si="284"/>
        <v/>
      </c>
      <c r="Z399" s="65" t="str">
        <f t="shared" si="269"/>
        <v/>
      </c>
      <c r="AA399" s="193" t="str">
        <f t="shared" si="270"/>
        <v/>
      </c>
      <c r="AB399" s="242" t="s">
        <v>739</v>
      </c>
      <c r="AC399" s="65" t="str">
        <f t="shared" si="264"/>
        <v>Update lineups set player_name = 'Matty Cash'</v>
      </c>
      <c r="AD399" s="65" t="str">
        <f t="shared" si="265"/>
        <v/>
      </c>
      <c r="AE399" s="65" t="str">
        <f t="shared" si="274"/>
        <v/>
      </c>
      <c r="AF399" s="65" t="str">
        <f t="shared" si="275"/>
        <v/>
      </c>
      <c r="AG399" s="65" t="str">
        <f t="shared" si="276"/>
        <v/>
      </c>
      <c r="AH399" s="65" t="str">
        <f t="shared" si="277"/>
        <v/>
      </c>
      <c r="AI399" s="65" t="str">
        <f t="shared" si="278"/>
        <v/>
      </c>
      <c r="AJ399" s="65" t="str">
        <f t="shared" si="266"/>
        <v xml:space="preserve"> where game_id = 20160911 and player_order = 9</v>
      </c>
      <c r="AK399" s="65" t="str">
        <f t="shared" si="267"/>
        <v/>
      </c>
      <c r="AL399" s="65" t="str">
        <f t="shared" si="279"/>
        <v/>
      </c>
      <c r="AM399" s="245" t="str">
        <f t="shared" si="268"/>
        <v/>
      </c>
      <c r="AN399" s="65" t="str">
        <f t="shared" si="280"/>
        <v/>
      </c>
      <c r="AO399" s="65" t="str">
        <f t="shared" si="281"/>
        <v/>
      </c>
      <c r="AP399" s="65" t="str">
        <f t="shared" si="282"/>
        <v/>
      </c>
      <c r="AQ399" s="65" t="str">
        <f t="shared" si="283"/>
        <v/>
      </c>
      <c r="AR399" s="65" t="str">
        <f t="shared" si="237"/>
        <v/>
      </c>
      <c r="AS399" s="65" t="str">
        <f t="shared" si="271"/>
        <v/>
      </c>
      <c r="AT399" s="65" t="str">
        <f t="shared" si="272"/>
        <v/>
      </c>
      <c r="AU399" s="65" t="str">
        <f t="shared" si="273"/>
        <v/>
      </c>
    </row>
    <row r="400" spans="1:62" ht="16.8" customHeight="1" x14ac:dyDescent="0.25">
      <c r="A400" s="109" t="s">
        <v>759</v>
      </c>
      <c r="B400" s="114">
        <v>17</v>
      </c>
      <c r="C400" s="262">
        <v>20160911</v>
      </c>
      <c r="D400" s="262">
        <v>10</v>
      </c>
      <c r="E400" s="194" t="s">
        <v>3621</v>
      </c>
      <c r="Q400" s="115"/>
      <c r="V400" s="112" t="str">
        <f t="shared" si="262"/>
        <v>Update games set Opp_after= 17 where game_id=20160911</v>
      </c>
      <c r="W400" s="112" t="str">
        <f t="shared" si="263"/>
        <v>Update lineups set player_name = 'Ben Osborn' where game_id = 20160911 and player_order = 10</v>
      </c>
      <c r="X400" s="65" t="str">
        <f t="shared" si="285"/>
        <v/>
      </c>
      <c r="Y400" s="193" t="str">
        <f t="shared" si="284"/>
        <v/>
      </c>
      <c r="Z400" s="65" t="str">
        <f t="shared" si="269"/>
        <v/>
      </c>
      <c r="AA400" s="193" t="str">
        <f t="shared" si="270"/>
        <v/>
      </c>
      <c r="AB400" s="242" t="s">
        <v>739</v>
      </c>
      <c r="AC400" s="65" t="str">
        <f t="shared" si="264"/>
        <v>Update lineups set player_name = 'Ben Osborn'</v>
      </c>
      <c r="AD400" s="65" t="str">
        <f t="shared" si="265"/>
        <v/>
      </c>
      <c r="AE400" s="65" t="str">
        <f t="shared" si="274"/>
        <v/>
      </c>
      <c r="AF400" s="65" t="str">
        <f t="shared" si="275"/>
        <v/>
      </c>
      <c r="AG400" s="65" t="str">
        <f t="shared" si="276"/>
        <v/>
      </c>
      <c r="AH400" s="65" t="str">
        <f t="shared" si="277"/>
        <v/>
      </c>
      <c r="AI400" s="65" t="str">
        <f t="shared" si="278"/>
        <v/>
      </c>
      <c r="AJ400" s="65" t="str">
        <f t="shared" si="266"/>
        <v xml:space="preserve"> where game_id = 20160911 and player_order = 10</v>
      </c>
      <c r="AK400" s="65" t="str">
        <f t="shared" si="267"/>
        <v/>
      </c>
      <c r="AL400" s="65" t="str">
        <f t="shared" si="279"/>
        <v/>
      </c>
      <c r="AM400" s="245" t="str">
        <f t="shared" si="268"/>
        <v/>
      </c>
      <c r="AN400" s="65" t="str">
        <f t="shared" si="280"/>
        <v/>
      </c>
      <c r="AO400" s="65" t="str">
        <f t="shared" si="281"/>
        <v/>
      </c>
      <c r="AP400" s="65" t="str">
        <f t="shared" si="282"/>
        <v/>
      </c>
      <c r="AQ400" s="65" t="str">
        <f t="shared" si="283"/>
        <v/>
      </c>
      <c r="AR400" s="65" t="str">
        <f t="shared" si="237"/>
        <v/>
      </c>
      <c r="AS400" s="65" t="str">
        <f t="shared" si="271"/>
        <v/>
      </c>
      <c r="AT400" s="65" t="str">
        <f t="shared" si="272"/>
        <v/>
      </c>
      <c r="AU400" s="65" t="str">
        <f t="shared" si="273"/>
        <v/>
      </c>
    </row>
    <row r="401" spans="1:62" ht="16.8" customHeight="1" x14ac:dyDescent="0.25">
      <c r="A401" s="109" t="s">
        <v>753</v>
      </c>
      <c r="B401" s="318" t="s">
        <v>4666</v>
      </c>
      <c r="C401" s="262">
        <v>20160911</v>
      </c>
      <c r="D401" s="264">
        <v>11</v>
      </c>
      <c r="E401" s="195" t="s">
        <v>3811</v>
      </c>
      <c r="F401" s="264"/>
      <c r="G401" s="213"/>
      <c r="H401" s="264">
        <v>70</v>
      </c>
      <c r="I401" s="264"/>
      <c r="J401" s="264"/>
      <c r="K401" s="322" t="s">
        <v>4677</v>
      </c>
      <c r="L401" s="265"/>
      <c r="M401" s="213"/>
      <c r="N401" s="264"/>
      <c r="O401" s="264"/>
      <c r="P401" s="264"/>
      <c r="Q401" s="115"/>
      <c r="R401" s="265"/>
      <c r="S401" s="213"/>
      <c r="T401" s="264"/>
      <c r="V401" s="112" t="str">
        <f t="shared" si="262"/>
        <v>Update games set Referee= 'S Hooper' where game_id=20160911</v>
      </c>
      <c r="W401" s="112" t="str">
        <f t="shared" si="263"/>
        <v>Update lineups set player_name = 'Apostolos Vellios', Player_notes = 'First goal for Vellios', Y_min = 70 where game_id = 20160911 and player_order = 11</v>
      </c>
      <c r="X401" s="65" t="str">
        <f t="shared" si="285"/>
        <v/>
      </c>
      <c r="Y401" s="193" t="str">
        <f t="shared" si="284"/>
        <v/>
      </c>
      <c r="Z401" s="65" t="str">
        <f t="shared" si="269"/>
        <v/>
      </c>
      <c r="AA401" s="193" t="str">
        <f t="shared" si="270"/>
        <v/>
      </c>
      <c r="AB401" s="242" t="s">
        <v>739</v>
      </c>
      <c r="AC401" s="65" t="str">
        <f t="shared" si="264"/>
        <v>Update lineups set player_name = 'Apostolos Vellios'</v>
      </c>
      <c r="AD401" s="65" t="str">
        <f t="shared" si="265"/>
        <v>, Player_notes = 'First goal for Vellios'</v>
      </c>
      <c r="AE401" s="65" t="str">
        <f t="shared" si="274"/>
        <v>, Y_min = 70</v>
      </c>
      <c r="AF401" s="65" t="str">
        <f t="shared" si="275"/>
        <v/>
      </c>
      <c r="AG401" s="65" t="str">
        <f t="shared" si="276"/>
        <v/>
      </c>
      <c r="AH401" s="65" t="str">
        <f t="shared" si="277"/>
        <v/>
      </c>
      <c r="AI401" s="65" t="str">
        <f t="shared" si="278"/>
        <v/>
      </c>
      <c r="AJ401" s="65" t="str">
        <f t="shared" si="266"/>
        <v xml:space="preserve"> where game_id = 20160911 and player_order = 11</v>
      </c>
      <c r="AK401" s="65" t="str">
        <f t="shared" si="267"/>
        <v/>
      </c>
      <c r="AL401" s="65" t="str">
        <f t="shared" si="279"/>
        <v/>
      </c>
      <c r="AM401" s="245" t="str">
        <f t="shared" si="268"/>
        <v/>
      </c>
      <c r="AN401" s="65" t="str">
        <f t="shared" si="280"/>
        <v/>
      </c>
      <c r="AO401" s="65" t="str">
        <f t="shared" si="281"/>
        <v/>
      </c>
      <c r="AP401" s="65" t="str">
        <f t="shared" si="282"/>
        <v/>
      </c>
      <c r="AQ401" s="65" t="str">
        <f t="shared" si="283"/>
        <v/>
      </c>
      <c r="AR401" s="65" t="str">
        <f t="shared" ref="AR401:AR464" si="286">IF(L401="", "", CONCATENATE(" where game_id = ", C401, " and goal_order = ", L401))</f>
        <v/>
      </c>
      <c r="AS401" s="65" t="str">
        <f t="shared" si="271"/>
        <v/>
      </c>
      <c r="AT401" s="65" t="str">
        <f t="shared" si="272"/>
        <v/>
      </c>
      <c r="AU401" s="65" t="str">
        <f t="shared" si="273"/>
        <v/>
      </c>
    </row>
    <row r="402" spans="1:62" ht="16.8" customHeight="1" x14ac:dyDescent="0.25">
      <c r="A402" s="109" t="s">
        <v>475</v>
      </c>
      <c r="B402" s="114">
        <v>30619</v>
      </c>
      <c r="C402" s="262">
        <v>20160911</v>
      </c>
      <c r="D402" s="262">
        <v>12</v>
      </c>
      <c r="E402" s="194" t="s">
        <v>3007</v>
      </c>
      <c r="G402" s="212"/>
      <c r="M402" s="194"/>
      <c r="Q402" s="115"/>
      <c r="S402" s="194"/>
      <c r="V402" s="112" t="str">
        <f t="shared" si="262"/>
        <v>Update games set Att= 30619 where game_id=20160911</v>
      </c>
      <c r="W402" s="112" t="str">
        <f t="shared" si="263"/>
        <v>Update lineups set player_name = 'Stephen Henderson' where game_id = 20160911 and player_order = 12</v>
      </c>
      <c r="X402" s="65" t="str">
        <f t="shared" si="285"/>
        <v/>
      </c>
      <c r="Y402" s="193" t="str">
        <f t="shared" si="284"/>
        <v/>
      </c>
      <c r="Z402" s="65" t="str">
        <f t="shared" si="269"/>
        <v/>
      </c>
      <c r="AA402" s="193" t="str">
        <f t="shared" si="270"/>
        <v/>
      </c>
      <c r="AB402" s="242" t="s">
        <v>739</v>
      </c>
      <c r="AC402" s="65" t="str">
        <f t="shared" si="264"/>
        <v>Update lineups set player_name = 'Stephen Henderson'</v>
      </c>
      <c r="AD402" s="65" t="str">
        <f t="shared" si="265"/>
        <v/>
      </c>
      <c r="AE402" s="65" t="str">
        <f t="shared" si="274"/>
        <v/>
      </c>
      <c r="AF402" s="65" t="str">
        <f t="shared" si="275"/>
        <v/>
      </c>
      <c r="AG402" s="65" t="str">
        <f t="shared" si="276"/>
        <v/>
      </c>
      <c r="AH402" s="65" t="str">
        <f t="shared" si="277"/>
        <v/>
      </c>
      <c r="AI402" s="65" t="str">
        <f t="shared" si="278"/>
        <v/>
      </c>
      <c r="AJ402" s="65" t="str">
        <f t="shared" si="266"/>
        <v xml:space="preserve"> where game_id = 20160911 and player_order = 12</v>
      </c>
      <c r="AK402" s="65" t="str">
        <f t="shared" si="267"/>
        <v/>
      </c>
      <c r="AL402" s="65" t="str">
        <f t="shared" si="279"/>
        <v/>
      </c>
      <c r="AM402" s="245" t="str">
        <f t="shared" si="268"/>
        <v/>
      </c>
      <c r="AN402" s="65" t="str">
        <f t="shared" si="280"/>
        <v/>
      </c>
      <c r="AO402" s="65" t="str">
        <f t="shared" si="281"/>
        <v/>
      </c>
      <c r="AP402" s="65" t="str">
        <f t="shared" si="282"/>
        <v/>
      </c>
      <c r="AQ402" s="65" t="str">
        <f t="shared" si="283"/>
        <v/>
      </c>
      <c r="AR402" s="65" t="str">
        <f t="shared" si="286"/>
        <v/>
      </c>
      <c r="AS402" s="65" t="str">
        <f t="shared" si="271"/>
        <v/>
      </c>
      <c r="AT402" s="65" t="str">
        <f t="shared" si="272"/>
        <v/>
      </c>
      <c r="AU402" s="65" t="str">
        <f t="shared" si="273"/>
        <v/>
      </c>
    </row>
    <row r="403" spans="1:62" ht="16.8" customHeight="1" x14ac:dyDescent="0.25">
      <c r="A403" s="109" t="s">
        <v>749</v>
      </c>
      <c r="B403" s="279" t="s">
        <v>4519</v>
      </c>
      <c r="C403" s="262">
        <v>20160911</v>
      </c>
      <c r="D403" s="262">
        <v>13</v>
      </c>
      <c r="E403" s="194" t="s">
        <v>3024</v>
      </c>
      <c r="G403" s="194"/>
      <c r="Q403" s="115"/>
      <c r="V403" s="112" t="str">
        <f t="shared" si="262"/>
        <v>Update games set Source= 'http://www.11v11.com/matches/nottingham-forest-v-leeds-united-27-august-2016-319813/' where game_id=20160911</v>
      </c>
      <c r="W403" s="112" t="str">
        <f t="shared" si="263"/>
        <v>Update lineups set player_name = 'Matt Mills' where game_id = 20160911 and player_order = 13</v>
      </c>
      <c r="X403" s="65" t="str">
        <f t="shared" si="285"/>
        <v/>
      </c>
      <c r="Y403" s="193" t="str">
        <f t="shared" si="284"/>
        <v/>
      </c>
      <c r="Z403" s="65" t="str">
        <f t="shared" si="269"/>
        <v/>
      </c>
      <c r="AA403" s="193" t="str">
        <f t="shared" si="270"/>
        <v/>
      </c>
      <c r="AB403" s="242" t="s">
        <v>739</v>
      </c>
      <c r="AC403" s="65" t="str">
        <f t="shared" si="264"/>
        <v>Update lineups set player_name = 'Matt Mills'</v>
      </c>
      <c r="AD403" s="65" t="str">
        <f t="shared" si="265"/>
        <v/>
      </c>
      <c r="AE403" s="65" t="str">
        <f t="shared" si="274"/>
        <v/>
      </c>
      <c r="AF403" s="65" t="str">
        <f t="shared" si="275"/>
        <v/>
      </c>
      <c r="AG403" s="65" t="str">
        <f t="shared" si="276"/>
        <v/>
      </c>
      <c r="AH403" s="65" t="str">
        <f t="shared" si="277"/>
        <v/>
      </c>
      <c r="AI403" s="65" t="str">
        <f t="shared" si="278"/>
        <v/>
      </c>
      <c r="AJ403" s="65" t="str">
        <f t="shared" si="266"/>
        <v xml:space="preserve"> where game_id = 20160911 and player_order = 13</v>
      </c>
      <c r="AK403" s="65" t="str">
        <f t="shared" si="267"/>
        <v/>
      </c>
      <c r="AL403" s="65" t="str">
        <f t="shared" si="279"/>
        <v/>
      </c>
      <c r="AM403" s="245" t="str">
        <f t="shared" si="268"/>
        <v/>
      </c>
      <c r="AN403" s="65" t="str">
        <f t="shared" si="280"/>
        <v/>
      </c>
      <c r="AO403" s="65" t="str">
        <f t="shared" si="281"/>
        <v/>
      </c>
      <c r="AP403" s="65" t="str">
        <f t="shared" si="282"/>
        <v/>
      </c>
      <c r="AQ403" s="65" t="str">
        <f t="shared" si="283"/>
        <v/>
      </c>
      <c r="AR403" s="65" t="str">
        <f t="shared" si="286"/>
        <v/>
      </c>
      <c r="AS403" s="65" t="str">
        <f t="shared" si="271"/>
        <v/>
      </c>
      <c r="AT403" s="65" t="str">
        <f t="shared" si="272"/>
        <v/>
      </c>
      <c r="AU403" s="65" t="str">
        <f t="shared" si="273"/>
        <v/>
      </c>
    </row>
    <row r="404" spans="1:62" ht="16.8" customHeight="1" x14ac:dyDescent="0.25">
      <c r="A404" s="109" t="s">
        <v>746</v>
      </c>
      <c r="B404" s="198" t="s">
        <v>4668</v>
      </c>
      <c r="C404" s="262">
        <v>20160911</v>
      </c>
      <c r="D404" s="262">
        <v>14</v>
      </c>
      <c r="E404" s="212" t="s">
        <v>4671</v>
      </c>
      <c r="G404" s="194"/>
      <c r="Q404" s="115"/>
      <c r="V404" s="112" t="str">
        <f t="shared" si="262"/>
        <v>Update games set Game_date= '2016-09-11 13:15' where game_id=20160911</v>
      </c>
      <c r="W404" s="112" t="str">
        <f t="shared" si="263"/>
        <v>Update lineups set player_name = 'Nicolao Dumitru' where game_id = 20160911 and player_order = 14</v>
      </c>
      <c r="X404" s="65" t="str">
        <f t="shared" si="285"/>
        <v/>
      </c>
      <c r="Y404" s="193" t="str">
        <f t="shared" si="284"/>
        <v/>
      </c>
      <c r="Z404" s="65" t="str">
        <f t="shared" si="269"/>
        <v/>
      </c>
      <c r="AA404" s="193" t="str">
        <f t="shared" si="270"/>
        <v/>
      </c>
      <c r="AB404" s="242" t="s">
        <v>739</v>
      </c>
      <c r="AC404" s="65" t="str">
        <f t="shared" si="264"/>
        <v>Update lineups set player_name = 'Nicolao Dumitru'</v>
      </c>
      <c r="AD404" s="65" t="str">
        <f t="shared" si="265"/>
        <v/>
      </c>
      <c r="AE404" s="65" t="str">
        <f t="shared" si="274"/>
        <v/>
      </c>
      <c r="AF404" s="65" t="str">
        <f t="shared" si="275"/>
        <v/>
      </c>
      <c r="AG404" s="65" t="str">
        <f t="shared" si="276"/>
        <v/>
      </c>
      <c r="AH404" s="65" t="str">
        <f t="shared" si="277"/>
        <v/>
      </c>
      <c r="AI404" s="65" t="str">
        <f t="shared" si="278"/>
        <v/>
      </c>
      <c r="AJ404" s="65" t="str">
        <f t="shared" si="266"/>
        <v xml:space="preserve"> where game_id = 20160911 and player_order = 14</v>
      </c>
      <c r="AK404" s="65" t="str">
        <f t="shared" si="267"/>
        <v/>
      </c>
      <c r="AL404" s="65" t="str">
        <f t="shared" si="279"/>
        <v/>
      </c>
      <c r="AM404" s="245" t="str">
        <f t="shared" si="268"/>
        <v/>
      </c>
      <c r="AN404" s="65" t="str">
        <f t="shared" si="280"/>
        <v/>
      </c>
      <c r="AO404" s="65" t="str">
        <f t="shared" si="281"/>
        <v/>
      </c>
      <c r="AP404" s="65" t="str">
        <f t="shared" si="282"/>
        <v/>
      </c>
      <c r="AQ404" s="65" t="str">
        <f t="shared" si="283"/>
        <v/>
      </c>
      <c r="AR404" s="65" t="str">
        <f t="shared" si="286"/>
        <v/>
      </c>
      <c r="AS404" s="65" t="str">
        <f t="shared" si="271"/>
        <v/>
      </c>
      <c r="AT404" s="65" t="str">
        <f t="shared" si="272"/>
        <v/>
      </c>
      <c r="AU404" s="65" t="str">
        <f t="shared" si="273"/>
        <v/>
      </c>
    </row>
    <row r="405" spans="1:62" ht="16.8" customHeight="1" x14ac:dyDescent="0.25">
      <c r="A405" s="109" t="s">
        <v>25</v>
      </c>
      <c r="B405" s="198"/>
      <c r="C405" s="262">
        <v>20160911</v>
      </c>
      <c r="D405" s="262">
        <v>15</v>
      </c>
      <c r="E405" s="194" t="s">
        <v>3005</v>
      </c>
      <c r="F405" s="262">
        <v>63</v>
      </c>
      <c r="G405" s="194" t="s">
        <v>3809</v>
      </c>
      <c r="H405" s="262">
        <v>87</v>
      </c>
      <c r="I405" s="319">
        <v>89</v>
      </c>
      <c r="Q405" s="115"/>
      <c r="V405" s="112" t="str">
        <f t="shared" si="262"/>
        <v>Update games set Notes= NULL where game_id=20160911</v>
      </c>
      <c r="W405" s="112" t="str">
        <f t="shared" si="263"/>
        <v>Update lineups set player_name = 'Hildeberto Pereira', Y_min = 87, R_min= 89, Sub_min= 63, Player_off = 'Thomas Lam' where game_id = 20160911 and player_order = 15; update lineups set Player_on= 'Hildeberto Pereira', sub_min = '63' where game_id = 20160911 and player_name = 'Thomas Lam'</v>
      </c>
      <c r="X405" s="65" t="str">
        <f t="shared" si="285"/>
        <v/>
      </c>
      <c r="Y405" s="193" t="str">
        <f t="shared" si="284"/>
        <v/>
      </c>
      <c r="Z405" s="65" t="str">
        <f t="shared" si="269"/>
        <v/>
      </c>
      <c r="AA405" s="193" t="str">
        <f t="shared" si="270"/>
        <v/>
      </c>
      <c r="AB405" s="242" t="s">
        <v>739</v>
      </c>
      <c r="AC405" s="65" t="str">
        <f t="shared" si="264"/>
        <v>Update lineups set player_name = 'Hildeberto Pereira'</v>
      </c>
      <c r="AD405" s="65" t="str">
        <f t="shared" si="265"/>
        <v/>
      </c>
      <c r="AE405" s="65" t="str">
        <f t="shared" si="274"/>
        <v>, Y_min = 87</v>
      </c>
      <c r="AF405" s="65" t="str">
        <f t="shared" si="275"/>
        <v>, R_min= 89</v>
      </c>
      <c r="AG405" s="65" t="str">
        <f t="shared" si="276"/>
        <v/>
      </c>
      <c r="AH405" s="65" t="str">
        <f t="shared" si="277"/>
        <v>, Sub_min= 63</v>
      </c>
      <c r="AI405" s="65" t="str">
        <f t="shared" si="278"/>
        <v>, Player_off = 'Thomas Lam'</v>
      </c>
      <c r="AJ405" s="65" t="str">
        <f t="shared" si="266"/>
        <v xml:space="preserve"> where game_id = 20160911 and player_order = 15</v>
      </c>
      <c r="AK405" s="65" t="str">
        <f t="shared" si="267"/>
        <v>; update lineups set Player_on= 'Hildeberto Pereira'</v>
      </c>
      <c r="AL405" s="65" t="str">
        <f t="shared" si="279"/>
        <v>, sub_min = '63'</v>
      </c>
      <c r="AM405" s="245" t="str">
        <f t="shared" si="268"/>
        <v xml:space="preserve"> where game_id = 20160911 and player_name = 'Thomas Lam'</v>
      </c>
      <c r="AN405" s="65" t="str">
        <f t="shared" si="280"/>
        <v/>
      </c>
      <c r="AO405" s="65" t="str">
        <f t="shared" si="281"/>
        <v/>
      </c>
      <c r="AP405" s="65" t="str">
        <f t="shared" si="282"/>
        <v/>
      </c>
      <c r="AQ405" s="65" t="str">
        <f t="shared" si="283"/>
        <v/>
      </c>
      <c r="AR405" s="65" t="str">
        <f t="shared" si="286"/>
        <v/>
      </c>
      <c r="AS405" s="65" t="str">
        <f t="shared" si="271"/>
        <v/>
      </c>
      <c r="AT405" s="65" t="str">
        <f t="shared" si="272"/>
        <v/>
      </c>
      <c r="AU405" s="65" t="str">
        <f t="shared" si="273"/>
        <v/>
      </c>
    </row>
    <row r="406" spans="1:62" ht="16.8" customHeight="1" x14ac:dyDescent="0.25">
      <c r="A406" s="109" t="s">
        <v>4672</v>
      </c>
      <c r="B406" s="198" t="s">
        <v>4673</v>
      </c>
      <c r="C406" s="262">
        <v>20160911</v>
      </c>
      <c r="D406" s="262">
        <v>16</v>
      </c>
      <c r="E406" s="194" t="s">
        <v>4669</v>
      </c>
      <c r="G406" s="194"/>
      <c r="Q406" s="115"/>
      <c r="V406" s="112" t="str">
        <f t="shared" si="262"/>
        <v>Update games set Review= 'After a dull first half, we saw 4 goals, 9 yellows and then a red for Pereira in the second half for uneccessary celebrations after Vellios'' debut goal for Forest' where game_id=20160911</v>
      </c>
      <c r="W406" s="112" t="str">
        <f t="shared" si="263"/>
        <v>Update lineups set player_name = 'Lica' where game_id = 20160911 and player_order = 16</v>
      </c>
      <c r="X406" s="65" t="str">
        <f t="shared" si="285"/>
        <v/>
      </c>
      <c r="Y406" s="193" t="str">
        <f t="shared" si="284"/>
        <v/>
      </c>
      <c r="Z406" s="65" t="str">
        <f t="shared" si="269"/>
        <v/>
      </c>
      <c r="AA406" s="193" t="str">
        <f t="shared" si="270"/>
        <v/>
      </c>
      <c r="AB406" s="242" t="s">
        <v>739</v>
      </c>
      <c r="AC406" s="65" t="str">
        <f t="shared" si="264"/>
        <v>Update lineups set player_name = 'Lica'</v>
      </c>
      <c r="AD406" s="65" t="str">
        <f t="shared" si="265"/>
        <v/>
      </c>
      <c r="AE406" s="65" t="str">
        <f t="shared" si="274"/>
        <v/>
      </c>
      <c r="AF406" s="65" t="str">
        <f t="shared" si="275"/>
        <v/>
      </c>
      <c r="AG406" s="65" t="str">
        <f t="shared" si="276"/>
        <v/>
      </c>
      <c r="AH406" s="65" t="str">
        <f t="shared" si="277"/>
        <v/>
      </c>
      <c r="AI406" s="65" t="str">
        <f t="shared" si="278"/>
        <v/>
      </c>
      <c r="AJ406" s="65" t="str">
        <f t="shared" si="266"/>
        <v xml:space="preserve"> where game_id = 20160911 and player_order = 16</v>
      </c>
      <c r="AK406" s="65" t="str">
        <f t="shared" si="267"/>
        <v/>
      </c>
      <c r="AL406" s="65" t="str">
        <f t="shared" si="279"/>
        <v/>
      </c>
      <c r="AM406" s="245" t="str">
        <f t="shared" si="268"/>
        <v/>
      </c>
      <c r="AN406" s="65" t="str">
        <f t="shared" si="280"/>
        <v/>
      </c>
      <c r="AO406" s="65" t="str">
        <f t="shared" si="281"/>
        <v/>
      </c>
      <c r="AP406" s="65" t="str">
        <f t="shared" si="282"/>
        <v/>
      </c>
      <c r="AQ406" s="65" t="str">
        <f t="shared" si="283"/>
        <v/>
      </c>
      <c r="AR406" s="65" t="str">
        <f t="shared" si="286"/>
        <v/>
      </c>
      <c r="AS406" s="65" t="str">
        <f t="shared" si="271"/>
        <v/>
      </c>
      <c r="AT406" s="65" t="str">
        <f t="shared" si="272"/>
        <v/>
      </c>
      <c r="AU406" s="65" t="str">
        <f t="shared" si="273"/>
        <v/>
      </c>
    </row>
    <row r="407" spans="1:62" ht="16.8" customHeight="1" x14ac:dyDescent="0.25">
      <c r="A407" s="109"/>
      <c r="B407" s="198"/>
      <c r="C407" s="262">
        <v>20160911</v>
      </c>
      <c r="D407" s="262">
        <v>17</v>
      </c>
      <c r="E407" s="194" t="s">
        <v>3809</v>
      </c>
      <c r="F407" s="262">
        <v>20</v>
      </c>
      <c r="G407" s="212" t="s">
        <v>3808</v>
      </c>
      <c r="Q407" s="115"/>
      <c r="V407" s="112" t="str">
        <f t="shared" si="262"/>
        <v/>
      </c>
      <c r="W407" s="112" t="str">
        <f t="shared" si="263"/>
        <v>Update lineups set player_name = 'Thomas Lam', Sub_min= 20, Player_off = 'Matty Cash' where game_id = 20160911 and player_order = 17; update lineups set Player_on= 'Thomas Lam', sub_min = '20' where game_id = 20160911 and player_name = 'Matty Cash'</v>
      </c>
      <c r="X407" s="65" t="str">
        <f t="shared" si="285"/>
        <v/>
      </c>
      <c r="Y407" s="193" t="str">
        <f t="shared" si="284"/>
        <v/>
      </c>
      <c r="Z407" s="65" t="str">
        <f t="shared" si="269"/>
        <v/>
      </c>
      <c r="AA407" s="193" t="str">
        <f t="shared" si="270"/>
        <v/>
      </c>
      <c r="AB407" s="242" t="s">
        <v>739</v>
      </c>
      <c r="AC407" s="65" t="str">
        <f t="shared" si="264"/>
        <v>Update lineups set player_name = 'Thomas Lam'</v>
      </c>
      <c r="AD407" s="65" t="str">
        <f t="shared" si="265"/>
        <v/>
      </c>
      <c r="AE407" s="65" t="str">
        <f t="shared" si="274"/>
        <v/>
      </c>
      <c r="AF407" s="65" t="str">
        <f t="shared" si="275"/>
        <v/>
      </c>
      <c r="AG407" s="65" t="str">
        <f t="shared" si="276"/>
        <v/>
      </c>
      <c r="AH407" s="65" t="str">
        <f t="shared" si="277"/>
        <v>, Sub_min= 20</v>
      </c>
      <c r="AI407" s="65" t="str">
        <f t="shared" si="278"/>
        <v>, Player_off = 'Matty Cash'</v>
      </c>
      <c r="AJ407" s="65" t="str">
        <f t="shared" si="266"/>
        <v xml:space="preserve"> where game_id = 20160911 and player_order = 17</v>
      </c>
      <c r="AK407" s="65" t="str">
        <f t="shared" si="267"/>
        <v>; update lineups set Player_on= 'Thomas Lam'</v>
      </c>
      <c r="AL407" s="65" t="str">
        <f t="shared" si="279"/>
        <v>, sub_min = '20'</v>
      </c>
      <c r="AM407" s="245" t="str">
        <f t="shared" si="268"/>
        <v xml:space="preserve"> where game_id = 20160911 and player_name = 'Matty Cash'</v>
      </c>
      <c r="AN407" s="65" t="str">
        <f t="shared" si="280"/>
        <v/>
      </c>
      <c r="AO407" s="65" t="str">
        <f t="shared" si="281"/>
        <v/>
      </c>
      <c r="AP407" s="65" t="str">
        <f t="shared" si="282"/>
        <v/>
      </c>
      <c r="AQ407" s="65" t="str">
        <f t="shared" si="283"/>
        <v/>
      </c>
      <c r="AR407" s="65" t="str">
        <f t="shared" si="286"/>
        <v/>
      </c>
      <c r="AS407" s="65" t="str">
        <f t="shared" si="271"/>
        <v/>
      </c>
      <c r="AT407" s="65" t="str">
        <f t="shared" si="272"/>
        <v/>
      </c>
      <c r="AU407" s="65" t="str">
        <f t="shared" si="273"/>
        <v/>
      </c>
    </row>
    <row r="408" spans="1:62" s="126" customFormat="1" ht="16.8" customHeight="1" thickBot="1" x14ac:dyDescent="0.3">
      <c r="A408" s="116"/>
      <c r="B408" s="272"/>
      <c r="C408" s="266">
        <v>20160911</v>
      </c>
      <c r="D408" s="266">
        <v>18</v>
      </c>
      <c r="E408" s="199" t="s">
        <v>3015</v>
      </c>
      <c r="F408" s="266"/>
      <c r="G408" s="199"/>
      <c r="H408" s="266"/>
      <c r="I408" s="266"/>
      <c r="J408" s="266"/>
      <c r="K408" s="323"/>
      <c r="L408" s="267"/>
      <c r="M408" s="214"/>
      <c r="N408" s="266"/>
      <c r="O408" s="266"/>
      <c r="P408" s="266"/>
      <c r="Q408" s="239"/>
      <c r="R408" s="267"/>
      <c r="S408" s="214"/>
      <c r="T408" s="266"/>
      <c r="U408"/>
      <c r="V408" s="112" t="str">
        <f t="shared" si="262"/>
        <v/>
      </c>
      <c r="W408" s="112" t="str">
        <f t="shared" si="263"/>
        <v>Update lineups set player_name = 'Jorge Grant' where game_id = 20160911 and player_order = 18</v>
      </c>
      <c r="X408" s="65" t="str">
        <f t="shared" si="285"/>
        <v/>
      </c>
      <c r="Y408" s="193" t="str">
        <f t="shared" si="284"/>
        <v/>
      </c>
      <c r="Z408" s="65" t="str">
        <f t="shared" si="269"/>
        <v/>
      </c>
      <c r="AA408" s="193" t="str">
        <f t="shared" si="270"/>
        <v/>
      </c>
      <c r="AB408" s="242" t="s">
        <v>739</v>
      </c>
      <c r="AC408" s="65" t="str">
        <f t="shared" si="264"/>
        <v>Update lineups set player_name = 'Jorge Grant'</v>
      </c>
      <c r="AD408" s="65" t="str">
        <f t="shared" si="265"/>
        <v/>
      </c>
      <c r="AE408" s="65" t="str">
        <f t="shared" si="274"/>
        <v/>
      </c>
      <c r="AF408" s="65" t="str">
        <f t="shared" si="275"/>
        <v/>
      </c>
      <c r="AG408" s="65" t="str">
        <f t="shared" si="276"/>
        <v/>
      </c>
      <c r="AH408" s="65" t="str">
        <f t="shared" si="277"/>
        <v/>
      </c>
      <c r="AI408" s="65" t="str">
        <f t="shared" si="278"/>
        <v/>
      </c>
      <c r="AJ408" s="65" t="str">
        <f t="shared" si="266"/>
        <v xml:space="preserve"> where game_id = 20160911 and player_order = 18</v>
      </c>
      <c r="AK408" s="65" t="str">
        <f t="shared" si="267"/>
        <v/>
      </c>
      <c r="AL408" s="65" t="str">
        <f t="shared" si="279"/>
        <v/>
      </c>
      <c r="AM408" s="245" t="str">
        <f t="shared" si="268"/>
        <v/>
      </c>
      <c r="AN408" s="65" t="str">
        <f t="shared" si="280"/>
        <v/>
      </c>
      <c r="AO408" s="65" t="str">
        <f t="shared" si="281"/>
        <v/>
      </c>
      <c r="AP408" s="65" t="str">
        <f t="shared" si="282"/>
        <v/>
      </c>
      <c r="AQ408" s="65" t="str">
        <f t="shared" si="283"/>
        <v/>
      </c>
      <c r="AR408" s="65" t="str">
        <f t="shared" si="286"/>
        <v/>
      </c>
      <c r="AS408" s="65" t="str">
        <f t="shared" si="271"/>
        <v/>
      </c>
      <c r="AT408" s="65" t="str">
        <f t="shared" si="272"/>
        <v/>
      </c>
      <c r="AU408" s="65" t="str">
        <f t="shared" si="273"/>
        <v/>
      </c>
      <c r="AV408" s="65"/>
      <c r="AW408" s="65"/>
      <c r="AX408" s="65"/>
      <c r="AY408" s="65"/>
      <c r="AZ408" s="65"/>
      <c r="BA408" s="65"/>
      <c r="BB408" s="65"/>
      <c r="BC408" s="65"/>
      <c r="BD408" s="65"/>
      <c r="BE408" s="65"/>
      <c r="BF408" s="65"/>
      <c r="BG408" s="65"/>
      <c r="BH408" s="65"/>
      <c r="BI408" s="65"/>
      <c r="BJ408" s="65"/>
    </row>
    <row r="409" spans="1:62" ht="16.8" customHeight="1" thickTop="1" x14ac:dyDescent="0.25">
      <c r="A409" s="125"/>
      <c r="B409" s="191" t="s">
        <v>4719</v>
      </c>
      <c r="C409" s="262">
        <v>20160914</v>
      </c>
      <c r="D409" s="262">
        <v>1</v>
      </c>
      <c r="E409" s="212" t="s">
        <v>4667</v>
      </c>
      <c r="G409" s="194"/>
      <c r="L409" s="263">
        <v>1</v>
      </c>
      <c r="M409" s="194" t="s">
        <v>3024</v>
      </c>
      <c r="N409" s="262">
        <v>76</v>
      </c>
      <c r="Q409" s="115"/>
      <c r="S409" s="194"/>
      <c r="V409" s="112" t="str">
        <f t="shared" si="262"/>
        <v/>
      </c>
      <c r="W409" s="112" t="str">
        <f t="shared" si="263"/>
        <v>Update lineups set player_name = 'Vladimir Stojkovic' where game_id = 20160914 and player_order = 1</v>
      </c>
      <c r="X409" s="65" t="str">
        <f>IF(M409="","", CONCATENATE("insert into goals (game_id, goal_order, scorer_name, goal_min) values (",C409, ", ", L409,", '",M409,"', ",N409,")"))</f>
        <v>insert into goals (game_id, goal_order, scorer_name, goal_min) values (20160914, 1, 'Matt Mills', 76)</v>
      </c>
      <c r="Y409" s="193" t="str">
        <f t="shared" si="284"/>
        <v>update goals set scorer_name = 'Matt Mills', goal_min = 76 where game_id = 20160914 and goal_order = 1</v>
      </c>
      <c r="Z409" s="65" t="str">
        <f t="shared" si="269"/>
        <v/>
      </c>
      <c r="AA409" s="193" t="str">
        <f t="shared" si="270"/>
        <v/>
      </c>
      <c r="AB409" s="242" t="s">
        <v>739</v>
      </c>
      <c r="AC409" s="65" t="str">
        <f t="shared" si="264"/>
        <v>Update lineups set player_name = 'Vladimir Stojkovic'</v>
      </c>
      <c r="AD409" s="65" t="str">
        <f t="shared" si="265"/>
        <v/>
      </c>
      <c r="AE409" s="65" t="str">
        <f t="shared" ref="AE409:AE426" si="287">IF(H409="", "", CONCATENATE(", Y_min = ", UPPER(H409)))</f>
        <v/>
      </c>
      <c r="AF409" s="65" t="str">
        <f t="shared" ref="AF409:AF426" si="288">IF(I409="", "", CONCATENATE(", R_min= ", UPPER(I409)))</f>
        <v/>
      </c>
      <c r="AG409" s="65" t="str">
        <f t="shared" ref="AG409:AG426" si="289">IF(J409="", "", CONCATENATE(", captain= 'Y'"))</f>
        <v/>
      </c>
      <c r="AH409" s="65" t="str">
        <f t="shared" ref="AH409:AH426" si="290">IF(F409="", "", CONCATENATE(", Sub_min= ", F409))</f>
        <v/>
      </c>
      <c r="AI409" s="65" t="str">
        <f t="shared" ref="AI409:AI426" si="291">IF(G409="", "", CONCATENATE(", Player_off = '", SUBSTITUTE(G409, "'", "''"), "'"))</f>
        <v/>
      </c>
      <c r="AJ409" s="65" t="str">
        <f t="shared" si="266"/>
        <v xml:space="preserve"> where game_id = 20160914 and player_order = 1</v>
      </c>
      <c r="AK409" s="65" t="str">
        <f t="shared" si="267"/>
        <v/>
      </c>
      <c r="AL409" s="65" t="str">
        <f t="shared" ref="AL409:AL426" si="292">IF(F409="","",CONCATENATE(", sub_min = '",F409,"'"))</f>
        <v/>
      </c>
      <c r="AM409" s="245" t="str">
        <f t="shared" si="268"/>
        <v/>
      </c>
      <c r="AN409" s="65" t="str">
        <f t="shared" ref="AN409:AN426" si="293">IF(L409="","",CONCATENATE("update goals set scorer_name = '",SUBSTITUTE(M409, "'", "''"),"'"))</f>
        <v>update goals set scorer_name = 'Matt Mills'</v>
      </c>
      <c r="AO409" s="65" t="str">
        <f t="shared" ref="AO409:AO426" si="294">IF(N409="", "", CONCATENATE(", goal_min = ", N409))</f>
        <v>, goal_min = 76</v>
      </c>
      <c r="AP409" s="65" t="str">
        <f t="shared" ref="AP409:AP426" si="295">IF(O409="", "", CONCATENATE(", Pen = '", UPPER(O409), "'"))</f>
        <v/>
      </c>
      <c r="AQ409" s="65" t="str">
        <f t="shared" ref="AQ409:AQ426" si="296">IF(P409="", "", CONCATENATE(", OG = '", UPPER(P409), "'"))</f>
        <v/>
      </c>
      <c r="AR409" s="65" t="str">
        <f t="shared" si="286"/>
        <v xml:space="preserve"> where game_id = 20160914 and goal_order = 1</v>
      </c>
      <c r="AS409" s="65" t="str">
        <f t="shared" si="271"/>
        <v/>
      </c>
      <c r="AT409" s="65" t="str">
        <f t="shared" si="272"/>
        <v/>
      </c>
      <c r="AU409" s="65" t="str">
        <f t="shared" si="273"/>
        <v/>
      </c>
    </row>
    <row r="410" spans="1:62" ht="16.8" customHeight="1" x14ac:dyDescent="0.25">
      <c r="A410" s="109" t="s">
        <v>5</v>
      </c>
      <c r="B410" s="114">
        <v>2</v>
      </c>
      <c r="C410" s="262">
        <v>20160914</v>
      </c>
      <c r="D410" s="262">
        <v>2</v>
      </c>
      <c r="E410" s="212" t="s">
        <v>3012</v>
      </c>
      <c r="L410" s="263">
        <v>2</v>
      </c>
      <c r="M410" s="194" t="s">
        <v>3811</v>
      </c>
      <c r="N410" s="262">
        <v>85</v>
      </c>
      <c r="Q410" s="115"/>
      <c r="S410" s="194"/>
      <c r="V410" s="112" t="str">
        <f t="shared" si="262"/>
        <v>Update games set F= 2 where game_id=20160914</v>
      </c>
      <c r="W410" s="112" t="str">
        <f t="shared" si="263"/>
        <v>Update lineups set player_name = 'Eric Lichaj' where game_id = 20160914 and player_order = 2</v>
      </c>
      <c r="X410" s="65" t="str">
        <f>IF(M410="","", CONCATENATE("insert into goals (game_id, goal_order, scorer_name, goal_min) values (",C410, ", ", L410,", '",M410,"', ",N410,")"))</f>
        <v>insert into goals (game_id, goal_order, scorer_name, goal_min) values (20160914, 2, 'Apostolos Vellios', 85)</v>
      </c>
      <c r="Y410" s="193" t="str">
        <f>IF(L410="", "", AN410&amp;AO410&amp;AP410&amp;AQ410&amp;AR410)</f>
        <v>update goals set scorer_name = 'Apostolos Vellios', goal_min = 85 where game_id = 20160914 and goal_order = 2</v>
      </c>
      <c r="Z410" s="65" t="str">
        <f t="shared" si="269"/>
        <v/>
      </c>
      <c r="AA410" s="193" t="str">
        <f t="shared" si="270"/>
        <v/>
      </c>
      <c r="AB410" s="242" t="s">
        <v>739</v>
      </c>
      <c r="AC410" s="65" t="str">
        <f t="shared" si="264"/>
        <v>Update lineups set player_name = 'Eric Lichaj'</v>
      </c>
      <c r="AD410" s="65" t="str">
        <f t="shared" si="265"/>
        <v/>
      </c>
      <c r="AE410" s="65" t="str">
        <f t="shared" si="287"/>
        <v/>
      </c>
      <c r="AF410" s="65" t="str">
        <f t="shared" si="288"/>
        <v/>
      </c>
      <c r="AG410" s="65" t="str">
        <f t="shared" si="289"/>
        <v/>
      </c>
      <c r="AH410" s="65" t="str">
        <f t="shared" si="290"/>
        <v/>
      </c>
      <c r="AI410" s="65" t="str">
        <f t="shared" si="291"/>
        <v/>
      </c>
      <c r="AJ410" s="65" t="str">
        <f t="shared" si="266"/>
        <v xml:space="preserve"> where game_id = 20160914 and player_order = 2</v>
      </c>
      <c r="AK410" s="65" t="str">
        <f t="shared" si="267"/>
        <v/>
      </c>
      <c r="AL410" s="65" t="str">
        <f t="shared" si="292"/>
        <v/>
      </c>
      <c r="AM410" s="245" t="str">
        <f t="shared" si="268"/>
        <v/>
      </c>
      <c r="AN410" s="65" t="str">
        <f t="shared" si="293"/>
        <v>update goals set scorer_name = 'Apostolos Vellios'</v>
      </c>
      <c r="AO410" s="65" t="str">
        <f t="shared" si="294"/>
        <v>, goal_min = 85</v>
      </c>
      <c r="AP410" s="65" t="str">
        <f t="shared" si="295"/>
        <v/>
      </c>
      <c r="AQ410" s="65" t="str">
        <f t="shared" si="296"/>
        <v/>
      </c>
      <c r="AR410" s="65" t="str">
        <f t="shared" si="286"/>
        <v xml:space="preserve"> where game_id = 20160914 and goal_order = 2</v>
      </c>
      <c r="AS410" s="65" t="str">
        <f t="shared" si="271"/>
        <v/>
      </c>
      <c r="AT410" s="65" t="str">
        <f t="shared" si="272"/>
        <v/>
      </c>
      <c r="AU410" s="65" t="str">
        <f t="shared" si="273"/>
        <v/>
      </c>
    </row>
    <row r="411" spans="1:62" ht="16.8" customHeight="1" x14ac:dyDescent="0.25">
      <c r="A411" s="109" t="s">
        <v>0</v>
      </c>
      <c r="B411" s="114">
        <v>2</v>
      </c>
      <c r="C411" s="262">
        <v>20160914</v>
      </c>
      <c r="D411" s="262">
        <v>3</v>
      </c>
      <c r="E411" s="212" t="s">
        <v>3024</v>
      </c>
      <c r="M411" s="194"/>
      <c r="Q411" s="115"/>
      <c r="S411" s="194"/>
      <c r="V411" s="112" t="str">
        <f t="shared" si="262"/>
        <v>Update games set A= 2 where game_id=20160914</v>
      </c>
      <c r="W411" s="112" t="str">
        <f t="shared" si="263"/>
        <v>Update lineups set player_name = 'Matt Mills' where game_id = 20160914 and player_order = 3</v>
      </c>
      <c r="X411" s="65" t="str">
        <f>IF(M411="","", CONCATENATE("insert into goals (game_id, goal_order, scorer_name, goal_min) values (",C411, ", ", L411,", '",M411,"', ",N411,")"))</f>
        <v/>
      </c>
      <c r="Y411" s="193" t="str">
        <f t="shared" ref="Y411:Y427" si="297">IF(L411="", "", AN411&amp;AO411&amp;AP411&amp;AQ411&amp;AR411)</f>
        <v/>
      </c>
      <c r="Z411" s="65" t="str">
        <f t="shared" si="269"/>
        <v/>
      </c>
      <c r="AA411" s="193" t="str">
        <f t="shared" si="270"/>
        <v/>
      </c>
      <c r="AB411" s="242" t="s">
        <v>739</v>
      </c>
      <c r="AC411" s="65" t="str">
        <f t="shared" si="264"/>
        <v>Update lineups set player_name = 'Matt Mills'</v>
      </c>
      <c r="AD411" s="65" t="str">
        <f t="shared" si="265"/>
        <v/>
      </c>
      <c r="AE411" s="65" t="str">
        <f t="shared" si="287"/>
        <v/>
      </c>
      <c r="AF411" s="65" t="str">
        <f t="shared" si="288"/>
        <v/>
      </c>
      <c r="AG411" s="65" t="str">
        <f t="shared" si="289"/>
        <v/>
      </c>
      <c r="AH411" s="65" t="str">
        <f t="shared" si="290"/>
        <v/>
      </c>
      <c r="AI411" s="65" t="str">
        <f t="shared" si="291"/>
        <v/>
      </c>
      <c r="AJ411" s="65" t="str">
        <f t="shared" si="266"/>
        <v xml:space="preserve"> where game_id = 20160914 and player_order = 3</v>
      </c>
      <c r="AK411" s="65" t="str">
        <f t="shared" si="267"/>
        <v/>
      </c>
      <c r="AL411" s="65" t="str">
        <f t="shared" si="292"/>
        <v/>
      </c>
      <c r="AM411" s="245" t="str">
        <f t="shared" si="268"/>
        <v/>
      </c>
      <c r="AN411" s="65" t="str">
        <f t="shared" si="293"/>
        <v/>
      </c>
      <c r="AO411" s="65" t="str">
        <f t="shared" si="294"/>
        <v/>
      </c>
      <c r="AP411" s="65" t="str">
        <f t="shared" si="295"/>
        <v/>
      </c>
      <c r="AQ411" s="65" t="str">
        <f t="shared" si="296"/>
        <v/>
      </c>
      <c r="AR411" s="65" t="str">
        <f t="shared" si="286"/>
        <v/>
      </c>
      <c r="AS411" s="65" t="str">
        <f t="shared" si="271"/>
        <v/>
      </c>
      <c r="AT411" s="65" t="str">
        <f t="shared" si="272"/>
        <v/>
      </c>
      <c r="AU411" s="65" t="str">
        <f t="shared" si="273"/>
        <v/>
      </c>
    </row>
    <row r="412" spans="1:62" ht="16.8" customHeight="1" x14ac:dyDescent="0.25">
      <c r="A412" s="109" t="s">
        <v>23</v>
      </c>
      <c r="B412" s="198" t="str">
        <f>IF(B410&gt;B411,"'W'",IF(B410=B411,"'D'","'L'"))</f>
        <v>'D'</v>
      </c>
      <c r="C412" s="262">
        <v>20160914</v>
      </c>
      <c r="D412" s="262">
        <v>4</v>
      </c>
      <c r="E412" s="194" t="s">
        <v>3003</v>
      </c>
      <c r="M412" s="194"/>
      <c r="Q412" s="115"/>
      <c r="S412" s="194"/>
      <c r="V412" s="112" t="str">
        <f t="shared" si="262"/>
        <v>Update games set Result= 'D' where game_id=20160914</v>
      </c>
      <c r="W412" s="112" t="str">
        <f t="shared" si="263"/>
        <v>Update lineups set player_name = 'Damien Perquis' where game_id = 20160914 and player_order = 4</v>
      </c>
      <c r="X412" s="65" t="str">
        <f t="shared" ref="X412:X426" si="298">IF(M412="","", CONCATENATE("insert into goals (game_id, goal_order, scorer_name, goal_min) values (",C412, ", ", L412,", '",M412,"' ",N412,")"))</f>
        <v/>
      </c>
      <c r="Y412" s="193" t="str">
        <f t="shared" si="297"/>
        <v/>
      </c>
      <c r="Z412" s="65" t="str">
        <f t="shared" si="269"/>
        <v/>
      </c>
      <c r="AA412" s="193" t="str">
        <f t="shared" si="270"/>
        <v/>
      </c>
      <c r="AB412" s="242" t="s">
        <v>739</v>
      </c>
      <c r="AC412" s="65" t="str">
        <f t="shared" si="264"/>
        <v>Update lineups set player_name = 'Damien Perquis'</v>
      </c>
      <c r="AD412" s="65" t="str">
        <f t="shared" si="265"/>
        <v/>
      </c>
      <c r="AE412" s="65" t="str">
        <f t="shared" si="287"/>
        <v/>
      </c>
      <c r="AF412" s="65" t="str">
        <f t="shared" si="288"/>
        <v/>
      </c>
      <c r="AG412" s="65" t="str">
        <f t="shared" si="289"/>
        <v/>
      </c>
      <c r="AH412" s="65" t="str">
        <f t="shared" si="290"/>
        <v/>
      </c>
      <c r="AI412" s="65" t="str">
        <f t="shared" si="291"/>
        <v/>
      </c>
      <c r="AJ412" s="65" t="str">
        <f t="shared" si="266"/>
        <v xml:space="preserve"> where game_id = 20160914 and player_order = 4</v>
      </c>
      <c r="AK412" s="65" t="str">
        <f t="shared" si="267"/>
        <v/>
      </c>
      <c r="AL412" s="65" t="str">
        <f t="shared" si="292"/>
        <v/>
      </c>
      <c r="AM412" s="245" t="str">
        <f t="shared" si="268"/>
        <v/>
      </c>
      <c r="AN412" s="65" t="str">
        <f t="shared" si="293"/>
        <v/>
      </c>
      <c r="AO412" s="65" t="str">
        <f t="shared" si="294"/>
        <v/>
      </c>
      <c r="AP412" s="65" t="str">
        <f t="shared" si="295"/>
        <v/>
      </c>
      <c r="AQ412" s="65" t="str">
        <f t="shared" si="296"/>
        <v/>
      </c>
      <c r="AR412" s="65" t="str">
        <f t="shared" si="286"/>
        <v/>
      </c>
      <c r="AS412" s="65" t="str">
        <f t="shared" si="271"/>
        <v/>
      </c>
      <c r="AT412" s="65" t="str">
        <f t="shared" si="272"/>
        <v/>
      </c>
      <c r="AU412" s="65" t="str">
        <f t="shared" si="273"/>
        <v/>
      </c>
    </row>
    <row r="413" spans="1:62" ht="16.8" customHeight="1" x14ac:dyDescent="0.25">
      <c r="A413" s="109" t="s">
        <v>768</v>
      </c>
      <c r="B413" s="114">
        <v>0</v>
      </c>
      <c r="C413" s="262">
        <v>20160914</v>
      </c>
      <c r="D413" s="262">
        <v>5</v>
      </c>
      <c r="E413" s="194" t="s">
        <v>4442</v>
      </c>
      <c r="M413" s="194"/>
      <c r="Q413" s="115"/>
      <c r="S413" s="194"/>
      <c r="V413" s="112" t="str">
        <f t="shared" si="262"/>
        <v>Update games set HT_f= 0 where game_id=20160914</v>
      </c>
      <c r="W413" s="112" t="str">
        <f t="shared" si="263"/>
        <v>Update lineups set player_name = 'Armand Traore' where game_id = 20160914 and player_order = 5</v>
      </c>
      <c r="X413" s="65" t="str">
        <f t="shared" si="298"/>
        <v/>
      </c>
      <c r="Y413" s="193" t="str">
        <f t="shared" si="297"/>
        <v/>
      </c>
      <c r="Z413" s="65" t="str">
        <f t="shared" si="269"/>
        <v/>
      </c>
      <c r="AA413" s="193" t="str">
        <f t="shared" si="270"/>
        <v/>
      </c>
      <c r="AB413" s="242" t="s">
        <v>739</v>
      </c>
      <c r="AC413" s="65" t="str">
        <f t="shared" si="264"/>
        <v>Update lineups set player_name = 'Armand Traore'</v>
      </c>
      <c r="AD413" s="65" t="str">
        <f t="shared" si="265"/>
        <v/>
      </c>
      <c r="AE413" s="65" t="str">
        <f t="shared" si="287"/>
        <v/>
      </c>
      <c r="AF413" s="65" t="str">
        <f t="shared" si="288"/>
        <v/>
      </c>
      <c r="AG413" s="65" t="str">
        <f t="shared" si="289"/>
        <v/>
      </c>
      <c r="AH413" s="65" t="str">
        <f t="shared" si="290"/>
        <v/>
      </c>
      <c r="AI413" s="65" t="str">
        <f t="shared" si="291"/>
        <v/>
      </c>
      <c r="AJ413" s="65" t="str">
        <f t="shared" si="266"/>
        <v xml:space="preserve"> where game_id = 20160914 and player_order = 5</v>
      </c>
      <c r="AK413" s="65" t="str">
        <f t="shared" si="267"/>
        <v/>
      </c>
      <c r="AL413" s="65" t="str">
        <f t="shared" si="292"/>
        <v/>
      </c>
      <c r="AM413" s="245" t="str">
        <f t="shared" si="268"/>
        <v/>
      </c>
      <c r="AN413" s="65" t="str">
        <f t="shared" si="293"/>
        <v/>
      </c>
      <c r="AO413" s="65" t="str">
        <f t="shared" si="294"/>
        <v/>
      </c>
      <c r="AP413" s="65" t="str">
        <f t="shared" si="295"/>
        <v/>
      </c>
      <c r="AQ413" s="65" t="str">
        <f t="shared" si="296"/>
        <v/>
      </c>
      <c r="AR413" s="65" t="str">
        <f t="shared" si="286"/>
        <v/>
      </c>
      <c r="AS413" s="65" t="str">
        <f t="shared" si="271"/>
        <v/>
      </c>
      <c r="AT413" s="65" t="str">
        <f t="shared" si="272"/>
        <v/>
      </c>
      <c r="AU413" s="65" t="str">
        <f t="shared" si="273"/>
        <v/>
      </c>
    </row>
    <row r="414" spans="1:62" ht="16.8" customHeight="1" x14ac:dyDescent="0.25">
      <c r="A414" s="109" t="s">
        <v>766</v>
      </c>
      <c r="B414" s="114">
        <v>1</v>
      </c>
      <c r="C414" s="262">
        <v>20160914</v>
      </c>
      <c r="D414" s="262">
        <v>6</v>
      </c>
      <c r="E414" s="194" t="s">
        <v>3015</v>
      </c>
      <c r="M414" s="194"/>
      <c r="Q414" s="115"/>
      <c r="S414" s="194"/>
      <c r="V414" s="112" t="str">
        <f t="shared" si="262"/>
        <v>Update games set HT_a= 1 where game_id=20160914</v>
      </c>
      <c r="W414" s="112" t="str">
        <f t="shared" si="263"/>
        <v>Update lineups set player_name = 'Jorge Grant' where game_id = 20160914 and player_order = 6</v>
      </c>
      <c r="X414" s="65" t="str">
        <f t="shared" si="298"/>
        <v/>
      </c>
      <c r="Y414" s="193" t="str">
        <f t="shared" si="297"/>
        <v/>
      </c>
      <c r="Z414" s="65" t="str">
        <f t="shared" si="269"/>
        <v/>
      </c>
      <c r="AA414" s="193" t="str">
        <f t="shared" si="270"/>
        <v/>
      </c>
      <c r="AB414" s="242" t="s">
        <v>739</v>
      </c>
      <c r="AC414" s="65" t="str">
        <f t="shared" si="264"/>
        <v>Update lineups set player_name = 'Jorge Grant'</v>
      </c>
      <c r="AD414" s="65" t="str">
        <f t="shared" si="265"/>
        <v/>
      </c>
      <c r="AE414" s="65" t="str">
        <f t="shared" si="287"/>
        <v/>
      </c>
      <c r="AF414" s="65" t="str">
        <f t="shared" si="288"/>
        <v/>
      </c>
      <c r="AG414" s="65" t="str">
        <f t="shared" si="289"/>
        <v/>
      </c>
      <c r="AH414" s="65" t="str">
        <f t="shared" si="290"/>
        <v/>
      </c>
      <c r="AI414" s="65" t="str">
        <f t="shared" si="291"/>
        <v/>
      </c>
      <c r="AJ414" s="65" t="str">
        <f t="shared" si="266"/>
        <v xml:space="preserve"> where game_id = 20160914 and player_order = 6</v>
      </c>
      <c r="AK414" s="65" t="str">
        <f t="shared" si="267"/>
        <v/>
      </c>
      <c r="AL414" s="65" t="str">
        <f t="shared" si="292"/>
        <v/>
      </c>
      <c r="AM414" s="245" t="str">
        <f t="shared" si="268"/>
        <v/>
      </c>
      <c r="AN414" s="65" t="str">
        <f t="shared" si="293"/>
        <v/>
      </c>
      <c r="AO414" s="65" t="str">
        <f t="shared" si="294"/>
        <v/>
      </c>
      <c r="AP414" s="65" t="str">
        <f t="shared" si="295"/>
        <v/>
      </c>
      <c r="AQ414" s="65" t="str">
        <f t="shared" si="296"/>
        <v/>
      </c>
      <c r="AR414" s="65" t="str">
        <f t="shared" si="286"/>
        <v/>
      </c>
      <c r="AS414" s="65" t="str">
        <f t="shared" si="271"/>
        <v/>
      </c>
      <c r="AT414" s="65" t="str">
        <f t="shared" si="272"/>
        <v/>
      </c>
      <c r="AU414" s="65" t="str">
        <f t="shared" si="273"/>
        <v/>
      </c>
    </row>
    <row r="415" spans="1:62" ht="16.8" customHeight="1" x14ac:dyDescent="0.25">
      <c r="A415" s="109" t="s">
        <v>764</v>
      </c>
      <c r="B415" s="252">
        <v>10</v>
      </c>
      <c r="C415" s="262">
        <v>20160914</v>
      </c>
      <c r="D415" s="262">
        <v>7</v>
      </c>
      <c r="E415" s="194" t="s">
        <v>4189</v>
      </c>
      <c r="G415" s="194"/>
      <c r="M415" s="194"/>
      <c r="Q415" s="115"/>
      <c r="S415" s="194"/>
      <c r="V415" s="112" t="str">
        <f t="shared" si="262"/>
        <v>Update games set Pos_before= 10 where game_id=20160914</v>
      </c>
      <c r="W415" s="112" t="str">
        <f t="shared" si="263"/>
        <v>Update lineups set player_name = 'Pajtim Kasami' where game_id = 20160914 and player_order = 7</v>
      </c>
      <c r="X415" s="65" t="str">
        <f t="shared" si="298"/>
        <v/>
      </c>
      <c r="Y415" s="193" t="str">
        <f t="shared" si="297"/>
        <v/>
      </c>
      <c r="Z415" s="65" t="str">
        <f t="shared" si="269"/>
        <v/>
      </c>
      <c r="AA415" s="193" t="str">
        <f t="shared" si="270"/>
        <v/>
      </c>
      <c r="AB415" s="242" t="s">
        <v>739</v>
      </c>
      <c r="AC415" s="65" t="str">
        <f t="shared" si="264"/>
        <v>Update lineups set player_name = 'Pajtim Kasami'</v>
      </c>
      <c r="AD415" s="65" t="str">
        <f t="shared" si="265"/>
        <v/>
      </c>
      <c r="AE415" s="65" t="str">
        <f t="shared" si="287"/>
        <v/>
      </c>
      <c r="AF415" s="65" t="str">
        <f t="shared" si="288"/>
        <v/>
      </c>
      <c r="AG415" s="65" t="str">
        <f t="shared" si="289"/>
        <v/>
      </c>
      <c r="AH415" s="65" t="str">
        <f t="shared" si="290"/>
        <v/>
      </c>
      <c r="AI415" s="65" t="str">
        <f t="shared" si="291"/>
        <v/>
      </c>
      <c r="AJ415" s="65" t="str">
        <f t="shared" si="266"/>
        <v xml:space="preserve"> where game_id = 20160914 and player_order = 7</v>
      </c>
      <c r="AK415" s="65" t="str">
        <f t="shared" si="267"/>
        <v/>
      </c>
      <c r="AL415" s="65" t="str">
        <f t="shared" si="292"/>
        <v/>
      </c>
      <c r="AM415" s="245" t="str">
        <f t="shared" si="268"/>
        <v/>
      </c>
      <c r="AN415" s="65" t="str">
        <f t="shared" si="293"/>
        <v/>
      </c>
      <c r="AO415" s="65" t="str">
        <f t="shared" si="294"/>
        <v/>
      </c>
      <c r="AP415" s="65" t="str">
        <f t="shared" si="295"/>
        <v/>
      </c>
      <c r="AQ415" s="65" t="str">
        <f t="shared" si="296"/>
        <v/>
      </c>
      <c r="AR415" s="65" t="str">
        <f t="shared" si="286"/>
        <v/>
      </c>
      <c r="AS415" s="65" t="str">
        <f t="shared" si="271"/>
        <v/>
      </c>
      <c r="AT415" s="65" t="str">
        <f t="shared" si="272"/>
        <v/>
      </c>
      <c r="AU415" s="65" t="str">
        <f t="shared" si="273"/>
        <v/>
      </c>
    </row>
    <row r="416" spans="1:62" ht="16.8" customHeight="1" x14ac:dyDescent="0.25">
      <c r="A416" s="109" t="s">
        <v>762</v>
      </c>
      <c r="B416" s="114">
        <v>10</v>
      </c>
      <c r="C416" s="262">
        <v>20160914</v>
      </c>
      <c r="D416" s="262">
        <v>8</v>
      </c>
      <c r="E416" s="194" t="s">
        <v>3382</v>
      </c>
      <c r="H416" s="262">
        <v>64</v>
      </c>
      <c r="J416" s="262" t="s">
        <v>668</v>
      </c>
      <c r="M416" s="194"/>
      <c r="Q416" s="115"/>
      <c r="S416" s="194"/>
      <c r="V416" s="112" t="str">
        <f t="shared" si="262"/>
        <v>Update games set Pos_after= 10 where game_id=20160914</v>
      </c>
      <c r="W416" s="112" t="str">
        <f t="shared" si="263"/>
        <v>Update lineups set player_name = 'Henri Lansbury', Y_min = 64, captain= 'Y' where game_id = 20160914 and player_order = 8</v>
      </c>
      <c r="X416" s="65" t="str">
        <f t="shared" si="298"/>
        <v/>
      </c>
      <c r="Y416" s="193" t="str">
        <f t="shared" si="297"/>
        <v/>
      </c>
      <c r="Z416" s="65" t="str">
        <f t="shared" si="269"/>
        <v/>
      </c>
      <c r="AA416" s="193" t="str">
        <f t="shared" si="270"/>
        <v/>
      </c>
      <c r="AB416" s="242" t="s">
        <v>739</v>
      </c>
      <c r="AC416" s="65" t="str">
        <f t="shared" si="264"/>
        <v>Update lineups set player_name = 'Henri Lansbury'</v>
      </c>
      <c r="AD416" s="65" t="str">
        <f t="shared" si="265"/>
        <v/>
      </c>
      <c r="AE416" s="65" t="str">
        <f t="shared" si="287"/>
        <v>, Y_min = 64</v>
      </c>
      <c r="AF416" s="65" t="str">
        <f t="shared" si="288"/>
        <v/>
      </c>
      <c r="AG416" s="65" t="str">
        <f t="shared" si="289"/>
        <v>, captain= 'Y'</v>
      </c>
      <c r="AH416" s="65" t="str">
        <f t="shared" si="290"/>
        <v/>
      </c>
      <c r="AI416" s="65" t="str">
        <f t="shared" si="291"/>
        <v/>
      </c>
      <c r="AJ416" s="65" t="str">
        <f t="shared" si="266"/>
        <v xml:space="preserve"> where game_id = 20160914 and player_order = 8</v>
      </c>
      <c r="AK416" s="65" t="str">
        <f t="shared" si="267"/>
        <v/>
      </c>
      <c r="AL416" s="65" t="str">
        <f t="shared" si="292"/>
        <v/>
      </c>
      <c r="AM416" s="245" t="str">
        <f t="shared" si="268"/>
        <v/>
      </c>
      <c r="AN416" s="65" t="str">
        <f t="shared" si="293"/>
        <v/>
      </c>
      <c r="AO416" s="65" t="str">
        <f t="shared" si="294"/>
        <v/>
      </c>
      <c r="AP416" s="65" t="str">
        <f t="shared" si="295"/>
        <v/>
      </c>
      <c r="AQ416" s="65" t="str">
        <f t="shared" si="296"/>
        <v/>
      </c>
      <c r="AR416" s="65" t="str">
        <f t="shared" si="286"/>
        <v/>
      </c>
      <c r="AS416" s="65" t="str">
        <f t="shared" si="271"/>
        <v/>
      </c>
      <c r="AT416" s="65" t="str">
        <f t="shared" si="272"/>
        <v/>
      </c>
      <c r="AU416" s="65" t="str">
        <f t="shared" si="273"/>
        <v/>
      </c>
    </row>
    <row r="417" spans="1:62" ht="16.8" customHeight="1" x14ac:dyDescent="0.25">
      <c r="A417" s="109" t="s">
        <v>761</v>
      </c>
      <c r="B417" s="252">
        <v>18</v>
      </c>
      <c r="C417" s="262">
        <v>20160914</v>
      </c>
      <c r="D417" s="262">
        <v>9</v>
      </c>
      <c r="E417" s="194" t="s">
        <v>3621</v>
      </c>
      <c r="H417" s="262">
        <v>58</v>
      </c>
      <c r="Q417" s="115"/>
      <c r="V417" s="112" t="str">
        <f t="shared" si="262"/>
        <v>Update games set Opp_before= 18 where game_id=20160914</v>
      </c>
      <c r="W417" s="112" t="str">
        <f t="shared" si="263"/>
        <v>Update lineups set player_name = 'Ben Osborn', Y_min = 58 where game_id = 20160914 and player_order = 9</v>
      </c>
      <c r="X417" s="65" t="str">
        <f t="shared" si="298"/>
        <v/>
      </c>
      <c r="Y417" s="193" t="str">
        <f t="shared" si="297"/>
        <v/>
      </c>
      <c r="Z417" s="65" t="str">
        <f t="shared" si="269"/>
        <v/>
      </c>
      <c r="AA417" s="193" t="str">
        <f t="shared" si="270"/>
        <v/>
      </c>
      <c r="AB417" s="242" t="s">
        <v>739</v>
      </c>
      <c r="AC417" s="65" t="str">
        <f t="shared" si="264"/>
        <v>Update lineups set player_name = 'Ben Osborn'</v>
      </c>
      <c r="AD417" s="65" t="str">
        <f t="shared" si="265"/>
        <v/>
      </c>
      <c r="AE417" s="65" t="str">
        <f t="shared" si="287"/>
        <v>, Y_min = 58</v>
      </c>
      <c r="AF417" s="65" t="str">
        <f t="shared" si="288"/>
        <v/>
      </c>
      <c r="AG417" s="65" t="str">
        <f t="shared" si="289"/>
        <v/>
      </c>
      <c r="AH417" s="65" t="str">
        <f t="shared" si="290"/>
        <v/>
      </c>
      <c r="AI417" s="65" t="str">
        <f t="shared" si="291"/>
        <v/>
      </c>
      <c r="AJ417" s="65" t="str">
        <f t="shared" si="266"/>
        <v xml:space="preserve"> where game_id = 20160914 and player_order = 9</v>
      </c>
      <c r="AK417" s="65" t="str">
        <f t="shared" si="267"/>
        <v/>
      </c>
      <c r="AL417" s="65" t="str">
        <f t="shared" si="292"/>
        <v/>
      </c>
      <c r="AM417" s="245" t="str">
        <f t="shared" si="268"/>
        <v/>
      </c>
      <c r="AN417" s="65" t="str">
        <f t="shared" si="293"/>
        <v/>
      </c>
      <c r="AO417" s="65" t="str">
        <f t="shared" si="294"/>
        <v/>
      </c>
      <c r="AP417" s="65" t="str">
        <f t="shared" si="295"/>
        <v/>
      </c>
      <c r="AQ417" s="65" t="str">
        <f t="shared" si="296"/>
        <v/>
      </c>
      <c r="AR417" s="65" t="str">
        <f t="shared" si="286"/>
        <v/>
      </c>
      <c r="AS417" s="65" t="str">
        <f t="shared" si="271"/>
        <v/>
      </c>
      <c r="AT417" s="65" t="str">
        <f t="shared" si="272"/>
        <v/>
      </c>
      <c r="AU417" s="65" t="str">
        <f t="shared" si="273"/>
        <v/>
      </c>
    </row>
    <row r="418" spans="1:62" ht="16.8" customHeight="1" x14ac:dyDescent="0.25">
      <c r="A418" s="109" t="s">
        <v>759</v>
      </c>
      <c r="B418" s="114">
        <v>20</v>
      </c>
      <c r="C418" s="262">
        <v>20160914</v>
      </c>
      <c r="D418" s="262">
        <v>10</v>
      </c>
      <c r="E418" s="194" t="s">
        <v>4671</v>
      </c>
      <c r="Q418" s="115"/>
      <c r="V418" s="112" t="str">
        <f t="shared" si="262"/>
        <v>Update games set Opp_after= 20 where game_id=20160914</v>
      </c>
      <c r="W418" s="112" t="str">
        <f t="shared" si="263"/>
        <v>Update lineups set player_name = 'Nicolao Dumitru' where game_id = 20160914 and player_order = 10</v>
      </c>
      <c r="X418" s="65" t="str">
        <f t="shared" si="298"/>
        <v/>
      </c>
      <c r="Y418" s="193" t="str">
        <f t="shared" si="297"/>
        <v/>
      </c>
      <c r="Z418" s="65" t="str">
        <f t="shared" si="269"/>
        <v/>
      </c>
      <c r="AA418" s="193" t="str">
        <f t="shared" si="270"/>
        <v/>
      </c>
      <c r="AB418" s="242" t="s">
        <v>739</v>
      </c>
      <c r="AC418" s="65" t="str">
        <f t="shared" si="264"/>
        <v>Update lineups set player_name = 'Nicolao Dumitru'</v>
      </c>
      <c r="AD418" s="65" t="str">
        <f t="shared" si="265"/>
        <v/>
      </c>
      <c r="AE418" s="65" t="str">
        <f t="shared" si="287"/>
        <v/>
      </c>
      <c r="AF418" s="65" t="str">
        <f t="shared" si="288"/>
        <v/>
      </c>
      <c r="AG418" s="65" t="str">
        <f t="shared" si="289"/>
        <v/>
      </c>
      <c r="AH418" s="65" t="str">
        <f t="shared" si="290"/>
        <v/>
      </c>
      <c r="AI418" s="65" t="str">
        <f t="shared" si="291"/>
        <v/>
      </c>
      <c r="AJ418" s="65" t="str">
        <f t="shared" si="266"/>
        <v xml:space="preserve"> where game_id = 20160914 and player_order = 10</v>
      </c>
      <c r="AK418" s="65" t="str">
        <f t="shared" si="267"/>
        <v/>
      </c>
      <c r="AL418" s="65" t="str">
        <f t="shared" si="292"/>
        <v/>
      </c>
      <c r="AM418" s="245" t="str">
        <f t="shared" si="268"/>
        <v/>
      </c>
      <c r="AN418" s="65" t="str">
        <f t="shared" si="293"/>
        <v/>
      </c>
      <c r="AO418" s="65" t="str">
        <f t="shared" si="294"/>
        <v/>
      </c>
      <c r="AP418" s="65" t="str">
        <f t="shared" si="295"/>
        <v/>
      </c>
      <c r="AQ418" s="65" t="str">
        <f t="shared" si="296"/>
        <v/>
      </c>
      <c r="AR418" s="65" t="str">
        <f t="shared" si="286"/>
        <v/>
      </c>
      <c r="AS418" s="65" t="str">
        <f t="shared" si="271"/>
        <v/>
      </c>
      <c r="AT418" s="65" t="str">
        <f t="shared" si="272"/>
        <v/>
      </c>
      <c r="AU418" s="65" t="str">
        <f t="shared" si="273"/>
        <v/>
      </c>
    </row>
    <row r="419" spans="1:62" ht="16.8" customHeight="1" x14ac:dyDescent="0.25">
      <c r="A419" s="109" t="s">
        <v>753</v>
      </c>
      <c r="B419" s="328" t="s">
        <v>2786</v>
      </c>
      <c r="C419" s="262">
        <v>20160914</v>
      </c>
      <c r="D419" s="264">
        <v>11</v>
      </c>
      <c r="E419" s="195" t="s">
        <v>3811</v>
      </c>
      <c r="F419" s="264"/>
      <c r="G419" s="213"/>
      <c r="H419" s="264"/>
      <c r="I419" s="264"/>
      <c r="J419" s="264"/>
      <c r="K419" s="322"/>
      <c r="L419" s="265"/>
      <c r="M419" s="213"/>
      <c r="N419" s="264"/>
      <c r="O419" s="264"/>
      <c r="P419" s="264"/>
      <c r="Q419" s="115"/>
      <c r="R419" s="265"/>
      <c r="S419" s="213"/>
      <c r="T419" s="264"/>
      <c r="V419" s="112" t="str">
        <f t="shared" si="262"/>
        <v>Update games set Referee= 'Peter Bankes' where game_id=20160914</v>
      </c>
      <c r="W419" s="112" t="str">
        <f t="shared" si="263"/>
        <v>Update lineups set player_name = 'Apostolos Vellios' where game_id = 20160914 and player_order = 11</v>
      </c>
      <c r="X419" s="65" t="str">
        <f t="shared" si="298"/>
        <v/>
      </c>
      <c r="Y419" s="193" t="str">
        <f t="shared" si="297"/>
        <v/>
      </c>
      <c r="Z419" s="65" t="str">
        <f t="shared" si="269"/>
        <v/>
      </c>
      <c r="AA419" s="193" t="str">
        <f t="shared" si="270"/>
        <v/>
      </c>
      <c r="AB419" s="242" t="s">
        <v>739</v>
      </c>
      <c r="AC419" s="65" t="str">
        <f t="shared" si="264"/>
        <v>Update lineups set player_name = 'Apostolos Vellios'</v>
      </c>
      <c r="AD419" s="65" t="str">
        <f t="shared" si="265"/>
        <v/>
      </c>
      <c r="AE419" s="65" t="str">
        <f t="shared" si="287"/>
        <v/>
      </c>
      <c r="AF419" s="65" t="str">
        <f t="shared" si="288"/>
        <v/>
      </c>
      <c r="AG419" s="65" t="str">
        <f t="shared" si="289"/>
        <v/>
      </c>
      <c r="AH419" s="65" t="str">
        <f t="shared" si="290"/>
        <v/>
      </c>
      <c r="AI419" s="65" t="str">
        <f t="shared" si="291"/>
        <v/>
      </c>
      <c r="AJ419" s="65" t="str">
        <f t="shared" si="266"/>
        <v xml:space="preserve"> where game_id = 20160914 and player_order = 11</v>
      </c>
      <c r="AK419" s="65" t="str">
        <f t="shared" si="267"/>
        <v/>
      </c>
      <c r="AL419" s="65" t="str">
        <f t="shared" si="292"/>
        <v/>
      </c>
      <c r="AM419" s="245" t="str">
        <f t="shared" si="268"/>
        <v/>
      </c>
      <c r="AN419" s="65" t="str">
        <f t="shared" si="293"/>
        <v/>
      </c>
      <c r="AO419" s="65" t="str">
        <f t="shared" si="294"/>
        <v/>
      </c>
      <c r="AP419" s="65" t="str">
        <f t="shared" si="295"/>
        <v/>
      </c>
      <c r="AQ419" s="65" t="str">
        <f t="shared" si="296"/>
        <v/>
      </c>
      <c r="AR419" s="65" t="str">
        <f t="shared" si="286"/>
        <v/>
      </c>
      <c r="AS419" s="65" t="str">
        <f t="shared" si="271"/>
        <v/>
      </c>
      <c r="AT419" s="65" t="str">
        <f t="shared" si="272"/>
        <v/>
      </c>
      <c r="AU419" s="65" t="str">
        <f t="shared" si="273"/>
        <v/>
      </c>
    </row>
    <row r="420" spans="1:62" ht="16.8" customHeight="1" x14ac:dyDescent="0.25">
      <c r="A420" s="109" t="s">
        <v>475</v>
      </c>
      <c r="B420" s="114">
        <v>10243</v>
      </c>
      <c r="C420" s="262">
        <v>20160914</v>
      </c>
      <c r="D420" s="262">
        <v>12</v>
      </c>
      <c r="E420" s="194" t="s">
        <v>3810</v>
      </c>
      <c r="G420" s="212"/>
      <c r="M420" s="194"/>
      <c r="Q420" s="115"/>
      <c r="S420" s="194"/>
      <c r="V420" s="112" t="str">
        <f t="shared" si="262"/>
        <v>Update games set Att= 10243 where game_id=20160914</v>
      </c>
      <c r="W420" s="112" t="str">
        <f t="shared" si="263"/>
        <v>Update lineups set player_name = 'Jordan Smith' where game_id = 20160914 and player_order = 12</v>
      </c>
      <c r="X420" s="65" t="str">
        <f t="shared" si="298"/>
        <v/>
      </c>
      <c r="Y420" s="193" t="str">
        <f t="shared" si="297"/>
        <v/>
      </c>
      <c r="Z420" s="65" t="str">
        <f t="shared" si="269"/>
        <v/>
      </c>
      <c r="AA420" s="193" t="str">
        <f t="shared" si="270"/>
        <v/>
      </c>
      <c r="AB420" s="242" t="s">
        <v>739</v>
      </c>
      <c r="AC420" s="65" t="str">
        <f t="shared" si="264"/>
        <v>Update lineups set player_name = 'Jordan Smith'</v>
      </c>
      <c r="AD420" s="65" t="str">
        <f t="shared" si="265"/>
        <v/>
      </c>
      <c r="AE420" s="65" t="str">
        <f t="shared" si="287"/>
        <v/>
      </c>
      <c r="AF420" s="65" t="str">
        <f t="shared" si="288"/>
        <v/>
      </c>
      <c r="AG420" s="65" t="str">
        <f t="shared" si="289"/>
        <v/>
      </c>
      <c r="AH420" s="65" t="str">
        <f t="shared" si="290"/>
        <v/>
      </c>
      <c r="AI420" s="65" t="str">
        <f t="shared" si="291"/>
        <v/>
      </c>
      <c r="AJ420" s="65" t="str">
        <f t="shared" si="266"/>
        <v xml:space="preserve"> where game_id = 20160914 and player_order = 12</v>
      </c>
      <c r="AK420" s="65" t="str">
        <f t="shared" si="267"/>
        <v/>
      </c>
      <c r="AL420" s="65" t="str">
        <f t="shared" si="292"/>
        <v/>
      </c>
      <c r="AM420" s="245" t="str">
        <f t="shared" si="268"/>
        <v/>
      </c>
      <c r="AN420" s="65" t="str">
        <f t="shared" si="293"/>
        <v/>
      </c>
      <c r="AO420" s="65" t="str">
        <f t="shared" si="294"/>
        <v/>
      </c>
      <c r="AP420" s="65" t="str">
        <f t="shared" si="295"/>
        <v/>
      </c>
      <c r="AQ420" s="65" t="str">
        <f t="shared" si="296"/>
        <v/>
      </c>
      <c r="AR420" s="65" t="str">
        <f t="shared" si="286"/>
        <v/>
      </c>
      <c r="AS420" s="65" t="str">
        <f t="shared" si="271"/>
        <v/>
      </c>
      <c r="AT420" s="65" t="str">
        <f t="shared" si="272"/>
        <v/>
      </c>
      <c r="AU420" s="65" t="str">
        <f t="shared" si="273"/>
        <v/>
      </c>
    </row>
    <row r="421" spans="1:62" ht="16.8" customHeight="1" x14ac:dyDescent="0.25">
      <c r="A421" s="109" t="s">
        <v>749</v>
      </c>
      <c r="B421" s="329" t="s">
        <v>4720</v>
      </c>
      <c r="C421" s="262">
        <v>20160914</v>
      </c>
      <c r="D421" s="262">
        <v>13</v>
      </c>
      <c r="E421" s="194" t="s">
        <v>4652</v>
      </c>
      <c r="G421" s="194"/>
      <c r="Q421" s="115"/>
      <c r="V421" s="112" t="str">
        <f t="shared" si="262"/>
        <v>Update games set Source= 'http://www.11v11.com/matches/rotherham-united-v-nottingham-forest-14-september-2016-319879/' where game_id=20160914</v>
      </c>
      <c r="W421" s="112" t="str">
        <f t="shared" si="263"/>
        <v>Update lineups set player_name = 'Anel Ahmedhodzic' where game_id = 20160914 and player_order = 13</v>
      </c>
      <c r="X421" s="65" t="str">
        <f t="shared" si="298"/>
        <v/>
      </c>
      <c r="Y421" s="193" t="str">
        <f t="shared" si="297"/>
        <v/>
      </c>
      <c r="Z421" s="65" t="str">
        <f t="shared" si="269"/>
        <v/>
      </c>
      <c r="AA421" s="193" t="str">
        <f t="shared" si="270"/>
        <v/>
      </c>
      <c r="AB421" s="242" t="s">
        <v>739</v>
      </c>
      <c r="AC421" s="65" t="str">
        <f t="shared" si="264"/>
        <v>Update lineups set player_name = 'Anel Ahmedhodzic'</v>
      </c>
      <c r="AD421" s="65" t="str">
        <f t="shared" si="265"/>
        <v/>
      </c>
      <c r="AE421" s="65" t="str">
        <f t="shared" si="287"/>
        <v/>
      </c>
      <c r="AF421" s="65" t="str">
        <f t="shared" si="288"/>
        <v/>
      </c>
      <c r="AG421" s="65" t="str">
        <f t="shared" si="289"/>
        <v/>
      </c>
      <c r="AH421" s="65" t="str">
        <f t="shared" si="290"/>
        <v/>
      </c>
      <c r="AI421" s="65" t="str">
        <f t="shared" si="291"/>
        <v/>
      </c>
      <c r="AJ421" s="65" t="str">
        <f t="shared" si="266"/>
        <v xml:space="preserve"> where game_id = 20160914 and player_order = 13</v>
      </c>
      <c r="AK421" s="65" t="str">
        <f t="shared" si="267"/>
        <v/>
      </c>
      <c r="AL421" s="65" t="str">
        <f t="shared" si="292"/>
        <v/>
      </c>
      <c r="AM421" s="245" t="str">
        <f t="shared" si="268"/>
        <v/>
      </c>
      <c r="AN421" s="65" t="str">
        <f t="shared" si="293"/>
        <v/>
      </c>
      <c r="AO421" s="65" t="str">
        <f t="shared" si="294"/>
        <v/>
      </c>
      <c r="AP421" s="65" t="str">
        <f t="shared" si="295"/>
        <v/>
      </c>
      <c r="AQ421" s="65" t="str">
        <f t="shared" si="296"/>
        <v/>
      </c>
      <c r="AR421" s="65" t="str">
        <f t="shared" si="286"/>
        <v/>
      </c>
      <c r="AS421" s="65" t="str">
        <f t="shared" si="271"/>
        <v/>
      </c>
      <c r="AT421" s="65" t="str">
        <f t="shared" si="272"/>
        <v/>
      </c>
      <c r="AU421" s="65" t="str">
        <f t="shared" si="273"/>
        <v/>
      </c>
    </row>
    <row r="422" spans="1:62" ht="16.8" customHeight="1" x14ac:dyDescent="0.25">
      <c r="A422" s="109" t="s">
        <v>746</v>
      </c>
      <c r="B422" s="198" t="s">
        <v>4721</v>
      </c>
      <c r="C422" s="262">
        <v>20160914</v>
      </c>
      <c r="D422" s="262">
        <v>14</v>
      </c>
      <c r="E422" s="212" t="s">
        <v>3017</v>
      </c>
      <c r="F422" s="262">
        <v>46</v>
      </c>
      <c r="G422" s="194" t="s">
        <v>3003</v>
      </c>
      <c r="Q422" s="115"/>
      <c r="V422" s="112" t="str">
        <f t="shared" si="262"/>
        <v>Update games set Game_date= '2016-09-14 17:45' where game_id=20160914</v>
      </c>
      <c r="W422" s="112" t="str">
        <f t="shared" si="263"/>
        <v>Update lineups set player_name = 'Michael Mancienne', Sub_min= 46, Player_off = 'Damien Perquis' where game_id = 20160914 and player_order = 14; update lineups set Player_on= 'Michael Mancienne', sub_min = '46' where game_id = 20160914 and player_name = 'Damien Perquis'</v>
      </c>
      <c r="X422" s="65" t="str">
        <f t="shared" si="298"/>
        <v/>
      </c>
      <c r="Y422" s="193" t="str">
        <f t="shared" si="297"/>
        <v/>
      </c>
      <c r="Z422" s="65" t="str">
        <f t="shared" si="269"/>
        <v/>
      </c>
      <c r="AA422" s="193" t="str">
        <f t="shared" si="270"/>
        <v/>
      </c>
      <c r="AB422" s="242" t="s">
        <v>739</v>
      </c>
      <c r="AC422" s="65" t="str">
        <f t="shared" si="264"/>
        <v>Update lineups set player_name = 'Michael Mancienne'</v>
      </c>
      <c r="AD422" s="65" t="str">
        <f t="shared" si="265"/>
        <v/>
      </c>
      <c r="AE422" s="65" t="str">
        <f t="shared" si="287"/>
        <v/>
      </c>
      <c r="AF422" s="65" t="str">
        <f t="shared" si="288"/>
        <v/>
      </c>
      <c r="AG422" s="65" t="str">
        <f t="shared" si="289"/>
        <v/>
      </c>
      <c r="AH422" s="65" t="str">
        <f t="shared" si="290"/>
        <v>, Sub_min= 46</v>
      </c>
      <c r="AI422" s="65" t="str">
        <f t="shared" si="291"/>
        <v>, Player_off = 'Damien Perquis'</v>
      </c>
      <c r="AJ422" s="65" t="str">
        <f t="shared" si="266"/>
        <v xml:space="preserve"> where game_id = 20160914 and player_order = 14</v>
      </c>
      <c r="AK422" s="65" t="str">
        <f t="shared" si="267"/>
        <v>; update lineups set Player_on= 'Michael Mancienne'</v>
      </c>
      <c r="AL422" s="65" t="str">
        <f t="shared" si="292"/>
        <v>, sub_min = '46'</v>
      </c>
      <c r="AM422" s="245" t="str">
        <f t="shared" si="268"/>
        <v xml:space="preserve"> where game_id = 20160914 and player_name = 'Damien Perquis'</v>
      </c>
      <c r="AN422" s="65" t="str">
        <f t="shared" si="293"/>
        <v/>
      </c>
      <c r="AO422" s="65" t="str">
        <f t="shared" si="294"/>
        <v/>
      </c>
      <c r="AP422" s="65" t="str">
        <f t="shared" si="295"/>
        <v/>
      </c>
      <c r="AQ422" s="65" t="str">
        <f t="shared" si="296"/>
        <v/>
      </c>
      <c r="AR422" s="65" t="str">
        <f t="shared" si="286"/>
        <v/>
      </c>
      <c r="AS422" s="65" t="str">
        <f t="shared" si="271"/>
        <v/>
      </c>
      <c r="AT422" s="65" t="str">
        <f t="shared" si="272"/>
        <v/>
      </c>
      <c r="AU422" s="65" t="str">
        <f t="shared" si="273"/>
        <v/>
      </c>
    </row>
    <row r="423" spans="1:62" ht="16.8" customHeight="1" x14ac:dyDescent="0.25">
      <c r="A423" s="109" t="s">
        <v>25</v>
      </c>
      <c r="B423" s="198"/>
      <c r="C423" s="262">
        <v>20160914</v>
      </c>
      <c r="D423" s="262">
        <v>15</v>
      </c>
      <c r="E423" s="194" t="s">
        <v>3001</v>
      </c>
      <c r="G423" s="194"/>
      <c r="Q423" s="115"/>
      <c r="V423" s="112" t="str">
        <f t="shared" si="262"/>
        <v>Update games set Notes= NULL where game_id=20160914</v>
      </c>
      <c r="W423" s="112" t="str">
        <f t="shared" si="263"/>
        <v>Update lineups set player_name = 'Danny Fox' where game_id = 20160914 and player_order = 15</v>
      </c>
      <c r="X423" s="65" t="str">
        <f t="shared" si="298"/>
        <v/>
      </c>
      <c r="Y423" s="193" t="str">
        <f t="shared" si="297"/>
        <v/>
      </c>
      <c r="Z423" s="65" t="str">
        <f t="shared" si="269"/>
        <v/>
      </c>
      <c r="AA423" s="193" t="str">
        <f t="shared" si="270"/>
        <v/>
      </c>
      <c r="AB423" s="242" t="s">
        <v>739</v>
      </c>
      <c r="AC423" s="65" t="str">
        <f t="shared" si="264"/>
        <v>Update lineups set player_name = 'Danny Fox'</v>
      </c>
      <c r="AD423" s="65" t="str">
        <f t="shared" si="265"/>
        <v/>
      </c>
      <c r="AE423" s="65" t="str">
        <f t="shared" si="287"/>
        <v/>
      </c>
      <c r="AF423" s="65" t="str">
        <f t="shared" si="288"/>
        <v/>
      </c>
      <c r="AG423" s="65" t="str">
        <f t="shared" si="289"/>
        <v/>
      </c>
      <c r="AH423" s="65" t="str">
        <f t="shared" si="290"/>
        <v/>
      </c>
      <c r="AI423" s="65" t="str">
        <f t="shared" si="291"/>
        <v/>
      </c>
      <c r="AJ423" s="65" t="str">
        <f t="shared" si="266"/>
        <v xml:space="preserve"> where game_id = 20160914 and player_order = 15</v>
      </c>
      <c r="AK423" s="65" t="str">
        <f t="shared" si="267"/>
        <v/>
      </c>
      <c r="AL423" s="65" t="str">
        <f t="shared" si="292"/>
        <v/>
      </c>
      <c r="AM423" s="245" t="str">
        <f t="shared" si="268"/>
        <v/>
      </c>
      <c r="AN423" s="65" t="str">
        <f t="shared" si="293"/>
        <v/>
      </c>
      <c r="AO423" s="65" t="str">
        <f t="shared" si="294"/>
        <v/>
      </c>
      <c r="AP423" s="65" t="str">
        <f t="shared" si="295"/>
        <v/>
      </c>
      <c r="AQ423" s="65" t="str">
        <f t="shared" si="296"/>
        <v/>
      </c>
      <c r="AR423" s="65" t="str">
        <f t="shared" si="286"/>
        <v/>
      </c>
      <c r="AS423" s="65" t="str">
        <f t="shared" si="271"/>
        <v/>
      </c>
      <c r="AT423" s="65" t="str">
        <f t="shared" si="272"/>
        <v/>
      </c>
      <c r="AU423" s="65" t="str">
        <f t="shared" si="273"/>
        <v/>
      </c>
    </row>
    <row r="424" spans="1:62" ht="16.8" customHeight="1" x14ac:dyDescent="0.25">
      <c r="A424" s="109" t="s">
        <v>4672</v>
      </c>
      <c r="B424" s="198"/>
      <c r="C424" s="262">
        <v>20160914</v>
      </c>
      <c r="D424" s="262">
        <v>16</v>
      </c>
      <c r="E424" s="194" t="s">
        <v>4669</v>
      </c>
      <c r="F424" s="262">
        <v>84</v>
      </c>
      <c r="G424" s="194" t="s">
        <v>3015</v>
      </c>
      <c r="K424" s="321" t="s">
        <v>4723</v>
      </c>
      <c r="Q424" s="115"/>
      <c r="V424" s="112" t="str">
        <f t="shared" si="262"/>
        <v>Update games set Review= NULL where game_id=20160914</v>
      </c>
      <c r="W424" s="112" t="str">
        <f t="shared" si="263"/>
        <v>Update lineups set player_name = 'Lica', Player_notes = 'Lica debut', Sub_min= 84, Player_off = 'Jorge Grant' where game_id = 20160914 and player_order = 16; update lineups set Player_on= 'Lica', sub_min = '84' where game_id = 20160914 and player_name = 'Jorge Grant'</v>
      </c>
      <c r="X424" s="65" t="str">
        <f t="shared" si="298"/>
        <v/>
      </c>
      <c r="Y424" s="193" t="str">
        <f t="shared" si="297"/>
        <v/>
      </c>
      <c r="Z424" s="65" t="str">
        <f t="shared" si="269"/>
        <v/>
      </c>
      <c r="AA424" s="193" t="str">
        <f t="shared" si="270"/>
        <v/>
      </c>
      <c r="AB424" s="242" t="s">
        <v>739</v>
      </c>
      <c r="AC424" s="65" t="str">
        <f t="shared" si="264"/>
        <v>Update lineups set player_name = 'Lica'</v>
      </c>
      <c r="AD424" s="65" t="str">
        <f t="shared" si="265"/>
        <v>, Player_notes = 'Lica debut'</v>
      </c>
      <c r="AE424" s="65" t="str">
        <f t="shared" si="287"/>
        <v/>
      </c>
      <c r="AF424" s="65" t="str">
        <f t="shared" si="288"/>
        <v/>
      </c>
      <c r="AG424" s="65" t="str">
        <f t="shared" si="289"/>
        <v/>
      </c>
      <c r="AH424" s="65" t="str">
        <f t="shared" si="290"/>
        <v>, Sub_min= 84</v>
      </c>
      <c r="AI424" s="65" t="str">
        <f t="shared" si="291"/>
        <v>, Player_off = 'Jorge Grant'</v>
      </c>
      <c r="AJ424" s="65" t="str">
        <f t="shared" si="266"/>
        <v xml:space="preserve"> where game_id = 20160914 and player_order = 16</v>
      </c>
      <c r="AK424" s="65" t="str">
        <f t="shared" si="267"/>
        <v>; update lineups set Player_on= 'Lica'</v>
      </c>
      <c r="AL424" s="65" t="str">
        <f t="shared" si="292"/>
        <v>, sub_min = '84'</v>
      </c>
      <c r="AM424" s="245" t="str">
        <f t="shared" si="268"/>
        <v xml:space="preserve"> where game_id = 20160914 and player_name = 'Jorge Grant'</v>
      </c>
      <c r="AN424" s="65" t="str">
        <f t="shared" si="293"/>
        <v/>
      </c>
      <c r="AO424" s="65" t="str">
        <f t="shared" si="294"/>
        <v/>
      </c>
      <c r="AP424" s="65" t="str">
        <f t="shared" si="295"/>
        <v/>
      </c>
      <c r="AQ424" s="65" t="str">
        <f t="shared" si="296"/>
        <v/>
      </c>
      <c r="AR424" s="65" t="str">
        <f t="shared" si="286"/>
        <v/>
      </c>
      <c r="AS424" s="65" t="str">
        <f t="shared" si="271"/>
        <v/>
      </c>
      <c r="AT424" s="65" t="str">
        <f t="shared" si="272"/>
        <v/>
      </c>
      <c r="AU424" s="65" t="str">
        <f t="shared" si="273"/>
        <v/>
      </c>
    </row>
    <row r="425" spans="1:62" ht="16.8" customHeight="1" x14ac:dyDescent="0.25">
      <c r="A425" s="109"/>
      <c r="B425" s="198"/>
      <c r="C425" s="262">
        <v>20160914</v>
      </c>
      <c r="D425" s="262">
        <v>17</v>
      </c>
      <c r="E425" s="194" t="s">
        <v>4670</v>
      </c>
      <c r="G425" s="212"/>
      <c r="Q425" s="115"/>
      <c r="V425" s="112" t="str">
        <f t="shared" si="262"/>
        <v/>
      </c>
      <c r="W425" s="112" t="str">
        <f t="shared" si="263"/>
        <v>Update lineups set player_name = 'Mustapha Carayol' where game_id = 20160914 and player_order = 17</v>
      </c>
      <c r="X425" s="65" t="str">
        <f t="shared" si="298"/>
        <v/>
      </c>
      <c r="Y425" s="193" t="str">
        <f t="shared" si="297"/>
        <v/>
      </c>
      <c r="Z425" s="65" t="str">
        <f t="shared" si="269"/>
        <v/>
      </c>
      <c r="AA425" s="193" t="str">
        <f t="shared" si="270"/>
        <v/>
      </c>
      <c r="AB425" s="242" t="s">
        <v>739</v>
      </c>
      <c r="AC425" s="65" t="str">
        <f t="shared" si="264"/>
        <v>Update lineups set player_name = 'Mustapha Carayol'</v>
      </c>
      <c r="AD425" s="65" t="str">
        <f t="shared" si="265"/>
        <v/>
      </c>
      <c r="AE425" s="65" t="str">
        <f t="shared" si="287"/>
        <v/>
      </c>
      <c r="AF425" s="65" t="str">
        <f t="shared" si="288"/>
        <v/>
      </c>
      <c r="AG425" s="65" t="str">
        <f t="shared" si="289"/>
        <v/>
      </c>
      <c r="AH425" s="65" t="str">
        <f t="shared" si="290"/>
        <v/>
      </c>
      <c r="AI425" s="65" t="str">
        <f t="shared" si="291"/>
        <v/>
      </c>
      <c r="AJ425" s="65" t="str">
        <f t="shared" si="266"/>
        <v xml:space="preserve"> where game_id = 20160914 and player_order = 17</v>
      </c>
      <c r="AK425" s="65" t="str">
        <f t="shared" si="267"/>
        <v/>
      </c>
      <c r="AL425" s="65" t="str">
        <f t="shared" si="292"/>
        <v/>
      </c>
      <c r="AM425" s="245" t="str">
        <f t="shared" si="268"/>
        <v/>
      </c>
      <c r="AN425" s="65" t="str">
        <f t="shared" si="293"/>
        <v/>
      </c>
      <c r="AO425" s="65" t="str">
        <f t="shared" si="294"/>
        <v/>
      </c>
      <c r="AP425" s="65" t="str">
        <f t="shared" si="295"/>
        <v/>
      </c>
      <c r="AQ425" s="65" t="str">
        <f t="shared" si="296"/>
        <v/>
      </c>
      <c r="AR425" s="65" t="str">
        <f t="shared" si="286"/>
        <v/>
      </c>
      <c r="AS425" s="65" t="str">
        <f t="shared" si="271"/>
        <v/>
      </c>
      <c r="AT425" s="65" t="str">
        <f t="shared" si="272"/>
        <v/>
      </c>
      <c r="AU425" s="65" t="str">
        <f t="shared" si="273"/>
        <v/>
      </c>
    </row>
    <row r="426" spans="1:62" s="126" customFormat="1" ht="16.8" customHeight="1" thickBot="1" x14ac:dyDescent="0.3">
      <c r="A426" s="116"/>
      <c r="B426" s="272"/>
      <c r="C426" s="266">
        <v>20160914</v>
      </c>
      <c r="D426" s="266">
        <v>18</v>
      </c>
      <c r="E426" s="199" t="s">
        <v>4722</v>
      </c>
      <c r="F426" s="266">
        <v>59</v>
      </c>
      <c r="G426" s="199" t="s">
        <v>4671</v>
      </c>
      <c r="H426" s="266"/>
      <c r="I426" s="266"/>
      <c r="J426" s="266"/>
      <c r="K426" s="323" t="s">
        <v>4724</v>
      </c>
      <c r="L426" s="267"/>
      <c r="M426" s="214"/>
      <c r="N426" s="266"/>
      <c r="O426" s="266"/>
      <c r="P426" s="266"/>
      <c r="Q426" s="239"/>
      <c r="R426" s="267"/>
      <c r="S426" s="214"/>
      <c r="T426" s="266"/>
      <c r="U426"/>
      <c r="V426" s="240" t="str">
        <f t="shared" si="262"/>
        <v/>
      </c>
      <c r="W426" s="240" t="str">
        <f t="shared" si="263"/>
        <v>Update lineups set player_name = 'Nicklas Bendtner', Player_notes = 'Nicklas Bendtner debut', Sub_min= 59, Player_off = 'Nicolao Dumitru' where game_id = 20160914 and player_order = 18; update lineups set Player_on= 'Nicklas Bendtner', sub_min = '59' where game_id = 20160914 and player_name = 'Nicolao Dumitru'</v>
      </c>
      <c r="X426" s="65" t="str">
        <f t="shared" si="298"/>
        <v/>
      </c>
      <c r="Y426" s="193" t="str">
        <f t="shared" si="297"/>
        <v/>
      </c>
      <c r="Z426" s="65" t="str">
        <f t="shared" si="269"/>
        <v/>
      </c>
      <c r="AA426" s="193" t="str">
        <f t="shared" si="270"/>
        <v/>
      </c>
      <c r="AB426" s="242" t="s">
        <v>739</v>
      </c>
      <c r="AC426" s="65" t="str">
        <f t="shared" si="264"/>
        <v>Update lineups set player_name = 'Nicklas Bendtner'</v>
      </c>
      <c r="AD426" s="65" t="str">
        <f t="shared" si="265"/>
        <v>, Player_notes = 'Nicklas Bendtner debut'</v>
      </c>
      <c r="AE426" s="65" t="str">
        <f t="shared" si="287"/>
        <v/>
      </c>
      <c r="AF426" s="65" t="str">
        <f t="shared" si="288"/>
        <v/>
      </c>
      <c r="AG426" s="65" t="str">
        <f t="shared" si="289"/>
        <v/>
      </c>
      <c r="AH426" s="65" t="str">
        <f t="shared" si="290"/>
        <v>, Sub_min= 59</v>
      </c>
      <c r="AI426" s="65" t="str">
        <f t="shared" si="291"/>
        <v>, Player_off = 'Nicolao Dumitru'</v>
      </c>
      <c r="AJ426" s="65" t="str">
        <f t="shared" si="266"/>
        <v xml:space="preserve"> where game_id = 20160914 and player_order = 18</v>
      </c>
      <c r="AK426" s="65" t="str">
        <f t="shared" si="267"/>
        <v>; update lineups set Player_on= 'Nicklas Bendtner'</v>
      </c>
      <c r="AL426" s="65" t="str">
        <f t="shared" si="292"/>
        <v>, sub_min = '59'</v>
      </c>
      <c r="AM426" s="245" t="str">
        <f t="shared" si="268"/>
        <v xml:space="preserve"> where game_id = 20160914 and player_name = 'Nicolao Dumitru'</v>
      </c>
      <c r="AN426" s="65" t="str">
        <f t="shared" si="293"/>
        <v/>
      </c>
      <c r="AO426" s="65" t="str">
        <f t="shared" si="294"/>
        <v/>
      </c>
      <c r="AP426" s="65" t="str">
        <f t="shared" si="295"/>
        <v/>
      </c>
      <c r="AQ426" s="65" t="str">
        <f t="shared" si="296"/>
        <v/>
      </c>
      <c r="AR426" s="65" t="str">
        <f t="shared" si="286"/>
        <v/>
      </c>
      <c r="AS426" s="65" t="str">
        <f t="shared" si="271"/>
        <v/>
      </c>
      <c r="AT426" s="65" t="str">
        <f t="shared" si="272"/>
        <v/>
      </c>
      <c r="AU426" s="65" t="str">
        <f t="shared" si="273"/>
        <v/>
      </c>
      <c r="AV426" s="65"/>
      <c r="AW426" s="65"/>
      <c r="AX426" s="65"/>
      <c r="AY426" s="65"/>
      <c r="AZ426" s="65"/>
      <c r="BA426" s="65"/>
      <c r="BB426" s="65"/>
      <c r="BC426" s="65"/>
      <c r="BD426" s="65"/>
      <c r="BE426" s="65"/>
      <c r="BF426" s="65"/>
      <c r="BG426" s="65"/>
      <c r="BH426" s="65"/>
      <c r="BI426" s="65"/>
      <c r="BJ426" s="65"/>
    </row>
    <row r="427" spans="1:62" ht="16.8" customHeight="1" thickTop="1" x14ac:dyDescent="0.25">
      <c r="A427" s="125"/>
      <c r="B427" s="191" t="s">
        <v>4726</v>
      </c>
      <c r="C427" s="262">
        <v>20160917</v>
      </c>
      <c r="D427" s="262">
        <v>1</v>
      </c>
      <c r="E427" s="212" t="s">
        <v>4667</v>
      </c>
      <c r="G427" s="194"/>
      <c r="L427" s="263">
        <v>1</v>
      </c>
      <c r="M427" s="194" t="s">
        <v>3811</v>
      </c>
      <c r="N427" s="262">
        <v>40</v>
      </c>
      <c r="Q427" s="115"/>
      <c r="S427" s="194"/>
      <c r="V427" s="112" t="str">
        <f t="shared" si="262"/>
        <v/>
      </c>
      <c r="W427" s="112" t="str">
        <f t="shared" si="263"/>
        <v>Update lineups set player_name = 'Vladimir Stojkovic' where game_id = 20160917 and player_order = 1</v>
      </c>
      <c r="X427" s="65" t="str">
        <f>IF(M427="","", CONCATENATE("insert into goals (game_id, goal_order, scorer_name, goal_min) values (",C427, ", ", L427,", '",M427,"', ",N427,")"))</f>
        <v>insert into goals (game_id, goal_order, scorer_name, goal_min) values (20160917, 1, 'Apostolos Vellios', 40)</v>
      </c>
      <c r="Y427" s="193" t="str">
        <f t="shared" si="297"/>
        <v>update goals set scorer_name = 'Apostolos Vellios', goal_min = 40 where game_id = 20160917 and goal_order = 1</v>
      </c>
      <c r="Z427" s="65" t="str">
        <f t="shared" si="269"/>
        <v/>
      </c>
      <c r="AA427" s="193" t="str">
        <f t="shared" si="270"/>
        <v/>
      </c>
      <c r="AB427" s="242" t="s">
        <v>739</v>
      </c>
      <c r="AC427" s="65" t="str">
        <f t="shared" si="264"/>
        <v>Update lineups set player_name = 'Vladimir Stojkovic'</v>
      </c>
      <c r="AD427" s="65" t="str">
        <f t="shared" si="265"/>
        <v/>
      </c>
      <c r="AE427" s="65" t="str">
        <f t="shared" ref="AE427:AE444" si="299">IF(H427="", "", CONCATENATE(", Y_min = ", UPPER(H427)))</f>
        <v/>
      </c>
      <c r="AF427" s="65" t="str">
        <f t="shared" ref="AF427:AF444" si="300">IF(I427="", "", CONCATENATE(", R_min= ", UPPER(I427)))</f>
        <v/>
      </c>
      <c r="AG427" s="65" t="str">
        <f t="shared" ref="AG427:AG444" si="301">IF(J427="", "", CONCATENATE(", captain= 'Y'"))</f>
        <v/>
      </c>
      <c r="AH427" s="65" t="str">
        <f t="shared" ref="AH427:AH444" si="302">IF(F427="", "", CONCATENATE(", Sub_min= ", F427))</f>
        <v/>
      </c>
      <c r="AI427" s="65" t="str">
        <f t="shared" ref="AI427:AI444" si="303">IF(G427="", "", CONCATENATE(", Player_off = '", SUBSTITUTE(G427, "'", "''"), "'"))</f>
        <v/>
      </c>
      <c r="AJ427" s="65" t="str">
        <f t="shared" si="266"/>
        <v xml:space="preserve"> where game_id = 20160917 and player_order = 1</v>
      </c>
      <c r="AK427" s="65" t="str">
        <f t="shared" si="267"/>
        <v/>
      </c>
      <c r="AL427" s="65" t="str">
        <f t="shared" ref="AL427:AL444" si="304">IF(F427="","",CONCATENATE(", sub_min = '",F427,"'"))</f>
        <v/>
      </c>
      <c r="AM427" s="245" t="str">
        <f t="shared" si="268"/>
        <v/>
      </c>
      <c r="AN427" s="65" t="str">
        <f t="shared" ref="AN427:AN444" si="305">IF(L427="","",CONCATENATE("update goals set scorer_name = '",SUBSTITUTE(M427, "'", "''"),"'"))</f>
        <v>update goals set scorer_name = 'Apostolos Vellios'</v>
      </c>
      <c r="AO427" s="65" t="str">
        <f t="shared" ref="AO427:AO444" si="306">IF(N427="", "", CONCATENATE(", goal_min = ", N427))</f>
        <v>, goal_min = 40</v>
      </c>
      <c r="AP427" s="65" t="str">
        <f t="shared" ref="AP427:AP444" si="307">IF(O427="", "", CONCATENATE(", Pen = '", UPPER(O427), "'"))</f>
        <v/>
      </c>
      <c r="AQ427" s="65" t="str">
        <f t="shared" ref="AQ427:AQ444" si="308">IF(P427="", "", CONCATENATE(", OG = '", UPPER(P427), "'"))</f>
        <v/>
      </c>
      <c r="AR427" s="65" t="str">
        <f t="shared" si="286"/>
        <v xml:space="preserve"> where game_id = 20160917 and goal_order = 1</v>
      </c>
      <c r="AS427" s="65" t="str">
        <f t="shared" si="271"/>
        <v/>
      </c>
      <c r="AT427" s="65" t="str">
        <f t="shared" si="272"/>
        <v/>
      </c>
      <c r="AU427" s="65" t="str">
        <f t="shared" si="273"/>
        <v/>
      </c>
    </row>
    <row r="428" spans="1:62" ht="16.8" customHeight="1" x14ac:dyDescent="0.25">
      <c r="A428" s="109" t="s">
        <v>5</v>
      </c>
      <c r="B428" s="114">
        <v>1</v>
      </c>
      <c r="C428" s="262">
        <v>20160917</v>
      </c>
      <c r="D428" s="262">
        <v>2</v>
      </c>
      <c r="E428" s="212" t="s">
        <v>3012</v>
      </c>
      <c r="M428" s="194"/>
      <c r="Q428" s="115"/>
      <c r="S428" s="194"/>
      <c r="V428" s="112" t="str">
        <f t="shared" si="262"/>
        <v>Update games set F= 1 where game_id=20160917</v>
      </c>
      <c r="W428" s="112" t="str">
        <f t="shared" si="263"/>
        <v>Update lineups set player_name = 'Eric Lichaj' where game_id = 20160917 and player_order = 2</v>
      </c>
      <c r="X428" s="65" t="str">
        <f>IF(M428="","", CONCATENATE("insert into goals (game_id, goal_order, scorer_name, goal_min) values (",C428, ", ", L428,", '",M428,"', ",N428,")"))</f>
        <v/>
      </c>
      <c r="Y428" s="193" t="str">
        <f>IF(L428="", "", AN428&amp;AO428&amp;AP428&amp;AQ428&amp;AR428)</f>
        <v/>
      </c>
      <c r="Z428" s="65" t="str">
        <f t="shared" si="269"/>
        <v/>
      </c>
      <c r="AA428" s="193" t="str">
        <f t="shared" si="270"/>
        <v/>
      </c>
      <c r="AB428" s="242" t="s">
        <v>739</v>
      </c>
      <c r="AC428" s="65" t="str">
        <f t="shared" si="264"/>
        <v>Update lineups set player_name = 'Eric Lichaj'</v>
      </c>
      <c r="AD428" s="65" t="str">
        <f t="shared" si="265"/>
        <v/>
      </c>
      <c r="AE428" s="65" t="str">
        <f t="shared" si="299"/>
        <v/>
      </c>
      <c r="AF428" s="65" t="str">
        <f t="shared" si="300"/>
        <v/>
      </c>
      <c r="AG428" s="65" t="str">
        <f t="shared" si="301"/>
        <v/>
      </c>
      <c r="AH428" s="65" t="str">
        <f t="shared" si="302"/>
        <v/>
      </c>
      <c r="AI428" s="65" t="str">
        <f t="shared" si="303"/>
        <v/>
      </c>
      <c r="AJ428" s="65" t="str">
        <f t="shared" si="266"/>
        <v xml:space="preserve"> where game_id = 20160917 and player_order = 2</v>
      </c>
      <c r="AK428" s="65" t="str">
        <f t="shared" si="267"/>
        <v/>
      </c>
      <c r="AL428" s="65" t="str">
        <f t="shared" si="304"/>
        <v/>
      </c>
      <c r="AM428" s="245" t="str">
        <f t="shared" si="268"/>
        <v/>
      </c>
      <c r="AN428" s="65" t="str">
        <f t="shared" si="305"/>
        <v/>
      </c>
      <c r="AO428" s="65" t="str">
        <f t="shared" si="306"/>
        <v/>
      </c>
      <c r="AP428" s="65" t="str">
        <f t="shared" si="307"/>
        <v/>
      </c>
      <c r="AQ428" s="65" t="str">
        <f t="shared" si="308"/>
        <v/>
      </c>
      <c r="AR428" s="65" t="str">
        <f t="shared" si="286"/>
        <v/>
      </c>
      <c r="AS428" s="65" t="str">
        <f t="shared" si="271"/>
        <v/>
      </c>
      <c r="AT428" s="65" t="str">
        <f t="shared" si="272"/>
        <v/>
      </c>
      <c r="AU428" s="65" t="str">
        <f t="shared" si="273"/>
        <v/>
      </c>
    </row>
    <row r="429" spans="1:62" ht="16.8" customHeight="1" x14ac:dyDescent="0.25">
      <c r="A429" s="109" t="s">
        <v>0</v>
      </c>
      <c r="B429" s="114">
        <v>2</v>
      </c>
      <c r="C429" s="262">
        <v>20160917</v>
      </c>
      <c r="D429" s="262">
        <v>3</v>
      </c>
      <c r="E429" s="212" t="s">
        <v>3024</v>
      </c>
      <c r="H429" s="262">
        <v>73</v>
      </c>
      <c r="M429" s="194"/>
      <c r="Q429" s="115"/>
      <c r="S429" s="194"/>
      <c r="V429" s="112" t="str">
        <f t="shared" si="262"/>
        <v>Update games set A= 2 where game_id=20160917</v>
      </c>
      <c r="W429" s="112" t="str">
        <f t="shared" si="263"/>
        <v>Update lineups set player_name = 'Matt Mills', Y_min = 73 where game_id = 20160917 and player_order = 3</v>
      </c>
      <c r="X429" s="65" t="str">
        <f>IF(M429="","", CONCATENATE("insert into goals (game_id, goal_order, scorer_name, goal_min) values (",C429, ", ", L429,", '",M429,"', ",N429,")"))</f>
        <v/>
      </c>
      <c r="Y429" s="193" t="str">
        <f t="shared" ref="Y429:Y445" si="309">IF(L429="", "", AN429&amp;AO429&amp;AP429&amp;AQ429&amp;AR429)</f>
        <v/>
      </c>
      <c r="Z429" s="65" t="str">
        <f t="shared" si="269"/>
        <v/>
      </c>
      <c r="AA429" s="193" t="str">
        <f t="shared" si="270"/>
        <v/>
      </c>
      <c r="AB429" s="242" t="s">
        <v>739</v>
      </c>
      <c r="AC429" s="65" t="str">
        <f t="shared" si="264"/>
        <v>Update lineups set player_name = 'Matt Mills'</v>
      </c>
      <c r="AD429" s="65" t="str">
        <f t="shared" si="265"/>
        <v/>
      </c>
      <c r="AE429" s="65" t="str">
        <f t="shared" si="299"/>
        <v>, Y_min = 73</v>
      </c>
      <c r="AF429" s="65" t="str">
        <f t="shared" si="300"/>
        <v/>
      </c>
      <c r="AG429" s="65" t="str">
        <f t="shared" si="301"/>
        <v/>
      </c>
      <c r="AH429" s="65" t="str">
        <f t="shared" si="302"/>
        <v/>
      </c>
      <c r="AI429" s="65" t="str">
        <f t="shared" si="303"/>
        <v/>
      </c>
      <c r="AJ429" s="65" t="str">
        <f t="shared" si="266"/>
        <v xml:space="preserve"> where game_id = 20160917 and player_order = 3</v>
      </c>
      <c r="AK429" s="65" t="str">
        <f t="shared" si="267"/>
        <v/>
      </c>
      <c r="AL429" s="65" t="str">
        <f t="shared" si="304"/>
        <v/>
      </c>
      <c r="AM429" s="245" t="str">
        <f t="shared" si="268"/>
        <v/>
      </c>
      <c r="AN429" s="65" t="str">
        <f t="shared" si="305"/>
        <v/>
      </c>
      <c r="AO429" s="65" t="str">
        <f t="shared" si="306"/>
        <v/>
      </c>
      <c r="AP429" s="65" t="str">
        <f t="shared" si="307"/>
        <v/>
      </c>
      <c r="AQ429" s="65" t="str">
        <f t="shared" si="308"/>
        <v/>
      </c>
      <c r="AR429" s="65" t="str">
        <f t="shared" si="286"/>
        <v/>
      </c>
      <c r="AS429" s="65" t="str">
        <f t="shared" si="271"/>
        <v/>
      </c>
      <c r="AT429" s="65" t="str">
        <f t="shared" si="272"/>
        <v/>
      </c>
      <c r="AU429" s="65" t="str">
        <f t="shared" si="273"/>
        <v/>
      </c>
    </row>
    <row r="430" spans="1:62" ht="16.8" customHeight="1" x14ac:dyDescent="0.25">
      <c r="A430" s="109" t="s">
        <v>23</v>
      </c>
      <c r="B430" s="198" t="str">
        <f>IF(B428&gt;B429,"'W'",IF(B428=B429,"'D'","'L'"))</f>
        <v>'L'</v>
      </c>
      <c r="C430" s="262">
        <v>20160917</v>
      </c>
      <c r="D430" s="262">
        <v>4</v>
      </c>
      <c r="E430" s="194" t="s">
        <v>610</v>
      </c>
      <c r="M430" s="194"/>
      <c r="Q430" s="115"/>
      <c r="S430" s="194"/>
      <c r="V430" s="112" t="str">
        <f t="shared" si="262"/>
        <v>Update games set Result= 'L' where game_id=20160917</v>
      </c>
      <c r="W430" s="112" t="str">
        <f t="shared" si="263"/>
        <v>Update lineups set player_name = 'Chris Cohen' where game_id = 20160917 and player_order = 4</v>
      </c>
      <c r="X430" s="65" t="str">
        <f t="shared" ref="X430:X444" si="310">IF(M430="","", CONCATENATE("insert into goals (game_id, goal_order, scorer_name, goal_min) values (",C430, ", ", L430,", '",M430,"' ",N430,")"))</f>
        <v/>
      </c>
      <c r="Y430" s="193" t="str">
        <f t="shared" si="309"/>
        <v/>
      </c>
      <c r="Z430" s="65" t="str">
        <f t="shared" si="269"/>
        <v/>
      </c>
      <c r="AA430" s="193" t="str">
        <f t="shared" si="270"/>
        <v/>
      </c>
      <c r="AB430" s="242" t="s">
        <v>739</v>
      </c>
      <c r="AC430" s="65" t="str">
        <f t="shared" si="264"/>
        <v>Update lineups set player_name = 'Chris Cohen'</v>
      </c>
      <c r="AD430" s="65" t="str">
        <f t="shared" si="265"/>
        <v/>
      </c>
      <c r="AE430" s="65" t="str">
        <f t="shared" si="299"/>
        <v/>
      </c>
      <c r="AF430" s="65" t="str">
        <f t="shared" si="300"/>
        <v/>
      </c>
      <c r="AG430" s="65" t="str">
        <f t="shared" si="301"/>
        <v/>
      </c>
      <c r="AH430" s="65" t="str">
        <f t="shared" si="302"/>
        <v/>
      </c>
      <c r="AI430" s="65" t="str">
        <f t="shared" si="303"/>
        <v/>
      </c>
      <c r="AJ430" s="65" t="str">
        <f t="shared" si="266"/>
        <v xml:space="preserve"> where game_id = 20160917 and player_order = 4</v>
      </c>
      <c r="AK430" s="65" t="str">
        <f t="shared" si="267"/>
        <v/>
      </c>
      <c r="AL430" s="65" t="str">
        <f t="shared" si="304"/>
        <v/>
      </c>
      <c r="AM430" s="245" t="str">
        <f t="shared" si="268"/>
        <v/>
      </c>
      <c r="AN430" s="65" t="str">
        <f t="shared" si="305"/>
        <v/>
      </c>
      <c r="AO430" s="65" t="str">
        <f t="shared" si="306"/>
        <v/>
      </c>
      <c r="AP430" s="65" t="str">
        <f t="shared" si="307"/>
        <v/>
      </c>
      <c r="AQ430" s="65" t="str">
        <f t="shared" si="308"/>
        <v/>
      </c>
      <c r="AR430" s="65" t="str">
        <f t="shared" si="286"/>
        <v/>
      </c>
      <c r="AS430" s="65" t="str">
        <f t="shared" si="271"/>
        <v/>
      </c>
      <c r="AT430" s="65" t="str">
        <f t="shared" si="272"/>
        <v/>
      </c>
      <c r="AU430" s="65" t="str">
        <f t="shared" si="273"/>
        <v/>
      </c>
    </row>
    <row r="431" spans="1:62" ht="16.8" customHeight="1" x14ac:dyDescent="0.25">
      <c r="A431" s="109" t="s">
        <v>768</v>
      </c>
      <c r="B431" s="114">
        <v>1</v>
      </c>
      <c r="C431" s="262">
        <v>20160917</v>
      </c>
      <c r="D431" s="262">
        <v>5</v>
      </c>
      <c r="E431" s="194" t="s">
        <v>3005</v>
      </c>
      <c r="M431" s="194"/>
      <c r="Q431" s="115"/>
      <c r="S431" s="194"/>
      <c r="V431" s="112" t="str">
        <f t="shared" si="262"/>
        <v>Update games set HT_f= 1 where game_id=20160917</v>
      </c>
      <c r="W431" s="112" t="str">
        <f t="shared" si="263"/>
        <v>Update lineups set player_name = 'Hildeberto Pereira' where game_id = 20160917 and player_order = 5</v>
      </c>
      <c r="X431" s="65" t="str">
        <f t="shared" si="310"/>
        <v/>
      </c>
      <c r="Y431" s="193" t="str">
        <f t="shared" si="309"/>
        <v/>
      </c>
      <c r="Z431" s="65" t="str">
        <f t="shared" si="269"/>
        <v/>
      </c>
      <c r="AA431" s="193" t="str">
        <f t="shared" si="270"/>
        <v/>
      </c>
      <c r="AB431" s="242" t="s">
        <v>739</v>
      </c>
      <c r="AC431" s="65" t="str">
        <f t="shared" si="264"/>
        <v>Update lineups set player_name = 'Hildeberto Pereira'</v>
      </c>
      <c r="AD431" s="65" t="str">
        <f t="shared" si="265"/>
        <v/>
      </c>
      <c r="AE431" s="65" t="str">
        <f t="shared" si="299"/>
        <v/>
      </c>
      <c r="AF431" s="65" t="str">
        <f t="shared" si="300"/>
        <v/>
      </c>
      <c r="AG431" s="65" t="str">
        <f t="shared" si="301"/>
        <v/>
      </c>
      <c r="AH431" s="65" t="str">
        <f t="shared" si="302"/>
        <v/>
      </c>
      <c r="AI431" s="65" t="str">
        <f t="shared" si="303"/>
        <v/>
      </c>
      <c r="AJ431" s="65" t="str">
        <f t="shared" si="266"/>
        <v xml:space="preserve"> where game_id = 20160917 and player_order = 5</v>
      </c>
      <c r="AK431" s="65" t="str">
        <f t="shared" si="267"/>
        <v/>
      </c>
      <c r="AL431" s="65" t="str">
        <f t="shared" si="304"/>
        <v/>
      </c>
      <c r="AM431" s="245" t="str">
        <f t="shared" si="268"/>
        <v/>
      </c>
      <c r="AN431" s="65" t="str">
        <f t="shared" si="305"/>
        <v/>
      </c>
      <c r="AO431" s="65" t="str">
        <f t="shared" si="306"/>
        <v/>
      </c>
      <c r="AP431" s="65" t="str">
        <f t="shared" si="307"/>
        <v/>
      </c>
      <c r="AQ431" s="65" t="str">
        <f t="shared" si="308"/>
        <v/>
      </c>
      <c r="AR431" s="65" t="str">
        <f t="shared" si="286"/>
        <v/>
      </c>
      <c r="AS431" s="65" t="str">
        <f t="shared" si="271"/>
        <v/>
      </c>
      <c r="AT431" s="65" t="str">
        <f t="shared" si="272"/>
        <v/>
      </c>
      <c r="AU431" s="65" t="str">
        <f t="shared" si="273"/>
        <v/>
      </c>
    </row>
    <row r="432" spans="1:62" ht="16.8" customHeight="1" x14ac:dyDescent="0.25">
      <c r="A432" s="109" t="s">
        <v>766</v>
      </c>
      <c r="B432" s="114">
        <v>0</v>
      </c>
      <c r="C432" s="262">
        <v>20160917</v>
      </c>
      <c r="D432" s="262">
        <v>6</v>
      </c>
      <c r="E432" s="194" t="s">
        <v>3017</v>
      </c>
      <c r="M432" s="194"/>
      <c r="Q432" s="115"/>
      <c r="S432" s="194"/>
      <c r="V432" s="112" t="str">
        <f t="shared" si="262"/>
        <v>Update games set HT_a= 0 where game_id=20160917</v>
      </c>
      <c r="W432" s="112" t="str">
        <f t="shared" si="263"/>
        <v>Update lineups set player_name = 'Michael Mancienne' where game_id = 20160917 and player_order = 6</v>
      </c>
      <c r="X432" s="65" t="str">
        <f t="shared" si="310"/>
        <v/>
      </c>
      <c r="Y432" s="193" t="str">
        <f t="shared" si="309"/>
        <v/>
      </c>
      <c r="Z432" s="65" t="str">
        <f t="shared" si="269"/>
        <v/>
      </c>
      <c r="AA432" s="193" t="str">
        <f t="shared" si="270"/>
        <v/>
      </c>
      <c r="AB432" s="242" t="s">
        <v>739</v>
      </c>
      <c r="AC432" s="65" t="str">
        <f t="shared" si="264"/>
        <v>Update lineups set player_name = 'Michael Mancienne'</v>
      </c>
      <c r="AD432" s="65" t="str">
        <f t="shared" si="265"/>
        <v/>
      </c>
      <c r="AE432" s="65" t="str">
        <f t="shared" si="299"/>
        <v/>
      </c>
      <c r="AF432" s="65" t="str">
        <f t="shared" si="300"/>
        <v/>
      </c>
      <c r="AG432" s="65" t="str">
        <f t="shared" si="301"/>
        <v/>
      </c>
      <c r="AH432" s="65" t="str">
        <f t="shared" si="302"/>
        <v/>
      </c>
      <c r="AI432" s="65" t="str">
        <f t="shared" si="303"/>
        <v/>
      </c>
      <c r="AJ432" s="65" t="str">
        <f t="shared" si="266"/>
        <v xml:space="preserve"> where game_id = 20160917 and player_order = 6</v>
      </c>
      <c r="AK432" s="65" t="str">
        <f t="shared" si="267"/>
        <v/>
      </c>
      <c r="AL432" s="65" t="str">
        <f t="shared" si="304"/>
        <v/>
      </c>
      <c r="AM432" s="245" t="str">
        <f t="shared" si="268"/>
        <v/>
      </c>
      <c r="AN432" s="65" t="str">
        <f t="shared" si="305"/>
        <v/>
      </c>
      <c r="AO432" s="65" t="str">
        <f t="shared" si="306"/>
        <v/>
      </c>
      <c r="AP432" s="65" t="str">
        <f t="shared" si="307"/>
        <v/>
      </c>
      <c r="AQ432" s="65" t="str">
        <f t="shared" si="308"/>
        <v/>
      </c>
      <c r="AR432" s="65" t="str">
        <f t="shared" si="286"/>
        <v/>
      </c>
      <c r="AS432" s="65" t="str">
        <f t="shared" si="271"/>
        <v/>
      </c>
      <c r="AT432" s="65" t="str">
        <f t="shared" si="272"/>
        <v/>
      </c>
      <c r="AU432" s="65" t="str">
        <f t="shared" si="273"/>
        <v/>
      </c>
    </row>
    <row r="433" spans="1:47" ht="16.8" customHeight="1" x14ac:dyDescent="0.25">
      <c r="A433" s="109" t="s">
        <v>764</v>
      </c>
      <c r="B433" s="252">
        <v>10</v>
      </c>
      <c r="C433" s="262">
        <v>20160917</v>
      </c>
      <c r="D433" s="262">
        <v>7</v>
      </c>
      <c r="E433" s="194" t="s">
        <v>3001</v>
      </c>
      <c r="G433" s="194"/>
      <c r="M433" s="194"/>
      <c r="Q433" s="115"/>
      <c r="S433" s="194"/>
      <c r="V433" s="112" t="str">
        <f t="shared" si="262"/>
        <v>Update games set Pos_before= 10 where game_id=20160917</v>
      </c>
      <c r="W433" s="112" t="str">
        <f t="shared" si="263"/>
        <v>Update lineups set player_name = 'Danny Fox' where game_id = 20160917 and player_order = 7</v>
      </c>
      <c r="X433" s="65" t="str">
        <f t="shared" si="310"/>
        <v/>
      </c>
      <c r="Y433" s="193" t="str">
        <f t="shared" si="309"/>
        <v/>
      </c>
      <c r="Z433" s="65" t="str">
        <f t="shared" si="269"/>
        <v/>
      </c>
      <c r="AA433" s="193" t="str">
        <f t="shared" si="270"/>
        <v/>
      </c>
      <c r="AB433" s="242" t="s">
        <v>739</v>
      </c>
      <c r="AC433" s="65" t="str">
        <f t="shared" si="264"/>
        <v>Update lineups set player_name = 'Danny Fox'</v>
      </c>
      <c r="AD433" s="65" t="str">
        <f t="shared" si="265"/>
        <v/>
      </c>
      <c r="AE433" s="65" t="str">
        <f t="shared" si="299"/>
        <v/>
      </c>
      <c r="AF433" s="65" t="str">
        <f t="shared" si="300"/>
        <v/>
      </c>
      <c r="AG433" s="65" t="str">
        <f t="shared" si="301"/>
        <v/>
      </c>
      <c r="AH433" s="65" t="str">
        <f t="shared" si="302"/>
        <v/>
      </c>
      <c r="AI433" s="65" t="str">
        <f t="shared" si="303"/>
        <v/>
      </c>
      <c r="AJ433" s="65" t="str">
        <f t="shared" si="266"/>
        <v xml:space="preserve"> where game_id = 20160917 and player_order = 7</v>
      </c>
      <c r="AK433" s="65" t="str">
        <f t="shared" si="267"/>
        <v/>
      </c>
      <c r="AL433" s="65" t="str">
        <f t="shared" si="304"/>
        <v/>
      </c>
      <c r="AM433" s="245" t="str">
        <f t="shared" si="268"/>
        <v/>
      </c>
      <c r="AN433" s="65" t="str">
        <f t="shared" si="305"/>
        <v/>
      </c>
      <c r="AO433" s="65" t="str">
        <f t="shared" si="306"/>
        <v/>
      </c>
      <c r="AP433" s="65" t="str">
        <f t="shared" si="307"/>
        <v/>
      </c>
      <c r="AQ433" s="65" t="str">
        <f t="shared" si="308"/>
        <v/>
      </c>
      <c r="AR433" s="65" t="str">
        <f t="shared" si="286"/>
        <v/>
      </c>
      <c r="AS433" s="65" t="str">
        <f t="shared" si="271"/>
        <v/>
      </c>
      <c r="AT433" s="65" t="str">
        <f t="shared" si="272"/>
        <v/>
      </c>
      <c r="AU433" s="65" t="str">
        <f t="shared" si="273"/>
        <v/>
      </c>
    </row>
    <row r="434" spans="1:47" ht="16.8" customHeight="1" x14ac:dyDescent="0.25">
      <c r="A434" s="109" t="s">
        <v>762</v>
      </c>
      <c r="B434" s="114">
        <v>13</v>
      </c>
      <c r="C434" s="262">
        <v>20160917</v>
      </c>
      <c r="D434" s="262">
        <v>8</v>
      </c>
      <c r="E434" s="194" t="s">
        <v>4670</v>
      </c>
      <c r="M434" s="194"/>
      <c r="Q434" s="115"/>
      <c r="S434" s="194"/>
      <c r="V434" s="112" t="str">
        <f t="shared" si="262"/>
        <v>Update games set Pos_after= 13 where game_id=20160917</v>
      </c>
      <c r="W434" s="112" t="str">
        <f t="shared" si="263"/>
        <v>Update lineups set player_name = 'Mustapha Carayol' where game_id = 20160917 and player_order = 8</v>
      </c>
      <c r="X434" s="65" t="str">
        <f t="shared" si="310"/>
        <v/>
      </c>
      <c r="Y434" s="193" t="str">
        <f t="shared" si="309"/>
        <v/>
      </c>
      <c r="Z434" s="65" t="str">
        <f t="shared" si="269"/>
        <v/>
      </c>
      <c r="AA434" s="193" t="str">
        <f t="shared" si="270"/>
        <v/>
      </c>
      <c r="AB434" s="242" t="s">
        <v>739</v>
      </c>
      <c r="AC434" s="65" t="str">
        <f t="shared" si="264"/>
        <v>Update lineups set player_name = 'Mustapha Carayol'</v>
      </c>
      <c r="AD434" s="65" t="str">
        <f t="shared" si="265"/>
        <v/>
      </c>
      <c r="AE434" s="65" t="str">
        <f t="shared" si="299"/>
        <v/>
      </c>
      <c r="AF434" s="65" t="str">
        <f t="shared" si="300"/>
        <v/>
      </c>
      <c r="AG434" s="65" t="str">
        <f t="shared" si="301"/>
        <v/>
      </c>
      <c r="AH434" s="65" t="str">
        <f t="shared" si="302"/>
        <v/>
      </c>
      <c r="AI434" s="65" t="str">
        <f t="shared" si="303"/>
        <v/>
      </c>
      <c r="AJ434" s="65" t="str">
        <f t="shared" si="266"/>
        <v xml:space="preserve"> where game_id = 20160917 and player_order = 8</v>
      </c>
      <c r="AK434" s="65" t="str">
        <f t="shared" si="267"/>
        <v/>
      </c>
      <c r="AL434" s="65" t="str">
        <f t="shared" si="304"/>
        <v/>
      </c>
      <c r="AM434" s="245" t="str">
        <f t="shared" si="268"/>
        <v/>
      </c>
      <c r="AN434" s="65" t="str">
        <f t="shared" si="305"/>
        <v/>
      </c>
      <c r="AO434" s="65" t="str">
        <f t="shared" si="306"/>
        <v/>
      </c>
      <c r="AP434" s="65" t="str">
        <f t="shared" si="307"/>
        <v/>
      </c>
      <c r="AQ434" s="65" t="str">
        <f t="shared" si="308"/>
        <v/>
      </c>
      <c r="AR434" s="65" t="str">
        <f t="shared" si="286"/>
        <v/>
      </c>
      <c r="AS434" s="65" t="str">
        <f t="shared" si="271"/>
        <v/>
      </c>
      <c r="AT434" s="65" t="str">
        <f t="shared" si="272"/>
        <v/>
      </c>
      <c r="AU434" s="65" t="str">
        <f t="shared" si="273"/>
        <v/>
      </c>
    </row>
    <row r="435" spans="1:47" ht="16.8" customHeight="1" x14ac:dyDescent="0.25">
      <c r="A435" s="109" t="s">
        <v>761</v>
      </c>
      <c r="B435" s="252"/>
      <c r="C435" s="262">
        <v>20160917</v>
      </c>
      <c r="D435" s="262">
        <v>9</v>
      </c>
      <c r="E435" s="194" t="s">
        <v>4189</v>
      </c>
      <c r="H435" s="262">
        <v>86</v>
      </c>
      <c r="Q435" s="115"/>
      <c r="V435" s="112" t="str">
        <f t="shared" si="262"/>
        <v>Update games set Opp_before= NULL where game_id=20160917</v>
      </c>
      <c r="W435" s="112" t="str">
        <f t="shared" si="263"/>
        <v>Update lineups set player_name = 'Pajtim Kasami', Y_min = 86 where game_id = 20160917 and player_order = 9</v>
      </c>
      <c r="X435" s="65" t="str">
        <f t="shared" si="310"/>
        <v/>
      </c>
      <c r="Y435" s="193" t="str">
        <f t="shared" si="309"/>
        <v/>
      </c>
      <c r="Z435" s="65" t="str">
        <f t="shared" si="269"/>
        <v/>
      </c>
      <c r="AA435" s="193" t="str">
        <f t="shared" si="270"/>
        <v/>
      </c>
      <c r="AB435" s="242" t="s">
        <v>739</v>
      </c>
      <c r="AC435" s="65" t="str">
        <f t="shared" si="264"/>
        <v>Update lineups set player_name = 'Pajtim Kasami'</v>
      </c>
      <c r="AD435" s="65" t="str">
        <f t="shared" si="265"/>
        <v/>
      </c>
      <c r="AE435" s="65" t="str">
        <f t="shared" si="299"/>
        <v>, Y_min = 86</v>
      </c>
      <c r="AF435" s="65" t="str">
        <f t="shared" si="300"/>
        <v/>
      </c>
      <c r="AG435" s="65" t="str">
        <f t="shared" si="301"/>
        <v/>
      </c>
      <c r="AH435" s="65" t="str">
        <f t="shared" si="302"/>
        <v/>
      </c>
      <c r="AI435" s="65" t="str">
        <f t="shared" si="303"/>
        <v/>
      </c>
      <c r="AJ435" s="65" t="str">
        <f t="shared" si="266"/>
        <v xml:space="preserve"> where game_id = 20160917 and player_order = 9</v>
      </c>
      <c r="AK435" s="65" t="str">
        <f t="shared" si="267"/>
        <v/>
      </c>
      <c r="AL435" s="65" t="str">
        <f t="shared" si="304"/>
        <v/>
      </c>
      <c r="AM435" s="245" t="str">
        <f t="shared" si="268"/>
        <v/>
      </c>
      <c r="AN435" s="65" t="str">
        <f t="shared" si="305"/>
        <v/>
      </c>
      <c r="AO435" s="65" t="str">
        <f t="shared" si="306"/>
        <v/>
      </c>
      <c r="AP435" s="65" t="str">
        <f t="shared" si="307"/>
        <v/>
      </c>
      <c r="AQ435" s="65" t="str">
        <f t="shared" si="308"/>
        <v/>
      </c>
      <c r="AR435" s="65" t="str">
        <f t="shared" si="286"/>
        <v/>
      </c>
      <c r="AS435" s="65" t="str">
        <f t="shared" si="271"/>
        <v/>
      </c>
      <c r="AT435" s="65" t="str">
        <f t="shared" si="272"/>
        <v/>
      </c>
      <c r="AU435" s="65" t="str">
        <f t="shared" si="273"/>
        <v/>
      </c>
    </row>
    <row r="436" spans="1:47" ht="16.8" customHeight="1" x14ac:dyDescent="0.25">
      <c r="A436" s="109" t="s">
        <v>759</v>
      </c>
      <c r="B436" s="114">
        <v>2</v>
      </c>
      <c r="C436" s="262">
        <v>20160917</v>
      </c>
      <c r="D436" s="262">
        <v>10</v>
      </c>
      <c r="E436" s="194" t="s">
        <v>4671</v>
      </c>
      <c r="Q436" s="115"/>
      <c r="V436" s="112" t="str">
        <f t="shared" si="262"/>
        <v>Update games set Opp_after= 2 where game_id=20160917</v>
      </c>
      <c r="W436" s="112" t="str">
        <f t="shared" si="263"/>
        <v>Update lineups set player_name = 'Nicolao Dumitru' where game_id = 20160917 and player_order = 10</v>
      </c>
      <c r="X436" s="65" t="str">
        <f t="shared" si="310"/>
        <v/>
      </c>
      <c r="Y436" s="193" t="str">
        <f t="shared" si="309"/>
        <v/>
      </c>
      <c r="Z436" s="65" t="str">
        <f t="shared" si="269"/>
        <v/>
      </c>
      <c r="AA436" s="193" t="str">
        <f t="shared" si="270"/>
        <v/>
      </c>
      <c r="AB436" s="242" t="s">
        <v>739</v>
      </c>
      <c r="AC436" s="65" t="str">
        <f t="shared" si="264"/>
        <v>Update lineups set player_name = 'Nicolao Dumitru'</v>
      </c>
      <c r="AD436" s="65" t="str">
        <f t="shared" si="265"/>
        <v/>
      </c>
      <c r="AE436" s="65" t="str">
        <f t="shared" si="299"/>
        <v/>
      </c>
      <c r="AF436" s="65" t="str">
        <f t="shared" si="300"/>
        <v/>
      </c>
      <c r="AG436" s="65" t="str">
        <f t="shared" si="301"/>
        <v/>
      </c>
      <c r="AH436" s="65" t="str">
        <f t="shared" si="302"/>
        <v/>
      </c>
      <c r="AI436" s="65" t="str">
        <f t="shared" si="303"/>
        <v/>
      </c>
      <c r="AJ436" s="65" t="str">
        <f t="shared" si="266"/>
        <v xml:space="preserve"> where game_id = 20160917 and player_order = 10</v>
      </c>
      <c r="AK436" s="65" t="str">
        <f t="shared" si="267"/>
        <v/>
      </c>
      <c r="AL436" s="65" t="str">
        <f t="shared" si="304"/>
        <v/>
      </c>
      <c r="AM436" s="245" t="str">
        <f t="shared" si="268"/>
        <v/>
      </c>
      <c r="AN436" s="65" t="str">
        <f t="shared" si="305"/>
        <v/>
      </c>
      <c r="AO436" s="65" t="str">
        <f t="shared" si="306"/>
        <v/>
      </c>
      <c r="AP436" s="65" t="str">
        <f t="shared" si="307"/>
        <v/>
      </c>
      <c r="AQ436" s="65" t="str">
        <f t="shared" si="308"/>
        <v/>
      </c>
      <c r="AR436" s="65" t="str">
        <f t="shared" si="286"/>
        <v/>
      </c>
      <c r="AS436" s="65" t="str">
        <f t="shared" si="271"/>
        <v/>
      </c>
      <c r="AT436" s="65" t="str">
        <f t="shared" si="272"/>
        <v/>
      </c>
      <c r="AU436" s="65" t="str">
        <f t="shared" si="273"/>
        <v/>
      </c>
    </row>
    <row r="437" spans="1:47" ht="16.8" customHeight="1" x14ac:dyDescent="0.25">
      <c r="A437" s="109" t="s">
        <v>753</v>
      </c>
      <c r="B437" s="332" t="s">
        <v>2802</v>
      </c>
      <c r="C437" s="262">
        <v>20160917</v>
      </c>
      <c r="D437" s="264">
        <v>11</v>
      </c>
      <c r="E437" s="195" t="s">
        <v>3811</v>
      </c>
      <c r="F437" s="264"/>
      <c r="G437" s="213"/>
      <c r="H437" s="264"/>
      <c r="I437" s="264"/>
      <c r="J437" s="264"/>
      <c r="K437" s="322"/>
      <c r="L437" s="265"/>
      <c r="M437" s="213"/>
      <c r="N437" s="264"/>
      <c r="O437" s="264"/>
      <c r="P437" s="264"/>
      <c r="Q437" s="115"/>
      <c r="R437" s="265"/>
      <c r="S437" s="213"/>
      <c r="T437" s="264"/>
      <c r="V437" s="112" t="str">
        <f t="shared" si="262"/>
        <v>Update games set Referee= 'Chris Kavanagh' where game_id=20160917</v>
      </c>
      <c r="W437" s="112" t="str">
        <f t="shared" si="263"/>
        <v>Update lineups set player_name = 'Apostolos Vellios' where game_id = 20160917 and player_order = 11</v>
      </c>
      <c r="X437" s="65" t="str">
        <f t="shared" si="310"/>
        <v/>
      </c>
      <c r="Y437" s="193" t="str">
        <f t="shared" si="309"/>
        <v/>
      </c>
      <c r="Z437" s="65" t="str">
        <f t="shared" si="269"/>
        <v/>
      </c>
      <c r="AA437" s="193" t="str">
        <f t="shared" si="270"/>
        <v/>
      </c>
      <c r="AB437" s="242" t="s">
        <v>739</v>
      </c>
      <c r="AC437" s="65" t="str">
        <f t="shared" si="264"/>
        <v>Update lineups set player_name = 'Apostolos Vellios'</v>
      </c>
      <c r="AD437" s="65" t="str">
        <f t="shared" si="265"/>
        <v/>
      </c>
      <c r="AE437" s="65" t="str">
        <f t="shared" si="299"/>
        <v/>
      </c>
      <c r="AF437" s="65" t="str">
        <f t="shared" si="300"/>
        <v/>
      </c>
      <c r="AG437" s="65" t="str">
        <f t="shared" si="301"/>
        <v/>
      </c>
      <c r="AH437" s="65" t="str">
        <f t="shared" si="302"/>
        <v/>
      </c>
      <c r="AI437" s="65" t="str">
        <f t="shared" si="303"/>
        <v/>
      </c>
      <c r="AJ437" s="65" t="str">
        <f t="shared" si="266"/>
        <v xml:space="preserve"> where game_id = 20160917 and player_order = 11</v>
      </c>
      <c r="AK437" s="65" t="str">
        <f t="shared" si="267"/>
        <v/>
      </c>
      <c r="AL437" s="65" t="str">
        <f t="shared" si="304"/>
        <v/>
      </c>
      <c r="AM437" s="245" t="str">
        <f t="shared" si="268"/>
        <v/>
      </c>
      <c r="AN437" s="65" t="str">
        <f t="shared" si="305"/>
        <v/>
      </c>
      <c r="AO437" s="65" t="str">
        <f t="shared" si="306"/>
        <v/>
      </c>
      <c r="AP437" s="65" t="str">
        <f t="shared" si="307"/>
        <v/>
      </c>
      <c r="AQ437" s="65" t="str">
        <f t="shared" si="308"/>
        <v/>
      </c>
      <c r="AR437" s="65" t="str">
        <f t="shared" si="286"/>
        <v/>
      </c>
      <c r="AS437" s="65" t="str">
        <f t="shared" si="271"/>
        <v/>
      </c>
      <c r="AT437" s="65" t="str">
        <f t="shared" si="272"/>
        <v/>
      </c>
      <c r="AU437" s="65" t="str">
        <f t="shared" si="273"/>
        <v/>
      </c>
    </row>
    <row r="438" spans="1:47" ht="16.8" customHeight="1" x14ac:dyDescent="0.25">
      <c r="A438" s="109" t="s">
        <v>475</v>
      </c>
      <c r="B438" s="114">
        <v>20323</v>
      </c>
      <c r="C438" s="262">
        <v>20160917</v>
      </c>
      <c r="D438" s="262">
        <v>12</v>
      </c>
      <c r="E438" s="194" t="s">
        <v>3810</v>
      </c>
      <c r="G438" s="212"/>
      <c r="M438" s="194"/>
      <c r="Q438" s="115"/>
      <c r="S438" s="194"/>
      <c r="V438" s="112" t="str">
        <f t="shared" si="262"/>
        <v>Update games set Att= 20323 where game_id=20160917</v>
      </c>
      <c r="W438" s="112" t="str">
        <f t="shared" si="263"/>
        <v>Update lineups set player_name = 'Jordan Smith' where game_id = 20160917 and player_order = 12</v>
      </c>
      <c r="X438" s="65" t="str">
        <f t="shared" si="310"/>
        <v/>
      </c>
      <c r="Y438" s="193" t="str">
        <f t="shared" si="309"/>
        <v/>
      </c>
      <c r="Z438" s="65" t="str">
        <f t="shared" si="269"/>
        <v/>
      </c>
      <c r="AA438" s="193" t="str">
        <f t="shared" si="270"/>
        <v/>
      </c>
      <c r="AB438" s="242" t="s">
        <v>739</v>
      </c>
      <c r="AC438" s="65" t="str">
        <f t="shared" si="264"/>
        <v>Update lineups set player_name = 'Jordan Smith'</v>
      </c>
      <c r="AD438" s="65" t="str">
        <f t="shared" si="265"/>
        <v/>
      </c>
      <c r="AE438" s="65" t="str">
        <f t="shared" si="299"/>
        <v/>
      </c>
      <c r="AF438" s="65" t="str">
        <f t="shared" si="300"/>
        <v/>
      </c>
      <c r="AG438" s="65" t="str">
        <f t="shared" si="301"/>
        <v/>
      </c>
      <c r="AH438" s="65" t="str">
        <f t="shared" si="302"/>
        <v/>
      </c>
      <c r="AI438" s="65" t="str">
        <f t="shared" si="303"/>
        <v/>
      </c>
      <c r="AJ438" s="65" t="str">
        <f t="shared" si="266"/>
        <v xml:space="preserve"> where game_id = 20160917 and player_order = 12</v>
      </c>
      <c r="AK438" s="65" t="str">
        <f t="shared" si="267"/>
        <v/>
      </c>
      <c r="AL438" s="65" t="str">
        <f t="shared" si="304"/>
        <v/>
      </c>
      <c r="AM438" s="245" t="str">
        <f t="shared" si="268"/>
        <v/>
      </c>
      <c r="AN438" s="65" t="str">
        <f t="shared" si="305"/>
        <v/>
      </c>
      <c r="AO438" s="65" t="str">
        <f t="shared" si="306"/>
        <v/>
      </c>
      <c r="AP438" s="65" t="str">
        <f t="shared" si="307"/>
        <v/>
      </c>
      <c r="AQ438" s="65" t="str">
        <f t="shared" si="308"/>
        <v/>
      </c>
      <c r="AR438" s="65" t="str">
        <f t="shared" si="286"/>
        <v/>
      </c>
      <c r="AS438" s="65" t="str">
        <f t="shared" si="271"/>
        <v/>
      </c>
      <c r="AT438" s="65" t="str">
        <f t="shared" si="272"/>
        <v/>
      </c>
      <c r="AU438" s="65" t="str">
        <f t="shared" si="273"/>
        <v/>
      </c>
    </row>
    <row r="439" spans="1:47" ht="16.8" customHeight="1" x14ac:dyDescent="0.25">
      <c r="A439" s="109" t="s">
        <v>749</v>
      </c>
      <c r="B439" s="333" t="s">
        <v>4729</v>
      </c>
      <c r="C439" s="262">
        <v>20160917</v>
      </c>
      <c r="D439" s="262">
        <v>13</v>
      </c>
      <c r="E439" s="194" t="s">
        <v>4442</v>
      </c>
      <c r="G439" s="194"/>
      <c r="Q439" s="115"/>
      <c r="V439" s="112" t="str">
        <f t="shared" si="262"/>
        <v>Update games set Source= 'http://www.11v11.com/matches/nottingham-forest-v-norwich-city-17-september-2016-319924/' where game_id=20160917</v>
      </c>
      <c r="W439" s="112" t="str">
        <f t="shared" si="263"/>
        <v>Update lineups set player_name = 'Armand Traore' where game_id = 20160917 and player_order = 13</v>
      </c>
      <c r="X439" s="65" t="str">
        <f t="shared" si="310"/>
        <v/>
      </c>
      <c r="Y439" s="193" t="str">
        <f t="shared" si="309"/>
        <v/>
      </c>
      <c r="Z439" s="65" t="str">
        <f t="shared" si="269"/>
        <v/>
      </c>
      <c r="AA439" s="193" t="str">
        <f t="shared" si="270"/>
        <v/>
      </c>
      <c r="AB439" s="242" t="s">
        <v>739</v>
      </c>
      <c r="AC439" s="65" t="str">
        <f t="shared" si="264"/>
        <v>Update lineups set player_name = 'Armand Traore'</v>
      </c>
      <c r="AD439" s="65" t="str">
        <f t="shared" si="265"/>
        <v/>
      </c>
      <c r="AE439" s="65" t="str">
        <f t="shared" si="299"/>
        <v/>
      </c>
      <c r="AF439" s="65" t="str">
        <f t="shared" si="300"/>
        <v/>
      </c>
      <c r="AG439" s="65" t="str">
        <f t="shared" si="301"/>
        <v/>
      </c>
      <c r="AH439" s="65" t="str">
        <f t="shared" si="302"/>
        <v/>
      </c>
      <c r="AI439" s="65" t="str">
        <f t="shared" si="303"/>
        <v/>
      </c>
      <c r="AJ439" s="65" t="str">
        <f t="shared" si="266"/>
        <v xml:space="preserve"> where game_id = 20160917 and player_order = 13</v>
      </c>
      <c r="AK439" s="65" t="str">
        <f t="shared" si="267"/>
        <v/>
      </c>
      <c r="AL439" s="65" t="str">
        <f t="shared" si="304"/>
        <v/>
      </c>
      <c r="AM439" s="245" t="str">
        <f t="shared" si="268"/>
        <v/>
      </c>
      <c r="AN439" s="65" t="str">
        <f t="shared" si="305"/>
        <v/>
      </c>
      <c r="AO439" s="65" t="str">
        <f t="shared" si="306"/>
        <v/>
      </c>
      <c r="AP439" s="65" t="str">
        <f t="shared" si="307"/>
        <v/>
      </c>
      <c r="AQ439" s="65" t="str">
        <f t="shared" si="308"/>
        <v/>
      </c>
      <c r="AR439" s="65" t="str">
        <f t="shared" si="286"/>
        <v/>
      </c>
      <c r="AS439" s="65" t="str">
        <f t="shared" si="271"/>
        <v/>
      </c>
      <c r="AT439" s="65" t="str">
        <f t="shared" si="272"/>
        <v/>
      </c>
      <c r="AU439" s="65" t="str">
        <f t="shared" si="273"/>
        <v/>
      </c>
    </row>
    <row r="440" spans="1:47" ht="16.8" customHeight="1" x14ac:dyDescent="0.25">
      <c r="A440" s="109" t="s">
        <v>746</v>
      </c>
      <c r="B440" s="198" t="s">
        <v>4728</v>
      </c>
      <c r="C440" s="262">
        <v>20160917</v>
      </c>
      <c r="D440" s="262">
        <v>14</v>
      </c>
      <c r="E440" s="212" t="s">
        <v>3015</v>
      </c>
      <c r="G440" s="194"/>
      <c r="Q440" s="115"/>
      <c r="V440" s="112" t="str">
        <f t="shared" si="262"/>
        <v>Update games set Game_date= '2016-09-17 15:00' where game_id=20160917</v>
      </c>
      <c r="W440" s="112" t="str">
        <f t="shared" si="263"/>
        <v>Update lineups set player_name = 'Jorge Grant' where game_id = 20160917 and player_order = 14</v>
      </c>
      <c r="X440" s="65" t="str">
        <f t="shared" si="310"/>
        <v/>
      </c>
      <c r="Y440" s="193" t="str">
        <f t="shared" si="309"/>
        <v/>
      </c>
      <c r="Z440" s="65" t="str">
        <f t="shared" si="269"/>
        <v/>
      </c>
      <c r="AA440" s="193" t="str">
        <f t="shared" si="270"/>
        <v/>
      </c>
      <c r="AB440" s="242" t="s">
        <v>739</v>
      </c>
      <c r="AC440" s="65" t="str">
        <f t="shared" si="264"/>
        <v>Update lineups set player_name = 'Jorge Grant'</v>
      </c>
      <c r="AD440" s="65" t="str">
        <f t="shared" si="265"/>
        <v/>
      </c>
      <c r="AE440" s="65" t="str">
        <f t="shared" si="299"/>
        <v/>
      </c>
      <c r="AF440" s="65" t="str">
        <f t="shared" si="300"/>
        <v/>
      </c>
      <c r="AG440" s="65" t="str">
        <f t="shared" si="301"/>
        <v/>
      </c>
      <c r="AH440" s="65" t="str">
        <f t="shared" si="302"/>
        <v/>
      </c>
      <c r="AI440" s="65" t="str">
        <f t="shared" si="303"/>
        <v/>
      </c>
      <c r="AJ440" s="65" t="str">
        <f t="shared" si="266"/>
        <v xml:space="preserve"> where game_id = 20160917 and player_order = 14</v>
      </c>
      <c r="AK440" s="65" t="str">
        <f t="shared" si="267"/>
        <v/>
      </c>
      <c r="AL440" s="65" t="str">
        <f t="shared" si="304"/>
        <v/>
      </c>
      <c r="AM440" s="245" t="str">
        <f t="shared" si="268"/>
        <v/>
      </c>
      <c r="AN440" s="65" t="str">
        <f t="shared" si="305"/>
        <v/>
      </c>
      <c r="AO440" s="65" t="str">
        <f t="shared" si="306"/>
        <v/>
      </c>
      <c r="AP440" s="65" t="str">
        <f t="shared" si="307"/>
        <v/>
      </c>
      <c r="AQ440" s="65" t="str">
        <f t="shared" si="308"/>
        <v/>
      </c>
      <c r="AR440" s="65" t="str">
        <f t="shared" si="286"/>
        <v/>
      </c>
      <c r="AS440" s="65" t="str">
        <f t="shared" si="271"/>
        <v/>
      </c>
      <c r="AT440" s="65" t="str">
        <f t="shared" si="272"/>
        <v/>
      </c>
      <c r="AU440" s="65" t="str">
        <f t="shared" si="273"/>
        <v/>
      </c>
    </row>
    <row r="441" spans="1:47" ht="16.8" customHeight="1" x14ac:dyDescent="0.25">
      <c r="A441" s="109" t="s">
        <v>25</v>
      </c>
      <c r="B441" s="198"/>
      <c r="C441" s="262">
        <v>20160917</v>
      </c>
      <c r="D441" s="262">
        <v>15</v>
      </c>
      <c r="E441" s="194" t="s">
        <v>3382</v>
      </c>
      <c r="F441" s="262">
        <v>70</v>
      </c>
      <c r="G441" s="321" t="s">
        <v>610</v>
      </c>
      <c r="Q441" s="115"/>
      <c r="V441" s="112" t="str">
        <f t="shared" si="262"/>
        <v>Update games set Notes= NULL where game_id=20160917</v>
      </c>
      <c r="W441" s="112" t="str">
        <f t="shared" si="263"/>
        <v>Update lineups set player_name = 'Henri Lansbury', Sub_min= 70, Player_off = 'Chris Cohen' where game_id = 20160917 and player_order = 15; update lineups set Player_on= 'Henri Lansbury', sub_min = '70' where game_id = 20160917 and player_name = 'Chris Cohen'</v>
      </c>
      <c r="X441" s="65" t="str">
        <f t="shared" si="310"/>
        <v/>
      </c>
      <c r="Y441" s="193" t="str">
        <f t="shared" si="309"/>
        <v/>
      </c>
      <c r="Z441" s="65" t="str">
        <f t="shared" si="269"/>
        <v/>
      </c>
      <c r="AA441" s="193" t="str">
        <f t="shared" si="270"/>
        <v/>
      </c>
      <c r="AB441" s="242" t="s">
        <v>739</v>
      </c>
      <c r="AC441" s="65" t="str">
        <f t="shared" si="264"/>
        <v>Update lineups set player_name = 'Henri Lansbury'</v>
      </c>
      <c r="AD441" s="65" t="str">
        <f t="shared" si="265"/>
        <v/>
      </c>
      <c r="AE441" s="65" t="str">
        <f t="shared" si="299"/>
        <v/>
      </c>
      <c r="AF441" s="65" t="str">
        <f t="shared" si="300"/>
        <v/>
      </c>
      <c r="AG441" s="65" t="str">
        <f t="shared" si="301"/>
        <v/>
      </c>
      <c r="AH441" s="65" t="str">
        <f t="shared" si="302"/>
        <v>, Sub_min= 70</v>
      </c>
      <c r="AI441" s="65" t="str">
        <f t="shared" si="303"/>
        <v>, Player_off = 'Chris Cohen'</v>
      </c>
      <c r="AJ441" s="65" t="str">
        <f t="shared" si="266"/>
        <v xml:space="preserve"> where game_id = 20160917 and player_order = 15</v>
      </c>
      <c r="AK441" s="65" t="str">
        <f t="shared" si="267"/>
        <v>; update lineups set Player_on= 'Henri Lansbury'</v>
      </c>
      <c r="AL441" s="65" t="str">
        <f t="shared" si="304"/>
        <v>, sub_min = '70'</v>
      </c>
      <c r="AM441" s="245" t="str">
        <f t="shared" si="268"/>
        <v xml:space="preserve"> where game_id = 20160917 and player_name = 'Chris Cohen'</v>
      </c>
      <c r="AN441" s="65" t="str">
        <f t="shared" si="305"/>
        <v/>
      </c>
      <c r="AO441" s="65" t="str">
        <f t="shared" si="306"/>
        <v/>
      </c>
      <c r="AP441" s="65" t="str">
        <f t="shared" si="307"/>
        <v/>
      </c>
      <c r="AQ441" s="65" t="str">
        <f t="shared" si="308"/>
        <v/>
      </c>
      <c r="AR441" s="65" t="str">
        <f t="shared" si="286"/>
        <v/>
      </c>
      <c r="AS441" s="65" t="str">
        <f t="shared" si="271"/>
        <v/>
      </c>
      <c r="AT441" s="65" t="str">
        <f t="shared" si="272"/>
        <v/>
      </c>
      <c r="AU441" s="65" t="str">
        <f t="shared" si="273"/>
        <v/>
      </c>
    </row>
    <row r="442" spans="1:47" ht="16.8" customHeight="1" x14ac:dyDescent="0.25">
      <c r="A442" s="109" t="s">
        <v>4672</v>
      </c>
      <c r="B442" s="198"/>
      <c r="C442" s="262">
        <v>20160917</v>
      </c>
      <c r="D442" s="262">
        <v>16</v>
      </c>
      <c r="E442" s="194" t="s">
        <v>4669</v>
      </c>
      <c r="G442" s="321"/>
      <c r="Q442" s="115"/>
      <c r="V442" s="112" t="str">
        <f t="shared" si="262"/>
        <v>Update games set Review= NULL where game_id=20160917</v>
      </c>
      <c r="W442" s="112" t="str">
        <f t="shared" si="263"/>
        <v>Update lineups set player_name = 'Lica' where game_id = 20160917 and player_order = 16</v>
      </c>
      <c r="X442" s="65" t="str">
        <f t="shared" si="310"/>
        <v/>
      </c>
      <c r="Y442" s="193" t="str">
        <f t="shared" si="309"/>
        <v/>
      </c>
      <c r="Z442" s="65" t="str">
        <f t="shared" si="269"/>
        <v/>
      </c>
      <c r="AA442" s="193" t="str">
        <f t="shared" si="270"/>
        <v/>
      </c>
      <c r="AB442" s="242" t="s">
        <v>739</v>
      </c>
      <c r="AC442" s="65" t="str">
        <f t="shared" si="264"/>
        <v>Update lineups set player_name = 'Lica'</v>
      </c>
      <c r="AD442" s="65" t="str">
        <f t="shared" si="265"/>
        <v/>
      </c>
      <c r="AE442" s="65" t="str">
        <f t="shared" si="299"/>
        <v/>
      </c>
      <c r="AF442" s="65" t="str">
        <f t="shared" si="300"/>
        <v/>
      </c>
      <c r="AG442" s="65" t="str">
        <f t="shared" si="301"/>
        <v/>
      </c>
      <c r="AH442" s="65" t="str">
        <f t="shared" si="302"/>
        <v/>
      </c>
      <c r="AI442" s="65" t="str">
        <f t="shared" si="303"/>
        <v/>
      </c>
      <c r="AJ442" s="65" t="str">
        <f t="shared" si="266"/>
        <v xml:space="preserve"> where game_id = 20160917 and player_order = 16</v>
      </c>
      <c r="AK442" s="65" t="str">
        <f t="shared" si="267"/>
        <v/>
      </c>
      <c r="AL442" s="65" t="str">
        <f t="shared" si="304"/>
        <v/>
      </c>
      <c r="AM442" s="245" t="str">
        <f t="shared" si="268"/>
        <v/>
      </c>
      <c r="AN442" s="65" t="str">
        <f t="shared" si="305"/>
        <v/>
      </c>
      <c r="AO442" s="65" t="str">
        <f t="shared" si="306"/>
        <v/>
      </c>
      <c r="AP442" s="65" t="str">
        <f t="shared" si="307"/>
        <v/>
      </c>
      <c r="AQ442" s="65" t="str">
        <f t="shared" si="308"/>
        <v/>
      </c>
      <c r="AR442" s="65" t="str">
        <f t="shared" si="286"/>
        <v/>
      </c>
      <c r="AS442" s="65" t="str">
        <f t="shared" si="271"/>
        <v/>
      </c>
      <c r="AT442" s="65" t="str">
        <f t="shared" si="272"/>
        <v/>
      </c>
      <c r="AU442" s="65" t="str">
        <f t="shared" si="273"/>
        <v/>
      </c>
    </row>
    <row r="443" spans="1:47" ht="16.8" customHeight="1" x14ac:dyDescent="0.25">
      <c r="A443" s="109"/>
      <c r="B443" s="198"/>
      <c r="C443" s="262">
        <v>20160917</v>
      </c>
      <c r="D443" s="262">
        <v>17</v>
      </c>
      <c r="E443" s="194" t="s">
        <v>3621</v>
      </c>
      <c r="F443" s="262">
        <v>78</v>
      </c>
      <c r="G443" s="194" t="s">
        <v>4671</v>
      </c>
      <c r="K443" s="194"/>
      <c r="Q443" s="115"/>
      <c r="V443" s="112" t="str">
        <f t="shared" si="262"/>
        <v/>
      </c>
      <c r="W443" s="112" t="str">
        <f t="shared" si="263"/>
        <v>Update lineups set player_name = 'Ben Osborn', Sub_min= 78, Player_off = 'Nicolao Dumitru' where game_id = 20160917 and player_order = 17; update lineups set Player_on= 'Ben Osborn', sub_min = '78' where game_id = 20160917 and player_name = 'Nicolao Dumitru'</v>
      </c>
      <c r="X443" s="65" t="str">
        <f t="shared" si="310"/>
        <v/>
      </c>
      <c r="Y443" s="193" t="str">
        <f t="shared" si="309"/>
        <v/>
      </c>
      <c r="Z443" s="65" t="str">
        <f t="shared" si="269"/>
        <v/>
      </c>
      <c r="AA443" s="193" t="str">
        <f t="shared" si="270"/>
        <v/>
      </c>
      <c r="AB443" s="242" t="s">
        <v>739</v>
      </c>
      <c r="AC443" s="65" t="str">
        <f t="shared" si="264"/>
        <v>Update lineups set player_name = 'Ben Osborn'</v>
      </c>
      <c r="AD443" s="65" t="str">
        <f t="shared" si="265"/>
        <v/>
      </c>
      <c r="AE443" s="65" t="str">
        <f t="shared" si="299"/>
        <v/>
      </c>
      <c r="AF443" s="65" t="str">
        <f t="shared" si="300"/>
        <v/>
      </c>
      <c r="AG443" s="65" t="str">
        <f t="shared" si="301"/>
        <v/>
      </c>
      <c r="AH443" s="65" t="str">
        <f t="shared" si="302"/>
        <v>, Sub_min= 78</v>
      </c>
      <c r="AI443" s="65" t="str">
        <f t="shared" si="303"/>
        <v>, Player_off = 'Nicolao Dumitru'</v>
      </c>
      <c r="AJ443" s="65" t="str">
        <f t="shared" si="266"/>
        <v xml:space="preserve"> where game_id = 20160917 and player_order = 17</v>
      </c>
      <c r="AK443" s="65" t="str">
        <f t="shared" si="267"/>
        <v>; update lineups set Player_on= 'Ben Osborn'</v>
      </c>
      <c r="AL443" s="65" t="str">
        <f t="shared" si="304"/>
        <v>, sub_min = '78'</v>
      </c>
      <c r="AM443" s="245" t="str">
        <f t="shared" si="268"/>
        <v xml:space="preserve"> where game_id = 20160917 and player_name = 'Nicolao Dumitru'</v>
      </c>
      <c r="AN443" s="65" t="str">
        <f t="shared" si="305"/>
        <v/>
      </c>
      <c r="AO443" s="65" t="str">
        <f t="shared" si="306"/>
        <v/>
      </c>
      <c r="AP443" s="65" t="str">
        <f t="shared" si="307"/>
        <v/>
      </c>
      <c r="AQ443" s="65" t="str">
        <f t="shared" si="308"/>
        <v/>
      </c>
      <c r="AR443" s="65" t="str">
        <f t="shared" si="286"/>
        <v/>
      </c>
      <c r="AS443" s="65" t="str">
        <f t="shared" si="271"/>
        <v/>
      </c>
      <c r="AT443" s="65" t="str">
        <f t="shared" si="272"/>
        <v/>
      </c>
      <c r="AU443" s="65" t="str">
        <f t="shared" si="273"/>
        <v/>
      </c>
    </row>
    <row r="444" spans="1:47" s="126" customFormat="1" ht="16.8" customHeight="1" thickBot="1" x14ac:dyDescent="0.3">
      <c r="A444" s="116"/>
      <c r="B444" s="272"/>
      <c r="C444" s="266">
        <v>20160917</v>
      </c>
      <c r="D444" s="266">
        <v>18</v>
      </c>
      <c r="E444" s="199" t="s">
        <v>4722</v>
      </c>
      <c r="F444" s="266">
        <v>59</v>
      </c>
      <c r="G444" s="323" t="s">
        <v>3811</v>
      </c>
      <c r="H444" s="266"/>
      <c r="I444" s="266"/>
      <c r="J444" s="266"/>
      <c r="K444" s="323"/>
      <c r="L444" s="267"/>
      <c r="M444" s="214"/>
      <c r="N444" s="266"/>
      <c r="O444" s="266"/>
      <c r="P444" s="266"/>
      <c r="Q444" s="239"/>
      <c r="R444" s="267"/>
      <c r="S444" s="214"/>
      <c r="T444" s="266"/>
      <c r="U444"/>
      <c r="V444" s="240" t="str">
        <f t="shared" si="262"/>
        <v/>
      </c>
      <c r="W444" s="240" t="str">
        <f t="shared" si="263"/>
        <v>Update lineups set player_name = 'Nicklas Bendtner', Sub_min= 59, Player_off = 'Apostolos Vellios' where game_id = 20160917 and player_order = 18; update lineups set Player_on= 'Nicklas Bendtner', sub_min = '59' where game_id = 20160917 and player_name = 'Apostolos Vellios'</v>
      </c>
      <c r="X444" s="126" t="str">
        <f t="shared" si="310"/>
        <v/>
      </c>
      <c r="Y444" s="241" t="str">
        <f t="shared" si="309"/>
        <v/>
      </c>
      <c r="Z444" s="65" t="str">
        <f t="shared" si="269"/>
        <v/>
      </c>
      <c r="AA444" s="193" t="str">
        <f t="shared" si="270"/>
        <v/>
      </c>
      <c r="AB444" s="330" t="s">
        <v>739</v>
      </c>
      <c r="AC444" s="126" t="str">
        <f t="shared" si="264"/>
        <v>Update lineups set player_name = 'Nicklas Bendtner'</v>
      </c>
      <c r="AD444" s="126" t="str">
        <f t="shared" si="265"/>
        <v/>
      </c>
      <c r="AE444" s="126" t="str">
        <f t="shared" si="299"/>
        <v/>
      </c>
      <c r="AF444" s="126" t="str">
        <f t="shared" si="300"/>
        <v/>
      </c>
      <c r="AG444" s="126" t="str">
        <f t="shared" si="301"/>
        <v/>
      </c>
      <c r="AH444" s="126" t="str">
        <f t="shared" si="302"/>
        <v>, Sub_min= 59</v>
      </c>
      <c r="AI444" s="126" t="str">
        <f t="shared" si="303"/>
        <v>, Player_off = 'Apostolos Vellios'</v>
      </c>
      <c r="AJ444" s="126" t="str">
        <f t="shared" si="266"/>
        <v xml:space="preserve"> where game_id = 20160917 and player_order = 18</v>
      </c>
      <c r="AK444" s="126" t="str">
        <f t="shared" si="267"/>
        <v>; update lineups set Player_on= 'Nicklas Bendtner'</v>
      </c>
      <c r="AL444" s="126" t="str">
        <f t="shared" si="304"/>
        <v>, sub_min = '59'</v>
      </c>
      <c r="AM444" s="331" t="str">
        <f t="shared" si="268"/>
        <v xml:space="preserve"> where game_id = 20160917 and player_name = 'Apostolos Vellios'</v>
      </c>
      <c r="AN444" s="126" t="str">
        <f t="shared" si="305"/>
        <v/>
      </c>
      <c r="AO444" s="126" t="str">
        <f t="shared" si="306"/>
        <v/>
      </c>
      <c r="AP444" s="126" t="str">
        <f t="shared" si="307"/>
        <v/>
      </c>
      <c r="AQ444" s="126" t="str">
        <f t="shared" si="308"/>
        <v/>
      </c>
      <c r="AR444" s="126" t="str">
        <f t="shared" si="286"/>
        <v/>
      </c>
      <c r="AS444" s="65" t="str">
        <f t="shared" si="271"/>
        <v/>
      </c>
      <c r="AT444" s="65" t="str">
        <f t="shared" si="272"/>
        <v/>
      </c>
      <c r="AU444" s="65" t="str">
        <f t="shared" si="273"/>
        <v/>
      </c>
    </row>
    <row r="445" spans="1:47" ht="16.8" customHeight="1" thickTop="1" x14ac:dyDescent="0.25">
      <c r="A445" s="125"/>
      <c r="B445" s="191" t="s">
        <v>4727</v>
      </c>
      <c r="C445" s="262">
        <v>20160920</v>
      </c>
      <c r="D445" s="262">
        <v>1</v>
      </c>
      <c r="E445" s="212" t="s">
        <v>4667</v>
      </c>
      <c r="G445" s="194"/>
      <c r="M445" s="194"/>
      <c r="Q445" s="115"/>
      <c r="S445" s="194"/>
      <c r="V445" s="112" t="str">
        <f t="shared" si="262"/>
        <v/>
      </c>
      <c r="W445" s="112" t="str">
        <f t="shared" si="263"/>
        <v>Update lineups set player_name = 'Vladimir Stojkovic' where game_id = 20160920 and player_order = 1</v>
      </c>
      <c r="X445" s="65" t="str">
        <f>IF(M445="","", CONCATENATE("insert into goals (game_id, goal_order, scorer_name, goal_min) values (",C445, ", ", L445,", '",M445,"', ",N445,")"))</f>
        <v/>
      </c>
      <c r="Y445" s="193" t="str">
        <f t="shared" si="309"/>
        <v/>
      </c>
      <c r="Z445" s="65" t="str">
        <f t="shared" si="269"/>
        <v/>
      </c>
      <c r="AA445" s="193" t="str">
        <f t="shared" si="270"/>
        <v/>
      </c>
      <c r="AB445" s="242" t="s">
        <v>739</v>
      </c>
      <c r="AC445" s="65" t="str">
        <f t="shared" si="264"/>
        <v>Update lineups set player_name = 'Vladimir Stojkovic'</v>
      </c>
      <c r="AD445" s="65" t="str">
        <f t="shared" si="265"/>
        <v/>
      </c>
      <c r="AE445" s="65" t="str">
        <f t="shared" ref="AE445:AE462" si="311">IF(H445="", "", CONCATENATE(", Y_min = ", UPPER(H445)))</f>
        <v/>
      </c>
      <c r="AF445" s="65" t="str">
        <f t="shared" ref="AF445:AF462" si="312">IF(I445="", "", CONCATENATE(", R_min= ", UPPER(I445)))</f>
        <v/>
      </c>
      <c r="AG445" s="65" t="str">
        <f t="shared" ref="AG445:AG462" si="313">IF(J445="", "", CONCATENATE(", captain= 'Y'"))</f>
        <v/>
      </c>
      <c r="AH445" s="65" t="str">
        <f t="shared" ref="AH445:AH462" si="314">IF(F445="", "", CONCATENATE(", Sub_min= ", F445))</f>
        <v/>
      </c>
      <c r="AI445" s="65" t="str">
        <f t="shared" ref="AI445:AI462" si="315">IF(G445="", "", CONCATENATE(", Player_off = '", SUBSTITUTE(G445, "'", "''"), "'"))</f>
        <v/>
      </c>
      <c r="AJ445" s="65" t="str">
        <f t="shared" si="266"/>
        <v xml:space="preserve"> where game_id = 20160920 and player_order = 1</v>
      </c>
      <c r="AK445" s="65" t="str">
        <f t="shared" si="267"/>
        <v/>
      </c>
      <c r="AL445" s="65" t="str">
        <f t="shared" ref="AL445:AL462" si="316">IF(F445="","",CONCATENATE(", sub_min = '",F445,"'"))</f>
        <v/>
      </c>
      <c r="AM445" s="245" t="str">
        <f t="shared" si="268"/>
        <v/>
      </c>
      <c r="AN445" s="65" t="str">
        <f t="shared" ref="AN445:AN462" si="317">IF(L445="","",CONCATENATE("update goals set scorer_name = '",SUBSTITUTE(M445, "'", "''"),"'"))</f>
        <v/>
      </c>
      <c r="AO445" s="65" t="str">
        <f t="shared" ref="AO445:AO462" si="318">IF(N445="", "", CONCATENATE(", goal_min = ", N445))</f>
        <v/>
      </c>
      <c r="AP445" s="65" t="str">
        <f t="shared" ref="AP445:AP462" si="319">IF(O445="", "", CONCATENATE(", Pen = '", UPPER(O445), "'"))</f>
        <v/>
      </c>
      <c r="AQ445" s="65" t="str">
        <f t="shared" ref="AQ445:AQ462" si="320">IF(P445="", "", CONCATENATE(", OG = '", UPPER(P445), "'"))</f>
        <v/>
      </c>
      <c r="AR445" s="65" t="str">
        <f t="shared" si="286"/>
        <v/>
      </c>
      <c r="AS445" s="65" t="str">
        <f t="shared" si="271"/>
        <v/>
      </c>
      <c r="AT445" s="65" t="str">
        <f t="shared" si="272"/>
        <v/>
      </c>
      <c r="AU445" s="65" t="str">
        <f t="shared" si="273"/>
        <v/>
      </c>
    </row>
    <row r="446" spans="1:47" ht="16.8" customHeight="1" x14ac:dyDescent="0.25">
      <c r="A446" s="109" t="s">
        <v>5</v>
      </c>
      <c r="B446" s="114">
        <v>0</v>
      </c>
      <c r="C446" s="262">
        <v>20160920</v>
      </c>
      <c r="D446" s="262">
        <v>2</v>
      </c>
      <c r="E446" s="212" t="s">
        <v>3012</v>
      </c>
      <c r="M446" s="194"/>
      <c r="Q446" s="115"/>
      <c r="S446" s="194"/>
      <c r="V446" s="112" t="str">
        <f t="shared" si="262"/>
        <v>Update games set F= 0 where game_id=20160920</v>
      </c>
      <c r="W446" s="112" t="str">
        <f t="shared" si="263"/>
        <v>Update lineups set player_name = 'Eric Lichaj' where game_id = 20160920 and player_order = 2</v>
      </c>
      <c r="X446" s="65" t="str">
        <f>IF(M446="","", CONCATENATE("insert into goals (game_id, goal_order, scorer_name, goal_min) values (",C446, ", ", L446,", '",M446,"', ",N446,")"))</f>
        <v/>
      </c>
      <c r="Y446" s="193" t="str">
        <f>IF(L446="", "", AN446&amp;AO446&amp;AP446&amp;AQ446&amp;AR446)</f>
        <v/>
      </c>
      <c r="Z446" s="65" t="str">
        <f t="shared" si="269"/>
        <v/>
      </c>
      <c r="AA446" s="193" t="str">
        <f t="shared" si="270"/>
        <v/>
      </c>
      <c r="AB446" s="242" t="s">
        <v>739</v>
      </c>
      <c r="AC446" s="65" t="str">
        <f t="shared" si="264"/>
        <v>Update lineups set player_name = 'Eric Lichaj'</v>
      </c>
      <c r="AD446" s="65" t="str">
        <f t="shared" si="265"/>
        <v/>
      </c>
      <c r="AE446" s="65" t="str">
        <f t="shared" si="311"/>
        <v/>
      </c>
      <c r="AF446" s="65" t="str">
        <f t="shared" si="312"/>
        <v/>
      </c>
      <c r="AG446" s="65" t="str">
        <f t="shared" si="313"/>
        <v/>
      </c>
      <c r="AH446" s="65" t="str">
        <f t="shared" si="314"/>
        <v/>
      </c>
      <c r="AI446" s="65" t="str">
        <f t="shared" si="315"/>
        <v/>
      </c>
      <c r="AJ446" s="65" t="str">
        <f t="shared" si="266"/>
        <v xml:space="preserve"> where game_id = 20160920 and player_order = 2</v>
      </c>
      <c r="AK446" s="65" t="str">
        <f t="shared" si="267"/>
        <v/>
      </c>
      <c r="AL446" s="65" t="str">
        <f t="shared" si="316"/>
        <v/>
      </c>
      <c r="AM446" s="245" t="str">
        <f t="shared" si="268"/>
        <v/>
      </c>
      <c r="AN446" s="65" t="str">
        <f t="shared" si="317"/>
        <v/>
      </c>
      <c r="AO446" s="65" t="str">
        <f t="shared" si="318"/>
        <v/>
      </c>
      <c r="AP446" s="65" t="str">
        <f t="shared" si="319"/>
        <v/>
      </c>
      <c r="AQ446" s="65" t="str">
        <f t="shared" si="320"/>
        <v/>
      </c>
      <c r="AR446" s="65" t="str">
        <f t="shared" si="286"/>
        <v/>
      </c>
      <c r="AS446" s="65" t="str">
        <f t="shared" si="271"/>
        <v/>
      </c>
      <c r="AT446" s="65" t="str">
        <f t="shared" si="272"/>
        <v/>
      </c>
      <c r="AU446" s="65" t="str">
        <f t="shared" si="273"/>
        <v/>
      </c>
    </row>
    <row r="447" spans="1:47" ht="16.8" customHeight="1" x14ac:dyDescent="0.25">
      <c r="A447" s="109" t="s">
        <v>0</v>
      </c>
      <c r="B447" s="114">
        <v>4</v>
      </c>
      <c r="C447" s="262">
        <v>20160920</v>
      </c>
      <c r="D447" s="262">
        <v>3</v>
      </c>
      <c r="E447" s="212" t="s">
        <v>3024</v>
      </c>
      <c r="M447" s="194"/>
      <c r="Q447" s="115"/>
      <c r="S447" s="194"/>
      <c r="V447" s="112" t="str">
        <f t="shared" ref="V447:V510" si="321">IF(ISBLANK(A447),"", IF(B447="", CONCATENATE("Update games set ", A447, "= NULL where game_id=", C447), CONCATENATE("Update games set ", A447, "= ",B447," where game_id=", C447)))</f>
        <v>Update games set A= 4 where game_id=20160920</v>
      </c>
      <c r="W447" s="112" t="str">
        <f t="shared" si="263"/>
        <v>Update lineups set player_name = 'Matt Mills' where game_id = 20160920 and player_order = 3</v>
      </c>
      <c r="X447" s="65" t="str">
        <f>IF(M447="","", CONCATENATE("insert into goals (game_id, goal_order, scorer_name, goal_min) values (",C447, ", ", L447,", '",M447,"', ",N447,")"))</f>
        <v/>
      </c>
      <c r="Y447" s="193" t="str">
        <f t="shared" ref="Y447:Y462" si="322">IF(L447="", "", AN447&amp;AO447&amp;AP447&amp;AQ447&amp;AR447)</f>
        <v/>
      </c>
      <c r="Z447" s="65" t="str">
        <f t="shared" si="269"/>
        <v/>
      </c>
      <c r="AA447" s="193" t="str">
        <f t="shared" si="270"/>
        <v/>
      </c>
      <c r="AB447" s="242" t="s">
        <v>739</v>
      </c>
      <c r="AC447" s="65" t="str">
        <f t="shared" si="264"/>
        <v>Update lineups set player_name = 'Matt Mills'</v>
      </c>
      <c r="AD447" s="65" t="str">
        <f t="shared" si="265"/>
        <v/>
      </c>
      <c r="AE447" s="65" t="str">
        <f t="shared" si="311"/>
        <v/>
      </c>
      <c r="AF447" s="65" t="str">
        <f t="shared" si="312"/>
        <v/>
      </c>
      <c r="AG447" s="65" t="str">
        <f t="shared" si="313"/>
        <v/>
      </c>
      <c r="AH447" s="65" t="str">
        <f t="shared" si="314"/>
        <v/>
      </c>
      <c r="AI447" s="65" t="str">
        <f t="shared" si="315"/>
        <v/>
      </c>
      <c r="AJ447" s="65" t="str">
        <f t="shared" si="266"/>
        <v xml:space="preserve"> where game_id = 20160920 and player_order = 3</v>
      </c>
      <c r="AK447" s="65" t="str">
        <f t="shared" si="267"/>
        <v/>
      </c>
      <c r="AL447" s="65" t="str">
        <f t="shared" si="316"/>
        <v/>
      </c>
      <c r="AM447" s="245" t="str">
        <f t="shared" si="268"/>
        <v/>
      </c>
      <c r="AN447" s="65" t="str">
        <f t="shared" si="317"/>
        <v/>
      </c>
      <c r="AO447" s="65" t="str">
        <f t="shared" si="318"/>
        <v/>
      </c>
      <c r="AP447" s="65" t="str">
        <f t="shared" si="319"/>
        <v/>
      </c>
      <c r="AQ447" s="65" t="str">
        <f t="shared" si="320"/>
        <v/>
      </c>
      <c r="AR447" s="65" t="str">
        <f t="shared" si="286"/>
        <v/>
      </c>
      <c r="AS447" s="65" t="str">
        <f t="shared" si="271"/>
        <v/>
      </c>
      <c r="AT447" s="65" t="str">
        <f t="shared" si="272"/>
        <v/>
      </c>
      <c r="AU447" s="65" t="str">
        <f t="shared" si="273"/>
        <v/>
      </c>
    </row>
    <row r="448" spans="1:47" ht="16.8" customHeight="1" x14ac:dyDescent="0.25">
      <c r="A448" s="109" t="s">
        <v>23</v>
      </c>
      <c r="B448" s="198" t="str">
        <f>IF(B446&gt;B447,"'W'",IF(B446=B447,"'D'","'L'"))</f>
        <v>'L'</v>
      </c>
      <c r="C448" s="262">
        <v>20160920</v>
      </c>
      <c r="D448" s="262">
        <v>4</v>
      </c>
      <c r="E448" s="194" t="s">
        <v>610</v>
      </c>
      <c r="H448" s="262">
        <v>75</v>
      </c>
      <c r="M448" s="194"/>
      <c r="Q448" s="115"/>
      <c r="S448" s="194"/>
      <c r="V448" s="112" t="str">
        <f t="shared" si="321"/>
        <v>Update games set Result= 'L' where game_id=20160920</v>
      </c>
      <c r="W448" s="112" t="str">
        <f t="shared" si="263"/>
        <v>Update lineups set player_name = 'Chris Cohen', Y_min = 75 where game_id = 20160920 and player_order = 4</v>
      </c>
      <c r="X448" s="65" t="str">
        <f t="shared" ref="X448:X462" si="323">IF(M448="","", CONCATENATE("insert into goals (game_id, goal_order, scorer_name, goal_min) values (",C448, ", ", L448,", '",M448,"' ",N448,")"))</f>
        <v/>
      </c>
      <c r="Y448" s="193" t="str">
        <f t="shared" si="322"/>
        <v/>
      </c>
      <c r="Z448" s="65" t="str">
        <f t="shared" si="269"/>
        <v/>
      </c>
      <c r="AA448" s="193" t="str">
        <f t="shared" si="270"/>
        <v/>
      </c>
      <c r="AB448" s="242" t="s">
        <v>739</v>
      </c>
      <c r="AC448" s="65" t="str">
        <f t="shared" si="264"/>
        <v>Update lineups set player_name = 'Chris Cohen'</v>
      </c>
      <c r="AD448" s="65" t="str">
        <f t="shared" si="265"/>
        <v/>
      </c>
      <c r="AE448" s="65" t="str">
        <f t="shared" si="311"/>
        <v>, Y_min = 75</v>
      </c>
      <c r="AF448" s="65" t="str">
        <f t="shared" si="312"/>
        <v/>
      </c>
      <c r="AG448" s="65" t="str">
        <f t="shared" si="313"/>
        <v/>
      </c>
      <c r="AH448" s="65" t="str">
        <f t="shared" si="314"/>
        <v/>
      </c>
      <c r="AI448" s="65" t="str">
        <f t="shared" si="315"/>
        <v/>
      </c>
      <c r="AJ448" s="65" t="str">
        <f t="shared" si="266"/>
        <v xml:space="preserve"> where game_id = 20160920 and player_order = 4</v>
      </c>
      <c r="AK448" s="65" t="str">
        <f t="shared" si="267"/>
        <v/>
      </c>
      <c r="AL448" s="65" t="str">
        <f t="shared" si="316"/>
        <v/>
      </c>
      <c r="AM448" s="245" t="str">
        <f t="shared" si="268"/>
        <v/>
      </c>
      <c r="AN448" s="65" t="str">
        <f t="shared" si="317"/>
        <v/>
      </c>
      <c r="AO448" s="65" t="str">
        <f t="shared" si="318"/>
        <v/>
      </c>
      <c r="AP448" s="65" t="str">
        <f t="shared" si="319"/>
        <v/>
      </c>
      <c r="AQ448" s="65" t="str">
        <f t="shared" si="320"/>
        <v/>
      </c>
      <c r="AR448" s="65" t="str">
        <f t="shared" si="286"/>
        <v/>
      </c>
      <c r="AS448" s="65" t="str">
        <f t="shared" si="271"/>
        <v/>
      </c>
      <c r="AT448" s="65" t="str">
        <f t="shared" si="272"/>
        <v/>
      </c>
      <c r="AU448" s="65" t="str">
        <f t="shared" si="273"/>
        <v/>
      </c>
    </row>
    <row r="449" spans="1:47" ht="16.8" customHeight="1" x14ac:dyDescent="0.25">
      <c r="A449" s="109" t="s">
        <v>768</v>
      </c>
      <c r="B449" s="114">
        <v>1</v>
      </c>
      <c r="C449" s="262">
        <v>20160920</v>
      </c>
      <c r="D449" s="262">
        <v>5</v>
      </c>
      <c r="E449" s="194" t="s">
        <v>3005</v>
      </c>
      <c r="M449" s="194"/>
      <c r="Q449" s="115"/>
      <c r="S449" s="194"/>
      <c r="V449" s="112" t="str">
        <f t="shared" si="321"/>
        <v>Update games set HT_f= 1 where game_id=20160920</v>
      </c>
      <c r="W449" s="112" t="str">
        <f t="shared" si="263"/>
        <v>Update lineups set player_name = 'Hildeberto Pereira' where game_id = 20160920 and player_order = 5</v>
      </c>
      <c r="X449" s="65" t="str">
        <f t="shared" si="323"/>
        <v/>
      </c>
      <c r="Y449" s="193" t="str">
        <f t="shared" si="322"/>
        <v/>
      </c>
      <c r="Z449" s="65" t="str">
        <f t="shared" si="269"/>
        <v/>
      </c>
      <c r="AA449" s="193" t="str">
        <f t="shared" si="270"/>
        <v/>
      </c>
      <c r="AB449" s="242" t="s">
        <v>739</v>
      </c>
      <c r="AC449" s="65" t="str">
        <f t="shared" si="264"/>
        <v>Update lineups set player_name = 'Hildeberto Pereira'</v>
      </c>
      <c r="AD449" s="65" t="str">
        <f t="shared" si="265"/>
        <v/>
      </c>
      <c r="AE449" s="65" t="str">
        <f t="shared" si="311"/>
        <v/>
      </c>
      <c r="AF449" s="65" t="str">
        <f t="shared" si="312"/>
        <v/>
      </c>
      <c r="AG449" s="65" t="str">
        <f t="shared" si="313"/>
        <v/>
      </c>
      <c r="AH449" s="65" t="str">
        <f t="shared" si="314"/>
        <v/>
      </c>
      <c r="AI449" s="65" t="str">
        <f t="shared" si="315"/>
        <v/>
      </c>
      <c r="AJ449" s="65" t="str">
        <f t="shared" si="266"/>
        <v xml:space="preserve"> where game_id = 20160920 and player_order = 5</v>
      </c>
      <c r="AK449" s="65" t="str">
        <f t="shared" si="267"/>
        <v/>
      </c>
      <c r="AL449" s="65" t="str">
        <f t="shared" si="316"/>
        <v/>
      </c>
      <c r="AM449" s="245" t="str">
        <f t="shared" si="268"/>
        <v/>
      </c>
      <c r="AN449" s="65" t="str">
        <f t="shared" si="317"/>
        <v/>
      </c>
      <c r="AO449" s="65" t="str">
        <f t="shared" si="318"/>
        <v/>
      </c>
      <c r="AP449" s="65" t="str">
        <f t="shared" si="319"/>
        <v/>
      </c>
      <c r="AQ449" s="65" t="str">
        <f t="shared" si="320"/>
        <v/>
      </c>
      <c r="AR449" s="65" t="str">
        <f t="shared" si="286"/>
        <v/>
      </c>
      <c r="AS449" s="65" t="str">
        <f t="shared" si="271"/>
        <v/>
      </c>
      <c r="AT449" s="65" t="str">
        <f t="shared" si="272"/>
        <v/>
      </c>
      <c r="AU449" s="65" t="str">
        <f t="shared" si="273"/>
        <v/>
      </c>
    </row>
    <row r="450" spans="1:47" ht="16.8" customHeight="1" x14ac:dyDescent="0.25">
      <c r="A450" s="109" t="s">
        <v>766</v>
      </c>
      <c r="B450" s="114">
        <v>0</v>
      </c>
      <c r="C450" s="262">
        <v>20160920</v>
      </c>
      <c r="D450" s="262">
        <v>6</v>
      </c>
      <c r="E450" s="194" t="s">
        <v>3017</v>
      </c>
      <c r="M450" s="194"/>
      <c r="Q450" s="115"/>
      <c r="S450" s="194"/>
      <c r="V450" s="112" t="str">
        <f t="shared" si="321"/>
        <v>Update games set HT_a= 0 where game_id=20160920</v>
      </c>
      <c r="W450" s="112" t="str">
        <f t="shared" si="263"/>
        <v>Update lineups set player_name = 'Michael Mancienne' where game_id = 20160920 and player_order = 6</v>
      </c>
      <c r="X450" s="65" t="str">
        <f t="shared" si="323"/>
        <v/>
      </c>
      <c r="Y450" s="193" t="str">
        <f t="shared" si="322"/>
        <v/>
      </c>
      <c r="Z450" s="65" t="str">
        <f t="shared" si="269"/>
        <v/>
      </c>
      <c r="AA450" s="193" t="str">
        <f t="shared" si="270"/>
        <v/>
      </c>
      <c r="AB450" s="242" t="s">
        <v>739</v>
      </c>
      <c r="AC450" s="65" t="str">
        <f t="shared" si="264"/>
        <v>Update lineups set player_name = 'Michael Mancienne'</v>
      </c>
      <c r="AD450" s="65" t="str">
        <f t="shared" si="265"/>
        <v/>
      </c>
      <c r="AE450" s="65" t="str">
        <f t="shared" si="311"/>
        <v/>
      </c>
      <c r="AF450" s="65" t="str">
        <f t="shared" si="312"/>
        <v/>
      </c>
      <c r="AG450" s="65" t="str">
        <f t="shared" si="313"/>
        <v/>
      </c>
      <c r="AH450" s="65" t="str">
        <f t="shared" si="314"/>
        <v/>
      </c>
      <c r="AI450" s="65" t="str">
        <f t="shared" si="315"/>
        <v/>
      </c>
      <c r="AJ450" s="65" t="str">
        <f t="shared" si="266"/>
        <v xml:space="preserve"> where game_id = 20160920 and player_order = 6</v>
      </c>
      <c r="AK450" s="65" t="str">
        <f t="shared" si="267"/>
        <v/>
      </c>
      <c r="AL450" s="65" t="str">
        <f t="shared" si="316"/>
        <v/>
      </c>
      <c r="AM450" s="245" t="str">
        <f t="shared" si="268"/>
        <v/>
      </c>
      <c r="AN450" s="65" t="str">
        <f t="shared" si="317"/>
        <v/>
      </c>
      <c r="AO450" s="65" t="str">
        <f t="shared" si="318"/>
        <v/>
      </c>
      <c r="AP450" s="65" t="str">
        <f t="shared" si="319"/>
        <v/>
      </c>
      <c r="AQ450" s="65" t="str">
        <f t="shared" si="320"/>
        <v/>
      </c>
      <c r="AR450" s="65" t="str">
        <f t="shared" si="286"/>
        <v/>
      </c>
      <c r="AS450" s="65" t="str">
        <f t="shared" si="271"/>
        <v/>
      </c>
      <c r="AT450" s="65" t="str">
        <f t="shared" si="272"/>
        <v/>
      </c>
      <c r="AU450" s="65" t="str">
        <f t="shared" si="273"/>
        <v/>
      </c>
    </row>
    <row r="451" spans="1:47" ht="16.8" customHeight="1" x14ac:dyDescent="0.25">
      <c r="A451" s="109" t="s">
        <v>764</v>
      </c>
      <c r="B451" s="252"/>
      <c r="C451" s="262">
        <v>20160920</v>
      </c>
      <c r="D451" s="262">
        <v>7</v>
      </c>
      <c r="E451" s="194" t="s">
        <v>4189</v>
      </c>
      <c r="G451" s="194"/>
      <c r="M451" s="194"/>
      <c r="Q451" s="115"/>
      <c r="S451" s="194"/>
      <c r="V451" s="112" t="str">
        <f t="shared" si="321"/>
        <v>Update games set Pos_before= NULL where game_id=20160920</v>
      </c>
      <c r="W451" s="112" t="str">
        <f t="shared" ref="W451:W514" si="324">IF(E451="", "", AC451&amp;AD451&amp;AE451&amp;AF451&amp;AG451&amp;AH451&amp;AI451&amp;AJ451&amp;AK451&amp;AL451&amp;AM451)</f>
        <v>Update lineups set player_name = 'Pajtim Kasami' where game_id = 20160920 and player_order = 7</v>
      </c>
      <c r="X451" s="65" t="str">
        <f t="shared" si="323"/>
        <v/>
      </c>
      <c r="Y451" s="193" t="str">
        <f t="shared" si="322"/>
        <v/>
      </c>
      <c r="Z451" s="65" t="str">
        <f t="shared" si="269"/>
        <v/>
      </c>
      <c r="AA451" s="193" t="str">
        <f t="shared" si="270"/>
        <v/>
      </c>
      <c r="AB451" s="242" t="s">
        <v>739</v>
      </c>
      <c r="AC451" s="65" t="str">
        <f t="shared" ref="AC451:AC514" si="325">IF(E451="","",CONCATENATE("Update lineups set player_name = '",SUBSTITUTE(E451, "'", "''"),"'"))</f>
        <v>Update lineups set player_name = 'Pajtim Kasami'</v>
      </c>
      <c r="AD451" s="65" t="str">
        <f t="shared" ref="AD451:AD514" si="326">IF(K451="","",CONCATENATE(", Player_notes = '",SUBSTITUTE(K451, "'", "''"), "'"))</f>
        <v/>
      </c>
      <c r="AE451" s="65" t="str">
        <f t="shared" si="311"/>
        <v/>
      </c>
      <c r="AF451" s="65" t="str">
        <f t="shared" si="312"/>
        <v/>
      </c>
      <c r="AG451" s="65" t="str">
        <f t="shared" si="313"/>
        <v/>
      </c>
      <c r="AH451" s="65" t="str">
        <f t="shared" si="314"/>
        <v/>
      </c>
      <c r="AI451" s="65" t="str">
        <f t="shared" si="315"/>
        <v/>
      </c>
      <c r="AJ451" s="65" t="str">
        <f t="shared" ref="AJ451:AJ514" si="327">IF(E451="","",CONCATENATE(" where game_id = ",C451," and player_order = ",D451))</f>
        <v xml:space="preserve"> where game_id = 20160920 and player_order = 7</v>
      </c>
      <c r="AK451" s="65" t="str">
        <f t="shared" ref="AK451:AK514" si="328">IF(G451="", "", CONCATENATE("; update lineups set Player_on= '", SUBSTITUTE(E451, "'", "''"), "'"))</f>
        <v/>
      </c>
      <c r="AL451" s="65" t="str">
        <f t="shared" si="316"/>
        <v/>
      </c>
      <c r="AM451" s="245" t="str">
        <f t="shared" ref="AM451:AM514" si="329">IF(G451="","",CONCATENATE(" where game_id = ", C451, " and player_name = '",SUBSTITUTE(G451, "'", "''"),"'"))</f>
        <v/>
      </c>
      <c r="AN451" s="65" t="str">
        <f t="shared" si="317"/>
        <v/>
      </c>
      <c r="AO451" s="65" t="str">
        <f t="shared" si="318"/>
        <v/>
      </c>
      <c r="AP451" s="65" t="str">
        <f t="shared" si="319"/>
        <v/>
      </c>
      <c r="AQ451" s="65" t="str">
        <f t="shared" si="320"/>
        <v/>
      </c>
      <c r="AR451" s="65" t="str">
        <f t="shared" si="286"/>
        <v/>
      </c>
      <c r="AS451" s="65" t="str">
        <f t="shared" si="271"/>
        <v/>
      </c>
      <c r="AT451" s="65" t="str">
        <f t="shared" si="272"/>
        <v/>
      </c>
      <c r="AU451" s="65" t="str">
        <f t="shared" si="273"/>
        <v/>
      </c>
    </row>
    <row r="452" spans="1:47" ht="16.8" customHeight="1" x14ac:dyDescent="0.25">
      <c r="A452" s="109" t="s">
        <v>762</v>
      </c>
      <c r="C452" s="262">
        <v>20160920</v>
      </c>
      <c r="D452" s="262">
        <v>8</v>
      </c>
      <c r="E452" s="194" t="s">
        <v>3382</v>
      </c>
      <c r="H452" s="262">
        <v>67</v>
      </c>
      <c r="M452" s="194"/>
      <c r="Q452" s="115"/>
      <c r="S452" s="194"/>
      <c r="V452" s="112" t="str">
        <f t="shared" si="321"/>
        <v>Update games set Pos_after= NULL where game_id=20160920</v>
      </c>
      <c r="W452" s="112" t="str">
        <f t="shared" si="324"/>
        <v>Update lineups set player_name = 'Henri Lansbury', Y_min = 67 where game_id = 20160920 and player_order = 8</v>
      </c>
      <c r="X452" s="65" t="str">
        <f t="shared" si="323"/>
        <v/>
      </c>
      <c r="Y452" s="193" t="str">
        <f t="shared" si="322"/>
        <v/>
      </c>
      <c r="Z452" s="65" t="str">
        <f t="shared" ref="Z452:Z515" si="330">IF(R452="","", CONCATENATE("insert into games_sources (game_id, source_order, source_name, source_link) values (",C452, ", ", R452,", '",S452,"', '",T452,"')"))</f>
        <v/>
      </c>
      <c r="AA452" s="193" t="str">
        <f t="shared" ref="AA452:AA515" si="331">IF(R452="", "", AS452&amp;AT452&amp;AU452)</f>
        <v/>
      </c>
      <c r="AB452" s="242" t="s">
        <v>739</v>
      </c>
      <c r="AC452" s="65" t="str">
        <f t="shared" si="325"/>
        <v>Update lineups set player_name = 'Henri Lansbury'</v>
      </c>
      <c r="AD452" s="65" t="str">
        <f t="shared" si="326"/>
        <v/>
      </c>
      <c r="AE452" s="65" t="str">
        <f t="shared" si="311"/>
        <v>, Y_min = 67</v>
      </c>
      <c r="AF452" s="65" t="str">
        <f t="shared" si="312"/>
        <v/>
      </c>
      <c r="AG452" s="65" t="str">
        <f t="shared" si="313"/>
        <v/>
      </c>
      <c r="AH452" s="65" t="str">
        <f t="shared" si="314"/>
        <v/>
      </c>
      <c r="AI452" s="65" t="str">
        <f t="shared" si="315"/>
        <v/>
      </c>
      <c r="AJ452" s="65" t="str">
        <f t="shared" si="327"/>
        <v xml:space="preserve"> where game_id = 20160920 and player_order = 8</v>
      </c>
      <c r="AK452" s="65" t="str">
        <f t="shared" si="328"/>
        <v/>
      </c>
      <c r="AL452" s="65" t="str">
        <f t="shared" si="316"/>
        <v/>
      </c>
      <c r="AM452" s="245" t="str">
        <f t="shared" si="329"/>
        <v/>
      </c>
      <c r="AN452" s="65" t="str">
        <f t="shared" si="317"/>
        <v/>
      </c>
      <c r="AO452" s="65" t="str">
        <f t="shared" si="318"/>
        <v/>
      </c>
      <c r="AP452" s="65" t="str">
        <f t="shared" si="319"/>
        <v/>
      </c>
      <c r="AQ452" s="65" t="str">
        <f t="shared" si="320"/>
        <v/>
      </c>
      <c r="AR452" s="65" t="str">
        <f t="shared" si="286"/>
        <v/>
      </c>
      <c r="AS452" s="65" t="str">
        <f t="shared" ref="AS452:AS515" si="332">IF(R452="","",CONCATENATE("update games_sources set source_name = '",S452, "'"))</f>
        <v/>
      </c>
      <c r="AT452" s="65" t="str">
        <f t="shared" ref="AT452:AT515" si="333">IF(T452="", "", CONCATENATE(", source_link = '", T452, "'"))</f>
        <v/>
      </c>
      <c r="AU452" s="65" t="str">
        <f t="shared" ref="AU452:AU515" si="334">IF(R452="", "", CONCATENATE(" where game_id = ", C452, " and source_order = ", R452))</f>
        <v/>
      </c>
    </row>
    <row r="453" spans="1:47" ht="16.8" customHeight="1" x14ac:dyDescent="0.25">
      <c r="A453" s="109" t="s">
        <v>761</v>
      </c>
      <c r="B453" s="252"/>
      <c r="C453" s="262">
        <v>20160920</v>
      </c>
      <c r="D453" s="262">
        <v>9</v>
      </c>
      <c r="E453" s="194" t="s">
        <v>3621</v>
      </c>
      <c r="Q453" s="115"/>
      <c r="V453" s="112" t="str">
        <f t="shared" si="321"/>
        <v>Update games set Opp_before= NULL where game_id=20160920</v>
      </c>
      <c r="W453" s="112" t="str">
        <f t="shared" si="324"/>
        <v>Update lineups set player_name = 'Ben Osborn' where game_id = 20160920 and player_order = 9</v>
      </c>
      <c r="X453" s="65" t="str">
        <f t="shared" si="323"/>
        <v/>
      </c>
      <c r="Y453" s="193" t="str">
        <f t="shared" si="322"/>
        <v/>
      </c>
      <c r="Z453" s="65" t="str">
        <f t="shared" si="330"/>
        <v/>
      </c>
      <c r="AA453" s="193" t="str">
        <f t="shared" si="331"/>
        <v/>
      </c>
      <c r="AB453" s="242" t="s">
        <v>739</v>
      </c>
      <c r="AC453" s="65" t="str">
        <f t="shared" si="325"/>
        <v>Update lineups set player_name = 'Ben Osborn'</v>
      </c>
      <c r="AD453" s="65" t="str">
        <f t="shared" si="326"/>
        <v/>
      </c>
      <c r="AE453" s="65" t="str">
        <f t="shared" si="311"/>
        <v/>
      </c>
      <c r="AF453" s="65" t="str">
        <f t="shared" si="312"/>
        <v/>
      </c>
      <c r="AG453" s="65" t="str">
        <f t="shared" si="313"/>
        <v/>
      </c>
      <c r="AH453" s="65" t="str">
        <f t="shared" si="314"/>
        <v/>
      </c>
      <c r="AI453" s="65" t="str">
        <f t="shared" si="315"/>
        <v/>
      </c>
      <c r="AJ453" s="65" t="str">
        <f t="shared" si="327"/>
        <v xml:space="preserve"> where game_id = 20160920 and player_order = 9</v>
      </c>
      <c r="AK453" s="65" t="str">
        <f t="shared" si="328"/>
        <v/>
      </c>
      <c r="AL453" s="65" t="str">
        <f t="shared" si="316"/>
        <v/>
      </c>
      <c r="AM453" s="245" t="str">
        <f t="shared" si="329"/>
        <v/>
      </c>
      <c r="AN453" s="65" t="str">
        <f t="shared" si="317"/>
        <v/>
      </c>
      <c r="AO453" s="65" t="str">
        <f t="shared" si="318"/>
        <v/>
      </c>
      <c r="AP453" s="65" t="str">
        <f t="shared" si="319"/>
        <v/>
      </c>
      <c r="AQ453" s="65" t="str">
        <f t="shared" si="320"/>
        <v/>
      </c>
      <c r="AR453" s="65" t="str">
        <f t="shared" si="286"/>
        <v/>
      </c>
      <c r="AS453" s="65" t="str">
        <f t="shared" si="332"/>
        <v/>
      </c>
      <c r="AT453" s="65" t="str">
        <f t="shared" si="333"/>
        <v/>
      </c>
      <c r="AU453" s="65" t="str">
        <f t="shared" si="334"/>
        <v/>
      </c>
    </row>
    <row r="454" spans="1:47" ht="16.8" customHeight="1" x14ac:dyDescent="0.25">
      <c r="A454" s="109" t="s">
        <v>759</v>
      </c>
      <c r="C454" s="262">
        <v>20160920</v>
      </c>
      <c r="D454" s="262">
        <v>10</v>
      </c>
      <c r="E454" s="194" t="s">
        <v>4671</v>
      </c>
      <c r="Q454" s="115"/>
      <c r="V454" s="112" t="str">
        <f t="shared" si="321"/>
        <v>Update games set Opp_after= NULL where game_id=20160920</v>
      </c>
      <c r="W454" s="112" t="str">
        <f t="shared" si="324"/>
        <v>Update lineups set player_name = 'Nicolao Dumitru' where game_id = 20160920 and player_order = 10</v>
      </c>
      <c r="X454" s="65" t="str">
        <f t="shared" si="323"/>
        <v/>
      </c>
      <c r="Y454" s="193" t="str">
        <f t="shared" si="322"/>
        <v/>
      </c>
      <c r="Z454" s="65" t="str">
        <f t="shared" si="330"/>
        <v/>
      </c>
      <c r="AA454" s="193" t="str">
        <f t="shared" si="331"/>
        <v/>
      </c>
      <c r="AB454" s="242" t="s">
        <v>739</v>
      </c>
      <c r="AC454" s="65" t="str">
        <f t="shared" si="325"/>
        <v>Update lineups set player_name = 'Nicolao Dumitru'</v>
      </c>
      <c r="AD454" s="65" t="str">
        <f t="shared" si="326"/>
        <v/>
      </c>
      <c r="AE454" s="65" t="str">
        <f t="shared" si="311"/>
        <v/>
      </c>
      <c r="AF454" s="65" t="str">
        <f t="shared" si="312"/>
        <v/>
      </c>
      <c r="AG454" s="65" t="str">
        <f t="shared" si="313"/>
        <v/>
      </c>
      <c r="AH454" s="65" t="str">
        <f t="shared" si="314"/>
        <v/>
      </c>
      <c r="AI454" s="65" t="str">
        <f t="shared" si="315"/>
        <v/>
      </c>
      <c r="AJ454" s="65" t="str">
        <f t="shared" si="327"/>
        <v xml:space="preserve"> where game_id = 20160920 and player_order = 10</v>
      </c>
      <c r="AK454" s="65" t="str">
        <f t="shared" si="328"/>
        <v/>
      </c>
      <c r="AL454" s="65" t="str">
        <f t="shared" si="316"/>
        <v/>
      </c>
      <c r="AM454" s="245" t="str">
        <f t="shared" si="329"/>
        <v/>
      </c>
      <c r="AN454" s="65" t="str">
        <f t="shared" si="317"/>
        <v/>
      </c>
      <c r="AO454" s="65" t="str">
        <f t="shared" si="318"/>
        <v/>
      </c>
      <c r="AP454" s="65" t="str">
        <f t="shared" si="319"/>
        <v/>
      </c>
      <c r="AQ454" s="65" t="str">
        <f t="shared" si="320"/>
        <v/>
      </c>
      <c r="AR454" s="65" t="str">
        <f t="shared" si="286"/>
        <v/>
      </c>
      <c r="AS454" s="65" t="str">
        <f t="shared" si="332"/>
        <v/>
      </c>
      <c r="AT454" s="65" t="str">
        <f t="shared" si="333"/>
        <v/>
      </c>
      <c r="AU454" s="65" t="str">
        <f t="shared" si="334"/>
        <v/>
      </c>
    </row>
    <row r="455" spans="1:47" ht="16.8" customHeight="1" x14ac:dyDescent="0.25">
      <c r="A455" s="109" t="s">
        <v>753</v>
      </c>
      <c r="B455" s="332" t="s">
        <v>791</v>
      </c>
      <c r="C455" s="262">
        <v>20160920</v>
      </c>
      <c r="D455" s="264">
        <v>11</v>
      </c>
      <c r="E455" s="195" t="s">
        <v>4722</v>
      </c>
      <c r="F455" s="264"/>
      <c r="G455" s="213"/>
      <c r="H455" s="264">
        <v>16</v>
      </c>
      <c r="I455" s="264"/>
      <c r="J455" s="264"/>
      <c r="K455" s="322"/>
      <c r="L455" s="265"/>
      <c r="M455" s="213"/>
      <c r="N455" s="264"/>
      <c r="O455" s="264"/>
      <c r="P455" s="264"/>
      <c r="Q455" s="115"/>
      <c r="R455" s="265"/>
      <c r="S455" s="213"/>
      <c r="T455" s="264"/>
      <c r="V455" s="112" t="str">
        <f t="shared" si="321"/>
        <v>Update games set Referee= 'Paul Tierney' where game_id=20160920</v>
      </c>
      <c r="W455" s="112" t="str">
        <f t="shared" si="324"/>
        <v>Update lineups set player_name = 'Nicklas Bendtner', Y_min = 16 where game_id = 20160920 and player_order = 11</v>
      </c>
      <c r="X455" s="65" t="str">
        <f t="shared" si="323"/>
        <v/>
      </c>
      <c r="Y455" s="193" t="str">
        <f t="shared" si="322"/>
        <v/>
      </c>
      <c r="Z455" s="65" t="str">
        <f t="shared" si="330"/>
        <v/>
      </c>
      <c r="AA455" s="193" t="str">
        <f t="shared" si="331"/>
        <v/>
      </c>
      <c r="AB455" s="242" t="s">
        <v>739</v>
      </c>
      <c r="AC455" s="65" t="str">
        <f t="shared" si="325"/>
        <v>Update lineups set player_name = 'Nicklas Bendtner'</v>
      </c>
      <c r="AD455" s="65" t="str">
        <f t="shared" si="326"/>
        <v/>
      </c>
      <c r="AE455" s="65" t="str">
        <f t="shared" si="311"/>
        <v>, Y_min = 16</v>
      </c>
      <c r="AF455" s="65" t="str">
        <f t="shared" si="312"/>
        <v/>
      </c>
      <c r="AG455" s="65" t="str">
        <f t="shared" si="313"/>
        <v/>
      </c>
      <c r="AH455" s="65" t="str">
        <f t="shared" si="314"/>
        <v/>
      </c>
      <c r="AI455" s="65" t="str">
        <f t="shared" si="315"/>
        <v/>
      </c>
      <c r="AJ455" s="65" t="str">
        <f t="shared" si="327"/>
        <v xml:space="preserve"> where game_id = 20160920 and player_order = 11</v>
      </c>
      <c r="AK455" s="65" t="str">
        <f t="shared" si="328"/>
        <v/>
      </c>
      <c r="AL455" s="65" t="str">
        <f t="shared" si="316"/>
        <v/>
      </c>
      <c r="AM455" s="245" t="str">
        <f t="shared" si="329"/>
        <v/>
      </c>
      <c r="AN455" s="65" t="str">
        <f t="shared" si="317"/>
        <v/>
      </c>
      <c r="AO455" s="65" t="str">
        <f t="shared" si="318"/>
        <v/>
      </c>
      <c r="AP455" s="65" t="str">
        <f t="shared" si="319"/>
        <v/>
      </c>
      <c r="AQ455" s="65" t="str">
        <f t="shared" si="320"/>
        <v/>
      </c>
      <c r="AR455" s="65" t="str">
        <f t="shared" si="286"/>
        <v/>
      </c>
      <c r="AS455" s="65" t="str">
        <f t="shared" si="332"/>
        <v/>
      </c>
      <c r="AT455" s="65" t="str">
        <f t="shared" si="333"/>
        <v/>
      </c>
      <c r="AU455" s="65" t="str">
        <f t="shared" si="334"/>
        <v/>
      </c>
    </row>
    <row r="456" spans="1:47" ht="16.8" customHeight="1" x14ac:dyDescent="0.25">
      <c r="A456" s="109" t="s">
        <v>475</v>
      </c>
      <c r="B456" s="114">
        <v>28567</v>
      </c>
      <c r="C456" s="262">
        <v>20160920</v>
      </c>
      <c r="D456" s="262">
        <v>12</v>
      </c>
      <c r="E456" s="194" t="s">
        <v>3810</v>
      </c>
      <c r="G456" s="212"/>
      <c r="M456" s="194"/>
      <c r="Q456" s="115"/>
      <c r="S456" s="194"/>
      <c r="V456" s="112" t="str">
        <f t="shared" si="321"/>
        <v>Update games set Att= 28567 where game_id=20160920</v>
      </c>
      <c r="W456" s="112" t="str">
        <f t="shared" si="324"/>
        <v>Update lineups set player_name = 'Jordan Smith' where game_id = 20160920 and player_order = 12</v>
      </c>
      <c r="X456" s="65" t="str">
        <f t="shared" si="323"/>
        <v/>
      </c>
      <c r="Y456" s="193" t="str">
        <f t="shared" si="322"/>
        <v/>
      </c>
      <c r="Z456" s="65" t="str">
        <f t="shared" si="330"/>
        <v/>
      </c>
      <c r="AA456" s="193" t="str">
        <f t="shared" si="331"/>
        <v/>
      </c>
      <c r="AB456" s="242" t="s">
        <v>739</v>
      </c>
      <c r="AC456" s="65" t="str">
        <f t="shared" si="325"/>
        <v>Update lineups set player_name = 'Jordan Smith'</v>
      </c>
      <c r="AD456" s="65" t="str">
        <f t="shared" si="326"/>
        <v/>
      </c>
      <c r="AE456" s="65" t="str">
        <f t="shared" si="311"/>
        <v/>
      </c>
      <c r="AF456" s="65" t="str">
        <f t="shared" si="312"/>
        <v/>
      </c>
      <c r="AG456" s="65" t="str">
        <f t="shared" si="313"/>
        <v/>
      </c>
      <c r="AH456" s="65" t="str">
        <f t="shared" si="314"/>
        <v/>
      </c>
      <c r="AI456" s="65" t="str">
        <f t="shared" si="315"/>
        <v/>
      </c>
      <c r="AJ456" s="65" t="str">
        <f t="shared" si="327"/>
        <v xml:space="preserve"> where game_id = 20160920 and player_order = 12</v>
      </c>
      <c r="AK456" s="65" t="str">
        <f t="shared" si="328"/>
        <v/>
      </c>
      <c r="AL456" s="65" t="str">
        <f t="shared" si="316"/>
        <v/>
      </c>
      <c r="AM456" s="245" t="str">
        <f t="shared" si="329"/>
        <v/>
      </c>
      <c r="AN456" s="65" t="str">
        <f t="shared" si="317"/>
        <v/>
      </c>
      <c r="AO456" s="65" t="str">
        <f t="shared" si="318"/>
        <v/>
      </c>
      <c r="AP456" s="65" t="str">
        <f t="shared" si="319"/>
        <v/>
      </c>
      <c r="AQ456" s="65" t="str">
        <f t="shared" si="320"/>
        <v/>
      </c>
      <c r="AR456" s="65" t="str">
        <f t="shared" si="286"/>
        <v/>
      </c>
      <c r="AS456" s="65" t="str">
        <f t="shared" si="332"/>
        <v/>
      </c>
      <c r="AT456" s="65" t="str">
        <f t="shared" si="333"/>
        <v/>
      </c>
      <c r="AU456" s="65" t="str">
        <f t="shared" si="334"/>
        <v/>
      </c>
    </row>
    <row r="457" spans="1:47" ht="16.8" customHeight="1" x14ac:dyDescent="0.25">
      <c r="A457" s="109" t="s">
        <v>749</v>
      </c>
      <c r="B457" s="333" t="s">
        <v>4731</v>
      </c>
      <c r="C457" s="262">
        <v>20160920</v>
      </c>
      <c r="D457" s="262">
        <v>13</v>
      </c>
      <c r="E457" s="194" t="s">
        <v>3013</v>
      </c>
      <c r="G457" s="194"/>
      <c r="Q457" s="115"/>
      <c r="V457" s="112" t="str">
        <f t="shared" si="321"/>
        <v>Update games set Source= 'http://www.11v11.com/matches/nottingham-forest-v-arsenal-20-september-2016-320472/' where game_id=20160920</v>
      </c>
      <c r="W457" s="112" t="str">
        <f t="shared" si="324"/>
        <v>Update lineups set player_name = 'Jack Hobbs' where game_id = 20160920 and player_order = 13</v>
      </c>
      <c r="X457" s="65" t="str">
        <f t="shared" si="323"/>
        <v/>
      </c>
      <c r="Y457" s="193" t="str">
        <f t="shared" si="322"/>
        <v/>
      </c>
      <c r="Z457" s="65" t="str">
        <f t="shared" si="330"/>
        <v/>
      </c>
      <c r="AA457" s="193" t="str">
        <f t="shared" si="331"/>
        <v/>
      </c>
      <c r="AB457" s="242" t="s">
        <v>739</v>
      </c>
      <c r="AC457" s="65" t="str">
        <f t="shared" si="325"/>
        <v>Update lineups set player_name = 'Jack Hobbs'</v>
      </c>
      <c r="AD457" s="65" t="str">
        <f t="shared" si="326"/>
        <v/>
      </c>
      <c r="AE457" s="65" t="str">
        <f t="shared" si="311"/>
        <v/>
      </c>
      <c r="AF457" s="65" t="str">
        <f t="shared" si="312"/>
        <v/>
      </c>
      <c r="AG457" s="65" t="str">
        <f t="shared" si="313"/>
        <v/>
      </c>
      <c r="AH457" s="65" t="str">
        <f t="shared" si="314"/>
        <v/>
      </c>
      <c r="AI457" s="65" t="str">
        <f t="shared" si="315"/>
        <v/>
      </c>
      <c r="AJ457" s="65" t="str">
        <f t="shared" si="327"/>
        <v xml:space="preserve"> where game_id = 20160920 and player_order = 13</v>
      </c>
      <c r="AK457" s="65" t="str">
        <f t="shared" si="328"/>
        <v/>
      </c>
      <c r="AL457" s="65" t="str">
        <f t="shared" si="316"/>
        <v/>
      </c>
      <c r="AM457" s="245" t="str">
        <f t="shared" si="329"/>
        <v/>
      </c>
      <c r="AN457" s="65" t="str">
        <f t="shared" si="317"/>
        <v/>
      </c>
      <c r="AO457" s="65" t="str">
        <f t="shared" si="318"/>
        <v/>
      </c>
      <c r="AP457" s="65" t="str">
        <f t="shared" si="319"/>
        <v/>
      </c>
      <c r="AQ457" s="65" t="str">
        <f t="shared" si="320"/>
        <v/>
      </c>
      <c r="AR457" s="65" t="str">
        <f t="shared" si="286"/>
        <v/>
      </c>
      <c r="AS457" s="65" t="str">
        <f t="shared" si="332"/>
        <v/>
      </c>
      <c r="AT457" s="65" t="str">
        <f t="shared" si="333"/>
        <v/>
      </c>
      <c r="AU457" s="65" t="str">
        <f t="shared" si="334"/>
        <v/>
      </c>
    </row>
    <row r="458" spans="1:47" ht="16.8" customHeight="1" x14ac:dyDescent="0.25">
      <c r="A458" s="109" t="s">
        <v>746</v>
      </c>
      <c r="B458" s="198" t="s">
        <v>4725</v>
      </c>
      <c r="C458" s="262">
        <v>20160920</v>
      </c>
      <c r="D458" s="262">
        <v>14</v>
      </c>
      <c r="E458" s="212" t="s">
        <v>3001</v>
      </c>
      <c r="G458" s="194"/>
      <c r="Q458" s="115"/>
      <c r="V458" s="112" t="str">
        <f t="shared" si="321"/>
        <v>Update games set Game_date= '2016-09-20 17:45' where game_id=20160920</v>
      </c>
      <c r="W458" s="112" t="str">
        <f t="shared" si="324"/>
        <v>Update lineups set player_name = 'Danny Fox' where game_id = 20160920 and player_order = 14</v>
      </c>
      <c r="X458" s="65" t="str">
        <f t="shared" si="323"/>
        <v/>
      </c>
      <c r="Y458" s="193" t="str">
        <f t="shared" si="322"/>
        <v/>
      </c>
      <c r="Z458" s="65" t="str">
        <f t="shared" si="330"/>
        <v/>
      </c>
      <c r="AA458" s="193" t="str">
        <f t="shared" si="331"/>
        <v/>
      </c>
      <c r="AB458" s="242" t="s">
        <v>739</v>
      </c>
      <c r="AC458" s="65" t="str">
        <f t="shared" si="325"/>
        <v>Update lineups set player_name = 'Danny Fox'</v>
      </c>
      <c r="AD458" s="65" t="str">
        <f t="shared" si="326"/>
        <v/>
      </c>
      <c r="AE458" s="65" t="str">
        <f t="shared" si="311"/>
        <v/>
      </c>
      <c r="AF458" s="65" t="str">
        <f t="shared" si="312"/>
        <v/>
      </c>
      <c r="AG458" s="65" t="str">
        <f t="shared" si="313"/>
        <v/>
      </c>
      <c r="AH458" s="65" t="str">
        <f t="shared" si="314"/>
        <v/>
      </c>
      <c r="AI458" s="65" t="str">
        <f t="shared" si="315"/>
        <v/>
      </c>
      <c r="AJ458" s="65" t="str">
        <f t="shared" si="327"/>
        <v xml:space="preserve"> where game_id = 20160920 and player_order = 14</v>
      </c>
      <c r="AK458" s="65" t="str">
        <f t="shared" si="328"/>
        <v/>
      </c>
      <c r="AL458" s="65" t="str">
        <f t="shared" si="316"/>
        <v/>
      </c>
      <c r="AM458" s="245" t="str">
        <f t="shared" si="329"/>
        <v/>
      </c>
      <c r="AN458" s="65" t="str">
        <f t="shared" si="317"/>
        <v/>
      </c>
      <c r="AO458" s="65" t="str">
        <f t="shared" si="318"/>
        <v/>
      </c>
      <c r="AP458" s="65" t="str">
        <f t="shared" si="319"/>
        <v/>
      </c>
      <c r="AQ458" s="65" t="str">
        <f t="shared" si="320"/>
        <v/>
      </c>
      <c r="AR458" s="65" t="str">
        <f t="shared" si="286"/>
        <v/>
      </c>
      <c r="AS458" s="65" t="str">
        <f t="shared" si="332"/>
        <v/>
      </c>
      <c r="AT458" s="65" t="str">
        <f t="shared" si="333"/>
        <v/>
      </c>
      <c r="AU458" s="65" t="str">
        <f t="shared" si="334"/>
        <v/>
      </c>
    </row>
    <row r="459" spans="1:47" ht="16.8" customHeight="1" x14ac:dyDescent="0.25">
      <c r="A459" s="109" t="s">
        <v>25</v>
      </c>
      <c r="B459" s="198"/>
      <c r="C459" s="262">
        <v>20160920</v>
      </c>
      <c r="D459" s="262">
        <v>15</v>
      </c>
      <c r="E459" s="194" t="s">
        <v>4670</v>
      </c>
      <c r="F459" s="262">
        <v>68</v>
      </c>
      <c r="G459" s="194" t="s">
        <v>4189</v>
      </c>
      <c r="Q459" s="115"/>
      <c r="V459" s="112" t="str">
        <f t="shared" si="321"/>
        <v>Update games set Notes= NULL where game_id=20160920</v>
      </c>
      <c r="W459" s="112" t="str">
        <f t="shared" si="324"/>
        <v>Update lineups set player_name = 'Mustapha Carayol', Sub_min= 68, Player_off = 'Pajtim Kasami' where game_id = 20160920 and player_order = 15; update lineups set Player_on= 'Mustapha Carayol', sub_min = '68' where game_id = 20160920 and player_name = 'Pajtim Kasami'</v>
      </c>
      <c r="X459" s="65" t="str">
        <f t="shared" si="323"/>
        <v/>
      </c>
      <c r="Y459" s="193" t="str">
        <f t="shared" si="322"/>
        <v/>
      </c>
      <c r="Z459" s="65" t="str">
        <f t="shared" si="330"/>
        <v/>
      </c>
      <c r="AA459" s="193" t="str">
        <f t="shared" si="331"/>
        <v/>
      </c>
      <c r="AB459" s="242" t="s">
        <v>739</v>
      </c>
      <c r="AC459" s="65" t="str">
        <f t="shared" si="325"/>
        <v>Update lineups set player_name = 'Mustapha Carayol'</v>
      </c>
      <c r="AD459" s="65" t="str">
        <f t="shared" si="326"/>
        <v/>
      </c>
      <c r="AE459" s="65" t="str">
        <f t="shared" si="311"/>
        <v/>
      </c>
      <c r="AF459" s="65" t="str">
        <f t="shared" si="312"/>
        <v/>
      </c>
      <c r="AG459" s="65" t="str">
        <f t="shared" si="313"/>
        <v/>
      </c>
      <c r="AH459" s="65" t="str">
        <f t="shared" si="314"/>
        <v>, Sub_min= 68</v>
      </c>
      <c r="AI459" s="65" t="str">
        <f t="shared" si="315"/>
        <v>, Player_off = 'Pajtim Kasami'</v>
      </c>
      <c r="AJ459" s="65" t="str">
        <f t="shared" si="327"/>
        <v xml:space="preserve"> where game_id = 20160920 and player_order = 15</v>
      </c>
      <c r="AK459" s="65" t="str">
        <f t="shared" si="328"/>
        <v>; update lineups set Player_on= 'Mustapha Carayol'</v>
      </c>
      <c r="AL459" s="65" t="str">
        <f t="shared" si="316"/>
        <v>, sub_min = '68'</v>
      </c>
      <c r="AM459" s="245" t="str">
        <f t="shared" si="329"/>
        <v xml:space="preserve"> where game_id = 20160920 and player_name = 'Pajtim Kasami'</v>
      </c>
      <c r="AN459" s="65" t="str">
        <f t="shared" si="317"/>
        <v/>
      </c>
      <c r="AO459" s="65" t="str">
        <f t="shared" si="318"/>
        <v/>
      </c>
      <c r="AP459" s="65" t="str">
        <f t="shared" si="319"/>
        <v/>
      </c>
      <c r="AQ459" s="65" t="str">
        <f t="shared" si="320"/>
        <v/>
      </c>
      <c r="AR459" s="65" t="str">
        <f t="shared" si="286"/>
        <v/>
      </c>
      <c r="AS459" s="65" t="str">
        <f t="shared" si="332"/>
        <v/>
      </c>
      <c r="AT459" s="65" t="str">
        <f t="shared" si="333"/>
        <v/>
      </c>
      <c r="AU459" s="65" t="str">
        <f t="shared" si="334"/>
        <v/>
      </c>
    </row>
    <row r="460" spans="1:47" ht="16.8" customHeight="1" x14ac:dyDescent="0.25">
      <c r="A460" s="109" t="s">
        <v>4672</v>
      </c>
      <c r="B460" s="334" t="s">
        <v>4732</v>
      </c>
      <c r="C460" s="262">
        <v>20160920</v>
      </c>
      <c r="D460" s="262">
        <v>16</v>
      </c>
      <c r="E460" s="194" t="s">
        <v>3015</v>
      </c>
      <c r="G460" s="194"/>
      <c r="Q460" s="115"/>
      <c r="V460" s="112" t="str">
        <f t="shared" si="321"/>
        <v>Update games set Review= 'A disappointing result for our biggest opponent in almost 20 years. We were passed off the park by a team that had too much experience to allow us much of anything.' where game_id=20160920</v>
      </c>
      <c r="W460" s="112" t="str">
        <f t="shared" si="324"/>
        <v>Update lineups set player_name = 'Jorge Grant' where game_id = 20160920 and player_order = 16</v>
      </c>
      <c r="X460" s="65" t="str">
        <f t="shared" si="323"/>
        <v/>
      </c>
      <c r="Y460" s="193" t="str">
        <f t="shared" si="322"/>
        <v/>
      </c>
      <c r="Z460" s="65" t="str">
        <f t="shared" si="330"/>
        <v/>
      </c>
      <c r="AA460" s="193" t="str">
        <f t="shared" si="331"/>
        <v/>
      </c>
      <c r="AB460" s="242" t="s">
        <v>739</v>
      </c>
      <c r="AC460" s="65" t="str">
        <f t="shared" si="325"/>
        <v>Update lineups set player_name = 'Jorge Grant'</v>
      </c>
      <c r="AD460" s="65" t="str">
        <f t="shared" si="326"/>
        <v/>
      </c>
      <c r="AE460" s="65" t="str">
        <f t="shared" si="311"/>
        <v/>
      </c>
      <c r="AF460" s="65" t="str">
        <f t="shared" si="312"/>
        <v/>
      </c>
      <c r="AG460" s="65" t="str">
        <f t="shared" si="313"/>
        <v/>
      </c>
      <c r="AH460" s="65" t="str">
        <f t="shared" si="314"/>
        <v/>
      </c>
      <c r="AI460" s="65" t="str">
        <f t="shared" si="315"/>
        <v/>
      </c>
      <c r="AJ460" s="65" t="str">
        <f t="shared" si="327"/>
        <v xml:space="preserve"> where game_id = 20160920 and player_order = 16</v>
      </c>
      <c r="AK460" s="65" t="str">
        <f t="shared" si="328"/>
        <v/>
      </c>
      <c r="AL460" s="65" t="str">
        <f t="shared" si="316"/>
        <v/>
      </c>
      <c r="AM460" s="245" t="str">
        <f t="shared" si="329"/>
        <v/>
      </c>
      <c r="AN460" s="65" t="str">
        <f t="shared" si="317"/>
        <v/>
      </c>
      <c r="AO460" s="65" t="str">
        <f t="shared" si="318"/>
        <v/>
      </c>
      <c r="AP460" s="65" t="str">
        <f t="shared" si="319"/>
        <v/>
      </c>
      <c r="AQ460" s="65" t="str">
        <f t="shared" si="320"/>
        <v/>
      </c>
      <c r="AR460" s="65" t="str">
        <f t="shared" si="286"/>
        <v/>
      </c>
      <c r="AS460" s="65" t="str">
        <f t="shared" si="332"/>
        <v/>
      </c>
      <c r="AT460" s="65" t="str">
        <f t="shared" si="333"/>
        <v/>
      </c>
      <c r="AU460" s="65" t="str">
        <f t="shared" si="334"/>
        <v/>
      </c>
    </row>
    <row r="461" spans="1:47" ht="16.8" customHeight="1" x14ac:dyDescent="0.25">
      <c r="A461" s="109"/>
      <c r="B461" s="198"/>
      <c r="C461" s="262">
        <v>20160920</v>
      </c>
      <c r="D461" s="262">
        <v>17</v>
      </c>
      <c r="E461" s="194" t="s">
        <v>4669</v>
      </c>
      <c r="F461" s="262">
        <v>81</v>
      </c>
      <c r="G461" s="194" t="s">
        <v>4671</v>
      </c>
      <c r="Q461" s="115"/>
      <c r="V461" s="112" t="str">
        <f t="shared" si="321"/>
        <v/>
      </c>
      <c r="W461" s="112" t="str">
        <f t="shared" si="324"/>
        <v>Update lineups set player_name = 'Lica', Sub_min= 81, Player_off = 'Nicolao Dumitru' where game_id = 20160920 and player_order = 17; update lineups set Player_on= 'Lica', sub_min = '81' where game_id = 20160920 and player_name = 'Nicolao Dumitru'</v>
      </c>
      <c r="X461" s="65" t="str">
        <f t="shared" si="323"/>
        <v/>
      </c>
      <c r="Y461" s="193" t="str">
        <f t="shared" si="322"/>
        <v/>
      </c>
      <c r="Z461" s="65" t="str">
        <f t="shared" si="330"/>
        <v/>
      </c>
      <c r="AA461" s="193" t="str">
        <f t="shared" si="331"/>
        <v/>
      </c>
      <c r="AB461" s="242" t="s">
        <v>739</v>
      </c>
      <c r="AC461" s="65" t="str">
        <f t="shared" si="325"/>
        <v>Update lineups set player_name = 'Lica'</v>
      </c>
      <c r="AD461" s="65" t="str">
        <f t="shared" si="326"/>
        <v/>
      </c>
      <c r="AE461" s="65" t="str">
        <f t="shared" si="311"/>
        <v/>
      </c>
      <c r="AF461" s="65" t="str">
        <f t="shared" si="312"/>
        <v/>
      </c>
      <c r="AG461" s="65" t="str">
        <f t="shared" si="313"/>
        <v/>
      </c>
      <c r="AH461" s="65" t="str">
        <f t="shared" si="314"/>
        <v>, Sub_min= 81</v>
      </c>
      <c r="AI461" s="65" t="str">
        <f t="shared" si="315"/>
        <v>, Player_off = 'Nicolao Dumitru'</v>
      </c>
      <c r="AJ461" s="65" t="str">
        <f t="shared" si="327"/>
        <v xml:space="preserve"> where game_id = 20160920 and player_order = 17</v>
      </c>
      <c r="AK461" s="65" t="str">
        <f t="shared" si="328"/>
        <v>; update lineups set Player_on= 'Lica'</v>
      </c>
      <c r="AL461" s="65" t="str">
        <f t="shared" si="316"/>
        <v>, sub_min = '81'</v>
      </c>
      <c r="AM461" s="245" t="str">
        <f t="shared" si="329"/>
        <v xml:space="preserve"> where game_id = 20160920 and player_name = 'Nicolao Dumitru'</v>
      </c>
      <c r="AN461" s="65" t="str">
        <f t="shared" si="317"/>
        <v/>
      </c>
      <c r="AO461" s="65" t="str">
        <f t="shared" si="318"/>
        <v/>
      </c>
      <c r="AP461" s="65" t="str">
        <f t="shared" si="319"/>
        <v/>
      </c>
      <c r="AQ461" s="65" t="str">
        <f t="shared" si="320"/>
        <v/>
      </c>
      <c r="AR461" s="65" t="str">
        <f t="shared" si="286"/>
        <v/>
      </c>
      <c r="AS461" s="65" t="str">
        <f t="shared" si="332"/>
        <v/>
      </c>
      <c r="AT461" s="65" t="str">
        <f t="shared" si="333"/>
        <v/>
      </c>
      <c r="AU461" s="65" t="str">
        <f t="shared" si="334"/>
        <v/>
      </c>
    </row>
    <row r="462" spans="1:47" s="126" customFormat="1" ht="16.8" customHeight="1" thickBot="1" x14ac:dyDescent="0.3">
      <c r="A462" s="116"/>
      <c r="B462" s="272"/>
      <c r="C462" s="266">
        <v>20160920</v>
      </c>
      <c r="D462" s="266">
        <v>18</v>
      </c>
      <c r="E462" s="199" t="s">
        <v>3811</v>
      </c>
      <c r="F462" s="266">
        <v>80</v>
      </c>
      <c r="G462" s="323" t="s">
        <v>4722</v>
      </c>
      <c r="H462" s="266"/>
      <c r="I462" s="266"/>
      <c r="J462" s="266"/>
      <c r="K462" s="323"/>
      <c r="L462" s="267"/>
      <c r="M462" s="214"/>
      <c r="N462" s="266"/>
      <c r="O462" s="266"/>
      <c r="P462" s="266"/>
      <c r="Q462" s="239"/>
      <c r="R462" s="267"/>
      <c r="S462" s="214"/>
      <c r="T462" s="266"/>
      <c r="U462"/>
      <c r="V462" s="240" t="str">
        <f t="shared" si="321"/>
        <v/>
      </c>
      <c r="W462" s="240" t="str">
        <f t="shared" si="324"/>
        <v>Update lineups set player_name = 'Apostolos Vellios', Sub_min= 80, Player_off = 'Nicklas Bendtner' where game_id = 20160920 and player_order = 18; update lineups set Player_on= 'Apostolos Vellios', sub_min = '80' where game_id = 20160920 and player_name = 'Nicklas Bendtner'</v>
      </c>
      <c r="X462" s="126" t="str">
        <f t="shared" si="323"/>
        <v/>
      </c>
      <c r="Y462" s="241" t="str">
        <f t="shared" si="322"/>
        <v/>
      </c>
      <c r="Z462" s="65" t="str">
        <f t="shared" si="330"/>
        <v/>
      </c>
      <c r="AA462" s="193" t="str">
        <f t="shared" si="331"/>
        <v/>
      </c>
      <c r="AB462" s="330" t="s">
        <v>739</v>
      </c>
      <c r="AC462" s="126" t="str">
        <f t="shared" si="325"/>
        <v>Update lineups set player_name = 'Apostolos Vellios'</v>
      </c>
      <c r="AD462" s="126" t="str">
        <f t="shared" si="326"/>
        <v/>
      </c>
      <c r="AE462" s="126" t="str">
        <f t="shared" si="311"/>
        <v/>
      </c>
      <c r="AF462" s="126" t="str">
        <f t="shared" si="312"/>
        <v/>
      </c>
      <c r="AG462" s="126" t="str">
        <f t="shared" si="313"/>
        <v/>
      </c>
      <c r="AH462" s="126" t="str">
        <f t="shared" si="314"/>
        <v>, Sub_min= 80</v>
      </c>
      <c r="AI462" s="126" t="str">
        <f t="shared" si="315"/>
        <v>, Player_off = 'Nicklas Bendtner'</v>
      </c>
      <c r="AJ462" s="126" t="str">
        <f t="shared" si="327"/>
        <v xml:space="preserve"> where game_id = 20160920 and player_order = 18</v>
      </c>
      <c r="AK462" s="126" t="str">
        <f t="shared" si="328"/>
        <v>; update lineups set Player_on= 'Apostolos Vellios'</v>
      </c>
      <c r="AL462" s="126" t="str">
        <f t="shared" si="316"/>
        <v>, sub_min = '80'</v>
      </c>
      <c r="AM462" s="331" t="str">
        <f t="shared" si="329"/>
        <v xml:space="preserve"> where game_id = 20160920 and player_name = 'Nicklas Bendtner'</v>
      </c>
      <c r="AN462" s="126" t="str">
        <f t="shared" si="317"/>
        <v/>
      </c>
      <c r="AO462" s="126" t="str">
        <f t="shared" si="318"/>
        <v/>
      </c>
      <c r="AP462" s="126" t="str">
        <f t="shared" si="319"/>
        <v/>
      </c>
      <c r="AQ462" s="126" t="str">
        <f t="shared" si="320"/>
        <v/>
      </c>
      <c r="AR462" s="126" t="str">
        <f t="shared" si="286"/>
        <v/>
      </c>
      <c r="AS462" s="65" t="str">
        <f t="shared" si="332"/>
        <v/>
      </c>
      <c r="AT462" s="65" t="str">
        <f t="shared" si="333"/>
        <v/>
      </c>
      <c r="AU462" s="65" t="str">
        <f t="shared" si="334"/>
        <v/>
      </c>
    </row>
    <row r="463" spans="1:47" ht="16.8" customHeight="1" thickTop="1" x14ac:dyDescent="0.25">
      <c r="A463" s="125"/>
      <c r="B463" s="191" t="s">
        <v>4733</v>
      </c>
      <c r="C463" s="262">
        <v>20160924</v>
      </c>
      <c r="D463" s="262">
        <v>1</v>
      </c>
      <c r="E463" s="212" t="s">
        <v>4667</v>
      </c>
      <c r="G463" s="194"/>
      <c r="L463" s="263">
        <v>1</v>
      </c>
      <c r="M463" s="194" t="s">
        <v>3382</v>
      </c>
      <c r="N463" s="262">
        <v>35</v>
      </c>
      <c r="Q463" s="115"/>
      <c r="S463" s="194"/>
      <c r="V463" s="112" t="str">
        <f t="shared" si="321"/>
        <v/>
      </c>
      <c r="W463" s="112" t="str">
        <f t="shared" si="324"/>
        <v>Update lineups set player_name = 'Vladimir Stojkovic' where game_id = 20160924 and player_order = 1</v>
      </c>
      <c r="X463" s="65" t="str">
        <f>IF(M463="","", CONCATENATE("insert into goals (game_id, goal_order, scorer_name, goal_min) values (",C463, ", ", L463,", '",M463,"', ",N463,")"))</f>
        <v>insert into goals (game_id, goal_order, scorer_name, goal_min) values (20160924, 1, 'Henri Lansbury', 35)</v>
      </c>
      <c r="Y463" s="193" t="str">
        <f t="shared" ref="Y463" si="335">IF(L463="", "", AN463&amp;AO463&amp;AP463&amp;AQ463&amp;AR463)</f>
        <v>update goals set scorer_name = 'Henri Lansbury', goal_min = 35 where game_id = 20160924 and goal_order = 1</v>
      </c>
      <c r="Z463" s="65" t="str">
        <f t="shared" si="330"/>
        <v/>
      </c>
      <c r="AA463" s="193" t="str">
        <f t="shared" si="331"/>
        <v/>
      </c>
      <c r="AB463" s="242" t="s">
        <v>739</v>
      </c>
      <c r="AC463" s="65" t="str">
        <f t="shared" si="325"/>
        <v>Update lineups set player_name = 'Vladimir Stojkovic'</v>
      </c>
      <c r="AD463" s="65" t="str">
        <f t="shared" si="326"/>
        <v/>
      </c>
      <c r="AE463" s="65" t="str">
        <f t="shared" ref="AE463:AE480" si="336">IF(H463="", "", CONCATENATE(", Y_min = ", UPPER(H463)))</f>
        <v/>
      </c>
      <c r="AF463" s="65" t="str">
        <f t="shared" ref="AF463:AF480" si="337">IF(I463="", "", CONCATENATE(", R_min= ", UPPER(I463)))</f>
        <v/>
      </c>
      <c r="AG463" s="65" t="str">
        <f t="shared" ref="AG463:AG480" si="338">IF(J463="", "", CONCATENATE(", captain= 'Y'"))</f>
        <v/>
      </c>
      <c r="AH463" s="65" t="str">
        <f t="shared" ref="AH463:AH480" si="339">IF(F463="", "", CONCATENATE(", Sub_min= ", F463))</f>
        <v/>
      </c>
      <c r="AI463" s="65" t="str">
        <f t="shared" ref="AI463:AI480" si="340">IF(G463="", "", CONCATENATE(", Player_off = '", SUBSTITUTE(G463, "'", "''"), "'"))</f>
        <v/>
      </c>
      <c r="AJ463" s="65" t="str">
        <f t="shared" si="327"/>
        <v xml:space="preserve"> where game_id = 20160924 and player_order = 1</v>
      </c>
      <c r="AK463" s="65" t="str">
        <f t="shared" si="328"/>
        <v/>
      </c>
      <c r="AL463" s="65" t="str">
        <f t="shared" ref="AL463:AL480" si="341">IF(F463="","",CONCATENATE(", sub_min = '",F463,"'"))</f>
        <v/>
      </c>
      <c r="AM463" s="245" t="str">
        <f t="shared" si="329"/>
        <v/>
      </c>
      <c r="AN463" s="65" t="str">
        <f t="shared" ref="AN463:AN480" si="342">IF(L463="","",CONCATENATE("update goals set scorer_name = '",SUBSTITUTE(M463, "'", "''"),"'"))</f>
        <v>update goals set scorer_name = 'Henri Lansbury'</v>
      </c>
      <c r="AO463" s="65" t="str">
        <f t="shared" ref="AO463:AO480" si="343">IF(N463="", "", CONCATENATE(", goal_min = ", N463))</f>
        <v>, goal_min = 35</v>
      </c>
      <c r="AP463" s="65" t="str">
        <f t="shared" ref="AP463:AP480" si="344">IF(O463="", "", CONCATENATE(", Pen = '", UPPER(O463), "'"))</f>
        <v/>
      </c>
      <c r="AQ463" s="65" t="str">
        <f t="shared" ref="AQ463:AQ480" si="345">IF(P463="", "", CONCATENATE(", OG = '", UPPER(P463), "'"))</f>
        <v/>
      </c>
      <c r="AR463" s="65" t="str">
        <f t="shared" si="286"/>
        <v xml:space="preserve"> where game_id = 20160924 and goal_order = 1</v>
      </c>
      <c r="AS463" s="65" t="str">
        <f t="shared" si="332"/>
        <v/>
      </c>
      <c r="AT463" s="65" t="str">
        <f t="shared" si="333"/>
        <v/>
      </c>
      <c r="AU463" s="65" t="str">
        <f t="shared" si="334"/>
        <v/>
      </c>
    </row>
    <row r="464" spans="1:47" ht="16.8" customHeight="1" x14ac:dyDescent="0.25">
      <c r="A464" s="109" t="s">
        <v>5</v>
      </c>
      <c r="B464" s="114">
        <v>1</v>
      </c>
      <c r="C464" s="262">
        <v>20160924</v>
      </c>
      <c r="D464" s="262">
        <v>2</v>
      </c>
      <c r="E464" s="212" t="s">
        <v>3012</v>
      </c>
      <c r="H464" s="262">
        <v>90</v>
      </c>
      <c r="M464" s="194"/>
      <c r="Q464" s="115"/>
      <c r="S464" s="194"/>
      <c r="V464" s="112" t="str">
        <f t="shared" si="321"/>
        <v>Update games set F= 1 where game_id=20160924</v>
      </c>
      <c r="W464" s="112" t="str">
        <f t="shared" si="324"/>
        <v>Update lineups set player_name = 'Eric Lichaj', Y_min = 90 where game_id = 20160924 and player_order = 2</v>
      </c>
      <c r="X464" s="65" t="str">
        <f>IF(M464="","", CONCATENATE("insert into goals (game_id, goal_order, scorer_name, goal_min) values (",C464, ", ", L464,", '",M464,"', ",N464,")"))</f>
        <v/>
      </c>
      <c r="Y464" s="193" t="str">
        <f>IF(L464="", "", AN464&amp;AO464&amp;AP464&amp;AQ464&amp;AR464)</f>
        <v/>
      </c>
      <c r="Z464" s="65" t="str">
        <f t="shared" si="330"/>
        <v/>
      </c>
      <c r="AA464" s="193" t="str">
        <f t="shared" si="331"/>
        <v/>
      </c>
      <c r="AB464" s="242" t="s">
        <v>739</v>
      </c>
      <c r="AC464" s="65" t="str">
        <f t="shared" si="325"/>
        <v>Update lineups set player_name = 'Eric Lichaj'</v>
      </c>
      <c r="AD464" s="65" t="str">
        <f t="shared" si="326"/>
        <v/>
      </c>
      <c r="AE464" s="65" t="str">
        <f t="shared" si="336"/>
        <v>, Y_min = 90</v>
      </c>
      <c r="AF464" s="65" t="str">
        <f t="shared" si="337"/>
        <v/>
      </c>
      <c r="AG464" s="65" t="str">
        <f t="shared" si="338"/>
        <v/>
      </c>
      <c r="AH464" s="65" t="str">
        <f t="shared" si="339"/>
        <v/>
      </c>
      <c r="AI464" s="65" t="str">
        <f t="shared" si="340"/>
        <v/>
      </c>
      <c r="AJ464" s="65" t="str">
        <f t="shared" si="327"/>
        <v xml:space="preserve"> where game_id = 20160924 and player_order = 2</v>
      </c>
      <c r="AK464" s="65" t="str">
        <f t="shared" si="328"/>
        <v/>
      </c>
      <c r="AL464" s="65" t="str">
        <f t="shared" si="341"/>
        <v/>
      </c>
      <c r="AM464" s="245" t="str">
        <f t="shared" si="329"/>
        <v/>
      </c>
      <c r="AN464" s="65" t="str">
        <f t="shared" si="342"/>
        <v/>
      </c>
      <c r="AO464" s="65" t="str">
        <f t="shared" si="343"/>
        <v/>
      </c>
      <c r="AP464" s="65" t="str">
        <f t="shared" si="344"/>
        <v/>
      </c>
      <c r="AQ464" s="65" t="str">
        <f t="shared" si="345"/>
        <v/>
      </c>
      <c r="AR464" s="65" t="str">
        <f t="shared" si="286"/>
        <v/>
      </c>
      <c r="AS464" s="65" t="str">
        <f t="shared" si="332"/>
        <v/>
      </c>
      <c r="AT464" s="65" t="str">
        <f t="shared" si="333"/>
        <v/>
      </c>
      <c r="AU464" s="65" t="str">
        <f t="shared" si="334"/>
        <v/>
      </c>
    </row>
    <row r="465" spans="1:47" ht="16.8" customHeight="1" x14ac:dyDescent="0.25">
      <c r="A465" s="109" t="s">
        <v>0</v>
      </c>
      <c r="B465" s="114">
        <v>2</v>
      </c>
      <c r="C465" s="262">
        <v>20160924</v>
      </c>
      <c r="D465" s="262">
        <v>3</v>
      </c>
      <c r="E465" s="212" t="s">
        <v>3024</v>
      </c>
      <c r="M465" s="194"/>
      <c r="Q465" s="115"/>
      <c r="S465" s="194"/>
      <c r="V465" s="112" t="str">
        <f t="shared" si="321"/>
        <v>Update games set A= 2 where game_id=20160924</v>
      </c>
      <c r="W465" s="112" t="str">
        <f t="shared" si="324"/>
        <v>Update lineups set player_name = 'Matt Mills' where game_id = 20160924 and player_order = 3</v>
      </c>
      <c r="X465" s="65" t="str">
        <f>IF(M465="","", CONCATENATE("insert into goals (game_id, goal_order, scorer_name, goal_min) values (",C465, ", ", L465,", '",M465,"', ",N465,")"))</f>
        <v/>
      </c>
      <c r="Y465" s="193" t="str">
        <f t="shared" ref="Y465:Y481" si="346">IF(L465="", "", AN465&amp;AO465&amp;AP465&amp;AQ465&amp;AR465)</f>
        <v/>
      </c>
      <c r="Z465" s="65" t="str">
        <f t="shared" si="330"/>
        <v/>
      </c>
      <c r="AA465" s="193" t="str">
        <f t="shared" si="331"/>
        <v/>
      </c>
      <c r="AB465" s="242" t="s">
        <v>739</v>
      </c>
      <c r="AC465" s="65" t="str">
        <f t="shared" si="325"/>
        <v>Update lineups set player_name = 'Matt Mills'</v>
      </c>
      <c r="AD465" s="65" t="str">
        <f t="shared" si="326"/>
        <v/>
      </c>
      <c r="AE465" s="65" t="str">
        <f t="shared" si="336"/>
        <v/>
      </c>
      <c r="AF465" s="65" t="str">
        <f t="shared" si="337"/>
        <v/>
      </c>
      <c r="AG465" s="65" t="str">
        <f t="shared" si="338"/>
        <v/>
      </c>
      <c r="AH465" s="65" t="str">
        <f t="shared" si="339"/>
        <v/>
      </c>
      <c r="AI465" s="65" t="str">
        <f t="shared" si="340"/>
        <v/>
      </c>
      <c r="AJ465" s="65" t="str">
        <f t="shared" si="327"/>
        <v xml:space="preserve"> where game_id = 20160924 and player_order = 3</v>
      </c>
      <c r="AK465" s="65" t="str">
        <f t="shared" si="328"/>
        <v/>
      </c>
      <c r="AL465" s="65" t="str">
        <f t="shared" si="341"/>
        <v/>
      </c>
      <c r="AM465" s="245" t="str">
        <f t="shared" si="329"/>
        <v/>
      </c>
      <c r="AN465" s="65" t="str">
        <f t="shared" si="342"/>
        <v/>
      </c>
      <c r="AO465" s="65" t="str">
        <f t="shared" si="343"/>
        <v/>
      </c>
      <c r="AP465" s="65" t="str">
        <f t="shared" si="344"/>
        <v/>
      </c>
      <c r="AQ465" s="65" t="str">
        <f t="shared" si="345"/>
        <v/>
      </c>
      <c r="AR465" s="65" t="str">
        <f t="shared" ref="AR465:AR528" si="347">IF(L465="", "", CONCATENATE(" where game_id = ", C465, " and goal_order = ", L465))</f>
        <v/>
      </c>
      <c r="AS465" s="65" t="str">
        <f t="shared" si="332"/>
        <v/>
      </c>
      <c r="AT465" s="65" t="str">
        <f t="shared" si="333"/>
        <v/>
      </c>
      <c r="AU465" s="65" t="str">
        <f t="shared" si="334"/>
        <v/>
      </c>
    </row>
    <row r="466" spans="1:47" ht="16.8" customHeight="1" x14ac:dyDescent="0.25">
      <c r="A466" s="109" t="s">
        <v>23</v>
      </c>
      <c r="B466" s="198" t="str">
        <f>IF(B464&gt;B465,"'W'",IF(B464=B465,"'D'","'L'"))</f>
        <v>'L'</v>
      </c>
      <c r="C466" s="262">
        <v>20160924</v>
      </c>
      <c r="D466" s="262">
        <v>4</v>
      </c>
      <c r="E466" s="194" t="s">
        <v>610</v>
      </c>
      <c r="M466" s="194"/>
      <c r="Q466" s="115"/>
      <c r="S466" s="194"/>
      <c r="V466" s="112" t="str">
        <f t="shared" si="321"/>
        <v>Update games set Result= 'L' where game_id=20160924</v>
      </c>
      <c r="W466" s="112" t="str">
        <f t="shared" si="324"/>
        <v>Update lineups set player_name = 'Chris Cohen' where game_id = 20160924 and player_order = 4</v>
      </c>
      <c r="X466" s="65" t="str">
        <f t="shared" ref="X466:X480" si="348">IF(M466="","", CONCATENATE("insert into goals (game_id, goal_order, scorer_name, goal_min) values (",C466, ", ", L466,", '",M466,"' ",N466,")"))</f>
        <v/>
      </c>
      <c r="Y466" s="193" t="str">
        <f t="shared" si="346"/>
        <v/>
      </c>
      <c r="Z466" s="65" t="str">
        <f t="shared" si="330"/>
        <v/>
      </c>
      <c r="AA466" s="193" t="str">
        <f t="shared" si="331"/>
        <v/>
      </c>
      <c r="AB466" s="242" t="s">
        <v>739</v>
      </c>
      <c r="AC466" s="65" t="str">
        <f t="shared" si="325"/>
        <v>Update lineups set player_name = 'Chris Cohen'</v>
      </c>
      <c r="AD466" s="65" t="str">
        <f t="shared" si="326"/>
        <v/>
      </c>
      <c r="AE466" s="65" t="str">
        <f t="shared" si="336"/>
        <v/>
      </c>
      <c r="AF466" s="65" t="str">
        <f t="shared" si="337"/>
        <v/>
      </c>
      <c r="AG466" s="65" t="str">
        <f t="shared" si="338"/>
        <v/>
      </c>
      <c r="AH466" s="65" t="str">
        <f t="shared" si="339"/>
        <v/>
      </c>
      <c r="AI466" s="65" t="str">
        <f t="shared" si="340"/>
        <v/>
      </c>
      <c r="AJ466" s="65" t="str">
        <f t="shared" si="327"/>
        <v xml:space="preserve"> where game_id = 20160924 and player_order = 4</v>
      </c>
      <c r="AK466" s="65" t="str">
        <f t="shared" si="328"/>
        <v/>
      </c>
      <c r="AL466" s="65" t="str">
        <f t="shared" si="341"/>
        <v/>
      </c>
      <c r="AM466" s="245" t="str">
        <f t="shared" si="329"/>
        <v/>
      </c>
      <c r="AN466" s="65" t="str">
        <f t="shared" si="342"/>
        <v/>
      </c>
      <c r="AO466" s="65" t="str">
        <f t="shared" si="343"/>
        <v/>
      </c>
      <c r="AP466" s="65" t="str">
        <f t="shared" si="344"/>
        <v/>
      </c>
      <c r="AQ466" s="65" t="str">
        <f t="shared" si="345"/>
        <v/>
      </c>
      <c r="AR466" s="65" t="str">
        <f t="shared" si="347"/>
        <v/>
      </c>
      <c r="AS466" s="65" t="str">
        <f t="shared" si="332"/>
        <v/>
      </c>
      <c r="AT466" s="65" t="str">
        <f t="shared" si="333"/>
        <v/>
      </c>
      <c r="AU466" s="65" t="str">
        <f t="shared" si="334"/>
        <v/>
      </c>
    </row>
    <row r="467" spans="1:47" ht="16.8" customHeight="1" x14ac:dyDescent="0.25">
      <c r="A467" s="109" t="s">
        <v>768</v>
      </c>
      <c r="B467" s="114">
        <v>1</v>
      </c>
      <c r="C467" s="262">
        <v>20160924</v>
      </c>
      <c r="D467" s="262">
        <v>5</v>
      </c>
      <c r="E467" s="194" t="s">
        <v>3005</v>
      </c>
      <c r="M467" s="194"/>
      <c r="Q467" s="115"/>
      <c r="S467" s="194"/>
      <c r="V467" s="112" t="str">
        <f t="shared" si="321"/>
        <v>Update games set HT_f= 1 where game_id=20160924</v>
      </c>
      <c r="W467" s="112" t="str">
        <f t="shared" si="324"/>
        <v>Update lineups set player_name = 'Hildeberto Pereira' where game_id = 20160924 and player_order = 5</v>
      </c>
      <c r="X467" s="65" t="str">
        <f t="shared" si="348"/>
        <v/>
      </c>
      <c r="Y467" s="193" t="str">
        <f t="shared" si="346"/>
        <v/>
      </c>
      <c r="Z467" s="65" t="str">
        <f t="shared" si="330"/>
        <v/>
      </c>
      <c r="AA467" s="193" t="str">
        <f t="shared" si="331"/>
        <v/>
      </c>
      <c r="AB467" s="242" t="s">
        <v>739</v>
      </c>
      <c r="AC467" s="65" t="str">
        <f t="shared" si="325"/>
        <v>Update lineups set player_name = 'Hildeberto Pereira'</v>
      </c>
      <c r="AD467" s="65" t="str">
        <f t="shared" si="326"/>
        <v/>
      </c>
      <c r="AE467" s="65" t="str">
        <f t="shared" si="336"/>
        <v/>
      </c>
      <c r="AF467" s="65" t="str">
        <f t="shared" si="337"/>
        <v/>
      </c>
      <c r="AG467" s="65" t="str">
        <f t="shared" si="338"/>
        <v/>
      </c>
      <c r="AH467" s="65" t="str">
        <f t="shared" si="339"/>
        <v/>
      </c>
      <c r="AI467" s="65" t="str">
        <f t="shared" si="340"/>
        <v/>
      </c>
      <c r="AJ467" s="65" t="str">
        <f t="shared" si="327"/>
        <v xml:space="preserve"> where game_id = 20160924 and player_order = 5</v>
      </c>
      <c r="AK467" s="65" t="str">
        <f t="shared" si="328"/>
        <v/>
      </c>
      <c r="AL467" s="65" t="str">
        <f t="shared" si="341"/>
        <v/>
      </c>
      <c r="AM467" s="245" t="str">
        <f t="shared" si="329"/>
        <v/>
      </c>
      <c r="AN467" s="65" t="str">
        <f t="shared" si="342"/>
        <v/>
      </c>
      <c r="AO467" s="65" t="str">
        <f t="shared" si="343"/>
        <v/>
      </c>
      <c r="AP467" s="65" t="str">
        <f t="shared" si="344"/>
        <v/>
      </c>
      <c r="AQ467" s="65" t="str">
        <f t="shared" si="345"/>
        <v/>
      </c>
      <c r="AR467" s="65" t="str">
        <f t="shared" si="347"/>
        <v/>
      </c>
      <c r="AS467" s="65" t="str">
        <f t="shared" si="332"/>
        <v/>
      </c>
      <c r="AT467" s="65" t="str">
        <f t="shared" si="333"/>
        <v/>
      </c>
      <c r="AU467" s="65" t="str">
        <f t="shared" si="334"/>
        <v/>
      </c>
    </row>
    <row r="468" spans="1:47" ht="16.8" customHeight="1" x14ac:dyDescent="0.25">
      <c r="A468" s="109" t="s">
        <v>766</v>
      </c>
      <c r="B468" s="114">
        <v>0</v>
      </c>
      <c r="C468" s="262">
        <v>20160924</v>
      </c>
      <c r="D468" s="262">
        <v>6</v>
      </c>
      <c r="E468" s="194" t="s">
        <v>3017</v>
      </c>
      <c r="M468" s="194"/>
      <c r="Q468" s="115"/>
      <c r="S468" s="194"/>
      <c r="V468" s="112" t="str">
        <f t="shared" si="321"/>
        <v>Update games set HT_a= 0 where game_id=20160924</v>
      </c>
      <c r="W468" s="112" t="str">
        <f t="shared" si="324"/>
        <v>Update lineups set player_name = 'Michael Mancienne' where game_id = 20160924 and player_order = 6</v>
      </c>
      <c r="X468" s="65" t="str">
        <f t="shared" si="348"/>
        <v/>
      </c>
      <c r="Y468" s="193" t="str">
        <f t="shared" si="346"/>
        <v/>
      </c>
      <c r="Z468" s="65" t="str">
        <f t="shared" si="330"/>
        <v/>
      </c>
      <c r="AA468" s="193" t="str">
        <f t="shared" si="331"/>
        <v/>
      </c>
      <c r="AB468" s="242" t="s">
        <v>739</v>
      </c>
      <c r="AC468" s="65" t="str">
        <f t="shared" si="325"/>
        <v>Update lineups set player_name = 'Michael Mancienne'</v>
      </c>
      <c r="AD468" s="65" t="str">
        <f t="shared" si="326"/>
        <v/>
      </c>
      <c r="AE468" s="65" t="str">
        <f t="shared" si="336"/>
        <v/>
      </c>
      <c r="AF468" s="65" t="str">
        <f t="shared" si="337"/>
        <v/>
      </c>
      <c r="AG468" s="65" t="str">
        <f t="shared" si="338"/>
        <v/>
      </c>
      <c r="AH468" s="65" t="str">
        <f t="shared" si="339"/>
        <v/>
      </c>
      <c r="AI468" s="65" t="str">
        <f t="shared" si="340"/>
        <v/>
      </c>
      <c r="AJ468" s="65" t="str">
        <f t="shared" si="327"/>
        <v xml:space="preserve"> where game_id = 20160924 and player_order = 6</v>
      </c>
      <c r="AK468" s="65" t="str">
        <f t="shared" si="328"/>
        <v/>
      </c>
      <c r="AL468" s="65" t="str">
        <f t="shared" si="341"/>
        <v/>
      </c>
      <c r="AM468" s="245" t="str">
        <f t="shared" si="329"/>
        <v/>
      </c>
      <c r="AN468" s="65" t="str">
        <f t="shared" si="342"/>
        <v/>
      </c>
      <c r="AO468" s="65" t="str">
        <f t="shared" si="343"/>
        <v/>
      </c>
      <c r="AP468" s="65" t="str">
        <f t="shared" si="344"/>
        <v/>
      </c>
      <c r="AQ468" s="65" t="str">
        <f t="shared" si="345"/>
        <v/>
      </c>
      <c r="AR468" s="65" t="str">
        <f t="shared" si="347"/>
        <v/>
      </c>
      <c r="AS468" s="65" t="str">
        <f t="shared" si="332"/>
        <v/>
      </c>
      <c r="AT468" s="65" t="str">
        <f t="shared" si="333"/>
        <v/>
      </c>
      <c r="AU468" s="65" t="str">
        <f t="shared" si="334"/>
        <v/>
      </c>
    </row>
    <row r="469" spans="1:47" ht="16.8" customHeight="1" x14ac:dyDescent="0.25">
      <c r="A469" s="109" t="s">
        <v>764</v>
      </c>
      <c r="B469" s="252">
        <v>13</v>
      </c>
      <c r="C469" s="262">
        <v>20160924</v>
      </c>
      <c r="D469" s="262">
        <v>7</v>
      </c>
      <c r="E469" s="194" t="s">
        <v>4670</v>
      </c>
      <c r="F469" s="262">
        <v>58</v>
      </c>
      <c r="G469" s="194" t="s">
        <v>4189</v>
      </c>
      <c r="K469" s="194"/>
      <c r="M469" s="194"/>
      <c r="Q469" s="115"/>
      <c r="S469" s="194"/>
      <c r="V469" s="112" t="str">
        <f t="shared" si="321"/>
        <v>Update games set Pos_before= 13 where game_id=20160924</v>
      </c>
      <c r="W469" s="112" t="str">
        <f t="shared" si="324"/>
        <v>Update lineups set player_name = 'Mustapha Carayol', Sub_min= 58, Player_off = 'Pajtim Kasami' where game_id = 20160924 and player_order = 7; update lineups set Player_on= 'Mustapha Carayol', sub_min = '58' where game_id = 20160924 and player_name = 'Pajtim Kasami'</v>
      </c>
      <c r="X469" s="65" t="str">
        <f t="shared" si="348"/>
        <v/>
      </c>
      <c r="Y469" s="193" t="str">
        <f t="shared" si="346"/>
        <v/>
      </c>
      <c r="Z469" s="65" t="str">
        <f t="shared" si="330"/>
        <v/>
      </c>
      <c r="AA469" s="193" t="str">
        <f t="shared" si="331"/>
        <v/>
      </c>
      <c r="AB469" s="242" t="s">
        <v>739</v>
      </c>
      <c r="AC469" s="65" t="str">
        <f t="shared" si="325"/>
        <v>Update lineups set player_name = 'Mustapha Carayol'</v>
      </c>
      <c r="AD469" s="65" t="str">
        <f t="shared" si="326"/>
        <v/>
      </c>
      <c r="AE469" s="65" t="str">
        <f t="shared" si="336"/>
        <v/>
      </c>
      <c r="AF469" s="65" t="str">
        <f t="shared" si="337"/>
        <v/>
      </c>
      <c r="AG469" s="65" t="str">
        <f t="shared" si="338"/>
        <v/>
      </c>
      <c r="AH469" s="65" t="str">
        <f t="shared" si="339"/>
        <v>, Sub_min= 58</v>
      </c>
      <c r="AI469" s="65" t="str">
        <f t="shared" si="340"/>
        <v>, Player_off = 'Pajtim Kasami'</v>
      </c>
      <c r="AJ469" s="65" t="str">
        <f t="shared" si="327"/>
        <v xml:space="preserve"> where game_id = 20160924 and player_order = 7</v>
      </c>
      <c r="AK469" s="65" t="str">
        <f t="shared" si="328"/>
        <v>; update lineups set Player_on= 'Mustapha Carayol'</v>
      </c>
      <c r="AL469" s="65" t="str">
        <f t="shared" si="341"/>
        <v>, sub_min = '58'</v>
      </c>
      <c r="AM469" s="245" t="str">
        <f t="shared" si="329"/>
        <v xml:space="preserve"> where game_id = 20160924 and player_name = 'Pajtim Kasami'</v>
      </c>
      <c r="AN469" s="65" t="str">
        <f t="shared" si="342"/>
        <v/>
      </c>
      <c r="AO469" s="65" t="str">
        <f t="shared" si="343"/>
        <v/>
      </c>
      <c r="AP469" s="65" t="str">
        <f t="shared" si="344"/>
        <v/>
      </c>
      <c r="AQ469" s="65" t="str">
        <f t="shared" si="345"/>
        <v/>
      </c>
      <c r="AR469" s="65" t="str">
        <f t="shared" si="347"/>
        <v/>
      </c>
      <c r="AS469" s="65" t="str">
        <f t="shared" si="332"/>
        <v/>
      </c>
      <c r="AT469" s="65" t="str">
        <f t="shared" si="333"/>
        <v/>
      </c>
      <c r="AU469" s="65" t="str">
        <f t="shared" si="334"/>
        <v/>
      </c>
    </row>
    <row r="470" spans="1:47" ht="16.8" customHeight="1" x14ac:dyDescent="0.25">
      <c r="A470" s="109" t="s">
        <v>762</v>
      </c>
      <c r="B470" s="114">
        <v>15</v>
      </c>
      <c r="C470" s="262">
        <v>20160924</v>
      </c>
      <c r="D470" s="262">
        <v>8</v>
      </c>
      <c r="E470" s="194" t="s">
        <v>3015</v>
      </c>
      <c r="F470" s="262">
        <v>81</v>
      </c>
      <c r="G470" s="321" t="s">
        <v>4671</v>
      </c>
      <c r="M470" s="194"/>
      <c r="Q470" s="115"/>
      <c r="S470" s="194"/>
      <c r="V470" s="112" t="str">
        <f t="shared" si="321"/>
        <v>Update games set Pos_after= 15 where game_id=20160924</v>
      </c>
      <c r="W470" s="112" t="str">
        <f t="shared" si="324"/>
        <v>Update lineups set player_name = 'Jorge Grant', Sub_min= 81, Player_off = 'Nicolao Dumitru' where game_id = 20160924 and player_order = 8; update lineups set Player_on= 'Jorge Grant', sub_min = '81' where game_id = 20160924 and player_name = 'Nicolao Dumitru'</v>
      </c>
      <c r="X470" s="65" t="str">
        <f t="shared" si="348"/>
        <v/>
      </c>
      <c r="Y470" s="193" t="str">
        <f t="shared" si="346"/>
        <v/>
      </c>
      <c r="Z470" s="65" t="str">
        <f t="shared" si="330"/>
        <v/>
      </c>
      <c r="AA470" s="193" t="str">
        <f t="shared" si="331"/>
        <v/>
      </c>
      <c r="AB470" s="242" t="s">
        <v>739</v>
      </c>
      <c r="AC470" s="65" t="str">
        <f t="shared" si="325"/>
        <v>Update lineups set player_name = 'Jorge Grant'</v>
      </c>
      <c r="AD470" s="65" t="str">
        <f t="shared" si="326"/>
        <v/>
      </c>
      <c r="AE470" s="65" t="str">
        <f t="shared" si="336"/>
        <v/>
      </c>
      <c r="AF470" s="65" t="str">
        <f t="shared" si="337"/>
        <v/>
      </c>
      <c r="AG470" s="65" t="str">
        <f t="shared" si="338"/>
        <v/>
      </c>
      <c r="AH470" s="65" t="str">
        <f t="shared" si="339"/>
        <v>, Sub_min= 81</v>
      </c>
      <c r="AI470" s="65" t="str">
        <f t="shared" si="340"/>
        <v>, Player_off = 'Nicolao Dumitru'</v>
      </c>
      <c r="AJ470" s="65" t="str">
        <f t="shared" si="327"/>
        <v xml:space="preserve"> where game_id = 20160924 and player_order = 8</v>
      </c>
      <c r="AK470" s="65" t="str">
        <f t="shared" si="328"/>
        <v>; update lineups set Player_on= 'Jorge Grant'</v>
      </c>
      <c r="AL470" s="65" t="str">
        <f t="shared" si="341"/>
        <v>, sub_min = '81'</v>
      </c>
      <c r="AM470" s="245" t="str">
        <f t="shared" si="329"/>
        <v xml:space="preserve"> where game_id = 20160924 and player_name = 'Nicolao Dumitru'</v>
      </c>
      <c r="AN470" s="65" t="str">
        <f t="shared" si="342"/>
        <v/>
      </c>
      <c r="AO470" s="65" t="str">
        <f t="shared" si="343"/>
        <v/>
      </c>
      <c r="AP470" s="65" t="str">
        <f t="shared" si="344"/>
        <v/>
      </c>
      <c r="AQ470" s="65" t="str">
        <f t="shared" si="345"/>
        <v/>
      </c>
      <c r="AR470" s="65" t="str">
        <f t="shared" si="347"/>
        <v/>
      </c>
      <c r="AS470" s="65" t="str">
        <f t="shared" si="332"/>
        <v/>
      </c>
      <c r="AT470" s="65" t="str">
        <f t="shared" si="333"/>
        <v/>
      </c>
      <c r="AU470" s="65" t="str">
        <f t="shared" si="334"/>
        <v/>
      </c>
    </row>
    <row r="471" spans="1:47" ht="16.8" customHeight="1" x14ac:dyDescent="0.25">
      <c r="A471" s="109" t="s">
        <v>761</v>
      </c>
      <c r="B471" s="252">
        <v>13</v>
      </c>
      <c r="C471" s="262">
        <v>20160924</v>
      </c>
      <c r="D471" s="262">
        <v>9</v>
      </c>
      <c r="E471" s="194" t="s">
        <v>3382</v>
      </c>
      <c r="G471" s="321"/>
      <c r="H471" s="262">
        <v>90</v>
      </c>
      <c r="Q471" s="115"/>
      <c r="V471" s="112" t="str">
        <f t="shared" si="321"/>
        <v>Update games set Opp_before= 13 where game_id=20160924</v>
      </c>
      <c r="W471" s="112" t="str">
        <f t="shared" si="324"/>
        <v>Update lineups set player_name = 'Henri Lansbury', Y_min = 90 where game_id = 20160924 and player_order = 9</v>
      </c>
      <c r="X471" s="65" t="str">
        <f t="shared" si="348"/>
        <v/>
      </c>
      <c r="Y471" s="193" t="str">
        <f t="shared" si="346"/>
        <v/>
      </c>
      <c r="Z471" s="65" t="str">
        <f t="shared" si="330"/>
        <v/>
      </c>
      <c r="AA471" s="193" t="str">
        <f t="shared" si="331"/>
        <v/>
      </c>
      <c r="AB471" s="242" t="s">
        <v>739</v>
      </c>
      <c r="AC471" s="65" t="str">
        <f t="shared" si="325"/>
        <v>Update lineups set player_name = 'Henri Lansbury'</v>
      </c>
      <c r="AD471" s="65" t="str">
        <f t="shared" si="326"/>
        <v/>
      </c>
      <c r="AE471" s="65" t="str">
        <f t="shared" si="336"/>
        <v>, Y_min = 90</v>
      </c>
      <c r="AF471" s="65" t="str">
        <f t="shared" si="337"/>
        <v/>
      </c>
      <c r="AG471" s="65" t="str">
        <f t="shared" si="338"/>
        <v/>
      </c>
      <c r="AH471" s="65" t="str">
        <f t="shared" si="339"/>
        <v/>
      </c>
      <c r="AI471" s="65" t="str">
        <f t="shared" si="340"/>
        <v/>
      </c>
      <c r="AJ471" s="65" t="str">
        <f t="shared" si="327"/>
        <v xml:space="preserve"> where game_id = 20160924 and player_order = 9</v>
      </c>
      <c r="AK471" s="65" t="str">
        <f t="shared" si="328"/>
        <v/>
      </c>
      <c r="AL471" s="65" t="str">
        <f t="shared" si="341"/>
        <v/>
      </c>
      <c r="AM471" s="245" t="str">
        <f t="shared" si="329"/>
        <v/>
      </c>
      <c r="AN471" s="65" t="str">
        <f t="shared" si="342"/>
        <v/>
      </c>
      <c r="AO471" s="65" t="str">
        <f t="shared" si="343"/>
        <v/>
      </c>
      <c r="AP471" s="65" t="str">
        <f t="shared" si="344"/>
        <v/>
      </c>
      <c r="AQ471" s="65" t="str">
        <f t="shared" si="345"/>
        <v/>
      </c>
      <c r="AR471" s="65" t="str">
        <f t="shared" si="347"/>
        <v/>
      </c>
      <c r="AS471" s="65" t="str">
        <f t="shared" si="332"/>
        <v/>
      </c>
      <c r="AT471" s="65" t="str">
        <f t="shared" si="333"/>
        <v/>
      </c>
      <c r="AU471" s="65" t="str">
        <f t="shared" si="334"/>
        <v/>
      </c>
    </row>
    <row r="472" spans="1:47" ht="16.8" customHeight="1" x14ac:dyDescent="0.25">
      <c r="A472" s="109" t="s">
        <v>759</v>
      </c>
      <c r="B472" s="114">
        <v>11</v>
      </c>
      <c r="C472" s="262">
        <v>20160924</v>
      </c>
      <c r="D472" s="262">
        <v>10</v>
      </c>
      <c r="E472" s="194" t="s">
        <v>3621</v>
      </c>
      <c r="G472" s="321"/>
      <c r="H472" s="262">
        <v>90</v>
      </c>
      <c r="Q472" s="115"/>
      <c r="V472" s="112" t="str">
        <f t="shared" si="321"/>
        <v>Update games set Opp_after= 11 where game_id=20160924</v>
      </c>
      <c r="W472" s="112" t="str">
        <f t="shared" si="324"/>
        <v>Update lineups set player_name = 'Ben Osborn', Y_min = 90 where game_id = 20160924 and player_order = 10</v>
      </c>
      <c r="X472" s="65" t="str">
        <f t="shared" si="348"/>
        <v/>
      </c>
      <c r="Y472" s="193" t="str">
        <f t="shared" si="346"/>
        <v/>
      </c>
      <c r="Z472" s="65" t="str">
        <f t="shared" si="330"/>
        <v/>
      </c>
      <c r="AA472" s="193" t="str">
        <f t="shared" si="331"/>
        <v/>
      </c>
      <c r="AB472" s="242" t="s">
        <v>739</v>
      </c>
      <c r="AC472" s="65" t="str">
        <f t="shared" si="325"/>
        <v>Update lineups set player_name = 'Ben Osborn'</v>
      </c>
      <c r="AD472" s="65" t="str">
        <f t="shared" si="326"/>
        <v/>
      </c>
      <c r="AE472" s="65" t="str">
        <f t="shared" si="336"/>
        <v>, Y_min = 90</v>
      </c>
      <c r="AF472" s="65" t="str">
        <f t="shared" si="337"/>
        <v/>
      </c>
      <c r="AG472" s="65" t="str">
        <f t="shared" si="338"/>
        <v/>
      </c>
      <c r="AH472" s="65" t="str">
        <f t="shared" si="339"/>
        <v/>
      </c>
      <c r="AI472" s="65" t="str">
        <f t="shared" si="340"/>
        <v/>
      </c>
      <c r="AJ472" s="65" t="str">
        <f t="shared" si="327"/>
        <v xml:space="preserve"> where game_id = 20160924 and player_order = 10</v>
      </c>
      <c r="AK472" s="65" t="str">
        <f t="shared" si="328"/>
        <v/>
      </c>
      <c r="AL472" s="65" t="str">
        <f t="shared" si="341"/>
        <v/>
      </c>
      <c r="AM472" s="245" t="str">
        <f t="shared" si="329"/>
        <v/>
      </c>
      <c r="AN472" s="65" t="str">
        <f t="shared" si="342"/>
        <v/>
      </c>
      <c r="AO472" s="65" t="str">
        <f t="shared" si="343"/>
        <v/>
      </c>
      <c r="AP472" s="65" t="str">
        <f t="shared" si="344"/>
        <v/>
      </c>
      <c r="AQ472" s="65" t="str">
        <f t="shared" si="345"/>
        <v/>
      </c>
      <c r="AR472" s="65" t="str">
        <f t="shared" si="347"/>
        <v/>
      </c>
      <c r="AS472" s="65" t="str">
        <f t="shared" si="332"/>
        <v/>
      </c>
      <c r="AT472" s="65" t="str">
        <f t="shared" si="333"/>
        <v/>
      </c>
      <c r="AU472" s="65" t="str">
        <f t="shared" si="334"/>
        <v/>
      </c>
    </row>
    <row r="473" spans="1:47" ht="16.8" customHeight="1" x14ac:dyDescent="0.25">
      <c r="A473" s="109" t="s">
        <v>753</v>
      </c>
      <c r="B473" s="335" t="s">
        <v>4734</v>
      </c>
      <c r="C473" s="262">
        <v>20160924</v>
      </c>
      <c r="D473" s="264">
        <v>11</v>
      </c>
      <c r="E473" s="195" t="s">
        <v>3811</v>
      </c>
      <c r="F473" s="264">
        <v>76</v>
      </c>
      <c r="G473" s="322" t="s">
        <v>4722</v>
      </c>
      <c r="H473" s="264"/>
      <c r="I473" s="264"/>
      <c r="J473" s="264"/>
      <c r="K473" s="322"/>
      <c r="L473" s="265"/>
      <c r="M473" s="213"/>
      <c r="N473" s="264"/>
      <c r="O473" s="264"/>
      <c r="P473" s="264"/>
      <c r="Q473" s="115"/>
      <c r="R473" s="265"/>
      <c r="S473" s="213"/>
      <c r="T473" s="264"/>
      <c r="V473" s="112" t="str">
        <f t="shared" si="321"/>
        <v>Update games set Referee= 'Kevin Friend' where game_id=20160924</v>
      </c>
      <c r="W473" s="112" t="str">
        <f t="shared" si="324"/>
        <v>Update lineups set player_name = 'Apostolos Vellios', Sub_min= 76, Player_off = 'Nicklas Bendtner' where game_id = 20160924 and player_order = 11; update lineups set Player_on= 'Apostolos Vellios', sub_min = '76' where game_id = 20160924 and player_name = 'Nicklas Bendtner'</v>
      </c>
      <c r="X473" s="65" t="str">
        <f t="shared" si="348"/>
        <v/>
      </c>
      <c r="Y473" s="193" t="str">
        <f t="shared" si="346"/>
        <v/>
      </c>
      <c r="Z473" s="65" t="str">
        <f t="shared" si="330"/>
        <v/>
      </c>
      <c r="AA473" s="193" t="str">
        <f t="shared" si="331"/>
        <v/>
      </c>
      <c r="AB473" s="242" t="s">
        <v>739</v>
      </c>
      <c r="AC473" s="65" t="str">
        <f t="shared" si="325"/>
        <v>Update lineups set player_name = 'Apostolos Vellios'</v>
      </c>
      <c r="AD473" s="65" t="str">
        <f t="shared" si="326"/>
        <v/>
      </c>
      <c r="AE473" s="65" t="str">
        <f t="shared" si="336"/>
        <v/>
      </c>
      <c r="AF473" s="65" t="str">
        <f t="shared" si="337"/>
        <v/>
      </c>
      <c r="AG473" s="65" t="str">
        <f t="shared" si="338"/>
        <v/>
      </c>
      <c r="AH473" s="65" t="str">
        <f t="shared" si="339"/>
        <v>, Sub_min= 76</v>
      </c>
      <c r="AI473" s="65" t="str">
        <f t="shared" si="340"/>
        <v>, Player_off = 'Nicklas Bendtner'</v>
      </c>
      <c r="AJ473" s="65" t="str">
        <f t="shared" si="327"/>
        <v xml:space="preserve"> where game_id = 20160924 and player_order = 11</v>
      </c>
      <c r="AK473" s="65" t="str">
        <f t="shared" si="328"/>
        <v>; update lineups set Player_on= 'Apostolos Vellios'</v>
      </c>
      <c r="AL473" s="65" t="str">
        <f t="shared" si="341"/>
        <v>, sub_min = '76'</v>
      </c>
      <c r="AM473" s="245" t="str">
        <f t="shared" si="329"/>
        <v xml:space="preserve"> where game_id = 20160924 and player_name = 'Nicklas Bendtner'</v>
      </c>
      <c r="AN473" s="65" t="str">
        <f t="shared" si="342"/>
        <v/>
      </c>
      <c r="AO473" s="65" t="str">
        <f t="shared" si="343"/>
        <v/>
      </c>
      <c r="AP473" s="65" t="str">
        <f t="shared" si="344"/>
        <v/>
      </c>
      <c r="AQ473" s="65" t="str">
        <f t="shared" si="345"/>
        <v/>
      </c>
      <c r="AR473" s="65" t="str">
        <f t="shared" si="347"/>
        <v/>
      </c>
      <c r="AS473" s="65" t="str">
        <f t="shared" si="332"/>
        <v/>
      </c>
      <c r="AT473" s="65" t="str">
        <f t="shared" si="333"/>
        <v/>
      </c>
      <c r="AU473" s="65" t="str">
        <f t="shared" si="334"/>
        <v/>
      </c>
    </row>
    <row r="474" spans="1:47" ht="16.8" customHeight="1" x14ac:dyDescent="0.25">
      <c r="A474" s="109" t="s">
        <v>475</v>
      </c>
      <c r="B474" s="114">
        <v>27350</v>
      </c>
      <c r="C474" s="262">
        <v>20160924</v>
      </c>
      <c r="D474" s="262">
        <v>12</v>
      </c>
      <c r="E474" s="194" t="s">
        <v>3810</v>
      </c>
      <c r="G474" s="212"/>
      <c r="M474" s="194"/>
      <c r="Q474" s="115"/>
      <c r="S474" s="194"/>
      <c r="V474" s="112" t="str">
        <f t="shared" si="321"/>
        <v>Update games set Att= 27350 where game_id=20160924</v>
      </c>
      <c r="W474" s="112" t="str">
        <f t="shared" si="324"/>
        <v>Update lineups set player_name = 'Jordan Smith' where game_id = 20160924 and player_order = 12</v>
      </c>
      <c r="X474" s="65" t="str">
        <f t="shared" si="348"/>
        <v/>
      </c>
      <c r="Y474" s="193" t="str">
        <f t="shared" si="346"/>
        <v/>
      </c>
      <c r="Z474" s="65" t="str">
        <f t="shared" si="330"/>
        <v/>
      </c>
      <c r="AA474" s="193" t="str">
        <f t="shared" si="331"/>
        <v/>
      </c>
      <c r="AB474" s="242" t="s">
        <v>739</v>
      </c>
      <c r="AC474" s="65" t="str">
        <f t="shared" si="325"/>
        <v>Update lineups set player_name = 'Jordan Smith'</v>
      </c>
      <c r="AD474" s="65" t="str">
        <f t="shared" si="326"/>
        <v/>
      </c>
      <c r="AE474" s="65" t="str">
        <f t="shared" si="336"/>
        <v/>
      </c>
      <c r="AF474" s="65" t="str">
        <f t="shared" si="337"/>
        <v/>
      </c>
      <c r="AG474" s="65" t="str">
        <f t="shared" si="338"/>
        <v/>
      </c>
      <c r="AH474" s="65" t="str">
        <f t="shared" si="339"/>
        <v/>
      </c>
      <c r="AI474" s="65" t="str">
        <f t="shared" si="340"/>
        <v/>
      </c>
      <c r="AJ474" s="65" t="str">
        <f t="shared" si="327"/>
        <v xml:space="preserve"> where game_id = 20160924 and player_order = 12</v>
      </c>
      <c r="AK474" s="65" t="str">
        <f t="shared" si="328"/>
        <v/>
      </c>
      <c r="AL474" s="65" t="str">
        <f t="shared" si="341"/>
        <v/>
      </c>
      <c r="AM474" s="245" t="str">
        <f t="shared" si="329"/>
        <v/>
      </c>
      <c r="AN474" s="65" t="str">
        <f t="shared" si="342"/>
        <v/>
      </c>
      <c r="AO474" s="65" t="str">
        <f t="shared" si="343"/>
        <v/>
      </c>
      <c r="AP474" s="65" t="str">
        <f t="shared" si="344"/>
        <v/>
      </c>
      <c r="AQ474" s="65" t="str">
        <f t="shared" si="345"/>
        <v/>
      </c>
      <c r="AR474" s="65" t="str">
        <f t="shared" si="347"/>
        <v/>
      </c>
      <c r="AS474" s="65" t="str">
        <f t="shared" si="332"/>
        <v/>
      </c>
      <c r="AT474" s="65" t="str">
        <f t="shared" si="333"/>
        <v/>
      </c>
      <c r="AU474" s="65" t="str">
        <f t="shared" si="334"/>
        <v/>
      </c>
    </row>
    <row r="475" spans="1:47" ht="16.8" customHeight="1" x14ac:dyDescent="0.25">
      <c r="A475" s="109" t="s">
        <v>749</v>
      </c>
      <c r="B475" s="336" t="s">
        <v>4735</v>
      </c>
      <c r="C475" s="262">
        <v>20160924</v>
      </c>
      <c r="D475" s="262">
        <v>13</v>
      </c>
      <c r="E475" s="194" t="s">
        <v>4737</v>
      </c>
      <c r="G475" s="194"/>
      <c r="Q475" s="115"/>
      <c r="V475" s="112" t="str">
        <f t="shared" si="321"/>
        <v>Update games set Source= 'http://www.11v11.com/matches/sheffield-wednesday-v-nottingham-forest-24-september-2016-319951/' where game_id=20160924</v>
      </c>
      <c r="W475" s="112" t="str">
        <f t="shared" si="324"/>
        <v>Update lineups set player_name = 'Joe Worrall' where game_id = 20160924 and player_order = 13</v>
      </c>
      <c r="X475" s="65" t="str">
        <f t="shared" si="348"/>
        <v/>
      </c>
      <c r="Y475" s="193" t="str">
        <f t="shared" si="346"/>
        <v/>
      </c>
      <c r="Z475" s="65" t="str">
        <f t="shared" si="330"/>
        <v/>
      </c>
      <c r="AA475" s="193" t="str">
        <f t="shared" si="331"/>
        <v/>
      </c>
      <c r="AB475" s="242" t="s">
        <v>739</v>
      </c>
      <c r="AC475" s="65" t="str">
        <f t="shared" si="325"/>
        <v>Update lineups set player_name = 'Joe Worrall'</v>
      </c>
      <c r="AD475" s="65" t="str">
        <f t="shared" si="326"/>
        <v/>
      </c>
      <c r="AE475" s="65" t="str">
        <f t="shared" si="336"/>
        <v/>
      </c>
      <c r="AF475" s="65" t="str">
        <f t="shared" si="337"/>
        <v/>
      </c>
      <c r="AG475" s="65" t="str">
        <f t="shared" si="338"/>
        <v/>
      </c>
      <c r="AH475" s="65" t="str">
        <f t="shared" si="339"/>
        <v/>
      </c>
      <c r="AI475" s="65" t="str">
        <f t="shared" si="340"/>
        <v/>
      </c>
      <c r="AJ475" s="65" t="str">
        <f t="shared" si="327"/>
        <v xml:space="preserve"> where game_id = 20160924 and player_order = 13</v>
      </c>
      <c r="AK475" s="65" t="str">
        <f t="shared" si="328"/>
        <v/>
      </c>
      <c r="AL475" s="65" t="str">
        <f t="shared" si="341"/>
        <v/>
      </c>
      <c r="AM475" s="245" t="str">
        <f t="shared" si="329"/>
        <v/>
      </c>
      <c r="AN475" s="65" t="str">
        <f t="shared" si="342"/>
        <v/>
      </c>
      <c r="AO475" s="65" t="str">
        <f t="shared" si="343"/>
        <v/>
      </c>
      <c r="AP475" s="65" t="str">
        <f t="shared" si="344"/>
        <v/>
      </c>
      <c r="AQ475" s="65" t="str">
        <f t="shared" si="345"/>
        <v/>
      </c>
      <c r="AR475" s="65" t="str">
        <f t="shared" si="347"/>
        <v/>
      </c>
      <c r="AS475" s="65" t="str">
        <f t="shared" si="332"/>
        <v/>
      </c>
      <c r="AT475" s="65" t="str">
        <f t="shared" si="333"/>
        <v/>
      </c>
      <c r="AU475" s="65" t="str">
        <f t="shared" si="334"/>
        <v/>
      </c>
    </row>
    <row r="476" spans="1:47" ht="16.8" customHeight="1" x14ac:dyDescent="0.25">
      <c r="A476" s="109" t="s">
        <v>746</v>
      </c>
      <c r="B476" s="198" t="s">
        <v>4736</v>
      </c>
      <c r="C476" s="262">
        <v>20160924</v>
      </c>
      <c r="D476" s="262">
        <v>14</v>
      </c>
      <c r="E476" s="212" t="s">
        <v>3001</v>
      </c>
      <c r="G476" s="194"/>
      <c r="Q476" s="115"/>
      <c r="V476" s="112" t="str">
        <f t="shared" si="321"/>
        <v>Update games set Game_date= '2016-09-24 15:00' where game_id=20160924</v>
      </c>
      <c r="W476" s="112" t="str">
        <f t="shared" si="324"/>
        <v>Update lineups set player_name = 'Danny Fox' where game_id = 20160924 and player_order = 14</v>
      </c>
      <c r="X476" s="65" t="str">
        <f t="shared" si="348"/>
        <v/>
      </c>
      <c r="Y476" s="193" t="str">
        <f t="shared" si="346"/>
        <v/>
      </c>
      <c r="Z476" s="65" t="str">
        <f t="shared" si="330"/>
        <v/>
      </c>
      <c r="AA476" s="193" t="str">
        <f t="shared" si="331"/>
        <v/>
      </c>
      <c r="AB476" s="242" t="s">
        <v>739</v>
      </c>
      <c r="AC476" s="65" t="str">
        <f t="shared" si="325"/>
        <v>Update lineups set player_name = 'Danny Fox'</v>
      </c>
      <c r="AD476" s="65" t="str">
        <f t="shared" si="326"/>
        <v/>
      </c>
      <c r="AE476" s="65" t="str">
        <f t="shared" si="336"/>
        <v/>
      </c>
      <c r="AF476" s="65" t="str">
        <f t="shared" si="337"/>
        <v/>
      </c>
      <c r="AG476" s="65" t="str">
        <f t="shared" si="338"/>
        <v/>
      </c>
      <c r="AH476" s="65" t="str">
        <f t="shared" si="339"/>
        <v/>
      </c>
      <c r="AI476" s="65" t="str">
        <f t="shared" si="340"/>
        <v/>
      </c>
      <c r="AJ476" s="65" t="str">
        <f t="shared" si="327"/>
        <v xml:space="preserve"> where game_id = 20160924 and player_order = 14</v>
      </c>
      <c r="AK476" s="65" t="str">
        <f t="shared" si="328"/>
        <v/>
      </c>
      <c r="AL476" s="65" t="str">
        <f t="shared" si="341"/>
        <v/>
      </c>
      <c r="AM476" s="245" t="str">
        <f t="shared" si="329"/>
        <v/>
      </c>
      <c r="AN476" s="65" t="str">
        <f t="shared" si="342"/>
        <v/>
      </c>
      <c r="AO476" s="65" t="str">
        <f t="shared" si="343"/>
        <v/>
      </c>
      <c r="AP476" s="65" t="str">
        <f t="shared" si="344"/>
        <v/>
      </c>
      <c r="AQ476" s="65" t="str">
        <f t="shared" si="345"/>
        <v/>
      </c>
      <c r="AR476" s="65" t="str">
        <f t="shared" si="347"/>
        <v/>
      </c>
      <c r="AS476" s="65" t="str">
        <f t="shared" si="332"/>
        <v/>
      </c>
      <c r="AT476" s="65" t="str">
        <f t="shared" si="333"/>
        <v/>
      </c>
      <c r="AU476" s="65" t="str">
        <f t="shared" si="334"/>
        <v/>
      </c>
    </row>
    <row r="477" spans="1:47" ht="16.8" customHeight="1" x14ac:dyDescent="0.25">
      <c r="A477" s="109" t="s">
        <v>25</v>
      </c>
      <c r="B477" s="198"/>
      <c r="C477" s="262">
        <v>20160924</v>
      </c>
      <c r="D477" s="262">
        <v>15</v>
      </c>
      <c r="E477" s="194" t="s">
        <v>4189</v>
      </c>
      <c r="G477" s="194"/>
      <c r="Q477" s="115"/>
      <c r="V477" s="112" t="str">
        <f t="shared" si="321"/>
        <v>Update games set Notes= NULL where game_id=20160924</v>
      </c>
      <c r="W477" s="112" t="str">
        <f t="shared" si="324"/>
        <v>Update lineups set player_name = 'Pajtim Kasami' where game_id = 20160924 and player_order = 15</v>
      </c>
      <c r="X477" s="65" t="str">
        <f t="shared" si="348"/>
        <v/>
      </c>
      <c r="Y477" s="193" t="str">
        <f t="shared" si="346"/>
        <v/>
      </c>
      <c r="Z477" s="65" t="str">
        <f t="shared" si="330"/>
        <v/>
      </c>
      <c r="AA477" s="193" t="str">
        <f t="shared" si="331"/>
        <v/>
      </c>
      <c r="AB477" s="242" t="s">
        <v>739</v>
      </c>
      <c r="AC477" s="65" t="str">
        <f t="shared" si="325"/>
        <v>Update lineups set player_name = 'Pajtim Kasami'</v>
      </c>
      <c r="AD477" s="65" t="str">
        <f t="shared" si="326"/>
        <v/>
      </c>
      <c r="AE477" s="65" t="str">
        <f t="shared" si="336"/>
        <v/>
      </c>
      <c r="AF477" s="65" t="str">
        <f t="shared" si="337"/>
        <v/>
      </c>
      <c r="AG477" s="65" t="str">
        <f t="shared" si="338"/>
        <v/>
      </c>
      <c r="AH477" s="65" t="str">
        <f t="shared" si="339"/>
        <v/>
      </c>
      <c r="AI477" s="65" t="str">
        <f t="shared" si="340"/>
        <v/>
      </c>
      <c r="AJ477" s="65" t="str">
        <f t="shared" si="327"/>
        <v xml:space="preserve"> where game_id = 20160924 and player_order = 15</v>
      </c>
      <c r="AK477" s="65" t="str">
        <f t="shared" si="328"/>
        <v/>
      </c>
      <c r="AL477" s="65" t="str">
        <f t="shared" si="341"/>
        <v/>
      </c>
      <c r="AM477" s="245" t="str">
        <f t="shared" si="329"/>
        <v/>
      </c>
      <c r="AN477" s="65" t="str">
        <f t="shared" si="342"/>
        <v/>
      </c>
      <c r="AO477" s="65" t="str">
        <f t="shared" si="343"/>
        <v/>
      </c>
      <c r="AP477" s="65" t="str">
        <f t="shared" si="344"/>
        <v/>
      </c>
      <c r="AQ477" s="65" t="str">
        <f t="shared" si="345"/>
        <v/>
      </c>
      <c r="AR477" s="65" t="str">
        <f t="shared" si="347"/>
        <v/>
      </c>
      <c r="AS477" s="65" t="str">
        <f t="shared" si="332"/>
        <v/>
      </c>
      <c r="AT477" s="65" t="str">
        <f t="shared" si="333"/>
        <v/>
      </c>
      <c r="AU477" s="65" t="str">
        <f t="shared" si="334"/>
        <v/>
      </c>
    </row>
    <row r="478" spans="1:47" ht="16.8" customHeight="1" x14ac:dyDescent="0.25">
      <c r="A478" s="109" t="s">
        <v>4672</v>
      </c>
      <c r="B478" s="334"/>
      <c r="C478" s="262">
        <v>20160924</v>
      </c>
      <c r="D478" s="262">
        <v>16</v>
      </c>
      <c r="E478" s="194" t="s">
        <v>3008</v>
      </c>
      <c r="G478" s="194"/>
      <c r="Q478" s="115"/>
      <c r="V478" s="112" t="str">
        <f t="shared" si="321"/>
        <v>Update games set Review= NULL where game_id=20160924</v>
      </c>
      <c r="W478" s="112" t="str">
        <f t="shared" si="324"/>
        <v>Update lineups set player_name = 'David Vaughan' where game_id = 20160924 and player_order = 16</v>
      </c>
      <c r="X478" s="65" t="str">
        <f t="shared" si="348"/>
        <v/>
      </c>
      <c r="Y478" s="193" t="str">
        <f t="shared" si="346"/>
        <v/>
      </c>
      <c r="Z478" s="65" t="str">
        <f t="shared" si="330"/>
        <v/>
      </c>
      <c r="AA478" s="193" t="str">
        <f t="shared" si="331"/>
        <v/>
      </c>
      <c r="AB478" s="242" t="s">
        <v>739</v>
      </c>
      <c r="AC478" s="65" t="str">
        <f t="shared" si="325"/>
        <v>Update lineups set player_name = 'David Vaughan'</v>
      </c>
      <c r="AD478" s="65" t="str">
        <f t="shared" si="326"/>
        <v/>
      </c>
      <c r="AE478" s="65" t="str">
        <f t="shared" si="336"/>
        <v/>
      </c>
      <c r="AF478" s="65" t="str">
        <f t="shared" si="337"/>
        <v/>
      </c>
      <c r="AG478" s="65" t="str">
        <f t="shared" si="338"/>
        <v/>
      </c>
      <c r="AH478" s="65" t="str">
        <f t="shared" si="339"/>
        <v/>
      </c>
      <c r="AI478" s="65" t="str">
        <f t="shared" si="340"/>
        <v/>
      </c>
      <c r="AJ478" s="65" t="str">
        <f t="shared" si="327"/>
        <v xml:space="preserve"> where game_id = 20160924 and player_order = 16</v>
      </c>
      <c r="AK478" s="65" t="str">
        <f t="shared" si="328"/>
        <v/>
      </c>
      <c r="AL478" s="65" t="str">
        <f t="shared" si="341"/>
        <v/>
      </c>
      <c r="AM478" s="245" t="str">
        <f t="shared" si="329"/>
        <v/>
      </c>
      <c r="AN478" s="65" t="str">
        <f t="shared" si="342"/>
        <v/>
      </c>
      <c r="AO478" s="65" t="str">
        <f t="shared" si="343"/>
        <v/>
      </c>
      <c r="AP478" s="65" t="str">
        <f t="shared" si="344"/>
        <v/>
      </c>
      <c r="AQ478" s="65" t="str">
        <f t="shared" si="345"/>
        <v/>
      </c>
      <c r="AR478" s="65" t="str">
        <f t="shared" si="347"/>
        <v/>
      </c>
      <c r="AS478" s="65" t="str">
        <f t="shared" si="332"/>
        <v/>
      </c>
      <c r="AT478" s="65" t="str">
        <f t="shared" si="333"/>
        <v/>
      </c>
      <c r="AU478" s="65" t="str">
        <f t="shared" si="334"/>
        <v/>
      </c>
    </row>
    <row r="479" spans="1:47" ht="16.8" customHeight="1" x14ac:dyDescent="0.25">
      <c r="A479" s="109"/>
      <c r="B479" s="198"/>
      <c r="C479" s="262">
        <v>20160924</v>
      </c>
      <c r="D479" s="262">
        <v>17</v>
      </c>
      <c r="E479" s="194" t="s">
        <v>4722</v>
      </c>
      <c r="G479" s="194"/>
      <c r="Q479" s="115"/>
      <c r="V479" s="112" t="str">
        <f t="shared" si="321"/>
        <v/>
      </c>
      <c r="W479" s="112" t="str">
        <f t="shared" si="324"/>
        <v>Update lineups set player_name = 'Nicklas Bendtner' where game_id = 20160924 and player_order = 17</v>
      </c>
      <c r="X479" s="65" t="str">
        <f t="shared" si="348"/>
        <v/>
      </c>
      <c r="Y479" s="193" t="str">
        <f t="shared" si="346"/>
        <v/>
      </c>
      <c r="Z479" s="65" t="str">
        <f t="shared" si="330"/>
        <v/>
      </c>
      <c r="AA479" s="193" t="str">
        <f t="shared" si="331"/>
        <v/>
      </c>
      <c r="AB479" s="242" t="s">
        <v>739</v>
      </c>
      <c r="AC479" s="65" t="str">
        <f t="shared" si="325"/>
        <v>Update lineups set player_name = 'Nicklas Bendtner'</v>
      </c>
      <c r="AD479" s="65" t="str">
        <f t="shared" si="326"/>
        <v/>
      </c>
      <c r="AE479" s="65" t="str">
        <f t="shared" si="336"/>
        <v/>
      </c>
      <c r="AF479" s="65" t="str">
        <f t="shared" si="337"/>
        <v/>
      </c>
      <c r="AG479" s="65" t="str">
        <f t="shared" si="338"/>
        <v/>
      </c>
      <c r="AH479" s="65" t="str">
        <f t="shared" si="339"/>
        <v/>
      </c>
      <c r="AI479" s="65" t="str">
        <f t="shared" si="340"/>
        <v/>
      </c>
      <c r="AJ479" s="65" t="str">
        <f t="shared" si="327"/>
        <v xml:space="preserve"> where game_id = 20160924 and player_order = 17</v>
      </c>
      <c r="AK479" s="65" t="str">
        <f t="shared" si="328"/>
        <v/>
      </c>
      <c r="AL479" s="65" t="str">
        <f t="shared" si="341"/>
        <v/>
      </c>
      <c r="AM479" s="245" t="str">
        <f t="shared" si="329"/>
        <v/>
      </c>
      <c r="AN479" s="65" t="str">
        <f t="shared" si="342"/>
        <v/>
      </c>
      <c r="AO479" s="65" t="str">
        <f t="shared" si="343"/>
        <v/>
      </c>
      <c r="AP479" s="65" t="str">
        <f t="shared" si="344"/>
        <v/>
      </c>
      <c r="AQ479" s="65" t="str">
        <f t="shared" si="345"/>
        <v/>
      </c>
      <c r="AR479" s="65" t="str">
        <f t="shared" si="347"/>
        <v/>
      </c>
      <c r="AS479" s="65" t="str">
        <f t="shared" si="332"/>
        <v/>
      </c>
      <c r="AT479" s="65" t="str">
        <f t="shared" si="333"/>
        <v/>
      </c>
      <c r="AU479" s="65" t="str">
        <f t="shared" si="334"/>
        <v/>
      </c>
    </row>
    <row r="480" spans="1:47" s="126" customFormat="1" ht="16.8" customHeight="1" thickBot="1" x14ac:dyDescent="0.3">
      <c r="A480" s="116"/>
      <c r="B480" s="272"/>
      <c r="C480" s="266">
        <v>20160924</v>
      </c>
      <c r="D480" s="266">
        <v>18</v>
      </c>
      <c r="E480" s="199" t="s">
        <v>4671</v>
      </c>
      <c r="F480" s="266"/>
      <c r="G480" s="323"/>
      <c r="H480" s="266"/>
      <c r="I480" s="266"/>
      <c r="J480" s="266"/>
      <c r="K480" s="323"/>
      <c r="L480" s="267"/>
      <c r="M480" s="214"/>
      <c r="N480" s="266"/>
      <c r="O480" s="266"/>
      <c r="P480" s="266"/>
      <c r="Q480" s="239"/>
      <c r="R480" s="267"/>
      <c r="S480" s="214"/>
      <c r="T480" s="266"/>
      <c r="U480"/>
      <c r="V480" s="240" t="str">
        <f t="shared" si="321"/>
        <v/>
      </c>
      <c r="W480" s="240" t="str">
        <f t="shared" si="324"/>
        <v>Update lineups set player_name = 'Nicolao Dumitru' where game_id = 20160924 and player_order = 18</v>
      </c>
      <c r="X480" s="126" t="str">
        <f t="shared" si="348"/>
        <v/>
      </c>
      <c r="Y480" s="241" t="str">
        <f t="shared" si="346"/>
        <v/>
      </c>
      <c r="Z480" s="65" t="str">
        <f t="shared" si="330"/>
        <v/>
      </c>
      <c r="AA480" s="193" t="str">
        <f t="shared" si="331"/>
        <v/>
      </c>
      <c r="AB480" s="330" t="s">
        <v>739</v>
      </c>
      <c r="AC480" s="126" t="str">
        <f t="shared" si="325"/>
        <v>Update lineups set player_name = 'Nicolao Dumitru'</v>
      </c>
      <c r="AD480" s="126" t="str">
        <f t="shared" si="326"/>
        <v/>
      </c>
      <c r="AE480" s="126" t="str">
        <f t="shared" si="336"/>
        <v/>
      </c>
      <c r="AF480" s="126" t="str">
        <f t="shared" si="337"/>
        <v/>
      </c>
      <c r="AG480" s="126" t="str">
        <f t="shared" si="338"/>
        <v/>
      </c>
      <c r="AH480" s="126" t="str">
        <f t="shared" si="339"/>
        <v/>
      </c>
      <c r="AI480" s="126" t="str">
        <f t="shared" si="340"/>
        <v/>
      </c>
      <c r="AJ480" s="126" t="str">
        <f t="shared" si="327"/>
        <v xml:space="preserve"> where game_id = 20160924 and player_order = 18</v>
      </c>
      <c r="AK480" s="126" t="str">
        <f t="shared" si="328"/>
        <v/>
      </c>
      <c r="AL480" s="126" t="str">
        <f t="shared" si="341"/>
        <v/>
      </c>
      <c r="AM480" s="331" t="str">
        <f t="shared" si="329"/>
        <v/>
      </c>
      <c r="AN480" s="126" t="str">
        <f t="shared" si="342"/>
        <v/>
      </c>
      <c r="AO480" s="126" t="str">
        <f t="shared" si="343"/>
        <v/>
      </c>
      <c r="AP480" s="126" t="str">
        <f t="shared" si="344"/>
        <v/>
      </c>
      <c r="AQ480" s="126" t="str">
        <f t="shared" si="345"/>
        <v/>
      </c>
      <c r="AR480" s="126" t="str">
        <f t="shared" si="347"/>
        <v/>
      </c>
      <c r="AS480" s="65" t="str">
        <f t="shared" si="332"/>
        <v/>
      </c>
      <c r="AT480" s="65" t="str">
        <f t="shared" si="333"/>
        <v/>
      </c>
      <c r="AU480" s="65" t="str">
        <f t="shared" si="334"/>
        <v/>
      </c>
    </row>
    <row r="481" spans="1:47" ht="16.8" customHeight="1" thickTop="1" x14ac:dyDescent="0.25">
      <c r="A481" s="125"/>
      <c r="B481" s="191" t="s">
        <v>4738</v>
      </c>
      <c r="C481" s="262">
        <v>20160927</v>
      </c>
      <c r="D481" s="262">
        <v>1</v>
      </c>
      <c r="E481" s="212" t="s">
        <v>4667</v>
      </c>
      <c r="G481" s="194"/>
      <c r="L481" s="263">
        <v>1</v>
      </c>
      <c r="M481" s="194" t="s">
        <v>4722</v>
      </c>
      <c r="N481" s="262">
        <v>60</v>
      </c>
      <c r="Q481" s="115"/>
      <c r="S481" s="194"/>
      <c r="V481" s="112" t="str">
        <f t="shared" si="321"/>
        <v/>
      </c>
      <c r="W481" s="112" t="str">
        <f t="shared" si="324"/>
        <v>Update lineups set player_name = 'Vladimir Stojkovic' where game_id = 20160927 and player_order = 1</v>
      </c>
      <c r="X481" s="65" t="str">
        <f>IF(M481="","", CONCATENATE("insert into goals (game_id, goal_order, scorer_name, goal_min) values (",C481, ", ", L481,", '",M481,"', ",N481,")"))</f>
        <v>insert into goals (game_id, goal_order, scorer_name, goal_min) values (20160927, 1, 'Nicklas Bendtner', 60)</v>
      </c>
      <c r="Y481" s="193" t="str">
        <f t="shared" si="346"/>
        <v>update goals set scorer_name = 'Nicklas Bendtner', goal_min = 60 where game_id = 20160927 and goal_order = 1</v>
      </c>
      <c r="Z481" s="65" t="str">
        <f t="shared" si="330"/>
        <v/>
      </c>
      <c r="AA481" s="193" t="str">
        <f t="shared" si="331"/>
        <v/>
      </c>
      <c r="AB481" s="242" t="s">
        <v>739</v>
      </c>
      <c r="AC481" s="65" t="str">
        <f t="shared" si="325"/>
        <v>Update lineups set player_name = 'Vladimir Stojkovic'</v>
      </c>
      <c r="AD481" s="65" t="str">
        <f t="shared" si="326"/>
        <v/>
      </c>
      <c r="AE481" s="65" t="str">
        <f t="shared" ref="AE481:AE498" si="349">IF(H481="", "", CONCATENATE(", Y_min = ", UPPER(H481)))</f>
        <v/>
      </c>
      <c r="AF481" s="65" t="str">
        <f t="shared" ref="AF481:AF498" si="350">IF(I481="", "", CONCATENATE(", R_min= ", UPPER(I481)))</f>
        <v/>
      </c>
      <c r="AG481" s="65" t="str">
        <f t="shared" ref="AG481:AG498" si="351">IF(J481="", "", CONCATENATE(", captain= 'Y'"))</f>
        <v/>
      </c>
      <c r="AH481" s="65" t="str">
        <f t="shared" ref="AH481:AH498" si="352">IF(F481="", "", CONCATENATE(", Sub_min= ", F481))</f>
        <v/>
      </c>
      <c r="AI481" s="65" t="str">
        <f t="shared" ref="AI481:AI498" si="353">IF(G481="", "", CONCATENATE(", Player_off = '", SUBSTITUTE(G481, "'", "''"), "'"))</f>
        <v/>
      </c>
      <c r="AJ481" s="65" t="str">
        <f t="shared" si="327"/>
        <v xml:space="preserve"> where game_id = 20160927 and player_order = 1</v>
      </c>
      <c r="AK481" s="65" t="str">
        <f t="shared" si="328"/>
        <v/>
      </c>
      <c r="AL481" s="65" t="str">
        <f t="shared" ref="AL481:AL498" si="354">IF(F481="","",CONCATENATE(", sub_min = '",F481,"'"))</f>
        <v/>
      </c>
      <c r="AM481" s="245" t="str">
        <f t="shared" si="329"/>
        <v/>
      </c>
      <c r="AN481" s="65" t="str">
        <f t="shared" ref="AN481:AN498" si="355">IF(L481="","",CONCATENATE("update goals set scorer_name = '",SUBSTITUTE(M481, "'", "''"),"'"))</f>
        <v>update goals set scorer_name = 'Nicklas Bendtner'</v>
      </c>
      <c r="AO481" s="65" t="str">
        <f t="shared" ref="AO481:AO498" si="356">IF(N481="", "", CONCATENATE(", goal_min = ", N481))</f>
        <v>, goal_min = 60</v>
      </c>
      <c r="AP481" s="65" t="str">
        <f t="shared" ref="AP481:AP498" si="357">IF(O481="", "", CONCATENATE(", Pen = '", UPPER(O481), "'"))</f>
        <v/>
      </c>
      <c r="AQ481" s="65" t="str">
        <f t="shared" ref="AQ481:AQ498" si="358">IF(P481="", "", CONCATENATE(", OG = '", UPPER(P481), "'"))</f>
        <v/>
      </c>
      <c r="AR481" s="65" t="str">
        <f t="shared" si="347"/>
        <v xml:space="preserve"> where game_id = 20160927 and goal_order = 1</v>
      </c>
      <c r="AS481" s="65" t="str">
        <f t="shared" si="332"/>
        <v/>
      </c>
      <c r="AT481" s="65" t="str">
        <f t="shared" si="333"/>
        <v/>
      </c>
      <c r="AU481" s="65" t="str">
        <f t="shared" si="334"/>
        <v/>
      </c>
    </row>
    <row r="482" spans="1:47" ht="16.8" customHeight="1" x14ac:dyDescent="0.25">
      <c r="A482" s="109" t="s">
        <v>5</v>
      </c>
      <c r="B482" s="114">
        <v>1</v>
      </c>
      <c r="C482" s="262">
        <v>20160927</v>
      </c>
      <c r="D482" s="262">
        <v>2</v>
      </c>
      <c r="E482" s="212" t="s">
        <v>3012</v>
      </c>
      <c r="M482" s="194"/>
      <c r="Q482" s="115"/>
      <c r="S482" s="194"/>
      <c r="V482" s="112" t="str">
        <f t="shared" si="321"/>
        <v>Update games set F= 1 where game_id=20160927</v>
      </c>
      <c r="W482" s="112" t="str">
        <f t="shared" si="324"/>
        <v>Update lineups set player_name = 'Eric Lichaj' where game_id = 20160927 and player_order = 2</v>
      </c>
      <c r="X482" s="65" t="str">
        <f>IF(M482="","", CONCATENATE("insert into goals (game_id, goal_order, scorer_name, goal_min) values (",C482, ", ", L482,", '",M482,"', ",N482,")"))</f>
        <v/>
      </c>
      <c r="Y482" s="193" t="str">
        <f>IF(L482="", "", AN482&amp;AO482&amp;AP482&amp;AQ482&amp;AR482)</f>
        <v/>
      </c>
      <c r="Z482" s="65" t="str">
        <f t="shared" si="330"/>
        <v/>
      </c>
      <c r="AA482" s="193" t="str">
        <f t="shared" si="331"/>
        <v/>
      </c>
      <c r="AB482" s="242" t="s">
        <v>739</v>
      </c>
      <c r="AC482" s="65" t="str">
        <f t="shared" si="325"/>
        <v>Update lineups set player_name = 'Eric Lichaj'</v>
      </c>
      <c r="AD482" s="65" t="str">
        <f t="shared" si="326"/>
        <v/>
      </c>
      <c r="AE482" s="65" t="str">
        <f t="shared" si="349"/>
        <v/>
      </c>
      <c r="AF482" s="65" t="str">
        <f t="shared" si="350"/>
        <v/>
      </c>
      <c r="AG482" s="65" t="str">
        <f t="shared" si="351"/>
        <v/>
      </c>
      <c r="AH482" s="65" t="str">
        <f t="shared" si="352"/>
        <v/>
      </c>
      <c r="AI482" s="65" t="str">
        <f t="shared" si="353"/>
        <v/>
      </c>
      <c r="AJ482" s="65" t="str">
        <f t="shared" si="327"/>
        <v xml:space="preserve"> where game_id = 20160927 and player_order = 2</v>
      </c>
      <c r="AK482" s="65" t="str">
        <f t="shared" si="328"/>
        <v/>
      </c>
      <c r="AL482" s="65" t="str">
        <f t="shared" si="354"/>
        <v/>
      </c>
      <c r="AM482" s="245" t="str">
        <f t="shared" si="329"/>
        <v/>
      </c>
      <c r="AN482" s="65" t="str">
        <f t="shared" si="355"/>
        <v/>
      </c>
      <c r="AO482" s="65" t="str">
        <f t="shared" si="356"/>
        <v/>
      </c>
      <c r="AP482" s="65" t="str">
        <f t="shared" si="357"/>
        <v/>
      </c>
      <c r="AQ482" s="65" t="str">
        <f t="shared" si="358"/>
        <v/>
      </c>
      <c r="AR482" s="65" t="str">
        <f t="shared" si="347"/>
        <v/>
      </c>
      <c r="AS482" s="65" t="str">
        <f t="shared" si="332"/>
        <v/>
      </c>
      <c r="AT482" s="65" t="str">
        <f t="shared" si="333"/>
        <v/>
      </c>
      <c r="AU482" s="65" t="str">
        <f t="shared" si="334"/>
        <v/>
      </c>
    </row>
    <row r="483" spans="1:47" ht="16.8" customHeight="1" x14ac:dyDescent="0.25">
      <c r="A483" s="109" t="s">
        <v>0</v>
      </c>
      <c r="B483" s="114">
        <v>1</v>
      </c>
      <c r="C483" s="262">
        <v>20160927</v>
      </c>
      <c r="D483" s="262">
        <v>3</v>
      </c>
      <c r="E483" s="212" t="s">
        <v>3003</v>
      </c>
      <c r="M483" s="194"/>
      <c r="Q483" s="115"/>
      <c r="S483" s="194"/>
      <c r="V483" s="112" t="str">
        <f t="shared" si="321"/>
        <v>Update games set A= 1 where game_id=20160927</v>
      </c>
      <c r="W483" s="112" t="str">
        <f t="shared" si="324"/>
        <v>Update lineups set player_name = 'Damien Perquis' where game_id = 20160927 and player_order = 3</v>
      </c>
      <c r="X483" s="65" t="str">
        <f>IF(M483="","", CONCATENATE("insert into goals (game_id, goal_order, scorer_name, goal_min) values (",C483, ", ", L483,", '",M483,"', ",N483,")"))</f>
        <v/>
      </c>
      <c r="Y483" s="193" t="str">
        <f t="shared" ref="Y483:Y499" si="359">IF(L483="", "", AN483&amp;AO483&amp;AP483&amp;AQ483&amp;AR483)</f>
        <v/>
      </c>
      <c r="Z483" s="65" t="str">
        <f t="shared" si="330"/>
        <v/>
      </c>
      <c r="AA483" s="193" t="str">
        <f t="shared" si="331"/>
        <v/>
      </c>
      <c r="AB483" s="242" t="s">
        <v>739</v>
      </c>
      <c r="AC483" s="65" t="str">
        <f t="shared" si="325"/>
        <v>Update lineups set player_name = 'Damien Perquis'</v>
      </c>
      <c r="AD483" s="65" t="str">
        <f t="shared" si="326"/>
        <v/>
      </c>
      <c r="AE483" s="65" t="str">
        <f t="shared" si="349"/>
        <v/>
      </c>
      <c r="AF483" s="65" t="str">
        <f t="shared" si="350"/>
        <v/>
      </c>
      <c r="AG483" s="65" t="str">
        <f t="shared" si="351"/>
        <v/>
      </c>
      <c r="AH483" s="65" t="str">
        <f t="shared" si="352"/>
        <v/>
      </c>
      <c r="AI483" s="65" t="str">
        <f t="shared" si="353"/>
        <v/>
      </c>
      <c r="AJ483" s="65" t="str">
        <f t="shared" si="327"/>
        <v xml:space="preserve"> where game_id = 20160927 and player_order = 3</v>
      </c>
      <c r="AK483" s="65" t="str">
        <f t="shared" si="328"/>
        <v/>
      </c>
      <c r="AL483" s="65" t="str">
        <f t="shared" si="354"/>
        <v/>
      </c>
      <c r="AM483" s="245" t="str">
        <f t="shared" si="329"/>
        <v/>
      </c>
      <c r="AN483" s="65" t="str">
        <f t="shared" si="355"/>
        <v/>
      </c>
      <c r="AO483" s="65" t="str">
        <f t="shared" si="356"/>
        <v/>
      </c>
      <c r="AP483" s="65" t="str">
        <f t="shared" si="357"/>
        <v/>
      </c>
      <c r="AQ483" s="65" t="str">
        <f t="shared" si="358"/>
        <v/>
      </c>
      <c r="AR483" s="65" t="str">
        <f t="shared" si="347"/>
        <v/>
      </c>
      <c r="AS483" s="65" t="str">
        <f t="shared" si="332"/>
        <v/>
      </c>
      <c r="AT483" s="65" t="str">
        <f t="shared" si="333"/>
        <v/>
      </c>
      <c r="AU483" s="65" t="str">
        <f t="shared" si="334"/>
        <v/>
      </c>
    </row>
    <row r="484" spans="1:47" ht="16.8" customHeight="1" x14ac:dyDescent="0.25">
      <c r="A484" s="109" t="s">
        <v>23</v>
      </c>
      <c r="B484" s="198" t="str">
        <f>IF(B482&gt;B483,"'W'",IF(B482=B483,"'D'","'L'"))</f>
        <v>'D'</v>
      </c>
      <c r="C484" s="262">
        <v>20160927</v>
      </c>
      <c r="D484" s="262">
        <v>4</v>
      </c>
      <c r="E484" s="194" t="s">
        <v>3017</v>
      </c>
      <c r="M484" s="194"/>
      <c r="Q484" s="115"/>
      <c r="S484" s="194"/>
      <c r="V484" s="112" t="str">
        <f t="shared" si="321"/>
        <v>Update games set Result= 'D' where game_id=20160927</v>
      </c>
      <c r="W484" s="112" t="str">
        <f t="shared" si="324"/>
        <v>Update lineups set player_name = 'Michael Mancienne' where game_id = 20160927 and player_order = 4</v>
      </c>
      <c r="X484" s="65" t="str">
        <f t="shared" ref="X484:X498" si="360">IF(M484="","", CONCATENATE("insert into goals (game_id, goal_order, scorer_name, goal_min) values (",C484, ", ", L484,", '",M484,"' ",N484,")"))</f>
        <v/>
      </c>
      <c r="Y484" s="193" t="str">
        <f t="shared" si="359"/>
        <v/>
      </c>
      <c r="Z484" s="65" t="str">
        <f t="shared" si="330"/>
        <v/>
      </c>
      <c r="AA484" s="193" t="str">
        <f t="shared" si="331"/>
        <v/>
      </c>
      <c r="AB484" s="242" t="s">
        <v>739</v>
      </c>
      <c r="AC484" s="65" t="str">
        <f t="shared" si="325"/>
        <v>Update lineups set player_name = 'Michael Mancienne'</v>
      </c>
      <c r="AD484" s="65" t="str">
        <f t="shared" si="326"/>
        <v/>
      </c>
      <c r="AE484" s="65" t="str">
        <f t="shared" si="349"/>
        <v/>
      </c>
      <c r="AF484" s="65" t="str">
        <f t="shared" si="350"/>
        <v/>
      </c>
      <c r="AG484" s="65" t="str">
        <f t="shared" si="351"/>
        <v/>
      </c>
      <c r="AH484" s="65" t="str">
        <f t="shared" si="352"/>
        <v/>
      </c>
      <c r="AI484" s="65" t="str">
        <f t="shared" si="353"/>
        <v/>
      </c>
      <c r="AJ484" s="65" t="str">
        <f t="shared" si="327"/>
        <v xml:space="preserve"> where game_id = 20160927 and player_order = 4</v>
      </c>
      <c r="AK484" s="65" t="str">
        <f t="shared" si="328"/>
        <v/>
      </c>
      <c r="AL484" s="65" t="str">
        <f t="shared" si="354"/>
        <v/>
      </c>
      <c r="AM484" s="245" t="str">
        <f t="shared" si="329"/>
        <v/>
      </c>
      <c r="AN484" s="65" t="str">
        <f t="shared" si="355"/>
        <v/>
      </c>
      <c r="AO484" s="65" t="str">
        <f t="shared" si="356"/>
        <v/>
      </c>
      <c r="AP484" s="65" t="str">
        <f t="shared" si="357"/>
        <v/>
      </c>
      <c r="AQ484" s="65" t="str">
        <f t="shared" si="358"/>
        <v/>
      </c>
      <c r="AR484" s="65" t="str">
        <f t="shared" si="347"/>
        <v/>
      </c>
      <c r="AS484" s="65" t="str">
        <f t="shared" si="332"/>
        <v/>
      </c>
      <c r="AT484" s="65" t="str">
        <f t="shared" si="333"/>
        <v/>
      </c>
      <c r="AU484" s="65" t="str">
        <f t="shared" si="334"/>
        <v/>
      </c>
    </row>
    <row r="485" spans="1:47" ht="16.8" customHeight="1" x14ac:dyDescent="0.25">
      <c r="A485" s="109" t="s">
        <v>768</v>
      </c>
      <c r="B485" s="114">
        <v>0</v>
      </c>
      <c r="C485" s="262">
        <v>20160927</v>
      </c>
      <c r="D485" s="262">
        <v>5</v>
      </c>
      <c r="E485" s="194" t="s">
        <v>3001</v>
      </c>
      <c r="H485" s="262">
        <v>78</v>
      </c>
      <c r="M485" s="194"/>
      <c r="Q485" s="115"/>
      <c r="S485" s="194"/>
      <c r="V485" s="112" t="str">
        <f t="shared" si="321"/>
        <v>Update games set HT_f= 0 where game_id=20160927</v>
      </c>
      <c r="W485" s="112" t="str">
        <f t="shared" si="324"/>
        <v>Update lineups set player_name = 'Danny Fox', Y_min = 78 where game_id = 20160927 and player_order = 5</v>
      </c>
      <c r="X485" s="65" t="str">
        <f t="shared" si="360"/>
        <v/>
      </c>
      <c r="Y485" s="193" t="str">
        <f t="shared" si="359"/>
        <v/>
      </c>
      <c r="Z485" s="65" t="str">
        <f t="shared" si="330"/>
        <v/>
      </c>
      <c r="AA485" s="193" t="str">
        <f t="shared" si="331"/>
        <v/>
      </c>
      <c r="AB485" s="242" t="s">
        <v>739</v>
      </c>
      <c r="AC485" s="65" t="str">
        <f t="shared" si="325"/>
        <v>Update lineups set player_name = 'Danny Fox'</v>
      </c>
      <c r="AD485" s="65" t="str">
        <f t="shared" si="326"/>
        <v/>
      </c>
      <c r="AE485" s="65" t="str">
        <f t="shared" si="349"/>
        <v>, Y_min = 78</v>
      </c>
      <c r="AF485" s="65" t="str">
        <f t="shared" si="350"/>
        <v/>
      </c>
      <c r="AG485" s="65" t="str">
        <f t="shared" si="351"/>
        <v/>
      </c>
      <c r="AH485" s="65" t="str">
        <f t="shared" si="352"/>
        <v/>
      </c>
      <c r="AI485" s="65" t="str">
        <f t="shared" si="353"/>
        <v/>
      </c>
      <c r="AJ485" s="65" t="str">
        <f t="shared" si="327"/>
        <v xml:space="preserve"> where game_id = 20160927 and player_order = 5</v>
      </c>
      <c r="AK485" s="65" t="str">
        <f t="shared" si="328"/>
        <v/>
      </c>
      <c r="AL485" s="65" t="str">
        <f t="shared" si="354"/>
        <v/>
      </c>
      <c r="AM485" s="245" t="str">
        <f t="shared" si="329"/>
        <v/>
      </c>
      <c r="AN485" s="65" t="str">
        <f t="shared" si="355"/>
        <v/>
      </c>
      <c r="AO485" s="65" t="str">
        <f t="shared" si="356"/>
        <v/>
      </c>
      <c r="AP485" s="65" t="str">
        <f t="shared" si="357"/>
        <v/>
      </c>
      <c r="AQ485" s="65" t="str">
        <f t="shared" si="358"/>
        <v/>
      </c>
      <c r="AR485" s="65" t="str">
        <f t="shared" si="347"/>
        <v/>
      </c>
      <c r="AS485" s="65" t="str">
        <f t="shared" si="332"/>
        <v/>
      </c>
      <c r="AT485" s="65" t="str">
        <f t="shared" si="333"/>
        <v/>
      </c>
      <c r="AU485" s="65" t="str">
        <f t="shared" si="334"/>
        <v/>
      </c>
    </row>
    <row r="486" spans="1:47" ht="16.8" customHeight="1" x14ac:dyDescent="0.25">
      <c r="A486" s="109" t="s">
        <v>766</v>
      </c>
      <c r="B486" s="114">
        <v>0</v>
      </c>
      <c r="C486" s="262">
        <v>20160927</v>
      </c>
      <c r="D486" s="262">
        <v>6</v>
      </c>
      <c r="E486" s="194" t="s">
        <v>4670</v>
      </c>
      <c r="M486" s="194"/>
      <c r="Q486" s="115"/>
      <c r="S486" s="194"/>
      <c r="V486" s="112" t="str">
        <f t="shared" si="321"/>
        <v>Update games set HT_a= 0 where game_id=20160927</v>
      </c>
      <c r="W486" s="112" t="str">
        <f t="shared" si="324"/>
        <v>Update lineups set player_name = 'Mustapha Carayol' where game_id = 20160927 and player_order = 6</v>
      </c>
      <c r="X486" s="65" t="str">
        <f t="shared" si="360"/>
        <v/>
      </c>
      <c r="Y486" s="193" t="str">
        <f t="shared" si="359"/>
        <v/>
      </c>
      <c r="Z486" s="65" t="str">
        <f t="shared" si="330"/>
        <v/>
      </c>
      <c r="AA486" s="193" t="str">
        <f t="shared" si="331"/>
        <v/>
      </c>
      <c r="AB486" s="242" t="s">
        <v>739</v>
      </c>
      <c r="AC486" s="65" t="str">
        <f t="shared" si="325"/>
        <v>Update lineups set player_name = 'Mustapha Carayol'</v>
      </c>
      <c r="AD486" s="65" t="str">
        <f t="shared" si="326"/>
        <v/>
      </c>
      <c r="AE486" s="65" t="str">
        <f t="shared" si="349"/>
        <v/>
      </c>
      <c r="AF486" s="65" t="str">
        <f t="shared" si="350"/>
        <v/>
      </c>
      <c r="AG486" s="65" t="str">
        <f t="shared" si="351"/>
        <v/>
      </c>
      <c r="AH486" s="65" t="str">
        <f t="shared" si="352"/>
        <v/>
      </c>
      <c r="AI486" s="65" t="str">
        <f t="shared" si="353"/>
        <v/>
      </c>
      <c r="AJ486" s="65" t="str">
        <f t="shared" si="327"/>
        <v xml:space="preserve"> where game_id = 20160927 and player_order = 6</v>
      </c>
      <c r="AK486" s="65" t="str">
        <f t="shared" si="328"/>
        <v/>
      </c>
      <c r="AL486" s="65" t="str">
        <f t="shared" si="354"/>
        <v/>
      </c>
      <c r="AM486" s="245" t="str">
        <f t="shared" si="329"/>
        <v/>
      </c>
      <c r="AN486" s="65" t="str">
        <f t="shared" si="355"/>
        <v/>
      </c>
      <c r="AO486" s="65" t="str">
        <f t="shared" si="356"/>
        <v/>
      </c>
      <c r="AP486" s="65" t="str">
        <f t="shared" si="357"/>
        <v/>
      </c>
      <c r="AQ486" s="65" t="str">
        <f t="shared" si="358"/>
        <v/>
      </c>
      <c r="AR486" s="65" t="str">
        <f t="shared" si="347"/>
        <v/>
      </c>
      <c r="AS486" s="65" t="str">
        <f t="shared" si="332"/>
        <v/>
      </c>
      <c r="AT486" s="65" t="str">
        <f t="shared" si="333"/>
        <v/>
      </c>
      <c r="AU486" s="65" t="str">
        <f t="shared" si="334"/>
        <v/>
      </c>
    </row>
    <row r="487" spans="1:47" ht="16.8" customHeight="1" x14ac:dyDescent="0.25">
      <c r="A487" s="109" t="s">
        <v>764</v>
      </c>
      <c r="B487" s="252">
        <v>13</v>
      </c>
      <c r="C487" s="262">
        <v>20160927</v>
      </c>
      <c r="D487" s="262">
        <v>7</v>
      </c>
      <c r="E487" s="194" t="s">
        <v>4189</v>
      </c>
      <c r="G487" s="194"/>
      <c r="K487" s="194"/>
      <c r="M487" s="194"/>
      <c r="Q487" s="115"/>
      <c r="S487" s="194"/>
      <c r="V487" s="112" t="str">
        <f t="shared" si="321"/>
        <v>Update games set Pos_before= 13 where game_id=20160927</v>
      </c>
      <c r="W487" s="112" t="str">
        <f t="shared" si="324"/>
        <v>Update lineups set player_name = 'Pajtim Kasami' where game_id = 20160927 and player_order = 7</v>
      </c>
      <c r="X487" s="65" t="str">
        <f t="shared" si="360"/>
        <v/>
      </c>
      <c r="Y487" s="193" t="str">
        <f t="shared" si="359"/>
        <v/>
      </c>
      <c r="Z487" s="65" t="str">
        <f t="shared" si="330"/>
        <v/>
      </c>
      <c r="AA487" s="193" t="str">
        <f t="shared" si="331"/>
        <v/>
      </c>
      <c r="AB487" s="242" t="s">
        <v>739</v>
      </c>
      <c r="AC487" s="65" t="str">
        <f t="shared" si="325"/>
        <v>Update lineups set player_name = 'Pajtim Kasami'</v>
      </c>
      <c r="AD487" s="65" t="str">
        <f t="shared" si="326"/>
        <v/>
      </c>
      <c r="AE487" s="65" t="str">
        <f t="shared" si="349"/>
        <v/>
      </c>
      <c r="AF487" s="65" t="str">
        <f t="shared" si="350"/>
        <v/>
      </c>
      <c r="AG487" s="65" t="str">
        <f t="shared" si="351"/>
        <v/>
      </c>
      <c r="AH487" s="65" t="str">
        <f t="shared" si="352"/>
        <v/>
      </c>
      <c r="AI487" s="65" t="str">
        <f t="shared" si="353"/>
        <v/>
      </c>
      <c r="AJ487" s="65" t="str">
        <f t="shared" si="327"/>
        <v xml:space="preserve"> where game_id = 20160927 and player_order = 7</v>
      </c>
      <c r="AK487" s="65" t="str">
        <f t="shared" si="328"/>
        <v/>
      </c>
      <c r="AL487" s="65" t="str">
        <f t="shared" si="354"/>
        <v/>
      </c>
      <c r="AM487" s="245" t="str">
        <f t="shared" si="329"/>
        <v/>
      </c>
      <c r="AN487" s="65" t="str">
        <f t="shared" si="355"/>
        <v/>
      </c>
      <c r="AO487" s="65" t="str">
        <f t="shared" si="356"/>
        <v/>
      </c>
      <c r="AP487" s="65" t="str">
        <f t="shared" si="357"/>
        <v/>
      </c>
      <c r="AQ487" s="65" t="str">
        <f t="shared" si="358"/>
        <v/>
      </c>
      <c r="AR487" s="65" t="str">
        <f t="shared" si="347"/>
        <v/>
      </c>
      <c r="AS487" s="65" t="str">
        <f t="shared" si="332"/>
        <v/>
      </c>
      <c r="AT487" s="65" t="str">
        <f t="shared" si="333"/>
        <v/>
      </c>
      <c r="AU487" s="65" t="str">
        <f t="shared" si="334"/>
        <v/>
      </c>
    </row>
    <row r="488" spans="1:47" ht="16.8" customHeight="1" x14ac:dyDescent="0.25">
      <c r="A488" s="109" t="s">
        <v>762</v>
      </c>
      <c r="B488" s="114">
        <v>15</v>
      </c>
      <c r="C488" s="262">
        <v>20160927</v>
      </c>
      <c r="D488" s="262">
        <v>8</v>
      </c>
      <c r="E488" s="194" t="s">
        <v>3008</v>
      </c>
      <c r="G488" s="321"/>
      <c r="M488" s="194"/>
      <c r="Q488" s="115"/>
      <c r="S488" s="194"/>
      <c r="V488" s="112" t="str">
        <f t="shared" si="321"/>
        <v>Update games set Pos_after= 15 where game_id=20160927</v>
      </c>
      <c r="W488" s="112" t="str">
        <f t="shared" si="324"/>
        <v>Update lineups set player_name = 'David Vaughan' where game_id = 20160927 and player_order = 8</v>
      </c>
      <c r="X488" s="65" t="str">
        <f t="shared" si="360"/>
        <v/>
      </c>
      <c r="Y488" s="193" t="str">
        <f t="shared" si="359"/>
        <v/>
      </c>
      <c r="Z488" s="65" t="str">
        <f t="shared" si="330"/>
        <v/>
      </c>
      <c r="AA488" s="193" t="str">
        <f t="shared" si="331"/>
        <v/>
      </c>
      <c r="AB488" s="242" t="s">
        <v>739</v>
      </c>
      <c r="AC488" s="65" t="str">
        <f t="shared" si="325"/>
        <v>Update lineups set player_name = 'David Vaughan'</v>
      </c>
      <c r="AD488" s="65" t="str">
        <f t="shared" si="326"/>
        <v/>
      </c>
      <c r="AE488" s="65" t="str">
        <f t="shared" si="349"/>
        <v/>
      </c>
      <c r="AF488" s="65" t="str">
        <f t="shared" si="350"/>
        <v/>
      </c>
      <c r="AG488" s="65" t="str">
        <f t="shared" si="351"/>
        <v/>
      </c>
      <c r="AH488" s="65" t="str">
        <f t="shared" si="352"/>
        <v/>
      </c>
      <c r="AI488" s="65" t="str">
        <f t="shared" si="353"/>
        <v/>
      </c>
      <c r="AJ488" s="65" t="str">
        <f t="shared" si="327"/>
        <v xml:space="preserve"> where game_id = 20160927 and player_order = 8</v>
      </c>
      <c r="AK488" s="65" t="str">
        <f t="shared" si="328"/>
        <v/>
      </c>
      <c r="AL488" s="65" t="str">
        <f t="shared" si="354"/>
        <v/>
      </c>
      <c r="AM488" s="245" t="str">
        <f t="shared" si="329"/>
        <v/>
      </c>
      <c r="AN488" s="65" t="str">
        <f t="shared" si="355"/>
        <v/>
      </c>
      <c r="AO488" s="65" t="str">
        <f t="shared" si="356"/>
        <v/>
      </c>
      <c r="AP488" s="65" t="str">
        <f t="shared" si="357"/>
        <v/>
      </c>
      <c r="AQ488" s="65" t="str">
        <f t="shared" si="358"/>
        <v/>
      </c>
      <c r="AR488" s="65" t="str">
        <f t="shared" si="347"/>
        <v/>
      </c>
      <c r="AS488" s="65" t="str">
        <f t="shared" si="332"/>
        <v/>
      </c>
      <c r="AT488" s="65" t="str">
        <f t="shared" si="333"/>
        <v/>
      </c>
      <c r="AU488" s="65" t="str">
        <f t="shared" si="334"/>
        <v/>
      </c>
    </row>
    <row r="489" spans="1:47" ht="16.8" customHeight="1" x14ac:dyDescent="0.25">
      <c r="A489" s="109" t="s">
        <v>761</v>
      </c>
      <c r="B489" s="252">
        <v>12</v>
      </c>
      <c r="C489" s="262">
        <v>20160927</v>
      </c>
      <c r="D489" s="262">
        <v>9</v>
      </c>
      <c r="E489" s="194" t="s">
        <v>3621</v>
      </c>
      <c r="G489" s="321"/>
      <c r="Q489" s="115"/>
      <c r="V489" s="112" t="str">
        <f t="shared" si="321"/>
        <v>Update games set Opp_before= 12 where game_id=20160927</v>
      </c>
      <c r="W489" s="112" t="str">
        <f t="shared" si="324"/>
        <v>Update lineups set player_name = 'Ben Osborn' where game_id = 20160927 and player_order = 9</v>
      </c>
      <c r="X489" s="65" t="str">
        <f t="shared" si="360"/>
        <v/>
      </c>
      <c r="Y489" s="193" t="str">
        <f t="shared" si="359"/>
        <v/>
      </c>
      <c r="Z489" s="65" t="str">
        <f t="shared" si="330"/>
        <v/>
      </c>
      <c r="AA489" s="193" t="str">
        <f t="shared" si="331"/>
        <v/>
      </c>
      <c r="AB489" s="242" t="s">
        <v>739</v>
      </c>
      <c r="AC489" s="65" t="str">
        <f t="shared" si="325"/>
        <v>Update lineups set player_name = 'Ben Osborn'</v>
      </c>
      <c r="AD489" s="65" t="str">
        <f t="shared" si="326"/>
        <v/>
      </c>
      <c r="AE489" s="65" t="str">
        <f t="shared" si="349"/>
        <v/>
      </c>
      <c r="AF489" s="65" t="str">
        <f t="shared" si="350"/>
        <v/>
      </c>
      <c r="AG489" s="65" t="str">
        <f t="shared" si="351"/>
        <v/>
      </c>
      <c r="AH489" s="65" t="str">
        <f t="shared" si="352"/>
        <v/>
      </c>
      <c r="AI489" s="65" t="str">
        <f t="shared" si="353"/>
        <v/>
      </c>
      <c r="AJ489" s="65" t="str">
        <f t="shared" si="327"/>
        <v xml:space="preserve"> where game_id = 20160927 and player_order = 9</v>
      </c>
      <c r="AK489" s="65" t="str">
        <f t="shared" si="328"/>
        <v/>
      </c>
      <c r="AL489" s="65" t="str">
        <f t="shared" si="354"/>
        <v/>
      </c>
      <c r="AM489" s="245" t="str">
        <f t="shared" si="329"/>
        <v/>
      </c>
      <c r="AN489" s="65" t="str">
        <f t="shared" si="355"/>
        <v/>
      </c>
      <c r="AO489" s="65" t="str">
        <f t="shared" si="356"/>
        <v/>
      </c>
      <c r="AP489" s="65" t="str">
        <f t="shared" si="357"/>
        <v/>
      </c>
      <c r="AQ489" s="65" t="str">
        <f t="shared" si="358"/>
        <v/>
      </c>
      <c r="AR489" s="65" t="str">
        <f t="shared" si="347"/>
        <v/>
      </c>
      <c r="AS489" s="65" t="str">
        <f t="shared" si="332"/>
        <v/>
      </c>
      <c r="AT489" s="65" t="str">
        <f t="shared" si="333"/>
        <v/>
      </c>
      <c r="AU489" s="65" t="str">
        <f t="shared" si="334"/>
        <v/>
      </c>
    </row>
    <row r="490" spans="1:47" ht="16.8" customHeight="1" x14ac:dyDescent="0.25">
      <c r="A490" s="109" t="s">
        <v>759</v>
      </c>
      <c r="B490" s="114">
        <v>12</v>
      </c>
      <c r="C490" s="262">
        <v>20160927</v>
      </c>
      <c r="D490" s="262">
        <v>10</v>
      </c>
      <c r="E490" s="194" t="s">
        <v>4722</v>
      </c>
      <c r="G490" s="321"/>
      <c r="Q490" s="115"/>
      <c r="V490" s="112" t="str">
        <f t="shared" si="321"/>
        <v>Update games set Opp_after= 12 where game_id=20160927</v>
      </c>
      <c r="W490" s="112" t="str">
        <f t="shared" si="324"/>
        <v>Update lineups set player_name = 'Nicklas Bendtner' where game_id = 20160927 and player_order = 10</v>
      </c>
      <c r="X490" s="65" t="str">
        <f t="shared" si="360"/>
        <v/>
      </c>
      <c r="Y490" s="193" t="str">
        <f t="shared" si="359"/>
        <v/>
      </c>
      <c r="Z490" s="65" t="str">
        <f t="shared" si="330"/>
        <v/>
      </c>
      <c r="AA490" s="193" t="str">
        <f t="shared" si="331"/>
        <v/>
      </c>
      <c r="AB490" s="242" t="s">
        <v>739</v>
      </c>
      <c r="AC490" s="65" t="str">
        <f t="shared" si="325"/>
        <v>Update lineups set player_name = 'Nicklas Bendtner'</v>
      </c>
      <c r="AD490" s="65" t="str">
        <f t="shared" si="326"/>
        <v/>
      </c>
      <c r="AE490" s="65" t="str">
        <f t="shared" si="349"/>
        <v/>
      </c>
      <c r="AF490" s="65" t="str">
        <f t="shared" si="350"/>
        <v/>
      </c>
      <c r="AG490" s="65" t="str">
        <f t="shared" si="351"/>
        <v/>
      </c>
      <c r="AH490" s="65" t="str">
        <f t="shared" si="352"/>
        <v/>
      </c>
      <c r="AI490" s="65" t="str">
        <f t="shared" si="353"/>
        <v/>
      </c>
      <c r="AJ490" s="65" t="str">
        <f t="shared" si="327"/>
        <v xml:space="preserve"> where game_id = 20160927 and player_order = 10</v>
      </c>
      <c r="AK490" s="65" t="str">
        <f t="shared" si="328"/>
        <v/>
      </c>
      <c r="AL490" s="65" t="str">
        <f t="shared" si="354"/>
        <v/>
      </c>
      <c r="AM490" s="245" t="str">
        <f t="shared" si="329"/>
        <v/>
      </c>
      <c r="AN490" s="65" t="str">
        <f t="shared" si="355"/>
        <v/>
      </c>
      <c r="AO490" s="65" t="str">
        <f t="shared" si="356"/>
        <v/>
      </c>
      <c r="AP490" s="65" t="str">
        <f t="shared" si="357"/>
        <v/>
      </c>
      <c r="AQ490" s="65" t="str">
        <f t="shared" si="358"/>
        <v/>
      </c>
      <c r="AR490" s="65" t="str">
        <f t="shared" si="347"/>
        <v/>
      </c>
      <c r="AS490" s="65" t="str">
        <f t="shared" si="332"/>
        <v/>
      </c>
      <c r="AT490" s="65" t="str">
        <f t="shared" si="333"/>
        <v/>
      </c>
      <c r="AU490" s="65" t="str">
        <f t="shared" si="334"/>
        <v/>
      </c>
    </row>
    <row r="491" spans="1:47" ht="16.8" customHeight="1" x14ac:dyDescent="0.25">
      <c r="A491" s="109" t="s">
        <v>753</v>
      </c>
      <c r="B491" s="337" t="s">
        <v>2693</v>
      </c>
      <c r="C491" s="262">
        <v>20160927</v>
      </c>
      <c r="D491" s="264">
        <v>11</v>
      </c>
      <c r="E491" s="195" t="s">
        <v>4671</v>
      </c>
      <c r="F491" s="264"/>
      <c r="G491" s="322"/>
      <c r="H491" s="264">
        <v>40</v>
      </c>
      <c r="I491" s="264"/>
      <c r="J491" s="264"/>
      <c r="K491" s="322"/>
      <c r="L491" s="265"/>
      <c r="M491" s="213"/>
      <c r="N491" s="264"/>
      <c r="O491" s="264"/>
      <c r="P491" s="264"/>
      <c r="Q491" s="115"/>
      <c r="R491" s="265"/>
      <c r="S491" s="213"/>
      <c r="T491" s="264"/>
      <c r="V491" s="112" t="str">
        <f t="shared" si="321"/>
        <v>Update games set Referee= 'Darren Bond' where game_id=20160927</v>
      </c>
      <c r="W491" s="112" t="str">
        <f t="shared" si="324"/>
        <v>Update lineups set player_name = 'Nicolao Dumitru', Y_min = 40 where game_id = 20160927 and player_order = 11</v>
      </c>
      <c r="X491" s="65" t="str">
        <f t="shared" si="360"/>
        <v/>
      </c>
      <c r="Y491" s="193" t="str">
        <f t="shared" si="359"/>
        <v/>
      </c>
      <c r="Z491" s="65" t="str">
        <f t="shared" si="330"/>
        <v/>
      </c>
      <c r="AA491" s="193" t="str">
        <f t="shared" si="331"/>
        <v/>
      </c>
      <c r="AB491" s="242" t="s">
        <v>739</v>
      </c>
      <c r="AC491" s="65" t="str">
        <f t="shared" si="325"/>
        <v>Update lineups set player_name = 'Nicolao Dumitru'</v>
      </c>
      <c r="AD491" s="65" t="str">
        <f t="shared" si="326"/>
        <v/>
      </c>
      <c r="AE491" s="65" t="str">
        <f t="shared" si="349"/>
        <v>, Y_min = 40</v>
      </c>
      <c r="AF491" s="65" t="str">
        <f t="shared" si="350"/>
        <v/>
      </c>
      <c r="AG491" s="65" t="str">
        <f t="shared" si="351"/>
        <v/>
      </c>
      <c r="AH491" s="65" t="str">
        <f t="shared" si="352"/>
        <v/>
      </c>
      <c r="AI491" s="65" t="str">
        <f t="shared" si="353"/>
        <v/>
      </c>
      <c r="AJ491" s="65" t="str">
        <f t="shared" si="327"/>
        <v xml:space="preserve"> where game_id = 20160927 and player_order = 11</v>
      </c>
      <c r="AK491" s="65" t="str">
        <f t="shared" si="328"/>
        <v/>
      </c>
      <c r="AL491" s="65" t="str">
        <f t="shared" si="354"/>
        <v/>
      </c>
      <c r="AM491" s="245" t="str">
        <f t="shared" si="329"/>
        <v/>
      </c>
      <c r="AN491" s="65" t="str">
        <f t="shared" si="355"/>
        <v/>
      </c>
      <c r="AO491" s="65" t="str">
        <f t="shared" si="356"/>
        <v/>
      </c>
      <c r="AP491" s="65" t="str">
        <f t="shared" si="357"/>
        <v/>
      </c>
      <c r="AQ491" s="65" t="str">
        <f t="shared" si="358"/>
        <v/>
      </c>
      <c r="AR491" s="65" t="str">
        <f t="shared" si="347"/>
        <v/>
      </c>
      <c r="AS491" s="65" t="str">
        <f t="shared" si="332"/>
        <v/>
      </c>
      <c r="AT491" s="65" t="str">
        <f t="shared" si="333"/>
        <v/>
      </c>
      <c r="AU491" s="65" t="str">
        <f t="shared" si="334"/>
        <v/>
      </c>
    </row>
    <row r="492" spans="1:47" ht="16.8" customHeight="1" x14ac:dyDescent="0.25">
      <c r="A492" s="109" t="s">
        <v>475</v>
      </c>
      <c r="B492" s="114">
        <v>17388</v>
      </c>
      <c r="C492" s="262">
        <v>20160927</v>
      </c>
      <c r="D492" s="262">
        <v>12</v>
      </c>
      <c r="E492" s="194" t="s">
        <v>3007</v>
      </c>
      <c r="G492" s="212"/>
      <c r="M492" s="194"/>
      <c r="Q492" s="115"/>
      <c r="S492" s="194"/>
      <c r="V492" s="112" t="str">
        <f t="shared" si="321"/>
        <v>Update games set Att= 17388 where game_id=20160927</v>
      </c>
      <c r="W492" s="112" t="str">
        <f t="shared" si="324"/>
        <v>Update lineups set player_name = 'Stephen Henderson' where game_id = 20160927 and player_order = 12</v>
      </c>
      <c r="X492" s="65" t="str">
        <f t="shared" si="360"/>
        <v/>
      </c>
      <c r="Y492" s="193" t="str">
        <f t="shared" si="359"/>
        <v/>
      </c>
      <c r="Z492" s="65" t="str">
        <f t="shared" si="330"/>
        <v/>
      </c>
      <c r="AA492" s="193" t="str">
        <f t="shared" si="331"/>
        <v/>
      </c>
      <c r="AB492" s="242" t="s">
        <v>739</v>
      </c>
      <c r="AC492" s="65" t="str">
        <f t="shared" si="325"/>
        <v>Update lineups set player_name = 'Stephen Henderson'</v>
      </c>
      <c r="AD492" s="65" t="str">
        <f t="shared" si="326"/>
        <v/>
      </c>
      <c r="AE492" s="65" t="str">
        <f t="shared" si="349"/>
        <v/>
      </c>
      <c r="AF492" s="65" t="str">
        <f t="shared" si="350"/>
        <v/>
      </c>
      <c r="AG492" s="65" t="str">
        <f t="shared" si="351"/>
        <v/>
      </c>
      <c r="AH492" s="65" t="str">
        <f t="shared" si="352"/>
        <v/>
      </c>
      <c r="AI492" s="65" t="str">
        <f t="shared" si="353"/>
        <v/>
      </c>
      <c r="AJ492" s="65" t="str">
        <f t="shared" si="327"/>
        <v xml:space="preserve"> where game_id = 20160927 and player_order = 12</v>
      </c>
      <c r="AK492" s="65" t="str">
        <f t="shared" si="328"/>
        <v/>
      </c>
      <c r="AL492" s="65" t="str">
        <f t="shared" si="354"/>
        <v/>
      </c>
      <c r="AM492" s="245" t="str">
        <f t="shared" si="329"/>
        <v/>
      </c>
      <c r="AN492" s="65" t="str">
        <f t="shared" si="355"/>
        <v/>
      </c>
      <c r="AO492" s="65" t="str">
        <f t="shared" si="356"/>
        <v/>
      </c>
      <c r="AP492" s="65" t="str">
        <f t="shared" si="357"/>
        <v/>
      </c>
      <c r="AQ492" s="65" t="str">
        <f t="shared" si="358"/>
        <v/>
      </c>
      <c r="AR492" s="65" t="str">
        <f t="shared" si="347"/>
        <v/>
      </c>
      <c r="AS492" s="65" t="str">
        <f t="shared" si="332"/>
        <v/>
      </c>
      <c r="AT492" s="65" t="str">
        <f t="shared" si="333"/>
        <v/>
      </c>
      <c r="AU492" s="65" t="str">
        <f t="shared" si="334"/>
        <v/>
      </c>
    </row>
    <row r="493" spans="1:47" ht="16.8" customHeight="1" x14ac:dyDescent="0.25">
      <c r="A493" s="109" t="s">
        <v>749</v>
      </c>
      <c r="B493" s="338" t="s">
        <v>4739</v>
      </c>
      <c r="C493" s="262">
        <v>20160927</v>
      </c>
      <c r="D493" s="262">
        <v>13</v>
      </c>
      <c r="E493" s="212" t="s">
        <v>3024</v>
      </c>
      <c r="G493" s="194"/>
      <c r="Q493" s="115"/>
      <c r="V493" s="112" t="str">
        <f t="shared" si="321"/>
        <v>Update games set Source= 'http://www.11v11.com/matches/nottingham-forest-v-fulham-27-september-2016-319988/' where game_id=20160927</v>
      </c>
      <c r="W493" s="112" t="str">
        <f t="shared" si="324"/>
        <v>Update lineups set player_name = 'Matt Mills' where game_id = 20160927 and player_order = 13</v>
      </c>
      <c r="X493" s="65" t="str">
        <f t="shared" si="360"/>
        <v/>
      </c>
      <c r="Y493" s="193" t="str">
        <f t="shared" si="359"/>
        <v/>
      </c>
      <c r="Z493" s="65" t="str">
        <f t="shared" si="330"/>
        <v/>
      </c>
      <c r="AA493" s="193" t="str">
        <f t="shared" si="331"/>
        <v/>
      </c>
      <c r="AB493" s="242" t="s">
        <v>739</v>
      </c>
      <c r="AC493" s="65" t="str">
        <f t="shared" si="325"/>
        <v>Update lineups set player_name = 'Matt Mills'</v>
      </c>
      <c r="AD493" s="65" t="str">
        <f t="shared" si="326"/>
        <v/>
      </c>
      <c r="AE493" s="65" t="str">
        <f t="shared" si="349"/>
        <v/>
      </c>
      <c r="AF493" s="65" t="str">
        <f t="shared" si="350"/>
        <v/>
      </c>
      <c r="AG493" s="65" t="str">
        <f t="shared" si="351"/>
        <v/>
      </c>
      <c r="AH493" s="65" t="str">
        <f t="shared" si="352"/>
        <v/>
      </c>
      <c r="AI493" s="65" t="str">
        <f t="shared" si="353"/>
        <v/>
      </c>
      <c r="AJ493" s="65" t="str">
        <f t="shared" si="327"/>
        <v xml:space="preserve"> where game_id = 20160927 and player_order = 13</v>
      </c>
      <c r="AK493" s="65" t="str">
        <f t="shared" si="328"/>
        <v/>
      </c>
      <c r="AL493" s="65" t="str">
        <f t="shared" si="354"/>
        <v/>
      </c>
      <c r="AM493" s="245" t="str">
        <f t="shared" si="329"/>
        <v/>
      </c>
      <c r="AN493" s="65" t="str">
        <f t="shared" si="355"/>
        <v/>
      </c>
      <c r="AO493" s="65" t="str">
        <f t="shared" si="356"/>
        <v/>
      </c>
      <c r="AP493" s="65" t="str">
        <f t="shared" si="357"/>
        <v/>
      </c>
      <c r="AQ493" s="65" t="str">
        <f t="shared" si="358"/>
        <v/>
      </c>
      <c r="AR493" s="65" t="str">
        <f t="shared" si="347"/>
        <v/>
      </c>
      <c r="AS493" s="65" t="str">
        <f t="shared" si="332"/>
        <v/>
      </c>
      <c r="AT493" s="65" t="str">
        <f t="shared" si="333"/>
        <v/>
      </c>
      <c r="AU493" s="65" t="str">
        <f t="shared" si="334"/>
        <v/>
      </c>
    </row>
    <row r="494" spans="1:47" ht="16.8" customHeight="1" x14ac:dyDescent="0.25">
      <c r="A494" s="109" t="s">
        <v>746</v>
      </c>
      <c r="B494" s="198" t="s">
        <v>4740</v>
      </c>
      <c r="C494" s="262">
        <v>20160927</v>
      </c>
      <c r="D494" s="262">
        <v>14</v>
      </c>
      <c r="E494" s="212" t="s">
        <v>610</v>
      </c>
      <c r="G494" s="194"/>
      <c r="Q494" s="115"/>
      <c r="V494" s="112" t="str">
        <f t="shared" si="321"/>
        <v>Update games set Game_date= '2016-09-27 19:45' where game_id=20160927</v>
      </c>
      <c r="W494" s="112" t="str">
        <f t="shared" si="324"/>
        <v>Update lineups set player_name = 'Chris Cohen' where game_id = 20160927 and player_order = 14</v>
      </c>
      <c r="X494" s="65" t="str">
        <f t="shared" si="360"/>
        <v/>
      </c>
      <c r="Y494" s="193" t="str">
        <f t="shared" si="359"/>
        <v/>
      </c>
      <c r="Z494" s="65" t="str">
        <f t="shared" si="330"/>
        <v/>
      </c>
      <c r="AA494" s="193" t="str">
        <f t="shared" si="331"/>
        <v/>
      </c>
      <c r="AB494" s="242" t="s">
        <v>739</v>
      </c>
      <c r="AC494" s="65" t="str">
        <f t="shared" si="325"/>
        <v>Update lineups set player_name = 'Chris Cohen'</v>
      </c>
      <c r="AD494" s="65" t="str">
        <f t="shared" si="326"/>
        <v/>
      </c>
      <c r="AE494" s="65" t="str">
        <f t="shared" si="349"/>
        <v/>
      </c>
      <c r="AF494" s="65" t="str">
        <f t="shared" si="350"/>
        <v/>
      </c>
      <c r="AG494" s="65" t="str">
        <f t="shared" si="351"/>
        <v/>
      </c>
      <c r="AH494" s="65" t="str">
        <f t="shared" si="352"/>
        <v/>
      </c>
      <c r="AI494" s="65" t="str">
        <f t="shared" si="353"/>
        <v/>
      </c>
      <c r="AJ494" s="65" t="str">
        <f t="shared" si="327"/>
        <v xml:space="preserve"> where game_id = 20160927 and player_order = 14</v>
      </c>
      <c r="AK494" s="65" t="str">
        <f t="shared" si="328"/>
        <v/>
      </c>
      <c r="AL494" s="65" t="str">
        <f t="shared" si="354"/>
        <v/>
      </c>
      <c r="AM494" s="245" t="str">
        <f t="shared" si="329"/>
        <v/>
      </c>
      <c r="AN494" s="65" t="str">
        <f t="shared" si="355"/>
        <v/>
      </c>
      <c r="AO494" s="65" t="str">
        <f t="shared" si="356"/>
        <v/>
      </c>
      <c r="AP494" s="65" t="str">
        <f t="shared" si="357"/>
        <v/>
      </c>
      <c r="AQ494" s="65" t="str">
        <f t="shared" si="358"/>
        <v/>
      </c>
      <c r="AR494" s="65" t="str">
        <f t="shared" si="347"/>
        <v/>
      </c>
      <c r="AS494" s="65" t="str">
        <f t="shared" si="332"/>
        <v/>
      </c>
      <c r="AT494" s="65" t="str">
        <f t="shared" si="333"/>
        <v/>
      </c>
      <c r="AU494" s="65" t="str">
        <f t="shared" si="334"/>
        <v/>
      </c>
    </row>
    <row r="495" spans="1:47" ht="16.8" customHeight="1" x14ac:dyDescent="0.25">
      <c r="A495" s="109" t="s">
        <v>25</v>
      </c>
      <c r="B495" s="198"/>
      <c r="C495" s="262">
        <v>20160927</v>
      </c>
      <c r="D495" s="262">
        <v>15</v>
      </c>
      <c r="E495" s="194" t="s">
        <v>3005</v>
      </c>
      <c r="F495" s="262">
        <v>72</v>
      </c>
      <c r="G495" s="194" t="s">
        <v>4671</v>
      </c>
      <c r="Q495" s="115"/>
      <c r="V495" s="112" t="str">
        <f t="shared" si="321"/>
        <v>Update games set Notes= NULL where game_id=20160927</v>
      </c>
      <c r="W495" s="112" t="str">
        <f t="shared" si="324"/>
        <v>Update lineups set player_name = 'Hildeberto Pereira', Sub_min= 72, Player_off = 'Nicolao Dumitru' where game_id = 20160927 and player_order = 15; update lineups set Player_on= 'Hildeberto Pereira', sub_min = '72' where game_id = 20160927 and player_name = 'Nicolao Dumitru'</v>
      </c>
      <c r="X495" s="65" t="str">
        <f t="shared" si="360"/>
        <v/>
      </c>
      <c r="Y495" s="193" t="str">
        <f t="shared" si="359"/>
        <v/>
      </c>
      <c r="Z495" s="65" t="str">
        <f t="shared" si="330"/>
        <v/>
      </c>
      <c r="AA495" s="193" t="str">
        <f t="shared" si="331"/>
        <v/>
      </c>
      <c r="AB495" s="242" t="s">
        <v>739</v>
      </c>
      <c r="AC495" s="65" t="str">
        <f t="shared" si="325"/>
        <v>Update lineups set player_name = 'Hildeberto Pereira'</v>
      </c>
      <c r="AD495" s="65" t="str">
        <f t="shared" si="326"/>
        <v/>
      </c>
      <c r="AE495" s="65" t="str">
        <f t="shared" si="349"/>
        <v/>
      </c>
      <c r="AF495" s="65" t="str">
        <f t="shared" si="350"/>
        <v/>
      </c>
      <c r="AG495" s="65" t="str">
        <f t="shared" si="351"/>
        <v/>
      </c>
      <c r="AH495" s="65" t="str">
        <f t="shared" si="352"/>
        <v>, Sub_min= 72</v>
      </c>
      <c r="AI495" s="65" t="str">
        <f t="shared" si="353"/>
        <v>, Player_off = 'Nicolao Dumitru'</v>
      </c>
      <c r="AJ495" s="65" t="str">
        <f t="shared" si="327"/>
        <v xml:space="preserve"> where game_id = 20160927 and player_order = 15</v>
      </c>
      <c r="AK495" s="65" t="str">
        <f t="shared" si="328"/>
        <v>; update lineups set Player_on= 'Hildeberto Pereira'</v>
      </c>
      <c r="AL495" s="65" t="str">
        <f t="shared" si="354"/>
        <v>, sub_min = '72'</v>
      </c>
      <c r="AM495" s="245" t="str">
        <f t="shared" si="329"/>
        <v xml:space="preserve"> where game_id = 20160927 and player_name = 'Nicolao Dumitru'</v>
      </c>
      <c r="AN495" s="65" t="str">
        <f t="shared" si="355"/>
        <v/>
      </c>
      <c r="AO495" s="65" t="str">
        <f t="shared" si="356"/>
        <v/>
      </c>
      <c r="AP495" s="65" t="str">
        <f t="shared" si="357"/>
        <v/>
      </c>
      <c r="AQ495" s="65" t="str">
        <f t="shared" si="358"/>
        <v/>
      </c>
      <c r="AR495" s="65" t="str">
        <f t="shared" si="347"/>
        <v/>
      </c>
      <c r="AS495" s="65" t="str">
        <f t="shared" si="332"/>
        <v/>
      </c>
      <c r="AT495" s="65" t="str">
        <f t="shared" si="333"/>
        <v/>
      </c>
      <c r="AU495" s="65" t="str">
        <f t="shared" si="334"/>
        <v/>
      </c>
    </row>
    <row r="496" spans="1:47" ht="16.8" customHeight="1" x14ac:dyDescent="0.25">
      <c r="A496" s="109" t="s">
        <v>4672</v>
      </c>
      <c r="B496" s="334"/>
      <c r="C496" s="262">
        <v>20160927</v>
      </c>
      <c r="D496" s="262">
        <v>16</v>
      </c>
      <c r="E496" s="194" t="s">
        <v>3015</v>
      </c>
      <c r="G496" s="194"/>
      <c r="Q496" s="115"/>
      <c r="V496" s="112" t="str">
        <f t="shared" si="321"/>
        <v>Update games set Review= NULL where game_id=20160927</v>
      </c>
      <c r="W496" s="112" t="str">
        <f t="shared" si="324"/>
        <v>Update lineups set player_name = 'Jorge Grant' where game_id = 20160927 and player_order = 16</v>
      </c>
      <c r="X496" s="65" t="str">
        <f t="shared" si="360"/>
        <v/>
      </c>
      <c r="Y496" s="193" t="str">
        <f t="shared" si="359"/>
        <v/>
      </c>
      <c r="Z496" s="65" t="str">
        <f t="shared" si="330"/>
        <v/>
      </c>
      <c r="AA496" s="193" t="str">
        <f t="shared" si="331"/>
        <v/>
      </c>
      <c r="AB496" s="242" t="s">
        <v>739</v>
      </c>
      <c r="AC496" s="65" t="str">
        <f t="shared" si="325"/>
        <v>Update lineups set player_name = 'Jorge Grant'</v>
      </c>
      <c r="AD496" s="65" t="str">
        <f t="shared" si="326"/>
        <v/>
      </c>
      <c r="AE496" s="65" t="str">
        <f t="shared" si="349"/>
        <v/>
      </c>
      <c r="AF496" s="65" t="str">
        <f t="shared" si="350"/>
        <v/>
      </c>
      <c r="AG496" s="65" t="str">
        <f t="shared" si="351"/>
        <v/>
      </c>
      <c r="AH496" s="65" t="str">
        <f t="shared" si="352"/>
        <v/>
      </c>
      <c r="AI496" s="65" t="str">
        <f t="shared" si="353"/>
        <v/>
      </c>
      <c r="AJ496" s="65" t="str">
        <f t="shared" si="327"/>
        <v xml:space="preserve"> where game_id = 20160927 and player_order = 16</v>
      </c>
      <c r="AK496" s="65" t="str">
        <f t="shared" si="328"/>
        <v/>
      </c>
      <c r="AL496" s="65" t="str">
        <f t="shared" si="354"/>
        <v/>
      </c>
      <c r="AM496" s="245" t="str">
        <f t="shared" si="329"/>
        <v/>
      </c>
      <c r="AN496" s="65" t="str">
        <f t="shared" si="355"/>
        <v/>
      </c>
      <c r="AO496" s="65" t="str">
        <f t="shared" si="356"/>
        <v/>
      </c>
      <c r="AP496" s="65" t="str">
        <f t="shared" si="357"/>
        <v/>
      </c>
      <c r="AQ496" s="65" t="str">
        <f t="shared" si="358"/>
        <v/>
      </c>
      <c r="AR496" s="65" t="str">
        <f t="shared" si="347"/>
        <v/>
      </c>
      <c r="AS496" s="65" t="str">
        <f t="shared" si="332"/>
        <v/>
      </c>
      <c r="AT496" s="65" t="str">
        <f t="shared" si="333"/>
        <v/>
      </c>
      <c r="AU496" s="65" t="str">
        <f t="shared" si="334"/>
        <v/>
      </c>
    </row>
    <row r="497" spans="1:47" ht="16.8" customHeight="1" x14ac:dyDescent="0.25">
      <c r="A497" s="109"/>
      <c r="B497" s="198"/>
      <c r="C497" s="262">
        <v>20160927</v>
      </c>
      <c r="D497" s="262">
        <v>17</v>
      </c>
      <c r="E497" s="194" t="s">
        <v>4669</v>
      </c>
      <c r="F497" s="262">
        <v>55</v>
      </c>
      <c r="G497" s="194" t="s">
        <v>4670</v>
      </c>
      <c r="Q497" s="115"/>
      <c r="V497" s="112" t="str">
        <f t="shared" si="321"/>
        <v/>
      </c>
      <c r="W497" s="112" t="str">
        <f t="shared" si="324"/>
        <v>Update lineups set player_name = 'Lica', Sub_min= 55, Player_off = 'Mustapha Carayol' where game_id = 20160927 and player_order = 17; update lineups set Player_on= 'Lica', sub_min = '55' where game_id = 20160927 and player_name = 'Mustapha Carayol'</v>
      </c>
      <c r="X497" s="65" t="str">
        <f t="shared" si="360"/>
        <v/>
      </c>
      <c r="Y497" s="193" t="str">
        <f t="shared" si="359"/>
        <v/>
      </c>
      <c r="Z497" s="65" t="str">
        <f t="shared" si="330"/>
        <v/>
      </c>
      <c r="AA497" s="193" t="str">
        <f t="shared" si="331"/>
        <v/>
      </c>
      <c r="AB497" s="242" t="s">
        <v>739</v>
      </c>
      <c r="AC497" s="65" t="str">
        <f t="shared" si="325"/>
        <v>Update lineups set player_name = 'Lica'</v>
      </c>
      <c r="AD497" s="65" t="str">
        <f t="shared" si="326"/>
        <v/>
      </c>
      <c r="AE497" s="65" t="str">
        <f t="shared" si="349"/>
        <v/>
      </c>
      <c r="AF497" s="65" t="str">
        <f t="shared" si="350"/>
        <v/>
      </c>
      <c r="AG497" s="65" t="str">
        <f t="shared" si="351"/>
        <v/>
      </c>
      <c r="AH497" s="65" t="str">
        <f t="shared" si="352"/>
        <v>, Sub_min= 55</v>
      </c>
      <c r="AI497" s="65" t="str">
        <f t="shared" si="353"/>
        <v>, Player_off = 'Mustapha Carayol'</v>
      </c>
      <c r="AJ497" s="65" t="str">
        <f t="shared" si="327"/>
        <v xml:space="preserve"> where game_id = 20160927 and player_order = 17</v>
      </c>
      <c r="AK497" s="65" t="str">
        <f t="shared" si="328"/>
        <v>; update lineups set Player_on= 'Lica'</v>
      </c>
      <c r="AL497" s="65" t="str">
        <f t="shared" si="354"/>
        <v>, sub_min = '55'</v>
      </c>
      <c r="AM497" s="245" t="str">
        <f t="shared" si="329"/>
        <v xml:space="preserve"> where game_id = 20160927 and player_name = 'Mustapha Carayol'</v>
      </c>
      <c r="AN497" s="65" t="str">
        <f t="shared" si="355"/>
        <v/>
      </c>
      <c r="AO497" s="65" t="str">
        <f t="shared" si="356"/>
        <v/>
      </c>
      <c r="AP497" s="65" t="str">
        <f t="shared" si="357"/>
        <v/>
      </c>
      <c r="AQ497" s="65" t="str">
        <f t="shared" si="358"/>
        <v/>
      </c>
      <c r="AR497" s="65" t="str">
        <f t="shared" si="347"/>
        <v/>
      </c>
      <c r="AS497" s="65" t="str">
        <f t="shared" si="332"/>
        <v/>
      </c>
      <c r="AT497" s="65" t="str">
        <f t="shared" si="333"/>
        <v/>
      </c>
      <c r="AU497" s="65" t="str">
        <f t="shared" si="334"/>
        <v/>
      </c>
    </row>
    <row r="498" spans="1:47" s="126" customFormat="1" ht="16.8" customHeight="1" thickBot="1" x14ac:dyDescent="0.3">
      <c r="A498" s="116"/>
      <c r="B498" s="272"/>
      <c r="C498" s="266">
        <v>20160927</v>
      </c>
      <c r="D498" s="266">
        <v>18</v>
      </c>
      <c r="E498" s="199" t="s">
        <v>3811</v>
      </c>
      <c r="F498" s="266">
        <v>89</v>
      </c>
      <c r="G498" s="323" t="s">
        <v>4722</v>
      </c>
      <c r="H498" s="266"/>
      <c r="I498" s="266"/>
      <c r="J498" s="266"/>
      <c r="K498" s="323"/>
      <c r="L498" s="267"/>
      <c r="M498" s="214"/>
      <c r="N498" s="266"/>
      <c r="O498" s="266"/>
      <c r="P498" s="266"/>
      <c r="Q498" s="239"/>
      <c r="R498" s="267"/>
      <c r="S498" s="214"/>
      <c r="T498" s="266"/>
      <c r="U498"/>
      <c r="V498" s="240" t="str">
        <f t="shared" si="321"/>
        <v/>
      </c>
      <c r="W498" s="240" t="str">
        <f t="shared" si="324"/>
        <v>Update lineups set player_name = 'Apostolos Vellios', Sub_min= 89, Player_off = 'Nicklas Bendtner' where game_id = 20160927 and player_order = 18; update lineups set Player_on= 'Apostolos Vellios', sub_min = '89' where game_id = 20160927 and player_name = 'Nicklas Bendtner'</v>
      </c>
      <c r="X498" s="126" t="str">
        <f t="shared" si="360"/>
        <v/>
      </c>
      <c r="Y498" s="241" t="str">
        <f t="shared" si="359"/>
        <v/>
      </c>
      <c r="Z498" s="65" t="str">
        <f t="shared" si="330"/>
        <v/>
      </c>
      <c r="AA498" s="193" t="str">
        <f t="shared" si="331"/>
        <v/>
      </c>
      <c r="AB498" s="330" t="s">
        <v>739</v>
      </c>
      <c r="AC498" s="126" t="str">
        <f t="shared" si="325"/>
        <v>Update lineups set player_name = 'Apostolos Vellios'</v>
      </c>
      <c r="AD498" s="126" t="str">
        <f t="shared" si="326"/>
        <v/>
      </c>
      <c r="AE498" s="126" t="str">
        <f t="shared" si="349"/>
        <v/>
      </c>
      <c r="AF498" s="126" t="str">
        <f t="shared" si="350"/>
        <v/>
      </c>
      <c r="AG498" s="126" t="str">
        <f t="shared" si="351"/>
        <v/>
      </c>
      <c r="AH498" s="126" t="str">
        <f t="shared" si="352"/>
        <v>, Sub_min= 89</v>
      </c>
      <c r="AI498" s="126" t="str">
        <f t="shared" si="353"/>
        <v>, Player_off = 'Nicklas Bendtner'</v>
      </c>
      <c r="AJ498" s="126" t="str">
        <f t="shared" si="327"/>
        <v xml:space="preserve"> where game_id = 20160927 and player_order = 18</v>
      </c>
      <c r="AK498" s="126" t="str">
        <f t="shared" si="328"/>
        <v>; update lineups set Player_on= 'Apostolos Vellios'</v>
      </c>
      <c r="AL498" s="126" t="str">
        <f t="shared" si="354"/>
        <v>, sub_min = '89'</v>
      </c>
      <c r="AM498" s="331" t="str">
        <f t="shared" si="329"/>
        <v xml:space="preserve"> where game_id = 20160927 and player_name = 'Nicklas Bendtner'</v>
      </c>
      <c r="AN498" s="126" t="str">
        <f t="shared" si="355"/>
        <v/>
      </c>
      <c r="AO498" s="126" t="str">
        <f t="shared" si="356"/>
        <v/>
      </c>
      <c r="AP498" s="126" t="str">
        <f t="shared" si="357"/>
        <v/>
      </c>
      <c r="AQ498" s="126" t="str">
        <f t="shared" si="358"/>
        <v/>
      </c>
      <c r="AR498" s="126" t="str">
        <f t="shared" si="347"/>
        <v/>
      </c>
      <c r="AS498" s="65" t="str">
        <f t="shared" si="332"/>
        <v/>
      </c>
      <c r="AT498" s="65" t="str">
        <f t="shared" si="333"/>
        <v/>
      </c>
      <c r="AU498" s="65" t="str">
        <f t="shared" si="334"/>
        <v/>
      </c>
    </row>
    <row r="499" spans="1:47" ht="16.8" customHeight="1" thickTop="1" x14ac:dyDescent="0.25">
      <c r="A499" s="125"/>
      <c r="B499" s="191" t="s">
        <v>4741</v>
      </c>
      <c r="C499" s="262">
        <v>20161001</v>
      </c>
      <c r="D499" s="262">
        <v>1</v>
      </c>
      <c r="E499" s="212" t="s">
        <v>4667</v>
      </c>
      <c r="G499" s="194"/>
      <c r="L499" s="263">
        <v>1</v>
      </c>
      <c r="M499" s="194" t="s">
        <v>3811</v>
      </c>
      <c r="N499" s="262">
        <v>33</v>
      </c>
      <c r="Q499" s="115"/>
      <c r="S499" s="194"/>
      <c r="V499" s="112" t="str">
        <f t="shared" si="321"/>
        <v/>
      </c>
      <c r="W499" s="112" t="str">
        <f t="shared" si="324"/>
        <v>Update lineups set player_name = 'Vladimir Stojkovic' where game_id = 20161001 and player_order = 1</v>
      </c>
      <c r="X499" s="65" t="str">
        <f>IF(M499="","", CONCATENATE("insert into goals (game_id, goal_order, scorer_name, goal_min) values (",C499, ", ", L499,", '",M499,"', ",N499,")"))</f>
        <v>insert into goals (game_id, goal_order, scorer_name, goal_min) values (20161001, 1, 'Apostolos Vellios', 33)</v>
      </c>
      <c r="Y499" s="193" t="str">
        <f t="shared" si="359"/>
        <v>update goals set scorer_name = 'Apostolos Vellios', goal_min = 33 where game_id = 20161001 and goal_order = 1</v>
      </c>
      <c r="Z499" s="65" t="str">
        <f t="shared" si="330"/>
        <v/>
      </c>
      <c r="AA499" s="193" t="str">
        <f t="shared" si="331"/>
        <v/>
      </c>
      <c r="AB499" s="242" t="s">
        <v>739</v>
      </c>
      <c r="AC499" s="65" t="str">
        <f t="shared" si="325"/>
        <v>Update lineups set player_name = 'Vladimir Stojkovic'</v>
      </c>
      <c r="AD499" s="65" t="str">
        <f t="shared" si="326"/>
        <v/>
      </c>
      <c r="AE499" s="65" t="str">
        <f t="shared" ref="AE499:AE516" si="361">IF(H499="", "", CONCATENATE(", Y_min = ", UPPER(H499)))</f>
        <v/>
      </c>
      <c r="AF499" s="65" t="str">
        <f t="shared" ref="AF499:AF516" si="362">IF(I499="", "", CONCATENATE(", R_min= ", UPPER(I499)))</f>
        <v/>
      </c>
      <c r="AG499" s="65" t="str">
        <f t="shared" ref="AG499:AG516" si="363">IF(J499="", "", CONCATENATE(", captain= 'Y'"))</f>
        <v/>
      </c>
      <c r="AH499" s="65" t="str">
        <f t="shared" ref="AH499:AH516" si="364">IF(F499="", "", CONCATENATE(", Sub_min= ", F499))</f>
        <v/>
      </c>
      <c r="AI499" s="65" t="str">
        <f t="shared" ref="AI499:AI516" si="365">IF(G499="", "", CONCATENATE(", Player_off = '", SUBSTITUTE(G499, "'", "''"), "'"))</f>
        <v/>
      </c>
      <c r="AJ499" s="65" t="str">
        <f t="shared" si="327"/>
        <v xml:space="preserve"> where game_id = 20161001 and player_order = 1</v>
      </c>
      <c r="AK499" s="65" t="str">
        <f t="shared" si="328"/>
        <v/>
      </c>
      <c r="AL499" s="65" t="str">
        <f t="shared" ref="AL499:AL516" si="366">IF(F499="","",CONCATENATE(", sub_min = '",F499,"'"))</f>
        <v/>
      </c>
      <c r="AM499" s="245" t="str">
        <f t="shared" si="329"/>
        <v/>
      </c>
      <c r="AN499" s="65" t="str">
        <f t="shared" ref="AN499:AN516" si="367">IF(L499="","",CONCATENATE("update goals set scorer_name = '",SUBSTITUTE(M499, "'", "''"),"'"))</f>
        <v>update goals set scorer_name = 'Apostolos Vellios'</v>
      </c>
      <c r="AO499" s="65" t="str">
        <f t="shared" ref="AO499:AO516" si="368">IF(N499="", "", CONCATENATE(", goal_min = ", N499))</f>
        <v>, goal_min = 33</v>
      </c>
      <c r="AP499" s="65" t="str">
        <f t="shared" ref="AP499:AP516" si="369">IF(O499="", "", CONCATENATE(", Pen = '", UPPER(O499), "'"))</f>
        <v/>
      </c>
      <c r="AQ499" s="65" t="str">
        <f t="shared" ref="AQ499:AQ516" si="370">IF(P499="", "", CONCATENATE(", OG = '", UPPER(P499), "'"))</f>
        <v/>
      </c>
      <c r="AR499" s="65" t="str">
        <f t="shared" si="347"/>
        <v xml:space="preserve"> where game_id = 20161001 and goal_order = 1</v>
      </c>
      <c r="AS499" s="65" t="str">
        <f t="shared" si="332"/>
        <v/>
      </c>
      <c r="AT499" s="65" t="str">
        <f t="shared" si="333"/>
        <v/>
      </c>
      <c r="AU499" s="65" t="str">
        <f t="shared" si="334"/>
        <v/>
      </c>
    </row>
    <row r="500" spans="1:47" ht="16.8" customHeight="1" x14ac:dyDescent="0.25">
      <c r="A500" s="109" t="s">
        <v>5</v>
      </c>
      <c r="B500" s="114">
        <v>1</v>
      </c>
      <c r="C500" s="262">
        <v>20161001</v>
      </c>
      <c r="D500" s="262">
        <v>2</v>
      </c>
      <c r="E500" s="212" t="s">
        <v>3012</v>
      </c>
      <c r="M500" s="194"/>
      <c r="Q500" s="115"/>
      <c r="S500" s="194"/>
      <c r="V500" s="112" t="str">
        <f t="shared" si="321"/>
        <v>Update games set F= 1 where game_id=20161001</v>
      </c>
      <c r="W500" s="112" t="str">
        <f t="shared" si="324"/>
        <v>Update lineups set player_name = 'Eric Lichaj' where game_id = 20161001 and player_order = 2</v>
      </c>
      <c r="X500" s="65" t="str">
        <f>IF(M500="","", CONCATENATE("insert into goals (game_id, goal_order, scorer_name, goal_min) values (",C500, ", ", L500,", '",M500,"', ",N500,")"))</f>
        <v/>
      </c>
      <c r="Y500" s="193" t="str">
        <f>IF(L500="", "", AN500&amp;AO500&amp;AP500&amp;AQ500&amp;AR500)</f>
        <v/>
      </c>
      <c r="Z500" s="65" t="str">
        <f t="shared" si="330"/>
        <v/>
      </c>
      <c r="AA500" s="193" t="str">
        <f t="shared" si="331"/>
        <v/>
      </c>
      <c r="AB500" s="242" t="s">
        <v>739</v>
      </c>
      <c r="AC500" s="65" t="str">
        <f t="shared" si="325"/>
        <v>Update lineups set player_name = 'Eric Lichaj'</v>
      </c>
      <c r="AD500" s="65" t="str">
        <f t="shared" si="326"/>
        <v/>
      </c>
      <c r="AE500" s="65" t="str">
        <f t="shared" si="361"/>
        <v/>
      </c>
      <c r="AF500" s="65" t="str">
        <f t="shared" si="362"/>
        <v/>
      </c>
      <c r="AG500" s="65" t="str">
        <f t="shared" si="363"/>
        <v/>
      </c>
      <c r="AH500" s="65" t="str">
        <f t="shared" si="364"/>
        <v/>
      </c>
      <c r="AI500" s="65" t="str">
        <f t="shared" si="365"/>
        <v/>
      </c>
      <c r="AJ500" s="65" t="str">
        <f t="shared" si="327"/>
        <v xml:space="preserve"> where game_id = 20161001 and player_order = 2</v>
      </c>
      <c r="AK500" s="65" t="str">
        <f t="shared" si="328"/>
        <v/>
      </c>
      <c r="AL500" s="65" t="str">
        <f t="shared" si="366"/>
        <v/>
      </c>
      <c r="AM500" s="245" t="str">
        <f t="shared" si="329"/>
        <v/>
      </c>
      <c r="AN500" s="65" t="str">
        <f t="shared" si="367"/>
        <v/>
      </c>
      <c r="AO500" s="65" t="str">
        <f t="shared" si="368"/>
        <v/>
      </c>
      <c r="AP500" s="65" t="str">
        <f t="shared" si="369"/>
        <v/>
      </c>
      <c r="AQ500" s="65" t="str">
        <f t="shared" si="370"/>
        <v/>
      </c>
      <c r="AR500" s="65" t="str">
        <f t="shared" si="347"/>
        <v/>
      </c>
      <c r="AS500" s="65" t="str">
        <f t="shared" si="332"/>
        <v/>
      </c>
      <c r="AT500" s="65" t="str">
        <f t="shared" si="333"/>
        <v/>
      </c>
      <c r="AU500" s="65" t="str">
        <f t="shared" si="334"/>
        <v/>
      </c>
    </row>
    <row r="501" spans="1:47" ht="16.8" customHeight="1" x14ac:dyDescent="0.25">
      <c r="A501" s="109" t="s">
        <v>0</v>
      </c>
      <c r="B501" s="114">
        <v>2</v>
      </c>
      <c r="C501" s="262">
        <v>20161001</v>
      </c>
      <c r="D501" s="262">
        <v>3</v>
      </c>
      <c r="E501" s="212" t="s">
        <v>3024</v>
      </c>
      <c r="M501" s="194"/>
      <c r="Q501" s="115"/>
      <c r="S501" s="194"/>
      <c r="V501" s="112" t="str">
        <f t="shared" si="321"/>
        <v>Update games set A= 2 where game_id=20161001</v>
      </c>
      <c r="W501" s="112" t="str">
        <f t="shared" si="324"/>
        <v>Update lineups set player_name = 'Matt Mills' where game_id = 20161001 and player_order = 3</v>
      </c>
      <c r="X501" s="65" t="str">
        <f>IF(M501="","", CONCATENATE("insert into goals (game_id, goal_order, scorer_name, goal_min) values (",C501, ", ", L501,", '",M501,"', ",N501,")"))</f>
        <v/>
      </c>
      <c r="Y501" s="193" t="str">
        <f t="shared" ref="Y501:Y517" si="371">IF(L501="", "", AN501&amp;AO501&amp;AP501&amp;AQ501&amp;AR501)</f>
        <v/>
      </c>
      <c r="Z501" s="65" t="str">
        <f t="shared" si="330"/>
        <v/>
      </c>
      <c r="AA501" s="193" t="str">
        <f t="shared" si="331"/>
        <v/>
      </c>
      <c r="AB501" s="242" t="s">
        <v>739</v>
      </c>
      <c r="AC501" s="65" t="str">
        <f t="shared" si="325"/>
        <v>Update lineups set player_name = 'Matt Mills'</v>
      </c>
      <c r="AD501" s="65" t="str">
        <f t="shared" si="326"/>
        <v/>
      </c>
      <c r="AE501" s="65" t="str">
        <f t="shared" si="361"/>
        <v/>
      </c>
      <c r="AF501" s="65" t="str">
        <f t="shared" si="362"/>
        <v/>
      </c>
      <c r="AG501" s="65" t="str">
        <f t="shared" si="363"/>
        <v/>
      </c>
      <c r="AH501" s="65" t="str">
        <f t="shared" si="364"/>
        <v/>
      </c>
      <c r="AI501" s="65" t="str">
        <f t="shared" si="365"/>
        <v/>
      </c>
      <c r="AJ501" s="65" t="str">
        <f t="shared" si="327"/>
        <v xml:space="preserve"> where game_id = 20161001 and player_order = 3</v>
      </c>
      <c r="AK501" s="65" t="str">
        <f t="shared" si="328"/>
        <v/>
      </c>
      <c r="AL501" s="65" t="str">
        <f t="shared" si="366"/>
        <v/>
      </c>
      <c r="AM501" s="245" t="str">
        <f t="shared" si="329"/>
        <v/>
      </c>
      <c r="AN501" s="65" t="str">
        <f t="shared" si="367"/>
        <v/>
      </c>
      <c r="AO501" s="65" t="str">
        <f t="shared" si="368"/>
        <v/>
      </c>
      <c r="AP501" s="65" t="str">
        <f t="shared" si="369"/>
        <v/>
      </c>
      <c r="AQ501" s="65" t="str">
        <f t="shared" si="370"/>
        <v/>
      </c>
      <c r="AR501" s="65" t="str">
        <f t="shared" si="347"/>
        <v/>
      </c>
      <c r="AS501" s="65" t="str">
        <f t="shared" si="332"/>
        <v/>
      </c>
      <c r="AT501" s="65" t="str">
        <f t="shared" si="333"/>
        <v/>
      </c>
      <c r="AU501" s="65" t="str">
        <f t="shared" si="334"/>
        <v/>
      </c>
    </row>
    <row r="502" spans="1:47" ht="16.8" customHeight="1" x14ac:dyDescent="0.25">
      <c r="A502" s="109" t="s">
        <v>23</v>
      </c>
      <c r="B502" s="198" t="str">
        <f>IF(B500&gt;B501,"'W'",IF(B500=B501,"'D'","'L'"))</f>
        <v>'L'</v>
      </c>
      <c r="C502" s="262">
        <v>20161001</v>
      </c>
      <c r="D502" s="262">
        <v>4</v>
      </c>
      <c r="E502" s="212" t="s">
        <v>3003</v>
      </c>
      <c r="M502" s="194"/>
      <c r="Q502" s="115"/>
      <c r="S502" s="194"/>
      <c r="V502" s="112" t="str">
        <f t="shared" si="321"/>
        <v>Update games set Result= 'L' where game_id=20161001</v>
      </c>
      <c r="W502" s="112" t="str">
        <f t="shared" si="324"/>
        <v>Update lineups set player_name = 'Damien Perquis' where game_id = 20161001 and player_order = 4</v>
      </c>
      <c r="X502" s="65" t="str">
        <f t="shared" ref="X502:X516" si="372">IF(M502="","", CONCATENATE("insert into goals (game_id, goal_order, scorer_name, goal_min) values (",C502, ", ", L502,", '",M502,"' ",N502,")"))</f>
        <v/>
      </c>
      <c r="Y502" s="193" t="str">
        <f t="shared" si="371"/>
        <v/>
      </c>
      <c r="Z502" s="65" t="str">
        <f t="shared" si="330"/>
        <v/>
      </c>
      <c r="AA502" s="193" t="str">
        <f t="shared" si="331"/>
        <v/>
      </c>
      <c r="AB502" s="242" t="s">
        <v>739</v>
      </c>
      <c r="AC502" s="65" t="str">
        <f t="shared" si="325"/>
        <v>Update lineups set player_name = 'Damien Perquis'</v>
      </c>
      <c r="AD502" s="65" t="str">
        <f t="shared" si="326"/>
        <v/>
      </c>
      <c r="AE502" s="65" t="str">
        <f t="shared" si="361"/>
        <v/>
      </c>
      <c r="AF502" s="65" t="str">
        <f t="shared" si="362"/>
        <v/>
      </c>
      <c r="AG502" s="65" t="str">
        <f t="shared" si="363"/>
        <v/>
      </c>
      <c r="AH502" s="65" t="str">
        <f t="shared" si="364"/>
        <v/>
      </c>
      <c r="AI502" s="65" t="str">
        <f t="shared" si="365"/>
        <v/>
      </c>
      <c r="AJ502" s="65" t="str">
        <f t="shared" si="327"/>
        <v xml:space="preserve"> where game_id = 20161001 and player_order = 4</v>
      </c>
      <c r="AK502" s="65" t="str">
        <f t="shared" si="328"/>
        <v/>
      </c>
      <c r="AL502" s="65" t="str">
        <f t="shared" si="366"/>
        <v/>
      </c>
      <c r="AM502" s="245" t="str">
        <f t="shared" si="329"/>
        <v/>
      </c>
      <c r="AN502" s="65" t="str">
        <f t="shared" si="367"/>
        <v/>
      </c>
      <c r="AO502" s="65" t="str">
        <f t="shared" si="368"/>
        <v/>
      </c>
      <c r="AP502" s="65" t="str">
        <f t="shared" si="369"/>
        <v/>
      </c>
      <c r="AQ502" s="65" t="str">
        <f t="shared" si="370"/>
        <v/>
      </c>
      <c r="AR502" s="65" t="str">
        <f t="shared" si="347"/>
        <v/>
      </c>
      <c r="AS502" s="65" t="str">
        <f t="shared" si="332"/>
        <v/>
      </c>
      <c r="AT502" s="65" t="str">
        <f t="shared" si="333"/>
        <v/>
      </c>
      <c r="AU502" s="65" t="str">
        <f t="shared" si="334"/>
        <v/>
      </c>
    </row>
    <row r="503" spans="1:47" ht="16.8" customHeight="1" x14ac:dyDescent="0.25">
      <c r="A503" s="109" t="s">
        <v>768</v>
      </c>
      <c r="B503" s="114">
        <v>1</v>
      </c>
      <c r="C503" s="262">
        <v>20161001</v>
      </c>
      <c r="D503" s="262">
        <v>5</v>
      </c>
      <c r="E503" s="194" t="s">
        <v>3001</v>
      </c>
      <c r="H503" s="262">
        <v>23</v>
      </c>
      <c r="M503" s="194"/>
      <c r="Q503" s="115"/>
      <c r="S503" s="194"/>
      <c r="V503" s="112" t="str">
        <f t="shared" si="321"/>
        <v>Update games set HT_f= 1 where game_id=20161001</v>
      </c>
      <c r="W503" s="112" t="str">
        <f t="shared" si="324"/>
        <v>Update lineups set player_name = 'Danny Fox', Y_min = 23 where game_id = 20161001 and player_order = 5</v>
      </c>
      <c r="X503" s="65" t="str">
        <f t="shared" si="372"/>
        <v/>
      </c>
      <c r="Y503" s="193" t="str">
        <f t="shared" si="371"/>
        <v/>
      </c>
      <c r="Z503" s="65" t="str">
        <f t="shared" si="330"/>
        <v/>
      </c>
      <c r="AA503" s="193" t="str">
        <f t="shared" si="331"/>
        <v/>
      </c>
      <c r="AB503" s="242" t="s">
        <v>739</v>
      </c>
      <c r="AC503" s="65" t="str">
        <f t="shared" si="325"/>
        <v>Update lineups set player_name = 'Danny Fox'</v>
      </c>
      <c r="AD503" s="65" t="str">
        <f t="shared" si="326"/>
        <v/>
      </c>
      <c r="AE503" s="65" t="str">
        <f t="shared" si="361"/>
        <v>, Y_min = 23</v>
      </c>
      <c r="AF503" s="65" t="str">
        <f t="shared" si="362"/>
        <v/>
      </c>
      <c r="AG503" s="65" t="str">
        <f t="shared" si="363"/>
        <v/>
      </c>
      <c r="AH503" s="65" t="str">
        <f t="shared" si="364"/>
        <v/>
      </c>
      <c r="AI503" s="65" t="str">
        <f t="shared" si="365"/>
        <v/>
      </c>
      <c r="AJ503" s="65" t="str">
        <f t="shared" si="327"/>
        <v xml:space="preserve"> where game_id = 20161001 and player_order = 5</v>
      </c>
      <c r="AK503" s="65" t="str">
        <f t="shared" si="328"/>
        <v/>
      </c>
      <c r="AL503" s="65" t="str">
        <f t="shared" si="366"/>
        <v/>
      </c>
      <c r="AM503" s="245" t="str">
        <f t="shared" si="329"/>
        <v/>
      </c>
      <c r="AN503" s="65" t="str">
        <f t="shared" si="367"/>
        <v/>
      </c>
      <c r="AO503" s="65" t="str">
        <f t="shared" si="368"/>
        <v/>
      </c>
      <c r="AP503" s="65" t="str">
        <f t="shared" si="369"/>
        <v/>
      </c>
      <c r="AQ503" s="65" t="str">
        <f t="shared" si="370"/>
        <v/>
      </c>
      <c r="AR503" s="65" t="str">
        <f t="shared" si="347"/>
        <v/>
      </c>
      <c r="AS503" s="65" t="str">
        <f t="shared" si="332"/>
        <v/>
      </c>
      <c r="AT503" s="65" t="str">
        <f t="shared" si="333"/>
        <v/>
      </c>
      <c r="AU503" s="65" t="str">
        <f t="shared" si="334"/>
        <v/>
      </c>
    </row>
    <row r="504" spans="1:47" ht="16.8" customHeight="1" x14ac:dyDescent="0.25">
      <c r="A504" s="109" t="s">
        <v>766</v>
      </c>
      <c r="B504" s="114">
        <v>0</v>
      </c>
      <c r="C504" s="262">
        <v>20161001</v>
      </c>
      <c r="D504" s="262">
        <v>6</v>
      </c>
      <c r="E504" s="194" t="s">
        <v>610</v>
      </c>
      <c r="M504" s="194"/>
      <c r="Q504" s="115"/>
      <c r="S504" s="194"/>
      <c r="V504" s="112" t="str">
        <f t="shared" si="321"/>
        <v>Update games set HT_a= 0 where game_id=20161001</v>
      </c>
      <c r="W504" s="112" t="str">
        <f t="shared" si="324"/>
        <v>Update lineups set player_name = 'Chris Cohen' where game_id = 20161001 and player_order = 6</v>
      </c>
      <c r="X504" s="65" t="str">
        <f t="shared" si="372"/>
        <v/>
      </c>
      <c r="Y504" s="193" t="str">
        <f t="shared" si="371"/>
        <v/>
      </c>
      <c r="Z504" s="65" t="str">
        <f t="shared" si="330"/>
        <v/>
      </c>
      <c r="AA504" s="193" t="str">
        <f t="shared" si="331"/>
        <v/>
      </c>
      <c r="AB504" s="242" t="s">
        <v>739</v>
      </c>
      <c r="AC504" s="65" t="str">
        <f t="shared" si="325"/>
        <v>Update lineups set player_name = 'Chris Cohen'</v>
      </c>
      <c r="AD504" s="65" t="str">
        <f t="shared" si="326"/>
        <v/>
      </c>
      <c r="AE504" s="65" t="str">
        <f t="shared" si="361"/>
        <v/>
      </c>
      <c r="AF504" s="65" t="str">
        <f t="shared" si="362"/>
        <v/>
      </c>
      <c r="AG504" s="65" t="str">
        <f t="shared" si="363"/>
        <v/>
      </c>
      <c r="AH504" s="65" t="str">
        <f t="shared" si="364"/>
        <v/>
      </c>
      <c r="AI504" s="65" t="str">
        <f t="shared" si="365"/>
        <v/>
      </c>
      <c r="AJ504" s="65" t="str">
        <f t="shared" si="327"/>
        <v xml:space="preserve"> where game_id = 20161001 and player_order = 6</v>
      </c>
      <c r="AK504" s="65" t="str">
        <f t="shared" si="328"/>
        <v/>
      </c>
      <c r="AL504" s="65" t="str">
        <f t="shared" si="366"/>
        <v/>
      </c>
      <c r="AM504" s="245" t="str">
        <f t="shared" si="329"/>
        <v/>
      </c>
      <c r="AN504" s="65" t="str">
        <f t="shared" si="367"/>
        <v/>
      </c>
      <c r="AO504" s="65" t="str">
        <f t="shared" si="368"/>
        <v/>
      </c>
      <c r="AP504" s="65" t="str">
        <f t="shared" si="369"/>
        <v/>
      </c>
      <c r="AQ504" s="65" t="str">
        <f t="shared" si="370"/>
        <v/>
      </c>
      <c r="AR504" s="65" t="str">
        <f t="shared" si="347"/>
        <v/>
      </c>
      <c r="AS504" s="65" t="str">
        <f t="shared" si="332"/>
        <v/>
      </c>
      <c r="AT504" s="65" t="str">
        <f t="shared" si="333"/>
        <v/>
      </c>
      <c r="AU504" s="65" t="str">
        <f t="shared" si="334"/>
        <v/>
      </c>
    </row>
    <row r="505" spans="1:47" ht="16.8" customHeight="1" x14ac:dyDescent="0.25">
      <c r="A505" s="109" t="s">
        <v>764</v>
      </c>
      <c r="B505" s="252">
        <v>15</v>
      </c>
      <c r="C505" s="262">
        <v>20161001</v>
      </c>
      <c r="D505" s="262">
        <v>7</v>
      </c>
      <c r="E505" s="194" t="s">
        <v>4189</v>
      </c>
      <c r="G505" s="194"/>
      <c r="K505" s="194"/>
      <c r="M505" s="194"/>
      <c r="Q505" s="115"/>
      <c r="S505" s="194"/>
      <c r="V505" s="112" t="str">
        <f t="shared" si="321"/>
        <v>Update games set Pos_before= 15 where game_id=20161001</v>
      </c>
      <c r="W505" s="112" t="str">
        <f t="shared" si="324"/>
        <v>Update lineups set player_name = 'Pajtim Kasami' where game_id = 20161001 and player_order = 7</v>
      </c>
      <c r="X505" s="65" t="str">
        <f t="shared" si="372"/>
        <v/>
      </c>
      <c r="Y505" s="193" t="str">
        <f t="shared" si="371"/>
        <v/>
      </c>
      <c r="Z505" s="65" t="str">
        <f t="shared" si="330"/>
        <v/>
      </c>
      <c r="AA505" s="193" t="str">
        <f t="shared" si="331"/>
        <v/>
      </c>
      <c r="AB505" s="242" t="s">
        <v>739</v>
      </c>
      <c r="AC505" s="65" t="str">
        <f t="shared" si="325"/>
        <v>Update lineups set player_name = 'Pajtim Kasami'</v>
      </c>
      <c r="AD505" s="65" t="str">
        <f t="shared" si="326"/>
        <v/>
      </c>
      <c r="AE505" s="65" t="str">
        <f t="shared" si="361"/>
        <v/>
      </c>
      <c r="AF505" s="65" t="str">
        <f t="shared" si="362"/>
        <v/>
      </c>
      <c r="AG505" s="65" t="str">
        <f t="shared" si="363"/>
        <v/>
      </c>
      <c r="AH505" s="65" t="str">
        <f t="shared" si="364"/>
        <v/>
      </c>
      <c r="AI505" s="65" t="str">
        <f t="shared" si="365"/>
        <v/>
      </c>
      <c r="AJ505" s="65" t="str">
        <f t="shared" si="327"/>
        <v xml:space="preserve"> where game_id = 20161001 and player_order = 7</v>
      </c>
      <c r="AK505" s="65" t="str">
        <f t="shared" si="328"/>
        <v/>
      </c>
      <c r="AL505" s="65" t="str">
        <f t="shared" si="366"/>
        <v/>
      </c>
      <c r="AM505" s="245" t="str">
        <f t="shared" si="329"/>
        <v/>
      </c>
      <c r="AN505" s="65" t="str">
        <f t="shared" si="367"/>
        <v/>
      </c>
      <c r="AO505" s="65" t="str">
        <f t="shared" si="368"/>
        <v/>
      </c>
      <c r="AP505" s="65" t="str">
        <f t="shared" si="369"/>
        <v/>
      </c>
      <c r="AQ505" s="65" t="str">
        <f t="shared" si="370"/>
        <v/>
      </c>
      <c r="AR505" s="65" t="str">
        <f t="shared" si="347"/>
        <v/>
      </c>
      <c r="AS505" s="65" t="str">
        <f t="shared" si="332"/>
        <v/>
      </c>
      <c r="AT505" s="65" t="str">
        <f t="shared" si="333"/>
        <v/>
      </c>
      <c r="AU505" s="65" t="str">
        <f t="shared" si="334"/>
        <v/>
      </c>
    </row>
    <row r="506" spans="1:47" ht="16.8" customHeight="1" x14ac:dyDescent="0.25">
      <c r="A506" s="109" t="s">
        <v>762</v>
      </c>
      <c r="B506" s="114">
        <v>18</v>
      </c>
      <c r="C506" s="262">
        <v>20161001</v>
      </c>
      <c r="D506" s="262">
        <v>8</v>
      </c>
      <c r="E506" s="194" t="s">
        <v>3382</v>
      </c>
      <c r="G506" s="321"/>
      <c r="M506" s="194"/>
      <c r="Q506" s="115"/>
      <c r="S506" s="194"/>
      <c r="V506" s="112" t="str">
        <f t="shared" si="321"/>
        <v>Update games set Pos_after= 18 where game_id=20161001</v>
      </c>
      <c r="W506" s="112" t="str">
        <f t="shared" si="324"/>
        <v>Update lineups set player_name = 'Henri Lansbury' where game_id = 20161001 and player_order = 8</v>
      </c>
      <c r="X506" s="65" t="str">
        <f t="shared" si="372"/>
        <v/>
      </c>
      <c r="Y506" s="193" t="str">
        <f t="shared" si="371"/>
        <v/>
      </c>
      <c r="Z506" s="65" t="str">
        <f t="shared" si="330"/>
        <v/>
      </c>
      <c r="AA506" s="193" t="str">
        <f t="shared" si="331"/>
        <v/>
      </c>
      <c r="AB506" s="242" t="s">
        <v>739</v>
      </c>
      <c r="AC506" s="65" t="str">
        <f t="shared" si="325"/>
        <v>Update lineups set player_name = 'Henri Lansbury'</v>
      </c>
      <c r="AD506" s="65" t="str">
        <f t="shared" si="326"/>
        <v/>
      </c>
      <c r="AE506" s="65" t="str">
        <f t="shared" si="361"/>
        <v/>
      </c>
      <c r="AF506" s="65" t="str">
        <f t="shared" si="362"/>
        <v/>
      </c>
      <c r="AG506" s="65" t="str">
        <f t="shared" si="363"/>
        <v/>
      </c>
      <c r="AH506" s="65" t="str">
        <f t="shared" si="364"/>
        <v/>
      </c>
      <c r="AI506" s="65" t="str">
        <f t="shared" si="365"/>
        <v/>
      </c>
      <c r="AJ506" s="65" t="str">
        <f t="shared" si="327"/>
        <v xml:space="preserve"> where game_id = 20161001 and player_order = 8</v>
      </c>
      <c r="AK506" s="65" t="str">
        <f t="shared" si="328"/>
        <v/>
      </c>
      <c r="AL506" s="65" t="str">
        <f t="shared" si="366"/>
        <v/>
      </c>
      <c r="AM506" s="245" t="str">
        <f t="shared" si="329"/>
        <v/>
      </c>
      <c r="AN506" s="65" t="str">
        <f t="shared" si="367"/>
        <v/>
      </c>
      <c r="AO506" s="65" t="str">
        <f t="shared" si="368"/>
        <v/>
      </c>
      <c r="AP506" s="65" t="str">
        <f t="shared" si="369"/>
        <v/>
      </c>
      <c r="AQ506" s="65" t="str">
        <f t="shared" si="370"/>
        <v/>
      </c>
      <c r="AR506" s="65" t="str">
        <f t="shared" si="347"/>
        <v/>
      </c>
      <c r="AS506" s="65" t="str">
        <f t="shared" si="332"/>
        <v/>
      </c>
      <c r="AT506" s="65" t="str">
        <f t="shared" si="333"/>
        <v/>
      </c>
      <c r="AU506" s="65" t="str">
        <f t="shared" si="334"/>
        <v/>
      </c>
    </row>
    <row r="507" spans="1:47" ht="16.8" customHeight="1" x14ac:dyDescent="0.25">
      <c r="A507" s="109" t="s">
        <v>761</v>
      </c>
      <c r="B507" s="252">
        <v>6</v>
      </c>
      <c r="C507" s="262">
        <v>20161001</v>
      </c>
      <c r="D507" s="262">
        <v>9</v>
      </c>
      <c r="E507" s="194" t="s">
        <v>4669</v>
      </c>
      <c r="G507" s="321"/>
      <c r="H507" s="262">
        <v>60</v>
      </c>
      <c r="Q507" s="115"/>
      <c r="V507" s="112" t="str">
        <f t="shared" si="321"/>
        <v>Update games set Opp_before= 6 where game_id=20161001</v>
      </c>
      <c r="W507" s="112" t="str">
        <f t="shared" si="324"/>
        <v>Update lineups set player_name = 'Lica', Y_min = 60 where game_id = 20161001 and player_order = 9</v>
      </c>
      <c r="X507" s="65" t="str">
        <f t="shared" si="372"/>
        <v/>
      </c>
      <c r="Y507" s="193" t="str">
        <f t="shared" si="371"/>
        <v/>
      </c>
      <c r="Z507" s="65" t="str">
        <f t="shared" si="330"/>
        <v/>
      </c>
      <c r="AA507" s="193" t="str">
        <f t="shared" si="331"/>
        <v/>
      </c>
      <c r="AB507" s="242" t="s">
        <v>739</v>
      </c>
      <c r="AC507" s="65" t="str">
        <f t="shared" si="325"/>
        <v>Update lineups set player_name = 'Lica'</v>
      </c>
      <c r="AD507" s="65" t="str">
        <f t="shared" si="326"/>
        <v/>
      </c>
      <c r="AE507" s="65" t="str">
        <f t="shared" si="361"/>
        <v>, Y_min = 60</v>
      </c>
      <c r="AF507" s="65" t="str">
        <f t="shared" si="362"/>
        <v/>
      </c>
      <c r="AG507" s="65" t="str">
        <f t="shared" si="363"/>
        <v/>
      </c>
      <c r="AH507" s="65" t="str">
        <f t="shared" si="364"/>
        <v/>
      </c>
      <c r="AI507" s="65" t="str">
        <f t="shared" si="365"/>
        <v/>
      </c>
      <c r="AJ507" s="65" t="str">
        <f t="shared" si="327"/>
        <v xml:space="preserve"> where game_id = 20161001 and player_order = 9</v>
      </c>
      <c r="AK507" s="65" t="str">
        <f t="shared" si="328"/>
        <v/>
      </c>
      <c r="AL507" s="65" t="str">
        <f t="shared" si="366"/>
        <v/>
      </c>
      <c r="AM507" s="245" t="str">
        <f t="shared" si="329"/>
        <v/>
      </c>
      <c r="AN507" s="65" t="str">
        <f t="shared" si="367"/>
        <v/>
      </c>
      <c r="AO507" s="65" t="str">
        <f t="shared" si="368"/>
        <v/>
      </c>
      <c r="AP507" s="65" t="str">
        <f t="shared" si="369"/>
        <v/>
      </c>
      <c r="AQ507" s="65" t="str">
        <f t="shared" si="370"/>
        <v/>
      </c>
      <c r="AR507" s="65" t="str">
        <f t="shared" si="347"/>
        <v/>
      </c>
      <c r="AS507" s="65" t="str">
        <f t="shared" si="332"/>
        <v/>
      </c>
      <c r="AT507" s="65" t="str">
        <f t="shared" si="333"/>
        <v/>
      </c>
      <c r="AU507" s="65" t="str">
        <f t="shared" si="334"/>
        <v/>
      </c>
    </row>
    <row r="508" spans="1:47" ht="16.8" customHeight="1" x14ac:dyDescent="0.25">
      <c r="A508" s="109" t="s">
        <v>759</v>
      </c>
      <c r="B508" s="114">
        <v>5</v>
      </c>
      <c r="C508" s="262">
        <v>20161001</v>
      </c>
      <c r="D508" s="262">
        <v>10</v>
      </c>
      <c r="E508" s="194" t="s">
        <v>3621</v>
      </c>
      <c r="G508" s="321"/>
      <c r="Q508" s="115"/>
      <c r="V508" s="112" t="str">
        <f t="shared" si="321"/>
        <v>Update games set Opp_after= 5 where game_id=20161001</v>
      </c>
      <c r="W508" s="112" t="str">
        <f t="shared" si="324"/>
        <v>Update lineups set player_name = 'Ben Osborn' where game_id = 20161001 and player_order = 10</v>
      </c>
      <c r="X508" s="65" t="str">
        <f t="shared" si="372"/>
        <v/>
      </c>
      <c r="Y508" s="193" t="str">
        <f t="shared" si="371"/>
        <v/>
      </c>
      <c r="Z508" s="65" t="str">
        <f t="shared" si="330"/>
        <v/>
      </c>
      <c r="AA508" s="193" t="str">
        <f t="shared" si="331"/>
        <v/>
      </c>
      <c r="AB508" s="242" t="s">
        <v>739</v>
      </c>
      <c r="AC508" s="65" t="str">
        <f t="shared" si="325"/>
        <v>Update lineups set player_name = 'Ben Osborn'</v>
      </c>
      <c r="AD508" s="65" t="str">
        <f t="shared" si="326"/>
        <v/>
      </c>
      <c r="AE508" s="65" t="str">
        <f t="shared" si="361"/>
        <v/>
      </c>
      <c r="AF508" s="65" t="str">
        <f t="shared" si="362"/>
        <v/>
      </c>
      <c r="AG508" s="65" t="str">
        <f t="shared" si="363"/>
        <v/>
      </c>
      <c r="AH508" s="65" t="str">
        <f t="shared" si="364"/>
        <v/>
      </c>
      <c r="AI508" s="65" t="str">
        <f t="shared" si="365"/>
        <v/>
      </c>
      <c r="AJ508" s="65" t="str">
        <f t="shared" si="327"/>
        <v xml:space="preserve"> where game_id = 20161001 and player_order = 10</v>
      </c>
      <c r="AK508" s="65" t="str">
        <f t="shared" si="328"/>
        <v/>
      </c>
      <c r="AL508" s="65" t="str">
        <f t="shared" si="366"/>
        <v/>
      </c>
      <c r="AM508" s="245" t="str">
        <f t="shared" si="329"/>
        <v/>
      </c>
      <c r="AN508" s="65" t="str">
        <f t="shared" si="367"/>
        <v/>
      </c>
      <c r="AO508" s="65" t="str">
        <f t="shared" si="368"/>
        <v/>
      </c>
      <c r="AP508" s="65" t="str">
        <f t="shared" si="369"/>
        <v/>
      </c>
      <c r="AQ508" s="65" t="str">
        <f t="shared" si="370"/>
        <v/>
      </c>
      <c r="AR508" s="65" t="str">
        <f t="shared" si="347"/>
        <v/>
      </c>
      <c r="AS508" s="65" t="str">
        <f t="shared" si="332"/>
        <v/>
      </c>
      <c r="AT508" s="65" t="str">
        <f t="shared" si="333"/>
        <v/>
      </c>
      <c r="AU508" s="65" t="str">
        <f t="shared" si="334"/>
        <v/>
      </c>
    </row>
    <row r="509" spans="1:47" ht="16.8" customHeight="1" x14ac:dyDescent="0.25">
      <c r="A509" s="109" t="s">
        <v>753</v>
      </c>
      <c r="B509" s="340" t="s">
        <v>2738</v>
      </c>
      <c r="C509" s="262">
        <v>20161001</v>
      </c>
      <c r="D509" s="264">
        <v>11</v>
      </c>
      <c r="E509" s="195" t="s">
        <v>3811</v>
      </c>
      <c r="F509" s="264"/>
      <c r="G509" s="322"/>
      <c r="H509" s="264"/>
      <c r="I509" s="264"/>
      <c r="J509" s="264"/>
      <c r="K509" s="322"/>
      <c r="L509" s="265"/>
      <c r="M509" s="213"/>
      <c r="N509" s="264"/>
      <c r="O509" s="264"/>
      <c r="P509" s="264"/>
      <c r="Q509" s="115"/>
      <c r="R509" s="265"/>
      <c r="S509" s="213"/>
      <c r="T509" s="264"/>
      <c r="V509" s="112" t="str">
        <f t="shared" si="321"/>
        <v>Update games set Referee= 'Scott Duncan' where game_id=20161001</v>
      </c>
      <c r="W509" s="112" t="str">
        <f t="shared" si="324"/>
        <v>Update lineups set player_name = 'Apostolos Vellios' where game_id = 20161001 and player_order = 11</v>
      </c>
      <c r="X509" s="65" t="str">
        <f t="shared" si="372"/>
        <v/>
      </c>
      <c r="Y509" s="193" t="str">
        <f t="shared" si="371"/>
        <v/>
      </c>
      <c r="Z509" s="65" t="str">
        <f t="shared" si="330"/>
        <v/>
      </c>
      <c r="AA509" s="193" t="str">
        <f t="shared" si="331"/>
        <v/>
      </c>
      <c r="AB509" s="242" t="s">
        <v>739</v>
      </c>
      <c r="AC509" s="65" t="str">
        <f t="shared" si="325"/>
        <v>Update lineups set player_name = 'Apostolos Vellios'</v>
      </c>
      <c r="AD509" s="65" t="str">
        <f t="shared" si="326"/>
        <v/>
      </c>
      <c r="AE509" s="65" t="str">
        <f t="shared" si="361"/>
        <v/>
      </c>
      <c r="AF509" s="65" t="str">
        <f t="shared" si="362"/>
        <v/>
      </c>
      <c r="AG509" s="65" t="str">
        <f t="shared" si="363"/>
        <v/>
      </c>
      <c r="AH509" s="65" t="str">
        <f t="shared" si="364"/>
        <v/>
      </c>
      <c r="AI509" s="65" t="str">
        <f t="shared" si="365"/>
        <v/>
      </c>
      <c r="AJ509" s="65" t="str">
        <f t="shared" si="327"/>
        <v xml:space="preserve"> where game_id = 20161001 and player_order = 11</v>
      </c>
      <c r="AK509" s="65" t="str">
        <f t="shared" si="328"/>
        <v/>
      </c>
      <c r="AL509" s="65" t="str">
        <f t="shared" si="366"/>
        <v/>
      </c>
      <c r="AM509" s="245" t="str">
        <f t="shared" si="329"/>
        <v/>
      </c>
      <c r="AN509" s="65" t="str">
        <f t="shared" si="367"/>
        <v/>
      </c>
      <c r="AO509" s="65" t="str">
        <f t="shared" si="368"/>
        <v/>
      </c>
      <c r="AP509" s="65" t="str">
        <f t="shared" si="369"/>
        <v/>
      </c>
      <c r="AQ509" s="65" t="str">
        <f t="shared" si="370"/>
        <v/>
      </c>
      <c r="AR509" s="65" t="str">
        <f t="shared" si="347"/>
        <v/>
      </c>
      <c r="AS509" s="65" t="str">
        <f t="shared" si="332"/>
        <v/>
      </c>
      <c r="AT509" s="65" t="str">
        <f t="shared" si="333"/>
        <v/>
      </c>
      <c r="AU509" s="65" t="str">
        <f t="shared" si="334"/>
        <v/>
      </c>
    </row>
    <row r="510" spans="1:47" ht="16.8" customHeight="1" x14ac:dyDescent="0.25">
      <c r="A510" s="109" t="s">
        <v>475</v>
      </c>
      <c r="B510" s="114">
        <v>18922</v>
      </c>
      <c r="C510" s="262">
        <v>20161001</v>
      </c>
      <c r="D510" s="262">
        <v>12</v>
      </c>
      <c r="E510" s="194" t="s">
        <v>3007</v>
      </c>
      <c r="G510" s="212"/>
      <c r="M510" s="194"/>
      <c r="Q510" s="115"/>
      <c r="S510" s="194"/>
      <c r="V510" s="112" t="str">
        <f t="shared" si="321"/>
        <v>Update games set Att= 18922 where game_id=20161001</v>
      </c>
      <c r="W510" s="112" t="str">
        <f t="shared" si="324"/>
        <v>Update lineups set player_name = 'Stephen Henderson' where game_id = 20161001 and player_order = 12</v>
      </c>
      <c r="X510" s="65" t="str">
        <f t="shared" si="372"/>
        <v/>
      </c>
      <c r="Y510" s="193" t="str">
        <f t="shared" si="371"/>
        <v/>
      </c>
      <c r="Z510" s="65" t="str">
        <f t="shared" si="330"/>
        <v/>
      </c>
      <c r="AA510" s="193" t="str">
        <f t="shared" si="331"/>
        <v/>
      </c>
      <c r="AB510" s="242" t="s">
        <v>739</v>
      </c>
      <c r="AC510" s="65" t="str">
        <f t="shared" si="325"/>
        <v>Update lineups set player_name = 'Stephen Henderson'</v>
      </c>
      <c r="AD510" s="65" t="str">
        <f t="shared" si="326"/>
        <v/>
      </c>
      <c r="AE510" s="65" t="str">
        <f t="shared" si="361"/>
        <v/>
      </c>
      <c r="AF510" s="65" t="str">
        <f t="shared" si="362"/>
        <v/>
      </c>
      <c r="AG510" s="65" t="str">
        <f t="shared" si="363"/>
        <v/>
      </c>
      <c r="AH510" s="65" t="str">
        <f t="shared" si="364"/>
        <v/>
      </c>
      <c r="AI510" s="65" t="str">
        <f t="shared" si="365"/>
        <v/>
      </c>
      <c r="AJ510" s="65" t="str">
        <f t="shared" si="327"/>
        <v xml:space="preserve"> where game_id = 20161001 and player_order = 12</v>
      </c>
      <c r="AK510" s="65" t="str">
        <f t="shared" si="328"/>
        <v/>
      </c>
      <c r="AL510" s="65" t="str">
        <f t="shared" si="366"/>
        <v/>
      </c>
      <c r="AM510" s="245" t="str">
        <f t="shared" si="329"/>
        <v/>
      </c>
      <c r="AN510" s="65" t="str">
        <f t="shared" si="367"/>
        <v/>
      </c>
      <c r="AO510" s="65" t="str">
        <f t="shared" si="368"/>
        <v/>
      </c>
      <c r="AP510" s="65" t="str">
        <f t="shared" si="369"/>
        <v/>
      </c>
      <c r="AQ510" s="65" t="str">
        <f t="shared" si="370"/>
        <v/>
      </c>
      <c r="AR510" s="65" t="str">
        <f t="shared" si="347"/>
        <v/>
      </c>
      <c r="AS510" s="65" t="str">
        <f t="shared" si="332"/>
        <v/>
      </c>
      <c r="AT510" s="65" t="str">
        <f t="shared" si="333"/>
        <v/>
      </c>
      <c r="AU510" s="65" t="str">
        <f t="shared" si="334"/>
        <v/>
      </c>
    </row>
    <row r="511" spans="1:47" ht="16.8" customHeight="1" x14ac:dyDescent="0.25">
      <c r="A511" s="109" t="s">
        <v>749</v>
      </c>
      <c r="B511" s="339" t="s">
        <v>4743</v>
      </c>
      <c r="C511" s="262">
        <v>20161001</v>
      </c>
      <c r="D511" s="262">
        <v>13</v>
      </c>
      <c r="E511" s="194" t="s">
        <v>3809</v>
      </c>
      <c r="F511" s="262">
        <v>46</v>
      </c>
      <c r="G511" s="194" t="s">
        <v>3003</v>
      </c>
      <c r="Q511" s="115"/>
      <c r="V511" s="112" t="str">
        <f t="shared" ref="V511:V552" si="373">IF(ISBLANK(A511),"", IF(B511="", CONCATENATE("Update games set ", A511, "= NULL where game_id=", C511), CONCATENATE("Update games set ", A511, "= ",B511," where game_id=", C511)))</f>
        <v>Update games set Source= 'http://www.11v11.com/matches/bristol-city-v-nottingham-forest-01-october-2016-350736/' where game_id=20161001</v>
      </c>
      <c r="W511" s="112" t="str">
        <f t="shared" si="324"/>
        <v>Update lineups set player_name = 'Thomas Lam', Sub_min= 46, Player_off = 'Damien Perquis' where game_id = 20161001 and player_order = 13; update lineups set Player_on= 'Thomas Lam', sub_min = '46' where game_id = 20161001 and player_name = 'Damien Perquis'</v>
      </c>
      <c r="X511" s="65" t="str">
        <f t="shared" si="372"/>
        <v/>
      </c>
      <c r="Y511" s="193" t="str">
        <f t="shared" si="371"/>
        <v/>
      </c>
      <c r="Z511" s="65" t="str">
        <f t="shared" si="330"/>
        <v/>
      </c>
      <c r="AA511" s="193" t="str">
        <f t="shared" si="331"/>
        <v/>
      </c>
      <c r="AB511" s="242" t="s">
        <v>739</v>
      </c>
      <c r="AC511" s="65" t="str">
        <f t="shared" si="325"/>
        <v>Update lineups set player_name = 'Thomas Lam'</v>
      </c>
      <c r="AD511" s="65" t="str">
        <f t="shared" si="326"/>
        <v/>
      </c>
      <c r="AE511" s="65" t="str">
        <f t="shared" si="361"/>
        <v/>
      </c>
      <c r="AF511" s="65" t="str">
        <f t="shared" si="362"/>
        <v/>
      </c>
      <c r="AG511" s="65" t="str">
        <f t="shared" si="363"/>
        <v/>
      </c>
      <c r="AH511" s="65" t="str">
        <f t="shared" si="364"/>
        <v>, Sub_min= 46</v>
      </c>
      <c r="AI511" s="65" t="str">
        <f t="shared" si="365"/>
        <v>, Player_off = 'Damien Perquis'</v>
      </c>
      <c r="AJ511" s="65" t="str">
        <f t="shared" si="327"/>
        <v xml:space="preserve"> where game_id = 20161001 and player_order = 13</v>
      </c>
      <c r="AK511" s="65" t="str">
        <f t="shared" si="328"/>
        <v>; update lineups set Player_on= 'Thomas Lam'</v>
      </c>
      <c r="AL511" s="65" t="str">
        <f t="shared" si="366"/>
        <v>, sub_min = '46'</v>
      </c>
      <c r="AM511" s="245" t="str">
        <f t="shared" si="329"/>
        <v xml:space="preserve"> where game_id = 20161001 and player_name = 'Damien Perquis'</v>
      </c>
      <c r="AN511" s="65" t="str">
        <f t="shared" si="367"/>
        <v/>
      </c>
      <c r="AO511" s="65" t="str">
        <f t="shared" si="368"/>
        <v/>
      </c>
      <c r="AP511" s="65" t="str">
        <f t="shared" si="369"/>
        <v/>
      </c>
      <c r="AQ511" s="65" t="str">
        <f t="shared" si="370"/>
        <v/>
      </c>
      <c r="AR511" s="65" t="str">
        <f t="shared" si="347"/>
        <v/>
      </c>
      <c r="AS511" s="65" t="str">
        <f t="shared" si="332"/>
        <v/>
      </c>
      <c r="AT511" s="65" t="str">
        <f t="shared" si="333"/>
        <v/>
      </c>
      <c r="AU511" s="65" t="str">
        <f t="shared" si="334"/>
        <v/>
      </c>
    </row>
    <row r="512" spans="1:47" ht="16.8" customHeight="1" x14ac:dyDescent="0.25">
      <c r="A512" s="109" t="s">
        <v>746</v>
      </c>
      <c r="B512" s="198" t="s">
        <v>4742</v>
      </c>
      <c r="C512" s="262">
        <v>20161001</v>
      </c>
      <c r="D512" s="262">
        <v>14</v>
      </c>
      <c r="E512" s="212" t="s">
        <v>4442</v>
      </c>
      <c r="F512" s="262">
        <v>90</v>
      </c>
      <c r="G512" s="194" t="s">
        <v>3621</v>
      </c>
      <c r="Q512" s="115"/>
      <c r="V512" s="112" t="str">
        <f t="shared" si="373"/>
        <v>Update games set Game_date= '2016-10-01 13:00' where game_id=20161001</v>
      </c>
      <c r="W512" s="112" t="str">
        <f t="shared" si="324"/>
        <v>Update lineups set player_name = 'Armand Traore', Sub_min= 90, Player_off = 'Ben Osborn' where game_id = 20161001 and player_order = 14; update lineups set Player_on= 'Armand Traore', sub_min = '90' where game_id = 20161001 and player_name = 'Ben Osborn'</v>
      </c>
      <c r="X512" s="65" t="str">
        <f t="shared" si="372"/>
        <v/>
      </c>
      <c r="Y512" s="193" t="str">
        <f t="shared" si="371"/>
        <v/>
      </c>
      <c r="Z512" s="65" t="str">
        <f t="shared" si="330"/>
        <v/>
      </c>
      <c r="AA512" s="193" t="str">
        <f t="shared" si="331"/>
        <v/>
      </c>
      <c r="AB512" s="242" t="s">
        <v>739</v>
      </c>
      <c r="AC512" s="65" t="str">
        <f t="shared" si="325"/>
        <v>Update lineups set player_name = 'Armand Traore'</v>
      </c>
      <c r="AD512" s="65" t="str">
        <f t="shared" si="326"/>
        <v/>
      </c>
      <c r="AE512" s="65" t="str">
        <f t="shared" si="361"/>
        <v/>
      </c>
      <c r="AF512" s="65" t="str">
        <f t="shared" si="362"/>
        <v/>
      </c>
      <c r="AG512" s="65" t="str">
        <f t="shared" si="363"/>
        <v/>
      </c>
      <c r="AH512" s="65" t="str">
        <f t="shared" si="364"/>
        <v>, Sub_min= 90</v>
      </c>
      <c r="AI512" s="65" t="str">
        <f t="shared" si="365"/>
        <v>, Player_off = 'Ben Osborn'</v>
      </c>
      <c r="AJ512" s="65" t="str">
        <f t="shared" si="327"/>
        <v xml:space="preserve"> where game_id = 20161001 and player_order = 14</v>
      </c>
      <c r="AK512" s="65" t="str">
        <f t="shared" si="328"/>
        <v>; update lineups set Player_on= 'Armand Traore'</v>
      </c>
      <c r="AL512" s="65" t="str">
        <f t="shared" si="366"/>
        <v>, sub_min = '90'</v>
      </c>
      <c r="AM512" s="245" t="str">
        <f t="shared" si="329"/>
        <v xml:space="preserve"> where game_id = 20161001 and player_name = 'Ben Osborn'</v>
      </c>
      <c r="AN512" s="65" t="str">
        <f t="shared" si="367"/>
        <v/>
      </c>
      <c r="AO512" s="65" t="str">
        <f t="shared" si="368"/>
        <v/>
      </c>
      <c r="AP512" s="65" t="str">
        <f t="shared" si="369"/>
        <v/>
      </c>
      <c r="AQ512" s="65" t="str">
        <f t="shared" si="370"/>
        <v/>
      </c>
      <c r="AR512" s="65" t="str">
        <f t="shared" si="347"/>
        <v/>
      </c>
      <c r="AS512" s="65" t="str">
        <f t="shared" si="332"/>
        <v/>
      </c>
      <c r="AT512" s="65" t="str">
        <f t="shared" si="333"/>
        <v/>
      </c>
      <c r="AU512" s="65" t="str">
        <f t="shared" si="334"/>
        <v/>
      </c>
    </row>
    <row r="513" spans="1:47" ht="16.8" customHeight="1" x14ac:dyDescent="0.25">
      <c r="A513" s="109" t="s">
        <v>25</v>
      </c>
      <c r="B513" s="198"/>
      <c r="C513" s="262">
        <v>20161001</v>
      </c>
      <c r="D513" s="262">
        <v>15</v>
      </c>
      <c r="E513" s="194" t="s">
        <v>3015</v>
      </c>
      <c r="G513" s="194"/>
      <c r="Q513" s="115"/>
      <c r="V513" s="112" t="str">
        <f t="shared" si="373"/>
        <v>Update games set Notes= NULL where game_id=20161001</v>
      </c>
      <c r="W513" s="112" t="str">
        <f t="shared" si="324"/>
        <v>Update lineups set player_name = 'Jorge Grant' where game_id = 20161001 and player_order = 15</v>
      </c>
      <c r="X513" s="65" t="str">
        <f t="shared" si="372"/>
        <v/>
      </c>
      <c r="Y513" s="193" t="str">
        <f t="shared" si="371"/>
        <v/>
      </c>
      <c r="Z513" s="65" t="str">
        <f t="shared" si="330"/>
        <v/>
      </c>
      <c r="AA513" s="193" t="str">
        <f t="shared" si="331"/>
        <v/>
      </c>
      <c r="AB513" s="242" t="s">
        <v>739</v>
      </c>
      <c r="AC513" s="65" t="str">
        <f t="shared" si="325"/>
        <v>Update lineups set player_name = 'Jorge Grant'</v>
      </c>
      <c r="AD513" s="65" t="str">
        <f t="shared" si="326"/>
        <v/>
      </c>
      <c r="AE513" s="65" t="str">
        <f t="shared" si="361"/>
        <v/>
      </c>
      <c r="AF513" s="65" t="str">
        <f t="shared" si="362"/>
        <v/>
      </c>
      <c r="AG513" s="65" t="str">
        <f t="shared" si="363"/>
        <v/>
      </c>
      <c r="AH513" s="65" t="str">
        <f t="shared" si="364"/>
        <v/>
      </c>
      <c r="AI513" s="65" t="str">
        <f t="shared" si="365"/>
        <v/>
      </c>
      <c r="AJ513" s="65" t="str">
        <f t="shared" si="327"/>
        <v xml:space="preserve"> where game_id = 20161001 and player_order = 15</v>
      </c>
      <c r="AK513" s="65" t="str">
        <f t="shared" si="328"/>
        <v/>
      </c>
      <c r="AL513" s="65" t="str">
        <f t="shared" si="366"/>
        <v/>
      </c>
      <c r="AM513" s="245" t="str">
        <f t="shared" si="329"/>
        <v/>
      </c>
      <c r="AN513" s="65" t="str">
        <f t="shared" si="367"/>
        <v/>
      </c>
      <c r="AO513" s="65" t="str">
        <f t="shared" si="368"/>
        <v/>
      </c>
      <c r="AP513" s="65" t="str">
        <f t="shared" si="369"/>
        <v/>
      </c>
      <c r="AQ513" s="65" t="str">
        <f t="shared" si="370"/>
        <v/>
      </c>
      <c r="AR513" s="65" t="str">
        <f t="shared" si="347"/>
        <v/>
      </c>
      <c r="AS513" s="65" t="str">
        <f t="shared" si="332"/>
        <v/>
      </c>
      <c r="AT513" s="65" t="str">
        <f t="shared" si="333"/>
        <v/>
      </c>
      <c r="AU513" s="65" t="str">
        <f t="shared" si="334"/>
        <v/>
      </c>
    </row>
    <row r="514" spans="1:47" ht="16.8" customHeight="1" x14ac:dyDescent="0.25">
      <c r="A514" s="109" t="s">
        <v>4672</v>
      </c>
      <c r="B514" s="334"/>
      <c r="C514" s="262">
        <v>20161001</v>
      </c>
      <c r="D514" s="262">
        <v>16</v>
      </c>
      <c r="E514" s="194" t="s">
        <v>3008</v>
      </c>
      <c r="G514" s="194"/>
      <c r="Q514" s="115"/>
      <c r="V514" s="112" t="str">
        <f t="shared" si="373"/>
        <v>Update games set Review= NULL where game_id=20161001</v>
      </c>
      <c r="W514" s="112" t="str">
        <f t="shared" si="324"/>
        <v>Update lineups set player_name = 'David Vaughan' where game_id = 20161001 and player_order = 16</v>
      </c>
      <c r="X514" s="65" t="str">
        <f t="shared" si="372"/>
        <v/>
      </c>
      <c r="Y514" s="193" t="str">
        <f t="shared" si="371"/>
        <v/>
      </c>
      <c r="Z514" s="65" t="str">
        <f t="shared" si="330"/>
        <v/>
      </c>
      <c r="AA514" s="193" t="str">
        <f t="shared" si="331"/>
        <v/>
      </c>
      <c r="AB514" s="242" t="s">
        <v>739</v>
      </c>
      <c r="AC514" s="65" t="str">
        <f t="shared" si="325"/>
        <v>Update lineups set player_name = 'David Vaughan'</v>
      </c>
      <c r="AD514" s="65" t="str">
        <f t="shared" si="326"/>
        <v/>
      </c>
      <c r="AE514" s="65" t="str">
        <f t="shared" si="361"/>
        <v/>
      </c>
      <c r="AF514" s="65" t="str">
        <f t="shared" si="362"/>
        <v/>
      </c>
      <c r="AG514" s="65" t="str">
        <f t="shared" si="363"/>
        <v/>
      </c>
      <c r="AH514" s="65" t="str">
        <f t="shared" si="364"/>
        <v/>
      </c>
      <c r="AI514" s="65" t="str">
        <f t="shared" si="365"/>
        <v/>
      </c>
      <c r="AJ514" s="65" t="str">
        <f t="shared" si="327"/>
        <v xml:space="preserve"> where game_id = 20161001 and player_order = 16</v>
      </c>
      <c r="AK514" s="65" t="str">
        <f t="shared" si="328"/>
        <v/>
      </c>
      <c r="AL514" s="65" t="str">
        <f t="shared" si="366"/>
        <v/>
      </c>
      <c r="AM514" s="245" t="str">
        <f t="shared" si="329"/>
        <v/>
      </c>
      <c r="AN514" s="65" t="str">
        <f t="shared" si="367"/>
        <v/>
      </c>
      <c r="AO514" s="65" t="str">
        <f t="shared" si="368"/>
        <v/>
      </c>
      <c r="AP514" s="65" t="str">
        <f t="shared" si="369"/>
        <v/>
      </c>
      <c r="AQ514" s="65" t="str">
        <f t="shared" si="370"/>
        <v/>
      </c>
      <c r="AR514" s="65" t="str">
        <f t="shared" si="347"/>
        <v/>
      </c>
      <c r="AS514" s="65" t="str">
        <f t="shared" si="332"/>
        <v/>
      </c>
      <c r="AT514" s="65" t="str">
        <f t="shared" si="333"/>
        <v/>
      </c>
      <c r="AU514" s="65" t="str">
        <f t="shared" si="334"/>
        <v/>
      </c>
    </row>
    <row r="515" spans="1:47" ht="16.8" customHeight="1" x14ac:dyDescent="0.25">
      <c r="A515" s="109"/>
      <c r="B515" s="198"/>
      <c r="C515" s="262">
        <v>20161001</v>
      </c>
      <c r="D515" s="262">
        <v>17</v>
      </c>
      <c r="E515" s="194" t="s">
        <v>4722</v>
      </c>
      <c r="F515" s="262">
        <v>76</v>
      </c>
      <c r="G515" s="194" t="s">
        <v>4669</v>
      </c>
      <c r="Q515" s="115"/>
      <c r="V515" s="112" t="str">
        <f t="shared" si="373"/>
        <v/>
      </c>
      <c r="W515" s="112" t="str">
        <f t="shared" ref="W515:W552" si="374">IF(E515="", "", AC515&amp;AD515&amp;AE515&amp;AF515&amp;AG515&amp;AH515&amp;AI515&amp;AJ515&amp;AK515&amp;AL515&amp;AM515)</f>
        <v>Update lineups set player_name = 'Nicklas Bendtner', Sub_min= 76, Player_off = 'Lica' where game_id = 20161001 and player_order = 17; update lineups set Player_on= 'Nicklas Bendtner', sub_min = '76' where game_id = 20161001 and player_name = 'Lica'</v>
      </c>
      <c r="X515" s="65" t="str">
        <f t="shared" si="372"/>
        <v/>
      </c>
      <c r="Y515" s="193" t="str">
        <f t="shared" si="371"/>
        <v/>
      </c>
      <c r="Z515" s="65" t="str">
        <f t="shared" si="330"/>
        <v/>
      </c>
      <c r="AA515" s="193" t="str">
        <f t="shared" si="331"/>
        <v/>
      </c>
      <c r="AB515" s="242" t="s">
        <v>739</v>
      </c>
      <c r="AC515" s="65" t="str">
        <f t="shared" ref="AC515:AC552" si="375">IF(E515="","",CONCATENATE("Update lineups set player_name = '",SUBSTITUTE(E515, "'", "''"),"'"))</f>
        <v>Update lineups set player_name = 'Nicklas Bendtner'</v>
      </c>
      <c r="AD515" s="65" t="str">
        <f t="shared" ref="AD515:AD552" si="376">IF(K515="","",CONCATENATE(", Player_notes = '",SUBSTITUTE(K515, "'", "''"), "'"))</f>
        <v/>
      </c>
      <c r="AE515" s="65" t="str">
        <f t="shared" si="361"/>
        <v/>
      </c>
      <c r="AF515" s="65" t="str">
        <f t="shared" si="362"/>
        <v/>
      </c>
      <c r="AG515" s="65" t="str">
        <f t="shared" si="363"/>
        <v/>
      </c>
      <c r="AH515" s="65" t="str">
        <f t="shared" si="364"/>
        <v>, Sub_min= 76</v>
      </c>
      <c r="AI515" s="65" t="str">
        <f t="shared" si="365"/>
        <v>, Player_off = 'Lica'</v>
      </c>
      <c r="AJ515" s="65" t="str">
        <f t="shared" ref="AJ515:AJ552" si="377">IF(E515="","",CONCATENATE(" where game_id = ",C515," and player_order = ",D515))</f>
        <v xml:space="preserve"> where game_id = 20161001 and player_order = 17</v>
      </c>
      <c r="AK515" s="65" t="str">
        <f t="shared" ref="AK515:AK552" si="378">IF(G515="", "", CONCATENATE("; update lineups set Player_on= '", SUBSTITUTE(E515, "'", "''"), "'"))</f>
        <v>; update lineups set Player_on= 'Nicklas Bendtner'</v>
      </c>
      <c r="AL515" s="65" t="str">
        <f t="shared" si="366"/>
        <v>, sub_min = '76'</v>
      </c>
      <c r="AM515" s="245" t="str">
        <f t="shared" ref="AM515:AM552" si="379">IF(G515="","",CONCATENATE(" where game_id = ", C515, " and player_name = '",SUBSTITUTE(G515, "'", "''"),"'"))</f>
        <v xml:space="preserve"> where game_id = 20161001 and player_name = 'Lica'</v>
      </c>
      <c r="AN515" s="65" t="str">
        <f t="shared" si="367"/>
        <v/>
      </c>
      <c r="AO515" s="65" t="str">
        <f t="shared" si="368"/>
        <v/>
      </c>
      <c r="AP515" s="65" t="str">
        <f t="shared" si="369"/>
        <v/>
      </c>
      <c r="AQ515" s="65" t="str">
        <f t="shared" si="370"/>
        <v/>
      </c>
      <c r="AR515" s="65" t="str">
        <f t="shared" si="347"/>
        <v/>
      </c>
      <c r="AS515" s="65" t="str">
        <f t="shared" si="332"/>
        <v/>
      </c>
      <c r="AT515" s="65" t="str">
        <f t="shared" si="333"/>
        <v/>
      </c>
      <c r="AU515" s="65" t="str">
        <f t="shared" si="334"/>
        <v/>
      </c>
    </row>
    <row r="516" spans="1:47" s="126" customFormat="1" ht="16.8" customHeight="1" thickBot="1" x14ac:dyDescent="0.3">
      <c r="A516" s="116"/>
      <c r="B516" s="272"/>
      <c r="C516" s="266">
        <v>20161001</v>
      </c>
      <c r="D516" s="266">
        <v>18</v>
      </c>
      <c r="E516" s="199" t="s">
        <v>4671</v>
      </c>
      <c r="F516" s="266"/>
      <c r="G516" s="323"/>
      <c r="H516" s="266"/>
      <c r="I516" s="266"/>
      <c r="J516" s="266"/>
      <c r="K516" s="323"/>
      <c r="L516" s="267"/>
      <c r="M516" s="214"/>
      <c r="N516" s="266"/>
      <c r="O516" s="266"/>
      <c r="P516" s="266"/>
      <c r="Q516" s="239"/>
      <c r="R516" s="267"/>
      <c r="S516" s="214"/>
      <c r="T516" s="266"/>
      <c r="U516"/>
      <c r="V516" s="240" t="str">
        <f t="shared" si="373"/>
        <v/>
      </c>
      <c r="W516" s="240" t="str">
        <f t="shared" si="374"/>
        <v>Update lineups set player_name = 'Nicolao Dumitru' where game_id = 20161001 and player_order = 18</v>
      </c>
      <c r="X516" s="126" t="str">
        <f t="shared" si="372"/>
        <v/>
      </c>
      <c r="Y516" s="241" t="str">
        <f t="shared" si="371"/>
        <v/>
      </c>
      <c r="Z516" s="65" t="str">
        <f t="shared" ref="Z516:Z552" si="380">IF(R516="","", CONCATENATE("insert into games_sources (game_id, source_order, source_name, source_link) values (",C516, ", ", R516,", '",S516,"', '",T516,"')"))</f>
        <v/>
      </c>
      <c r="AA516" s="193" t="str">
        <f t="shared" ref="AA516:AA552" si="381">IF(R516="", "", AS516&amp;AT516&amp;AU516)</f>
        <v/>
      </c>
      <c r="AB516" s="330" t="s">
        <v>739</v>
      </c>
      <c r="AC516" s="126" t="str">
        <f t="shared" si="375"/>
        <v>Update lineups set player_name = 'Nicolao Dumitru'</v>
      </c>
      <c r="AD516" s="126" t="str">
        <f t="shared" si="376"/>
        <v/>
      </c>
      <c r="AE516" s="126" t="str">
        <f t="shared" si="361"/>
        <v/>
      </c>
      <c r="AF516" s="126" t="str">
        <f t="shared" si="362"/>
        <v/>
      </c>
      <c r="AG516" s="126" t="str">
        <f t="shared" si="363"/>
        <v/>
      </c>
      <c r="AH516" s="126" t="str">
        <f t="shared" si="364"/>
        <v/>
      </c>
      <c r="AI516" s="126" t="str">
        <f t="shared" si="365"/>
        <v/>
      </c>
      <c r="AJ516" s="126" t="str">
        <f t="shared" si="377"/>
        <v xml:space="preserve"> where game_id = 20161001 and player_order = 18</v>
      </c>
      <c r="AK516" s="126" t="str">
        <f t="shared" si="378"/>
        <v/>
      </c>
      <c r="AL516" s="126" t="str">
        <f t="shared" si="366"/>
        <v/>
      </c>
      <c r="AM516" s="331" t="str">
        <f t="shared" si="379"/>
        <v/>
      </c>
      <c r="AN516" s="126" t="str">
        <f t="shared" si="367"/>
        <v/>
      </c>
      <c r="AO516" s="126" t="str">
        <f t="shared" si="368"/>
        <v/>
      </c>
      <c r="AP516" s="126" t="str">
        <f t="shared" si="369"/>
        <v/>
      </c>
      <c r="AQ516" s="126" t="str">
        <f t="shared" si="370"/>
        <v/>
      </c>
      <c r="AR516" s="126" t="str">
        <f t="shared" si="347"/>
        <v/>
      </c>
      <c r="AS516" s="65" t="str">
        <f t="shared" ref="AS516:AS555" si="382">IF(R516="","",CONCATENATE("update games_sources set source_name = '",S516, "'"))</f>
        <v/>
      </c>
      <c r="AT516" s="65" t="str">
        <f t="shared" ref="AT516:AT555" si="383">IF(T516="", "", CONCATENATE(", source_link = '", T516, "'"))</f>
        <v/>
      </c>
      <c r="AU516" s="65" t="str">
        <f t="shared" ref="AU516:AU555" si="384">IF(R516="", "", CONCATENATE(" where game_id = ", C516, " and source_order = ", R516))</f>
        <v/>
      </c>
    </row>
    <row r="517" spans="1:47" ht="16.8" customHeight="1" thickTop="1" x14ac:dyDescent="0.25">
      <c r="A517" s="125"/>
      <c r="B517" s="191" t="s">
        <v>5453</v>
      </c>
      <c r="C517" s="262">
        <v>20161014</v>
      </c>
      <c r="D517" s="262">
        <v>1</v>
      </c>
      <c r="E517" s="212" t="s">
        <v>4667</v>
      </c>
      <c r="G517" s="194"/>
      <c r="L517" s="263">
        <v>1</v>
      </c>
      <c r="M517" s="194" t="s">
        <v>3012</v>
      </c>
      <c r="N517" s="262">
        <v>33</v>
      </c>
      <c r="Q517" s="115"/>
      <c r="S517" s="194"/>
      <c r="V517" s="112" t="str">
        <f t="shared" si="373"/>
        <v/>
      </c>
      <c r="W517" s="112" t="str">
        <f t="shared" si="374"/>
        <v>Update lineups set player_name = 'Vladimir Stojkovic' where game_id = 20161014 and player_order = 1</v>
      </c>
      <c r="X517" s="65" t="str">
        <f>IF(M517="","", CONCATENATE("insert into goals (game_id, goal_order, scorer_name, goal_min) values (",C517, ", ", L517,", '",M517,"', ",N517,")"))</f>
        <v>insert into goals (game_id, goal_order, scorer_name, goal_min) values (20161014, 1, 'Eric Lichaj', 33)</v>
      </c>
      <c r="Y517" s="193" t="str">
        <f t="shared" si="371"/>
        <v>update goals set scorer_name = 'Eric Lichaj', goal_min = 33 where game_id = 20161014 and goal_order = 1</v>
      </c>
      <c r="Z517" s="65" t="str">
        <f t="shared" si="380"/>
        <v/>
      </c>
      <c r="AA517" s="193" t="str">
        <f t="shared" si="381"/>
        <v/>
      </c>
      <c r="AB517" s="242" t="s">
        <v>739</v>
      </c>
      <c r="AC517" s="65" t="str">
        <f t="shared" si="375"/>
        <v>Update lineups set player_name = 'Vladimir Stojkovic'</v>
      </c>
      <c r="AD517" s="65" t="str">
        <f t="shared" si="376"/>
        <v/>
      </c>
      <c r="AE517" s="65" t="str">
        <f t="shared" ref="AE517:AE534" si="385">IF(H517="", "", CONCATENATE(", Y_min = ", UPPER(H517)))</f>
        <v/>
      </c>
      <c r="AF517" s="65" t="str">
        <f t="shared" ref="AF517:AF534" si="386">IF(I517="", "", CONCATENATE(", R_min= ", UPPER(I517)))</f>
        <v/>
      </c>
      <c r="AG517" s="65" t="str">
        <f t="shared" ref="AG517:AG534" si="387">IF(J517="", "", CONCATENATE(", captain= 'Y'"))</f>
        <v/>
      </c>
      <c r="AH517" s="65" t="str">
        <f t="shared" ref="AH517:AH534" si="388">IF(F517="", "", CONCATENATE(", Sub_min= ", F517))</f>
        <v/>
      </c>
      <c r="AI517" s="65" t="str">
        <f t="shared" ref="AI517:AI534" si="389">IF(G517="", "", CONCATENATE(", Player_off = '", SUBSTITUTE(G517, "'", "''"), "'"))</f>
        <v/>
      </c>
      <c r="AJ517" s="65" t="str">
        <f t="shared" si="377"/>
        <v xml:space="preserve"> where game_id = 20161014 and player_order = 1</v>
      </c>
      <c r="AK517" s="65" t="str">
        <f t="shared" si="378"/>
        <v/>
      </c>
      <c r="AL517" s="65" t="str">
        <f t="shared" ref="AL517:AL534" si="390">IF(F517="","",CONCATENATE(", sub_min = '",F517,"'"))</f>
        <v/>
      </c>
      <c r="AM517" s="245" t="str">
        <f t="shared" si="379"/>
        <v/>
      </c>
      <c r="AN517" s="65" t="str">
        <f t="shared" ref="AN517:AN534" si="391">IF(L517="","",CONCATENATE("update goals set scorer_name = '",SUBSTITUTE(M517, "'", "''"),"'"))</f>
        <v>update goals set scorer_name = 'Eric Lichaj'</v>
      </c>
      <c r="AO517" s="65" t="str">
        <f t="shared" ref="AO517:AO534" si="392">IF(N517="", "", CONCATENATE(", goal_min = ", N517))</f>
        <v>, goal_min = 33</v>
      </c>
      <c r="AP517" s="65" t="str">
        <f t="shared" ref="AP517:AP534" si="393">IF(O517="", "", CONCATENATE(", Pen = '", UPPER(O517), "'"))</f>
        <v/>
      </c>
      <c r="AQ517" s="65" t="str">
        <f t="shared" ref="AQ517:AQ534" si="394">IF(P517="", "", CONCATENATE(", OG = '", UPPER(P517), "'"))</f>
        <v/>
      </c>
      <c r="AR517" s="65" t="str">
        <f t="shared" si="347"/>
        <v xml:space="preserve"> where game_id = 20161014 and goal_order = 1</v>
      </c>
      <c r="AS517" s="65" t="str">
        <f t="shared" si="382"/>
        <v/>
      </c>
      <c r="AT517" s="65" t="str">
        <f t="shared" si="383"/>
        <v/>
      </c>
      <c r="AU517" s="65" t="str">
        <f t="shared" si="384"/>
        <v/>
      </c>
    </row>
    <row r="518" spans="1:47" ht="16.8" customHeight="1" x14ac:dyDescent="0.25">
      <c r="A518" s="109" t="s">
        <v>5</v>
      </c>
      <c r="B518" s="114">
        <v>3</v>
      </c>
      <c r="C518" s="262">
        <f>C517</f>
        <v>20161014</v>
      </c>
      <c r="D518" s="262">
        <v>2</v>
      </c>
      <c r="E518" s="212" t="s">
        <v>3012</v>
      </c>
      <c r="L518" s="263">
        <v>2</v>
      </c>
      <c r="M518" s="194" t="s">
        <v>3811</v>
      </c>
      <c r="N518" s="262">
        <v>63</v>
      </c>
      <c r="Q518" s="115"/>
      <c r="S518" s="194"/>
      <c r="V518" s="112" t="str">
        <f t="shared" si="373"/>
        <v>Update games set F= 3 where game_id=20161014</v>
      </c>
      <c r="W518" s="112" t="str">
        <f t="shared" si="374"/>
        <v>Update lineups set player_name = 'Eric Lichaj' where game_id = 20161014 and player_order = 2</v>
      </c>
      <c r="X518" s="65" t="str">
        <f>IF(M518="","", CONCATENATE("insert into goals (game_id, goal_order, scorer_name, goal_min) values (",C518, ", ", L518,", '",M518,"', ",N518,")"))</f>
        <v>insert into goals (game_id, goal_order, scorer_name, goal_min) values (20161014, 2, 'Apostolos Vellios', 63)</v>
      </c>
      <c r="Y518" s="193" t="str">
        <f>IF(L518="", "", AN518&amp;AO518&amp;AP518&amp;AQ518&amp;AR518)</f>
        <v>update goals set scorer_name = 'Apostolos Vellios', goal_min = 63 where game_id = 20161014 and goal_order = 2</v>
      </c>
      <c r="Z518" s="65" t="str">
        <f t="shared" si="380"/>
        <v/>
      </c>
      <c r="AA518" s="193" t="str">
        <f t="shared" si="381"/>
        <v/>
      </c>
      <c r="AB518" s="242" t="s">
        <v>739</v>
      </c>
      <c r="AC518" s="65" t="str">
        <f t="shared" si="375"/>
        <v>Update lineups set player_name = 'Eric Lichaj'</v>
      </c>
      <c r="AD518" s="65" t="str">
        <f t="shared" si="376"/>
        <v/>
      </c>
      <c r="AE518" s="65" t="str">
        <f t="shared" si="385"/>
        <v/>
      </c>
      <c r="AF518" s="65" t="str">
        <f t="shared" si="386"/>
        <v/>
      </c>
      <c r="AG518" s="65" t="str">
        <f t="shared" si="387"/>
        <v/>
      </c>
      <c r="AH518" s="65" t="str">
        <f t="shared" si="388"/>
        <v/>
      </c>
      <c r="AI518" s="65" t="str">
        <f t="shared" si="389"/>
        <v/>
      </c>
      <c r="AJ518" s="65" t="str">
        <f t="shared" si="377"/>
        <v xml:space="preserve"> where game_id = 20161014 and player_order = 2</v>
      </c>
      <c r="AK518" s="65" t="str">
        <f t="shared" si="378"/>
        <v/>
      </c>
      <c r="AL518" s="65" t="str">
        <f t="shared" si="390"/>
        <v/>
      </c>
      <c r="AM518" s="245" t="str">
        <f t="shared" si="379"/>
        <v/>
      </c>
      <c r="AN518" s="65" t="str">
        <f t="shared" si="391"/>
        <v>update goals set scorer_name = 'Apostolos Vellios'</v>
      </c>
      <c r="AO518" s="65" t="str">
        <f t="shared" si="392"/>
        <v>, goal_min = 63</v>
      </c>
      <c r="AP518" s="65" t="str">
        <f t="shared" si="393"/>
        <v/>
      </c>
      <c r="AQ518" s="65" t="str">
        <f t="shared" si="394"/>
        <v/>
      </c>
      <c r="AR518" s="65" t="str">
        <f t="shared" si="347"/>
        <v xml:space="preserve"> where game_id = 20161014 and goal_order = 2</v>
      </c>
      <c r="AS518" s="65" t="str">
        <f t="shared" si="382"/>
        <v/>
      </c>
      <c r="AT518" s="65" t="str">
        <f t="shared" si="383"/>
        <v/>
      </c>
      <c r="AU518" s="65" t="str">
        <f t="shared" si="384"/>
        <v/>
      </c>
    </row>
    <row r="519" spans="1:47" ht="16.8" customHeight="1" x14ac:dyDescent="0.25">
      <c r="A519" s="109" t="s">
        <v>0</v>
      </c>
      <c r="B519" s="114">
        <v>1</v>
      </c>
      <c r="C519" s="262">
        <f t="shared" ref="C519:C534" si="395">C518</f>
        <v>20161014</v>
      </c>
      <c r="D519" s="262">
        <v>3</v>
      </c>
      <c r="E519" s="212" t="s">
        <v>3024</v>
      </c>
      <c r="H519" s="262">
        <v>65</v>
      </c>
      <c r="L519" s="263">
        <v>3</v>
      </c>
      <c r="M519" s="212" t="s">
        <v>3005</v>
      </c>
      <c r="N519" s="262">
        <v>83</v>
      </c>
      <c r="Q519" s="115"/>
      <c r="S519" s="212"/>
      <c r="V519" s="112" t="str">
        <f t="shared" si="373"/>
        <v>Update games set A= 1 where game_id=20161014</v>
      </c>
      <c r="W519" s="112" t="str">
        <f t="shared" si="374"/>
        <v>Update lineups set player_name = 'Matt Mills', Y_min = 65 where game_id = 20161014 and player_order = 3</v>
      </c>
      <c r="X519" s="65" t="str">
        <f>IF(M519="","", CONCATENATE("insert into goals (game_id, goal_order, scorer_name, goal_min) values (",C519, ", ", L519,", '",M519,"', ",N519,")"))</f>
        <v>insert into goals (game_id, goal_order, scorer_name, goal_min) values (20161014, 3, 'Hildeberto Pereira', 83)</v>
      </c>
      <c r="Y519" s="193" t="str">
        <f t="shared" ref="Y519:Y535" si="396">IF(L519="", "", AN519&amp;AO519&amp;AP519&amp;AQ519&amp;AR519)</f>
        <v>update goals set scorer_name = 'Hildeberto Pereira', goal_min = 83 where game_id = 20161014 and goal_order = 3</v>
      </c>
      <c r="Z519" s="65" t="str">
        <f t="shared" si="380"/>
        <v/>
      </c>
      <c r="AA519" s="193" t="str">
        <f t="shared" si="381"/>
        <v/>
      </c>
      <c r="AB519" s="242" t="s">
        <v>739</v>
      </c>
      <c r="AC519" s="65" t="str">
        <f t="shared" si="375"/>
        <v>Update lineups set player_name = 'Matt Mills'</v>
      </c>
      <c r="AD519" s="65" t="str">
        <f t="shared" si="376"/>
        <v/>
      </c>
      <c r="AE519" s="65" t="str">
        <f t="shared" si="385"/>
        <v>, Y_min = 65</v>
      </c>
      <c r="AF519" s="65" t="str">
        <f t="shared" si="386"/>
        <v/>
      </c>
      <c r="AG519" s="65" t="str">
        <f t="shared" si="387"/>
        <v/>
      </c>
      <c r="AH519" s="65" t="str">
        <f t="shared" si="388"/>
        <v/>
      </c>
      <c r="AI519" s="65" t="str">
        <f t="shared" si="389"/>
        <v/>
      </c>
      <c r="AJ519" s="65" t="str">
        <f t="shared" si="377"/>
        <v xml:space="preserve"> where game_id = 20161014 and player_order = 3</v>
      </c>
      <c r="AK519" s="65" t="str">
        <f t="shared" si="378"/>
        <v/>
      </c>
      <c r="AL519" s="65" t="str">
        <f t="shared" si="390"/>
        <v/>
      </c>
      <c r="AM519" s="245" t="str">
        <f t="shared" si="379"/>
        <v/>
      </c>
      <c r="AN519" s="65" t="str">
        <f t="shared" si="391"/>
        <v>update goals set scorer_name = 'Hildeberto Pereira'</v>
      </c>
      <c r="AO519" s="65" t="str">
        <f t="shared" si="392"/>
        <v>, goal_min = 83</v>
      </c>
      <c r="AP519" s="65" t="str">
        <f t="shared" si="393"/>
        <v/>
      </c>
      <c r="AQ519" s="65" t="str">
        <f t="shared" si="394"/>
        <v/>
      </c>
      <c r="AR519" s="65" t="str">
        <f t="shared" si="347"/>
        <v xml:space="preserve"> where game_id = 20161014 and goal_order = 3</v>
      </c>
      <c r="AS519" s="65" t="str">
        <f t="shared" si="382"/>
        <v/>
      </c>
      <c r="AT519" s="65" t="str">
        <f t="shared" si="383"/>
        <v/>
      </c>
      <c r="AU519" s="65" t="str">
        <f t="shared" si="384"/>
        <v/>
      </c>
    </row>
    <row r="520" spans="1:47" ht="16.8" customHeight="1" x14ac:dyDescent="0.25">
      <c r="A520" s="109" t="s">
        <v>23</v>
      </c>
      <c r="B520" s="198" t="str">
        <f>IF(B518&gt;B519,"'W'",IF(B518=B519,"'D'","'L'"))</f>
        <v>'W'</v>
      </c>
      <c r="C520" s="262">
        <f t="shared" si="395"/>
        <v>20161014</v>
      </c>
      <c r="D520" s="262">
        <v>4</v>
      </c>
      <c r="E520" s="212" t="s">
        <v>3003</v>
      </c>
      <c r="M520" s="194"/>
      <c r="Q520" s="115"/>
      <c r="S520" s="194"/>
      <c r="V520" s="112" t="str">
        <f t="shared" si="373"/>
        <v>Update games set Result= 'W' where game_id=20161014</v>
      </c>
      <c r="W520" s="112" t="str">
        <f t="shared" si="374"/>
        <v>Update lineups set player_name = 'Damien Perquis' where game_id = 20161014 and player_order = 4</v>
      </c>
      <c r="X520" s="65" t="str">
        <f t="shared" ref="X520:X534" si="397">IF(M520="","", CONCATENATE("insert into goals (game_id, goal_order, scorer_name, goal_min) values (",C520, ", ", L520,", '",M520,"' ",N520,")"))</f>
        <v/>
      </c>
      <c r="Y520" s="193" t="str">
        <f t="shared" si="396"/>
        <v/>
      </c>
      <c r="Z520" s="65" t="str">
        <f t="shared" si="380"/>
        <v/>
      </c>
      <c r="AA520" s="193" t="str">
        <f t="shared" si="381"/>
        <v/>
      </c>
      <c r="AB520" s="242" t="s">
        <v>739</v>
      </c>
      <c r="AC520" s="65" t="str">
        <f t="shared" si="375"/>
        <v>Update lineups set player_name = 'Damien Perquis'</v>
      </c>
      <c r="AD520" s="65" t="str">
        <f t="shared" si="376"/>
        <v/>
      </c>
      <c r="AE520" s="65" t="str">
        <f t="shared" si="385"/>
        <v/>
      </c>
      <c r="AF520" s="65" t="str">
        <f t="shared" si="386"/>
        <v/>
      </c>
      <c r="AG520" s="65" t="str">
        <f t="shared" si="387"/>
        <v/>
      </c>
      <c r="AH520" s="65" t="str">
        <f t="shared" si="388"/>
        <v/>
      </c>
      <c r="AI520" s="65" t="str">
        <f t="shared" si="389"/>
        <v/>
      </c>
      <c r="AJ520" s="65" t="str">
        <f t="shared" si="377"/>
        <v xml:space="preserve"> where game_id = 20161014 and player_order = 4</v>
      </c>
      <c r="AK520" s="65" t="str">
        <f t="shared" si="378"/>
        <v/>
      </c>
      <c r="AL520" s="65" t="str">
        <f t="shared" si="390"/>
        <v/>
      </c>
      <c r="AM520" s="245" t="str">
        <f t="shared" si="379"/>
        <v/>
      </c>
      <c r="AN520" s="65" t="str">
        <f t="shared" si="391"/>
        <v/>
      </c>
      <c r="AO520" s="65" t="str">
        <f t="shared" si="392"/>
        <v/>
      </c>
      <c r="AP520" s="65" t="str">
        <f t="shared" si="393"/>
        <v/>
      </c>
      <c r="AQ520" s="65" t="str">
        <f t="shared" si="394"/>
        <v/>
      </c>
      <c r="AR520" s="65" t="str">
        <f t="shared" si="347"/>
        <v/>
      </c>
      <c r="AS520" s="65" t="str">
        <f t="shared" si="382"/>
        <v/>
      </c>
      <c r="AT520" s="65" t="str">
        <f t="shared" si="383"/>
        <v/>
      </c>
      <c r="AU520" s="65" t="str">
        <f t="shared" si="384"/>
        <v/>
      </c>
    </row>
    <row r="521" spans="1:47" ht="16.8" customHeight="1" x14ac:dyDescent="0.25">
      <c r="A521" s="109" t="s">
        <v>768</v>
      </c>
      <c r="B521" s="114">
        <v>1</v>
      </c>
      <c r="C521" s="262">
        <f t="shared" si="395"/>
        <v>20161014</v>
      </c>
      <c r="D521" s="262">
        <v>5</v>
      </c>
      <c r="E521" s="194" t="s">
        <v>610</v>
      </c>
      <c r="M521" s="194"/>
      <c r="Q521" s="115"/>
      <c r="S521" s="194"/>
      <c r="V521" s="112" t="str">
        <f t="shared" si="373"/>
        <v>Update games set HT_f= 1 where game_id=20161014</v>
      </c>
      <c r="W521" s="112" t="str">
        <f t="shared" si="374"/>
        <v>Update lineups set player_name = 'Chris Cohen' where game_id = 20161014 and player_order = 5</v>
      </c>
      <c r="X521" s="65" t="str">
        <f t="shared" si="397"/>
        <v/>
      </c>
      <c r="Y521" s="193" t="str">
        <f t="shared" si="396"/>
        <v/>
      </c>
      <c r="Z521" s="65" t="str">
        <f t="shared" si="380"/>
        <v/>
      </c>
      <c r="AA521" s="193" t="str">
        <f t="shared" si="381"/>
        <v/>
      </c>
      <c r="AB521" s="242" t="s">
        <v>739</v>
      </c>
      <c r="AC521" s="65" t="str">
        <f t="shared" si="375"/>
        <v>Update lineups set player_name = 'Chris Cohen'</v>
      </c>
      <c r="AD521" s="65" t="str">
        <f t="shared" si="376"/>
        <v/>
      </c>
      <c r="AE521" s="65" t="str">
        <f t="shared" si="385"/>
        <v/>
      </c>
      <c r="AF521" s="65" t="str">
        <f t="shared" si="386"/>
        <v/>
      </c>
      <c r="AG521" s="65" t="str">
        <f t="shared" si="387"/>
        <v/>
      </c>
      <c r="AH521" s="65" t="str">
        <f t="shared" si="388"/>
        <v/>
      </c>
      <c r="AI521" s="65" t="str">
        <f t="shared" si="389"/>
        <v/>
      </c>
      <c r="AJ521" s="65" t="str">
        <f t="shared" si="377"/>
        <v xml:space="preserve"> where game_id = 20161014 and player_order = 5</v>
      </c>
      <c r="AK521" s="65" t="str">
        <f t="shared" si="378"/>
        <v/>
      </c>
      <c r="AL521" s="65" t="str">
        <f t="shared" si="390"/>
        <v/>
      </c>
      <c r="AM521" s="245" t="str">
        <f t="shared" si="379"/>
        <v/>
      </c>
      <c r="AN521" s="65" t="str">
        <f t="shared" si="391"/>
        <v/>
      </c>
      <c r="AO521" s="65" t="str">
        <f t="shared" si="392"/>
        <v/>
      </c>
      <c r="AP521" s="65" t="str">
        <f t="shared" si="393"/>
        <v/>
      </c>
      <c r="AQ521" s="65" t="str">
        <f t="shared" si="394"/>
        <v/>
      </c>
      <c r="AR521" s="65" t="str">
        <f t="shared" si="347"/>
        <v/>
      </c>
      <c r="AS521" s="65" t="str">
        <f t="shared" si="382"/>
        <v/>
      </c>
      <c r="AT521" s="65" t="str">
        <f t="shared" si="383"/>
        <v/>
      </c>
      <c r="AU521" s="65" t="str">
        <f t="shared" si="384"/>
        <v/>
      </c>
    </row>
    <row r="522" spans="1:47" ht="16.8" customHeight="1" x14ac:dyDescent="0.25">
      <c r="A522" s="109" t="s">
        <v>766</v>
      </c>
      <c r="B522" s="114">
        <v>0</v>
      </c>
      <c r="C522" s="262">
        <f t="shared" si="395"/>
        <v>20161014</v>
      </c>
      <c r="D522" s="262">
        <v>6</v>
      </c>
      <c r="E522" s="194" t="s">
        <v>4442</v>
      </c>
      <c r="M522" s="194"/>
      <c r="Q522" s="115"/>
      <c r="S522" s="194"/>
      <c r="V522" s="112" t="str">
        <f t="shared" si="373"/>
        <v>Update games set HT_a= 0 where game_id=20161014</v>
      </c>
      <c r="W522" s="112" t="str">
        <f t="shared" si="374"/>
        <v>Update lineups set player_name = 'Armand Traore' where game_id = 20161014 and player_order = 6</v>
      </c>
      <c r="X522" s="65" t="str">
        <f t="shared" si="397"/>
        <v/>
      </c>
      <c r="Y522" s="193" t="str">
        <f t="shared" si="396"/>
        <v/>
      </c>
      <c r="Z522" s="65" t="str">
        <f t="shared" si="380"/>
        <v/>
      </c>
      <c r="AA522" s="193" t="str">
        <f t="shared" si="381"/>
        <v/>
      </c>
      <c r="AB522" s="242" t="s">
        <v>739</v>
      </c>
      <c r="AC522" s="65" t="str">
        <f t="shared" si="375"/>
        <v>Update lineups set player_name = 'Armand Traore'</v>
      </c>
      <c r="AD522" s="65" t="str">
        <f t="shared" si="376"/>
        <v/>
      </c>
      <c r="AE522" s="65" t="str">
        <f t="shared" si="385"/>
        <v/>
      </c>
      <c r="AF522" s="65" t="str">
        <f t="shared" si="386"/>
        <v/>
      </c>
      <c r="AG522" s="65" t="str">
        <f t="shared" si="387"/>
        <v/>
      </c>
      <c r="AH522" s="65" t="str">
        <f t="shared" si="388"/>
        <v/>
      </c>
      <c r="AI522" s="65" t="str">
        <f t="shared" si="389"/>
        <v/>
      </c>
      <c r="AJ522" s="65" t="str">
        <f t="shared" si="377"/>
        <v xml:space="preserve"> where game_id = 20161014 and player_order = 6</v>
      </c>
      <c r="AK522" s="65" t="str">
        <f t="shared" si="378"/>
        <v/>
      </c>
      <c r="AL522" s="65" t="str">
        <f t="shared" si="390"/>
        <v/>
      </c>
      <c r="AM522" s="245" t="str">
        <f t="shared" si="379"/>
        <v/>
      </c>
      <c r="AN522" s="65" t="str">
        <f t="shared" si="391"/>
        <v/>
      </c>
      <c r="AO522" s="65" t="str">
        <f t="shared" si="392"/>
        <v/>
      </c>
      <c r="AP522" s="65" t="str">
        <f t="shared" si="393"/>
        <v/>
      </c>
      <c r="AQ522" s="65" t="str">
        <f t="shared" si="394"/>
        <v/>
      </c>
      <c r="AR522" s="65" t="str">
        <f t="shared" si="347"/>
        <v/>
      </c>
      <c r="AS522" s="65" t="str">
        <f t="shared" si="382"/>
        <v/>
      </c>
      <c r="AT522" s="65" t="str">
        <f t="shared" si="383"/>
        <v/>
      </c>
      <c r="AU522" s="65" t="str">
        <f t="shared" si="384"/>
        <v/>
      </c>
    </row>
    <row r="523" spans="1:47" ht="16.8" customHeight="1" x14ac:dyDescent="0.25">
      <c r="A523" s="109" t="s">
        <v>764</v>
      </c>
      <c r="B523" s="252">
        <v>18</v>
      </c>
      <c r="C523" s="262">
        <f t="shared" si="395"/>
        <v>20161014</v>
      </c>
      <c r="D523" s="262">
        <v>7</v>
      </c>
      <c r="E523" s="194" t="s">
        <v>4670</v>
      </c>
      <c r="G523" s="194"/>
      <c r="K523" s="194"/>
      <c r="M523" s="194"/>
      <c r="Q523" s="115"/>
      <c r="S523" s="194"/>
      <c r="V523" s="112" t="str">
        <f t="shared" si="373"/>
        <v>Update games set Pos_before= 18 where game_id=20161014</v>
      </c>
      <c r="W523" s="112" t="str">
        <f t="shared" si="374"/>
        <v>Update lineups set player_name = 'Mustapha Carayol' where game_id = 20161014 and player_order = 7</v>
      </c>
      <c r="X523" s="65" t="str">
        <f t="shared" si="397"/>
        <v/>
      </c>
      <c r="Y523" s="193" t="str">
        <f t="shared" si="396"/>
        <v/>
      </c>
      <c r="Z523" s="65" t="str">
        <f t="shared" si="380"/>
        <v/>
      </c>
      <c r="AA523" s="193" t="str">
        <f t="shared" si="381"/>
        <v/>
      </c>
      <c r="AB523" s="242" t="s">
        <v>739</v>
      </c>
      <c r="AC523" s="65" t="str">
        <f t="shared" si="375"/>
        <v>Update lineups set player_name = 'Mustapha Carayol'</v>
      </c>
      <c r="AD523" s="65" t="str">
        <f t="shared" si="376"/>
        <v/>
      </c>
      <c r="AE523" s="65" t="str">
        <f t="shared" si="385"/>
        <v/>
      </c>
      <c r="AF523" s="65" t="str">
        <f t="shared" si="386"/>
        <v/>
      </c>
      <c r="AG523" s="65" t="str">
        <f t="shared" si="387"/>
        <v/>
      </c>
      <c r="AH523" s="65" t="str">
        <f t="shared" si="388"/>
        <v/>
      </c>
      <c r="AI523" s="65" t="str">
        <f t="shared" si="389"/>
        <v/>
      </c>
      <c r="AJ523" s="65" t="str">
        <f t="shared" si="377"/>
        <v xml:space="preserve"> where game_id = 20161014 and player_order = 7</v>
      </c>
      <c r="AK523" s="65" t="str">
        <f t="shared" si="378"/>
        <v/>
      </c>
      <c r="AL523" s="65" t="str">
        <f t="shared" si="390"/>
        <v/>
      </c>
      <c r="AM523" s="245" t="str">
        <f t="shared" si="379"/>
        <v/>
      </c>
      <c r="AN523" s="65" t="str">
        <f t="shared" si="391"/>
        <v/>
      </c>
      <c r="AO523" s="65" t="str">
        <f t="shared" si="392"/>
        <v/>
      </c>
      <c r="AP523" s="65" t="str">
        <f t="shared" si="393"/>
        <v/>
      </c>
      <c r="AQ523" s="65" t="str">
        <f t="shared" si="394"/>
        <v/>
      </c>
      <c r="AR523" s="65" t="str">
        <f t="shared" si="347"/>
        <v/>
      </c>
      <c r="AS523" s="65" t="str">
        <f t="shared" si="382"/>
        <v/>
      </c>
      <c r="AT523" s="65" t="str">
        <f t="shared" si="383"/>
        <v/>
      </c>
      <c r="AU523" s="65" t="str">
        <f t="shared" si="384"/>
        <v/>
      </c>
    </row>
    <row r="524" spans="1:47" ht="16.8" customHeight="1" x14ac:dyDescent="0.25">
      <c r="A524" s="109" t="s">
        <v>762</v>
      </c>
      <c r="B524" s="114">
        <v>13</v>
      </c>
      <c r="C524" s="262">
        <f t="shared" si="395"/>
        <v>20161014</v>
      </c>
      <c r="D524" s="262">
        <v>8</v>
      </c>
      <c r="E524" s="194" t="s">
        <v>3382</v>
      </c>
      <c r="G524" s="321"/>
      <c r="M524" s="194"/>
      <c r="Q524" s="115"/>
      <c r="S524" s="194"/>
      <c r="V524" s="112" t="str">
        <f t="shared" si="373"/>
        <v>Update games set Pos_after= 13 where game_id=20161014</v>
      </c>
      <c r="W524" s="112" t="str">
        <f t="shared" si="374"/>
        <v>Update lineups set player_name = 'Henri Lansbury' where game_id = 20161014 and player_order = 8</v>
      </c>
      <c r="X524" s="65" t="str">
        <f t="shared" si="397"/>
        <v/>
      </c>
      <c r="Y524" s="193" t="str">
        <f t="shared" si="396"/>
        <v/>
      </c>
      <c r="Z524" s="65" t="str">
        <f t="shared" si="380"/>
        <v/>
      </c>
      <c r="AA524" s="193" t="str">
        <f t="shared" si="381"/>
        <v/>
      </c>
      <c r="AB524" s="242" t="s">
        <v>739</v>
      </c>
      <c r="AC524" s="65" t="str">
        <f t="shared" si="375"/>
        <v>Update lineups set player_name = 'Henri Lansbury'</v>
      </c>
      <c r="AD524" s="65" t="str">
        <f t="shared" si="376"/>
        <v/>
      </c>
      <c r="AE524" s="65" t="str">
        <f t="shared" si="385"/>
        <v/>
      </c>
      <c r="AF524" s="65" t="str">
        <f t="shared" si="386"/>
        <v/>
      </c>
      <c r="AG524" s="65" t="str">
        <f t="shared" si="387"/>
        <v/>
      </c>
      <c r="AH524" s="65" t="str">
        <f t="shared" si="388"/>
        <v/>
      </c>
      <c r="AI524" s="65" t="str">
        <f t="shared" si="389"/>
        <v/>
      </c>
      <c r="AJ524" s="65" t="str">
        <f t="shared" si="377"/>
        <v xml:space="preserve"> where game_id = 20161014 and player_order = 8</v>
      </c>
      <c r="AK524" s="65" t="str">
        <f t="shared" si="378"/>
        <v/>
      </c>
      <c r="AL524" s="65" t="str">
        <f t="shared" si="390"/>
        <v/>
      </c>
      <c r="AM524" s="245" t="str">
        <f t="shared" si="379"/>
        <v/>
      </c>
      <c r="AN524" s="65" t="str">
        <f t="shared" si="391"/>
        <v/>
      </c>
      <c r="AO524" s="65" t="str">
        <f t="shared" si="392"/>
        <v/>
      </c>
      <c r="AP524" s="65" t="str">
        <f t="shared" si="393"/>
        <v/>
      </c>
      <c r="AQ524" s="65" t="str">
        <f t="shared" si="394"/>
        <v/>
      </c>
      <c r="AR524" s="65" t="str">
        <f t="shared" si="347"/>
        <v/>
      </c>
      <c r="AS524" s="65" t="str">
        <f t="shared" si="382"/>
        <v/>
      </c>
      <c r="AT524" s="65" t="str">
        <f t="shared" si="383"/>
        <v/>
      </c>
      <c r="AU524" s="65" t="str">
        <f t="shared" si="384"/>
        <v/>
      </c>
    </row>
    <row r="525" spans="1:47" ht="16.8" customHeight="1" x14ac:dyDescent="0.25">
      <c r="A525" s="109" t="s">
        <v>761</v>
      </c>
      <c r="B525" s="252">
        <v>4</v>
      </c>
      <c r="C525" s="262">
        <f t="shared" si="395"/>
        <v>20161014</v>
      </c>
      <c r="D525" s="262">
        <v>9</v>
      </c>
      <c r="E525" s="194" t="s">
        <v>3008</v>
      </c>
      <c r="G525" s="321"/>
      <c r="Q525" s="115"/>
      <c r="V525" s="112" t="str">
        <f t="shared" si="373"/>
        <v>Update games set Opp_before= 4 where game_id=20161014</v>
      </c>
      <c r="W525" s="112" t="str">
        <f t="shared" si="374"/>
        <v>Update lineups set player_name = 'David Vaughan' where game_id = 20161014 and player_order = 9</v>
      </c>
      <c r="X525" s="65" t="str">
        <f t="shared" si="397"/>
        <v/>
      </c>
      <c r="Y525" s="193" t="str">
        <f t="shared" si="396"/>
        <v/>
      </c>
      <c r="Z525" s="65" t="str">
        <f t="shared" si="380"/>
        <v/>
      </c>
      <c r="AA525" s="193" t="str">
        <f t="shared" si="381"/>
        <v/>
      </c>
      <c r="AB525" s="242" t="s">
        <v>739</v>
      </c>
      <c r="AC525" s="65" t="str">
        <f t="shared" si="375"/>
        <v>Update lineups set player_name = 'David Vaughan'</v>
      </c>
      <c r="AD525" s="65" t="str">
        <f t="shared" si="376"/>
        <v/>
      </c>
      <c r="AE525" s="65" t="str">
        <f t="shared" si="385"/>
        <v/>
      </c>
      <c r="AF525" s="65" t="str">
        <f t="shared" si="386"/>
        <v/>
      </c>
      <c r="AG525" s="65" t="str">
        <f t="shared" si="387"/>
        <v/>
      </c>
      <c r="AH525" s="65" t="str">
        <f t="shared" si="388"/>
        <v/>
      </c>
      <c r="AI525" s="65" t="str">
        <f t="shared" si="389"/>
        <v/>
      </c>
      <c r="AJ525" s="65" t="str">
        <f t="shared" si="377"/>
        <v xml:space="preserve"> where game_id = 20161014 and player_order = 9</v>
      </c>
      <c r="AK525" s="65" t="str">
        <f t="shared" si="378"/>
        <v/>
      </c>
      <c r="AL525" s="65" t="str">
        <f t="shared" si="390"/>
        <v/>
      </c>
      <c r="AM525" s="245" t="str">
        <f t="shared" si="379"/>
        <v/>
      </c>
      <c r="AN525" s="65" t="str">
        <f t="shared" si="391"/>
        <v/>
      </c>
      <c r="AO525" s="65" t="str">
        <f t="shared" si="392"/>
        <v/>
      </c>
      <c r="AP525" s="65" t="str">
        <f t="shared" si="393"/>
        <v/>
      </c>
      <c r="AQ525" s="65" t="str">
        <f t="shared" si="394"/>
        <v/>
      </c>
      <c r="AR525" s="65" t="str">
        <f t="shared" si="347"/>
        <v/>
      </c>
      <c r="AS525" s="65" t="str">
        <f t="shared" si="382"/>
        <v/>
      </c>
      <c r="AT525" s="65" t="str">
        <f t="shared" si="383"/>
        <v/>
      </c>
      <c r="AU525" s="65" t="str">
        <f t="shared" si="384"/>
        <v/>
      </c>
    </row>
    <row r="526" spans="1:47" ht="16.8" customHeight="1" x14ac:dyDescent="0.25">
      <c r="A526" s="109" t="s">
        <v>759</v>
      </c>
      <c r="B526" s="114">
        <v>5</v>
      </c>
      <c r="C526" s="262">
        <f t="shared" si="395"/>
        <v>20161014</v>
      </c>
      <c r="D526" s="262">
        <v>10</v>
      </c>
      <c r="E526" s="194" t="s">
        <v>3621</v>
      </c>
      <c r="G526" s="321"/>
      <c r="Q526" s="115"/>
      <c r="V526" s="112" t="str">
        <f t="shared" si="373"/>
        <v>Update games set Opp_after= 5 where game_id=20161014</v>
      </c>
      <c r="W526" s="112" t="str">
        <f t="shared" si="374"/>
        <v>Update lineups set player_name = 'Ben Osborn' where game_id = 20161014 and player_order = 10</v>
      </c>
      <c r="X526" s="65" t="str">
        <f t="shared" si="397"/>
        <v/>
      </c>
      <c r="Y526" s="193" t="str">
        <f t="shared" si="396"/>
        <v/>
      </c>
      <c r="Z526" s="65" t="str">
        <f t="shared" si="380"/>
        <v/>
      </c>
      <c r="AA526" s="193" t="str">
        <f t="shared" si="381"/>
        <v/>
      </c>
      <c r="AB526" s="242" t="s">
        <v>739</v>
      </c>
      <c r="AC526" s="65" t="str">
        <f t="shared" si="375"/>
        <v>Update lineups set player_name = 'Ben Osborn'</v>
      </c>
      <c r="AD526" s="65" t="str">
        <f t="shared" si="376"/>
        <v/>
      </c>
      <c r="AE526" s="65" t="str">
        <f t="shared" si="385"/>
        <v/>
      </c>
      <c r="AF526" s="65" t="str">
        <f t="shared" si="386"/>
        <v/>
      </c>
      <c r="AG526" s="65" t="str">
        <f t="shared" si="387"/>
        <v/>
      </c>
      <c r="AH526" s="65" t="str">
        <f t="shared" si="388"/>
        <v/>
      </c>
      <c r="AI526" s="65" t="str">
        <f t="shared" si="389"/>
        <v/>
      </c>
      <c r="AJ526" s="65" t="str">
        <f t="shared" si="377"/>
        <v xml:space="preserve"> where game_id = 20161014 and player_order = 10</v>
      </c>
      <c r="AK526" s="65" t="str">
        <f t="shared" si="378"/>
        <v/>
      </c>
      <c r="AL526" s="65" t="str">
        <f t="shared" si="390"/>
        <v/>
      </c>
      <c r="AM526" s="245" t="str">
        <f t="shared" si="379"/>
        <v/>
      </c>
      <c r="AN526" s="65" t="str">
        <f t="shared" si="391"/>
        <v/>
      </c>
      <c r="AO526" s="65" t="str">
        <f t="shared" si="392"/>
        <v/>
      </c>
      <c r="AP526" s="65" t="str">
        <f t="shared" si="393"/>
        <v/>
      </c>
      <c r="AQ526" s="65" t="str">
        <f t="shared" si="394"/>
        <v/>
      </c>
      <c r="AR526" s="65" t="str">
        <f t="shared" si="347"/>
        <v/>
      </c>
      <c r="AS526" s="65" t="str">
        <f t="shared" si="382"/>
        <v/>
      </c>
      <c r="AT526" s="65" t="str">
        <f t="shared" si="383"/>
        <v/>
      </c>
      <c r="AU526" s="65" t="str">
        <f t="shared" si="384"/>
        <v/>
      </c>
    </row>
    <row r="527" spans="1:47" ht="16.8" customHeight="1" x14ac:dyDescent="0.25">
      <c r="A527" s="109" t="s">
        <v>753</v>
      </c>
      <c r="B527" s="388" t="s">
        <v>785</v>
      </c>
      <c r="C527" s="262">
        <f t="shared" si="395"/>
        <v>20161014</v>
      </c>
      <c r="D527" s="264">
        <v>11</v>
      </c>
      <c r="E527" s="195" t="s">
        <v>4722</v>
      </c>
      <c r="F527" s="264"/>
      <c r="G527" s="322"/>
      <c r="H527" s="264"/>
      <c r="I527" s="264"/>
      <c r="J527" s="264"/>
      <c r="K527" s="322"/>
      <c r="L527" s="265"/>
      <c r="M527" s="213"/>
      <c r="N527" s="264"/>
      <c r="O527" s="264"/>
      <c r="P527" s="264"/>
      <c r="Q527" s="115"/>
      <c r="R527" s="265"/>
      <c r="S527" s="213"/>
      <c r="T527" s="264"/>
      <c r="V527" s="112" t="str">
        <f t="shared" si="373"/>
        <v>Update games set Referee= 'Jeremy Simpson' where game_id=20161014</v>
      </c>
      <c r="W527" s="112" t="str">
        <f t="shared" si="374"/>
        <v>Update lineups set player_name = 'Nicklas Bendtner' where game_id = 20161014 and player_order = 11</v>
      </c>
      <c r="X527" s="65" t="str">
        <f t="shared" si="397"/>
        <v/>
      </c>
      <c r="Y527" s="193" t="str">
        <f t="shared" si="396"/>
        <v/>
      </c>
      <c r="Z527" s="65" t="str">
        <f t="shared" si="380"/>
        <v/>
      </c>
      <c r="AA527" s="193" t="str">
        <f t="shared" si="381"/>
        <v/>
      </c>
      <c r="AB527" s="242" t="s">
        <v>739</v>
      </c>
      <c r="AC527" s="65" t="str">
        <f t="shared" si="375"/>
        <v>Update lineups set player_name = 'Nicklas Bendtner'</v>
      </c>
      <c r="AD527" s="65" t="str">
        <f t="shared" si="376"/>
        <v/>
      </c>
      <c r="AE527" s="65" t="str">
        <f t="shared" si="385"/>
        <v/>
      </c>
      <c r="AF527" s="65" t="str">
        <f t="shared" si="386"/>
        <v/>
      </c>
      <c r="AG527" s="65" t="str">
        <f t="shared" si="387"/>
        <v/>
      </c>
      <c r="AH527" s="65" t="str">
        <f t="shared" si="388"/>
        <v/>
      </c>
      <c r="AI527" s="65" t="str">
        <f t="shared" si="389"/>
        <v/>
      </c>
      <c r="AJ527" s="65" t="str">
        <f t="shared" si="377"/>
        <v xml:space="preserve"> where game_id = 20161014 and player_order = 11</v>
      </c>
      <c r="AK527" s="65" t="str">
        <f t="shared" si="378"/>
        <v/>
      </c>
      <c r="AL527" s="65" t="str">
        <f t="shared" si="390"/>
        <v/>
      </c>
      <c r="AM527" s="245" t="str">
        <f t="shared" si="379"/>
        <v/>
      </c>
      <c r="AN527" s="65" t="str">
        <f t="shared" si="391"/>
        <v/>
      </c>
      <c r="AO527" s="65" t="str">
        <f t="shared" si="392"/>
        <v/>
      </c>
      <c r="AP527" s="65" t="str">
        <f t="shared" si="393"/>
        <v/>
      </c>
      <c r="AQ527" s="65" t="str">
        <f t="shared" si="394"/>
        <v/>
      </c>
      <c r="AR527" s="65" t="str">
        <f t="shared" si="347"/>
        <v/>
      </c>
      <c r="AS527" s="65" t="str">
        <f t="shared" si="382"/>
        <v/>
      </c>
      <c r="AT527" s="65" t="str">
        <f t="shared" si="383"/>
        <v/>
      </c>
      <c r="AU527" s="65" t="str">
        <f t="shared" si="384"/>
        <v/>
      </c>
    </row>
    <row r="528" spans="1:47" ht="16.8" customHeight="1" x14ac:dyDescent="0.25">
      <c r="A528" s="109" t="s">
        <v>475</v>
      </c>
      <c r="B528" s="114">
        <v>19208</v>
      </c>
      <c r="C528" s="262">
        <f t="shared" si="395"/>
        <v>20161014</v>
      </c>
      <c r="D528" s="262">
        <v>12</v>
      </c>
      <c r="E528" s="194" t="s">
        <v>3007</v>
      </c>
      <c r="G528" s="212"/>
      <c r="M528" s="194"/>
      <c r="Q528" s="115"/>
      <c r="S528" s="194"/>
      <c r="V528" s="112" t="str">
        <f t="shared" si="373"/>
        <v>Update games set Att= 19208 where game_id=20161014</v>
      </c>
      <c r="W528" s="112" t="str">
        <f t="shared" si="374"/>
        <v>Update lineups set player_name = 'Stephen Henderson' where game_id = 20161014 and player_order = 12</v>
      </c>
      <c r="X528" s="65" t="str">
        <f t="shared" si="397"/>
        <v/>
      </c>
      <c r="Y528" s="193" t="str">
        <f t="shared" si="396"/>
        <v/>
      </c>
      <c r="Z528" s="65" t="str">
        <f t="shared" si="380"/>
        <v/>
      </c>
      <c r="AA528" s="193" t="str">
        <f t="shared" si="381"/>
        <v/>
      </c>
      <c r="AB528" s="242" t="s">
        <v>739</v>
      </c>
      <c r="AC528" s="65" t="str">
        <f t="shared" si="375"/>
        <v>Update lineups set player_name = 'Stephen Henderson'</v>
      </c>
      <c r="AD528" s="65" t="str">
        <f t="shared" si="376"/>
        <v/>
      </c>
      <c r="AE528" s="65" t="str">
        <f t="shared" si="385"/>
        <v/>
      </c>
      <c r="AF528" s="65" t="str">
        <f t="shared" si="386"/>
        <v/>
      </c>
      <c r="AG528" s="65" t="str">
        <f t="shared" si="387"/>
        <v/>
      </c>
      <c r="AH528" s="65" t="str">
        <f t="shared" si="388"/>
        <v/>
      </c>
      <c r="AI528" s="65" t="str">
        <f t="shared" si="389"/>
        <v/>
      </c>
      <c r="AJ528" s="65" t="str">
        <f t="shared" si="377"/>
        <v xml:space="preserve"> where game_id = 20161014 and player_order = 12</v>
      </c>
      <c r="AK528" s="65" t="str">
        <f t="shared" si="378"/>
        <v/>
      </c>
      <c r="AL528" s="65" t="str">
        <f t="shared" si="390"/>
        <v/>
      </c>
      <c r="AM528" s="245" t="str">
        <f t="shared" si="379"/>
        <v/>
      </c>
      <c r="AN528" s="65" t="str">
        <f t="shared" si="391"/>
        <v/>
      </c>
      <c r="AO528" s="65" t="str">
        <f t="shared" si="392"/>
        <v/>
      </c>
      <c r="AP528" s="65" t="str">
        <f t="shared" si="393"/>
        <v/>
      </c>
      <c r="AQ528" s="65" t="str">
        <f t="shared" si="394"/>
        <v/>
      </c>
      <c r="AR528" s="65" t="str">
        <f t="shared" si="347"/>
        <v/>
      </c>
      <c r="AS528" s="65" t="str">
        <f t="shared" si="382"/>
        <v/>
      </c>
      <c r="AT528" s="65" t="str">
        <f t="shared" si="383"/>
        <v/>
      </c>
      <c r="AU528" s="65" t="str">
        <f t="shared" si="384"/>
        <v/>
      </c>
    </row>
    <row r="529" spans="1:47" ht="16.8" customHeight="1" x14ac:dyDescent="0.25">
      <c r="A529" s="109" t="s">
        <v>749</v>
      </c>
      <c r="B529" s="339" t="s">
        <v>4743</v>
      </c>
      <c r="C529" s="262">
        <f t="shared" si="395"/>
        <v>20161014</v>
      </c>
      <c r="D529" s="262">
        <v>13</v>
      </c>
      <c r="E529" s="194" t="s">
        <v>3809</v>
      </c>
      <c r="F529" s="262">
        <v>82</v>
      </c>
      <c r="G529" s="194" t="s">
        <v>4670</v>
      </c>
      <c r="K529" s="194"/>
      <c r="Q529" s="115"/>
      <c r="V529" s="112" t="str">
        <f t="shared" si="373"/>
        <v>Update games set Source= 'http://www.11v11.com/matches/bristol-city-v-nottingham-forest-01-october-2016-350736/' where game_id=20161014</v>
      </c>
      <c r="W529" s="112" t="str">
        <f t="shared" si="374"/>
        <v>Update lineups set player_name = 'Thomas Lam', Sub_min= 82, Player_off = 'Mustapha Carayol' where game_id = 20161014 and player_order = 13; update lineups set Player_on= 'Thomas Lam', sub_min = '82' where game_id = 20161014 and player_name = 'Mustapha Carayol'</v>
      </c>
      <c r="X529" s="65" t="str">
        <f t="shared" si="397"/>
        <v/>
      </c>
      <c r="Y529" s="193" t="str">
        <f t="shared" si="396"/>
        <v/>
      </c>
      <c r="Z529" s="65" t="str">
        <f t="shared" si="380"/>
        <v/>
      </c>
      <c r="AA529" s="193" t="str">
        <f t="shared" si="381"/>
        <v/>
      </c>
      <c r="AB529" s="242" t="s">
        <v>739</v>
      </c>
      <c r="AC529" s="65" t="str">
        <f t="shared" si="375"/>
        <v>Update lineups set player_name = 'Thomas Lam'</v>
      </c>
      <c r="AD529" s="65" t="str">
        <f t="shared" si="376"/>
        <v/>
      </c>
      <c r="AE529" s="65" t="str">
        <f t="shared" si="385"/>
        <v/>
      </c>
      <c r="AF529" s="65" t="str">
        <f t="shared" si="386"/>
        <v/>
      </c>
      <c r="AG529" s="65" t="str">
        <f t="shared" si="387"/>
        <v/>
      </c>
      <c r="AH529" s="65" t="str">
        <f t="shared" si="388"/>
        <v>, Sub_min= 82</v>
      </c>
      <c r="AI529" s="65" t="str">
        <f t="shared" si="389"/>
        <v>, Player_off = 'Mustapha Carayol'</v>
      </c>
      <c r="AJ529" s="65" t="str">
        <f t="shared" si="377"/>
        <v xml:space="preserve"> where game_id = 20161014 and player_order = 13</v>
      </c>
      <c r="AK529" s="65" t="str">
        <f t="shared" si="378"/>
        <v>; update lineups set Player_on= 'Thomas Lam'</v>
      </c>
      <c r="AL529" s="65" t="str">
        <f t="shared" si="390"/>
        <v>, sub_min = '82'</v>
      </c>
      <c r="AM529" s="245" t="str">
        <f t="shared" si="379"/>
        <v xml:space="preserve"> where game_id = 20161014 and player_name = 'Mustapha Carayol'</v>
      </c>
      <c r="AN529" s="65" t="str">
        <f t="shared" si="391"/>
        <v/>
      </c>
      <c r="AO529" s="65" t="str">
        <f t="shared" si="392"/>
        <v/>
      </c>
      <c r="AP529" s="65" t="str">
        <f t="shared" si="393"/>
        <v/>
      </c>
      <c r="AQ529" s="65" t="str">
        <f t="shared" si="394"/>
        <v/>
      </c>
      <c r="AR529" s="65" t="str">
        <f t="shared" ref="AR529:AR552" si="398">IF(L529="", "", CONCATENATE(" where game_id = ", C529, " and goal_order = ", L529))</f>
        <v/>
      </c>
      <c r="AS529" s="65" t="str">
        <f t="shared" si="382"/>
        <v/>
      </c>
      <c r="AT529" s="65" t="str">
        <f t="shared" si="383"/>
        <v/>
      </c>
      <c r="AU529" s="65" t="str">
        <f t="shared" si="384"/>
        <v/>
      </c>
    </row>
    <row r="530" spans="1:47" ht="16.8" customHeight="1" x14ac:dyDescent="0.25">
      <c r="A530" s="109" t="s">
        <v>746</v>
      </c>
      <c r="B530" s="198" t="s">
        <v>5484</v>
      </c>
      <c r="C530" s="262">
        <f t="shared" si="395"/>
        <v>20161014</v>
      </c>
      <c r="D530" s="262">
        <v>14</v>
      </c>
      <c r="E530" s="212" t="s">
        <v>3005</v>
      </c>
      <c r="F530" s="262">
        <v>76</v>
      </c>
      <c r="G530" s="194" t="s">
        <v>4442</v>
      </c>
      <c r="H530" s="262">
        <v>90</v>
      </c>
      <c r="K530" s="194"/>
      <c r="Q530" s="115"/>
      <c r="V530" s="112" t="str">
        <f t="shared" si="373"/>
        <v>Update games set Game_date= '2016-10-14 19:45' where game_id=20161014</v>
      </c>
      <c r="W530" s="112" t="str">
        <f t="shared" si="374"/>
        <v>Update lineups set player_name = 'Hildeberto Pereira', Y_min = 90, Sub_min= 76, Player_off = 'Armand Traore' where game_id = 20161014 and player_order = 14; update lineups set Player_on= 'Hildeberto Pereira', sub_min = '76' where game_id = 20161014 and player_name = 'Armand Traore'</v>
      </c>
      <c r="X530" s="65" t="str">
        <f t="shared" si="397"/>
        <v/>
      </c>
      <c r="Y530" s="193" t="str">
        <f t="shared" si="396"/>
        <v/>
      </c>
      <c r="Z530" s="65" t="str">
        <f t="shared" si="380"/>
        <v/>
      </c>
      <c r="AA530" s="193" t="str">
        <f t="shared" si="381"/>
        <v/>
      </c>
      <c r="AB530" s="242" t="s">
        <v>739</v>
      </c>
      <c r="AC530" s="65" t="str">
        <f t="shared" si="375"/>
        <v>Update lineups set player_name = 'Hildeberto Pereira'</v>
      </c>
      <c r="AD530" s="65" t="str">
        <f t="shared" si="376"/>
        <v/>
      </c>
      <c r="AE530" s="65" t="str">
        <f t="shared" si="385"/>
        <v>, Y_min = 90</v>
      </c>
      <c r="AF530" s="65" t="str">
        <f t="shared" si="386"/>
        <v/>
      </c>
      <c r="AG530" s="65" t="str">
        <f t="shared" si="387"/>
        <v/>
      </c>
      <c r="AH530" s="65" t="str">
        <f t="shared" si="388"/>
        <v>, Sub_min= 76</v>
      </c>
      <c r="AI530" s="65" t="str">
        <f t="shared" si="389"/>
        <v>, Player_off = 'Armand Traore'</v>
      </c>
      <c r="AJ530" s="65" t="str">
        <f t="shared" si="377"/>
        <v xml:space="preserve"> where game_id = 20161014 and player_order = 14</v>
      </c>
      <c r="AK530" s="65" t="str">
        <f t="shared" si="378"/>
        <v>; update lineups set Player_on= 'Hildeberto Pereira'</v>
      </c>
      <c r="AL530" s="65" t="str">
        <f t="shared" si="390"/>
        <v>, sub_min = '76'</v>
      </c>
      <c r="AM530" s="245" t="str">
        <f t="shared" si="379"/>
        <v xml:space="preserve"> where game_id = 20161014 and player_name = 'Armand Traore'</v>
      </c>
      <c r="AN530" s="65" t="str">
        <f t="shared" si="391"/>
        <v/>
      </c>
      <c r="AO530" s="65" t="str">
        <f t="shared" si="392"/>
        <v/>
      </c>
      <c r="AP530" s="65" t="str">
        <f t="shared" si="393"/>
        <v/>
      </c>
      <c r="AQ530" s="65" t="str">
        <f t="shared" si="394"/>
        <v/>
      </c>
      <c r="AR530" s="65" t="str">
        <f t="shared" si="398"/>
        <v/>
      </c>
      <c r="AS530" s="65" t="str">
        <f t="shared" si="382"/>
        <v/>
      </c>
      <c r="AT530" s="65" t="str">
        <f t="shared" si="383"/>
        <v/>
      </c>
      <c r="AU530" s="65" t="str">
        <f t="shared" si="384"/>
        <v/>
      </c>
    </row>
    <row r="531" spans="1:47" ht="16.8" customHeight="1" x14ac:dyDescent="0.25">
      <c r="A531" s="109" t="s">
        <v>25</v>
      </c>
      <c r="B531" s="198"/>
      <c r="C531" s="262">
        <f t="shared" si="395"/>
        <v>20161014</v>
      </c>
      <c r="D531" s="262">
        <v>15</v>
      </c>
      <c r="E531" s="194" t="s">
        <v>3015</v>
      </c>
      <c r="G531" s="194"/>
      <c r="Q531" s="115"/>
      <c r="V531" s="112" t="str">
        <f t="shared" si="373"/>
        <v>Update games set Notes= NULL where game_id=20161014</v>
      </c>
      <c r="W531" s="112" t="str">
        <f t="shared" si="374"/>
        <v>Update lineups set player_name = 'Jorge Grant' where game_id = 20161014 and player_order = 15</v>
      </c>
      <c r="X531" s="65" t="str">
        <f t="shared" si="397"/>
        <v/>
      </c>
      <c r="Y531" s="193" t="str">
        <f t="shared" si="396"/>
        <v/>
      </c>
      <c r="Z531" s="65" t="str">
        <f t="shared" si="380"/>
        <v/>
      </c>
      <c r="AA531" s="193" t="str">
        <f t="shared" si="381"/>
        <v/>
      </c>
      <c r="AB531" s="242" t="s">
        <v>739</v>
      </c>
      <c r="AC531" s="65" t="str">
        <f t="shared" si="375"/>
        <v>Update lineups set player_name = 'Jorge Grant'</v>
      </c>
      <c r="AD531" s="65" t="str">
        <f t="shared" si="376"/>
        <v/>
      </c>
      <c r="AE531" s="65" t="str">
        <f t="shared" si="385"/>
        <v/>
      </c>
      <c r="AF531" s="65" t="str">
        <f t="shared" si="386"/>
        <v/>
      </c>
      <c r="AG531" s="65" t="str">
        <f t="shared" si="387"/>
        <v/>
      </c>
      <c r="AH531" s="65" t="str">
        <f t="shared" si="388"/>
        <v/>
      </c>
      <c r="AI531" s="65" t="str">
        <f t="shared" si="389"/>
        <v/>
      </c>
      <c r="AJ531" s="65" t="str">
        <f t="shared" si="377"/>
        <v xml:space="preserve"> where game_id = 20161014 and player_order = 15</v>
      </c>
      <c r="AK531" s="65" t="str">
        <f t="shared" si="378"/>
        <v/>
      </c>
      <c r="AL531" s="65" t="str">
        <f t="shared" si="390"/>
        <v/>
      </c>
      <c r="AM531" s="245" t="str">
        <f t="shared" si="379"/>
        <v/>
      </c>
      <c r="AN531" s="65" t="str">
        <f t="shared" si="391"/>
        <v/>
      </c>
      <c r="AO531" s="65" t="str">
        <f t="shared" si="392"/>
        <v/>
      </c>
      <c r="AP531" s="65" t="str">
        <f t="shared" si="393"/>
        <v/>
      </c>
      <c r="AQ531" s="65" t="str">
        <f t="shared" si="394"/>
        <v/>
      </c>
      <c r="AR531" s="65" t="str">
        <f t="shared" si="398"/>
        <v/>
      </c>
      <c r="AS531" s="65" t="str">
        <f t="shared" si="382"/>
        <v/>
      </c>
      <c r="AT531" s="65" t="str">
        <f t="shared" si="383"/>
        <v/>
      </c>
      <c r="AU531" s="65" t="str">
        <f t="shared" si="384"/>
        <v/>
      </c>
    </row>
    <row r="532" spans="1:47" ht="16.8" customHeight="1" x14ac:dyDescent="0.25">
      <c r="A532" s="109" t="s">
        <v>4672</v>
      </c>
      <c r="B532" s="334"/>
      <c r="C532" s="262">
        <f t="shared" si="395"/>
        <v>20161014</v>
      </c>
      <c r="D532" s="262">
        <v>16</v>
      </c>
      <c r="E532" s="194" t="s">
        <v>4189</v>
      </c>
      <c r="G532" s="194"/>
      <c r="Q532" s="115"/>
      <c r="V532" s="112" t="str">
        <f t="shared" si="373"/>
        <v>Update games set Review= NULL where game_id=20161014</v>
      </c>
      <c r="W532" s="112" t="str">
        <f t="shared" si="374"/>
        <v>Update lineups set player_name = 'Pajtim Kasami' where game_id = 20161014 and player_order = 16</v>
      </c>
      <c r="X532" s="65" t="str">
        <f t="shared" si="397"/>
        <v/>
      </c>
      <c r="Y532" s="193" t="str">
        <f t="shared" si="396"/>
        <v/>
      </c>
      <c r="Z532" s="65" t="str">
        <f t="shared" si="380"/>
        <v/>
      </c>
      <c r="AA532" s="193" t="str">
        <f t="shared" si="381"/>
        <v/>
      </c>
      <c r="AB532" s="242" t="s">
        <v>739</v>
      </c>
      <c r="AC532" s="65" t="str">
        <f t="shared" si="375"/>
        <v>Update lineups set player_name = 'Pajtim Kasami'</v>
      </c>
      <c r="AD532" s="65" t="str">
        <f t="shared" si="376"/>
        <v/>
      </c>
      <c r="AE532" s="65" t="str">
        <f t="shared" si="385"/>
        <v/>
      </c>
      <c r="AF532" s="65" t="str">
        <f t="shared" si="386"/>
        <v/>
      </c>
      <c r="AG532" s="65" t="str">
        <f t="shared" si="387"/>
        <v/>
      </c>
      <c r="AH532" s="65" t="str">
        <f t="shared" si="388"/>
        <v/>
      </c>
      <c r="AI532" s="65" t="str">
        <f t="shared" si="389"/>
        <v/>
      </c>
      <c r="AJ532" s="65" t="str">
        <f t="shared" si="377"/>
        <v xml:space="preserve"> where game_id = 20161014 and player_order = 16</v>
      </c>
      <c r="AK532" s="65" t="str">
        <f t="shared" si="378"/>
        <v/>
      </c>
      <c r="AL532" s="65" t="str">
        <f t="shared" si="390"/>
        <v/>
      </c>
      <c r="AM532" s="245" t="str">
        <f t="shared" si="379"/>
        <v/>
      </c>
      <c r="AN532" s="65" t="str">
        <f t="shared" si="391"/>
        <v/>
      </c>
      <c r="AO532" s="65" t="str">
        <f t="shared" si="392"/>
        <v/>
      </c>
      <c r="AP532" s="65" t="str">
        <f t="shared" si="393"/>
        <v/>
      </c>
      <c r="AQ532" s="65" t="str">
        <f t="shared" si="394"/>
        <v/>
      </c>
      <c r="AR532" s="65" t="str">
        <f t="shared" si="398"/>
        <v/>
      </c>
      <c r="AS532" s="65" t="str">
        <f t="shared" si="382"/>
        <v/>
      </c>
      <c r="AT532" s="65" t="str">
        <f t="shared" si="383"/>
        <v/>
      </c>
      <c r="AU532" s="65" t="str">
        <f t="shared" si="384"/>
        <v/>
      </c>
    </row>
    <row r="533" spans="1:47" ht="16.8" customHeight="1" x14ac:dyDescent="0.25">
      <c r="A533" s="109"/>
      <c r="B533" s="198"/>
      <c r="C533" s="262">
        <f t="shared" si="395"/>
        <v>20161014</v>
      </c>
      <c r="D533" s="262">
        <v>17</v>
      </c>
      <c r="E533" s="194" t="s">
        <v>4671</v>
      </c>
      <c r="G533" s="194"/>
      <c r="Q533" s="115"/>
      <c r="V533" s="112" t="str">
        <f t="shared" si="373"/>
        <v/>
      </c>
      <c r="W533" s="112" t="str">
        <f t="shared" si="374"/>
        <v>Update lineups set player_name = 'Nicolao Dumitru' where game_id = 20161014 and player_order = 17</v>
      </c>
      <c r="X533" s="65" t="str">
        <f t="shared" si="397"/>
        <v/>
      </c>
      <c r="Y533" s="193" t="str">
        <f t="shared" si="396"/>
        <v/>
      </c>
      <c r="Z533" s="65" t="str">
        <f t="shared" si="380"/>
        <v/>
      </c>
      <c r="AA533" s="193" t="str">
        <f t="shared" si="381"/>
        <v/>
      </c>
      <c r="AB533" s="242" t="s">
        <v>739</v>
      </c>
      <c r="AC533" s="65" t="str">
        <f t="shared" si="375"/>
        <v>Update lineups set player_name = 'Nicolao Dumitru'</v>
      </c>
      <c r="AD533" s="65" t="str">
        <f t="shared" si="376"/>
        <v/>
      </c>
      <c r="AE533" s="65" t="str">
        <f t="shared" si="385"/>
        <v/>
      </c>
      <c r="AF533" s="65" t="str">
        <f t="shared" si="386"/>
        <v/>
      </c>
      <c r="AG533" s="65" t="str">
        <f t="shared" si="387"/>
        <v/>
      </c>
      <c r="AH533" s="65" t="str">
        <f t="shared" si="388"/>
        <v/>
      </c>
      <c r="AI533" s="65" t="str">
        <f t="shared" si="389"/>
        <v/>
      </c>
      <c r="AJ533" s="65" t="str">
        <f t="shared" si="377"/>
        <v xml:space="preserve"> where game_id = 20161014 and player_order = 17</v>
      </c>
      <c r="AK533" s="65" t="str">
        <f t="shared" si="378"/>
        <v/>
      </c>
      <c r="AL533" s="65" t="str">
        <f t="shared" si="390"/>
        <v/>
      </c>
      <c r="AM533" s="245" t="str">
        <f t="shared" si="379"/>
        <v/>
      </c>
      <c r="AN533" s="65" t="str">
        <f t="shared" si="391"/>
        <v/>
      </c>
      <c r="AO533" s="65" t="str">
        <f t="shared" si="392"/>
        <v/>
      </c>
      <c r="AP533" s="65" t="str">
        <f t="shared" si="393"/>
        <v/>
      </c>
      <c r="AQ533" s="65" t="str">
        <f t="shared" si="394"/>
        <v/>
      </c>
      <c r="AR533" s="65" t="str">
        <f t="shared" si="398"/>
        <v/>
      </c>
      <c r="AS533" s="65" t="str">
        <f t="shared" si="382"/>
        <v/>
      </c>
      <c r="AT533" s="65" t="str">
        <f t="shared" si="383"/>
        <v/>
      </c>
      <c r="AU533" s="65" t="str">
        <f t="shared" si="384"/>
        <v/>
      </c>
    </row>
    <row r="534" spans="1:47" s="126" customFormat="1" ht="16.8" customHeight="1" thickBot="1" x14ac:dyDescent="0.3">
      <c r="A534" s="116"/>
      <c r="B534" s="272"/>
      <c r="C534" s="266">
        <f t="shared" si="395"/>
        <v>20161014</v>
      </c>
      <c r="D534" s="266">
        <v>18</v>
      </c>
      <c r="E534" s="199" t="s">
        <v>3811</v>
      </c>
      <c r="F534" s="266">
        <v>57</v>
      </c>
      <c r="G534" s="323" t="s">
        <v>4722</v>
      </c>
      <c r="H534" s="266"/>
      <c r="I534" s="266"/>
      <c r="J534" s="266"/>
      <c r="K534" s="323"/>
      <c r="L534" s="267"/>
      <c r="M534" s="214"/>
      <c r="N534" s="266"/>
      <c r="O534" s="266"/>
      <c r="P534" s="266"/>
      <c r="Q534" s="239"/>
      <c r="R534" s="267"/>
      <c r="S534" s="214"/>
      <c r="T534" s="266"/>
      <c r="U534"/>
      <c r="V534" s="240" t="str">
        <f t="shared" si="373"/>
        <v/>
      </c>
      <c r="W534" s="240" t="str">
        <f t="shared" si="374"/>
        <v>Update lineups set player_name = 'Apostolos Vellios', Sub_min= 57, Player_off = 'Nicklas Bendtner' where game_id = 20161014 and player_order = 18; update lineups set Player_on= 'Apostolos Vellios', sub_min = '57' where game_id = 20161014 and player_name = 'Nicklas Bendtner'</v>
      </c>
      <c r="X534" s="126" t="str">
        <f t="shared" si="397"/>
        <v/>
      </c>
      <c r="Y534" s="241" t="str">
        <f t="shared" si="396"/>
        <v/>
      </c>
      <c r="Z534" s="65" t="str">
        <f t="shared" si="380"/>
        <v/>
      </c>
      <c r="AA534" s="193" t="str">
        <f t="shared" si="381"/>
        <v/>
      </c>
      <c r="AB534" s="330" t="s">
        <v>739</v>
      </c>
      <c r="AC534" s="126" t="str">
        <f t="shared" si="375"/>
        <v>Update lineups set player_name = 'Apostolos Vellios'</v>
      </c>
      <c r="AD534" s="126" t="str">
        <f t="shared" si="376"/>
        <v/>
      </c>
      <c r="AE534" s="126" t="str">
        <f t="shared" si="385"/>
        <v/>
      </c>
      <c r="AF534" s="126" t="str">
        <f t="shared" si="386"/>
        <v/>
      </c>
      <c r="AG534" s="126" t="str">
        <f t="shared" si="387"/>
        <v/>
      </c>
      <c r="AH534" s="126" t="str">
        <f t="shared" si="388"/>
        <v>, Sub_min= 57</v>
      </c>
      <c r="AI534" s="126" t="str">
        <f t="shared" si="389"/>
        <v>, Player_off = 'Nicklas Bendtner'</v>
      </c>
      <c r="AJ534" s="126" t="str">
        <f t="shared" si="377"/>
        <v xml:space="preserve"> where game_id = 20161014 and player_order = 18</v>
      </c>
      <c r="AK534" s="126" t="str">
        <f t="shared" si="378"/>
        <v>; update lineups set Player_on= 'Apostolos Vellios'</v>
      </c>
      <c r="AL534" s="126" t="str">
        <f t="shared" si="390"/>
        <v>, sub_min = '57'</v>
      </c>
      <c r="AM534" s="331" t="str">
        <f t="shared" si="379"/>
        <v xml:space="preserve"> where game_id = 20161014 and player_name = 'Nicklas Bendtner'</v>
      </c>
      <c r="AN534" s="126" t="str">
        <f t="shared" si="391"/>
        <v/>
      </c>
      <c r="AO534" s="126" t="str">
        <f t="shared" si="392"/>
        <v/>
      </c>
      <c r="AP534" s="126" t="str">
        <f t="shared" si="393"/>
        <v/>
      </c>
      <c r="AQ534" s="126" t="str">
        <f t="shared" si="394"/>
        <v/>
      </c>
      <c r="AR534" s="126" t="str">
        <f t="shared" si="398"/>
        <v/>
      </c>
      <c r="AS534" s="65" t="str">
        <f t="shared" si="382"/>
        <v/>
      </c>
      <c r="AT534" s="65" t="str">
        <f t="shared" si="383"/>
        <v/>
      </c>
      <c r="AU534" s="65" t="str">
        <f t="shared" si="384"/>
        <v/>
      </c>
    </row>
    <row r="535" spans="1:47" ht="16.8" customHeight="1" thickTop="1" x14ac:dyDescent="0.25">
      <c r="A535" s="125"/>
      <c r="B535" s="191" t="s">
        <v>5454</v>
      </c>
      <c r="C535" s="262">
        <v>20161018</v>
      </c>
      <c r="D535" s="262">
        <v>1</v>
      </c>
      <c r="E535" s="212" t="s">
        <v>4667</v>
      </c>
      <c r="G535" s="194"/>
      <c r="L535" s="263">
        <v>1</v>
      </c>
      <c r="M535" s="194" t="s">
        <v>3003</v>
      </c>
      <c r="N535" s="262">
        <v>90</v>
      </c>
      <c r="Q535" s="115"/>
      <c r="S535" s="194"/>
      <c r="V535" s="112" t="str">
        <f t="shared" si="373"/>
        <v/>
      </c>
      <c r="W535" s="112" t="str">
        <f t="shared" si="374"/>
        <v>Update lineups set player_name = 'Vladimir Stojkovic' where game_id = 20161018 and player_order = 1</v>
      </c>
      <c r="X535" s="65" t="str">
        <f>IF(M535="","", CONCATENATE("insert into goals (game_id, goal_order, scorer_name, goal_min) values (",C535, ", ", L535,", '",M535,"', ",N535,")"))</f>
        <v>insert into goals (game_id, goal_order, scorer_name, goal_min) values (20161018, 1, 'Damien Perquis', 90)</v>
      </c>
      <c r="Y535" s="193" t="str">
        <f t="shared" si="396"/>
        <v>update goals set scorer_name = 'Damien Perquis', goal_min = 90 where game_id = 20161018 and goal_order = 1</v>
      </c>
      <c r="Z535" s="65" t="str">
        <f t="shared" si="380"/>
        <v/>
      </c>
      <c r="AA535" s="193" t="str">
        <f t="shared" si="381"/>
        <v/>
      </c>
      <c r="AB535" s="242" t="s">
        <v>739</v>
      </c>
      <c r="AC535" s="65" t="str">
        <f t="shared" si="375"/>
        <v>Update lineups set player_name = 'Vladimir Stojkovic'</v>
      </c>
      <c r="AD535" s="65" t="str">
        <f t="shared" si="376"/>
        <v/>
      </c>
      <c r="AE535" s="65" t="str">
        <f t="shared" ref="AE535:AE552" si="399">IF(H535="", "", CONCATENATE(", Y_min = ", UPPER(H535)))</f>
        <v/>
      </c>
      <c r="AF535" s="65" t="str">
        <f t="shared" ref="AF535:AF552" si="400">IF(I535="", "", CONCATENATE(", R_min= ", UPPER(I535)))</f>
        <v/>
      </c>
      <c r="AG535" s="65" t="str">
        <f t="shared" ref="AG535:AG552" si="401">IF(J535="", "", CONCATENATE(", captain= 'Y'"))</f>
        <v/>
      </c>
      <c r="AH535" s="65" t="str">
        <f t="shared" ref="AH535:AH552" si="402">IF(F535="", "", CONCATENATE(", Sub_min= ", F535))</f>
        <v/>
      </c>
      <c r="AI535" s="65" t="str">
        <f t="shared" ref="AI535:AI552" si="403">IF(G535="", "", CONCATENATE(", Player_off = '", SUBSTITUTE(G535, "'", "''"), "'"))</f>
        <v/>
      </c>
      <c r="AJ535" s="65" t="str">
        <f t="shared" si="377"/>
        <v xml:space="preserve"> where game_id = 20161018 and player_order = 1</v>
      </c>
      <c r="AK535" s="65" t="str">
        <f t="shared" si="378"/>
        <v/>
      </c>
      <c r="AL535" s="65" t="str">
        <f t="shared" ref="AL535:AL552" si="404">IF(F535="","",CONCATENATE(", sub_min = '",F535,"'"))</f>
        <v/>
      </c>
      <c r="AM535" s="245" t="str">
        <f t="shared" si="379"/>
        <v/>
      </c>
      <c r="AN535" s="65" t="str">
        <f t="shared" ref="AN535:AN552" si="405">IF(L535="","",CONCATENATE("update goals set scorer_name = '",SUBSTITUTE(M535, "'", "''"),"'"))</f>
        <v>update goals set scorer_name = 'Damien Perquis'</v>
      </c>
      <c r="AO535" s="65" t="str">
        <f t="shared" ref="AO535:AO552" si="406">IF(N535="", "", CONCATENATE(", goal_min = ", N535))</f>
        <v>, goal_min = 90</v>
      </c>
      <c r="AP535" s="65" t="str">
        <f t="shared" ref="AP535:AP552" si="407">IF(O535="", "", CONCATENATE(", Pen = '", UPPER(O535), "'"))</f>
        <v/>
      </c>
      <c r="AQ535" s="65" t="str">
        <f t="shared" ref="AQ535:AQ552" si="408">IF(P535="", "", CONCATENATE(", OG = '", UPPER(P535), "'"))</f>
        <v/>
      </c>
      <c r="AR535" s="65" t="str">
        <f t="shared" si="398"/>
        <v xml:space="preserve"> where game_id = 20161018 and goal_order = 1</v>
      </c>
      <c r="AS535" s="65" t="str">
        <f t="shared" si="382"/>
        <v/>
      </c>
      <c r="AT535" s="65" t="str">
        <f t="shared" si="383"/>
        <v/>
      </c>
      <c r="AU535" s="65" t="str">
        <f t="shared" si="384"/>
        <v/>
      </c>
    </row>
    <row r="536" spans="1:47" ht="16.8" customHeight="1" x14ac:dyDescent="0.25">
      <c r="A536" s="109" t="s">
        <v>5</v>
      </c>
      <c r="B536" s="114">
        <v>1</v>
      </c>
      <c r="C536" s="262">
        <f>C535</f>
        <v>20161018</v>
      </c>
      <c r="D536" s="262">
        <v>2</v>
      </c>
      <c r="E536" s="212" t="s">
        <v>3012</v>
      </c>
      <c r="M536" s="194"/>
      <c r="Q536" s="115"/>
      <c r="S536" s="194"/>
      <c r="V536" s="112" t="str">
        <f t="shared" si="373"/>
        <v>Update games set F= 1 where game_id=20161018</v>
      </c>
      <c r="W536" s="112" t="str">
        <f t="shared" si="374"/>
        <v>Update lineups set player_name = 'Eric Lichaj' where game_id = 20161018 and player_order = 2</v>
      </c>
      <c r="X536" s="65" t="str">
        <f>IF(M536="","", CONCATENATE("insert into goals (game_id, goal_order, scorer_name, goal_min) values (",C536, ", ", L536,", '",M536,"', ",N536,")"))</f>
        <v/>
      </c>
      <c r="Y536" s="193" t="str">
        <f>IF(L536="", "", AN536&amp;AO536&amp;AP536&amp;AQ536&amp;AR536)</f>
        <v/>
      </c>
      <c r="Z536" s="65" t="str">
        <f t="shared" si="380"/>
        <v/>
      </c>
      <c r="AA536" s="193" t="str">
        <f t="shared" si="381"/>
        <v/>
      </c>
      <c r="AB536" s="242" t="s">
        <v>739</v>
      </c>
      <c r="AC536" s="65" t="str">
        <f t="shared" si="375"/>
        <v>Update lineups set player_name = 'Eric Lichaj'</v>
      </c>
      <c r="AD536" s="65" t="str">
        <f t="shared" si="376"/>
        <v/>
      </c>
      <c r="AE536" s="65" t="str">
        <f t="shared" si="399"/>
        <v/>
      </c>
      <c r="AF536" s="65" t="str">
        <f t="shared" si="400"/>
        <v/>
      </c>
      <c r="AG536" s="65" t="str">
        <f t="shared" si="401"/>
        <v/>
      </c>
      <c r="AH536" s="65" t="str">
        <f t="shared" si="402"/>
        <v/>
      </c>
      <c r="AI536" s="65" t="str">
        <f t="shared" si="403"/>
        <v/>
      </c>
      <c r="AJ536" s="65" t="str">
        <f t="shared" si="377"/>
        <v xml:space="preserve"> where game_id = 20161018 and player_order = 2</v>
      </c>
      <c r="AK536" s="65" t="str">
        <f t="shared" si="378"/>
        <v/>
      </c>
      <c r="AL536" s="65" t="str">
        <f t="shared" si="404"/>
        <v/>
      </c>
      <c r="AM536" s="245" t="str">
        <f t="shared" si="379"/>
        <v/>
      </c>
      <c r="AN536" s="65" t="str">
        <f t="shared" si="405"/>
        <v/>
      </c>
      <c r="AO536" s="65" t="str">
        <f t="shared" si="406"/>
        <v/>
      </c>
      <c r="AP536" s="65" t="str">
        <f t="shared" si="407"/>
        <v/>
      </c>
      <c r="AQ536" s="65" t="str">
        <f t="shared" si="408"/>
        <v/>
      </c>
      <c r="AR536" s="65" t="str">
        <f t="shared" si="398"/>
        <v/>
      </c>
      <c r="AS536" s="65" t="str">
        <f t="shared" si="382"/>
        <v/>
      </c>
      <c r="AT536" s="65" t="str">
        <f t="shared" si="383"/>
        <v/>
      </c>
      <c r="AU536" s="65" t="str">
        <f t="shared" si="384"/>
        <v/>
      </c>
    </row>
    <row r="537" spans="1:47" ht="16.8" customHeight="1" x14ac:dyDescent="0.25">
      <c r="A537" s="109" t="s">
        <v>0</v>
      </c>
      <c r="B537" s="114">
        <v>2</v>
      </c>
      <c r="C537" s="262">
        <f t="shared" ref="C537:C552" si="409">C536</f>
        <v>20161018</v>
      </c>
      <c r="D537" s="262">
        <v>3</v>
      </c>
      <c r="E537" s="212" t="s">
        <v>3024</v>
      </c>
      <c r="H537" s="262">
        <v>90</v>
      </c>
      <c r="M537" s="212"/>
      <c r="Q537" s="115"/>
      <c r="S537" s="212"/>
      <c r="V537" s="112" t="str">
        <f t="shared" si="373"/>
        <v>Update games set A= 2 where game_id=20161018</v>
      </c>
      <c r="W537" s="112" t="str">
        <f t="shared" si="374"/>
        <v>Update lineups set player_name = 'Matt Mills', Y_min = 90 where game_id = 20161018 and player_order = 3</v>
      </c>
      <c r="X537" s="65" t="str">
        <f>IF(M537="","", CONCATENATE("insert into goals (game_id, goal_order, scorer_name, goal_min) values (",C537, ", ", L537,", '",M537,"', ",N537,")"))</f>
        <v/>
      </c>
      <c r="Y537" s="193" t="str">
        <f t="shared" ref="Y537:Y553" si="410">IF(L537="", "", AN537&amp;AO537&amp;AP537&amp;AQ537&amp;AR537)</f>
        <v/>
      </c>
      <c r="Z537" s="65" t="str">
        <f t="shared" si="380"/>
        <v/>
      </c>
      <c r="AA537" s="193" t="str">
        <f t="shared" si="381"/>
        <v/>
      </c>
      <c r="AB537" s="242" t="s">
        <v>739</v>
      </c>
      <c r="AC537" s="65" t="str">
        <f t="shared" si="375"/>
        <v>Update lineups set player_name = 'Matt Mills'</v>
      </c>
      <c r="AD537" s="65" t="str">
        <f t="shared" si="376"/>
        <v/>
      </c>
      <c r="AE537" s="65" t="str">
        <f t="shared" si="399"/>
        <v>, Y_min = 90</v>
      </c>
      <c r="AF537" s="65" t="str">
        <f t="shared" si="400"/>
        <v/>
      </c>
      <c r="AG537" s="65" t="str">
        <f t="shared" si="401"/>
        <v/>
      </c>
      <c r="AH537" s="65" t="str">
        <f t="shared" si="402"/>
        <v/>
      </c>
      <c r="AI537" s="65" t="str">
        <f t="shared" si="403"/>
        <v/>
      </c>
      <c r="AJ537" s="65" t="str">
        <f t="shared" si="377"/>
        <v xml:space="preserve"> where game_id = 20161018 and player_order = 3</v>
      </c>
      <c r="AK537" s="65" t="str">
        <f t="shared" si="378"/>
        <v/>
      </c>
      <c r="AL537" s="65" t="str">
        <f t="shared" si="404"/>
        <v/>
      </c>
      <c r="AM537" s="245" t="str">
        <f t="shared" si="379"/>
        <v/>
      </c>
      <c r="AN537" s="65" t="str">
        <f t="shared" si="405"/>
        <v/>
      </c>
      <c r="AO537" s="65" t="str">
        <f t="shared" si="406"/>
        <v/>
      </c>
      <c r="AP537" s="65" t="str">
        <f t="shared" si="407"/>
        <v/>
      </c>
      <c r="AQ537" s="65" t="str">
        <f t="shared" si="408"/>
        <v/>
      </c>
      <c r="AR537" s="65" t="str">
        <f t="shared" si="398"/>
        <v/>
      </c>
      <c r="AS537" s="65" t="str">
        <f t="shared" si="382"/>
        <v/>
      </c>
      <c r="AT537" s="65" t="str">
        <f t="shared" si="383"/>
        <v/>
      </c>
      <c r="AU537" s="65" t="str">
        <f t="shared" si="384"/>
        <v/>
      </c>
    </row>
    <row r="538" spans="1:47" ht="16.8" customHeight="1" x14ac:dyDescent="0.25">
      <c r="A538" s="109" t="s">
        <v>23</v>
      </c>
      <c r="B538" s="198" t="str">
        <f>IF(B536&gt;B537,"'W'",IF(B536=B537,"'D'","'L'"))</f>
        <v>'L'</v>
      </c>
      <c r="C538" s="262">
        <f t="shared" si="409"/>
        <v>20161018</v>
      </c>
      <c r="D538" s="262">
        <v>4</v>
      </c>
      <c r="E538" s="212" t="s">
        <v>3003</v>
      </c>
      <c r="M538" s="194"/>
      <c r="Q538" s="115"/>
      <c r="S538" s="194"/>
      <c r="V538" s="112" t="str">
        <f t="shared" si="373"/>
        <v>Update games set Result= 'L' where game_id=20161018</v>
      </c>
      <c r="W538" s="112" t="str">
        <f t="shared" si="374"/>
        <v>Update lineups set player_name = 'Damien Perquis' where game_id = 20161018 and player_order = 4</v>
      </c>
      <c r="X538" s="65" t="str">
        <f t="shared" ref="X538:X552" si="411">IF(M538="","", CONCATENATE("insert into goals (game_id, goal_order, scorer_name, goal_min) values (",C538, ", ", L538,", '",M538,"' ",N538,")"))</f>
        <v/>
      </c>
      <c r="Y538" s="193" t="str">
        <f t="shared" si="410"/>
        <v/>
      </c>
      <c r="Z538" s="65" t="str">
        <f t="shared" si="380"/>
        <v/>
      </c>
      <c r="AA538" s="193" t="str">
        <f t="shared" si="381"/>
        <v/>
      </c>
      <c r="AB538" s="242" t="s">
        <v>739</v>
      </c>
      <c r="AC538" s="65" t="str">
        <f t="shared" si="375"/>
        <v>Update lineups set player_name = 'Damien Perquis'</v>
      </c>
      <c r="AD538" s="65" t="str">
        <f t="shared" si="376"/>
        <v/>
      </c>
      <c r="AE538" s="65" t="str">
        <f t="shared" si="399"/>
        <v/>
      </c>
      <c r="AF538" s="65" t="str">
        <f t="shared" si="400"/>
        <v/>
      </c>
      <c r="AG538" s="65" t="str">
        <f t="shared" si="401"/>
        <v/>
      </c>
      <c r="AH538" s="65" t="str">
        <f t="shared" si="402"/>
        <v/>
      </c>
      <c r="AI538" s="65" t="str">
        <f t="shared" si="403"/>
        <v/>
      </c>
      <c r="AJ538" s="65" t="str">
        <f t="shared" si="377"/>
        <v xml:space="preserve"> where game_id = 20161018 and player_order = 4</v>
      </c>
      <c r="AK538" s="65" t="str">
        <f t="shared" si="378"/>
        <v/>
      </c>
      <c r="AL538" s="65" t="str">
        <f t="shared" si="404"/>
        <v/>
      </c>
      <c r="AM538" s="245" t="str">
        <f t="shared" si="379"/>
        <v/>
      </c>
      <c r="AN538" s="65" t="str">
        <f t="shared" si="405"/>
        <v/>
      </c>
      <c r="AO538" s="65" t="str">
        <f t="shared" si="406"/>
        <v/>
      </c>
      <c r="AP538" s="65" t="str">
        <f t="shared" si="407"/>
        <v/>
      </c>
      <c r="AQ538" s="65" t="str">
        <f t="shared" si="408"/>
        <v/>
      </c>
      <c r="AR538" s="65" t="str">
        <f t="shared" si="398"/>
        <v/>
      </c>
      <c r="AS538" s="65" t="str">
        <f t="shared" si="382"/>
        <v/>
      </c>
      <c r="AT538" s="65" t="str">
        <f t="shared" si="383"/>
        <v/>
      </c>
      <c r="AU538" s="65" t="str">
        <f t="shared" si="384"/>
        <v/>
      </c>
    </row>
    <row r="539" spans="1:47" ht="16.8" customHeight="1" x14ac:dyDescent="0.25">
      <c r="A539" s="109" t="s">
        <v>768</v>
      </c>
      <c r="B539" s="114">
        <v>0</v>
      </c>
      <c r="C539" s="262">
        <f t="shared" si="409"/>
        <v>20161018</v>
      </c>
      <c r="D539" s="262">
        <v>5</v>
      </c>
      <c r="E539" s="194" t="s">
        <v>610</v>
      </c>
      <c r="M539" s="194"/>
      <c r="Q539" s="115"/>
      <c r="S539" s="194"/>
      <c r="V539" s="112" t="str">
        <f t="shared" si="373"/>
        <v>Update games set HT_f= 0 where game_id=20161018</v>
      </c>
      <c r="W539" s="112" t="str">
        <f t="shared" si="374"/>
        <v>Update lineups set player_name = 'Chris Cohen' where game_id = 20161018 and player_order = 5</v>
      </c>
      <c r="X539" s="65" t="str">
        <f t="shared" si="411"/>
        <v/>
      </c>
      <c r="Y539" s="193" t="str">
        <f t="shared" si="410"/>
        <v/>
      </c>
      <c r="Z539" s="65" t="str">
        <f t="shared" si="380"/>
        <v/>
      </c>
      <c r="AA539" s="193" t="str">
        <f t="shared" si="381"/>
        <v/>
      </c>
      <c r="AB539" s="242" t="s">
        <v>739</v>
      </c>
      <c r="AC539" s="65" t="str">
        <f t="shared" si="375"/>
        <v>Update lineups set player_name = 'Chris Cohen'</v>
      </c>
      <c r="AD539" s="65" t="str">
        <f t="shared" si="376"/>
        <v/>
      </c>
      <c r="AE539" s="65" t="str">
        <f t="shared" si="399"/>
        <v/>
      </c>
      <c r="AF539" s="65" t="str">
        <f t="shared" si="400"/>
        <v/>
      </c>
      <c r="AG539" s="65" t="str">
        <f t="shared" si="401"/>
        <v/>
      </c>
      <c r="AH539" s="65" t="str">
        <f t="shared" si="402"/>
        <v/>
      </c>
      <c r="AI539" s="65" t="str">
        <f t="shared" si="403"/>
        <v/>
      </c>
      <c r="AJ539" s="65" t="str">
        <f t="shared" si="377"/>
        <v xml:space="preserve"> where game_id = 20161018 and player_order = 5</v>
      </c>
      <c r="AK539" s="65" t="str">
        <f t="shared" si="378"/>
        <v/>
      </c>
      <c r="AL539" s="65" t="str">
        <f t="shared" si="404"/>
        <v/>
      </c>
      <c r="AM539" s="245" t="str">
        <f t="shared" si="379"/>
        <v/>
      </c>
      <c r="AN539" s="65" t="str">
        <f t="shared" si="405"/>
        <v/>
      </c>
      <c r="AO539" s="65" t="str">
        <f t="shared" si="406"/>
        <v/>
      </c>
      <c r="AP539" s="65" t="str">
        <f t="shared" si="407"/>
        <v/>
      </c>
      <c r="AQ539" s="65" t="str">
        <f t="shared" si="408"/>
        <v/>
      </c>
      <c r="AR539" s="65" t="str">
        <f t="shared" si="398"/>
        <v/>
      </c>
      <c r="AS539" s="65" t="str">
        <f t="shared" si="382"/>
        <v/>
      </c>
      <c r="AT539" s="65" t="str">
        <f t="shared" si="383"/>
        <v/>
      </c>
      <c r="AU539" s="65" t="str">
        <f t="shared" si="384"/>
        <v/>
      </c>
    </row>
    <row r="540" spans="1:47" ht="16.8" customHeight="1" x14ac:dyDescent="0.25">
      <c r="A540" s="109" t="s">
        <v>766</v>
      </c>
      <c r="B540" s="114">
        <v>2</v>
      </c>
      <c r="C540" s="262">
        <f t="shared" si="409"/>
        <v>20161018</v>
      </c>
      <c r="D540" s="262">
        <v>6</v>
      </c>
      <c r="E540" s="194" t="s">
        <v>3005</v>
      </c>
      <c r="H540" s="262">
        <v>9</v>
      </c>
      <c r="I540" s="262">
        <v>90</v>
      </c>
      <c r="M540" s="194"/>
      <c r="Q540" s="115"/>
      <c r="S540" s="194"/>
      <c r="V540" s="112" t="str">
        <f t="shared" si="373"/>
        <v>Update games set HT_a= 2 where game_id=20161018</v>
      </c>
      <c r="W540" s="112" t="str">
        <f t="shared" si="374"/>
        <v>Update lineups set player_name = 'Hildeberto Pereira', Y_min = 9, R_min= 90 where game_id = 20161018 and player_order = 6</v>
      </c>
      <c r="X540" s="65" t="str">
        <f t="shared" si="411"/>
        <v/>
      </c>
      <c r="Y540" s="193" t="str">
        <f t="shared" si="410"/>
        <v/>
      </c>
      <c r="Z540" s="65" t="str">
        <f t="shared" si="380"/>
        <v/>
      </c>
      <c r="AA540" s="193" t="str">
        <f t="shared" si="381"/>
        <v/>
      </c>
      <c r="AB540" s="242" t="s">
        <v>739</v>
      </c>
      <c r="AC540" s="65" t="str">
        <f t="shared" si="375"/>
        <v>Update lineups set player_name = 'Hildeberto Pereira'</v>
      </c>
      <c r="AD540" s="65" t="str">
        <f t="shared" si="376"/>
        <v/>
      </c>
      <c r="AE540" s="65" t="str">
        <f t="shared" si="399"/>
        <v>, Y_min = 9</v>
      </c>
      <c r="AF540" s="65" t="str">
        <f t="shared" si="400"/>
        <v>, R_min= 90</v>
      </c>
      <c r="AG540" s="65" t="str">
        <f t="shared" si="401"/>
        <v/>
      </c>
      <c r="AH540" s="65" t="str">
        <f t="shared" si="402"/>
        <v/>
      </c>
      <c r="AI540" s="65" t="str">
        <f t="shared" si="403"/>
        <v/>
      </c>
      <c r="AJ540" s="65" t="str">
        <f t="shared" si="377"/>
        <v xml:space="preserve"> where game_id = 20161018 and player_order = 6</v>
      </c>
      <c r="AK540" s="65" t="str">
        <f t="shared" si="378"/>
        <v/>
      </c>
      <c r="AL540" s="65" t="str">
        <f t="shared" si="404"/>
        <v/>
      </c>
      <c r="AM540" s="245" t="str">
        <f t="shared" si="379"/>
        <v/>
      </c>
      <c r="AN540" s="65" t="str">
        <f t="shared" si="405"/>
        <v/>
      </c>
      <c r="AO540" s="65" t="str">
        <f t="shared" si="406"/>
        <v/>
      </c>
      <c r="AP540" s="65" t="str">
        <f t="shared" si="407"/>
        <v/>
      </c>
      <c r="AQ540" s="65" t="str">
        <f t="shared" si="408"/>
        <v/>
      </c>
      <c r="AR540" s="65" t="str">
        <f t="shared" si="398"/>
        <v/>
      </c>
      <c r="AS540" s="65" t="str">
        <f t="shared" si="382"/>
        <v/>
      </c>
      <c r="AT540" s="65" t="str">
        <f t="shared" si="383"/>
        <v/>
      </c>
      <c r="AU540" s="65" t="str">
        <f t="shared" si="384"/>
        <v/>
      </c>
    </row>
    <row r="541" spans="1:47" ht="16.8" customHeight="1" x14ac:dyDescent="0.25">
      <c r="A541" s="109" t="s">
        <v>764</v>
      </c>
      <c r="B541" s="252">
        <v>13</v>
      </c>
      <c r="C541" s="262">
        <f t="shared" si="409"/>
        <v>20161018</v>
      </c>
      <c r="D541" s="262">
        <v>7</v>
      </c>
      <c r="E541" s="194" t="s">
        <v>4670</v>
      </c>
      <c r="G541" s="194"/>
      <c r="K541" s="194"/>
      <c r="M541" s="194"/>
      <c r="Q541" s="115"/>
      <c r="S541" s="194"/>
      <c r="V541" s="112" t="str">
        <f t="shared" si="373"/>
        <v>Update games set Pos_before= 13 where game_id=20161018</v>
      </c>
      <c r="W541" s="112" t="str">
        <f t="shared" si="374"/>
        <v>Update lineups set player_name = 'Mustapha Carayol' where game_id = 20161018 and player_order = 7</v>
      </c>
      <c r="X541" s="65" t="str">
        <f t="shared" si="411"/>
        <v/>
      </c>
      <c r="Y541" s="193" t="str">
        <f t="shared" si="410"/>
        <v/>
      </c>
      <c r="Z541" s="65" t="str">
        <f t="shared" si="380"/>
        <v/>
      </c>
      <c r="AA541" s="193" t="str">
        <f t="shared" si="381"/>
        <v/>
      </c>
      <c r="AB541" s="242" t="s">
        <v>739</v>
      </c>
      <c r="AC541" s="65" t="str">
        <f t="shared" si="375"/>
        <v>Update lineups set player_name = 'Mustapha Carayol'</v>
      </c>
      <c r="AD541" s="65" t="str">
        <f t="shared" si="376"/>
        <v/>
      </c>
      <c r="AE541" s="65" t="str">
        <f t="shared" si="399"/>
        <v/>
      </c>
      <c r="AF541" s="65" t="str">
        <f t="shared" si="400"/>
        <v/>
      </c>
      <c r="AG541" s="65" t="str">
        <f t="shared" si="401"/>
        <v/>
      </c>
      <c r="AH541" s="65" t="str">
        <f t="shared" si="402"/>
        <v/>
      </c>
      <c r="AI541" s="65" t="str">
        <f t="shared" si="403"/>
        <v/>
      </c>
      <c r="AJ541" s="65" t="str">
        <f t="shared" si="377"/>
        <v xml:space="preserve"> where game_id = 20161018 and player_order = 7</v>
      </c>
      <c r="AK541" s="65" t="str">
        <f t="shared" si="378"/>
        <v/>
      </c>
      <c r="AL541" s="65" t="str">
        <f t="shared" si="404"/>
        <v/>
      </c>
      <c r="AM541" s="245" t="str">
        <f t="shared" si="379"/>
        <v/>
      </c>
      <c r="AN541" s="65" t="str">
        <f t="shared" si="405"/>
        <v/>
      </c>
      <c r="AO541" s="65" t="str">
        <f t="shared" si="406"/>
        <v/>
      </c>
      <c r="AP541" s="65" t="str">
        <f t="shared" si="407"/>
        <v/>
      </c>
      <c r="AQ541" s="65" t="str">
        <f t="shared" si="408"/>
        <v/>
      </c>
      <c r="AR541" s="65" t="str">
        <f t="shared" si="398"/>
        <v/>
      </c>
      <c r="AS541" s="65" t="str">
        <f t="shared" si="382"/>
        <v/>
      </c>
      <c r="AT541" s="65" t="str">
        <f t="shared" si="383"/>
        <v/>
      </c>
      <c r="AU541" s="65" t="str">
        <f t="shared" si="384"/>
        <v/>
      </c>
    </row>
    <row r="542" spans="1:47" ht="16.8" customHeight="1" x14ac:dyDescent="0.25">
      <c r="A542" s="109" t="s">
        <v>762</v>
      </c>
      <c r="B542" s="114">
        <v>16</v>
      </c>
      <c r="C542" s="262">
        <f t="shared" si="409"/>
        <v>20161018</v>
      </c>
      <c r="D542" s="262">
        <v>8</v>
      </c>
      <c r="E542" s="194" t="s">
        <v>3382</v>
      </c>
      <c r="G542" s="321"/>
      <c r="M542" s="194"/>
      <c r="Q542" s="115"/>
      <c r="S542" s="194"/>
      <c r="V542" s="112" t="str">
        <f t="shared" si="373"/>
        <v>Update games set Pos_after= 16 where game_id=20161018</v>
      </c>
      <c r="W542" s="112" t="str">
        <f t="shared" si="374"/>
        <v>Update lineups set player_name = 'Henri Lansbury' where game_id = 20161018 and player_order = 8</v>
      </c>
      <c r="X542" s="65" t="str">
        <f t="shared" si="411"/>
        <v/>
      </c>
      <c r="Y542" s="193" t="str">
        <f t="shared" si="410"/>
        <v/>
      </c>
      <c r="Z542" s="65" t="str">
        <f t="shared" si="380"/>
        <v/>
      </c>
      <c r="AA542" s="193" t="str">
        <f t="shared" si="381"/>
        <v/>
      </c>
      <c r="AB542" s="242" t="s">
        <v>739</v>
      </c>
      <c r="AC542" s="65" t="str">
        <f t="shared" si="375"/>
        <v>Update lineups set player_name = 'Henri Lansbury'</v>
      </c>
      <c r="AD542" s="65" t="str">
        <f t="shared" si="376"/>
        <v/>
      </c>
      <c r="AE542" s="65" t="str">
        <f t="shared" si="399"/>
        <v/>
      </c>
      <c r="AF542" s="65" t="str">
        <f t="shared" si="400"/>
        <v/>
      </c>
      <c r="AG542" s="65" t="str">
        <f t="shared" si="401"/>
        <v/>
      </c>
      <c r="AH542" s="65" t="str">
        <f t="shared" si="402"/>
        <v/>
      </c>
      <c r="AI542" s="65" t="str">
        <f t="shared" si="403"/>
        <v/>
      </c>
      <c r="AJ542" s="65" t="str">
        <f t="shared" si="377"/>
        <v xml:space="preserve"> where game_id = 20161018 and player_order = 8</v>
      </c>
      <c r="AK542" s="65" t="str">
        <f t="shared" si="378"/>
        <v/>
      </c>
      <c r="AL542" s="65" t="str">
        <f t="shared" si="404"/>
        <v/>
      </c>
      <c r="AM542" s="245" t="str">
        <f t="shared" si="379"/>
        <v/>
      </c>
      <c r="AN542" s="65" t="str">
        <f t="shared" si="405"/>
        <v/>
      </c>
      <c r="AO542" s="65" t="str">
        <f t="shared" si="406"/>
        <v/>
      </c>
      <c r="AP542" s="65" t="str">
        <f t="shared" si="407"/>
        <v/>
      </c>
      <c r="AQ542" s="65" t="str">
        <f t="shared" si="408"/>
        <v/>
      </c>
      <c r="AR542" s="65" t="str">
        <f t="shared" si="398"/>
        <v/>
      </c>
      <c r="AS542" s="65" t="str">
        <f t="shared" si="382"/>
        <v/>
      </c>
      <c r="AT542" s="65" t="str">
        <f t="shared" si="383"/>
        <v/>
      </c>
      <c r="AU542" s="65" t="str">
        <f t="shared" si="384"/>
        <v/>
      </c>
    </row>
    <row r="543" spans="1:47" ht="16.8" customHeight="1" x14ac:dyDescent="0.25">
      <c r="A543" s="109" t="s">
        <v>761</v>
      </c>
      <c r="B543" s="252">
        <v>23</v>
      </c>
      <c r="C543" s="262">
        <f t="shared" si="409"/>
        <v>20161018</v>
      </c>
      <c r="D543" s="262">
        <v>9</v>
      </c>
      <c r="E543" s="194" t="s">
        <v>3008</v>
      </c>
      <c r="G543" s="321"/>
      <c r="Q543" s="115"/>
      <c r="V543" s="112" t="str">
        <f t="shared" si="373"/>
        <v>Update games set Opp_before= 23 where game_id=20161018</v>
      </c>
      <c r="W543" s="112" t="str">
        <f t="shared" si="374"/>
        <v>Update lineups set player_name = 'David Vaughan' where game_id = 20161018 and player_order = 9</v>
      </c>
      <c r="X543" s="65" t="str">
        <f t="shared" si="411"/>
        <v/>
      </c>
      <c r="Y543" s="193" t="str">
        <f t="shared" si="410"/>
        <v/>
      </c>
      <c r="Z543" s="65" t="str">
        <f t="shared" si="380"/>
        <v/>
      </c>
      <c r="AA543" s="193" t="str">
        <f t="shared" si="381"/>
        <v/>
      </c>
      <c r="AB543" s="242" t="s">
        <v>739</v>
      </c>
      <c r="AC543" s="65" t="str">
        <f t="shared" si="375"/>
        <v>Update lineups set player_name = 'David Vaughan'</v>
      </c>
      <c r="AD543" s="65" t="str">
        <f t="shared" si="376"/>
        <v/>
      </c>
      <c r="AE543" s="65" t="str">
        <f t="shared" si="399"/>
        <v/>
      </c>
      <c r="AF543" s="65" t="str">
        <f t="shared" si="400"/>
        <v/>
      </c>
      <c r="AG543" s="65" t="str">
        <f t="shared" si="401"/>
        <v/>
      </c>
      <c r="AH543" s="65" t="str">
        <f t="shared" si="402"/>
        <v/>
      </c>
      <c r="AI543" s="65" t="str">
        <f t="shared" si="403"/>
        <v/>
      </c>
      <c r="AJ543" s="65" t="str">
        <f t="shared" si="377"/>
        <v xml:space="preserve"> where game_id = 20161018 and player_order = 9</v>
      </c>
      <c r="AK543" s="65" t="str">
        <f t="shared" si="378"/>
        <v/>
      </c>
      <c r="AL543" s="65" t="str">
        <f t="shared" si="404"/>
        <v/>
      </c>
      <c r="AM543" s="245" t="str">
        <f t="shared" si="379"/>
        <v/>
      </c>
      <c r="AN543" s="65" t="str">
        <f t="shared" si="405"/>
        <v/>
      </c>
      <c r="AO543" s="65" t="str">
        <f t="shared" si="406"/>
        <v/>
      </c>
      <c r="AP543" s="65" t="str">
        <f t="shared" si="407"/>
        <v/>
      </c>
      <c r="AQ543" s="65" t="str">
        <f t="shared" si="408"/>
        <v/>
      </c>
      <c r="AR543" s="65" t="str">
        <f t="shared" si="398"/>
        <v/>
      </c>
      <c r="AS543" s="65" t="str">
        <f t="shared" si="382"/>
        <v/>
      </c>
      <c r="AT543" s="65" t="str">
        <f t="shared" si="383"/>
        <v/>
      </c>
      <c r="AU543" s="65" t="str">
        <f t="shared" si="384"/>
        <v/>
      </c>
    </row>
    <row r="544" spans="1:47" ht="16.8" customHeight="1" x14ac:dyDescent="0.25">
      <c r="A544" s="109" t="s">
        <v>759</v>
      </c>
      <c r="B544" s="114">
        <v>21</v>
      </c>
      <c r="C544" s="262">
        <f t="shared" si="409"/>
        <v>20161018</v>
      </c>
      <c r="D544" s="262">
        <v>10</v>
      </c>
      <c r="E544" s="194" t="s">
        <v>3621</v>
      </c>
      <c r="G544" s="321"/>
      <c r="Q544" s="115"/>
      <c r="V544" s="112" t="str">
        <f t="shared" si="373"/>
        <v>Update games set Opp_after= 21 where game_id=20161018</v>
      </c>
      <c r="W544" s="112" t="str">
        <f t="shared" si="374"/>
        <v>Update lineups set player_name = 'Ben Osborn' where game_id = 20161018 and player_order = 10</v>
      </c>
      <c r="X544" s="65" t="str">
        <f t="shared" si="411"/>
        <v/>
      </c>
      <c r="Y544" s="193" t="str">
        <f t="shared" si="410"/>
        <v/>
      </c>
      <c r="Z544" s="65" t="str">
        <f t="shared" si="380"/>
        <v/>
      </c>
      <c r="AA544" s="193" t="str">
        <f t="shared" si="381"/>
        <v/>
      </c>
      <c r="AB544" s="242" t="s">
        <v>739</v>
      </c>
      <c r="AC544" s="65" t="str">
        <f t="shared" si="375"/>
        <v>Update lineups set player_name = 'Ben Osborn'</v>
      </c>
      <c r="AD544" s="65" t="str">
        <f t="shared" si="376"/>
        <v/>
      </c>
      <c r="AE544" s="65" t="str">
        <f t="shared" si="399"/>
        <v/>
      </c>
      <c r="AF544" s="65" t="str">
        <f t="shared" si="400"/>
        <v/>
      </c>
      <c r="AG544" s="65" t="str">
        <f t="shared" si="401"/>
        <v/>
      </c>
      <c r="AH544" s="65" t="str">
        <f t="shared" si="402"/>
        <v/>
      </c>
      <c r="AI544" s="65" t="str">
        <f t="shared" si="403"/>
        <v/>
      </c>
      <c r="AJ544" s="65" t="str">
        <f t="shared" si="377"/>
        <v xml:space="preserve"> where game_id = 20161018 and player_order = 10</v>
      </c>
      <c r="AK544" s="65" t="str">
        <f t="shared" si="378"/>
        <v/>
      </c>
      <c r="AL544" s="65" t="str">
        <f t="shared" si="404"/>
        <v/>
      </c>
      <c r="AM544" s="245" t="str">
        <f t="shared" si="379"/>
        <v/>
      </c>
      <c r="AN544" s="65" t="str">
        <f t="shared" si="405"/>
        <v/>
      </c>
      <c r="AO544" s="65" t="str">
        <f t="shared" si="406"/>
        <v/>
      </c>
      <c r="AP544" s="65" t="str">
        <f t="shared" si="407"/>
        <v/>
      </c>
      <c r="AQ544" s="65" t="str">
        <f t="shared" si="408"/>
        <v/>
      </c>
      <c r="AR544" s="65" t="str">
        <f t="shared" si="398"/>
        <v/>
      </c>
      <c r="AS544" s="65" t="str">
        <f t="shared" si="382"/>
        <v/>
      </c>
      <c r="AT544" s="65" t="str">
        <f t="shared" si="383"/>
        <v/>
      </c>
      <c r="AU544" s="65" t="str">
        <f t="shared" si="384"/>
        <v/>
      </c>
    </row>
    <row r="545" spans="1:47" ht="16.8" customHeight="1" x14ac:dyDescent="0.25">
      <c r="A545" s="109" t="s">
        <v>753</v>
      </c>
      <c r="B545" s="388" t="s">
        <v>2705</v>
      </c>
      <c r="C545" s="262">
        <f t="shared" si="409"/>
        <v>20161018</v>
      </c>
      <c r="D545" s="264">
        <v>11</v>
      </c>
      <c r="E545" s="195" t="s">
        <v>3811</v>
      </c>
      <c r="F545" s="264"/>
      <c r="G545" s="322"/>
      <c r="H545" s="264"/>
      <c r="I545" s="264"/>
      <c r="J545" s="264"/>
      <c r="K545" s="322"/>
      <c r="L545" s="265"/>
      <c r="M545" s="213"/>
      <c r="N545" s="264"/>
      <c r="O545" s="264"/>
      <c r="P545" s="264"/>
      <c r="Q545" s="115"/>
      <c r="R545" s="265"/>
      <c r="S545" s="213"/>
      <c r="T545" s="264"/>
      <c r="V545" s="112" t="str">
        <f t="shared" si="373"/>
        <v>Update games set Referee= 'Tim Robinson' where game_id=20161018</v>
      </c>
      <c r="W545" s="112" t="str">
        <f t="shared" si="374"/>
        <v>Update lineups set player_name = 'Apostolos Vellios' where game_id = 20161018 and player_order = 11</v>
      </c>
      <c r="X545" s="65" t="str">
        <f t="shared" si="411"/>
        <v/>
      </c>
      <c r="Y545" s="193" t="str">
        <f t="shared" si="410"/>
        <v/>
      </c>
      <c r="Z545" s="65" t="str">
        <f t="shared" si="380"/>
        <v/>
      </c>
      <c r="AA545" s="193" t="str">
        <f t="shared" si="381"/>
        <v/>
      </c>
      <c r="AB545" s="242" t="s">
        <v>739</v>
      </c>
      <c r="AC545" s="65" t="str">
        <f t="shared" si="375"/>
        <v>Update lineups set player_name = 'Apostolos Vellios'</v>
      </c>
      <c r="AD545" s="65" t="str">
        <f t="shared" si="376"/>
        <v/>
      </c>
      <c r="AE545" s="65" t="str">
        <f t="shared" si="399"/>
        <v/>
      </c>
      <c r="AF545" s="65" t="str">
        <f t="shared" si="400"/>
        <v/>
      </c>
      <c r="AG545" s="65" t="str">
        <f t="shared" si="401"/>
        <v/>
      </c>
      <c r="AH545" s="65" t="str">
        <f t="shared" si="402"/>
        <v/>
      </c>
      <c r="AI545" s="65" t="str">
        <f t="shared" si="403"/>
        <v/>
      </c>
      <c r="AJ545" s="65" t="str">
        <f t="shared" si="377"/>
        <v xml:space="preserve"> where game_id = 20161018 and player_order = 11</v>
      </c>
      <c r="AK545" s="65" t="str">
        <f t="shared" si="378"/>
        <v/>
      </c>
      <c r="AL545" s="65" t="str">
        <f t="shared" si="404"/>
        <v/>
      </c>
      <c r="AM545" s="245" t="str">
        <f t="shared" si="379"/>
        <v/>
      </c>
      <c r="AN545" s="65" t="str">
        <f t="shared" si="405"/>
        <v/>
      </c>
      <c r="AO545" s="65" t="str">
        <f t="shared" si="406"/>
        <v/>
      </c>
      <c r="AP545" s="65" t="str">
        <f t="shared" si="407"/>
        <v/>
      </c>
      <c r="AQ545" s="65" t="str">
        <f t="shared" si="408"/>
        <v/>
      </c>
      <c r="AR545" s="65" t="str">
        <f t="shared" si="398"/>
        <v/>
      </c>
      <c r="AS545" s="65" t="str">
        <f t="shared" si="382"/>
        <v/>
      </c>
      <c r="AT545" s="65" t="str">
        <f t="shared" si="383"/>
        <v/>
      </c>
      <c r="AU545" s="65" t="str">
        <f t="shared" si="384"/>
        <v/>
      </c>
    </row>
    <row r="546" spans="1:47" ht="16.8" customHeight="1" x14ac:dyDescent="0.25">
      <c r="A546" s="109" t="s">
        <v>475</v>
      </c>
      <c r="B546" s="114">
        <v>10462</v>
      </c>
      <c r="C546" s="262">
        <f t="shared" si="409"/>
        <v>20161018</v>
      </c>
      <c r="D546" s="262">
        <v>12</v>
      </c>
      <c r="E546" s="194" t="s">
        <v>3007</v>
      </c>
      <c r="G546" s="212"/>
      <c r="M546" s="194"/>
      <c r="Q546" s="115"/>
      <c r="S546" s="194"/>
      <c r="V546" s="112" t="str">
        <f t="shared" si="373"/>
        <v>Update games set Att= 10462 where game_id=20161018</v>
      </c>
      <c r="W546" s="112" t="str">
        <f t="shared" si="374"/>
        <v>Update lineups set player_name = 'Stephen Henderson' where game_id = 20161018 and player_order = 12</v>
      </c>
      <c r="X546" s="65" t="str">
        <f t="shared" si="411"/>
        <v/>
      </c>
      <c r="Y546" s="193" t="str">
        <f t="shared" si="410"/>
        <v/>
      </c>
      <c r="Z546" s="65" t="str">
        <f t="shared" si="380"/>
        <v/>
      </c>
      <c r="AA546" s="193" t="str">
        <f t="shared" si="381"/>
        <v/>
      </c>
      <c r="AB546" s="242" t="s">
        <v>739</v>
      </c>
      <c r="AC546" s="65" t="str">
        <f t="shared" si="375"/>
        <v>Update lineups set player_name = 'Stephen Henderson'</v>
      </c>
      <c r="AD546" s="65" t="str">
        <f t="shared" si="376"/>
        <v/>
      </c>
      <c r="AE546" s="65" t="str">
        <f t="shared" si="399"/>
        <v/>
      </c>
      <c r="AF546" s="65" t="str">
        <f t="shared" si="400"/>
        <v/>
      </c>
      <c r="AG546" s="65" t="str">
        <f t="shared" si="401"/>
        <v/>
      </c>
      <c r="AH546" s="65" t="str">
        <f t="shared" si="402"/>
        <v/>
      </c>
      <c r="AI546" s="65" t="str">
        <f t="shared" si="403"/>
        <v/>
      </c>
      <c r="AJ546" s="65" t="str">
        <f t="shared" si="377"/>
        <v xml:space="preserve"> where game_id = 20161018 and player_order = 12</v>
      </c>
      <c r="AK546" s="65" t="str">
        <f t="shared" si="378"/>
        <v/>
      </c>
      <c r="AL546" s="65" t="str">
        <f t="shared" si="404"/>
        <v/>
      </c>
      <c r="AM546" s="245" t="str">
        <f t="shared" si="379"/>
        <v/>
      </c>
      <c r="AN546" s="65" t="str">
        <f t="shared" si="405"/>
        <v/>
      </c>
      <c r="AO546" s="65" t="str">
        <f t="shared" si="406"/>
        <v/>
      </c>
      <c r="AP546" s="65" t="str">
        <f t="shared" si="407"/>
        <v/>
      </c>
      <c r="AQ546" s="65" t="str">
        <f t="shared" si="408"/>
        <v/>
      </c>
      <c r="AR546" s="65" t="str">
        <f t="shared" si="398"/>
        <v/>
      </c>
      <c r="AS546" s="65" t="str">
        <f t="shared" si="382"/>
        <v/>
      </c>
      <c r="AT546" s="65" t="str">
        <f t="shared" si="383"/>
        <v/>
      </c>
      <c r="AU546" s="65" t="str">
        <f t="shared" si="384"/>
        <v/>
      </c>
    </row>
    <row r="547" spans="1:47" ht="16.8" customHeight="1" x14ac:dyDescent="0.25">
      <c r="A547" s="109" t="s">
        <v>749</v>
      </c>
      <c r="B547" s="389" t="s">
        <v>5455</v>
      </c>
      <c r="C547" s="262">
        <f t="shared" si="409"/>
        <v>20161018</v>
      </c>
      <c r="D547" s="262">
        <v>13</v>
      </c>
      <c r="E547" s="194" t="s">
        <v>3809</v>
      </c>
      <c r="G547" s="194"/>
      <c r="K547" s="194"/>
      <c r="Q547" s="115"/>
      <c r="V547" s="112" t="str">
        <f t="shared" si="373"/>
        <v>Update games set Source= 'http://www.11v11.com/matches/blackburn-rovers-v-nottingham-forest-18-october-2016-351027/' where game_id=20161018</v>
      </c>
      <c r="W547" s="112" t="str">
        <f t="shared" si="374"/>
        <v>Update lineups set player_name = 'Thomas Lam' where game_id = 20161018 and player_order = 13</v>
      </c>
      <c r="X547" s="65" t="str">
        <f t="shared" si="411"/>
        <v/>
      </c>
      <c r="Y547" s="193" t="str">
        <f t="shared" si="410"/>
        <v/>
      </c>
      <c r="Z547" s="65" t="str">
        <f t="shared" si="380"/>
        <v/>
      </c>
      <c r="AA547" s="193" t="str">
        <f t="shared" si="381"/>
        <v/>
      </c>
      <c r="AB547" s="242" t="s">
        <v>739</v>
      </c>
      <c r="AC547" s="65" t="str">
        <f t="shared" si="375"/>
        <v>Update lineups set player_name = 'Thomas Lam'</v>
      </c>
      <c r="AD547" s="65" t="str">
        <f t="shared" si="376"/>
        <v/>
      </c>
      <c r="AE547" s="65" t="str">
        <f t="shared" si="399"/>
        <v/>
      </c>
      <c r="AF547" s="65" t="str">
        <f t="shared" si="400"/>
        <v/>
      </c>
      <c r="AG547" s="65" t="str">
        <f t="shared" si="401"/>
        <v/>
      </c>
      <c r="AH547" s="65" t="str">
        <f t="shared" si="402"/>
        <v/>
      </c>
      <c r="AI547" s="65" t="str">
        <f t="shared" si="403"/>
        <v/>
      </c>
      <c r="AJ547" s="65" t="str">
        <f t="shared" si="377"/>
        <v xml:space="preserve"> where game_id = 20161018 and player_order = 13</v>
      </c>
      <c r="AK547" s="65" t="str">
        <f t="shared" si="378"/>
        <v/>
      </c>
      <c r="AL547" s="65" t="str">
        <f t="shared" si="404"/>
        <v/>
      </c>
      <c r="AM547" s="245" t="str">
        <f t="shared" si="379"/>
        <v/>
      </c>
      <c r="AN547" s="65" t="str">
        <f t="shared" si="405"/>
        <v/>
      </c>
      <c r="AO547" s="65" t="str">
        <f t="shared" si="406"/>
        <v/>
      </c>
      <c r="AP547" s="65" t="str">
        <f t="shared" si="407"/>
        <v/>
      </c>
      <c r="AQ547" s="65" t="str">
        <f t="shared" si="408"/>
        <v/>
      </c>
      <c r="AR547" s="65" t="str">
        <f t="shared" si="398"/>
        <v/>
      </c>
      <c r="AS547" s="65" t="str">
        <f t="shared" si="382"/>
        <v/>
      </c>
      <c r="AT547" s="65" t="str">
        <f t="shared" si="383"/>
        <v/>
      </c>
      <c r="AU547" s="65" t="str">
        <f t="shared" si="384"/>
        <v/>
      </c>
    </row>
    <row r="548" spans="1:47" ht="16.8" customHeight="1" x14ac:dyDescent="0.25">
      <c r="A548" s="109" t="s">
        <v>746</v>
      </c>
      <c r="B548" s="198" t="s">
        <v>5483</v>
      </c>
      <c r="C548" s="262">
        <f t="shared" si="409"/>
        <v>20161018</v>
      </c>
      <c r="D548" s="262">
        <v>14</v>
      </c>
      <c r="E548" s="212" t="s">
        <v>4442</v>
      </c>
      <c r="G548" s="194"/>
      <c r="K548" s="194"/>
      <c r="Q548" s="115"/>
      <c r="V548" s="112" t="str">
        <f t="shared" si="373"/>
        <v>Update games set Game_date= '2016-10-18 19:45' where game_id=20161018</v>
      </c>
      <c r="W548" s="112" t="str">
        <f t="shared" si="374"/>
        <v>Update lineups set player_name = 'Armand Traore' where game_id = 20161018 and player_order = 14</v>
      </c>
      <c r="X548" s="65" t="str">
        <f t="shared" si="411"/>
        <v/>
      </c>
      <c r="Y548" s="193" t="str">
        <f t="shared" si="410"/>
        <v/>
      </c>
      <c r="Z548" s="65" t="str">
        <f t="shared" si="380"/>
        <v/>
      </c>
      <c r="AA548" s="193" t="str">
        <f t="shared" si="381"/>
        <v/>
      </c>
      <c r="AB548" s="242" t="s">
        <v>739</v>
      </c>
      <c r="AC548" s="65" t="str">
        <f t="shared" si="375"/>
        <v>Update lineups set player_name = 'Armand Traore'</v>
      </c>
      <c r="AD548" s="65" t="str">
        <f t="shared" si="376"/>
        <v/>
      </c>
      <c r="AE548" s="65" t="str">
        <f t="shared" si="399"/>
        <v/>
      </c>
      <c r="AF548" s="65" t="str">
        <f t="shared" si="400"/>
        <v/>
      </c>
      <c r="AG548" s="65" t="str">
        <f t="shared" si="401"/>
        <v/>
      </c>
      <c r="AH548" s="65" t="str">
        <f t="shared" si="402"/>
        <v/>
      </c>
      <c r="AI548" s="65" t="str">
        <f t="shared" si="403"/>
        <v/>
      </c>
      <c r="AJ548" s="65" t="str">
        <f t="shared" si="377"/>
        <v xml:space="preserve"> where game_id = 20161018 and player_order = 14</v>
      </c>
      <c r="AK548" s="65" t="str">
        <f t="shared" si="378"/>
        <v/>
      </c>
      <c r="AL548" s="65" t="str">
        <f t="shared" si="404"/>
        <v/>
      </c>
      <c r="AM548" s="245" t="str">
        <f t="shared" si="379"/>
        <v/>
      </c>
      <c r="AN548" s="65" t="str">
        <f t="shared" si="405"/>
        <v/>
      </c>
      <c r="AO548" s="65" t="str">
        <f t="shared" si="406"/>
        <v/>
      </c>
      <c r="AP548" s="65" t="str">
        <f t="shared" si="407"/>
        <v/>
      </c>
      <c r="AQ548" s="65" t="str">
        <f t="shared" si="408"/>
        <v/>
      </c>
      <c r="AR548" s="65" t="str">
        <f t="shared" si="398"/>
        <v/>
      </c>
      <c r="AS548" s="65" t="str">
        <f t="shared" si="382"/>
        <v/>
      </c>
      <c r="AT548" s="65" t="str">
        <f t="shared" si="383"/>
        <v/>
      </c>
      <c r="AU548" s="65" t="str">
        <f t="shared" si="384"/>
        <v/>
      </c>
    </row>
    <row r="549" spans="1:47" ht="16.8" customHeight="1" x14ac:dyDescent="0.25">
      <c r="A549" s="109" t="s">
        <v>25</v>
      </c>
      <c r="B549" s="198"/>
      <c r="C549" s="262">
        <f t="shared" si="409"/>
        <v>20161018</v>
      </c>
      <c r="D549" s="262">
        <v>15</v>
      </c>
      <c r="E549" s="194" t="s">
        <v>3015</v>
      </c>
      <c r="G549" s="194"/>
      <c r="Q549" s="115"/>
      <c r="V549" s="112" t="str">
        <f t="shared" si="373"/>
        <v>Update games set Notes= NULL where game_id=20161018</v>
      </c>
      <c r="W549" s="112" t="str">
        <f t="shared" si="374"/>
        <v>Update lineups set player_name = 'Jorge Grant' where game_id = 20161018 and player_order = 15</v>
      </c>
      <c r="X549" s="65" t="str">
        <f t="shared" si="411"/>
        <v/>
      </c>
      <c r="Y549" s="193" t="str">
        <f t="shared" si="410"/>
        <v/>
      </c>
      <c r="Z549" s="65" t="str">
        <f t="shared" si="380"/>
        <v/>
      </c>
      <c r="AA549" s="193" t="str">
        <f t="shared" si="381"/>
        <v/>
      </c>
      <c r="AB549" s="242" t="s">
        <v>739</v>
      </c>
      <c r="AC549" s="65" t="str">
        <f t="shared" si="375"/>
        <v>Update lineups set player_name = 'Jorge Grant'</v>
      </c>
      <c r="AD549" s="65" t="str">
        <f t="shared" si="376"/>
        <v/>
      </c>
      <c r="AE549" s="65" t="str">
        <f t="shared" si="399"/>
        <v/>
      </c>
      <c r="AF549" s="65" t="str">
        <f t="shared" si="400"/>
        <v/>
      </c>
      <c r="AG549" s="65" t="str">
        <f t="shared" si="401"/>
        <v/>
      </c>
      <c r="AH549" s="65" t="str">
        <f t="shared" si="402"/>
        <v/>
      </c>
      <c r="AI549" s="65" t="str">
        <f t="shared" si="403"/>
        <v/>
      </c>
      <c r="AJ549" s="65" t="str">
        <f t="shared" si="377"/>
        <v xml:space="preserve"> where game_id = 20161018 and player_order = 15</v>
      </c>
      <c r="AK549" s="65" t="str">
        <f t="shared" si="378"/>
        <v/>
      </c>
      <c r="AL549" s="65" t="str">
        <f t="shared" si="404"/>
        <v/>
      </c>
      <c r="AM549" s="245" t="str">
        <f t="shared" si="379"/>
        <v/>
      </c>
      <c r="AN549" s="65" t="str">
        <f t="shared" si="405"/>
        <v/>
      </c>
      <c r="AO549" s="65" t="str">
        <f t="shared" si="406"/>
        <v/>
      </c>
      <c r="AP549" s="65" t="str">
        <f t="shared" si="407"/>
        <v/>
      </c>
      <c r="AQ549" s="65" t="str">
        <f t="shared" si="408"/>
        <v/>
      </c>
      <c r="AR549" s="65" t="str">
        <f t="shared" si="398"/>
        <v/>
      </c>
      <c r="AS549" s="65" t="str">
        <f t="shared" si="382"/>
        <v/>
      </c>
      <c r="AT549" s="65" t="str">
        <f t="shared" si="383"/>
        <v/>
      </c>
      <c r="AU549" s="65" t="str">
        <f t="shared" si="384"/>
        <v/>
      </c>
    </row>
    <row r="550" spans="1:47" ht="16.8" customHeight="1" x14ac:dyDescent="0.25">
      <c r="A550" s="109" t="s">
        <v>4672</v>
      </c>
      <c r="B550" s="334" t="s">
        <v>5456</v>
      </c>
      <c r="C550" s="262">
        <f t="shared" si="409"/>
        <v>20161018</v>
      </c>
      <c r="D550" s="262">
        <v>16</v>
      </c>
      <c r="E550" s="194" t="s">
        <v>4189</v>
      </c>
      <c r="F550" s="262">
        <v>25</v>
      </c>
      <c r="G550" s="321" t="s">
        <v>3008</v>
      </c>
      <c r="Q550" s="115"/>
      <c r="V550" s="112" t="str">
        <f t="shared" si="373"/>
        <v>Update games set Review= 'A very dour game, with plenty of rain and not a lot to show from Forest. Britt came on with 16 minutes to go, but it was too late' where game_id=20161018</v>
      </c>
      <c r="W550" s="112" t="str">
        <f t="shared" si="374"/>
        <v>Update lineups set player_name = 'Pajtim Kasami', Sub_min= 25, Player_off = 'David Vaughan' where game_id = 20161018 and player_order = 16; update lineups set Player_on= 'Pajtim Kasami', sub_min = '25' where game_id = 20161018 and player_name = 'David Vaughan'</v>
      </c>
      <c r="X550" s="65" t="str">
        <f t="shared" si="411"/>
        <v/>
      </c>
      <c r="Y550" s="193" t="str">
        <f t="shared" si="410"/>
        <v/>
      </c>
      <c r="Z550" s="65" t="str">
        <f t="shared" si="380"/>
        <v/>
      </c>
      <c r="AA550" s="193" t="str">
        <f t="shared" si="381"/>
        <v/>
      </c>
      <c r="AB550" s="242" t="s">
        <v>739</v>
      </c>
      <c r="AC550" s="65" t="str">
        <f t="shared" si="375"/>
        <v>Update lineups set player_name = 'Pajtim Kasami'</v>
      </c>
      <c r="AD550" s="65" t="str">
        <f t="shared" si="376"/>
        <v/>
      </c>
      <c r="AE550" s="65" t="str">
        <f t="shared" si="399"/>
        <v/>
      </c>
      <c r="AF550" s="65" t="str">
        <f t="shared" si="400"/>
        <v/>
      </c>
      <c r="AG550" s="65" t="str">
        <f t="shared" si="401"/>
        <v/>
      </c>
      <c r="AH550" s="65" t="str">
        <f t="shared" si="402"/>
        <v>, Sub_min= 25</v>
      </c>
      <c r="AI550" s="65" t="str">
        <f t="shared" si="403"/>
        <v>, Player_off = 'David Vaughan'</v>
      </c>
      <c r="AJ550" s="65" t="str">
        <f t="shared" si="377"/>
        <v xml:space="preserve"> where game_id = 20161018 and player_order = 16</v>
      </c>
      <c r="AK550" s="65" t="str">
        <f t="shared" si="378"/>
        <v>; update lineups set Player_on= 'Pajtim Kasami'</v>
      </c>
      <c r="AL550" s="65" t="str">
        <f t="shared" si="404"/>
        <v>, sub_min = '25'</v>
      </c>
      <c r="AM550" s="245" t="str">
        <f t="shared" si="379"/>
        <v xml:space="preserve"> where game_id = 20161018 and player_name = 'David Vaughan'</v>
      </c>
      <c r="AN550" s="65" t="str">
        <f t="shared" si="405"/>
        <v/>
      </c>
      <c r="AO550" s="65" t="str">
        <f t="shared" si="406"/>
        <v/>
      </c>
      <c r="AP550" s="65" t="str">
        <f t="shared" si="407"/>
        <v/>
      </c>
      <c r="AQ550" s="65" t="str">
        <f t="shared" si="408"/>
        <v/>
      </c>
      <c r="AR550" s="65" t="str">
        <f t="shared" si="398"/>
        <v/>
      </c>
      <c r="AS550" s="65" t="str">
        <f t="shared" si="382"/>
        <v/>
      </c>
      <c r="AT550" s="65" t="str">
        <f t="shared" si="383"/>
        <v/>
      </c>
      <c r="AU550" s="65" t="str">
        <f t="shared" si="384"/>
        <v/>
      </c>
    </row>
    <row r="551" spans="1:47" ht="16.8" customHeight="1" x14ac:dyDescent="0.25">
      <c r="A551" s="109"/>
      <c r="B551" s="198"/>
      <c r="C551" s="262">
        <f t="shared" si="409"/>
        <v>20161018</v>
      </c>
      <c r="D551" s="262">
        <v>17</v>
      </c>
      <c r="E551" s="194" t="s">
        <v>3604</v>
      </c>
      <c r="F551" s="262">
        <v>74</v>
      </c>
      <c r="G551" s="321" t="s">
        <v>3621</v>
      </c>
      <c r="Q551" s="115"/>
      <c r="V551" s="112" t="str">
        <f t="shared" si="373"/>
        <v/>
      </c>
      <c r="W551" s="112" t="str">
        <f t="shared" si="374"/>
        <v>Update lineups set player_name = 'Britt Assombalonga', Sub_min= 74, Player_off = 'Ben Osborn' where game_id = 20161018 and player_order = 17; update lineups set Player_on= 'Britt Assombalonga', sub_min = '74' where game_id = 20161018 and player_name = 'Ben Osborn'</v>
      </c>
      <c r="X551" s="65" t="str">
        <f t="shared" si="411"/>
        <v/>
      </c>
      <c r="Y551" s="193" t="str">
        <f t="shared" si="410"/>
        <v/>
      </c>
      <c r="Z551" s="65" t="str">
        <f t="shared" si="380"/>
        <v/>
      </c>
      <c r="AA551" s="193" t="str">
        <f t="shared" si="381"/>
        <v/>
      </c>
      <c r="AB551" s="242" t="s">
        <v>739</v>
      </c>
      <c r="AC551" s="65" t="str">
        <f t="shared" si="375"/>
        <v>Update lineups set player_name = 'Britt Assombalonga'</v>
      </c>
      <c r="AD551" s="65" t="str">
        <f t="shared" si="376"/>
        <v/>
      </c>
      <c r="AE551" s="65" t="str">
        <f t="shared" si="399"/>
        <v/>
      </c>
      <c r="AF551" s="65" t="str">
        <f t="shared" si="400"/>
        <v/>
      </c>
      <c r="AG551" s="65" t="str">
        <f t="shared" si="401"/>
        <v/>
      </c>
      <c r="AH551" s="65" t="str">
        <f t="shared" si="402"/>
        <v>, Sub_min= 74</v>
      </c>
      <c r="AI551" s="65" t="str">
        <f t="shared" si="403"/>
        <v>, Player_off = 'Ben Osborn'</v>
      </c>
      <c r="AJ551" s="65" t="str">
        <f t="shared" si="377"/>
        <v xml:space="preserve"> where game_id = 20161018 and player_order = 17</v>
      </c>
      <c r="AK551" s="65" t="str">
        <f t="shared" si="378"/>
        <v>; update lineups set Player_on= 'Britt Assombalonga'</v>
      </c>
      <c r="AL551" s="65" t="str">
        <f t="shared" si="404"/>
        <v>, sub_min = '74'</v>
      </c>
      <c r="AM551" s="245" t="str">
        <f t="shared" si="379"/>
        <v xml:space="preserve"> where game_id = 20161018 and player_name = 'Ben Osborn'</v>
      </c>
      <c r="AN551" s="65" t="str">
        <f t="shared" si="405"/>
        <v/>
      </c>
      <c r="AO551" s="65" t="str">
        <f t="shared" si="406"/>
        <v/>
      </c>
      <c r="AP551" s="65" t="str">
        <f t="shared" si="407"/>
        <v/>
      </c>
      <c r="AQ551" s="65" t="str">
        <f t="shared" si="408"/>
        <v/>
      </c>
      <c r="AR551" s="65" t="str">
        <f t="shared" si="398"/>
        <v/>
      </c>
      <c r="AS551" s="65" t="str">
        <f t="shared" si="382"/>
        <v/>
      </c>
      <c r="AT551" s="65" t="str">
        <f t="shared" si="383"/>
        <v/>
      </c>
      <c r="AU551" s="65" t="str">
        <f t="shared" si="384"/>
        <v/>
      </c>
    </row>
    <row r="552" spans="1:47" s="126" customFormat="1" ht="16.8" customHeight="1" thickBot="1" x14ac:dyDescent="0.3">
      <c r="A552" s="116"/>
      <c r="B552" s="272"/>
      <c r="C552" s="266">
        <f t="shared" si="409"/>
        <v>20161018</v>
      </c>
      <c r="D552" s="266">
        <v>18</v>
      </c>
      <c r="E552" s="199" t="s">
        <v>4671</v>
      </c>
      <c r="F552" s="266">
        <v>44</v>
      </c>
      <c r="G552" s="323" t="s">
        <v>4670</v>
      </c>
      <c r="H552" s="266"/>
      <c r="I552" s="266"/>
      <c r="J552" s="266"/>
      <c r="K552" s="323"/>
      <c r="L552" s="267"/>
      <c r="M552" s="214"/>
      <c r="N552" s="266"/>
      <c r="O552" s="266"/>
      <c r="P552" s="266"/>
      <c r="Q552" s="239"/>
      <c r="R552" s="267"/>
      <c r="S552" s="214"/>
      <c r="T552" s="266"/>
      <c r="U552"/>
      <c r="V552" s="240" t="str">
        <f t="shared" si="373"/>
        <v/>
      </c>
      <c r="W552" s="240" t="str">
        <f t="shared" si="374"/>
        <v>Update lineups set player_name = 'Nicolao Dumitru', Sub_min= 44, Player_off = 'Mustapha Carayol' where game_id = 20161018 and player_order = 18; update lineups set Player_on= 'Nicolao Dumitru', sub_min = '44' where game_id = 20161018 and player_name = 'Mustapha Carayol'</v>
      </c>
      <c r="X552" s="126" t="str">
        <f t="shared" si="411"/>
        <v/>
      </c>
      <c r="Y552" s="241" t="str">
        <f t="shared" si="410"/>
        <v/>
      </c>
      <c r="Z552" s="126" t="str">
        <f t="shared" si="380"/>
        <v/>
      </c>
      <c r="AA552" s="399" t="str">
        <f t="shared" si="381"/>
        <v/>
      </c>
      <c r="AB552" s="330" t="s">
        <v>739</v>
      </c>
      <c r="AC552" s="126" t="str">
        <f t="shared" si="375"/>
        <v>Update lineups set player_name = 'Nicolao Dumitru'</v>
      </c>
      <c r="AD552" s="126" t="str">
        <f t="shared" si="376"/>
        <v/>
      </c>
      <c r="AE552" s="126" t="str">
        <f t="shared" si="399"/>
        <v/>
      </c>
      <c r="AF552" s="126" t="str">
        <f t="shared" si="400"/>
        <v/>
      </c>
      <c r="AG552" s="126" t="str">
        <f t="shared" si="401"/>
        <v/>
      </c>
      <c r="AH552" s="126" t="str">
        <f t="shared" si="402"/>
        <v>, Sub_min= 44</v>
      </c>
      <c r="AI552" s="126" t="str">
        <f t="shared" si="403"/>
        <v>, Player_off = 'Mustapha Carayol'</v>
      </c>
      <c r="AJ552" s="126" t="str">
        <f t="shared" si="377"/>
        <v xml:space="preserve"> where game_id = 20161018 and player_order = 18</v>
      </c>
      <c r="AK552" s="126" t="str">
        <f t="shared" si="378"/>
        <v>; update lineups set Player_on= 'Nicolao Dumitru'</v>
      </c>
      <c r="AL552" s="126" t="str">
        <f t="shared" si="404"/>
        <v>, sub_min = '44'</v>
      </c>
      <c r="AM552" s="331" t="str">
        <f t="shared" si="379"/>
        <v xml:space="preserve"> where game_id = 20161018 and player_name = 'Mustapha Carayol'</v>
      </c>
      <c r="AN552" s="126" t="str">
        <f t="shared" si="405"/>
        <v/>
      </c>
      <c r="AO552" s="126" t="str">
        <f t="shared" si="406"/>
        <v/>
      </c>
      <c r="AP552" s="126" t="str">
        <f t="shared" si="407"/>
        <v/>
      </c>
      <c r="AQ552" s="126" t="str">
        <f t="shared" si="408"/>
        <v/>
      </c>
      <c r="AR552" s="126" t="str">
        <f t="shared" si="398"/>
        <v/>
      </c>
      <c r="AS552" s="65" t="str">
        <f t="shared" si="382"/>
        <v/>
      </c>
      <c r="AT552" s="65" t="str">
        <f t="shared" si="383"/>
        <v/>
      </c>
      <c r="AU552" s="65" t="str">
        <f t="shared" si="384"/>
        <v/>
      </c>
    </row>
    <row r="553" spans="1:47" ht="16.8" customHeight="1" thickTop="1" x14ac:dyDescent="0.25">
      <c r="A553" s="125"/>
      <c r="B553" s="191" t="s">
        <v>5481</v>
      </c>
      <c r="C553" s="262">
        <v>20161022</v>
      </c>
      <c r="D553" s="262">
        <v>1</v>
      </c>
      <c r="E553" s="212" t="s">
        <v>4667</v>
      </c>
      <c r="G553" s="194"/>
      <c r="L553" s="263">
        <v>1</v>
      </c>
      <c r="M553" s="194" t="s">
        <v>3382</v>
      </c>
      <c r="N553" s="262">
        <v>90</v>
      </c>
      <c r="O553" s="262" t="s">
        <v>668</v>
      </c>
      <c r="Q553" s="115"/>
      <c r="R553" s="263">
        <v>1</v>
      </c>
      <c r="S553" s="391" t="s">
        <v>408</v>
      </c>
      <c r="T553" s="394" t="s">
        <v>5485</v>
      </c>
      <c r="V553" s="112" t="str">
        <f t="shared" ref="V553:V570" si="412">IF(ISBLANK(A553),"", IF(B553="", CONCATENATE("Update games set ", A553, "= NULL where game_id=", C553), CONCATENATE("Update games set ", A553, "= ",B553," where game_id=", C553)))</f>
        <v/>
      </c>
      <c r="W553" s="112" t="str">
        <f t="shared" ref="W553:W570" si="413">IF(E553="", "", AC553&amp;AD553&amp;AE553&amp;AF553&amp;AG553&amp;AH553&amp;AI553&amp;AJ553&amp;AK553&amp;AL553&amp;AM553)</f>
        <v>Update lineups set player_name = 'Vladimir Stojkovic' where game_id = 20161022 and player_order = 1</v>
      </c>
      <c r="X553" s="65" t="str">
        <f>IF(M553="","", CONCATENATE("insert into goals (game_id, goal_order, scorer_name, goal_min) values (",C553, ", ", L553,", '",M553,"', ",N553,")"))</f>
        <v>insert into goals (game_id, goal_order, scorer_name, goal_min) values (20161022, 1, 'Henri Lansbury', 90)</v>
      </c>
      <c r="Y553" s="193" t="str">
        <f t="shared" si="410"/>
        <v>update goals set scorer_name = 'Henri Lansbury', goal_min = 90, Pen = 'Y' where game_id = 20161022 and goal_order = 1</v>
      </c>
      <c r="Z553" s="65" t="str">
        <f>IF(R553="","", CONCATENATE("insert into games_sources (game_id, source_order, source_name, source_link) values (",C553, ", ", R553,", '",S553,"', '",T553,"')"))</f>
        <v>insert into games_sources (game_id, source_order, source_name, source_link) values (20161022, 1, '11v11', 'http://www.11v11.com/matches/nottingham-forest-v-cardiff-city-22-october-2016-351068/')</v>
      </c>
      <c r="AA553" s="193" t="str">
        <f>IF(R553="", "", AS553&amp;AT553&amp;AU553)</f>
        <v>update games_sources set source_name = '11v11', source_link = 'http://www.11v11.com/matches/nottingham-forest-v-cardiff-city-22-october-2016-351068/' where game_id = 20161022 and source_order = 1</v>
      </c>
      <c r="AB553" s="242" t="s">
        <v>739</v>
      </c>
      <c r="AC553" s="65" t="str">
        <f t="shared" ref="AC553:AC570" si="414">IF(E553="","",CONCATENATE("Update lineups set player_name = '",SUBSTITUTE(E553, "'", "''"),"'"))</f>
        <v>Update lineups set player_name = 'Vladimir Stojkovic'</v>
      </c>
      <c r="AD553" s="65" t="str">
        <f t="shared" ref="AD553:AD570" si="415">IF(K553="","",CONCATENATE(", Player_notes = '",SUBSTITUTE(K553, "'", "''"), "'"))</f>
        <v/>
      </c>
      <c r="AE553" s="65" t="str">
        <f t="shared" ref="AE553:AE570" si="416">IF(H553="", "", CONCATENATE(", Y_min = ", UPPER(H553)))</f>
        <v/>
      </c>
      <c r="AF553" s="65" t="str">
        <f t="shared" ref="AF553:AF570" si="417">IF(I553="", "", CONCATENATE(", R_min= ", UPPER(I553)))</f>
        <v/>
      </c>
      <c r="AG553" s="65" t="str">
        <f t="shared" ref="AG553:AG570" si="418">IF(J553="", "", CONCATENATE(", captain= 'Y'"))</f>
        <v/>
      </c>
      <c r="AH553" s="65" t="str">
        <f t="shared" ref="AH553:AH570" si="419">IF(F553="", "", CONCATENATE(", Sub_min= ", F553))</f>
        <v/>
      </c>
      <c r="AI553" s="65" t="str">
        <f t="shared" ref="AI553:AI570" si="420">IF(G553="", "", CONCATENATE(", Player_off = '", SUBSTITUTE(G553, "'", "''"), "'"))</f>
        <v/>
      </c>
      <c r="AJ553" s="65" t="str">
        <f t="shared" ref="AJ553:AJ570" si="421">IF(E553="","",CONCATENATE(" where game_id = ",C553," and player_order = ",D553))</f>
        <v xml:space="preserve"> where game_id = 20161022 and player_order = 1</v>
      </c>
      <c r="AK553" s="65" t="str">
        <f t="shared" ref="AK553:AK570" si="422">IF(G553="", "", CONCATENATE("; update lineups set Player_on= '", SUBSTITUTE(E553, "'", "''"), "'"))</f>
        <v/>
      </c>
      <c r="AL553" s="65" t="str">
        <f t="shared" ref="AL553:AL570" si="423">IF(F553="","",CONCATENATE(", sub_min = '",F553,"'"))</f>
        <v/>
      </c>
      <c r="AM553" s="245" t="str">
        <f t="shared" ref="AM553:AM570" si="424">IF(G553="","",CONCATENATE(" where game_id = ", C553, " and player_name = '",SUBSTITUTE(G553, "'", "''"),"'"))</f>
        <v/>
      </c>
      <c r="AN553" s="65" t="str">
        <f t="shared" ref="AN553:AN570" si="425">IF(L553="","",CONCATENATE("update goals set scorer_name = '",SUBSTITUTE(M553, "'", "''"),"'"))</f>
        <v>update goals set scorer_name = 'Henri Lansbury'</v>
      </c>
      <c r="AO553" s="65" t="str">
        <f t="shared" ref="AO553:AO570" si="426">IF(N553="", "", CONCATENATE(", goal_min = ", N553))</f>
        <v>, goal_min = 90</v>
      </c>
      <c r="AP553" s="65" t="str">
        <f t="shared" ref="AP553:AP570" si="427">IF(O553="", "", CONCATENATE(", Pen = '", UPPER(O553), "'"))</f>
        <v>, Pen = 'Y'</v>
      </c>
      <c r="AQ553" s="65" t="str">
        <f t="shared" ref="AQ553:AQ570" si="428">IF(P553="", "", CONCATENATE(", OG = '", UPPER(P553), "'"))</f>
        <v/>
      </c>
      <c r="AR553" s="65" t="str">
        <f t="shared" ref="AR553:AR570" si="429">IF(L553="", "", CONCATENATE(" where game_id = ", C553, " and goal_order = ", L553))</f>
        <v xml:space="preserve"> where game_id = 20161022 and goal_order = 1</v>
      </c>
      <c r="AS553" s="65" t="str">
        <f t="shared" si="382"/>
        <v>update games_sources set source_name = '11v11'</v>
      </c>
      <c r="AT553" s="65" t="str">
        <f t="shared" si="383"/>
        <v>, source_link = 'http://www.11v11.com/matches/nottingham-forest-v-cardiff-city-22-october-2016-351068/'</v>
      </c>
      <c r="AU553" s="65" t="str">
        <f t="shared" si="384"/>
        <v xml:space="preserve"> where game_id = 20161022 and source_order = 1</v>
      </c>
    </row>
    <row r="554" spans="1:47" ht="16.8" customHeight="1" x14ac:dyDescent="0.25">
      <c r="A554" s="109" t="s">
        <v>5</v>
      </c>
      <c r="B554" s="114">
        <v>1</v>
      </c>
      <c r="C554" s="262">
        <f>C553</f>
        <v>20161022</v>
      </c>
      <c r="D554" s="262">
        <v>2</v>
      </c>
      <c r="E554" s="212" t="s">
        <v>3809</v>
      </c>
      <c r="I554" s="262">
        <v>58</v>
      </c>
      <c r="M554" s="194"/>
      <c r="Q554" s="115"/>
      <c r="S554" s="194"/>
      <c r="V554" s="112" t="str">
        <f t="shared" si="412"/>
        <v>Update games set F= 1 where game_id=20161022</v>
      </c>
      <c r="W554" s="112" t="str">
        <f t="shared" si="413"/>
        <v>Update lineups set player_name = 'Thomas Lam', R_min= 58 where game_id = 20161022 and player_order = 2</v>
      </c>
      <c r="X554" s="65" t="str">
        <f>IF(M554="","", CONCATENATE("insert into goals (game_id, goal_order, scorer_name, goal_min) values (",C554, ", ", L554,", '",M554,"', ",N554,")"))</f>
        <v/>
      </c>
      <c r="Y554" s="193" t="str">
        <f>IF(L554="", "", AN554&amp;AO554&amp;AP554&amp;AQ554&amp;AR554)</f>
        <v/>
      </c>
      <c r="Z554" s="193"/>
      <c r="AA554" s="193"/>
      <c r="AB554" s="242" t="s">
        <v>739</v>
      </c>
      <c r="AC554" s="65" t="str">
        <f t="shared" si="414"/>
        <v>Update lineups set player_name = 'Thomas Lam'</v>
      </c>
      <c r="AD554" s="65" t="str">
        <f t="shared" si="415"/>
        <v/>
      </c>
      <c r="AE554" s="65" t="str">
        <f t="shared" si="416"/>
        <v/>
      </c>
      <c r="AF554" s="65" t="str">
        <f t="shared" si="417"/>
        <v>, R_min= 58</v>
      </c>
      <c r="AG554" s="65" t="str">
        <f t="shared" si="418"/>
        <v/>
      </c>
      <c r="AH554" s="65" t="str">
        <f t="shared" si="419"/>
        <v/>
      </c>
      <c r="AI554" s="65" t="str">
        <f t="shared" si="420"/>
        <v/>
      </c>
      <c r="AJ554" s="65" t="str">
        <f t="shared" si="421"/>
        <v xml:space="preserve"> where game_id = 20161022 and player_order = 2</v>
      </c>
      <c r="AK554" s="65" t="str">
        <f t="shared" si="422"/>
        <v/>
      </c>
      <c r="AL554" s="65" t="str">
        <f t="shared" si="423"/>
        <v/>
      </c>
      <c r="AM554" s="245" t="str">
        <f t="shared" si="424"/>
        <v/>
      </c>
      <c r="AN554" s="65" t="str">
        <f t="shared" si="425"/>
        <v/>
      </c>
      <c r="AO554" s="65" t="str">
        <f t="shared" si="426"/>
        <v/>
      </c>
      <c r="AP554" s="65" t="str">
        <f t="shared" si="427"/>
        <v/>
      </c>
      <c r="AQ554" s="65" t="str">
        <f t="shared" si="428"/>
        <v/>
      </c>
      <c r="AR554" s="65" t="str">
        <f t="shared" si="429"/>
        <v/>
      </c>
      <c r="AS554" s="65" t="str">
        <f t="shared" si="382"/>
        <v/>
      </c>
      <c r="AT554" s="65" t="str">
        <f t="shared" si="383"/>
        <v/>
      </c>
      <c r="AU554" s="65" t="str">
        <f t="shared" si="384"/>
        <v/>
      </c>
    </row>
    <row r="555" spans="1:47" ht="16.8" customHeight="1" x14ac:dyDescent="0.25">
      <c r="A555" s="109" t="s">
        <v>0</v>
      </c>
      <c r="B555" s="114">
        <v>2</v>
      </c>
      <c r="C555" s="262">
        <f t="shared" ref="C555:C570" si="430">C554</f>
        <v>20161022</v>
      </c>
      <c r="D555" s="262">
        <v>3</v>
      </c>
      <c r="E555" s="212" t="s">
        <v>3012</v>
      </c>
      <c r="M555" s="212"/>
      <c r="Q555" s="115"/>
      <c r="S555" s="212"/>
      <c r="V555" s="112" t="str">
        <f t="shared" si="412"/>
        <v>Update games set A= 2 where game_id=20161022</v>
      </c>
      <c r="W555" s="112" t="str">
        <f t="shared" si="413"/>
        <v>Update lineups set player_name = 'Eric Lichaj' where game_id = 20161022 and player_order = 3</v>
      </c>
      <c r="X555" s="65" t="str">
        <f>IF(M555="","", CONCATENATE("insert into goals (game_id, goal_order, scorer_name, goal_min) values (",C555, ", ", L555,", '",M555,"', ",N555,")"))</f>
        <v/>
      </c>
      <c r="Y555" s="193" t="str">
        <f t="shared" ref="Y555:Y571" si="431">IF(L555="", "", AN555&amp;AO555&amp;AP555&amp;AQ555&amp;AR555)</f>
        <v/>
      </c>
      <c r="Z555" s="193"/>
      <c r="AA555" s="193"/>
      <c r="AB555" s="242" t="s">
        <v>739</v>
      </c>
      <c r="AC555" s="65" t="str">
        <f t="shared" si="414"/>
        <v>Update lineups set player_name = 'Eric Lichaj'</v>
      </c>
      <c r="AD555" s="65" t="str">
        <f t="shared" si="415"/>
        <v/>
      </c>
      <c r="AE555" s="65" t="str">
        <f t="shared" si="416"/>
        <v/>
      </c>
      <c r="AF555" s="65" t="str">
        <f t="shared" si="417"/>
        <v/>
      </c>
      <c r="AG555" s="65" t="str">
        <f t="shared" si="418"/>
        <v/>
      </c>
      <c r="AH555" s="65" t="str">
        <f t="shared" si="419"/>
        <v/>
      </c>
      <c r="AI555" s="65" t="str">
        <f t="shared" si="420"/>
        <v/>
      </c>
      <c r="AJ555" s="65" t="str">
        <f t="shared" si="421"/>
        <v xml:space="preserve"> where game_id = 20161022 and player_order = 3</v>
      </c>
      <c r="AK555" s="65" t="str">
        <f t="shared" si="422"/>
        <v/>
      </c>
      <c r="AL555" s="65" t="str">
        <f t="shared" si="423"/>
        <v/>
      </c>
      <c r="AM555" s="245" t="str">
        <f t="shared" si="424"/>
        <v/>
      </c>
      <c r="AN555" s="65" t="str">
        <f t="shared" si="425"/>
        <v/>
      </c>
      <c r="AO555" s="65" t="str">
        <f t="shared" si="426"/>
        <v/>
      </c>
      <c r="AP555" s="65" t="str">
        <f t="shared" si="427"/>
        <v/>
      </c>
      <c r="AQ555" s="65" t="str">
        <f t="shared" si="428"/>
        <v/>
      </c>
      <c r="AR555" s="65" t="str">
        <f t="shared" si="429"/>
        <v/>
      </c>
      <c r="AS555" s="65" t="str">
        <f t="shared" si="382"/>
        <v/>
      </c>
      <c r="AT555" s="65" t="str">
        <f t="shared" si="383"/>
        <v/>
      </c>
      <c r="AU555" s="65" t="str">
        <f t="shared" si="384"/>
        <v/>
      </c>
    </row>
    <row r="556" spans="1:47" ht="16.8" customHeight="1" x14ac:dyDescent="0.25">
      <c r="A556" s="109" t="s">
        <v>23</v>
      </c>
      <c r="B556" s="198" t="str">
        <f>IF(B554&gt;B555,"'W'",IF(B554=B555,"'D'","'L'"))</f>
        <v>'L'</v>
      </c>
      <c r="C556" s="262">
        <f t="shared" si="430"/>
        <v>20161022</v>
      </c>
      <c r="D556" s="262">
        <v>4</v>
      </c>
      <c r="E556" s="212" t="s">
        <v>3003</v>
      </c>
      <c r="M556" s="194"/>
      <c r="Q556" s="115"/>
      <c r="S556" s="194"/>
      <c r="V556" s="112" t="str">
        <f t="shared" si="412"/>
        <v>Update games set Result= 'L' where game_id=20161022</v>
      </c>
      <c r="W556" s="112" t="str">
        <f t="shared" si="413"/>
        <v>Update lineups set player_name = 'Damien Perquis' where game_id = 20161022 and player_order = 4</v>
      </c>
      <c r="X556" s="65" t="str">
        <f t="shared" ref="X556:X570" si="432">IF(M556="","", CONCATENATE("insert into goals (game_id, goal_order, scorer_name, goal_min) values (",C556, ", ", L556,", '",M556,"' ",N556,")"))</f>
        <v/>
      </c>
      <c r="Y556" s="193" t="str">
        <f t="shared" si="431"/>
        <v/>
      </c>
      <c r="Z556" s="193"/>
      <c r="AA556" s="193"/>
      <c r="AB556" s="242" t="s">
        <v>739</v>
      </c>
      <c r="AC556" s="65" t="str">
        <f t="shared" si="414"/>
        <v>Update lineups set player_name = 'Damien Perquis'</v>
      </c>
      <c r="AD556" s="65" t="str">
        <f t="shared" si="415"/>
        <v/>
      </c>
      <c r="AE556" s="65" t="str">
        <f t="shared" si="416"/>
        <v/>
      </c>
      <c r="AF556" s="65" t="str">
        <f t="shared" si="417"/>
        <v/>
      </c>
      <c r="AG556" s="65" t="str">
        <f t="shared" si="418"/>
        <v/>
      </c>
      <c r="AH556" s="65" t="str">
        <f t="shared" si="419"/>
        <v/>
      </c>
      <c r="AI556" s="65" t="str">
        <f t="shared" si="420"/>
        <v/>
      </c>
      <c r="AJ556" s="65" t="str">
        <f t="shared" si="421"/>
        <v xml:space="preserve"> where game_id = 20161022 and player_order = 4</v>
      </c>
      <c r="AK556" s="65" t="str">
        <f t="shared" si="422"/>
        <v/>
      </c>
      <c r="AL556" s="65" t="str">
        <f t="shared" si="423"/>
        <v/>
      </c>
      <c r="AM556" s="245" t="str">
        <f t="shared" si="424"/>
        <v/>
      </c>
      <c r="AN556" s="65" t="str">
        <f t="shared" si="425"/>
        <v/>
      </c>
      <c r="AO556" s="65" t="str">
        <f t="shared" si="426"/>
        <v/>
      </c>
      <c r="AP556" s="65" t="str">
        <f t="shared" si="427"/>
        <v/>
      </c>
      <c r="AQ556" s="65" t="str">
        <f t="shared" si="428"/>
        <v/>
      </c>
      <c r="AR556" s="65" t="str">
        <f t="shared" si="429"/>
        <v/>
      </c>
      <c r="AS556" s="65" t="str">
        <f t="shared" ref="AS556:AS573" si="433">IF(R556="","",CONCATENATE("update games_sources set source_name = '",S556, "'"))</f>
        <v/>
      </c>
      <c r="AT556" s="65" t="str">
        <f t="shared" ref="AT556:AT573" si="434">IF(T556="", "", CONCATENATE(", source_link = '", T556, "'"))</f>
        <v/>
      </c>
      <c r="AU556" s="65" t="str">
        <f t="shared" ref="AU556:AU573" si="435">IF(R556="", "", CONCATENATE(" where game_id = ", C556, " and source_order = ", R556))</f>
        <v/>
      </c>
    </row>
    <row r="557" spans="1:47" ht="16.8" customHeight="1" x14ac:dyDescent="0.25">
      <c r="A557" s="109" t="s">
        <v>768</v>
      </c>
      <c r="B557" s="114">
        <v>0</v>
      </c>
      <c r="C557" s="262">
        <f t="shared" si="430"/>
        <v>20161022</v>
      </c>
      <c r="D557" s="262">
        <v>5</v>
      </c>
      <c r="E557" s="194" t="s">
        <v>610</v>
      </c>
      <c r="M557" s="194"/>
      <c r="Q557" s="115"/>
      <c r="S557" s="194"/>
      <c r="V557" s="112" t="str">
        <f t="shared" si="412"/>
        <v>Update games set HT_f= 0 where game_id=20161022</v>
      </c>
      <c r="W557" s="112" t="str">
        <f t="shared" si="413"/>
        <v>Update lineups set player_name = 'Chris Cohen' where game_id = 20161022 and player_order = 5</v>
      </c>
      <c r="X557" s="65" t="str">
        <f t="shared" si="432"/>
        <v/>
      </c>
      <c r="Y557" s="193" t="str">
        <f t="shared" si="431"/>
        <v/>
      </c>
      <c r="Z557" s="193"/>
      <c r="AA557" s="193"/>
      <c r="AB557" s="242" t="s">
        <v>739</v>
      </c>
      <c r="AC557" s="65" t="str">
        <f t="shared" si="414"/>
        <v>Update lineups set player_name = 'Chris Cohen'</v>
      </c>
      <c r="AD557" s="65" t="str">
        <f t="shared" si="415"/>
        <v/>
      </c>
      <c r="AE557" s="65" t="str">
        <f t="shared" si="416"/>
        <v/>
      </c>
      <c r="AF557" s="65" t="str">
        <f t="shared" si="417"/>
        <v/>
      </c>
      <c r="AG557" s="65" t="str">
        <f t="shared" si="418"/>
        <v/>
      </c>
      <c r="AH557" s="65" t="str">
        <f t="shared" si="419"/>
        <v/>
      </c>
      <c r="AI557" s="65" t="str">
        <f t="shared" si="420"/>
        <v/>
      </c>
      <c r="AJ557" s="65" t="str">
        <f t="shared" si="421"/>
        <v xml:space="preserve"> where game_id = 20161022 and player_order = 5</v>
      </c>
      <c r="AK557" s="65" t="str">
        <f t="shared" si="422"/>
        <v/>
      </c>
      <c r="AL557" s="65" t="str">
        <f t="shared" si="423"/>
        <v/>
      </c>
      <c r="AM557" s="245" t="str">
        <f t="shared" si="424"/>
        <v/>
      </c>
      <c r="AN557" s="65" t="str">
        <f t="shared" si="425"/>
        <v/>
      </c>
      <c r="AO557" s="65" t="str">
        <f t="shared" si="426"/>
        <v/>
      </c>
      <c r="AP557" s="65" t="str">
        <f t="shared" si="427"/>
        <v/>
      </c>
      <c r="AQ557" s="65" t="str">
        <f t="shared" si="428"/>
        <v/>
      </c>
      <c r="AR557" s="65" t="str">
        <f t="shared" si="429"/>
        <v/>
      </c>
      <c r="AS557" s="65" t="str">
        <f t="shared" si="433"/>
        <v/>
      </c>
      <c r="AT557" s="65" t="str">
        <f t="shared" si="434"/>
        <v/>
      </c>
      <c r="AU557" s="65" t="str">
        <f t="shared" si="435"/>
        <v/>
      </c>
    </row>
    <row r="558" spans="1:47" ht="16.8" customHeight="1" x14ac:dyDescent="0.25">
      <c r="A558" s="109" t="s">
        <v>766</v>
      </c>
      <c r="B558" s="114">
        <v>2</v>
      </c>
      <c r="C558" s="262">
        <f t="shared" si="430"/>
        <v>20161022</v>
      </c>
      <c r="D558" s="262">
        <v>6</v>
      </c>
      <c r="E558" s="194" t="s">
        <v>4442</v>
      </c>
      <c r="M558" s="194"/>
      <c r="Q558" s="115"/>
      <c r="S558" s="194"/>
      <c r="V558" s="112" t="str">
        <f t="shared" si="412"/>
        <v>Update games set HT_a= 2 where game_id=20161022</v>
      </c>
      <c r="W558" s="112" t="str">
        <f t="shared" si="413"/>
        <v>Update lineups set player_name = 'Armand Traore' where game_id = 20161022 and player_order = 6</v>
      </c>
      <c r="X558" s="65" t="str">
        <f t="shared" si="432"/>
        <v/>
      </c>
      <c r="Y558" s="193" t="str">
        <f t="shared" si="431"/>
        <v/>
      </c>
      <c r="Z558" s="193"/>
      <c r="AA558" s="193"/>
      <c r="AB558" s="242" t="s">
        <v>739</v>
      </c>
      <c r="AC558" s="65" t="str">
        <f t="shared" si="414"/>
        <v>Update lineups set player_name = 'Armand Traore'</v>
      </c>
      <c r="AD558" s="65" t="str">
        <f t="shared" si="415"/>
        <v/>
      </c>
      <c r="AE558" s="65" t="str">
        <f t="shared" si="416"/>
        <v/>
      </c>
      <c r="AF558" s="65" t="str">
        <f t="shared" si="417"/>
        <v/>
      </c>
      <c r="AG558" s="65" t="str">
        <f t="shared" si="418"/>
        <v/>
      </c>
      <c r="AH558" s="65" t="str">
        <f t="shared" si="419"/>
        <v/>
      </c>
      <c r="AI558" s="65" t="str">
        <f t="shared" si="420"/>
        <v/>
      </c>
      <c r="AJ558" s="65" t="str">
        <f t="shared" si="421"/>
        <v xml:space="preserve"> where game_id = 20161022 and player_order = 6</v>
      </c>
      <c r="AK558" s="65" t="str">
        <f t="shared" si="422"/>
        <v/>
      </c>
      <c r="AL558" s="65" t="str">
        <f t="shared" si="423"/>
        <v/>
      </c>
      <c r="AM558" s="245" t="str">
        <f t="shared" si="424"/>
        <v/>
      </c>
      <c r="AN558" s="65" t="str">
        <f t="shared" si="425"/>
        <v/>
      </c>
      <c r="AO558" s="65" t="str">
        <f t="shared" si="426"/>
        <v/>
      </c>
      <c r="AP558" s="65" t="str">
        <f t="shared" si="427"/>
        <v/>
      </c>
      <c r="AQ558" s="65" t="str">
        <f t="shared" si="428"/>
        <v/>
      </c>
      <c r="AR558" s="65" t="str">
        <f t="shared" si="429"/>
        <v/>
      </c>
      <c r="AS558" s="65" t="str">
        <f t="shared" si="433"/>
        <v/>
      </c>
      <c r="AT558" s="65" t="str">
        <f t="shared" si="434"/>
        <v/>
      </c>
      <c r="AU558" s="65" t="str">
        <f t="shared" si="435"/>
        <v/>
      </c>
    </row>
    <row r="559" spans="1:47" ht="16.8" customHeight="1" x14ac:dyDescent="0.25">
      <c r="A559" s="109" t="s">
        <v>764</v>
      </c>
      <c r="B559" s="252">
        <v>16</v>
      </c>
      <c r="C559" s="262">
        <f t="shared" si="430"/>
        <v>20161022</v>
      </c>
      <c r="D559" s="262">
        <v>7</v>
      </c>
      <c r="E559" s="194" t="s">
        <v>4189</v>
      </c>
      <c r="G559" s="194"/>
      <c r="K559" s="194"/>
      <c r="M559" s="194"/>
      <c r="Q559" s="115"/>
      <c r="S559" s="194"/>
      <c r="V559" s="112" t="str">
        <f t="shared" si="412"/>
        <v>Update games set Pos_before= 16 where game_id=20161022</v>
      </c>
      <c r="W559" s="112" t="str">
        <f t="shared" si="413"/>
        <v>Update lineups set player_name = 'Pajtim Kasami' where game_id = 20161022 and player_order = 7</v>
      </c>
      <c r="X559" s="65" t="str">
        <f t="shared" si="432"/>
        <v/>
      </c>
      <c r="Y559" s="193" t="str">
        <f t="shared" si="431"/>
        <v/>
      </c>
      <c r="Z559" s="193"/>
      <c r="AA559" s="193"/>
      <c r="AB559" s="242" t="s">
        <v>739</v>
      </c>
      <c r="AC559" s="65" t="str">
        <f t="shared" si="414"/>
        <v>Update lineups set player_name = 'Pajtim Kasami'</v>
      </c>
      <c r="AD559" s="65" t="str">
        <f t="shared" si="415"/>
        <v/>
      </c>
      <c r="AE559" s="65" t="str">
        <f t="shared" si="416"/>
        <v/>
      </c>
      <c r="AF559" s="65" t="str">
        <f t="shared" si="417"/>
        <v/>
      </c>
      <c r="AG559" s="65" t="str">
        <f t="shared" si="418"/>
        <v/>
      </c>
      <c r="AH559" s="65" t="str">
        <f t="shared" si="419"/>
        <v/>
      </c>
      <c r="AI559" s="65" t="str">
        <f t="shared" si="420"/>
        <v/>
      </c>
      <c r="AJ559" s="65" t="str">
        <f t="shared" si="421"/>
        <v xml:space="preserve"> where game_id = 20161022 and player_order = 7</v>
      </c>
      <c r="AK559" s="65" t="str">
        <f t="shared" si="422"/>
        <v/>
      </c>
      <c r="AL559" s="65" t="str">
        <f t="shared" si="423"/>
        <v/>
      </c>
      <c r="AM559" s="245" t="str">
        <f t="shared" si="424"/>
        <v/>
      </c>
      <c r="AN559" s="65" t="str">
        <f t="shared" si="425"/>
        <v/>
      </c>
      <c r="AO559" s="65" t="str">
        <f t="shared" si="426"/>
        <v/>
      </c>
      <c r="AP559" s="65" t="str">
        <f t="shared" si="427"/>
        <v/>
      </c>
      <c r="AQ559" s="65" t="str">
        <f t="shared" si="428"/>
        <v/>
      </c>
      <c r="AR559" s="65" t="str">
        <f t="shared" si="429"/>
        <v/>
      </c>
      <c r="AS559" s="65" t="str">
        <f t="shared" si="433"/>
        <v/>
      </c>
      <c r="AT559" s="65" t="str">
        <f t="shared" si="434"/>
        <v/>
      </c>
      <c r="AU559" s="65" t="str">
        <f t="shared" si="435"/>
        <v/>
      </c>
    </row>
    <row r="560" spans="1:47" ht="16.8" customHeight="1" x14ac:dyDescent="0.25">
      <c r="A560" s="109" t="s">
        <v>762</v>
      </c>
      <c r="B560" s="114">
        <v>19</v>
      </c>
      <c r="C560" s="262">
        <f t="shared" si="430"/>
        <v>20161022</v>
      </c>
      <c r="D560" s="262">
        <v>8</v>
      </c>
      <c r="E560" s="194" t="s">
        <v>3382</v>
      </c>
      <c r="G560" s="321"/>
      <c r="H560" s="262">
        <v>76</v>
      </c>
      <c r="M560" s="194"/>
      <c r="Q560" s="115"/>
      <c r="S560" s="194"/>
      <c r="V560" s="112" t="str">
        <f t="shared" si="412"/>
        <v>Update games set Pos_after= 19 where game_id=20161022</v>
      </c>
      <c r="W560" s="112" t="str">
        <f t="shared" si="413"/>
        <v>Update lineups set player_name = 'Henri Lansbury', Y_min = 76 where game_id = 20161022 and player_order = 8</v>
      </c>
      <c r="X560" s="65" t="str">
        <f t="shared" si="432"/>
        <v/>
      </c>
      <c r="Y560" s="193" t="str">
        <f t="shared" si="431"/>
        <v/>
      </c>
      <c r="Z560" s="193"/>
      <c r="AA560" s="193"/>
      <c r="AB560" s="242" t="s">
        <v>739</v>
      </c>
      <c r="AC560" s="65" t="str">
        <f t="shared" si="414"/>
        <v>Update lineups set player_name = 'Henri Lansbury'</v>
      </c>
      <c r="AD560" s="65" t="str">
        <f t="shared" si="415"/>
        <v/>
      </c>
      <c r="AE560" s="65" t="str">
        <f t="shared" si="416"/>
        <v>, Y_min = 76</v>
      </c>
      <c r="AF560" s="65" t="str">
        <f t="shared" si="417"/>
        <v/>
      </c>
      <c r="AG560" s="65" t="str">
        <f t="shared" si="418"/>
        <v/>
      </c>
      <c r="AH560" s="65" t="str">
        <f t="shared" si="419"/>
        <v/>
      </c>
      <c r="AI560" s="65" t="str">
        <f t="shared" si="420"/>
        <v/>
      </c>
      <c r="AJ560" s="65" t="str">
        <f t="shared" si="421"/>
        <v xml:space="preserve"> where game_id = 20161022 and player_order = 8</v>
      </c>
      <c r="AK560" s="65" t="str">
        <f t="shared" si="422"/>
        <v/>
      </c>
      <c r="AL560" s="65" t="str">
        <f t="shared" si="423"/>
        <v/>
      </c>
      <c r="AM560" s="245" t="str">
        <f t="shared" si="424"/>
        <v/>
      </c>
      <c r="AN560" s="65" t="str">
        <f t="shared" si="425"/>
        <v/>
      </c>
      <c r="AO560" s="65" t="str">
        <f t="shared" si="426"/>
        <v/>
      </c>
      <c r="AP560" s="65" t="str">
        <f t="shared" si="427"/>
        <v/>
      </c>
      <c r="AQ560" s="65" t="str">
        <f t="shared" si="428"/>
        <v/>
      </c>
      <c r="AR560" s="65" t="str">
        <f t="shared" si="429"/>
        <v/>
      </c>
      <c r="AS560" s="65" t="str">
        <f t="shared" si="433"/>
        <v/>
      </c>
      <c r="AT560" s="65" t="str">
        <f t="shared" si="434"/>
        <v/>
      </c>
      <c r="AU560" s="65" t="str">
        <f t="shared" si="435"/>
        <v/>
      </c>
    </row>
    <row r="561" spans="1:47" ht="16.8" customHeight="1" x14ac:dyDescent="0.25">
      <c r="A561" s="109" t="s">
        <v>761</v>
      </c>
      <c r="B561" s="252">
        <v>22</v>
      </c>
      <c r="C561" s="262">
        <f t="shared" si="430"/>
        <v>20161022</v>
      </c>
      <c r="D561" s="262">
        <v>9</v>
      </c>
      <c r="E561" s="194" t="s">
        <v>3621</v>
      </c>
      <c r="G561" s="321"/>
      <c r="Q561" s="115"/>
      <c r="V561" s="112" t="str">
        <f t="shared" si="412"/>
        <v>Update games set Opp_before= 22 where game_id=20161022</v>
      </c>
      <c r="W561" s="112" t="str">
        <f t="shared" si="413"/>
        <v>Update lineups set player_name = 'Ben Osborn' where game_id = 20161022 and player_order = 9</v>
      </c>
      <c r="X561" s="65" t="str">
        <f t="shared" si="432"/>
        <v/>
      </c>
      <c r="Y561" s="193" t="str">
        <f t="shared" si="431"/>
        <v/>
      </c>
      <c r="Z561" s="193"/>
      <c r="AA561" s="193"/>
      <c r="AB561" s="242" t="s">
        <v>739</v>
      </c>
      <c r="AC561" s="65" t="str">
        <f t="shared" si="414"/>
        <v>Update lineups set player_name = 'Ben Osborn'</v>
      </c>
      <c r="AD561" s="65" t="str">
        <f t="shared" si="415"/>
        <v/>
      </c>
      <c r="AE561" s="65" t="str">
        <f t="shared" si="416"/>
        <v/>
      </c>
      <c r="AF561" s="65" t="str">
        <f t="shared" si="417"/>
        <v/>
      </c>
      <c r="AG561" s="65" t="str">
        <f t="shared" si="418"/>
        <v/>
      </c>
      <c r="AH561" s="65" t="str">
        <f t="shared" si="419"/>
        <v/>
      </c>
      <c r="AI561" s="65" t="str">
        <f t="shared" si="420"/>
        <v/>
      </c>
      <c r="AJ561" s="65" t="str">
        <f t="shared" si="421"/>
        <v xml:space="preserve"> where game_id = 20161022 and player_order = 9</v>
      </c>
      <c r="AK561" s="65" t="str">
        <f t="shared" si="422"/>
        <v/>
      </c>
      <c r="AL561" s="65" t="str">
        <f t="shared" si="423"/>
        <v/>
      </c>
      <c r="AM561" s="245" t="str">
        <f t="shared" si="424"/>
        <v/>
      </c>
      <c r="AN561" s="65" t="str">
        <f t="shared" si="425"/>
        <v/>
      </c>
      <c r="AO561" s="65" t="str">
        <f t="shared" si="426"/>
        <v/>
      </c>
      <c r="AP561" s="65" t="str">
        <f t="shared" si="427"/>
        <v/>
      </c>
      <c r="AQ561" s="65" t="str">
        <f t="shared" si="428"/>
        <v/>
      </c>
      <c r="AR561" s="65" t="str">
        <f t="shared" si="429"/>
        <v/>
      </c>
      <c r="AS561" s="65" t="str">
        <f t="shared" si="433"/>
        <v/>
      </c>
      <c r="AT561" s="65" t="str">
        <f t="shared" si="434"/>
        <v/>
      </c>
      <c r="AU561" s="65" t="str">
        <f t="shared" si="435"/>
        <v/>
      </c>
    </row>
    <row r="562" spans="1:47" ht="16.8" customHeight="1" x14ac:dyDescent="0.25">
      <c r="A562" s="109" t="s">
        <v>759</v>
      </c>
      <c r="C562" s="262">
        <f t="shared" si="430"/>
        <v>20161022</v>
      </c>
      <c r="D562" s="262">
        <v>10</v>
      </c>
      <c r="E562" s="194" t="s">
        <v>4671</v>
      </c>
      <c r="G562" s="321"/>
      <c r="Q562" s="115"/>
      <c r="V562" s="112" t="str">
        <f t="shared" si="412"/>
        <v>Update games set Opp_after= NULL where game_id=20161022</v>
      </c>
      <c r="W562" s="112" t="str">
        <f t="shared" si="413"/>
        <v>Update lineups set player_name = 'Nicolao Dumitru' where game_id = 20161022 and player_order = 10</v>
      </c>
      <c r="X562" s="65" t="str">
        <f t="shared" si="432"/>
        <v/>
      </c>
      <c r="Y562" s="193" t="str">
        <f t="shared" si="431"/>
        <v/>
      </c>
      <c r="Z562" s="193"/>
      <c r="AA562" s="193"/>
      <c r="AB562" s="242" t="s">
        <v>739</v>
      </c>
      <c r="AC562" s="65" t="str">
        <f t="shared" si="414"/>
        <v>Update lineups set player_name = 'Nicolao Dumitru'</v>
      </c>
      <c r="AD562" s="65" t="str">
        <f t="shared" si="415"/>
        <v/>
      </c>
      <c r="AE562" s="65" t="str">
        <f t="shared" si="416"/>
        <v/>
      </c>
      <c r="AF562" s="65" t="str">
        <f t="shared" si="417"/>
        <v/>
      </c>
      <c r="AG562" s="65" t="str">
        <f t="shared" si="418"/>
        <v/>
      </c>
      <c r="AH562" s="65" t="str">
        <f t="shared" si="419"/>
        <v/>
      </c>
      <c r="AI562" s="65" t="str">
        <f t="shared" si="420"/>
        <v/>
      </c>
      <c r="AJ562" s="65" t="str">
        <f t="shared" si="421"/>
        <v xml:space="preserve"> where game_id = 20161022 and player_order = 10</v>
      </c>
      <c r="AK562" s="65" t="str">
        <f t="shared" si="422"/>
        <v/>
      </c>
      <c r="AL562" s="65" t="str">
        <f t="shared" si="423"/>
        <v/>
      </c>
      <c r="AM562" s="245" t="str">
        <f t="shared" si="424"/>
        <v/>
      </c>
      <c r="AN562" s="65" t="str">
        <f t="shared" si="425"/>
        <v/>
      </c>
      <c r="AO562" s="65" t="str">
        <f t="shared" si="426"/>
        <v/>
      </c>
      <c r="AP562" s="65" t="str">
        <f t="shared" si="427"/>
        <v/>
      </c>
      <c r="AQ562" s="65" t="str">
        <f t="shared" si="428"/>
        <v/>
      </c>
      <c r="AR562" s="65" t="str">
        <f t="shared" si="429"/>
        <v/>
      </c>
      <c r="AS562" s="65" t="str">
        <f t="shared" si="433"/>
        <v/>
      </c>
      <c r="AT562" s="65" t="str">
        <f t="shared" si="434"/>
        <v/>
      </c>
      <c r="AU562" s="65" t="str">
        <f t="shared" si="435"/>
        <v/>
      </c>
    </row>
    <row r="563" spans="1:47" ht="16.8" customHeight="1" x14ac:dyDescent="0.25">
      <c r="A563" s="109" t="s">
        <v>753</v>
      </c>
      <c r="B563" s="393" t="s">
        <v>2756</v>
      </c>
      <c r="C563" s="262">
        <f t="shared" si="430"/>
        <v>20161022</v>
      </c>
      <c r="D563" s="264">
        <v>11</v>
      </c>
      <c r="E563" s="195" t="s">
        <v>3811</v>
      </c>
      <c r="F563" s="264"/>
      <c r="G563" s="322"/>
      <c r="H563" s="264"/>
      <c r="I563" s="264"/>
      <c r="J563" s="264"/>
      <c r="K563" s="322"/>
      <c r="L563" s="265"/>
      <c r="M563" s="213"/>
      <c r="N563" s="264"/>
      <c r="O563" s="264"/>
      <c r="P563" s="264"/>
      <c r="Q563" s="115"/>
      <c r="R563" s="265"/>
      <c r="S563" s="213"/>
      <c r="T563" s="264"/>
      <c r="V563" s="112" t="str">
        <f t="shared" si="412"/>
        <v>Update games set Referee= 'Andy Woolmer' where game_id=20161022</v>
      </c>
      <c r="W563" s="112" t="str">
        <f t="shared" si="413"/>
        <v>Update lineups set player_name = 'Apostolos Vellios' where game_id = 20161022 and player_order = 11</v>
      </c>
      <c r="X563" s="65" t="str">
        <f t="shared" si="432"/>
        <v/>
      </c>
      <c r="Y563" s="193" t="str">
        <f t="shared" si="431"/>
        <v/>
      </c>
      <c r="Z563" s="193"/>
      <c r="AA563" s="193"/>
      <c r="AB563" s="242" t="s">
        <v>739</v>
      </c>
      <c r="AC563" s="65" t="str">
        <f t="shared" si="414"/>
        <v>Update lineups set player_name = 'Apostolos Vellios'</v>
      </c>
      <c r="AD563" s="65" t="str">
        <f t="shared" si="415"/>
        <v/>
      </c>
      <c r="AE563" s="65" t="str">
        <f t="shared" si="416"/>
        <v/>
      </c>
      <c r="AF563" s="65" t="str">
        <f t="shared" si="417"/>
        <v/>
      </c>
      <c r="AG563" s="65" t="str">
        <f t="shared" si="418"/>
        <v/>
      </c>
      <c r="AH563" s="65" t="str">
        <f t="shared" si="419"/>
        <v/>
      </c>
      <c r="AI563" s="65" t="str">
        <f t="shared" si="420"/>
        <v/>
      </c>
      <c r="AJ563" s="65" t="str">
        <f t="shared" si="421"/>
        <v xml:space="preserve"> where game_id = 20161022 and player_order = 11</v>
      </c>
      <c r="AK563" s="65" t="str">
        <f t="shared" si="422"/>
        <v/>
      </c>
      <c r="AL563" s="65" t="str">
        <f t="shared" si="423"/>
        <v/>
      </c>
      <c r="AM563" s="245" t="str">
        <f t="shared" si="424"/>
        <v/>
      </c>
      <c r="AN563" s="65" t="str">
        <f t="shared" si="425"/>
        <v/>
      </c>
      <c r="AO563" s="65" t="str">
        <f t="shared" si="426"/>
        <v/>
      </c>
      <c r="AP563" s="65" t="str">
        <f t="shared" si="427"/>
        <v/>
      </c>
      <c r="AQ563" s="65" t="str">
        <f t="shared" si="428"/>
        <v/>
      </c>
      <c r="AR563" s="65" t="str">
        <f t="shared" si="429"/>
        <v/>
      </c>
      <c r="AS563" s="65" t="str">
        <f t="shared" si="433"/>
        <v/>
      </c>
      <c r="AT563" s="65" t="str">
        <f t="shared" si="434"/>
        <v/>
      </c>
      <c r="AU563" s="65" t="str">
        <f t="shared" si="435"/>
        <v/>
      </c>
    </row>
    <row r="564" spans="1:47" ht="16.8" customHeight="1" x14ac:dyDescent="0.25">
      <c r="A564" s="109" t="s">
        <v>475</v>
      </c>
      <c r="B564" s="114">
        <v>16539</v>
      </c>
      <c r="C564" s="262">
        <f t="shared" si="430"/>
        <v>20161022</v>
      </c>
      <c r="D564" s="262">
        <v>12</v>
      </c>
      <c r="E564" s="194" t="s">
        <v>3810</v>
      </c>
      <c r="G564" s="212"/>
      <c r="M564" s="194"/>
      <c r="Q564" s="115"/>
      <c r="S564" s="194"/>
      <c r="V564" s="112" t="str">
        <f t="shared" si="412"/>
        <v>Update games set Att= 16539 where game_id=20161022</v>
      </c>
      <c r="W564" s="112" t="str">
        <f t="shared" si="413"/>
        <v>Update lineups set player_name = 'Jordan Smith' where game_id = 20161022 and player_order = 12</v>
      </c>
      <c r="X564" s="65" t="str">
        <f t="shared" si="432"/>
        <v/>
      </c>
      <c r="Y564" s="193" t="str">
        <f t="shared" si="431"/>
        <v/>
      </c>
      <c r="Z564" s="193"/>
      <c r="AA564" s="193"/>
      <c r="AB564" s="242" t="s">
        <v>739</v>
      </c>
      <c r="AC564" s="65" t="str">
        <f t="shared" si="414"/>
        <v>Update lineups set player_name = 'Jordan Smith'</v>
      </c>
      <c r="AD564" s="65" t="str">
        <f t="shared" si="415"/>
        <v/>
      </c>
      <c r="AE564" s="65" t="str">
        <f t="shared" si="416"/>
        <v/>
      </c>
      <c r="AF564" s="65" t="str">
        <f t="shared" si="417"/>
        <v/>
      </c>
      <c r="AG564" s="65" t="str">
        <f t="shared" si="418"/>
        <v/>
      </c>
      <c r="AH564" s="65" t="str">
        <f t="shared" si="419"/>
        <v/>
      </c>
      <c r="AI564" s="65" t="str">
        <f t="shared" si="420"/>
        <v/>
      </c>
      <c r="AJ564" s="65" t="str">
        <f t="shared" si="421"/>
        <v xml:space="preserve"> where game_id = 20161022 and player_order = 12</v>
      </c>
      <c r="AK564" s="65" t="str">
        <f t="shared" si="422"/>
        <v/>
      </c>
      <c r="AL564" s="65" t="str">
        <f t="shared" si="423"/>
        <v/>
      </c>
      <c r="AM564" s="245" t="str">
        <f t="shared" si="424"/>
        <v/>
      </c>
      <c r="AN564" s="65" t="str">
        <f t="shared" si="425"/>
        <v/>
      </c>
      <c r="AO564" s="65" t="str">
        <f t="shared" si="426"/>
        <v/>
      </c>
      <c r="AP564" s="65" t="str">
        <f t="shared" si="427"/>
        <v/>
      </c>
      <c r="AQ564" s="65" t="str">
        <f t="shared" si="428"/>
        <v/>
      </c>
      <c r="AR564" s="65" t="str">
        <f t="shared" si="429"/>
        <v/>
      </c>
      <c r="AS564" s="65" t="str">
        <f t="shared" si="433"/>
        <v/>
      </c>
      <c r="AT564" s="65" t="str">
        <f t="shared" si="434"/>
        <v/>
      </c>
      <c r="AU564" s="65" t="str">
        <f t="shared" si="435"/>
        <v/>
      </c>
    </row>
    <row r="565" spans="1:47" ht="16.8" customHeight="1" x14ac:dyDescent="0.25">
      <c r="A565" s="109" t="s">
        <v>746</v>
      </c>
      <c r="B565" s="198" t="s">
        <v>5482</v>
      </c>
      <c r="C565" s="262">
        <f t="shared" si="430"/>
        <v>20161022</v>
      </c>
      <c r="D565" s="262">
        <v>13</v>
      </c>
      <c r="E565" s="194" t="s">
        <v>4652</v>
      </c>
      <c r="G565" s="194"/>
      <c r="K565" s="194"/>
      <c r="Q565" s="115"/>
      <c r="V565" s="112" t="str">
        <f t="shared" si="412"/>
        <v>Update games set Game_date= '2016-10-22 17:30' where game_id=20161022</v>
      </c>
      <c r="W565" s="112" t="str">
        <f t="shared" si="413"/>
        <v>Update lineups set player_name = 'Anel Ahmedhodzic' where game_id = 20161022 and player_order = 13</v>
      </c>
      <c r="X565" s="65" t="str">
        <f t="shared" si="432"/>
        <v/>
      </c>
      <c r="Y565" s="193" t="str">
        <f t="shared" si="431"/>
        <v/>
      </c>
      <c r="Z565" s="193"/>
      <c r="AA565" s="193"/>
      <c r="AB565" s="242" t="s">
        <v>739</v>
      </c>
      <c r="AC565" s="65" t="str">
        <f t="shared" si="414"/>
        <v>Update lineups set player_name = 'Anel Ahmedhodzic'</v>
      </c>
      <c r="AD565" s="65" t="str">
        <f t="shared" si="415"/>
        <v/>
      </c>
      <c r="AE565" s="65" t="str">
        <f t="shared" si="416"/>
        <v/>
      </c>
      <c r="AF565" s="65" t="str">
        <f t="shared" si="417"/>
        <v/>
      </c>
      <c r="AG565" s="65" t="str">
        <f t="shared" si="418"/>
        <v/>
      </c>
      <c r="AH565" s="65" t="str">
        <f t="shared" si="419"/>
        <v/>
      </c>
      <c r="AI565" s="65" t="str">
        <f t="shared" si="420"/>
        <v/>
      </c>
      <c r="AJ565" s="65" t="str">
        <f t="shared" si="421"/>
        <v xml:space="preserve"> where game_id = 20161022 and player_order = 13</v>
      </c>
      <c r="AK565" s="65" t="str">
        <f t="shared" si="422"/>
        <v/>
      </c>
      <c r="AL565" s="65" t="str">
        <f t="shared" si="423"/>
        <v/>
      </c>
      <c r="AM565" s="245" t="str">
        <f t="shared" si="424"/>
        <v/>
      </c>
      <c r="AN565" s="65" t="str">
        <f t="shared" si="425"/>
        <v/>
      </c>
      <c r="AO565" s="65" t="str">
        <f t="shared" si="426"/>
        <v/>
      </c>
      <c r="AP565" s="65" t="str">
        <f t="shared" si="427"/>
        <v/>
      </c>
      <c r="AQ565" s="65" t="str">
        <f t="shared" si="428"/>
        <v/>
      </c>
      <c r="AR565" s="65" t="str">
        <f t="shared" si="429"/>
        <v/>
      </c>
      <c r="AS565" s="65" t="str">
        <f t="shared" si="433"/>
        <v/>
      </c>
      <c r="AT565" s="65" t="str">
        <f t="shared" si="434"/>
        <v/>
      </c>
      <c r="AU565" s="65" t="str">
        <f t="shared" si="435"/>
        <v/>
      </c>
    </row>
    <row r="566" spans="1:47" ht="16.8" customHeight="1" x14ac:dyDescent="0.25">
      <c r="A566" s="109" t="s">
        <v>25</v>
      </c>
      <c r="C566" s="262">
        <f t="shared" si="430"/>
        <v>20161022</v>
      </c>
      <c r="D566" s="262">
        <v>14</v>
      </c>
      <c r="E566" s="212" t="s">
        <v>3013</v>
      </c>
      <c r="G566" s="194"/>
      <c r="K566" s="194"/>
      <c r="Q566" s="115"/>
      <c r="V566" s="112" t="str">
        <f t="shared" si="412"/>
        <v>Update games set Notes= NULL where game_id=20161022</v>
      </c>
      <c r="W566" s="112" t="str">
        <f t="shared" si="413"/>
        <v>Update lineups set player_name = 'Jack Hobbs' where game_id = 20161022 and player_order = 14</v>
      </c>
      <c r="X566" s="65" t="str">
        <f t="shared" si="432"/>
        <v/>
      </c>
      <c r="Y566" s="193" t="str">
        <f t="shared" si="431"/>
        <v/>
      </c>
      <c r="Z566" s="193"/>
      <c r="AA566" s="193"/>
      <c r="AB566" s="242" t="s">
        <v>739</v>
      </c>
      <c r="AC566" s="65" t="str">
        <f t="shared" si="414"/>
        <v>Update lineups set player_name = 'Jack Hobbs'</v>
      </c>
      <c r="AD566" s="65" t="str">
        <f t="shared" si="415"/>
        <v/>
      </c>
      <c r="AE566" s="65" t="str">
        <f t="shared" si="416"/>
        <v/>
      </c>
      <c r="AF566" s="65" t="str">
        <f t="shared" si="417"/>
        <v/>
      </c>
      <c r="AG566" s="65" t="str">
        <f t="shared" si="418"/>
        <v/>
      </c>
      <c r="AH566" s="65" t="str">
        <f t="shared" si="419"/>
        <v/>
      </c>
      <c r="AI566" s="65" t="str">
        <f t="shared" si="420"/>
        <v/>
      </c>
      <c r="AJ566" s="65" t="str">
        <f t="shared" si="421"/>
        <v xml:space="preserve"> where game_id = 20161022 and player_order = 14</v>
      </c>
      <c r="AK566" s="65" t="str">
        <f t="shared" si="422"/>
        <v/>
      </c>
      <c r="AL566" s="65" t="str">
        <f t="shared" si="423"/>
        <v/>
      </c>
      <c r="AM566" s="245" t="str">
        <f t="shared" si="424"/>
        <v/>
      </c>
      <c r="AN566" s="65" t="str">
        <f t="shared" si="425"/>
        <v/>
      </c>
      <c r="AO566" s="65" t="str">
        <f t="shared" si="426"/>
        <v/>
      </c>
      <c r="AP566" s="65" t="str">
        <f t="shared" si="427"/>
        <v/>
      </c>
      <c r="AQ566" s="65" t="str">
        <f t="shared" si="428"/>
        <v/>
      </c>
      <c r="AR566" s="65" t="str">
        <f t="shared" si="429"/>
        <v/>
      </c>
      <c r="AS566" s="65" t="str">
        <f t="shared" si="433"/>
        <v/>
      </c>
      <c r="AT566" s="65" t="str">
        <f t="shared" si="434"/>
        <v/>
      </c>
      <c r="AU566" s="65" t="str">
        <f t="shared" si="435"/>
        <v/>
      </c>
    </row>
    <row r="567" spans="1:47" ht="16.8" customHeight="1" x14ac:dyDescent="0.25">
      <c r="A567" s="109" t="s">
        <v>4672</v>
      </c>
      <c r="B567" s="198" t="s">
        <v>5494</v>
      </c>
      <c r="C567" s="262">
        <f t="shared" si="430"/>
        <v>20161022</v>
      </c>
      <c r="D567" s="262">
        <v>15</v>
      </c>
      <c r="E567" s="194" t="s">
        <v>5486</v>
      </c>
      <c r="G567" s="194"/>
      <c r="K567" s="334" t="s">
        <v>5491</v>
      </c>
      <c r="Q567" s="115"/>
      <c r="V567" s="112" t="str">
        <f t="shared" si="412"/>
        <v>Update games set Review= 'A great last 5 minutes, but a terrible first 90 minutes. Another red card (Thomas Lam this week),  another late goal, and again it was too late and too messy, especially when Assombolonga argued with Lansbury over who should take the penalty. Cardiff should have scored more, but again we just didn't try for the majority of the game. Another deserved loss.' where game_id=20161022</v>
      </c>
      <c r="W567" s="112" t="str">
        <f t="shared" si="413"/>
        <v>Update lineups set player_name = 'Toby Edser', Player_notes = '''Toby Edser''s first appearance on the bench''' where game_id = 20161022 and player_order = 15</v>
      </c>
      <c r="X567" s="65" t="str">
        <f t="shared" si="432"/>
        <v/>
      </c>
      <c r="Y567" s="193" t="str">
        <f t="shared" si="431"/>
        <v/>
      </c>
      <c r="Z567" s="193"/>
      <c r="AA567" s="193"/>
      <c r="AB567" s="242" t="s">
        <v>739</v>
      </c>
      <c r="AC567" s="65" t="str">
        <f t="shared" si="414"/>
        <v>Update lineups set player_name = 'Toby Edser'</v>
      </c>
      <c r="AD567" s="65" t="str">
        <f t="shared" si="415"/>
        <v>, Player_notes = '''Toby Edser''s first appearance on the bench'''</v>
      </c>
      <c r="AE567" s="65" t="str">
        <f t="shared" si="416"/>
        <v/>
      </c>
      <c r="AF567" s="65" t="str">
        <f t="shared" si="417"/>
        <v/>
      </c>
      <c r="AG567" s="65" t="str">
        <f t="shared" si="418"/>
        <v/>
      </c>
      <c r="AH567" s="65" t="str">
        <f t="shared" si="419"/>
        <v/>
      </c>
      <c r="AI567" s="65" t="str">
        <f t="shared" si="420"/>
        <v/>
      </c>
      <c r="AJ567" s="65" t="str">
        <f t="shared" si="421"/>
        <v xml:space="preserve"> where game_id = 20161022 and player_order = 15</v>
      </c>
      <c r="AK567" s="65" t="str">
        <f t="shared" si="422"/>
        <v/>
      </c>
      <c r="AL567" s="65" t="str">
        <f t="shared" si="423"/>
        <v/>
      </c>
      <c r="AM567" s="245" t="str">
        <f t="shared" si="424"/>
        <v/>
      </c>
      <c r="AN567" s="65" t="str">
        <f t="shared" si="425"/>
        <v/>
      </c>
      <c r="AO567" s="65" t="str">
        <f t="shared" si="426"/>
        <v/>
      </c>
      <c r="AP567" s="65" t="str">
        <f t="shared" si="427"/>
        <v/>
      </c>
      <c r="AQ567" s="65" t="str">
        <f t="shared" si="428"/>
        <v/>
      </c>
      <c r="AR567" s="65" t="str">
        <f t="shared" si="429"/>
        <v/>
      </c>
      <c r="AS567" s="65" t="str">
        <f t="shared" si="433"/>
        <v/>
      </c>
      <c r="AT567" s="65" t="str">
        <f t="shared" si="434"/>
        <v/>
      </c>
      <c r="AU567" s="65" t="str">
        <f t="shared" si="435"/>
        <v/>
      </c>
    </row>
    <row r="568" spans="1:47" ht="16.8" customHeight="1" x14ac:dyDescent="0.25">
      <c r="A568" s="109"/>
      <c r="B568" s="334"/>
      <c r="C568" s="262">
        <f t="shared" si="430"/>
        <v>20161022</v>
      </c>
      <c r="D568" s="262">
        <v>16</v>
      </c>
      <c r="E568" s="194" t="s">
        <v>3015</v>
      </c>
      <c r="F568" s="262">
        <v>82</v>
      </c>
      <c r="G568" s="321" t="s">
        <v>4442</v>
      </c>
      <c r="Q568" s="115"/>
      <c r="V568" s="112" t="str">
        <f t="shared" si="412"/>
        <v/>
      </c>
      <c r="W568" s="112" t="str">
        <f t="shared" si="413"/>
        <v>Update lineups set player_name = 'Jorge Grant', Sub_min= 82, Player_off = 'Armand Traore' where game_id = 20161022 and player_order = 16; update lineups set Player_on= 'Jorge Grant', sub_min = '82' where game_id = 20161022 and player_name = 'Armand Traore'</v>
      </c>
      <c r="X568" s="65" t="str">
        <f t="shared" si="432"/>
        <v/>
      </c>
      <c r="Y568" s="193" t="str">
        <f t="shared" si="431"/>
        <v/>
      </c>
      <c r="Z568" s="193"/>
      <c r="AA568" s="193"/>
      <c r="AB568" s="242" t="s">
        <v>739</v>
      </c>
      <c r="AC568" s="65" t="str">
        <f t="shared" si="414"/>
        <v>Update lineups set player_name = 'Jorge Grant'</v>
      </c>
      <c r="AD568" s="65" t="str">
        <f t="shared" si="415"/>
        <v/>
      </c>
      <c r="AE568" s="65" t="str">
        <f t="shared" si="416"/>
        <v/>
      </c>
      <c r="AF568" s="65" t="str">
        <f t="shared" si="417"/>
        <v/>
      </c>
      <c r="AG568" s="65" t="str">
        <f t="shared" si="418"/>
        <v/>
      </c>
      <c r="AH568" s="65" t="str">
        <f t="shared" si="419"/>
        <v>, Sub_min= 82</v>
      </c>
      <c r="AI568" s="65" t="str">
        <f t="shared" si="420"/>
        <v>, Player_off = 'Armand Traore'</v>
      </c>
      <c r="AJ568" s="65" t="str">
        <f t="shared" si="421"/>
        <v xml:space="preserve"> where game_id = 20161022 and player_order = 16</v>
      </c>
      <c r="AK568" s="65" t="str">
        <f t="shared" si="422"/>
        <v>; update lineups set Player_on= 'Jorge Grant'</v>
      </c>
      <c r="AL568" s="65" t="str">
        <f t="shared" si="423"/>
        <v>, sub_min = '82'</v>
      </c>
      <c r="AM568" s="245" t="str">
        <f t="shared" si="424"/>
        <v xml:space="preserve"> where game_id = 20161022 and player_name = 'Armand Traore'</v>
      </c>
      <c r="AN568" s="65" t="str">
        <f t="shared" si="425"/>
        <v/>
      </c>
      <c r="AO568" s="65" t="str">
        <f t="shared" si="426"/>
        <v/>
      </c>
      <c r="AP568" s="65" t="str">
        <f t="shared" si="427"/>
        <v/>
      </c>
      <c r="AQ568" s="65" t="str">
        <f t="shared" si="428"/>
        <v/>
      </c>
      <c r="AR568" s="65" t="str">
        <f t="shared" si="429"/>
        <v/>
      </c>
      <c r="AS568" s="65" t="str">
        <f t="shared" si="433"/>
        <v/>
      </c>
      <c r="AT568" s="65" t="str">
        <f t="shared" si="434"/>
        <v/>
      </c>
      <c r="AU568" s="65" t="str">
        <f t="shared" si="435"/>
        <v/>
      </c>
    </row>
    <row r="569" spans="1:47" ht="16.8" customHeight="1" x14ac:dyDescent="0.25">
      <c r="A569" s="109"/>
      <c r="B569" s="198"/>
      <c r="C569" s="262">
        <f t="shared" si="430"/>
        <v>20161022</v>
      </c>
      <c r="D569" s="262">
        <v>17</v>
      </c>
      <c r="E569" s="194" t="s">
        <v>3604</v>
      </c>
      <c r="F569" s="262">
        <v>69</v>
      </c>
      <c r="G569" s="194" t="s">
        <v>4671</v>
      </c>
      <c r="Q569" s="115"/>
      <c r="V569" s="112" t="str">
        <f t="shared" si="412"/>
        <v/>
      </c>
      <c r="W569" s="112" t="str">
        <f t="shared" si="413"/>
        <v>Update lineups set player_name = 'Britt Assombalonga', Sub_min= 69, Player_off = 'Nicolao Dumitru' where game_id = 20161022 and player_order = 17; update lineups set Player_on= 'Britt Assombalonga', sub_min = '69' where game_id = 20161022 and player_name = 'Nicolao Dumitru'</v>
      </c>
      <c r="X569" s="65" t="str">
        <f t="shared" si="432"/>
        <v/>
      </c>
      <c r="Y569" s="193" t="str">
        <f t="shared" si="431"/>
        <v/>
      </c>
      <c r="Z569" s="193"/>
      <c r="AA569" s="193"/>
      <c r="AB569" s="242" t="s">
        <v>739</v>
      </c>
      <c r="AC569" s="65" t="str">
        <f t="shared" si="414"/>
        <v>Update lineups set player_name = 'Britt Assombalonga'</v>
      </c>
      <c r="AD569" s="65" t="str">
        <f t="shared" si="415"/>
        <v/>
      </c>
      <c r="AE569" s="65" t="str">
        <f t="shared" si="416"/>
        <v/>
      </c>
      <c r="AF569" s="65" t="str">
        <f t="shared" si="417"/>
        <v/>
      </c>
      <c r="AG569" s="65" t="str">
        <f t="shared" si="418"/>
        <v/>
      </c>
      <c r="AH569" s="65" t="str">
        <f t="shared" si="419"/>
        <v>, Sub_min= 69</v>
      </c>
      <c r="AI569" s="65" t="str">
        <f t="shared" si="420"/>
        <v>, Player_off = 'Nicolao Dumitru'</v>
      </c>
      <c r="AJ569" s="65" t="str">
        <f t="shared" si="421"/>
        <v xml:space="preserve"> where game_id = 20161022 and player_order = 17</v>
      </c>
      <c r="AK569" s="65" t="str">
        <f t="shared" si="422"/>
        <v>; update lineups set Player_on= 'Britt Assombalonga'</v>
      </c>
      <c r="AL569" s="65" t="str">
        <f t="shared" si="423"/>
        <v>, sub_min = '69'</v>
      </c>
      <c r="AM569" s="245" t="str">
        <f t="shared" si="424"/>
        <v xml:space="preserve"> where game_id = 20161022 and player_name = 'Nicolao Dumitru'</v>
      </c>
      <c r="AN569" s="65" t="str">
        <f t="shared" si="425"/>
        <v/>
      </c>
      <c r="AO569" s="65" t="str">
        <f t="shared" si="426"/>
        <v/>
      </c>
      <c r="AP569" s="65" t="str">
        <f t="shared" si="427"/>
        <v/>
      </c>
      <c r="AQ569" s="65" t="str">
        <f t="shared" si="428"/>
        <v/>
      </c>
      <c r="AR569" s="65" t="str">
        <f t="shared" si="429"/>
        <v/>
      </c>
      <c r="AS569" s="65" t="str">
        <f t="shared" si="433"/>
        <v/>
      </c>
      <c r="AT569" s="65" t="str">
        <f t="shared" si="434"/>
        <v/>
      </c>
      <c r="AU569" s="65" t="str">
        <f t="shared" si="435"/>
        <v/>
      </c>
    </row>
    <row r="570" spans="1:47" s="126" customFormat="1" ht="16.8" customHeight="1" thickBot="1" x14ac:dyDescent="0.3">
      <c r="A570" s="116"/>
      <c r="B570" s="272"/>
      <c r="C570" s="266">
        <f t="shared" si="430"/>
        <v>20161022</v>
      </c>
      <c r="D570" s="266">
        <v>18</v>
      </c>
      <c r="E570" s="199" t="s">
        <v>4669</v>
      </c>
      <c r="F570" s="266"/>
      <c r="G570" s="323"/>
      <c r="H570" s="266"/>
      <c r="I570" s="266"/>
      <c r="J570" s="266"/>
      <c r="K570" s="323"/>
      <c r="L570" s="267"/>
      <c r="M570" s="214"/>
      <c r="N570" s="266"/>
      <c r="O570" s="266"/>
      <c r="P570" s="266"/>
      <c r="Q570" s="239"/>
      <c r="R570" s="267"/>
      <c r="S570" s="214"/>
      <c r="T570" s="266"/>
      <c r="U570"/>
      <c r="V570" s="240" t="str">
        <f t="shared" si="412"/>
        <v/>
      </c>
      <c r="W570" s="240" t="str">
        <f t="shared" si="413"/>
        <v>Update lineups set player_name = 'Lica' where game_id = 20161022 and player_order = 18</v>
      </c>
      <c r="X570" s="126" t="str">
        <f t="shared" si="432"/>
        <v/>
      </c>
      <c r="Y570" s="241" t="str">
        <f t="shared" si="431"/>
        <v/>
      </c>
      <c r="Z570" s="241"/>
      <c r="AA570" s="241"/>
      <c r="AB570" s="330" t="s">
        <v>739</v>
      </c>
      <c r="AC570" s="126" t="str">
        <f t="shared" si="414"/>
        <v>Update lineups set player_name = 'Lica'</v>
      </c>
      <c r="AD570" s="126" t="str">
        <f t="shared" si="415"/>
        <v/>
      </c>
      <c r="AE570" s="126" t="str">
        <f t="shared" si="416"/>
        <v/>
      </c>
      <c r="AF570" s="126" t="str">
        <f t="shared" si="417"/>
        <v/>
      </c>
      <c r="AG570" s="126" t="str">
        <f t="shared" si="418"/>
        <v/>
      </c>
      <c r="AH570" s="126" t="str">
        <f t="shared" si="419"/>
        <v/>
      </c>
      <c r="AI570" s="126" t="str">
        <f t="shared" si="420"/>
        <v/>
      </c>
      <c r="AJ570" s="126" t="str">
        <f t="shared" si="421"/>
        <v xml:space="preserve"> where game_id = 20161022 and player_order = 18</v>
      </c>
      <c r="AK570" s="126" t="str">
        <f t="shared" si="422"/>
        <v/>
      </c>
      <c r="AL570" s="126" t="str">
        <f t="shared" si="423"/>
        <v/>
      </c>
      <c r="AM570" s="331" t="str">
        <f t="shared" si="424"/>
        <v/>
      </c>
      <c r="AN570" s="126" t="str">
        <f t="shared" si="425"/>
        <v/>
      </c>
      <c r="AO570" s="126" t="str">
        <f t="shared" si="426"/>
        <v/>
      </c>
      <c r="AP570" s="126" t="str">
        <f t="shared" si="427"/>
        <v/>
      </c>
      <c r="AQ570" s="126" t="str">
        <f t="shared" si="428"/>
        <v/>
      </c>
      <c r="AR570" s="126" t="str">
        <f t="shared" si="429"/>
        <v/>
      </c>
      <c r="AS570" s="65" t="str">
        <f t="shared" si="433"/>
        <v/>
      </c>
      <c r="AT570" s="65" t="str">
        <f t="shared" si="434"/>
        <v/>
      </c>
      <c r="AU570" s="65" t="str">
        <f t="shared" si="435"/>
        <v/>
      </c>
    </row>
    <row r="571" spans="1:47" ht="16.8" customHeight="1" thickTop="1" x14ac:dyDescent="0.25">
      <c r="A571" s="125"/>
      <c r="B571" s="191" t="s">
        <v>5521</v>
      </c>
      <c r="C571" s="262">
        <v>20161029</v>
      </c>
      <c r="D571" s="262">
        <v>1</v>
      </c>
      <c r="E571" s="212" t="s">
        <v>4667</v>
      </c>
      <c r="G571" s="194"/>
      <c r="M571" s="194"/>
      <c r="Q571" s="115"/>
      <c r="R571" s="263">
        <v>1</v>
      </c>
      <c r="S571" s="391" t="s">
        <v>408</v>
      </c>
      <c r="T571" s="394" t="s">
        <v>5522</v>
      </c>
      <c r="V571" s="112" t="str">
        <f t="shared" ref="V571:V588" si="436">IF(ISBLANK(A571),"", IF(B571="", CONCATENATE("Update games set ", A571, "= NULL where game_id=", C571), CONCATENATE("Update games set ", A571, "= ",B571," where game_id=", C571)))</f>
        <v/>
      </c>
      <c r="W571" s="112" t="str">
        <f t="shared" ref="W571:W588" si="437">IF(E571="", "", AC571&amp;AD571&amp;AE571&amp;AF571&amp;AG571&amp;AH571&amp;AI571&amp;AJ571&amp;AK571&amp;AL571&amp;AM571)</f>
        <v>Update lineups set player_name = 'Vladimir Stojkovic' where game_id = 20161029 and player_order = 1</v>
      </c>
      <c r="X571" s="65" t="str">
        <f>IF(M571="","", CONCATENATE("insert into goals (game_id, goal_order, scorer_name, goal_min) values (",C571, ", ", L571,", '",M571,"', ",N571,")"))</f>
        <v/>
      </c>
      <c r="Y571" s="193" t="str">
        <f t="shared" si="431"/>
        <v/>
      </c>
      <c r="Z571" s="65" t="str">
        <f>IF(R571="","", CONCATENATE("insert into games_sources (game_id, source_order, source_name, source_link) values (",C571, ", ", R571,", '",S571,"', '",T571,"')"))</f>
        <v>insert into games_sources (game_id, source_order, source_name, source_link) values (20161029, 1, '11v11', 'http://www.11v11.com/matches/reading-v-nottingham-forest-29-october-2016-351112/')</v>
      </c>
      <c r="AA571" s="193" t="str">
        <f>IF(R571="", "", AS571&amp;AT571&amp;AU571)</f>
        <v>update games_sources set source_name = '11v11', source_link = 'http://www.11v11.com/matches/reading-v-nottingham-forest-29-october-2016-351112/' where game_id = 20161029 and source_order = 1</v>
      </c>
      <c r="AB571" s="242" t="s">
        <v>739</v>
      </c>
      <c r="AC571" s="65" t="str">
        <f t="shared" ref="AC571:AC588" si="438">IF(E571="","",CONCATENATE("Update lineups set player_name = '",SUBSTITUTE(E571, "'", "''"),"'"))</f>
        <v>Update lineups set player_name = 'Vladimir Stojkovic'</v>
      </c>
      <c r="AD571" s="65" t="str">
        <f t="shared" ref="AD571:AD588" si="439">IF(K571="","",CONCATENATE(", Player_notes = '",SUBSTITUTE(K571, "'", "''"), "'"))</f>
        <v/>
      </c>
      <c r="AE571" s="65" t="str">
        <f t="shared" ref="AE571:AE588" si="440">IF(H571="", "", CONCATENATE(", Y_min = ", UPPER(H571)))</f>
        <v/>
      </c>
      <c r="AF571" s="65" t="str">
        <f t="shared" ref="AF571:AF588" si="441">IF(I571="", "", CONCATENATE(", R_min= ", UPPER(I571)))</f>
        <v/>
      </c>
      <c r="AG571" s="65" t="str">
        <f t="shared" ref="AG571:AG588" si="442">IF(J571="", "", CONCATENATE(", captain= 'Y'"))</f>
        <v/>
      </c>
      <c r="AH571" s="65" t="str">
        <f t="shared" ref="AH571:AH588" si="443">IF(F571="", "", CONCATENATE(", Sub_min= ", F571))</f>
        <v/>
      </c>
      <c r="AI571" s="65" t="str">
        <f t="shared" ref="AI571:AI588" si="444">IF(G571="", "", CONCATENATE(", Player_off = '", SUBSTITUTE(G571, "'", "''"), "'"))</f>
        <v/>
      </c>
      <c r="AJ571" s="65" t="str">
        <f t="shared" ref="AJ571:AJ588" si="445">IF(E571="","",CONCATENATE(" where game_id = ",C571," and player_order = ",D571))</f>
        <v xml:space="preserve"> where game_id = 20161029 and player_order = 1</v>
      </c>
      <c r="AK571" s="65" t="str">
        <f t="shared" ref="AK571:AK588" si="446">IF(G571="", "", CONCATENATE("; update lineups set Player_on= '", SUBSTITUTE(E571, "'", "''"), "'"))</f>
        <v/>
      </c>
      <c r="AL571" s="65" t="str">
        <f t="shared" ref="AL571:AL588" si="447">IF(F571="","",CONCATENATE(", sub_min = '",F571,"'"))</f>
        <v/>
      </c>
      <c r="AM571" s="245" t="str">
        <f t="shared" ref="AM571:AM588" si="448">IF(G571="","",CONCATENATE(" where game_id = ", C571, " and player_name = '",SUBSTITUTE(G571, "'", "''"),"'"))</f>
        <v/>
      </c>
      <c r="AN571" s="65" t="str">
        <f t="shared" ref="AN571:AN588" si="449">IF(L571="","",CONCATENATE("update goals set scorer_name = '",SUBSTITUTE(M571, "'", "''"),"'"))</f>
        <v/>
      </c>
      <c r="AO571" s="65" t="str">
        <f t="shared" ref="AO571:AO588" si="450">IF(N571="", "", CONCATENATE(", goal_min = ", N571))</f>
        <v/>
      </c>
      <c r="AP571" s="65" t="str">
        <f t="shared" ref="AP571:AP588" si="451">IF(O571="", "", CONCATENATE(", Pen = '", UPPER(O571), "'"))</f>
        <v/>
      </c>
      <c r="AQ571" s="65" t="str">
        <f t="shared" ref="AQ571:AQ588" si="452">IF(P571="", "", CONCATENATE(", OG = '", UPPER(P571), "'"))</f>
        <v/>
      </c>
      <c r="AR571" s="65" t="str">
        <f t="shared" ref="AR571:AR588" si="453">IF(L571="", "", CONCATENATE(" where game_id = ", C571, " and goal_order = ", L571))</f>
        <v/>
      </c>
      <c r="AS571" s="65" t="str">
        <f t="shared" si="433"/>
        <v>update games_sources set source_name = '11v11'</v>
      </c>
      <c r="AT571" s="65" t="str">
        <f t="shared" si="434"/>
        <v>, source_link = 'http://www.11v11.com/matches/reading-v-nottingham-forest-29-october-2016-351112/'</v>
      </c>
      <c r="AU571" s="65" t="str">
        <f t="shared" si="435"/>
        <v xml:space="preserve"> where game_id = 20161029 and source_order = 1</v>
      </c>
    </row>
    <row r="572" spans="1:47" ht="16.8" customHeight="1" x14ac:dyDescent="0.25">
      <c r="A572" s="109" t="s">
        <v>5</v>
      </c>
      <c r="B572" s="114">
        <v>0</v>
      </c>
      <c r="C572" s="262">
        <f>C571</f>
        <v>20161029</v>
      </c>
      <c r="D572" s="262">
        <v>2</v>
      </c>
      <c r="E572" s="212" t="s">
        <v>3012</v>
      </c>
      <c r="M572" s="194"/>
      <c r="Q572" s="115"/>
      <c r="S572" s="194"/>
      <c r="V572" s="112" t="str">
        <f t="shared" si="436"/>
        <v>Update games set F= 0 where game_id=20161029</v>
      </c>
      <c r="W572" s="112" t="str">
        <f t="shared" si="437"/>
        <v>Update lineups set player_name = 'Eric Lichaj' where game_id = 20161029 and player_order = 2</v>
      </c>
      <c r="X572" s="65" t="str">
        <f>IF(M572="","", CONCATENATE("insert into goals (game_id, goal_order, scorer_name, goal_min) values (",C572, ", ", L572,", '",M572,"', ",N572,")"))</f>
        <v/>
      </c>
      <c r="Y572" s="193" t="str">
        <f>IF(L572="", "", AN572&amp;AO572&amp;AP572&amp;AQ572&amp;AR572)</f>
        <v/>
      </c>
      <c r="Z572" s="193"/>
      <c r="AA572" s="193"/>
      <c r="AB572" s="242" t="s">
        <v>739</v>
      </c>
      <c r="AC572" s="65" t="str">
        <f t="shared" si="438"/>
        <v>Update lineups set player_name = 'Eric Lichaj'</v>
      </c>
      <c r="AD572" s="65" t="str">
        <f t="shared" si="439"/>
        <v/>
      </c>
      <c r="AE572" s="65" t="str">
        <f t="shared" si="440"/>
        <v/>
      </c>
      <c r="AF572" s="65" t="str">
        <f t="shared" si="441"/>
        <v/>
      </c>
      <c r="AG572" s="65" t="str">
        <f t="shared" si="442"/>
        <v/>
      </c>
      <c r="AH572" s="65" t="str">
        <f t="shared" si="443"/>
        <v/>
      </c>
      <c r="AI572" s="65" t="str">
        <f t="shared" si="444"/>
        <v/>
      </c>
      <c r="AJ572" s="65" t="str">
        <f t="shared" si="445"/>
        <v xml:space="preserve"> where game_id = 20161029 and player_order = 2</v>
      </c>
      <c r="AK572" s="65" t="str">
        <f t="shared" si="446"/>
        <v/>
      </c>
      <c r="AL572" s="65" t="str">
        <f t="shared" si="447"/>
        <v/>
      </c>
      <c r="AM572" s="245" t="str">
        <f t="shared" si="448"/>
        <v/>
      </c>
      <c r="AN572" s="65" t="str">
        <f t="shared" si="449"/>
        <v/>
      </c>
      <c r="AO572" s="65" t="str">
        <f t="shared" si="450"/>
        <v/>
      </c>
      <c r="AP572" s="65" t="str">
        <f t="shared" si="451"/>
        <v/>
      </c>
      <c r="AQ572" s="65" t="str">
        <f t="shared" si="452"/>
        <v/>
      </c>
      <c r="AR572" s="65" t="str">
        <f t="shared" si="453"/>
        <v/>
      </c>
      <c r="AS572" s="65" t="str">
        <f t="shared" si="433"/>
        <v/>
      </c>
      <c r="AT572" s="65" t="str">
        <f t="shared" si="434"/>
        <v/>
      </c>
      <c r="AU572" s="65" t="str">
        <f t="shared" si="435"/>
        <v/>
      </c>
    </row>
    <row r="573" spans="1:47" ht="16.8" customHeight="1" x14ac:dyDescent="0.25">
      <c r="A573" s="109" t="s">
        <v>0</v>
      </c>
      <c r="B573" s="114">
        <v>2</v>
      </c>
      <c r="C573" s="262">
        <f t="shared" ref="C573:C588" si="454">C572</f>
        <v>20161029</v>
      </c>
      <c r="D573" s="262">
        <v>3</v>
      </c>
      <c r="E573" s="212" t="s">
        <v>3024</v>
      </c>
      <c r="M573" s="212"/>
      <c r="Q573" s="115"/>
      <c r="S573" s="212"/>
      <c r="V573" s="112" t="str">
        <f t="shared" si="436"/>
        <v>Update games set A= 2 where game_id=20161029</v>
      </c>
      <c r="W573" s="112" t="str">
        <f t="shared" si="437"/>
        <v>Update lineups set player_name = 'Matt Mills' where game_id = 20161029 and player_order = 3</v>
      </c>
      <c r="X573" s="65" t="str">
        <f>IF(M573="","", CONCATENATE("insert into goals (game_id, goal_order, scorer_name, goal_min) values (",C573, ", ", L573,", '",M573,"', ",N573,")"))</f>
        <v/>
      </c>
      <c r="Y573" s="193" t="str">
        <f t="shared" ref="Y573:Y589" si="455">IF(L573="", "", AN573&amp;AO573&amp;AP573&amp;AQ573&amp;AR573)</f>
        <v/>
      </c>
      <c r="Z573" s="193"/>
      <c r="AA573" s="193"/>
      <c r="AB573" s="242" t="s">
        <v>739</v>
      </c>
      <c r="AC573" s="65" t="str">
        <f t="shared" si="438"/>
        <v>Update lineups set player_name = 'Matt Mills'</v>
      </c>
      <c r="AD573" s="65" t="str">
        <f t="shared" si="439"/>
        <v/>
      </c>
      <c r="AE573" s="65" t="str">
        <f t="shared" si="440"/>
        <v/>
      </c>
      <c r="AF573" s="65" t="str">
        <f t="shared" si="441"/>
        <v/>
      </c>
      <c r="AG573" s="65" t="str">
        <f t="shared" si="442"/>
        <v/>
      </c>
      <c r="AH573" s="65" t="str">
        <f t="shared" si="443"/>
        <v/>
      </c>
      <c r="AI573" s="65" t="str">
        <f t="shared" si="444"/>
        <v/>
      </c>
      <c r="AJ573" s="65" t="str">
        <f t="shared" si="445"/>
        <v xml:space="preserve"> where game_id = 20161029 and player_order = 3</v>
      </c>
      <c r="AK573" s="65" t="str">
        <f t="shared" si="446"/>
        <v/>
      </c>
      <c r="AL573" s="65" t="str">
        <f t="shared" si="447"/>
        <v/>
      </c>
      <c r="AM573" s="245" t="str">
        <f t="shared" si="448"/>
        <v/>
      </c>
      <c r="AN573" s="65" t="str">
        <f t="shared" si="449"/>
        <v/>
      </c>
      <c r="AO573" s="65" t="str">
        <f t="shared" si="450"/>
        <v/>
      </c>
      <c r="AP573" s="65" t="str">
        <f t="shared" si="451"/>
        <v/>
      </c>
      <c r="AQ573" s="65" t="str">
        <f t="shared" si="452"/>
        <v/>
      </c>
      <c r="AR573" s="65" t="str">
        <f t="shared" si="453"/>
        <v/>
      </c>
      <c r="AS573" s="65" t="str">
        <f t="shared" si="433"/>
        <v/>
      </c>
      <c r="AT573" s="65" t="str">
        <f t="shared" si="434"/>
        <v/>
      </c>
      <c r="AU573" s="65" t="str">
        <f t="shared" si="435"/>
        <v/>
      </c>
    </row>
    <row r="574" spans="1:47" ht="16.8" customHeight="1" x14ac:dyDescent="0.25">
      <c r="A574" s="109" t="s">
        <v>23</v>
      </c>
      <c r="B574" s="198" t="str">
        <f>IF(B572&gt;B573,"'W'",IF(B572=B573,"'D'","'L'"))</f>
        <v>'L'</v>
      </c>
      <c r="C574" s="262">
        <f t="shared" si="454"/>
        <v>20161029</v>
      </c>
      <c r="D574" s="262">
        <v>4</v>
      </c>
      <c r="E574" s="212" t="s">
        <v>4737</v>
      </c>
      <c r="K574" s="334" t="s">
        <v>5523</v>
      </c>
      <c r="M574" s="194"/>
      <c r="Q574" s="115"/>
      <c r="S574" s="194"/>
      <c r="V574" s="112" t="str">
        <f t="shared" si="436"/>
        <v>Update games set Result= 'L' where game_id=20161029</v>
      </c>
      <c r="W574" s="112" t="str">
        <f t="shared" si="437"/>
        <v>Update lineups set player_name = 'Joe Worrall', Player_notes = 'Joe Worrall''s debut' where game_id = 20161029 and player_order = 4</v>
      </c>
      <c r="X574" s="65" t="str">
        <f t="shared" ref="X574:X588" si="456">IF(M574="","", CONCATENATE("insert into goals (game_id, goal_order, scorer_name, goal_min) values (",C574, ", ", L574,", '",M574,"' ",N574,")"))</f>
        <v/>
      </c>
      <c r="Y574" s="193" t="str">
        <f t="shared" si="455"/>
        <v/>
      </c>
      <c r="Z574" s="193"/>
      <c r="AA574" s="193"/>
      <c r="AB574" s="242" t="s">
        <v>739</v>
      </c>
      <c r="AC574" s="65" t="str">
        <f t="shared" si="438"/>
        <v>Update lineups set player_name = 'Joe Worrall'</v>
      </c>
      <c r="AD574" s="65" t="str">
        <f t="shared" si="439"/>
        <v>, Player_notes = 'Joe Worrall''s debut'</v>
      </c>
      <c r="AE574" s="65" t="str">
        <f t="shared" si="440"/>
        <v/>
      </c>
      <c r="AF574" s="65" t="str">
        <f t="shared" si="441"/>
        <v/>
      </c>
      <c r="AG574" s="65" t="str">
        <f t="shared" si="442"/>
        <v/>
      </c>
      <c r="AH574" s="65" t="str">
        <f t="shared" si="443"/>
        <v/>
      </c>
      <c r="AI574" s="65" t="str">
        <f t="shared" si="444"/>
        <v/>
      </c>
      <c r="AJ574" s="65" t="str">
        <f t="shared" si="445"/>
        <v xml:space="preserve"> where game_id = 20161029 and player_order = 4</v>
      </c>
      <c r="AK574" s="65" t="str">
        <f t="shared" si="446"/>
        <v/>
      </c>
      <c r="AL574" s="65" t="str">
        <f t="shared" si="447"/>
        <v/>
      </c>
      <c r="AM574" s="245" t="str">
        <f t="shared" si="448"/>
        <v/>
      </c>
      <c r="AN574" s="65" t="str">
        <f t="shared" si="449"/>
        <v/>
      </c>
      <c r="AO574" s="65" t="str">
        <f t="shared" si="450"/>
        <v/>
      </c>
      <c r="AP574" s="65" t="str">
        <f t="shared" si="451"/>
        <v/>
      </c>
      <c r="AQ574" s="65" t="str">
        <f t="shared" si="452"/>
        <v/>
      </c>
      <c r="AR574" s="65" t="str">
        <f t="shared" si="453"/>
        <v/>
      </c>
      <c r="AS574" s="65" t="str">
        <f t="shared" ref="AS574:AS591" si="457">IF(R574="","",CONCATENATE("update games_sources set source_name = '",S574, "'"))</f>
        <v/>
      </c>
      <c r="AT574" s="65" t="str">
        <f t="shared" ref="AT574:AT591" si="458">IF(T574="", "", CONCATENATE(", source_link = '", T574, "'"))</f>
        <v/>
      </c>
      <c r="AU574" s="65" t="str">
        <f t="shared" ref="AU574:AU591" si="459">IF(R574="", "", CONCATENATE(" where game_id = ", C574, " and source_order = ", R574))</f>
        <v/>
      </c>
    </row>
    <row r="575" spans="1:47" ht="16.8" customHeight="1" x14ac:dyDescent="0.25">
      <c r="A575" s="109" t="s">
        <v>768</v>
      </c>
      <c r="B575" s="114">
        <v>0</v>
      </c>
      <c r="C575" s="262">
        <f t="shared" si="454"/>
        <v>20161029</v>
      </c>
      <c r="D575" s="262">
        <v>5</v>
      </c>
      <c r="E575" s="194" t="s">
        <v>3003</v>
      </c>
      <c r="M575" s="194"/>
      <c r="Q575" s="115"/>
      <c r="S575" s="194"/>
      <c r="V575" s="112" t="str">
        <f t="shared" si="436"/>
        <v>Update games set HT_f= 0 where game_id=20161029</v>
      </c>
      <c r="W575" s="112" t="str">
        <f t="shared" si="437"/>
        <v>Update lineups set player_name = 'Damien Perquis' where game_id = 20161029 and player_order = 5</v>
      </c>
      <c r="X575" s="65" t="str">
        <f t="shared" si="456"/>
        <v/>
      </c>
      <c r="Y575" s="193" t="str">
        <f t="shared" si="455"/>
        <v/>
      </c>
      <c r="Z575" s="193"/>
      <c r="AA575" s="193"/>
      <c r="AB575" s="242" t="s">
        <v>739</v>
      </c>
      <c r="AC575" s="65" t="str">
        <f t="shared" si="438"/>
        <v>Update lineups set player_name = 'Damien Perquis'</v>
      </c>
      <c r="AD575" s="65" t="str">
        <f t="shared" si="439"/>
        <v/>
      </c>
      <c r="AE575" s="65" t="str">
        <f t="shared" si="440"/>
        <v/>
      </c>
      <c r="AF575" s="65" t="str">
        <f t="shared" si="441"/>
        <v/>
      </c>
      <c r="AG575" s="65" t="str">
        <f t="shared" si="442"/>
        <v/>
      </c>
      <c r="AH575" s="65" t="str">
        <f t="shared" si="443"/>
        <v/>
      </c>
      <c r="AI575" s="65" t="str">
        <f t="shared" si="444"/>
        <v/>
      </c>
      <c r="AJ575" s="65" t="str">
        <f t="shared" si="445"/>
        <v xml:space="preserve"> where game_id = 20161029 and player_order = 5</v>
      </c>
      <c r="AK575" s="65" t="str">
        <f t="shared" si="446"/>
        <v/>
      </c>
      <c r="AL575" s="65" t="str">
        <f t="shared" si="447"/>
        <v/>
      </c>
      <c r="AM575" s="245" t="str">
        <f t="shared" si="448"/>
        <v/>
      </c>
      <c r="AN575" s="65" t="str">
        <f t="shared" si="449"/>
        <v/>
      </c>
      <c r="AO575" s="65" t="str">
        <f t="shared" si="450"/>
        <v/>
      </c>
      <c r="AP575" s="65" t="str">
        <f t="shared" si="451"/>
        <v/>
      </c>
      <c r="AQ575" s="65" t="str">
        <f t="shared" si="452"/>
        <v/>
      </c>
      <c r="AR575" s="65" t="str">
        <f t="shared" si="453"/>
        <v/>
      </c>
      <c r="AS575" s="65" t="str">
        <f t="shared" si="457"/>
        <v/>
      </c>
      <c r="AT575" s="65" t="str">
        <f t="shared" si="458"/>
        <v/>
      </c>
      <c r="AU575" s="65" t="str">
        <f t="shared" si="459"/>
        <v/>
      </c>
    </row>
    <row r="576" spans="1:47" ht="16.8" customHeight="1" x14ac:dyDescent="0.25">
      <c r="A576" s="109" t="s">
        <v>766</v>
      </c>
      <c r="B576" s="114">
        <v>1</v>
      </c>
      <c r="C576" s="262">
        <f t="shared" si="454"/>
        <v>20161029</v>
      </c>
      <c r="D576" s="262">
        <v>6</v>
      </c>
      <c r="E576" s="194" t="s">
        <v>4442</v>
      </c>
      <c r="H576" s="262">
        <v>35</v>
      </c>
      <c r="M576" s="194"/>
      <c r="Q576" s="115"/>
      <c r="S576" s="194"/>
      <c r="V576" s="112" t="str">
        <f t="shared" si="436"/>
        <v>Update games set HT_a= 1 where game_id=20161029</v>
      </c>
      <c r="W576" s="112" t="str">
        <f t="shared" si="437"/>
        <v>Update lineups set player_name = 'Armand Traore', Y_min = 35 where game_id = 20161029 and player_order = 6</v>
      </c>
      <c r="X576" s="65" t="str">
        <f t="shared" si="456"/>
        <v/>
      </c>
      <c r="Y576" s="193" t="str">
        <f t="shared" si="455"/>
        <v/>
      </c>
      <c r="Z576" s="193"/>
      <c r="AA576" s="193"/>
      <c r="AB576" s="242" t="s">
        <v>739</v>
      </c>
      <c r="AC576" s="65" t="str">
        <f t="shared" si="438"/>
        <v>Update lineups set player_name = 'Armand Traore'</v>
      </c>
      <c r="AD576" s="65" t="str">
        <f t="shared" si="439"/>
        <v/>
      </c>
      <c r="AE576" s="65" t="str">
        <f t="shared" si="440"/>
        <v>, Y_min = 35</v>
      </c>
      <c r="AF576" s="65" t="str">
        <f t="shared" si="441"/>
        <v/>
      </c>
      <c r="AG576" s="65" t="str">
        <f t="shared" si="442"/>
        <v/>
      </c>
      <c r="AH576" s="65" t="str">
        <f t="shared" si="443"/>
        <v/>
      </c>
      <c r="AI576" s="65" t="str">
        <f t="shared" si="444"/>
        <v/>
      </c>
      <c r="AJ576" s="65" t="str">
        <f t="shared" si="445"/>
        <v xml:space="preserve"> where game_id = 20161029 and player_order = 6</v>
      </c>
      <c r="AK576" s="65" t="str">
        <f t="shared" si="446"/>
        <v/>
      </c>
      <c r="AL576" s="65" t="str">
        <f t="shared" si="447"/>
        <v/>
      </c>
      <c r="AM576" s="245" t="str">
        <f t="shared" si="448"/>
        <v/>
      </c>
      <c r="AN576" s="65" t="str">
        <f t="shared" si="449"/>
        <v/>
      </c>
      <c r="AO576" s="65" t="str">
        <f t="shared" si="450"/>
        <v/>
      </c>
      <c r="AP576" s="65" t="str">
        <f t="shared" si="451"/>
        <v/>
      </c>
      <c r="AQ576" s="65" t="str">
        <f t="shared" si="452"/>
        <v/>
      </c>
      <c r="AR576" s="65" t="str">
        <f t="shared" si="453"/>
        <v/>
      </c>
      <c r="AS576" s="65" t="str">
        <f t="shared" si="457"/>
        <v/>
      </c>
      <c r="AT576" s="65" t="str">
        <f t="shared" si="458"/>
        <v/>
      </c>
      <c r="AU576" s="65" t="str">
        <f t="shared" si="459"/>
        <v/>
      </c>
    </row>
    <row r="577" spans="1:47" ht="16.8" customHeight="1" x14ac:dyDescent="0.25">
      <c r="A577" s="109" t="s">
        <v>764</v>
      </c>
      <c r="B577" s="252">
        <v>19</v>
      </c>
      <c r="C577" s="262">
        <f t="shared" si="454"/>
        <v>20161029</v>
      </c>
      <c r="D577" s="262">
        <v>7</v>
      </c>
      <c r="E577" s="194" t="s">
        <v>610</v>
      </c>
      <c r="G577" s="194"/>
      <c r="J577" s="262" t="s">
        <v>668</v>
      </c>
      <c r="K577" s="194"/>
      <c r="M577" s="194"/>
      <c r="Q577" s="115"/>
      <c r="S577" s="194"/>
      <c r="V577" s="112" t="str">
        <f t="shared" si="436"/>
        <v>Update games set Pos_before= 19 where game_id=20161029</v>
      </c>
      <c r="W577" s="112" t="str">
        <f t="shared" si="437"/>
        <v>Update lineups set player_name = 'Chris Cohen', captain= 'Y' where game_id = 20161029 and player_order = 7</v>
      </c>
      <c r="X577" s="65" t="str">
        <f t="shared" si="456"/>
        <v/>
      </c>
      <c r="Y577" s="193" t="str">
        <f t="shared" si="455"/>
        <v/>
      </c>
      <c r="Z577" s="193"/>
      <c r="AA577" s="193"/>
      <c r="AB577" s="242" t="s">
        <v>739</v>
      </c>
      <c r="AC577" s="65" t="str">
        <f t="shared" si="438"/>
        <v>Update lineups set player_name = 'Chris Cohen'</v>
      </c>
      <c r="AD577" s="65" t="str">
        <f t="shared" si="439"/>
        <v/>
      </c>
      <c r="AE577" s="65" t="str">
        <f t="shared" si="440"/>
        <v/>
      </c>
      <c r="AF577" s="65" t="str">
        <f t="shared" si="441"/>
        <v/>
      </c>
      <c r="AG577" s="65" t="str">
        <f t="shared" si="442"/>
        <v>, captain= 'Y'</v>
      </c>
      <c r="AH577" s="65" t="str">
        <f t="shared" si="443"/>
        <v/>
      </c>
      <c r="AI577" s="65" t="str">
        <f t="shared" si="444"/>
        <v/>
      </c>
      <c r="AJ577" s="65" t="str">
        <f t="shared" si="445"/>
        <v xml:space="preserve"> where game_id = 20161029 and player_order = 7</v>
      </c>
      <c r="AK577" s="65" t="str">
        <f t="shared" si="446"/>
        <v/>
      </c>
      <c r="AL577" s="65" t="str">
        <f t="shared" si="447"/>
        <v/>
      </c>
      <c r="AM577" s="245" t="str">
        <f t="shared" si="448"/>
        <v/>
      </c>
      <c r="AN577" s="65" t="str">
        <f t="shared" si="449"/>
        <v/>
      </c>
      <c r="AO577" s="65" t="str">
        <f t="shared" si="450"/>
        <v/>
      </c>
      <c r="AP577" s="65" t="str">
        <f t="shared" si="451"/>
        <v/>
      </c>
      <c r="AQ577" s="65" t="str">
        <f t="shared" si="452"/>
        <v/>
      </c>
      <c r="AR577" s="65" t="str">
        <f t="shared" si="453"/>
        <v/>
      </c>
      <c r="AS577" s="65" t="str">
        <f t="shared" si="457"/>
        <v/>
      </c>
      <c r="AT577" s="65" t="str">
        <f t="shared" si="458"/>
        <v/>
      </c>
      <c r="AU577" s="65" t="str">
        <f t="shared" si="459"/>
        <v/>
      </c>
    </row>
    <row r="578" spans="1:47" ht="16.8" customHeight="1" x14ac:dyDescent="0.25">
      <c r="A578" s="109" t="s">
        <v>762</v>
      </c>
      <c r="B578" s="114">
        <v>20</v>
      </c>
      <c r="C578" s="262">
        <f t="shared" si="454"/>
        <v>20161029</v>
      </c>
      <c r="D578" s="262">
        <v>8</v>
      </c>
      <c r="E578" s="194" t="s">
        <v>3382</v>
      </c>
      <c r="G578" s="321"/>
      <c r="H578" s="262">
        <v>50</v>
      </c>
      <c r="M578" s="194"/>
      <c r="Q578" s="115"/>
      <c r="S578" s="194"/>
      <c r="V578" s="112" t="str">
        <f t="shared" si="436"/>
        <v>Update games set Pos_after= 20 where game_id=20161029</v>
      </c>
      <c r="W578" s="112" t="str">
        <f t="shared" si="437"/>
        <v>Update lineups set player_name = 'Henri Lansbury', Y_min = 50 where game_id = 20161029 and player_order = 8</v>
      </c>
      <c r="X578" s="65" t="str">
        <f t="shared" si="456"/>
        <v/>
      </c>
      <c r="Y578" s="193" t="str">
        <f t="shared" si="455"/>
        <v/>
      </c>
      <c r="Z578" s="193"/>
      <c r="AA578" s="193"/>
      <c r="AB578" s="242" t="s">
        <v>739</v>
      </c>
      <c r="AC578" s="65" t="str">
        <f t="shared" si="438"/>
        <v>Update lineups set player_name = 'Henri Lansbury'</v>
      </c>
      <c r="AD578" s="65" t="str">
        <f t="shared" si="439"/>
        <v/>
      </c>
      <c r="AE578" s="65" t="str">
        <f t="shared" si="440"/>
        <v>, Y_min = 50</v>
      </c>
      <c r="AF578" s="65" t="str">
        <f t="shared" si="441"/>
        <v/>
      </c>
      <c r="AG578" s="65" t="str">
        <f t="shared" si="442"/>
        <v/>
      </c>
      <c r="AH578" s="65" t="str">
        <f t="shared" si="443"/>
        <v/>
      </c>
      <c r="AI578" s="65" t="str">
        <f t="shared" si="444"/>
        <v/>
      </c>
      <c r="AJ578" s="65" t="str">
        <f t="shared" si="445"/>
        <v xml:space="preserve"> where game_id = 20161029 and player_order = 8</v>
      </c>
      <c r="AK578" s="65" t="str">
        <f t="shared" si="446"/>
        <v/>
      </c>
      <c r="AL578" s="65" t="str">
        <f t="shared" si="447"/>
        <v/>
      </c>
      <c r="AM578" s="245" t="str">
        <f t="shared" si="448"/>
        <v/>
      </c>
      <c r="AN578" s="65" t="str">
        <f t="shared" si="449"/>
        <v/>
      </c>
      <c r="AO578" s="65" t="str">
        <f t="shared" si="450"/>
        <v/>
      </c>
      <c r="AP578" s="65" t="str">
        <f t="shared" si="451"/>
        <v/>
      </c>
      <c r="AQ578" s="65" t="str">
        <f t="shared" si="452"/>
        <v/>
      </c>
      <c r="AR578" s="65" t="str">
        <f t="shared" si="453"/>
        <v/>
      </c>
      <c r="AS578" s="65" t="str">
        <f t="shared" si="457"/>
        <v/>
      </c>
      <c r="AT578" s="65" t="str">
        <f t="shared" si="458"/>
        <v/>
      </c>
      <c r="AU578" s="65" t="str">
        <f t="shared" si="459"/>
        <v/>
      </c>
    </row>
    <row r="579" spans="1:47" ht="16.8" customHeight="1" x14ac:dyDescent="0.25">
      <c r="A579" s="109" t="s">
        <v>761</v>
      </c>
      <c r="B579" s="252">
        <v>9</v>
      </c>
      <c r="C579" s="262">
        <f t="shared" si="454"/>
        <v>20161029</v>
      </c>
      <c r="D579" s="262">
        <v>9</v>
      </c>
      <c r="E579" s="194" t="s">
        <v>3621</v>
      </c>
      <c r="G579" s="321"/>
      <c r="Q579" s="115"/>
      <c r="V579" s="112" t="str">
        <f t="shared" si="436"/>
        <v>Update games set Opp_before= 9 where game_id=20161029</v>
      </c>
      <c r="W579" s="112" t="str">
        <f t="shared" si="437"/>
        <v>Update lineups set player_name = 'Ben Osborn' where game_id = 20161029 and player_order = 9</v>
      </c>
      <c r="X579" s="65" t="str">
        <f t="shared" si="456"/>
        <v/>
      </c>
      <c r="Y579" s="193" t="str">
        <f t="shared" si="455"/>
        <v/>
      </c>
      <c r="Z579" s="193"/>
      <c r="AA579" s="193"/>
      <c r="AB579" s="242" t="s">
        <v>739</v>
      </c>
      <c r="AC579" s="65" t="str">
        <f t="shared" si="438"/>
        <v>Update lineups set player_name = 'Ben Osborn'</v>
      </c>
      <c r="AD579" s="65" t="str">
        <f t="shared" si="439"/>
        <v/>
      </c>
      <c r="AE579" s="65" t="str">
        <f t="shared" si="440"/>
        <v/>
      </c>
      <c r="AF579" s="65" t="str">
        <f t="shared" si="441"/>
        <v/>
      </c>
      <c r="AG579" s="65" t="str">
        <f t="shared" si="442"/>
        <v/>
      </c>
      <c r="AH579" s="65" t="str">
        <f t="shared" si="443"/>
        <v/>
      </c>
      <c r="AI579" s="65" t="str">
        <f t="shared" si="444"/>
        <v/>
      </c>
      <c r="AJ579" s="65" t="str">
        <f t="shared" si="445"/>
        <v xml:space="preserve"> where game_id = 20161029 and player_order = 9</v>
      </c>
      <c r="AK579" s="65" t="str">
        <f t="shared" si="446"/>
        <v/>
      </c>
      <c r="AL579" s="65" t="str">
        <f t="shared" si="447"/>
        <v/>
      </c>
      <c r="AM579" s="245" t="str">
        <f t="shared" si="448"/>
        <v/>
      </c>
      <c r="AN579" s="65" t="str">
        <f t="shared" si="449"/>
        <v/>
      </c>
      <c r="AO579" s="65" t="str">
        <f t="shared" si="450"/>
        <v/>
      </c>
      <c r="AP579" s="65" t="str">
        <f t="shared" si="451"/>
        <v/>
      </c>
      <c r="AQ579" s="65" t="str">
        <f t="shared" si="452"/>
        <v/>
      </c>
      <c r="AR579" s="65" t="str">
        <f t="shared" si="453"/>
        <v/>
      </c>
      <c r="AS579" s="65" t="str">
        <f t="shared" si="457"/>
        <v/>
      </c>
      <c r="AT579" s="65" t="str">
        <f t="shared" si="458"/>
        <v/>
      </c>
      <c r="AU579" s="65" t="str">
        <f t="shared" si="459"/>
        <v/>
      </c>
    </row>
    <row r="580" spans="1:47" ht="16.8" customHeight="1" x14ac:dyDescent="0.25">
      <c r="A580" s="109" t="s">
        <v>759</v>
      </c>
      <c r="B580" s="114">
        <v>6</v>
      </c>
      <c r="C580" s="262">
        <f t="shared" si="454"/>
        <v>20161029</v>
      </c>
      <c r="D580" s="262">
        <v>10</v>
      </c>
      <c r="E580" s="194" t="s">
        <v>4189</v>
      </c>
      <c r="G580" s="321"/>
      <c r="Q580" s="115"/>
      <c r="V580" s="112" t="str">
        <f t="shared" si="436"/>
        <v>Update games set Opp_after= 6 where game_id=20161029</v>
      </c>
      <c r="W580" s="112" t="str">
        <f t="shared" si="437"/>
        <v>Update lineups set player_name = 'Pajtim Kasami' where game_id = 20161029 and player_order = 10</v>
      </c>
      <c r="X580" s="65" t="str">
        <f t="shared" si="456"/>
        <v/>
      </c>
      <c r="Y580" s="193" t="str">
        <f t="shared" si="455"/>
        <v/>
      </c>
      <c r="Z580" s="193"/>
      <c r="AA580" s="193"/>
      <c r="AB580" s="242" t="s">
        <v>739</v>
      </c>
      <c r="AC580" s="65" t="str">
        <f t="shared" si="438"/>
        <v>Update lineups set player_name = 'Pajtim Kasami'</v>
      </c>
      <c r="AD580" s="65" t="str">
        <f t="shared" si="439"/>
        <v/>
      </c>
      <c r="AE580" s="65" t="str">
        <f t="shared" si="440"/>
        <v/>
      </c>
      <c r="AF580" s="65" t="str">
        <f t="shared" si="441"/>
        <v/>
      </c>
      <c r="AG580" s="65" t="str">
        <f t="shared" si="442"/>
        <v/>
      </c>
      <c r="AH580" s="65" t="str">
        <f t="shared" si="443"/>
        <v/>
      </c>
      <c r="AI580" s="65" t="str">
        <f t="shared" si="444"/>
        <v/>
      </c>
      <c r="AJ580" s="65" t="str">
        <f t="shared" si="445"/>
        <v xml:space="preserve"> where game_id = 20161029 and player_order = 10</v>
      </c>
      <c r="AK580" s="65" t="str">
        <f t="shared" si="446"/>
        <v/>
      </c>
      <c r="AL580" s="65" t="str">
        <f t="shared" si="447"/>
        <v/>
      </c>
      <c r="AM580" s="245" t="str">
        <f t="shared" si="448"/>
        <v/>
      </c>
      <c r="AN580" s="65" t="str">
        <f t="shared" si="449"/>
        <v/>
      </c>
      <c r="AO580" s="65" t="str">
        <f t="shared" si="450"/>
        <v/>
      </c>
      <c r="AP580" s="65" t="str">
        <f t="shared" si="451"/>
        <v/>
      </c>
      <c r="AQ580" s="65" t="str">
        <f t="shared" si="452"/>
        <v/>
      </c>
      <c r="AR580" s="65" t="str">
        <f t="shared" si="453"/>
        <v/>
      </c>
      <c r="AS580" s="65" t="str">
        <f t="shared" si="457"/>
        <v/>
      </c>
      <c r="AT580" s="65" t="str">
        <f t="shared" si="458"/>
        <v/>
      </c>
      <c r="AU580" s="65" t="str">
        <f t="shared" si="459"/>
        <v/>
      </c>
    </row>
    <row r="581" spans="1:47" ht="16.8" customHeight="1" x14ac:dyDescent="0.25">
      <c r="A581" s="109" t="s">
        <v>753</v>
      </c>
      <c r="B581" s="401" t="s">
        <v>2768</v>
      </c>
      <c r="C581" s="262">
        <f t="shared" si="454"/>
        <v>20161029</v>
      </c>
      <c r="D581" s="264">
        <v>11</v>
      </c>
      <c r="E581" s="195" t="s">
        <v>3811</v>
      </c>
      <c r="F581" s="264"/>
      <c r="G581" s="322"/>
      <c r="H581" s="264"/>
      <c r="I581" s="264"/>
      <c r="J581" s="264"/>
      <c r="K581" s="322"/>
      <c r="L581" s="265"/>
      <c r="M581" s="213"/>
      <c r="N581" s="264"/>
      <c r="O581" s="264"/>
      <c r="P581" s="264"/>
      <c r="Q581" s="115"/>
      <c r="R581" s="265"/>
      <c r="S581" s="213"/>
      <c r="T581" s="264"/>
      <c r="V581" s="112" t="str">
        <f t="shared" si="436"/>
        <v>Update games set Referee= 'Andy Davies' where game_id=20161029</v>
      </c>
      <c r="W581" s="112" t="str">
        <f t="shared" si="437"/>
        <v>Update lineups set player_name = 'Apostolos Vellios' where game_id = 20161029 and player_order = 11</v>
      </c>
      <c r="X581" s="65" t="str">
        <f t="shared" si="456"/>
        <v/>
      </c>
      <c r="Y581" s="193" t="str">
        <f t="shared" si="455"/>
        <v/>
      </c>
      <c r="Z581" s="193"/>
      <c r="AA581" s="193"/>
      <c r="AB581" s="242" t="s">
        <v>739</v>
      </c>
      <c r="AC581" s="65" t="str">
        <f t="shared" si="438"/>
        <v>Update lineups set player_name = 'Apostolos Vellios'</v>
      </c>
      <c r="AD581" s="65" t="str">
        <f t="shared" si="439"/>
        <v/>
      </c>
      <c r="AE581" s="65" t="str">
        <f t="shared" si="440"/>
        <v/>
      </c>
      <c r="AF581" s="65" t="str">
        <f t="shared" si="441"/>
        <v/>
      </c>
      <c r="AG581" s="65" t="str">
        <f t="shared" si="442"/>
        <v/>
      </c>
      <c r="AH581" s="65" t="str">
        <f t="shared" si="443"/>
        <v/>
      </c>
      <c r="AI581" s="65" t="str">
        <f t="shared" si="444"/>
        <v/>
      </c>
      <c r="AJ581" s="65" t="str">
        <f t="shared" si="445"/>
        <v xml:space="preserve"> where game_id = 20161029 and player_order = 11</v>
      </c>
      <c r="AK581" s="65" t="str">
        <f t="shared" si="446"/>
        <v/>
      </c>
      <c r="AL581" s="65" t="str">
        <f t="shared" si="447"/>
        <v/>
      </c>
      <c r="AM581" s="245" t="str">
        <f t="shared" si="448"/>
        <v/>
      </c>
      <c r="AN581" s="65" t="str">
        <f t="shared" si="449"/>
        <v/>
      </c>
      <c r="AO581" s="65" t="str">
        <f t="shared" si="450"/>
        <v/>
      </c>
      <c r="AP581" s="65" t="str">
        <f t="shared" si="451"/>
        <v/>
      </c>
      <c r="AQ581" s="65" t="str">
        <f t="shared" si="452"/>
        <v/>
      </c>
      <c r="AR581" s="65" t="str">
        <f t="shared" si="453"/>
        <v/>
      </c>
      <c r="AS581" s="65" t="str">
        <f t="shared" si="457"/>
        <v/>
      </c>
      <c r="AT581" s="65" t="str">
        <f t="shared" si="458"/>
        <v/>
      </c>
      <c r="AU581" s="65" t="str">
        <f t="shared" si="459"/>
        <v/>
      </c>
    </row>
    <row r="582" spans="1:47" ht="16.8" customHeight="1" x14ac:dyDescent="0.25">
      <c r="A582" s="109" t="s">
        <v>475</v>
      </c>
      <c r="B582" s="114">
        <v>17093</v>
      </c>
      <c r="C582" s="262">
        <f t="shared" si="454"/>
        <v>20161029</v>
      </c>
      <c r="D582" s="262">
        <v>12</v>
      </c>
      <c r="E582" s="194" t="s">
        <v>3007</v>
      </c>
      <c r="G582" s="212"/>
      <c r="M582" s="194"/>
      <c r="Q582" s="115"/>
      <c r="S582" s="194"/>
      <c r="V582" s="112" t="str">
        <f t="shared" si="436"/>
        <v>Update games set Att= 17093 where game_id=20161029</v>
      </c>
      <c r="W582" s="112" t="str">
        <f t="shared" si="437"/>
        <v>Update lineups set player_name = 'Stephen Henderson' where game_id = 20161029 and player_order = 12</v>
      </c>
      <c r="X582" s="65" t="str">
        <f t="shared" si="456"/>
        <v/>
      </c>
      <c r="Y582" s="193" t="str">
        <f t="shared" si="455"/>
        <v/>
      </c>
      <c r="Z582" s="193"/>
      <c r="AA582" s="193"/>
      <c r="AB582" s="242" t="s">
        <v>739</v>
      </c>
      <c r="AC582" s="65" t="str">
        <f t="shared" si="438"/>
        <v>Update lineups set player_name = 'Stephen Henderson'</v>
      </c>
      <c r="AD582" s="65" t="str">
        <f t="shared" si="439"/>
        <v/>
      </c>
      <c r="AE582" s="65" t="str">
        <f t="shared" si="440"/>
        <v/>
      </c>
      <c r="AF582" s="65" t="str">
        <f t="shared" si="441"/>
        <v/>
      </c>
      <c r="AG582" s="65" t="str">
        <f t="shared" si="442"/>
        <v/>
      </c>
      <c r="AH582" s="65" t="str">
        <f t="shared" si="443"/>
        <v/>
      </c>
      <c r="AI582" s="65" t="str">
        <f t="shared" si="444"/>
        <v/>
      </c>
      <c r="AJ582" s="65" t="str">
        <f t="shared" si="445"/>
        <v xml:space="preserve"> where game_id = 20161029 and player_order = 12</v>
      </c>
      <c r="AK582" s="65" t="str">
        <f t="shared" si="446"/>
        <v/>
      </c>
      <c r="AL582" s="65" t="str">
        <f t="shared" si="447"/>
        <v/>
      </c>
      <c r="AM582" s="245" t="str">
        <f t="shared" si="448"/>
        <v/>
      </c>
      <c r="AN582" s="65" t="str">
        <f t="shared" si="449"/>
        <v/>
      </c>
      <c r="AO582" s="65" t="str">
        <f t="shared" si="450"/>
        <v/>
      </c>
      <c r="AP582" s="65" t="str">
        <f t="shared" si="451"/>
        <v/>
      </c>
      <c r="AQ582" s="65" t="str">
        <f t="shared" si="452"/>
        <v/>
      </c>
      <c r="AR582" s="65" t="str">
        <f t="shared" si="453"/>
        <v/>
      </c>
      <c r="AS582" s="65" t="str">
        <f t="shared" si="457"/>
        <v/>
      </c>
      <c r="AT582" s="65" t="str">
        <f t="shared" si="458"/>
        <v/>
      </c>
      <c r="AU582" s="65" t="str">
        <f t="shared" si="459"/>
        <v/>
      </c>
    </row>
    <row r="583" spans="1:47" ht="16.8" customHeight="1" x14ac:dyDescent="0.25">
      <c r="A583" s="109" t="s">
        <v>746</v>
      </c>
      <c r="B583" s="198" t="s">
        <v>5525</v>
      </c>
      <c r="C583" s="262">
        <f t="shared" si="454"/>
        <v>20161029</v>
      </c>
      <c r="D583" s="262">
        <v>13</v>
      </c>
      <c r="E583" s="194" t="s">
        <v>3604</v>
      </c>
      <c r="F583" s="262">
        <v>57</v>
      </c>
      <c r="G583" s="194" t="s">
        <v>3811</v>
      </c>
      <c r="K583" s="194"/>
      <c r="Q583" s="115"/>
      <c r="V583" s="112" t="str">
        <f t="shared" si="436"/>
        <v>Update games set Game_date= '2016-10-29 15:00' where game_id=20161029</v>
      </c>
      <c r="W583" s="112" t="str">
        <f t="shared" si="437"/>
        <v>Update lineups set player_name = 'Britt Assombalonga', Sub_min= 57, Player_off = 'Apostolos Vellios' where game_id = 20161029 and player_order = 13; update lineups set Player_on= 'Britt Assombalonga', sub_min = '57' where game_id = 20161029 and player_name = 'Apostolos Vellios'</v>
      </c>
      <c r="X583" s="65" t="str">
        <f t="shared" si="456"/>
        <v/>
      </c>
      <c r="Y583" s="193" t="str">
        <f t="shared" si="455"/>
        <v/>
      </c>
      <c r="Z583" s="193"/>
      <c r="AA583" s="193"/>
      <c r="AB583" s="242" t="s">
        <v>739</v>
      </c>
      <c r="AC583" s="65" t="str">
        <f t="shared" si="438"/>
        <v>Update lineups set player_name = 'Britt Assombalonga'</v>
      </c>
      <c r="AD583" s="65" t="str">
        <f t="shared" si="439"/>
        <v/>
      </c>
      <c r="AE583" s="65" t="str">
        <f t="shared" si="440"/>
        <v/>
      </c>
      <c r="AF583" s="65" t="str">
        <f t="shared" si="441"/>
        <v/>
      </c>
      <c r="AG583" s="65" t="str">
        <f t="shared" si="442"/>
        <v/>
      </c>
      <c r="AH583" s="65" t="str">
        <f t="shared" si="443"/>
        <v>, Sub_min= 57</v>
      </c>
      <c r="AI583" s="65" t="str">
        <f t="shared" si="444"/>
        <v>, Player_off = 'Apostolos Vellios'</v>
      </c>
      <c r="AJ583" s="65" t="str">
        <f t="shared" si="445"/>
        <v xml:space="preserve"> where game_id = 20161029 and player_order = 13</v>
      </c>
      <c r="AK583" s="65" t="str">
        <f t="shared" si="446"/>
        <v>; update lineups set Player_on= 'Britt Assombalonga'</v>
      </c>
      <c r="AL583" s="65" t="str">
        <f t="shared" si="447"/>
        <v>, sub_min = '57'</v>
      </c>
      <c r="AM583" s="245" t="str">
        <f t="shared" si="448"/>
        <v xml:space="preserve"> where game_id = 20161029 and player_name = 'Apostolos Vellios'</v>
      </c>
      <c r="AN583" s="65" t="str">
        <f t="shared" si="449"/>
        <v/>
      </c>
      <c r="AO583" s="65" t="str">
        <f t="shared" si="450"/>
        <v/>
      </c>
      <c r="AP583" s="65" t="str">
        <f t="shared" si="451"/>
        <v/>
      </c>
      <c r="AQ583" s="65" t="str">
        <f t="shared" si="452"/>
        <v/>
      </c>
      <c r="AR583" s="65" t="str">
        <f t="shared" si="453"/>
        <v/>
      </c>
      <c r="AS583" s="65" t="str">
        <f t="shared" si="457"/>
        <v/>
      </c>
      <c r="AT583" s="65" t="str">
        <f t="shared" si="458"/>
        <v/>
      </c>
      <c r="AU583" s="65" t="str">
        <f t="shared" si="459"/>
        <v/>
      </c>
    </row>
    <row r="584" spans="1:47" ht="16.8" customHeight="1" x14ac:dyDescent="0.25">
      <c r="A584" s="109" t="s">
        <v>25</v>
      </c>
      <c r="B584" s="401"/>
      <c r="C584" s="262">
        <f t="shared" si="454"/>
        <v>20161029</v>
      </c>
      <c r="D584" s="262">
        <v>14</v>
      </c>
      <c r="E584" s="212" t="s">
        <v>4671</v>
      </c>
      <c r="F584" s="262">
        <v>83</v>
      </c>
      <c r="G584" s="194" t="s">
        <v>610</v>
      </c>
      <c r="K584" s="194"/>
      <c r="Q584" s="115"/>
      <c r="V584" s="112" t="str">
        <f t="shared" si="436"/>
        <v>Update games set Notes= NULL where game_id=20161029</v>
      </c>
      <c r="W584" s="112" t="str">
        <f t="shared" si="437"/>
        <v>Update lineups set player_name = 'Nicolao Dumitru', Sub_min= 83, Player_off = 'Chris Cohen' where game_id = 20161029 and player_order = 14; update lineups set Player_on= 'Nicolao Dumitru', sub_min = '83' where game_id = 20161029 and player_name = 'Chris Cohen'</v>
      </c>
      <c r="X584" s="65" t="str">
        <f t="shared" si="456"/>
        <v/>
      </c>
      <c r="Y584" s="193" t="str">
        <f t="shared" si="455"/>
        <v/>
      </c>
      <c r="Z584" s="193"/>
      <c r="AA584" s="193"/>
      <c r="AB584" s="242" t="s">
        <v>739</v>
      </c>
      <c r="AC584" s="65" t="str">
        <f t="shared" si="438"/>
        <v>Update lineups set player_name = 'Nicolao Dumitru'</v>
      </c>
      <c r="AD584" s="65" t="str">
        <f t="shared" si="439"/>
        <v/>
      </c>
      <c r="AE584" s="65" t="str">
        <f t="shared" si="440"/>
        <v/>
      </c>
      <c r="AF584" s="65" t="str">
        <f t="shared" si="441"/>
        <v/>
      </c>
      <c r="AG584" s="65" t="str">
        <f t="shared" si="442"/>
        <v/>
      </c>
      <c r="AH584" s="65" t="str">
        <f t="shared" si="443"/>
        <v>, Sub_min= 83</v>
      </c>
      <c r="AI584" s="65" t="str">
        <f t="shared" si="444"/>
        <v>, Player_off = 'Chris Cohen'</v>
      </c>
      <c r="AJ584" s="65" t="str">
        <f t="shared" si="445"/>
        <v xml:space="preserve"> where game_id = 20161029 and player_order = 14</v>
      </c>
      <c r="AK584" s="65" t="str">
        <f t="shared" si="446"/>
        <v>; update lineups set Player_on= 'Nicolao Dumitru'</v>
      </c>
      <c r="AL584" s="65" t="str">
        <f t="shared" si="447"/>
        <v>, sub_min = '83'</v>
      </c>
      <c r="AM584" s="245" t="str">
        <f t="shared" si="448"/>
        <v xml:space="preserve"> where game_id = 20161029 and player_name = 'Chris Cohen'</v>
      </c>
      <c r="AN584" s="65" t="str">
        <f t="shared" si="449"/>
        <v/>
      </c>
      <c r="AO584" s="65" t="str">
        <f t="shared" si="450"/>
        <v/>
      </c>
      <c r="AP584" s="65" t="str">
        <f t="shared" si="451"/>
        <v/>
      </c>
      <c r="AQ584" s="65" t="str">
        <f t="shared" si="452"/>
        <v/>
      </c>
      <c r="AR584" s="65" t="str">
        <f t="shared" si="453"/>
        <v/>
      </c>
      <c r="AS584" s="65" t="str">
        <f t="shared" si="457"/>
        <v/>
      </c>
      <c r="AT584" s="65" t="str">
        <f t="shared" si="458"/>
        <v/>
      </c>
      <c r="AU584" s="65" t="str">
        <f t="shared" si="459"/>
        <v/>
      </c>
    </row>
    <row r="585" spans="1:47" ht="16.8" customHeight="1" x14ac:dyDescent="0.25">
      <c r="A585" s="109" t="s">
        <v>4672</v>
      </c>
      <c r="B585" s="401" t="s">
        <v>5524</v>
      </c>
      <c r="C585" s="262">
        <f t="shared" si="454"/>
        <v>20161029</v>
      </c>
      <c r="D585" s="262">
        <v>15</v>
      </c>
      <c r="E585" s="194" t="s">
        <v>3001</v>
      </c>
      <c r="F585" s="262">
        <v>59</v>
      </c>
      <c r="G585" s="194" t="s">
        <v>4442</v>
      </c>
      <c r="K585" s="334"/>
      <c r="Q585" s="115"/>
      <c r="V585" s="112" t="str">
        <f t="shared" si="436"/>
        <v>Update games set Review= 'It sounded like we tried a bit harder today, but another tow gaols (both from ex-Forest players) and no goals from Forest meant another easy loss and still no away win this season' where game_id=20161029</v>
      </c>
      <c r="W585" s="112" t="str">
        <f t="shared" si="437"/>
        <v>Update lineups set player_name = 'Danny Fox', Sub_min= 59, Player_off = 'Armand Traore' where game_id = 20161029 and player_order = 15; update lineups set Player_on= 'Danny Fox', sub_min = '59' where game_id = 20161029 and player_name = 'Armand Traore'</v>
      </c>
      <c r="X585" s="65" t="str">
        <f t="shared" si="456"/>
        <v/>
      </c>
      <c r="Y585" s="193" t="str">
        <f t="shared" si="455"/>
        <v/>
      </c>
      <c r="Z585" s="193"/>
      <c r="AA585" s="193"/>
      <c r="AB585" s="242" t="s">
        <v>739</v>
      </c>
      <c r="AC585" s="65" t="str">
        <f t="shared" si="438"/>
        <v>Update lineups set player_name = 'Danny Fox'</v>
      </c>
      <c r="AD585" s="65" t="str">
        <f t="shared" si="439"/>
        <v/>
      </c>
      <c r="AE585" s="65" t="str">
        <f t="shared" si="440"/>
        <v/>
      </c>
      <c r="AF585" s="65" t="str">
        <f t="shared" si="441"/>
        <v/>
      </c>
      <c r="AG585" s="65" t="str">
        <f t="shared" si="442"/>
        <v/>
      </c>
      <c r="AH585" s="65" t="str">
        <f t="shared" si="443"/>
        <v>, Sub_min= 59</v>
      </c>
      <c r="AI585" s="65" t="str">
        <f t="shared" si="444"/>
        <v>, Player_off = 'Armand Traore'</v>
      </c>
      <c r="AJ585" s="65" t="str">
        <f t="shared" si="445"/>
        <v xml:space="preserve"> where game_id = 20161029 and player_order = 15</v>
      </c>
      <c r="AK585" s="65" t="str">
        <f t="shared" si="446"/>
        <v>; update lineups set Player_on= 'Danny Fox'</v>
      </c>
      <c r="AL585" s="65" t="str">
        <f t="shared" si="447"/>
        <v>, sub_min = '59'</v>
      </c>
      <c r="AM585" s="245" t="str">
        <f t="shared" si="448"/>
        <v xml:space="preserve"> where game_id = 20161029 and player_name = 'Armand Traore'</v>
      </c>
      <c r="AN585" s="65" t="str">
        <f t="shared" si="449"/>
        <v/>
      </c>
      <c r="AO585" s="65" t="str">
        <f t="shared" si="450"/>
        <v/>
      </c>
      <c r="AP585" s="65" t="str">
        <f t="shared" si="451"/>
        <v/>
      </c>
      <c r="AQ585" s="65" t="str">
        <f t="shared" si="452"/>
        <v/>
      </c>
      <c r="AR585" s="65" t="str">
        <f t="shared" si="453"/>
        <v/>
      </c>
      <c r="AS585" s="65" t="str">
        <f t="shared" si="457"/>
        <v/>
      </c>
      <c r="AT585" s="65" t="str">
        <f t="shared" si="458"/>
        <v/>
      </c>
      <c r="AU585" s="65" t="str">
        <f t="shared" si="459"/>
        <v/>
      </c>
    </row>
    <row r="586" spans="1:47" ht="16.8" customHeight="1" x14ac:dyDescent="0.25">
      <c r="A586" s="109"/>
      <c r="B586" s="334"/>
      <c r="C586" s="262">
        <f t="shared" si="454"/>
        <v>20161029</v>
      </c>
      <c r="D586" s="262">
        <v>16</v>
      </c>
      <c r="E586" s="194" t="s">
        <v>4669</v>
      </c>
      <c r="G586" s="321"/>
      <c r="Q586" s="115"/>
      <c r="V586" s="112" t="str">
        <f t="shared" si="436"/>
        <v/>
      </c>
      <c r="W586" s="112" t="str">
        <f t="shared" si="437"/>
        <v>Update lineups set player_name = 'Lica' where game_id = 20161029 and player_order = 16</v>
      </c>
      <c r="X586" s="65" t="str">
        <f t="shared" si="456"/>
        <v/>
      </c>
      <c r="Y586" s="193" t="str">
        <f t="shared" si="455"/>
        <v/>
      </c>
      <c r="Z586" s="193"/>
      <c r="AA586" s="193"/>
      <c r="AB586" s="242" t="s">
        <v>739</v>
      </c>
      <c r="AC586" s="65" t="str">
        <f t="shared" si="438"/>
        <v>Update lineups set player_name = 'Lica'</v>
      </c>
      <c r="AD586" s="65" t="str">
        <f t="shared" si="439"/>
        <v/>
      </c>
      <c r="AE586" s="65" t="str">
        <f t="shared" si="440"/>
        <v/>
      </c>
      <c r="AF586" s="65" t="str">
        <f t="shared" si="441"/>
        <v/>
      </c>
      <c r="AG586" s="65" t="str">
        <f t="shared" si="442"/>
        <v/>
      </c>
      <c r="AH586" s="65" t="str">
        <f t="shared" si="443"/>
        <v/>
      </c>
      <c r="AI586" s="65" t="str">
        <f t="shared" si="444"/>
        <v/>
      </c>
      <c r="AJ586" s="65" t="str">
        <f t="shared" si="445"/>
        <v xml:space="preserve"> where game_id = 20161029 and player_order = 16</v>
      </c>
      <c r="AK586" s="65" t="str">
        <f t="shared" si="446"/>
        <v/>
      </c>
      <c r="AL586" s="65" t="str">
        <f t="shared" si="447"/>
        <v/>
      </c>
      <c r="AM586" s="245" t="str">
        <f t="shared" si="448"/>
        <v/>
      </c>
      <c r="AN586" s="65" t="str">
        <f t="shared" si="449"/>
        <v/>
      </c>
      <c r="AO586" s="65" t="str">
        <f t="shared" si="450"/>
        <v/>
      </c>
      <c r="AP586" s="65" t="str">
        <f t="shared" si="451"/>
        <v/>
      </c>
      <c r="AQ586" s="65" t="str">
        <f t="shared" si="452"/>
        <v/>
      </c>
      <c r="AR586" s="65" t="str">
        <f t="shared" si="453"/>
        <v/>
      </c>
      <c r="AS586" s="65" t="str">
        <f t="shared" si="457"/>
        <v/>
      </c>
      <c r="AT586" s="65" t="str">
        <f t="shared" si="458"/>
        <v/>
      </c>
      <c r="AU586" s="65" t="str">
        <f t="shared" si="459"/>
        <v/>
      </c>
    </row>
    <row r="587" spans="1:47" ht="16.8" customHeight="1" x14ac:dyDescent="0.25">
      <c r="A587" s="109"/>
      <c r="B587" s="198"/>
      <c r="C587" s="262">
        <f t="shared" si="454"/>
        <v>20161029</v>
      </c>
      <c r="D587" s="262">
        <v>17</v>
      </c>
      <c r="E587" s="194" t="s">
        <v>3015</v>
      </c>
      <c r="G587" s="194"/>
      <c r="Q587" s="115"/>
      <c r="V587" s="112" t="str">
        <f t="shared" si="436"/>
        <v/>
      </c>
      <c r="W587" s="112" t="str">
        <f t="shared" si="437"/>
        <v>Update lineups set player_name = 'Jorge Grant' where game_id = 20161029 and player_order = 17</v>
      </c>
      <c r="X587" s="65" t="str">
        <f t="shared" si="456"/>
        <v/>
      </c>
      <c r="Y587" s="193" t="str">
        <f t="shared" si="455"/>
        <v/>
      </c>
      <c r="Z587" s="193"/>
      <c r="AA587" s="193"/>
      <c r="AB587" s="242" t="s">
        <v>739</v>
      </c>
      <c r="AC587" s="65" t="str">
        <f t="shared" si="438"/>
        <v>Update lineups set player_name = 'Jorge Grant'</v>
      </c>
      <c r="AD587" s="65" t="str">
        <f t="shared" si="439"/>
        <v/>
      </c>
      <c r="AE587" s="65" t="str">
        <f t="shared" si="440"/>
        <v/>
      </c>
      <c r="AF587" s="65" t="str">
        <f t="shared" si="441"/>
        <v/>
      </c>
      <c r="AG587" s="65" t="str">
        <f t="shared" si="442"/>
        <v/>
      </c>
      <c r="AH587" s="65" t="str">
        <f t="shared" si="443"/>
        <v/>
      </c>
      <c r="AI587" s="65" t="str">
        <f t="shared" si="444"/>
        <v/>
      </c>
      <c r="AJ587" s="65" t="str">
        <f t="shared" si="445"/>
        <v xml:space="preserve"> where game_id = 20161029 and player_order = 17</v>
      </c>
      <c r="AK587" s="65" t="str">
        <f t="shared" si="446"/>
        <v/>
      </c>
      <c r="AL587" s="65" t="str">
        <f t="shared" si="447"/>
        <v/>
      </c>
      <c r="AM587" s="245" t="str">
        <f t="shared" si="448"/>
        <v/>
      </c>
      <c r="AN587" s="65" t="str">
        <f t="shared" si="449"/>
        <v/>
      </c>
      <c r="AO587" s="65" t="str">
        <f t="shared" si="450"/>
        <v/>
      </c>
      <c r="AP587" s="65" t="str">
        <f t="shared" si="451"/>
        <v/>
      </c>
      <c r="AQ587" s="65" t="str">
        <f t="shared" si="452"/>
        <v/>
      </c>
      <c r="AR587" s="65" t="str">
        <f t="shared" si="453"/>
        <v/>
      </c>
      <c r="AS587" s="65" t="str">
        <f t="shared" si="457"/>
        <v/>
      </c>
      <c r="AT587" s="65" t="str">
        <f t="shared" si="458"/>
        <v/>
      </c>
      <c r="AU587" s="65" t="str">
        <f t="shared" si="459"/>
        <v/>
      </c>
    </row>
    <row r="588" spans="1:47" s="126" customFormat="1" ht="16.8" customHeight="1" thickBot="1" x14ac:dyDescent="0.3">
      <c r="A588" s="116"/>
      <c r="B588" s="272"/>
      <c r="C588" s="266">
        <f t="shared" si="454"/>
        <v>20161029</v>
      </c>
      <c r="D588" s="266">
        <v>18</v>
      </c>
      <c r="E588" s="199" t="s">
        <v>5486</v>
      </c>
      <c r="F588" s="266"/>
      <c r="G588" s="323"/>
      <c r="H588" s="266"/>
      <c r="I588" s="266"/>
      <c r="J588" s="266"/>
      <c r="K588" s="323"/>
      <c r="L588" s="267"/>
      <c r="M588" s="214"/>
      <c r="N588" s="266"/>
      <c r="O588" s="266"/>
      <c r="P588" s="266"/>
      <c r="Q588" s="239"/>
      <c r="R588" s="267"/>
      <c r="S588" s="214"/>
      <c r="T588" s="266"/>
      <c r="U588"/>
      <c r="V588" s="240" t="str">
        <f t="shared" si="436"/>
        <v/>
      </c>
      <c r="W588" s="240" t="str">
        <f t="shared" si="437"/>
        <v>Update lineups set player_name = 'Toby Edser' where game_id = 20161029 and player_order = 18</v>
      </c>
      <c r="X588" s="126" t="str">
        <f t="shared" si="456"/>
        <v/>
      </c>
      <c r="Y588" s="241" t="str">
        <f t="shared" si="455"/>
        <v/>
      </c>
      <c r="Z588" s="241"/>
      <c r="AA588" s="241"/>
      <c r="AB588" s="330" t="s">
        <v>739</v>
      </c>
      <c r="AC588" s="126" t="str">
        <f t="shared" si="438"/>
        <v>Update lineups set player_name = 'Toby Edser'</v>
      </c>
      <c r="AD588" s="126" t="str">
        <f t="shared" si="439"/>
        <v/>
      </c>
      <c r="AE588" s="126" t="str">
        <f t="shared" si="440"/>
        <v/>
      </c>
      <c r="AF588" s="126" t="str">
        <f t="shared" si="441"/>
        <v/>
      </c>
      <c r="AG588" s="126" t="str">
        <f t="shared" si="442"/>
        <v/>
      </c>
      <c r="AH588" s="126" t="str">
        <f t="shared" si="443"/>
        <v/>
      </c>
      <c r="AI588" s="126" t="str">
        <f t="shared" si="444"/>
        <v/>
      </c>
      <c r="AJ588" s="126" t="str">
        <f t="shared" si="445"/>
        <v xml:space="preserve"> where game_id = 20161029 and player_order = 18</v>
      </c>
      <c r="AK588" s="126" t="str">
        <f t="shared" si="446"/>
        <v/>
      </c>
      <c r="AL588" s="126" t="str">
        <f t="shared" si="447"/>
        <v/>
      </c>
      <c r="AM588" s="331" t="str">
        <f t="shared" si="448"/>
        <v/>
      </c>
      <c r="AN588" s="126" t="str">
        <f t="shared" si="449"/>
        <v/>
      </c>
      <c r="AO588" s="126" t="str">
        <f t="shared" si="450"/>
        <v/>
      </c>
      <c r="AP588" s="126" t="str">
        <f t="shared" si="451"/>
        <v/>
      </c>
      <c r="AQ588" s="126" t="str">
        <f t="shared" si="452"/>
        <v/>
      </c>
      <c r="AR588" s="126" t="str">
        <f t="shared" si="453"/>
        <v/>
      </c>
      <c r="AS588" s="65" t="str">
        <f t="shared" si="457"/>
        <v/>
      </c>
      <c r="AT588" s="65" t="str">
        <f t="shared" si="458"/>
        <v/>
      </c>
      <c r="AU588" s="65" t="str">
        <f t="shared" si="459"/>
        <v/>
      </c>
    </row>
    <row r="589" spans="1:47" ht="16.8" customHeight="1" thickTop="1" x14ac:dyDescent="0.25">
      <c r="A589" s="125"/>
      <c r="B589" s="191" t="s">
        <v>5608</v>
      </c>
      <c r="C589" s="262">
        <v>20161105</v>
      </c>
      <c r="D589" s="262">
        <v>1</v>
      </c>
      <c r="E589" s="212" t="s">
        <v>4667</v>
      </c>
      <c r="G589" s="194"/>
      <c r="H589" s="262">
        <v>61</v>
      </c>
      <c r="L589" s="263">
        <v>1</v>
      </c>
      <c r="M589" s="194" t="s">
        <v>3604</v>
      </c>
      <c r="N589" s="262">
        <v>38</v>
      </c>
      <c r="Q589" s="115"/>
      <c r="R589" s="263">
        <v>1</v>
      </c>
      <c r="S589" s="391" t="s">
        <v>408</v>
      </c>
      <c r="T589" s="394" t="s">
        <v>5610</v>
      </c>
      <c r="V589" s="112" t="str">
        <f t="shared" ref="V589:V606" si="460">IF(ISBLANK(A589),"", IF(B589="", CONCATENATE("Update games set ", A589, "= NULL where game_id=", C589), CONCATENATE("Update games set ", A589, "= ",B589," where game_id=", C589)))</f>
        <v/>
      </c>
      <c r="W589" s="112" t="str">
        <f t="shared" ref="W589:W606" si="461">IF(E589="", "", AC589&amp;AD589&amp;AE589&amp;AF589&amp;AG589&amp;AH589&amp;AI589&amp;AJ589&amp;AK589&amp;AL589&amp;AM589)</f>
        <v>Update lineups set player_name = 'Vladimir Stojkovic', Y_min = 61 where game_id = 20161105 and player_order = 1</v>
      </c>
      <c r="X589" s="65" t="str">
        <f>IF(M589="","", CONCATENATE("insert into goals (game_id, goal_order, scorer_name, goal_min) values (",C589, ", ", L589,", '",M589,"', ",N589,")"))</f>
        <v>insert into goals (game_id, goal_order, scorer_name, goal_min) values (20161105, 1, 'Britt Assombalonga', 38)</v>
      </c>
      <c r="Y589" s="193" t="str">
        <f t="shared" si="455"/>
        <v>update goals set scorer_name = 'Britt Assombalonga', goal_min = 38 where game_id = 20161105 and goal_order = 1</v>
      </c>
      <c r="Z589" s="65" t="str">
        <f>IF(R589="","", CONCATENATE("insert into games_sources (game_id, source_order, source_name, source_link) values (",C589, ", ", R589,", '",S589,"', '",T589,"')"))</f>
        <v>insert into games_sources (game_id, source_order, source_name, source_link) values (20161105, 1, '11v11', 'http://www.11v11.com/matches/nottingham-forest-v-queens-park-rangers-05-november-2016-351160/')</v>
      </c>
      <c r="AA589" s="193" t="str">
        <f>IF(R589="", "", AS589&amp;AT589&amp;AU589)</f>
        <v>update games_sources set source_name = '11v11', source_link = 'http://www.11v11.com/matches/nottingham-forest-v-queens-park-rangers-05-november-2016-351160/' where game_id = 20161105 and source_order = 1</v>
      </c>
      <c r="AB589" s="242" t="s">
        <v>739</v>
      </c>
      <c r="AC589" s="65" t="str">
        <f t="shared" ref="AC589:AC606" si="462">IF(E589="","",CONCATENATE("Update lineups set player_name = '",SUBSTITUTE(E589, "'", "''"),"'"))</f>
        <v>Update lineups set player_name = 'Vladimir Stojkovic'</v>
      </c>
      <c r="AD589" s="65" t="str">
        <f t="shared" ref="AD589:AD606" si="463">IF(K589="","",CONCATENATE(", Player_notes = '",SUBSTITUTE(K589, "'", "''"), "'"))</f>
        <v/>
      </c>
      <c r="AE589" s="65" t="str">
        <f t="shared" ref="AE589:AE606" si="464">IF(H589="", "", CONCATENATE(", Y_min = ", UPPER(H589)))</f>
        <v>, Y_min = 61</v>
      </c>
      <c r="AF589" s="65" t="str">
        <f t="shared" ref="AF589:AF606" si="465">IF(I589="", "", CONCATENATE(", R_min= ", UPPER(I589)))</f>
        <v/>
      </c>
      <c r="AG589" s="65" t="str">
        <f t="shared" ref="AG589:AG606" si="466">IF(J589="", "", CONCATENATE(", captain= 'Y'"))</f>
        <v/>
      </c>
      <c r="AH589" s="65" t="str">
        <f t="shared" ref="AH589:AH606" si="467">IF(F589="", "", CONCATENATE(", Sub_min= ", F589))</f>
        <v/>
      </c>
      <c r="AI589" s="65" t="str">
        <f t="shared" ref="AI589:AI606" si="468">IF(G589="", "", CONCATENATE(", Player_off = '", SUBSTITUTE(G589, "'", "''"), "'"))</f>
        <v/>
      </c>
      <c r="AJ589" s="65" t="str">
        <f t="shared" ref="AJ589:AJ606" si="469">IF(E589="","",CONCATENATE(" where game_id = ",C589," and player_order = ",D589))</f>
        <v xml:space="preserve"> where game_id = 20161105 and player_order = 1</v>
      </c>
      <c r="AK589" s="65" t="str">
        <f t="shared" ref="AK589:AK606" si="470">IF(G589="", "", CONCATENATE("; update lineups set Player_on= '", SUBSTITUTE(E589, "'", "''"), "'"))</f>
        <v/>
      </c>
      <c r="AL589" s="65" t="str">
        <f t="shared" ref="AL589:AL606" si="471">IF(F589="","",CONCATENATE(", sub_min = '",F589,"'"))</f>
        <v/>
      </c>
      <c r="AM589" s="245" t="str">
        <f t="shared" ref="AM589:AM606" si="472">IF(G589="","",CONCATENATE(" where game_id = ", C589, " and player_name = '",SUBSTITUTE(G589, "'", "''"),"'"))</f>
        <v/>
      </c>
      <c r="AN589" s="65" t="str">
        <f t="shared" ref="AN589:AN606" si="473">IF(L589="","",CONCATENATE("update goals set scorer_name = '",SUBSTITUTE(M589, "'", "''"),"'"))</f>
        <v>update goals set scorer_name = 'Britt Assombalonga'</v>
      </c>
      <c r="AO589" s="65" t="str">
        <f t="shared" ref="AO589:AO606" si="474">IF(N589="", "", CONCATENATE(", goal_min = ", N589))</f>
        <v>, goal_min = 38</v>
      </c>
      <c r="AP589" s="65" t="str">
        <f t="shared" ref="AP589:AP606" si="475">IF(O589="", "", CONCATENATE(", Pen = '", UPPER(O589), "'"))</f>
        <v/>
      </c>
      <c r="AQ589" s="65" t="str">
        <f t="shared" ref="AQ589:AQ606" si="476">IF(P589="", "", CONCATENATE(", OG = '", UPPER(P589), "'"))</f>
        <v/>
      </c>
      <c r="AR589" s="65" t="str">
        <f t="shared" ref="AR589:AR606" si="477">IF(L589="", "", CONCATENATE(" where game_id = ", C589, " and goal_order = ", L589))</f>
        <v xml:space="preserve"> where game_id = 20161105 and goal_order = 1</v>
      </c>
      <c r="AS589" s="65" t="str">
        <f t="shared" si="457"/>
        <v>update games_sources set source_name = '11v11'</v>
      </c>
      <c r="AT589" s="65" t="str">
        <f t="shared" si="458"/>
        <v>, source_link = 'http://www.11v11.com/matches/nottingham-forest-v-queens-park-rangers-05-november-2016-351160/'</v>
      </c>
      <c r="AU589" s="65" t="str">
        <f t="shared" si="459"/>
        <v xml:space="preserve"> where game_id = 20161105 and source_order = 1</v>
      </c>
    </row>
    <row r="590" spans="1:47" ht="16.8" customHeight="1" x14ac:dyDescent="0.25">
      <c r="A590" s="109" t="s">
        <v>5</v>
      </c>
      <c r="B590" s="114">
        <v>1</v>
      </c>
      <c r="C590" s="262">
        <f>C589</f>
        <v>20161105</v>
      </c>
      <c r="D590" s="262">
        <v>2</v>
      </c>
      <c r="E590" s="212" t="s">
        <v>3012</v>
      </c>
      <c r="H590" s="262">
        <v>90</v>
      </c>
      <c r="M590" s="194"/>
      <c r="Q590" s="115"/>
      <c r="S590" s="194"/>
      <c r="V590" s="112" t="str">
        <f t="shared" si="460"/>
        <v>Update games set F= 1 where game_id=20161105</v>
      </c>
      <c r="W590" s="112" t="str">
        <f t="shared" si="461"/>
        <v>Update lineups set player_name = 'Eric Lichaj', Y_min = 90 where game_id = 20161105 and player_order = 2</v>
      </c>
      <c r="X590" s="65" t="str">
        <f>IF(M590="","", CONCATENATE("insert into goals (game_id, goal_order, scorer_name, goal_min) values (",C590, ", ", L590,", '",M590,"', ",N590,")"))</f>
        <v/>
      </c>
      <c r="Y590" s="193" t="str">
        <f>IF(L590="", "", AN590&amp;AO590&amp;AP590&amp;AQ590&amp;AR590)</f>
        <v/>
      </c>
      <c r="Z590" s="193"/>
      <c r="AA590" s="193"/>
      <c r="AB590" s="242" t="s">
        <v>739</v>
      </c>
      <c r="AC590" s="65" t="str">
        <f t="shared" si="462"/>
        <v>Update lineups set player_name = 'Eric Lichaj'</v>
      </c>
      <c r="AD590" s="65" t="str">
        <f t="shared" si="463"/>
        <v/>
      </c>
      <c r="AE590" s="65" t="str">
        <f t="shared" si="464"/>
        <v>, Y_min = 90</v>
      </c>
      <c r="AF590" s="65" t="str">
        <f t="shared" si="465"/>
        <v/>
      </c>
      <c r="AG590" s="65" t="str">
        <f t="shared" si="466"/>
        <v/>
      </c>
      <c r="AH590" s="65" t="str">
        <f t="shared" si="467"/>
        <v/>
      </c>
      <c r="AI590" s="65" t="str">
        <f t="shared" si="468"/>
        <v/>
      </c>
      <c r="AJ590" s="65" t="str">
        <f t="shared" si="469"/>
        <v xml:space="preserve"> where game_id = 20161105 and player_order = 2</v>
      </c>
      <c r="AK590" s="65" t="str">
        <f t="shared" si="470"/>
        <v/>
      </c>
      <c r="AL590" s="65" t="str">
        <f t="shared" si="471"/>
        <v/>
      </c>
      <c r="AM590" s="245" t="str">
        <f t="shared" si="472"/>
        <v/>
      </c>
      <c r="AN590" s="65" t="str">
        <f t="shared" si="473"/>
        <v/>
      </c>
      <c r="AO590" s="65" t="str">
        <f t="shared" si="474"/>
        <v/>
      </c>
      <c r="AP590" s="65" t="str">
        <f t="shared" si="475"/>
        <v/>
      </c>
      <c r="AQ590" s="65" t="str">
        <f t="shared" si="476"/>
        <v/>
      </c>
      <c r="AR590" s="65" t="str">
        <f t="shared" si="477"/>
        <v/>
      </c>
      <c r="AS590" s="65" t="str">
        <f t="shared" si="457"/>
        <v/>
      </c>
      <c r="AT590" s="65" t="str">
        <f t="shared" si="458"/>
        <v/>
      </c>
      <c r="AU590" s="65" t="str">
        <f t="shared" si="459"/>
        <v/>
      </c>
    </row>
    <row r="591" spans="1:47" ht="16.8" customHeight="1" x14ac:dyDescent="0.25">
      <c r="A591" s="109" t="s">
        <v>0</v>
      </c>
      <c r="B591" s="114">
        <v>1</v>
      </c>
      <c r="C591" s="262">
        <f t="shared" ref="C591:C606" si="478">C590</f>
        <v>20161105</v>
      </c>
      <c r="D591" s="262">
        <v>3</v>
      </c>
      <c r="E591" s="212" t="s">
        <v>3024</v>
      </c>
      <c r="M591" s="212"/>
      <c r="Q591" s="115"/>
      <c r="S591" s="212"/>
      <c r="V591" s="112" t="str">
        <f t="shared" si="460"/>
        <v>Update games set A= 1 where game_id=20161105</v>
      </c>
      <c r="W591" s="112" t="str">
        <f t="shared" si="461"/>
        <v>Update lineups set player_name = 'Matt Mills' where game_id = 20161105 and player_order = 3</v>
      </c>
      <c r="X591" s="65" t="str">
        <f>IF(M591="","", CONCATENATE("insert into goals (game_id, goal_order, scorer_name, goal_min) values (",C591, ", ", L591,", '",M591,"', ",N591,")"))</f>
        <v/>
      </c>
      <c r="Y591" s="193" t="str">
        <f t="shared" ref="Y591:Y606" si="479">IF(L591="", "", AN591&amp;AO591&amp;AP591&amp;AQ591&amp;AR591)</f>
        <v/>
      </c>
      <c r="Z591" s="193"/>
      <c r="AA591" s="193"/>
      <c r="AB591" s="242" t="s">
        <v>739</v>
      </c>
      <c r="AC591" s="65" t="str">
        <f t="shared" si="462"/>
        <v>Update lineups set player_name = 'Matt Mills'</v>
      </c>
      <c r="AD591" s="65" t="str">
        <f t="shared" si="463"/>
        <v/>
      </c>
      <c r="AE591" s="65" t="str">
        <f t="shared" si="464"/>
        <v/>
      </c>
      <c r="AF591" s="65" t="str">
        <f t="shared" si="465"/>
        <v/>
      </c>
      <c r="AG591" s="65" t="str">
        <f t="shared" si="466"/>
        <v/>
      </c>
      <c r="AH591" s="65" t="str">
        <f t="shared" si="467"/>
        <v/>
      </c>
      <c r="AI591" s="65" t="str">
        <f t="shared" si="468"/>
        <v/>
      </c>
      <c r="AJ591" s="65" t="str">
        <f t="shared" si="469"/>
        <v xml:space="preserve"> where game_id = 20161105 and player_order = 3</v>
      </c>
      <c r="AK591" s="65" t="str">
        <f t="shared" si="470"/>
        <v/>
      </c>
      <c r="AL591" s="65" t="str">
        <f t="shared" si="471"/>
        <v/>
      </c>
      <c r="AM591" s="245" t="str">
        <f t="shared" si="472"/>
        <v/>
      </c>
      <c r="AN591" s="65" t="str">
        <f t="shared" si="473"/>
        <v/>
      </c>
      <c r="AO591" s="65" t="str">
        <f t="shared" si="474"/>
        <v/>
      </c>
      <c r="AP591" s="65" t="str">
        <f t="shared" si="475"/>
        <v/>
      </c>
      <c r="AQ591" s="65" t="str">
        <f t="shared" si="476"/>
        <v/>
      </c>
      <c r="AR591" s="65" t="str">
        <f t="shared" si="477"/>
        <v/>
      </c>
      <c r="AS591" s="65" t="str">
        <f t="shared" si="457"/>
        <v/>
      </c>
      <c r="AT591" s="65" t="str">
        <f t="shared" si="458"/>
        <v/>
      </c>
      <c r="AU591" s="65" t="str">
        <f t="shared" si="459"/>
        <v/>
      </c>
    </row>
    <row r="592" spans="1:47" ht="16.8" customHeight="1" x14ac:dyDescent="0.25">
      <c r="A592" s="109" t="s">
        <v>23</v>
      </c>
      <c r="B592" s="198" t="str">
        <f>IF(B590&gt;B591,"'W'",IF(B590=B591,"'D'","'L'"))</f>
        <v>'D'</v>
      </c>
      <c r="C592" s="262">
        <f t="shared" si="478"/>
        <v>20161105</v>
      </c>
      <c r="D592" s="262">
        <v>4</v>
      </c>
      <c r="E592" s="212" t="s">
        <v>3003</v>
      </c>
      <c r="K592" s="334"/>
      <c r="M592" s="194"/>
      <c r="Q592" s="115"/>
      <c r="S592" s="194"/>
      <c r="V592" s="112" t="str">
        <f t="shared" si="460"/>
        <v>Update games set Result= 'D' where game_id=20161105</v>
      </c>
      <c r="W592" s="112" t="str">
        <f t="shared" si="461"/>
        <v>Update lineups set player_name = 'Damien Perquis' where game_id = 20161105 and player_order = 4</v>
      </c>
      <c r="X592" s="65" t="str">
        <f t="shared" ref="X592:X606" si="480">IF(M592="","", CONCATENATE("insert into goals (game_id, goal_order, scorer_name, goal_min) values (",C592, ", ", L592,", '",M592,"' ",N592,")"))</f>
        <v/>
      </c>
      <c r="Y592" s="193" t="str">
        <f t="shared" si="479"/>
        <v/>
      </c>
      <c r="Z592" s="193"/>
      <c r="AA592" s="193"/>
      <c r="AB592" s="242" t="s">
        <v>739</v>
      </c>
      <c r="AC592" s="65" t="str">
        <f t="shared" si="462"/>
        <v>Update lineups set player_name = 'Damien Perquis'</v>
      </c>
      <c r="AD592" s="65" t="str">
        <f t="shared" si="463"/>
        <v/>
      </c>
      <c r="AE592" s="65" t="str">
        <f t="shared" si="464"/>
        <v/>
      </c>
      <c r="AF592" s="65" t="str">
        <f t="shared" si="465"/>
        <v/>
      </c>
      <c r="AG592" s="65" t="str">
        <f t="shared" si="466"/>
        <v/>
      </c>
      <c r="AH592" s="65" t="str">
        <f t="shared" si="467"/>
        <v/>
      </c>
      <c r="AI592" s="65" t="str">
        <f t="shared" si="468"/>
        <v/>
      </c>
      <c r="AJ592" s="65" t="str">
        <f t="shared" si="469"/>
        <v xml:space="preserve"> where game_id = 20161105 and player_order = 4</v>
      </c>
      <c r="AK592" s="65" t="str">
        <f t="shared" si="470"/>
        <v/>
      </c>
      <c r="AL592" s="65" t="str">
        <f t="shared" si="471"/>
        <v/>
      </c>
      <c r="AM592" s="245" t="str">
        <f t="shared" si="472"/>
        <v/>
      </c>
      <c r="AN592" s="65" t="str">
        <f t="shared" si="473"/>
        <v/>
      </c>
      <c r="AO592" s="65" t="str">
        <f t="shared" si="474"/>
        <v/>
      </c>
      <c r="AP592" s="65" t="str">
        <f t="shared" si="475"/>
        <v/>
      </c>
      <c r="AQ592" s="65" t="str">
        <f t="shared" si="476"/>
        <v/>
      </c>
      <c r="AR592" s="65" t="str">
        <f t="shared" si="477"/>
        <v/>
      </c>
      <c r="AS592" s="65" t="str">
        <f t="shared" ref="AS592:AS606" si="481">IF(R592="","",CONCATENATE("update games_sources set source_name = '",S592, "'"))</f>
        <v/>
      </c>
      <c r="AT592" s="65" t="str">
        <f t="shared" ref="AT592:AT606" si="482">IF(T592="", "", CONCATENATE(", source_link = '", T592, "'"))</f>
        <v/>
      </c>
      <c r="AU592" s="65" t="str">
        <f t="shared" ref="AU592:AU606" si="483">IF(R592="", "", CONCATENATE(" where game_id = ", C592, " and source_order = ", R592))</f>
        <v/>
      </c>
    </row>
    <row r="593" spans="1:47" ht="16.8" customHeight="1" x14ac:dyDescent="0.25">
      <c r="A593" s="109" t="s">
        <v>768</v>
      </c>
      <c r="B593" s="114">
        <v>1</v>
      </c>
      <c r="C593" s="262">
        <f t="shared" si="478"/>
        <v>20161105</v>
      </c>
      <c r="D593" s="262">
        <v>5</v>
      </c>
      <c r="E593" s="194" t="s">
        <v>4737</v>
      </c>
      <c r="H593" s="262">
        <v>50</v>
      </c>
      <c r="M593" s="194"/>
      <c r="Q593" s="115"/>
      <c r="S593" s="194"/>
      <c r="V593" s="112" t="str">
        <f t="shared" si="460"/>
        <v>Update games set HT_f= 1 where game_id=20161105</v>
      </c>
      <c r="W593" s="112" t="str">
        <f t="shared" si="461"/>
        <v>Update lineups set player_name = 'Joe Worrall', Y_min = 50 where game_id = 20161105 and player_order = 5</v>
      </c>
      <c r="X593" s="65" t="str">
        <f t="shared" si="480"/>
        <v/>
      </c>
      <c r="Y593" s="193" t="str">
        <f t="shared" si="479"/>
        <v/>
      </c>
      <c r="Z593" s="193"/>
      <c r="AA593" s="193"/>
      <c r="AB593" s="242" t="s">
        <v>739</v>
      </c>
      <c r="AC593" s="65" t="str">
        <f t="shared" si="462"/>
        <v>Update lineups set player_name = 'Joe Worrall'</v>
      </c>
      <c r="AD593" s="65" t="str">
        <f t="shared" si="463"/>
        <v/>
      </c>
      <c r="AE593" s="65" t="str">
        <f t="shared" si="464"/>
        <v>, Y_min = 50</v>
      </c>
      <c r="AF593" s="65" t="str">
        <f t="shared" si="465"/>
        <v/>
      </c>
      <c r="AG593" s="65" t="str">
        <f t="shared" si="466"/>
        <v/>
      </c>
      <c r="AH593" s="65" t="str">
        <f t="shared" si="467"/>
        <v/>
      </c>
      <c r="AI593" s="65" t="str">
        <f t="shared" si="468"/>
        <v/>
      </c>
      <c r="AJ593" s="65" t="str">
        <f t="shared" si="469"/>
        <v xml:space="preserve"> where game_id = 20161105 and player_order = 5</v>
      </c>
      <c r="AK593" s="65" t="str">
        <f t="shared" si="470"/>
        <v/>
      </c>
      <c r="AL593" s="65" t="str">
        <f t="shared" si="471"/>
        <v/>
      </c>
      <c r="AM593" s="245" t="str">
        <f t="shared" si="472"/>
        <v/>
      </c>
      <c r="AN593" s="65" t="str">
        <f t="shared" si="473"/>
        <v/>
      </c>
      <c r="AO593" s="65" t="str">
        <f t="shared" si="474"/>
        <v/>
      </c>
      <c r="AP593" s="65" t="str">
        <f t="shared" si="475"/>
        <v/>
      </c>
      <c r="AQ593" s="65" t="str">
        <f t="shared" si="476"/>
        <v/>
      </c>
      <c r="AR593" s="65" t="str">
        <f t="shared" si="477"/>
        <v/>
      </c>
      <c r="AS593" s="65" t="str">
        <f t="shared" si="481"/>
        <v/>
      </c>
      <c r="AT593" s="65" t="str">
        <f t="shared" si="482"/>
        <v/>
      </c>
      <c r="AU593" s="65" t="str">
        <f t="shared" si="483"/>
        <v/>
      </c>
    </row>
    <row r="594" spans="1:47" ht="16.8" customHeight="1" x14ac:dyDescent="0.25">
      <c r="A594" s="109" t="s">
        <v>766</v>
      </c>
      <c r="B594" s="114">
        <v>0</v>
      </c>
      <c r="C594" s="262">
        <f t="shared" si="478"/>
        <v>20161105</v>
      </c>
      <c r="D594" s="262">
        <v>6</v>
      </c>
      <c r="E594" s="194" t="s">
        <v>610</v>
      </c>
      <c r="H594" s="262">
        <v>69</v>
      </c>
      <c r="M594" s="194"/>
      <c r="Q594" s="115"/>
      <c r="S594" s="194"/>
      <c r="V594" s="112" t="str">
        <f t="shared" si="460"/>
        <v>Update games set HT_a= 0 where game_id=20161105</v>
      </c>
      <c r="W594" s="112" t="str">
        <f t="shared" si="461"/>
        <v>Update lineups set player_name = 'Chris Cohen', Y_min = 69 where game_id = 20161105 and player_order = 6</v>
      </c>
      <c r="X594" s="65" t="str">
        <f t="shared" si="480"/>
        <v/>
      </c>
      <c r="Y594" s="193" t="str">
        <f t="shared" si="479"/>
        <v/>
      </c>
      <c r="Z594" s="193"/>
      <c r="AA594" s="193"/>
      <c r="AB594" s="242" t="s">
        <v>739</v>
      </c>
      <c r="AC594" s="65" t="str">
        <f t="shared" si="462"/>
        <v>Update lineups set player_name = 'Chris Cohen'</v>
      </c>
      <c r="AD594" s="65" t="str">
        <f t="shared" si="463"/>
        <v/>
      </c>
      <c r="AE594" s="65" t="str">
        <f t="shared" si="464"/>
        <v>, Y_min = 69</v>
      </c>
      <c r="AF594" s="65" t="str">
        <f t="shared" si="465"/>
        <v/>
      </c>
      <c r="AG594" s="65" t="str">
        <f t="shared" si="466"/>
        <v/>
      </c>
      <c r="AH594" s="65" t="str">
        <f t="shared" si="467"/>
        <v/>
      </c>
      <c r="AI594" s="65" t="str">
        <f t="shared" si="468"/>
        <v/>
      </c>
      <c r="AJ594" s="65" t="str">
        <f t="shared" si="469"/>
        <v xml:space="preserve"> where game_id = 20161105 and player_order = 6</v>
      </c>
      <c r="AK594" s="65" t="str">
        <f t="shared" si="470"/>
        <v/>
      </c>
      <c r="AL594" s="65" t="str">
        <f t="shared" si="471"/>
        <v/>
      </c>
      <c r="AM594" s="245" t="str">
        <f t="shared" si="472"/>
        <v/>
      </c>
      <c r="AN594" s="65" t="str">
        <f t="shared" si="473"/>
        <v/>
      </c>
      <c r="AO594" s="65" t="str">
        <f t="shared" si="474"/>
        <v/>
      </c>
      <c r="AP594" s="65" t="str">
        <f t="shared" si="475"/>
        <v/>
      </c>
      <c r="AQ594" s="65" t="str">
        <f t="shared" si="476"/>
        <v/>
      </c>
      <c r="AR594" s="65" t="str">
        <f t="shared" si="477"/>
        <v/>
      </c>
      <c r="AS594" s="65" t="str">
        <f t="shared" si="481"/>
        <v/>
      </c>
      <c r="AT594" s="65" t="str">
        <f t="shared" si="482"/>
        <v/>
      </c>
      <c r="AU594" s="65" t="str">
        <f t="shared" si="483"/>
        <v/>
      </c>
    </row>
    <row r="595" spans="1:47" ht="16.8" customHeight="1" x14ac:dyDescent="0.25">
      <c r="A595" s="109" t="s">
        <v>764</v>
      </c>
      <c r="B595" s="252">
        <v>20</v>
      </c>
      <c r="C595" s="262">
        <f t="shared" si="478"/>
        <v>20161105</v>
      </c>
      <c r="D595" s="262">
        <v>7</v>
      </c>
      <c r="E595" s="194" t="s">
        <v>3005</v>
      </c>
      <c r="G595" s="194"/>
      <c r="H595" s="262">
        <v>66</v>
      </c>
      <c r="I595" s="262">
        <v>71</v>
      </c>
      <c r="K595" s="194"/>
      <c r="M595" s="194"/>
      <c r="Q595" s="115"/>
      <c r="S595" s="194"/>
      <c r="V595" s="112" t="str">
        <f t="shared" si="460"/>
        <v>Update games set Pos_before= 20 where game_id=20161105</v>
      </c>
      <c r="W595" s="112" t="str">
        <f t="shared" si="461"/>
        <v>Update lineups set player_name = 'Hildeberto Pereira', Y_min = 66, R_min= 71 where game_id = 20161105 and player_order = 7</v>
      </c>
      <c r="X595" s="65" t="str">
        <f t="shared" si="480"/>
        <v/>
      </c>
      <c r="Y595" s="193" t="str">
        <f t="shared" si="479"/>
        <v/>
      </c>
      <c r="Z595" s="193"/>
      <c r="AA595" s="193"/>
      <c r="AB595" s="242" t="s">
        <v>739</v>
      </c>
      <c r="AC595" s="65" t="str">
        <f t="shared" si="462"/>
        <v>Update lineups set player_name = 'Hildeberto Pereira'</v>
      </c>
      <c r="AD595" s="65" t="str">
        <f t="shared" si="463"/>
        <v/>
      </c>
      <c r="AE595" s="65" t="str">
        <f t="shared" si="464"/>
        <v>, Y_min = 66</v>
      </c>
      <c r="AF595" s="65" t="str">
        <f t="shared" si="465"/>
        <v>, R_min= 71</v>
      </c>
      <c r="AG595" s="65" t="str">
        <f t="shared" si="466"/>
        <v/>
      </c>
      <c r="AH595" s="65" t="str">
        <f t="shared" si="467"/>
        <v/>
      </c>
      <c r="AI595" s="65" t="str">
        <f t="shared" si="468"/>
        <v/>
      </c>
      <c r="AJ595" s="65" t="str">
        <f t="shared" si="469"/>
        <v xml:space="preserve"> where game_id = 20161105 and player_order = 7</v>
      </c>
      <c r="AK595" s="65" t="str">
        <f t="shared" si="470"/>
        <v/>
      </c>
      <c r="AL595" s="65" t="str">
        <f t="shared" si="471"/>
        <v/>
      </c>
      <c r="AM595" s="245" t="str">
        <f t="shared" si="472"/>
        <v/>
      </c>
      <c r="AN595" s="65" t="str">
        <f t="shared" si="473"/>
        <v/>
      </c>
      <c r="AO595" s="65" t="str">
        <f t="shared" si="474"/>
        <v/>
      </c>
      <c r="AP595" s="65" t="str">
        <f t="shared" si="475"/>
        <v/>
      </c>
      <c r="AQ595" s="65" t="str">
        <f t="shared" si="476"/>
        <v/>
      </c>
      <c r="AR595" s="65" t="str">
        <f t="shared" si="477"/>
        <v/>
      </c>
      <c r="AS595" s="65" t="str">
        <f t="shared" si="481"/>
        <v/>
      </c>
      <c r="AT595" s="65" t="str">
        <f t="shared" si="482"/>
        <v/>
      </c>
      <c r="AU595" s="65" t="str">
        <f t="shared" si="483"/>
        <v/>
      </c>
    </row>
    <row r="596" spans="1:47" ht="16.8" customHeight="1" x14ac:dyDescent="0.25">
      <c r="A596" s="109" t="s">
        <v>762</v>
      </c>
      <c r="B596" s="114">
        <v>20</v>
      </c>
      <c r="C596" s="262">
        <f t="shared" si="478"/>
        <v>20161105</v>
      </c>
      <c r="D596" s="262">
        <v>8</v>
      </c>
      <c r="E596" s="194" t="s">
        <v>4189</v>
      </c>
      <c r="G596" s="321"/>
      <c r="M596" s="194"/>
      <c r="Q596" s="115"/>
      <c r="S596" s="194"/>
      <c r="V596" s="112" t="str">
        <f t="shared" si="460"/>
        <v>Update games set Pos_after= 20 where game_id=20161105</v>
      </c>
      <c r="W596" s="112" t="str">
        <f t="shared" si="461"/>
        <v>Update lineups set player_name = 'Pajtim Kasami' where game_id = 20161105 and player_order = 8</v>
      </c>
      <c r="X596" s="65" t="str">
        <f t="shared" si="480"/>
        <v/>
      </c>
      <c r="Y596" s="193" t="str">
        <f t="shared" si="479"/>
        <v/>
      </c>
      <c r="Z596" s="193"/>
      <c r="AA596" s="193"/>
      <c r="AB596" s="242" t="s">
        <v>739</v>
      </c>
      <c r="AC596" s="65" t="str">
        <f t="shared" si="462"/>
        <v>Update lineups set player_name = 'Pajtim Kasami'</v>
      </c>
      <c r="AD596" s="65" t="str">
        <f t="shared" si="463"/>
        <v/>
      </c>
      <c r="AE596" s="65" t="str">
        <f t="shared" si="464"/>
        <v/>
      </c>
      <c r="AF596" s="65" t="str">
        <f t="shared" si="465"/>
        <v/>
      </c>
      <c r="AG596" s="65" t="str">
        <f t="shared" si="466"/>
        <v/>
      </c>
      <c r="AH596" s="65" t="str">
        <f t="shared" si="467"/>
        <v/>
      </c>
      <c r="AI596" s="65" t="str">
        <f t="shared" si="468"/>
        <v/>
      </c>
      <c r="AJ596" s="65" t="str">
        <f t="shared" si="469"/>
        <v xml:space="preserve"> where game_id = 20161105 and player_order = 8</v>
      </c>
      <c r="AK596" s="65" t="str">
        <f t="shared" si="470"/>
        <v/>
      </c>
      <c r="AL596" s="65" t="str">
        <f t="shared" si="471"/>
        <v/>
      </c>
      <c r="AM596" s="245" t="str">
        <f t="shared" si="472"/>
        <v/>
      </c>
      <c r="AN596" s="65" t="str">
        <f t="shared" si="473"/>
        <v/>
      </c>
      <c r="AO596" s="65" t="str">
        <f t="shared" si="474"/>
        <v/>
      </c>
      <c r="AP596" s="65" t="str">
        <f t="shared" si="475"/>
        <v/>
      </c>
      <c r="AQ596" s="65" t="str">
        <f t="shared" si="476"/>
        <v/>
      </c>
      <c r="AR596" s="65" t="str">
        <f t="shared" si="477"/>
        <v/>
      </c>
      <c r="AS596" s="65" t="str">
        <f t="shared" si="481"/>
        <v/>
      </c>
      <c r="AT596" s="65" t="str">
        <f t="shared" si="482"/>
        <v/>
      </c>
      <c r="AU596" s="65" t="str">
        <f t="shared" si="483"/>
        <v/>
      </c>
    </row>
    <row r="597" spans="1:47" ht="16.8" customHeight="1" x14ac:dyDescent="0.25">
      <c r="A597" s="109" t="s">
        <v>761</v>
      </c>
      <c r="B597" s="252">
        <v>17</v>
      </c>
      <c r="C597" s="262">
        <f t="shared" si="478"/>
        <v>20161105</v>
      </c>
      <c r="D597" s="262">
        <v>9</v>
      </c>
      <c r="E597" s="194" t="s">
        <v>3382</v>
      </c>
      <c r="G597" s="321"/>
      <c r="Q597" s="115"/>
      <c r="V597" s="112" t="str">
        <f t="shared" si="460"/>
        <v>Update games set Opp_before= 17 where game_id=20161105</v>
      </c>
      <c r="W597" s="112" t="str">
        <f t="shared" si="461"/>
        <v>Update lineups set player_name = 'Henri Lansbury' where game_id = 20161105 and player_order = 9</v>
      </c>
      <c r="X597" s="65" t="str">
        <f t="shared" si="480"/>
        <v/>
      </c>
      <c r="Y597" s="193" t="str">
        <f t="shared" si="479"/>
        <v/>
      </c>
      <c r="Z597" s="193"/>
      <c r="AA597" s="193"/>
      <c r="AB597" s="242" t="s">
        <v>739</v>
      </c>
      <c r="AC597" s="65" t="str">
        <f t="shared" si="462"/>
        <v>Update lineups set player_name = 'Henri Lansbury'</v>
      </c>
      <c r="AD597" s="65" t="str">
        <f t="shared" si="463"/>
        <v/>
      </c>
      <c r="AE597" s="65" t="str">
        <f t="shared" si="464"/>
        <v/>
      </c>
      <c r="AF597" s="65" t="str">
        <f t="shared" si="465"/>
        <v/>
      </c>
      <c r="AG597" s="65" t="str">
        <f t="shared" si="466"/>
        <v/>
      </c>
      <c r="AH597" s="65" t="str">
        <f t="shared" si="467"/>
        <v/>
      </c>
      <c r="AI597" s="65" t="str">
        <f t="shared" si="468"/>
        <v/>
      </c>
      <c r="AJ597" s="65" t="str">
        <f t="shared" si="469"/>
        <v xml:space="preserve"> where game_id = 20161105 and player_order = 9</v>
      </c>
      <c r="AK597" s="65" t="str">
        <f t="shared" si="470"/>
        <v/>
      </c>
      <c r="AL597" s="65" t="str">
        <f t="shared" si="471"/>
        <v/>
      </c>
      <c r="AM597" s="245" t="str">
        <f t="shared" si="472"/>
        <v/>
      </c>
      <c r="AN597" s="65" t="str">
        <f t="shared" si="473"/>
        <v/>
      </c>
      <c r="AO597" s="65" t="str">
        <f t="shared" si="474"/>
        <v/>
      </c>
      <c r="AP597" s="65" t="str">
        <f t="shared" si="475"/>
        <v/>
      </c>
      <c r="AQ597" s="65" t="str">
        <f t="shared" si="476"/>
        <v/>
      </c>
      <c r="AR597" s="65" t="str">
        <f t="shared" si="477"/>
        <v/>
      </c>
      <c r="AS597" s="65" t="str">
        <f t="shared" si="481"/>
        <v/>
      </c>
      <c r="AT597" s="65" t="str">
        <f t="shared" si="482"/>
        <v/>
      </c>
      <c r="AU597" s="65" t="str">
        <f t="shared" si="483"/>
        <v/>
      </c>
    </row>
    <row r="598" spans="1:47" ht="16.8" customHeight="1" x14ac:dyDescent="0.25">
      <c r="A598" s="109" t="s">
        <v>759</v>
      </c>
      <c r="B598" s="114">
        <v>17</v>
      </c>
      <c r="C598" s="262">
        <f t="shared" si="478"/>
        <v>20161105</v>
      </c>
      <c r="D598" s="262">
        <v>10</v>
      </c>
      <c r="E598" s="194" t="s">
        <v>3604</v>
      </c>
      <c r="G598" s="321"/>
      <c r="Q598" s="115"/>
      <c r="V598" s="112" t="str">
        <f t="shared" si="460"/>
        <v>Update games set Opp_after= 17 where game_id=20161105</v>
      </c>
      <c r="W598" s="112" t="str">
        <f t="shared" si="461"/>
        <v>Update lineups set player_name = 'Britt Assombalonga' where game_id = 20161105 and player_order = 10</v>
      </c>
      <c r="X598" s="65" t="str">
        <f t="shared" si="480"/>
        <v/>
      </c>
      <c r="Y598" s="193" t="str">
        <f t="shared" si="479"/>
        <v/>
      </c>
      <c r="Z598" s="193"/>
      <c r="AA598" s="193"/>
      <c r="AB598" s="242" t="s">
        <v>739</v>
      </c>
      <c r="AC598" s="65" t="str">
        <f t="shared" si="462"/>
        <v>Update lineups set player_name = 'Britt Assombalonga'</v>
      </c>
      <c r="AD598" s="65" t="str">
        <f t="shared" si="463"/>
        <v/>
      </c>
      <c r="AE598" s="65" t="str">
        <f t="shared" si="464"/>
        <v/>
      </c>
      <c r="AF598" s="65" t="str">
        <f t="shared" si="465"/>
        <v/>
      </c>
      <c r="AG598" s="65" t="str">
        <f t="shared" si="466"/>
        <v/>
      </c>
      <c r="AH598" s="65" t="str">
        <f t="shared" si="467"/>
        <v/>
      </c>
      <c r="AI598" s="65" t="str">
        <f t="shared" si="468"/>
        <v/>
      </c>
      <c r="AJ598" s="65" t="str">
        <f t="shared" si="469"/>
        <v xml:space="preserve"> where game_id = 20161105 and player_order = 10</v>
      </c>
      <c r="AK598" s="65" t="str">
        <f t="shared" si="470"/>
        <v/>
      </c>
      <c r="AL598" s="65" t="str">
        <f t="shared" si="471"/>
        <v/>
      </c>
      <c r="AM598" s="245" t="str">
        <f t="shared" si="472"/>
        <v/>
      </c>
      <c r="AN598" s="65" t="str">
        <f t="shared" si="473"/>
        <v/>
      </c>
      <c r="AO598" s="65" t="str">
        <f t="shared" si="474"/>
        <v/>
      </c>
      <c r="AP598" s="65" t="str">
        <f t="shared" si="475"/>
        <v/>
      </c>
      <c r="AQ598" s="65" t="str">
        <f t="shared" si="476"/>
        <v/>
      </c>
      <c r="AR598" s="65" t="str">
        <f t="shared" si="477"/>
        <v/>
      </c>
      <c r="AS598" s="65" t="str">
        <f t="shared" si="481"/>
        <v/>
      </c>
      <c r="AT598" s="65" t="str">
        <f t="shared" si="482"/>
        <v/>
      </c>
      <c r="AU598" s="65" t="str">
        <f t="shared" si="483"/>
        <v/>
      </c>
    </row>
    <row r="599" spans="1:47" ht="16.8" customHeight="1" x14ac:dyDescent="0.25">
      <c r="A599" s="109" t="s">
        <v>753</v>
      </c>
      <c r="B599" s="407" t="s">
        <v>2780</v>
      </c>
      <c r="C599" s="262">
        <f t="shared" si="478"/>
        <v>20161105</v>
      </c>
      <c r="D599" s="264">
        <v>11</v>
      </c>
      <c r="E599" s="195" t="s">
        <v>3621</v>
      </c>
      <c r="F599" s="264"/>
      <c r="G599" s="322"/>
      <c r="H599" s="264"/>
      <c r="I599" s="264"/>
      <c r="J599" s="264"/>
      <c r="K599" s="322"/>
      <c r="L599" s="265"/>
      <c r="M599" s="213"/>
      <c r="N599" s="264"/>
      <c r="O599" s="264"/>
      <c r="P599" s="264"/>
      <c r="Q599" s="115"/>
      <c r="R599" s="265"/>
      <c r="S599" s="213"/>
      <c r="T599" s="264"/>
      <c r="V599" s="112" t="str">
        <f t="shared" si="460"/>
        <v>Update games set Referee= 'Keith Stroud' where game_id=20161105</v>
      </c>
      <c r="W599" s="112" t="str">
        <f t="shared" si="461"/>
        <v>Update lineups set player_name = 'Ben Osborn' where game_id = 20161105 and player_order = 11</v>
      </c>
      <c r="X599" s="65" t="str">
        <f t="shared" si="480"/>
        <v/>
      </c>
      <c r="Y599" s="193" t="str">
        <f t="shared" si="479"/>
        <v/>
      </c>
      <c r="Z599" s="193"/>
      <c r="AA599" s="193"/>
      <c r="AB599" s="242" t="s">
        <v>739</v>
      </c>
      <c r="AC599" s="65" t="str">
        <f t="shared" si="462"/>
        <v>Update lineups set player_name = 'Ben Osborn'</v>
      </c>
      <c r="AD599" s="65" t="str">
        <f t="shared" si="463"/>
        <v/>
      </c>
      <c r="AE599" s="65" t="str">
        <f t="shared" si="464"/>
        <v/>
      </c>
      <c r="AF599" s="65" t="str">
        <f t="shared" si="465"/>
        <v/>
      </c>
      <c r="AG599" s="65" t="str">
        <f t="shared" si="466"/>
        <v/>
      </c>
      <c r="AH599" s="65" t="str">
        <f t="shared" si="467"/>
        <v/>
      </c>
      <c r="AI599" s="65" t="str">
        <f t="shared" si="468"/>
        <v/>
      </c>
      <c r="AJ599" s="65" t="str">
        <f t="shared" si="469"/>
        <v xml:space="preserve"> where game_id = 20161105 and player_order = 11</v>
      </c>
      <c r="AK599" s="65" t="str">
        <f t="shared" si="470"/>
        <v/>
      </c>
      <c r="AL599" s="65" t="str">
        <f t="shared" si="471"/>
        <v/>
      </c>
      <c r="AM599" s="245" t="str">
        <f t="shared" si="472"/>
        <v/>
      </c>
      <c r="AN599" s="65" t="str">
        <f t="shared" si="473"/>
        <v/>
      </c>
      <c r="AO599" s="65" t="str">
        <f t="shared" si="474"/>
        <v/>
      </c>
      <c r="AP599" s="65" t="str">
        <f t="shared" si="475"/>
        <v/>
      </c>
      <c r="AQ599" s="65" t="str">
        <f t="shared" si="476"/>
        <v/>
      </c>
      <c r="AR599" s="65" t="str">
        <f t="shared" si="477"/>
        <v/>
      </c>
      <c r="AS599" s="65" t="str">
        <f t="shared" si="481"/>
        <v/>
      </c>
      <c r="AT599" s="65" t="str">
        <f t="shared" si="482"/>
        <v/>
      </c>
      <c r="AU599" s="65" t="str">
        <f t="shared" si="483"/>
        <v/>
      </c>
    </row>
    <row r="600" spans="1:47" ht="16.8" customHeight="1" x14ac:dyDescent="0.25">
      <c r="A600" s="109" t="s">
        <v>475</v>
      </c>
      <c r="B600" s="114">
        <v>20043</v>
      </c>
      <c r="C600" s="262">
        <f t="shared" si="478"/>
        <v>20161105</v>
      </c>
      <c r="D600" s="262">
        <v>12</v>
      </c>
      <c r="E600" s="194" t="s">
        <v>3007</v>
      </c>
      <c r="G600" s="212"/>
      <c r="M600" s="194"/>
      <c r="Q600" s="115"/>
      <c r="S600" s="194"/>
      <c r="V600" s="112" t="str">
        <f t="shared" si="460"/>
        <v>Update games set Att= 20043 where game_id=20161105</v>
      </c>
      <c r="W600" s="112" t="str">
        <f t="shared" si="461"/>
        <v>Update lineups set player_name = 'Stephen Henderson' where game_id = 20161105 and player_order = 12</v>
      </c>
      <c r="X600" s="65" t="str">
        <f t="shared" si="480"/>
        <v/>
      </c>
      <c r="Y600" s="193" t="str">
        <f t="shared" si="479"/>
        <v/>
      </c>
      <c r="Z600" s="193"/>
      <c r="AA600" s="193"/>
      <c r="AB600" s="242" t="s">
        <v>739</v>
      </c>
      <c r="AC600" s="65" t="str">
        <f t="shared" si="462"/>
        <v>Update lineups set player_name = 'Stephen Henderson'</v>
      </c>
      <c r="AD600" s="65" t="str">
        <f t="shared" si="463"/>
        <v/>
      </c>
      <c r="AE600" s="65" t="str">
        <f t="shared" si="464"/>
        <v/>
      </c>
      <c r="AF600" s="65" t="str">
        <f t="shared" si="465"/>
        <v/>
      </c>
      <c r="AG600" s="65" t="str">
        <f t="shared" si="466"/>
        <v/>
      </c>
      <c r="AH600" s="65" t="str">
        <f t="shared" si="467"/>
        <v/>
      </c>
      <c r="AI600" s="65" t="str">
        <f t="shared" si="468"/>
        <v/>
      </c>
      <c r="AJ600" s="65" t="str">
        <f t="shared" si="469"/>
        <v xml:space="preserve"> where game_id = 20161105 and player_order = 12</v>
      </c>
      <c r="AK600" s="65" t="str">
        <f t="shared" si="470"/>
        <v/>
      </c>
      <c r="AL600" s="65" t="str">
        <f t="shared" si="471"/>
        <v/>
      </c>
      <c r="AM600" s="245" t="str">
        <f t="shared" si="472"/>
        <v/>
      </c>
      <c r="AN600" s="65" t="str">
        <f t="shared" si="473"/>
        <v/>
      </c>
      <c r="AO600" s="65" t="str">
        <f t="shared" si="474"/>
        <v/>
      </c>
      <c r="AP600" s="65" t="str">
        <f t="shared" si="475"/>
        <v/>
      </c>
      <c r="AQ600" s="65" t="str">
        <f t="shared" si="476"/>
        <v/>
      </c>
      <c r="AR600" s="65" t="str">
        <f t="shared" si="477"/>
        <v/>
      </c>
      <c r="AS600" s="65" t="str">
        <f t="shared" si="481"/>
        <v/>
      </c>
      <c r="AT600" s="65" t="str">
        <f t="shared" si="482"/>
        <v/>
      </c>
      <c r="AU600" s="65" t="str">
        <f t="shared" si="483"/>
        <v/>
      </c>
    </row>
    <row r="601" spans="1:47" ht="16.8" customHeight="1" x14ac:dyDescent="0.25">
      <c r="A601" s="109" t="s">
        <v>746</v>
      </c>
      <c r="B601" s="198" t="s">
        <v>5609</v>
      </c>
      <c r="C601" s="262">
        <f t="shared" si="478"/>
        <v>20161105</v>
      </c>
      <c r="D601" s="262">
        <v>13</v>
      </c>
      <c r="E601" s="194" t="s">
        <v>3809</v>
      </c>
      <c r="F601" s="262">
        <v>82</v>
      </c>
      <c r="G601" s="194" t="s">
        <v>610</v>
      </c>
      <c r="K601" s="194"/>
      <c r="Q601" s="115"/>
      <c r="V601" s="112" t="str">
        <f t="shared" si="460"/>
        <v>Update games set Game_date= '2016-11-05 15:00' where game_id=20161105</v>
      </c>
      <c r="W601" s="112" t="str">
        <f t="shared" si="461"/>
        <v>Update lineups set player_name = 'Thomas Lam', Sub_min= 82, Player_off = 'Chris Cohen' where game_id = 20161105 and player_order = 13; update lineups set Player_on= 'Thomas Lam', sub_min = '82' where game_id = 20161105 and player_name = 'Chris Cohen'</v>
      </c>
      <c r="X601" s="65" t="str">
        <f t="shared" si="480"/>
        <v/>
      </c>
      <c r="Y601" s="193" t="str">
        <f t="shared" si="479"/>
        <v/>
      </c>
      <c r="Z601" s="193"/>
      <c r="AA601" s="193"/>
      <c r="AB601" s="242" t="s">
        <v>739</v>
      </c>
      <c r="AC601" s="65" t="str">
        <f t="shared" si="462"/>
        <v>Update lineups set player_name = 'Thomas Lam'</v>
      </c>
      <c r="AD601" s="65" t="str">
        <f t="shared" si="463"/>
        <v/>
      </c>
      <c r="AE601" s="65" t="str">
        <f t="shared" si="464"/>
        <v/>
      </c>
      <c r="AF601" s="65" t="str">
        <f t="shared" si="465"/>
        <v/>
      </c>
      <c r="AG601" s="65" t="str">
        <f t="shared" si="466"/>
        <v/>
      </c>
      <c r="AH601" s="65" t="str">
        <f t="shared" si="467"/>
        <v>, Sub_min= 82</v>
      </c>
      <c r="AI601" s="65" t="str">
        <f t="shared" si="468"/>
        <v>, Player_off = 'Chris Cohen'</v>
      </c>
      <c r="AJ601" s="65" t="str">
        <f t="shared" si="469"/>
        <v xml:space="preserve"> where game_id = 20161105 and player_order = 13</v>
      </c>
      <c r="AK601" s="65" t="str">
        <f t="shared" si="470"/>
        <v>; update lineups set Player_on= 'Thomas Lam'</v>
      </c>
      <c r="AL601" s="65" t="str">
        <f t="shared" si="471"/>
        <v>, sub_min = '82'</v>
      </c>
      <c r="AM601" s="245" t="str">
        <f t="shared" si="472"/>
        <v xml:space="preserve"> where game_id = 20161105 and player_name = 'Chris Cohen'</v>
      </c>
      <c r="AN601" s="65" t="str">
        <f t="shared" si="473"/>
        <v/>
      </c>
      <c r="AO601" s="65" t="str">
        <f t="shared" si="474"/>
        <v/>
      </c>
      <c r="AP601" s="65" t="str">
        <f t="shared" si="475"/>
        <v/>
      </c>
      <c r="AQ601" s="65" t="str">
        <f t="shared" si="476"/>
        <v/>
      </c>
      <c r="AR601" s="65" t="str">
        <f t="shared" si="477"/>
        <v/>
      </c>
      <c r="AS601" s="65" t="str">
        <f t="shared" si="481"/>
        <v/>
      </c>
      <c r="AT601" s="65" t="str">
        <f t="shared" si="482"/>
        <v/>
      </c>
      <c r="AU601" s="65" t="str">
        <f t="shared" si="483"/>
        <v/>
      </c>
    </row>
    <row r="602" spans="1:47" ht="16.8" customHeight="1" x14ac:dyDescent="0.25">
      <c r="A602" s="109" t="s">
        <v>25</v>
      </c>
      <c r="B602" s="401"/>
      <c r="C602" s="262">
        <f t="shared" si="478"/>
        <v>20161105</v>
      </c>
      <c r="D602" s="262">
        <v>14</v>
      </c>
      <c r="E602" s="212" t="s">
        <v>3001</v>
      </c>
      <c r="G602" s="194"/>
      <c r="K602" s="194"/>
      <c r="Q602" s="115"/>
      <c r="V602" s="112" t="str">
        <f t="shared" si="460"/>
        <v>Update games set Notes= NULL where game_id=20161105</v>
      </c>
      <c r="W602" s="112" t="str">
        <f t="shared" si="461"/>
        <v>Update lineups set player_name = 'Danny Fox' where game_id = 20161105 and player_order = 14</v>
      </c>
      <c r="X602" s="65" t="str">
        <f t="shared" si="480"/>
        <v/>
      </c>
      <c r="Y602" s="193" t="str">
        <f t="shared" si="479"/>
        <v/>
      </c>
      <c r="Z602" s="193"/>
      <c r="AA602" s="193"/>
      <c r="AB602" s="242" t="s">
        <v>739</v>
      </c>
      <c r="AC602" s="65" t="str">
        <f t="shared" si="462"/>
        <v>Update lineups set player_name = 'Danny Fox'</v>
      </c>
      <c r="AD602" s="65" t="str">
        <f t="shared" si="463"/>
        <v/>
      </c>
      <c r="AE602" s="65" t="str">
        <f t="shared" si="464"/>
        <v/>
      </c>
      <c r="AF602" s="65" t="str">
        <f t="shared" si="465"/>
        <v/>
      </c>
      <c r="AG602" s="65" t="str">
        <f t="shared" si="466"/>
        <v/>
      </c>
      <c r="AH602" s="65" t="str">
        <f t="shared" si="467"/>
        <v/>
      </c>
      <c r="AI602" s="65" t="str">
        <f t="shared" si="468"/>
        <v/>
      </c>
      <c r="AJ602" s="65" t="str">
        <f t="shared" si="469"/>
        <v xml:space="preserve"> where game_id = 20161105 and player_order = 14</v>
      </c>
      <c r="AK602" s="65" t="str">
        <f t="shared" si="470"/>
        <v/>
      </c>
      <c r="AL602" s="65" t="str">
        <f t="shared" si="471"/>
        <v/>
      </c>
      <c r="AM602" s="245" t="str">
        <f t="shared" si="472"/>
        <v/>
      </c>
      <c r="AN602" s="65" t="str">
        <f t="shared" si="473"/>
        <v/>
      </c>
      <c r="AO602" s="65" t="str">
        <f t="shared" si="474"/>
        <v/>
      </c>
      <c r="AP602" s="65" t="str">
        <f t="shared" si="475"/>
        <v/>
      </c>
      <c r="AQ602" s="65" t="str">
        <f t="shared" si="476"/>
        <v/>
      </c>
      <c r="AR602" s="65" t="str">
        <f t="shared" si="477"/>
        <v/>
      </c>
      <c r="AS602" s="65" t="str">
        <f t="shared" si="481"/>
        <v/>
      </c>
      <c r="AT602" s="65" t="str">
        <f t="shared" si="482"/>
        <v/>
      </c>
      <c r="AU602" s="65" t="str">
        <f t="shared" si="483"/>
        <v/>
      </c>
    </row>
    <row r="603" spans="1:47" ht="16.8" customHeight="1" x14ac:dyDescent="0.25">
      <c r="A603" s="109" t="s">
        <v>4672</v>
      </c>
      <c r="B603" s="407" t="s">
        <v>5611</v>
      </c>
      <c r="C603" s="262">
        <f t="shared" si="478"/>
        <v>20161105</v>
      </c>
      <c r="D603" s="262">
        <v>15</v>
      </c>
      <c r="E603" s="194" t="s">
        <v>3015</v>
      </c>
      <c r="G603" s="194"/>
      <c r="K603" s="334"/>
      <c r="Q603" s="115"/>
      <c r="V603" s="112" t="str">
        <f t="shared" si="460"/>
        <v>Update games set Review= 'Another red card (the third this season for Pereira) and another no-win. Britt returned to the starting lineup, and scored, but still no clean sheet this season.' where game_id=20161105</v>
      </c>
      <c r="W603" s="112" t="str">
        <f t="shared" si="461"/>
        <v>Update lineups set player_name = 'Jorge Grant' where game_id = 20161105 and player_order = 15</v>
      </c>
      <c r="X603" s="65" t="str">
        <f t="shared" si="480"/>
        <v/>
      </c>
      <c r="Y603" s="193" t="str">
        <f t="shared" si="479"/>
        <v/>
      </c>
      <c r="Z603" s="193"/>
      <c r="AA603" s="193"/>
      <c r="AB603" s="242" t="s">
        <v>739</v>
      </c>
      <c r="AC603" s="65" t="str">
        <f t="shared" si="462"/>
        <v>Update lineups set player_name = 'Jorge Grant'</v>
      </c>
      <c r="AD603" s="65" t="str">
        <f t="shared" si="463"/>
        <v/>
      </c>
      <c r="AE603" s="65" t="str">
        <f t="shared" si="464"/>
        <v/>
      </c>
      <c r="AF603" s="65" t="str">
        <f t="shared" si="465"/>
        <v/>
      </c>
      <c r="AG603" s="65" t="str">
        <f t="shared" si="466"/>
        <v/>
      </c>
      <c r="AH603" s="65" t="str">
        <f t="shared" si="467"/>
        <v/>
      </c>
      <c r="AI603" s="65" t="str">
        <f t="shared" si="468"/>
        <v/>
      </c>
      <c r="AJ603" s="65" t="str">
        <f t="shared" si="469"/>
        <v xml:space="preserve"> where game_id = 20161105 and player_order = 15</v>
      </c>
      <c r="AK603" s="65" t="str">
        <f t="shared" si="470"/>
        <v/>
      </c>
      <c r="AL603" s="65" t="str">
        <f t="shared" si="471"/>
        <v/>
      </c>
      <c r="AM603" s="245" t="str">
        <f t="shared" si="472"/>
        <v/>
      </c>
      <c r="AN603" s="65" t="str">
        <f t="shared" si="473"/>
        <v/>
      </c>
      <c r="AO603" s="65" t="str">
        <f t="shared" si="474"/>
        <v/>
      </c>
      <c r="AP603" s="65" t="str">
        <f t="shared" si="475"/>
        <v/>
      </c>
      <c r="AQ603" s="65" t="str">
        <f t="shared" si="476"/>
        <v/>
      </c>
      <c r="AR603" s="65" t="str">
        <f t="shared" si="477"/>
        <v/>
      </c>
      <c r="AS603" s="65" t="str">
        <f t="shared" si="481"/>
        <v/>
      </c>
      <c r="AT603" s="65" t="str">
        <f t="shared" si="482"/>
        <v/>
      </c>
      <c r="AU603" s="65" t="str">
        <f t="shared" si="483"/>
        <v/>
      </c>
    </row>
    <row r="604" spans="1:47" ht="16.8" customHeight="1" x14ac:dyDescent="0.25">
      <c r="A604" s="109"/>
      <c r="B604" s="334"/>
      <c r="C604" s="262">
        <f t="shared" si="478"/>
        <v>20161105</v>
      </c>
      <c r="D604" s="262">
        <v>16</v>
      </c>
      <c r="E604" s="194" t="s">
        <v>4669</v>
      </c>
      <c r="G604" s="321"/>
      <c r="Q604" s="115"/>
      <c r="V604" s="112" t="str">
        <f t="shared" si="460"/>
        <v/>
      </c>
      <c r="W604" s="112" t="str">
        <f t="shared" si="461"/>
        <v>Update lineups set player_name = 'Lica' where game_id = 20161105 and player_order = 16</v>
      </c>
      <c r="X604" s="65" t="str">
        <f t="shared" si="480"/>
        <v/>
      </c>
      <c r="Y604" s="193" t="str">
        <f t="shared" si="479"/>
        <v/>
      </c>
      <c r="Z604" s="193"/>
      <c r="AA604" s="193"/>
      <c r="AB604" s="242" t="s">
        <v>739</v>
      </c>
      <c r="AC604" s="65" t="str">
        <f t="shared" si="462"/>
        <v>Update lineups set player_name = 'Lica'</v>
      </c>
      <c r="AD604" s="65" t="str">
        <f t="shared" si="463"/>
        <v/>
      </c>
      <c r="AE604" s="65" t="str">
        <f t="shared" si="464"/>
        <v/>
      </c>
      <c r="AF604" s="65" t="str">
        <f t="shared" si="465"/>
        <v/>
      </c>
      <c r="AG604" s="65" t="str">
        <f t="shared" si="466"/>
        <v/>
      </c>
      <c r="AH604" s="65" t="str">
        <f t="shared" si="467"/>
        <v/>
      </c>
      <c r="AI604" s="65" t="str">
        <f t="shared" si="468"/>
        <v/>
      </c>
      <c r="AJ604" s="65" t="str">
        <f t="shared" si="469"/>
        <v xml:space="preserve"> where game_id = 20161105 and player_order = 16</v>
      </c>
      <c r="AK604" s="65" t="str">
        <f t="shared" si="470"/>
        <v/>
      </c>
      <c r="AL604" s="65" t="str">
        <f t="shared" si="471"/>
        <v/>
      </c>
      <c r="AM604" s="245" t="str">
        <f t="shared" si="472"/>
        <v/>
      </c>
      <c r="AN604" s="65" t="str">
        <f t="shared" si="473"/>
        <v/>
      </c>
      <c r="AO604" s="65" t="str">
        <f t="shared" si="474"/>
        <v/>
      </c>
      <c r="AP604" s="65" t="str">
        <f t="shared" si="475"/>
        <v/>
      </c>
      <c r="AQ604" s="65" t="str">
        <f t="shared" si="476"/>
        <v/>
      </c>
      <c r="AR604" s="65" t="str">
        <f t="shared" si="477"/>
        <v/>
      </c>
      <c r="AS604" s="65" t="str">
        <f t="shared" si="481"/>
        <v/>
      </c>
      <c r="AT604" s="65" t="str">
        <f t="shared" si="482"/>
        <v/>
      </c>
      <c r="AU604" s="65" t="str">
        <f t="shared" si="483"/>
        <v/>
      </c>
    </row>
    <row r="605" spans="1:47" ht="16.8" customHeight="1" x14ac:dyDescent="0.25">
      <c r="A605" s="109"/>
      <c r="B605" s="198"/>
      <c r="C605" s="262">
        <f t="shared" si="478"/>
        <v>20161105</v>
      </c>
      <c r="D605" s="262">
        <v>17</v>
      </c>
      <c r="E605" s="194" t="s">
        <v>4671</v>
      </c>
      <c r="G605" s="194"/>
      <c r="Q605" s="115"/>
      <c r="V605" s="112" t="str">
        <f t="shared" si="460"/>
        <v/>
      </c>
      <c r="W605" s="112" t="str">
        <f t="shared" si="461"/>
        <v>Update lineups set player_name = 'Nicolao Dumitru' where game_id = 20161105 and player_order = 17</v>
      </c>
      <c r="X605" s="65" t="str">
        <f t="shared" si="480"/>
        <v/>
      </c>
      <c r="Y605" s="193" t="str">
        <f t="shared" si="479"/>
        <v/>
      </c>
      <c r="Z605" s="193"/>
      <c r="AA605" s="193"/>
      <c r="AB605" s="242" t="s">
        <v>739</v>
      </c>
      <c r="AC605" s="65" t="str">
        <f t="shared" si="462"/>
        <v>Update lineups set player_name = 'Nicolao Dumitru'</v>
      </c>
      <c r="AD605" s="65" t="str">
        <f t="shared" si="463"/>
        <v/>
      </c>
      <c r="AE605" s="65" t="str">
        <f t="shared" si="464"/>
        <v/>
      </c>
      <c r="AF605" s="65" t="str">
        <f t="shared" si="465"/>
        <v/>
      </c>
      <c r="AG605" s="65" t="str">
        <f t="shared" si="466"/>
        <v/>
      </c>
      <c r="AH605" s="65" t="str">
        <f t="shared" si="467"/>
        <v/>
      </c>
      <c r="AI605" s="65" t="str">
        <f t="shared" si="468"/>
        <v/>
      </c>
      <c r="AJ605" s="65" t="str">
        <f t="shared" si="469"/>
        <v xml:space="preserve"> where game_id = 20161105 and player_order = 17</v>
      </c>
      <c r="AK605" s="65" t="str">
        <f t="shared" si="470"/>
        <v/>
      </c>
      <c r="AL605" s="65" t="str">
        <f t="shared" si="471"/>
        <v/>
      </c>
      <c r="AM605" s="245" t="str">
        <f t="shared" si="472"/>
        <v/>
      </c>
      <c r="AN605" s="65" t="str">
        <f t="shared" si="473"/>
        <v/>
      </c>
      <c r="AO605" s="65" t="str">
        <f t="shared" si="474"/>
        <v/>
      </c>
      <c r="AP605" s="65" t="str">
        <f t="shared" si="475"/>
        <v/>
      </c>
      <c r="AQ605" s="65" t="str">
        <f t="shared" si="476"/>
        <v/>
      </c>
      <c r="AR605" s="65" t="str">
        <f t="shared" si="477"/>
        <v/>
      </c>
      <c r="AS605" s="65" t="str">
        <f t="shared" si="481"/>
        <v/>
      </c>
      <c r="AT605" s="65" t="str">
        <f t="shared" si="482"/>
        <v/>
      </c>
      <c r="AU605" s="65" t="str">
        <f t="shared" si="483"/>
        <v/>
      </c>
    </row>
    <row r="606" spans="1:47" s="126" customFormat="1" ht="16.8" customHeight="1" thickBot="1" x14ac:dyDescent="0.3">
      <c r="A606" s="116"/>
      <c r="B606" s="272"/>
      <c r="C606" s="266">
        <f t="shared" si="478"/>
        <v>20161105</v>
      </c>
      <c r="D606" s="266">
        <v>18</v>
      </c>
      <c r="E606" s="199" t="s">
        <v>3811</v>
      </c>
      <c r="F606" s="266">
        <v>90</v>
      </c>
      <c r="G606" s="323" t="s">
        <v>3604</v>
      </c>
      <c r="H606" s="266"/>
      <c r="I606" s="266"/>
      <c r="J606" s="266"/>
      <c r="K606" s="323"/>
      <c r="L606" s="267"/>
      <c r="M606" s="214"/>
      <c r="N606" s="266"/>
      <c r="O606" s="266"/>
      <c r="P606" s="266"/>
      <c r="Q606" s="239"/>
      <c r="R606" s="267"/>
      <c r="S606" s="214"/>
      <c r="T606" s="266"/>
      <c r="U606"/>
      <c r="V606" s="240" t="str">
        <f t="shared" si="460"/>
        <v/>
      </c>
      <c r="W606" s="240" t="str">
        <f t="shared" si="461"/>
        <v>Update lineups set player_name = 'Apostolos Vellios', Sub_min= 90, Player_off = 'Britt Assombalonga' where game_id = 20161105 and player_order = 18; update lineups set Player_on= 'Apostolos Vellios', sub_min = '90' where game_id = 20161105 and player_name = 'Britt Assombalonga'</v>
      </c>
      <c r="X606" s="126" t="str">
        <f t="shared" si="480"/>
        <v/>
      </c>
      <c r="Y606" s="241" t="str">
        <f t="shared" si="479"/>
        <v/>
      </c>
      <c r="Z606" s="241"/>
      <c r="AA606" s="241"/>
      <c r="AB606" s="330" t="s">
        <v>739</v>
      </c>
      <c r="AC606" s="126" t="str">
        <f t="shared" si="462"/>
        <v>Update lineups set player_name = 'Apostolos Vellios'</v>
      </c>
      <c r="AD606" s="126" t="str">
        <f t="shared" si="463"/>
        <v/>
      </c>
      <c r="AE606" s="126" t="str">
        <f t="shared" si="464"/>
        <v/>
      </c>
      <c r="AF606" s="126" t="str">
        <f t="shared" si="465"/>
        <v/>
      </c>
      <c r="AG606" s="126" t="str">
        <f t="shared" si="466"/>
        <v/>
      </c>
      <c r="AH606" s="126" t="str">
        <f t="shared" si="467"/>
        <v>, Sub_min= 90</v>
      </c>
      <c r="AI606" s="126" t="str">
        <f t="shared" si="468"/>
        <v>, Player_off = 'Britt Assombalonga'</v>
      </c>
      <c r="AJ606" s="126" t="str">
        <f t="shared" si="469"/>
        <v xml:space="preserve"> where game_id = 20161105 and player_order = 18</v>
      </c>
      <c r="AK606" s="126" t="str">
        <f t="shared" si="470"/>
        <v>; update lineups set Player_on= 'Apostolos Vellios'</v>
      </c>
      <c r="AL606" s="126" t="str">
        <f t="shared" si="471"/>
        <v>, sub_min = '90'</v>
      </c>
      <c r="AM606" s="331" t="str">
        <f t="shared" si="472"/>
        <v xml:space="preserve"> where game_id = 20161105 and player_name = 'Britt Assombalonga'</v>
      </c>
      <c r="AN606" s="126" t="str">
        <f t="shared" si="473"/>
        <v/>
      </c>
      <c r="AO606" s="126" t="str">
        <f t="shared" si="474"/>
        <v/>
      </c>
      <c r="AP606" s="126" t="str">
        <f t="shared" si="475"/>
        <v/>
      </c>
      <c r="AQ606" s="126" t="str">
        <f t="shared" si="476"/>
        <v/>
      </c>
      <c r="AR606" s="126" t="str">
        <f t="shared" si="477"/>
        <v/>
      </c>
      <c r="AS606" s="65" t="str">
        <f t="shared" si="481"/>
        <v/>
      </c>
      <c r="AT606" s="65" t="str">
        <f t="shared" si="482"/>
        <v/>
      </c>
      <c r="AU606" s="65" t="str">
        <f t="shared" si="483"/>
        <v/>
      </c>
    </row>
    <row r="607" spans="1:47" ht="16.8" customHeight="1" thickTop="1" x14ac:dyDescent="0.25"/>
  </sheetData>
  <mergeCells count="2">
    <mergeCell ref="V1:AA1"/>
    <mergeCell ref="C1:T1"/>
  </mergeCells>
  <conditionalFormatting sqref="H2:H408 H463:H480 H607:H1048576">
    <cfRule type="cellIs" dxfId="252" priority="165" operator="greaterThan">
      <formula>0</formula>
    </cfRule>
  </conditionalFormatting>
  <conditionalFormatting sqref="J186">
    <cfRule type="cellIs" dxfId="251" priority="163" operator="greaterThan">
      <formula>0</formula>
    </cfRule>
  </conditionalFormatting>
  <conditionalFormatting sqref="J92">
    <cfRule type="cellIs" dxfId="250" priority="158" operator="greaterThan">
      <formula>0</formula>
    </cfRule>
  </conditionalFormatting>
  <conditionalFormatting sqref="J74">
    <cfRule type="cellIs" dxfId="249" priority="154" operator="greaterThan">
      <formula>0</formula>
    </cfRule>
  </conditionalFormatting>
  <conditionalFormatting sqref="J56">
    <cfRule type="cellIs" dxfId="248" priority="150" operator="greaterThan">
      <formula>0</formula>
    </cfRule>
  </conditionalFormatting>
  <conditionalFormatting sqref="J38">
    <cfRule type="cellIs" dxfId="247" priority="146" operator="greaterThan">
      <formula>0</formula>
    </cfRule>
  </conditionalFormatting>
  <conditionalFormatting sqref="J20">
    <cfRule type="cellIs" dxfId="246" priority="142" operator="greaterThan">
      <formula>0</formula>
    </cfRule>
  </conditionalFormatting>
  <conditionalFormatting sqref="J128">
    <cfRule type="cellIs" dxfId="245" priority="137" operator="greaterThan">
      <formula>0</formula>
    </cfRule>
  </conditionalFormatting>
  <conditionalFormatting sqref="J110">
    <cfRule type="cellIs" dxfId="244" priority="133" operator="greaterThan">
      <formula>0</formula>
    </cfRule>
  </conditionalFormatting>
  <conditionalFormatting sqref="J164">
    <cfRule type="cellIs" dxfId="243" priority="129" operator="greaterThan">
      <formula>0</formula>
    </cfRule>
  </conditionalFormatting>
  <conditionalFormatting sqref="J146">
    <cfRule type="cellIs" dxfId="242" priority="125" operator="greaterThan">
      <formula>0</formula>
    </cfRule>
  </conditionalFormatting>
  <conditionalFormatting sqref="J226">
    <cfRule type="cellIs" dxfId="241" priority="119" operator="greaterThan">
      <formula>0</formula>
    </cfRule>
  </conditionalFormatting>
  <conditionalFormatting sqref="J208">
    <cfRule type="cellIs" dxfId="240" priority="116" operator="greaterThan">
      <formula>0</formula>
    </cfRule>
  </conditionalFormatting>
  <conditionalFormatting sqref="J244">
    <cfRule type="cellIs" dxfId="239" priority="112" operator="greaterThan">
      <formula>0</formula>
    </cfRule>
  </conditionalFormatting>
  <conditionalFormatting sqref="J264">
    <cfRule type="cellIs" dxfId="238" priority="108" operator="greaterThan">
      <formula>0</formula>
    </cfRule>
  </conditionalFormatting>
  <conditionalFormatting sqref="J282">
    <cfRule type="cellIs" dxfId="237" priority="101" operator="greaterThan">
      <formula>0</formula>
    </cfRule>
  </conditionalFormatting>
  <conditionalFormatting sqref="J300">
    <cfRule type="cellIs" dxfId="236" priority="79" operator="greaterThan">
      <formula>0</formula>
    </cfRule>
  </conditionalFormatting>
  <conditionalFormatting sqref="J318">
    <cfRule type="cellIs" dxfId="235" priority="75" operator="greaterThan">
      <formula>0</formula>
    </cfRule>
  </conditionalFormatting>
  <conditionalFormatting sqref="J336">
    <cfRule type="cellIs" dxfId="234" priority="71" operator="greaterThan">
      <formula>0</formula>
    </cfRule>
  </conditionalFormatting>
  <conditionalFormatting sqref="J354">
    <cfRule type="cellIs" dxfId="233" priority="66" operator="greaterThan">
      <formula>0</formula>
    </cfRule>
  </conditionalFormatting>
  <conditionalFormatting sqref="J372">
    <cfRule type="cellIs" dxfId="232" priority="61" operator="greaterThan">
      <formula>0</formula>
    </cfRule>
  </conditionalFormatting>
  <conditionalFormatting sqref="J390">
    <cfRule type="cellIs" dxfId="231" priority="56" operator="greaterThan">
      <formula>0</formula>
    </cfRule>
  </conditionalFormatting>
  <conditionalFormatting sqref="J408">
    <cfRule type="cellIs" dxfId="230" priority="51" operator="greaterThan">
      <formula>0</formula>
    </cfRule>
  </conditionalFormatting>
  <conditionalFormatting sqref="I2:I408 I463:I480 I607:I1048576">
    <cfRule type="cellIs" dxfId="229" priority="48" operator="greaterThan">
      <formula>0</formula>
    </cfRule>
  </conditionalFormatting>
  <conditionalFormatting sqref="H409:H426">
    <cfRule type="cellIs" dxfId="228" priority="47" operator="greaterThan">
      <formula>0</formula>
    </cfRule>
  </conditionalFormatting>
  <conditionalFormatting sqref="J426">
    <cfRule type="cellIs" dxfId="227" priority="46" operator="greaterThan">
      <formula>0</formula>
    </cfRule>
  </conditionalFormatting>
  <conditionalFormatting sqref="I409:I426">
    <cfRule type="cellIs" dxfId="226" priority="45" operator="greaterThan">
      <formula>0</formula>
    </cfRule>
  </conditionalFormatting>
  <conditionalFormatting sqref="H427:H444">
    <cfRule type="cellIs" dxfId="225" priority="44" operator="greaterThan">
      <formula>0</formula>
    </cfRule>
  </conditionalFormatting>
  <conditionalFormatting sqref="J444">
    <cfRule type="cellIs" dxfId="224" priority="43" operator="greaterThan">
      <formula>0</formula>
    </cfRule>
  </conditionalFormatting>
  <conditionalFormatting sqref="I427:I444">
    <cfRule type="cellIs" dxfId="223" priority="42" operator="greaterThan">
      <formula>0</formula>
    </cfRule>
  </conditionalFormatting>
  <conditionalFormatting sqref="H445:H462">
    <cfRule type="cellIs" dxfId="222" priority="41" operator="greaterThan">
      <formula>0</formula>
    </cfRule>
  </conditionalFormatting>
  <conditionalFormatting sqref="J462">
    <cfRule type="cellIs" dxfId="221" priority="40" operator="greaterThan">
      <formula>0</formula>
    </cfRule>
  </conditionalFormatting>
  <conditionalFormatting sqref="I445:I462">
    <cfRule type="cellIs" dxfId="220" priority="39" operator="greaterThan">
      <formula>0</formula>
    </cfRule>
  </conditionalFormatting>
  <conditionalFormatting sqref="H463:H480">
    <cfRule type="cellIs" dxfId="219" priority="38" operator="greaterThan">
      <formula>0</formula>
    </cfRule>
  </conditionalFormatting>
  <conditionalFormatting sqref="J480">
    <cfRule type="cellIs" dxfId="218" priority="37" operator="greaterThan">
      <formula>0</formula>
    </cfRule>
  </conditionalFormatting>
  <conditionalFormatting sqref="I463:I480">
    <cfRule type="cellIs" dxfId="217" priority="36" operator="greaterThan">
      <formula>0</formula>
    </cfRule>
  </conditionalFormatting>
  <conditionalFormatting sqref="H481:H498">
    <cfRule type="cellIs" dxfId="216" priority="35" operator="greaterThan">
      <formula>0</formula>
    </cfRule>
  </conditionalFormatting>
  <conditionalFormatting sqref="I481:I498">
    <cfRule type="cellIs" dxfId="215" priority="34" operator="greaterThan">
      <formula>0</formula>
    </cfRule>
  </conditionalFormatting>
  <conditionalFormatting sqref="H481:H498">
    <cfRule type="cellIs" dxfId="214" priority="33" operator="greaterThan">
      <formula>0</formula>
    </cfRule>
  </conditionalFormatting>
  <conditionalFormatting sqref="J498">
    <cfRule type="cellIs" dxfId="213" priority="32" operator="greaterThan">
      <formula>0</formula>
    </cfRule>
  </conditionalFormatting>
  <conditionalFormatting sqref="I481:I498">
    <cfRule type="cellIs" dxfId="212" priority="31" operator="greaterThan">
      <formula>0</formula>
    </cfRule>
  </conditionalFormatting>
  <conditionalFormatting sqref="H499:H516">
    <cfRule type="cellIs" dxfId="211" priority="30" operator="greaterThan">
      <formula>0</formula>
    </cfRule>
  </conditionalFormatting>
  <conditionalFormatting sqref="I499:I516">
    <cfRule type="cellIs" dxfId="210" priority="29" operator="greaterThan">
      <formula>0</formula>
    </cfRule>
  </conditionalFormatting>
  <conditionalFormatting sqref="H499:H516">
    <cfRule type="cellIs" dxfId="209" priority="28" operator="greaterThan">
      <formula>0</formula>
    </cfRule>
  </conditionalFormatting>
  <conditionalFormatting sqref="J516">
    <cfRule type="cellIs" dxfId="208" priority="27" operator="greaterThan">
      <formula>0</formula>
    </cfRule>
  </conditionalFormatting>
  <conditionalFormatting sqref="I499:I516">
    <cfRule type="cellIs" dxfId="207" priority="26" operator="greaterThan">
      <formula>0</formula>
    </cfRule>
  </conditionalFormatting>
  <conditionalFormatting sqref="H517:H534">
    <cfRule type="cellIs" dxfId="206" priority="25" operator="greaterThan">
      <formula>0</formula>
    </cfRule>
  </conditionalFormatting>
  <conditionalFormatting sqref="I517:I534">
    <cfRule type="cellIs" dxfId="205" priority="24" operator="greaterThan">
      <formula>0</formula>
    </cfRule>
  </conditionalFormatting>
  <conditionalFormatting sqref="H517:H534">
    <cfRule type="cellIs" dxfId="204" priority="23" operator="greaterThan">
      <formula>0</formula>
    </cfRule>
  </conditionalFormatting>
  <conditionalFormatting sqref="J534">
    <cfRule type="cellIs" dxfId="203" priority="22" operator="greaterThan">
      <formula>0</formula>
    </cfRule>
  </conditionalFormatting>
  <conditionalFormatting sqref="I517:I534">
    <cfRule type="cellIs" dxfId="202" priority="21" operator="greaterThan">
      <formula>0</formula>
    </cfRule>
  </conditionalFormatting>
  <conditionalFormatting sqref="H535:H552">
    <cfRule type="cellIs" dxfId="201" priority="20" operator="greaterThan">
      <formula>0</formula>
    </cfRule>
  </conditionalFormatting>
  <conditionalFormatting sqref="I535:I552">
    <cfRule type="cellIs" dxfId="200" priority="19" operator="greaterThan">
      <formula>0</formula>
    </cfRule>
  </conditionalFormatting>
  <conditionalFormatting sqref="H535:H552">
    <cfRule type="cellIs" dxfId="199" priority="18" operator="greaterThan">
      <formula>0</formula>
    </cfRule>
  </conditionalFormatting>
  <conditionalFormatting sqref="J552">
    <cfRule type="cellIs" dxfId="198" priority="17" operator="greaterThan">
      <formula>0</formula>
    </cfRule>
  </conditionalFormatting>
  <conditionalFormatting sqref="I535:I552">
    <cfRule type="cellIs" dxfId="197" priority="16" operator="greaterThan">
      <formula>0</formula>
    </cfRule>
  </conditionalFormatting>
  <conditionalFormatting sqref="H553:H570">
    <cfRule type="cellIs" dxfId="196" priority="15" operator="greaterThan">
      <formula>0</formula>
    </cfRule>
  </conditionalFormatting>
  <conditionalFormatting sqref="I553:I570">
    <cfRule type="cellIs" dxfId="195" priority="14" operator="greaterThan">
      <formula>0</formula>
    </cfRule>
  </conditionalFormatting>
  <conditionalFormatting sqref="H553:H570">
    <cfRule type="cellIs" dxfId="194" priority="13" operator="greaterThan">
      <formula>0</formula>
    </cfRule>
  </conditionalFormatting>
  <conditionalFormatting sqref="J570">
    <cfRule type="cellIs" dxfId="193" priority="12" operator="greaterThan">
      <formula>0</formula>
    </cfRule>
  </conditionalFormatting>
  <conditionalFormatting sqref="I553:I570">
    <cfRule type="cellIs" dxfId="192" priority="11" operator="greaterThan">
      <formula>0</formula>
    </cfRule>
  </conditionalFormatting>
  <conditionalFormatting sqref="H571:H588">
    <cfRule type="cellIs" dxfId="191" priority="10" operator="greaterThan">
      <formula>0</formula>
    </cfRule>
  </conditionalFormatting>
  <conditionalFormatting sqref="I571:I588">
    <cfRule type="cellIs" dxfId="190" priority="9" operator="greaterThan">
      <formula>0</formula>
    </cfRule>
  </conditionalFormatting>
  <conditionalFormatting sqref="H571:H588">
    <cfRule type="cellIs" dxfId="189" priority="8" operator="greaterThan">
      <formula>0</formula>
    </cfRule>
  </conditionalFormatting>
  <conditionalFormatting sqref="J588">
    <cfRule type="cellIs" dxfId="188" priority="7" operator="greaterThan">
      <formula>0</formula>
    </cfRule>
  </conditionalFormatting>
  <conditionalFormatting sqref="I571:I588">
    <cfRule type="cellIs" dxfId="187" priority="6" operator="greaterThan">
      <formula>0</formula>
    </cfRule>
  </conditionalFormatting>
  <conditionalFormatting sqref="H589:H606">
    <cfRule type="cellIs" dxfId="186" priority="5" operator="greaterThan">
      <formula>0</formula>
    </cfRule>
  </conditionalFormatting>
  <conditionalFormatting sqref="I589:I606">
    <cfRule type="cellIs" dxfId="185" priority="4" operator="greaterThan">
      <formula>0</formula>
    </cfRule>
  </conditionalFormatting>
  <conditionalFormatting sqref="H589:H606">
    <cfRule type="cellIs" dxfId="184" priority="3" operator="greaterThan">
      <formula>0</formula>
    </cfRule>
  </conditionalFormatting>
  <conditionalFormatting sqref="J606">
    <cfRule type="cellIs" dxfId="183" priority="2" operator="greaterThan">
      <formula>0</formula>
    </cfRule>
  </conditionalFormatting>
  <conditionalFormatting sqref="I589:I606">
    <cfRule type="cellIs" dxfId="182" priority="1" operator="greaterThan">
      <formula>0</formula>
    </cfRule>
  </conditionalFormatting>
  <hyperlinks>
    <hyperlink ref="T553" r:id="rId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514"/>
  <sheetViews>
    <sheetView tabSelected="1" zoomScale="70" zoomScaleNormal="70" workbookViewId="0">
      <pane xSplit="4" ySplit="1" topLeftCell="N4431" activePane="bottomRight" state="frozen"/>
      <selection activeCell="L76" sqref="L76"/>
      <selection pane="topRight" activeCell="L76" sqref="L76"/>
      <selection pane="bottomLeft" activeCell="L76" sqref="L76"/>
      <selection pane="bottomRight" activeCell="U4434" sqref="U4434:U4435"/>
    </sheetView>
  </sheetViews>
  <sheetFormatPr defaultColWidth="9.109375" defaultRowHeight="16.8" customHeight="1" x14ac:dyDescent="0.25"/>
  <cols>
    <col min="1" max="1" width="9.109375" style="113" customWidth="1"/>
    <col min="2" max="2" width="14.5546875" style="65" bestFit="1" customWidth="1"/>
    <col min="3" max="3" width="17.77734375" style="342" customWidth="1"/>
    <col min="4" max="4" width="23.33203125" style="180" customWidth="1"/>
    <col min="5" max="5" width="10" style="211" bestFit="1" customWidth="1"/>
    <col min="6" max="6" width="6.33203125" style="262" bestFit="1" customWidth="1"/>
    <col min="7" max="7" width="17.109375" style="211" bestFit="1" customWidth="1"/>
    <col min="8" max="8" width="7.88671875" style="211" bestFit="1" customWidth="1"/>
    <col min="9" max="9" width="11" style="263" customWidth="1"/>
    <col min="10" max="10" width="15.5546875" style="211" bestFit="1" customWidth="1"/>
    <col min="11" max="11" width="9.44140625" style="262" bestFit="1" customWidth="1"/>
    <col min="12" max="12" width="4.44140625" style="262" bestFit="1" customWidth="1"/>
    <col min="13" max="13" width="3.88671875" style="262" customWidth="1"/>
    <col min="14" max="14" width="7.5546875" style="263" bestFit="1" customWidth="1"/>
    <col min="15" max="15" width="10.33203125" style="211" customWidth="1"/>
    <col min="16" max="16" width="6.77734375" style="211" customWidth="1"/>
    <col min="17" max="17" width="1" style="345" customWidth="1"/>
    <col min="18" max="18" width="65.21875" style="112" bestFit="1" customWidth="1"/>
    <col min="19" max="19" width="44.77734375" style="112" customWidth="1"/>
    <col min="20" max="20" width="15.6640625" style="112" customWidth="1"/>
    <col min="21" max="21" width="18.21875" style="189" customWidth="1"/>
    <col min="22" max="22" width="18.21875" style="164" customWidth="1"/>
    <col min="23" max="23" width="18.21875" style="189" customWidth="1"/>
    <col min="24" max="24" width="4.109375" style="112" customWidth="1"/>
    <col min="25" max="29" width="7.6640625" style="65" customWidth="1"/>
    <col min="30" max="30" width="10.44140625" style="65" bestFit="1" customWidth="1"/>
    <col min="31" max="31" width="9.109375" style="65" customWidth="1"/>
    <col min="32" max="32" width="9.109375" style="65"/>
    <col min="33" max="33" width="9.109375" style="65" customWidth="1"/>
    <col min="34" max="34" width="11.109375" style="65" bestFit="1" customWidth="1"/>
    <col min="35" max="35" width="10" style="65" bestFit="1" customWidth="1"/>
    <col min="36" max="36" width="33" style="65" bestFit="1" customWidth="1"/>
    <col min="37" max="37" width="12.33203125" style="65" bestFit="1" customWidth="1"/>
    <col min="38" max="38" width="23" style="65" bestFit="1" customWidth="1"/>
    <col min="39" max="39" width="9.109375" style="65"/>
    <col min="40" max="40" width="86.6640625" style="65" bestFit="1" customWidth="1"/>
    <col min="41" max="16384" width="9.109375" style="65"/>
  </cols>
  <sheetData>
    <row r="1" spans="1:40" ht="16.8" customHeight="1" x14ac:dyDescent="0.25">
      <c r="A1" s="366" t="s">
        <v>5348</v>
      </c>
      <c r="B1" s="366" t="s">
        <v>821</v>
      </c>
      <c r="C1" s="366"/>
      <c r="D1" s="366"/>
      <c r="E1" s="366" t="s">
        <v>819</v>
      </c>
      <c r="F1" s="255" t="s">
        <v>4730</v>
      </c>
      <c r="G1" s="210" t="s">
        <v>21</v>
      </c>
      <c r="H1" s="210" t="s">
        <v>4777</v>
      </c>
      <c r="I1" s="259" t="s">
        <v>813</v>
      </c>
      <c r="J1" s="260" t="s">
        <v>812</v>
      </c>
      <c r="K1" s="261" t="s">
        <v>811</v>
      </c>
      <c r="L1" s="261" t="s">
        <v>801</v>
      </c>
      <c r="M1" s="261" t="s">
        <v>800</v>
      </c>
      <c r="N1" s="395" t="s">
        <v>749</v>
      </c>
      <c r="O1" s="396" t="s">
        <v>247</v>
      </c>
      <c r="P1" s="396" t="s">
        <v>5490</v>
      </c>
      <c r="Q1" s="344"/>
      <c r="R1" s="133" t="s">
        <v>810</v>
      </c>
      <c r="S1" s="361" t="s">
        <v>809</v>
      </c>
      <c r="T1" s="413" t="s">
        <v>808</v>
      </c>
      <c r="U1" s="127" t="s">
        <v>807</v>
      </c>
      <c r="V1" s="414" t="s">
        <v>5487</v>
      </c>
      <c r="W1" s="396" t="s">
        <v>5488</v>
      </c>
      <c r="Y1" s="127" t="s">
        <v>2744</v>
      </c>
      <c r="Z1" s="127" t="s">
        <v>802</v>
      </c>
      <c r="AA1" s="127" t="s">
        <v>801</v>
      </c>
      <c r="AB1" s="127" t="s">
        <v>800</v>
      </c>
      <c r="AC1" s="127" t="s">
        <v>799</v>
      </c>
      <c r="AH1" s="106"/>
      <c r="AI1" s="106" t="s">
        <v>5375</v>
      </c>
      <c r="AJ1" s="106" t="s">
        <v>22</v>
      </c>
      <c r="AK1" s="106" t="s">
        <v>5376</v>
      </c>
      <c r="AL1" s="106" t="s">
        <v>5377</v>
      </c>
    </row>
    <row r="2" spans="1:40" ht="16.8" customHeight="1" x14ac:dyDescent="0.25">
      <c r="A2" s="113">
        <v>1</v>
      </c>
      <c r="B2" s="341" t="s">
        <v>22</v>
      </c>
      <c r="C2" s="341" t="s">
        <v>4775</v>
      </c>
      <c r="D2" s="341" t="str">
        <f t="shared" ref="D2:D66" si="0">IF(C2="", "", CONCATENATE("'", C2,"'"))</f>
        <v>'Nottinghamshire'</v>
      </c>
      <c r="E2" s="262">
        <v>18661213</v>
      </c>
      <c r="F2" s="262">
        <v>1</v>
      </c>
      <c r="G2" s="212" t="s">
        <v>4744</v>
      </c>
      <c r="H2" s="212"/>
      <c r="I2" s="263">
        <v>1</v>
      </c>
      <c r="J2" s="212" t="s">
        <v>4744</v>
      </c>
      <c r="N2" s="416"/>
      <c r="O2" s="212"/>
      <c r="P2" s="212"/>
      <c r="R2" s="112" t="str">
        <f>IF(D2="","", CONCATENATE("Update games set ", B2, "= ",D2," where game_id=", E2))</f>
        <v>Update games set Opponent= 'Nottinghamshire' where game_id=18661213</v>
      </c>
      <c r="S2" s="112" t="str">
        <f>IF(G2="","",CONCATENATE("Update lineups set player_name = '",SUBSTITUTE(G2,"'","''"),"', raw_name = '",SUBSTITUTE(G2,"'","''"),"' where game_id = ",E2," and player_order = ",F2))</f>
        <v>Update lineups set player_name = 'Walter Lymbery', raw_name = 'Walter Lymbery' where game_id = 18661213 and player_order = 1</v>
      </c>
      <c r="T2" s="112" t="str">
        <f>IF(J2="","", CONCATENATE("insert into goals (game_id, goal_order, scorer_name, goal_min) values (",E2, ", ", I2,", '",J2,")"))</f>
        <v>insert into goals (game_id, goal_order, scorer_name, goal_min) values (18661213, 1, 'Walter Lymbery)</v>
      </c>
      <c r="U2" s="200" t="str">
        <f t="shared" ref="U2:U65" si="1">IF(I2="", "", Y2&amp;Z2&amp;AA2&amp;AB2&amp;AC2)</f>
        <v>update goals set scorer_name = 'Walter Lymbery' where game_id = 18661213 and goal_order = 1</v>
      </c>
      <c r="V2" s="112" t="str">
        <f>IF(N2="","", CONCATENATE("insert into games_sources (game_id, source_order, source_name, source_link) values (",E2, ", ", N2,", '",O2,"', '",P2,"')"))</f>
        <v/>
      </c>
      <c r="W2" s="415" t="str">
        <f>IF(N2="","",CONCATENATE("update games_sources set  source_name = '",O2,"', source_link = '",P2,"' where game_id = ",E2," and source_order = ",N2))</f>
        <v/>
      </c>
      <c r="X2" s="242" t="s">
        <v>739</v>
      </c>
      <c r="Y2" s="65" t="str">
        <f t="shared" ref="Y2" si="2">IF(I2="","",CONCATENATE("update goals set scorer_name = '",SUBSTITUTE(J2, "'", "''"),"'"))</f>
        <v>update goals set scorer_name = 'Walter Lymbery'</v>
      </c>
      <c r="Z2" s="65" t="str">
        <f t="shared" ref="Z2" si="3">IF(K2="", "", CONCATENATE(", goal_min = ", K2))</f>
        <v/>
      </c>
      <c r="AA2" s="65" t="str">
        <f t="shared" ref="AA2" si="4">IF(L2="", "", CONCATENATE(", Pen = '", UPPER(L2), "'"))</f>
        <v/>
      </c>
      <c r="AB2" s="65" t="str">
        <f t="shared" ref="AB2" si="5">IF(M2="", "", CONCATENATE(", OG = '", UPPER(M2), "'"))</f>
        <v/>
      </c>
      <c r="AC2" s="65" t="str">
        <f t="shared" ref="AC2" si="6">IF(I2="", "", CONCATENATE(" where game_id = ", E2, " and goal_order = ", I2))</f>
        <v xml:space="preserve"> where game_id = 18661213 and goal_order = 1</v>
      </c>
      <c r="AH2" s="65" t="str">
        <f>_xlfn.CONCAT(AI2,AK2)</f>
        <v>186612131</v>
      </c>
      <c r="AI2" s="65">
        <v>18661213</v>
      </c>
      <c r="AJ2" s="65" t="s">
        <v>163</v>
      </c>
      <c r="AK2" s="65">
        <v>1</v>
      </c>
      <c r="AL2" s="65" t="s">
        <v>4744</v>
      </c>
      <c r="AN2" s="65" t="str">
        <f t="shared" ref="AN2:AN65" si="7">IF(F2=1, _xlfn.CONCAT("update games set source = 'The Nottingham Forest Football Scrapbook' where game_id = ", E2), "")</f>
        <v>update games set source = 'The Nottingham Forest Football Scrapbook' where game_id = 18661213</v>
      </c>
    </row>
    <row r="3" spans="1:40" ht="16.8" customHeight="1" x14ac:dyDescent="0.25">
      <c r="A3" s="113">
        <v>1</v>
      </c>
      <c r="B3" s="342" t="s">
        <v>4979</v>
      </c>
      <c r="C3" s="342" t="str">
        <f>IF(C2="", "", C2)</f>
        <v>Nottinghamshire</v>
      </c>
      <c r="D3" s="350" t="str">
        <f t="shared" si="0"/>
        <v>'Nottinghamshire'</v>
      </c>
      <c r="E3" s="262">
        <f>E2</f>
        <v>18661213</v>
      </c>
      <c r="F3" s="262">
        <v>2</v>
      </c>
      <c r="G3" s="212" t="s">
        <v>4745</v>
      </c>
      <c r="H3" s="212"/>
      <c r="N3" s="416"/>
      <c r="O3" s="212"/>
      <c r="P3" s="212"/>
      <c r="R3" s="112" t="str">
        <f>IF(D3="","", CONCATENATE("Update games set ", B3, "= ",D3," where game_id=", E3))</f>
        <v>Update games set Opp_parent= 'Nottinghamshire' where game_id=18661213</v>
      </c>
      <c r="S3" s="112" t="str">
        <f t="shared" ref="S3:S66" si="8">IF(G3="","",CONCATENATE("Update lineups set player_name = '",SUBSTITUTE(G3,"'","''"),"', raw_name = '",SUBSTITUTE(G3,"'","''"),"' where game_id = ",E3," and player_order = ",F3))</f>
        <v>Update lineups set player_name = 'Jonathan Milford', raw_name = 'Jonathan Milford' where game_id = 18661213 and player_order = 2</v>
      </c>
      <c r="T3" s="112" t="str">
        <f t="shared" ref="T3:T66" si="9">IF(J3="","", CONCATENATE("insert into goals (game_id, goal_order, scorer_name, goal_min) values (",E3, ", ", I3,", '",J3,")"))</f>
        <v/>
      </c>
      <c r="U3" s="200" t="str">
        <f t="shared" si="1"/>
        <v/>
      </c>
      <c r="V3" s="112" t="str">
        <f t="shared" ref="V3:V66" si="10">IF(N3="","", CONCATENATE("insert into games_sources (game_id, source_order, source_name, source_link) values (",E3, ", ", N3,", '",O3,"', '",P3,"')"))</f>
        <v/>
      </c>
      <c r="W3" s="415" t="str">
        <f t="shared" ref="W3:W66" si="11">IF(N3="","",CONCATENATE("update games_sources set  source_name = '",O3,"', source_link = '",P3,"' where game_id = ",E3," and source_order = ",N3))</f>
        <v/>
      </c>
      <c r="X3" s="242" t="s">
        <v>739</v>
      </c>
      <c r="Y3" s="65" t="str">
        <f t="shared" ref="Y3:Y13" si="12">IF(I3="","",CONCATENATE("update goals set scorer_name = '",SUBSTITUTE(J3, "'", "''"),"'"))</f>
        <v/>
      </c>
      <c r="Z3" s="65" t="str">
        <f t="shared" ref="Z3:Z13" si="13">IF(K3="", "", CONCATENATE(", goal_min = ", K3))</f>
        <v/>
      </c>
      <c r="AA3" s="65" t="str">
        <f t="shared" ref="AA3:AA13" si="14">IF(L3="", "", CONCATENATE(", Pen = '", UPPER(L3), "'"))</f>
        <v/>
      </c>
      <c r="AB3" s="65" t="str">
        <f t="shared" ref="AB3:AB13" si="15">IF(M3="", "", CONCATENATE(", OG = '", UPPER(M3), "'"))</f>
        <v/>
      </c>
      <c r="AC3" s="65" t="str">
        <f t="shared" ref="AC3:AC13" si="16">IF(I3="", "", CONCATENATE(" where game_id = ", E3, " and goal_order = ", I3))</f>
        <v/>
      </c>
      <c r="AH3" s="65" t="str">
        <f t="shared" ref="AH3:AH66" si="17">_xlfn.CONCAT(AI3,AK3)</f>
        <v>186612132</v>
      </c>
      <c r="AI3" s="65">
        <v>18661213</v>
      </c>
      <c r="AJ3" s="65" t="s">
        <v>163</v>
      </c>
      <c r="AK3" s="65">
        <v>2</v>
      </c>
      <c r="AL3" s="65" t="s">
        <v>4745</v>
      </c>
      <c r="AN3" s="65" t="str">
        <f t="shared" si="7"/>
        <v/>
      </c>
    </row>
    <row r="4" spans="1:40" ht="16.8" customHeight="1" x14ac:dyDescent="0.25">
      <c r="A4" s="113">
        <v>1</v>
      </c>
      <c r="B4" s="342" t="s">
        <v>2653</v>
      </c>
      <c r="C4" s="342" t="s">
        <v>663</v>
      </c>
      <c r="D4" s="350" t="str">
        <f t="shared" si="0"/>
        <v>'Friendly'</v>
      </c>
      <c r="E4" s="262">
        <f t="shared" ref="E4:E17" si="18">E3</f>
        <v>18661213</v>
      </c>
      <c r="F4" s="262">
        <v>3</v>
      </c>
      <c r="G4" s="212" t="s">
        <v>4746</v>
      </c>
      <c r="H4" s="212"/>
      <c r="N4" s="416"/>
      <c r="O4" s="212"/>
      <c r="P4" s="212"/>
      <c r="R4" s="112" t="str">
        <f>IF(D4="","", CONCATENATE("Update games set ", B4, "= ",D4," where game_id=", E4))</f>
        <v>Update games set Game_type= 'Friendly' where game_id=18661213</v>
      </c>
      <c r="S4" s="112" t="str">
        <f t="shared" si="8"/>
        <v>Update lineups set player_name = 'T Ford', raw_name = 'T Ford' where game_id = 18661213 and player_order = 3</v>
      </c>
      <c r="T4" s="112" t="str">
        <f t="shared" si="9"/>
        <v/>
      </c>
      <c r="U4" s="200" t="str">
        <f t="shared" si="1"/>
        <v/>
      </c>
      <c r="V4" s="112" t="str">
        <f t="shared" si="10"/>
        <v/>
      </c>
      <c r="W4" s="415" t="str">
        <f t="shared" si="11"/>
        <v/>
      </c>
      <c r="X4" s="242" t="s">
        <v>739</v>
      </c>
      <c r="Y4" s="65" t="str">
        <f t="shared" si="12"/>
        <v/>
      </c>
      <c r="Z4" s="65" t="str">
        <f t="shared" si="13"/>
        <v/>
      </c>
      <c r="AA4" s="65" t="str">
        <f t="shared" si="14"/>
        <v/>
      </c>
      <c r="AB4" s="65" t="str">
        <f t="shared" si="15"/>
        <v/>
      </c>
      <c r="AC4" s="65" t="str">
        <f t="shared" si="16"/>
        <v/>
      </c>
      <c r="AH4" s="65" t="str">
        <f t="shared" si="17"/>
        <v>186612133</v>
      </c>
      <c r="AI4" s="65">
        <v>18661213</v>
      </c>
      <c r="AJ4" s="65" t="s">
        <v>163</v>
      </c>
      <c r="AK4" s="65">
        <v>3</v>
      </c>
      <c r="AL4" s="65" t="s">
        <v>4746</v>
      </c>
      <c r="AN4" s="65" t="str">
        <f t="shared" si="7"/>
        <v/>
      </c>
    </row>
    <row r="5" spans="1:40" ht="16.8" customHeight="1" x14ac:dyDescent="0.25">
      <c r="A5" s="113">
        <v>1</v>
      </c>
      <c r="B5" s="342" t="s">
        <v>4978</v>
      </c>
      <c r="C5" s="342" t="s">
        <v>0</v>
      </c>
      <c r="D5" s="350" t="str">
        <f t="shared" si="0"/>
        <v>'A'</v>
      </c>
      <c r="E5" s="262">
        <f t="shared" si="18"/>
        <v>18661213</v>
      </c>
      <c r="F5" s="262">
        <v>4</v>
      </c>
      <c r="G5" s="212" t="s">
        <v>4747</v>
      </c>
      <c r="H5" s="212" t="s">
        <v>763</v>
      </c>
      <c r="N5" s="416"/>
      <c r="O5" s="212"/>
      <c r="P5" s="212"/>
      <c r="R5" s="112" t="str">
        <f>IF(D5="","", CONCATENATE("Update games set ", B5, "= ",D5," where game_id=", E5))</f>
        <v>Update games set HAN= 'A' where game_id=18661213</v>
      </c>
      <c r="S5" s="112" t="str">
        <f t="shared" si="8"/>
        <v>Update lineups set player_name = 'C Daft', raw_name = 'C Daft' where game_id = 18661213 and player_order = 4</v>
      </c>
      <c r="T5" s="112" t="str">
        <f t="shared" si="9"/>
        <v/>
      </c>
      <c r="U5" s="200" t="str">
        <f t="shared" si="1"/>
        <v/>
      </c>
      <c r="V5" s="112" t="str">
        <f t="shared" si="10"/>
        <v/>
      </c>
      <c r="W5" s="415" t="str">
        <f t="shared" si="11"/>
        <v/>
      </c>
      <c r="X5" s="242" t="s">
        <v>739</v>
      </c>
      <c r="Y5" s="65" t="str">
        <f t="shared" si="12"/>
        <v/>
      </c>
      <c r="Z5" s="65" t="str">
        <f t="shared" si="13"/>
        <v/>
      </c>
      <c r="AA5" s="65" t="str">
        <f t="shared" si="14"/>
        <v/>
      </c>
      <c r="AB5" s="65" t="str">
        <f t="shared" si="15"/>
        <v/>
      </c>
      <c r="AC5" s="65" t="str">
        <f t="shared" si="16"/>
        <v/>
      </c>
      <c r="AH5" s="65" t="str">
        <f t="shared" si="17"/>
        <v>186612134</v>
      </c>
      <c r="AI5" s="65">
        <v>18661213</v>
      </c>
      <c r="AJ5" s="65" t="s">
        <v>163</v>
      </c>
      <c r="AK5" s="65">
        <v>4</v>
      </c>
      <c r="AL5" s="65" t="s">
        <v>4747</v>
      </c>
      <c r="AN5" s="65" t="str">
        <f t="shared" si="7"/>
        <v/>
      </c>
    </row>
    <row r="6" spans="1:40" ht="16.8" customHeight="1" x14ac:dyDescent="0.25">
      <c r="A6" s="113">
        <v>1</v>
      </c>
      <c r="B6" s="342" t="s">
        <v>5</v>
      </c>
      <c r="C6" s="180">
        <v>1</v>
      </c>
      <c r="D6" s="349">
        <f t="shared" ref="D6:D7" si="19">IF(C6="", "", C6)</f>
        <v>1</v>
      </c>
      <c r="E6" s="262">
        <f t="shared" si="18"/>
        <v>18661213</v>
      </c>
      <c r="F6" s="262">
        <v>5</v>
      </c>
      <c r="G6" s="212" t="s">
        <v>4748</v>
      </c>
      <c r="H6" s="212"/>
      <c r="N6" s="416"/>
      <c r="O6" s="212"/>
      <c r="P6" s="212"/>
      <c r="R6" s="112" t="str">
        <f>IF(D6="","", CONCATENATE("Update games set ", B6, "= ",D6," where game_id=", E6))</f>
        <v>Update games set F= 1 where game_id=18661213</v>
      </c>
      <c r="S6" s="112" t="str">
        <f t="shared" si="8"/>
        <v>Update lineups set player_name = 'G Gamble', raw_name = 'G Gamble' where game_id = 18661213 and player_order = 5</v>
      </c>
      <c r="T6" s="112" t="str">
        <f t="shared" si="9"/>
        <v/>
      </c>
      <c r="U6" s="200" t="str">
        <f t="shared" si="1"/>
        <v/>
      </c>
      <c r="V6" s="112" t="str">
        <f t="shared" si="10"/>
        <v/>
      </c>
      <c r="W6" s="415" t="str">
        <f t="shared" si="11"/>
        <v/>
      </c>
      <c r="X6" s="242" t="s">
        <v>739</v>
      </c>
      <c r="Y6" s="65" t="str">
        <f t="shared" si="12"/>
        <v/>
      </c>
      <c r="Z6" s="65" t="str">
        <f t="shared" si="13"/>
        <v/>
      </c>
      <c r="AA6" s="65" t="str">
        <f t="shared" si="14"/>
        <v/>
      </c>
      <c r="AB6" s="65" t="str">
        <f t="shared" si="15"/>
        <v/>
      </c>
      <c r="AC6" s="65" t="str">
        <f t="shared" si="16"/>
        <v/>
      </c>
      <c r="AH6" s="65" t="str">
        <f t="shared" si="17"/>
        <v>186612135</v>
      </c>
      <c r="AI6" s="65">
        <v>18661213</v>
      </c>
      <c r="AJ6" s="65" t="s">
        <v>163</v>
      </c>
      <c r="AK6" s="65">
        <v>5</v>
      </c>
      <c r="AL6" s="65" t="s">
        <v>4748</v>
      </c>
      <c r="AN6" s="65" t="str">
        <f t="shared" si="7"/>
        <v/>
      </c>
    </row>
    <row r="7" spans="1:40" ht="16.8" customHeight="1" x14ac:dyDescent="0.25">
      <c r="A7" s="113">
        <v>1</v>
      </c>
      <c r="B7" s="342" t="s">
        <v>0</v>
      </c>
      <c r="C7" s="180">
        <v>1</v>
      </c>
      <c r="D7" s="349">
        <f t="shared" si="19"/>
        <v>1</v>
      </c>
      <c r="E7" s="262">
        <f t="shared" si="18"/>
        <v>18661213</v>
      </c>
      <c r="F7" s="262">
        <v>6</v>
      </c>
      <c r="G7" s="194" t="s">
        <v>4749</v>
      </c>
      <c r="H7" s="194"/>
      <c r="N7" s="417"/>
      <c r="O7" s="194"/>
      <c r="P7" s="194"/>
      <c r="R7" s="112" t="str">
        <f>IF(D7="","", CONCATENATE("Update games set ", B7, "= ",D7," where game_id=", E7))</f>
        <v>Update games set A= 1 where game_id=18661213</v>
      </c>
      <c r="S7" s="112" t="str">
        <f t="shared" si="8"/>
        <v>Update lineups set player_name = 'A De Vigno', raw_name = 'A De Vigno' where game_id = 18661213 and player_order = 6</v>
      </c>
      <c r="T7" s="112" t="str">
        <f t="shared" si="9"/>
        <v/>
      </c>
      <c r="U7" s="200" t="str">
        <f t="shared" si="1"/>
        <v/>
      </c>
      <c r="V7" s="112" t="str">
        <f t="shared" si="10"/>
        <v/>
      </c>
      <c r="W7" s="415" t="str">
        <f t="shared" si="11"/>
        <v/>
      </c>
      <c r="X7" s="242" t="s">
        <v>739</v>
      </c>
      <c r="Y7" s="65" t="str">
        <f t="shared" si="12"/>
        <v/>
      </c>
      <c r="Z7" s="65" t="str">
        <f t="shared" si="13"/>
        <v/>
      </c>
      <c r="AA7" s="65" t="str">
        <f t="shared" si="14"/>
        <v/>
      </c>
      <c r="AB7" s="65" t="str">
        <f t="shared" si="15"/>
        <v/>
      </c>
      <c r="AC7" s="65" t="str">
        <f t="shared" si="16"/>
        <v/>
      </c>
      <c r="AH7" s="65" t="str">
        <f t="shared" si="17"/>
        <v>186612136</v>
      </c>
      <c r="AI7" s="65">
        <v>18661213</v>
      </c>
      <c r="AJ7" s="65" t="s">
        <v>163</v>
      </c>
      <c r="AK7" s="65">
        <v>6</v>
      </c>
      <c r="AL7" s="65" t="s">
        <v>4749</v>
      </c>
      <c r="AN7" s="65" t="str">
        <f t="shared" si="7"/>
        <v/>
      </c>
    </row>
    <row r="8" spans="1:40" ht="16.8" customHeight="1" x14ac:dyDescent="0.25">
      <c r="A8" s="113">
        <v>1</v>
      </c>
      <c r="B8" s="342" t="s">
        <v>23</v>
      </c>
      <c r="D8" s="334" t="str">
        <f>IF(C8="",IF(D6&gt;D7,"'W'",IF(D6=D7,"'D'","'L'")),_xlfn.CONCAT("'",C8,"'"))</f>
        <v>'D'</v>
      </c>
      <c r="E8" s="262">
        <f t="shared" si="18"/>
        <v>18661213</v>
      </c>
      <c r="F8" s="262">
        <v>7</v>
      </c>
      <c r="G8" s="194" t="s">
        <v>4750</v>
      </c>
      <c r="H8" s="194"/>
      <c r="N8" s="417"/>
      <c r="O8" s="194"/>
      <c r="P8" s="194"/>
      <c r="R8" s="112" t="str">
        <f>IF(D8="","", CONCATENATE("Update games set ", B8, "= ",D8," where game_id=", E8))</f>
        <v>Update games set Result= 'D' where game_id=18661213</v>
      </c>
      <c r="S8" s="112" t="str">
        <f t="shared" si="8"/>
        <v>Update lineups set player_name = 'J Bell', raw_name = 'J Bell' where game_id = 18661213 and player_order = 7</v>
      </c>
      <c r="T8" s="112" t="str">
        <f t="shared" si="9"/>
        <v/>
      </c>
      <c r="U8" s="200" t="str">
        <f t="shared" si="1"/>
        <v/>
      </c>
      <c r="V8" s="112" t="str">
        <f t="shared" si="10"/>
        <v/>
      </c>
      <c r="W8" s="415" t="str">
        <f t="shared" si="11"/>
        <v/>
      </c>
      <c r="X8" s="242" t="s">
        <v>739</v>
      </c>
      <c r="Y8" s="65" t="str">
        <f t="shared" si="12"/>
        <v/>
      </c>
      <c r="Z8" s="65" t="str">
        <f t="shared" si="13"/>
        <v/>
      </c>
      <c r="AA8" s="65" t="str">
        <f t="shared" si="14"/>
        <v/>
      </c>
      <c r="AB8" s="65" t="str">
        <f t="shared" si="15"/>
        <v/>
      </c>
      <c r="AC8" s="65" t="str">
        <f t="shared" si="16"/>
        <v/>
      </c>
      <c r="AH8" s="65" t="str">
        <f t="shared" si="17"/>
        <v>186612137</v>
      </c>
      <c r="AI8" s="65">
        <v>18661213</v>
      </c>
      <c r="AJ8" s="65" t="s">
        <v>163</v>
      </c>
      <c r="AK8" s="65">
        <v>7</v>
      </c>
      <c r="AL8" s="65" t="s">
        <v>4750</v>
      </c>
      <c r="AN8" s="65" t="str">
        <f t="shared" si="7"/>
        <v/>
      </c>
    </row>
    <row r="9" spans="1:40" ht="16.8" customHeight="1" x14ac:dyDescent="0.25">
      <c r="A9" s="113">
        <v>1</v>
      </c>
      <c r="B9" s="342" t="s">
        <v>768</v>
      </c>
      <c r="D9" s="349" t="str">
        <f t="shared" ref="D9:D14" si="20">IF(C9="", "", C9)</f>
        <v/>
      </c>
      <c r="E9" s="262">
        <f t="shared" si="18"/>
        <v>18661213</v>
      </c>
      <c r="F9" s="262">
        <v>8</v>
      </c>
      <c r="G9" s="194" t="s">
        <v>4751</v>
      </c>
      <c r="H9" s="194"/>
      <c r="N9" s="417"/>
      <c r="O9" s="194"/>
      <c r="P9" s="194"/>
      <c r="R9" s="112" t="str">
        <f>IF(D9="","", CONCATENATE("Update games set ", B9, "= ",D9," where game_id=", E9))</f>
        <v/>
      </c>
      <c r="S9" s="112" t="str">
        <f t="shared" si="8"/>
        <v>Update lineups set player_name = 'J Barton', raw_name = 'J Barton' where game_id = 18661213 and player_order = 8</v>
      </c>
      <c r="T9" s="112" t="str">
        <f t="shared" si="9"/>
        <v/>
      </c>
      <c r="U9" s="200" t="str">
        <f t="shared" si="1"/>
        <v/>
      </c>
      <c r="V9" s="112" t="str">
        <f t="shared" si="10"/>
        <v/>
      </c>
      <c r="W9" s="415" t="str">
        <f t="shared" si="11"/>
        <v/>
      </c>
      <c r="X9" s="242" t="s">
        <v>739</v>
      </c>
      <c r="Y9" s="65" t="str">
        <f t="shared" si="12"/>
        <v/>
      </c>
      <c r="Z9" s="65" t="str">
        <f t="shared" si="13"/>
        <v/>
      </c>
      <c r="AA9" s="65" t="str">
        <f t="shared" si="14"/>
        <v/>
      </c>
      <c r="AB9" s="65" t="str">
        <f t="shared" si="15"/>
        <v/>
      </c>
      <c r="AC9" s="65" t="str">
        <f t="shared" si="16"/>
        <v/>
      </c>
      <c r="AH9" s="65" t="str">
        <f t="shared" si="17"/>
        <v>186612138</v>
      </c>
      <c r="AI9" s="65">
        <v>18661213</v>
      </c>
      <c r="AJ9" s="65" t="s">
        <v>163</v>
      </c>
      <c r="AK9" s="65">
        <v>8</v>
      </c>
      <c r="AL9" s="65" t="s">
        <v>4751</v>
      </c>
      <c r="AN9" s="65" t="str">
        <f t="shared" si="7"/>
        <v/>
      </c>
    </row>
    <row r="10" spans="1:40" ht="16.8" customHeight="1" x14ac:dyDescent="0.25">
      <c r="A10" s="113">
        <v>1</v>
      </c>
      <c r="B10" s="342" t="s">
        <v>766</v>
      </c>
      <c r="D10" s="349" t="str">
        <f t="shared" si="20"/>
        <v/>
      </c>
      <c r="E10" s="262">
        <f t="shared" si="18"/>
        <v>18661213</v>
      </c>
      <c r="F10" s="262">
        <v>9</v>
      </c>
      <c r="G10" s="194" t="s">
        <v>4752</v>
      </c>
      <c r="H10" s="194"/>
      <c r="N10" s="417"/>
      <c r="O10" s="194"/>
      <c r="P10" s="194"/>
      <c r="R10" s="112" t="str">
        <f>IF(D10="","", CONCATENATE("Update games set ", B10, "= ",D10," where game_id=", E10))</f>
        <v/>
      </c>
      <c r="S10" s="112" t="str">
        <f t="shared" si="8"/>
        <v>Update lineups set player_name = 'T McCraith', raw_name = 'T McCraith' where game_id = 18661213 and player_order = 9</v>
      </c>
      <c r="T10" s="112" t="str">
        <f t="shared" si="9"/>
        <v/>
      </c>
      <c r="U10" s="200" t="str">
        <f t="shared" si="1"/>
        <v/>
      </c>
      <c r="V10" s="112" t="str">
        <f t="shared" si="10"/>
        <v/>
      </c>
      <c r="W10" s="415" t="str">
        <f t="shared" si="11"/>
        <v/>
      </c>
      <c r="X10" s="242" t="s">
        <v>739</v>
      </c>
      <c r="Y10" s="65" t="str">
        <f t="shared" si="12"/>
        <v/>
      </c>
      <c r="Z10" s="65" t="str">
        <f t="shared" si="13"/>
        <v/>
      </c>
      <c r="AA10" s="65" t="str">
        <f t="shared" si="14"/>
        <v/>
      </c>
      <c r="AB10" s="65" t="str">
        <f t="shared" si="15"/>
        <v/>
      </c>
      <c r="AC10" s="65" t="str">
        <f t="shared" si="16"/>
        <v/>
      </c>
      <c r="AH10" s="65" t="str">
        <f t="shared" si="17"/>
        <v>186612139</v>
      </c>
      <c r="AI10" s="65">
        <v>18661213</v>
      </c>
      <c r="AJ10" s="65" t="s">
        <v>163</v>
      </c>
      <c r="AK10" s="65">
        <v>9</v>
      </c>
      <c r="AL10" s="65" t="s">
        <v>4752</v>
      </c>
      <c r="AN10" s="65" t="str">
        <f t="shared" si="7"/>
        <v/>
      </c>
    </row>
    <row r="11" spans="1:40" ht="16.8" customHeight="1" x14ac:dyDescent="0.25">
      <c r="A11" s="113">
        <v>1</v>
      </c>
      <c r="B11" s="342" t="s">
        <v>753</v>
      </c>
      <c r="C11" s="351"/>
      <c r="D11" s="350" t="str">
        <f t="shared" ref="D11" si="21">IF(C11="", "", CONCATENATE("'", C11,"'"))</f>
        <v/>
      </c>
      <c r="E11" s="262">
        <f t="shared" si="18"/>
        <v>18661213</v>
      </c>
      <c r="F11" s="262">
        <v>10</v>
      </c>
      <c r="G11" s="194" t="s">
        <v>4753</v>
      </c>
      <c r="H11" s="194"/>
      <c r="N11" s="417"/>
      <c r="O11" s="194"/>
      <c r="P11" s="194"/>
      <c r="R11" s="112" t="str">
        <f>IF(D11="","", CONCATENATE("Update games set ", B11, "= ",D11," where game_id=", E11))</f>
        <v/>
      </c>
      <c r="S11" s="112" t="str">
        <f t="shared" si="8"/>
        <v>Update lineups set player_name = 'M Mellors', raw_name = 'M Mellors' where game_id = 18661213 and player_order = 10</v>
      </c>
      <c r="T11" s="112" t="str">
        <f t="shared" si="9"/>
        <v/>
      </c>
      <c r="U11" s="200" t="str">
        <f t="shared" si="1"/>
        <v/>
      </c>
      <c r="V11" s="112" t="str">
        <f t="shared" si="10"/>
        <v/>
      </c>
      <c r="W11" s="415" t="str">
        <f t="shared" si="11"/>
        <v/>
      </c>
      <c r="X11" s="242" t="s">
        <v>739</v>
      </c>
      <c r="Y11" s="65" t="str">
        <f t="shared" si="12"/>
        <v/>
      </c>
      <c r="Z11" s="65" t="str">
        <f t="shared" si="13"/>
        <v/>
      </c>
      <c r="AA11" s="65" t="str">
        <f t="shared" si="14"/>
        <v/>
      </c>
      <c r="AB11" s="65" t="str">
        <f t="shared" si="15"/>
        <v/>
      </c>
      <c r="AC11" s="65" t="str">
        <f t="shared" si="16"/>
        <v/>
      </c>
      <c r="AH11" s="65" t="str">
        <f t="shared" si="17"/>
        <v>1866121310</v>
      </c>
      <c r="AI11" s="65">
        <v>18661213</v>
      </c>
      <c r="AJ11" s="65" t="s">
        <v>163</v>
      </c>
      <c r="AK11" s="65">
        <v>10</v>
      </c>
      <c r="AL11" s="65" t="s">
        <v>4753</v>
      </c>
      <c r="AN11" s="65" t="str">
        <f t="shared" si="7"/>
        <v/>
      </c>
    </row>
    <row r="12" spans="1:40" s="67" customFormat="1" ht="16.8" customHeight="1" x14ac:dyDescent="0.25">
      <c r="A12" s="113">
        <v>1</v>
      </c>
      <c r="B12" s="342" t="s">
        <v>746</v>
      </c>
      <c r="C12" s="351" t="s">
        <v>5062</v>
      </c>
      <c r="D12" s="334" t="str">
        <f>CONCATENATE("'", LEFT(E12,4),"-",MID(E12,5,2),"-", MID(E12,7,2), " ", C12,"'")</f>
        <v>'1866-12-13 15:00'</v>
      </c>
      <c r="E12" s="262">
        <f t="shared" si="18"/>
        <v>18661213</v>
      </c>
      <c r="F12" s="362">
        <v>11</v>
      </c>
      <c r="G12" s="367" t="s">
        <v>4754</v>
      </c>
      <c r="H12" s="367"/>
      <c r="I12" s="263"/>
      <c r="J12" s="363"/>
      <c r="K12" s="362"/>
      <c r="L12" s="362"/>
      <c r="M12" s="362"/>
      <c r="N12" s="418"/>
      <c r="O12" s="367"/>
      <c r="P12" s="367"/>
      <c r="Q12" s="364"/>
      <c r="R12" s="112" t="str">
        <f>IF(D12="","", CONCATENATE("Update games set ", B12, "= ",D12," where game_id=", E12))</f>
        <v>Update games set Game_date= '1866-12-13 15:00' where game_id=18661213</v>
      </c>
      <c r="S12" s="112" t="str">
        <f t="shared" si="8"/>
        <v>Update lineups set player_name = 'G Dexter', raw_name = 'G Dexter' where game_id = 18661213 and player_order = 11</v>
      </c>
      <c r="T12" s="112" t="str">
        <f t="shared" si="9"/>
        <v/>
      </c>
      <c r="U12" s="200" t="str">
        <f t="shared" si="1"/>
        <v/>
      </c>
      <c r="V12" s="112" t="str">
        <f t="shared" si="10"/>
        <v/>
      </c>
      <c r="W12" s="415" t="str">
        <f t="shared" si="11"/>
        <v/>
      </c>
      <c r="X12" s="368" t="s">
        <v>739</v>
      </c>
      <c r="Y12" s="65" t="str">
        <f t="shared" si="12"/>
        <v/>
      </c>
      <c r="Z12" s="65" t="str">
        <f t="shared" si="13"/>
        <v/>
      </c>
      <c r="AA12" s="65" t="str">
        <f t="shared" si="14"/>
        <v/>
      </c>
      <c r="AB12" s="65" t="str">
        <f t="shared" si="15"/>
        <v/>
      </c>
      <c r="AC12" s="65" t="str">
        <f t="shared" si="16"/>
        <v/>
      </c>
      <c r="AH12" s="65" t="str">
        <f t="shared" si="17"/>
        <v>1866121311</v>
      </c>
      <c r="AI12" s="67">
        <v>18661213</v>
      </c>
      <c r="AJ12" s="67" t="s">
        <v>163</v>
      </c>
      <c r="AK12" s="67">
        <v>11</v>
      </c>
      <c r="AL12" s="67" t="s">
        <v>4754</v>
      </c>
      <c r="AN12" s="65" t="str">
        <f t="shared" si="7"/>
        <v/>
      </c>
    </row>
    <row r="13" spans="1:40" s="67" customFormat="1" ht="16.8" customHeight="1" x14ac:dyDescent="0.25">
      <c r="A13" s="113">
        <v>1</v>
      </c>
      <c r="B13" s="342" t="s">
        <v>25</v>
      </c>
      <c r="C13" s="342"/>
      <c r="D13" s="350" t="str">
        <f t="shared" si="0"/>
        <v/>
      </c>
      <c r="E13" s="262">
        <f t="shared" si="18"/>
        <v>18661213</v>
      </c>
      <c r="F13" s="362">
        <v>12</v>
      </c>
      <c r="G13" s="363" t="s">
        <v>4755</v>
      </c>
      <c r="H13" s="363"/>
      <c r="I13" s="263"/>
      <c r="J13" s="363"/>
      <c r="K13" s="362"/>
      <c r="L13" s="362"/>
      <c r="M13" s="362"/>
      <c r="N13" s="263"/>
      <c r="O13" s="363"/>
      <c r="P13" s="363"/>
      <c r="Q13" s="364"/>
      <c r="R13" s="112" t="str">
        <f>IF(D13="","", CONCATENATE("Update games set ", B13, "= ",D13," where game_id=", E13))</f>
        <v/>
      </c>
      <c r="S13" s="112" t="str">
        <f t="shared" si="8"/>
        <v>Update lineups set player_name = 'E Beauchamp', raw_name = 'E Beauchamp' where game_id = 18661213 and player_order = 12</v>
      </c>
      <c r="T13" s="112" t="str">
        <f t="shared" si="9"/>
        <v/>
      </c>
      <c r="U13" s="200" t="str">
        <f t="shared" si="1"/>
        <v/>
      </c>
      <c r="V13" s="112" t="str">
        <f t="shared" si="10"/>
        <v/>
      </c>
      <c r="W13" s="415" t="str">
        <f t="shared" si="11"/>
        <v/>
      </c>
      <c r="Y13" s="65" t="str">
        <f t="shared" si="12"/>
        <v/>
      </c>
      <c r="Z13" s="65" t="str">
        <f t="shared" si="13"/>
        <v/>
      </c>
      <c r="AA13" s="65" t="str">
        <f t="shared" si="14"/>
        <v/>
      </c>
      <c r="AB13" s="65" t="str">
        <f t="shared" si="15"/>
        <v/>
      </c>
      <c r="AC13" s="65" t="str">
        <f t="shared" si="16"/>
        <v/>
      </c>
      <c r="AH13" s="65" t="str">
        <f t="shared" si="17"/>
        <v>1866121312</v>
      </c>
      <c r="AI13" s="67">
        <v>18661213</v>
      </c>
      <c r="AJ13" s="67" t="s">
        <v>163</v>
      </c>
      <c r="AK13" s="67">
        <v>12</v>
      </c>
      <c r="AL13" s="67" t="s">
        <v>4755</v>
      </c>
      <c r="AN13" s="65" t="str">
        <f t="shared" si="7"/>
        <v/>
      </c>
    </row>
    <row r="14" spans="1:40" s="67" customFormat="1" ht="16.8" customHeight="1" x14ac:dyDescent="0.25">
      <c r="A14" s="113">
        <v>1</v>
      </c>
      <c r="B14" s="342" t="s">
        <v>475</v>
      </c>
      <c r="C14" s="342"/>
      <c r="D14" s="349" t="str">
        <f t="shared" si="20"/>
        <v/>
      </c>
      <c r="E14" s="262">
        <f t="shared" si="18"/>
        <v>18661213</v>
      </c>
      <c r="F14" s="362">
        <v>13</v>
      </c>
      <c r="G14" s="363" t="s">
        <v>4756</v>
      </c>
      <c r="H14" s="363"/>
      <c r="I14" s="263"/>
      <c r="J14" s="363"/>
      <c r="K14" s="362"/>
      <c r="L14" s="362"/>
      <c r="M14" s="362"/>
      <c r="N14" s="263"/>
      <c r="O14" s="363"/>
      <c r="P14" s="363"/>
      <c r="Q14" s="364"/>
      <c r="R14" s="112" t="str">
        <f>IF(D14="","", CONCATENATE("Update games set ", B14, "= ",D14," where game_id=", E14))</f>
        <v/>
      </c>
      <c r="S14" s="112" t="str">
        <f t="shared" si="8"/>
        <v>Update lineups set player_name = 'F Newsome', raw_name = 'F Newsome' where game_id = 18661213 and player_order = 13</v>
      </c>
      <c r="T14" s="112" t="str">
        <f t="shared" si="9"/>
        <v/>
      </c>
      <c r="U14" s="200" t="str">
        <f t="shared" si="1"/>
        <v/>
      </c>
      <c r="V14" s="112" t="str">
        <f t="shared" si="10"/>
        <v/>
      </c>
      <c r="W14" s="415" t="str">
        <f t="shared" si="11"/>
        <v/>
      </c>
      <c r="Y14" s="65" t="str">
        <f t="shared" ref="Y14:Y77" si="22">IF(I14="","",CONCATENATE("update goals set scorer_name = '",SUBSTITUTE(J14, "'", "''"),"'"))</f>
        <v/>
      </c>
      <c r="Z14" s="65" t="str">
        <f t="shared" ref="Z14:Z77" si="23">IF(K14="", "", CONCATENATE(", goal_min = ", K14))</f>
        <v/>
      </c>
      <c r="AA14" s="65" t="str">
        <f t="shared" ref="AA14:AA77" si="24">IF(L14="", "", CONCATENATE(", Pen = '", UPPER(L14), "'"))</f>
        <v/>
      </c>
      <c r="AB14" s="65" t="str">
        <f t="shared" ref="AB14:AB77" si="25">IF(M14="", "", CONCATENATE(", OG = '", UPPER(M14), "'"))</f>
        <v/>
      </c>
      <c r="AC14" s="65" t="str">
        <f t="shared" ref="AC14:AC77" si="26">IF(I14="", "", CONCATENATE(" where game_id = ", E14, " and goal_order = ", I14))</f>
        <v/>
      </c>
      <c r="AH14" s="65" t="str">
        <f t="shared" si="17"/>
        <v>1866121313</v>
      </c>
      <c r="AI14" s="67">
        <v>18661213</v>
      </c>
      <c r="AJ14" s="67" t="s">
        <v>163</v>
      </c>
      <c r="AK14" s="67">
        <v>13</v>
      </c>
      <c r="AL14" s="67" t="s">
        <v>4756</v>
      </c>
      <c r="AN14" s="65" t="str">
        <f t="shared" si="7"/>
        <v/>
      </c>
    </row>
    <row r="15" spans="1:40" s="67" customFormat="1" ht="16.8" customHeight="1" x14ac:dyDescent="0.25">
      <c r="A15" s="113">
        <v>1</v>
      </c>
      <c r="B15" s="342" t="s">
        <v>20</v>
      </c>
      <c r="C15" s="342" t="s">
        <v>5270</v>
      </c>
      <c r="D15" s="350" t="str">
        <f t="shared" si="0"/>
        <v>'Meadows Cricket Ground'</v>
      </c>
      <c r="E15" s="262">
        <f t="shared" si="18"/>
        <v>18661213</v>
      </c>
      <c r="F15" s="362">
        <v>14</v>
      </c>
      <c r="G15" s="363" t="s">
        <v>4758</v>
      </c>
      <c r="H15" s="363"/>
      <c r="I15" s="263"/>
      <c r="J15" s="363"/>
      <c r="K15" s="362"/>
      <c r="L15" s="362"/>
      <c r="M15" s="362"/>
      <c r="N15" s="263"/>
      <c r="O15" s="363"/>
      <c r="P15" s="363"/>
      <c r="Q15" s="364"/>
      <c r="R15" s="112" t="str">
        <f>IF(D15="","", CONCATENATE("Update games set ", B15, "= ",D15," where game_id=", E15))</f>
        <v>Update games set Ground= 'Meadows Cricket Ground' where game_id=18661213</v>
      </c>
      <c r="S15" s="112" t="str">
        <f t="shared" si="8"/>
        <v>Update lineups set player_name = 'G Somers', raw_name = 'G Somers' where game_id = 18661213 and player_order = 14</v>
      </c>
      <c r="T15" s="112" t="str">
        <f t="shared" si="9"/>
        <v/>
      </c>
      <c r="U15" s="200" t="str">
        <f t="shared" si="1"/>
        <v/>
      </c>
      <c r="V15" s="112" t="str">
        <f t="shared" si="10"/>
        <v/>
      </c>
      <c r="W15" s="415" t="str">
        <f t="shared" si="11"/>
        <v/>
      </c>
      <c r="Y15" s="65" t="str">
        <f t="shared" si="22"/>
        <v/>
      </c>
      <c r="Z15" s="65" t="str">
        <f t="shared" si="23"/>
        <v/>
      </c>
      <c r="AA15" s="65" t="str">
        <f t="shared" si="24"/>
        <v/>
      </c>
      <c r="AB15" s="65" t="str">
        <f t="shared" si="25"/>
        <v/>
      </c>
      <c r="AC15" s="65" t="str">
        <f t="shared" si="26"/>
        <v/>
      </c>
      <c r="AH15" s="65" t="str">
        <f t="shared" si="17"/>
        <v>1866121314</v>
      </c>
      <c r="AI15" s="67">
        <v>18661213</v>
      </c>
      <c r="AJ15" s="67" t="s">
        <v>163</v>
      </c>
      <c r="AK15" s="67">
        <v>14</v>
      </c>
      <c r="AL15" s="67" t="s">
        <v>4758</v>
      </c>
      <c r="AN15" s="65" t="str">
        <f t="shared" si="7"/>
        <v/>
      </c>
    </row>
    <row r="16" spans="1:40" s="67" customFormat="1" ht="16.8" customHeight="1" x14ac:dyDescent="0.25">
      <c r="A16" s="113">
        <v>1</v>
      </c>
      <c r="B16" s="342" t="s">
        <v>4882</v>
      </c>
      <c r="C16" s="342" t="str">
        <f>IF(C15="", "", C15)</f>
        <v>Meadows Cricket Ground</v>
      </c>
      <c r="D16" s="350" t="str">
        <f t="shared" si="0"/>
        <v>'Meadows Cricket Ground'</v>
      </c>
      <c r="E16" s="262">
        <f t="shared" si="18"/>
        <v>18661213</v>
      </c>
      <c r="F16" s="362">
        <v>15</v>
      </c>
      <c r="G16" s="363" t="s">
        <v>4757</v>
      </c>
      <c r="H16" s="363"/>
      <c r="I16" s="263"/>
      <c r="J16" s="363"/>
      <c r="K16" s="362"/>
      <c r="L16" s="362"/>
      <c r="M16" s="362"/>
      <c r="N16" s="263"/>
      <c r="O16" s="363"/>
      <c r="P16" s="363"/>
      <c r="Q16" s="364"/>
      <c r="R16" s="112" t="str">
        <f>IF(D16="","", CONCATENATE("Update games set ", B16, "= ",D16," where game_id=", E16))</f>
        <v>Update games set Ground_parent= 'Meadows Cricket Ground' where game_id=18661213</v>
      </c>
      <c r="S16" s="112" t="str">
        <f t="shared" si="8"/>
        <v>Update lineups set player_name = 'B Barks', raw_name = 'B Barks' where game_id = 18661213 and player_order = 15</v>
      </c>
      <c r="T16" s="112" t="str">
        <f t="shared" si="9"/>
        <v/>
      </c>
      <c r="U16" s="200" t="str">
        <f t="shared" si="1"/>
        <v/>
      </c>
      <c r="V16" s="112" t="str">
        <f t="shared" si="10"/>
        <v/>
      </c>
      <c r="W16" s="415" t="str">
        <f t="shared" si="11"/>
        <v/>
      </c>
      <c r="Y16" s="65" t="str">
        <f t="shared" si="22"/>
        <v/>
      </c>
      <c r="Z16" s="65" t="str">
        <f t="shared" si="23"/>
        <v/>
      </c>
      <c r="AA16" s="65" t="str">
        <f t="shared" si="24"/>
        <v/>
      </c>
      <c r="AB16" s="65" t="str">
        <f t="shared" si="25"/>
        <v/>
      </c>
      <c r="AC16" s="65" t="str">
        <f t="shared" si="26"/>
        <v/>
      </c>
      <c r="AH16" s="65" t="str">
        <f t="shared" si="17"/>
        <v>1866121315</v>
      </c>
      <c r="AI16" s="67">
        <v>18661213</v>
      </c>
      <c r="AJ16" s="67" t="s">
        <v>163</v>
      </c>
      <c r="AK16" s="67">
        <v>15</v>
      </c>
      <c r="AL16" s="67" t="s">
        <v>4757</v>
      </c>
      <c r="AN16" s="65" t="str">
        <f t="shared" si="7"/>
        <v/>
      </c>
    </row>
    <row r="17" spans="1:40" s="126" customFormat="1" ht="16.8" customHeight="1" thickBot="1" x14ac:dyDescent="0.3">
      <c r="A17" s="113">
        <v>1</v>
      </c>
      <c r="B17" s="116" t="s">
        <v>115</v>
      </c>
      <c r="C17" s="352"/>
      <c r="D17" s="370" t="str">
        <f>IF(MID(E17,5,2)*1&gt;6,_xlfn.CONCAT("'",LEFT(E17,4),"-",MID(E17,3,2)+1,"'"),_xlfn.CONCAT("'",LEFT(E17,4)-1,"-",MID(E17,3,2),"'"))</f>
        <v>'1866-67'</v>
      </c>
      <c r="E17" s="266">
        <f t="shared" si="18"/>
        <v>18661213</v>
      </c>
      <c r="F17" s="266">
        <v>16</v>
      </c>
      <c r="G17" s="343"/>
      <c r="H17" s="343"/>
      <c r="I17" s="267"/>
      <c r="J17" s="214"/>
      <c r="K17" s="266"/>
      <c r="L17" s="266"/>
      <c r="M17" s="266"/>
      <c r="N17" s="419"/>
      <c r="O17" s="343"/>
      <c r="P17" s="343"/>
      <c r="Q17" s="346"/>
      <c r="R17" s="112" t="str">
        <f>IF(D17="","", CONCATENATE("Update games set ", B17, "= ",D17," where game_id=", E17))</f>
        <v>Update games set Season= '1866-67' where game_id=18661213</v>
      </c>
      <c r="S17" s="112" t="str">
        <f t="shared" si="8"/>
        <v/>
      </c>
      <c r="T17" s="112" t="str">
        <f t="shared" si="9"/>
        <v/>
      </c>
      <c r="U17" s="200" t="str">
        <f t="shared" si="1"/>
        <v/>
      </c>
      <c r="V17" s="112" t="str">
        <f t="shared" si="10"/>
        <v/>
      </c>
      <c r="W17" s="415" t="str">
        <f t="shared" si="11"/>
        <v/>
      </c>
      <c r="X17" s="240"/>
      <c r="Y17" s="65" t="str">
        <f t="shared" si="22"/>
        <v/>
      </c>
      <c r="Z17" s="65" t="str">
        <f t="shared" si="23"/>
        <v/>
      </c>
      <c r="AA17" s="65" t="str">
        <f t="shared" si="24"/>
        <v/>
      </c>
      <c r="AB17" s="65" t="str">
        <f t="shared" si="25"/>
        <v/>
      </c>
      <c r="AC17" s="65" t="str">
        <f t="shared" si="26"/>
        <v/>
      </c>
      <c r="AH17" s="65" t="str">
        <f t="shared" si="17"/>
        <v>1866121316</v>
      </c>
      <c r="AI17" s="126">
        <v>18661213</v>
      </c>
      <c r="AJ17" s="126" t="s">
        <v>163</v>
      </c>
      <c r="AK17" s="126">
        <v>16</v>
      </c>
      <c r="AN17" s="65" t="str">
        <f t="shared" si="7"/>
        <v/>
      </c>
    </row>
    <row r="18" spans="1:40" s="67" customFormat="1" ht="16.8" customHeight="1" thickTop="1" x14ac:dyDescent="0.25">
      <c r="A18" s="113">
        <v>1</v>
      </c>
      <c r="B18" s="341" t="s">
        <v>22</v>
      </c>
      <c r="C18" s="341" t="s">
        <v>4775</v>
      </c>
      <c r="D18" s="341" t="str">
        <f t="shared" si="0"/>
        <v>'Nottinghamshire'</v>
      </c>
      <c r="E18" s="363">
        <v>18670307</v>
      </c>
      <c r="F18" s="362">
        <v>1</v>
      </c>
      <c r="G18" s="212" t="s">
        <v>5272</v>
      </c>
      <c r="H18" s="212"/>
      <c r="I18" s="263"/>
      <c r="J18" s="363"/>
      <c r="K18" s="362"/>
      <c r="L18" s="362"/>
      <c r="M18" s="362"/>
      <c r="N18" s="416"/>
      <c r="O18" s="212"/>
      <c r="P18" s="212"/>
      <c r="Q18" s="364"/>
      <c r="R18" s="112" t="str">
        <f>IF(D18="","", CONCATENATE("Update games set ", B18, "= ",D18," where game_id=", E18))</f>
        <v>Update games set Opponent= 'Nottinghamshire' where game_id=18670307</v>
      </c>
      <c r="S18" s="112" t="str">
        <f t="shared" si="8"/>
        <v>Update lineups set player_name = 'J Milford', raw_name = 'J Milford' where game_id = 18670307 and player_order = 1</v>
      </c>
      <c r="T18" s="112" t="str">
        <f t="shared" si="9"/>
        <v/>
      </c>
      <c r="U18" s="200" t="str">
        <f t="shared" si="1"/>
        <v/>
      </c>
      <c r="V18" s="112" t="str">
        <f t="shared" si="10"/>
        <v/>
      </c>
      <c r="W18" s="415" t="str">
        <f t="shared" si="11"/>
        <v/>
      </c>
      <c r="Y18" s="65" t="str">
        <f t="shared" si="22"/>
        <v/>
      </c>
      <c r="Z18" s="65" t="str">
        <f t="shared" si="23"/>
        <v/>
      </c>
      <c r="AA18" s="65" t="str">
        <f t="shared" si="24"/>
        <v/>
      </c>
      <c r="AB18" s="65" t="str">
        <f t="shared" si="25"/>
        <v/>
      </c>
      <c r="AC18" s="65" t="str">
        <f t="shared" si="26"/>
        <v/>
      </c>
      <c r="AH18" s="65" t="str">
        <f t="shared" si="17"/>
        <v>186703071</v>
      </c>
      <c r="AI18" s="67">
        <v>18670307</v>
      </c>
      <c r="AJ18" s="67" t="s">
        <v>5351</v>
      </c>
      <c r="AK18" s="67">
        <v>1</v>
      </c>
      <c r="AL18" s="67" t="s">
        <v>4745</v>
      </c>
      <c r="AN18" s="65" t="str">
        <f t="shared" si="7"/>
        <v>update games set source = 'The Nottingham Forest Football Scrapbook' where game_id = 18670307</v>
      </c>
    </row>
    <row r="19" spans="1:40" s="67" customFormat="1" ht="16.8" customHeight="1" x14ac:dyDescent="0.25">
      <c r="A19" s="113">
        <v>1</v>
      </c>
      <c r="B19" s="342" t="s">
        <v>4979</v>
      </c>
      <c r="C19" s="342" t="str">
        <f>IF(C18="", "", C18)</f>
        <v>Nottinghamshire</v>
      </c>
      <c r="D19" s="350" t="str">
        <f t="shared" si="0"/>
        <v>'Nottinghamshire'</v>
      </c>
      <c r="E19" s="262">
        <f>E18</f>
        <v>18670307</v>
      </c>
      <c r="F19" s="362">
        <v>2</v>
      </c>
      <c r="G19" s="363" t="s">
        <v>4759</v>
      </c>
      <c r="H19" s="363"/>
      <c r="I19" s="263"/>
      <c r="J19" s="363"/>
      <c r="K19" s="362"/>
      <c r="L19" s="362"/>
      <c r="M19" s="362"/>
      <c r="N19" s="263"/>
      <c r="O19" s="363"/>
      <c r="P19" s="363"/>
      <c r="Q19" s="364"/>
      <c r="R19" s="112" t="str">
        <f>IF(D19="","", CONCATENATE("Update games set ", B19, "= ",D19," where game_id=", E19))</f>
        <v>Update games set Opp_parent= 'Nottinghamshire' where game_id=18670307</v>
      </c>
      <c r="S19" s="112" t="str">
        <f t="shared" si="8"/>
        <v>Update lineups set player_name = 'F Wright', raw_name = 'F Wright' where game_id = 18670307 and player_order = 2</v>
      </c>
      <c r="T19" s="112" t="str">
        <f t="shared" si="9"/>
        <v/>
      </c>
      <c r="U19" s="200" t="str">
        <f t="shared" si="1"/>
        <v/>
      </c>
      <c r="V19" s="112" t="str">
        <f t="shared" si="10"/>
        <v/>
      </c>
      <c r="W19" s="415" t="str">
        <f t="shared" si="11"/>
        <v/>
      </c>
      <c r="Y19" s="65" t="str">
        <f t="shared" si="22"/>
        <v/>
      </c>
      <c r="Z19" s="65" t="str">
        <f t="shared" si="23"/>
        <v/>
      </c>
      <c r="AA19" s="65" t="str">
        <f t="shared" si="24"/>
        <v/>
      </c>
      <c r="AB19" s="65" t="str">
        <f t="shared" si="25"/>
        <v/>
      </c>
      <c r="AC19" s="65" t="str">
        <f t="shared" si="26"/>
        <v/>
      </c>
      <c r="AH19" s="65" t="str">
        <f t="shared" si="17"/>
        <v>186703072</v>
      </c>
      <c r="AI19" s="67">
        <v>18670307</v>
      </c>
      <c r="AJ19" s="67" t="s">
        <v>5351</v>
      </c>
      <c r="AK19" s="67">
        <v>2</v>
      </c>
      <c r="AL19" s="67" t="s">
        <v>4759</v>
      </c>
      <c r="AN19" s="65" t="str">
        <f t="shared" si="7"/>
        <v/>
      </c>
    </row>
    <row r="20" spans="1:40" s="67" customFormat="1" ht="16.8" customHeight="1" x14ac:dyDescent="0.25">
      <c r="A20" s="113">
        <v>1</v>
      </c>
      <c r="B20" s="342" t="s">
        <v>2653</v>
      </c>
      <c r="C20" s="342" t="s">
        <v>663</v>
      </c>
      <c r="D20" s="350" t="str">
        <f t="shared" si="0"/>
        <v>'Friendly'</v>
      </c>
      <c r="E20" s="262">
        <f t="shared" ref="E20:E33" si="27">E19</f>
        <v>18670307</v>
      </c>
      <c r="F20" s="362">
        <v>3</v>
      </c>
      <c r="G20" s="363" t="s">
        <v>5271</v>
      </c>
      <c r="H20" s="363"/>
      <c r="I20" s="263"/>
      <c r="J20" s="363"/>
      <c r="K20" s="362"/>
      <c r="L20" s="362"/>
      <c r="M20" s="362"/>
      <c r="N20" s="263"/>
      <c r="O20" s="363"/>
      <c r="P20" s="363"/>
      <c r="Q20" s="364"/>
      <c r="R20" s="112" t="str">
        <f>IF(D20="","", CONCATENATE("Update games set ", B20, "= ",D20," where game_id=", E20))</f>
        <v>Update games set Game_type= 'Friendly' where game_id=18670307</v>
      </c>
      <c r="S20" s="112" t="str">
        <f t="shared" si="8"/>
        <v>Update lineups set player_name = 'Ford', raw_name = 'Ford' where game_id = 18670307 and player_order = 3</v>
      </c>
      <c r="T20" s="112" t="str">
        <f t="shared" si="9"/>
        <v/>
      </c>
      <c r="U20" s="200" t="str">
        <f t="shared" si="1"/>
        <v/>
      </c>
      <c r="V20" s="112" t="str">
        <f t="shared" si="10"/>
        <v/>
      </c>
      <c r="W20" s="415" t="str">
        <f t="shared" si="11"/>
        <v/>
      </c>
      <c r="Y20" s="65" t="str">
        <f t="shared" si="22"/>
        <v/>
      </c>
      <c r="Z20" s="65" t="str">
        <f t="shared" si="23"/>
        <v/>
      </c>
      <c r="AA20" s="65" t="str">
        <f t="shared" si="24"/>
        <v/>
      </c>
      <c r="AB20" s="65" t="str">
        <f t="shared" si="25"/>
        <v/>
      </c>
      <c r="AC20" s="65" t="str">
        <f t="shared" si="26"/>
        <v/>
      </c>
      <c r="AH20" s="65" t="str">
        <f t="shared" si="17"/>
        <v>186703073</v>
      </c>
      <c r="AI20" s="67">
        <v>18670307</v>
      </c>
      <c r="AJ20" s="67" t="s">
        <v>5351</v>
      </c>
      <c r="AK20" s="67">
        <v>3</v>
      </c>
      <c r="AL20" s="67" t="s">
        <v>4746</v>
      </c>
      <c r="AN20" s="65" t="str">
        <f t="shared" si="7"/>
        <v/>
      </c>
    </row>
    <row r="21" spans="1:40" s="67" customFormat="1" ht="16.8" customHeight="1" x14ac:dyDescent="0.25">
      <c r="A21" s="113">
        <v>1</v>
      </c>
      <c r="B21" s="342" t="s">
        <v>4978</v>
      </c>
      <c r="C21" s="342" t="s">
        <v>5065</v>
      </c>
      <c r="D21" s="350" t="str">
        <f t="shared" si="0"/>
        <v>'H'</v>
      </c>
      <c r="E21" s="262">
        <f t="shared" si="27"/>
        <v>18670307</v>
      </c>
      <c r="F21" s="362">
        <v>4</v>
      </c>
      <c r="G21" s="363" t="s">
        <v>4750</v>
      </c>
      <c r="H21" s="363"/>
      <c r="I21" s="263"/>
      <c r="J21" s="363"/>
      <c r="K21" s="362"/>
      <c r="L21" s="362"/>
      <c r="M21" s="362"/>
      <c r="N21" s="263"/>
      <c r="O21" s="363"/>
      <c r="P21" s="363"/>
      <c r="Q21" s="364"/>
      <c r="R21" s="112" t="str">
        <f>IF(D21="","", CONCATENATE("Update games set ", B21, "= ",D21," where game_id=", E21))</f>
        <v>Update games set HAN= 'H' where game_id=18670307</v>
      </c>
      <c r="S21" s="112" t="str">
        <f t="shared" si="8"/>
        <v>Update lineups set player_name = 'J Bell', raw_name = 'J Bell' where game_id = 18670307 and player_order = 4</v>
      </c>
      <c r="T21" s="112" t="str">
        <f t="shared" si="9"/>
        <v/>
      </c>
      <c r="U21" s="200" t="str">
        <f t="shared" si="1"/>
        <v/>
      </c>
      <c r="V21" s="112" t="str">
        <f t="shared" si="10"/>
        <v/>
      </c>
      <c r="W21" s="415" t="str">
        <f t="shared" si="11"/>
        <v/>
      </c>
      <c r="Y21" s="65" t="str">
        <f t="shared" si="22"/>
        <v/>
      </c>
      <c r="Z21" s="65" t="str">
        <f t="shared" si="23"/>
        <v/>
      </c>
      <c r="AA21" s="65" t="str">
        <f t="shared" si="24"/>
        <v/>
      </c>
      <c r="AB21" s="65" t="str">
        <f t="shared" si="25"/>
        <v/>
      </c>
      <c r="AC21" s="65" t="str">
        <f t="shared" si="26"/>
        <v/>
      </c>
      <c r="AH21" s="65" t="str">
        <f t="shared" si="17"/>
        <v>186703074</v>
      </c>
      <c r="AI21" s="67">
        <v>18670307</v>
      </c>
      <c r="AJ21" s="67" t="s">
        <v>5351</v>
      </c>
      <c r="AK21" s="67">
        <v>4</v>
      </c>
      <c r="AL21" s="67" t="s">
        <v>4750</v>
      </c>
      <c r="AN21" s="65" t="str">
        <f t="shared" si="7"/>
        <v/>
      </c>
    </row>
    <row r="22" spans="1:40" s="67" customFormat="1" ht="16.8" customHeight="1" x14ac:dyDescent="0.25">
      <c r="A22" s="113">
        <v>1</v>
      </c>
      <c r="B22" s="342" t="s">
        <v>5</v>
      </c>
      <c r="C22" s="342">
        <v>1</v>
      </c>
      <c r="D22" s="349">
        <f t="shared" ref="D22:D23" si="28">IF(C22="", "", C22)</f>
        <v>1</v>
      </c>
      <c r="E22" s="262">
        <f t="shared" si="27"/>
        <v>18670307</v>
      </c>
      <c r="F22" s="362">
        <v>5</v>
      </c>
      <c r="G22" s="363" t="s">
        <v>4791</v>
      </c>
      <c r="H22" s="363"/>
      <c r="I22" s="263"/>
      <c r="J22" s="363"/>
      <c r="K22" s="362"/>
      <c r="L22" s="362"/>
      <c r="M22" s="362"/>
      <c r="N22" s="263"/>
      <c r="O22" s="363"/>
      <c r="P22" s="363"/>
      <c r="Q22" s="364"/>
      <c r="R22" s="112" t="str">
        <f>IF(D22="","", CONCATENATE("Update games set ", B22, "= ",D22," where game_id=", E22))</f>
        <v>Update games set F= 1 where game_id=18670307</v>
      </c>
      <c r="S22" s="112" t="str">
        <f t="shared" si="8"/>
        <v>Update lineups set player_name = 'Lymbery', raw_name = 'Lymbery' where game_id = 18670307 and player_order = 5</v>
      </c>
      <c r="T22" s="112" t="str">
        <f t="shared" si="9"/>
        <v/>
      </c>
      <c r="U22" s="200" t="str">
        <f t="shared" si="1"/>
        <v/>
      </c>
      <c r="V22" s="112" t="str">
        <f t="shared" si="10"/>
        <v/>
      </c>
      <c r="W22" s="415" t="str">
        <f t="shared" si="11"/>
        <v/>
      </c>
      <c r="Y22" s="65" t="str">
        <f t="shared" si="22"/>
        <v/>
      </c>
      <c r="Z22" s="65" t="str">
        <f t="shared" si="23"/>
        <v/>
      </c>
      <c r="AA22" s="65" t="str">
        <f t="shared" si="24"/>
        <v/>
      </c>
      <c r="AB22" s="65" t="str">
        <f t="shared" si="25"/>
        <v/>
      </c>
      <c r="AC22" s="65" t="str">
        <f t="shared" si="26"/>
        <v/>
      </c>
      <c r="AH22" s="65" t="str">
        <f t="shared" si="17"/>
        <v>186703075</v>
      </c>
      <c r="AI22" s="67">
        <v>18670307</v>
      </c>
      <c r="AJ22" s="67" t="s">
        <v>5351</v>
      </c>
      <c r="AK22" s="67">
        <v>5</v>
      </c>
      <c r="AL22" s="67" t="s">
        <v>4744</v>
      </c>
      <c r="AN22" s="65" t="str">
        <f t="shared" si="7"/>
        <v/>
      </c>
    </row>
    <row r="23" spans="1:40" s="67" customFormat="1" ht="16.8" customHeight="1" x14ac:dyDescent="0.25">
      <c r="A23" s="113">
        <v>1</v>
      </c>
      <c r="B23" s="342" t="s">
        <v>0</v>
      </c>
      <c r="C23" s="342">
        <v>2</v>
      </c>
      <c r="D23" s="349">
        <f t="shared" si="28"/>
        <v>2</v>
      </c>
      <c r="E23" s="262">
        <f t="shared" si="27"/>
        <v>18670307</v>
      </c>
      <c r="F23" s="362">
        <v>6</v>
      </c>
      <c r="G23" s="363" t="s">
        <v>4760</v>
      </c>
      <c r="H23" s="363"/>
      <c r="I23" s="263"/>
      <c r="J23" s="363"/>
      <c r="K23" s="362"/>
      <c r="L23" s="362"/>
      <c r="M23" s="362"/>
      <c r="N23" s="263"/>
      <c r="O23" s="363"/>
      <c r="P23" s="363"/>
      <c r="Q23" s="364"/>
      <c r="R23" s="112" t="str">
        <f>IF(D23="","", CONCATENATE("Update games set ", B23, "= ",D23," where game_id=", E23))</f>
        <v>Update games set A= 2 where game_id=18670307</v>
      </c>
      <c r="S23" s="112" t="str">
        <f t="shared" si="8"/>
        <v>Update lineups set player_name = 'Marriot', raw_name = 'Marriot' where game_id = 18670307 and player_order = 6</v>
      </c>
      <c r="T23" s="112" t="str">
        <f t="shared" si="9"/>
        <v/>
      </c>
      <c r="U23" s="200" t="str">
        <f t="shared" si="1"/>
        <v/>
      </c>
      <c r="V23" s="112" t="str">
        <f t="shared" si="10"/>
        <v/>
      </c>
      <c r="W23" s="415" t="str">
        <f t="shared" si="11"/>
        <v/>
      </c>
      <c r="Y23" s="65" t="str">
        <f t="shared" si="22"/>
        <v/>
      </c>
      <c r="Z23" s="65" t="str">
        <f t="shared" si="23"/>
        <v/>
      </c>
      <c r="AA23" s="65" t="str">
        <f t="shared" si="24"/>
        <v/>
      </c>
      <c r="AB23" s="65" t="str">
        <f t="shared" si="25"/>
        <v/>
      </c>
      <c r="AC23" s="65" t="str">
        <f t="shared" si="26"/>
        <v/>
      </c>
      <c r="AH23" s="65" t="str">
        <f t="shared" si="17"/>
        <v>186703076</v>
      </c>
      <c r="AI23" s="67">
        <v>18670307</v>
      </c>
      <c r="AJ23" s="67" t="s">
        <v>5351</v>
      </c>
      <c r="AK23" s="67">
        <v>6</v>
      </c>
      <c r="AL23" s="67" t="s">
        <v>4760</v>
      </c>
      <c r="AN23" s="65" t="str">
        <f t="shared" si="7"/>
        <v/>
      </c>
    </row>
    <row r="24" spans="1:40" s="67" customFormat="1" ht="16.8" customHeight="1" x14ac:dyDescent="0.25">
      <c r="A24" s="113">
        <v>1</v>
      </c>
      <c r="B24" s="342" t="s">
        <v>23</v>
      </c>
      <c r="C24" s="342"/>
      <c r="D24" s="334" t="str">
        <f>IF(C24="",IF(D22&gt;D23,"'W'",IF(D22=D23,"'D'","'L'")),_xlfn.CONCAT("'",C24,"'"))</f>
        <v>'L'</v>
      </c>
      <c r="E24" s="262">
        <f t="shared" si="27"/>
        <v>18670307</v>
      </c>
      <c r="F24" s="362">
        <v>7</v>
      </c>
      <c r="G24" s="363" t="s">
        <v>5273</v>
      </c>
      <c r="H24" s="363"/>
      <c r="I24" s="263"/>
      <c r="J24" s="363"/>
      <c r="K24" s="362"/>
      <c r="L24" s="362"/>
      <c r="M24" s="362"/>
      <c r="N24" s="263"/>
      <c r="O24" s="363"/>
      <c r="P24" s="363"/>
      <c r="Q24" s="364"/>
      <c r="R24" s="112" t="str">
        <f>IF(D24="","", CONCATENATE("Update games set ", B24, "= ",D24," where game_id=", E24))</f>
        <v>Update games set Result= 'L' where game_id=18670307</v>
      </c>
      <c r="S24" s="112" t="str">
        <f t="shared" si="8"/>
        <v>Update lineups set player_name = 'Newsome', raw_name = 'Newsome' where game_id = 18670307 and player_order = 7</v>
      </c>
      <c r="T24" s="112" t="str">
        <f t="shared" si="9"/>
        <v/>
      </c>
      <c r="U24" s="200" t="str">
        <f t="shared" si="1"/>
        <v/>
      </c>
      <c r="V24" s="112" t="str">
        <f t="shared" si="10"/>
        <v/>
      </c>
      <c r="W24" s="415" t="str">
        <f t="shared" si="11"/>
        <v/>
      </c>
      <c r="Y24" s="65" t="str">
        <f t="shared" si="22"/>
        <v/>
      </c>
      <c r="Z24" s="65" t="str">
        <f t="shared" si="23"/>
        <v/>
      </c>
      <c r="AA24" s="65" t="str">
        <f t="shared" si="24"/>
        <v/>
      </c>
      <c r="AB24" s="65" t="str">
        <f t="shared" si="25"/>
        <v/>
      </c>
      <c r="AC24" s="65" t="str">
        <f t="shared" si="26"/>
        <v/>
      </c>
      <c r="AH24" s="65" t="str">
        <f t="shared" si="17"/>
        <v>186703077</v>
      </c>
      <c r="AI24" s="67">
        <v>18670307</v>
      </c>
      <c r="AJ24" s="67" t="s">
        <v>5351</v>
      </c>
      <c r="AK24" s="67">
        <v>7</v>
      </c>
      <c r="AL24" s="67" t="s">
        <v>4756</v>
      </c>
      <c r="AN24" s="65" t="str">
        <f t="shared" si="7"/>
        <v/>
      </c>
    </row>
    <row r="25" spans="1:40" s="67" customFormat="1" ht="16.8" customHeight="1" x14ac:dyDescent="0.25">
      <c r="A25" s="113">
        <v>1</v>
      </c>
      <c r="B25" s="342" t="s">
        <v>768</v>
      </c>
      <c r="C25" s="342"/>
      <c r="D25" s="349" t="str">
        <f t="shared" ref="D25:D30" si="29">IF(C25="", "", C25)</f>
        <v/>
      </c>
      <c r="E25" s="262">
        <f t="shared" si="27"/>
        <v>18670307</v>
      </c>
      <c r="F25" s="362">
        <v>8</v>
      </c>
      <c r="G25" s="363" t="s">
        <v>4761</v>
      </c>
      <c r="H25" s="363"/>
      <c r="I25" s="263"/>
      <c r="J25" s="363"/>
      <c r="K25" s="362"/>
      <c r="L25" s="362"/>
      <c r="M25" s="362"/>
      <c r="N25" s="263"/>
      <c r="O25" s="363"/>
      <c r="P25" s="363"/>
      <c r="Q25" s="364"/>
      <c r="R25" s="112" t="str">
        <f>IF(D25="","", CONCATENATE("Update games set ", B25, "= ",D25," where game_id=", E25))</f>
        <v/>
      </c>
      <c r="S25" s="112" t="str">
        <f t="shared" si="8"/>
        <v>Update lineups set player_name = 'Hussey', raw_name = 'Hussey' where game_id = 18670307 and player_order = 8</v>
      </c>
      <c r="T25" s="112" t="str">
        <f t="shared" si="9"/>
        <v/>
      </c>
      <c r="U25" s="200" t="str">
        <f t="shared" si="1"/>
        <v/>
      </c>
      <c r="V25" s="112" t="str">
        <f t="shared" si="10"/>
        <v/>
      </c>
      <c r="W25" s="415" t="str">
        <f t="shared" si="11"/>
        <v/>
      </c>
      <c r="Y25" s="65" t="str">
        <f t="shared" si="22"/>
        <v/>
      </c>
      <c r="Z25" s="65" t="str">
        <f t="shared" si="23"/>
        <v/>
      </c>
      <c r="AA25" s="65" t="str">
        <f t="shared" si="24"/>
        <v/>
      </c>
      <c r="AB25" s="65" t="str">
        <f t="shared" si="25"/>
        <v/>
      </c>
      <c r="AC25" s="65" t="str">
        <f t="shared" si="26"/>
        <v/>
      </c>
      <c r="AH25" s="65" t="str">
        <f t="shared" si="17"/>
        <v>186703078</v>
      </c>
      <c r="AI25" s="67">
        <v>18670307</v>
      </c>
      <c r="AJ25" s="67" t="s">
        <v>5351</v>
      </c>
      <c r="AK25" s="67">
        <v>8</v>
      </c>
      <c r="AL25" s="67" t="s">
        <v>4761</v>
      </c>
      <c r="AN25" s="65" t="str">
        <f t="shared" si="7"/>
        <v/>
      </c>
    </row>
    <row r="26" spans="1:40" s="67" customFormat="1" ht="16.8" customHeight="1" x14ac:dyDescent="0.25">
      <c r="A26" s="113">
        <v>1</v>
      </c>
      <c r="B26" s="342" t="s">
        <v>766</v>
      </c>
      <c r="C26" s="342"/>
      <c r="D26" s="349" t="str">
        <f t="shared" si="29"/>
        <v/>
      </c>
      <c r="E26" s="262">
        <f t="shared" si="27"/>
        <v>18670307</v>
      </c>
      <c r="F26" s="362">
        <v>9</v>
      </c>
      <c r="G26" s="194" t="s">
        <v>5274</v>
      </c>
      <c r="H26" s="194"/>
      <c r="I26" s="263">
        <f>MID(E33,5,2)*1</f>
        <v>3</v>
      </c>
      <c r="J26" s="363"/>
      <c r="K26" s="362"/>
      <c r="L26" s="362"/>
      <c r="M26" s="362"/>
      <c r="N26" s="417"/>
      <c r="O26" s="194"/>
      <c r="P26" s="194"/>
      <c r="Q26" s="364"/>
      <c r="R26" s="112" t="str">
        <f>IF(D26="","", CONCATENATE("Update games set ", B26, "= ",D26," where game_id=", E26))</f>
        <v/>
      </c>
      <c r="S26" s="112" t="str">
        <f t="shared" si="8"/>
        <v>Update lineups set player_name = 'Mellor', raw_name = 'Mellor' where game_id = 18670307 and player_order = 9</v>
      </c>
      <c r="T26" s="112" t="str">
        <f t="shared" si="9"/>
        <v/>
      </c>
      <c r="U26" s="200" t="str">
        <f t="shared" si="1"/>
        <v>update goals set scorer_name = '' where game_id = 18670307 and goal_order = 3</v>
      </c>
      <c r="V26" s="112" t="str">
        <f t="shared" si="10"/>
        <v/>
      </c>
      <c r="W26" s="415" t="str">
        <f t="shared" si="11"/>
        <v/>
      </c>
      <c r="Y26" s="65" t="str">
        <f t="shared" si="22"/>
        <v>update goals set scorer_name = ''</v>
      </c>
      <c r="Z26" s="65" t="str">
        <f t="shared" si="23"/>
        <v/>
      </c>
      <c r="AA26" s="65" t="str">
        <f t="shared" si="24"/>
        <v/>
      </c>
      <c r="AB26" s="65" t="str">
        <f t="shared" si="25"/>
        <v/>
      </c>
      <c r="AC26" s="65" t="str">
        <f t="shared" si="26"/>
        <v xml:space="preserve"> where game_id = 18670307 and goal_order = 3</v>
      </c>
      <c r="AH26" s="65" t="str">
        <f t="shared" si="17"/>
        <v>186703079</v>
      </c>
      <c r="AI26" s="67">
        <v>18670307</v>
      </c>
      <c r="AJ26" s="67" t="s">
        <v>5351</v>
      </c>
      <c r="AK26" s="67">
        <v>9</v>
      </c>
      <c r="AL26" s="67" t="s">
        <v>4753</v>
      </c>
      <c r="AN26" s="65" t="str">
        <f t="shared" si="7"/>
        <v/>
      </c>
    </row>
    <row r="27" spans="1:40" s="67" customFormat="1" ht="16.8" customHeight="1" x14ac:dyDescent="0.25">
      <c r="A27" s="113">
        <v>1</v>
      </c>
      <c r="B27" s="342" t="s">
        <v>753</v>
      </c>
      <c r="C27" s="342" t="s">
        <v>5275</v>
      </c>
      <c r="D27" s="350" t="str">
        <f t="shared" ref="D27" si="30">IF(C27="", "", CONCATENATE("'", C27,"'"))</f>
        <v>'Mr Wilkinson'</v>
      </c>
      <c r="E27" s="262">
        <f t="shared" si="27"/>
        <v>18670307</v>
      </c>
      <c r="F27" s="362">
        <v>10</v>
      </c>
      <c r="G27" s="363" t="s">
        <v>4762</v>
      </c>
      <c r="H27" s="363"/>
      <c r="I27" s="263"/>
      <c r="J27" s="363"/>
      <c r="K27" s="362"/>
      <c r="L27" s="362"/>
      <c r="M27" s="362"/>
      <c r="N27" s="263"/>
      <c r="O27" s="363"/>
      <c r="P27" s="363"/>
      <c r="Q27" s="364"/>
      <c r="R27" s="112" t="str">
        <f>IF(D27="","", CONCATENATE("Update games set ", B27, "= ",D27," where game_id=", E27))</f>
        <v>Update games set Referee= 'Mr Wilkinson' where game_id=18670307</v>
      </c>
      <c r="S27" s="112" t="str">
        <f t="shared" si="8"/>
        <v>Update lineups set player_name = 'Wardle', raw_name = 'Wardle' where game_id = 18670307 and player_order = 10</v>
      </c>
      <c r="T27" s="112" t="str">
        <f t="shared" si="9"/>
        <v/>
      </c>
      <c r="U27" s="200" t="str">
        <f t="shared" si="1"/>
        <v/>
      </c>
      <c r="V27" s="112" t="str">
        <f t="shared" si="10"/>
        <v/>
      </c>
      <c r="W27" s="415" t="str">
        <f t="shared" si="11"/>
        <v/>
      </c>
      <c r="Y27" s="65" t="str">
        <f t="shared" si="22"/>
        <v/>
      </c>
      <c r="Z27" s="65" t="str">
        <f t="shared" si="23"/>
        <v/>
      </c>
      <c r="AA27" s="65" t="str">
        <f t="shared" si="24"/>
        <v/>
      </c>
      <c r="AB27" s="65" t="str">
        <f t="shared" si="25"/>
        <v/>
      </c>
      <c r="AC27" s="65" t="str">
        <f t="shared" si="26"/>
        <v/>
      </c>
      <c r="AH27" s="65" t="str">
        <f t="shared" si="17"/>
        <v>1867030710</v>
      </c>
      <c r="AI27" s="67">
        <v>18670307</v>
      </c>
      <c r="AJ27" s="67" t="s">
        <v>5351</v>
      </c>
      <c r="AK27" s="67">
        <v>10</v>
      </c>
      <c r="AL27" s="67" t="s">
        <v>4762</v>
      </c>
      <c r="AN27" s="65" t="str">
        <f t="shared" si="7"/>
        <v/>
      </c>
    </row>
    <row r="28" spans="1:40" s="67" customFormat="1" ht="16.8" customHeight="1" x14ac:dyDescent="0.25">
      <c r="A28" s="113">
        <v>1</v>
      </c>
      <c r="B28" s="342" t="s">
        <v>746</v>
      </c>
      <c r="C28" s="351" t="s">
        <v>5062</v>
      </c>
      <c r="D28" s="334" t="str">
        <f>CONCATENATE("'", LEFT(E28,4),"-",MID(E28,5,2),"-", MID(E28,7,2), " ", C28,"'")</f>
        <v>'1867-03-07 15:00'</v>
      </c>
      <c r="E28" s="262">
        <f t="shared" si="27"/>
        <v>18670307</v>
      </c>
      <c r="F28" s="362">
        <v>11</v>
      </c>
      <c r="G28" s="363" t="s">
        <v>4779</v>
      </c>
      <c r="H28" s="363"/>
      <c r="I28" s="263"/>
      <c r="J28" s="363"/>
      <c r="K28" s="362"/>
      <c r="L28" s="362"/>
      <c r="M28" s="362"/>
      <c r="N28" s="263"/>
      <c r="O28" s="363"/>
      <c r="P28" s="363"/>
      <c r="Q28" s="364"/>
      <c r="R28" s="112" t="str">
        <f>IF(D28="","", CONCATENATE("Update games set ", B28, "= ",D28," where game_id=", E28))</f>
        <v>Update games set Game_date= '1867-03-07 15:00' where game_id=18670307</v>
      </c>
      <c r="S28" s="112" t="str">
        <f t="shared" si="8"/>
        <v>Update lineups set player_name = 'Gamble', raw_name = 'Gamble' where game_id = 18670307 and player_order = 11</v>
      </c>
      <c r="T28" s="112" t="str">
        <f t="shared" si="9"/>
        <v/>
      </c>
      <c r="U28" s="200" t="str">
        <f t="shared" si="1"/>
        <v/>
      </c>
      <c r="V28" s="112" t="str">
        <f t="shared" si="10"/>
        <v/>
      </c>
      <c r="W28" s="415" t="str">
        <f t="shared" si="11"/>
        <v/>
      </c>
      <c r="Y28" s="65" t="str">
        <f t="shared" si="22"/>
        <v/>
      </c>
      <c r="Z28" s="65" t="str">
        <f t="shared" si="23"/>
        <v/>
      </c>
      <c r="AA28" s="65" t="str">
        <f t="shared" si="24"/>
        <v/>
      </c>
      <c r="AB28" s="65" t="str">
        <f t="shared" si="25"/>
        <v/>
      </c>
      <c r="AC28" s="65" t="str">
        <f t="shared" si="26"/>
        <v/>
      </c>
      <c r="AH28" s="65" t="str">
        <f t="shared" si="17"/>
        <v>1867030711</v>
      </c>
      <c r="AI28" s="67">
        <v>18670307</v>
      </c>
      <c r="AJ28" s="67" t="s">
        <v>5351</v>
      </c>
      <c r="AK28" s="67">
        <v>11</v>
      </c>
      <c r="AL28" s="67" t="s">
        <v>4748</v>
      </c>
      <c r="AN28" s="65" t="str">
        <f t="shared" si="7"/>
        <v/>
      </c>
    </row>
    <row r="29" spans="1:40" s="67" customFormat="1" ht="16.8" customHeight="1" x14ac:dyDescent="0.25">
      <c r="A29" s="113">
        <v>1</v>
      </c>
      <c r="B29" s="342" t="s">
        <v>25</v>
      </c>
      <c r="C29" s="342"/>
      <c r="D29" s="350" t="str">
        <f t="shared" si="0"/>
        <v/>
      </c>
      <c r="E29" s="262">
        <f t="shared" si="27"/>
        <v>18670307</v>
      </c>
      <c r="F29" s="362">
        <v>12</v>
      </c>
      <c r="G29" s="363"/>
      <c r="H29" s="363"/>
      <c r="I29" s="263"/>
      <c r="J29" s="363"/>
      <c r="K29" s="362"/>
      <c r="L29" s="362"/>
      <c r="M29" s="362"/>
      <c r="N29" s="263"/>
      <c r="O29" s="363"/>
      <c r="P29" s="363"/>
      <c r="Q29" s="364"/>
      <c r="R29" s="112" t="str">
        <f>IF(D29="","", CONCATENATE("Update games set ", B29, "= ",D29," where game_id=", E29))</f>
        <v/>
      </c>
      <c r="S29" s="112" t="str">
        <f t="shared" si="8"/>
        <v/>
      </c>
      <c r="T29" s="112" t="str">
        <f t="shared" si="9"/>
        <v/>
      </c>
      <c r="U29" s="200" t="str">
        <f t="shared" si="1"/>
        <v/>
      </c>
      <c r="V29" s="112" t="str">
        <f t="shared" si="10"/>
        <v/>
      </c>
      <c r="W29" s="415" t="str">
        <f t="shared" si="11"/>
        <v/>
      </c>
      <c r="Y29" s="65" t="str">
        <f t="shared" si="22"/>
        <v/>
      </c>
      <c r="Z29" s="65" t="str">
        <f t="shared" si="23"/>
        <v/>
      </c>
      <c r="AA29" s="65" t="str">
        <f t="shared" si="24"/>
        <v/>
      </c>
      <c r="AB29" s="65" t="str">
        <f t="shared" si="25"/>
        <v/>
      </c>
      <c r="AC29" s="65" t="str">
        <f t="shared" si="26"/>
        <v/>
      </c>
      <c r="AH29" s="65" t="str">
        <f t="shared" si="17"/>
        <v>1867030712</v>
      </c>
      <c r="AI29" s="67">
        <v>18670307</v>
      </c>
      <c r="AJ29" s="67" t="s">
        <v>5351</v>
      </c>
      <c r="AK29" s="67">
        <v>12</v>
      </c>
      <c r="AN29" s="65" t="str">
        <f t="shared" si="7"/>
        <v/>
      </c>
    </row>
    <row r="30" spans="1:40" s="67" customFormat="1" ht="16.8" customHeight="1" x14ac:dyDescent="0.25">
      <c r="A30" s="113">
        <v>1</v>
      </c>
      <c r="B30" s="342" t="s">
        <v>475</v>
      </c>
      <c r="C30" s="342"/>
      <c r="D30" s="349" t="str">
        <f t="shared" si="29"/>
        <v/>
      </c>
      <c r="E30" s="262">
        <f t="shared" si="27"/>
        <v>18670307</v>
      </c>
      <c r="F30" s="362">
        <v>13</v>
      </c>
      <c r="G30" s="363"/>
      <c r="H30" s="363"/>
      <c r="I30" s="263"/>
      <c r="J30" s="363"/>
      <c r="K30" s="362"/>
      <c r="L30" s="362"/>
      <c r="M30" s="362"/>
      <c r="N30" s="263"/>
      <c r="O30" s="363"/>
      <c r="P30" s="363"/>
      <c r="Q30" s="364"/>
      <c r="R30" s="112" t="str">
        <f>IF(D30="","", CONCATENATE("Update games set ", B30, "= ",D30," where game_id=", E30))</f>
        <v/>
      </c>
      <c r="S30" s="112" t="str">
        <f t="shared" si="8"/>
        <v/>
      </c>
      <c r="T30" s="112" t="str">
        <f t="shared" si="9"/>
        <v/>
      </c>
      <c r="U30" s="200" t="str">
        <f t="shared" si="1"/>
        <v/>
      </c>
      <c r="V30" s="112" t="str">
        <f t="shared" si="10"/>
        <v/>
      </c>
      <c r="W30" s="415" t="str">
        <f t="shared" si="11"/>
        <v/>
      </c>
      <c r="Y30" s="65" t="str">
        <f t="shared" si="22"/>
        <v/>
      </c>
      <c r="Z30" s="65" t="str">
        <f t="shared" si="23"/>
        <v/>
      </c>
      <c r="AA30" s="65" t="str">
        <f t="shared" si="24"/>
        <v/>
      </c>
      <c r="AB30" s="65" t="str">
        <f t="shared" si="25"/>
        <v/>
      </c>
      <c r="AC30" s="65" t="str">
        <f t="shared" si="26"/>
        <v/>
      </c>
      <c r="AH30" s="65" t="str">
        <f t="shared" si="17"/>
        <v>1867030713</v>
      </c>
      <c r="AI30" s="67">
        <v>18670307</v>
      </c>
      <c r="AJ30" s="67" t="s">
        <v>5351</v>
      </c>
      <c r="AK30" s="67">
        <v>13</v>
      </c>
      <c r="AN30" s="65" t="str">
        <f t="shared" si="7"/>
        <v/>
      </c>
    </row>
    <row r="31" spans="1:40" s="67" customFormat="1" ht="16.8" customHeight="1" x14ac:dyDescent="0.25">
      <c r="A31" s="113">
        <v>1</v>
      </c>
      <c r="B31" s="342" t="s">
        <v>20</v>
      </c>
      <c r="C31" s="342" t="s">
        <v>4919</v>
      </c>
      <c r="D31" s="350" t="str">
        <f t="shared" si="0"/>
        <v>'Forest Ground'</v>
      </c>
      <c r="E31" s="262">
        <f t="shared" si="27"/>
        <v>18670307</v>
      </c>
      <c r="F31" s="362">
        <v>14</v>
      </c>
      <c r="G31" s="363"/>
      <c r="H31" s="363"/>
      <c r="I31" s="263"/>
      <c r="J31" s="363"/>
      <c r="K31" s="362"/>
      <c r="L31" s="362"/>
      <c r="M31" s="362"/>
      <c r="N31" s="263"/>
      <c r="O31" s="363"/>
      <c r="P31" s="363"/>
      <c r="Q31" s="364"/>
      <c r="R31" s="112" t="str">
        <f>IF(D31="","", CONCATENATE("Update games set ", B31, "= ",D31," where game_id=", E31))</f>
        <v>Update games set Ground= 'Forest Ground' where game_id=18670307</v>
      </c>
      <c r="S31" s="112" t="str">
        <f t="shared" si="8"/>
        <v/>
      </c>
      <c r="T31" s="112" t="str">
        <f t="shared" si="9"/>
        <v/>
      </c>
      <c r="U31" s="200" t="str">
        <f t="shared" si="1"/>
        <v/>
      </c>
      <c r="V31" s="112" t="str">
        <f t="shared" si="10"/>
        <v/>
      </c>
      <c r="W31" s="415" t="str">
        <f t="shared" si="11"/>
        <v/>
      </c>
      <c r="Y31" s="65" t="str">
        <f t="shared" si="22"/>
        <v/>
      </c>
      <c r="Z31" s="65" t="str">
        <f t="shared" si="23"/>
        <v/>
      </c>
      <c r="AA31" s="65" t="str">
        <f t="shared" si="24"/>
        <v/>
      </c>
      <c r="AB31" s="65" t="str">
        <f t="shared" si="25"/>
        <v/>
      </c>
      <c r="AC31" s="65" t="str">
        <f t="shared" si="26"/>
        <v/>
      </c>
      <c r="AH31" s="65" t="str">
        <f t="shared" si="17"/>
        <v>1867030714</v>
      </c>
      <c r="AI31" s="67">
        <v>18670307</v>
      </c>
      <c r="AJ31" s="67" t="s">
        <v>5351</v>
      </c>
      <c r="AK31" s="67">
        <v>14</v>
      </c>
      <c r="AN31" s="65" t="str">
        <f t="shared" si="7"/>
        <v/>
      </c>
    </row>
    <row r="32" spans="1:40" s="67" customFormat="1" ht="16.8" customHeight="1" x14ac:dyDescent="0.25">
      <c r="A32" s="113">
        <v>1</v>
      </c>
      <c r="B32" s="342" t="s">
        <v>4882</v>
      </c>
      <c r="C32" s="342" t="str">
        <f>IF(C31="", "", C31)</f>
        <v>Forest Ground</v>
      </c>
      <c r="D32" s="350" t="str">
        <f t="shared" si="0"/>
        <v>'Forest Ground'</v>
      </c>
      <c r="E32" s="262">
        <f t="shared" si="27"/>
        <v>18670307</v>
      </c>
      <c r="F32" s="362">
        <v>15</v>
      </c>
      <c r="G32" s="363"/>
      <c r="H32" s="363"/>
      <c r="I32" s="263"/>
      <c r="J32" s="363"/>
      <c r="K32" s="362"/>
      <c r="L32" s="362"/>
      <c r="M32" s="362"/>
      <c r="N32" s="263"/>
      <c r="O32" s="363"/>
      <c r="P32" s="363"/>
      <c r="Q32" s="364"/>
      <c r="R32" s="112" t="str">
        <f>IF(D32="","", CONCATENATE("Update games set ", B32, "= ",D32," where game_id=", E32))</f>
        <v>Update games set Ground_parent= 'Forest Ground' where game_id=18670307</v>
      </c>
      <c r="S32" s="112" t="str">
        <f t="shared" si="8"/>
        <v/>
      </c>
      <c r="T32" s="112" t="str">
        <f t="shared" si="9"/>
        <v/>
      </c>
      <c r="U32" s="200" t="str">
        <f t="shared" si="1"/>
        <v/>
      </c>
      <c r="V32" s="112" t="str">
        <f t="shared" si="10"/>
        <v/>
      </c>
      <c r="W32" s="415" t="str">
        <f t="shared" si="11"/>
        <v/>
      </c>
      <c r="Y32" s="65" t="str">
        <f t="shared" si="22"/>
        <v/>
      </c>
      <c r="Z32" s="65" t="str">
        <f t="shared" si="23"/>
        <v/>
      </c>
      <c r="AA32" s="65" t="str">
        <f t="shared" si="24"/>
        <v/>
      </c>
      <c r="AB32" s="65" t="str">
        <f t="shared" si="25"/>
        <v/>
      </c>
      <c r="AC32" s="65" t="str">
        <f t="shared" si="26"/>
        <v/>
      </c>
      <c r="AH32" s="65" t="str">
        <f t="shared" si="17"/>
        <v>1867030715</v>
      </c>
      <c r="AI32" s="67">
        <v>18670307</v>
      </c>
      <c r="AJ32" s="67" t="s">
        <v>5351</v>
      </c>
      <c r="AK32" s="67">
        <v>15</v>
      </c>
      <c r="AN32" s="65" t="str">
        <f t="shared" si="7"/>
        <v/>
      </c>
    </row>
    <row r="33" spans="1:40" s="126" customFormat="1" ht="16.8" customHeight="1" thickBot="1" x14ac:dyDescent="0.3">
      <c r="A33" s="113">
        <v>1</v>
      </c>
      <c r="B33" s="116" t="s">
        <v>115</v>
      </c>
      <c r="C33" s="352"/>
      <c r="D33" s="370" t="str">
        <f>IF(MID(E33,5,2)*1&gt;6,_xlfn.CONCAT("'",LEFT(E33,4),"-",MID(E33,3,2)+1,"'"),_xlfn.CONCAT("'",LEFT(E33,4)-1,"-",MID(E33,3,2),"'"))</f>
        <v>'1866-67'</v>
      </c>
      <c r="E33" s="266">
        <f t="shared" si="27"/>
        <v>18670307</v>
      </c>
      <c r="F33" s="266">
        <v>16</v>
      </c>
      <c r="G33" s="343"/>
      <c r="H33" s="343"/>
      <c r="I33" s="267"/>
      <c r="J33" s="214"/>
      <c r="K33" s="266"/>
      <c r="L33" s="266"/>
      <c r="M33" s="266"/>
      <c r="N33" s="419"/>
      <c r="O33" s="343"/>
      <c r="P33" s="343"/>
      <c r="Q33" s="346"/>
      <c r="R33" s="112" t="str">
        <f>IF(D33="","", CONCATENATE("Update games set ", B33, "= ",D33," where game_id=", E33))</f>
        <v>Update games set Season= '1866-67' where game_id=18670307</v>
      </c>
      <c r="S33" s="112" t="str">
        <f t="shared" si="8"/>
        <v/>
      </c>
      <c r="T33" s="112" t="str">
        <f t="shared" si="9"/>
        <v/>
      </c>
      <c r="U33" s="200" t="str">
        <f t="shared" si="1"/>
        <v/>
      </c>
      <c r="V33" s="112" t="str">
        <f t="shared" si="10"/>
        <v/>
      </c>
      <c r="W33" s="415" t="str">
        <f t="shared" si="11"/>
        <v/>
      </c>
      <c r="X33" s="240"/>
      <c r="Y33" s="65" t="str">
        <f t="shared" si="22"/>
        <v/>
      </c>
      <c r="Z33" s="65" t="str">
        <f t="shared" si="23"/>
        <v/>
      </c>
      <c r="AA33" s="65" t="str">
        <f t="shared" si="24"/>
        <v/>
      </c>
      <c r="AB33" s="65" t="str">
        <f t="shared" si="25"/>
        <v/>
      </c>
      <c r="AC33" s="65" t="str">
        <f t="shared" si="26"/>
        <v/>
      </c>
      <c r="AH33" s="65" t="str">
        <f t="shared" si="17"/>
        <v>1867030716</v>
      </c>
      <c r="AI33" s="126">
        <v>18670307</v>
      </c>
      <c r="AJ33" s="126" t="s">
        <v>5351</v>
      </c>
      <c r="AK33" s="126">
        <v>16</v>
      </c>
      <c r="AN33" s="65" t="str">
        <f t="shared" si="7"/>
        <v/>
      </c>
    </row>
    <row r="34" spans="1:40" s="67" customFormat="1" ht="16.8" customHeight="1" thickTop="1" x14ac:dyDescent="0.25">
      <c r="A34" s="113">
        <v>1</v>
      </c>
      <c r="B34" s="341" t="s">
        <v>22</v>
      </c>
      <c r="C34" s="341" t="s">
        <v>5276</v>
      </c>
      <c r="D34" s="341" t="str">
        <f t="shared" si="0"/>
        <v>'Sheffield Norfolk'</v>
      </c>
      <c r="E34" s="363">
        <v>18671228</v>
      </c>
      <c r="F34" s="362">
        <v>1</v>
      </c>
      <c r="G34" s="212" t="s">
        <v>4764</v>
      </c>
      <c r="H34" s="212"/>
      <c r="I34" s="263"/>
      <c r="J34" s="363"/>
      <c r="K34" s="362"/>
      <c r="L34" s="362"/>
      <c r="M34" s="362"/>
      <c r="N34" s="416"/>
      <c r="O34" s="212"/>
      <c r="P34" s="212"/>
      <c r="Q34" s="364"/>
      <c r="R34" s="112" t="str">
        <f>IF(D34="","", CONCATENATE("Update games set ", B34, "= ",D34," where game_id=", E34))</f>
        <v>Update games set Opponent= 'Sheffield Norfolk' where game_id=18671228</v>
      </c>
      <c r="S34" s="112" t="str">
        <f t="shared" si="8"/>
        <v>Update lineups set player_name = 'W Brown', raw_name = 'W Brown' where game_id = 18671228 and player_order = 1</v>
      </c>
      <c r="T34" s="112" t="str">
        <f t="shared" si="9"/>
        <v/>
      </c>
      <c r="U34" s="200" t="str">
        <f t="shared" si="1"/>
        <v/>
      </c>
      <c r="V34" s="112" t="str">
        <f t="shared" si="10"/>
        <v/>
      </c>
      <c r="W34" s="415" t="str">
        <f t="shared" si="11"/>
        <v/>
      </c>
      <c r="Y34" s="65" t="str">
        <f t="shared" si="22"/>
        <v/>
      </c>
      <c r="Z34" s="65" t="str">
        <f t="shared" si="23"/>
        <v/>
      </c>
      <c r="AA34" s="65" t="str">
        <f t="shared" si="24"/>
        <v/>
      </c>
      <c r="AB34" s="65" t="str">
        <f t="shared" si="25"/>
        <v/>
      </c>
      <c r="AC34" s="65" t="str">
        <f t="shared" si="26"/>
        <v/>
      </c>
      <c r="AH34" s="65" t="str">
        <f t="shared" si="17"/>
        <v>186712281</v>
      </c>
      <c r="AI34" s="67">
        <v>18671228</v>
      </c>
      <c r="AJ34" s="67" t="s">
        <v>5276</v>
      </c>
      <c r="AK34" s="67">
        <v>1</v>
      </c>
      <c r="AN34" s="65" t="str">
        <f t="shared" si="7"/>
        <v>update games set source = 'The Nottingham Forest Football Scrapbook' where game_id = 18671228</v>
      </c>
    </row>
    <row r="35" spans="1:40" s="67" customFormat="1" ht="16.8" customHeight="1" x14ac:dyDescent="0.25">
      <c r="A35" s="113">
        <v>1</v>
      </c>
      <c r="B35" s="342" t="s">
        <v>4979</v>
      </c>
      <c r="C35" s="342" t="str">
        <f>IF(C34="", "", C34)</f>
        <v>Sheffield Norfolk</v>
      </c>
      <c r="D35" s="350" t="str">
        <f t="shared" si="0"/>
        <v>'Sheffield Norfolk'</v>
      </c>
      <c r="E35" s="262">
        <f>E34</f>
        <v>18671228</v>
      </c>
      <c r="F35" s="362">
        <v>2</v>
      </c>
      <c r="G35" s="363" t="s">
        <v>4765</v>
      </c>
      <c r="H35" s="363"/>
      <c r="I35" s="263"/>
      <c r="J35" s="363"/>
      <c r="K35" s="362"/>
      <c r="L35" s="362"/>
      <c r="M35" s="362"/>
      <c r="N35" s="263"/>
      <c r="O35" s="363"/>
      <c r="P35" s="363"/>
      <c r="Q35" s="364"/>
      <c r="R35" s="112" t="str">
        <f>IF(D35="","", CONCATENATE("Update games set ", B35, "= ",D35," where game_id=", E35))</f>
        <v>Update games set Opp_parent= 'Sheffield Norfolk' where game_id=18671228</v>
      </c>
      <c r="S35" s="112" t="str">
        <f t="shared" si="8"/>
        <v>Update lineups set player_name = 'JS Shaw', raw_name = 'JS Shaw' where game_id = 18671228 and player_order = 2</v>
      </c>
      <c r="T35" s="112" t="str">
        <f t="shared" si="9"/>
        <v/>
      </c>
      <c r="U35" s="200" t="str">
        <f t="shared" si="1"/>
        <v/>
      </c>
      <c r="V35" s="112" t="str">
        <f t="shared" si="10"/>
        <v/>
      </c>
      <c r="W35" s="415" t="str">
        <f t="shared" si="11"/>
        <v/>
      </c>
      <c r="Y35" s="65" t="str">
        <f t="shared" si="22"/>
        <v/>
      </c>
      <c r="Z35" s="65" t="str">
        <f t="shared" si="23"/>
        <v/>
      </c>
      <c r="AA35" s="65" t="str">
        <f t="shared" si="24"/>
        <v/>
      </c>
      <c r="AB35" s="65" t="str">
        <f t="shared" si="25"/>
        <v/>
      </c>
      <c r="AC35" s="65" t="str">
        <f t="shared" si="26"/>
        <v/>
      </c>
      <c r="AH35" s="65" t="str">
        <f t="shared" si="17"/>
        <v>186712282</v>
      </c>
      <c r="AI35" s="67">
        <v>18671228</v>
      </c>
      <c r="AJ35" s="67" t="s">
        <v>5276</v>
      </c>
      <c r="AK35" s="67">
        <v>2</v>
      </c>
      <c r="AN35" s="65" t="str">
        <f t="shared" si="7"/>
        <v/>
      </c>
    </row>
    <row r="36" spans="1:40" s="67" customFormat="1" ht="16.8" customHeight="1" x14ac:dyDescent="0.25">
      <c r="A36" s="113">
        <v>1</v>
      </c>
      <c r="B36" s="342" t="s">
        <v>2653</v>
      </c>
      <c r="C36" s="342" t="s">
        <v>663</v>
      </c>
      <c r="D36" s="350" t="str">
        <f t="shared" si="0"/>
        <v>'Friendly'</v>
      </c>
      <c r="E36" s="262">
        <f t="shared" ref="E36:E49" si="31">E35</f>
        <v>18671228</v>
      </c>
      <c r="F36" s="362">
        <v>3</v>
      </c>
      <c r="G36" s="363" t="s">
        <v>4766</v>
      </c>
      <c r="H36" s="363"/>
      <c r="I36" s="263"/>
      <c r="J36" s="363"/>
      <c r="K36" s="362"/>
      <c r="L36" s="362"/>
      <c r="M36" s="362"/>
      <c r="N36" s="263"/>
      <c r="O36" s="363"/>
      <c r="P36" s="363"/>
      <c r="Q36" s="364"/>
      <c r="R36" s="112" t="str">
        <f>IF(D36="","", CONCATENATE("Update games set ", B36, "= ",D36," where game_id=", E36))</f>
        <v>Update games set Game_type= 'Friendly' where game_id=18671228</v>
      </c>
      <c r="S36" s="112" t="str">
        <f t="shared" si="8"/>
        <v>Update lineups set player_name = 'W Lambert', raw_name = 'W Lambert' where game_id = 18671228 and player_order = 3</v>
      </c>
      <c r="T36" s="112" t="str">
        <f t="shared" si="9"/>
        <v/>
      </c>
      <c r="U36" s="200" t="str">
        <f t="shared" si="1"/>
        <v/>
      </c>
      <c r="V36" s="112" t="str">
        <f t="shared" si="10"/>
        <v/>
      </c>
      <c r="W36" s="415" t="str">
        <f t="shared" si="11"/>
        <v/>
      </c>
      <c r="Y36" s="65" t="str">
        <f t="shared" si="22"/>
        <v/>
      </c>
      <c r="Z36" s="65" t="str">
        <f t="shared" si="23"/>
        <v/>
      </c>
      <c r="AA36" s="65" t="str">
        <f t="shared" si="24"/>
        <v/>
      </c>
      <c r="AB36" s="65" t="str">
        <f t="shared" si="25"/>
        <v/>
      </c>
      <c r="AC36" s="65" t="str">
        <f t="shared" si="26"/>
        <v/>
      </c>
      <c r="AH36" s="65" t="str">
        <f t="shared" si="17"/>
        <v>186712283</v>
      </c>
      <c r="AI36" s="67">
        <v>18671228</v>
      </c>
      <c r="AJ36" s="67" t="s">
        <v>5276</v>
      </c>
      <c r="AK36" s="67">
        <v>3</v>
      </c>
      <c r="AN36" s="65" t="str">
        <f t="shared" si="7"/>
        <v/>
      </c>
    </row>
    <row r="37" spans="1:40" s="67" customFormat="1" ht="16.8" customHeight="1" x14ac:dyDescent="0.25">
      <c r="A37" s="113">
        <v>1</v>
      </c>
      <c r="B37" s="342" t="s">
        <v>4978</v>
      </c>
      <c r="C37" s="342" t="s">
        <v>5065</v>
      </c>
      <c r="D37" s="350" t="str">
        <f t="shared" si="0"/>
        <v>'H'</v>
      </c>
      <c r="E37" s="262">
        <f t="shared" si="31"/>
        <v>18671228</v>
      </c>
      <c r="F37" s="362">
        <v>4</v>
      </c>
      <c r="G37" s="363" t="s">
        <v>4767</v>
      </c>
      <c r="H37" s="363"/>
      <c r="I37" s="263"/>
      <c r="J37" s="363"/>
      <c r="K37" s="362"/>
      <c r="L37" s="362"/>
      <c r="M37" s="362"/>
      <c r="N37" s="263"/>
      <c r="O37" s="363"/>
      <c r="P37" s="363"/>
      <c r="Q37" s="364"/>
      <c r="R37" s="112" t="str">
        <f>IF(D37="","", CONCATENATE("Update games set ", B37, "= ",D37," where game_id=", E37))</f>
        <v>Update games set HAN= 'H' where game_id=18671228</v>
      </c>
      <c r="S37" s="112" t="str">
        <f t="shared" si="8"/>
        <v>Update lineups set player_name = 'C Rothers', raw_name = 'C Rothers' where game_id = 18671228 and player_order = 4</v>
      </c>
      <c r="T37" s="112" t="str">
        <f t="shared" si="9"/>
        <v/>
      </c>
      <c r="U37" s="200" t="str">
        <f t="shared" si="1"/>
        <v/>
      </c>
      <c r="V37" s="112" t="str">
        <f t="shared" si="10"/>
        <v/>
      </c>
      <c r="W37" s="415" t="str">
        <f t="shared" si="11"/>
        <v/>
      </c>
      <c r="Y37" s="65" t="str">
        <f t="shared" si="22"/>
        <v/>
      </c>
      <c r="Z37" s="65" t="str">
        <f t="shared" si="23"/>
        <v/>
      </c>
      <c r="AA37" s="65" t="str">
        <f t="shared" si="24"/>
        <v/>
      </c>
      <c r="AB37" s="65" t="str">
        <f t="shared" si="25"/>
        <v/>
      </c>
      <c r="AC37" s="65" t="str">
        <f t="shared" si="26"/>
        <v/>
      </c>
      <c r="AH37" s="65" t="str">
        <f t="shared" si="17"/>
        <v>186712284</v>
      </c>
      <c r="AI37" s="67">
        <v>18671228</v>
      </c>
      <c r="AJ37" s="67" t="s">
        <v>5276</v>
      </c>
      <c r="AK37" s="67">
        <v>4</v>
      </c>
      <c r="AN37" s="65" t="str">
        <f t="shared" si="7"/>
        <v/>
      </c>
    </row>
    <row r="38" spans="1:40" s="67" customFormat="1" ht="16.8" customHeight="1" x14ac:dyDescent="0.25">
      <c r="A38" s="113">
        <v>1</v>
      </c>
      <c r="B38" s="342" t="s">
        <v>5</v>
      </c>
      <c r="C38" s="342">
        <v>0</v>
      </c>
      <c r="D38" s="349">
        <f t="shared" ref="D38:D87" si="32">IF(C38="", "", C38)</f>
        <v>0</v>
      </c>
      <c r="E38" s="262">
        <f t="shared" si="31"/>
        <v>18671228</v>
      </c>
      <c r="F38" s="362">
        <v>5</v>
      </c>
      <c r="G38" s="363" t="s">
        <v>4768</v>
      </c>
      <c r="H38" s="363"/>
      <c r="I38" s="263"/>
      <c r="J38" s="363"/>
      <c r="K38" s="362"/>
      <c r="L38" s="362"/>
      <c r="M38" s="362"/>
      <c r="N38" s="263"/>
      <c r="O38" s="363"/>
      <c r="P38" s="363"/>
      <c r="Q38" s="364"/>
      <c r="R38" s="112" t="str">
        <f>IF(D38="","", CONCATENATE("Update games set ", B38, "= ",D38," where game_id=", E38))</f>
        <v>Update games set F= 0 where game_id=18671228</v>
      </c>
      <c r="S38" s="112" t="str">
        <f t="shared" si="8"/>
        <v>Update lineups set player_name = 'F Baillon', raw_name = 'F Baillon' where game_id = 18671228 and player_order = 5</v>
      </c>
      <c r="T38" s="112" t="str">
        <f t="shared" si="9"/>
        <v/>
      </c>
      <c r="U38" s="200" t="str">
        <f t="shared" si="1"/>
        <v/>
      </c>
      <c r="V38" s="112" t="str">
        <f t="shared" si="10"/>
        <v/>
      </c>
      <c r="W38" s="415" t="str">
        <f t="shared" si="11"/>
        <v/>
      </c>
      <c r="Y38" s="65" t="str">
        <f t="shared" si="22"/>
        <v/>
      </c>
      <c r="Z38" s="65" t="str">
        <f t="shared" si="23"/>
        <v/>
      </c>
      <c r="AA38" s="65" t="str">
        <f t="shared" si="24"/>
        <v/>
      </c>
      <c r="AB38" s="65" t="str">
        <f t="shared" si="25"/>
        <v/>
      </c>
      <c r="AC38" s="65" t="str">
        <f t="shared" si="26"/>
        <v/>
      </c>
      <c r="AH38" s="65" t="str">
        <f t="shared" si="17"/>
        <v>186712285</v>
      </c>
      <c r="AI38" s="67">
        <v>18671228</v>
      </c>
      <c r="AJ38" s="67" t="s">
        <v>5276</v>
      </c>
      <c r="AK38" s="67">
        <v>5</v>
      </c>
      <c r="AN38" s="65" t="str">
        <f t="shared" si="7"/>
        <v/>
      </c>
    </row>
    <row r="39" spans="1:40" s="67" customFormat="1" ht="16.8" customHeight="1" x14ac:dyDescent="0.25">
      <c r="A39" s="113">
        <v>1</v>
      </c>
      <c r="B39" s="342" t="s">
        <v>0</v>
      </c>
      <c r="C39" s="342">
        <v>0</v>
      </c>
      <c r="D39" s="349">
        <f t="shared" si="32"/>
        <v>0</v>
      </c>
      <c r="E39" s="262">
        <f t="shared" si="31"/>
        <v>18671228</v>
      </c>
      <c r="F39" s="362">
        <v>6</v>
      </c>
      <c r="G39" s="363" t="s">
        <v>5272</v>
      </c>
      <c r="H39" s="363"/>
      <c r="I39" s="263"/>
      <c r="J39" s="363"/>
      <c r="K39" s="362"/>
      <c r="L39" s="362"/>
      <c r="M39" s="362"/>
      <c r="N39" s="263"/>
      <c r="O39" s="363"/>
      <c r="P39" s="363"/>
      <c r="Q39" s="364"/>
      <c r="R39" s="112" t="str">
        <f>IF(D39="","", CONCATENATE("Update games set ", B39, "= ",D39," where game_id=", E39))</f>
        <v>Update games set A= 0 where game_id=18671228</v>
      </c>
      <c r="S39" s="112" t="str">
        <f t="shared" si="8"/>
        <v>Update lineups set player_name = 'J Milford', raw_name = 'J Milford' where game_id = 18671228 and player_order = 6</v>
      </c>
      <c r="T39" s="112" t="str">
        <f t="shared" si="9"/>
        <v/>
      </c>
      <c r="U39" s="200" t="str">
        <f t="shared" si="1"/>
        <v/>
      </c>
      <c r="V39" s="112" t="str">
        <f t="shared" si="10"/>
        <v/>
      </c>
      <c r="W39" s="415" t="str">
        <f t="shared" si="11"/>
        <v/>
      </c>
      <c r="Y39" s="65" t="str">
        <f t="shared" si="22"/>
        <v/>
      </c>
      <c r="Z39" s="65" t="str">
        <f t="shared" si="23"/>
        <v/>
      </c>
      <c r="AA39" s="65" t="str">
        <f t="shared" si="24"/>
        <v/>
      </c>
      <c r="AB39" s="65" t="str">
        <f t="shared" si="25"/>
        <v/>
      </c>
      <c r="AC39" s="65" t="str">
        <f t="shared" si="26"/>
        <v/>
      </c>
      <c r="AH39" s="65" t="str">
        <f t="shared" si="17"/>
        <v>186712286</v>
      </c>
      <c r="AI39" s="67">
        <v>18671228</v>
      </c>
      <c r="AJ39" s="67" t="s">
        <v>5276</v>
      </c>
      <c r="AK39" s="67">
        <v>6</v>
      </c>
      <c r="AN39" s="65" t="str">
        <f t="shared" si="7"/>
        <v/>
      </c>
    </row>
    <row r="40" spans="1:40" s="67" customFormat="1" ht="16.8" customHeight="1" x14ac:dyDescent="0.25">
      <c r="A40" s="113">
        <v>1</v>
      </c>
      <c r="B40" s="342" t="s">
        <v>23</v>
      </c>
      <c r="C40" s="342"/>
      <c r="D40" s="334" t="str">
        <f t="shared" ref="D40" si="33">IF(C40="",IF(D38&gt;D39,"'W'",IF(D38=D39,"'D'","'L'")),_xlfn.CONCAT("'",C40,"'"))</f>
        <v>'D'</v>
      </c>
      <c r="E40" s="262">
        <f t="shared" si="31"/>
        <v>18671228</v>
      </c>
      <c r="F40" s="362">
        <v>7</v>
      </c>
      <c r="G40" s="194" t="s">
        <v>4769</v>
      </c>
      <c r="H40" s="363"/>
      <c r="I40" s="263"/>
      <c r="J40" s="363"/>
      <c r="K40" s="362"/>
      <c r="L40" s="362"/>
      <c r="M40" s="362"/>
      <c r="N40" s="417"/>
      <c r="O40" s="194"/>
      <c r="P40" s="194"/>
      <c r="Q40" s="364"/>
      <c r="R40" s="112" t="str">
        <f>IF(D40="","", CONCATENATE("Update games set ", B40, "= ",D40," where game_id=", E40))</f>
        <v>Update games set Result= 'D' where game_id=18671228</v>
      </c>
      <c r="S40" s="112" t="str">
        <f t="shared" si="8"/>
        <v>Update lineups set player_name = 'W Revis', raw_name = 'W Revis' where game_id = 18671228 and player_order = 7</v>
      </c>
      <c r="T40" s="112" t="str">
        <f t="shared" si="9"/>
        <v/>
      </c>
      <c r="U40" s="200" t="str">
        <f t="shared" si="1"/>
        <v/>
      </c>
      <c r="V40" s="112" t="str">
        <f t="shared" si="10"/>
        <v/>
      </c>
      <c r="W40" s="415" t="str">
        <f t="shared" si="11"/>
        <v/>
      </c>
      <c r="Y40" s="65" t="str">
        <f t="shared" si="22"/>
        <v/>
      </c>
      <c r="Z40" s="65" t="str">
        <f t="shared" si="23"/>
        <v/>
      </c>
      <c r="AA40" s="65" t="str">
        <f t="shared" si="24"/>
        <v/>
      </c>
      <c r="AB40" s="65" t="str">
        <f t="shared" si="25"/>
        <v/>
      </c>
      <c r="AC40" s="65" t="str">
        <f t="shared" si="26"/>
        <v/>
      </c>
      <c r="AH40" s="65" t="str">
        <f t="shared" si="17"/>
        <v>186712287</v>
      </c>
      <c r="AI40" s="67">
        <v>18671228</v>
      </c>
      <c r="AJ40" s="67" t="s">
        <v>5276</v>
      </c>
      <c r="AK40" s="67">
        <v>7</v>
      </c>
      <c r="AN40" s="65" t="str">
        <f t="shared" si="7"/>
        <v/>
      </c>
    </row>
    <row r="41" spans="1:40" s="67" customFormat="1" ht="16.8" customHeight="1" x14ac:dyDescent="0.25">
      <c r="A41" s="113">
        <v>1</v>
      </c>
      <c r="B41" s="342" t="s">
        <v>768</v>
      </c>
      <c r="C41" s="342"/>
      <c r="D41" s="349" t="str">
        <f t="shared" ref="D41:D94" si="34">IF(C41="", "", C41)</f>
        <v/>
      </c>
      <c r="E41" s="262">
        <f t="shared" si="31"/>
        <v>18671228</v>
      </c>
      <c r="F41" s="362">
        <v>8</v>
      </c>
      <c r="G41" s="194" t="s">
        <v>4747</v>
      </c>
      <c r="H41" s="194"/>
      <c r="I41" s="263"/>
      <c r="J41" s="363"/>
      <c r="K41" s="362"/>
      <c r="L41" s="362"/>
      <c r="M41" s="362"/>
      <c r="N41" s="417"/>
      <c r="O41" s="194"/>
      <c r="P41" s="194"/>
      <c r="Q41" s="364"/>
      <c r="R41" s="112" t="str">
        <f>IF(D41="","", CONCATENATE("Update games set ", B41, "= ",D41," where game_id=", E41))</f>
        <v/>
      </c>
      <c r="S41" s="112" t="str">
        <f t="shared" si="8"/>
        <v>Update lineups set player_name = 'C Daft', raw_name = 'C Daft' where game_id = 18671228 and player_order = 8</v>
      </c>
      <c r="T41" s="112" t="str">
        <f t="shared" si="9"/>
        <v/>
      </c>
      <c r="U41" s="200" t="str">
        <f t="shared" si="1"/>
        <v/>
      </c>
      <c r="V41" s="112" t="str">
        <f t="shared" si="10"/>
        <v/>
      </c>
      <c r="W41" s="415" t="str">
        <f t="shared" si="11"/>
        <v/>
      </c>
      <c r="Y41" s="65" t="str">
        <f t="shared" si="22"/>
        <v/>
      </c>
      <c r="Z41" s="65" t="str">
        <f t="shared" si="23"/>
        <v/>
      </c>
      <c r="AA41" s="65" t="str">
        <f t="shared" si="24"/>
        <v/>
      </c>
      <c r="AB41" s="65" t="str">
        <f t="shared" si="25"/>
        <v/>
      </c>
      <c r="AC41" s="65" t="str">
        <f t="shared" si="26"/>
        <v/>
      </c>
      <c r="AH41" s="65" t="str">
        <f t="shared" si="17"/>
        <v>186712288</v>
      </c>
      <c r="AI41" s="67">
        <v>18671228</v>
      </c>
      <c r="AJ41" s="67" t="s">
        <v>5276</v>
      </c>
      <c r="AK41" s="67">
        <v>8</v>
      </c>
      <c r="AN41" s="65" t="str">
        <f t="shared" si="7"/>
        <v/>
      </c>
    </row>
    <row r="42" spans="1:40" s="67" customFormat="1" ht="16.8" customHeight="1" x14ac:dyDescent="0.25">
      <c r="A42" s="113">
        <v>1</v>
      </c>
      <c r="B42" s="342" t="s">
        <v>766</v>
      </c>
      <c r="C42" s="342"/>
      <c r="D42" s="349" t="str">
        <f t="shared" si="34"/>
        <v/>
      </c>
      <c r="E42" s="262">
        <f t="shared" si="31"/>
        <v>18671228</v>
      </c>
      <c r="F42" s="362">
        <v>9</v>
      </c>
      <c r="G42" s="194" t="s">
        <v>4763</v>
      </c>
      <c r="H42" s="363"/>
      <c r="I42" s="263"/>
      <c r="J42" s="363"/>
      <c r="K42" s="362"/>
      <c r="L42" s="362"/>
      <c r="M42" s="362"/>
      <c r="N42" s="417"/>
      <c r="O42" s="194"/>
      <c r="P42" s="194"/>
      <c r="Q42" s="364"/>
      <c r="R42" s="112" t="str">
        <f>IF(D42="","", CONCATENATE("Update games set ", B42, "= ",D42," where game_id=", E42))</f>
        <v/>
      </c>
      <c r="S42" s="112" t="str">
        <f t="shared" si="8"/>
        <v>Update lineups set player_name = 'G Seaton', raw_name = 'G Seaton' where game_id = 18671228 and player_order = 9</v>
      </c>
      <c r="T42" s="112" t="str">
        <f t="shared" si="9"/>
        <v/>
      </c>
      <c r="U42" s="200" t="str">
        <f t="shared" si="1"/>
        <v/>
      </c>
      <c r="V42" s="112" t="str">
        <f t="shared" si="10"/>
        <v/>
      </c>
      <c r="W42" s="415" t="str">
        <f t="shared" si="11"/>
        <v/>
      </c>
      <c r="Y42" s="65" t="str">
        <f t="shared" si="22"/>
        <v/>
      </c>
      <c r="Z42" s="65" t="str">
        <f t="shared" si="23"/>
        <v/>
      </c>
      <c r="AA42" s="65" t="str">
        <f t="shared" si="24"/>
        <v/>
      </c>
      <c r="AB42" s="65" t="str">
        <f t="shared" si="25"/>
        <v/>
      </c>
      <c r="AC42" s="65" t="str">
        <f t="shared" si="26"/>
        <v/>
      </c>
      <c r="AH42" s="65" t="str">
        <f t="shared" si="17"/>
        <v>186712289</v>
      </c>
      <c r="AI42" s="67">
        <v>18671228</v>
      </c>
      <c r="AJ42" s="67" t="s">
        <v>5276</v>
      </c>
      <c r="AK42" s="67">
        <v>9</v>
      </c>
      <c r="AN42" s="65" t="str">
        <f t="shared" si="7"/>
        <v/>
      </c>
    </row>
    <row r="43" spans="1:40" s="67" customFormat="1" ht="16.8" customHeight="1" x14ac:dyDescent="0.25">
      <c r="A43" s="113">
        <v>1</v>
      </c>
      <c r="B43" s="342" t="s">
        <v>753</v>
      </c>
      <c r="C43" s="342" t="s">
        <v>5282</v>
      </c>
      <c r="D43" s="350" t="str">
        <f t="shared" ref="D43:D91" si="35">IF(C43="", "", CONCATENATE("'", C43,"'"))</f>
        <v>'Wilkinson'</v>
      </c>
      <c r="E43" s="262">
        <f t="shared" si="31"/>
        <v>18671228</v>
      </c>
      <c r="F43" s="362">
        <v>10</v>
      </c>
      <c r="G43" s="363" t="s">
        <v>5278</v>
      </c>
      <c r="H43" s="194"/>
      <c r="I43" s="263"/>
      <c r="J43" s="363"/>
      <c r="K43" s="362"/>
      <c r="L43" s="362"/>
      <c r="M43" s="362"/>
      <c r="N43" s="263"/>
      <c r="O43" s="363"/>
      <c r="P43" s="363"/>
      <c r="Q43" s="364"/>
      <c r="R43" s="112" t="str">
        <f>IF(D43="","", CONCATENATE("Update games set ", B43, "= ",D43," where game_id=", E43))</f>
        <v>Update games set Referee= 'Wilkinson' where game_id=18671228</v>
      </c>
      <c r="S43" s="112" t="str">
        <f t="shared" si="8"/>
        <v>Update lineups set player_name = 'G Richardson', raw_name = 'G Richardson' where game_id = 18671228 and player_order = 10</v>
      </c>
      <c r="T43" s="112" t="str">
        <f t="shared" si="9"/>
        <v/>
      </c>
      <c r="U43" s="200" t="str">
        <f t="shared" si="1"/>
        <v/>
      </c>
      <c r="V43" s="112" t="str">
        <f t="shared" si="10"/>
        <v/>
      </c>
      <c r="W43" s="415" t="str">
        <f t="shared" si="11"/>
        <v/>
      </c>
      <c r="Y43" s="65" t="str">
        <f t="shared" si="22"/>
        <v/>
      </c>
      <c r="Z43" s="65" t="str">
        <f t="shared" si="23"/>
        <v/>
      </c>
      <c r="AA43" s="65" t="str">
        <f t="shared" si="24"/>
        <v/>
      </c>
      <c r="AB43" s="65" t="str">
        <f t="shared" si="25"/>
        <v/>
      </c>
      <c r="AC43" s="65" t="str">
        <f t="shared" si="26"/>
        <v/>
      </c>
      <c r="AH43" s="65" t="str">
        <f t="shared" si="17"/>
        <v>1867122810</v>
      </c>
      <c r="AI43" s="67">
        <v>18671228</v>
      </c>
      <c r="AJ43" s="67" t="s">
        <v>5276</v>
      </c>
      <c r="AK43" s="67">
        <v>10</v>
      </c>
      <c r="AN43" s="65" t="str">
        <f t="shared" si="7"/>
        <v/>
      </c>
    </row>
    <row r="44" spans="1:40" s="67" customFormat="1" ht="16.8" customHeight="1" x14ac:dyDescent="0.25">
      <c r="A44" s="113">
        <v>1</v>
      </c>
      <c r="B44" s="342" t="s">
        <v>746</v>
      </c>
      <c r="C44" s="351" t="s">
        <v>5062</v>
      </c>
      <c r="D44" s="334" t="str">
        <f>CONCATENATE("'", LEFT(E44,4),"-",MID(E44,5,2),"-", MID(E44,7,2), " ", C44,"'")</f>
        <v>'1867-12-28 15:00'</v>
      </c>
      <c r="E44" s="262">
        <f t="shared" si="31"/>
        <v>18671228</v>
      </c>
      <c r="F44" s="362">
        <v>11</v>
      </c>
      <c r="G44" s="363" t="s">
        <v>4770</v>
      </c>
      <c r="H44" s="194"/>
      <c r="I44" s="263"/>
      <c r="J44" s="363"/>
      <c r="K44" s="362"/>
      <c r="L44" s="362"/>
      <c r="M44" s="362"/>
      <c r="N44" s="263"/>
      <c r="O44" s="363"/>
      <c r="P44" s="363"/>
      <c r="Q44" s="364"/>
      <c r="R44" s="112" t="str">
        <f>IF(D44="","", CONCATENATE("Update games set ", B44, "= ",D44," where game_id=", E44))</f>
        <v>Update games set Game_date= '1867-12-28 15:00' where game_id=18671228</v>
      </c>
      <c r="S44" s="112" t="str">
        <f t="shared" si="8"/>
        <v>Update lineups set player_name = 'A Barks', raw_name = 'A Barks' where game_id = 18671228 and player_order = 11</v>
      </c>
      <c r="T44" s="112" t="str">
        <f t="shared" si="9"/>
        <v/>
      </c>
      <c r="U44" s="200" t="str">
        <f t="shared" si="1"/>
        <v/>
      </c>
      <c r="V44" s="112" t="str">
        <f t="shared" si="10"/>
        <v/>
      </c>
      <c r="W44" s="415" t="str">
        <f t="shared" si="11"/>
        <v/>
      </c>
      <c r="Y44" s="65" t="str">
        <f t="shared" si="22"/>
        <v/>
      </c>
      <c r="Z44" s="65" t="str">
        <f t="shared" si="23"/>
        <v/>
      </c>
      <c r="AA44" s="65" t="str">
        <f t="shared" si="24"/>
        <v/>
      </c>
      <c r="AB44" s="65" t="str">
        <f t="shared" si="25"/>
        <v/>
      </c>
      <c r="AC44" s="65" t="str">
        <f t="shared" si="26"/>
        <v/>
      </c>
      <c r="AH44" s="65" t="str">
        <f t="shared" si="17"/>
        <v>1867122811</v>
      </c>
      <c r="AI44" s="67">
        <v>18671228</v>
      </c>
      <c r="AJ44" s="67" t="s">
        <v>5276</v>
      </c>
      <c r="AK44" s="67">
        <v>11</v>
      </c>
      <c r="AN44" s="65" t="str">
        <f t="shared" si="7"/>
        <v/>
      </c>
    </row>
    <row r="45" spans="1:40" s="67" customFormat="1" ht="16.8" customHeight="1" x14ac:dyDescent="0.25">
      <c r="A45" s="113">
        <v>1</v>
      </c>
      <c r="B45" s="342" t="s">
        <v>25</v>
      </c>
      <c r="C45" s="342"/>
      <c r="D45" s="350" t="str">
        <f t="shared" si="0"/>
        <v/>
      </c>
      <c r="E45" s="262">
        <f t="shared" si="31"/>
        <v>18671228</v>
      </c>
      <c r="F45" s="362">
        <v>12</v>
      </c>
      <c r="G45" s="363" t="s">
        <v>4771</v>
      </c>
      <c r="H45" s="363"/>
      <c r="I45" s="263"/>
      <c r="J45" s="363"/>
      <c r="K45" s="362"/>
      <c r="L45" s="362"/>
      <c r="M45" s="362"/>
      <c r="N45" s="263"/>
      <c r="O45" s="363"/>
      <c r="P45" s="363"/>
      <c r="Q45" s="364"/>
      <c r="R45" s="112" t="str">
        <f>IF(D45="","", CONCATENATE("Update games set ", B45, "= ",D45," where game_id=", E45))</f>
        <v/>
      </c>
      <c r="S45" s="112" t="str">
        <f t="shared" si="8"/>
        <v>Update lineups set player_name = 'C Wardle', raw_name = 'C Wardle' where game_id = 18671228 and player_order = 12</v>
      </c>
      <c r="T45" s="112" t="str">
        <f t="shared" si="9"/>
        <v/>
      </c>
      <c r="U45" s="200" t="str">
        <f t="shared" si="1"/>
        <v/>
      </c>
      <c r="V45" s="112" t="str">
        <f t="shared" si="10"/>
        <v/>
      </c>
      <c r="W45" s="415" t="str">
        <f t="shared" si="11"/>
        <v/>
      </c>
      <c r="Y45" s="65" t="str">
        <f t="shared" si="22"/>
        <v/>
      </c>
      <c r="Z45" s="65" t="str">
        <f t="shared" si="23"/>
        <v/>
      </c>
      <c r="AA45" s="65" t="str">
        <f t="shared" si="24"/>
        <v/>
      </c>
      <c r="AB45" s="65" t="str">
        <f t="shared" si="25"/>
        <v/>
      </c>
      <c r="AC45" s="65" t="str">
        <f t="shared" si="26"/>
        <v/>
      </c>
      <c r="AH45" s="65" t="str">
        <f t="shared" si="17"/>
        <v>1867122812</v>
      </c>
      <c r="AI45" s="67">
        <v>18671228</v>
      </c>
      <c r="AJ45" s="67" t="s">
        <v>5276</v>
      </c>
      <c r="AK45" s="67">
        <v>12</v>
      </c>
      <c r="AN45" s="65" t="str">
        <f t="shared" si="7"/>
        <v/>
      </c>
    </row>
    <row r="46" spans="1:40" s="67" customFormat="1" ht="16.8" customHeight="1" x14ac:dyDescent="0.25">
      <c r="A46" s="113">
        <v>1</v>
      </c>
      <c r="B46" s="342" t="s">
        <v>475</v>
      </c>
      <c r="C46" s="342"/>
      <c r="D46" s="349" t="str">
        <f t="shared" si="34"/>
        <v/>
      </c>
      <c r="E46" s="262">
        <f t="shared" si="31"/>
        <v>18671228</v>
      </c>
      <c r="F46" s="362">
        <v>13</v>
      </c>
      <c r="G46" s="363" t="s">
        <v>4772</v>
      </c>
      <c r="H46" s="363"/>
      <c r="I46" s="263"/>
      <c r="J46" s="363"/>
      <c r="K46" s="362"/>
      <c r="L46" s="362"/>
      <c r="M46" s="362"/>
      <c r="N46" s="263"/>
      <c r="O46" s="363"/>
      <c r="P46" s="363"/>
      <c r="Q46" s="364"/>
      <c r="R46" s="112" t="str">
        <f>IF(D46="","", CONCATENATE("Update games set ", B46, "= ",D46," where game_id=", E46))</f>
        <v/>
      </c>
      <c r="S46" s="112" t="str">
        <f t="shared" si="8"/>
        <v>Update lineups set player_name = 'H Ford', raw_name = 'H Ford' where game_id = 18671228 and player_order = 13</v>
      </c>
      <c r="T46" s="112" t="str">
        <f t="shared" si="9"/>
        <v/>
      </c>
      <c r="U46" s="200" t="str">
        <f t="shared" si="1"/>
        <v/>
      </c>
      <c r="V46" s="112" t="str">
        <f t="shared" si="10"/>
        <v/>
      </c>
      <c r="W46" s="415" t="str">
        <f t="shared" si="11"/>
        <v/>
      </c>
      <c r="Y46" s="65" t="str">
        <f t="shared" si="22"/>
        <v/>
      </c>
      <c r="Z46" s="65" t="str">
        <f t="shared" si="23"/>
        <v/>
      </c>
      <c r="AA46" s="65" t="str">
        <f t="shared" si="24"/>
        <v/>
      </c>
      <c r="AB46" s="65" t="str">
        <f t="shared" si="25"/>
        <v/>
      </c>
      <c r="AC46" s="65" t="str">
        <f t="shared" si="26"/>
        <v/>
      </c>
      <c r="AH46" s="65" t="str">
        <f t="shared" si="17"/>
        <v>1867122813</v>
      </c>
      <c r="AI46" s="67">
        <v>18671228</v>
      </c>
      <c r="AJ46" s="67" t="s">
        <v>5276</v>
      </c>
      <c r="AK46" s="67">
        <v>13</v>
      </c>
      <c r="AN46" s="65" t="str">
        <f t="shared" si="7"/>
        <v/>
      </c>
    </row>
    <row r="47" spans="1:40" s="67" customFormat="1" ht="16.8" customHeight="1" x14ac:dyDescent="0.25">
      <c r="A47" s="113">
        <v>1</v>
      </c>
      <c r="B47" s="342" t="s">
        <v>20</v>
      </c>
      <c r="C47" s="342" t="s">
        <v>4919</v>
      </c>
      <c r="D47" s="350" t="str">
        <f t="shared" si="0"/>
        <v>'Forest Ground'</v>
      </c>
      <c r="E47" s="262">
        <f t="shared" si="31"/>
        <v>18671228</v>
      </c>
      <c r="F47" s="362">
        <v>14</v>
      </c>
      <c r="G47" s="363" t="s">
        <v>4774</v>
      </c>
      <c r="H47" s="363"/>
      <c r="I47" s="263"/>
      <c r="J47" s="363"/>
      <c r="K47" s="362"/>
      <c r="L47" s="362"/>
      <c r="M47" s="362"/>
      <c r="N47" s="263"/>
      <c r="O47" s="363"/>
      <c r="P47" s="363"/>
      <c r="Q47" s="364"/>
      <c r="R47" s="112" t="str">
        <f>IF(D47="","", CONCATENATE("Update games set ", B47, "= ",D47," where game_id=", E47))</f>
        <v>Update games set Ground= 'Forest Ground' where game_id=18671228</v>
      </c>
      <c r="S47" s="112" t="str">
        <f t="shared" si="8"/>
        <v>Update lineups set player_name = 'W Howitt', raw_name = 'W Howitt' where game_id = 18671228 and player_order = 14</v>
      </c>
      <c r="T47" s="112" t="str">
        <f t="shared" si="9"/>
        <v/>
      </c>
      <c r="U47" s="200" t="str">
        <f t="shared" si="1"/>
        <v/>
      </c>
      <c r="V47" s="112" t="str">
        <f t="shared" si="10"/>
        <v/>
      </c>
      <c r="W47" s="415" t="str">
        <f t="shared" si="11"/>
        <v/>
      </c>
      <c r="Y47" s="65" t="str">
        <f t="shared" si="22"/>
        <v/>
      </c>
      <c r="Z47" s="65" t="str">
        <f t="shared" si="23"/>
        <v/>
      </c>
      <c r="AA47" s="65" t="str">
        <f t="shared" si="24"/>
        <v/>
      </c>
      <c r="AB47" s="65" t="str">
        <f t="shared" si="25"/>
        <v/>
      </c>
      <c r="AC47" s="65" t="str">
        <f t="shared" si="26"/>
        <v/>
      </c>
      <c r="AH47" s="65" t="str">
        <f t="shared" si="17"/>
        <v>1867122814</v>
      </c>
      <c r="AI47" s="67">
        <v>18671228</v>
      </c>
      <c r="AJ47" s="67" t="s">
        <v>5276</v>
      </c>
      <c r="AK47" s="67">
        <v>14</v>
      </c>
      <c r="AN47" s="65" t="str">
        <f t="shared" si="7"/>
        <v/>
      </c>
    </row>
    <row r="48" spans="1:40" s="67" customFormat="1" ht="16.8" customHeight="1" x14ac:dyDescent="0.25">
      <c r="A48" s="113">
        <v>1</v>
      </c>
      <c r="B48" s="342" t="s">
        <v>4882</v>
      </c>
      <c r="C48" s="342" t="str">
        <f>IF(C47="", "", C47)</f>
        <v>Forest Ground</v>
      </c>
      <c r="D48" s="350" t="str">
        <f t="shared" si="0"/>
        <v>'Forest Ground'</v>
      </c>
      <c r="E48" s="262">
        <f t="shared" si="31"/>
        <v>18671228</v>
      </c>
      <c r="F48" s="362">
        <v>15</v>
      </c>
      <c r="G48" s="363" t="s">
        <v>5277</v>
      </c>
      <c r="H48" s="363" t="s">
        <v>4777</v>
      </c>
      <c r="I48" s="263"/>
      <c r="J48" s="363"/>
      <c r="K48" s="362"/>
      <c r="L48" s="362"/>
      <c r="M48" s="362"/>
      <c r="N48" s="263"/>
      <c r="O48" s="363"/>
      <c r="P48" s="363"/>
      <c r="Q48" s="364"/>
      <c r="R48" s="112" t="str">
        <f>IF(D48="","", CONCATENATE("Update games set ", B48, "= ",D48," where game_id=", E48))</f>
        <v>Update games set Ground_parent= 'Forest Ground' where game_id=18671228</v>
      </c>
      <c r="S48" s="112" t="str">
        <f t="shared" si="8"/>
        <v>Update lineups set player_name = 'W Lymbery', raw_name = 'W Lymbery' where game_id = 18671228 and player_order = 15</v>
      </c>
      <c r="T48" s="112" t="str">
        <f t="shared" si="9"/>
        <v/>
      </c>
      <c r="U48" s="200" t="str">
        <f t="shared" si="1"/>
        <v/>
      </c>
      <c r="V48" s="112" t="str">
        <f t="shared" si="10"/>
        <v/>
      </c>
      <c r="W48" s="415" t="str">
        <f t="shared" si="11"/>
        <v/>
      </c>
      <c r="Y48" s="65" t="str">
        <f t="shared" si="22"/>
        <v/>
      </c>
      <c r="Z48" s="65" t="str">
        <f t="shared" si="23"/>
        <v/>
      </c>
      <c r="AA48" s="65" t="str">
        <f t="shared" si="24"/>
        <v/>
      </c>
      <c r="AB48" s="65" t="str">
        <f t="shared" si="25"/>
        <v/>
      </c>
      <c r="AC48" s="65" t="str">
        <f t="shared" si="26"/>
        <v/>
      </c>
      <c r="AH48" s="65" t="str">
        <f t="shared" si="17"/>
        <v>1867122815</v>
      </c>
      <c r="AI48" s="67">
        <v>18671228</v>
      </c>
      <c r="AJ48" s="67" t="s">
        <v>5276</v>
      </c>
      <c r="AK48" s="67">
        <v>15</v>
      </c>
      <c r="AN48" s="65" t="str">
        <f t="shared" si="7"/>
        <v/>
      </c>
    </row>
    <row r="49" spans="1:40" s="126" customFormat="1" ht="16.8" customHeight="1" thickBot="1" x14ac:dyDescent="0.3">
      <c r="A49" s="113">
        <v>1</v>
      </c>
      <c r="B49" s="116" t="s">
        <v>115</v>
      </c>
      <c r="C49" s="352"/>
      <c r="D49" s="370" t="str">
        <f t="shared" ref="D49" si="36">IF(MID(E49,5,2)*1&gt;6,_xlfn.CONCAT("'",LEFT(E49,4),"-",MID(E49,3,2)+1,"'"),_xlfn.CONCAT("'",LEFT(E49,4)-1,"-",MID(E49,3,2),"'"))</f>
        <v>'1867-68'</v>
      </c>
      <c r="E49" s="266">
        <f t="shared" si="31"/>
        <v>18671228</v>
      </c>
      <c r="F49" s="266">
        <v>16</v>
      </c>
      <c r="G49" s="343"/>
      <c r="H49" s="343"/>
      <c r="I49" s="267"/>
      <c r="J49" s="214"/>
      <c r="K49" s="266"/>
      <c r="L49" s="266"/>
      <c r="M49" s="266"/>
      <c r="N49" s="419"/>
      <c r="O49" s="343"/>
      <c r="P49" s="343"/>
      <c r="Q49" s="346"/>
      <c r="R49" s="112" t="str">
        <f>IF(D49="","", CONCATENATE("Update games set ", B49, "= ",D49," where game_id=", E49))</f>
        <v>Update games set Season= '1867-68' where game_id=18671228</v>
      </c>
      <c r="S49" s="112" t="str">
        <f t="shared" si="8"/>
        <v/>
      </c>
      <c r="T49" s="112" t="str">
        <f t="shared" si="9"/>
        <v/>
      </c>
      <c r="U49" s="200" t="str">
        <f t="shared" si="1"/>
        <v/>
      </c>
      <c r="V49" s="112" t="str">
        <f t="shared" si="10"/>
        <v/>
      </c>
      <c r="W49" s="415" t="str">
        <f t="shared" si="11"/>
        <v/>
      </c>
      <c r="X49" s="240"/>
      <c r="Y49" s="65" t="str">
        <f t="shared" si="22"/>
        <v/>
      </c>
      <c r="Z49" s="65" t="str">
        <f t="shared" si="23"/>
        <v/>
      </c>
      <c r="AA49" s="65" t="str">
        <f t="shared" si="24"/>
        <v/>
      </c>
      <c r="AB49" s="65" t="str">
        <f t="shared" si="25"/>
        <v/>
      </c>
      <c r="AC49" s="65" t="str">
        <f t="shared" si="26"/>
        <v/>
      </c>
      <c r="AH49" s="65" t="str">
        <f t="shared" si="17"/>
        <v>1867122816</v>
      </c>
      <c r="AI49" s="126">
        <v>18671228</v>
      </c>
      <c r="AJ49" s="126" t="s">
        <v>5276</v>
      </c>
      <c r="AK49" s="126">
        <v>16</v>
      </c>
      <c r="AN49" s="65" t="str">
        <f t="shared" si="7"/>
        <v/>
      </c>
    </row>
    <row r="50" spans="1:40" s="67" customFormat="1" ht="16.8" customHeight="1" thickTop="1" x14ac:dyDescent="0.25">
      <c r="A50" s="113">
        <v>1</v>
      </c>
      <c r="B50" s="341" t="s">
        <v>22</v>
      </c>
      <c r="C50" s="341" t="s">
        <v>5276</v>
      </c>
      <c r="D50" s="341" t="str">
        <f t="shared" si="0"/>
        <v>'Sheffield Norfolk'</v>
      </c>
      <c r="E50" s="363">
        <v>18680225</v>
      </c>
      <c r="F50" s="362">
        <v>1</v>
      </c>
      <c r="G50" s="212"/>
      <c r="H50" s="212"/>
      <c r="I50" s="263"/>
      <c r="J50" s="363"/>
      <c r="K50" s="362"/>
      <c r="L50" s="362"/>
      <c r="M50" s="362"/>
      <c r="N50" s="416"/>
      <c r="O50" s="212"/>
      <c r="P50" s="212"/>
      <c r="Q50" s="364"/>
      <c r="R50" s="112" t="str">
        <f>IF(D50="","", CONCATENATE("Update games set ", B50, "= ",D50," where game_id=", E50))</f>
        <v>Update games set Opponent= 'Sheffield Norfolk' where game_id=18680225</v>
      </c>
      <c r="S50" s="112" t="str">
        <f t="shared" si="8"/>
        <v/>
      </c>
      <c r="T50" s="112" t="str">
        <f t="shared" si="9"/>
        <v/>
      </c>
      <c r="U50" s="200" t="str">
        <f t="shared" si="1"/>
        <v/>
      </c>
      <c r="V50" s="112" t="str">
        <f t="shared" si="10"/>
        <v/>
      </c>
      <c r="W50" s="415" t="str">
        <f t="shared" si="11"/>
        <v/>
      </c>
      <c r="Y50" s="65" t="str">
        <f t="shared" si="22"/>
        <v/>
      </c>
      <c r="Z50" s="65" t="str">
        <f t="shared" si="23"/>
        <v/>
      </c>
      <c r="AA50" s="65" t="str">
        <f t="shared" si="24"/>
        <v/>
      </c>
      <c r="AB50" s="65" t="str">
        <f t="shared" si="25"/>
        <v/>
      </c>
      <c r="AC50" s="65" t="str">
        <f t="shared" si="26"/>
        <v/>
      </c>
      <c r="AH50" s="65" t="str">
        <f t="shared" si="17"/>
        <v>186802251</v>
      </c>
      <c r="AI50" s="67">
        <v>18680225</v>
      </c>
      <c r="AJ50" s="67" t="s">
        <v>5276</v>
      </c>
      <c r="AK50" s="67">
        <v>1</v>
      </c>
      <c r="AN50" s="65" t="str">
        <f t="shared" si="7"/>
        <v>update games set source = 'The Nottingham Forest Football Scrapbook' where game_id = 18680225</v>
      </c>
    </row>
    <row r="51" spans="1:40" s="67" customFormat="1" ht="16.8" customHeight="1" x14ac:dyDescent="0.25">
      <c r="A51" s="113">
        <v>1</v>
      </c>
      <c r="B51" s="342" t="s">
        <v>4979</v>
      </c>
      <c r="C51" s="342" t="str">
        <f>IF(C50="", "", C50)</f>
        <v>Sheffield Norfolk</v>
      </c>
      <c r="D51" s="350" t="str">
        <f t="shared" si="0"/>
        <v>'Sheffield Norfolk'</v>
      </c>
      <c r="E51" s="262">
        <f>E50</f>
        <v>18680225</v>
      </c>
      <c r="F51" s="362">
        <v>2</v>
      </c>
      <c r="G51" s="363"/>
      <c r="H51" s="363"/>
      <c r="I51" s="263"/>
      <c r="J51" s="363"/>
      <c r="K51" s="362"/>
      <c r="L51" s="362"/>
      <c r="M51" s="362"/>
      <c r="N51" s="263"/>
      <c r="O51" s="363"/>
      <c r="P51" s="363"/>
      <c r="Q51" s="364"/>
      <c r="R51" s="112" t="str">
        <f>IF(D51="","", CONCATENATE("Update games set ", B51, "= ",D51," where game_id=", E51))</f>
        <v>Update games set Opp_parent= 'Sheffield Norfolk' where game_id=18680225</v>
      </c>
      <c r="S51" s="112" t="str">
        <f t="shared" si="8"/>
        <v/>
      </c>
      <c r="T51" s="112" t="str">
        <f t="shared" si="9"/>
        <v/>
      </c>
      <c r="U51" s="200" t="str">
        <f t="shared" si="1"/>
        <v/>
      </c>
      <c r="V51" s="112" t="str">
        <f t="shared" si="10"/>
        <v/>
      </c>
      <c r="W51" s="415" t="str">
        <f t="shared" si="11"/>
        <v/>
      </c>
      <c r="Y51" s="65" t="str">
        <f t="shared" si="22"/>
        <v/>
      </c>
      <c r="Z51" s="65" t="str">
        <f t="shared" si="23"/>
        <v/>
      </c>
      <c r="AA51" s="65" t="str">
        <f t="shared" si="24"/>
        <v/>
      </c>
      <c r="AB51" s="65" t="str">
        <f t="shared" si="25"/>
        <v/>
      </c>
      <c r="AC51" s="65" t="str">
        <f t="shared" si="26"/>
        <v/>
      </c>
      <c r="AH51" s="65" t="str">
        <f t="shared" si="17"/>
        <v>186802252</v>
      </c>
      <c r="AI51" s="67">
        <v>18680225</v>
      </c>
      <c r="AJ51" s="67" t="s">
        <v>5276</v>
      </c>
      <c r="AK51" s="67">
        <v>2</v>
      </c>
      <c r="AN51" s="65" t="str">
        <f t="shared" si="7"/>
        <v/>
      </c>
    </row>
    <row r="52" spans="1:40" s="67" customFormat="1" ht="16.8" customHeight="1" x14ac:dyDescent="0.25">
      <c r="A52" s="113">
        <v>1</v>
      </c>
      <c r="B52" s="342" t="s">
        <v>2653</v>
      </c>
      <c r="C52" s="342" t="s">
        <v>663</v>
      </c>
      <c r="D52" s="350" t="str">
        <f t="shared" si="0"/>
        <v>'Friendly'</v>
      </c>
      <c r="E52" s="262">
        <f t="shared" ref="E52:E65" si="37">E51</f>
        <v>18680225</v>
      </c>
      <c r="F52" s="362">
        <v>3</v>
      </c>
      <c r="G52" s="363"/>
      <c r="H52" s="363"/>
      <c r="I52" s="263"/>
      <c r="J52" s="363"/>
      <c r="K52" s="362"/>
      <c r="L52" s="362"/>
      <c r="M52" s="362"/>
      <c r="N52" s="263"/>
      <c r="O52" s="363"/>
      <c r="P52" s="363"/>
      <c r="Q52" s="364"/>
      <c r="R52" s="112" t="str">
        <f>IF(D52="","", CONCATENATE("Update games set ", B52, "= ",D52," where game_id=", E52))</f>
        <v>Update games set Game_type= 'Friendly' where game_id=18680225</v>
      </c>
      <c r="S52" s="112" t="str">
        <f t="shared" si="8"/>
        <v/>
      </c>
      <c r="T52" s="112" t="str">
        <f t="shared" si="9"/>
        <v/>
      </c>
      <c r="U52" s="200" t="str">
        <f t="shared" si="1"/>
        <v/>
      </c>
      <c r="V52" s="112" t="str">
        <f t="shared" si="10"/>
        <v/>
      </c>
      <c r="W52" s="415" t="str">
        <f t="shared" si="11"/>
        <v/>
      </c>
      <c r="Y52" s="65" t="str">
        <f t="shared" si="22"/>
        <v/>
      </c>
      <c r="Z52" s="65" t="str">
        <f t="shared" si="23"/>
        <v/>
      </c>
      <c r="AA52" s="65" t="str">
        <f t="shared" si="24"/>
        <v/>
      </c>
      <c r="AB52" s="65" t="str">
        <f t="shared" si="25"/>
        <v/>
      </c>
      <c r="AC52" s="65" t="str">
        <f t="shared" si="26"/>
        <v/>
      </c>
      <c r="AH52" s="65" t="str">
        <f t="shared" si="17"/>
        <v>186802253</v>
      </c>
      <c r="AI52" s="67">
        <v>18680225</v>
      </c>
      <c r="AJ52" s="67" t="s">
        <v>5276</v>
      </c>
      <c r="AK52" s="67">
        <v>3</v>
      </c>
      <c r="AN52" s="65" t="str">
        <f t="shared" si="7"/>
        <v/>
      </c>
    </row>
    <row r="53" spans="1:40" s="67" customFormat="1" ht="16.8" customHeight="1" x14ac:dyDescent="0.25">
      <c r="A53" s="113">
        <v>1</v>
      </c>
      <c r="B53" s="342" t="s">
        <v>4978</v>
      </c>
      <c r="C53" s="342" t="s">
        <v>0</v>
      </c>
      <c r="D53" s="350" t="str">
        <f t="shared" si="0"/>
        <v>'A'</v>
      </c>
      <c r="E53" s="262">
        <f t="shared" si="37"/>
        <v>18680225</v>
      </c>
      <c r="F53" s="362">
        <v>4</v>
      </c>
      <c r="G53" s="363"/>
      <c r="H53" s="363"/>
      <c r="I53" s="263"/>
      <c r="J53" s="363"/>
      <c r="K53" s="362"/>
      <c r="L53" s="362"/>
      <c r="M53" s="362"/>
      <c r="N53" s="263"/>
      <c r="O53" s="363"/>
      <c r="P53" s="363"/>
      <c r="Q53" s="364"/>
      <c r="R53" s="112" t="str">
        <f>IF(D53="","", CONCATENATE("Update games set ", B53, "= ",D53," where game_id=", E53))</f>
        <v>Update games set HAN= 'A' where game_id=18680225</v>
      </c>
      <c r="S53" s="112" t="str">
        <f t="shared" si="8"/>
        <v/>
      </c>
      <c r="T53" s="112" t="str">
        <f t="shared" si="9"/>
        <v/>
      </c>
      <c r="U53" s="200" t="str">
        <f t="shared" si="1"/>
        <v/>
      </c>
      <c r="V53" s="112" t="str">
        <f t="shared" si="10"/>
        <v/>
      </c>
      <c r="W53" s="415" t="str">
        <f t="shared" si="11"/>
        <v/>
      </c>
      <c r="Y53" s="65" t="str">
        <f t="shared" si="22"/>
        <v/>
      </c>
      <c r="Z53" s="65" t="str">
        <f t="shared" si="23"/>
        <v/>
      </c>
      <c r="AA53" s="65" t="str">
        <f t="shared" si="24"/>
        <v/>
      </c>
      <c r="AB53" s="65" t="str">
        <f t="shared" si="25"/>
        <v/>
      </c>
      <c r="AC53" s="65" t="str">
        <f t="shared" si="26"/>
        <v/>
      </c>
      <c r="AH53" s="65" t="str">
        <f t="shared" si="17"/>
        <v>186802254</v>
      </c>
      <c r="AI53" s="67">
        <v>18680225</v>
      </c>
      <c r="AJ53" s="67" t="s">
        <v>5276</v>
      </c>
      <c r="AK53" s="67">
        <v>4</v>
      </c>
      <c r="AN53" s="65" t="str">
        <f t="shared" si="7"/>
        <v/>
      </c>
    </row>
    <row r="54" spans="1:40" s="67" customFormat="1" ht="16.8" customHeight="1" x14ac:dyDescent="0.25">
      <c r="A54" s="113">
        <v>1</v>
      </c>
      <c r="B54" s="342" t="s">
        <v>5</v>
      </c>
      <c r="C54" s="342">
        <v>0</v>
      </c>
      <c r="D54" s="349">
        <f t="shared" si="32"/>
        <v>0</v>
      </c>
      <c r="E54" s="262">
        <f t="shared" si="37"/>
        <v>18680225</v>
      </c>
      <c r="F54" s="362">
        <v>5</v>
      </c>
      <c r="G54" s="363"/>
      <c r="H54" s="363"/>
      <c r="I54" s="263"/>
      <c r="J54" s="363"/>
      <c r="K54" s="362"/>
      <c r="L54" s="362"/>
      <c r="M54" s="362"/>
      <c r="N54" s="263"/>
      <c r="O54" s="363"/>
      <c r="P54" s="363"/>
      <c r="Q54" s="364"/>
      <c r="R54" s="112" t="str">
        <f>IF(D54="","", CONCATENATE("Update games set ", B54, "= ",D54," where game_id=", E54))</f>
        <v>Update games set F= 0 where game_id=18680225</v>
      </c>
      <c r="S54" s="112" t="str">
        <f t="shared" si="8"/>
        <v/>
      </c>
      <c r="T54" s="112" t="str">
        <f t="shared" si="9"/>
        <v/>
      </c>
      <c r="U54" s="200" t="str">
        <f t="shared" si="1"/>
        <v/>
      </c>
      <c r="V54" s="112" t="str">
        <f t="shared" si="10"/>
        <v/>
      </c>
      <c r="W54" s="415" t="str">
        <f t="shared" si="11"/>
        <v/>
      </c>
      <c r="Y54" s="65" t="str">
        <f t="shared" si="22"/>
        <v/>
      </c>
      <c r="Z54" s="65" t="str">
        <f t="shared" si="23"/>
        <v/>
      </c>
      <c r="AA54" s="65" t="str">
        <f t="shared" si="24"/>
        <v/>
      </c>
      <c r="AB54" s="65" t="str">
        <f t="shared" si="25"/>
        <v/>
      </c>
      <c r="AC54" s="65" t="str">
        <f t="shared" si="26"/>
        <v/>
      </c>
      <c r="AH54" s="65" t="str">
        <f t="shared" si="17"/>
        <v>186802255</v>
      </c>
      <c r="AI54" s="67">
        <v>18680225</v>
      </c>
      <c r="AJ54" s="67" t="s">
        <v>5276</v>
      </c>
      <c r="AK54" s="67">
        <v>5</v>
      </c>
      <c r="AN54" s="65" t="str">
        <f t="shared" si="7"/>
        <v/>
      </c>
    </row>
    <row r="55" spans="1:40" s="67" customFormat="1" ht="16.8" customHeight="1" x14ac:dyDescent="0.25">
      <c r="A55" s="113">
        <v>1</v>
      </c>
      <c r="B55" s="342" t="s">
        <v>0</v>
      </c>
      <c r="C55" s="342">
        <v>1</v>
      </c>
      <c r="D55" s="349">
        <f t="shared" si="32"/>
        <v>1</v>
      </c>
      <c r="E55" s="262">
        <f t="shared" si="37"/>
        <v>18680225</v>
      </c>
      <c r="F55" s="362">
        <v>6</v>
      </c>
      <c r="G55" s="363"/>
      <c r="H55" s="363"/>
      <c r="I55" s="263"/>
      <c r="J55" s="363"/>
      <c r="K55" s="362"/>
      <c r="L55" s="362"/>
      <c r="M55" s="362"/>
      <c r="N55" s="263"/>
      <c r="O55" s="363"/>
      <c r="P55" s="363"/>
      <c r="Q55" s="364"/>
      <c r="R55" s="112" t="str">
        <f>IF(D55="","", CONCATENATE("Update games set ", B55, "= ",D55," where game_id=", E55))</f>
        <v>Update games set A= 1 where game_id=18680225</v>
      </c>
      <c r="S55" s="112" t="str">
        <f t="shared" si="8"/>
        <v/>
      </c>
      <c r="T55" s="112" t="str">
        <f t="shared" si="9"/>
        <v/>
      </c>
      <c r="U55" s="200" t="str">
        <f t="shared" si="1"/>
        <v/>
      </c>
      <c r="V55" s="112" t="str">
        <f t="shared" si="10"/>
        <v/>
      </c>
      <c r="W55" s="415" t="str">
        <f t="shared" si="11"/>
        <v/>
      </c>
      <c r="Y55" s="65" t="str">
        <f t="shared" si="22"/>
        <v/>
      </c>
      <c r="Z55" s="65" t="str">
        <f t="shared" si="23"/>
        <v/>
      </c>
      <c r="AA55" s="65" t="str">
        <f t="shared" si="24"/>
        <v/>
      </c>
      <c r="AB55" s="65" t="str">
        <f t="shared" si="25"/>
        <v/>
      </c>
      <c r="AC55" s="65" t="str">
        <f t="shared" si="26"/>
        <v/>
      </c>
      <c r="AH55" s="65" t="str">
        <f t="shared" si="17"/>
        <v>186802256</v>
      </c>
      <c r="AI55" s="67">
        <v>18680225</v>
      </c>
      <c r="AJ55" s="67" t="s">
        <v>5276</v>
      </c>
      <c r="AK55" s="67">
        <v>6</v>
      </c>
      <c r="AN55" s="65" t="str">
        <f t="shared" si="7"/>
        <v/>
      </c>
    </row>
    <row r="56" spans="1:40" s="67" customFormat="1" ht="16.8" customHeight="1" x14ac:dyDescent="0.25">
      <c r="A56" s="113">
        <v>1</v>
      </c>
      <c r="B56" s="342" t="s">
        <v>23</v>
      </c>
      <c r="C56" s="342"/>
      <c r="D56" s="334" t="str">
        <f t="shared" ref="D56" si="38">IF(C56="",IF(D54&gt;D55,"'W'",IF(D54=D55,"'D'","'L'")),_xlfn.CONCAT("'",C56,"'"))</f>
        <v>'L'</v>
      </c>
      <c r="E56" s="262">
        <f t="shared" si="37"/>
        <v>18680225</v>
      </c>
      <c r="F56" s="362">
        <v>7</v>
      </c>
      <c r="G56" s="363"/>
      <c r="H56" s="363"/>
      <c r="I56" s="263"/>
      <c r="J56" s="363"/>
      <c r="K56" s="362"/>
      <c r="L56" s="362"/>
      <c r="M56" s="362"/>
      <c r="N56" s="263"/>
      <c r="O56" s="363"/>
      <c r="P56" s="363"/>
      <c r="Q56" s="364"/>
      <c r="R56" s="112" t="str">
        <f>IF(D56="","", CONCATENATE("Update games set ", B56, "= ",D56," where game_id=", E56))</f>
        <v>Update games set Result= 'L' where game_id=18680225</v>
      </c>
      <c r="S56" s="112" t="str">
        <f t="shared" si="8"/>
        <v/>
      </c>
      <c r="T56" s="112" t="str">
        <f t="shared" si="9"/>
        <v/>
      </c>
      <c r="U56" s="200" t="str">
        <f t="shared" si="1"/>
        <v/>
      </c>
      <c r="V56" s="112" t="str">
        <f t="shared" si="10"/>
        <v/>
      </c>
      <c r="W56" s="415" t="str">
        <f t="shared" si="11"/>
        <v/>
      </c>
      <c r="Y56" s="65" t="str">
        <f t="shared" si="22"/>
        <v/>
      </c>
      <c r="Z56" s="65" t="str">
        <f t="shared" si="23"/>
        <v/>
      </c>
      <c r="AA56" s="65" t="str">
        <f t="shared" si="24"/>
        <v/>
      </c>
      <c r="AB56" s="65" t="str">
        <f t="shared" si="25"/>
        <v/>
      </c>
      <c r="AC56" s="65" t="str">
        <f t="shared" si="26"/>
        <v/>
      </c>
      <c r="AH56" s="65" t="str">
        <f t="shared" si="17"/>
        <v>186802257</v>
      </c>
      <c r="AI56" s="67">
        <v>18680225</v>
      </c>
      <c r="AJ56" s="67" t="s">
        <v>5276</v>
      </c>
      <c r="AK56" s="67">
        <v>7</v>
      </c>
      <c r="AN56" s="65" t="str">
        <f t="shared" si="7"/>
        <v/>
      </c>
    </row>
    <row r="57" spans="1:40" s="67" customFormat="1" ht="16.8" customHeight="1" x14ac:dyDescent="0.25">
      <c r="A57" s="113">
        <v>1</v>
      </c>
      <c r="B57" s="342" t="s">
        <v>768</v>
      </c>
      <c r="C57" s="342"/>
      <c r="D57" s="349" t="str">
        <f t="shared" si="34"/>
        <v/>
      </c>
      <c r="E57" s="262">
        <f t="shared" si="37"/>
        <v>18680225</v>
      </c>
      <c r="F57" s="362">
        <v>8</v>
      </c>
      <c r="G57" s="363"/>
      <c r="H57" s="363"/>
      <c r="I57" s="263"/>
      <c r="J57" s="363"/>
      <c r="K57" s="362"/>
      <c r="L57" s="362"/>
      <c r="M57" s="362"/>
      <c r="N57" s="263"/>
      <c r="O57" s="363"/>
      <c r="P57" s="363"/>
      <c r="Q57" s="364"/>
      <c r="R57" s="112" t="str">
        <f>IF(D57="","", CONCATENATE("Update games set ", B57, "= ",D57," where game_id=", E57))</f>
        <v/>
      </c>
      <c r="S57" s="112" t="str">
        <f t="shared" si="8"/>
        <v/>
      </c>
      <c r="T57" s="112" t="str">
        <f t="shared" si="9"/>
        <v/>
      </c>
      <c r="U57" s="200" t="str">
        <f t="shared" si="1"/>
        <v/>
      </c>
      <c r="V57" s="112" t="str">
        <f t="shared" si="10"/>
        <v/>
      </c>
      <c r="W57" s="415" t="str">
        <f t="shared" si="11"/>
        <v/>
      </c>
      <c r="Y57" s="65" t="str">
        <f t="shared" si="22"/>
        <v/>
      </c>
      <c r="Z57" s="65" t="str">
        <f t="shared" si="23"/>
        <v/>
      </c>
      <c r="AA57" s="65" t="str">
        <f t="shared" si="24"/>
        <v/>
      </c>
      <c r="AB57" s="65" t="str">
        <f t="shared" si="25"/>
        <v/>
      </c>
      <c r="AC57" s="65" t="str">
        <f t="shared" si="26"/>
        <v/>
      </c>
      <c r="AH57" s="65" t="str">
        <f t="shared" si="17"/>
        <v>186802258</v>
      </c>
      <c r="AI57" s="67">
        <v>18680225</v>
      </c>
      <c r="AJ57" s="67" t="s">
        <v>5276</v>
      </c>
      <c r="AK57" s="67">
        <v>8</v>
      </c>
      <c r="AN57" s="65" t="str">
        <f t="shared" si="7"/>
        <v/>
      </c>
    </row>
    <row r="58" spans="1:40" s="67" customFormat="1" ht="16.8" customHeight="1" x14ac:dyDescent="0.25">
      <c r="A58" s="113">
        <v>1</v>
      </c>
      <c r="B58" s="342" t="s">
        <v>766</v>
      </c>
      <c r="C58" s="342"/>
      <c r="D58" s="349" t="str">
        <f t="shared" si="34"/>
        <v/>
      </c>
      <c r="E58" s="262">
        <f t="shared" si="37"/>
        <v>18680225</v>
      </c>
      <c r="F58" s="362">
        <v>9</v>
      </c>
      <c r="G58" s="194"/>
      <c r="H58" s="194"/>
      <c r="I58" s="263"/>
      <c r="J58" s="363"/>
      <c r="K58" s="362"/>
      <c r="L58" s="362"/>
      <c r="M58" s="362"/>
      <c r="N58" s="417"/>
      <c r="O58" s="194"/>
      <c r="P58" s="194"/>
      <c r="Q58" s="364"/>
      <c r="R58" s="112" t="str">
        <f>IF(D58="","", CONCATENATE("Update games set ", B58, "= ",D58," where game_id=", E58))</f>
        <v/>
      </c>
      <c r="S58" s="112" t="str">
        <f t="shared" si="8"/>
        <v/>
      </c>
      <c r="T58" s="112" t="str">
        <f t="shared" si="9"/>
        <v/>
      </c>
      <c r="U58" s="200" t="str">
        <f t="shared" si="1"/>
        <v/>
      </c>
      <c r="V58" s="112" t="str">
        <f t="shared" si="10"/>
        <v/>
      </c>
      <c r="W58" s="415" t="str">
        <f t="shared" si="11"/>
        <v/>
      </c>
      <c r="Y58" s="65" t="str">
        <f t="shared" si="22"/>
        <v/>
      </c>
      <c r="Z58" s="65" t="str">
        <f t="shared" si="23"/>
        <v/>
      </c>
      <c r="AA58" s="65" t="str">
        <f t="shared" si="24"/>
        <v/>
      </c>
      <c r="AB58" s="65" t="str">
        <f t="shared" si="25"/>
        <v/>
      </c>
      <c r="AC58" s="65" t="str">
        <f t="shared" si="26"/>
        <v/>
      </c>
      <c r="AH58" s="65" t="str">
        <f t="shared" si="17"/>
        <v>186802259</v>
      </c>
      <c r="AI58" s="67">
        <v>18680225</v>
      </c>
      <c r="AJ58" s="67" t="s">
        <v>5276</v>
      </c>
      <c r="AK58" s="67">
        <v>9</v>
      </c>
      <c r="AN58" s="65" t="str">
        <f t="shared" si="7"/>
        <v/>
      </c>
    </row>
    <row r="59" spans="1:40" s="67" customFormat="1" ht="16.8" customHeight="1" x14ac:dyDescent="0.25">
      <c r="A59" s="113">
        <v>1</v>
      </c>
      <c r="B59" s="342" t="s">
        <v>753</v>
      </c>
      <c r="C59" s="342" t="s">
        <v>5283</v>
      </c>
      <c r="D59" s="350" t="str">
        <f t="shared" si="35"/>
        <v>'Milford'</v>
      </c>
      <c r="E59" s="262">
        <f t="shared" si="37"/>
        <v>18680225</v>
      </c>
      <c r="F59" s="362">
        <v>10</v>
      </c>
      <c r="G59" s="363"/>
      <c r="H59" s="363"/>
      <c r="I59" s="263"/>
      <c r="J59" s="363"/>
      <c r="K59" s="362"/>
      <c r="L59" s="362"/>
      <c r="M59" s="362"/>
      <c r="N59" s="263"/>
      <c r="O59" s="363"/>
      <c r="P59" s="363"/>
      <c r="Q59" s="364"/>
      <c r="R59" s="112" t="str">
        <f>IF(D59="","", CONCATENATE("Update games set ", B59, "= ",D59," where game_id=", E59))</f>
        <v>Update games set Referee= 'Milford' where game_id=18680225</v>
      </c>
      <c r="S59" s="112" t="str">
        <f t="shared" si="8"/>
        <v/>
      </c>
      <c r="T59" s="112" t="str">
        <f t="shared" si="9"/>
        <v/>
      </c>
      <c r="U59" s="200" t="str">
        <f t="shared" si="1"/>
        <v/>
      </c>
      <c r="V59" s="112" t="str">
        <f t="shared" si="10"/>
        <v/>
      </c>
      <c r="W59" s="415" t="str">
        <f t="shared" si="11"/>
        <v/>
      </c>
      <c r="Y59" s="65" t="str">
        <f t="shared" si="22"/>
        <v/>
      </c>
      <c r="Z59" s="65" t="str">
        <f t="shared" si="23"/>
        <v/>
      </c>
      <c r="AA59" s="65" t="str">
        <f t="shared" si="24"/>
        <v/>
      </c>
      <c r="AB59" s="65" t="str">
        <f t="shared" si="25"/>
        <v/>
      </c>
      <c r="AC59" s="65" t="str">
        <f t="shared" si="26"/>
        <v/>
      </c>
      <c r="AH59" s="65" t="str">
        <f t="shared" si="17"/>
        <v>1868022510</v>
      </c>
      <c r="AI59" s="67">
        <v>18680225</v>
      </c>
      <c r="AJ59" s="67" t="s">
        <v>5276</v>
      </c>
      <c r="AK59" s="67">
        <v>10</v>
      </c>
      <c r="AN59" s="65" t="str">
        <f t="shared" si="7"/>
        <v/>
      </c>
    </row>
    <row r="60" spans="1:40" s="67" customFormat="1" ht="16.8" customHeight="1" x14ac:dyDescent="0.25">
      <c r="A60" s="113">
        <v>1</v>
      </c>
      <c r="B60" s="342" t="s">
        <v>746</v>
      </c>
      <c r="C60" s="351" t="s">
        <v>5062</v>
      </c>
      <c r="D60" s="334" t="str">
        <f>CONCATENATE("'", LEFT(E60,4),"-",MID(E60,5,2),"-", MID(E60,7,2), " ", C60,"'")</f>
        <v>'1868-02-25 15:00'</v>
      </c>
      <c r="E60" s="262">
        <f t="shared" si="37"/>
        <v>18680225</v>
      </c>
      <c r="F60" s="362">
        <v>11</v>
      </c>
      <c r="G60" s="194"/>
      <c r="H60" s="194"/>
      <c r="I60" s="263"/>
      <c r="J60" s="363"/>
      <c r="K60" s="362"/>
      <c r="L60" s="362"/>
      <c r="M60" s="362"/>
      <c r="N60" s="417"/>
      <c r="O60" s="194"/>
      <c r="P60" s="194"/>
      <c r="Q60" s="364"/>
      <c r="R60" s="112" t="str">
        <f>IF(D60="","", CONCATENATE("Update games set ", B60, "= ",D60," where game_id=", E60))</f>
        <v>Update games set Game_date= '1868-02-25 15:00' where game_id=18680225</v>
      </c>
      <c r="S60" s="112" t="str">
        <f t="shared" si="8"/>
        <v/>
      </c>
      <c r="T60" s="112" t="str">
        <f t="shared" si="9"/>
        <v/>
      </c>
      <c r="U60" s="200" t="str">
        <f t="shared" si="1"/>
        <v/>
      </c>
      <c r="V60" s="112" t="str">
        <f t="shared" si="10"/>
        <v/>
      </c>
      <c r="W60" s="415" t="str">
        <f t="shared" si="11"/>
        <v/>
      </c>
      <c r="Y60" s="65" t="str">
        <f t="shared" si="22"/>
        <v/>
      </c>
      <c r="Z60" s="65" t="str">
        <f t="shared" si="23"/>
        <v/>
      </c>
      <c r="AA60" s="65" t="str">
        <f t="shared" si="24"/>
        <v/>
      </c>
      <c r="AB60" s="65" t="str">
        <f t="shared" si="25"/>
        <v/>
      </c>
      <c r="AC60" s="65" t="str">
        <f t="shared" si="26"/>
        <v/>
      </c>
      <c r="AH60" s="65" t="str">
        <f t="shared" si="17"/>
        <v>1868022511</v>
      </c>
      <c r="AI60" s="67">
        <v>18680225</v>
      </c>
      <c r="AJ60" s="67" t="s">
        <v>5276</v>
      </c>
      <c r="AK60" s="67">
        <v>11</v>
      </c>
      <c r="AN60" s="65" t="str">
        <f t="shared" si="7"/>
        <v/>
      </c>
    </row>
    <row r="61" spans="1:40" s="67" customFormat="1" ht="16.8" customHeight="1" x14ac:dyDescent="0.25">
      <c r="A61" s="113">
        <v>1</v>
      </c>
      <c r="B61" s="342" t="s">
        <v>25</v>
      </c>
      <c r="C61" s="342"/>
      <c r="D61" s="350" t="str">
        <f t="shared" si="0"/>
        <v/>
      </c>
      <c r="E61" s="262">
        <f t="shared" si="37"/>
        <v>18680225</v>
      </c>
      <c r="F61" s="362">
        <v>12</v>
      </c>
      <c r="G61" s="194"/>
      <c r="H61" s="194"/>
      <c r="I61" s="263"/>
      <c r="J61" s="363"/>
      <c r="K61" s="362"/>
      <c r="L61" s="362"/>
      <c r="M61" s="362"/>
      <c r="N61" s="417"/>
      <c r="O61" s="194"/>
      <c r="P61" s="194"/>
      <c r="Q61" s="364"/>
      <c r="R61" s="112" t="str">
        <f>IF(D61="","", CONCATENATE("Update games set ", B61, "= ",D61," where game_id=", E61))</f>
        <v/>
      </c>
      <c r="S61" s="112" t="str">
        <f t="shared" si="8"/>
        <v/>
      </c>
      <c r="T61" s="112" t="str">
        <f t="shared" si="9"/>
        <v/>
      </c>
      <c r="U61" s="200" t="str">
        <f t="shared" si="1"/>
        <v/>
      </c>
      <c r="V61" s="112" t="str">
        <f t="shared" si="10"/>
        <v/>
      </c>
      <c r="W61" s="415" t="str">
        <f t="shared" si="11"/>
        <v/>
      </c>
      <c r="Y61" s="65" t="str">
        <f t="shared" si="22"/>
        <v/>
      </c>
      <c r="Z61" s="65" t="str">
        <f t="shared" si="23"/>
        <v/>
      </c>
      <c r="AA61" s="65" t="str">
        <f t="shared" si="24"/>
        <v/>
      </c>
      <c r="AB61" s="65" t="str">
        <f t="shared" si="25"/>
        <v/>
      </c>
      <c r="AC61" s="65" t="str">
        <f t="shared" si="26"/>
        <v/>
      </c>
      <c r="AH61" s="65" t="str">
        <f t="shared" si="17"/>
        <v>1868022512</v>
      </c>
      <c r="AI61" s="67">
        <v>18680225</v>
      </c>
      <c r="AJ61" s="67" t="s">
        <v>5276</v>
      </c>
      <c r="AK61" s="67">
        <v>12</v>
      </c>
      <c r="AN61" s="65" t="str">
        <f t="shared" si="7"/>
        <v/>
      </c>
    </row>
    <row r="62" spans="1:40" s="67" customFormat="1" ht="16.8" customHeight="1" x14ac:dyDescent="0.25">
      <c r="A62" s="113">
        <v>1</v>
      </c>
      <c r="B62" s="342" t="s">
        <v>475</v>
      </c>
      <c r="C62" s="342">
        <v>800</v>
      </c>
      <c r="D62" s="349">
        <f t="shared" si="34"/>
        <v>800</v>
      </c>
      <c r="E62" s="262">
        <f t="shared" si="37"/>
        <v>18680225</v>
      </c>
      <c r="F62" s="362">
        <v>13</v>
      </c>
      <c r="G62" s="194"/>
      <c r="H62" s="194"/>
      <c r="I62" s="263"/>
      <c r="J62" s="363"/>
      <c r="K62" s="362"/>
      <c r="L62" s="362"/>
      <c r="M62" s="362"/>
      <c r="N62" s="417"/>
      <c r="O62" s="194"/>
      <c r="P62" s="194"/>
      <c r="Q62" s="364"/>
      <c r="R62" s="112" t="str">
        <f>IF(D62="","", CONCATENATE("Update games set ", B62, "= ",D62," where game_id=", E62))</f>
        <v>Update games set Att= 800 where game_id=18680225</v>
      </c>
      <c r="S62" s="112" t="str">
        <f t="shared" si="8"/>
        <v/>
      </c>
      <c r="T62" s="112" t="str">
        <f t="shared" si="9"/>
        <v/>
      </c>
      <c r="U62" s="200" t="str">
        <f t="shared" si="1"/>
        <v/>
      </c>
      <c r="V62" s="112" t="str">
        <f t="shared" si="10"/>
        <v/>
      </c>
      <c r="W62" s="415" t="str">
        <f t="shared" si="11"/>
        <v/>
      </c>
      <c r="Y62" s="65" t="str">
        <f t="shared" si="22"/>
        <v/>
      </c>
      <c r="Z62" s="65" t="str">
        <f t="shared" si="23"/>
        <v/>
      </c>
      <c r="AA62" s="65" t="str">
        <f t="shared" si="24"/>
        <v/>
      </c>
      <c r="AB62" s="65" t="str">
        <f t="shared" si="25"/>
        <v/>
      </c>
      <c r="AC62" s="65" t="str">
        <f t="shared" si="26"/>
        <v/>
      </c>
      <c r="AH62" s="65" t="str">
        <f t="shared" si="17"/>
        <v>1868022513</v>
      </c>
      <c r="AI62" s="67">
        <v>18680225</v>
      </c>
      <c r="AJ62" s="67" t="s">
        <v>5276</v>
      </c>
      <c r="AK62" s="67">
        <v>13</v>
      </c>
      <c r="AN62" s="65" t="str">
        <f t="shared" si="7"/>
        <v/>
      </c>
    </row>
    <row r="63" spans="1:40" s="67" customFormat="1" ht="16.8" customHeight="1" x14ac:dyDescent="0.25">
      <c r="A63" s="113">
        <v>1</v>
      </c>
      <c r="B63" s="342" t="s">
        <v>20</v>
      </c>
      <c r="C63" s="342" t="s">
        <v>5224</v>
      </c>
      <c r="D63" s="350" t="str">
        <f t="shared" si="0"/>
        <v>'Bramall Lane'</v>
      </c>
      <c r="E63" s="262">
        <f t="shared" si="37"/>
        <v>18680225</v>
      </c>
      <c r="F63" s="362">
        <v>14</v>
      </c>
      <c r="G63" s="194"/>
      <c r="H63" s="194"/>
      <c r="I63" s="263"/>
      <c r="J63" s="363"/>
      <c r="K63" s="362"/>
      <c r="L63" s="362"/>
      <c r="M63" s="362"/>
      <c r="N63" s="417"/>
      <c r="O63" s="194"/>
      <c r="P63" s="194"/>
      <c r="Q63" s="364"/>
      <c r="R63" s="112" t="str">
        <f>IF(D63="","", CONCATENATE("Update games set ", B63, "= ",D63," where game_id=", E63))</f>
        <v>Update games set Ground= 'Bramall Lane' where game_id=18680225</v>
      </c>
      <c r="S63" s="112" t="str">
        <f t="shared" si="8"/>
        <v/>
      </c>
      <c r="T63" s="112" t="str">
        <f t="shared" si="9"/>
        <v/>
      </c>
      <c r="U63" s="200" t="str">
        <f t="shared" si="1"/>
        <v/>
      </c>
      <c r="V63" s="112" t="str">
        <f t="shared" si="10"/>
        <v/>
      </c>
      <c r="W63" s="415" t="str">
        <f t="shared" si="11"/>
        <v/>
      </c>
      <c r="Y63" s="65" t="str">
        <f t="shared" si="22"/>
        <v/>
      </c>
      <c r="Z63" s="65" t="str">
        <f t="shared" si="23"/>
        <v/>
      </c>
      <c r="AA63" s="65" t="str">
        <f t="shared" si="24"/>
        <v/>
      </c>
      <c r="AB63" s="65" t="str">
        <f t="shared" si="25"/>
        <v/>
      </c>
      <c r="AC63" s="65" t="str">
        <f t="shared" si="26"/>
        <v/>
      </c>
      <c r="AH63" s="65" t="str">
        <f t="shared" si="17"/>
        <v>1868022514</v>
      </c>
      <c r="AI63" s="67">
        <v>18680225</v>
      </c>
      <c r="AJ63" s="67" t="s">
        <v>5276</v>
      </c>
      <c r="AK63" s="67">
        <v>14</v>
      </c>
      <c r="AN63" s="65" t="str">
        <f t="shared" si="7"/>
        <v/>
      </c>
    </row>
    <row r="64" spans="1:40" s="67" customFormat="1" ht="16.8" customHeight="1" x14ac:dyDescent="0.25">
      <c r="A64" s="113">
        <v>1</v>
      </c>
      <c r="B64" s="342" t="s">
        <v>4882</v>
      </c>
      <c r="C64" s="342" t="str">
        <f>IF(C63="", "", C63)</f>
        <v>Bramall Lane</v>
      </c>
      <c r="D64" s="350" t="str">
        <f t="shared" si="0"/>
        <v>'Bramall Lane'</v>
      </c>
      <c r="E64" s="262">
        <f t="shared" si="37"/>
        <v>18680225</v>
      </c>
      <c r="F64" s="362">
        <v>15</v>
      </c>
      <c r="G64" s="194"/>
      <c r="H64" s="194"/>
      <c r="I64" s="263"/>
      <c r="J64" s="363"/>
      <c r="K64" s="362"/>
      <c r="L64" s="362"/>
      <c r="M64" s="362"/>
      <c r="N64" s="417"/>
      <c r="O64" s="194"/>
      <c r="P64" s="194"/>
      <c r="Q64" s="364"/>
      <c r="R64" s="112" t="str">
        <f>IF(D64="","", CONCATENATE("Update games set ", B64, "= ",D64," where game_id=", E64))</f>
        <v>Update games set Ground_parent= 'Bramall Lane' where game_id=18680225</v>
      </c>
      <c r="S64" s="112" t="str">
        <f t="shared" si="8"/>
        <v/>
      </c>
      <c r="T64" s="112" t="str">
        <f t="shared" si="9"/>
        <v/>
      </c>
      <c r="U64" s="200" t="str">
        <f t="shared" si="1"/>
        <v/>
      </c>
      <c r="V64" s="112" t="str">
        <f t="shared" si="10"/>
        <v/>
      </c>
      <c r="W64" s="415" t="str">
        <f t="shared" si="11"/>
        <v/>
      </c>
      <c r="Y64" s="65" t="str">
        <f t="shared" si="22"/>
        <v/>
      </c>
      <c r="Z64" s="65" t="str">
        <f t="shared" si="23"/>
        <v/>
      </c>
      <c r="AA64" s="65" t="str">
        <f t="shared" si="24"/>
        <v/>
      </c>
      <c r="AB64" s="65" t="str">
        <f t="shared" si="25"/>
        <v/>
      </c>
      <c r="AC64" s="65" t="str">
        <f t="shared" si="26"/>
        <v/>
      </c>
      <c r="AH64" s="65" t="str">
        <f t="shared" si="17"/>
        <v>1868022515</v>
      </c>
      <c r="AI64" s="67">
        <v>18680225</v>
      </c>
      <c r="AJ64" s="67" t="s">
        <v>5276</v>
      </c>
      <c r="AK64" s="67">
        <v>15</v>
      </c>
      <c r="AN64" s="65" t="str">
        <f t="shared" si="7"/>
        <v/>
      </c>
    </row>
    <row r="65" spans="1:40" s="126" customFormat="1" ht="16.8" customHeight="1" thickBot="1" x14ac:dyDescent="0.3">
      <c r="A65" s="113">
        <v>1</v>
      </c>
      <c r="B65" s="116" t="s">
        <v>115</v>
      </c>
      <c r="C65" s="352"/>
      <c r="D65" s="370" t="str">
        <f t="shared" ref="D65" si="39">IF(MID(E65,5,2)*1&gt;6,_xlfn.CONCAT("'",LEFT(E65,4),"-",MID(E65,3,2)+1,"'"),_xlfn.CONCAT("'",LEFT(E65,4)-1,"-",MID(E65,3,2),"'"))</f>
        <v>'1867-68'</v>
      </c>
      <c r="E65" s="266">
        <f t="shared" si="37"/>
        <v>18680225</v>
      </c>
      <c r="F65" s="266">
        <v>16</v>
      </c>
      <c r="G65" s="343"/>
      <c r="H65" s="343"/>
      <c r="I65" s="267"/>
      <c r="J65" s="214"/>
      <c r="K65" s="266"/>
      <c r="L65" s="266"/>
      <c r="M65" s="266"/>
      <c r="N65" s="419"/>
      <c r="O65" s="343"/>
      <c r="P65" s="343"/>
      <c r="Q65" s="346"/>
      <c r="R65" s="112" t="str">
        <f>IF(D65="","", CONCATENATE("Update games set ", B65, "= ",D65," where game_id=", E65))</f>
        <v>Update games set Season= '1867-68' where game_id=18680225</v>
      </c>
      <c r="S65" s="112" t="str">
        <f t="shared" si="8"/>
        <v/>
      </c>
      <c r="T65" s="112" t="str">
        <f t="shared" si="9"/>
        <v/>
      </c>
      <c r="U65" s="200" t="str">
        <f t="shared" si="1"/>
        <v/>
      </c>
      <c r="V65" s="112" t="str">
        <f t="shared" si="10"/>
        <v/>
      </c>
      <c r="W65" s="415" t="str">
        <f t="shared" si="11"/>
        <v/>
      </c>
      <c r="X65" s="240"/>
      <c r="Y65" s="65" t="str">
        <f t="shared" si="22"/>
        <v/>
      </c>
      <c r="Z65" s="65" t="str">
        <f t="shared" si="23"/>
        <v/>
      </c>
      <c r="AA65" s="65" t="str">
        <f t="shared" si="24"/>
        <v/>
      </c>
      <c r="AB65" s="65" t="str">
        <f t="shared" si="25"/>
        <v/>
      </c>
      <c r="AC65" s="65" t="str">
        <f t="shared" si="26"/>
        <v/>
      </c>
      <c r="AH65" s="65" t="str">
        <f t="shared" si="17"/>
        <v>1868022516</v>
      </c>
      <c r="AI65" s="126">
        <v>18680225</v>
      </c>
      <c r="AJ65" s="126" t="s">
        <v>5276</v>
      </c>
      <c r="AK65" s="126">
        <v>16</v>
      </c>
      <c r="AN65" s="65" t="str">
        <f t="shared" si="7"/>
        <v/>
      </c>
    </row>
    <row r="66" spans="1:40" s="67" customFormat="1" ht="16.8" customHeight="1" thickTop="1" x14ac:dyDescent="0.25">
      <c r="A66" s="113">
        <v>1</v>
      </c>
      <c r="B66" s="341" t="s">
        <v>22</v>
      </c>
      <c r="C66" s="341" t="s">
        <v>5276</v>
      </c>
      <c r="D66" s="341" t="str">
        <f t="shared" si="0"/>
        <v>'Sheffield Norfolk'</v>
      </c>
      <c r="E66" s="363">
        <v>18681226</v>
      </c>
      <c r="F66" s="362">
        <v>1</v>
      </c>
      <c r="G66" s="212" t="s">
        <v>4776</v>
      </c>
      <c r="H66" s="212" t="s">
        <v>4777</v>
      </c>
      <c r="I66" s="263"/>
      <c r="J66" s="363"/>
      <c r="K66" s="362"/>
      <c r="L66" s="362"/>
      <c r="M66" s="362"/>
      <c r="N66" s="416"/>
      <c r="O66" s="212"/>
      <c r="P66" s="212"/>
      <c r="Q66" s="364"/>
      <c r="R66" s="112" t="str">
        <f>IF(D66="","", CONCATENATE("Update games set ", B66, "= ",D66," where game_id=", E66))</f>
        <v>Update games set Opponent= 'Sheffield Norfolk' where game_id=18681226</v>
      </c>
      <c r="S66" s="112" t="str">
        <f t="shared" si="8"/>
        <v>Update lineups set player_name = 'Revis', raw_name = 'Revis' where game_id = 18681226 and player_order = 1</v>
      </c>
      <c r="T66" s="112" t="str">
        <f t="shared" si="9"/>
        <v/>
      </c>
      <c r="U66" s="200" t="str">
        <f t="shared" ref="U66:U129" si="40">IF(I66="", "", Y66&amp;Z66&amp;AA66&amp;AB66&amp;AC66)</f>
        <v/>
      </c>
      <c r="V66" s="112" t="str">
        <f t="shared" si="10"/>
        <v/>
      </c>
      <c r="W66" s="415" t="str">
        <f t="shared" si="11"/>
        <v/>
      </c>
      <c r="Y66" s="65" t="str">
        <f t="shared" si="22"/>
        <v/>
      </c>
      <c r="Z66" s="65" t="str">
        <f t="shared" si="23"/>
        <v/>
      </c>
      <c r="AA66" s="65" t="str">
        <f t="shared" si="24"/>
        <v/>
      </c>
      <c r="AB66" s="65" t="str">
        <f t="shared" si="25"/>
        <v/>
      </c>
      <c r="AC66" s="65" t="str">
        <f t="shared" si="26"/>
        <v/>
      </c>
      <c r="AH66" s="65" t="str">
        <f t="shared" si="17"/>
        <v>186812261</v>
      </c>
      <c r="AI66" s="67">
        <v>18681226</v>
      </c>
      <c r="AJ66" s="67" t="s">
        <v>5276</v>
      </c>
      <c r="AK66" s="67">
        <v>1</v>
      </c>
      <c r="AN66" s="65" t="str">
        <f t="shared" ref="AN66:AN129" si="41">IF(F66=1, _xlfn.CONCAT("update games set source = 'The Nottingham Forest Football Scrapbook' where game_id = ", E66), "")</f>
        <v>update games set source = 'The Nottingham Forest Football Scrapbook' where game_id = 18681226</v>
      </c>
    </row>
    <row r="67" spans="1:40" s="67" customFormat="1" ht="16.8" customHeight="1" x14ac:dyDescent="0.25">
      <c r="A67" s="113">
        <v>1</v>
      </c>
      <c r="B67" s="342" t="s">
        <v>4979</v>
      </c>
      <c r="C67" s="342" t="str">
        <f>IF(C66="", "", C66)</f>
        <v>Sheffield Norfolk</v>
      </c>
      <c r="D67" s="350" t="str">
        <f t="shared" ref="D67:D130" si="42">IF(C67="", "", CONCATENATE("'", C67,"'"))</f>
        <v>'Sheffield Norfolk'</v>
      </c>
      <c r="E67" s="262">
        <f>E66</f>
        <v>18681226</v>
      </c>
      <c r="F67" s="362">
        <v>2</v>
      </c>
      <c r="G67" s="363" t="s">
        <v>4778</v>
      </c>
      <c r="H67" s="363"/>
      <c r="I67" s="263"/>
      <c r="J67" s="363"/>
      <c r="K67" s="362"/>
      <c r="L67" s="362"/>
      <c r="M67" s="362"/>
      <c r="N67" s="263"/>
      <c r="O67" s="363"/>
      <c r="P67" s="363"/>
      <c r="Q67" s="364"/>
      <c r="R67" s="112" t="str">
        <f>IF(D67="","", CONCATENATE("Update games set ", B67, "= ",D67," where game_id=", E67))</f>
        <v>Update games set Opp_parent= 'Sheffield Norfolk' where game_id=18681226</v>
      </c>
      <c r="S67" s="112" t="str">
        <f t="shared" ref="S67:S130" si="43">IF(G67="","",CONCATENATE("Update lineups set player_name = '",SUBSTITUTE(G67,"'","''"),"', raw_name = '",SUBSTITUTE(G67,"'","''"),"' where game_id = ",E67," and player_order = ",F67))</f>
        <v>Update lineups set player_name = 'Wright', raw_name = 'Wright' where game_id = 18681226 and player_order = 2</v>
      </c>
      <c r="T67" s="112" t="str">
        <f t="shared" ref="T67:T130" si="44">IF(J67="","", CONCATENATE("insert into goals (game_id, goal_order, scorer_name, goal_min) values (",E67, ", ", I67,", '",J67,")"))</f>
        <v/>
      </c>
      <c r="U67" s="200" t="str">
        <f t="shared" si="40"/>
        <v/>
      </c>
      <c r="V67" s="112" t="str">
        <f t="shared" ref="V67:V130" si="45">IF(N67="","", CONCATENATE("insert into games_sources (game_id, source_order, source_name, source_link) values (",E67, ", ", N67,", '",O67,"', '",P67,"')"))</f>
        <v/>
      </c>
      <c r="W67" s="415" t="str">
        <f t="shared" ref="W67:W130" si="46">IF(N67="","",CONCATENATE("update games_sources set  source_name = '",O67,"', source_link = '",P67,"' where game_id = ",E67," and source_order = ",N67))</f>
        <v/>
      </c>
      <c r="Y67" s="65" t="str">
        <f t="shared" si="22"/>
        <v/>
      </c>
      <c r="Z67" s="65" t="str">
        <f t="shared" si="23"/>
        <v/>
      </c>
      <c r="AA67" s="65" t="str">
        <f t="shared" si="24"/>
        <v/>
      </c>
      <c r="AB67" s="65" t="str">
        <f t="shared" si="25"/>
        <v/>
      </c>
      <c r="AC67" s="65" t="str">
        <f t="shared" si="26"/>
        <v/>
      </c>
      <c r="AH67" s="65" t="str">
        <f t="shared" ref="AH67:AH130" si="47">_xlfn.CONCAT(AI67,AK67)</f>
        <v>186812262</v>
      </c>
      <c r="AI67" s="67">
        <v>18681226</v>
      </c>
      <c r="AJ67" s="67" t="s">
        <v>5276</v>
      </c>
      <c r="AK67" s="67">
        <v>2</v>
      </c>
      <c r="AN67" s="65" t="str">
        <f t="shared" si="41"/>
        <v/>
      </c>
    </row>
    <row r="68" spans="1:40" s="67" customFormat="1" ht="16.8" customHeight="1" x14ac:dyDescent="0.25">
      <c r="A68" s="113">
        <v>1</v>
      </c>
      <c r="B68" s="342" t="s">
        <v>2653</v>
      </c>
      <c r="C68" s="342" t="s">
        <v>663</v>
      </c>
      <c r="D68" s="350" t="str">
        <f t="shared" si="42"/>
        <v>'Friendly'</v>
      </c>
      <c r="E68" s="262">
        <f t="shared" ref="E68:E81" si="48">E67</f>
        <v>18681226</v>
      </c>
      <c r="F68" s="362">
        <v>3</v>
      </c>
      <c r="G68" s="363" t="s">
        <v>4773</v>
      </c>
      <c r="H68" s="363"/>
      <c r="I68" s="263"/>
      <c r="J68" s="363"/>
      <c r="K68" s="362"/>
      <c r="L68" s="362"/>
      <c r="M68" s="362"/>
      <c r="N68" s="263"/>
      <c r="O68" s="363"/>
      <c r="P68" s="363"/>
      <c r="Q68" s="364"/>
      <c r="R68" s="112" t="str">
        <f>IF(D68="","", CONCATENATE("Update games set ", B68, "= ",D68," where game_id=", E68))</f>
        <v>Update games set Game_type= 'Friendly' where game_id=18681226</v>
      </c>
      <c r="S68" s="112" t="str">
        <f t="shared" si="43"/>
        <v>Update lineups set player_name = 'Howitt', raw_name = 'Howitt' where game_id = 18681226 and player_order = 3</v>
      </c>
      <c r="T68" s="112" t="str">
        <f t="shared" si="44"/>
        <v/>
      </c>
      <c r="U68" s="200" t="str">
        <f t="shared" si="40"/>
        <v/>
      </c>
      <c r="V68" s="112" t="str">
        <f t="shared" si="45"/>
        <v/>
      </c>
      <c r="W68" s="415" t="str">
        <f t="shared" si="46"/>
        <v/>
      </c>
      <c r="Y68" s="65" t="str">
        <f t="shared" si="22"/>
        <v/>
      </c>
      <c r="Z68" s="65" t="str">
        <f t="shared" si="23"/>
        <v/>
      </c>
      <c r="AA68" s="65" t="str">
        <f t="shared" si="24"/>
        <v/>
      </c>
      <c r="AB68" s="65" t="str">
        <f t="shared" si="25"/>
        <v/>
      </c>
      <c r="AC68" s="65" t="str">
        <f t="shared" si="26"/>
        <v/>
      </c>
      <c r="AH68" s="65" t="str">
        <f t="shared" si="47"/>
        <v>186812263</v>
      </c>
      <c r="AI68" s="67">
        <v>18681226</v>
      </c>
      <c r="AJ68" s="67" t="s">
        <v>5276</v>
      </c>
      <c r="AK68" s="67">
        <v>3</v>
      </c>
      <c r="AN68" s="65" t="str">
        <f t="shared" si="41"/>
        <v/>
      </c>
    </row>
    <row r="69" spans="1:40" s="67" customFormat="1" ht="16.8" customHeight="1" x14ac:dyDescent="0.25">
      <c r="A69" s="113">
        <v>1</v>
      </c>
      <c r="B69" s="342" t="s">
        <v>4978</v>
      </c>
      <c r="C69" s="342"/>
      <c r="D69" s="350" t="str">
        <f t="shared" si="42"/>
        <v/>
      </c>
      <c r="E69" s="262">
        <f t="shared" si="48"/>
        <v>18681226</v>
      </c>
      <c r="F69" s="362">
        <v>4</v>
      </c>
      <c r="G69" s="363" t="s">
        <v>4779</v>
      </c>
      <c r="H69" s="363"/>
      <c r="I69" s="263"/>
      <c r="J69" s="363"/>
      <c r="K69" s="362"/>
      <c r="L69" s="362"/>
      <c r="M69" s="362"/>
      <c r="N69" s="263"/>
      <c r="O69" s="363"/>
      <c r="P69" s="363"/>
      <c r="Q69" s="364"/>
      <c r="R69" s="112" t="str">
        <f>IF(D69="","", CONCATENATE("Update games set ", B69, "= ",D69," where game_id=", E69))</f>
        <v/>
      </c>
      <c r="S69" s="112" t="str">
        <f t="shared" si="43"/>
        <v>Update lineups set player_name = 'Gamble', raw_name = 'Gamble' where game_id = 18681226 and player_order = 4</v>
      </c>
      <c r="T69" s="112" t="str">
        <f t="shared" si="44"/>
        <v/>
      </c>
      <c r="U69" s="200" t="str">
        <f t="shared" si="40"/>
        <v/>
      </c>
      <c r="V69" s="112" t="str">
        <f t="shared" si="45"/>
        <v/>
      </c>
      <c r="W69" s="415" t="str">
        <f t="shared" si="46"/>
        <v/>
      </c>
      <c r="Y69" s="65" t="str">
        <f t="shared" si="22"/>
        <v/>
      </c>
      <c r="Z69" s="65" t="str">
        <f t="shared" si="23"/>
        <v/>
      </c>
      <c r="AA69" s="65" t="str">
        <f t="shared" si="24"/>
        <v/>
      </c>
      <c r="AB69" s="65" t="str">
        <f t="shared" si="25"/>
        <v/>
      </c>
      <c r="AC69" s="65" t="str">
        <f t="shared" si="26"/>
        <v/>
      </c>
      <c r="AH69" s="65" t="str">
        <f t="shared" si="47"/>
        <v>186812264</v>
      </c>
      <c r="AI69" s="67">
        <v>18681226</v>
      </c>
      <c r="AJ69" s="67" t="s">
        <v>5276</v>
      </c>
      <c r="AK69" s="67">
        <v>4</v>
      </c>
      <c r="AN69" s="65" t="str">
        <f t="shared" si="41"/>
        <v/>
      </c>
    </row>
    <row r="70" spans="1:40" s="67" customFormat="1" ht="16.8" customHeight="1" x14ac:dyDescent="0.25">
      <c r="A70" s="113">
        <v>1</v>
      </c>
      <c r="B70" s="342" t="s">
        <v>5</v>
      </c>
      <c r="C70" s="342">
        <v>0</v>
      </c>
      <c r="D70" s="349">
        <f t="shared" si="32"/>
        <v>0</v>
      </c>
      <c r="E70" s="262">
        <f t="shared" si="48"/>
        <v>18681226</v>
      </c>
      <c r="F70" s="362">
        <v>5</v>
      </c>
      <c r="G70" s="363" t="s">
        <v>4780</v>
      </c>
      <c r="H70" s="363"/>
      <c r="I70" s="263"/>
      <c r="J70" s="363"/>
      <c r="K70" s="362"/>
      <c r="L70" s="362"/>
      <c r="M70" s="362"/>
      <c r="N70" s="263"/>
      <c r="O70" s="363"/>
      <c r="P70" s="363"/>
      <c r="Q70" s="364"/>
      <c r="R70" s="112" t="str">
        <f>IF(D70="","", CONCATENATE("Update games set ", B70, "= ",D70," where game_id=", E70))</f>
        <v>Update games set F= 0 where game_id=18681226</v>
      </c>
      <c r="S70" s="112" t="str">
        <f t="shared" si="43"/>
        <v>Update lineups set player_name = 'Brown', raw_name = 'Brown' where game_id = 18681226 and player_order = 5</v>
      </c>
      <c r="T70" s="112" t="str">
        <f t="shared" si="44"/>
        <v/>
      </c>
      <c r="U70" s="200" t="str">
        <f t="shared" si="40"/>
        <v/>
      </c>
      <c r="V70" s="112" t="str">
        <f t="shared" si="45"/>
        <v/>
      </c>
      <c r="W70" s="415" t="str">
        <f t="shared" si="46"/>
        <v/>
      </c>
      <c r="Y70" s="65" t="str">
        <f t="shared" si="22"/>
        <v/>
      </c>
      <c r="Z70" s="65" t="str">
        <f t="shared" si="23"/>
        <v/>
      </c>
      <c r="AA70" s="65" t="str">
        <f t="shared" si="24"/>
        <v/>
      </c>
      <c r="AB70" s="65" t="str">
        <f t="shared" si="25"/>
        <v/>
      </c>
      <c r="AC70" s="65" t="str">
        <f t="shared" si="26"/>
        <v/>
      </c>
      <c r="AH70" s="65" t="str">
        <f t="shared" si="47"/>
        <v>186812265</v>
      </c>
      <c r="AI70" s="67">
        <v>18681226</v>
      </c>
      <c r="AJ70" s="67" t="s">
        <v>5276</v>
      </c>
      <c r="AK70" s="67">
        <v>5</v>
      </c>
      <c r="AN70" s="65" t="str">
        <f t="shared" si="41"/>
        <v/>
      </c>
    </row>
    <row r="71" spans="1:40" s="67" customFormat="1" ht="16.8" customHeight="1" x14ac:dyDescent="0.25">
      <c r="A71" s="113">
        <v>1</v>
      </c>
      <c r="B71" s="342" t="s">
        <v>0</v>
      </c>
      <c r="C71" s="342">
        <v>0</v>
      </c>
      <c r="D71" s="349">
        <f t="shared" si="32"/>
        <v>0</v>
      </c>
      <c r="E71" s="262">
        <f t="shared" si="48"/>
        <v>18681226</v>
      </c>
      <c r="F71" s="362">
        <v>6</v>
      </c>
      <c r="G71" s="363" t="s">
        <v>4781</v>
      </c>
      <c r="H71" s="363"/>
      <c r="I71" s="263"/>
      <c r="J71" s="363"/>
      <c r="K71" s="362"/>
      <c r="L71" s="362"/>
      <c r="M71" s="362"/>
      <c r="N71" s="263"/>
      <c r="O71" s="363"/>
      <c r="P71" s="363"/>
      <c r="Q71" s="364"/>
      <c r="R71" s="112" t="str">
        <f>IF(D71="","", CONCATENATE("Update games set ", B71, "= ",D71," where game_id=", E71))</f>
        <v>Update games set A= 0 where game_id=18681226</v>
      </c>
      <c r="S71" s="112" t="str">
        <f t="shared" si="43"/>
        <v>Update lineups set player_name = 'Widdowson', raw_name = 'Widdowson' where game_id = 18681226 and player_order = 6</v>
      </c>
      <c r="T71" s="112" t="str">
        <f t="shared" si="44"/>
        <v/>
      </c>
      <c r="U71" s="200" t="str">
        <f t="shared" si="40"/>
        <v/>
      </c>
      <c r="V71" s="112" t="str">
        <f t="shared" si="45"/>
        <v/>
      </c>
      <c r="W71" s="415" t="str">
        <f t="shared" si="46"/>
        <v/>
      </c>
      <c r="Y71" s="65" t="str">
        <f t="shared" si="22"/>
        <v/>
      </c>
      <c r="Z71" s="65" t="str">
        <f t="shared" si="23"/>
        <v/>
      </c>
      <c r="AA71" s="65" t="str">
        <f t="shared" si="24"/>
        <v/>
      </c>
      <c r="AB71" s="65" t="str">
        <f t="shared" si="25"/>
        <v/>
      </c>
      <c r="AC71" s="65" t="str">
        <f t="shared" si="26"/>
        <v/>
      </c>
      <c r="AH71" s="65" t="str">
        <f t="shared" si="47"/>
        <v>186812266</v>
      </c>
      <c r="AI71" s="67">
        <v>18681226</v>
      </c>
      <c r="AJ71" s="67" t="s">
        <v>5276</v>
      </c>
      <c r="AK71" s="67">
        <v>6</v>
      </c>
      <c r="AN71" s="65" t="str">
        <f t="shared" si="41"/>
        <v/>
      </c>
    </row>
    <row r="72" spans="1:40" s="67" customFormat="1" ht="16.8" customHeight="1" x14ac:dyDescent="0.25">
      <c r="A72" s="113">
        <v>1</v>
      </c>
      <c r="B72" s="342" t="s">
        <v>23</v>
      </c>
      <c r="C72" s="342" t="s">
        <v>4</v>
      </c>
      <c r="D72" s="334" t="str">
        <f t="shared" ref="D72" si="49">IF(C72="",IF(D70&gt;D71,"'W'",IF(D70=D71,"'D'","'L'")),_xlfn.CONCAT("'",C72,"'"))</f>
        <v>'L'</v>
      </c>
      <c r="E72" s="262">
        <f t="shared" si="48"/>
        <v>18681226</v>
      </c>
      <c r="F72" s="362">
        <v>7</v>
      </c>
      <c r="G72" s="363" t="s">
        <v>4782</v>
      </c>
      <c r="H72" s="363"/>
      <c r="I72" s="263"/>
      <c r="J72" s="363"/>
      <c r="K72" s="362"/>
      <c r="L72" s="362"/>
      <c r="M72" s="362"/>
      <c r="N72" s="263"/>
      <c r="O72" s="363"/>
      <c r="P72" s="363"/>
      <c r="Q72" s="364"/>
      <c r="R72" s="112" t="str">
        <f>IF(D72="","", CONCATENATE("Update games set ", B72, "= ",D72," where game_id=", E72))</f>
        <v>Update games set Result= 'L' where game_id=18681226</v>
      </c>
      <c r="S72" s="112" t="str">
        <f t="shared" si="43"/>
        <v>Update lineups set player_name = 'Chicken', raw_name = 'Chicken' where game_id = 18681226 and player_order = 7</v>
      </c>
      <c r="T72" s="112" t="str">
        <f t="shared" si="44"/>
        <v/>
      </c>
      <c r="U72" s="200" t="str">
        <f t="shared" si="40"/>
        <v/>
      </c>
      <c r="V72" s="112" t="str">
        <f t="shared" si="45"/>
        <v/>
      </c>
      <c r="W72" s="415" t="str">
        <f t="shared" si="46"/>
        <v/>
      </c>
      <c r="Y72" s="65" t="str">
        <f t="shared" si="22"/>
        <v/>
      </c>
      <c r="Z72" s="65" t="str">
        <f t="shared" si="23"/>
        <v/>
      </c>
      <c r="AA72" s="65" t="str">
        <f t="shared" si="24"/>
        <v/>
      </c>
      <c r="AB72" s="65" t="str">
        <f t="shared" si="25"/>
        <v/>
      </c>
      <c r="AC72" s="65" t="str">
        <f t="shared" si="26"/>
        <v/>
      </c>
      <c r="AH72" s="65" t="str">
        <f t="shared" si="47"/>
        <v>186812267</v>
      </c>
      <c r="AI72" s="67">
        <v>18681226</v>
      </c>
      <c r="AJ72" s="67" t="s">
        <v>5276</v>
      </c>
      <c r="AK72" s="67">
        <v>7</v>
      </c>
      <c r="AN72" s="65" t="str">
        <f t="shared" si="41"/>
        <v/>
      </c>
    </row>
    <row r="73" spans="1:40" s="67" customFormat="1" ht="16.8" customHeight="1" x14ac:dyDescent="0.25">
      <c r="A73" s="113">
        <v>1</v>
      </c>
      <c r="B73" s="342" t="s">
        <v>768</v>
      </c>
      <c r="C73" s="342"/>
      <c r="D73" s="349" t="str">
        <f t="shared" si="34"/>
        <v/>
      </c>
      <c r="E73" s="262">
        <f t="shared" si="48"/>
        <v>18681226</v>
      </c>
      <c r="F73" s="362">
        <v>8</v>
      </c>
      <c r="G73" s="363" t="s">
        <v>4783</v>
      </c>
      <c r="H73" s="363"/>
      <c r="I73" s="263"/>
      <c r="J73" s="363"/>
      <c r="K73" s="362"/>
      <c r="L73" s="362"/>
      <c r="M73" s="362"/>
      <c r="N73" s="263"/>
      <c r="O73" s="363"/>
      <c r="P73" s="363"/>
      <c r="Q73" s="364"/>
      <c r="R73" s="112" t="str">
        <f>IF(D73="","", CONCATENATE("Update games set ", B73, "= ",D73," where game_id=", E73))</f>
        <v/>
      </c>
      <c r="S73" s="112" t="str">
        <f t="shared" si="43"/>
        <v>Update lineups set player_name = 'White', raw_name = 'White' where game_id = 18681226 and player_order = 8</v>
      </c>
      <c r="T73" s="112" t="str">
        <f t="shared" si="44"/>
        <v/>
      </c>
      <c r="U73" s="200" t="str">
        <f t="shared" si="40"/>
        <v/>
      </c>
      <c r="V73" s="112" t="str">
        <f t="shared" si="45"/>
        <v/>
      </c>
      <c r="W73" s="415" t="str">
        <f t="shared" si="46"/>
        <v/>
      </c>
      <c r="Y73" s="65" t="str">
        <f t="shared" si="22"/>
        <v/>
      </c>
      <c r="Z73" s="65" t="str">
        <f t="shared" si="23"/>
        <v/>
      </c>
      <c r="AA73" s="65" t="str">
        <f t="shared" si="24"/>
        <v/>
      </c>
      <c r="AB73" s="65" t="str">
        <f t="shared" si="25"/>
        <v/>
      </c>
      <c r="AC73" s="65" t="str">
        <f t="shared" si="26"/>
        <v/>
      </c>
      <c r="AH73" s="65" t="str">
        <f t="shared" si="47"/>
        <v>186812268</v>
      </c>
      <c r="AI73" s="67">
        <v>18681226</v>
      </c>
      <c r="AJ73" s="67" t="s">
        <v>5276</v>
      </c>
      <c r="AK73" s="67">
        <v>8</v>
      </c>
      <c r="AN73" s="65" t="str">
        <f t="shared" si="41"/>
        <v/>
      </c>
    </row>
    <row r="74" spans="1:40" s="67" customFormat="1" ht="16.8" customHeight="1" x14ac:dyDescent="0.25">
      <c r="A74" s="113">
        <v>1</v>
      </c>
      <c r="B74" s="342" t="s">
        <v>766</v>
      </c>
      <c r="C74" s="342"/>
      <c r="D74" s="349" t="str">
        <f t="shared" si="34"/>
        <v/>
      </c>
      <c r="E74" s="262">
        <f t="shared" si="48"/>
        <v>18681226</v>
      </c>
      <c r="F74" s="362">
        <v>9</v>
      </c>
      <c r="G74" s="194" t="s">
        <v>2007</v>
      </c>
      <c r="H74" s="194"/>
      <c r="I74" s="263"/>
      <c r="J74" s="363"/>
      <c r="K74" s="362"/>
      <c r="L74" s="362"/>
      <c r="M74" s="362"/>
      <c r="N74" s="417"/>
      <c r="O74" s="194"/>
      <c r="P74" s="194"/>
      <c r="Q74" s="364"/>
      <c r="R74" s="112" t="str">
        <f>IF(D74="","", CONCATENATE("Update games set ", B74, "= ",D74," where game_id=", E74))</f>
        <v/>
      </c>
      <c r="S74" s="112" t="str">
        <f t="shared" si="43"/>
        <v>Update lineups set player_name = 'Bradshaw', raw_name = 'Bradshaw' where game_id = 18681226 and player_order = 9</v>
      </c>
      <c r="T74" s="112" t="str">
        <f t="shared" si="44"/>
        <v/>
      </c>
      <c r="U74" s="200" t="str">
        <f t="shared" si="40"/>
        <v/>
      </c>
      <c r="V74" s="112" t="str">
        <f t="shared" si="45"/>
        <v/>
      </c>
      <c r="W74" s="415" t="str">
        <f t="shared" si="46"/>
        <v/>
      </c>
      <c r="Y74" s="65" t="str">
        <f t="shared" si="22"/>
        <v/>
      </c>
      <c r="Z74" s="65" t="str">
        <f t="shared" si="23"/>
        <v/>
      </c>
      <c r="AA74" s="65" t="str">
        <f t="shared" si="24"/>
        <v/>
      </c>
      <c r="AB74" s="65" t="str">
        <f t="shared" si="25"/>
        <v/>
      </c>
      <c r="AC74" s="65" t="str">
        <f t="shared" si="26"/>
        <v/>
      </c>
      <c r="AH74" s="65" t="str">
        <f t="shared" si="47"/>
        <v>186812269</v>
      </c>
      <c r="AI74" s="67">
        <v>18681226</v>
      </c>
      <c r="AJ74" s="67" t="s">
        <v>5276</v>
      </c>
      <c r="AK74" s="67">
        <v>9</v>
      </c>
      <c r="AN74" s="65" t="str">
        <f t="shared" si="41"/>
        <v/>
      </c>
    </row>
    <row r="75" spans="1:40" s="67" customFormat="1" ht="16.8" customHeight="1" x14ac:dyDescent="0.25">
      <c r="A75" s="113">
        <v>1</v>
      </c>
      <c r="B75" s="342" t="s">
        <v>753</v>
      </c>
      <c r="C75" s="342" t="s">
        <v>5283</v>
      </c>
      <c r="D75" s="350" t="str">
        <f t="shared" si="35"/>
        <v>'Milford'</v>
      </c>
      <c r="E75" s="262">
        <f t="shared" si="48"/>
        <v>18681226</v>
      </c>
      <c r="F75" s="362">
        <v>10</v>
      </c>
      <c r="G75" s="363" t="s">
        <v>4762</v>
      </c>
      <c r="H75" s="363"/>
      <c r="I75" s="263"/>
      <c r="J75" s="363"/>
      <c r="K75" s="362"/>
      <c r="L75" s="362"/>
      <c r="M75" s="362"/>
      <c r="N75" s="263"/>
      <c r="O75" s="363"/>
      <c r="P75" s="363"/>
      <c r="Q75" s="364"/>
      <c r="R75" s="112" t="str">
        <f>IF(D75="","", CONCATENATE("Update games set ", B75, "= ",D75," where game_id=", E75))</f>
        <v>Update games set Referee= 'Milford' where game_id=18681226</v>
      </c>
      <c r="S75" s="112" t="str">
        <f t="shared" si="43"/>
        <v>Update lineups set player_name = 'Wardle', raw_name = 'Wardle' where game_id = 18681226 and player_order = 10</v>
      </c>
      <c r="T75" s="112" t="str">
        <f t="shared" si="44"/>
        <v/>
      </c>
      <c r="U75" s="200" t="str">
        <f t="shared" si="40"/>
        <v/>
      </c>
      <c r="V75" s="112" t="str">
        <f t="shared" si="45"/>
        <v/>
      </c>
      <c r="W75" s="415" t="str">
        <f t="shared" si="46"/>
        <v/>
      </c>
      <c r="Y75" s="65" t="str">
        <f t="shared" si="22"/>
        <v/>
      </c>
      <c r="Z75" s="65" t="str">
        <f t="shared" si="23"/>
        <v/>
      </c>
      <c r="AA75" s="65" t="str">
        <f t="shared" si="24"/>
        <v/>
      </c>
      <c r="AB75" s="65" t="str">
        <f t="shared" si="25"/>
        <v/>
      </c>
      <c r="AC75" s="65" t="str">
        <f t="shared" si="26"/>
        <v/>
      </c>
      <c r="AH75" s="65" t="str">
        <f t="shared" si="47"/>
        <v>1868122610</v>
      </c>
      <c r="AI75" s="67">
        <v>18681226</v>
      </c>
      <c r="AJ75" s="67" t="s">
        <v>5276</v>
      </c>
      <c r="AK75" s="67">
        <v>10</v>
      </c>
      <c r="AN75" s="65" t="str">
        <f t="shared" si="41"/>
        <v/>
      </c>
    </row>
    <row r="76" spans="1:40" s="67" customFormat="1" ht="16.8" customHeight="1" x14ac:dyDescent="0.25">
      <c r="A76" s="113">
        <v>1</v>
      </c>
      <c r="B76" s="342" t="s">
        <v>746</v>
      </c>
      <c r="C76" s="351" t="s">
        <v>5281</v>
      </c>
      <c r="D76" s="334" t="str">
        <f>CONCATENATE("'", LEFT(E76,4),"-",MID(E76,5,2),"-", MID(E76,7,2), " ", C76,"'")</f>
        <v>'1868-12-26 14:30'</v>
      </c>
      <c r="E76" s="262">
        <f t="shared" si="48"/>
        <v>18681226</v>
      </c>
      <c r="F76" s="362">
        <v>11</v>
      </c>
      <c r="G76" s="363" t="s">
        <v>4784</v>
      </c>
      <c r="H76" s="363"/>
      <c r="I76" s="263"/>
      <c r="J76" s="363"/>
      <c r="K76" s="362"/>
      <c r="L76" s="362"/>
      <c r="M76" s="362"/>
      <c r="N76" s="263"/>
      <c r="O76" s="363"/>
      <c r="P76" s="363"/>
      <c r="Q76" s="364"/>
      <c r="R76" s="112" t="str">
        <f>IF(D76="","", CONCATENATE("Update games set ", B76, "= ",D76," where game_id=", E76))</f>
        <v>Update games set Game_date= '1868-12-26 14:30' where game_id=18681226</v>
      </c>
      <c r="S76" s="112" t="str">
        <f t="shared" si="43"/>
        <v>Update lineups set player_name = 'Grundy', raw_name = 'Grundy' where game_id = 18681226 and player_order = 11</v>
      </c>
      <c r="T76" s="112" t="str">
        <f t="shared" si="44"/>
        <v/>
      </c>
      <c r="U76" s="200" t="str">
        <f t="shared" si="40"/>
        <v/>
      </c>
      <c r="V76" s="112" t="str">
        <f t="shared" si="45"/>
        <v/>
      </c>
      <c r="W76" s="415" t="str">
        <f t="shared" si="46"/>
        <v/>
      </c>
      <c r="Y76" s="65" t="str">
        <f t="shared" si="22"/>
        <v/>
      </c>
      <c r="Z76" s="65" t="str">
        <f t="shared" si="23"/>
        <v/>
      </c>
      <c r="AA76" s="65" t="str">
        <f t="shared" si="24"/>
        <v/>
      </c>
      <c r="AB76" s="65" t="str">
        <f t="shared" si="25"/>
        <v/>
      </c>
      <c r="AC76" s="65" t="str">
        <f t="shared" si="26"/>
        <v/>
      </c>
      <c r="AH76" s="65" t="str">
        <f t="shared" si="47"/>
        <v>1868122611</v>
      </c>
      <c r="AI76" s="67">
        <v>18681226</v>
      </c>
      <c r="AJ76" s="67" t="s">
        <v>5276</v>
      </c>
      <c r="AK76" s="67">
        <v>11</v>
      </c>
      <c r="AN76" s="65" t="str">
        <f t="shared" si="41"/>
        <v/>
      </c>
    </row>
    <row r="77" spans="1:40" s="67" customFormat="1" ht="16.8" customHeight="1" x14ac:dyDescent="0.25">
      <c r="A77" s="113">
        <v>1</v>
      </c>
      <c r="B77" s="342" t="s">
        <v>25</v>
      </c>
      <c r="C77" s="342" t="s">
        <v>5279</v>
      </c>
      <c r="D77" s="350" t="str">
        <f t="shared" si="42"/>
        <v>'Sheffield won by 1 rouge to 0'</v>
      </c>
      <c r="E77" s="262">
        <f t="shared" si="48"/>
        <v>18681226</v>
      </c>
      <c r="F77" s="362">
        <v>12</v>
      </c>
      <c r="G77" s="363" t="s">
        <v>2409</v>
      </c>
      <c r="H77" s="363"/>
      <c r="I77" s="263"/>
      <c r="J77" s="363"/>
      <c r="K77" s="362"/>
      <c r="L77" s="362"/>
      <c r="M77" s="362"/>
      <c r="N77" s="263"/>
      <c r="O77" s="363"/>
      <c r="P77" s="363"/>
      <c r="Q77" s="364"/>
      <c r="R77" s="112" t="str">
        <f>IF(D77="","", CONCATENATE("Update games set ", B77, "= ",D77," where game_id=", E77))</f>
        <v>Update games set Notes= 'Sheffield won by 1 rouge to 0' where game_id=18681226</v>
      </c>
      <c r="S77" s="112" t="str">
        <f t="shared" si="43"/>
        <v>Update lineups set player_name = 'Morton', raw_name = 'Morton' where game_id = 18681226 and player_order = 12</v>
      </c>
      <c r="T77" s="112" t="str">
        <f t="shared" si="44"/>
        <v/>
      </c>
      <c r="U77" s="200" t="str">
        <f t="shared" si="40"/>
        <v/>
      </c>
      <c r="V77" s="112" t="str">
        <f t="shared" si="45"/>
        <v/>
      </c>
      <c r="W77" s="415" t="str">
        <f t="shared" si="46"/>
        <v/>
      </c>
      <c r="Y77" s="65" t="str">
        <f t="shared" si="22"/>
        <v/>
      </c>
      <c r="Z77" s="65" t="str">
        <f t="shared" si="23"/>
        <v/>
      </c>
      <c r="AA77" s="65" t="str">
        <f t="shared" si="24"/>
        <v/>
      </c>
      <c r="AB77" s="65" t="str">
        <f t="shared" si="25"/>
        <v/>
      </c>
      <c r="AC77" s="65" t="str">
        <f t="shared" si="26"/>
        <v/>
      </c>
      <c r="AH77" s="65" t="str">
        <f t="shared" si="47"/>
        <v>1868122612</v>
      </c>
      <c r="AI77" s="67">
        <v>18681226</v>
      </c>
      <c r="AJ77" s="67" t="s">
        <v>5276</v>
      </c>
      <c r="AK77" s="67">
        <v>12</v>
      </c>
      <c r="AN77" s="65" t="str">
        <f t="shared" si="41"/>
        <v/>
      </c>
    </row>
    <row r="78" spans="1:40" s="67" customFormat="1" ht="16.8" customHeight="1" x14ac:dyDescent="0.25">
      <c r="A78" s="113">
        <v>1</v>
      </c>
      <c r="B78" s="342" t="s">
        <v>475</v>
      </c>
      <c r="C78" s="342"/>
      <c r="D78" s="349" t="str">
        <f t="shared" si="34"/>
        <v/>
      </c>
      <c r="E78" s="262">
        <f t="shared" si="48"/>
        <v>18681226</v>
      </c>
      <c r="F78" s="362">
        <v>13</v>
      </c>
      <c r="G78" s="363" t="s">
        <v>4787</v>
      </c>
      <c r="H78" s="363"/>
      <c r="I78" s="263"/>
      <c r="J78" s="363"/>
      <c r="K78" s="362"/>
      <c r="L78" s="362"/>
      <c r="M78" s="362"/>
      <c r="N78" s="263"/>
      <c r="O78" s="363"/>
      <c r="P78" s="363"/>
      <c r="Q78" s="364"/>
      <c r="R78" s="112" t="str">
        <f>IF(D78="","", CONCATENATE("Update games set ", B78, "= ",D78," where game_id=", E78))</f>
        <v/>
      </c>
      <c r="S78" s="112" t="str">
        <f t="shared" si="43"/>
        <v>Update lineups set player_name = 'Ward', raw_name = 'Ward' where game_id = 18681226 and player_order = 13</v>
      </c>
      <c r="T78" s="112" t="str">
        <f t="shared" si="44"/>
        <v/>
      </c>
      <c r="U78" s="200" t="str">
        <f t="shared" si="40"/>
        <v/>
      </c>
      <c r="V78" s="112" t="str">
        <f t="shared" si="45"/>
        <v/>
      </c>
      <c r="W78" s="415" t="str">
        <f t="shared" si="46"/>
        <v/>
      </c>
      <c r="Y78" s="65" t="str">
        <f t="shared" ref="Y78:Y141" si="50">IF(I78="","",CONCATENATE("update goals set scorer_name = '",SUBSTITUTE(J78, "'", "''"),"'"))</f>
        <v/>
      </c>
      <c r="Z78" s="65" t="str">
        <f t="shared" ref="Z78:Z141" si="51">IF(K78="", "", CONCATENATE(", goal_min = ", K78))</f>
        <v/>
      </c>
      <c r="AA78" s="65" t="str">
        <f t="shared" ref="AA78:AA141" si="52">IF(L78="", "", CONCATENATE(", Pen = '", UPPER(L78), "'"))</f>
        <v/>
      </c>
      <c r="AB78" s="65" t="str">
        <f t="shared" ref="AB78:AB141" si="53">IF(M78="", "", CONCATENATE(", OG = '", UPPER(M78), "'"))</f>
        <v/>
      </c>
      <c r="AC78" s="65" t="str">
        <f t="shared" ref="AC78:AC141" si="54">IF(I78="", "", CONCATENATE(" where game_id = ", E78, " and goal_order = ", I78))</f>
        <v/>
      </c>
      <c r="AH78" s="65" t="str">
        <f t="shared" si="47"/>
        <v>1868122613</v>
      </c>
      <c r="AI78" s="67">
        <v>18681226</v>
      </c>
      <c r="AJ78" s="67" t="s">
        <v>5276</v>
      </c>
      <c r="AK78" s="67">
        <v>13</v>
      </c>
      <c r="AN78" s="65" t="str">
        <f t="shared" si="41"/>
        <v/>
      </c>
    </row>
    <row r="79" spans="1:40" s="67" customFormat="1" ht="16.8" customHeight="1" x14ac:dyDescent="0.25">
      <c r="A79" s="113">
        <v>1</v>
      </c>
      <c r="B79" s="342" t="s">
        <v>20</v>
      </c>
      <c r="C79" s="342" t="s">
        <v>4919</v>
      </c>
      <c r="D79" s="350" t="str">
        <f t="shared" si="42"/>
        <v>'Forest Ground'</v>
      </c>
      <c r="E79" s="262">
        <f t="shared" si="48"/>
        <v>18681226</v>
      </c>
      <c r="F79" s="362">
        <v>14</v>
      </c>
      <c r="G79" s="363" t="s">
        <v>1545</v>
      </c>
      <c r="H79" s="363"/>
      <c r="I79" s="263"/>
      <c r="J79" s="363"/>
      <c r="K79" s="362"/>
      <c r="L79" s="362"/>
      <c r="M79" s="362"/>
      <c r="N79" s="263"/>
      <c r="O79" s="363"/>
      <c r="P79" s="363"/>
      <c r="Q79" s="364"/>
      <c r="R79" s="112" t="str">
        <f>IF(D79="","", CONCATENATE("Update games set ", B79, "= ",D79," where game_id=", E79))</f>
        <v>Update games set Ground= 'Forest Ground' where game_id=18681226</v>
      </c>
      <c r="S79" s="112" t="str">
        <f t="shared" si="43"/>
        <v>Update lineups set player_name = 'Lambert', raw_name = 'Lambert' where game_id = 18681226 and player_order = 14</v>
      </c>
      <c r="T79" s="112" t="str">
        <f t="shared" si="44"/>
        <v/>
      </c>
      <c r="U79" s="200" t="str">
        <f t="shared" si="40"/>
        <v/>
      </c>
      <c r="V79" s="112" t="str">
        <f t="shared" si="45"/>
        <v/>
      </c>
      <c r="W79" s="415" t="str">
        <f t="shared" si="46"/>
        <v/>
      </c>
      <c r="Y79" s="65" t="str">
        <f t="shared" si="50"/>
        <v/>
      </c>
      <c r="Z79" s="65" t="str">
        <f t="shared" si="51"/>
        <v/>
      </c>
      <c r="AA79" s="65" t="str">
        <f t="shared" si="52"/>
        <v/>
      </c>
      <c r="AB79" s="65" t="str">
        <f t="shared" si="53"/>
        <v/>
      </c>
      <c r="AC79" s="65" t="str">
        <f t="shared" si="54"/>
        <v/>
      </c>
      <c r="AH79" s="65" t="str">
        <f t="shared" si="47"/>
        <v>1868122614</v>
      </c>
      <c r="AI79" s="67">
        <v>18681226</v>
      </c>
      <c r="AJ79" s="67" t="s">
        <v>5276</v>
      </c>
      <c r="AK79" s="67">
        <v>14</v>
      </c>
      <c r="AN79" s="65" t="str">
        <f t="shared" si="41"/>
        <v/>
      </c>
    </row>
    <row r="80" spans="1:40" s="67" customFormat="1" ht="16.8" customHeight="1" x14ac:dyDescent="0.25">
      <c r="A80" s="113">
        <v>1</v>
      </c>
      <c r="B80" s="342" t="s">
        <v>4882</v>
      </c>
      <c r="C80" s="342" t="str">
        <f>IF(C79="", "", C79)</f>
        <v>Forest Ground</v>
      </c>
      <c r="D80" s="350" t="str">
        <f t="shared" si="42"/>
        <v>'Forest Ground'</v>
      </c>
      <c r="E80" s="262">
        <f t="shared" si="48"/>
        <v>18681226</v>
      </c>
      <c r="F80" s="362">
        <v>15</v>
      </c>
      <c r="G80" s="363" t="s">
        <v>4785</v>
      </c>
      <c r="H80" s="363"/>
      <c r="I80" s="263"/>
      <c r="J80" s="363"/>
      <c r="K80" s="362"/>
      <c r="L80" s="362"/>
      <c r="M80" s="362"/>
      <c r="N80" s="263"/>
      <c r="O80" s="363"/>
      <c r="P80" s="363"/>
      <c r="Q80" s="364"/>
      <c r="R80" s="112" t="str">
        <f>IF(D80="","", CONCATENATE("Update games set ", B80, "= ",D80," where game_id=", E80))</f>
        <v>Update games set Ground_parent= 'Forest Ground' where game_id=18681226</v>
      </c>
      <c r="S80" s="112" t="str">
        <f t="shared" si="43"/>
        <v>Update lineups set player_name = 'Rothera', raw_name = 'Rothera' where game_id = 18681226 and player_order = 15</v>
      </c>
      <c r="T80" s="112" t="str">
        <f t="shared" si="44"/>
        <v/>
      </c>
      <c r="U80" s="200" t="str">
        <f t="shared" si="40"/>
        <v/>
      </c>
      <c r="V80" s="112" t="str">
        <f t="shared" si="45"/>
        <v/>
      </c>
      <c r="W80" s="415" t="str">
        <f t="shared" si="46"/>
        <v/>
      </c>
      <c r="Y80" s="65" t="str">
        <f t="shared" si="50"/>
        <v/>
      </c>
      <c r="Z80" s="65" t="str">
        <f t="shared" si="51"/>
        <v/>
      </c>
      <c r="AA80" s="65" t="str">
        <f t="shared" si="52"/>
        <v/>
      </c>
      <c r="AB80" s="65" t="str">
        <f t="shared" si="53"/>
        <v/>
      </c>
      <c r="AC80" s="65" t="str">
        <f t="shared" si="54"/>
        <v/>
      </c>
      <c r="AH80" s="65" t="str">
        <f t="shared" si="47"/>
        <v>1868122615</v>
      </c>
      <c r="AI80" s="67">
        <v>18681226</v>
      </c>
      <c r="AJ80" s="67" t="s">
        <v>5276</v>
      </c>
      <c r="AK80" s="67">
        <v>15</v>
      </c>
      <c r="AN80" s="65" t="str">
        <f t="shared" si="41"/>
        <v/>
      </c>
    </row>
    <row r="81" spans="1:40" s="126" customFormat="1" ht="16.8" customHeight="1" thickBot="1" x14ac:dyDescent="0.3">
      <c r="A81" s="113">
        <v>1</v>
      </c>
      <c r="B81" s="116" t="s">
        <v>115</v>
      </c>
      <c r="C81" s="352"/>
      <c r="D81" s="370" t="str">
        <f t="shared" ref="D81" si="55">IF(MID(E81,5,2)*1&gt;6,_xlfn.CONCAT("'",LEFT(E81,4),"-",MID(E81,3,2)+1,"'"),_xlfn.CONCAT("'",LEFT(E81,4)-1,"-",MID(E81,3,2),"'"))</f>
        <v>'1868-69'</v>
      </c>
      <c r="E81" s="266">
        <f t="shared" si="48"/>
        <v>18681226</v>
      </c>
      <c r="F81" s="266">
        <v>16</v>
      </c>
      <c r="G81" s="343" t="s">
        <v>4786</v>
      </c>
      <c r="H81" s="343"/>
      <c r="I81" s="267"/>
      <c r="J81" s="214"/>
      <c r="K81" s="266"/>
      <c r="L81" s="266"/>
      <c r="M81" s="266"/>
      <c r="N81" s="419"/>
      <c r="O81" s="343"/>
      <c r="P81" s="343"/>
      <c r="Q81" s="346"/>
      <c r="R81" s="112" t="str">
        <f>IF(D81="","", CONCATENATE("Update games set ", B81, "= ",D81," where game_id=", E81))</f>
        <v>Update games set Season= '1868-69' where game_id=18681226</v>
      </c>
      <c r="S81" s="112" t="str">
        <f t="shared" si="43"/>
        <v>Update lineups set player_name = 'Smith', raw_name = 'Smith' where game_id = 18681226 and player_order = 16</v>
      </c>
      <c r="T81" s="112" t="str">
        <f t="shared" si="44"/>
        <v/>
      </c>
      <c r="U81" s="200" t="str">
        <f t="shared" si="40"/>
        <v/>
      </c>
      <c r="V81" s="112" t="str">
        <f t="shared" si="45"/>
        <v/>
      </c>
      <c r="W81" s="415" t="str">
        <f t="shared" si="46"/>
        <v/>
      </c>
      <c r="X81" s="240"/>
      <c r="Y81" s="65" t="str">
        <f t="shared" si="50"/>
        <v/>
      </c>
      <c r="Z81" s="65" t="str">
        <f t="shared" si="51"/>
        <v/>
      </c>
      <c r="AA81" s="65" t="str">
        <f t="shared" si="52"/>
        <v/>
      </c>
      <c r="AB81" s="65" t="str">
        <f t="shared" si="53"/>
        <v/>
      </c>
      <c r="AC81" s="65" t="str">
        <f t="shared" si="54"/>
        <v/>
      </c>
      <c r="AH81" s="65" t="str">
        <f t="shared" si="47"/>
        <v>1868122616</v>
      </c>
      <c r="AI81" s="126">
        <v>18681226</v>
      </c>
      <c r="AJ81" s="126" t="s">
        <v>5276</v>
      </c>
      <c r="AK81" s="126">
        <v>16</v>
      </c>
      <c r="AN81" s="65" t="str">
        <f t="shared" si="41"/>
        <v/>
      </c>
    </row>
    <row r="82" spans="1:40" s="67" customFormat="1" ht="16.8" customHeight="1" thickTop="1" x14ac:dyDescent="0.25">
      <c r="A82" s="113">
        <v>1</v>
      </c>
      <c r="B82" s="341" t="s">
        <v>22</v>
      </c>
      <c r="C82" s="341" t="s">
        <v>5288</v>
      </c>
      <c r="D82" s="341" t="str">
        <f t="shared" si="42"/>
        <v>'Newark'</v>
      </c>
      <c r="E82" s="363">
        <v>18690116</v>
      </c>
      <c r="F82" s="362">
        <v>1</v>
      </c>
      <c r="G82" s="212"/>
      <c r="H82" s="212"/>
      <c r="I82" s="263"/>
      <c r="J82" s="363"/>
      <c r="K82" s="362"/>
      <c r="L82" s="362"/>
      <c r="M82" s="362"/>
      <c r="N82" s="416"/>
      <c r="O82" s="212"/>
      <c r="P82" s="212"/>
      <c r="Q82" s="364"/>
      <c r="R82" s="112" t="str">
        <f>IF(D82="","", CONCATENATE("Update games set ", B82, "= ",D82," where game_id=", E82))</f>
        <v>Update games set Opponent= 'Newark' where game_id=18690116</v>
      </c>
      <c r="S82" s="112" t="str">
        <f t="shared" si="43"/>
        <v/>
      </c>
      <c r="T82" s="112" t="str">
        <f t="shared" si="44"/>
        <v/>
      </c>
      <c r="U82" s="200" t="str">
        <f t="shared" si="40"/>
        <v/>
      </c>
      <c r="V82" s="112" t="str">
        <f t="shared" si="45"/>
        <v/>
      </c>
      <c r="W82" s="415" t="str">
        <f t="shared" si="46"/>
        <v/>
      </c>
      <c r="Y82" s="65" t="str">
        <f t="shared" si="50"/>
        <v/>
      </c>
      <c r="Z82" s="65" t="str">
        <f t="shared" si="51"/>
        <v/>
      </c>
      <c r="AA82" s="65" t="str">
        <f t="shared" si="52"/>
        <v/>
      </c>
      <c r="AB82" s="65" t="str">
        <f t="shared" si="53"/>
        <v/>
      </c>
      <c r="AC82" s="65" t="str">
        <f t="shared" si="54"/>
        <v/>
      </c>
      <c r="AH82" s="65" t="str">
        <f t="shared" si="47"/>
        <v>186901161</v>
      </c>
      <c r="AI82" s="67">
        <v>18690116</v>
      </c>
      <c r="AJ82" s="67" t="s">
        <v>5288</v>
      </c>
      <c r="AK82" s="67">
        <v>1</v>
      </c>
      <c r="AN82" s="65" t="str">
        <f t="shared" si="41"/>
        <v>update games set source = 'The Nottingham Forest Football Scrapbook' where game_id = 18690116</v>
      </c>
    </row>
    <row r="83" spans="1:40" s="67" customFormat="1" ht="16.8" customHeight="1" x14ac:dyDescent="0.25">
      <c r="A83" s="113">
        <v>1</v>
      </c>
      <c r="B83" s="342" t="s">
        <v>4979</v>
      </c>
      <c r="C83" s="342" t="str">
        <f>IF(C82="", "", C82)</f>
        <v>Newark</v>
      </c>
      <c r="D83" s="350" t="str">
        <f t="shared" si="42"/>
        <v>'Newark'</v>
      </c>
      <c r="E83" s="262">
        <f>E82</f>
        <v>18690116</v>
      </c>
      <c r="F83" s="362">
        <v>2</v>
      </c>
      <c r="G83" s="363"/>
      <c r="H83" s="363"/>
      <c r="I83" s="263"/>
      <c r="J83" s="363"/>
      <c r="K83" s="362"/>
      <c r="L83" s="362"/>
      <c r="M83" s="362"/>
      <c r="N83" s="263"/>
      <c r="O83" s="363"/>
      <c r="P83" s="363"/>
      <c r="Q83" s="364"/>
      <c r="R83" s="112" t="str">
        <f>IF(D83="","", CONCATENATE("Update games set ", B83, "= ",D83," where game_id=", E83))</f>
        <v>Update games set Opp_parent= 'Newark' where game_id=18690116</v>
      </c>
      <c r="S83" s="112" t="str">
        <f t="shared" si="43"/>
        <v/>
      </c>
      <c r="T83" s="112" t="str">
        <f t="shared" si="44"/>
        <v/>
      </c>
      <c r="U83" s="200" t="str">
        <f t="shared" si="40"/>
        <v/>
      </c>
      <c r="V83" s="112" t="str">
        <f t="shared" si="45"/>
        <v/>
      </c>
      <c r="W83" s="415" t="str">
        <f t="shared" si="46"/>
        <v/>
      </c>
      <c r="Y83" s="65" t="str">
        <f t="shared" si="50"/>
        <v/>
      </c>
      <c r="Z83" s="65" t="str">
        <f t="shared" si="51"/>
        <v/>
      </c>
      <c r="AA83" s="65" t="str">
        <f t="shared" si="52"/>
        <v/>
      </c>
      <c r="AB83" s="65" t="str">
        <f t="shared" si="53"/>
        <v/>
      </c>
      <c r="AC83" s="65" t="str">
        <f t="shared" si="54"/>
        <v/>
      </c>
      <c r="AH83" s="65" t="str">
        <f t="shared" si="47"/>
        <v>186901162</v>
      </c>
      <c r="AI83" s="67">
        <v>18690116</v>
      </c>
      <c r="AJ83" s="67" t="s">
        <v>5288</v>
      </c>
      <c r="AK83" s="67">
        <v>2</v>
      </c>
      <c r="AN83" s="65" t="str">
        <f t="shared" si="41"/>
        <v/>
      </c>
    </row>
    <row r="84" spans="1:40" s="67" customFormat="1" ht="16.8" customHeight="1" x14ac:dyDescent="0.25">
      <c r="A84" s="113">
        <v>1</v>
      </c>
      <c r="B84" s="342" t="s">
        <v>2653</v>
      </c>
      <c r="C84" s="342" t="s">
        <v>663</v>
      </c>
      <c r="D84" s="350" t="str">
        <f t="shared" si="42"/>
        <v>'Friendly'</v>
      </c>
      <c r="E84" s="262">
        <f t="shared" ref="E84:E97" si="56">E83</f>
        <v>18690116</v>
      </c>
      <c r="F84" s="362">
        <v>3</v>
      </c>
      <c r="G84" s="363"/>
      <c r="H84" s="363"/>
      <c r="I84" s="263"/>
      <c r="J84" s="363"/>
      <c r="K84" s="362"/>
      <c r="L84" s="362"/>
      <c r="M84" s="362"/>
      <c r="N84" s="263"/>
      <c r="O84" s="363"/>
      <c r="P84" s="363"/>
      <c r="Q84" s="364"/>
      <c r="R84" s="112" t="str">
        <f>IF(D84="","", CONCATENATE("Update games set ", B84, "= ",D84," where game_id=", E84))</f>
        <v>Update games set Game_type= 'Friendly' where game_id=18690116</v>
      </c>
      <c r="S84" s="112" t="str">
        <f t="shared" si="43"/>
        <v/>
      </c>
      <c r="T84" s="112" t="str">
        <f t="shared" si="44"/>
        <v/>
      </c>
      <c r="U84" s="200" t="str">
        <f t="shared" si="40"/>
        <v/>
      </c>
      <c r="V84" s="112" t="str">
        <f t="shared" si="45"/>
        <v/>
      </c>
      <c r="W84" s="415" t="str">
        <f t="shared" si="46"/>
        <v/>
      </c>
      <c r="Y84" s="65" t="str">
        <f t="shared" si="50"/>
        <v/>
      </c>
      <c r="Z84" s="65" t="str">
        <f t="shared" si="51"/>
        <v/>
      </c>
      <c r="AA84" s="65" t="str">
        <f t="shared" si="52"/>
        <v/>
      </c>
      <c r="AB84" s="65" t="str">
        <f t="shared" si="53"/>
        <v/>
      </c>
      <c r="AC84" s="65" t="str">
        <f t="shared" si="54"/>
        <v/>
      </c>
      <c r="AH84" s="65" t="str">
        <f t="shared" si="47"/>
        <v>186901163</v>
      </c>
      <c r="AI84" s="67">
        <v>18690116</v>
      </c>
      <c r="AJ84" s="67" t="s">
        <v>5288</v>
      </c>
      <c r="AK84" s="67">
        <v>3</v>
      </c>
      <c r="AN84" s="65" t="str">
        <f t="shared" si="41"/>
        <v/>
      </c>
    </row>
    <row r="85" spans="1:40" s="67" customFormat="1" ht="16.8" customHeight="1" x14ac:dyDescent="0.25">
      <c r="A85" s="113">
        <v>1</v>
      </c>
      <c r="B85" s="342" t="s">
        <v>4978</v>
      </c>
      <c r="C85" s="342"/>
      <c r="D85" s="350" t="str">
        <f t="shared" si="42"/>
        <v/>
      </c>
      <c r="E85" s="262">
        <f t="shared" si="56"/>
        <v>18690116</v>
      </c>
      <c r="F85" s="362">
        <v>4</v>
      </c>
      <c r="G85" s="363"/>
      <c r="H85" s="363"/>
      <c r="I85" s="263"/>
      <c r="J85" s="363"/>
      <c r="K85" s="362"/>
      <c r="L85" s="362"/>
      <c r="M85" s="362"/>
      <c r="N85" s="263"/>
      <c r="O85" s="363"/>
      <c r="P85" s="363"/>
      <c r="Q85" s="364"/>
      <c r="R85" s="112" t="str">
        <f>IF(D85="","", CONCATENATE("Update games set ", B85, "= ",D85," where game_id=", E85))</f>
        <v/>
      </c>
      <c r="S85" s="112" t="str">
        <f t="shared" si="43"/>
        <v/>
      </c>
      <c r="T85" s="112" t="str">
        <f t="shared" si="44"/>
        <v/>
      </c>
      <c r="U85" s="200" t="str">
        <f t="shared" si="40"/>
        <v/>
      </c>
      <c r="V85" s="112" t="str">
        <f t="shared" si="45"/>
        <v/>
      </c>
      <c r="W85" s="415" t="str">
        <f t="shared" si="46"/>
        <v/>
      </c>
      <c r="Y85" s="65" t="str">
        <f t="shared" si="50"/>
        <v/>
      </c>
      <c r="Z85" s="65" t="str">
        <f t="shared" si="51"/>
        <v/>
      </c>
      <c r="AA85" s="65" t="str">
        <f t="shared" si="52"/>
        <v/>
      </c>
      <c r="AB85" s="65" t="str">
        <f t="shared" si="53"/>
        <v/>
      </c>
      <c r="AC85" s="65" t="str">
        <f t="shared" si="54"/>
        <v/>
      </c>
      <c r="AH85" s="65" t="str">
        <f t="shared" si="47"/>
        <v>186901164</v>
      </c>
      <c r="AI85" s="67">
        <v>18690116</v>
      </c>
      <c r="AJ85" s="67" t="s">
        <v>5288</v>
      </c>
      <c r="AK85" s="67">
        <v>4</v>
      </c>
      <c r="AN85" s="65" t="str">
        <f t="shared" si="41"/>
        <v/>
      </c>
    </row>
    <row r="86" spans="1:40" s="67" customFormat="1" ht="16.8" customHeight="1" x14ac:dyDescent="0.25">
      <c r="A86" s="113">
        <v>1</v>
      </c>
      <c r="B86" s="342" t="s">
        <v>5</v>
      </c>
      <c r="C86" s="342">
        <v>0</v>
      </c>
      <c r="D86" s="349">
        <f t="shared" si="32"/>
        <v>0</v>
      </c>
      <c r="E86" s="262">
        <f t="shared" si="56"/>
        <v>18690116</v>
      </c>
      <c r="F86" s="362">
        <v>5</v>
      </c>
      <c r="G86" s="363"/>
      <c r="H86" s="363"/>
      <c r="I86" s="263"/>
      <c r="J86" s="363"/>
      <c r="K86" s="362"/>
      <c r="L86" s="362"/>
      <c r="M86" s="362"/>
      <c r="N86" s="263"/>
      <c r="O86" s="363"/>
      <c r="P86" s="363"/>
      <c r="Q86" s="364"/>
      <c r="R86" s="112" t="str">
        <f>IF(D86="","", CONCATENATE("Update games set ", B86, "= ",D86," where game_id=", E86))</f>
        <v>Update games set F= 0 where game_id=18690116</v>
      </c>
      <c r="S86" s="112" t="str">
        <f t="shared" si="43"/>
        <v/>
      </c>
      <c r="T86" s="112" t="str">
        <f t="shared" si="44"/>
        <v/>
      </c>
      <c r="U86" s="200" t="str">
        <f t="shared" si="40"/>
        <v/>
      </c>
      <c r="V86" s="112" t="str">
        <f t="shared" si="45"/>
        <v/>
      </c>
      <c r="W86" s="415" t="str">
        <f t="shared" si="46"/>
        <v/>
      </c>
      <c r="Y86" s="65" t="str">
        <f t="shared" si="50"/>
        <v/>
      </c>
      <c r="Z86" s="65" t="str">
        <f t="shared" si="51"/>
        <v/>
      </c>
      <c r="AA86" s="65" t="str">
        <f t="shared" si="52"/>
        <v/>
      </c>
      <c r="AB86" s="65" t="str">
        <f t="shared" si="53"/>
        <v/>
      </c>
      <c r="AC86" s="65" t="str">
        <f t="shared" si="54"/>
        <v/>
      </c>
      <c r="AH86" s="65" t="str">
        <f t="shared" si="47"/>
        <v>186901165</v>
      </c>
      <c r="AI86" s="67">
        <v>18690116</v>
      </c>
      <c r="AJ86" s="67" t="s">
        <v>5288</v>
      </c>
      <c r="AK86" s="67">
        <v>5</v>
      </c>
      <c r="AN86" s="65" t="str">
        <f t="shared" si="41"/>
        <v/>
      </c>
    </row>
    <row r="87" spans="1:40" s="67" customFormat="1" ht="16.8" customHeight="1" x14ac:dyDescent="0.25">
      <c r="A87" s="113">
        <v>1</v>
      </c>
      <c r="B87" s="342" t="s">
        <v>0</v>
      </c>
      <c r="C87" s="342">
        <v>0</v>
      </c>
      <c r="D87" s="349">
        <f t="shared" si="32"/>
        <v>0</v>
      </c>
      <c r="E87" s="262">
        <f t="shared" si="56"/>
        <v>18690116</v>
      </c>
      <c r="F87" s="362">
        <v>6</v>
      </c>
      <c r="G87" s="363"/>
      <c r="H87" s="363"/>
      <c r="I87" s="263"/>
      <c r="J87" s="363"/>
      <c r="K87" s="362"/>
      <c r="L87" s="362"/>
      <c r="M87" s="362"/>
      <c r="N87" s="263"/>
      <c r="O87" s="363"/>
      <c r="P87" s="363"/>
      <c r="Q87" s="364"/>
      <c r="R87" s="112" t="str">
        <f>IF(D87="","", CONCATENATE("Update games set ", B87, "= ",D87," where game_id=", E87))</f>
        <v>Update games set A= 0 where game_id=18690116</v>
      </c>
      <c r="S87" s="112" t="str">
        <f t="shared" si="43"/>
        <v/>
      </c>
      <c r="T87" s="112" t="str">
        <f t="shared" si="44"/>
        <v/>
      </c>
      <c r="U87" s="200" t="str">
        <f t="shared" si="40"/>
        <v/>
      </c>
      <c r="V87" s="112" t="str">
        <f t="shared" si="45"/>
        <v/>
      </c>
      <c r="W87" s="415" t="str">
        <f t="shared" si="46"/>
        <v/>
      </c>
      <c r="Y87" s="65" t="str">
        <f t="shared" si="50"/>
        <v/>
      </c>
      <c r="Z87" s="65" t="str">
        <f t="shared" si="51"/>
        <v/>
      </c>
      <c r="AA87" s="65" t="str">
        <f t="shared" si="52"/>
        <v/>
      </c>
      <c r="AB87" s="65" t="str">
        <f t="shared" si="53"/>
        <v/>
      </c>
      <c r="AC87" s="65" t="str">
        <f t="shared" si="54"/>
        <v/>
      </c>
      <c r="AH87" s="65" t="str">
        <f t="shared" si="47"/>
        <v>186901166</v>
      </c>
      <c r="AI87" s="67">
        <v>18690116</v>
      </c>
      <c r="AJ87" s="67" t="s">
        <v>5288</v>
      </c>
      <c r="AK87" s="67">
        <v>6</v>
      </c>
      <c r="AN87" s="65" t="str">
        <f t="shared" si="41"/>
        <v/>
      </c>
    </row>
    <row r="88" spans="1:40" s="67" customFormat="1" ht="16.8" customHeight="1" x14ac:dyDescent="0.25">
      <c r="A88" s="113">
        <v>1</v>
      </c>
      <c r="B88" s="342" t="s">
        <v>23</v>
      </c>
      <c r="C88" s="342"/>
      <c r="D88" s="334" t="str">
        <f t="shared" ref="D88" si="57">IF(C88="",IF(D86&gt;D87,"'W'",IF(D86=D87,"'D'","'L'")),_xlfn.CONCAT("'",C88,"'"))</f>
        <v>'D'</v>
      </c>
      <c r="E88" s="262">
        <f t="shared" si="56"/>
        <v>18690116</v>
      </c>
      <c r="F88" s="362">
        <v>7</v>
      </c>
      <c r="G88" s="363"/>
      <c r="H88" s="363"/>
      <c r="I88" s="263"/>
      <c r="J88" s="363"/>
      <c r="K88" s="362"/>
      <c r="L88" s="362"/>
      <c r="M88" s="362"/>
      <c r="N88" s="263"/>
      <c r="O88" s="363"/>
      <c r="P88" s="363"/>
      <c r="Q88" s="364"/>
      <c r="R88" s="112" t="str">
        <f>IF(D88="","", CONCATENATE("Update games set ", B88, "= ",D88," where game_id=", E88))</f>
        <v>Update games set Result= 'D' where game_id=18690116</v>
      </c>
      <c r="S88" s="112" t="str">
        <f t="shared" si="43"/>
        <v/>
      </c>
      <c r="T88" s="112" t="str">
        <f t="shared" si="44"/>
        <v/>
      </c>
      <c r="U88" s="200" t="str">
        <f t="shared" si="40"/>
        <v/>
      </c>
      <c r="V88" s="112" t="str">
        <f t="shared" si="45"/>
        <v/>
      </c>
      <c r="W88" s="415" t="str">
        <f t="shared" si="46"/>
        <v/>
      </c>
      <c r="Y88" s="65" t="str">
        <f t="shared" si="50"/>
        <v/>
      </c>
      <c r="Z88" s="65" t="str">
        <f t="shared" si="51"/>
        <v/>
      </c>
      <c r="AA88" s="65" t="str">
        <f t="shared" si="52"/>
        <v/>
      </c>
      <c r="AB88" s="65" t="str">
        <f t="shared" si="53"/>
        <v/>
      </c>
      <c r="AC88" s="65" t="str">
        <f t="shared" si="54"/>
        <v/>
      </c>
      <c r="AH88" s="65" t="str">
        <f t="shared" si="47"/>
        <v>186901167</v>
      </c>
      <c r="AI88" s="67">
        <v>18690116</v>
      </c>
      <c r="AJ88" s="67" t="s">
        <v>5288</v>
      </c>
      <c r="AK88" s="67">
        <v>7</v>
      </c>
      <c r="AN88" s="65" t="str">
        <f t="shared" si="41"/>
        <v/>
      </c>
    </row>
    <row r="89" spans="1:40" s="67" customFormat="1" ht="16.8" customHeight="1" x14ac:dyDescent="0.25">
      <c r="A89" s="113">
        <v>1</v>
      </c>
      <c r="B89" s="342" t="s">
        <v>768</v>
      </c>
      <c r="C89" s="342"/>
      <c r="D89" s="349" t="str">
        <f t="shared" si="34"/>
        <v/>
      </c>
      <c r="E89" s="262">
        <f t="shared" si="56"/>
        <v>18690116</v>
      </c>
      <c r="F89" s="362">
        <v>8</v>
      </c>
      <c r="G89" s="363"/>
      <c r="H89" s="363"/>
      <c r="I89" s="263"/>
      <c r="J89" s="363"/>
      <c r="K89" s="362"/>
      <c r="L89" s="362"/>
      <c r="M89" s="362"/>
      <c r="N89" s="263"/>
      <c r="O89" s="363"/>
      <c r="P89" s="363"/>
      <c r="Q89" s="364"/>
      <c r="R89" s="112" t="str">
        <f>IF(D89="","", CONCATENATE("Update games set ", B89, "= ",D89," where game_id=", E89))</f>
        <v/>
      </c>
      <c r="S89" s="112" t="str">
        <f t="shared" si="43"/>
        <v/>
      </c>
      <c r="T89" s="112" t="str">
        <f t="shared" si="44"/>
        <v/>
      </c>
      <c r="U89" s="200" t="str">
        <f t="shared" si="40"/>
        <v/>
      </c>
      <c r="V89" s="112" t="str">
        <f t="shared" si="45"/>
        <v/>
      </c>
      <c r="W89" s="415" t="str">
        <f t="shared" si="46"/>
        <v/>
      </c>
      <c r="Y89" s="65" t="str">
        <f t="shared" si="50"/>
        <v/>
      </c>
      <c r="Z89" s="65" t="str">
        <f t="shared" si="51"/>
        <v/>
      </c>
      <c r="AA89" s="65" t="str">
        <f t="shared" si="52"/>
        <v/>
      </c>
      <c r="AB89" s="65" t="str">
        <f t="shared" si="53"/>
        <v/>
      </c>
      <c r="AC89" s="65" t="str">
        <f t="shared" si="54"/>
        <v/>
      </c>
      <c r="AH89" s="65" t="str">
        <f t="shared" si="47"/>
        <v>186901168</v>
      </c>
      <c r="AI89" s="67">
        <v>18690116</v>
      </c>
      <c r="AJ89" s="67" t="s">
        <v>5288</v>
      </c>
      <c r="AK89" s="67">
        <v>8</v>
      </c>
      <c r="AN89" s="65" t="str">
        <f t="shared" si="41"/>
        <v/>
      </c>
    </row>
    <row r="90" spans="1:40" s="67" customFormat="1" ht="16.8" customHeight="1" x14ac:dyDescent="0.25">
      <c r="A90" s="113">
        <v>1</v>
      </c>
      <c r="B90" s="342" t="s">
        <v>766</v>
      </c>
      <c r="C90" s="342"/>
      <c r="D90" s="349" t="str">
        <f t="shared" si="34"/>
        <v/>
      </c>
      <c r="E90" s="262">
        <f t="shared" si="56"/>
        <v>18690116</v>
      </c>
      <c r="F90" s="362">
        <v>9</v>
      </c>
      <c r="G90" s="194"/>
      <c r="H90" s="194"/>
      <c r="I90" s="263"/>
      <c r="J90" s="363"/>
      <c r="K90" s="362"/>
      <c r="L90" s="362"/>
      <c r="M90" s="362"/>
      <c r="N90" s="417"/>
      <c r="O90" s="194"/>
      <c r="P90" s="194"/>
      <c r="Q90" s="364"/>
      <c r="R90" s="112" t="str">
        <f>IF(D90="","", CONCATENATE("Update games set ", B90, "= ",D90," where game_id=", E90))</f>
        <v/>
      </c>
      <c r="S90" s="112" t="str">
        <f t="shared" si="43"/>
        <v/>
      </c>
      <c r="T90" s="112" t="str">
        <f t="shared" si="44"/>
        <v/>
      </c>
      <c r="U90" s="200" t="str">
        <f t="shared" si="40"/>
        <v/>
      </c>
      <c r="V90" s="112" t="str">
        <f t="shared" si="45"/>
        <v/>
      </c>
      <c r="W90" s="415" t="str">
        <f t="shared" si="46"/>
        <v/>
      </c>
      <c r="Y90" s="65" t="str">
        <f t="shared" si="50"/>
        <v/>
      </c>
      <c r="Z90" s="65" t="str">
        <f t="shared" si="51"/>
        <v/>
      </c>
      <c r="AA90" s="65" t="str">
        <f t="shared" si="52"/>
        <v/>
      </c>
      <c r="AB90" s="65" t="str">
        <f t="shared" si="53"/>
        <v/>
      </c>
      <c r="AC90" s="65" t="str">
        <f t="shared" si="54"/>
        <v/>
      </c>
      <c r="AH90" s="65" t="str">
        <f t="shared" si="47"/>
        <v>186901169</v>
      </c>
      <c r="AI90" s="67">
        <v>18690116</v>
      </c>
      <c r="AJ90" s="67" t="s">
        <v>5288</v>
      </c>
      <c r="AK90" s="67">
        <v>9</v>
      </c>
      <c r="AN90" s="65" t="str">
        <f t="shared" si="41"/>
        <v/>
      </c>
    </row>
    <row r="91" spans="1:40" s="67" customFormat="1" ht="16.8" customHeight="1" x14ac:dyDescent="0.25">
      <c r="A91" s="113">
        <v>1</v>
      </c>
      <c r="B91" s="342" t="s">
        <v>753</v>
      </c>
      <c r="C91" s="342"/>
      <c r="D91" s="350" t="str">
        <f t="shared" si="35"/>
        <v/>
      </c>
      <c r="E91" s="262">
        <f t="shared" si="56"/>
        <v>18690116</v>
      </c>
      <c r="F91" s="362">
        <v>10</v>
      </c>
      <c r="G91" s="363"/>
      <c r="H91" s="363"/>
      <c r="I91" s="263"/>
      <c r="J91" s="363"/>
      <c r="K91" s="362"/>
      <c r="L91" s="362"/>
      <c r="M91" s="362"/>
      <c r="N91" s="263"/>
      <c r="O91" s="363"/>
      <c r="P91" s="363"/>
      <c r="Q91" s="364"/>
      <c r="R91" s="112" t="str">
        <f>IF(D91="","", CONCATENATE("Update games set ", B91, "= ",D91," where game_id=", E91))</f>
        <v/>
      </c>
      <c r="S91" s="112" t="str">
        <f t="shared" si="43"/>
        <v/>
      </c>
      <c r="T91" s="112" t="str">
        <f t="shared" si="44"/>
        <v/>
      </c>
      <c r="U91" s="200" t="str">
        <f t="shared" si="40"/>
        <v/>
      </c>
      <c r="V91" s="112" t="str">
        <f t="shared" si="45"/>
        <v/>
      </c>
      <c r="W91" s="415" t="str">
        <f t="shared" si="46"/>
        <v/>
      </c>
      <c r="Y91" s="65" t="str">
        <f t="shared" si="50"/>
        <v/>
      </c>
      <c r="Z91" s="65" t="str">
        <f t="shared" si="51"/>
        <v/>
      </c>
      <c r="AA91" s="65" t="str">
        <f t="shared" si="52"/>
        <v/>
      </c>
      <c r="AB91" s="65" t="str">
        <f t="shared" si="53"/>
        <v/>
      </c>
      <c r="AC91" s="65" t="str">
        <f t="shared" si="54"/>
        <v/>
      </c>
      <c r="AH91" s="65" t="str">
        <f t="shared" si="47"/>
        <v>1869011610</v>
      </c>
      <c r="AI91" s="67">
        <v>18690116</v>
      </c>
      <c r="AJ91" s="67" t="s">
        <v>5288</v>
      </c>
      <c r="AK91" s="67">
        <v>10</v>
      </c>
      <c r="AN91" s="65" t="str">
        <f t="shared" si="41"/>
        <v/>
      </c>
    </row>
    <row r="92" spans="1:40" s="67" customFormat="1" ht="16.8" customHeight="1" x14ac:dyDescent="0.25">
      <c r="A92" s="113">
        <v>1</v>
      </c>
      <c r="B92" s="342" t="s">
        <v>746</v>
      </c>
      <c r="C92" s="351" t="s">
        <v>5062</v>
      </c>
      <c r="D92" s="334" t="str">
        <f>CONCATENATE("'", LEFT(E92,4),"-",MID(E92,5,2),"-", MID(E92,7,2), " ", C92,"'")</f>
        <v>'1869-01-16 15:00'</v>
      </c>
      <c r="E92" s="262">
        <f t="shared" si="56"/>
        <v>18690116</v>
      </c>
      <c r="F92" s="362">
        <v>11</v>
      </c>
      <c r="G92" s="363"/>
      <c r="H92" s="363"/>
      <c r="I92" s="263"/>
      <c r="J92" s="363"/>
      <c r="K92" s="362"/>
      <c r="L92" s="362"/>
      <c r="M92" s="362"/>
      <c r="N92" s="263"/>
      <c r="O92" s="363"/>
      <c r="P92" s="363"/>
      <c r="Q92" s="364"/>
      <c r="R92" s="112" t="str">
        <f>IF(D92="","", CONCATENATE("Update games set ", B92, "= ",D92," where game_id=", E92))</f>
        <v>Update games set Game_date= '1869-01-16 15:00' where game_id=18690116</v>
      </c>
      <c r="S92" s="112" t="str">
        <f t="shared" si="43"/>
        <v/>
      </c>
      <c r="T92" s="112" t="str">
        <f t="shared" si="44"/>
        <v/>
      </c>
      <c r="U92" s="200" t="str">
        <f t="shared" si="40"/>
        <v/>
      </c>
      <c r="V92" s="112" t="str">
        <f t="shared" si="45"/>
        <v/>
      </c>
      <c r="W92" s="415" t="str">
        <f t="shared" si="46"/>
        <v/>
      </c>
      <c r="Y92" s="65" t="str">
        <f t="shared" si="50"/>
        <v/>
      </c>
      <c r="Z92" s="65" t="str">
        <f t="shared" si="51"/>
        <v/>
      </c>
      <c r="AA92" s="65" t="str">
        <f t="shared" si="52"/>
        <v/>
      </c>
      <c r="AB92" s="65" t="str">
        <f t="shared" si="53"/>
        <v/>
      </c>
      <c r="AC92" s="65" t="str">
        <f t="shared" si="54"/>
        <v/>
      </c>
      <c r="AH92" s="65" t="str">
        <f t="shared" si="47"/>
        <v>1869011611</v>
      </c>
      <c r="AI92" s="67">
        <v>18690116</v>
      </c>
      <c r="AJ92" s="67" t="s">
        <v>5288</v>
      </c>
      <c r="AK92" s="67">
        <v>11</v>
      </c>
      <c r="AN92" s="65" t="str">
        <f t="shared" si="41"/>
        <v/>
      </c>
    </row>
    <row r="93" spans="1:40" s="67" customFormat="1" ht="16.8" customHeight="1" x14ac:dyDescent="0.25">
      <c r="A93" s="113">
        <v>1</v>
      </c>
      <c r="B93" s="342" t="s">
        <v>25</v>
      </c>
      <c r="C93" s="342"/>
      <c r="D93" s="350" t="str">
        <f t="shared" si="42"/>
        <v/>
      </c>
      <c r="E93" s="262">
        <f t="shared" si="56"/>
        <v>18690116</v>
      </c>
      <c r="F93" s="362">
        <v>12</v>
      </c>
      <c r="G93" s="363"/>
      <c r="H93" s="363"/>
      <c r="I93" s="263"/>
      <c r="J93" s="363"/>
      <c r="K93" s="362"/>
      <c r="L93" s="362"/>
      <c r="M93" s="362"/>
      <c r="N93" s="263"/>
      <c r="O93" s="363"/>
      <c r="P93" s="363"/>
      <c r="Q93" s="364"/>
      <c r="R93" s="112" t="str">
        <f>IF(D93="","", CONCATENATE("Update games set ", B93, "= ",D93," where game_id=", E93))</f>
        <v/>
      </c>
      <c r="S93" s="112" t="str">
        <f t="shared" si="43"/>
        <v/>
      </c>
      <c r="T93" s="112" t="str">
        <f t="shared" si="44"/>
        <v/>
      </c>
      <c r="U93" s="200" t="str">
        <f t="shared" si="40"/>
        <v/>
      </c>
      <c r="V93" s="112" t="str">
        <f t="shared" si="45"/>
        <v/>
      </c>
      <c r="W93" s="415" t="str">
        <f t="shared" si="46"/>
        <v/>
      </c>
      <c r="Y93" s="65" t="str">
        <f t="shared" si="50"/>
        <v/>
      </c>
      <c r="Z93" s="65" t="str">
        <f t="shared" si="51"/>
        <v/>
      </c>
      <c r="AA93" s="65" t="str">
        <f t="shared" si="52"/>
        <v/>
      </c>
      <c r="AB93" s="65" t="str">
        <f t="shared" si="53"/>
        <v/>
      </c>
      <c r="AC93" s="65" t="str">
        <f t="shared" si="54"/>
        <v/>
      </c>
      <c r="AH93" s="65" t="str">
        <f t="shared" si="47"/>
        <v>1869011612</v>
      </c>
      <c r="AI93" s="67">
        <v>18690116</v>
      </c>
      <c r="AJ93" s="67" t="s">
        <v>5288</v>
      </c>
      <c r="AK93" s="67">
        <v>12</v>
      </c>
      <c r="AN93" s="65" t="str">
        <f t="shared" si="41"/>
        <v/>
      </c>
    </row>
    <row r="94" spans="1:40" s="67" customFormat="1" ht="16.8" customHeight="1" x14ac:dyDescent="0.25">
      <c r="A94" s="113">
        <v>1</v>
      </c>
      <c r="B94" s="342" t="s">
        <v>475</v>
      </c>
      <c r="C94" s="342"/>
      <c r="D94" s="349" t="str">
        <f t="shared" si="34"/>
        <v/>
      </c>
      <c r="E94" s="262">
        <f t="shared" si="56"/>
        <v>18690116</v>
      </c>
      <c r="F94" s="362">
        <v>13</v>
      </c>
      <c r="G94" s="363"/>
      <c r="H94" s="363"/>
      <c r="I94" s="263"/>
      <c r="J94" s="363"/>
      <c r="K94" s="362"/>
      <c r="L94" s="362"/>
      <c r="M94" s="362"/>
      <c r="N94" s="263"/>
      <c r="O94" s="363"/>
      <c r="P94" s="363"/>
      <c r="Q94" s="364"/>
      <c r="R94" s="112" t="str">
        <f>IF(D94="","", CONCATENATE("Update games set ", B94, "= ",D94," where game_id=", E94))</f>
        <v/>
      </c>
      <c r="S94" s="112" t="str">
        <f t="shared" si="43"/>
        <v/>
      </c>
      <c r="T94" s="112" t="str">
        <f t="shared" si="44"/>
        <v/>
      </c>
      <c r="U94" s="200" t="str">
        <f t="shared" si="40"/>
        <v/>
      </c>
      <c r="V94" s="112" t="str">
        <f t="shared" si="45"/>
        <v/>
      </c>
      <c r="W94" s="415" t="str">
        <f t="shared" si="46"/>
        <v/>
      </c>
      <c r="Y94" s="65" t="str">
        <f t="shared" si="50"/>
        <v/>
      </c>
      <c r="Z94" s="65" t="str">
        <f t="shared" si="51"/>
        <v/>
      </c>
      <c r="AA94" s="65" t="str">
        <f t="shared" si="52"/>
        <v/>
      </c>
      <c r="AB94" s="65" t="str">
        <f t="shared" si="53"/>
        <v/>
      </c>
      <c r="AC94" s="65" t="str">
        <f t="shared" si="54"/>
        <v/>
      </c>
      <c r="AH94" s="65" t="str">
        <f t="shared" si="47"/>
        <v>1869011613</v>
      </c>
      <c r="AI94" s="67">
        <v>18690116</v>
      </c>
      <c r="AJ94" s="67" t="s">
        <v>5288</v>
      </c>
      <c r="AK94" s="67">
        <v>13</v>
      </c>
      <c r="AN94" s="65" t="str">
        <f t="shared" si="41"/>
        <v/>
      </c>
    </row>
    <row r="95" spans="1:40" s="67" customFormat="1" ht="16.8" customHeight="1" x14ac:dyDescent="0.25">
      <c r="A95" s="113">
        <v>1</v>
      </c>
      <c r="B95" s="342" t="s">
        <v>20</v>
      </c>
      <c r="C95" s="342" t="s">
        <v>5289</v>
      </c>
      <c r="D95" s="350" t="str">
        <f t="shared" si="42"/>
        <v>'London Road, Newark'</v>
      </c>
      <c r="E95" s="262">
        <f t="shared" si="56"/>
        <v>18690116</v>
      </c>
      <c r="F95" s="362">
        <v>14</v>
      </c>
      <c r="G95" s="363"/>
      <c r="H95" s="363"/>
      <c r="I95" s="263"/>
      <c r="J95" s="363"/>
      <c r="K95" s="362"/>
      <c r="L95" s="362"/>
      <c r="M95" s="362"/>
      <c r="N95" s="263"/>
      <c r="O95" s="363"/>
      <c r="P95" s="363"/>
      <c r="Q95" s="364"/>
      <c r="R95" s="112" t="str">
        <f>IF(D95="","", CONCATENATE("Update games set ", B95, "= ",D95," where game_id=", E95))</f>
        <v>Update games set Ground= 'London Road, Newark' where game_id=18690116</v>
      </c>
      <c r="S95" s="112" t="str">
        <f t="shared" si="43"/>
        <v/>
      </c>
      <c r="T95" s="112" t="str">
        <f t="shared" si="44"/>
        <v/>
      </c>
      <c r="U95" s="200" t="str">
        <f t="shared" si="40"/>
        <v/>
      </c>
      <c r="V95" s="112" t="str">
        <f t="shared" si="45"/>
        <v/>
      </c>
      <c r="W95" s="415" t="str">
        <f t="shared" si="46"/>
        <v/>
      </c>
      <c r="Y95" s="65" t="str">
        <f t="shared" si="50"/>
        <v/>
      </c>
      <c r="Z95" s="65" t="str">
        <f t="shared" si="51"/>
        <v/>
      </c>
      <c r="AA95" s="65" t="str">
        <f t="shared" si="52"/>
        <v/>
      </c>
      <c r="AB95" s="65" t="str">
        <f t="shared" si="53"/>
        <v/>
      </c>
      <c r="AC95" s="65" t="str">
        <f t="shared" si="54"/>
        <v/>
      </c>
      <c r="AH95" s="65" t="str">
        <f t="shared" si="47"/>
        <v>1869011614</v>
      </c>
      <c r="AI95" s="67">
        <v>18690116</v>
      </c>
      <c r="AJ95" s="67" t="s">
        <v>5288</v>
      </c>
      <c r="AK95" s="67">
        <v>14</v>
      </c>
      <c r="AN95" s="65" t="str">
        <f t="shared" si="41"/>
        <v/>
      </c>
    </row>
    <row r="96" spans="1:40" s="67" customFormat="1" ht="16.8" customHeight="1" x14ac:dyDescent="0.25">
      <c r="A96" s="113">
        <v>1</v>
      </c>
      <c r="B96" s="342" t="s">
        <v>4882</v>
      </c>
      <c r="C96" s="342" t="str">
        <f>IF(C95="", "", C95)</f>
        <v>London Road, Newark</v>
      </c>
      <c r="D96" s="350" t="str">
        <f t="shared" si="42"/>
        <v>'London Road, Newark'</v>
      </c>
      <c r="E96" s="262">
        <f t="shared" si="56"/>
        <v>18690116</v>
      </c>
      <c r="F96" s="362">
        <v>15</v>
      </c>
      <c r="G96" s="363"/>
      <c r="H96" s="363"/>
      <c r="I96" s="263"/>
      <c r="J96" s="363"/>
      <c r="K96" s="362"/>
      <c r="L96" s="362"/>
      <c r="M96" s="362"/>
      <c r="N96" s="263"/>
      <c r="O96" s="363"/>
      <c r="P96" s="363"/>
      <c r="Q96" s="364"/>
      <c r="R96" s="112" t="str">
        <f>IF(D96="","", CONCATENATE("Update games set ", B96, "= ",D96," where game_id=", E96))</f>
        <v>Update games set Ground_parent= 'London Road, Newark' where game_id=18690116</v>
      </c>
      <c r="S96" s="112" t="str">
        <f t="shared" si="43"/>
        <v/>
      </c>
      <c r="T96" s="112" t="str">
        <f t="shared" si="44"/>
        <v/>
      </c>
      <c r="U96" s="200" t="str">
        <f t="shared" si="40"/>
        <v/>
      </c>
      <c r="V96" s="112" t="str">
        <f t="shared" si="45"/>
        <v/>
      </c>
      <c r="W96" s="415" t="str">
        <f t="shared" si="46"/>
        <v/>
      </c>
      <c r="Y96" s="65" t="str">
        <f t="shared" si="50"/>
        <v/>
      </c>
      <c r="Z96" s="65" t="str">
        <f t="shared" si="51"/>
        <v/>
      </c>
      <c r="AA96" s="65" t="str">
        <f t="shared" si="52"/>
        <v/>
      </c>
      <c r="AB96" s="65" t="str">
        <f t="shared" si="53"/>
        <v/>
      </c>
      <c r="AC96" s="65" t="str">
        <f t="shared" si="54"/>
        <v/>
      </c>
      <c r="AH96" s="65" t="str">
        <f t="shared" si="47"/>
        <v>1869011615</v>
      </c>
      <c r="AI96" s="67">
        <v>18690116</v>
      </c>
      <c r="AJ96" s="67" t="s">
        <v>5288</v>
      </c>
      <c r="AK96" s="67">
        <v>15</v>
      </c>
      <c r="AN96" s="65" t="str">
        <f t="shared" si="41"/>
        <v/>
      </c>
    </row>
    <row r="97" spans="1:40" s="126" customFormat="1" ht="16.8" customHeight="1" thickBot="1" x14ac:dyDescent="0.3">
      <c r="A97" s="113">
        <v>1</v>
      </c>
      <c r="B97" s="116" t="s">
        <v>115</v>
      </c>
      <c r="C97" s="352"/>
      <c r="D97" s="370" t="str">
        <f t="shared" ref="D97" si="58">IF(MID(E97,5,2)*1&gt;6,_xlfn.CONCAT("'",LEFT(E97,4),"-",MID(E97,3,2)+1,"'"),_xlfn.CONCAT("'",LEFT(E97,4)-1,"-",MID(E97,3,2),"'"))</f>
        <v>'1868-69'</v>
      </c>
      <c r="E97" s="266">
        <f t="shared" si="56"/>
        <v>18690116</v>
      </c>
      <c r="F97" s="266">
        <v>16</v>
      </c>
      <c r="G97" s="343"/>
      <c r="H97" s="343"/>
      <c r="I97" s="267"/>
      <c r="J97" s="214"/>
      <c r="K97" s="266"/>
      <c r="L97" s="266"/>
      <c r="M97" s="266"/>
      <c r="N97" s="419"/>
      <c r="O97" s="343"/>
      <c r="P97" s="343"/>
      <c r="Q97" s="346"/>
      <c r="R97" s="112" t="str">
        <f>IF(D97="","", CONCATENATE("Update games set ", B97, "= ",D97," where game_id=", E97))</f>
        <v>Update games set Season= '1868-69' where game_id=18690116</v>
      </c>
      <c r="S97" s="112" t="str">
        <f t="shared" si="43"/>
        <v/>
      </c>
      <c r="T97" s="112" t="str">
        <f t="shared" si="44"/>
        <v/>
      </c>
      <c r="U97" s="200" t="str">
        <f t="shared" si="40"/>
        <v/>
      </c>
      <c r="V97" s="112" t="str">
        <f t="shared" si="45"/>
        <v/>
      </c>
      <c r="W97" s="415" t="str">
        <f t="shared" si="46"/>
        <v/>
      </c>
      <c r="X97" s="240"/>
      <c r="Y97" s="65" t="str">
        <f t="shared" si="50"/>
        <v/>
      </c>
      <c r="Z97" s="65" t="str">
        <f t="shared" si="51"/>
        <v/>
      </c>
      <c r="AA97" s="65" t="str">
        <f t="shared" si="52"/>
        <v/>
      </c>
      <c r="AB97" s="65" t="str">
        <f t="shared" si="53"/>
        <v/>
      </c>
      <c r="AC97" s="65" t="str">
        <f t="shared" si="54"/>
        <v/>
      </c>
      <c r="AH97" s="65" t="str">
        <f t="shared" si="47"/>
        <v>1869011616</v>
      </c>
      <c r="AI97" s="126">
        <v>18690116</v>
      </c>
      <c r="AJ97" s="126" t="s">
        <v>5288</v>
      </c>
      <c r="AK97" s="126">
        <v>16</v>
      </c>
      <c r="AN97" s="65" t="str">
        <f t="shared" si="41"/>
        <v/>
      </c>
    </row>
    <row r="98" spans="1:40" s="67" customFormat="1" ht="16.8" customHeight="1" thickTop="1" x14ac:dyDescent="0.25">
      <c r="A98" s="113">
        <v>1</v>
      </c>
      <c r="B98" s="341" t="s">
        <v>22</v>
      </c>
      <c r="C98" s="341" t="s">
        <v>5290</v>
      </c>
      <c r="D98" s="341" t="str">
        <f t="shared" si="42"/>
        <v>'Nottingham Manufacturing Company Club'</v>
      </c>
      <c r="E98" s="363">
        <v>18690206</v>
      </c>
      <c r="F98" s="362">
        <v>1</v>
      </c>
      <c r="G98" s="212" t="s">
        <v>4776</v>
      </c>
      <c r="H98" s="212" t="s">
        <v>4777</v>
      </c>
      <c r="I98" s="263"/>
      <c r="J98" s="363"/>
      <c r="K98" s="362"/>
      <c r="L98" s="362"/>
      <c r="M98" s="362"/>
      <c r="N98" s="416"/>
      <c r="O98" s="212"/>
      <c r="P98" s="212"/>
      <c r="Q98" s="364"/>
      <c r="R98" s="112" t="str">
        <f>IF(D98="","", CONCATENATE("Update games set ", B98, "= ",D98," where game_id=", E98))</f>
        <v>Update games set Opponent= 'Nottingham Manufacturing Company Club' where game_id=18690206</v>
      </c>
      <c r="S98" s="112" t="str">
        <f t="shared" si="43"/>
        <v>Update lineups set player_name = 'Revis', raw_name = 'Revis' where game_id = 18690206 and player_order = 1</v>
      </c>
      <c r="T98" s="112" t="str">
        <f t="shared" si="44"/>
        <v/>
      </c>
      <c r="U98" s="200" t="str">
        <f t="shared" si="40"/>
        <v/>
      </c>
      <c r="V98" s="112" t="str">
        <f t="shared" si="45"/>
        <v/>
      </c>
      <c r="W98" s="415" t="str">
        <f t="shared" si="46"/>
        <v/>
      </c>
      <c r="Y98" s="65" t="str">
        <f t="shared" si="50"/>
        <v/>
      </c>
      <c r="Z98" s="65" t="str">
        <f t="shared" si="51"/>
        <v/>
      </c>
      <c r="AA98" s="65" t="str">
        <f t="shared" si="52"/>
        <v/>
      </c>
      <c r="AB98" s="65" t="str">
        <f t="shared" si="53"/>
        <v/>
      </c>
      <c r="AC98" s="65" t="str">
        <f t="shared" si="54"/>
        <v/>
      </c>
      <c r="AH98" s="65" t="str">
        <f t="shared" si="47"/>
        <v>186902061</v>
      </c>
      <c r="AI98" s="67">
        <v>18690206</v>
      </c>
      <c r="AJ98" s="67" t="s">
        <v>5352</v>
      </c>
      <c r="AK98" s="67">
        <v>1</v>
      </c>
      <c r="AN98" s="65" t="str">
        <f t="shared" si="41"/>
        <v>update games set source = 'The Nottingham Forest Football Scrapbook' where game_id = 18690206</v>
      </c>
    </row>
    <row r="99" spans="1:40" s="67" customFormat="1" ht="16.8" customHeight="1" x14ac:dyDescent="0.25">
      <c r="A99" s="113">
        <v>1</v>
      </c>
      <c r="B99" s="342" t="s">
        <v>4979</v>
      </c>
      <c r="C99" s="342" t="str">
        <f>IF(C98="", "", C98)</f>
        <v>Nottingham Manufacturing Company Club</v>
      </c>
      <c r="D99" s="350" t="str">
        <f t="shared" si="42"/>
        <v>'Nottingham Manufacturing Company Club'</v>
      </c>
      <c r="E99" s="262">
        <f>E98</f>
        <v>18690206</v>
      </c>
      <c r="F99" s="362">
        <v>2</v>
      </c>
      <c r="G99" s="363" t="s">
        <v>4773</v>
      </c>
      <c r="H99" s="363"/>
      <c r="I99" s="263"/>
      <c r="J99" s="363"/>
      <c r="K99" s="362"/>
      <c r="L99" s="362"/>
      <c r="M99" s="362"/>
      <c r="N99" s="263"/>
      <c r="O99" s="363"/>
      <c r="P99" s="363"/>
      <c r="Q99" s="364"/>
      <c r="R99" s="112" t="str">
        <f>IF(D99="","", CONCATENATE("Update games set ", B99, "= ",D99," where game_id=", E99))</f>
        <v>Update games set Opp_parent= 'Nottingham Manufacturing Company Club' where game_id=18690206</v>
      </c>
      <c r="S99" s="112" t="str">
        <f t="shared" si="43"/>
        <v>Update lineups set player_name = 'Howitt', raw_name = 'Howitt' where game_id = 18690206 and player_order = 2</v>
      </c>
      <c r="T99" s="112" t="str">
        <f t="shared" si="44"/>
        <v/>
      </c>
      <c r="U99" s="200" t="str">
        <f t="shared" si="40"/>
        <v/>
      </c>
      <c r="V99" s="112" t="str">
        <f t="shared" si="45"/>
        <v/>
      </c>
      <c r="W99" s="415" t="str">
        <f t="shared" si="46"/>
        <v/>
      </c>
      <c r="Y99" s="65" t="str">
        <f t="shared" si="50"/>
        <v/>
      </c>
      <c r="Z99" s="65" t="str">
        <f t="shared" si="51"/>
        <v/>
      </c>
      <c r="AA99" s="65" t="str">
        <f t="shared" si="52"/>
        <v/>
      </c>
      <c r="AB99" s="65" t="str">
        <f t="shared" si="53"/>
        <v/>
      </c>
      <c r="AC99" s="65" t="str">
        <f t="shared" si="54"/>
        <v/>
      </c>
      <c r="AH99" s="65" t="str">
        <f t="shared" si="47"/>
        <v>186902062</v>
      </c>
      <c r="AI99" s="67">
        <v>18690206</v>
      </c>
      <c r="AJ99" s="67" t="s">
        <v>5352</v>
      </c>
      <c r="AK99" s="67">
        <v>2</v>
      </c>
      <c r="AN99" s="65" t="str">
        <f t="shared" si="41"/>
        <v/>
      </c>
    </row>
    <row r="100" spans="1:40" s="67" customFormat="1" ht="16.8" customHeight="1" x14ac:dyDescent="0.25">
      <c r="A100" s="113">
        <v>1</v>
      </c>
      <c r="B100" s="342" t="s">
        <v>2653</v>
      </c>
      <c r="C100" s="342" t="s">
        <v>663</v>
      </c>
      <c r="D100" s="350" t="str">
        <f t="shared" si="42"/>
        <v>'Friendly'</v>
      </c>
      <c r="E100" s="262">
        <f t="shared" ref="E100:E113" si="59">E99</f>
        <v>18690206</v>
      </c>
      <c r="F100" s="362">
        <v>3</v>
      </c>
      <c r="G100" s="363" t="s">
        <v>4788</v>
      </c>
      <c r="H100" s="363"/>
      <c r="I100" s="263"/>
      <c r="J100" s="363"/>
      <c r="K100" s="362"/>
      <c r="L100" s="362"/>
      <c r="M100" s="362"/>
      <c r="N100" s="263"/>
      <c r="O100" s="363"/>
      <c r="P100" s="363"/>
      <c r="Q100" s="364"/>
      <c r="R100" s="112" t="str">
        <f>IF(D100="","", CONCATENATE("Update games set ", B100, "= ",D100," where game_id=", E100))</f>
        <v>Update games set Game_type= 'Friendly' where game_id=18690206</v>
      </c>
      <c r="S100" s="112" t="str">
        <f t="shared" si="43"/>
        <v>Update lineups set player_name = 'Hardy', raw_name = 'Hardy' where game_id = 18690206 and player_order = 3</v>
      </c>
      <c r="T100" s="112" t="str">
        <f t="shared" si="44"/>
        <v/>
      </c>
      <c r="U100" s="200" t="str">
        <f t="shared" si="40"/>
        <v/>
      </c>
      <c r="V100" s="112" t="str">
        <f t="shared" si="45"/>
        <v/>
      </c>
      <c r="W100" s="415" t="str">
        <f t="shared" si="46"/>
        <v/>
      </c>
      <c r="Y100" s="65" t="str">
        <f t="shared" si="50"/>
        <v/>
      </c>
      <c r="Z100" s="65" t="str">
        <f t="shared" si="51"/>
        <v/>
      </c>
      <c r="AA100" s="65" t="str">
        <f t="shared" si="52"/>
        <v/>
      </c>
      <c r="AB100" s="65" t="str">
        <f t="shared" si="53"/>
        <v/>
      </c>
      <c r="AC100" s="65" t="str">
        <f t="shared" si="54"/>
        <v/>
      </c>
      <c r="AH100" s="65" t="str">
        <f t="shared" si="47"/>
        <v>186902063</v>
      </c>
      <c r="AI100" s="67">
        <v>18690206</v>
      </c>
      <c r="AJ100" s="67" t="s">
        <v>5352</v>
      </c>
      <c r="AK100" s="67">
        <v>3</v>
      </c>
      <c r="AN100" s="65" t="str">
        <f t="shared" si="41"/>
        <v/>
      </c>
    </row>
    <row r="101" spans="1:40" s="67" customFormat="1" ht="16.8" customHeight="1" x14ac:dyDescent="0.25">
      <c r="A101" s="113">
        <v>1</v>
      </c>
      <c r="B101" s="342" t="s">
        <v>4978</v>
      </c>
      <c r="C101" s="342"/>
      <c r="D101" s="350" t="str">
        <f t="shared" si="42"/>
        <v/>
      </c>
      <c r="E101" s="262">
        <f t="shared" si="59"/>
        <v>18690206</v>
      </c>
      <c r="F101" s="362">
        <v>4</v>
      </c>
      <c r="G101" s="363" t="s">
        <v>4781</v>
      </c>
      <c r="H101" s="363"/>
      <c r="I101" s="263"/>
      <c r="J101" s="363"/>
      <c r="K101" s="362"/>
      <c r="L101" s="362"/>
      <c r="M101" s="362"/>
      <c r="N101" s="263"/>
      <c r="O101" s="363"/>
      <c r="P101" s="363"/>
      <c r="Q101" s="364"/>
      <c r="R101" s="112" t="str">
        <f>IF(D101="","", CONCATENATE("Update games set ", B101, "= ",D101," where game_id=", E101))</f>
        <v/>
      </c>
      <c r="S101" s="112" t="str">
        <f t="shared" si="43"/>
        <v>Update lineups set player_name = 'Widdowson', raw_name = 'Widdowson' where game_id = 18690206 and player_order = 4</v>
      </c>
      <c r="T101" s="112" t="str">
        <f t="shared" si="44"/>
        <v/>
      </c>
      <c r="U101" s="200" t="str">
        <f t="shared" si="40"/>
        <v/>
      </c>
      <c r="V101" s="112" t="str">
        <f t="shared" si="45"/>
        <v/>
      </c>
      <c r="W101" s="415" t="str">
        <f t="shared" si="46"/>
        <v/>
      </c>
      <c r="Y101" s="65" t="str">
        <f t="shared" si="50"/>
        <v/>
      </c>
      <c r="Z101" s="65" t="str">
        <f t="shared" si="51"/>
        <v/>
      </c>
      <c r="AA101" s="65" t="str">
        <f t="shared" si="52"/>
        <v/>
      </c>
      <c r="AB101" s="65" t="str">
        <f t="shared" si="53"/>
        <v/>
      </c>
      <c r="AC101" s="65" t="str">
        <f t="shared" si="54"/>
        <v/>
      </c>
      <c r="AH101" s="65" t="str">
        <f t="shared" si="47"/>
        <v>186902064</v>
      </c>
      <c r="AI101" s="67">
        <v>18690206</v>
      </c>
      <c r="AJ101" s="67" t="s">
        <v>5352</v>
      </c>
      <c r="AK101" s="67">
        <v>4</v>
      </c>
      <c r="AN101" s="65" t="str">
        <f t="shared" si="41"/>
        <v/>
      </c>
    </row>
    <row r="102" spans="1:40" s="67" customFormat="1" ht="16.8" customHeight="1" x14ac:dyDescent="0.25">
      <c r="A102" s="113">
        <v>1</v>
      </c>
      <c r="B102" s="342" t="s">
        <v>5</v>
      </c>
      <c r="C102" s="342">
        <v>0</v>
      </c>
      <c r="D102" s="349">
        <f t="shared" ref="D102:D151" si="60">IF(C102="", "", C102)</f>
        <v>0</v>
      </c>
      <c r="E102" s="262">
        <f t="shared" si="59"/>
        <v>18690206</v>
      </c>
      <c r="F102" s="362">
        <v>5</v>
      </c>
      <c r="G102" s="363" t="s">
        <v>2007</v>
      </c>
      <c r="H102" s="363"/>
      <c r="I102" s="263"/>
      <c r="J102" s="363"/>
      <c r="K102" s="362"/>
      <c r="L102" s="362"/>
      <c r="M102" s="362"/>
      <c r="N102" s="263"/>
      <c r="O102" s="363"/>
      <c r="P102" s="363"/>
      <c r="Q102" s="364"/>
      <c r="R102" s="112" t="str">
        <f>IF(D102="","", CONCATENATE("Update games set ", B102, "= ",D102," where game_id=", E102))</f>
        <v>Update games set F= 0 where game_id=18690206</v>
      </c>
      <c r="S102" s="112" t="str">
        <f t="shared" si="43"/>
        <v>Update lineups set player_name = 'Bradshaw', raw_name = 'Bradshaw' where game_id = 18690206 and player_order = 5</v>
      </c>
      <c r="T102" s="112" t="str">
        <f t="shared" si="44"/>
        <v/>
      </c>
      <c r="U102" s="200" t="str">
        <f t="shared" si="40"/>
        <v/>
      </c>
      <c r="V102" s="112" t="str">
        <f t="shared" si="45"/>
        <v/>
      </c>
      <c r="W102" s="415" t="str">
        <f t="shared" si="46"/>
        <v/>
      </c>
      <c r="Y102" s="65" t="str">
        <f t="shared" si="50"/>
        <v/>
      </c>
      <c r="Z102" s="65" t="str">
        <f t="shared" si="51"/>
        <v/>
      </c>
      <c r="AA102" s="65" t="str">
        <f t="shared" si="52"/>
        <v/>
      </c>
      <c r="AB102" s="65" t="str">
        <f t="shared" si="53"/>
        <v/>
      </c>
      <c r="AC102" s="65" t="str">
        <f t="shared" si="54"/>
        <v/>
      </c>
      <c r="AH102" s="65" t="str">
        <f t="shared" si="47"/>
        <v>186902065</v>
      </c>
      <c r="AI102" s="67">
        <v>18690206</v>
      </c>
      <c r="AJ102" s="67" t="s">
        <v>5352</v>
      </c>
      <c r="AK102" s="67">
        <v>5</v>
      </c>
      <c r="AN102" s="65" t="str">
        <f t="shared" si="41"/>
        <v/>
      </c>
    </row>
    <row r="103" spans="1:40" s="67" customFormat="1" ht="16.8" customHeight="1" x14ac:dyDescent="0.25">
      <c r="A103" s="113">
        <v>1</v>
      </c>
      <c r="B103" s="342" t="s">
        <v>0</v>
      </c>
      <c r="C103" s="342">
        <v>0</v>
      </c>
      <c r="D103" s="349">
        <f t="shared" si="60"/>
        <v>0</v>
      </c>
      <c r="E103" s="262">
        <f t="shared" si="59"/>
        <v>18690206</v>
      </c>
      <c r="F103" s="362">
        <v>6</v>
      </c>
      <c r="G103" s="363" t="s">
        <v>4779</v>
      </c>
      <c r="H103" s="363"/>
      <c r="I103" s="263"/>
      <c r="J103" s="363"/>
      <c r="K103" s="362"/>
      <c r="L103" s="362"/>
      <c r="M103" s="362"/>
      <c r="N103" s="263"/>
      <c r="O103" s="363"/>
      <c r="P103" s="363"/>
      <c r="Q103" s="364"/>
      <c r="R103" s="112" t="str">
        <f>IF(D103="","", CONCATENATE("Update games set ", B103, "= ",D103," where game_id=", E103))</f>
        <v>Update games set A= 0 where game_id=18690206</v>
      </c>
      <c r="S103" s="112" t="str">
        <f t="shared" si="43"/>
        <v>Update lineups set player_name = 'Gamble', raw_name = 'Gamble' where game_id = 18690206 and player_order = 6</v>
      </c>
      <c r="T103" s="112" t="str">
        <f t="shared" si="44"/>
        <v/>
      </c>
      <c r="U103" s="200" t="str">
        <f t="shared" si="40"/>
        <v/>
      </c>
      <c r="V103" s="112" t="str">
        <f t="shared" si="45"/>
        <v/>
      </c>
      <c r="W103" s="415" t="str">
        <f t="shared" si="46"/>
        <v/>
      </c>
      <c r="Y103" s="65" t="str">
        <f t="shared" si="50"/>
        <v/>
      </c>
      <c r="Z103" s="65" t="str">
        <f t="shared" si="51"/>
        <v/>
      </c>
      <c r="AA103" s="65" t="str">
        <f t="shared" si="52"/>
        <v/>
      </c>
      <c r="AB103" s="65" t="str">
        <f t="shared" si="53"/>
        <v/>
      </c>
      <c r="AC103" s="65" t="str">
        <f t="shared" si="54"/>
        <v/>
      </c>
      <c r="AH103" s="65" t="str">
        <f t="shared" si="47"/>
        <v>186902066</v>
      </c>
      <c r="AI103" s="67">
        <v>18690206</v>
      </c>
      <c r="AJ103" s="67" t="s">
        <v>5352</v>
      </c>
      <c r="AK103" s="67">
        <v>6</v>
      </c>
      <c r="AN103" s="65" t="str">
        <f t="shared" si="41"/>
        <v/>
      </c>
    </row>
    <row r="104" spans="1:40" s="67" customFormat="1" ht="16.8" customHeight="1" x14ac:dyDescent="0.25">
      <c r="A104" s="113">
        <v>1</v>
      </c>
      <c r="B104" s="342" t="s">
        <v>23</v>
      </c>
      <c r="C104" s="342" t="s">
        <v>4</v>
      </c>
      <c r="D104" s="334" t="str">
        <f t="shared" ref="D104" si="61">IF(C104="",IF(D102&gt;D103,"'W'",IF(D102=D103,"'D'","'L'")),_xlfn.CONCAT("'",C104,"'"))</f>
        <v>'L'</v>
      </c>
      <c r="E104" s="262">
        <f t="shared" si="59"/>
        <v>18690206</v>
      </c>
      <c r="F104" s="362">
        <v>7</v>
      </c>
      <c r="G104" s="212" t="s">
        <v>4770</v>
      </c>
      <c r="H104" s="363"/>
      <c r="I104" s="263"/>
      <c r="J104" s="363"/>
      <c r="K104" s="362"/>
      <c r="L104" s="362"/>
      <c r="M104" s="362"/>
      <c r="N104" s="416"/>
      <c r="O104" s="212"/>
      <c r="P104" s="212"/>
      <c r="Q104" s="364"/>
      <c r="R104" s="112" t="str">
        <f>IF(D104="","", CONCATENATE("Update games set ", B104, "= ",D104," where game_id=", E104))</f>
        <v>Update games set Result= 'L' where game_id=18690206</v>
      </c>
      <c r="S104" s="112" t="str">
        <f t="shared" si="43"/>
        <v>Update lineups set player_name = 'A Barks', raw_name = 'A Barks' where game_id = 18690206 and player_order = 7</v>
      </c>
      <c r="T104" s="112" t="str">
        <f t="shared" si="44"/>
        <v/>
      </c>
      <c r="U104" s="200" t="str">
        <f t="shared" si="40"/>
        <v/>
      </c>
      <c r="V104" s="112" t="str">
        <f t="shared" si="45"/>
        <v/>
      </c>
      <c r="W104" s="415" t="str">
        <f t="shared" si="46"/>
        <v/>
      </c>
      <c r="Y104" s="65" t="str">
        <f t="shared" si="50"/>
        <v/>
      </c>
      <c r="Z104" s="65" t="str">
        <f t="shared" si="51"/>
        <v/>
      </c>
      <c r="AA104" s="65" t="str">
        <f t="shared" si="52"/>
        <v/>
      </c>
      <c r="AB104" s="65" t="str">
        <f t="shared" si="53"/>
        <v/>
      </c>
      <c r="AC104" s="65" t="str">
        <f t="shared" si="54"/>
        <v/>
      </c>
      <c r="AH104" s="65" t="str">
        <f t="shared" si="47"/>
        <v>186902067</v>
      </c>
      <c r="AI104" s="67">
        <v>18690206</v>
      </c>
      <c r="AJ104" s="67" t="s">
        <v>5352</v>
      </c>
      <c r="AK104" s="67">
        <v>7</v>
      </c>
      <c r="AN104" s="65" t="str">
        <f t="shared" si="41"/>
        <v/>
      </c>
    </row>
    <row r="105" spans="1:40" s="67" customFormat="1" ht="16.8" customHeight="1" x14ac:dyDescent="0.25">
      <c r="A105" s="113">
        <v>1</v>
      </c>
      <c r="B105" s="342" t="s">
        <v>768</v>
      </c>
      <c r="C105" s="342">
        <v>0</v>
      </c>
      <c r="D105" s="349">
        <f t="shared" ref="D105:D158" si="62">IF(C105="", "", C105)</f>
        <v>0</v>
      </c>
      <c r="E105" s="262">
        <f t="shared" si="59"/>
        <v>18690206</v>
      </c>
      <c r="F105" s="362">
        <v>8</v>
      </c>
      <c r="G105" s="363" t="s">
        <v>4762</v>
      </c>
      <c r="H105" s="363"/>
      <c r="I105" s="263"/>
      <c r="J105" s="363"/>
      <c r="K105" s="362"/>
      <c r="L105" s="362"/>
      <c r="M105" s="362"/>
      <c r="N105" s="263"/>
      <c r="O105" s="363"/>
      <c r="P105" s="363"/>
      <c r="Q105" s="364"/>
      <c r="R105" s="112" t="str">
        <f>IF(D105="","", CONCATENATE("Update games set ", B105, "= ",D105," where game_id=", E105))</f>
        <v>Update games set HT_f= 0 where game_id=18690206</v>
      </c>
      <c r="S105" s="112" t="str">
        <f t="shared" si="43"/>
        <v>Update lineups set player_name = 'Wardle', raw_name = 'Wardle' where game_id = 18690206 and player_order = 8</v>
      </c>
      <c r="T105" s="112" t="str">
        <f t="shared" si="44"/>
        <v/>
      </c>
      <c r="U105" s="200" t="str">
        <f t="shared" si="40"/>
        <v/>
      </c>
      <c r="V105" s="112" t="str">
        <f t="shared" si="45"/>
        <v/>
      </c>
      <c r="W105" s="415" t="str">
        <f t="shared" si="46"/>
        <v/>
      </c>
      <c r="Y105" s="65" t="str">
        <f t="shared" si="50"/>
        <v/>
      </c>
      <c r="Z105" s="65" t="str">
        <f t="shared" si="51"/>
        <v/>
      </c>
      <c r="AA105" s="65" t="str">
        <f t="shared" si="52"/>
        <v/>
      </c>
      <c r="AB105" s="65" t="str">
        <f t="shared" si="53"/>
        <v/>
      </c>
      <c r="AC105" s="65" t="str">
        <f t="shared" si="54"/>
        <v/>
      </c>
      <c r="AH105" s="65" t="str">
        <f t="shared" si="47"/>
        <v>186902068</v>
      </c>
      <c r="AI105" s="67">
        <v>18690206</v>
      </c>
      <c r="AJ105" s="67" t="s">
        <v>5352</v>
      </c>
      <c r="AK105" s="67">
        <v>8</v>
      </c>
      <c r="AN105" s="65" t="str">
        <f t="shared" si="41"/>
        <v/>
      </c>
    </row>
    <row r="106" spans="1:40" s="67" customFormat="1" ht="16.8" customHeight="1" x14ac:dyDescent="0.25">
      <c r="A106" s="113">
        <v>1</v>
      </c>
      <c r="B106" s="342" t="s">
        <v>766</v>
      </c>
      <c r="C106" s="342">
        <v>0</v>
      </c>
      <c r="D106" s="349">
        <f t="shared" si="62"/>
        <v>0</v>
      </c>
      <c r="E106" s="262">
        <f t="shared" si="59"/>
        <v>18690206</v>
      </c>
      <c r="F106" s="362">
        <v>9</v>
      </c>
      <c r="G106" s="194" t="s">
        <v>4780</v>
      </c>
      <c r="H106" s="194"/>
      <c r="I106" s="263"/>
      <c r="J106" s="363"/>
      <c r="K106" s="362"/>
      <c r="L106" s="362"/>
      <c r="M106" s="362"/>
      <c r="N106" s="417"/>
      <c r="O106" s="194"/>
      <c r="P106" s="194"/>
      <c r="Q106" s="364"/>
      <c r="R106" s="112" t="str">
        <f>IF(D106="","", CONCATENATE("Update games set ", B106, "= ",D106," where game_id=", E106))</f>
        <v>Update games set HT_a= 0 where game_id=18690206</v>
      </c>
      <c r="S106" s="112" t="str">
        <f t="shared" si="43"/>
        <v>Update lineups set player_name = 'Brown', raw_name = 'Brown' where game_id = 18690206 and player_order = 9</v>
      </c>
      <c r="T106" s="112" t="str">
        <f t="shared" si="44"/>
        <v/>
      </c>
      <c r="U106" s="200" t="str">
        <f t="shared" si="40"/>
        <v/>
      </c>
      <c r="V106" s="112" t="str">
        <f t="shared" si="45"/>
        <v/>
      </c>
      <c r="W106" s="415" t="str">
        <f t="shared" si="46"/>
        <v/>
      </c>
      <c r="Y106" s="65" t="str">
        <f t="shared" si="50"/>
        <v/>
      </c>
      <c r="Z106" s="65" t="str">
        <f t="shared" si="51"/>
        <v/>
      </c>
      <c r="AA106" s="65" t="str">
        <f t="shared" si="52"/>
        <v/>
      </c>
      <c r="AB106" s="65" t="str">
        <f t="shared" si="53"/>
        <v/>
      </c>
      <c r="AC106" s="65" t="str">
        <f t="shared" si="54"/>
        <v/>
      </c>
      <c r="AH106" s="65" t="str">
        <f t="shared" si="47"/>
        <v>186902069</v>
      </c>
      <c r="AI106" s="67">
        <v>18690206</v>
      </c>
      <c r="AJ106" s="67" t="s">
        <v>5352</v>
      </c>
      <c r="AK106" s="67">
        <v>9</v>
      </c>
      <c r="AN106" s="65" t="str">
        <f t="shared" si="41"/>
        <v/>
      </c>
    </row>
    <row r="107" spans="1:40" s="67" customFormat="1" ht="16.8" customHeight="1" x14ac:dyDescent="0.25">
      <c r="A107" s="113">
        <v>1</v>
      </c>
      <c r="B107" s="342" t="s">
        <v>753</v>
      </c>
      <c r="C107" s="342" t="s">
        <v>5283</v>
      </c>
      <c r="D107" s="350" t="str">
        <f t="shared" ref="D107:D155" si="63">IF(C107="", "", CONCATENATE("'", C107,"'"))</f>
        <v>'Milford'</v>
      </c>
      <c r="E107" s="262">
        <f t="shared" si="59"/>
        <v>18690206</v>
      </c>
      <c r="F107" s="362">
        <v>10</v>
      </c>
      <c r="G107" s="363" t="s">
        <v>4784</v>
      </c>
      <c r="H107" s="363"/>
      <c r="I107" s="263"/>
      <c r="J107" s="363"/>
      <c r="K107" s="362"/>
      <c r="L107" s="362"/>
      <c r="M107" s="362"/>
      <c r="N107" s="263"/>
      <c r="O107" s="363"/>
      <c r="P107" s="363"/>
      <c r="Q107" s="364"/>
      <c r="R107" s="112" t="str">
        <f>IF(D107="","", CONCATENATE("Update games set ", B107, "= ",D107," where game_id=", E107))</f>
        <v>Update games set Referee= 'Milford' where game_id=18690206</v>
      </c>
      <c r="S107" s="112" t="str">
        <f t="shared" si="43"/>
        <v>Update lineups set player_name = 'Grundy', raw_name = 'Grundy' where game_id = 18690206 and player_order = 10</v>
      </c>
      <c r="T107" s="112" t="str">
        <f t="shared" si="44"/>
        <v/>
      </c>
      <c r="U107" s="200" t="str">
        <f t="shared" si="40"/>
        <v/>
      </c>
      <c r="V107" s="112" t="str">
        <f t="shared" si="45"/>
        <v/>
      </c>
      <c r="W107" s="415" t="str">
        <f t="shared" si="46"/>
        <v/>
      </c>
      <c r="Y107" s="65" t="str">
        <f t="shared" si="50"/>
        <v/>
      </c>
      <c r="Z107" s="65" t="str">
        <f t="shared" si="51"/>
        <v/>
      </c>
      <c r="AA107" s="65" t="str">
        <f t="shared" si="52"/>
        <v/>
      </c>
      <c r="AB107" s="65" t="str">
        <f t="shared" si="53"/>
        <v/>
      </c>
      <c r="AC107" s="65" t="str">
        <f t="shared" si="54"/>
        <v/>
      </c>
      <c r="AH107" s="65" t="str">
        <f t="shared" si="47"/>
        <v>1869020610</v>
      </c>
      <c r="AI107" s="67">
        <v>18690206</v>
      </c>
      <c r="AJ107" s="67" t="s">
        <v>5352</v>
      </c>
      <c r="AK107" s="67">
        <v>10</v>
      </c>
      <c r="AN107" s="65" t="str">
        <f t="shared" si="41"/>
        <v/>
      </c>
    </row>
    <row r="108" spans="1:40" s="67" customFormat="1" ht="16.8" customHeight="1" x14ac:dyDescent="0.25">
      <c r="A108" s="113">
        <v>1</v>
      </c>
      <c r="B108" s="342" t="s">
        <v>746</v>
      </c>
      <c r="C108" s="351" t="s">
        <v>5062</v>
      </c>
      <c r="D108" s="334" t="str">
        <f>CONCATENATE("'", LEFT(E108,4),"-",MID(E108,5,2),"-", MID(E108,7,2), " ", C108,"'")</f>
        <v>'1869-02-06 15:00'</v>
      </c>
      <c r="E108" s="262">
        <f t="shared" si="59"/>
        <v>18690206</v>
      </c>
      <c r="F108" s="362">
        <v>11</v>
      </c>
      <c r="G108" s="363" t="s">
        <v>4790</v>
      </c>
      <c r="H108" s="363"/>
      <c r="I108" s="263"/>
      <c r="J108" s="363"/>
      <c r="K108" s="362"/>
      <c r="L108" s="362"/>
      <c r="M108" s="362"/>
      <c r="N108" s="263"/>
      <c r="O108" s="363"/>
      <c r="P108" s="363"/>
      <c r="Q108" s="364"/>
      <c r="R108" s="112" t="str">
        <f>IF(D108="","", CONCATENATE("Update games set ", B108, "= ",D108," where game_id=", E108))</f>
        <v>Update games set Game_date= '1869-02-06 15:00' where game_id=18690206</v>
      </c>
      <c r="S108" s="112" t="str">
        <f t="shared" si="43"/>
        <v>Update lineups set player_name = 'Anderson', raw_name = 'Anderson' where game_id = 18690206 and player_order = 11</v>
      </c>
      <c r="T108" s="112" t="str">
        <f t="shared" si="44"/>
        <v/>
      </c>
      <c r="U108" s="200" t="str">
        <f t="shared" si="40"/>
        <v/>
      </c>
      <c r="V108" s="112" t="str">
        <f t="shared" si="45"/>
        <v/>
      </c>
      <c r="W108" s="415" t="str">
        <f t="shared" si="46"/>
        <v/>
      </c>
      <c r="Y108" s="65" t="str">
        <f t="shared" si="50"/>
        <v/>
      </c>
      <c r="Z108" s="65" t="str">
        <f t="shared" si="51"/>
        <v/>
      </c>
      <c r="AA108" s="65" t="str">
        <f t="shared" si="52"/>
        <v/>
      </c>
      <c r="AB108" s="65" t="str">
        <f t="shared" si="53"/>
        <v/>
      </c>
      <c r="AC108" s="65" t="str">
        <f t="shared" si="54"/>
        <v/>
      </c>
      <c r="AH108" s="65" t="str">
        <f t="shared" si="47"/>
        <v>1869020611</v>
      </c>
      <c r="AI108" s="67">
        <v>18690206</v>
      </c>
      <c r="AJ108" s="67" t="s">
        <v>5352</v>
      </c>
      <c r="AK108" s="67">
        <v>11</v>
      </c>
      <c r="AN108" s="65" t="str">
        <f t="shared" si="41"/>
        <v/>
      </c>
    </row>
    <row r="109" spans="1:40" s="67" customFormat="1" ht="16.8" customHeight="1" x14ac:dyDescent="0.25">
      <c r="A109" s="113">
        <v>1</v>
      </c>
      <c r="B109" s="342" t="s">
        <v>25</v>
      </c>
      <c r="C109" s="342" t="s">
        <v>5291</v>
      </c>
      <c r="D109" s="350" t="str">
        <f t="shared" si="42"/>
        <v>'Forest won by 2 rouges to 0'</v>
      </c>
      <c r="E109" s="262">
        <f t="shared" si="59"/>
        <v>18690206</v>
      </c>
      <c r="F109" s="362">
        <v>12</v>
      </c>
      <c r="G109" s="363" t="s">
        <v>4796</v>
      </c>
      <c r="H109" s="363"/>
      <c r="I109" s="263"/>
      <c r="J109" s="363"/>
      <c r="K109" s="362"/>
      <c r="L109" s="362"/>
      <c r="M109" s="362"/>
      <c r="N109" s="263"/>
      <c r="O109" s="363"/>
      <c r="P109" s="363"/>
      <c r="Q109" s="364"/>
      <c r="R109" s="112" t="str">
        <f>IF(D109="","", CONCATENATE("Update games set ", B109, "= ",D109," where game_id=", E109))</f>
        <v>Update games set Notes= 'Forest won by 2 rouges to 0' where game_id=18690206</v>
      </c>
      <c r="S109" s="112" t="str">
        <f t="shared" si="43"/>
        <v>Update lineups set player_name = 'G Palethorpe', raw_name = 'G Palethorpe' where game_id = 18690206 and player_order = 12</v>
      </c>
      <c r="T109" s="112" t="str">
        <f t="shared" si="44"/>
        <v/>
      </c>
      <c r="U109" s="200" t="str">
        <f t="shared" si="40"/>
        <v/>
      </c>
      <c r="V109" s="112" t="str">
        <f t="shared" si="45"/>
        <v/>
      </c>
      <c r="W109" s="415" t="str">
        <f t="shared" si="46"/>
        <v/>
      </c>
      <c r="Y109" s="65" t="str">
        <f t="shared" si="50"/>
        <v/>
      </c>
      <c r="Z109" s="65" t="str">
        <f t="shared" si="51"/>
        <v/>
      </c>
      <c r="AA109" s="65" t="str">
        <f t="shared" si="52"/>
        <v/>
      </c>
      <c r="AB109" s="65" t="str">
        <f t="shared" si="53"/>
        <v/>
      </c>
      <c r="AC109" s="65" t="str">
        <f t="shared" si="54"/>
        <v/>
      </c>
      <c r="AH109" s="65" t="str">
        <f t="shared" si="47"/>
        <v>1869020612</v>
      </c>
      <c r="AI109" s="67">
        <v>18690206</v>
      </c>
      <c r="AJ109" s="67" t="s">
        <v>5352</v>
      </c>
      <c r="AK109" s="67">
        <v>12</v>
      </c>
      <c r="AN109" s="65" t="str">
        <f t="shared" si="41"/>
        <v/>
      </c>
    </row>
    <row r="110" spans="1:40" s="67" customFormat="1" ht="16.8" customHeight="1" x14ac:dyDescent="0.25">
      <c r="A110" s="113">
        <v>1</v>
      </c>
      <c r="B110" s="342" t="s">
        <v>475</v>
      </c>
      <c r="C110" s="342"/>
      <c r="D110" s="349" t="str">
        <f t="shared" si="62"/>
        <v/>
      </c>
      <c r="E110" s="262">
        <f t="shared" si="59"/>
        <v>18690206</v>
      </c>
      <c r="F110" s="362">
        <v>13</v>
      </c>
      <c r="G110" s="363" t="s">
        <v>4786</v>
      </c>
      <c r="H110" s="363"/>
      <c r="I110" s="263"/>
      <c r="J110" s="363"/>
      <c r="K110" s="362"/>
      <c r="L110" s="362"/>
      <c r="M110" s="362"/>
      <c r="N110" s="263"/>
      <c r="O110" s="363"/>
      <c r="P110" s="363"/>
      <c r="Q110" s="364"/>
      <c r="R110" s="112" t="str">
        <f>IF(D110="","", CONCATENATE("Update games set ", B110, "= ",D110," where game_id=", E110))</f>
        <v/>
      </c>
      <c r="S110" s="112" t="str">
        <f t="shared" si="43"/>
        <v>Update lineups set player_name = 'Smith', raw_name = 'Smith' where game_id = 18690206 and player_order = 13</v>
      </c>
      <c r="T110" s="112" t="str">
        <f t="shared" si="44"/>
        <v/>
      </c>
      <c r="U110" s="200" t="str">
        <f t="shared" si="40"/>
        <v/>
      </c>
      <c r="V110" s="112" t="str">
        <f t="shared" si="45"/>
        <v/>
      </c>
      <c r="W110" s="415" t="str">
        <f t="shared" si="46"/>
        <v/>
      </c>
      <c r="Y110" s="65" t="str">
        <f t="shared" si="50"/>
        <v/>
      </c>
      <c r="Z110" s="65" t="str">
        <f t="shared" si="51"/>
        <v/>
      </c>
      <c r="AA110" s="65" t="str">
        <f t="shared" si="52"/>
        <v/>
      </c>
      <c r="AB110" s="65" t="str">
        <f t="shared" si="53"/>
        <v/>
      </c>
      <c r="AC110" s="65" t="str">
        <f t="shared" si="54"/>
        <v/>
      </c>
      <c r="AH110" s="65" t="str">
        <f t="shared" si="47"/>
        <v>1869020613</v>
      </c>
      <c r="AI110" s="67">
        <v>18690206</v>
      </c>
      <c r="AJ110" s="67" t="s">
        <v>5352</v>
      </c>
      <c r="AK110" s="67">
        <v>13</v>
      </c>
      <c r="AN110" s="65" t="str">
        <f t="shared" si="41"/>
        <v/>
      </c>
    </row>
    <row r="111" spans="1:40" s="67" customFormat="1" ht="16.8" customHeight="1" x14ac:dyDescent="0.25">
      <c r="A111" s="113">
        <v>1</v>
      </c>
      <c r="B111" s="342" t="s">
        <v>20</v>
      </c>
      <c r="C111" s="342" t="s">
        <v>5270</v>
      </c>
      <c r="D111" s="350" t="str">
        <f t="shared" si="42"/>
        <v>'Meadows Cricket Ground'</v>
      </c>
      <c r="E111" s="262">
        <f t="shared" si="59"/>
        <v>18690206</v>
      </c>
      <c r="F111" s="362">
        <v>14</v>
      </c>
      <c r="G111" s="212" t="s">
        <v>4791</v>
      </c>
      <c r="H111" s="363"/>
      <c r="I111" s="263"/>
      <c r="J111" s="363"/>
      <c r="K111" s="362"/>
      <c r="L111" s="362"/>
      <c r="M111" s="362"/>
      <c r="N111" s="416"/>
      <c r="O111" s="212"/>
      <c r="P111" s="212"/>
      <c r="Q111" s="364"/>
      <c r="R111" s="112" t="str">
        <f>IF(D111="","", CONCATENATE("Update games set ", B111, "= ",D111," where game_id=", E111))</f>
        <v>Update games set Ground= 'Meadows Cricket Ground' where game_id=18690206</v>
      </c>
      <c r="S111" s="112" t="str">
        <f t="shared" si="43"/>
        <v>Update lineups set player_name = 'Lymbery', raw_name = 'Lymbery' where game_id = 18690206 and player_order = 14</v>
      </c>
      <c r="T111" s="112" t="str">
        <f t="shared" si="44"/>
        <v/>
      </c>
      <c r="U111" s="200" t="str">
        <f t="shared" si="40"/>
        <v/>
      </c>
      <c r="V111" s="112" t="str">
        <f t="shared" si="45"/>
        <v/>
      </c>
      <c r="W111" s="415" t="str">
        <f t="shared" si="46"/>
        <v/>
      </c>
      <c r="Y111" s="65" t="str">
        <f t="shared" si="50"/>
        <v/>
      </c>
      <c r="Z111" s="65" t="str">
        <f t="shared" si="51"/>
        <v/>
      </c>
      <c r="AA111" s="65" t="str">
        <f t="shared" si="52"/>
        <v/>
      </c>
      <c r="AB111" s="65" t="str">
        <f t="shared" si="53"/>
        <v/>
      </c>
      <c r="AC111" s="65" t="str">
        <f t="shared" si="54"/>
        <v/>
      </c>
      <c r="AH111" s="65" t="str">
        <f t="shared" si="47"/>
        <v>1869020614</v>
      </c>
      <c r="AI111" s="67">
        <v>18690206</v>
      </c>
      <c r="AJ111" s="67" t="s">
        <v>5352</v>
      </c>
      <c r="AK111" s="67">
        <v>14</v>
      </c>
      <c r="AN111" s="65" t="str">
        <f t="shared" si="41"/>
        <v/>
      </c>
    </row>
    <row r="112" spans="1:40" s="67" customFormat="1" ht="16.8" customHeight="1" x14ac:dyDescent="0.25">
      <c r="A112" s="113">
        <v>1</v>
      </c>
      <c r="B112" s="342" t="s">
        <v>4882</v>
      </c>
      <c r="C112" s="342" t="str">
        <f>IF(C111="", "", C111)</f>
        <v>Meadows Cricket Ground</v>
      </c>
      <c r="D112" s="350" t="str">
        <f t="shared" si="42"/>
        <v>'Meadows Cricket Ground'</v>
      </c>
      <c r="E112" s="262">
        <f t="shared" si="59"/>
        <v>18690206</v>
      </c>
      <c r="F112" s="362">
        <v>15</v>
      </c>
      <c r="G112" s="363" t="s">
        <v>4792</v>
      </c>
      <c r="H112" s="363"/>
      <c r="I112" s="263"/>
      <c r="J112" s="363"/>
      <c r="K112" s="362"/>
      <c r="L112" s="362"/>
      <c r="M112" s="362"/>
      <c r="N112" s="263"/>
      <c r="O112" s="363"/>
      <c r="P112" s="363"/>
      <c r="Q112" s="364"/>
      <c r="R112" s="112" t="str">
        <f>IF(D112="","", CONCATENATE("Update games set ", B112, "= ",D112," where game_id=", E112))</f>
        <v>Update games set Ground_parent= 'Meadows Cricket Ground' where game_id=18690206</v>
      </c>
      <c r="S112" s="112" t="str">
        <f t="shared" si="43"/>
        <v>Update lineups set player_name = 'Crisp', raw_name = 'Crisp' where game_id = 18690206 and player_order = 15</v>
      </c>
      <c r="T112" s="112" t="str">
        <f t="shared" si="44"/>
        <v/>
      </c>
      <c r="U112" s="200" t="str">
        <f t="shared" si="40"/>
        <v/>
      </c>
      <c r="V112" s="112" t="str">
        <f t="shared" si="45"/>
        <v/>
      </c>
      <c r="W112" s="415" t="str">
        <f t="shared" si="46"/>
        <v/>
      </c>
      <c r="Y112" s="65" t="str">
        <f t="shared" si="50"/>
        <v/>
      </c>
      <c r="Z112" s="65" t="str">
        <f t="shared" si="51"/>
        <v/>
      </c>
      <c r="AA112" s="65" t="str">
        <f t="shared" si="52"/>
        <v/>
      </c>
      <c r="AB112" s="65" t="str">
        <f t="shared" si="53"/>
        <v/>
      </c>
      <c r="AC112" s="65" t="str">
        <f t="shared" si="54"/>
        <v/>
      </c>
      <c r="AH112" s="65" t="str">
        <f t="shared" si="47"/>
        <v>1869020615</v>
      </c>
      <c r="AI112" s="67">
        <v>18690206</v>
      </c>
      <c r="AJ112" s="67" t="s">
        <v>5352</v>
      </c>
      <c r="AK112" s="67">
        <v>15</v>
      </c>
      <c r="AN112" s="65" t="str">
        <f t="shared" si="41"/>
        <v/>
      </c>
    </row>
    <row r="113" spans="1:40" s="126" customFormat="1" ht="16.8" customHeight="1" thickBot="1" x14ac:dyDescent="0.3">
      <c r="A113" s="113">
        <v>1</v>
      </c>
      <c r="B113" s="116" t="s">
        <v>115</v>
      </c>
      <c r="C113" s="352"/>
      <c r="D113" s="370" t="str">
        <f t="shared" ref="D113" si="64">IF(MID(E113,5,2)*1&gt;6,_xlfn.CONCAT("'",LEFT(E113,4),"-",MID(E113,3,2)+1,"'"),_xlfn.CONCAT("'",LEFT(E113,4)-1,"-",MID(E113,3,2),"'"))</f>
        <v>'1868-69'</v>
      </c>
      <c r="E113" s="266">
        <f t="shared" si="59"/>
        <v>18690206</v>
      </c>
      <c r="F113" s="266">
        <v>16</v>
      </c>
      <c r="G113" s="343"/>
      <c r="H113" s="343"/>
      <c r="I113" s="267"/>
      <c r="J113" s="214"/>
      <c r="K113" s="266"/>
      <c r="L113" s="266"/>
      <c r="M113" s="266"/>
      <c r="N113" s="419"/>
      <c r="O113" s="343"/>
      <c r="P113" s="343"/>
      <c r="Q113" s="346"/>
      <c r="R113" s="112" t="str">
        <f>IF(D113="","", CONCATENATE("Update games set ", B113, "= ",D113," where game_id=", E113))</f>
        <v>Update games set Season= '1868-69' where game_id=18690206</v>
      </c>
      <c r="S113" s="112" t="str">
        <f t="shared" si="43"/>
        <v/>
      </c>
      <c r="T113" s="112" t="str">
        <f t="shared" si="44"/>
        <v/>
      </c>
      <c r="U113" s="200" t="str">
        <f t="shared" si="40"/>
        <v/>
      </c>
      <c r="V113" s="112" t="str">
        <f t="shared" si="45"/>
        <v/>
      </c>
      <c r="W113" s="415" t="str">
        <f t="shared" si="46"/>
        <v/>
      </c>
      <c r="X113" s="240"/>
      <c r="Y113" s="65" t="str">
        <f t="shared" si="50"/>
        <v/>
      </c>
      <c r="Z113" s="65" t="str">
        <f t="shared" si="51"/>
        <v/>
      </c>
      <c r="AA113" s="65" t="str">
        <f t="shared" si="52"/>
        <v/>
      </c>
      <c r="AB113" s="65" t="str">
        <f t="shared" si="53"/>
        <v/>
      </c>
      <c r="AC113" s="65" t="str">
        <f t="shared" si="54"/>
        <v/>
      </c>
      <c r="AH113" s="65" t="str">
        <f t="shared" si="47"/>
        <v>1869020616</v>
      </c>
      <c r="AI113" s="126">
        <v>18690206</v>
      </c>
      <c r="AJ113" s="126" t="s">
        <v>5352</v>
      </c>
      <c r="AK113" s="126">
        <v>16</v>
      </c>
      <c r="AN113" s="65" t="str">
        <f t="shared" si="41"/>
        <v/>
      </c>
    </row>
    <row r="114" spans="1:40" s="67" customFormat="1" ht="16.8" customHeight="1" thickTop="1" x14ac:dyDescent="0.25">
      <c r="A114" s="113">
        <v>1</v>
      </c>
      <c r="B114" s="341" t="s">
        <v>22</v>
      </c>
      <c r="C114" s="341" t="s">
        <v>5276</v>
      </c>
      <c r="D114" s="341" t="str">
        <f t="shared" si="42"/>
        <v>'Sheffield Norfolk'</v>
      </c>
      <c r="E114" s="363">
        <v>18690213</v>
      </c>
      <c r="F114" s="362">
        <v>1</v>
      </c>
      <c r="G114" s="212" t="s">
        <v>4769</v>
      </c>
      <c r="H114" s="212" t="s">
        <v>4777</v>
      </c>
      <c r="I114" s="263"/>
      <c r="J114" s="363"/>
      <c r="K114" s="362"/>
      <c r="L114" s="362"/>
      <c r="M114" s="362"/>
      <c r="N114" s="416"/>
      <c r="O114" s="212"/>
      <c r="P114" s="212"/>
      <c r="Q114" s="364"/>
      <c r="R114" s="112" t="str">
        <f>IF(D114="","", CONCATENATE("Update games set ", B114, "= ",D114," where game_id=", E114))</f>
        <v>Update games set Opponent= 'Sheffield Norfolk' where game_id=18690213</v>
      </c>
      <c r="S114" s="112" t="str">
        <f t="shared" si="43"/>
        <v>Update lineups set player_name = 'W Revis', raw_name = 'W Revis' where game_id = 18690213 and player_order = 1</v>
      </c>
      <c r="T114" s="112" t="str">
        <f t="shared" si="44"/>
        <v/>
      </c>
      <c r="U114" s="200" t="str">
        <f t="shared" si="40"/>
        <v/>
      </c>
      <c r="V114" s="112" t="str">
        <f t="shared" si="45"/>
        <v/>
      </c>
      <c r="W114" s="415" t="str">
        <f t="shared" si="46"/>
        <v/>
      </c>
      <c r="Y114" s="65" t="str">
        <f t="shared" si="50"/>
        <v/>
      </c>
      <c r="Z114" s="65" t="str">
        <f t="shared" si="51"/>
        <v/>
      </c>
      <c r="AA114" s="65" t="str">
        <f t="shared" si="52"/>
        <v/>
      </c>
      <c r="AB114" s="65" t="str">
        <f t="shared" si="53"/>
        <v/>
      </c>
      <c r="AC114" s="65" t="str">
        <f t="shared" si="54"/>
        <v/>
      </c>
      <c r="AH114" s="65" t="str">
        <f t="shared" si="47"/>
        <v>186902131</v>
      </c>
      <c r="AI114" s="67">
        <v>18690213</v>
      </c>
      <c r="AJ114" s="67" t="s">
        <v>5276</v>
      </c>
      <c r="AK114" s="67">
        <v>1</v>
      </c>
      <c r="AN114" s="65" t="str">
        <f t="shared" si="41"/>
        <v>update games set source = 'The Nottingham Forest Football Scrapbook' where game_id = 18690213</v>
      </c>
    </row>
    <row r="115" spans="1:40" s="67" customFormat="1" ht="16.8" customHeight="1" x14ac:dyDescent="0.25">
      <c r="A115" s="113">
        <v>1</v>
      </c>
      <c r="B115" s="342" t="s">
        <v>4979</v>
      </c>
      <c r="C115" s="342" t="str">
        <f>IF(C114="", "", C114)</f>
        <v>Sheffield Norfolk</v>
      </c>
      <c r="D115" s="350" t="str">
        <f t="shared" si="42"/>
        <v>'Sheffield Norfolk'</v>
      </c>
      <c r="E115" s="262">
        <f>E114</f>
        <v>18690213</v>
      </c>
      <c r="F115" s="362">
        <v>2</v>
      </c>
      <c r="G115" s="363" t="s">
        <v>5277</v>
      </c>
      <c r="H115" s="363"/>
      <c r="I115" s="263"/>
      <c r="J115" s="363"/>
      <c r="K115" s="362"/>
      <c r="L115" s="362"/>
      <c r="M115" s="362"/>
      <c r="N115" s="263"/>
      <c r="O115" s="363"/>
      <c r="P115" s="363"/>
      <c r="Q115" s="364"/>
      <c r="R115" s="112" t="str">
        <f>IF(D115="","", CONCATENATE("Update games set ", B115, "= ",D115," where game_id=", E115))</f>
        <v>Update games set Opp_parent= 'Sheffield Norfolk' where game_id=18690213</v>
      </c>
      <c r="S115" s="112" t="str">
        <f t="shared" si="43"/>
        <v>Update lineups set player_name = 'W Lymbery', raw_name = 'W Lymbery' where game_id = 18690213 and player_order = 2</v>
      </c>
      <c r="T115" s="112" t="str">
        <f t="shared" si="44"/>
        <v/>
      </c>
      <c r="U115" s="200" t="str">
        <f t="shared" si="40"/>
        <v/>
      </c>
      <c r="V115" s="112" t="str">
        <f t="shared" si="45"/>
        <v/>
      </c>
      <c r="W115" s="415" t="str">
        <f t="shared" si="46"/>
        <v/>
      </c>
      <c r="Y115" s="65" t="str">
        <f t="shared" si="50"/>
        <v/>
      </c>
      <c r="Z115" s="65" t="str">
        <f t="shared" si="51"/>
        <v/>
      </c>
      <c r="AA115" s="65" t="str">
        <f t="shared" si="52"/>
        <v/>
      </c>
      <c r="AB115" s="65" t="str">
        <f t="shared" si="53"/>
        <v/>
      </c>
      <c r="AC115" s="65" t="str">
        <f t="shared" si="54"/>
        <v/>
      </c>
      <c r="AH115" s="65" t="str">
        <f t="shared" si="47"/>
        <v>186902132</v>
      </c>
      <c r="AI115" s="67">
        <v>18690213</v>
      </c>
      <c r="AJ115" s="67" t="s">
        <v>5276</v>
      </c>
      <c r="AK115" s="67">
        <v>2</v>
      </c>
      <c r="AN115" s="65" t="str">
        <f t="shared" si="41"/>
        <v/>
      </c>
    </row>
    <row r="116" spans="1:40" s="67" customFormat="1" ht="16.8" customHeight="1" x14ac:dyDescent="0.25">
      <c r="A116" s="113">
        <v>1</v>
      </c>
      <c r="B116" s="342" t="s">
        <v>2653</v>
      </c>
      <c r="C116" s="342" t="s">
        <v>663</v>
      </c>
      <c r="D116" s="350" t="str">
        <f t="shared" si="42"/>
        <v>'Friendly'</v>
      </c>
      <c r="E116" s="262">
        <f t="shared" ref="E116:E129" si="65">E115</f>
        <v>18690213</v>
      </c>
      <c r="F116" s="362">
        <v>3</v>
      </c>
      <c r="G116" s="363" t="s">
        <v>4764</v>
      </c>
      <c r="H116" s="363"/>
      <c r="I116" s="263"/>
      <c r="J116" s="363"/>
      <c r="K116" s="362"/>
      <c r="L116" s="362"/>
      <c r="M116" s="362"/>
      <c r="N116" s="263"/>
      <c r="O116" s="363"/>
      <c r="P116" s="363"/>
      <c r="Q116" s="364"/>
      <c r="R116" s="112" t="str">
        <f>IF(D116="","", CONCATENATE("Update games set ", B116, "= ",D116," where game_id=", E116))</f>
        <v>Update games set Game_type= 'Friendly' where game_id=18690213</v>
      </c>
      <c r="S116" s="112" t="str">
        <f t="shared" si="43"/>
        <v>Update lineups set player_name = 'W Brown', raw_name = 'W Brown' where game_id = 18690213 and player_order = 3</v>
      </c>
      <c r="T116" s="112" t="str">
        <f t="shared" si="44"/>
        <v/>
      </c>
      <c r="U116" s="200" t="str">
        <f t="shared" si="40"/>
        <v/>
      </c>
      <c r="V116" s="112" t="str">
        <f t="shared" si="45"/>
        <v/>
      </c>
      <c r="W116" s="415" t="str">
        <f t="shared" si="46"/>
        <v/>
      </c>
      <c r="Y116" s="65" t="str">
        <f t="shared" si="50"/>
        <v/>
      </c>
      <c r="Z116" s="65" t="str">
        <f t="shared" si="51"/>
        <v/>
      </c>
      <c r="AA116" s="65" t="str">
        <f t="shared" si="52"/>
        <v/>
      </c>
      <c r="AB116" s="65" t="str">
        <f t="shared" si="53"/>
        <v/>
      </c>
      <c r="AC116" s="65" t="str">
        <f t="shared" si="54"/>
        <v/>
      </c>
      <c r="AH116" s="65" t="str">
        <f t="shared" si="47"/>
        <v>186902133</v>
      </c>
      <c r="AI116" s="67">
        <v>18690213</v>
      </c>
      <c r="AJ116" s="67" t="s">
        <v>5276</v>
      </c>
      <c r="AK116" s="67">
        <v>3</v>
      </c>
      <c r="AN116" s="65" t="str">
        <f t="shared" si="41"/>
        <v/>
      </c>
    </row>
    <row r="117" spans="1:40" s="67" customFormat="1" ht="16.8" customHeight="1" x14ac:dyDescent="0.25">
      <c r="A117" s="113">
        <v>1</v>
      </c>
      <c r="B117" s="342" t="s">
        <v>4978</v>
      </c>
      <c r="C117" s="342" t="s">
        <v>0</v>
      </c>
      <c r="D117" s="350" t="str">
        <f t="shared" si="42"/>
        <v>'A'</v>
      </c>
      <c r="E117" s="262">
        <f t="shared" si="65"/>
        <v>18690213</v>
      </c>
      <c r="F117" s="362">
        <v>4</v>
      </c>
      <c r="G117" s="363" t="s">
        <v>4793</v>
      </c>
      <c r="H117" s="363"/>
      <c r="I117" s="263"/>
      <c r="J117" s="363"/>
      <c r="K117" s="362"/>
      <c r="L117" s="362"/>
      <c r="M117" s="362"/>
      <c r="N117" s="263"/>
      <c r="O117" s="363"/>
      <c r="P117" s="363"/>
      <c r="Q117" s="364"/>
      <c r="R117" s="112" t="str">
        <f>IF(D117="","", CONCATENATE("Update games set ", B117, "= ",D117," where game_id=", E117))</f>
        <v>Update games set HAN= 'A' where game_id=18690213</v>
      </c>
      <c r="S117" s="112" t="str">
        <f t="shared" si="43"/>
        <v>Update lineups set player_name = 'JG Richardson', raw_name = 'JG Richardson' where game_id = 18690213 and player_order = 4</v>
      </c>
      <c r="T117" s="112" t="str">
        <f t="shared" si="44"/>
        <v/>
      </c>
      <c r="U117" s="200" t="str">
        <f t="shared" si="40"/>
        <v/>
      </c>
      <c r="V117" s="112" t="str">
        <f t="shared" si="45"/>
        <v/>
      </c>
      <c r="W117" s="415" t="str">
        <f t="shared" si="46"/>
        <v/>
      </c>
      <c r="Y117" s="65" t="str">
        <f t="shared" si="50"/>
        <v/>
      </c>
      <c r="Z117" s="65" t="str">
        <f t="shared" si="51"/>
        <v/>
      </c>
      <c r="AA117" s="65" t="str">
        <f t="shared" si="52"/>
        <v/>
      </c>
      <c r="AB117" s="65" t="str">
        <f t="shared" si="53"/>
        <v/>
      </c>
      <c r="AC117" s="65" t="str">
        <f t="shared" si="54"/>
        <v/>
      </c>
      <c r="AH117" s="65" t="str">
        <f t="shared" si="47"/>
        <v>186902134</v>
      </c>
      <c r="AI117" s="67">
        <v>18690213</v>
      </c>
      <c r="AJ117" s="67" t="s">
        <v>5276</v>
      </c>
      <c r="AK117" s="67">
        <v>4</v>
      </c>
      <c r="AN117" s="65" t="str">
        <f t="shared" si="41"/>
        <v/>
      </c>
    </row>
    <row r="118" spans="1:40" s="67" customFormat="1" ht="16.8" customHeight="1" x14ac:dyDescent="0.25">
      <c r="A118" s="113">
        <v>1</v>
      </c>
      <c r="B118" s="342" t="s">
        <v>5</v>
      </c>
      <c r="C118" s="342">
        <v>1</v>
      </c>
      <c r="D118" s="349">
        <f t="shared" si="60"/>
        <v>1</v>
      </c>
      <c r="E118" s="262">
        <f t="shared" si="65"/>
        <v>18690213</v>
      </c>
      <c r="F118" s="362">
        <v>5</v>
      </c>
      <c r="G118" s="363" t="s">
        <v>4794</v>
      </c>
      <c r="H118" s="363"/>
      <c r="I118" s="263"/>
      <c r="J118" s="363"/>
      <c r="K118" s="362"/>
      <c r="L118" s="362"/>
      <c r="M118" s="362"/>
      <c r="N118" s="263"/>
      <c r="O118" s="363"/>
      <c r="P118" s="363"/>
      <c r="Q118" s="364"/>
      <c r="R118" s="112" t="str">
        <f>IF(D118="","", CONCATENATE("Update games set ", B118, "= ",D118," where game_id=", E118))</f>
        <v>Update games set F= 1 where game_id=18690213</v>
      </c>
      <c r="S118" s="112" t="str">
        <f t="shared" si="43"/>
        <v>Update lineups set player_name = 'J White', raw_name = 'J White' where game_id = 18690213 and player_order = 5</v>
      </c>
      <c r="T118" s="112" t="str">
        <f t="shared" si="44"/>
        <v/>
      </c>
      <c r="U118" s="200" t="str">
        <f t="shared" si="40"/>
        <v/>
      </c>
      <c r="V118" s="112" t="str">
        <f t="shared" si="45"/>
        <v/>
      </c>
      <c r="W118" s="415" t="str">
        <f t="shared" si="46"/>
        <v/>
      </c>
      <c r="Y118" s="65" t="str">
        <f t="shared" si="50"/>
        <v/>
      </c>
      <c r="Z118" s="65" t="str">
        <f t="shared" si="51"/>
        <v/>
      </c>
      <c r="AA118" s="65" t="str">
        <f t="shared" si="52"/>
        <v/>
      </c>
      <c r="AB118" s="65" t="str">
        <f t="shared" si="53"/>
        <v/>
      </c>
      <c r="AC118" s="65" t="str">
        <f t="shared" si="54"/>
        <v/>
      </c>
      <c r="AH118" s="65" t="str">
        <f t="shared" si="47"/>
        <v>186902135</v>
      </c>
      <c r="AI118" s="67">
        <v>18690213</v>
      </c>
      <c r="AJ118" s="67" t="s">
        <v>5276</v>
      </c>
      <c r="AK118" s="67">
        <v>5</v>
      </c>
      <c r="AN118" s="65" t="str">
        <f t="shared" si="41"/>
        <v/>
      </c>
    </row>
    <row r="119" spans="1:40" s="67" customFormat="1" ht="16.8" customHeight="1" x14ac:dyDescent="0.25">
      <c r="A119" s="113">
        <v>1</v>
      </c>
      <c r="B119" s="342" t="s">
        <v>0</v>
      </c>
      <c r="C119" s="342">
        <v>4</v>
      </c>
      <c r="D119" s="349">
        <f t="shared" si="60"/>
        <v>4</v>
      </c>
      <c r="E119" s="262">
        <f t="shared" si="65"/>
        <v>18690213</v>
      </c>
      <c r="F119" s="362">
        <v>6</v>
      </c>
      <c r="G119" s="363" t="s">
        <v>4795</v>
      </c>
      <c r="H119" s="363"/>
      <c r="I119" s="263"/>
      <c r="J119" s="363"/>
      <c r="K119" s="362"/>
      <c r="L119" s="362"/>
      <c r="M119" s="362"/>
      <c r="N119" s="263"/>
      <c r="O119" s="363"/>
      <c r="P119" s="363"/>
      <c r="Q119" s="364"/>
      <c r="R119" s="112" t="str">
        <f>IF(D119="","", CONCATENATE("Update games set ", B119, "= ",D119," where game_id=", E119))</f>
        <v>Update games set A= 4 where game_id=18690213</v>
      </c>
      <c r="S119" s="112" t="str">
        <f t="shared" si="43"/>
        <v>Update lineups set player_name = 'WB Crisp', raw_name = 'WB Crisp' where game_id = 18690213 and player_order = 6</v>
      </c>
      <c r="T119" s="112" t="str">
        <f t="shared" si="44"/>
        <v/>
      </c>
      <c r="U119" s="200" t="str">
        <f t="shared" si="40"/>
        <v/>
      </c>
      <c r="V119" s="112" t="str">
        <f t="shared" si="45"/>
        <v/>
      </c>
      <c r="W119" s="415" t="str">
        <f t="shared" si="46"/>
        <v/>
      </c>
      <c r="Y119" s="65" t="str">
        <f t="shared" si="50"/>
        <v/>
      </c>
      <c r="Z119" s="65" t="str">
        <f t="shared" si="51"/>
        <v/>
      </c>
      <c r="AA119" s="65" t="str">
        <f t="shared" si="52"/>
        <v/>
      </c>
      <c r="AB119" s="65" t="str">
        <f t="shared" si="53"/>
        <v/>
      </c>
      <c r="AC119" s="65" t="str">
        <f t="shared" si="54"/>
        <v/>
      </c>
      <c r="AH119" s="65" t="str">
        <f t="shared" si="47"/>
        <v>186902136</v>
      </c>
      <c r="AI119" s="67">
        <v>18690213</v>
      </c>
      <c r="AJ119" s="67" t="s">
        <v>5276</v>
      </c>
      <c r="AK119" s="67">
        <v>6</v>
      </c>
      <c r="AN119" s="65" t="str">
        <f t="shared" si="41"/>
        <v/>
      </c>
    </row>
    <row r="120" spans="1:40" s="67" customFormat="1" ht="16.8" customHeight="1" x14ac:dyDescent="0.25">
      <c r="A120" s="113">
        <v>1</v>
      </c>
      <c r="B120" s="342" t="s">
        <v>23</v>
      </c>
      <c r="C120" s="342"/>
      <c r="D120" s="334" t="str">
        <f t="shared" ref="D120" si="66">IF(C120="",IF(D118&gt;D119,"'W'",IF(D118=D119,"'D'","'L'")),_xlfn.CONCAT("'",C120,"'"))</f>
        <v>'L'</v>
      </c>
      <c r="E120" s="262">
        <f t="shared" si="65"/>
        <v>18690213</v>
      </c>
      <c r="F120" s="362">
        <v>7</v>
      </c>
      <c r="G120" s="363" t="s">
        <v>4796</v>
      </c>
      <c r="H120" s="363"/>
      <c r="I120" s="263"/>
      <c r="J120" s="363"/>
      <c r="K120" s="362"/>
      <c r="L120" s="362"/>
      <c r="M120" s="362"/>
      <c r="N120" s="263"/>
      <c r="O120" s="363"/>
      <c r="P120" s="363"/>
      <c r="Q120" s="364"/>
      <c r="R120" s="112" t="str">
        <f>IF(D120="","", CONCATENATE("Update games set ", B120, "= ",D120," where game_id=", E120))</f>
        <v>Update games set Result= 'L' where game_id=18690213</v>
      </c>
      <c r="S120" s="112" t="str">
        <f t="shared" si="43"/>
        <v>Update lineups set player_name = 'G Palethorpe', raw_name = 'G Palethorpe' where game_id = 18690213 and player_order = 7</v>
      </c>
      <c r="T120" s="112" t="str">
        <f t="shared" si="44"/>
        <v/>
      </c>
      <c r="U120" s="200" t="str">
        <f t="shared" si="40"/>
        <v/>
      </c>
      <c r="V120" s="112" t="str">
        <f t="shared" si="45"/>
        <v/>
      </c>
      <c r="W120" s="415" t="str">
        <f t="shared" si="46"/>
        <v/>
      </c>
      <c r="Y120" s="65" t="str">
        <f t="shared" si="50"/>
        <v/>
      </c>
      <c r="Z120" s="65" t="str">
        <f t="shared" si="51"/>
        <v/>
      </c>
      <c r="AA120" s="65" t="str">
        <f t="shared" si="52"/>
        <v/>
      </c>
      <c r="AB120" s="65" t="str">
        <f t="shared" si="53"/>
        <v/>
      </c>
      <c r="AC120" s="65" t="str">
        <f t="shared" si="54"/>
        <v/>
      </c>
      <c r="AH120" s="65" t="str">
        <f t="shared" si="47"/>
        <v>186902137</v>
      </c>
      <c r="AI120" s="67">
        <v>18690213</v>
      </c>
      <c r="AJ120" s="67" t="s">
        <v>5276</v>
      </c>
      <c r="AK120" s="67">
        <v>7</v>
      </c>
      <c r="AN120" s="65" t="str">
        <f t="shared" si="41"/>
        <v/>
      </c>
    </row>
    <row r="121" spans="1:40" s="67" customFormat="1" ht="16.8" customHeight="1" x14ac:dyDescent="0.25">
      <c r="A121" s="113">
        <v>1</v>
      </c>
      <c r="B121" s="342" t="s">
        <v>768</v>
      </c>
      <c r="C121" s="342">
        <v>0</v>
      </c>
      <c r="D121" s="349">
        <f t="shared" si="62"/>
        <v>0</v>
      </c>
      <c r="E121" s="262">
        <f t="shared" si="65"/>
        <v>18690213</v>
      </c>
      <c r="F121" s="362">
        <v>8</v>
      </c>
      <c r="G121" s="363" t="s">
        <v>4797</v>
      </c>
      <c r="H121" s="363"/>
      <c r="I121" s="263"/>
      <c r="J121" s="363"/>
      <c r="K121" s="362"/>
      <c r="L121" s="362"/>
      <c r="M121" s="362"/>
      <c r="N121" s="263"/>
      <c r="O121" s="363"/>
      <c r="P121" s="363"/>
      <c r="Q121" s="364"/>
      <c r="R121" s="112" t="str">
        <f>IF(D121="","", CONCATENATE("Update games set ", B121, "= ",D121," where game_id=", E121))</f>
        <v>Update games set HT_f= 0 where game_id=18690213</v>
      </c>
      <c r="S121" s="112" t="str">
        <f t="shared" si="43"/>
        <v>Update lineups set player_name = 'T Howitt', raw_name = 'T Howitt' where game_id = 18690213 and player_order = 8</v>
      </c>
      <c r="T121" s="112" t="str">
        <f t="shared" si="44"/>
        <v/>
      </c>
      <c r="U121" s="200" t="str">
        <f t="shared" si="40"/>
        <v/>
      </c>
      <c r="V121" s="112" t="str">
        <f t="shared" si="45"/>
        <v/>
      </c>
      <c r="W121" s="415" t="str">
        <f t="shared" si="46"/>
        <v/>
      </c>
      <c r="Y121" s="65" t="str">
        <f t="shared" si="50"/>
        <v/>
      </c>
      <c r="Z121" s="65" t="str">
        <f t="shared" si="51"/>
        <v/>
      </c>
      <c r="AA121" s="65" t="str">
        <f t="shared" si="52"/>
        <v/>
      </c>
      <c r="AB121" s="65" t="str">
        <f t="shared" si="53"/>
        <v/>
      </c>
      <c r="AC121" s="65" t="str">
        <f t="shared" si="54"/>
        <v/>
      </c>
      <c r="AH121" s="65" t="str">
        <f t="shared" si="47"/>
        <v>186902138</v>
      </c>
      <c r="AI121" s="67">
        <v>18690213</v>
      </c>
      <c r="AJ121" s="67" t="s">
        <v>5276</v>
      </c>
      <c r="AK121" s="67">
        <v>8</v>
      </c>
      <c r="AN121" s="65" t="str">
        <f t="shared" si="41"/>
        <v/>
      </c>
    </row>
    <row r="122" spans="1:40" s="67" customFormat="1" ht="16.8" customHeight="1" x14ac:dyDescent="0.25">
      <c r="A122" s="113">
        <v>1</v>
      </c>
      <c r="B122" s="342" t="s">
        <v>766</v>
      </c>
      <c r="C122" s="342">
        <v>4</v>
      </c>
      <c r="D122" s="349">
        <f t="shared" si="62"/>
        <v>4</v>
      </c>
      <c r="E122" s="262">
        <f t="shared" si="65"/>
        <v>18690213</v>
      </c>
      <c r="F122" s="362">
        <v>9</v>
      </c>
      <c r="G122" s="194" t="s">
        <v>4798</v>
      </c>
      <c r="H122" s="194"/>
      <c r="I122" s="263"/>
      <c r="J122" s="363"/>
      <c r="K122" s="362"/>
      <c r="L122" s="362"/>
      <c r="M122" s="362"/>
      <c r="N122" s="417"/>
      <c r="O122" s="194"/>
      <c r="P122" s="194"/>
      <c r="Q122" s="364"/>
      <c r="R122" s="112" t="str">
        <f>IF(D122="","", CONCATENATE("Update games set ", B122, "= ",D122," where game_id=", E122))</f>
        <v>Update games set HT_a= 4 where game_id=18690213</v>
      </c>
      <c r="S122" s="112" t="str">
        <f t="shared" si="43"/>
        <v>Update lineups set player_name = 'R Anderson', raw_name = 'R Anderson' where game_id = 18690213 and player_order = 9</v>
      </c>
      <c r="T122" s="112" t="str">
        <f t="shared" si="44"/>
        <v/>
      </c>
      <c r="U122" s="200" t="str">
        <f t="shared" si="40"/>
        <v/>
      </c>
      <c r="V122" s="112" t="str">
        <f t="shared" si="45"/>
        <v/>
      </c>
      <c r="W122" s="415" t="str">
        <f t="shared" si="46"/>
        <v/>
      </c>
      <c r="Y122" s="65" t="str">
        <f t="shared" si="50"/>
        <v/>
      </c>
      <c r="Z122" s="65" t="str">
        <f t="shared" si="51"/>
        <v/>
      </c>
      <c r="AA122" s="65" t="str">
        <f t="shared" si="52"/>
        <v/>
      </c>
      <c r="AB122" s="65" t="str">
        <f t="shared" si="53"/>
        <v/>
      </c>
      <c r="AC122" s="65" t="str">
        <f t="shared" si="54"/>
        <v/>
      </c>
      <c r="AH122" s="65" t="str">
        <f t="shared" si="47"/>
        <v>186902139</v>
      </c>
      <c r="AI122" s="67">
        <v>18690213</v>
      </c>
      <c r="AJ122" s="67" t="s">
        <v>5276</v>
      </c>
      <c r="AK122" s="67">
        <v>9</v>
      </c>
      <c r="AN122" s="65" t="str">
        <f t="shared" si="41"/>
        <v/>
      </c>
    </row>
    <row r="123" spans="1:40" s="67" customFormat="1" ht="16.8" customHeight="1" x14ac:dyDescent="0.25">
      <c r="A123" s="113">
        <v>1</v>
      </c>
      <c r="B123" s="342" t="s">
        <v>753</v>
      </c>
      <c r="C123" s="342"/>
      <c r="D123" s="350" t="str">
        <f t="shared" si="63"/>
        <v/>
      </c>
      <c r="E123" s="262">
        <f t="shared" si="65"/>
        <v>18690213</v>
      </c>
      <c r="F123" s="362">
        <v>10</v>
      </c>
      <c r="G123" s="363" t="s">
        <v>4799</v>
      </c>
      <c r="H123" s="363"/>
      <c r="I123" s="263"/>
      <c r="J123" s="363"/>
      <c r="K123" s="362"/>
      <c r="L123" s="362"/>
      <c r="M123" s="362"/>
      <c r="N123" s="263"/>
      <c r="O123" s="363"/>
      <c r="P123" s="363"/>
      <c r="Q123" s="364"/>
      <c r="R123" s="112" t="str">
        <f>IF(D123="","", CONCATENATE("Update games set ", B123, "= ",D123," where game_id=", E123))</f>
        <v/>
      </c>
      <c r="S123" s="112" t="str">
        <f t="shared" si="43"/>
        <v>Update lineups set player_name = 'JB Ward', raw_name = 'JB Ward' where game_id = 18690213 and player_order = 10</v>
      </c>
      <c r="T123" s="112" t="str">
        <f t="shared" si="44"/>
        <v/>
      </c>
      <c r="U123" s="200" t="str">
        <f t="shared" si="40"/>
        <v/>
      </c>
      <c r="V123" s="112" t="str">
        <f t="shared" si="45"/>
        <v/>
      </c>
      <c r="W123" s="415" t="str">
        <f t="shared" si="46"/>
        <v/>
      </c>
      <c r="Y123" s="65" t="str">
        <f t="shared" si="50"/>
        <v/>
      </c>
      <c r="Z123" s="65" t="str">
        <f t="shared" si="51"/>
        <v/>
      </c>
      <c r="AA123" s="65" t="str">
        <f t="shared" si="52"/>
        <v/>
      </c>
      <c r="AB123" s="65" t="str">
        <f t="shared" si="53"/>
        <v/>
      </c>
      <c r="AC123" s="65" t="str">
        <f t="shared" si="54"/>
        <v/>
      </c>
      <c r="AH123" s="65" t="str">
        <f t="shared" si="47"/>
        <v>1869021310</v>
      </c>
      <c r="AI123" s="67">
        <v>18690213</v>
      </c>
      <c r="AJ123" s="67" t="s">
        <v>5276</v>
      </c>
      <c r="AK123" s="67">
        <v>10</v>
      </c>
      <c r="AN123" s="65" t="str">
        <f t="shared" si="41"/>
        <v/>
      </c>
    </row>
    <row r="124" spans="1:40" s="67" customFormat="1" ht="16.8" customHeight="1" x14ac:dyDescent="0.25">
      <c r="A124" s="113">
        <v>1</v>
      </c>
      <c r="B124" s="342" t="s">
        <v>746</v>
      </c>
      <c r="C124" s="351" t="s">
        <v>5062</v>
      </c>
      <c r="D124" s="334" t="str">
        <f>CONCATENATE("'", LEFT(E124,4),"-",MID(E124,5,2),"-", MID(E124,7,2), " ", C124,"'")</f>
        <v>'1869-02-13 15:00'</v>
      </c>
      <c r="E124" s="262">
        <f t="shared" si="65"/>
        <v>18690213</v>
      </c>
      <c r="F124" s="362">
        <v>11</v>
      </c>
      <c r="G124" s="363" t="s">
        <v>4800</v>
      </c>
      <c r="H124" s="363"/>
      <c r="I124" s="263"/>
      <c r="J124" s="363"/>
      <c r="K124" s="362"/>
      <c r="L124" s="362"/>
      <c r="M124" s="362"/>
      <c r="N124" s="263"/>
      <c r="O124" s="363"/>
      <c r="P124" s="363"/>
      <c r="Q124" s="364"/>
      <c r="R124" s="112" t="str">
        <f>IF(D124="","", CONCATENATE("Update games set ", B124, "= ",D124," where game_id=", E124))</f>
        <v>Update games set Game_date= '1869-02-13 15:00' where game_id=18690213</v>
      </c>
      <c r="S124" s="112" t="str">
        <f t="shared" si="43"/>
        <v>Update lineups set player_name = 'G Verdley', raw_name = 'G Verdley' where game_id = 18690213 and player_order = 11</v>
      </c>
      <c r="T124" s="112" t="str">
        <f t="shared" si="44"/>
        <v/>
      </c>
      <c r="U124" s="200" t="str">
        <f t="shared" si="40"/>
        <v/>
      </c>
      <c r="V124" s="112" t="str">
        <f t="shared" si="45"/>
        <v/>
      </c>
      <c r="W124" s="415" t="str">
        <f t="shared" si="46"/>
        <v/>
      </c>
      <c r="Y124" s="65" t="str">
        <f t="shared" si="50"/>
        <v/>
      </c>
      <c r="Z124" s="65" t="str">
        <f t="shared" si="51"/>
        <v/>
      </c>
      <c r="AA124" s="65" t="str">
        <f t="shared" si="52"/>
        <v/>
      </c>
      <c r="AB124" s="65" t="str">
        <f t="shared" si="53"/>
        <v/>
      </c>
      <c r="AC124" s="65" t="str">
        <f t="shared" si="54"/>
        <v/>
      </c>
      <c r="AH124" s="65" t="str">
        <f t="shared" si="47"/>
        <v>1869021311</v>
      </c>
      <c r="AI124" s="67">
        <v>18690213</v>
      </c>
      <c r="AJ124" s="67" t="s">
        <v>5276</v>
      </c>
      <c r="AK124" s="67">
        <v>11</v>
      </c>
      <c r="AN124" s="65" t="str">
        <f t="shared" si="41"/>
        <v/>
      </c>
    </row>
    <row r="125" spans="1:40" s="67" customFormat="1" ht="16.8" customHeight="1" x14ac:dyDescent="0.25">
      <c r="A125" s="113">
        <v>1</v>
      </c>
      <c r="B125" s="342" t="s">
        <v>25</v>
      </c>
      <c r="C125" s="342"/>
      <c r="D125" s="350" t="str">
        <f t="shared" si="42"/>
        <v/>
      </c>
      <c r="E125" s="262">
        <f t="shared" si="65"/>
        <v>18690213</v>
      </c>
      <c r="F125" s="362">
        <v>12</v>
      </c>
      <c r="G125" s="363" t="s">
        <v>4801</v>
      </c>
      <c r="H125" s="363"/>
      <c r="I125" s="263"/>
      <c r="J125" s="363"/>
      <c r="K125" s="362"/>
      <c r="L125" s="362"/>
      <c r="M125" s="362"/>
      <c r="N125" s="263"/>
      <c r="O125" s="363"/>
      <c r="P125" s="363"/>
      <c r="Q125" s="364"/>
      <c r="R125" s="112" t="str">
        <f>IF(D125="","", CONCATENATE("Update games set ", B125, "= ",D125," where game_id=", E125))</f>
        <v/>
      </c>
      <c r="S125" s="112" t="str">
        <f t="shared" si="43"/>
        <v>Update lineups set player_name = 'JJ Morton', raw_name = 'JJ Morton' where game_id = 18690213 and player_order = 12</v>
      </c>
      <c r="T125" s="112" t="str">
        <f t="shared" si="44"/>
        <v/>
      </c>
      <c r="U125" s="200" t="str">
        <f t="shared" si="40"/>
        <v/>
      </c>
      <c r="V125" s="112" t="str">
        <f t="shared" si="45"/>
        <v/>
      </c>
      <c r="W125" s="415" t="str">
        <f t="shared" si="46"/>
        <v/>
      </c>
      <c r="Y125" s="65" t="str">
        <f t="shared" si="50"/>
        <v/>
      </c>
      <c r="Z125" s="65" t="str">
        <f t="shared" si="51"/>
        <v/>
      </c>
      <c r="AA125" s="65" t="str">
        <f t="shared" si="52"/>
        <v/>
      </c>
      <c r="AB125" s="65" t="str">
        <f t="shared" si="53"/>
        <v/>
      </c>
      <c r="AC125" s="65" t="str">
        <f t="shared" si="54"/>
        <v/>
      </c>
      <c r="AH125" s="65" t="str">
        <f t="shared" si="47"/>
        <v>1869021312</v>
      </c>
      <c r="AI125" s="67">
        <v>18690213</v>
      </c>
      <c r="AJ125" s="67" t="s">
        <v>5276</v>
      </c>
      <c r="AK125" s="67">
        <v>12</v>
      </c>
      <c r="AN125" s="65" t="str">
        <f t="shared" si="41"/>
        <v/>
      </c>
    </row>
    <row r="126" spans="1:40" s="67" customFormat="1" ht="16.8" customHeight="1" x14ac:dyDescent="0.25">
      <c r="A126" s="113">
        <v>1</v>
      </c>
      <c r="B126" s="342" t="s">
        <v>475</v>
      </c>
      <c r="C126" s="342"/>
      <c r="D126" s="349" t="str">
        <f t="shared" si="62"/>
        <v/>
      </c>
      <c r="E126" s="262">
        <f t="shared" si="65"/>
        <v>18690213</v>
      </c>
      <c r="F126" s="362">
        <v>13</v>
      </c>
      <c r="G126" s="363" t="s">
        <v>4802</v>
      </c>
      <c r="H126" s="363"/>
      <c r="I126" s="263"/>
      <c r="J126" s="363"/>
      <c r="K126" s="362"/>
      <c r="L126" s="362"/>
      <c r="M126" s="362"/>
      <c r="N126" s="263"/>
      <c r="O126" s="363"/>
      <c r="P126" s="363"/>
      <c r="Q126" s="364"/>
      <c r="R126" s="112" t="str">
        <f>IF(D126="","", CONCATENATE("Update games set ", B126, "= ",D126," where game_id=", E126))</f>
        <v/>
      </c>
      <c r="S126" s="112" t="str">
        <f t="shared" si="43"/>
        <v>Update lineups set player_name = 'C Grundy', raw_name = 'C Grundy' where game_id = 18690213 and player_order = 13</v>
      </c>
      <c r="T126" s="112" t="str">
        <f t="shared" si="44"/>
        <v/>
      </c>
      <c r="U126" s="200" t="str">
        <f t="shared" si="40"/>
        <v/>
      </c>
      <c r="V126" s="112" t="str">
        <f t="shared" si="45"/>
        <v/>
      </c>
      <c r="W126" s="415" t="str">
        <f t="shared" si="46"/>
        <v/>
      </c>
      <c r="Y126" s="65" t="str">
        <f t="shared" si="50"/>
        <v/>
      </c>
      <c r="Z126" s="65" t="str">
        <f t="shared" si="51"/>
        <v/>
      </c>
      <c r="AA126" s="65" t="str">
        <f t="shared" si="52"/>
        <v/>
      </c>
      <c r="AB126" s="65" t="str">
        <f t="shared" si="53"/>
        <v/>
      </c>
      <c r="AC126" s="65" t="str">
        <f t="shared" si="54"/>
        <v/>
      </c>
      <c r="AH126" s="65" t="str">
        <f t="shared" si="47"/>
        <v>1869021313</v>
      </c>
      <c r="AI126" s="67">
        <v>18690213</v>
      </c>
      <c r="AJ126" s="67" t="s">
        <v>5276</v>
      </c>
      <c r="AK126" s="67">
        <v>13</v>
      </c>
      <c r="AN126" s="65" t="str">
        <f t="shared" si="41"/>
        <v/>
      </c>
    </row>
    <row r="127" spans="1:40" s="67" customFormat="1" ht="16.8" customHeight="1" x14ac:dyDescent="0.25">
      <c r="A127" s="113">
        <v>1</v>
      </c>
      <c r="B127" s="342" t="s">
        <v>20</v>
      </c>
      <c r="C127" s="342" t="s">
        <v>5292</v>
      </c>
      <c r="D127" s="350" t="str">
        <f t="shared" si="42"/>
        <v>'Newhall Gardens'</v>
      </c>
      <c r="E127" s="262">
        <f t="shared" si="65"/>
        <v>18690213</v>
      </c>
      <c r="F127" s="362">
        <v>14</v>
      </c>
      <c r="G127" s="363" t="s">
        <v>4803</v>
      </c>
      <c r="H127" s="363"/>
      <c r="I127" s="263"/>
      <c r="J127" s="363"/>
      <c r="K127" s="362"/>
      <c r="L127" s="362"/>
      <c r="M127" s="362"/>
      <c r="N127" s="263"/>
      <c r="O127" s="363"/>
      <c r="P127" s="363"/>
      <c r="Q127" s="364"/>
      <c r="R127" s="112" t="str">
        <f>IF(D127="","", CONCATENATE("Update games set ", B127, "= ",D127," where game_id=", E127))</f>
        <v>Update games set Ground= 'Newhall Gardens' where game_id=18690213</v>
      </c>
      <c r="S127" s="112" t="str">
        <f t="shared" si="43"/>
        <v>Update lineups set player_name = 'J Mince', raw_name = 'J Mince' where game_id = 18690213 and player_order = 14</v>
      </c>
      <c r="T127" s="112" t="str">
        <f t="shared" si="44"/>
        <v/>
      </c>
      <c r="U127" s="200" t="str">
        <f t="shared" si="40"/>
        <v/>
      </c>
      <c r="V127" s="112" t="str">
        <f t="shared" si="45"/>
        <v/>
      </c>
      <c r="W127" s="415" t="str">
        <f t="shared" si="46"/>
        <v/>
      </c>
      <c r="Y127" s="65" t="str">
        <f t="shared" si="50"/>
        <v/>
      </c>
      <c r="Z127" s="65" t="str">
        <f t="shared" si="51"/>
        <v/>
      </c>
      <c r="AA127" s="65" t="str">
        <f t="shared" si="52"/>
        <v/>
      </c>
      <c r="AB127" s="65" t="str">
        <f t="shared" si="53"/>
        <v/>
      </c>
      <c r="AC127" s="65" t="str">
        <f t="shared" si="54"/>
        <v/>
      </c>
      <c r="AH127" s="65" t="str">
        <f t="shared" si="47"/>
        <v>1869021314</v>
      </c>
      <c r="AI127" s="67">
        <v>18690213</v>
      </c>
      <c r="AJ127" s="67" t="s">
        <v>5276</v>
      </c>
      <c r="AK127" s="67">
        <v>14</v>
      </c>
      <c r="AN127" s="65" t="str">
        <f t="shared" si="41"/>
        <v/>
      </c>
    </row>
    <row r="128" spans="1:40" s="67" customFormat="1" ht="17.399999999999999" customHeight="1" x14ac:dyDescent="0.25">
      <c r="A128" s="113">
        <v>1</v>
      </c>
      <c r="B128" s="342" t="s">
        <v>4882</v>
      </c>
      <c r="C128" s="342" t="str">
        <f>IF(C127="", "", C127)</f>
        <v>Newhall Gardens</v>
      </c>
      <c r="D128" s="350" t="str">
        <f t="shared" si="42"/>
        <v>'Newhall Gardens'</v>
      </c>
      <c r="E128" s="262">
        <f t="shared" si="65"/>
        <v>18690213</v>
      </c>
      <c r="F128" s="362">
        <v>15</v>
      </c>
      <c r="G128" s="363" t="s">
        <v>4804</v>
      </c>
      <c r="H128" s="363"/>
      <c r="I128" s="263"/>
      <c r="J128" s="363"/>
      <c r="K128" s="362"/>
      <c r="L128" s="362"/>
      <c r="M128" s="362"/>
      <c r="N128" s="263"/>
      <c r="O128" s="363"/>
      <c r="P128" s="363"/>
      <c r="Q128" s="364"/>
      <c r="R128" s="112" t="str">
        <f>IF(D128="","", CONCATENATE("Update games set ", B128, "= ",D128," where game_id=", E128))</f>
        <v>Update games set Ground_parent= 'Newhall Gardens' where game_id=18690213</v>
      </c>
      <c r="S128" s="112" t="str">
        <f t="shared" si="43"/>
        <v>Update lineups set player_name = 'E Reynolds', raw_name = 'E Reynolds' where game_id = 18690213 and player_order = 15</v>
      </c>
      <c r="T128" s="112" t="str">
        <f t="shared" si="44"/>
        <v/>
      </c>
      <c r="U128" s="200" t="str">
        <f t="shared" si="40"/>
        <v/>
      </c>
      <c r="V128" s="112" t="str">
        <f t="shared" si="45"/>
        <v/>
      </c>
      <c r="W128" s="415" t="str">
        <f t="shared" si="46"/>
        <v/>
      </c>
      <c r="Y128" s="65" t="str">
        <f t="shared" si="50"/>
        <v/>
      </c>
      <c r="Z128" s="65" t="str">
        <f t="shared" si="51"/>
        <v/>
      </c>
      <c r="AA128" s="65" t="str">
        <f t="shared" si="52"/>
        <v/>
      </c>
      <c r="AB128" s="65" t="str">
        <f t="shared" si="53"/>
        <v/>
      </c>
      <c r="AC128" s="65" t="str">
        <f t="shared" si="54"/>
        <v/>
      </c>
      <c r="AH128" s="65" t="str">
        <f t="shared" si="47"/>
        <v>1869021315</v>
      </c>
      <c r="AI128" s="67">
        <v>18690213</v>
      </c>
      <c r="AJ128" s="67" t="s">
        <v>5276</v>
      </c>
      <c r="AK128" s="67">
        <v>15</v>
      </c>
      <c r="AN128" s="65" t="str">
        <f t="shared" si="41"/>
        <v/>
      </c>
    </row>
    <row r="129" spans="1:40" s="126" customFormat="1" ht="16.8" customHeight="1" thickBot="1" x14ac:dyDescent="0.3">
      <c r="A129" s="113">
        <v>1</v>
      </c>
      <c r="B129" s="116" t="s">
        <v>115</v>
      </c>
      <c r="C129" s="352"/>
      <c r="D129" s="370" t="str">
        <f t="shared" ref="D129" si="67">IF(MID(E129,5,2)*1&gt;6,_xlfn.CONCAT("'",LEFT(E129,4),"-",MID(E129,3,2)+1,"'"),_xlfn.CONCAT("'",LEFT(E129,4)-1,"-",MID(E129,3,2),"'"))</f>
        <v>'1868-69'</v>
      </c>
      <c r="E129" s="266">
        <f t="shared" si="65"/>
        <v>18690213</v>
      </c>
      <c r="F129" s="266">
        <v>16</v>
      </c>
      <c r="G129" s="343"/>
      <c r="H129" s="343"/>
      <c r="I129" s="267"/>
      <c r="J129" s="214"/>
      <c r="K129" s="266"/>
      <c r="L129" s="266"/>
      <c r="M129" s="266"/>
      <c r="N129" s="419"/>
      <c r="O129" s="343"/>
      <c r="P129" s="343"/>
      <c r="Q129" s="346"/>
      <c r="R129" s="112" t="str">
        <f>IF(D129="","", CONCATENATE("Update games set ", B129, "= ",D129," where game_id=", E129))</f>
        <v>Update games set Season= '1868-69' where game_id=18690213</v>
      </c>
      <c r="S129" s="112" t="str">
        <f t="shared" si="43"/>
        <v/>
      </c>
      <c r="T129" s="112" t="str">
        <f t="shared" si="44"/>
        <v/>
      </c>
      <c r="U129" s="200" t="str">
        <f t="shared" si="40"/>
        <v/>
      </c>
      <c r="V129" s="112" t="str">
        <f t="shared" si="45"/>
        <v/>
      </c>
      <c r="W129" s="415" t="str">
        <f t="shared" si="46"/>
        <v/>
      </c>
      <c r="X129" s="240"/>
      <c r="Y129" s="65" t="str">
        <f t="shared" si="50"/>
        <v/>
      </c>
      <c r="Z129" s="65" t="str">
        <f t="shared" si="51"/>
        <v/>
      </c>
      <c r="AA129" s="65" t="str">
        <f t="shared" si="52"/>
        <v/>
      </c>
      <c r="AB129" s="65" t="str">
        <f t="shared" si="53"/>
        <v/>
      </c>
      <c r="AC129" s="65" t="str">
        <f t="shared" si="54"/>
        <v/>
      </c>
      <c r="AH129" s="65" t="str">
        <f t="shared" si="47"/>
        <v>1869021316</v>
      </c>
      <c r="AI129" s="126">
        <v>18690213</v>
      </c>
      <c r="AJ129" s="126" t="s">
        <v>5276</v>
      </c>
      <c r="AK129" s="126">
        <v>16</v>
      </c>
      <c r="AN129" s="65" t="str">
        <f t="shared" si="41"/>
        <v/>
      </c>
    </row>
    <row r="130" spans="1:40" s="67" customFormat="1" ht="16.8" customHeight="1" thickTop="1" x14ac:dyDescent="0.25">
      <c r="A130" s="113">
        <v>1</v>
      </c>
      <c r="B130" s="341" t="s">
        <v>22</v>
      </c>
      <c r="C130" s="341" t="s">
        <v>5293</v>
      </c>
      <c r="D130" s="341" t="str">
        <f t="shared" si="42"/>
        <v>'Sawley'</v>
      </c>
      <c r="E130" s="363">
        <v>18690313</v>
      </c>
      <c r="F130" s="362">
        <v>1</v>
      </c>
      <c r="G130" s="212" t="s">
        <v>4770</v>
      </c>
      <c r="H130" s="212"/>
      <c r="I130" s="263"/>
      <c r="J130" s="363"/>
      <c r="K130" s="362"/>
      <c r="L130" s="362"/>
      <c r="M130" s="362"/>
      <c r="N130" s="416"/>
      <c r="O130" s="212"/>
      <c r="P130" s="212"/>
      <c r="Q130" s="364"/>
      <c r="R130" s="112" t="str">
        <f>IF(D130="","", CONCATENATE("Update games set ", B130, "= ",D130," where game_id=", E130))</f>
        <v>Update games set Opponent= 'Sawley' where game_id=18690313</v>
      </c>
      <c r="S130" s="112" t="str">
        <f t="shared" si="43"/>
        <v>Update lineups set player_name = 'A Barks', raw_name = 'A Barks' where game_id = 18690313 and player_order = 1</v>
      </c>
      <c r="T130" s="112" t="str">
        <f t="shared" si="44"/>
        <v/>
      </c>
      <c r="U130" s="200" t="str">
        <f t="shared" ref="U130:U193" si="68">IF(I130="", "", Y130&amp;Z130&amp;AA130&amp;AB130&amp;AC130)</f>
        <v/>
      </c>
      <c r="V130" s="112" t="str">
        <f t="shared" si="45"/>
        <v/>
      </c>
      <c r="W130" s="415" t="str">
        <f t="shared" si="46"/>
        <v/>
      </c>
      <c r="Y130" s="65" t="str">
        <f t="shared" si="50"/>
        <v/>
      </c>
      <c r="Z130" s="65" t="str">
        <f t="shared" si="51"/>
        <v/>
      </c>
      <c r="AA130" s="65" t="str">
        <f t="shared" si="52"/>
        <v/>
      </c>
      <c r="AB130" s="65" t="str">
        <f t="shared" si="53"/>
        <v/>
      </c>
      <c r="AC130" s="65" t="str">
        <f t="shared" si="54"/>
        <v/>
      </c>
      <c r="AH130" s="65" t="str">
        <f t="shared" si="47"/>
        <v>186903131</v>
      </c>
      <c r="AI130" s="67">
        <v>18690313</v>
      </c>
      <c r="AJ130" s="67" t="s">
        <v>5293</v>
      </c>
      <c r="AK130" s="67">
        <v>1</v>
      </c>
      <c r="AN130" s="65" t="str">
        <f t="shared" ref="AN130:AN193" si="69">IF(F130=1, _xlfn.CONCAT("update games set source = 'The Nottingham Forest Football Scrapbook' where game_id = ", E130), "")</f>
        <v>update games set source = 'The Nottingham Forest Football Scrapbook' where game_id = 18690313</v>
      </c>
    </row>
    <row r="131" spans="1:40" s="67" customFormat="1" ht="16.8" customHeight="1" x14ac:dyDescent="0.25">
      <c r="A131" s="113">
        <v>1</v>
      </c>
      <c r="B131" s="342" t="s">
        <v>4979</v>
      </c>
      <c r="C131" s="342" t="str">
        <f>IF(C130="", "", C130)</f>
        <v>Sawley</v>
      </c>
      <c r="D131" s="350" t="str">
        <f t="shared" ref="D131:D194" si="70">IF(C131="", "", CONCATENATE("'", C131,"'"))</f>
        <v>'Sawley'</v>
      </c>
      <c r="E131" s="262">
        <f>E130</f>
        <v>18690313</v>
      </c>
      <c r="F131" s="362">
        <v>2</v>
      </c>
      <c r="G131" s="363" t="s">
        <v>4744</v>
      </c>
      <c r="H131" s="363" t="s">
        <v>4777</v>
      </c>
      <c r="I131" s="263"/>
      <c r="J131" s="363"/>
      <c r="K131" s="362"/>
      <c r="L131" s="362"/>
      <c r="M131" s="362"/>
      <c r="N131" s="263"/>
      <c r="O131" s="363"/>
      <c r="P131" s="363"/>
      <c r="Q131" s="364"/>
      <c r="R131" s="112" t="str">
        <f>IF(D131="","", CONCATENATE("Update games set ", B131, "= ",D131," where game_id=", E131))</f>
        <v>Update games set Opp_parent= 'Sawley' where game_id=18690313</v>
      </c>
      <c r="S131" s="112" t="str">
        <f t="shared" ref="S131:S194" si="71">IF(G131="","",CONCATENATE("Update lineups set player_name = '",SUBSTITUTE(G131,"'","''"),"', raw_name = '",SUBSTITUTE(G131,"'","''"),"' where game_id = ",E131," and player_order = ",F131))</f>
        <v>Update lineups set player_name = 'Walter Lymbery', raw_name = 'Walter Lymbery' where game_id = 18690313 and player_order = 2</v>
      </c>
      <c r="T131" s="112" t="str">
        <f t="shared" ref="T131:T194" si="72">IF(J131="","", CONCATENATE("insert into goals (game_id, goal_order, scorer_name, goal_min) values (",E131, ", ", I131,", '",J131,")"))</f>
        <v/>
      </c>
      <c r="U131" s="200" t="str">
        <f t="shared" si="68"/>
        <v/>
      </c>
      <c r="V131" s="112" t="str">
        <f t="shared" ref="V131:V194" si="73">IF(N131="","", CONCATENATE("insert into games_sources (game_id, source_order, source_name, source_link) values (",E131, ", ", N131,", '",O131,"', '",P131,"')"))</f>
        <v/>
      </c>
      <c r="W131" s="415" t="str">
        <f t="shared" ref="W131:W194" si="74">IF(N131="","",CONCATENATE("update games_sources set  source_name = '",O131,"', source_link = '",P131,"' where game_id = ",E131," and source_order = ",N131))</f>
        <v/>
      </c>
      <c r="Y131" s="65" t="str">
        <f t="shared" si="50"/>
        <v/>
      </c>
      <c r="Z131" s="65" t="str">
        <f t="shared" si="51"/>
        <v/>
      </c>
      <c r="AA131" s="65" t="str">
        <f t="shared" si="52"/>
        <v/>
      </c>
      <c r="AB131" s="65" t="str">
        <f t="shared" si="53"/>
        <v/>
      </c>
      <c r="AC131" s="65" t="str">
        <f t="shared" si="54"/>
        <v/>
      </c>
      <c r="AH131" s="65" t="str">
        <f t="shared" ref="AH131:AH194" si="75">_xlfn.CONCAT(AI131,AK131)</f>
        <v>186903132</v>
      </c>
      <c r="AI131" s="67">
        <v>18690313</v>
      </c>
      <c r="AJ131" s="67" t="s">
        <v>5293</v>
      </c>
      <c r="AK131" s="67">
        <v>2</v>
      </c>
      <c r="AN131" s="65" t="str">
        <f t="shared" si="69"/>
        <v/>
      </c>
    </row>
    <row r="132" spans="1:40" s="67" customFormat="1" ht="16.8" customHeight="1" x14ac:dyDescent="0.25">
      <c r="A132" s="113">
        <v>1</v>
      </c>
      <c r="B132" s="342" t="s">
        <v>2653</v>
      </c>
      <c r="C132" s="342" t="s">
        <v>663</v>
      </c>
      <c r="D132" s="350" t="str">
        <f t="shared" si="70"/>
        <v>'Friendly'</v>
      </c>
      <c r="E132" s="262">
        <f t="shared" ref="E132:E145" si="76">E131</f>
        <v>18690313</v>
      </c>
      <c r="F132" s="362">
        <v>3</v>
      </c>
      <c r="G132" s="363" t="s">
        <v>4769</v>
      </c>
      <c r="H132" s="363"/>
      <c r="I132" s="263"/>
      <c r="J132" s="363"/>
      <c r="K132" s="362"/>
      <c r="L132" s="362"/>
      <c r="M132" s="362"/>
      <c r="N132" s="263"/>
      <c r="O132" s="363"/>
      <c r="P132" s="363"/>
      <c r="Q132" s="364"/>
      <c r="R132" s="112" t="str">
        <f>IF(D132="","", CONCATENATE("Update games set ", B132, "= ",D132," where game_id=", E132))</f>
        <v>Update games set Game_type= 'Friendly' where game_id=18690313</v>
      </c>
      <c r="S132" s="112" t="str">
        <f t="shared" si="71"/>
        <v>Update lineups set player_name = 'W Revis', raw_name = 'W Revis' where game_id = 18690313 and player_order = 3</v>
      </c>
      <c r="T132" s="112" t="str">
        <f t="shared" si="72"/>
        <v/>
      </c>
      <c r="U132" s="200" t="str">
        <f t="shared" si="68"/>
        <v/>
      </c>
      <c r="V132" s="112" t="str">
        <f t="shared" si="73"/>
        <v/>
      </c>
      <c r="W132" s="415" t="str">
        <f t="shared" si="74"/>
        <v/>
      </c>
      <c r="Y132" s="65" t="str">
        <f t="shared" si="50"/>
        <v/>
      </c>
      <c r="Z132" s="65" t="str">
        <f t="shared" si="51"/>
        <v/>
      </c>
      <c r="AA132" s="65" t="str">
        <f t="shared" si="52"/>
        <v/>
      </c>
      <c r="AB132" s="65" t="str">
        <f t="shared" si="53"/>
        <v/>
      </c>
      <c r="AC132" s="65" t="str">
        <f t="shared" si="54"/>
        <v/>
      </c>
      <c r="AH132" s="65" t="str">
        <f t="shared" si="75"/>
        <v>186903133</v>
      </c>
      <c r="AI132" s="67">
        <v>18690313</v>
      </c>
      <c r="AJ132" s="67" t="s">
        <v>5293</v>
      </c>
      <c r="AK132" s="67">
        <v>3</v>
      </c>
      <c r="AN132" s="65" t="str">
        <f t="shared" si="69"/>
        <v/>
      </c>
    </row>
    <row r="133" spans="1:40" s="67" customFormat="1" ht="16.8" customHeight="1" x14ac:dyDescent="0.25">
      <c r="A133" s="113">
        <v>1</v>
      </c>
      <c r="B133" s="342" t="s">
        <v>4978</v>
      </c>
      <c r="C133" s="342" t="s">
        <v>5065</v>
      </c>
      <c r="D133" s="350" t="str">
        <f t="shared" si="70"/>
        <v>'H'</v>
      </c>
      <c r="E133" s="262">
        <f t="shared" si="76"/>
        <v>18690313</v>
      </c>
      <c r="F133" s="362">
        <v>4</v>
      </c>
      <c r="G133" s="363" t="s">
        <v>4764</v>
      </c>
      <c r="H133" s="363"/>
      <c r="I133" s="263"/>
      <c r="J133" s="363"/>
      <c r="K133" s="362"/>
      <c r="L133" s="362"/>
      <c r="M133" s="362"/>
      <c r="N133" s="263"/>
      <c r="O133" s="363"/>
      <c r="P133" s="363"/>
      <c r="Q133" s="364"/>
      <c r="R133" s="112" t="str">
        <f>IF(D133="","", CONCATENATE("Update games set ", B133, "= ",D133," where game_id=", E133))</f>
        <v>Update games set HAN= 'H' where game_id=18690313</v>
      </c>
      <c r="S133" s="112" t="str">
        <f t="shared" si="71"/>
        <v>Update lineups set player_name = 'W Brown', raw_name = 'W Brown' where game_id = 18690313 and player_order = 4</v>
      </c>
      <c r="T133" s="112" t="str">
        <f t="shared" si="72"/>
        <v/>
      </c>
      <c r="U133" s="200" t="str">
        <f t="shared" si="68"/>
        <v/>
      </c>
      <c r="V133" s="112" t="str">
        <f t="shared" si="73"/>
        <v/>
      </c>
      <c r="W133" s="415" t="str">
        <f t="shared" si="74"/>
        <v/>
      </c>
      <c r="Y133" s="65" t="str">
        <f t="shared" si="50"/>
        <v/>
      </c>
      <c r="Z133" s="65" t="str">
        <f t="shared" si="51"/>
        <v/>
      </c>
      <c r="AA133" s="65" t="str">
        <f t="shared" si="52"/>
        <v/>
      </c>
      <c r="AB133" s="65" t="str">
        <f t="shared" si="53"/>
        <v/>
      </c>
      <c r="AC133" s="65" t="str">
        <f t="shared" si="54"/>
        <v/>
      </c>
      <c r="AH133" s="65" t="str">
        <f t="shared" si="75"/>
        <v>186903134</v>
      </c>
      <c r="AI133" s="67">
        <v>18690313</v>
      </c>
      <c r="AJ133" s="67" t="s">
        <v>5293</v>
      </c>
      <c r="AK133" s="67">
        <v>4</v>
      </c>
      <c r="AN133" s="65" t="str">
        <f t="shared" si="69"/>
        <v/>
      </c>
    </row>
    <row r="134" spans="1:40" s="67" customFormat="1" ht="16.8" customHeight="1" x14ac:dyDescent="0.25">
      <c r="A134" s="113">
        <v>1</v>
      </c>
      <c r="B134" s="342" t="s">
        <v>5</v>
      </c>
      <c r="C134" s="342">
        <v>2</v>
      </c>
      <c r="D134" s="349">
        <f t="shared" si="60"/>
        <v>2</v>
      </c>
      <c r="E134" s="262">
        <f t="shared" si="76"/>
        <v>18690313</v>
      </c>
      <c r="F134" s="362">
        <v>5</v>
      </c>
      <c r="G134" s="363" t="s">
        <v>4805</v>
      </c>
      <c r="H134" s="363"/>
      <c r="I134" s="263"/>
      <c r="J134" s="363"/>
      <c r="K134" s="362"/>
      <c r="L134" s="362"/>
      <c r="M134" s="362"/>
      <c r="N134" s="263"/>
      <c r="O134" s="363"/>
      <c r="P134" s="363"/>
      <c r="Q134" s="364"/>
      <c r="R134" s="112" t="str">
        <f>IF(D134="","", CONCATENATE("Update games set ", B134, "= ",D134," where game_id=", E134))</f>
        <v>Update games set F= 2 where game_id=18690313</v>
      </c>
      <c r="S134" s="112" t="str">
        <f t="shared" si="71"/>
        <v>Update lineups set player_name = 'J Richardson', raw_name = 'J Richardson' where game_id = 18690313 and player_order = 5</v>
      </c>
      <c r="T134" s="112" t="str">
        <f t="shared" si="72"/>
        <v/>
      </c>
      <c r="U134" s="200" t="str">
        <f t="shared" si="68"/>
        <v/>
      </c>
      <c r="V134" s="112" t="str">
        <f t="shared" si="73"/>
        <v/>
      </c>
      <c r="W134" s="415" t="str">
        <f t="shared" si="74"/>
        <v/>
      </c>
      <c r="Y134" s="65" t="str">
        <f t="shared" si="50"/>
        <v/>
      </c>
      <c r="Z134" s="65" t="str">
        <f t="shared" si="51"/>
        <v/>
      </c>
      <c r="AA134" s="65" t="str">
        <f t="shared" si="52"/>
        <v/>
      </c>
      <c r="AB134" s="65" t="str">
        <f t="shared" si="53"/>
        <v/>
      </c>
      <c r="AC134" s="65" t="str">
        <f t="shared" si="54"/>
        <v/>
      </c>
      <c r="AH134" s="65" t="str">
        <f t="shared" si="75"/>
        <v>186903135</v>
      </c>
      <c r="AI134" s="67">
        <v>18690313</v>
      </c>
      <c r="AJ134" s="67" t="s">
        <v>5293</v>
      </c>
      <c r="AK134" s="67">
        <v>5</v>
      </c>
      <c r="AN134" s="65" t="str">
        <f t="shared" si="69"/>
        <v/>
      </c>
    </row>
    <row r="135" spans="1:40" s="67" customFormat="1" ht="16.8" customHeight="1" x14ac:dyDescent="0.25">
      <c r="A135" s="113">
        <v>1</v>
      </c>
      <c r="B135" s="342" t="s">
        <v>0</v>
      </c>
      <c r="C135" s="342">
        <v>0</v>
      </c>
      <c r="D135" s="349">
        <f t="shared" si="60"/>
        <v>0</v>
      </c>
      <c r="E135" s="262">
        <f t="shared" si="76"/>
        <v>18690313</v>
      </c>
      <c r="F135" s="362">
        <v>6</v>
      </c>
      <c r="G135" s="363" t="s">
        <v>4794</v>
      </c>
      <c r="H135" s="363"/>
      <c r="I135" s="263"/>
      <c r="J135" s="363"/>
      <c r="K135" s="362"/>
      <c r="L135" s="362"/>
      <c r="M135" s="362"/>
      <c r="N135" s="263"/>
      <c r="O135" s="363"/>
      <c r="P135" s="363"/>
      <c r="Q135" s="364"/>
      <c r="R135" s="112" t="str">
        <f>IF(D135="","", CONCATENATE("Update games set ", B135, "= ",D135," where game_id=", E135))</f>
        <v>Update games set A= 0 where game_id=18690313</v>
      </c>
      <c r="S135" s="112" t="str">
        <f t="shared" si="71"/>
        <v>Update lineups set player_name = 'J White', raw_name = 'J White' where game_id = 18690313 and player_order = 6</v>
      </c>
      <c r="T135" s="112" t="str">
        <f t="shared" si="72"/>
        <v/>
      </c>
      <c r="U135" s="200" t="str">
        <f t="shared" si="68"/>
        <v/>
      </c>
      <c r="V135" s="112" t="str">
        <f t="shared" si="73"/>
        <v/>
      </c>
      <c r="W135" s="415" t="str">
        <f t="shared" si="74"/>
        <v/>
      </c>
      <c r="Y135" s="65" t="str">
        <f t="shared" si="50"/>
        <v/>
      </c>
      <c r="Z135" s="65" t="str">
        <f t="shared" si="51"/>
        <v/>
      </c>
      <c r="AA135" s="65" t="str">
        <f t="shared" si="52"/>
        <v/>
      </c>
      <c r="AB135" s="65" t="str">
        <f t="shared" si="53"/>
        <v/>
      </c>
      <c r="AC135" s="65" t="str">
        <f t="shared" si="54"/>
        <v/>
      </c>
      <c r="AH135" s="65" t="str">
        <f t="shared" si="75"/>
        <v>186903136</v>
      </c>
      <c r="AI135" s="67">
        <v>18690313</v>
      </c>
      <c r="AJ135" s="67" t="s">
        <v>5293</v>
      </c>
      <c r="AK135" s="67">
        <v>6</v>
      </c>
      <c r="AN135" s="65" t="str">
        <f t="shared" si="69"/>
        <v/>
      </c>
    </row>
    <row r="136" spans="1:40" s="67" customFormat="1" ht="16.8" customHeight="1" x14ac:dyDescent="0.25">
      <c r="A136" s="113">
        <v>1</v>
      </c>
      <c r="B136" s="342" t="s">
        <v>23</v>
      </c>
      <c r="C136" s="342"/>
      <c r="D136" s="334" t="str">
        <f t="shared" ref="D136" si="77">IF(C136="",IF(D134&gt;D135,"'W'",IF(D134=D135,"'D'","'L'")),_xlfn.CONCAT("'",C136,"'"))</f>
        <v>'W'</v>
      </c>
      <c r="E136" s="262">
        <f t="shared" si="76"/>
        <v>18690313</v>
      </c>
      <c r="F136" s="362">
        <v>7</v>
      </c>
      <c r="G136" s="363" t="s">
        <v>4799</v>
      </c>
      <c r="H136" s="363"/>
      <c r="I136" s="263"/>
      <c r="J136" s="363"/>
      <c r="K136" s="362"/>
      <c r="L136" s="362"/>
      <c r="M136" s="362"/>
      <c r="N136" s="263"/>
      <c r="O136" s="363"/>
      <c r="P136" s="363"/>
      <c r="Q136" s="364"/>
      <c r="R136" s="112" t="str">
        <f>IF(D136="","", CONCATENATE("Update games set ", B136, "= ",D136," where game_id=", E136))</f>
        <v>Update games set Result= 'W' where game_id=18690313</v>
      </c>
      <c r="S136" s="112" t="str">
        <f t="shared" si="71"/>
        <v>Update lineups set player_name = 'JB Ward', raw_name = 'JB Ward' where game_id = 18690313 and player_order = 7</v>
      </c>
      <c r="T136" s="112" t="str">
        <f t="shared" si="72"/>
        <v/>
      </c>
      <c r="U136" s="200" t="str">
        <f t="shared" si="68"/>
        <v/>
      </c>
      <c r="V136" s="112" t="str">
        <f t="shared" si="73"/>
        <v/>
      </c>
      <c r="W136" s="415" t="str">
        <f t="shared" si="74"/>
        <v/>
      </c>
      <c r="Y136" s="65" t="str">
        <f t="shared" si="50"/>
        <v/>
      </c>
      <c r="Z136" s="65" t="str">
        <f t="shared" si="51"/>
        <v/>
      </c>
      <c r="AA136" s="65" t="str">
        <f t="shared" si="52"/>
        <v/>
      </c>
      <c r="AB136" s="65" t="str">
        <f t="shared" si="53"/>
        <v/>
      </c>
      <c r="AC136" s="65" t="str">
        <f t="shared" si="54"/>
        <v/>
      </c>
      <c r="AH136" s="65" t="str">
        <f t="shared" si="75"/>
        <v>186903137</v>
      </c>
      <c r="AI136" s="67">
        <v>18690313</v>
      </c>
      <c r="AJ136" s="67" t="s">
        <v>5293</v>
      </c>
      <c r="AK136" s="67">
        <v>7</v>
      </c>
      <c r="AN136" s="65" t="str">
        <f t="shared" si="69"/>
        <v/>
      </c>
    </row>
    <row r="137" spans="1:40" s="67" customFormat="1" ht="16.8" customHeight="1" x14ac:dyDescent="0.25">
      <c r="A137" s="113">
        <v>1</v>
      </c>
      <c r="B137" s="342" t="s">
        <v>768</v>
      </c>
      <c r="C137" s="342"/>
      <c r="D137" s="349" t="str">
        <f t="shared" si="62"/>
        <v/>
      </c>
      <c r="E137" s="262">
        <f t="shared" si="76"/>
        <v>18690313</v>
      </c>
      <c r="F137" s="362">
        <v>8</v>
      </c>
      <c r="G137" s="363" t="s">
        <v>4797</v>
      </c>
      <c r="H137" s="363"/>
      <c r="I137" s="263"/>
      <c r="J137" s="363"/>
      <c r="K137" s="362"/>
      <c r="L137" s="362"/>
      <c r="M137" s="362"/>
      <c r="N137" s="263"/>
      <c r="O137" s="363"/>
      <c r="P137" s="363"/>
      <c r="Q137" s="364"/>
      <c r="R137" s="112" t="str">
        <f>IF(D137="","", CONCATENATE("Update games set ", B137, "= ",D137," where game_id=", E137))</f>
        <v/>
      </c>
      <c r="S137" s="112" t="str">
        <f t="shared" si="71"/>
        <v>Update lineups set player_name = 'T Howitt', raw_name = 'T Howitt' where game_id = 18690313 and player_order = 8</v>
      </c>
      <c r="T137" s="112" t="str">
        <f t="shared" si="72"/>
        <v/>
      </c>
      <c r="U137" s="200" t="str">
        <f t="shared" si="68"/>
        <v/>
      </c>
      <c r="V137" s="112" t="str">
        <f t="shared" si="73"/>
        <v/>
      </c>
      <c r="W137" s="415" t="str">
        <f t="shared" si="74"/>
        <v/>
      </c>
      <c r="Y137" s="65" t="str">
        <f t="shared" si="50"/>
        <v/>
      </c>
      <c r="Z137" s="65" t="str">
        <f t="shared" si="51"/>
        <v/>
      </c>
      <c r="AA137" s="65" t="str">
        <f t="shared" si="52"/>
        <v/>
      </c>
      <c r="AB137" s="65" t="str">
        <f t="shared" si="53"/>
        <v/>
      </c>
      <c r="AC137" s="65" t="str">
        <f t="shared" si="54"/>
        <v/>
      </c>
      <c r="AH137" s="65" t="str">
        <f t="shared" si="75"/>
        <v>186903138</v>
      </c>
      <c r="AI137" s="67">
        <v>18690313</v>
      </c>
      <c r="AJ137" s="67" t="s">
        <v>5293</v>
      </c>
      <c r="AK137" s="67">
        <v>8</v>
      </c>
      <c r="AN137" s="65" t="str">
        <f t="shared" si="69"/>
        <v/>
      </c>
    </row>
    <row r="138" spans="1:40" s="67" customFormat="1" ht="16.8" customHeight="1" x14ac:dyDescent="0.25">
      <c r="A138" s="113">
        <v>1</v>
      </c>
      <c r="B138" s="342" t="s">
        <v>766</v>
      </c>
      <c r="C138" s="342"/>
      <c r="D138" s="349" t="str">
        <f t="shared" si="62"/>
        <v/>
      </c>
      <c r="E138" s="262">
        <f t="shared" si="76"/>
        <v>18690313</v>
      </c>
      <c r="F138" s="362">
        <v>9</v>
      </c>
      <c r="G138" s="194" t="s">
        <v>4806</v>
      </c>
      <c r="H138" s="194"/>
      <c r="I138" s="263"/>
      <c r="J138" s="363"/>
      <c r="K138" s="362"/>
      <c r="L138" s="362"/>
      <c r="M138" s="362"/>
      <c r="N138" s="417"/>
      <c r="O138" s="194"/>
      <c r="P138" s="194"/>
      <c r="Q138" s="364"/>
      <c r="R138" s="112" t="str">
        <f>IF(D138="","", CONCATENATE("Update games set ", B138, "= ",D138," where game_id=", E138))</f>
        <v/>
      </c>
      <c r="S138" s="112" t="str">
        <f t="shared" si="71"/>
        <v>Update lineups set player_name = 'SW Widdowson', raw_name = 'SW Widdowson' where game_id = 18690313 and player_order = 9</v>
      </c>
      <c r="T138" s="112" t="str">
        <f t="shared" si="72"/>
        <v/>
      </c>
      <c r="U138" s="200" t="str">
        <f t="shared" si="68"/>
        <v/>
      </c>
      <c r="V138" s="112" t="str">
        <f t="shared" si="73"/>
        <v/>
      </c>
      <c r="W138" s="415" t="str">
        <f t="shared" si="74"/>
        <v/>
      </c>
      <c r="Y138" s="65" t="str">
        <f t="shared" si="50"/>
        <v/>
      </c>
      <c r="Z138" s="65" t="str">
        <f t="shared" si="51"/>
        <v/>
      </c>
      <c r="AA138" s="65" t="str">
        <f t="shared" si="52"/>
        <v/>
      </c>
      <c r="AB138" s="65" t="str">
        <f t="shared" si="53"/>
        <v/>
      </c>
      <c r="AC138" s="65" t="str">
        <f t="shared" si="54"/>
        <v/>
      </c>
      <c r="AH138" s="65" t="str">
        <f t="shared" si="75"/>
        <v>186903139</v>
      </c>
      <c r="AI138" s="67">
        <v>18690313</v>
      </c>
      <c r="AJ138" s="67" t="s">
        <v>5293</v>
      </c>
      <c r="AK138" s="67">
        <v>9</v>
      </c>
      <c r="AN138" s="65" t="str">
        <f t="shared" si="69"/>
        <v/>
      </c>
    </row>
    <row r="139" spans="1:40" s="67" customFormat="1" ht="16.8" customHeight="1" x14ac:dyDescent="0.25">
      <c r="A139" s="113">
        <v>1</v>
      </c>
      <c r="B139" s="342" t="s">
        <v>753</v>
      </c>
      <c r="C139" s="342"/>
      <c r="D139" s="350" t="str">
        <f t="shared" si="63"/>
        <v/>
      </c>
      <c r="E139" s="262">
        <f t="shared" si="76"/>
        <v>18690313</v>
      </c>
      <c r="F139" s="362">
        <v>10</v>
      </c>
      <c r="G139" s="363" t="s">
        <v>4794</v>
      </c>
      <c r="H139" s="363"/>
      <c r="I139" s="263"/>
      <c r="J139" s="363"/>
      <c r="K139" s="362"/>
      <c r="L139" s="362"/>
      <c r="M139" s="362"/>
      <c r="N139" s="263"/>
      <c r="O139" s="363"/>
      <c r="P139" s="363"/>
      <c r="Q139" s="364"/>
      <c r="R139" s="112" t="str">
        <f>IF(D139="","", CONCATENATE("Update games set ", B139, "= ",D139," where game_id=", E139))</f>
        <v/>
      </c>
      <c r="S139" s="112" t="str">
        <f t="shared" si="71"/>
        <v>Update lineups set player_name = 'J White', raw_name = 'J White' where game_id = 18690313 and player_order = 10</v>
      </c>
      <c r="T139" s="112" t="str">
        <f t="shared" si="72"/>
        <v/>
      </c>
      <c r="U139" s="200" t="str">
        <f t="shared" si="68"/>
        <v/>
      </c>
      <c r="V139" s="112" t="str">
        <f t="shared" si="73"/>
        <v/>
      </c>
      <c r="W139" s="415" t="str">
        <f t="shared" si="74"/>
        <v/>
      </c>
      <c r="Y139" s="65" t="str">
        <f t="shared" si="50"/>
        <v/>
      </c>
      <c r="Z139" s="65" t="str">
        <f t="shared" si="51"/>
        <v/>
      </c>
      <c r="AA139" s="65" t="str">
        <f t="shared" si="52"/>
        <v/>
      </c>
      <c r="AB139" s="65" t="str">
        <f t="shared" si="53"/>
        <v/>
      </c>
      <c r="AC139" s="65" t="str">
        <f t="shared" si="54"/>
        <v/>
      </c>
      <c r="AH139" s="65" t="str">
        <f t="shared" si="75"/>
        <v>1869031310</v>
      </c>
      <c r="AI139" s="67">
        <v>18690313</v>
      </c>
      <c r="AJ139" s="67" t="s">
        <v>5293</v>
      </c>
      <c r="AK139" s="67">
        <v>10</v>
      </c>
      <c r="AN139" s="65" t="str">
        <f t="shared" si="69"/>
        <v/>
      </c>
    </row>
    <row r="140" spans="1:40" s="67" customFormat="1" ht="16.8" customHeight="1" x14ac:dyDescent="0.25">
      <c r="A140" s="113">
        <v>1</v>
      </c>
      <c r="B140" s="342" t="s">
        <v>746</v>
      </c>
      <c r="C140" s="351" t="s">
        <v>5062</v>
      </c>
      <c r="D140" s="334" t="str">
        <f>CONCATENATE("'", LEFT(E140,4),"-",MID(E140,5,2),"-", MID(E140,7,2), " ", C140,"'")</f>
        <v>'1869-03-13 15:00'</v>
      </c>
      <c r="E140" s="262">
        <f t="shared" si="76"/>
        <v>18690313</v>
      </c>
      <c r="F140" s="362">
        <v>11</v>
      </c>
      <c r="G140" s="363" t="s">
        <v>4807</v>
      </c>
      <c r="H140" s="363"/>
      <c r="I140" s="263"/>
      <c r="J140" s="363"/>
      <c r="K140" s="362"/>
      <c r="L140" s="362"/>
      <c r="M140" s="362"/>
      <c r="N140" s="263"/>
      <c r="O140" s="363"/>
      <c r="P140" s="363"/>
      <c r="Q140" s="364"/>
      <c r="R140" s="112" t="str">
        <f>IF(D140="","", CONCATENATE("Update games set ", B140, "= ",D140," where game_id=", E140))</f>
        <v>Update games set Game_date= '1869-03-13 15:00' where game_id=18690313</v>
      </c>
      <c r="S140" s="112" t="str">
        <f t="shared" si="71"/>
        <v>Update lineups set player_name = 'W Crisp', raw_name = 'W Crisp' where game_id = 18690313 and player_order = 11</v>
      </c>
      <c r="T140" s="112" t="str">
        <f t="shared" si="72"/>
        <v/>
      </c>
      <c r="U140" s="200" t="str">
        <f t="shared" si="68"/>
        <v/>
      </c>
      <c r="V140" s="112" t="str">
        <f t="shared" si="73"/>
        <v/>
      </c>
      <c r="W140" s="415" t="str">
        <f t="shared" si="74"/>
        <v/>
      </c>
      <c r="Y140" s="65" t="str">
        <f t="shared" si="50"/>
        <v/>
      </c>
      <c r="Z140" s="65" t="str">
        <f t="shared" si="51"/>
        <v/>
      </c>
      <c r="AA140" s="65" t="str">
        <f t="shared" si="52"/>
        <v/>
      </c>
      <c r="AB140" s="65" t="str">
        <f t="shared" si="53"/>
        <v/>
      </c>
      <c r="AC140" s="65" t="str">
        <f t="shared" si="54"/>
        <v/>
      </c>
      <c r="AH140" s="65" t="str">
        <f t="shared" si="75"/>
        <v>1869031311</v>
      </c>
      <c r="AI140" s="67">
        <v>18690313</v>
      </c>
      <c r="AJ140" s="67" t="s">
        <v>5293</v>
      </c>
      <c r="AK140" s="67">
        <v>11</v>
      </c>
      <c r="AN140" s="65" t="str">
        <f t="shared" si="69"/>
        <v/>
      </c>
    </row>
    <row r="141" spans="1:40" s="67" customFormat="1" ht="16.8" customHeight="1" x14ac:dyDescent="0.25">
      <c r="A141" s="113">
        <v>1</v>
      </c>
      <c r="B141" s="342" t="s">
        <v>25</v>
      </c>
      <c r="C141" s="342"/>
      <c r="D141" s="350" t="str">
        <f t="shared" si="70"/>
        <v/>
      </c>
      <c r="E141" s="262">
        <f t="shared" si="76"/>
        <v>18690313</v>
      </c>
      <c r="F141" s="362">
        <v>12</v>
      </c>
      <c r="G141" s="363" t="s">
        <v>4808</v>
      </c>
      <c r="H141" s="363"/>
      <c r="I141" s="263"/>
      <c r="J141" s="363"/>
      <c r="K141" s="362"/>
      <c r="L141" s="362"/>
      <c r="M141" s="362"/>
      <c r="N141" s="263"/>
      <c r="O141" s="363"/>
      <c r="P141" s="363"/>
      <c r="Q141" s="364"/>
      <c r="R141" s="112" t="str">
        <f>IF(D141="","", CONCATENATE("Update games set ", B141, "= ",D141," where game_id=", E141))</f>
        <v/>
      </c>
      <c r="S141" s="112" t="str">
        <f t="shared" si="71"/>
        <v>Update lineups set player_name = 'T Woodhouse', raw_name = 'T Woodhouse' where game_id = 18690313 and player_order = 12</v>
      </c>
      <c r="T141" s="112" t="str">
        <f t="shared" si="72"/>
        <v/>
      </c>
      <c r="U141" s="200" t="str">
        <f t="shared" si="68"/>
        <v/>
      </c>
      <c r="V141" s="112" t="str">
        <f t="shared" si="73"/>
        <v/>
      </c>
      <c r="W141" s="415" t="str">
        <f t="shared" si="74"/>
        <v/>
      </c>
      <c r="Y141" s="65" t="str">
        <f t="shared" si="50"/>
        <v/>
      </c>
      <c r="Z141" s="65" t="str">
        <f t="shared" si="51"/>
        <v/>
      </c>
      <c r="AA141" s="65" t="str">
        <f t="shared" si="52"/>
        <v/>
      </c>
      <c r="AB141" s="65" t="str">
        <f t="shared" si="53"/>
        <v/>
      </c>
      <c r="AC141" s="65" t="str">
        <f t="shared" si="54"/>
        <v/>
      </c>
      <c r="AH141" s="65" t="str">
        <f t="shared" si="75"/>
        <v>1869031312</v>
      </c>
      <c r="AI141" s="67">
        <v>18690313</v>
      </c>
      <c r="AJ141" s="67" t="s">
        <v>5293</v>
      </c>
      <c r="AK141" s="67">
        <v>12</v>
      </c>
      <c r="AN141" s="65" t="str">
        <f t="shared" si="69"/>
        <v/>
      </c>
    </row>
    <row r="142" spans="1:40" s="67" customFormat="1" ht="16.8" customHeight="1" x14ac:dyDescent="0.25">
      <c r="A142" s="113">
        <v>1</v>
      </c>
      <c r="B142" s="342" t="s">
        <v>475</v>
      </c>
      <c r="C142" s="342"/>
      <c r="D142" s="349" t="str">
        <f t="shared" si="62"/>
        <v/>
      </c>
      <c r="E142" s="262">
        <f t="shared" si="76"/>
        <v>18690313</v>
      </c>
      <c r="F142" s="362">
        <v>13</v>
      </c>
      <c r="G142" s="363"/>
      <c r="H142" s="363"/>
      <c r="I142" s="263"/>
      <c r="J142" s="363"/>
      <c r="K142" s="362"/>
      <c r="L142" s="362"/>
      <c r="M142" s="362"/>
      <c r="N142" s="263"/>
      <c r="O142" s="363"/>
      <c r="P142" s="363"/>
      <c r="Q142" s="364"/>
      <c r="R142" s="112" t="str">
        <f>IF(D142="","", CONCATENATE("Update games set ", B142, "= ",D142," where game_id=", E142))</f>
        <v/>
      </c>
      <c r="S142" s="112" t="str">
        <f t="shared" si="71"/>
        <v/>
      </c>
      <c r="T142" s="112" t="str">
        <f t="shared" si="72"/>
        <v/>
      </c>
      <c r="U142" s="200" t="str">
        <f t="shared" si="68"/>
        <v/>
      </c>
      <c r="V142" s="112" t="str">
        <f t="shared" si="73"/>
        <v/>
      </c>
      <c r="W142" s="415" t="str">
        <f t="shared" si="74"/>
        <v/>
      </c>
      <c r="Y142" s="65" t="str">
        <f t="shared" ref="Y142:Y205" si="78">IF(I142="","",CONCATENATE("update goals set scorer_name = '",SUBSTITUTE(J142, "'", "''"),"'"))</f>
        <v/>
      </c>
      <c r="Z142" s="65" t="str">
        <f t="shared" ref="Z142:Z205" si="79">IF(K142="", "", CONCATENATE(", goal_min = ", K142))</f>
        <v/>
      </c>
      <c r="AA142" s="65" t="str">
        <f t="shared" ref="AA142:AA205" si="80">IF(L142="", "", CONCATENATE(", Pen = '", UPPER(L142), "'"))</f>
        <v/>
      </c>
      <c r="AB142" s="65" t="str">
        <f t="shared" ref="AB142:AB205" si="81">IF(M142="", "", CONCATENATE(", OG = '", UPPER(M142), "'"))</f>
        <v/>
      </c>
      <c r="AC142" s="65" t="str">
        <f t="shared" ref="AC142:AC205" si="82">IF(I142="", "", CONCATENATE(" where game_id = ", E142, " and goal_order = ", I142))</f>
        <v/>
      </c>
      <c r="AH142" s="65" t="str">
        <f t="shared" si="75"/>
        <v>1869031313</v>
      </c>
      <c r="AI142" s="67">
        <v>18690313</v>
      </c>
      <c r="AJ142" s="67" t="s">
        <v>5293</v>
      </c>
      <c r="AK142" s="67">
        <v>13</v>
      </c>
      <c r="AN142" s="65" t="str">
        <f t="shared" si="69"/>
        <v/>
      </c>
    </row>
    <row r="143" spans="1:40" s="67" customFormat="1" ht="16.8" customHeight="1" x14ac:dyDescent="0.25">
      <c r="A143" s="113">
        <v>1</v>
      </c>
      <c r="B143" s="342" t="s">
        <v>20</v>
      </c>
      <c r="C143" s="342" t="s">
        <v>4919</v>
      </c>
      <c r="D143" s="350" t="str">
        <f t="shared" si="70"/>
        <v>'Forest Ground'</v>
      </c>
      <c r="E143" s="262">
        <f t="shared" si="76"/>
        <v>18690313</v>
      </c>
      <c r="F143" s="362">
        <v>14</v>
      </c>
      <c r="G143" s="363"/>
      <c r="H143" s="363"/>
      <c r="I143" s="263"/>
      <c r="J143" s="363"/>
      <c r="K143" s="362"/>
      <c r="L143" s="362"/>
      <c r="M143" s="362"/>
      <c r="N143" s="263"/>
      <c r="O143" s="363"/>
      <c r="P143" s="363"/>
      <c r="Q143" s="364"/>
      <c r="R143" s="112" t="str">
        <f>IF(D143="","", CONCATENATE("Update games set ", B143, "= ",D143," where game_id=", E143))</f>
        <v>Update games set Ground= 'Forest Ground' where game_id=18690313</v>
      </c>
      <c r="S143" s="112" t="str">
        <f t="shared" si="71"/>
        <v/>
      </c>
      <c r="T143" s="112" t="str">
        <f t="shared" si="72"/>
        <v/>
      </c>
      <c r="U143" s="200" t="str">
        <f t="shared" si="68"/>
        <v/>
      </c>
      <c r="V143" s="112" t="str">
        <f t="shared" si="73"/>
        <v/>
      </c>
      <c r="W143" s="415" t="str">
        <f t="shared" si="74"/>
        <v/>
      </c>
      <c r="Y143" s="65" t="str">
        <f t="shared" si="78"/>
        <v/>
      </c>
      <c r="Z143" s="65" t="str">
        <f t="shared" si="79"/>
        <v/>
      </c>
      <c r="AA143" s="65" t="str">
        <f t="shared" si="80"/>
        <v/>
      </c>
      <c r="AB143" s="65" t="str">
        <f t="shared" si="81"/>
        <v/>
      </c>
      <c r="AC143" s="65" t="str">
        <f t="shared" si="82"/>
        <v/>
      </c>
      <c r="AH143" s="65" t="str">
        <f t="shared" si="75"/>
        <v>1869031314</v>
      </c>
      <c r="AI143" s="67">
        <v>18690313</v>
      </c>
      <c r="AJ143" s="67" t="s">
        <v>5293</v>
      </c>
      <c r="AK143" s="67">
        <v>14</v>
      </c>
      <c r="AN143" s="65" t="str">
        <f t="shared" si="69"/>
        <v/>
      </c>
    </row>
    <row r="144" spans="1:40" s="67" customFormat="1" ht="16.8" customHeight="1" x14ac:dyDescent="0.25">
      <c r="A144" s="113">
        <v>1</v>
      </c>
      <c r="B144" s="342" t="s">
        <v>4882</v>
      </c>
      <c r="C144" s="342" t="str">
        <f>IF(C143="", "", C143)</f>
        <v>Forest Ground</v>
      </c>
      <c r="D144" s="350" t="str">
        <f t="shared" si="70"/>
        <v>'Forest Ground'</v>
      </c>
      <c r="E144" s="262">
        <f t="shared" si="76"/>
        <v>18690313</v>
      </c>
      <c r="F144" s="362">
        <v>15</v>
      </c>
      <c r="G144" s="363"/>
      <c r="H144" s="363"/>
      <c r="I144" s="263"/>
      <c r="J144" s="363"/>
      <c r="K144" s="362"/>
      <c r="L144" s="362"/>
      <c r="M144" s="362"/>
      <c r="N144" s="263"/>
      <c r="O144" s="363"/>
      <c r="P144" s="363"/>
      <c r="Q144" s="364"/>
      <c r="R144" s="112" t="str">
        <f>IF(D144="","", CONCATENATE("Update games set ", B144, "= ",D144," where game_id=", E144))</f>
        <v>Update games set Ground_parent= 'Forest Ground' where game_id=18690313</v>
      </c>
      <c r="S144" s="112" t="str">
        <f t="shared" si="71"/>
        <v/>
      </c>
      <c r="T144" s="112" t="str">
        <f t="shared" si="72"/>
        <v/>
      </c>
      <c r="U144" s="200" t="str">
        <f t="shared" si="68"/>
        <v/>
      </c>
      <c r="V144" s="112" t="str">
        <f t="shared" si="73"/>
        <v/>
      </c>
      <c r="W144" s="415" t="str">
        <f t="shared" si="74"/>
        <v/>
      </c>
      <c r="Y144" s="65" t="str">
        <f t="shared" si="78"/>
        <v/>
      </c>
      <c r="Z144" s="65" t="str">
        <f t="shared" si="79"/>
        <v/>
      </c>
      <c r="AA144" s="65" t="str">
        <f t="shared" si="80"/>
        <v/>
      </c>
      <c r="AB144" s="65" t="str">
        <f t="shared" si="81"/>
        <v/>
      </c>
      <c r="AC144" s="65" t="str">
        <f t="shared" si="82"/>
        <v/>
      </c>
      <c r="AH144" s="65" t="str">
        <f t="shared" si="75"/>
        <v>1869031315</v>
      </c>
      <c r="AI144" s="67">
        <v>18690313</v>
      </c>
      <c r="AJ144" s="67" t="s">
        <v>5293</v>
      </c>
      <c r="AK144" s="67">
        <v>15</v>
      </c>
      <c r="AN144" s="65" t="str">
        <f t="shared" si="69"/>
        <v/>
      </c>
    </row>
    <row r="145" spans="1:40" s="126" customFormat="1" ht="16.8" customHeight="1" thickBot="1" x14ac:dyDescent="0.3">
      <c r="A145" s="113">
        <v>1</v>
      </c>
      <c r="B145" s="116" t="s">
        <v>115</v>
      </c>
      <c r="C145" s="352"/>
      <c r="D145" s="370" t="str">
        <f t="shared" ref="D145" si="83">IF(MID(E145,5,2)*1&gt;6,_xlfn.CONCAT("'",LEFT(E145,4),"-",MID(E145,3,2)+1,"'"),_xlfn.CONCAT("'",LEFT(E145,4)-1,"-",MID(E145,3,2),"'"))</f>
        <v>'1868-69'</v>
      </c>
      <c r="E145" s="266">
        <f t="shared" si="76"/>
        <v>18690313</v>
      </c>
      <c r="F145" s="266">
        <v>16</v>
      </c>
      <c r="G145" s="343"/>
      <c r="H145" s="343"/>
      <c r="I145" s="267"/>
      <c r="J145" s="214"/>
      <c r="K145" s="266"/>
      <c r="L145" s="266"/>
      <c r="M145" s="266"/>
      <c r="N145" s="419"/>
      <c r="O145" s="343"/>
      <c r="P145" s="343"/>
      <c r="Q145" s="346"/>
      <c r="R145" s="112" t="str">
        <f>IF(D145="","", CONCATENATE("Update games set ", B145, "= ",D145," where game_id=", E145))</f>
        <v>Update games set Season= '1868-69' where game_id=18690313</v>
      </c>
      <c r="S145" s="112" t="str">
        <f t="shared" si="71"/>
        <v/>
      </c>
      <c r="T145" s="112" t="str">
        <f t="shared" si="72"/>
        <v/>
      </c>
      <c r="U145" s="200" t="str">
        <f t="shared" si="68"/>
        <v/>
      </c>
      <c r="V145" s="112" t="str">
        <f t="shared" si="73"/>
        <v/>
      </c>
      <c r="W145" s="415" t="str">
        <f t="shared" si="74"/>
        <v/>
      </c>
      <c r="X145" s="240"/>
      <c r="Y145" s="65" t="str">
        <f t="shared" si="78"/>
        <v/>
      </c>
      <c r="Z145" s="65" t="str">
        <f t="shared" si="79"/>
        <v/>
      </c>
      <c r="AA145" s="65" t="str">
        <f t="shared" si="80"/>
        <v/>
      </c>
      <c r="AB145" s="65" t="str">
        <f t="shared" si="81"/>
        <v/>
      </c>
      <c r="AC145" s="65" t="str">
        <f t="shared" si="82"/>
        <v/>
      </c>
      <c r="AH145" s="65" t="str">
        <f t="shared" si="75"/>
        <v>1869031316</v>
      </c>
      <c r="AI145" s="126">
        <v>18690313</v>
      </c>
      <c r="AJ145" s="126" t="s">
        <v>5293</v>
      </c>
      <c r="AK145" s="126">
        <v>16</v>
      </c>
      <c r="AN145" s="65" t="str">
        <f t="shared" si="69"/>
        <v/>
      </c>
    </row>
    <row r="146" spans="1:40" s="67" customFormat="1" ht="16.8" customHeight="1" thickTop="1" x14ac:dyDescent="0.25">
      <c r="A146" s="113">
        <v>1</v>
      </c>
      <c r="B146" s="341" t="s">
        <v>22</v>
      </c>
      <c r="C146" s="341" t="s">
        <v>5293</v>
      </c>
      <c r="D146" s="341" t="str">
        <f t="shared" si="70"/>
        <v>'Sawley'</v>
      </c>
      <c r="E146" s="363">
        <v>18690321</v>
      </c>
      <c r="F146" s="362">
        <v>1</v>
      </c>
      <c r="G146" s="212"/>
      <c r="H146" s="212"/>
      <c r="I146" s="263"/>
      <c r="J146" s="363"/>
      <c r="K146" s="362"/>
      <c r="L146" s="362"/>
      <c r="M146" s="362"/>
      <c r="N146" s="416"/>
      <c r="O146" s="212"/>
      <c r="P146" s="212"/>
      <c r="Q146" s="364"/>
      <c r="R146" s="112" t="str">
        <f>IF(D146="","", CONCATENATE("Update games set ", B146, "= ",D146," where game_id=", E146))</f>
        <v>Update games set Opponent= 'Sawley' where game_id=18690321</v>
      </c>
      <c r="S146" s="112" t="str">
        <f t="shared" si="71"/>
        <v/>
      </c>
      <c r="T146" s="112" t="str">
        <f t="shared" si="72"/>
        <v/>
      </c>
      <c r="U146" s="200" t="str">
        <f t="shared" si="68"/>
        <v/>
      </c>
      <c r="V146" s="112" t="str">
        <f t="shared" si="73"/>
        <v/>
      </c>
      <c r="W146" s="415" t="str">
        <f t="shared" si="74"/>
        <v/>
      </c>
      <c r="Y146" s="65" t="str">
        <f t="shared" si="78"/>
        <v/>
      </c>
      <c r="Z146" s="65" t="str">
        <f t="shared" si="79"/>
        <v/>
      </c>
      <c r="AA146" s="65" t="str">
        <f t="shared" si="80"/>
        <v/>
      </c>
      <c r="AB146" s="65" t="str">
        <f t="shared" si="81"/>
        <v/>
      </c>
      <c r="AC146" s="65" t="str">
        <f t="shared" si="82"/>
        <v/>
      </c>
      <c r="AH146" s="65" t="str">
        <f t="shared" si="75"/>
        <v>186903211</v>
      </c>
      <c r="AI146" s="67">
        <v>18690321</v>
      </c>
      <c r="AJ146" s="67" t="s">
        <v>5293</v>
      </c>
      <c r="AK146" s="67">
        <v>1</v>
      </c>
      <c r="AN146" s="65" t="str">
        <f t="shared" si="69"/>
        <v>update games set source = 'The Nottingham Forest Football Scrapbook' where game_id = 18690321</v>
      </c>
    </row>
    <row r="147" spans="1:40" s="67" customFormat="1" ht="16.8" customHeight="1" x14ac:dyDescent="0.25">
      <c r="A147" s="113">
        <v>1</v>
      </c>
      <c r="B147" s="342" t="s">
        <v>4979</v>
      </c>
      <c r="C147" s="342" t="str">
        <f>IF(C146="", "", C146)</f>
        <v>Sawley</v>
      </c>
      <c r="D147" s="350" t="str">
        <f t="shared" si="70"/>
        <v>'Sawley'</v>
      </c>
      <c r="E147" s="262">
        <f>E146</f>
        <v>18690321</v>
      </c>
      <c r="F147" s="362">
        <v>2</v>
      </c>
      <c r="G147" s="363"/>
      <c r="H147" s="363"/>
      <c r="I147" s="263"/>
      <c r="J147" s="363"/>
      <c r="K147" s="362"/>
      <c r="L147" s="362"/>
      <c r="M147" s="362"/>
      <c r="N147" s="263"/>
      <c r="O147" s="363"/>
      <c r="P147" s="363"/>
      <c r="Q147" s="364"/>
      <c r="R147" s="112" t="str">
        <f>IF(D147="","", CONCATENATE("Update games set ", B147, "= ",D147," where game_id=", E147))</f>
        <v>Update games set Opp_parent= 'Sawley' where game_id=18690321</v>
      </c>
      <c r="S147" s="112" t="str">
        <f t="shared" si="71"/>
        <v/>
      </c>
      <c r="T147" s="112" t="str">
        <f t="shared" si="72"/>
        <v/>
      </c>
      <c r="U147" s="200" t="str">
        <f t="shared" si="68"/>
        <v/>
      </c>
      <c r="V147" s="112" t="str">
        <f t="shared" si="73"/>
        <v/>
      </c>
      <c r="W147" s="415" t="str">
        <f t="shared" si="74"/>
        <v/>
      </c>
      <c r="Y147" s="65" t="str">
        <f t="shared" si="78"/>
        <v/>
      </c>
      <c r="Z147" s="65" t="str">
        <f t="shared" si="79"/>
        <v/>
      </c>
      <c r="AA147" s="65" t="str">
        <f t="shared" si="80"/>
        <v/>
      </c>
      <c r="AB147" s="65" t="str">
        <f t="shared" si="81"/>
        <v/>
      </c>
      <c r="AC147" s="65" t="str">
        <f t="shared" si="82"/>
        <v/>
      </c>
      <c r="AH147" s="65" t="str">
        <f t="shared" si="75"/>
        <v>186903212</v>
      </c>
      <c r="AI147" s="67">
        <v>18690321</v>
      </c>
      <c r="AJ147" s="67" t="s">
        <v>5293</v>
      </c>
      <c r="AK147" s="67">
        <v>2</v>
      </c>
      <c r="AN147" s="65" t="str">
        <f t="shared" si="69"/>
        <v/>
      </c>
    </row>
    <row r="148" spans="1:40" s="67" customFormat="1" ht="16.8" customHeight="1" x14ac:dyDescent="0.25">
      <c r="A148" s="113">
        <v>1</v>
      </c>
      <c r="B148" s="342" t="s">
        <v>2653</v>
      </c>
      <c r="C148" s="342" t="s">
        <v>663</v>
      </c>
      <c r="D148" s="350" t="str">
        <f t="shared" si="70"/>
        <v>'Friendly'</v>
      </c>
      <c r="E148" s="262">
        <f t="shared" ref="E148:E161" si="84">E147</f>
        <v>18690321</v>
      </c>
      <c r="F148" s="362">
        <v>3</v>
      </c>
      <c r="G148" s="363"/>
      <c r="H148" s="363"/>
      <c r="I148" s="263"/>
      <c r="J148" s="363"/>
      <c r="K148" s="362"/>
      <c r="L148" s="362"/>
      <c r="M148" s="362"/>
      <c r="N148" s="263"/>
      <c r="O148" s="363"/>
      <c r="P148" s="363"/>
      <c r="Q148" s="364"/>
      <c r="R148" s="112" t="str">
        <f>IF(D148="","", CONCATENATE("Update games set ", B148, "= ",D148," where game_id=", E148))</f>
        <v>Update games set Game_type= 'Friendly' where game_id=18690321</v>
      </c>
      <c r="S148" s="112" t="str">
        <f t="shared" si="71"/>
        <v/>
      </c>
      <c r="T148" s="112" t="str">
        <f t="shared" si="72"/>
        <v/>
      </c>
      <c r="U148" s="200" t="str">
        <f t="shared" si="68"/>
        <v/>
      </c>
      <c r="V148" s="112" t="str">
        <f t="shared" si="73"/>
        <v/>
      </c>
      <c r="W148" s="415" t="str">
        <f t="shared" si="74"/>
        <v/>
      </c>
      <c r="Y148" s="65" t="str">
        <f t="shared" si="78"/>
        <v/>
      </c>
      <c r="Z148" s="65" t="str">
        <f t="shared" si="79"/>
        <v/>
      </c>
      <c r="AA148" s="65" t="str">
        <f t="shared" si="80"/>
        <v/>
      </c>
      <c r="AB148" s="65" t="str">
        <f t="shared" si="81"/>
        <v/>
      </c>
      <c r="AC148" s="65" t="str">
        <f t="shared" si="82"/>
        <v/>
      </c>
      <c r="AH148" s="65" t="str">
        <f t="shared" si="75"/>
        <v>186903213</v>
      </c>
      <c r="AI148" s="67">
        <v>18690321</v>
      </c>
      <c r="AJ148" s="67" t="s">
        <v>5293</v>
      </c>
      <c r="AK148" s="67">
        <v>3</v>
      </c>
      <c r="AN148" s="65" t="str">
        <f t="shared" si="69"/>
        <v/>
      </c>
    </row>
    <row r="149" spans="1:40" s="67" customFormat="1" ht="16.8" customHeight="1" x14ac:dyDescent="0.25">
      <c r="A149" s="113">
        <v>1</v>
      </c>
      <c r="B149" s="342" t="s">
        <v>4978</v>
      </c>
      <c r="C149" s="342" t="s">
        <v>0</v>
      </c>
      <c r="D149" s="350" t="str">
        <f t="shared" si="70"/>
        <v>'A'</v>
      </c>
      <c r="E149" s="262">
        <f t="shared" si="84"/>
        <v>18690321</v>
      </c>
      <c r="F149" s="362">
        <v>4</v>
      </c>
      <c r="G149" s="363"/>
      <c r="H149" s="363"/>
      <c r="I149" s="263"/>
      <c r="J149" s="363"/>
      <c r="K149" s="362"/>
      <c r="L149" s="362"/>
      <c r="M149" s="362"/>
      <c r="N149" s="263"/>
      <c r="O149" s="363"/>
      <c r="P149" s="363"/>
      <c r="Q149" s="364"/>
      <c r="R149" s="112" t="str">
        <f>IF(D149="","", CONCATENATE("Update games set ", B149, "= ",D149," where game_id=", E149))</f>
        <v>Update games set HAN= 'A' where game_id=18690321</v>
      </c>
      <c r="S149" s="112" t="str">
        <f t="shared" si="71"/>
        <v/>
      </c>
      <c r="T149" s="112" t="str">
        <f t="shared" si="72"/>
        <v/>
      </c>
      <c r="U149" s="200" t="str">
        <f t="shared" si="68"/>
        <v/>
      </c>
      <c r="V149" s="112" t="str">
        <f t="shared" si="73"/>
        <v/>
      </c>
      <c r="W149" s="415" t="str">
        <f t="shared" si="74"/>
        <v/>
      </c>
      <c r="Y149" s="65" t="str">
        <f t="shared" si="78"/>
        <v/>
      </c>
      <c r="Z149" s="65" t="str">
        <f t="shared" si="79"/>
        <v/>
      </c>
      <c r="AA149" s="65" t="str">
        <f t="shared" si="80"/>
        <v/>
      </c>
      <c r="AB149" s="65" t="str">
        <f t="shared" si="81"/>
        <v/>
      </c>
      <c r="AC149" s="65" t="str">
        <f t="shared" si="82"/>
        <v/>
      </c>
      <c r="AH149" s="65" t="str">
        <f t="shared" si="75"/>
        <v>186903214</v>
      </c>
      <c r="AI149" s="67">
        <v>18690321</v>
      </c>
      <c r="AJ149" s="67" t="s">
        <v>5293</v>
      </c>
      <c r="AK149" s="67">
        <v>4</v>
      </c>
      <c r="AN149" s="65" t="str">
        <f t="shared" si="69"/>
        <v/>
      </c>
    </row>
    <row r="150" spans="1:40" s="67" customFormat="1" ht="16.8" customHeight="1" x14ac:dyDescent="0.25">
      <c r="A150" s="113">
        <v>1</v>
      </c>
      <c r="B150" s="342" t="s">
        <v>5</v>
      </c>
      <c r="C150" s="342">
        <v>1</v>
      </c>
      <c r="D150" s="349">
        <f t="shared" si="60"/>
        <v>1</v>
      </c>
      <c r="E150" s="262">
        <f t="shared" si="84"/>
        <v>18690321</v>
      </c>
      <c r="F150" s="362">
        <v>5</v>
      </c>
      <c r="G150" s="363"/>
      <c r="H150" s="363"/>
      <c r="I150" s="263"/>
      <c r="J150" s="363"/>
      <c r="K150" s="362"/>
      <c r="L150" s="362"/>
      <c r="M150" s="362"/>
      <c r="N150" s="263"/>
      <c r="O150" s="363"/>
      <c r="P150" s="363"/>
      <c r="Q150" s="364"/>
      <c r="R150" s="112" t="str">
        <f>IF(D150="","", CONCATENATE("Update games set ", B150, "= ",D150," where game_id=", E150))</f>
        <v>Update games set F= 1 where game_id=18690321</v>
      </c>
      <c r="S150" s="112" t="str">
        <f t="shared" si="71"/>
        <v/>
      </c>
      <c r="T150" s="112" t="str">
        <f t="shared" si="72"/>
        <v/>
      </c>
      <c r="U150" s="200" t="str">
        <f t="shared" si="68"/>
        <v/>
      </c>
      <c r="V150" s="112" t="str">
        <f t="shared" si="73"/>
        <v/>
      </c>
      <c r="W150" s="415" t="str">
        <f t="shared" si="74"/>
        <v/>
      </c>
      <c r="Y150" s="65" t="str">
        <f t="shared" si="78"/>
        <v/>
      </c>
      <c r="Z150" s="65" t="str">
        <f t="shared" si="79"/>
        <v/>
      </c>
      <c r="AA150" s="65" t="str">
        <f t="shared" si="80"/>
        <v/>
      </c>
      <c r="AB150" s="65" t="str">
        <f t="shared" si="81"/>
        <v/>
      </c>
      <c r="AC150" s="65" t="str">
        <f t="shared" si="82"/>
        <v/>
      </c>
      <c r="AH150" s="65" t="str">
        <f t="shared" si="75"/>
        <v>186903215</v>
      </c>
      <c r="AI150" s="67">
        <v>18690321</v>
      </c>
      <c r="AJ150" s="67" t="s">
        <v>5293</v>
      </c>
      <c r="AK150" s="67">
        <v>5</v>
      </c>
      <c r="AN150" s="65" t="str">
        <f t="shared" si="69"/>
        <v/>
      </c>
    </row>
    <row r="151" spans="1:40" s="67" customFormat="1" ht="16.8" customHeight="1" x14ac:dyDescent="0.25">
      <c r="A151" s="113">
        <v>1</v>
      </c>
      <c r="B151" s="342" t="s">
        <v>0</v>
      </c>
      <c r="C151" s="342">
        <v>1</v>
      </c>
      <c r="D151" s="349">
        <f t="shared" si="60"/>
        <v>1</v>
      </c>
      <c r="E151" s="262">
        <f t="shared" si="84"/>
        <v>18690321</v>
      </c>
      <c r="F151" s="362">
        <v>6</v>
      </c>
      <c r="G151" s="363"/>
      <c r="H151" s="363"/>
      <c r="I151" s="263"/>
      <c r="J151" s="363"/>
      <c r="K151" s="362"/>
      <c r="L151" s="362"/>
      <c r="M151" s="362"/>
      <c r="N151" s="263"/>
      <c r="O151" s="363"/>
      <c r="P151" s="363"/>
      <c r="Q151" s="364"/>
      <c r="R151" s="112" t="str">
        <f>IF(D151="","", CONCATENATE("Update games set ", B151, "= ",D151," where game_id=", E151))</f>
        <v>Update games set A= 1 where game_id=18690321</v>
      </c>
      <c r="S151" s="112" t="str">
        <f t="shared" si="71"/>
        <v/>
      </c>
      <c r="T151" s="112" t="str">
        <f t="shared" si="72"/>
        <v/>
      </c>
      <c r="U151" s="200" t="str">
        <f t="shared" si="68"/>
        <v/>
      </c>
      <c r="V151" s="112" t="str">
        <f t="shared" si="73"/>
        <v/>
      </c>
      <c r="W151" s="415" t="str">
        <f t="shared" si="74"/>
        <v/>
      </c>
      <c r="Y151" s="65" t="str">
        <f t="shared" si="78"/>
        <v/>
      </c>
      <c r="Z151" s="65" t="str">
        <f t="shared" si="79"/>
        <v/>
      </c>
      <c r="AA151" s="65" t="str">
        <f t="shared" si="80"/>
        <v/>
      </c>
      <c r="AB151" s="65" t="str">
        <f t="shared" si="81"/>
        <v/>
      </c>
      <c r="AC151" s="65" t="str">
        <f t="shared" si="82"/>
        <v/>
      </c>
      <c r="AH151" s="65" t="str">
        <f t="shared" si="75"/>
        <v>186903216</v>
      </c>
      <c r="AI151" s="67">
        <v>18690321</v>
      </c>
      <c r="AJ151" s="67" t="s">
        <v>5293</v>
      </c>
      <c r="AK151" s="67">
        <v>6</v>
      </c>
      <c r="AN151" s="65" t="str">
        <f t="shared" si="69"/>
        <v/>
      </c>
    </row>
    <row r="152" spans="1:40" s="67" customFormat="1" ht="16.8" customHeight="1" x14ac:dyDescent="0.25">
      <c r="A152" s="113">
        <v>1</v>
      </c>
      <c r="B152" s="342" t="s">
        <v>23</v>
      </c>
      <c r="C152" s="342" t="s">
        <v>4</v>
      </c>
      <c r="D152" s="334" t="str">
        <f t="shared" ref="D152" si="85">IF(C152="",IF(D150&gt;D151,"'W'",IF(D150=D151,"'D'","'L'")),_xlfn.CONCAT("'",C152,"'"))</f>
        <v>'L'</v>
      </c>
      <c r="E152" s="262">
        <f t="shared" si="84"/>
        <v>18690321</v>
      </c>
      <c r="F152" s="362">
        <v>7</v>
      </c>
      <c r="G152" s="363"/>
      <c r="H152" s="363"/>
      <c r="I152" s="263"/>
      <c r="J152" s="363"/>
      <c r="K152" s="362"/>
      <c r="L152" s="362"/>
      <c r="M152" s="362"/>
      <c r="N152" s="263"/>
      <c r="O152" s="363"/>
      <c r="P152" s="363"/>
      <c r="Q152" s="364"/>
      <c r="R152" s="112" t="str">
        <f>IF(D152="","", CONCATENATE("Update games set ", B152, "= ",D152," where game_id=", E152))</f>
        <v>Update games set Result= 'L' where game_id=18690321</v>
      </c>
      <c r="S152" s="112" t="str">
        <f t="shared" si="71"/>
        <v/>
      </c>
      <c r="T152" s="112" t="str">
        <f t="shared" si="72"/>
        <v/>
      </c>
      <c r="U152" s="200" t="str">
        <f t="shared" si="68"/>
        <v/>
      </c>
      <c r="V152" s="112" t="str">
        <f t="shared" si="73"/>
        <v/>
      </c>
      <c r="W152" s="415" t="str">
        <f t="shared" si="74"/>
        <v/>
      </c>
      <c r="Y152" s="65" t="str">
        <f t="shared" si="78"/>
        <v/>
      </c>
      <c r="Z152" s="65" t="str">
        <f t="shared" si="79"/>
        <v/>
      </c>
      <c r="AA152" s="65" t="str">
        <f t="shared" si="80"/>
        <v/>
      </c>
      <c r="AB152" s="65" t="str">
        <f t="shared" si="81"/>
        <v/>
      </c>
      <c r="AC152" s="65" t="str">
        <f t="shared" si="82"/>
        <v/>
      </c>
      <c r="AH152" s="65" t="str">
        <f t="shared" si="75"/>
        <v>186903217</v>
      </c>
      <c r="AI152" s="67">
        <v>18690321</v>
      </c>
      <c r="AJ152" s="67" t="s">
        <v>5293</v>
      </c>
      <c r="AK152" s="67">
        <v>7</v>
      </c>
      <c r="AN152" s="65" t="str">
        <f t="shared" si="69"/>
        <v/>
      </c>
    </row>
    <row r="153" spans="1:40" s="67" customFormat="1" ht="16.8" customHeight="1" x14ac:dyDescent="0.25">
      <c r="A153" s="113">
        <v>1</v>
      </c>
      <c r="B153" s="342" t="s">
        <v>768</v>
      </c>
      <c r="C153" s="342"/>
      <c r="D153" s="349" t="str">
        <f t="shared" si="62"/>
        <v/>
      </c>
      <c r="E153" s="262">
        <f t="shared" si="84"/>
        <v>18690321</v>
      </c>
      <c r="F153" s="362">
        <v>8</v>
      </c>
      <c r="G153" s="363"/>
      <c r="H153" s="363"/>
      <c r="I153" s="263"/>
      <c r="J153" s="363"/>
      <c r="K153" s="362"/>
      <c r="L153" s="362"/>
      <c r="M153" s="362"/>
      <c r="N153" s="263"/>
      <c r="O153" s="363"/>
      <c r="P153" s="363"/>
      <c r="Q153" s="364"/>
      <c r="R153" s="112" t="str">
        <f>IF(D153="","", CONCATENATE("Update games set ", B153, "= ",D153," where game_id=", E153))</f>
        <v/>
      </c>
      <c r="S153" s="112" t="str">
        <f t="shared" si="71"/>
        <v/>
      </c>
      <c r="T153" s="112" t="str">
        <f t="shared" si="72"/>
        <v/>
      </c>
      <c r="U153" s="200" t="str">
        <f t="shared" si="68"/>
        <v/>
      </c>
      <c r="V153" s="112" t="str">
        <f t="shared" si="73"/>
        <v/>
      </c>
      <c r="W153" s="415" t="str">
        <f t="shared" si="74"/>
        <v/>
      </c>
      <c r="Y153" s="65" t="str">
        <f t="shared" si="78"/>
        <v/>
      </c>
      <c r="Z153" s="65" t="str">
        <f t="shared" si="79"/>
        <v/>
      </c>
      <c r="AA153" s="65" t="str">
        <f t="shared" si="80"/>
        <v/>
      </c>
      <c r="AB153" s="65" t="str">
        <f t="shared" si="81"/>
        <v/>
      </c>
      <c r="AC153" s="65" t="str">
        <f t="shared" si="82"/>
        <v/>
      </c>
      <c r="AH153" s="65" t="str">
        <f t="shared" si="75"/>
        <v>186903218</v>
      </c>
      <c r="AI153" s="67">
        <v>18690321</v>
      </c>
      <c r="AJ153" s="67" t="s">
        <v>5293</v>
      </c>
      <c r="AK153" s="67">
        <v>8</v>
      </c>
      <c r="AN153" s="65" t="str">
        <f t="shared" si="69"/>
        <v/>
      </c>
    </row>
    <row r="154" spans="1:40" s="67" customFormat="1" ht="16.8" customHeight="1" x14ac:dyDescent="0.25">
      <c r="A154" s="113">
        <v>1</v>
      </c>
      <c r="B154" s="342" t="s">
        <v>766</v>
      </c>
      <c r="C154" s="342"/>
      <c r="D154" s="349" t="str">
        <f t="shared" si="62"/>
        <v/>
      </c>
      <c r="E154" s="262">
        <f t="shared" si="84"/>
        <v>18690321</v>
      </c>
      <c r="F154" s="362">
        <v>9</v>
      </c>
      <c r="G154" s="194"/>
      <c r="H154" s="194"/>
      <c r="I154" s="263"/>
      <c r="J154" s="363"/>
      <c r="K154" s="362"/>
      <c r="L154" s="362"/>
      <c r="M154" s="362"/>
      <c r="N154" s="417"/>
      <c r="O154" s="194"/>
      <c r="P154" s="194"/>
      <c r="Q154" s="364"/>
      <c r="R154" s="112" t="str">
        <f>IF(D154="","", CONCATENATE("Update games set ", B154, "= ",D154," where game_id=", E154))</f>
        <v/>
      </c>
      <c r="S154" s="112" t="str">
        <f t="shared" si="71"/>
        <v/>
      </c>
      <c r="T154" s="112" t="str">
        <f t="shared" si="72"/>
        <v/>
      </c>
      <c r="U154" s="200" t="str">
        <f t="shared" si="68"/>
        <v/>
      </c>
      <c r="V154" s="112" t="str">
        <f t="shared" si="73"/>
        <v/>
      </c>
      <c r="W154" s="415" t="str">
        <f t="shared" si="74"/>
        <v/>
      </c>
      <c r="Y154" s="65" t="str">
        <f t="shared" si="78"/>
        <v/>
      </c>
      <c r="Z154" s="65" t="str">
        <f t="shared" si="79"/>
        <v/>
      </c>
      <c r="AA154" s="65" t="str">
        <f t="shared" si="80"/>
        <v/>
      </c>
      <c r="AB154" s="65" t="str">
        <f t="shared" si="81"/>
        <v/>
      </c>
      <c r="AC154" s="65" t="str">
        <f t="shared" si="82"/>
        <v/>
      </c>
      <c r="AH154" s="65" t="str">
        <f t="shared" si="75"/>
        <v>186903219</v>
      </c>
      <c r="AI154" s="67">
        <v>18690321</v>
      </c>
      <c r="AJ154" s="67" t="s">
        <v>5293</v>
      </c>
      <c r="AK154" s="67">
        <v>9</v>
      </c>
      <c r="AN154" s="65" t="str">
        <f t="shared" si="69"/>
        <v/>
      </c>
    </row>
    <row r="155" spans="1:40" s="67" customFormat="1" ht="16.8" customHeight="1" x14ac:dyDescent="0.25">
      <c r="A155" s="113">
        <v>1</v>
      </c>
      <c r="B155" s="342" t="s">
        <v>753</v>
      </c>
      <c r="C155" s="342"/>
      <c r="D155" s="350" t="str">
        <f t="shared" si="63"/>
        <v/>
      </c>
      <c r="E155" s="262">
        <f t="shared" si="84"/>
        <v>18690321</v>
      </c>
      <c r="F155" s="362">
        <v>10</v>
      </c>
      <c r="G155" s="363"/>
      <c r="H155" s="363"/>
      <c r="I155" s="263"/>
      <c r="J155" s="363"/>
      <c r="K155" s="362"/>
      <c r="L155" s="362"/>
      <c r="M155" s="362"/>
      <c r="N155" s="263"/>
      <c r="O155" s="363"/>
      <c r="P155" s="363"/>
      <c r="Q155" s="364"/>
      <c r="R155" s="112" t="str">
        <f>IF(D155="","", CONCATENATE("Update games set ", B155, "= ",D155," where game_id=", E155))</f>
        <v/>
      </c>
      <c r="S155" s="112" t="str">
        <f t="shared" si="71"/>
        <v/>
      </c>
      <c r="T155" s="112" t="str">
        <f t="shared" si="72"/>
        <v/>
      </c>
      <c r="U155" s="200" t="str">
        <f t="shared" si="68"/>
        <v/>
      </c>
      <c r="V155" s="112" t="str">
        <f t="shared" si="73"/>
        <v/>
      </c>
      <c r="W155" s="415" t="str">
        <f t="shared" si="74"/>
        <v/>
      </c>
      <c r="Y155" s="65" t="str">
        <f t="shared" si="78"/>
        <v/>
      </c>
      <c r="Z155" s="65" t="str">
        <f t="shared" si="79"/>
        <v/>
      </c>
      <c r="AA155" s="65" t="str">
        <f t="shared" si="80"/>
        <v/>
      </c>
      <c r="AB155" s="65" t="str">
        <f t="shared" si="81"/>
        <v/>
      </c>
      <c r="AC155" s="65" t="str">
        <f t="shared" si="82"/>
        <v/>
      </c>
      <c r="AH155" s="65" t="str">
        <f t="shared" si="75"/>
        <v>1869032110</v>
      </c>
      <c r="AI155" s="67">
        <v>18690321</v>
      </c>
      <c r="AJ155" s="67" t="s">
        <v>5293</v>
      </c>
      <c r="AK155" s="67">
        <v>10</v>
      </c>
      <c r="AN155" s="65" t="str">
        <f t="shared" si="69"/>
        <v/>
      </c>
    </row>
    <row r="156" spans="1:40" s="67" customFormat="1" ht="16.8" customHeight="1" x14ac:dyDescent="0.25">
      <c r="A156" s="113">
        <v>1</v>
      </c>
      <c r="B156" s="342" t="s">
        <v>746</v>
      </c>
      <c r="C156" s="351" t="s">
        <v>5062</v>
      </c>
      <c r="D156" s="334" t="str">
        <f>CONCATENATE("'", LEFT(E156,4),"-",MID(E156,5,2),"-", MID(E156,7,2), " ", C156,"'")</f>
        <v>'1869-03-21 15:00'</v>
      </c>
      <c r="E156" s="262">
        <f t="shared" si="84"/>
        <v>18690321</v>
      </c>
      <c r="F156" s="362">
        <v>11</v>
      </c>
      <c r="G156" s="363"/>
      <c r="H156" s="363"/>
      <c r="I156" s="263"/>
      <c r="J156" s="363"/>
      <c r="K156" s="362"/>
      <c r="L156" s="362"/>
      <c r="M156" s="362"/>
      <c r="N156" s="263"/>
      <c r="O156" s="363"/>
      <c r="P156" s="363"/>
      <c r="Q156" s="364"/>
      <c r="R156" s="112" t="str">
        <f>IF(D156="","", CONCATENATE("Update games set ", B156, "= ",D156," where game_id=", E156))</f>
        <v>Update games set Game_date= '1869-03-21 15:00' where game_id=18690321</v>
      </c>
      <c r="S156" s="112" t="str">
        <f t="shared" si="71"/>
        <v/>
      </c>
      <c r="T156" s="112" t="str">
        <f t="shared" si="72"/>
        <v/>
      </c>
      <c r="U156" s="200" t="str">
        <f t="shared" si="68"/>
        <v/>
      </c>
      <c r="V156" s="112" t="str">
        <f t="shared" si="73"/>
        <v/>
      </c>
      <c r="W156" s="415" t="str">
        <f t="shared" si="74"/>
        <v/>
      </c>
      <c r="Y156" s="65" t="str">
        <f t="shared" si="78"/>
        <v/>
      </c>
      <c r="Z156" s="65" t="str">
        <f t="shared" si="79"/>
        <v/>
      </c>
      <c r="AA156" s="65" t="str">
        <f t="shared" si="80"/>
        <v/>
      </c>
      <c r="AB156" s="65" t="str">
        <f t="shared" si="81"/>
        <v/>
      </c>
      <c r="AC156" s="65" t="str">
        <f t="shared" si="82"/>
        <v/>
      </c>
      <c r="AH156" s="65" t="str">
        <f t="shared" si="75"/>
        <v>1869032111</v>
      </c>
      <c r="AI156" s="67">
        <v>18690321</v>
      </c>
      <c r="AJ156" s="67" t="s">
        <v>5293</v>
      </c>
      <c r="AK156" s="67">
        <v>11</v>
      </c>
      <c r="AN156" s="65" t="str">
        <f t="shared" si="69"/>
        <v/>
      </c>
    </row>
    <row r="157" spans="1:40" s="67" customFormat="1" ht="16.8" customHeight="1" x14ac:dyDescent="0.25">
      <c r="A157" s="113">
        <v>1</v>
      </c>
      <c r="B157" s="342" t="s">
        <v>25</v>
      </c>
      <c r="C157" s="342" t="s">
        <v>5299</v>
      </c>
      <c r="D157" s="350" t="str">
        <f t="shared" si="70"/>
        <v>'Sawley won 2 rouges to 1'</v>
      </c>
      <c r="E157" s="262">
        <f t="shared" si="84"/>
        <v>18690321</v>
      </c>
      <c r="F157" s="362">
        <v>12</v>
      </c>
      <c r="G157" s="363"/>
      <c r="H157" s="363"/>
      <c r="I157" s="263"/>
      <c r="J157" s="363"/>
      <c r="K157" s="362"/>
      <c r="L157" s="362"/>
      <c r="M157" s="362"/>
      <c r="N157" s="263"/>
      <c r="O157" s="363"/>
      <c r="P157" s="363"/>
      <c r="Q157" s="364"/>
      <c r="R157" s="112" t="str">
        <f>IF(D157="","", CONCATENATE("Update games set ", B157, "= ",D157," where game_id=", E157))</f>
        <v>Update games set Notes= 'Sawley won 2 rouges to 1' where game_id=18690321</v>
      </c>
      <c r="S157" s="112" t="str">
        <f t="shared" si="71"/>
        <v/>
      </c>
      <c r="T157" s="112" t="str">
        <f t="shared" si="72"/>
        <v/>
      </c>
      <c r="U157" s="200" t="str">
        <f t="shared" si="68"/>
        <v/>
      </c>
      <c r="V157" s="112" t="str">
        <f t="shared" si="73"/>
        <v/>
      </c>
      <c r="W157" s="415" t="str">
        <f t="shared" si="74"/>
        <v/>
      </c>
      <c r="Y157" s="65" t="str">
        <f t="shared" si="78"/>
        <v/>
      </c>
      <c r="Z157" s="65" t="str">
        <f t="shared" si="79"/>
        <v/>
      </c>
      <c r="AA157" s="65" t="str">
        <f t="shared" si="80"/>
        <v/>
      </c>
      <c r="AB157" s="65" t="str">
        <f t="shared" si="81"/>
        <v/>
      </c>
      <c r="AC157" s="65" t="str">
        <f t="shared" si="82"/>
        <v/>
      </c>
      <c r="AH157" s="65" t="str">
        <f t="shared" si="75"/>
        <v>1869032112</v>
      </c>
      <c r="AI157" s="67">
        <v>18690321</v>
      </c>
      <c r="AJ157" s="67" t="s">
        <v>5293</v>
      </c>
      <c r="AK157" s="67">
        <v>12</v>
      </c>
      <c r="AN157" s="65" t="str">
        <f t="shared" si="69"/>
        <v/>
      </c>
    </row>
    <row r="158" spans="1:40" s="67" customFormat="1" ht="16.8" customHeight="1" x14ac:dyDescent="0.25">
      <c r="A158" s="113">
        <v>1</v>
      </c>
      <c r="B158" s="342" t="s">
        <v>475</v>
      </c>
      <c r="C158" s="342"/>
      <c r="D158" s="349" t="str">
        <f t="shared" si="62"/>
        <v/>
      </c>
      <c r="E158" s="262">
        <f t="shared" si="84"/>
        <v>18690321</v>
      </c>
      <c r="F158" s="362">
        <v>13</v>
      </c>
      <c r="G158" s="363"/>
      <c r="H158" s="363"/>
      <c r="I158" s="263"/>
      <c r="J158" s="363"/>
      <c r="K158" s="362"/>
      <c r="L158" s="362"/>
      <c r="M158" s="362"/>
      <c r="N158" s="263"/>
      <c r="O158" s="363"/>
      <c r="P158" s="363"/>
      <c r="Q158" s="364"/>
      <c r="R158" s="112" t="str">
        <f>IF(D158="","", CONCATENATE("Update games set ", B158, "= ",D158," where game_id=", E158))</f>
        <v/>
      </c>
      <c r="S158" s="112" t="str">
        <f t="shared" si="71"/>
        <v/>
      </c>
      <c r="T158" s="112" t="str">
        <f t="shared" si="72"/>
        <v/>
      </c>
      <c r="U158" s="200" t="str">
        <f t="shared" si="68"/>
        <v/>
      </c>
      <c r="V158" s="112" t="str">
        <f t="shared" si="73"/>
        <v/>
      </c>
      <c r="W158" s="415" t="str">
        <f t="shared" si="74"/>
        <v/>
      </c>
      <c r="Y158" s="65" t="str">
        <f t="shared" si="78"/>
        <v/>
      </c>
      <c r="Z158" s="65" t="str">
        <f t="shared" si="79"/>
        <v/>
      </c>
      <c r="AA158" s="65" t="str">
        <f t="shared" si="80"/>
        <v/>
      </c>
      <c r="AB158" s="65" t="str">
        <f t="shared" si="81"/>
        <v/>
      </c>
      <c r="AC158" s="65" t="str">
        <f t="shared" si="82"/>
        <v/>
      </c>
      <c r="AH158" s="65" t="str">
        <f t="shared" si="75"/>
        <v>1869032113</v>
      </c>
      <c r="AI158" s="67">
        <v>18690321</v>
      </c>
      <c r="AJ158" s="67" t="s">
        <v>5293</v>
      </c>
      <c r="AK158" s="67">
        <v>13</v>
      </c>
      <c r="AN158" s="65" t="str">
        <f t="shared" si="69"/>
        <v/>
      </c>
    </row>
    <row r="159" spans="1:40" s="67" customFormat="1" ht="16.8" customHeight="1" x14ac:dyDescent="0.25">
      <c r="A159" s="113">
        <v>1</v>
      </c>
      <c r="B159" s="342" t="s">
        <v>20</v>
      </c>
      <c r="C159" s="342"/>
      <c r="D159" s="350" t="str">
        <f t="shared" si="70"/>
        <v/>
      </c>
      <c r="E159" s="262">
        <f t="shared" si="84"/>
        <v>18690321</v>
      </c>
      <c r="F159" s="362">
        <v>14</v>
      </c>
      <c r="G159" s="363"/>
      <c r="H159" s="363"/>
      <c r="I159" s="263"/>
      <c r="J159" s="363"/>
      <c r="K159" s="362"/>
      <c r="L159" s="362"/>
      <c r="M159" s="362"/>
      <c r="N159" s="263"/>
      <c r="O159" s="363"/>
      <c r="P159" s="363"/>
      <c r="Q159" s="364"/>
      <c r="R159" s="112" t="str">
        <f>IF(D159="","", CONCATENATE("Update games set ", B159, "= ",D159," where game_id=", E159))</f>
        <v/>
      </c>
      <c r="S159" s="112" t="str">
        <f t="shared" si="71"/>
        <v/>
      </c>
      <c r="T159" s="112" t="str">
        <f t="shared" si="72"/>
        <v/>
      </c>
      <c r="U159" s="200" t="str">
        <f t="shared" si="68"/>
        <v/>
      </c>
      <c r="V159" s="112" t="str">
        <f t="shared" si="73"/>
        <v/>
      </c>
      <c r="W159" s="415" t="str">
        <f t="shared" si="74"/>
        <v/>
      </c>
      <c r="Y159" s="65" t="str">
        <f t="shared" si="78"/>
        <v/>
      </c>
      <c r="Z159" s="65" t="str">
        <f t="shared" si="79"/>
        <v/>
      </c>
      <c r="AA159" s="65" t="str">
        <f t="shared" si="80"/>
        <v/>
      </c>
      <c r="AB159" s="65" t="str">
        <f t="shared" si="81"/>
        <v/>
      </c>
      <c r="AC159" s="65" t="str">
        <f t="shared" si="82"/>
        <v/>
      </c>
      <c r="AH159" s="65" t="str">
        <f t="shared" si="75"/>
        <v>1869032114</v>
      </c>
      <c r="AI159" s="67">
        <v>18690321</v>
      </c>
      <c r="AJ159" s="67" t="s">
        <v>5293</v>
      </c>
      <c r="AK159" s="67">
        <v>14</v>
      </c>
      <c r="AN159" s="65" t="str">
        <f t="shared" si="69"/>
        <v/>
      </c>
    </row>
    <row r="160" spans="1:40" s="67" customFormat="1" ht="16.8" customHeight="1" x14ac:dyDescent="0.25">
      <c r="A160" s="113">
        <v>1</v>
      </c>
      <c r="B160" s="342" t="s">
        <v>4882</v>
      </c>
      <c r="C160" s="342" t="str">
        <f>IF(C159="", "", C159)</f>
        <v/>
      </c>
      <c r="D160" s="350" t="str">
        <f t="shared" si="70"/>
        <v/>
      </c>
      <c r="E160" s="262">
        <f t="shared" si="84"/>
        <v>18690321</v>
      </c>
      <c r="F160" s="362">
        <v>15</v>
      </c>
      <c r="G160" s="363"/>
      <c r="H160" s="363"/>
      <c r="I160" s="263"/>
      <c r="J160" s="363"/>
      <c r="K160" s="362"/>
      <c r="L160" s="362"/>
      <c r="M160" s="362"/>
      <c r="N160" s="263"/>
      <c r="O160" s="363"/>
      <c r="P160" s="363"/>
      <c r="Q160" s="364"/>
      <c r="R160" s="112" t="str">
        <f>IF(D160="","", CONCATENATE("Update games set ", B160, "= ",D160," where game_id=", E160))</f>
        <v/>
      </c>
      <c r="S160" s="112" t="str">
        <f t="shared" si="71"/>
        <v/>
      </c>
      <c r="T160" s="112" t="str">
        <f t="shared" si="72"/>
        <v/>
      </c>
      <c r="U160" s="200" t="str">
        <f t="shared" si="68"/>
        <v/>
      </c>
      <c r="V160" s="112" t="str">
        <f t="shared" si="73"/>
        <v/>
      </c>
      <c r="W160" s="415" t="str">
        <f t="shared" si="74"/>
        <v/>
      </c>
      <c r="Y160" s="65" t="str">
        <f t="shared" si="78"/>
        <v/>
      </c>
      <c r="Z160" s="65" t="str">
        <f t="shared" si="79"/>
        <v/>
      </c>
      <c r="AA160" s="65" t="str">
        <f t="shared" si="80"/>
        <v/>
      </c>
      <c r="AB160" s="65" t="str">
        <f t="shared" si="81"/>
        <v/>
      </c>
      <c r="AC160" s="65" t="str">
        <f t="shared" si="82"/>
        <v/>
      </c>
      <c r="AH160" s="65" t="str">
        <f t="shared" si="75"/>
        <v>1869032115</v>
      </c>
      <c r="AI160" s="67">
        <v>18690321</v>
      </c>
      <c r="AJ160" s="67" t="s">
        <v>5293</v>
      </c>
      <c r="AK160" s="67">
        <v>15</v>
      </c>
      <c r="AN160" s="65" t="str">
        <f t="shared" si="69"/>
        <v/>
      </c>
    </row>
    <row r="161" spans="1:40" s="126" customFormat="1" ht="16.8" customHeight="1" thickBot="1" x14ac:dyDescent="0.3">
      <c r="A161" s="113">
        <v>1</v>
      </c>
      <c r="B161" s="116" t="s">
        <v>115</v>
      </c>
      <c r="C161" s="352"/>
      <c r="D161" s="370" t="str">
        <f t="shared" ref="D161" si="86">IF(MID(E161,5,2)*1&gt;6,_xlfn.CONCAT("'",LEFT(E161,4),"-",MID(E161,3,2)+1,"'"),_xlfn.CONCAT("'",LEFT(E161,4)-1,"-",MID(E161,3,2),"'"))</f>
        <v>'1868-69'</v>
      </c>
      <c r="E161" s="266">
        <f t="shared" si="84"/>
        <v>18690321</v>
      </c>
      <c r="F161" s="266">
        <v>16</v>
      </c>
      <c r="G161" s="343"/>
      <c r="H161" s="343"/>
      <c r="I161" s="267"/>
      <c r="J161" s="214"/>
      <c r="K161" s="266"/>
      <c r="L161" s="266"/>
      <c r="M161" s="266"/>
      <c r="N161" s="419"/>
      <c r="O161" s="343"/>
      <c r="P161" s="343"/>
      <c r="Q161" s="346"/>
      <c r="R161" s="112" t="str">
        <f>IF(D161="","", CONCATENATE("Update games set ", B161, "= ",D161," where game_id=", E161))</f>
        <v>Update games set Season= '1868-69' where game_id=18690321</v>
      </c>
      <c r="S161" s="112" t="str">
        <f t="shared" si="71"/>
        <v/>
      </c>
      <c r="T161" s="112" t="str">
        <f t="shared" si="72"/>
        <v/>
      </c>
      <c r="U161" s="200" t="str">
        <f t="shared" si="68"/>
        <v/>
      </c>
      <c r="V161" s="112" t="str">
        <f t="shared" si="73"/>
        <v/>
      </c>
      <c r="W161" s="415" t="str">
        <f t="shared" si="74"/>
        <v/>
      </c>
      <c r="X161" s="240"/>
      <c r="Y161" s="65" t="str">
        <f t="shared" si="78"/>
        <v/>
      </c>
      <c r="Z161" s="65" t="str">
        <f t="shared" si="79"/>
        <v/>
      </c>
      <c r="AA161" s="65" t="str">
        <f t="shared" si="80"/>
        <v/>
      </c>
      <c r="AB161" s="65" t="str">
        <f t="shared" si="81"/>
        <v/>
      </c>
      <c r="AC161" s="65" t="str">
        <f t="shared" si="82"/>
        <v/>
      </c>
      <c r="AH161" s="65" t="str">
        <f t="shared" si="75"/>
        <v>1869032116</v>
      </c>
      <c r="AI161" s="126">
        <v>18690321</v>
      </c>
      <c r="AJ161" s="126" t="s">
        <v>5293</v>
      </c>
      <c r="AK161" s="126">
        <v>16</v>
      </c>
      <c r="AN161" s="65" t="str">
        <f t="shared" si="69"/>
        <v/>
      </c>
    </row>
    <row r="162" spans="1:40" s="67" customFormat="1" ht="16.8" customHeight="1" thickTop="1" x14ac:dyDescent="0.25">
      <c r="A162" s="113">
        <v>1</v>
      </c>
      <c r="B162" s="341" t="s">
        <v>22</v>
      </c>
      <c r="C162" s="341" t="s">
        <v>5295</v>
      </c>
      <c r="D162" s="341" t="str">
        <f t="shared" si="70"/>
        <v>'Notts'</v>
      </c>
      <c r="E162" s="363">
        <v>18691113</v>
      </c>
      <c r="F162" s="362">
        <v>1</v>
      </c>
      <c r="G162" s="212" t="s">
        <v>4770</v>
      </c>
      <c r="H162" s="212"/>
      <c r="I162" s="263"/>
      <c r="J162" s="363"/>
      <c r="K162" s="362"/>
      <c r="L162" s="362"/>
      <c r="M162" s="362"/>
      <c r="N162" s="416"/>
      <c r="O162" s="212"/>
      <c r="P162" s="212"/>
      <c r="Q162" s="364"/>
      <c r="R162" s="112" t="str">
        <f>IF(D162="","", CONCATENATE("Update games set ", B162, "= ",D162," where game_id=", E162))</f>
        <v>Update games set Opponent= 'Notts' where game_id=18691113</v>
      </c>
      <c r="S162" s="112" t="str">
        <f t="shared" si="71"/>
        <v>Update lineups set player_name = 'A Barks', raw_name = 'A Barks' where game_id = 18691113 and player_order = 1</v>
      </c>
      <c r="T162" s="112" t="str">
        <f t="shared" si="72"/>
        <v/>
      </c>
      <c r="U162" s="200" t="str">
        <f t="shared" si="68"/>
        <v/>
      </c>
      <c r="V162" s="112" t="str">
        <f t="shared" si="73"/>
        <v/>
      </c>
      <c r="W162" s="415" t="str">
        <f t="shared" si="74"/>
        <v/>
      </c>
      <c r="Y162" s="65" t="str">
        <f t="shared" si="78"/>
        <v/>
      </c>
      <c r="Z162" s="65" t="str">
        <f t="shared" si="79"/>
        <v/>
      </c>
      <c r="AA162" s="65" t="str">
        <f t="shared" si="80"/>
        <v/>
      </c>
      <c r="AB162" s="65" t="str">
        <f t="shared" si="81"/>
        <v/>
      </c>
      <c r="AC162" s="65" t="str">
        <f t="shared" si="82"/>
        <v/>
      </c>
      <c r="AH162" s="65" t="str">
        <f t="shared" si="75"/>
        <v>186911131</v>
      </c>
      <c r="AI162" s="67">
        <v>18691113</v>
      </c>
      <c r="AJ162" s="67" t="s">
        <v>163</v>
      </c>
      <c r="AK162" s="67">
        <v>1</v>
      </c>
      <c r="AN162" s="65" t="str">
        <f t="shared" si="69"/>
        <v>update games set source = 'The Nottingham Forest Football Scrapbook' where game_id = 18691113</v>
      </c>
    </row>
    <row r="163" spans="1:40" s="67" customFormat="1" ht="16.8" customHeight="1" x14ac:dyDescent="0.25">
      <c r="A163" s="113">
        <v>1</v>
      </c>
      <c r="B163" s="342" t="s">
        <v>4979</v>
      </c>
      <c r="C163" s="342" t="str">
        <f>IF(C162="", "", C162)</f>
        <v>Notts</v>
      </c>
      <c r="D163" s="350" t="str">
        <f t="shared" si="70"/>
        <v>'Notts'</v>
      </c>
      <c r="E163" s="262">
        <f>E162</f>
        <v>18691113</v>
      </c>
      <c r="F163" s="362">
        <v>2</v>
      </c>
      <c r="G163" s="212" t="s">
        <v>4794</v>
      </c>
      <c r="H163" s="212" t="s">
        <v>4777</v>
      </c>
      <c r="I163" s="369"/>
      <c r="J163" s="363"/>
      <c r="K163" s="362"/>
      <c r="L163" s="362"/>
      <c r="M163" s="362"/>
      <c r="N163" s="416"/>
      <c r="O163" s="212"/>
      <c r="P163" s="212"/>
      <c r="Q163" s="364"/>
      <c r="R163" s="112" t="str">
        <f>IF(D163="","", CONCATENATE("Update games set ", B163, "= ",D163," where game_id=", E163))</f>
        <v>Update games set Opp_parent= 'Notts' where game_id=18691113</v>
      </c>
      <c r="S163" s="112" t="str">
        <f t="shared" si="71"/>
        <v>Update lineups set player_name = 'J White', raw_name = 'J White' where game_id = 18691113 and player_order = 2</v>
      </c>
      <c r="T163" s="112" t="str">
        <f t="shared" si="72"/>
        <v/>
      </c>
      <c r="U163" s="200" t="str">
        <f t="shared" si="68"/>
        <v/>
      </c>
      <c r="V163" s="112" t="str">
        <f t="shared" si="73"/>
        <v/>
      </c>
      <c r="W163" s="415" t="str">
        <f t="shared" si="74"/>
        <v/>
      </c>
      <c r="Y163" s="65" t="str">
        <f t="shared" si="78"/>
        <v/>
      </c>
      <c r="Z163" s="65" t="str">
        <f t="shared" si="79"/>
        <v/>
      </c>
      <c r="AA163" s="65" t="str">
        <f t="shared" si="80"/>
        <v/>
      </c>
      <c r="AB163" s="65" t="str">
        <f t="shared" si="81"/>
        <v/>
      </c>
      <c r="AC163" s="65" t="str">
        <f t="shared" si="82"/>
        <v/>
      </c>
      <c r="AH163" s="65" t="str">
        <f t="shared" si="75"/>
        <v>186911132</v>
      </c>
      <c r="AI163" s="67">
        <v>18691113</v>
      </c>
      <c r="AJ163" s="67" t="s">
        <v>163</v>
      </c>
      <c r="AK163" s="67">
        <v>2</v>
      </c>
      <c r="AN163" s="65" t="str">
        <f t="shared" si="69"/>
        <v/>
      </c>
    </row>
    <row r="164" spans="1:40" s="67" customFormat="1" ht="16.8" customHeight="1" x14ac:dyDescent="0.25">
      <c r="A164" s="113">
        <v>1</v>
      </c>
      <c r="B164" s="342" t="s">
        <v>2653</v>
      </c>
      <c r="C164" s="342" t="s">
        <v>663</v>
      </c>
      <c r="D164" s="350" t="str">
        <f t="shared" si="70"/>
        <v>'Friendly'</v>
      </c>
      <c r="E164" s="262">
        <f t="shared" ref="E164:E177" si="87">E163</f>
        <v>18691113</v>
      </c>
      <c r="F164" s="362">
        <v>3</v>
      </c>
      <c r="G164" s="363" t="s">
        <v>4791</v>
      </c>
      <c r="H164" s="363"/>
      <c r="I164" s="263"/>
      <c r="J164" s="363"/>
      <c r="K164" s="362"/>
      <c r="L164" s="362"/>
      <c r="M164" s="362"/>
      <c r="N164" s="263"/>
      <c r="O164" s="363"/>
      <c r="P164" s="363"/>
      <c r="Q164" s="364"/>
      <c r="R164" s="112" t="str">
        <f>IF(D164="","", CONCATENATE("Update games set ", B164, "= ",D164," where game_id=", E164))</f>
        <v>Update games set Game_type= 'Friendly' where game_id=18691113</v>
      </c>
      <c r="S164" s="112" t="str">
        <f t="shared" si="71"/>
        <v>Update lineups set player_name = 'Lymbery', raw_name = 'Lymbery' where game_id = 18691113 and player_order = 3</v>
      </c>
      <c r="T164" s="112" t="str">
        <f t="shared" si="72"/>
        <v/>
      </c>
      <c r="U164" s="200" t="str">
        <f t="shared" si="68"/>
        <v/>
      </c>
      <c r="V164" s="112" t="str">
        <f t="shared" si="73"/>
        <v/>
      </c>
      <c r="W164" s="415" t="str">
        <f t="shared" si="74"/>
        <v/>
      </c>
      <c r="Y164" s="65" t="str">
        <f t="shared" si="78"/>
        <v/>
      </c>
      <c r="Z164" s="65" t="str">
        <f t="shared" si="79"/>
        <v/>
      </c>
      <c r="AA164" s="65" t="str">
        <f t="shared" si="80"/>
        <v/>
      </c>
      <c r="AB164" s="65" t="str">
        <f t="shared" si="81"/>
        <v/>
      </c>
      <c r="AC164" s="65" t="str">
        <f t="shared" si="82"/>
        <v/>
      </c>
      <c r="AH164" s="65" t="str">
        <f t="shared" si="75"/>
        <v>186911133</v>
      </c>
      <c r="AI164" s="67">
        <v>18691113</v>
      </c>
      <c r="AJ164" s="67" t="s">
        <v>163</v>
      </c>
      <c r="AK164" s="67">
        <v>3</v>
      </c>
      <c r="AN164" s="65" t="str">
        <f t="shared" si="69"/>
        <v/>
      </c>
    </row>
    <row r="165" spans="1:40" s="67" customFormat="1" ht="16.8" customHeight="1" x14ac:dyDescent="0.25">
      <c r="A165" s="113">
        <v>1</v>
      </c>
      <c r="B165" s="342" t="s">
        <v>4978</v>
      </c>
      <c r="C165" s="342" t="s">
        <v>5065</v>
      </c>
      <c r="D165" s="350" t="str">
        <f t="shared" si="70"/>
        <v>'H'</v>
      </c>
      <c r="E165" s="262">
        <f t="shared" si="87"/>
        <v>18691113</v>
      </c>
      <c r="F165" s="362">
        <v>4</v>
      </c>
      <c r="G165" s="363" t="s">
        <v>4764</v>
      </c>
      <c r="H165" s="363"/>
      <c r="I165" s="263"/>
      <c r="J165" s="363"/>
      <c r="K165" s="362"/>
      <c r="L165" s="362"/>
      <c r="M165" s="362"/>
      <c r="N165" s="263"/>
      <c r="O165" s="363"/>
      <c r="P165" s="363"/>
      <c r="Q165" s="364"/>
      <c r="R165" s="112" t="str">
        <f>IF(D165="","", CONCATENATE("Update games set ", B165, "= ",D165," where game_id=", E165))</f>
        <v>Update games set HAN= 'H' where game_id=18691113</v>
      </c>
      <c r="S165" s="112" t="str">
        <f t="shared" si="71"/>
        <v>Update lineups set player_name = 'W Brown', raw_name = 'W Brown' where game_id = 18691113 and player_order = 4</v>
      </c>
      <c r="T165" s="112" t="str">
        <f t="shared" si="72"/>
        <v/>
      </c>
      <c r="U165" s="200" t="str">
        <f t="shared" si="68"/>
        <v/>
      </c>
      <c r="V165" s="112" t="str">
        <f t="shared" si="73"/>
        <v/>
      </c>
      <c r="W165" s="415" t="str">
        <f t="shared" si="74"/>
        <v/>
      </c>
      <c r="Y165" s="65" t="str">
        <f t="shared" si="78"/>
        <v/>
      </c>
      <c r="Z165" s="65" t="str">
        <f t="shared" si="79"/>
        <v/>
      </c>
      <c r="AA165" s="65" t="str">
        <f t="shared" si="80"/>
        <v/>
      </c>
      <c r="AB165" s="65" t="str">
        <f t="shared" si="81"/>
        <v/>
      </c>
      <c r="AC165" s="65" t="str">
        <f t="shared" si="82"/>
        <v/>
      </c>
      <c r="AH165" s="65" t="str">
        <f t="shared" si="75"/>
        <v>186911134</v>
      </c>
      <c r="AI165" s="67">
        <v>18691113</v>
      </c>
      <c r="AJ165" s="67" t="s">
        <v>163</v>
      </c>
      <c r="AK165" s="67">
        <v>4</v>
      </c>
      <c r="AN165" s="65" t="str">
        <f t="shared" si="69"/>
        <v/>
      </c>
    </row>
    <row r="166" spans="1:40" s="67" customFormat="1" ht="16.8" customHeight="1" x14ac:dyDescent="0.25">
      <c r="A166" s="113">
        <v>1</v>
      </c>
      <c r="B166" s="342" t="s">
        <v>5</v>
      </c>
      <c r="C166" s="342">
        <v>0</v>
      </c>
      <c r="D166" s="349">
        <f t="shared" ref="D166:D215" si="88">IF(C166="", "", C166)</f>
        <v>0</v>
      </c>
      <c r="E166" s="262">
        <f t="shared" si="87"/>
        <v>18691113</v>
      </c>
      <c r="F166" s="362">
        <v>5</v>
      </c>
      <c r="G166" s="363" t="s">
        <v>4805</v>
      </c>
      <c r="H166" s="363"/>
      <c r="I166" s="263"/>
      <c r="J166" s="363"/>
      <c r="K166" s="362"/>
      <c r="L166" s="362"/>
      <c r="M166" s="362"/>
      <c r="N166" s="263"/>
      <c r="O166" s="363"/>
      <c r="P166" s="363"/>
      <c r="Q166" s="364"/>
      <c r="R166" s="112" t="str">
        <f>IF(D166="","", CONCATENATE("Update games set ", B166, "= ",D166," where game_id=", E166))</f>
        <v>Update games set F= 0 where game_id=18691113</v>
      </c>
      <c r="S166" s="112" t="str">
        <f t="shared" si="71"/>
        <v>Update lineups set player_name = 'J Richardson', raw_name = 'J Richardson' where game_id = 18691113 and player_order = 5</v>
      </c>
      <c r="T166" s="112" t="str">
        <f t="shared" si="72"/>
        <v/>
      </c>
      <c r="U166" s="200" t="str">
        <f t="shared" si="68"/>
        <v/>
      </c>
      <c r="V166" s="112" t="str">
        <f t="shared" si="73"/>
        <v/>
      </c>
      <c r="W166" s="415" t="str">
        <f t="shared" si="74"/>
        <v/>
      </c>
      <c r="Y166" s="65" t="str">
        <f t="shared" si="78"/>
        <v/>
      </c>
      <c r="Z166" s="65" t="str">
        <f t="shared" si="79"/>
        <v/>
      </c>
      <c r="AA166" s="65" t="str">
        <f t="shared" si="80"/>
        <v/>
      </c>
      <c r="AB166" s="65" t="str">
        <f t="shared" si="81"/>
        <v/>
      </c>
      <c r="AC166" s="65" t="str">
        <f t="shared" si="82"/>
        <v/>
      </c>
      <c r="AH166" s="65" t="str">
        <f t="shared" si="75"/>
        <v>186911135</v>
      </c>
      <c r="AI166" s="67">
        <v>18691113</v>
      </c>
      <c r="AJ166" s="67" t="s">
        <v>163</v>
      </c>
      <c r="AK166" s="67">
        <v>5</v>
      </c>
      <c r="AN166" s="65" t="str">
        <f t="shared" si="69"/>
        <v/>
      </c>
    </row>
    <row r="167" spans="1:40" s="67" customFormat="1" ht="16.8" customHeight="1" x14ac:dyDescent="0.25">
      <c r="A167" s="113">
        <v>1</v>
      </c>
      <c r="B167" s="342" t="s">
        <v>0</v>
      </c>
      <c r="C167" s="342">
        <v>0</v>
      </c>
      <c r="D167" s="349">
        <f t="shared" si="88"/>
        <v>0</v>
      </c>
      <c r="E167" s="262">
        <f t="shared" si="87"/>
        <v>18691113</v>
      </c>
      <c r="F167" s="362">
        <v>6</v>
      </c>
      <c r="G167" s="363" t="s">
        <v>4797</v>
      </c>
      <c r="H167" s="363"/>
      <c r="I167" s="263"/>
      <c r="J167" s="363"/>
      <c r="K167" s="362"/>
      <c r="L167" s="362"/>
      <c r="M167" s="362"/>
      <c r="N167" s="263"/>
      <c r="O167" s="363"/>
      <c r="P167" s="363"/>
      <c r="Q167" s="364"/>
      <c r="R167" s="112" t="str">
        <f>IF(D167="","", CONCATENATE("Update games set ", B167, "= ",D167," where game_id=", E167))</f>
        <v>Update games set A= 0 where game_id=18691113</v>
      </c>
      <c r="S167" s="112" t="str">
        <f t="shared" si="71"/>
        <v>Update lineups set player_name = 'T Howitt', raw_name = 'T Howitt' where game_id = 18691113 and player_order = 6</v>
      </c>
      <c r="T167" s="112" t="str">
        <f t="shared" si="72"/>
        <v/>
      </c>
      <c r="U167" s="200" t="str">
        <f t="shared" si="68"/>
        <v/>
      </c>
      <c r="V167" s="112" t="str">
        <f t="shared" si="73"/>
        <v/>
      </c>
      <c r="W167" s="415" t="str">
        <f t="shared" si="74"/>
        <v/>
      </c>
      <c r="Y167" s="65" t="str">
        <f t="shared" si="78"/>
        <v/>
      </c>
      <c r="Z167" s="65" t="str">
        <f t="shared" si="79"/>
        <v/>
      </c>
      <c r="AA167" s="65" t="str">
        <f t="shared" si="80"/>
        <v/>
      </c>
      <c r="AB167" s="65" t="str">
        <f t="shared" si="81"/>
        <v/>
      </c>
      <c r="AC167" s="65" t="str">
        <f t="shared" si="82"/>
        <v/>
      </c>
      <c r="AH167" s="65" t="str">
        <f t="shared" si="75"/>
        <v>186911136</v>
      </c>
      <c r="AI167" s="67">
        <v>18691113</v>
      </c>
      <c r="AJ167" s="67" t="s">
        <v>163</v>
      </c>
      <c r="AK167" s="67">
        <v>6</v>
      </c>
      <c r="AN167" s="65" t="str">
        <f t="shared" si="69"/>
        <v/>
      </c>
    </row>
    <row r="168" spans="1:40" s="67" customFormat="1" ht="16.8" customHeight="1" x14ac:dyDescent="0.25">
      <c r="A168" s="113">
        <v>1</v>
      </c>
      <c r="B168" s="342" t="s">
        <v>23</v>
      </c>
      <c r="C168" s="342" t="s">
        <v>4</v>
      </c>
      <c r="D168" s="334" t="str">
        <f t="shared" ref="D168" si="89">IF(C168="",IF(D166&gt;D167,"'W'",IF(D166=D167,"'D'","'L'")),_xlfn.CONCAT("'",C168,"'"))</f>
        <v>'L'</v>
      </c>
      <c r="E168" s="262">
        <f t="shared" si="87"/>
        <v>18691113</v>
      </c>
      <c r="F168" s="362">
        <v>7</v>
      </c>
      <c r="G168" s="363" t="s">
        <v>4776</v>
      </c>
      <c r="H168" s="363"/>
      <c r="I168" s="263"/>
      <c r="J168" s="363"/>
      <c r="K168" s="362"/>
      <c r="L168" s="362"/>
      <c r="M168" s="362"/>
      <c r="N168" s="263"/>
      <c r="O168" s="363"/>
      <c r="P168" s="363"/>
      <c r="Q168" s="364"/>
      <c r="R168" s="112" t="str">
        <f>IF(D168="","", CONCATENATE("Update games set ", B168, "= ",D168," where game_id=", E168))</f>
        <v>Update games set Result= 'L' where game_id=18691113</v>
      </c>
      <c r="S168" s="112" t="str">
        <f t="shared" si="71"/>
        <v>Update lineups set player_name = 'Revis', raw_name = 'Revis' where game_id = 18691113 and player_order = 7</v>
      </c>
      <c r="T168" s="112" t="str">
        <f t="shared" si="72"/>
        <v/>
      </c>
      <c r="U168" s="200" t="str">
        <f t="shared" si="68"/>
        <v/>
      </c>
      <c r="V168" s="112" t="str">
        <f t="shared" si="73"/>
        <v/>
      </c>
      <c r="W168" s="415" t="str">
        <f t="shared" si="74"/>
        <v/>
      </c>
      <c r="Y168" s="65" t="str">
        <f t="shared" si="78"/>
        <v/>
      </c>
      <c r="Z168" s="65" t="str">
        <f t="shared" si="79"/>
        <v/>
      </c>
      <c r="AA168" s="65" t="str">
        <f t="shared" si="80"/>
        <v/>
      </c>
      <c r="AB168" s="65" t="str">
        <f t="shared" si="81"/>
        <v/>
      </c>
      <c r="AC168" s="65" t="str">
        <f t="shared" si="82"/>
        <v/>
      </c>
      <c r="AH168" s="65" t="str">
        <f t="shared" si="75"/>
        <v>186911137</v>
      </c>
      <c r="AI168" s="67">
        <v>18691113</v>
      </c>
      <c r="AJ168" s="67" t="s">
        <v>163</v>
      </c>
      <c r="AK168" s="67">
        <v>7</v>
      </c>
      <c r="AN168" s="65" t="str">
        <f t="shared" si="69"/>
        <v/>
      </c>
    </row>
    <row r="169" spans="1:40" s="67" customFormat="1" ht="16.8" customHeight="1" x14ac:dyDescent="0.25">
      <c r="A169" s="113">
        <v>1</v>
      </c>
      <c r="B169" s="342" t="s">
        <v>768</v>
      </c>
      <c r="C169" s="342"/>
      <c r="D169" s="349" t="str">
        <f t="shared" ref="D169:D222" si="90">IF(C169="", "", C169)</f>
        <v/>
      </c>
      <c r="E169" s="262">
        <f t="shared" si="87"/>
        <v>18691113</v>
      </c>
      <c r="F169" s="362">
        <v>8</v>
      </c>
      <c r="G169" s="194" t="s">
        <v>4792</v>
      </c>
      <c r="H169" s="363"/>
      <c r="I169" s="263"/>
      <c r="J169" s="363"/>
      <c r="K169" s="362"/>
      <c r="L169" s="362"/>
      <c r="M169" s="362"/>
      <c r="N169" s="417"/>
      <c r="O169" s="194"/>
      <c r="P169" s="194"/>
      <c r="Q169" s="364"/>
      <c r="R169" s="112" t="str">
        <f>IF(D169="","", CONCATENATE("Update games set ", B169, "= ",D169," where game_id=", E169))</f>
        <v/>
      </c>
      <c r="S169" s="112" t="str">
        <f t="shared" si="71"/>
        <v>Update lineups set player_name = 'Crisp', raw_name = 'Crisp' where game_id = 18691113 and player_order = 8</v>
      </c>
      <c r="T169" s="112" t="str">
        <f t="shared" si="72"/>
        <v/>
      </c>
      <c r="U169" s="200" t="str">
        <f t="shared" si="68"/>
        <v/>
      </c>
      <c r="V169" s="112" t="str">
        <f t="shared" si="73"/>
        <v/>
      </c>
      <c r="W169" s="415" t="str">
        <f t="shared" si="74"/>
        <v/>
      </c>
      <c r="Y169" s="65" t="str">
        <f t="shared" si="78"/>
        <v/>
      </c>
      <c r="Z169" s="65" t="str">
        <f t="shared" si="79"/>
        <v/>
      </c>
      <c r="AA169" s="65" t="str">
        <f t="shared" si="80"/>
        <v/>
      </c>
      <c r="AB169" s="65" t="str">
        <f t="shared" si="81"/>
        <v/>
      </c>
      <c r="AC169" s="65" t="str">
        <f t="shared" si="82"/>
        <v/>
      </c>
      <c r="AH169" s="65" t="str">
        <f t="shared" si="75"/>
        <v>186911138</v>
      </c>
      <c r="AI169" s="67">
        <v>18691113</v>
      </c>
      <c r="AJ169" s="67" t="s">
        <v>163</v>
      </c>
      <c r="AK169" s="67">
        <v>8</v>
      </c>
      <c r="AN169" s="65" t="str">
        <f t="shared" si="69"/>
        <v/>
      </c>
    </row>
    <row r="170" spans="1:40" s="67" customFormat="1" ht="16.8" customHeight="1" x14ac:dyDescent="0.25">
      <c r="A170" s="113">
        <v>1</v>
      </c>
      <c r="B170" s="342" t="s">
        <v>766</v>
      </c>
      <c r="C170" s="342"/>
      <c r="D170" s="349" t="str">
        <f t="shared" si="90"/>
        <v/>
      </c>
      <c r="E170" s="262">
        <f t="shared" si="87"/>
        <v>18691113</v>
      </c>
      <c r="F170" s="362">
        <v>9</v>
      </c>
      <c r="G170" s="194" t="s">
        <v>2409</v>
      </c>
      <c r="H170" s="194"/>
      <c r="I170" s="263"/>
      <c r="J170" s="363"/>
      <c r="K170" s="362"/>
      <c r="L170" s="362"/>
      <c r="M170" s="362"/>
      <c r="N170" s="417"/>
      <c r="O170" s="194"/>
      <c r="P170" s="194"/>
      <c r="Q170" s="364"/>
      <c r="R170" s="112" t="str">
        <f>IF(D170="","", CONCATENATE("Update games set ", B170, "= ",D170," where game_id=", E170))</f>
        <v/>
      </c>
      <c r="S170" s="112" t="str">
        <f t="shared" si="71"/>
        <v>Update lineups set player_name = 'Morton', raw_name = 'Morton' where game_id = 18691113 and player_order = 9</v>
      </c>
      <c r="T170" s="112" t="str">
        <f t="shared" si="72"/>
        <v/>
      </c>
      <c r="U170" s="200" t="str">
        <f t="shared" si="68"/>
        <v/>
      </c>
      <c r="V170" s="112" t="str">
        <f t="shared" si="73"/>
        <v/>
      </c>
      <c r="W170" s="415" t="str">
        <f t="shared" si="74"/>
        <v/>
      </c>
      <c r="Y170" s="65" t="str">
        <f t="shared" si="78"/>
        <v/>
      </c>
      <c r="Z170" s="65" t="str">
        <f t="shared" si="79"/>
        <v/>
      </c>
      <c r="AA170" s="65" t="str">
        <f t="shared" si="80"/>
        <v/>
      </c>
      <c r="AB170" s="65" t="str">
        <f t="shared" si="81"/>
        <v/>
      </c>
      <c r="AC170" s="65" t="str">
        <f t="shared" si="82"/>
        <v/>
      </c>
      <c r="AH170" s="65" t="str">
        <f t="shared" si="75"/>
        <v>186911139</v>
      </c>
      <c r="AI170" s="67">
        <v>18691113</v>
      </c>
      <c r="AJ170" s="67" t="s">
        <v>163</v>
      </c>
      <c r="AK170" s="67">
        <v>9</v>
      </c>
      <c r="AN170" s="65" t="str">
        <f t="shared" si="69"/>
        <v/>
      </c>
    </row>
    <row r="171" spans="1:40" s="67" customFormat="1" ht="16.8" customHeight="1" x14ac:dyDescent="0.25">
      <c r="A171" s="113">
        <v>1</v>
      </c>
      <c r="B171" s="342" t="s">
        <v>753</v>
      </c>
      <c r="C171" s="342"/>
      <c r="D171" s="350" t="str">
        <f t="shared" ref="D171:D219" si="91">IF(C171="", "", CONCATENATE("'", C171,"'"))</f>
        <v/>
      </c>
      <c r="E171" s="262">
        <f t="shared" si="87"/>
        <v>18691113</v>
      </c>
      <c r="F171" s="362">
        <v>10</v>
      </c>
      <c r="G171" s="363" t="s">
        <v>4809</v>
      </c>
      <c r="H171" s="363"/>
      <c r="I171" s="263"/>
      <c r="J171" s="363"/>
      <c r="K171" s="362"/>
      <c r="L171" s="362"/>
      <c r="M171" s="362"/>
      <c r="N171" s="263"/>
      <c r="O171" s="363"/>
      <c r="P171" s="363"/>
      <c r="Q171" s="364"/>
      <c r="R171" s="112" t="str">
        <f>IF(D171="","", CONCATENATE("Update games set ", B171, "= ",D171," where game_id=", E171))</f>
        <v/>
      </c>
      <c r="S171" s="112" t="str">
        <f t="shared" si="71"/>
        <v>Update lineups set player_name = 'Hawksley', raw_name = 'Hawksley' where game_id = 18691113 and player_order = 10</v>
      </c>
      <c r="T171" s="112" t="str">
        <f t="shared" si="72"/>
        <v/>
      </c>
      <c r="U171" s="200" t="str">
        <f t="shared" si="68"/>
        <v/>
      </c>
      <c r="V171" s="112" t="str">
        <f t="shared" si="73"/>
        <v/>
      </c>
      <c r="W171" s="415" t="str">
        <f t="shared" si="74"/>
        <v/>
      </c>
      <c r="Y171" s="65" t="str">
        <f t="shared" si="78"/>
        <v/>
      </c>
      <c r="Z171" s="65" t="str">
        <f t="shared" si="79"/>
        <v/>
      </c>
      <c r="AA171" s="65" t="str">
        <f t="shared" si="80"/>
        <v/>
      </c>
      <c r="AB171" s="65" t="str">
        <f t="shared" si="81"/>
        <v/>
      </c>
      <c r="AC171" s="65" t="str">
        <f t="shared" si="82"/>
        <v/>
      </c>
      <c r="AH171" s="65" t="str">
        <f t="shared" si="75"/>
        <v>1869111310</v>
      </c>
      <c r="AI171" s="67">
        <v>18691113</v>
      </c>
      <c r="AJ171" s="67" t="s">
        <v>163</v>
      </c>
      <c r="AK171" s="67">
        <v>10</v>
      </c>
      <c r="AN171" s="65" t="str">
        <f t="shared" si="69"/>
        <v/>
      </c>
    </row>
    <row r="172" spans="1:40" s="67" customFormat="1" ht="16.8" customHeight="1" x14ac:dyDescent="0.25">
      <c r="A172" s="113">
        <v>1</v>
      </c>
      <c r="B172" s="342" t="s">
        <v>746</v>
      </c>
      <c r="C172" s="351" t="s">
        <v>5062</v>
      </c>
      <c r="D172" s="334" t="str">
        <f>CONCATENATE("'", LEFT(E172,4),"-",MID(E172,5,2),"-", MID(E172,7,2), " ", C172,"'")</f>
        <v>'1869-11-13 15:00'</v>
      </c>
      <c r="E172" s="262">
        <f t="shared" si="87"/>
        <v>18691113</v>
      </c>
      <c r="F172" s="362">
        <v>11</v>
      </c>
      <c r="G172" s="363" t="s">
        <v>1872</v>
      </c>
      <c r="H172" s="363"/>
      <c r="I172" s="263"/>
      <c r="J172" s="363"/>
      <c r="K172" s="362"/>
      <c r="L172" s="362"/>
      <c r="M172" s="362"/>
      <c r="N172" s="263"/>
      <c r="O172" s="363"/>
      <c r="P172" s="363"/>
      <c r="Q172" s="364"/>
      <c r="R172" s="112" t="str">
        <f>IF(D172="","", CONCATENATE("Update games set ", B172, "= ",D172," where game_id=", E172))</f>
        <v>Update games set Game_date= '1869-11-13 15:00' where game_id=18691113</v>
      </c>
      <c r="S172" s="112" t="str">
        <f t="shared" si="71"/>
        <v>Update lineups set player_name = 'Palethorpe', raw_name = 'Palethorpe' where game_id = 18691113 and player_order = 11</v>
      </c>
      <c r="T172" s="112" t="str">
        <f t="shared" si="72"/>
        <v/>
      </c>
      <c r="U172" s="200" t="str">
        <f t="shared" si="68"/>
        <v/>
      </c>
      <c r="V172" s="112" t="str">
        <f t="shared" si="73"/>
        <v/>
      </c>
      <c r="W172" s="415" t="str">
        <f t="shared" si="74"/>
        <v/>
      </c>
      <c r="Y172" s="65" t="str">
        <f t="shared" si="78"/>
        <v/>
      </c>
      <c r="Z172" s="65" t="str">
        <f t="shared" si="79"/>
        <v/>
      </c>
      <c r="AA172" s="65" t="str">
        <f t="shared" si="80"/>
        <v/>
      </c>
      <c r="AB172" s="65" t="str">
        <f t="shared" si="81"/>
        <v/>
      </c>
      <c r="AC172" s="65" t="str">
        <f t="shared" si="82"/>
        <v/>
      </c>
      <c r="AH172" s="65" t="str">
        <f t="shared" si="75"/>
        <v>1869111311</v>
      </c>
      <c r="AI172" s="67">
        <v>18691113</v>
      </c>
      <c r="AJ172" s="67" t="s">
        <v>163</v>
      </c>
      <c r="AK172" s="67">
        <v>11</v>
      </c>
      <c r="AN172" s="65" t="str">
        <f t="shared" si="69"/>
        <v/>
      </c>
    </row>
    <row r="173" spans="1:40" s="67" customFormat="1" ht="16.8" customHeight="1" x14ac:dyDescent="0.25">
      <c r="A173" s="113">
        <v>1</v>
      </c>
      <c r="B173" s="342" t="s">
        <v>25</v>
      </c>
      <c r="C173" s="342" t="s">
        <v>5296</v>
      </c>
      <c r="D173" s="350" t="str">
        <f t="shared" si="70"/>
        <v>'Notts won by 1 rouge to 0'</v>
      </c>
      <c r="E173" s="262">
        <f t="shared" si="87"/>
        <v>18691113</v>
      </c>
      <c r="F173" s="362">
        <v>12</v>
      </c>
      <c r="G173" s="363"/>
      <c r="H173" s="363"/>
      <c r="I173" s="263"/>
      <c r="J173" s="363"/>
      <c r="K173" s="362"/>
      <c r="L173" s="362"/>
      <c r="M173" s="362"/>
      <c r="N173" s="263"/>
      <c r="O173" s="363"/>
      <c r="P173" s="363"/>
      <c r="Q173" s="364"/>
      <c r="R173" s="112" t="str">
        <f>IF(D173="","", CONCATENATE("Update games set ", B173, "= ",D173," where game_id=", E173))</f>
        <v>Update games set Notes= 'Notts won by 1 rouge to 0' where game_id=18691113</v>
      </c>
      <c r="S173" s="112" t="str">
        <f t="shared" si="71"/>
        <v/>
      </c>
      <c r="T173" s="112" t="str">
        <f t="shared" si="72"/>
        <v/>
      </c>
      <c r="U173" s="200" t="str">
        <f t="shared" si="68"/>
        <v/>
      </c>
      <c r="V173" s="112" t="str">
        <f t="shared" si="73"/>
        <v/>
      </c>
      <c r="W173" s="415" t="str">
        <f t="shared" si="74"/>
        <v/>
      </c>
      <c r="Y173" s="65" t="str">
        <f t="shared" si="78"/>
        <v/>
      </c>
      <c r="Z173" s="65" t="str">
        <f t="shared" si="79"/>
        <v/>
      </c>
      <c r="AA173" s="65" t="str">
        <f t="shared" si="80"/>
        <v/>
      </c>
      <c r="AB173" s="65" t="str">
        <f t="shared" si="81"/>
        <v/>
      </c>
      <c r="AC173" s="65" t="str">
        <f t="shared" si="82"/>
        <v/>
      </c>
      <c r="AH173" s="65" t="str">
        <f t="shared" si="75"/>
        <v>1869111312</v>
      </c>
      <c r="AI173" s="67">
        <v>18691113</v>
      </c>
      <c r="AJ173" s="67" t="s">
        <v>163</v>
      </c>
      <c r="AK173" s="67">
        <v>12</v>
      </c>
      <c r="AN173" s="65" t="str">
        <f t="shared" si="69"/>
        <v/>
      </c>
    </row>
    <row r="174" spans="1:40" s="67" customFormat="1" ht="16.8" customHeight="1" x14ac:dyDescent="0.25">
      <c r="A174" s="113">
        <v>1</v>
      </c>
      <c r="B174" s="342" t="s">
        <v>475</v>
      </c>
      <c r="C174" s="342"/>
      <c r="D174" s="349" t="str">
        <f t="shared" si="90"/>
        <v/>
      </c>
      <c r="E174" s="262">
        <f t="shared" si="87"/>
        <v>18691113</v>
      </c>
      <c r="F174" s="362">
        <v>13</v>
      </c>
      <c r="G174" s="363"/>
      <c r="H174" s="363"/>
      <c r="I174" s="263"/>
      <c r="J174" s="363"/>
      <c r="K174" s="362"/>
      <c r="L174" s="362"/>
      <c r="M174" s="362"/>
      <c r="N174" s="263"/>
      <c r="O174" s="363"/>
      <c r="P174" s="363"/>
      <c r="Q174" s="364"/>
      <c r="R174" s="112" t="str">
        <f>IF(D174="","", CONCATENATE("Update games set ", B174, "= ",D174," where game_id=", E174))</f>
        <v/>
      </c>
      <c r="S174" s="112" t="str">
        <f t="shared" si="71"/>
        <v/>
      </c>
      <c r="T174" s="112" t="str">
        <f t="shared" si="72"/>
        <v/>
      </c>
      <c r="U174" s="200" t="str">
        <f t="shared" si="68"/>
        <v/>
      </c>
      <c r="V174" s="112" t="str">
        <f t="shared" si="73"/>
        <v/>
      </c>
      <c r="W174" s="415" t="str">
        <f t="shared" si="74"/>
        <v/>
      </c>
      <c r="Y174" s="65" t="str">
        <f t="shared" si="78"/>
        <v/>
      </c>
      <c r="Z174" s="65" t="str">
        <f t="shared" si="79"/>
        <v/>
      </c>
      <c r="AA174" s="65" t="str">
        <f t="shared" si="80"/>
        <v/>
      </c>
      <c r="AB174" s="65" t="str">
        <f t="shared" si="81"/>
        <v/>
      </c>
      <c r="AC174" s="65" t="str">
        <f t="shared" si="82"/>
        <v/>
      </c>
      <c r="AH174" s="65" t="str">
        <f t="shared" si="75"/>
        <v>1869111313</v>
      </c>
      <c r="AI174" s="67">
        <v>18691113</v>
      </c>
      <c r="AJ174" s="67" t="s">
        <v>163</v>
      </c>
      <c r="AK174" s="67">
        <v>13</v>
      </c>
      <c r="AN174" s="65" t="str">
        <f t="shared" si="69"/>
        <v/>
      </c>
    </row>
    <row r="175" spans="1:40" s="67" customFormat="1" ht="16.8" customHeight="1" x14ac:dyDescent="0.25">
      <c r="A175" s="113">
        <v>1</v>
      </c>
      <c r="B175" s="342" t="s">
        <v>20</v>
      </c>
      <c r="C175" s="342"/>
      <c r="D175" s="350" t="str">
        <f t="shared" si="70"/>
        <v/>
      </c>
      <c r="E175" s="262">
        <f t="shared" si="87"/>
        <v>18691113</v>
      </c>
      <c r="F175" s="362">
        <v>14</v>
      </c>
      <c r="G175" s="363"/>
      <c r="H175" s="363"/>
      <c r="I175" s="263"/>
      <c r="J175" s="363"/>
      <c r="K175" s="362"/>
      <c r="L175" s="362"/>
      <c r="M175" s="362"/>
      <c r="N175" s="263"/>
      <c r="O175" s="363"/>
      <c r="P175" s="363"/>
      <c r="Q175" s="364"/>
      <c r="R175" s="112" t="str">
        <f>IF(D175="","", CONCATENATE("Update games set ", B175, "= ",D175," where game_id=", E175))</f>
        <v/>
      </c>
      <c r="S175" s="112" t="str">
        <f t="shared" si="71"/>
        <v/>
      </c>
      <c r="T175" s="112" t="str">
        <f t="shared" si="72"/>
        <v/>
      </c>
      <c r="U175" s="200" t="str">
        <f t="shared" si="68"/>
        <v/>
      </c>
      <c r="V175" s="112" t="str">
        <f t="shared" si="73"/>
        <v/>
      </c>
      <c r="W175" s="415" t="str">
        <f t="shared" si="74"/>
        <v/>
      </c>
      <c r="Y175" s="65" t="str">
        <f t="shared" si="78"/>
        <v/>
      </c>
      <c r="Z175" s="65" t="str">
        <f t="shared" si="79"/>
        <v/>
      </c>
      <c r="AA175" s="65" t="str">
        <f t="shared" si="80"/>
        <v/>
      </c>
      <c r="AB175" s="65" t="str">
        <f t="shared" si="81"/>
        <v/>
      </c>
      <c r="AC175" s="65" t="str">
        <f t="shared" si="82"/>
        <v/>
      </c>
      <c r="AH175" s="65" t="str">
        <f t="shared" si="75"/>
        <v>1869111314</v>
      </c>
      <c r="AI175" s="67">
        <v>18691113</v>
      </c>
      <c r="AJ175" s="67" t="s">
        <v>163</v>
      </c>
      <c r="AK175" s="67">
        <v>14</v>
      </c>
      <c r="AN175" s="65" t="str">
        <f t="shared" si="69"/>
        <v/>
      </c>
    </row>
    <row r="176" spans="1:40" s="67" customFormat="1" ht="16.8" customHeight="1" x14ac:dyDescent="0.25">
      <c r="A176" s="113">
        <v>1</v>
      </c>
      <c r="B176" s="342" t="s">
        <v>4882</v>
      </c>
      <c r="C176" s="342" t="str">
        <f>IF(C175="", "", C175)</f>
        <v/>
      </c>
      <c r="D176" s="350" t="str">
        <f t="shared" si="70"/>
        <v/>
      </c>
      <c r="E176" s="262">
        <f t="shared" si="87"/>
        <v>18691113</v>
      </c>
      <c r="F176" s="362">
        <v>15</v>
      </c>
      <c r="G176" s="363"/>
      <c r="H176" s="363"/>
      <c r="I176" s="263"/>
      <c r="J176" s="363"/>
      <c r="K176" s="362"/>
      <c r="L176" s="362"/>
      <c r="M176" s="362"/>
      <c r="N176" s="263"/>
      <c r="O176" s="363"/>
      <c r="P176" s="363"/>
      <c r="Q176" s="364"/>
      <c r="R176" s="112" t="str">
        <f>IF(D176="","", CONCATENATE("Update games set ", B176, "= ",D176," where game_id=", E176))</f>
        <v/>
      </c>
      <c r="S176" s="112" t="str">
        <f t="shared" si="71"/>
        <v/>
      </c>
      <c r="T176" s="112" t="str">
        <f t="shared" si="72"/>
        <v/>
      </c>
      <c r="U176" s="200" t="str">
        <f t="shared" si="68"/>
        <v/>
      </c>
      <c r="V176" s="112" t="str">
        <f t="shared" si="73"/>
        <v/>
      </c>
      <c r="W176" s="415" t="str">
        <f t="shared" si="74"/>
        <v/>
      </c>
      <c r="Y176" s="65" t="str">
        <f t="shared" si="78"/>
        <v/>
      </c>
      <c r="Z176" s="65" t="str">
        <f t="shared" si="79"/>
        <v/>
      </c>
      <c r="AA176" s="65" t="str">
        <f t="shared" si="80"/>
        <v/>
      </c>
      <c r="AB176" s="65" t="str">
        <f t="shared" si="81"/>
        <v/>
      </c>
      <c r="AC176" s="65" t="str">
        <f t="shared" si="82"/>
        <v/>
      </c>
      <c r="AH176" s="65" t="str">
        <f t="shared" si="75"/>
        <v>1869111315</v>
      </c>
      <c r="AI176" s="67">
        <v>18691113</v>
      </c>
      <c r="AJ176" s="67" t="s">
        <v>163</v>
      </c>
      <c r="AK176" s="67">
        <v>15</v>
      </c>
      <c r="AN176" s="65" t="str">
        <f t="shared" si="69"/>
        <v/>
      </c>
    </row>
    <row r="177" spans="1:40" s="126" customFormat="1" ht="16.8" customHeight="1" thickBot="1" x14ac:dyDescent="0.3">
      <c r="A177" s="113">
        <v>1</v>
      </c>
      <c r="B177" s="116" t="s">
        <v>115</v>
      </c>
      <c r="C177" s="352"/>
      <c r="D177" s="370" t="str">
        <f t="shared" ref="D177" si="92">IF(MID(E177,5,2)*1&gt;6,_xlfn.CONCAT("'",LEFT(E177,4),"-",MID(E177,3,2)+1,"'"),_xlfn.CONCAT("'",LEFT(E177,4)-1,"-",MID(E177,3,2),"'"))</f>
        <v>'1869-70'</v>
      </c>
      <c r="E177" s="266">
        <f t="shared" si="87"/>
        <v>18691113</v>
      </c>
      <c r="F177" s="266">
        <v>16</v>
      </c>
      <c r="G177" s="343"/>
      <c r="H177" s="343"/>
      <c r="I177" s="267"/>
      <c r="J177" s="214"/>
      <c r="K177" s="266"/>
      <c r="L177" s="266"/>
      <c r="M177" s="266"/>
      <c r="N177" s="419"/>
      <c r="O177" s="343"/>
      <c r="P177" s="343"/>
      <c r="Q177" s="346"/>
      <c r="R177" s="112" t="str">
        <f>IF(D177="","", CONCATENATE("Update games set ", B177, "= ",D177," where game_id=", E177))</f>
        <v>Update games set Season= '1869-70' where game_id=18691113</v>
      </c>
      <c r="S177" s="112" t="str">
        <f t="shared" si="71"/>
        <v/>
      </c>
      <c r="T177" s="112" t="str">
        <f t="shared" si="72"/>
        <v/>
      </c>
      <c r="U177" s="200" t="str">
        <f t="shared" si="68"/>
        <v/>
      </c>
      <c r="V177" s="112" t="str">
        <f t="shared" si="73"/>
        <v/>
      </c>
      <c r="W177" s="415" t="str">
        <f t="shared" si="74"/>
        <v/>
      </c>
      <c r="X177" s="240"/>
      <c r="Y177" s="65" t="str">
        <f t="shared" si="78"/>
        <v/>
      </c>
      <c r="Z177" s="65" t="str">
        <f t="shared" si="79"/>
        <v/>
      </c>
      <c r="AA177" s="65" t="str">
        <f t="shared" si="80"/>
        <v/>
      </c>
      <c r="AB177" s="65" t="str">
        <f t="shared" si="81"/>
        <v/>
      </c>
      <c r="AC177" s="65" t="str">
        <f t="shared" si="82"/>
        <v/>
      </c>
      <c r="AH177" s="65" t="str">
        <f t="shared" si="75"/>
        <v>1869111316</v>
      </c>
      <c r="AI177" s="126">
        <v>18691113</v>
      </c>
      <c r="AJ177" s="126" t="s">
        <v>163</v>
      </c>
      <c r="AK177" s="126">
        <v>16</v>
      </c>
      <c r="AN177" s="65" t="str">
        <f t="shared" si="69"/>
        <v/>
      </c>
    </row>
    <row r="178" spans="1:40" s="67" customFormat="1" ht="16.8" customHeight="1" thickTop="1" x14ac:dyDescent="0.25">
      <c r="A178" s="113">
        <v>1</v>
      </c>
      <c r="B178" s="341" t="s">
        <v>22</v>
      </c>
      <c r="C178" s="341" t="s">
        <v>5293</v>
      </c>
      <c r="D178" s="341" t="str">
        <f t="shared" si="70"/>
        <v>'Sawley'</v>
      </c>
      <c r="E178" s="363">
        <v>18691218</v>
      </c>
      <c r="F178" s="362">
        <v>1</v>
      </c>
      <c r="G178" s="212" t="s">
        <v>4796</v>
      </c>
      <c r="H178" s="212"/>
      <c r="I178" s="263"/>
      <c r="J178" s="363"/>
      <c r="K178" s="362"/>
      <c r="L178" s="362"/>
      <c r="M178" s="362"/>
      <c r="N178" s="416"/>
      <c r="O178" s="212"/>
      <c r="P178" s="212"/>
      <c r="Q178" s="364"/>
      <c r="R178" s="112" t="str">
        <f>IF(D178="","", CONCATENATE("Update games set ", B178, "= ",D178," where game_id=", E178))</f>
        <v>Update games set Opponent= 'Sawley' where game_id=18691218</v>
      </c>
      <c r="S178" s="112" t="str">
        <f t="shared" si="71"/>
        <v>Update lineups set player_name = 'G Palethorpe', raw_name = 'G Palethorpe' where game_id = 18691218 and player_order = 1</v>
      </c>
      <c r="T178" s="112" t="str">
        <f t="shared" si="72"/>
        <v/>
      </c>
      <c r="U178" s="200" t="str">
        <f t="shared" si="68"/>
        <v/>
      </c>
      <c r="V178" s="112" t="str">
        <f t="shared" si="73"/>
        <v/>
      </c>
      <c r="W178" s="415" t="str">
        <f t="shared" si="74"/>
        <v/>
      </c>
      <c r="Y178" s="65" t="str">
        <f t="shared" si="78"/>
        <v/>
      </c>
      <c r="Z178" s="65" t="str">
        <f t="shared" si="79"/>
        <v/>
      </c>
      <c r="AA178" s="65" t="str">
        <f t="shared" si="80"/>
        <v/>
      </c>
      <c r="AB178" s="65" t="str">
        <f t="shared" si="81"/>
        <v/>
      </c>
      <c r="AC178" s="65" t="str">
        <f t="shared" si="82"/>
        <v/>
      </c>
      <c r="AH178" s="65" t="str">
        <f t="shared" si="75"/>
        <v>186912181</v>
      </c>
      <c r="AI178" s="67">
        <v>18691218</v>
      </c>
      <c r="AJ178" s="67" t="s">
        <v>5293</v>
      </c>
      <c r="AK178" s="67">
        <v>1</v>
      </c>
      <c r="AN178" s="65" t="str">
        <f t="shared" si="69"/>
        <v>update games set source = 'The Nottingham Forest Football Scrapbook' where game_id = 18691218</v>
      </c>
    </row>
    <row r="179" spans="1:40" s="67" customFormat="1" ht="16.8" customHeight="1" x14ac:dyDescent="0.25">
      <c r="A179" s="113">
        <v>1</v>
      </c>
      <c r="B179" s="342" t="s">
        <v>4979</v>
      </c>
      <c r="C179" s="342" t="str">
        <f>IF(C178="", "", C178)</f>
        <v>Sawley</v>
      </c>
      <c r="D179" s="350" t="str">
        <f t="shared" si="70"/>
        <v>'Sawley'</v>
      </c>
      <c r="E179" s="262">
        <f>E178</f>
        <v>18691218</v>
      </c>
      <c r="F179" s="362">
        <v>2</v>
      </c>
      <c r="G179" s="212" t="s">
        <v>4810</v>
      </c>
      <c r="H179" s="212"/>
      <c r="I179" s="369"/>
      <c r="J179" s="363"/>
      <c r="K179" s="362"/>
      <c r="L179" s="362"/>
      <c r="M179" s="362"/>
      <c r="N179" s="416"/>
      <c r="O179" s="212"/>
      <c r="P179" s="212"/>
      <c r="Q179" s="364"/>
      <c r="R179" s="112" t="str">
        <f>IF(D179="","", CONCATENATE("Update games set ", B179, "= ",D179," where game_id=", E179))</f>
        <v>Update games set Opp_parent= 'Sawley' where game_id=18691218</v>
      </c>
      <c r="S179" s="112" t="str">
        <f t="shared" si="71"/>
        <v>Update lineups set player_name = 'T Widdowson', raw_name = 'T Widdowson' where game_id = 18691218 and player_order = 2</v>
      </c>
      <c r="T179" s="112" t="str">
        <f t="shared" si="72"/>
        <v/>
      </c>
      <c r="U179" s="200" t="str">
        <f t="shared" si="68"/>
        <v/>
      </c>
      <c r="V179" s="112" t="str">
        <f t="shared" si="73"/>
        <v/>
      </c>
      <c r="W179" s="415" t="str">
        <f t="shared" si="74"/>
        <v/>
      </c>
      <c r="Y179" s="65" t="str">
        <f t="shared" si="78"/>
        <v/>
      </c>
      <c r="Z179" s="65" t="str">
        <f t="shared" si="79"/>
        <v/>
      </c>
      <c r="AA179" s="65" t="str">
        <f t="shared" si="80"/>
        <v/>
      </c>
      <c r="AB179" s="65" t="str">
        <f t="shared" si="81"/>
        <v/>
      </c>
      <c r="AC179" s="65" t="str">
        <f t="shared" si="82"/>
        <v/>
      </c>
      <c r="AH179" s="65" t="str">
        <f t="shared" si="75"/>
        <v>186912182</v>
      </c>
      <c r="AI179" s="67">
        <v>18691218</v>
      </c>
      <c r="AJ179" s="67" t="s">
        <v>5293</v>
      </c>
      <c r="AK179" s="67">
        <v>2</v>
      </c>
      <c r="AN179" s="65" t="str">
        <f t="shared" si="69"/>
        <v/>
      </c>
    </row>
    <row r="180" spans="1:40" s="67" customFormat="1" ht="16.8" customHeight="1" x14ac:dyDescent="0.25">
      <c r="A180" s="113">
        <v>1</v>
      </c>
      <c r="B180" s="342" t="s">
        <v>2653</v>
      </c>
      <c r="C180" s="342" t="s">
        <v>663</v>
      </c>
      <c r="D180" s="350" t="str">
        <f t="shared" si="70"/>
        <v>'Friendly'</v>
      </c>
      <c r="E180" s="262">
        <f t="shared" ref="E180:E193" si="93">E179</f>
        <v>18691218</v>
      </c>
      <c r="F180" s="362">
        <v>3</v>
      </c>
      <c r="G180" s="363" t="s">
        <v>5298</v>
      </c>
      <c r="H180" s="363" t="s">
        <v>4777</v>
      </c>
      <c r="I180" s="263"/>
      <c r="J180" s="363"/>
      <c r="K180" s="362"/>
      <c r="L180" s="362"/>
      <c r="M180" s="362"/>
      <c r="N180" s="263"/>
      <c r="O180" s="363"/>
      <c r="P180" s="363"/>
      <c r="Q180" s="364"/>
      <c r="R180" s="112" t="str">
        <f>IF(D180="","", CONCATENATE("Update games set ", B180, "= ",D180," where game_id=", E180))</f>
        <v>Update games set Game_type= 'Friendly' where game_id=18691218</v>
      </c>
      <c r="S180" s="112" t="str">
        <f t="shared" si="71"/>
        <v>Update lineups set player_name = 'WR Lymbery', raw_name = 'WR Lymbery' where game_id = 18691218 and player_order = 3</v>
      </c>
      <c r="T180" s="112" t="str">
        <f t="shared" si="72"/>
        <v/>
      </c>
      <c r="U180" s="200" t="str">
        <f t="shared" si="68"/>
        <v/>
      </c>
      <c r="V180" s="112" t="str">
        <f t="shared" si="73"/>
        <v/>
      </c>
      <c r="W180" s="415" t="str">
        <f t="shared" si="74"/>
        <v/>
      </c>
      <c r="Y180" s="65" t="str">
        <f t="shared" si="78"/>
        <v/>
      </c>
      <c r="Z180" s="65" t="str">
        <f t="shared" si="79"/>
        <v/>
      </c>
      <c r="AA180" s="65" t="str">
        <f t="shared" si="80"/>
        <v/>
      </c>
      <c r="AB180" s="65" t="str">
        <f t="shared" si="81"/>
        <v/>
      </c>
      <c r="AC180" s="65" t="str">
        <f t="shared" si="82"/>
        <v/>
      </c>
      <c r="AH180" s="65" t="str">
        <f t="shared" si="75"/>
        <v>186912183</v>
      </c>
      <c r="AI180" s="67">
        <v>18691218</v>
      </c>
      <c r="AJ180" s="67" t="s">
        <v>5293</v>
      </c>
      <c r="AK180" s="67">
        <v>3</v>
      </c>
      <c r="AN180" s="65" t="str">
        <f t="shared" si="69"/>
        <v/>
      </c>
    </row>
    <row r="181" spans="1:40" s="67" customFormat="1" ht="16.8" customHeight="1" x14ac:dyDescent="0.25">
      <c r="A181" s="113">
        <v>1</v>
      </c>
      <c r="B181" s="342" t="s">
        <v>4978</v>
      </c>
      <c r="C181" s="342" t="s">
        <v>0</v>
      </c>
      <c r="D181" s="350" t="str">
        <f t="shared" si="70"/>
        <v>'A'</v>
      </c>
      <c r="E181" s="262">
        <f t="shared" si="93"/>
        <v>18691218</v>
      </c>
      <c r="F181" s="362">
        <v>4</v>
      </c>
      <c r="G181" s="363" t="s">
        <v>4794</v>
      </c>
      <c r="H181" s="363"/>
      <c r="I181" s="263"/>
      <c r="J181" s="363"/>
      <c r="K181" s="362"/>
      <c r="L181" s="362"/>
      <c r="M181" s="362"/>
      <c r="N181" s="263"/>
      <c r="O181" s="363"/>
      <c r="P181" s="363"/>
      <c r="Q181" s="364"/>
      <c r="R181" s="112" t="str">
        <f>IF(D181="","", CONCATENATE("Update games set ", B181, "= ",D181," where game_id=", E181))</f>
        <v>Update games set HAN= 'A' where game_id=18691218</v>
      </c>
      <c r="S181" s="112" t="str">
        <f t="shared" si="71"/>
        <v>Update lineups set player_name = 'J White', raw_name = 'J White' where game_id = 18691218 and player_order = 4</v>
      </c>
      <c r="T181" s="112" t="str">
        <f t="shared" si="72"/>
        <v/>
      </c>
      <c r="U181" s="200" t="str">
        <f t="shared" si="68"/>
        <v/>
      </c>
      <c r="V181" s="112" t="str">
        <f t="shared" si="73"/>
        <v/>
      </c>
      <c r="W181" s="415" t="str">
        <f t="shared" si="74"/>
        <v/>
      </c>
      <c r="Y181" s="65" t="str">
        <f t="shared" si="78"/>
        <v/>
      </c>
      <c r="Z181" s="65" t="str">
        <f t="shared" si="79"/>
        <v/>
      </c>
      <c r="AA181" s="65" t="str">
        <f t="shared" si="80"/>
        <v/>
      </c>
      <c r="AB181" s="65" t="str">
        <f t="shared" si="81"/>
        <v/>
      </c>
      <c r="AC181" s="65" t="str">
        <f t="shared" si="82"/>
        <v/>
      </c>
      <c r="AH181" s="65" t="str">
        <f t="shared" si="75"/>
        <v>186912184</v>
      </c>
      <c r="AI181" s="67">
        <v>18691218</v>
      </c>
      <c r="AJ181" s="67" t="s">
        <v>5293</v>
      </c>
      <c r="AK181" s="67">
        <v>4</v>
      </c>
      <c r="AN181" s="65" t="str">
        <f t="shared" si="69"/>
        <v/>
      </c>
    </row>
    <row r="182" spans="1:40" s="67" customFormat="1" ht="16.8" customHeight="1" x14ac:dyDescent="0.25">
      <c r="A182" s="113">
        <v>1</v>
      </c>
      <c r="B182" s="342" t="s">
        <v>5</v>
      </c>
      <c r="C182" s="342">
        <v>1</v>
      </c>
      <c r="D182" s="349">
        <f t="shared" si="88"/>
        <v>1</v>
      </c>
      <c r="E182" s="262">
        <f t="shared" si="93"/>
        <v>18691218</v>
      </c>
      <c r="F182" s="362">
        <v>5</v>
      </c>
      <c r="G182" s="363" t="s">
        <v>4811</v>
      </c>
      <c r="H182" s="363"/>
      <c r="I182" s="263"/>
      <c r="J182" s="363"/>
      <c r="K182" s="362"/>
      <c r="L182" s="362"/>
      <c r="M182" s="362"/>
      <c r="N182" s="263"/>
      <c r="O182" s="363"/>
      <c r="P182" s="363"/>
      <c r="Q182" s="364"/>
      <c r="R182" s="112" t="str">
        <f>IF(D182="","", CONCATENATE("Update games set ", B182, "= ",D182," where game_id=", E182))</f>
        <v>Update games set F= 1 where game_id=18691218</v>
      </c>
      <c r="S182" s="112" t="str">
        <f t="shared" si="71"/>
        <v>Update lineups set player_name = 'Browne', raw_name = 'Browne' where game_id = 18691218 and player_order = 5</v>
      </c>
      <c r="T182" s="112" t="str">
        <f t="shared" si="72"/>
        <v/>
      </c>
      <c r="U182" s="200" t="str">
        <f t="shared" si="68"/>
        <v/>
      </c>
      <c r="V182" s="112" t="str">
        <f t="shared" si="73"/>
        <v/>
      </c>
      <c r="W182" s="415" t="str">
        <f t="shared" si="74"/>
        <v/>
      </c>
      <c r="Y182" s="65" t="str">
        <f t="shared" si="78"/>
        <v/>
      </c>
      <c r="Z182" s="65" t="str">
        <f t="shared" si="79"/>
        <v/>
      </c>
      <c r="AA182" s="65" t="str">
        <f t="shared" si="80"/>
        <v/>
      </c>
      <c r="AB182" s="65" t="str">
        <f t="shared" si="81"/>
        <v/>
      </c>
      <c r="AC182" s="65" t="str">
        <f t="shared" si="82"/>
        <v/>
      </c>
      <c r="AH182" s="65" t="str">
        <f t="shared" si="75"/>
        <v>186912185</v>
      </c>
      <c r="AI182" s="67">
        <v>18691218</v>
      </c>
      <c r="AJ182" s="67" t="s">
        <v>5293</v>
      </c>
      <c r="AK182" s="67">
        <v>5</v>
      </c>
      <c r="AN182" s="65" t="str">
        <f t="shared" si="69"/>
        <v/>
      </c>
    </row>
    <row r="183" spans="1:40" s="67" customFormat="1" ht="16.8" customHeight="1" x14ac:dyDescent="0.25">
      <c r="A183" s="113">
        <v>1</v>
      </c>
      <c r="B183" s="342" t="s">
        <v>0</v>
      </c>
      <c r="C183" s="342">
        <v>1</v>
      </c>
      <c r="D183" s="349">
        <f t="shared" si="88"/>
        <v>1</v>
      </c>
      <c r="E183" s="262">
        <f t="shared" si="93"/>
        <v>18691218</v>
      </c>
      <c r="F183" s="362">
        <v>6</v>
      </c>
      <c r="G183" s="363" t="s">
        <v>2409</v>
      </c>
      <c r="H183" s="363"/>
      <c r="I183" s="263"/>
      <c r="J183" s="363"/>
      <c r="K183" s="362"/>
      <c r="L183" s="362"/>
      <c r="M183" s="362"/>
      <c r="N183" s="263"/>
      <c r="O183" s="363"/>
      <c r="P183" s="363"/>
      <c r="Q183" s="364"/>
      <c r="R183" s="112" t="str">
        <f>IF(D183="","", CONCATENATE("Update games set ", B183, "= ",D183," where game_id=", E183))</f>
        <v>Update games set A= 1 where game_id=18691218</v>
      </c>
      <c r="S183" s="112" t="str">
        <f t="shared" si="71"/>
        <v>Update lineups set player_name = 'Morton', raw_name = 'Morton' where game_id = 18691218 and player_order = 6</v>
      </c>
      <c r="T183" s="112" t="str">
        <f t="shared" si="72"/>
        <v/>
      </c>
      <c r="U183" s="200" t="str">
        <f t="shared" si="68"/>
        <v/>
      </c>
      <c r="V183" s="112" t="str">
        <f t="shared" si="73"/>
        <v/>
      </c>
      <c r="W183" s="415" t="str">
        <f t="shared" si="74"/>
        <v/>
      </c>
      <c r="Y183" s="65" t="str">
        <f t="shared" si="78"/>
        <v/>
      </c>
      <c r="Z183" s="65" t="str">
        <f t="shared" si="79"/>
        <v/>
      </c>
      <c r="AA183" s="65" t="str">
        <f t="shared" si="80"/>
        <v/>
      </c>
      <c r="AB183" s="65" t="str">
        <f t="shared" si="81"/>
        <v/>
      </c>
      <c r="AC183" s="65" t="str">
        <f t="shared" si="82"/>
        <v/>
      </c>
      <c r="AH183" s="65" t="str">
        <f t="shared" si="75"/>
        <v>186912186</v>
      </c>
      <c r="AI183" s="67">
        <v>18691218</v>
      </c>
      <c r="AJ183" s="67" t="s">
        <v>5293</v>
      </c>
      <c r="AK183" s="67">
        <v>6</v>
      </c>
      <c r="AN183" s="65" t="str">
        <f t="shared" si="69"/>
        <v/>
      </c>
    </row>
    <row r="184" spans="1:40" s="67" customFormat="1" ht="16.8" customHeight="1" x14ac:dyDescent="0.25">
      <c r="A184" s="113">
        <v>1</v>
      </c>
      <c r="B184" s="342" t="s">
        <v>23</v>
      </c>
      <c r="C184" s="342"/>
      <c r="D184" s="334" t="str">
        <f t="shared" ref="D184" si="94">IF(C184="",IF(D182&gt;D183,"'W'",IF(D182=D183,"'D'","'L'")),_xlfn.CONCAT("'",C184,"'"))</f>
        <v>'D'</v>
      </c>
      <c r="E184" s="262">
        <f t="shared" si="93"/>
        <v>18691218</v>
      </c>
      <c r="F184" s="362">
        <v>7</v>
      </c>
      <c r="G184" s="363" t="s">
        <v>4812</v>
      </c>
      <c r="H184" s="363"/>
      <c r="I184" s="263"/>
      <c r="J184" s="363"/>
      <c r="K184" s="362"/>
      <c r="L184" s="362"/>
      <c r="M184" s="362"/>
      <c r="N184" s="263"/>
      <c r="O184" s="363"/>
      <c r="P184" s="363"/>
      <c r="Q184" s="364"/>
      <c r="R184" s="112" t="str">
        <f>IF(D184="","", CONCATENATE("Update games set ", B184, "= ",D184," where game_id=", E184))</f>
        <v>Update games set Result= 'D' where game_id=18691218</v>
      </c>
      <c r="S184" s="112" t="str">
        <f t="shared" si="71"/>
        <v>Update lineups set player_name = 'Woodhouse', raw_name = 'Woodhouse' where game_id = 18691218 and player_order = 7</v>
      </c>
      <c r="T184" s="112" t="str">
        <f t="shared" si="72"/>
        <v/>
      </c>
      <c r="U184" s="200" t="str">
        <f t="shared" si="68"/>
        <v/>
      </c>
      <c r="V184" s="112" t="str">
        <f t="shared" si="73"/>
        <v/>
      </c>
      <c r="W184" s="415" t="str">
        <f t="shared" si="74"/>
        <v/>
      </c>
      <c r="Y184" s="65" t="str">
        <f t="shared" si="78"/>
        <v/>
      </c>
      <c r="Z184" s="65" t="str">
        <f t="shared" si="79"/>
        <v/>
      </c>
      <c r="AA184" s="65" t="str">
        <f t="shared" si="80"/>
        <v/>
      </c>
      <c r="AB184" s="65" t="str">
        <f t="shared" si="81"/>
        <v/>
      </c>
      <c r="AC184" s="65" t="str">
        <f t="shared" si="82"/>
        <v/>
      </c>
      <c r="AH184" s="65" t="str">
        <f t="shared" si="75"/>
        <v>186912187</v>
      </c>
      <c r="AI184" s="67">
        <v>18691218</v>
      </c>
      <c r="AJ184" s="67" t="s">
        <v>5293</v>
      </c>
      <c r="AK184" s="67">
        <v>7</v>
      </c>
      <c r="AN184" s="65" t="str">
        <f t="shared" si="69"/>
        <v/>
      </c>
    </row>
    <row r="185" spans="1:40" s="67" customFormat="1" ht="16.8" customHeight="1" x14ac:dyDescent="0.25">
      <c r="A185" s="113">
        <v>1</v>
      </c>
      <c r="B185" s="342" t="s">
        <v>768</v>
      </c>
      <c r="C185" s="342">
        <v>0</v>
      </c>
      <c r="D185" s="349">
        <f t="shared" si="90"/>
        <v>0</v>
      </c>
      <c r="E185" s="262">
        <f t="shared" si="93"/>
        <v>18691218</v>
      </c>
      <c r="F185" s="362">
        <v>8</v>
      </c>
      <c r="G185" s="194" t="s">
        <v>4813</v>
      </c>
      <c r="H185" s="363"/>
      <c r="I185" s="263"/>
      <c r="J185" s="363"/>
      <c r="K185" s="362"/>
      <c r="L185" s="362"/>
      <c r="M185" s="362"/>
      <c r="N185" s="417"/>
      <c r="O185" s="194"/>
      <c r="P185" s="194"/>
      <c r="Q185" s="364"/>
      <c r="R185" s="112" t="str">
        <f>IF(D185="","", CONCATENATE("Update games set ", B185, "= ",D185," where game_id=", E185))</f>
        <v>Update games set HT_f= 0 where game_id=18691218</v>
      </c>
      <c r="S185" s="112" t="str">
        <f t="shared" si="71"/>
        <v>Update lineups set player_name = 'Richardson', raw_name = 'Richardson' where game_id = 18691218 and player_order = 8</v>
      </c>
      <c r="T185" s="112" t="str">
        <f t="shared" si="72"/>
        <v/>
      </c>
      <c r="U185" s="200" t="str">
        <f t="shared" si="68"/>
        <v/>
      </c>
      <c r="V185" s="112" t="str">
        <f t="shared" si="73"/>
        <v/>
      </c>
      <c r="W185" s="415" t="str">
        <f t="shared" si="74"/>
        <v/>
      </c>
      <c r="Y185" s="65" t="str">
        <f t="shared" si="78"/>
        <v/>
      </c>
      <c r="Z185" s="65" t="str">
        <f t="shared" si="79"/>
        <v/>
      </c>
      <c r="AA185" s="65" t="str">
        <f t="shared" si="80"/>
        <v/>
      </c>
      <c r="AB185" s="65" t="str">
        <f t="shared" si="81"/>
        <v/>
      </c>
      <c r="AC185" s="65" t="str">
        <f t="shared" si="82"/>
        <v/>
      </c>
      <c r="AH185" s="65" t="str">
        <f t="shared" si="75"/>
        <v>186912188</v>
      </c>
      <c r="AI185" s="67">
        <v>18691218</v>
      </c>
      <c r="AJ185" s="67" t="s">
        <v>5293</v>
      </c>
      <c r="AK185" s="67">
        <v>8</v>
      </c>
      <c r="AN185" s="65" t="str">
        <f t="shared" si="69"/>
        <v/>
      </c>
    </row>
    <row r="186" spans="1:40" s="67" customFormat="1" ht="16.8" customHeight="1" x14ac:dyDescent="0.25">
      <c r="A186" s="113">
        <v>1</v>
      </c>
      <c r="B186" s="342" t="s">
        <v>766</v>
      </c>
      <c r="C186" s="342">
        <v>1</v>
      </c>
      <c r="D186" s="349">
        <f t="shared" si="90"/>
        <v>1</v>
      </c>
      <c r="E186" s="262">
        <f t="shared" si="93"/>
        <v>18691218</v>
      </c>
      <c r="F186" s="362">
        <v>9</v>
      </c>
      <c r="G186" s="194" t="s">
        <v>4814</v>
      </c>
      <c r="H186" s="194"/>
      <c r="I186" s="263"/>
      <c r="J186" s="363"/>
      <c r="K186" s="362"/>
      <c r="L186" s="362"/>
      <c r="M186" s="362"/>
      <c r="N186" s="417"/>
      <c r="O186" s="194"/>
      <c r="P186" s="194"/>
      <c r="Q186" s="364"/>
      <c r="R186" s="112" t="str">
        <f>IF(D186="","", CONCATENATE("Update games set ", B186, "= ",D186," where game_id=", E186))</f>
        <v>Update games set HT_a= 1 where game_id=18691218</v>
      </c>
      <c r="S186" s="112" t="str">
        <f t="shared" si="71"/>
        <v>Update lineups set player_name = 'Sellars', raw_name = 'Sellars' where game_id = 18691218 and player_order = 9</v>
      </c>
      <c r="T186" s="112" t="str">
        <f t="shared" si="72"/>
        <v/>
      </c>
      <c r="U186" s="200" t="str">
        <f t="shared" si="68"/>
        <v/>
      </c>
      <c r="V186" s="112" t="str">
        <f t="shared" si="73"/>
        <v/>
      </c>
      <c r="W186" s="415" t="str">
        <f t="shared" si="74"/>
        <v/>
      </c>
      <c r="Y186" s="65" t="str">
        <f t="shared" si="78"/>
        <v/>
      </c>
      <c r="Z186" s="65" t="str">
        <f t="shared" si="79"/>
        <v/>
      </c>
      <c r="AA186" s="65" t="str">
        <f t="shared" si="80"/>
        <v/>
      </c>
      <c r="AB186" s="65" t="str">
        <f t="shared" si="81"/>
        <v/>
      </c>
      <c r="AC186" s="65" t="str">
        <f t="shared" si="82"/>
        <v/>
      </c>
      <c r="AH186" s="65" t="str">
        <f t="shared" si="75"/>
        <v>186912189</v>
      </c>
      <c r="AI186" s="67">
        <v>18691218</v>
      </c>
      <c r="AJ186" s="67" t="s">
        <v>5293</v>
      </c>
      <c r="AK186" s="67">
        <v>9</v>
      </c>
      <c r="AN186" s="65" t="str">
        <f t="shared" si="69"/>
        <v/>
      </c>
    </row>
    <row r="187" spans="1:40" s="67" customFormat="1" ht="16.8" customHeight="1" x14ac:dyDescent="0.25">
      <c r="A187" s="113">
        <v>1</v>
      </c>
      <c r="B187" s="342" t="s">
        <v>753</v>
      </c>
      <c r="C187" s="342"/>
      <c r="D187" s="350" t="str">
        <f t="shared" si="91"/>
        <v/>
      </c>
      <c r="E187" s="262">
        <f t="shared" si="93"/>
        <v>18691218</v>
      </c>
      <c r="F187" s="362">
        <v>10</v>
      </c>
      <c r="G187" s="363"/>
      <c r="H187" s="363"/>
      <c r="I187" s="263"/>
      <c r="J187" s="363"/>
      <c r="K187" s="362"/>
      <c r="L187" s="362"/>
      <c r="M187" s="362"/>
      <c r="N187" s="263"/>
      <c r="O187" s="363"/>
      <c r="P187" s="363"/>
      <c r="Q187" s="364"/>
      <c r="R187" s="112" t="str">
        <f>IF(D187="","", CONCATENATE("Update games set ", B187, "= ",D187," where game_id=", E187))</f>
        <v/>
      </c>
      <c r="S187" s="112" t="str">
        <f t="shared" si="71"/>
        <v/>
      </c>
      <c r="T187" s="112" t="str">
        <f t="shared" si="72"/>
        <v/>
      </c>
      <c r="U187" s="200" t="str">
        <f t="shared" si="68"/>
        <v/>
      </c>
      <c r="V187" s="112" t="str">
        <f t="shared" si="73"/>
        <v/>
      </c>
      <c r="W187" s="415" t="str">
        <f t="shared" si="74"/>
        <v/>
      </c>
      <c r="Y187" s="65" t="str">
        <f t="shared" si="78"/>
        <v/>
      </c>
      <c r="Z187" s="65" t="str">
        <f t="shared" si="79"/>
        <v/>
      </c>
      <c r="AA187" s="65" t="str">
        <f t="shared" si="80"/>
        <v/>
      </c>
      <c r="AB187" s="65" t="str">
        <f t="shared" si="81"/>
        <v/>
      </c>
      <c r="AC187" s="65" t="str">
        <f t="shared" si="82"/>
        <v/>
      </c>
      <c r="AH187" s="65" t="str">
        <f t="shared" si="75"/>
        <v>1869121810</v>
      </c>
      <c r="AI187" s="67">
        <v>18691218</v>
      </c>
      <c r="AJ187" s="67" t="s">
        <v>5293</v>
      </c>
      <c r="AK187" s="67">
        <v>10</v>
      </c>
      <c r="AN187" s="65" t="str">
        <f t="shared" si="69"/>
        <v/>
      </c>
    </row>
    <row r="188" spans="1:40" s="67" customFormat="1" ht="16.8" customHeight="1" x14ac:dyDescent="0.25">
      <c r="A188" s="113">
        <v>1</v>
      </c>
      <c r="B188" s="342" t="s">
        <v>746</v>
      </c>
      <c r="C188" s="351" t="s">
        <v>5062</v>
      </c>
      <c r="D188" s="334" t="str">
        <f>CONCATENATE("'", LEFT(E188,4),"-",MID(E188,5,2),"-", MID(E188,7,2), " ", C188,"'")</f>
        <v>'1869-12-18 15:00'</v>
      </c>
      <c r="E188" s="262">
        <f t="shared" si="93"/>
        <v>18691218</v>
      </c>
      <c r="F188" s="362">
        <v>11</v>
      </c>
      <c r="G188" s="363"/>
      <c r="H188" s="363"/>
      <c r="I188" s="263"/>
      <c r="J188" s="363"/>
      <c r="K188" s="362"/>
      <c r="L188" s="362"/>
      <c r="M188" s="362"/>
      <c r="N188" s="263"/>
      <c r="O188" s="363"/>
      <c r="P188" s="363"/>
      <c r="Q188" s="364"/>
      <c r="R188" s="112" t="str">
        <f>IF(D188="","", CONCATENATE("Update games set ", B188, "= ",D188," where game_id=", E188))</f>
        <v>Update games set Game_date= '1869-12-18 15:00' where game_id=18691218</v>
      </c>
      <c r="S188" s="112" t="str">
        <f t="shared" si="71"/>
        <v/>
      </c>
      <c r="T188" s="112" t="str">
        <f t="shared" si="72"/>
        <v/>
      </c>
      <c r="U188" s="200" t="str">
        <f t="shared" si="68"/>
        <v/>
      </c>
      <c r="V188" s="112" t="str">
        <f t="shared" si="73"/>
        <v/>
      </c>
      <c r="W188" s="415" t="str">
        <f t="shared" si="74"/>
        <v/>
      </c>
      <c r="Y188" s="65" t="str">
        <f t="shared" si="78"/>
        <v/>
      </c>
      <c r="Z188" s="65" t="str">
        <f t="shared" si="79"/>
        <v/>
      </c>
      <c r="AA188" s="65" t="str">
        <f t="shared" si="80"/>
        <v/>
      </c>
      <c r="AB188" s="65" t="str">
        <f t="shared" si="81"/>
        <v/>
      </c>
      <c r="AC188" s="65" t="str">
        <f t="shared" si="82"/>
        <v/>
      </c>
      <c r="AH188" s="65" t="str">
        <f t="shared" si="75"/>
        <v>1869121811</v>
      </c>
      <c r="AI188" s="67">
        <v>18691218</v>
      </c>
      <c r="AJ188" s="67" t="s">
        <v>5293</v>
      </c>
      <c r="AK188" s="67">
        <v>11</v>
      </c>
      <c r="AN188" s="65" t="str">
        <f t="shared" si="69"/>
        <v/>
      </c>
    </row>
    <row r="189" spans="1:40" s="67" customFormat="1" ht="16.8" customHeight="1" x14ac:dyDescent="0.25">
      <c r="A189" s="113">
        <v>1</v>
      </c>
      <c r="B189" s="342" t="s">
        <v>25</v>
      </c>
      <c r="C189" s="342" t="s">
        <v>5297</v>
      </c>
      <c r="D189" s="350" t="str">
        <f t="shared" si="70"/>
        <v>'Only 9 players showed up on both sides'</v>
      </c>
      <c r="E189" s="262">
        <f t="shared" si="93"/>
        <v>18691218</v>
      </c>
      <c r="F189" s="362">
        <v>12</v>
      </c>
      <c r="G189" s="363"/>
      <c r="H189" s="363"/>
      <c r="I189" s="263"/>
      <c r="J189" s="363"/>
      <c r="K189" s="362"/>
      <c r="L189" s="362"/>
      <c r="M189" s="362"/>
      <c r="N189" s="263"/>
      <c r="O189" s="363"/>
      <c r="P189" s="363"/>
      <c r="Q189" s="364"/>
      <c r="R189" s="112" t="str">
        <f>IF(D189="","", CONCATENATE("Update games set ", B189, "= ",D189," where game_id=", E189))</f>
        <v>Update games set Notes= 'Only 9 players showed up on both sides' where game_id=18691218</v>
      </c>
      <c r="S189" s="112" t="str">
        <f t="shared" si="71"/>
        <v/>
      </c>
      <c r="T189" s="112" t="str">
        <f t="shared" si="72"/>
        <v/>
      </c>
      <c r="U189" s="200" t="str">
        <f t="shared" si="68"/>
        <v/>
      </c>
      <c r="V189" s="112" t="str">
        <f t="shared" si="73"/>
        <v/>
      </c>
      <c r="W189" s="415" t="str">
        <f t="shared" si="74"/>
        <v/>
      </c>
      <c r="Y189" s="65" t="str">
        <f t="shared" si="78"/>
        <v/>
      </c>
      <c r="Z189" s="65" t="str">
        <f t="shared" si="79"/>
        <v/>
      </c>
      <c r="AA189" s="65" t="str">
        <f t="shared" si="80"/>
        <v/>
      </c>
      <c r="AB189" s="65" t="str">
        <f t="shared" si="81"/>
        <v/>
      </c>
      <c r="AC189" s="65" t="str">
        <f t="shared" si="82"/>
        <v/>
      </c>
      <c r="AH189" s="65" t="str">
        <f t="shared" si="75"/>
        <v>1869121812</v>
      </c>
      <c r="AI189" s="67">
        <v>18691218</v>
      </c>
      <c r="AJ189" s="67" t="s">
        <v>5293</v>
      </c>
      <c r="AK189" s="67">
        <v>12</v>
      </c>
      <c r="AN189" s="65" t="str">
        <f t="shared" si="69"/>
        <v/>
      </c>
    </row>
    <row r="190" spans="1:40" s="67" customFormat="1" ht="16.8" customHeight="1" x14ac:dyDescent="0.25">
      <c r="A190" s="113">
        <v>1</v>
      </c>
      <c r="B190" s="342" t="s">
        <v>475</v>
      </c>
      <c r="C190" s="342"/>
      <c r="D190" s="349" t="str">
        <f t="shared" si="90"/>
        <v/>
      </c>
      <c r="E190" s="262">
        <f t="shared" si="93"/>
        <v>18691218</v>
      </c>
      <c r="F190" s="362">
        <v>13</v>
      </c>
      <c r="G190" s="363"/>
      <c r="H190" s="363"/>
      <c r="I190" s="263"/>
      <c r="J190" s="363"/>
      <c r="K190" s="362"/>
      <c r="L190" s="362"/>
      <c r="M190" s="362"/>
      <c r="N190" s="263"/>
      <c r="O190" s="363"/>
      <c r="P190" s="363"/>
      <c r="Q190" s="364"/>
      <c r="R190" s="112" t="str">
        <f>IF(D190="","", CONCATENATE("Update games set ", B190, "= ",D190," where game_id=", E190))</f>
        <v/>
      </c>
      <c r="S190" s="112" t="str">
        <f t="shared" si="71"/>
        <v/>
      </c>
      <c r="T190" s="112" t="str">
        <f t="shared" si="72"/>
        <v/>
      </c>
      <c r="U190" s="200" t="str">
        <f t="shared" si="68"/>
        <v/>
      </c>
      <c r="V190" s="112" t="str">
        <f t="shared" si="73"/>
        <v/>
      </c>
      <c r="W190" s="415" t="str">
        <f t="shared" si="74"/>
        <v/>
      </c>
      <c r="Y190" s="65" t="str">
        <f t="shared" si="78"/>
        <v/>
      </c>
      <c r="Z190" s="65" t="str">
        <f t="shared" si="79"/>
        <v/>
      </c>
      <c r="AA190" s="65" t="str">
        <f t="shared" si="80"/>
        <v/>
      </c>
      <c r="AB190" s="65" t="str">
        <f t="shared" si="81"/>
        <v/>
      </c>
      <c r="AC190" s="65" t="str">
        <f t="shared" si="82"/>
        <v/>
      </c>
      <c r="AH190" s="65" t="str">
        <f t="shared" si="75"/>
        <v>1869121813</v>
      </c>
      <c r="AI190" s="67">
        <v>18691218</v>
      </c>
      <c r="AJ190" s="67" t="s">
        <v>5293</v>
      </c>
      <c r="AK190" s="67">
        <v>13</v>
      </c>
      <c r="AN190" s="65" t="str">
        <f t="shared" si="69"/>
        <v/>
      </c>
    </row>
    <row r="191" spans="1:40" s="67" customFormat="1" ht="16.8" customHeight="1" x14ac:dyDescent="0.25">
      <c r="A191" s="113">
        <v>1</v>
      </c>
      <c r="B191" s="342" t="s">
        <v>20</v>
      </c>
      <c r="C191" s="342"/>
      <c r="D191" s="350" t="str">
        <f t="shared" si="70"/>
        <v/>
      </c>
      <c r="E191" s="262">
        <f t="shared" si="93"/>
        <v>18691218</v>
      </c>
      <c r="F191" s="362">
        <v>14</v>
      </c>
      <c r="G191" s="363"/>
      <c r="H191" s="363"/>
      <c r="I191" s="263"/>
      <c r="J191" s="363"/>
      <c r="K191" s="362"/>
      <c r="L191" s="362"/>
      <c r="M191" s="362"/>
      <c r="N191" s="263"/>
      <c r="O191" s="363"/>
      <c r="P191" s="363"/>
      <c r="Q191" s="364"/>
      <c r="R191" s="112" t="str">
        <f>IF(D191="","", CONCATENATE("Update games set ", B191, "= ",D191," where game_id=", E191))</f>
        <v/>
      </c>
      <c r="S191" s="112" t="str">
        <f t="shared" si="71"/>
        <v/>
      </c>
      <c r="T191" s="112" t="str">
        <f t="shared" si="72"/>
        <v/>
      </c>
      <c r="U191" s="200" t="str">
        <f t="shared" si="68"/>
        <v/>
      </c>
      <c r="V191" s="112" t="str">
        <f t="shared" si="73"/>
        <v/>
      </c>
      <c r="W191" s="415" t="str">
        <f t="shared" si="74"/>
        <v/>
      </c>
      <c r="Y191" s="65" t="str">
        <f t="shared" si="78"/>
        <v/>
      </c>
      <c r="Z191" s="65" t="str">
        <f t="shared" si="79"/>
        <v/>
      </c>
      <c r="AA191" s="65" t="str">
        <f t="shared" si="80"/>
        <v/>
      </c>
      <c r="AB191" s="65" t="str">
        <f t="shared" si="81"/>
        <v/>
      </c>
      <c r="AC191" s="65" t="str">
        <f t="shared" si="82"/>
        <v/>
      </c>
      <c r="AH191" s="65" t="str">
        <f t="shared" si="75"/>
        <v>1869121814</v>
      </c>
      <c r="AI191" s="67">
        <v>18691218</v>
      </c>
      <c r="AJ191" s="67" t="s">
        <v>5293</v>
      </c>
      <c r="AK191" s="67">
        <v>14</v>
      </c>
      <c r="AN191" s="65" t="str">
        <f t="shared" si="69"/>
        <v/>
      </c>
    </row>
    <row r="192" spans="1:40" s="67" customFormat="1" ht="16.8" customHeight="1" x14ac:dyDescent="0.25">
      <c r="A192" s="113">
        <v>1</v>
      </c>
      <c r="B192" s="342" t="s">
        <v>4882</v>
      </c>
      <c r="C192" s="342" t="str">
        <f>IF(C191="", "", C191)</f>
        <v/>
      </c>
      <c r="D192" s="350" t="str">
        <f t="shared" si="70"/>
        <v/>
      </c>
      <c r="E192" s="262">
        <f t="shared" si="93"/>
        <v>18691218</v>
      </c>
      <c r="F192" s="362">
        <v>15</v>
      </c>
      <c r="G192" s="363"/>
      <c r="H192" s="363"/>
      <c r="I192" s="263"/>
      <c r="J192" s="363"/>
      <c r="K192" s="362"/>
      <c r="L192" s="362"/>
      <c r="M192" s="362"/>
      <c r="N192" s="263"/>
      <c r="O192" s="363"/>
      <c r="P192" s="363"/>
      <c r="Q192" s="364"/>
      <c r="R192" s="112" t="str">
        <f>IF(D192="","", CONCATENATE("Update games set ", B192, "= ",D192," where game_id=", E192))</f>
        <v/>
      </c>
      <c r="S192" s="112" t="str">
        <f t="shared" si="71"/>
        <v/>
      </c>
      <c r="T192" s="112" t="str">
        <f t="shared" si="72"/>
        <v/>
      </c>
      <c r="U192" s="200" t="str">
        <f t="shared" si="68"/>
        <v/>
      </c>
      <c r="V192" s="112" t="str">
        <f t="shared" si="73"/>
        <v/>
      </c>
      <c r="W192" s="415" t="str">
        <f t="shared" si="74"/>
        <v/>
      </c>
      <c r="Y192" s="65" t="str">
        <f t="shared" si="78"/>
        <v/>
      </c>
      <c r="Z192" s="65" t="str">
        <f t="shared" si="79"/>
        <v/>
      </c>
      <c r="AA192" s="65" t="str">
        <f t="shared" si="80"/>
        <v/>
      </c>
      <c r="AB192" s="65" t="str">
        <f t="shared" si="81"/>
        <v/>
      </c>
      <c r="AC192" s="65" t="str">
        <f t="shared" si="82"/>
        <v/>
      </c>
      <c r="AH192" s="65" t="str">
        <f t="shared" si="75"/>
        <v>1869121815</v>
      </c>
      <c r="AI192" s="67">
        <v>18691218</v>
      </c>
      <c r="AJ192" s="67" t="s">
        <v>5293</v>
      </c>
      <c r="AK192" s="67">
        <v>15</v>
      </c>
      <c r="AN192" s="65" t="str">
        <f t="shared" si="69"/>
        <v/>
      </c>
    </row>
    <row r="193" spans="1:40" s="126" customFormat="1" ht="16.8" customHeight="1" thickBot="1" x14ac:dyDescent="0.3">
      <c r="A193" s="113">
        <v>1</v>
      </c>
      <c r="B193" s="116" t="s">
        <v>115</v>
      </c>
      <c r="C193" s="352"/>
      <c r="D193" s="370" t="str">
        <f t="shared" ref="D193" si="95">IF(MID(E193,5,2)*1&gt;6,_xlfn.CONCAT("'",LEFT(E193,4),"-",MID(E193,3,2)+1,"'"),_xlfn.CONCAT("'",LEFT(E193,4)-1,"-",MID(E193,3,2),"'"))</f>
        <v>'1869-70'</v>
      </c>
      <c r="E193" s="266">
        <f t="shared" si="93"/>
        <v>18691218</v>
      </c>
      <c r="F193" s="266">
        <v>16</v>
      </c>
      <c r="G193" s="343"/>
      <c r="H193" s="343"/>
      <c r="I193" s="267"/>
      <c r="J193" s="214"/>
      <c r="K193" s="266"/>
      <c r="L193" s="266"/>
      <c r="M193" s="266"/>
      <c r="N193" s="419"/>
      <c r="O193" s="343"/>
      <c r="P193" s="343"/>
      <c r="Q193" s="346"/>
      <c r="R193" s="112" t="str">
        <f>IF(D193="","", CONCATENATE("Update games set ", B193, "= ",D193," where game_id=", E193))</f>
        <v>Update games set Season= '1869-70' where game_id=18691218</v>
      </c>
      <c r="S193" s="112" t="str">
        <f t="shared" si="71"/>
        <v/>
      </c>
      <c r="T193" s="112" t="str">
        <f t="shared" si="72"/>
        <v/>
      </c>
      <c r="U193" s="200" t="str">
        <f t="shared" si="68"/>
        <v/>
      </c>
      <c r="V193" s="112" t="str">
        <f t="shared" si="73"/>
        <v/>
      </c>
      <c r="W193" s="415" t="str">
        <f t="shared" si="74"/>
        <v/>
      </c>
      <c r="X193" s="240"/>
      <c r="Y193" s="65" t="str">
        <f t="shared" si="78"/>
        <v/>
      </c>
      <c r="Z193" s="65" t="str">
        <f t="shared" si="79"/>
        <v/>
      </c>
      <c r="AA193" s="65" t="str">
        <f t="shared" si="80"/>
        <v/>
      </c>
      <c r="AB193" s="65" t="str">
        <f t="shared" si="81"/>
        <v/>
      </c>
      <c r="AC193" s="65" t="str">
        <f t="shared" si="82"/>
        <v/>
      </c>
      <c r="AH193" s="65" t="str">
        <f t="shared" si="75"/>
        <v>1869121816</v>
      </c>
      <c r="AI193" s="126">
        <v>18691218</v>
      </c>
      <c r="AJ193" s="126" t="s">
        <v>5293</v>
      </c>
      <c r="AK193" s="126">
        <v>16</v>
      </c>
      <c r="AN193" s="65" t="str">
        <f t="shared" si="69"/>
        <v/>
      </c>
    </row>
    <row r="194" spans="1:40" s="67" customFormat="1" ht="16.8" customHeight="1" thickTop="1" x14ac:dyDescent="0.25">
      <c r="A194" s="113">
        <v>1</v>
      </c>
      <c r="B194" s="341" t="s">
        <v>22</v>
      </c>
      <c r="C194" s="341" t="s">
        <v>5290</v>
      </c>
      <c r="D194" s="341" t="str">
        <f t="shared" si="70"/>
        <v>'Nottingham Manufacturing Company Club'</v>
      </c>
      <c r="E194" s="363">
        <v>18691221</v>
      </c>
      <c r="F194" s="362">
        <v>1</v>
      </c>
      <c r="G194" s="212" t="s">
        <v>4815</v>
      </c>
      <c r="H194" s="212"/>
      <c r="I194" s="263"/>
      <c r="J194" s="363"/>
      <c r="K194" s="362"/>
      <c r="L194" s="362"/>
      <c r="M194" s="362"/>
      <c r="N194" s="416"/>
      <c r="O194" s="212"/>
      <c r="P194" s="212"/>
      <c r="Q194" s="364"/>
      <c r="R194" s="112" t="str">
        <f>IF(D194="","", CONCATENATE("Update games set ", B194, "= ",D194," where game_id=", E194))</f>
        <v>Update games set Opponent= 'Nottingham Manufacturing Company Club' where game_id=18691221</v>
      </c>
      <c r="S194" s="112" t="str">
        <f t="shared" si="71"/>
        <v>Update lineups set player_name = 'WH Revis', raw_name = 'WH Revis' where game_id = 18691221 and player_order = 1</v>
      </c>
      <c r="T194" s="112" t="str">
        <f t="shared" si="72"/>
        <v/>
      </c>
      <c r="U194" s="200" t="str">
        <f t="shared" ref="U194:U257" si="96">IF(I194="", "", Y194&amp;Z194&amp;AA194&amp;AB194&amp;AC194)</f>
        <v/>
      </c>
      <c r="V194" s="112" t="str">
        <f t="shared" si="73"/>
        <v/>
      </c>
      <c r="W194" s="415" t="str">
        <f t="shared" si="74"/>
        <v/>
      </c>
      <c r="Y194" s="65" t="str">
        <f t="shared" si="78"/>
        <v/>
      </c>
      <c r="Z194" s="65" t="str">
        <f t="shared" si="79"/>
        <v/>
      </c>
      <c r="AA194" s="65" t="str">
        <f t="shared" si="80"/>
        <v/>
      </c>
      <c r="AB194" s="65" t="str">
        <f t="shared" si="81"/>
        <v/>
      </c>
      <c r="AC194" s="65" t="str">
        <f t="shared" si="82"/>
        <v/>
      </c>
      <c r="AH194" s="65" t="str">
        <f t="shared" si="75"/>
        <v>186912211</v>
      </c>
      <c r="AI194" s="67">
        <v>18691221</v>
      </c>
      <c r="AJ194" s="67" t="s">
        <v>5352</v>
      </c>
      <c r="AK194" s="67">
        <v>1</v>
      </c>
      <c r="AN194" s="65" t="str">
        <f t="shared" ref="AN194:AN257" si="97">IF(F194=1, _xlfn.CONCAT("update games set source = 'The Nottingham Forest Football Scrapbook' where game_id = ", E194), "")</f>
        <v>update games set source = 'The Nottingham Forest Football Scrapbook' where game_id = 18691221</v>
      </c>
    </row>
    <row r="195" spans="1:40" s="67" customFormat="1" ht="16.8" customHeight="1" x14ac:dyDescent="0.25">
      <c r="A195" s="113">
        <v>1</v>
      </c>
      <c r="B195" s="342" t="s">
        <v>4979</v>
      </c>
      <c r="C195" s="342" t="str">
        <f>IF(C194="", "", C194)</f>
        <v>Nottingham Manufacturing Company Club</v>
      </c>
      <c r="D195" s="350" t="str">
        <f t="shared" ref="D195:D258" si="98">IF(C195="", "", CONCATENATE("'", C195,"'"))</f>
        <v>'Nottingham Manufacturing Company Club'</v>
      </c>
      <c r="E195" s="262">
        <f>E194</f>
        <v>18691221</v>
      </c>
      <c r="F195" s="362">
        <v>2</v>
      </c>
      <c r="G195" s="212" t="s">
        <v>4816</v>
      </c>
      <c r="H195" s="212"/>
      <c r="I195" s="369"/>
      <c r="J195" s="363"/>
      <c r="K195" s="362"/>
      <c r="L195" s="362"/>
      <c r="M195" s="362"/>
      <c r="N195" s="416"/>
      <c r="O195" s="212"/>
      <c r="P195" s="212"/>
      <c r="Q195" s="364"/>
      <c r="R195" s="112" t="str">
        <f>IF(D195="","", CONCATENATE("Update games set ", B195, "= ",D195," where game_id=", E195))</f>
        <v>Update games set Opp_parent= 'Nottingham Manufacturing Company Club' where game_id=18691221</v>
      </c>
      <c r="S195" s="112" t="str">
        <f t="shared" ref="S195:S258" si="99">IF(G195="","",CONCATENATE("Update lineups set player_name = '",SUBSTITUTE(G195,"'","''"),"', raw_name = '",SUBSTITUTE(G195,"'","''"),"' where game_id = ",E195," and player_order = ",F195))</f>
        <v>Update lineups set player_name = 'JW Howitt', raw_name = 'JW Howitt' where game_id = 18691221 and player_order = 2</v>
      </c>
      <c r="T195" s="112" t="str">
        <f t="shared" ref="T195:T258" si="100">IF(J195="","", CONCATENATE("insert into goals (game_id, goal_order, scorer_name, goal_min) values (",E195, ", ", I195,", '",J195,")"))</f>
        <v/>
      </c>
      <c r="U195" s="200" t="str">
        <f t="shared" si="96"/>
        <v/>
      </c>
      <c r="V195" s="112" t="str">
        <f t="shared" ref="V195:V258" si="101">IF(N195="","", CONCATENATE("insert into games_sources (game_id, source_order, source_name, source_link) values (",E195, ", ", N195,", '",O195,"', '",P195,"')"))</f>
        <v/>
      </c>
      <c r="W195" s="415" t="str">
        <f t="shared" ref="W195:W258" si="102">IF(N195="","",CONCATENATE("update games_sources set  source_name = '",O195,"', source_link = '",P195,"' where game_id = ",E195," and source_order = ",N195))</f>
        <v/>
      </c>
      <c r="Y195" s="65" t="str">
        <f t="shared" si="78"/>
        <v/>
      </c>
      <c r="Z195" s="65" t="str">
        <f t="shared" si="79"/>
        <v/>
      </c>
      <c r="AA195" s="65" t="str">
        <f t="shared" si="80"/>
        <v/>
      </c>
      <c r="AB195" s="65" t="str">
        <f t="shared" si="81"/>
        <v/>
      </c>
      <c r="AC195" s="65" t="str">
        <f t="shared" si="82"/>
        <v/>
      </c>
      <c r="AH195" s="65" t="str">
        <f t="shared" ref="AH195:AH258" si="103">_xlfn.CONCAT(AI195,AK195)</f>
        <v>186912212</v>
      </c>
      <c r="AI195" s="67">
        <v>18691221</v>
      </c>
      <c r="AJ195" s="67" t="s">
        <v>5352</v>
      </c>
      <c r="AK195" s="67">
        <v>2</v>
      </c>
      <c r="AN195" s="65" t="str">
        <f t="shared" si="97"/>
        <v/>
      </c>
    </row>
    <row r="196" spans="1:40" s="67" customFormat="1" ht="16.8" customHeight="1" x14ac:dyDescent="0.25">
      <c r="A196" s="113">
        <v>1</v>
      </c>
      <c r="B196" s="342" t="s">
        <v>2653</v>
      </c>
      <c r="C196" s="342" t="s">
        <v>663</v>
      </c>
      <c r="D196" s="350" t="str">
        <f t="shared" si="98"/>
        <v>'Friendly'</v>
      </c>
      <c r="E196" s="262">
        <f t="shared" ref="E196:E209" si="104">E195</f>
        <v>18691221</v>
      </c>
      <c r="F196" s="362">
        <v>3</v>
      </c>
      <c r="G196" s="363" t="s">
        <v>4744</v>
      </c>
      <c r="H196" s="363" t="s">
        <v>4777</v>
      </c>
      <c r="I196" s="263"/>
      <c r="J196" s="363"/>
      <c r="K196" s="362"/>
      <c r="L196" s="362"/>
      <c r="M196" s="362"/>
      <c r="N196" s="263"/>
      <c r="O196" s="363"/>
      <c r="P196" s="363"/>
      <c r="Q196" s="364"/>
      <c r="R196" s="112" t="str">
        <f>IF(D196="","", CONCATENATE("Update games set ", B196, "= ",D196," where game_id=", E196))</f>
        <v>Update games set Game_type= 'Friendly' where game_id=18691221</v>
      </c>
      <c r="S196" s="112" t="str">
        <f t="shared" si="99"/>
        <v>Update lineups set player_name = 'Walter Lymbery', raw_name = 'Walter Lymbery' where game_id = 18691221 and player_order = 3</v>
      </c>
      <c r="T196" s="112" t="str">
        <f t="shared" si="100"/>
        <v/>
      </c>
      <c r="U196" s="200" t="str">
        <f t="shared" si="96"/>
        <v/>
      </c>
      <c r="V196" s="112" t="str">
        <f t="shared" si="101"/>
        <v/>
      </c>
      <c r="W196" s="415" t="str">
        <f t="shared" si="102"/>
        <v/>
      </c>
      <c r="Y196" s="65" t="str">
        <f t="shared" si="78"/>
        <v/>
      </c>
      <c r="Z196" s="65" t="str">
        <f t="shared" si="79"/>
        <v/>
      </c>
      <c r="AA196" s="65" t="str">
        <f t="shared" si="80"/>
        <v/>
      </c>
      <c r="AB196" s="65" t="str">
        <f t="shared" si="81"/>
        <v/>
      </c>
      <c r="AC196" s="65" t="str">
        <f t="shared" si="82"/>
        <v/>
      </c>
      <c r="AH196" s="65" t="str">
        <f t="shared" si="103"/>
        <v>186912213</v>
      </c>
      <c r="AI196" s="67">
        <v>18691221</v>
      </c>
      <c r="AJ196" s="67" t="s">
        <v>5352</v>
      </c>
      <c r="AK196" s="67">
        <v>3</v>
      </c>
      <c r="AN196" s="65" t="str">
        <f t="shared" si="97"/>
        <v/>
      </c>
    </row>
    <row r="197" spans="1:40" s="67" customFormat="1" ht="16.8" customHeight="1" x14ac:dyDescent="0.25">
      <c r="A197" s="113">
        <v>1</v>
      </c>
      <c r="B197" s="342" t="s">
        <v>4978</v>
      </c>
      <c r="C197" s="342" t="s">
        <v>0</v>
      </c>
      <c r="D197" s="350" t="str">
        <f t="shared" si="98"/>
        <v>'A'</v>
      </c>
      <c r="E197" s="262">
        <f t="shared" si="104"/>
        <v>18691221</v>
      </c>
      <c r="F197" s="362">
        <v>4</v>
      </c>
      <c r="G197" s="363" t="s">
        <v>4802</v>
      </c>
      <c r="H197" s="363"/>
      <c r="I197" s="263"/>
      <c r="J197" s="363"/>
      <c r="K197" s="362"/>
      <c r="L197" s="362"/>
      <c r="M197" s="362"/>
      <c r="N197" s="263"/>
      <c r="O197" s="363"/>
      <c r="P197" s="363"/>
      <c r="Q197" s="364"/>
      <c r="R197" s="112" t="str">
        <f>IF(D197="","", CONCATENATE("Update games set ", B197, "= ",D197," where game_id=", E197))</f>
        <v>Update games set HAN= 'A' where game_id=18691221</v>
      </c>
      <c r="S197" s="112" t="str">
        <f t="shared" si="99"/>
        <v>Update lineups set player_name = 'C Grundy', raw_name = 'C Grundy' where game_id = 18691221 and player_order = 4</v>
      </c>
      <c r="T197" s="112" t="str">
        <f t="shared" si="100"/>
        <v/>
      </c>
      <c r="U197" s="200" t="str">
        <f t="shared" si="96"/>
        <v/>
      </c>
      <c r="V197" s="112" t="str">
        <f t="shared" si="101"/>
        <v/>
      </c>
      <c r="W197" s="415" t="str">
        <f t="shared" si="102"/>
        <v/>
      </c>
      <c r="Y197" s="65" t="str">
        <f t="shared" si="78"/>
        <v/>
      </c>
      <c r="Z197" s="65" t="str">
        <f t="shared" si="79"/>
        <v/>
      </c>
      <c r="AA197" s="65" t="str">
        <f t="shared" si="80"/>
        <v/>
      </c>
      <c r="AB197" s="65" t="str">
        <f t="shared" si="81"/>
        <v/>
      </c>
      <c r="AC197" s="65" t="str">
        <f t="shared" si="82"/>
        <v/>
      </c>
      <c r="AH197" s="65" t="str">
        <f t="shared" si="103"/>
        <v>186912214</v>
      </c>
      <c r="AI197" s="67">
        <v>18691221</v>
      </c>
      <c r="AJ197" s="67" t="s">
        <v>5352</v>
      </c>
      <c r="AK197" s="67">
        <v>4</v>
      </c>
      <c r="AN197" s="65" t="str">
        <f t="shared" si="97"/>
        <v/>
      </c>
    </row>
    <row r="198" spans="1:40" s="67" customFormat="1" ht="16.8" customHeight="1" x14ac:dyDescent="0.25">
      <c r="A198" s="113">
        <v>1</v>
      </c>
      <c r="B198" s="342" t="s">
        <v>5</v>
      </c>
      <c r="C198" s="342">
        <v>0</v>
      </c>
      <c r="D198" s="349">
        <f t="shared" si="88"/>
        <v>0</v>
      </c>
      <c r="E198" s="262">
        <f t="shared" si="104"/>
        <v>18691221</v>
      </c>
      <c r="F198" s="362">
        <v>5</v>
      </c>
      <c r="G198" s="363" t="s">
        <v>4817</v>
      </c>
      <c r="H198" s="363"/>
      <c r="I198" s="263"/>
      <c r="J198" s="363"/>
      <c r="K198" s="362"/>
      <c r="L198" s="362"/>
      <c r="M198" s="362"/>
      <c r="N198" s="263"/>
      <c r="O198" s="363"/>
      <c r="P198" s="363"/>
      <c r="Q198" s="364"/>
      <c r="R198" s="112" t="str">
        <f>IF(D198="","", CONCATENATE("Update games set ", B198, "= ",D198," where game_id=", E198))</f>
        <v>Update games set F= 0 where game_id=18691221</v>
      </c>
      <c r="S198" s="112" t="str">
        <f t="shared" si="99"/>
        <v>Update lineups set player_name = 'J Woodhouse', raw_name = 'J Woodhouse' where game_id = 18691221 and player_order = 5</v>
      </c>
      <c r="T198" s="112" t="str">
        <f t="shared" si="100"/>
        <v/>
      </c>
      <c r="U198" s="200" t="str">
        <f t="shared" si="96"/>
        <v/>
      </c>
      <c r="V198" s="112" t="str">
        <f t="shared" si="101"/>
        <v/>
      </c>
      <c r="W198" s="415" t="str">
        <f t="shared" si="102"/>
        <v/>
      </c>
      <c r="Y198" s="65" t="str">
        <f t="shared" si="78"/>
        <v/>
      </c>
      <c r="Z198" s="65" t="str">
        <f t="shared" si="79"/>
        <v/>
      </c>
      <c r="AA198" s="65" t="str">
        <f t="shared" si="80"/>
        <v/>
      </c>
      <c r="AB198" s="65" t="str">
        <f t="shared" si="81"/>
        <v/>
      </c>
      <c r="AC198" s="65" t="str">
        <f t="shared" si="82"/>
        <v/>
      </c>
      <c r="AH198" s="65" t="str">
        <f t="shared" si="103"/>
        <v>186912215</v>
      </c>
      <c r="AI198" s="67">
        <v>18691221</v>
      </c>
      <c r="AJ198" s="67" t="s">
        <v>5352</v>
      </c>
      <c r="AK198" s="67">
        <v>5</v>
      </c>
      <c r="AN198" s="65" t="str">
        <f t="shared" si="97"/>
        <v/>
      </c>
    </row>
    <row r="199" spans="1:40" s="67" customFormat="1" ht="16.8" customHeight="1" x14ac:dyDescent="0.25">
      <c r="A199" s="113">
        <v>1</v>
      </c>
      <c r="B199" s="342" t="s">
        <v>0</v>
      </c>
      <c r="C199" s="342">
        <v>0</v>
      </c>
      <c r="D199" s="349">
        <f t="shared" si="88"/>
        <v>0</v>
      </c>
      <c r="E199" s="262">
        <f t="shared" si="104"/>
        <v>18691221</v>
      </c>
      <c r="F199" s="362">
        <v>6</v>
      </c>
      <c r="G199" s="363" t="s">
        <v>4818</v>
      </c>
      <c r="H199" s="363"/>
      <c r="I199" s="263"/>
      <c r="J199" s="363"/>
      <c r="K199" s="362"/>
      <c r="L199" s="362"/>
      <c r="M199" s="362"/>
      <c r="N199" s="263"/>
      <c r="O199" s="363"/>
      <c r="P199" s="363"/>
      <c r="Q199" s="364"/>
      <c r="R199" s="112" t="str">
        <f>IF(D199="","", CONCATENATE("Update games set ", B199, "= ",D199," where game_id=", E199))</f>
        <v>Update games set A= 0 where game_id=18691221</v>
      </c>
      <c r="S199" s="112" t="str">
        <f t="shared" si="99"/>
        <v>Update lineups set player_name = 'H Bell', raw_name = 'H Bell' where game_id = 18691221 and player_order = 6</v>
      </c>
      <c r="T199" s="112" t="str">
        <f t="shared" si="100"/>
        <v/>
      </c>
      <c r="U199" s="200" t="str">
        <f t="shared" si="96"/>
        <v/>
      </c>
      <c r="V199" s="112" t="str">
        <f t="shared" si="101"/>
        <v/>
      </c>
      <c r="W199" s="415" t="str">
        <f t="shared" si="102"/>
        <v/>
      </c>
      <c r="Y199" s="65" t="str">
        <f t="shared" si="78"/>
        <v/>
      </c>
      <c r="Z199" s="65" t="str">
        <f t="shared" si="79"/>
        <v/>
      </c>
      <c r="AA199" s="65" t="str">
        <f t="shared" si="80"/>
        <v/>
      </c>
      <c r="AB199" s="65" t="str">
        <f t="shared" si="81"/>
        <v/>
      </c>
      <c r="AC199" s="65" t="str">
        <f t="shared" si="82"/>
        <v/>
      </c>
      <c r="AH199" s="65" t="str">
        <f t="shared" si="103"/>
        <v>186912216</v>
      </c>
      <c r="AI199" s="67">
        <v>18691221</v>
      </c>
      <c r="AJ199" s="67" t="s">
        <v>5352</v>
      </c>
      <c r="AK199" s="67">
        <v>6</v>
      </c>
      <c r="AN199" s="65" t="str">
        <f t="shared" si="97"/>
        <v/>
      </c>
    </row>
    <row r="200" spans="1:40" s="67" customFormat="1" ht="16.8" customHeight="1" x14ac:dyDescent="0.25">
      <c r="A200" s="113">
        <v>1</v>
      </c>
      <c r="B200" s="342" t="s">
        <v>23</v>
      </c>
      <c r="C200" s="342" t="s">
        <v>2</v>
      </c>
      <c r="D200" s="334" t="str">
        <f t="shared" ref="D200" si="105">IF(C200="",IF(D198&gt;D199,"'W'",IF(D198=D199,"'D'","'L'")),_xlfn.CONCAT("'",C200,"'"))</f>
        <v>'W'</v>
      </c>
      <c r="E200" s="262">
        <f t="shared" si="104"/>
        <v>18691221</v>
      </c>
      <c r="F200" s="362">
        <v>7</v>
      </c>
      <c r="G200" s="363" t="s">
        <v>4819</v>
      </c>
      <c r="H200" s="363"/>
      <c r="I200" s="263"/>
      <c r="J200" s="363"/>
      <c r="K200" s="362"/>
      <c r="L200" s="362"/>
      <c r="M200" s="362"/>
      <c r="N200" s="263"/>
      <c r="O200" s="363"/>
      <c r="P200" s="363"/>
      <c r="Q200" s="364"/>
      <c r="R200" s="112" t="str">
        <f>IF(D200="","", CONCATENATE("Update games set ", B200, "= ",D200," where game_id=", E200))</f>
        <v>Update games set Result= 'W' where game_id=18691221</v>
      </c>
      <c r="S200" s="112" t="str">
        <f t="shared" si="99"/>
        <v>Update lineups set player_name = 'T Mountenhay', raw_name = 'T Mountenhay' where game_id = 18691221 and player_order = 7</v>
      </c>
      <c r="T200" s="112" t="str">
        <f t="shared" si="100"/>
        <v/>
      </c>
      <c r="U200" s="200" t="str">
        <f t="shared" si="96"/>
        <v/>
      </c>
      <c r="V200" s="112" t="str">
        <f t="shared" si="101"/>
        <v/>
      </c>
      <c r="W200" s="415" t="str">
        <f t="shared" si="102"/>
        <v/>
      </c>
      <c r="Y200" s="65" t="str">
        <f t="shared" si="78"/>
        <v/>
      </c>
      <c r="Z200" s="65" t="str">
        <f t="shared" si="79"/>
        <v/>
      </c>
      <c r="AA200" s="65" t="str">
        <f t="shared" si="80"/>
        <v/>
      </c>
      <c r="AB200" s="65" t="str">
        <f t="shared" si="81"/>
        <v/>
      </c>
      <c r="AC200" s="65" t="str">
        <f t="shared" si="82"/>
        <v/>
      </c>
      <c r="AH200" s="65" t="str">
        <f t="shared" si="103"/>
        <v>186912217</v>
      </c>
      <c r="AI200" s="67">
        <v>18691221</v>
      </c>
      <c r="AJ200" s="67" t="s">
        <v>5352</v>
      </c>
      <c r="AK200" s="67">
        <v>7</v>
      </c>
      <c r="AN200" s="65" t="str">
        <f t="shared" si="97"/>
        <v/>
      </c>
    </row>
    <row r="201" spans="1:40" s="67" customFormat="1" ht="16.8" customHeight="1" x14ac:dyDescent="0.25">
      <c r="A201" s="113">
        <v>1</v>
      </c>
      <c r="B201" s="342" t="s">
        <v>768</v>
      </c>
      <c r="C201" s="342"/>
      <c r="D201" s="349" t="str">
        <f t="shared" si="90"/>
        <v/>
      </c>
      <c r="E201" s="262">
        <f t="shared" si="104"/>
        <v>18691221</v>
      </c>
      <c r="F201" s="362">
        <v>8</v>
      </c>
      <c r="G201" s="194" t="s">
        <v>4805</v>
      </c>
      <c r="H201" s="363"/>
      <c r="I201" s="263"/>
      <c r="J201" s="363"/>
      <c r="K201" s="362"/>
      <c r="L201" s="362"/>
      <c r="M201" s="362"/>
      <c r="N201" s="417"/>
      <c r="O201" s="194"/>
      <c r="P201" s="194"/>
      <c r="Q201" s="364"/>
      <c r="R201" s="112" t="str">
        <f>IF(D201="","", CONCATENATE("Update games set ", B201, "= ",D201," where game_id=", E201))</f>
        <v/>
      </c>
      <c r="S201" s="112" t="str">
        <f t="shared" si="99"/>
        <v>Update lineups set player_name = 'J Richardson', raw_name = 'J Richardson' where game_id = 18691221 and player_order = 8</v>
      </c>
      <c r="T201" s="112" t="str">
        <f t="shared" si="100"/>
        <v/>
      </c>
      <c r="U201" s="200" t="str">
        <f t="shared" si="96"/>
        <v/>
      </c>
      <c r="V201" s="112" t="str">
        <f t="shared" si="101"/>
        <v/>
      </c>
      <c r="W201" s="415" t="str">
        <f t="shared" si="102"/>
        <v/>
      </c>
      <c r="Y201" s="65" t="str">
        <f t="shared" si="78"/>
        <v/>
      </c>
      <c r="Z201" s="65" t="str">
        <f t="shared" si="79"/>
        <v/>
      </c>
      <c r="AA201" s="65" t="str">
        <f t="shared" si="80"/>
        <v/>
      </c>
      <c r="AB201" s="65" t="str">
        <f t="shared" si="81"/>
        <v/>
      </c>
      <c r="AC201" s="65" t="str">
        <f t="shared" si="82"/>
        <v/>
      </c>
      <c r="AH201" s="65" t="str">
        <f t="shared" si="103"/>
        <v>186912218</v>
      </c>
      <c r="AI201" s="67">
        <v>18691221</v>
      </c>
      <c r="AJ201" s="67" t="s">
        <v>5352</v>
      </c>
      <c r="AK201" s="67">
        <v>8</v>
      </c>
      <c r="AN201" s="65" t="str">
        <f t="shared" si="97"/>
        <v/>
      </c>
    </row>
    <row r="202" spans="1:40" s="67" customFormat="1" ht="16.8" customHeight="1" x14ac:dyDescent="0.25">
      <c r="A202" s="113">
        <v>1</v>
      </c>
      <c r="B202" s="342" t="s">
        <v>766</v>
      </c>
      <c r="C202" s="342"/>
      <c r="D202" s="349" t="str">
        <f t="shared" si="90"/>
        <v/>
      </c>
      <c r="E202" s="262">
        <f t="shared" si="104"/>
        <v>18691221</v>
      </c>
      <c r="F202" s="362">
        <v>9</v>
      </c>
      <c r="G202" s="194" t="s">
        <v>4820</v>
      </c>
      <c r="H202" s="194"/>
      <c r="I202" s="263"/>
      <c r="J202" s="363"/>
      <c r="K202" s="362"/>
      <c r="L202" s="362"/>
      <c r="M202" s="362"/>
      <c r="N202" s="417"/>
      <c r="O202" s="194"/>
      <c r="P202" s="194"/>
      <c r="Q202" s="364"/>
      <c r="R202" s="112" t="str">
        <f>IF(D202="","", CONCATENATE("Update games set ", B202, "= ",D202," where game_id=", E202))</f>
        <v/>
      </c>
      <c r="S202" s="112" t="str">
        <f t="shared" si="99"/>
        <v>Update lineups set player_name = 'S Widdowson', raw_name = 'S Widdowson' where game_id = 18691221 and player_order = 9</v>
      </c>
      <c r="T202" s="112" t="str">
        <f t="shared" si="100"/>
        <v/>
      </c>
      <c r="U202" s="200" t="str">
        <f t="shared" si="96"/>
        <v/>
      </c>
      <c r="V202" s="112" t="str">
        <f t="shared" si="101"/>
        <v/>
      </c>
      <c r="W202" s="415" t="str">
        <f t="shared" si="102"/>
        <v/>
      </c>
      <c r="Y202" s="65" t="str">
        <f t="shared" si="78"/>
        <v/>
      </c>
      <c r="Z202" s="65" t="str">
        <f t="shared" si="79"/>
        <v/>
      </c>
      <c r="AA202" s="65" t="str">
        <f t="shared" si="80"/>
        <v/>
      </c>
      <c r="AB202" s="65" t="str">
        <f t="shared" si="81"/>
        <v/>
      </c>
      <c r="AC202" s="65" t="str">
        <f t="shared" si="82"/>
        <v/>
      </c>
      <c r="AH202" s="65" t="str">
        <f t="shared" si="103"/>
        <v>186912219</v>
      </c>
      <c r="AI202" s="67">
        <v>18691221</v>
      </c>
      <c r="AJ202" s="67" t="s">
        <v>5352</v>
      </c>
      <c r="AK202" s="67">
        <v>9</v>
      </c>
      <c r="AN202" s="65" t="str">
        <f t="shared" si="97"/>
        <v/>
      </c>
    </row>
    <row r="203" spans="1:40" s="67" customFormat="1" ht="16.8" customHeight="1" x14ac:dyDescent="0.25">
      <c r="A203" s="113">
        <v>1</v>
      </c>
      <c r="B203" s="342" t="s">
        <v>753</v>
      </c>
      <c r="C203" s="342"/>
      <c r="D203" s="350" t="str">
        <f t="shared" si="91"/>
        <v/>
      </c>
      <c r="E203" s="262">
        <f t="shared" si="104"/>
        <v>18691221</v>
      </c>
      <c r="F203" s="362">
        <v>10</v>
      </c>
      <c r="G203" s="363" t="s">
        <v>4821</v>
      </c>
      <c r="H203" s="363"/>
      <c r="I203" s="263"/>
      <c r="J203" s="363"/>
      <c r="K203" s="362"/>
      <c r="L203" s="362"/>
      <c r="M203" s="362"/>
      <c r="N203" s="263"/>
      <c r="O203" s="363"/>
      <c r="P203" s="363"/>
      <c r="Q203" s="364"/>
      <c r="R203" s="112" t="str">
        <f>IF(D203="","", CONCATENATE("Update games set ", B203, "= ",D203," where game_id=", E203))</f>
        <v/>
      </c>
      <c r="S203" s="112" t="str">
        <f t="shared" si="99"/>
        <v>Update lineups set player_name = 'RF Hardy', raw_name = 'RF Hardy' where game_id = 18691221 and player_order = 10</v>
      </c>
      <c r="T203" s="112" t="str">
        <f t="shared" si="100"/>
        <v/>
      </c>
      <c r="U203" s="200" t="str">
        <f t="shared" si="96"/>
        <v/>
      </c>
      <c r="V203" s="112" t="str">
        <f t="shared" si="101"/>
        <v/>
      </c>
      <c r="W203" s="415" t="str">
        <f t="shared" si="102"/>
        <v/>
      </c>
      <c r="Y203" s="65" t="str">
        <f t="shared" si="78"/>
        <v/>
      </c>
      <c r="Z203" s="65" t="str">
        <f t="shared" si="79"/>
        <v/>
      </c>
      <c r="AA203" s="65" t="str">
        <f t="shared" si="80"/>
        <v/>
      </c>
      <c r="AB203" s="65" t="str">
        <f t="shared" si="81"/>
        <v/>
      </c>
      <c r="AC203" s="65" t="str">
        <f t="shared" si="82"/>
        <v/>
      </c>
      <c r="AH203" s="65" t="str">
        <f t="shared" si="103"/>
        <v>1869122110</v>
      </c>
      <c r="AI203" s="67">
        <v>18691221</v>
      </c>
      <c r="AJ203" s="67" t="s">
        <v>5352</v>
      </c>
      <c r="AK203" s="67">
        <v>10</v>
      </c>
      <c r="AN203" s="65" t="str">
        <f t="shared" si="97"/>
        <v/>
      </c>
    </row>
    <row r="204" spans="1:40" s="67" customFormat="1" ht="16.8" customHeight="1" x14ac:dyDescent="0.25">
      <c r="A204" s="113">
        <v>1</v>
      </c>
      <c r="B204" s="342" t="s">
        <v>746</v>
      </c>
      <c r="C204" s="351" t="s">
        <v>5062</v>
      </c>
      <c r="D204" s="334" t="str">
        <f>CONCATENATE("'", LEFT(E204,4),"-",MID(E204,5,2),"-", MID(E204,7,2), " ", C204,"'")</f>
        <v>'1869-12-21 15:00'</v>
      </c>
      <c r="E204" s="262">
        <f t="shared" si="104"/>
        <v>18691221</v>
      </c>
      <c r="F204" s="362">
        <v>11</v>
      </c>
      <c r="G204" s="363" t="s">
        <v>4823</v>
      </c>
      <c r="H204" s="363"/>
      <c r="I204" s="263"/>
      <c r="J204" s="363"/>
      <c r="K204" s="362"/>
      <c r="L204" s="362"/>
      <c r="M204" s="362"/>
      <c r="N204" s="263"/>
      <c r="O204" s="363"/>
      <c r="P204" s="363"/>
      <c r="Q204" s="364"/>
      <c r="R204" s="112" t="str">
        <f>IF(D204="","", CONCATENATE("Update games set ", B204, "= ",D204," where game_id=", E204))</f>
        <v>Update games set Game_date= '1869-12-21 15:00' where game_id=18691221</v>
      </c>
      <c r="S204" s="112" t="str">
        <f t="shared" si="99"/>
        <v>Update lineups set player_name = 'H Davies', raw_name = 'H Davies' where game_id = 18691221 and player_order = 11</v>
      </c>
      <c r="T204" s="112" t="str">
        <f t="shared" si="100"/>
        <v/>
      </c>
      <c r="U204" s="200" t="str">
        <f t="shared" si="96"/>
        <v/>
      </c>
      <c r="V204" s="112" t="str">
        <f t="shared" si="101"/>
        <v/>
      </c>
      <c r="W204" s="415" t="str">
        <f t="shared" si="102"/>
        <v/>
      </c>
      <c r="Y204" s="65" t="str">
        <f t="shared" si="78"/>
        <v/>
      </c>
      <c r="Z204" s="65" t="str">
        <f t="shared" si="79"/>
        <v/>
      </c>
      <c r="AA204" s="65" t="str">
        <f t="shared" si="80"/>
        <v/>
      </c>
      <c r="AB204" s="65" t="str">
        <f t="shared" si="81"/>
        <v/>
      </c>
      <c r="AC204" s="65" t="str">
        <f t="shared" si="82"/>
        <v/>
      </c>
      <c r="AH204" s="65" t="str">
        <f t="shared" si="103"/>
        <v>1869122111</v>
      </c>
      <c r="AI204" s="67">
        <v>18691221</v>
      </c>
      <c r="AJ204" s="67" t="s">
        <v>5352</v>
      </c>
      <c r="AK204" s="67">
        <v>11</v>
      </c>
      <c r="AN204" s="65" t="str">
        <f t="shared" si="97"/>
        <v/>
      </c>
    </row>
    <row r="205" spans="1:40" s="67" customFormat="1" ht="16.8" customHeight="1" x14ac:dyDescent="0.25">
      <c r="A205" s="113">
        <v>1</v>
      </c>
      <c r="B205" s="342" t="s">
        <v>25</v>
      </c>
      <c r="C205" s="342" t="s">
        <v>5300</v>
      </c>
      <c r="D205" s="350" t="str">
        <f t="shared" si="98"/>
        <v>'Forest won by 1 rouge to 0'</v>
      </c>
      <c r="E205" s="262">
        <f t="shared" si="104"/>
        <v>18691221</v>
      </c>
      <c r="F205" s="362">
        <v>12</v>
      </c>
      <c r="G205" s="363" t="s">
        <v>4824</v>
      </c>
      <c r="H205" s="363"/>
      <c r="I205" s="263"/>
      <c r="J205" s="363"/>
      <c r="K205" s="362"/>
      <c r="L205" s="362"/>
      <c r="M205" s="362"/>
      <c r="N205" s="263"/>
      <c r="O205" s="363"/>
      <c r="P205" s="363"/>
      <c r="Q205" s="364"/>
      <c r="R205" s="112" t="str">
        <f>IF(D205="","", CONCATENATE("Update games set ", B205, "= ",D205," where game_id=", E205))</f>
        <v>Update games set Notes= 'Forest won by 1 rouge to 0' where game_id=18691221</v>
      </c>
      <c r="S205" s="112" t="str">
        <f t="shared" si="99"/>
        <v>Update lineups set player_name = 'J Tomlinson', raw_name = 'J Tomlinson' where game_id = 18691221 and player_order = 12</v>
      </c>
      <c r="T205" s="112" t="str">
        <f t="shared" si="100"/>
        <v/>
      </c>
      <c r="U205" s="200" t="str">
        <f t="shared" si="96"/>
        <v/>
      </c>
      <c r="V205" s="112" t="str">
        <f t="shared" si="101"/>
        <v/>
      </c>
      <c r="W205" s="415" t="str">
        <f t="shared" si="102"/>
        <v/>
      </c>
      <c r="Y205" s="65" t="str">
        <f t="shared" si="78"/>
        <v/>
      </c>
      <c r="Z205" s="65" t="str">
        <f t="shared" si="79"/>
        <v/>
      </c>
      <c r="AA205" s="65" t="str">
        <f t="shared" si="80"/>
        <v/>
      </c>
      <c r="AB205" s="65" t="str">
        <f t="shared" si="81"/>
        <v/>
      </c>
      <c r="AC205" s="65" t="str">
        <f t="shared" si="82"/>
        <v/>
      </c>
      <c r="AH205" s="65" t="str">
        <f t="shared" si="103"/>
        <v>1869122112</v>
      </c>
      <c r="AI205" s="67">
        <v>18691221</v>
      </c>
      <c r="AJ205" s="67" t="s">
        <v>5352</v>
      </c>
      <c r="AK205" s="67">
        <v>12</v>
      </c>
      <c r="AN205" s="65" t="str">
        <f t="shared" si="97"/>
        <v/>
      </c>
    </row>
    <row r="206" spans="1:40" s="67" customFormat="1" ht="16.8" customHeight="1" x14ac:dyDescent="0.25">
      <c r="A206" s="113">
        <v>1</v>
      </c>
      <c r="B206" s="342" t="s">
        <v>475</v>
      </c>
      <c r="C206" s="342"/>
      <c r="D206" s="349" t="str">
        <f t="shared" si="90"/>
        <v/>
      </c>
      <c r="E206" s="262">
        <f t="shared" si="104"/>
        <v>18691221</v>
      </c>
      <c r="F206" s="362">
        <v>13</v>
      </c>
      <c r="G206" s="363" t="s">
        <v>4764</v>
      </c>
      <c r="H206" s="363"/>
      <c r="I206" s="263"/>
      <c r="J206" s="363"/>
      <c r="K206" s="362"/>
      <c r="L206" s="362"/>
      <c r="M206" s="362"/>
      <c r="N206" s="263"/>
      <c r="O206" s="363"/>
      <c r="P206" s="363"/>
      <c r="Q206" s="364"/>
      <c r="R206" s="112" t="str">
        <f>IF(D206="","", CONCATENATE("Update games set ", B206, "= ",D206," where game_id=", E206))</f>
        <v/>
      </c>
      <c r="S206" s="112" t="str">
        <f t="shared" si="99"/>
        <v>Update lineups set player_name = 'W Brown', raw_name = 'W Brown' where game_id = 18691221 and player_order = 13</v>
      </c>
      <c r="T206" s="112" t="str">
        <f t="shared" si="100"/>
        <v/>
      </c>
      <c r="U206" s="200" t="str">
        <f t="shared" si="96"/>
        <v/>
      </c>
      <c r="V206" s="112" t="str">
        <f t="shared" si="101"/>
        <v/>
      </c>
      <c r="W206" s="415" t="str">
        <f t="shared" si="102"/>
        <v/>
      </c>
      <c r="Y206" s="65" t="str">
        <f t="shared" ref="Y206:Y269" si="106">IF(I206="","",CONCATENATE("update goals set scorer_name = '",SUBSTITUTE(J206, "'", "''"),"'"))</f>
        <v/>
      </c>
      <c r="Z206" s="65" t="str">
        <f t="shared" ref="Z206:Z269" si="107">IF(K206="", "", CONCATENATE(", goal_min = ", K206))</f>
        <v/>
      </c>
      <c r="AA206" s="65" t="str">
        <f t="shared" ref="AA206:AA269" si="108">IF(L206="", "", CONCATENATE(", Pen = '", UPPER(L206), "'"))</f>
        <v/>
      </c>
      <c r="AB206" s="65" t="str">
        <f t="shared" ref="AB206:AB269" si="109">IF(M206="", "", CONCATENATE(", OG = '", UPPER(M206), "'"))</f>
        <v/>
      </c>
      <c r="AC206" s="65" t="str">
        <f t="shared" ref="AC206:AC269" si="110">IF(I206="", "", CONCATENATE(" where game_id = ", E206, " and goal_order = ", I206))</f>
        <v/>
      </c>
      <c r="AH206" s="65" t="str">
        <f t="shared" si="103"/>
        <v>1869122113</v>
      </c>
      <c r="AI206" s="67">
        <v>18691221</v>
      </c>
      <c r="AJ206" s="67" t="s">
        <v>5352</v>
      </c>
      <c r="AK206" s="67">
        <v>13</v>
      </c>
      <c r="AN206" s="65" t="str">
        <f t="shared" si="97"/>
        <v/>
      </c>
    </row>
    <row r="207" spans="1:40" s="67" customFormat="1" ht="16.8" customHeight="1" x14ac:dyDescent="0.25">
      <c r="A207" s="113">
        <v>1</v>
      </c>
      <c r="B207" s="342" t="s">
        <v>20</v>
      </c>
      <c r="C207" s="342"/>
      <c r="D207" s="350" t="str">
        <f t="shared" si="98"/>
        <v/>
      </c>
      <c r="E207" s="262">
        <f t="shared" si="104"/>
        <v>18691221</v>
      </c>
      <c r="F207" s="362">
        <v>14</v>
      </c>
      <c r="G207" s="363"/>
      <c r="H207" s="363"/>
      <c r="I207" s="263"/>
      <c r="J207" s="363"/>
      <c r="K207" s="362"/>
      <c r="L207" s="362"/>
      <c r="M207" s="362"/>
      <c r="N207" s="263"/>
      <c r="O207" s="363"/>
      <c r="P207" s="363"/>
      <c r="Q207" s="364"/>
      <c r="R207" s="112" t="str">
        <f>IF(D207="","", CONCATENATE("Update games set ", B207, "= ",D207," where game_id=", E207))</f>
        <v/>
      </c>
      <c r="S207" s="112" t="str">
        <f t="shared" si="99"/>
        <v/>
      </c>
      <c r="T207" s="112" t="str">
        <f t="shared" si="100"/>
        <v/>
      </c>
      <c r="U207" s="200" t="str">
        <f t="shared" si="96"/>
        <v/>
      </c>
      <c r="V207" s="112" t="str">
        <f t="shared" si="101"/>
        <v/>
      </c>
      <c r="W207" s="415" t="str">
        <f t="shared" si="102"/>
        <v/>
      </c>
      <c r="Y207" s="65" t="str">
        <f t="shared" si="106"/>
        <v/>
      </c>
      <c r="Z207" s="65" t="str">
        <f t="shared" si="107"/>
        <v/>
      </c>
      <c r="AA207" s="65" t="str">
        <f t="shared" si="108"/>
        <v/>
      </c>
      <c r="AB207" s="65" t="str">
        <f t="shared" si="109"/>
        <v/>
      </c>
      <c r="AC207" s="65" t="str">
        <f t="shared" si="110"/>
        <v/>
      </c>
      <c r="AH207" s="65" t="str">
        <f t="shared" si="103"/>
        <v>1869122114</v>
      </c>
      <c r="AI207" s="67">
        <v>18691221</v>
      </c>
      <c r="AJ207" s="67" t="s">
        <v>5352</v>
      </c>
      <c r="AK207" s="67">
        <v>14</v>
      </c>
      <c r="AN207" s="65" t="str">
        <f t="shared" si="97"/>
        <v/>
      </c>
    </row>
    <row r="208" spans="1:40" s="67" customFormat="1" ht="16.8" customHeight="1" x14ac:dyDescent="0.25">
      <c r="A208" s="113">
        <v>1</v>
      </c>
      <c r="B208" s="342" t="s">
        <v>4882</v>
      </c>
      <c r="C208" s="342" t="str">
        <f>IF(C207="", "", C207)</f>
        <v/>
      </c>
      <c r="D208" s="350" t="str">
        <f t="shared" si="98"/>
        <v/>
      </c>
      <c r="E208" s="262">
        <f t="shared" si="104"/>
        <v>18691221</v>
      </c>
      <c r="F208" s="362">
        <v>15</v>
      </c>
      <c r="G208" s="363"/>
      <c r="H208" s="363"/>
      <c r="I208" s="263"/>
      <c r="J208" s="363"/>
      <c r="K208" s="362"/>
      <c r="L208" s="362"/>
      <c r="M208" s="362"/>
      <c r="N208" s="263"/>
      <c r="O208" s="363"/>
      <c r="P208" s="363"/>
      <c r="Q208" s="364"/>
      <c r="R208" s="112" t="str">
        <f>IF(D208="","", CONCATENATE("Update games set ", B208, "= ",D208," where game_id=", E208))</f>
        <v/>
      </c>
      <c r="S208" s="112" t="str">
        <f t="shared" si="99"/>
        <v/>
      </c>
      <c r="T208" s="112" t="str">
        <f t="shared" si="100"/>
        <v/>
      </c>
      <c r="U208" s="200" t="str">
        <f t="shared" si="96"/>
        <v/>
      </c>
      <c r="V208" s="112" t="str">
        <f t="shared" si="101"/>
        <v/>
      </c>
      <c r="W208" s="415" t="str">
        <f t="shared" si="102"/>
        <v/>
      </c>
      <c r="Y208" s="65" t="str">
        <f t="shared" si="106"/>
        <v/>
      </c>
      <c r="Z208" s="65" t="str">
        <f t="shared" si="107"/>
        <v/>
      </c>
      <c r="AA208" s="65" t="str">
        <f t="shared" si="108"/>
        <v/>
      </c>
      <c r="AB208" s="65" t="str">
        <f t="shared" si="109"/>
        <v/>
      </c>
      <c r="AC208" s="65" t="str">
        <f t="shared" si="110"/>
        <v/>
      </c>
      <c r="AH208" s="65" t="str">
        <f t="shared" si="103"/>
        <v>1869122115</v>
      </c>
      <c r="AI208" s="67">
        <v>18691221</v>
      </c>
      <c r="AJ208" s="67" t="s">
        <v>5352</v>
      </c>
      <c r="AK208" s="67">
        <v>15</v>
      </c>
      <c r="AN208" s="65" t="str">
        <f t="shared" si="97"/>
        <v/>
      </c>
    </row>
    <row r="209" spans="1:40" s="126" customFormat="1" ht="16.8" customHeight="1" thickBot="1" x14ac:dyDescent="0.3">
      <c r="A209" s="113">
        <v>1</v>
      </c>
      <c r="B209" s="116" t="s">
        <v>115</v>
      </c>
      <c r="C209" s="352"/>
      <c r="D209" s="370" t="str">
        <f t="shared" ref="D209" si="111">IF(MID(E209,5,2)*1&gt;6,_xlfn.CONCAT("'",LEFT(E209,4),"-",MID(E209,3,2)+1,"'"),_xlfn.CONCAT("'",LEFT(E209,4)-1,"-",MID(E209,3,2),"'"))</f>
        <v>'1869-70'</v>
      </c>
      <c r="E209" s="266">
        <f t="shared" si="104"/>
        <v>18691221</v>
      </c>
      <c r="F209" s="266">
        <v>16</v>
      </c>
      <c r="G209" s="343"/>
      <c r="H209" s="343"/>
      <c r="I209" s="267"/>
      <c r="J209" s="214"/>
      <c r="K209" s="266"/>
      <c r="L209" s="266"/>
      <c r="M209" s="266"/>
      <c r="N209" s="419"/>
      <c r="O209" s="343"/>
      <c r="P209" s="343"/>
      <c r="Q209" s="346"/>
      <c r="R209" s="112" t="str">
        <f>IF(D209="","", CONCATENATE("Update games set ", B209, "= ",D209," where game_id=", E209))</f>
        <v>Update games set Season= '1869-70' where game_id=18691221</v>
      </c>
      <c r="S209" s="112" t="str">
        <f t="shared" si="99"/>
        <v/>
      </c>
      <c r="T209" s="112" t="str">
        <f t="shared" si="100"/>
        <v/>
      </c>
      <c r="U209" s="200" t="str">
        <f t="shared" si="96"/>
        <v/>
      </c>
      <c r="V209" s="112" t="str">
        <f t="shared" si="101"/>
        <v/>
      </c>
      <c r="W209" s="415" t="str">
        <f t="shared" si="102"/>
        <v/>
      </c>
      <c r="X209" s="240"/>
      <c r="Y209" s="65" t="str">
        <f t="shared" si="106"/>
        <v/>
      </c>
      <c r="Z209" s="65" t="str">
        <f t="shared" si="107"/>
        <v/>
      </c>
      <c r="AA209" s="65" t="str">
        <f t="shared" si="108"/>
        <v/>
      </c>
      <c r="AB209" s="65" t="str">
        <f t="shared" si="109"/>
        <v/>
      </c>
      <c r="AC209" s="65" t="str">
        <f t="shared" si="110"/>
        <v/>
      </c>
      <c r="AH209" s="65" t="str">
        <f t="shared" si="103"/>
        <v>1869122116</v>
      </c>
      <c r="AI209" s="126">
        <v>18691221</v>
      </c>
      <c r="AJ209" s="126" t="s">
        <v>5352</v>
      </c>
      <c r="AK209" s="126">
        <v>16</v>
      </c>
      <c r="AN209" s="65" t="str">
        <f t="shared" si="97"/>
        <v/>
      </c>
    </row>
    <row r="210" spans="1:40" s="67" customFormat="1" ht="16.8" customHeight="1" thickTop="1" x14ac:dyDescent="0.25">
      <c r="A210" s="113">
        <v>1</v>
      </c>
      <c r="B210" s="341" t="s">
        <v>22</v>
      </c>
      <c r="C210" s="341" t="s">
        <v>5276</v>
      </c>
      <c r="D210" s="341" t="str">
        <f t="shared" si="98"/>
        <v>'Sheffield Norfolk'</v>
      </c>
      <c r="E210" s="363">
        <v>18700115</v>
      </c>
      <c r="F210" s="362">
        <v>1</v>
      </c>
      <c r="G210" s="212" t="s">
        <v>4815</v>
      </c>
      <c r="H210" s="212"/>
      <c r="I210" s="263"/>
      <c r="J210" s="363"/>
      <c r="K210" s="362"/>
      <c r="L210" s="362"/>
      <c r="M210" s="362"/>
      <c r="N210" s="416"/>
      <c r="O210" s="212"/>
      <c r="P210" s="212"/>
      <c r="Q210" s="364"/>
      <c r="R210" s="112" t="str">
        <f>IF(D210="","", CONCATENATE("Update games set ", B210, "= ",D210," where game_id=", E210))</f>
        <v>Update games set Opponent= 'Sheffield Norfolk' where game_id=18700115</v>
      </c>
      <c r="S210" s="112" t="str">
        <f t="shared" si="99"/>
        <v>Update lineups set player_name = 'WH Revis', raw_name = 'WH Revis' where game_id = 18700115 and player_order = 1</v>
      </c>
      <c r="T210" s="112" t="str">
        <f t="shared" si="100"/>
        <v/>
      </c>
      <c r="U210" s="200" t="str">
        <f t="shared" si="96"/>
        <v/>
      </c>
      <c r="V210" s="112" t="str">
        <f t="shared" si="101"/>
        <v/>
      </c>
      <c r="W210" s="415" t="str">
        <f t="shared" si="102"/>
        <v/>
      </c>
      <c r="Y210" s="65" t="str">
        <f t="shared" si="106"/>
        <v/>
      </c>
      <c r="Z210" s="65" t="str">
        <f t="shared" si="107"/>
        <v/>
      </c>
      <c r="AA210" s="65" t="str">
        <f t="shared" si="108"/>
        <v/>
      </c>
      <c r="AB210" s="65" t="str">
        <f t="shared" si="109"/>
        <v/>
      </c>
      <c r="AC210" s="65" t="str">
        <f t="shared" si="110"/>
        <v/>
      </c>
      <c r="AH210" s="65" t="str">
        <f t="shared" si="103"/>
        <v>187001151</v>
      </c>
      <c r="AI210" s="67">
        <v>18700115</v>
      </c>
      <c r="AJ210" s="67" t="s">
        <v>5276</v>
      </c>
      <c r="AK210" s="67">
        <v>1</v>
      </c>
      <c r="AN210" s="65" t="str">
        <f t="shared" si="97"/>
        <v>update games set source = 'The Nottingham Forest Football Scrapbook' where game_id = 18700115</v>
      </c>
    </row>
    <row r="211" spans="1:40" s="67" customFormat="1" ht="16.8" customHeight="1" x14ac:dyDescent="0.25">
      <c r="A211" s="113">
        <v>1</v>
      </c>
      <c r="B211" s="342" t="s">
        <v>4979</v>
      </c>
      <c r="C211" s="342" t="str">
        <f>IF(C210="", "", C210)</f>
        <v>Sheffield Norfolk</v>
      </c>
      <c r="D211" s="350" t="str">
        <f t="shared" si="98"/>
        <v>'Sheffield Norfolk'</v>
      </c>
      <c r="E211" s="262">
        <f>E210</f>
        <v>18700115</v>
      </c>
      <c r="F211" s="362">
        <v>2</v>
      </c>
      <c r="G211" s="212" t="s">
        <v>4825</v>
      </c>
      <c r="H211" s="212"/>
      <c r="I211" s="369"/>
      <c r="J211" s="363"/>
      <c r="K211" s="362"/>
      <c r="L211" s="362"/>
      <c r="M211" s="362"/>
      <c r="N211" s="416"/>
      <c r="O211" s="212"/>
      <c r="P211" s="212"/>
      <c r="Q211" s="364"/>
      <c r="R211" s="112" t="str">
        <f>IF(D211="","", CONCATENATE("Update games set ", B211, "= ",D211," where game_id=", E211))</f>
        <v>Update games set Opp_parent= 'Sheffield Norfolk' where game_id=18700115</v>
      </c>
      <c r="S211" s="112" t="str">
        <f t="shared" si="99"/>
        <v>Update lineups set player_name = 'TG Howitt', raw_name = 'TG Howitt' where game_id = 18700115 and player_order = 2</v>
      </c>
      <c r="T211" s="112" t="str">
        <f t="shared" si="100"/>
        <v/>
      </c>
      <c r="U211" s="200" t="str">
        <f t="shared" si="96"/>
        <v/>
      </c>
      <c r="V211" s="112" t="str">
        <f t="shared" si="101"/>
        <v/>
      </c>
      <c r="W211" s="415" t="str">
        <f t="shared" si="102"/>
        <v/>
      </c>
      <c r="Y211" s="65" t="str">
        <f t="shared" si="106"/>
        <v/>
      </c>
      <c r="Z211" s="65" t="str">
        <f t="shared" si="107"/>
        <v/>
      </c>
      <c r="AA211" s="65" t="str">
        <f t="shared" si="108"/>
        <v/>
      </c>
      <c r="AB211" s="65" t="str">
        <f t="shared" si="109"/>
        <v/>
      </c>
      <c r="AC211" s="65" t="str">
        <f t="shared" si="110"/>
        <v/>
      </c>
      <c r="AH211" s="65" t="str">
        <f t="shared" si="103"/>
        <v>187001152</v>
      </c>
      <c r="AI211" s="67">
        <v>18700115</v>
      </c>
      <c r="AJ211" s="67" t="s">
        <v>5276</v>
      </c>
      <c r="AK211" s="67">
        <v>2</v>
      </c>
      <c r="AN211" s="65" t="str">
        <f t="shared" si="97"/>
        <v/>
      </c>
    </row>
    <row r="212" spans="1:40" s="67" customFormat="1" ht="16.8" customHeight="1" x14ac:dyDescent="0.25">
      <c r="A212" s="113">
        <v>1</v>
      </c>
      <c r="B212" s="342" t="s">
        <v>2653</v>
      </c>
      <c r="C212" s="342" t="s">
        <v>663</v>
      </c>
      <c r="D212" s="350" t="str">
        <f t="shared" si="98"/>
        <v>'Friendly'</v>
      </c>
      <c r="E212" s="262">
        <f t="shared" ref="E212:E225" si="112">E211</f>
        <v>18700115</v>
      </c>
      <c r="F212" s="362">
        <v>3</v>
      </c>
      <c r="G212" s="363" t="s">
        <v>5298</v>
      </c>
      <c r="H212" s="363" t="s">
        <v>4777</v>
      </c>
      <c r="I212" s="263"/>
      <c r="J212" s="363"/>
      <c r="K212" s="362"/>
      <c r="L212" s="362"/>
      <c r="M212" s="362"/>
      <c r="N212" s="263"/>
      <c r="O212" s="363"/>
      <c r="P212" s="363"/>
      <c r="Q212" s="364"/>
      <c r="R212" s="112" t="str">
        <f>IF(D212="","", CONCATENATE("Update games set ", B212, "= ",D212," where game_id=", E212))</f>
        <v>Update games set Game_type= 'Friendly' where game_id=18700115</v>
      </c>
      <c r="S212" s="112" t="str">
        <f t="shared" si="99"/>
        <v>Update lineups set player_name = 'WR Lymbery', raw_name = 'WR Lymbery' where game_id = 18700115 and player_order = 3</v>
      </c>
      <c r="T212" s="112" t="str">
        <f t="shared" si="100"/>
        <v/>
      </c>
      <c r="U212" s="200" t="str">
        <f t="shared" si="96"/>
        <v/>
      </c>
      <c r="V212" s="112" t="str">
        <f t="shared" si="101"/>
        <v/>
      </c>
      <c r="W212" s="415" t="str">
        <f t="shared" si="102"/>
        <v/>
      </c>
      <c r="Y212" s="65" t="str">
        <f t="shared" si="106"/>
        <v/>
      </c>
      <c r="Z212" s="65" t="str">
        <f t="shared" si="107"/>
        <v/>
      </c>
      <c r="AA212" s="65" t="str">
        <f t="shared" si="108"/>
        <v/>
      </c>
      <c r="AB212" s="65" t="str">
        <f t="shared" si="109"/>
        <v/>
      </c>
      <c r="AC212" s="65" t="str">
        <f t="shared" si="110"/>
        <v/>
      </c>
      <c r="AH212" s="65" t="str">
        <f t="shared" si="103"/>
        <v>187001153</v>
      </c>
      <c r="AI212" s="67">
        <v>18700115</v>
      </c>
      <c r="AJ212" s="67" t="s">
        <v>5276</v>
      </c>
      <c r="AK212" s="67">
        <v>3</v>
      </c>
      <c r="AN212" s="65" t="str">
        <f t="shared" si="97"/>
        <v/>
      </c>
    </row>
    <row r="213" spans="1:40" s="67" customFormat="1" ht="16.8" customHeight="1" x14ac:dyDescent="0.25">
      <c r="A213" s="113">
        <v>1</v>
      </c>
      <c r="B213" s="342" t="s">
        <v>4978</v>
      </c>
      <c r="C213" s="342" t="s">
        <v>5065</v>
      </c>
      <c r="D213" s="350" t="str">
        <f t="shared" si="98"/>
        <v>'H'</v>
      </c>
      <c r="E213" s="262">
        <f t="shared" si="112"/>
        <v>18700115</v>
      </c>
      <c r="F213" s="362">
        <v>4</v>
      </c>
      <c r="G213" s="363" t="s">
        <v>4808</v>
      </c>
      <c r="H213" s="363"/>
      <c r="I213" s="263"/>
      <c r="J213" s="363"/>
      <c r="K213" s="362"/>
      <c r="L213" s="362"/>
      <c r="M213" s="362"/>
      <c r="N213" s="263"/>
      <c r="O213" s="363"/>
      <c r="P213" s="363"/>
      <c r="Q213" s="364"/>
      <c r="R213" s="112" t="str">
        <f>IF(D213="","", CONCATENATE("Update games set ", B213, "= ",D213," where game_id=", E213))</f>
        <v>Update games set HAN= 'H' where game_id=18700115</v>
      </c>
      <c r="S213" s="112" t="str">
        <f t="shared" si="99"/>
        <v>Update lineups set player_name = 'T Woodhouse', raw_name = 'T Woodhouse' where game_id = 18700115 and player_order = 4</v>
      </c>
      <c r="T213" s="112" t="str">
        <f t="shared" si="100"/>
        <v/>
      </c>
      <c r="U213" s="200" t="str">
        <f t="shared" si="96"/>
        <v/>
      </c>
      <c r="V213" s="112" t="str">
        <f t="shared" si="101"/>
        <v/>
      </c>
      <c r="W213" s="415" t="str">
        <f t="shared" si="102"/>
        <v/>
      </c>
      <c r="Y213" s="65" t="str">
        <f t="shared" si="106"/>
        <v/>
      </c>
      <c r="Z213" s="65" t="str">
        <f t="shared" si="107"/>
        <v/>
      </c>
      <c r="AA213" s="65" t="str">
        <f t="shared" si="108"/>
        <v/>
      </c>
      <c r="AB213" s="65" t="str">
        <f t="shared" si="109"/>
        <v/>
      </c>
      <c r="AC213" s="65" t="str">
        <f t="shared" si="110"/>
        <v/>
      </c>
      <c r="AH213" s="65" t="str">
        <f t="shared" si="103"/>
        <v>187001154</v>
      </c>
      <c r="AI213" s="67">
        <v>18700115</v>
      </c>
      <c r="AJ213" s="67" t="s">
        <v>5276</v>
      </c>
      <c r="AK213" s="67">
        <v>4</v>
      </c>
      <c r="AN213" s="65" t="str">
        <f t="shared" si="97"/>
        <v/>
      </c>
    </row>
    <row r="214" spans="1:40" s="67" customFormat="1" ht="16.8" customHeight="1" x14ac:dyDescent="0.25">
      <c r="A214" s="113">
        <v>1</v>
      </c>
      <c r="B214" s="342" t="s">
        <v>5</v>
      </c>
      <c r="C214" s="342">
        <v>0</v>
      </c>
      <c r="D214" s="349">
        <f t="shared" si="88"/>
        <v>0</v>
      </c>
      <c r="E214" s="262">
        <f t="shared" si="112"/>
        <v>18700115</v>
      </c>
      <c r="F214" s="362">
        <v>5</v>
      </c>
      <c r="G214" s="363" t="s">
        <v>4805</v>
      </c>
      <c r="H214" s="363"/>
      <c r="I214" s="263"/>
      <c r="J214" s="363"/>
      <c r="K214" s="362"/>
      <c r="L214" s="362"/>
      <c r="M214" s="362"/>
      <c r="N214" s="263"/>
      <c r="O214" s="363"/>
      <c r="P214" s="363"/>
      <c r="Q214" s="364"/>
      <c r="R214" s="112" t="str">
        <f>IF(D214="","", CONCATENATE("Update games set ", B214, "= ",D214," where game_id=", E214))</f>
        <v>Update games set F= 0 where game_id=18700115</v>
      </c>
      <c r="S214" s="112" t="str">
        <f t="shared" si="99"/>
        <v>Update lineups set player_name = 'J Richardson', raw_name = 'J Richardson' where game_id = 18700115 and player_order = 5</v>
      </c>
      <c r="T214" s="112" t="str">
        <f t="shared" si="100"/>
        <v/>
      </c>
      <c r="U214" s="200" t="str">
        <f t="shared" si="96"/>
        <v/>
      </c>
      <c r="V214" s="112" t="str">
        <f t="shared" si="101"/>
        <v/>
      </c>
      <c r="W214" s="415" t="str">
        <f t="shared" si="102"/>
        <v/>
      </c>
      <c r="Y214" s="65" t="str">
        <f t="shared" si="106"/>
        <v/>
      </c>
      <c r="Z214" s="65" t="str">
        <f t="shared" si="107"/>
        <v/>
      </c>
      <c r="AA214" s="65" t="str">
        <f t="shared" si="108"/>
        <v/>
      </c>
      <c r="AB214" s="65" t="str">
        <f t="shared" si="109"/>
        <v/>
      </c>
      <c r="AC214" s="65" t="str">
        <f t="shared" si="110"/>
        <v/>
      </c>
      <c r="AH214" s="65" t="str">
        <f t="shared" si="103"/>
        <v>187001155</v>
      </c>
      <c r="AI214" s="67">
        <v>18700115</v>
      </c>
      <c r="AJ214" s="67" t="s">
        <v>5276</v>
      </c>
      <c r="AK214" s="67">
        <v>5</v>
      </c>
      <c r="AN214" s="65" t="str">
        <f t="shared" si="97"/>
        <v/>
      </c>
    </row>
    <row r="215" spans="1:40" s="67" customFormat="1" ht="16.8" customHeight="1" x14ac:dyDescent="0.25">
      <c r="A215" s="113">
        <v>1</v>
      </c>
      <c r="B215" s="342" t="s">
        <v>0</v>
      </c>
      <c r="C215" s="342">
        <v>3</v>
      </c>
      <c r="D215" s="349">
        <f t="shared" si="88"/>
        <v>3</v>
      </c>
      <c r="E215" s="262">
        <f t="shared" si="112"/>
        <v>18700115</v>
      </c>
      <c r="F215" s="362">
        <v>6</v>
      </c>
      <c r="G215" s="363" t="s">
        <v>4826</v>
      </c>
      <c r="H215" s="363"/>
      <c r="I215" s="263"/>
      <c r="J215" s="363"/>
      <c r="K215" s="362"/>
      <c r="L215" s="362"/>
      <c r="M215" s="362"/>
      <c r="N215" s="263"/>
      <c r="O215" s="363"/>
      <c r="P215" s="363"/>
      <c r="Q215" s="364"/>
      <c r="R215" s="112" t="str">
        <f>IF(D215="","", CONCATENATE("Update games set ", B215, "= ",D215," where game_id=", E215))</f>
        <v>Update games set A= 3 where game_id=18700115</v>
      </c>
      <c r="S215" s="112" t="str">
        <f t="shared" si="99"/>
        <v>Update lineups set player_name = 'DW Widdowson', raw_name = 'DW Widdowson' where game_id = 18700115 and player_order = 6</v>
      </c>
      <c r="T215" s="112" t="str">
        <f t="shared" si="100"/>
        <v/>
      </c>
      <c r="U215" s="200" t="str">
        <f t="shared" si="96"/>
        <v/>
      </c>
      <c r="V215" s="112" t="str">
        <f t="shared" si="101"/>
        <v/>
      </c>
      <c r="W215" s="415" t="str">
        <f t="shared" si="102"/>
        <v/>
      </c>
      <c r="Y215" s="65" t="str">
        <f t="shared" si="106"/>
        <v/>
      </c>
      <c r="Z215" s="65" t="str">
        <f t="shared" si="107"/>
        <v/>
      </c>
      <c r="AA215" s="65" t="str">
        <f t="shared" si="108"/>
        <v/>
      </c>
      <c r="AB215" s="65" t="str">
        <f t="shared" si="109"/>
        <v/>
      </c>
      <c r="AC215" s="65" t="str">
        <f t="shared" si="110"/>
        <v/>
      </c>
      <c r="AH215" s="65" t="str">
        <f t="shared" si="103"/>
        <v>187001156</v>
      </c>
      <c r="AI215" s="67">
        <v>18700115</v>
      </c>
      <c r="AJ215" s="67" t="s">
        <v>5276</v>
      </c>
      <c r="AK215" s="67">
        <v>6</v>
      </c>
      <c r="AN215" s="65" t="str">
        <f t="shared" si="97"/>
        <v/>
      </c>
    </row>
    <row r="216" spans="1:40" s="67" customFormat="1" ht="16.8" customHeight="1" x14ac:dyDescent="0.25">
      <c r="A216" s="113">
        <v>1</v>
      </c>
      <c r="B216" s="342" t="s">
        <v>23</v>
      </c>
      <c r="C216" s="342"/>
      <c r="D216" s="334" t="str">
        <f t="shared" ref="D216" si="113">IF(C216="",IF(D214&gt;D215,"'W'",IF(D214=D215,"'D'","'L'")),_xlfn.CONCAT("'",C216,"'"))</f>
        <v>'L'</v>
      </c>
      <c r="E216" s="262">
        <f t="shared" si="112"/>
        <v>18700115</v>
      </c>
      <c r="F216" s="362">
        <v>7</v>
      </c>
      <c r="G216" s="363" t="s">
        <v>4764</v>
      </c>
      <c r="H216" s="363"/>
      <c r="I216" s="263"/>
      <c r="J216" s="363"/>
      <c r="K216" s="362"/>
      <c r="L216" s="362"/>
      <c r="M216" s="362"/>
      <c r="N216" s="263"/>
      <c r="O216" s="363"/>
      <c r="P216" s="363"/>
      <c r="Q216" s="364"/>
      <c r="R216" s="112" t="str">
        <f>IF(D216="","", CONCATENATE("Update games set ", B216, "= ",D216," where game_id=", E216))</f>
        <v>Update games set Result= 'L' where game_id=18700115</v>
      </c>
      <c r="S216" s="112" t="str">
        <f t="shared" si="99"/>
        <v>Update lineups set player_name = 'W Brown', raw_name = 'W Brown' where game_id = 18700115 and player_order = 7</v>
      </c>
      <c r="T216" s="112" t="str">
        <f t="shared" si="100"/>
        <v/>
      </c>
      <c r="U216" s="200" t="str">
        <f t="shared" si="96"/>
        <v/>
      </c>
      <c r="V216" s="112" t="str">
        <f t="shared" si="101"/>
        <v/>
      </c>
      <c r="W216" s="415" t="str">
        <f t="shared" si="102"/>
        <v/>
      </c>
      <c r="Y216" s="65" t="str">
        <f t="shared" si="106"/>
        <v/>
      </c>
      <c r="Z216" s="65" t="str">
        <f t="shared" si="107"/>
        <v/>
      </c>
      <c r="AA216" s="65" t="str">
        <f t="shared" si="108"/>
        <v/>
      </c>
      <c r="AB216" s="65" t="str">
        <f t="shared" si="109"/>
        <v/>
      </c>
      <c r="AC216" s="65" t="str">
        <f t="shared" si="110"/>
        <v/>
      </c>
      <c r="AH216" s="65" t="str">
        <f t="shared" si="103"/>
        <v>187001157</v>
      </c>
      <c r="AI216" s="67">
        <v>18700115</v>
      </c>
      <c r="AJ216" s="67" t="s">
        <v>5276</v>
      </c>
      <c r="AK216" s="67">
        <v>7</v>
      </c>
      <c r="AN216" s="65" t="str">
        <f t="shared" si="97"/>
        <v/>
      </c>
    </row>
    <row r="217" spans="1:40" s="67" customFormat="1" ht="16.8" customHeight="1" x14ac:dyDescent="0.25">
      <c r="A217" s="113">
        <v>1</v>
      </c>
      <c r="B217" s="342" t="s">
        <v>768</v>
      </c>
      <c r="C217" s="342"/>
      <c r="D217" s="349" t="str">
        <f t="shared" si="90"/>
        <v/>
      </c>
      <c r="E217" s="262">
        <f t="shared" si="112"/>
        <v>18700115</v>
      </c>
      <c r="F217" s="362">
        <v>8</v>
      </c>
      <c r="G217" s="194" t="s">
        <v>4822</v>
      </c>
      <c r="H217" s="363"/>
      <c r="I217" s="263"/>
      <c r="J217" s="363"/>
      <c r="K217" s="362"/>
      <c r="L217" s="362"/>
      <c r="M217" s="362"/>
      <c r="N217" s="417"/>
      <c r="O217" s="194"/>
      <c r="P217" s="194"/>
      <c r="Q217" s="364"/>
      <c r="R217" s="112" t="str">
        <f>IF(D217="","", CONCATENATE("Update games set ", B217, "= ",D217," where game_id=", E217))</f>
        <v/>
      </c>
      <c r="S217" s="112" t="str">
        <f t="shared" si="99"/>
        <v>Update lineups set player_name = 'H Davis', raw_name = 'H Davis' where game_id = 18700115 and player_order = 8</v>
      </c>
      <c r="T217" s="112" t="str">
        <f t="shared" si="100"/>
        <v/>
      </c>
      <c r="U217" s="200" t="str">
        <f t="shared" si="96"/>
        <v/>
      </c>
      <c r="V217" s="112" t="str">
        <f t="shared" si="101"/>
        <v/>
      </c>
      <c r="W217" s="415" t="str">
        <f t="shared" si="102"/>
        <v/>
      </c>
      <c r="Y217" s="65" t="str">
        <f t="shared" si="106"/>
        <v/>
      </c>
      <c r="Z217" s="65" t="str">
        <f t="shared" si="107"/>
        <v/>
      </c>
      <c r="AA217" s="65" t="str">
        <f t="shared" si="108"/>
        <v/>
      </c>
      <c r="AB217" s="65" t="str">
        <f t="shared" si="109"/>
        <v/>
      </c>
      <c r="AC217" s="65" t="str">
        <f t="shared" si="110"/>
        <v/>
      </c>
      <c r="AH217" s="65" t="str">
        <f t="shared" si="103"/>
        <v>187001158</v>
      </c>
      <c r="AI217" s="67">
        <v>18700115</v>
      </c>
      <c r="AJ217" s="67" t="s">
        <v>5276</v>
      </c>
      <c r="AK217" s="67">
        <v>8</v>
      </c>
      <c r="AN217" s="65" t="str">
        <f t="shared" si="97"/>
        <v/>
      </c>
    </row>
    <row r="218" spans="1:40" s="67" customFormat="1" ht="16.8" customHeight="1" x14ac:dyDescent="0.25">
      <c r="A218" s="113">
        <v>1</v>
      </c>
      <c r="B218" s="342" t="s">
        <v>766</v>
      </c>
      <c r="C218" s="342"/>
      <c r="D218" s="349" t="str">
        <f t="shared" si="90"/>
        <v/>
      </c>
      <c r="E218" s="262">
        <f t="shared" si="112"/>
        <v>18700115</v>
      </c>
      <c r="F218" s="362">
        <v>9</v>
      </c>
      <c r="G218" s="194" t="s">
        <v>4827</v>
      </c>
      <c r="H218" s="194"/>
      <c r="I218" s="263"/>
      <c r="J218" s="363"/>
      <c r="K218" s="362"/>
      <c r="L218" s="362"/>
      <c r="M218" s="362"/>
      <c r="N218" s="417"/>
      <c r="O218" s="194"/>
      <c r="P218" s="194"/>
      <c r="Q218" s="364"/>
      <c r="R218" s="112" t="str">
        <f>IF(D218="","", CONCATENATE("Update games set ", B218, "= ",D218," where game_id=", E218))</f>
        <v/>
      </c>
      <c r="S218" s="112" t="str">
        <f t="shared" si="99"/>
        <v>Update lineups set player_name = 'AB Baillon', raw_name = 'AB Baillon' where game_id = 18700115 and player_order = 9</v>
      </c>
      <c r="T218" s="112" t="str">
        <f t="shared" si="100"/>
        <v/>
      </c>
      <c r="U218" s="200" t="str">
        <f t="shared" si="96"/>
        <v/>
      </c>
      <c r="V218" s="112" t="str">
        <f t="shared" si="101"/>
        <v/>
      </c>
      <c r="W218" s="415" t="str">
        <f t="shared" si="102"/>
        <v/>
      </c>
      <c r="Y218" s="65" t="str">
        <f t="shared" si="106"/>
        <v/>
      </c>
      <c r="Z218" s="65" t="str">
        <f t="shared" si="107"/>
        <v/>
      </c>
      <c r="AA218" s="65" t="str">
        <f t="shared" si="108"/>
        <v/>
      </c>
      <c r="AB218" s="65" t="str">
        <f t="shared" si="109"/>
        <v/>
      </c>
      <c r="AC218" s="65" t="str">
        <f t="shared" si="110"/>
        <v/>
      </c>
      <c r="AH218" s="65" t="str">
        <f t="shared" si="103"/>
        <v>187001159</v>
      </c>
      <c r="AI218" s="67">
        <v>18700115</v>
      </c>
      <c r="AJ218" s="67" t="s">
        <v>5276</v>
      </c>
      <c r="AK218" s="67">
        <v>9</v>
      </c>
      <c r="AN218" s="65" t="str">
        <f t="shared" si="97"/>
        <v/>
      </c>
    </row>
    <row r="219" spans="1:40" s="67" customFormat="1" ht="16.8" customHeight="1" x14ac:dyDescent="0.25">
      <c r="A219" s="113">
        <v>1</v>
      </c>
      <c r="B219" s="342" t="s">
        <v>753</v>
      </c>
      <c r="C219" s="342" t="s">
        <v>4747</v>
      </c>
      <c r="D219" s="350" t="str">
        <f t="shared" si="91"/>
        <v>'C Daft'</v>
      </c>
      <c r="E219" s="262">
        <f t="shared" si="112"/>
        <v>18700115</v>
      </c>
      <c r="F219" s="362">
        <v>10</v>
      </c>
      <c r="G219" s="363" t="s">
        <v>4828</v>
      </c>
      <c r="H219" s="363"/>
      <c r="I219" s="263"/>
      <c r="J219" s="363"/>
      <c r="K219" s="362"/>
      <c r="L219" s="362"/>
      <c r="M219" s="362"/>
      <c r="N219" s="263"/>
      <c r="O219" s="363"/>
      <c r="P219" s="363"/>
      <c r="Q219" s="364"/>
      <c r="R219" s="112" t="str">
        <f>IF(D219="","", CONCATENATE("Update games set ", B219, "= ",D219," where game_id=", E219))</f>
        <v>Update games set Referee= 'C Daft' where game_id=18700115</v>
      </c>
      <c r="S219" s="112" t="str">
        <f t="shared" si="99"/>
        <v>Update lineups set player_name = 'CS Wardle', raw_name = 'CS Wardle' where game_id = 18700115 and player_order = 10</v>
      </c>
      <c r="T219" s="112" t="str">
        <f t="shared" si="100"/>
        <v/>
      </c>
      <c r="U219" s="200" t="str">
        <f t="shared" si="96"/>
        <v/>
      </c>
      <c r="V219" s="112" t="str">
        <f t="shared" si="101"/>
        <v/>
      </c>
      <c r="W219" s="415" t="str">
        <f t="shared" si="102"/>
        <v/>
      </c>
      <c r="Y219" s="65" t="str">
        <f t="shared" si="106"/>
        <v/>
      </c>
      <c r="Z219" s="65" t="str">
        <f t="shared" si="107"/>
        <v/>
      </c>
      <c r="AA219" s="65" t="str">
        <f t="shared" si="108"/>
        <v/>
      </c>
      <c r="AB219" s="65" t="str">
        <f t="shared" si="109"/>
        <v/>
      </c>
      <c r="AC219" s="65" t="str">
        <f t="shared" si="110"/>
        <v/>
      </c>
      <c r="AH219" s="65" t="str">
        <f t="shared" si="103"/>
        <v>1870011510</v>
      </c>
      <c r="AI219" s="67">
        <v>18700115</v>
      </c>
      <c r="AJ219" s="67" t="s">
        <v>5276</v>
      </c>
      <c r="AK219" s="67">
        <v>10</v>
      </c>
      <c r="AN219" s="65" t="str">
        <f t="shared" si="97"/>
        <v/>
      </c>
    </row>
    <row r="220" spans="1:40" s="67" customFormat="1" ht="16.8" customHeight="1" x14ac:dyDescent="0.25">
      <c r="A220" s="113">
        <v>1</v>
      </c>
      <c r="B220" s="342" t="s">
        <v>746</v>
      </c>
      <c r="C220" s="351" t="s">
        <v>5062</v>
      </c>
      <c r="D220" s="334" t="str">
        <f>CONCATENATE("'", LEFT(E220,4),"-",MID(E220,5,2),"-", MID(E220,7,2), " ", C220,"'")</f>
        <v>'1870-01-15 15:00'</v>
      </c>
      <c r="E220" s="262">
        <f t="shared" si="112"/>
        <v>18700115</v>
      </c>
      <c r="F220" s="362">
        <v>11</v>
      </c>
      <c r="G220" s="363" t="s">
        <v>4829</v>
      </c>
      <c r="H220" s="363"/>
      <c r="I220" s="263"/>
      <c r="J220" s="363"/>
      <c r="K220" s="362"/>
      <c r="L220" s="362"/>
      <c r="M220" s="362"/>
      <c r="N220" s="263"/>
      <c r="O220" s="363"/>
      <c r="P220" s="363"/>
      <c r="Q220" s="364"/>
      <c r="R220" s="112" t="str">
        <f>IF(D220="","", CONCATENATE("Update games set ", B220, "= ",D220," where game_id=", E220))</f>
        <v>Update games set Game_date= '1870-01-15 15:00' where game_id=18700115</v>
      </c>
      <c r="S220" s="112" t="str">
        <f t="shared" si="99"/>
        <v>Update lineups set player_name = 'RP Hawksley', raw_name = 'RP Hawksley' where game_id = 18700115 and player_order = 11</v>
      </c>
      <c r="T220" s="112" t="str">
        <f t="shared" si="100"/>
        <v/>
      </c>
      <c r="U220" s="200" t="str">
        <f t="shared" si="96"/>
        <v/>
      </c>
      <c r="V220" s="112" t="str">
        <f t="shared" si="101"/>
        <v/>
      </c>
      <c r="W220" s="415" t="str">
        <f t="shared" si="102"/>
        <v/>
      </c>
      <c r="Y220" s="65" t="str">
        <f t="shared" si="106"/>
        <v/>
      </c>
      <c r="Z220" s="65" t="str">
        <f t="shared" si="107"/>
        <v/>
      </c>
      <c r="AA220" s="65" t="str">
        <f t="shared" si="108"/>
        <v/>
      </c>
      <c r="AB220" s="65" t="str">
        <f t="shared" si="109"/>
        <v/>
      </c>
      <c r="AC220" s="65" t="str">
        <f t="shared" si="110"/>
        <v/>
      </c>
      <c r="AH220" s="65" t="str">
        <f t="shared" si="103"/>
        <v>1870011511</v>
      </c>
      <c r="AI220" s="67">
        <v>18700115</v>
      </c>
      <c r="AJ220" s="67" t="s">
        <v>5276</v>
      </c>
      <c r="AK220" s="67">
        <v>11</v>
      </c>
      <c r="AN220" s="65" t="str">
        <f t="shared" si="97"/>
        <v/>
      </c>
    </row>
    <row r="221" spans="1:40" s="67" customFormat="1" ht="16.8" customHeight="1" x14ac:dyDescent="0.25">
      <c r="A221" s="113">
        <v>1</v>
      </c>
      <c r="B221" s="342" t="s">
        <v>25</v>
      </c>
      <c r="C221" s="342"/>
      <c r="D221" s="350" t="str">
        <f t="shared" si="98"/>
        <v/>
      </c>
      <c r="E221" s="262">
        <f t="shared" si="112"/>
        <v>18700115</v>
      </c>
      <c r="F221" s="362">
        <v>12</v>
      </c>
      <c r="G221" s="363" t="s">
        <v>4795</v>
      </c>
      <c r="H221" s="363"/>
      <c r="I221" s="263"/>
      <c r="J221" s="363"/>
      <c r="K221" s="362"/>
      <c r="L221" s="362"/>
      <c r="M221" s="362"/>
      <c r="N221" s="263"/>
      <c r="O221" s="363"/>
      <c r="P221" s="363"/>
      <c r="Q221" s="364"/>
      <c r="R221" s="112" t="str">
        <f>IF(D221="","", CONCATENATE("Update games set ", B221, "= ",D221," where game_id=", E221))</f>
        <v/>
      </c>
      <c r="S221" s="112" t="str">
        <f t="shared" si="99"/>
        <v>Update lineups set player_name = 'WB Crisp', raw_name = 'WB Crisp' where game_id = 18700115 and player_order = 12</v>
      </c>
      <c r="T221" s="112" t="str">
        <f t="shared" si="100"/>
        <v/>
      </c>
      <c r="U221" s="200" t="str">
        <f t="shared" si="96"/>
        <v/>
      </c>
      <c r="V221" s="112" t="str">
        <f t="shared" si="101"/>
        <v/>
      </c>
      <c r="W221" s="415" t="str">
        <f t="shared" si="102"/>
        <v/>
      </c>
      <c r="Y221" s="65" t="str">
        <f t="shared" si="106"/>
        <v/>
      </c>
      <c r="Z221" s="65" t="str">
        <f t="shared" si="107"/>
        <v/>
      </c>
      <c r="AA221" s="65" t="str">
        <f t="shared" si="108"/>
        <v/>
      </c>
      <c r="AB221" s="65" t="str">
        <f t="shared" si="109"/>
        <v/>
      </c>
      <c r="AC221" s="65" t="str">
        <f t="shared" si="110"/>
        <v/>
      </c>
      <c r="AH221" s="65" t="str">
        <f t="shared" si="103"/>
        <v>1870011512</v>
      </c>
      <c r="AI221" s="67">
        <v>18700115</v>
      </c>
      <c r="AJ221" s="67" t="s">
        <v>5276</v>
      </c>
      <c r="AK221" s="67">
        <v>12</v>
      </c>
      <c r="AN221" s="65" t="str">
        <f t="shared" si="97"/>
        <v/>
      </c>
    </row>
    <row r="222" spans="1:40" ht="16.8" customHeight="1" x14ac:dyDescent="0.25">
      <c r="A222" s="113">
        <v>1</v>
      </c>
      <c r="B222" s="342" t="s">
        <v>475</v>
      </c>
      <c r="D222" s="349" t="str">
        <f t="shared" si="90"/>
        <v/>
      </c>
      <c r="E222" s="262">
        <f t="shared" si="112"/>
        <v>18700115</v>
      </c>
      <c r="F222" s="262">
        <v>13</v>
      </c>
      <c r="G222" s="211" t="s">
        <v>4821</v>
      </c>
      <c r="R222" s="112" t="str">
        <f>IF(D222="","", CONCATENATE("Update games set ", B222, "= ",D222," where game_id=", E222))</f>
        <v/>
      </c>
      <c r="S222" s="112" t="str">
        <f t="shared" si="99"/>
        <v>Update lineups set player_name = 'RF Hardy', raw_name = 'RF Hardy' where game_id = 18700115 and player_order = 13</v>
      </c>
      <c r="T222" s="112" t="str">
        <f t="shared" si="100"/>
        <v/>
      </c>
      <c r="U222" s="200" t="str">
        <f t="shared" si="96"/>
        <v/>
      </c>
      <c r="V222" s="112" t="str">
        <f t="shared" si="101"/>
        <v/>
      </c>
      <c r="W222" s="415" t="str">
        <f t="shared" si="102"/>
        <v/>
      </c>
      <c r="Y222" s="65" t="str">
        <f t="shared" si="106"/>
        <v/>
      </c>
      <c r="Z222" s="65" t="str">
        <f t="shared" si="107"/>
        <v/>
      </c>
      <c r="AA222" s="65" t="str">
        <f t="shared" si="108"/>
        <v/>
      </c>
      <c r="AB222" s="65" t="str">
        <f t="shared" si="109"/>
        <v/>
      </c>
      <c r="AC222" s="65" t="str">
        <f t="shared" si="110"/>
        <v/>
      </c>
      <c r="AH222" s="65" t="str">
        <f t="shared" si="103"/>
        <v>1870011513</v>
      </c>
      <c r="AI222" s="65">
        <v>18700115</v>
      </c>
      <c r="AJ222" s="65" t="s">
        <v>5276</v>
      </c>
      <c r="AK222" s="65">
        <v>13</v>
      </c>
      <c r="AN222" s="65" t="str">
        <f t="shared" si="97"/>
        <v/>
      </c>
    </row>
    <row r="223" spans="1:40" ht="16.8" customHeight="1" x14ac:dyDescent="0.25">
      <c r="A223" s="113">
        <v>1</v>
      </c>
      <c r="B223" s="342" t="s">
        <v>20</v>
      </c>
      <c r="C223" s="342" t="s">
        <v>5082</v>
      </c>
      <c r="D223" s="350" t="str">
        <f t="shared" si="98"/>
        <v>'Trent Bridge'</v>
      </c>
      <c r="E223" s="262">
        <f t="shared" si="112"/>
        <v>18700115</v>
      </c>
      <c r="F223" s="262">
        <v>14</v>
      </c>
      <c r="G223" s="211" t="s">
        <v>4830</v>
      </c>
      <c r="R223" s="112" t="str">
        <f>IF(D223="","", CONCATENATE("Update games set ", B223, "= ",D223," where game_id=", E223))</f>
        <v>Update games set Ground= 'Trent Bridge' where game_id=18700115</v>
      </c>
      <c r="S223" s="112" t="str">
        <f t="shared" si="99"/>
        <v>Update lineups set player_name = 'R Radford', raw_name = 'R Radford' where game_id = 18700115 and player_order = 14</v>
      </c>
      <c r="T223" s="112" t="str">
        <f t="shared" si="100"/>
        <v/>
      </c>
      <c r="U223" s="200" t="str">
        <f t="shared" si="96"/>
        <v/>
      </c>
      <c r="V223" s="112" t="str">
        <f t="shared" si="101"/>
        <v/>
      </c>
      <c r="W223" s="415" t="str">
        <f t="shared" si="102"/>
        <v/>
      </c>
      <c r="Y223" s="65" t="str">
        <f t="shared" si="106"/>
        <v/>
      </c>
      <c r="Z223" s="65" t="str">
        <f t="shared" si="107"/>
        <v/>
      </c>
      <c r="AA223" s="65" t="str">
        <f t="shared" si="108"/>
        <v/>
      </c>
      <c r="AB223" s="65" t="str">
        <f t="shared" si="109"/>
        <v/>
      </c>
      <c r="AC223" s="65" t="str">
        <f t="shared" si="110"/>
        <v/>
      </c>
      <c r="AH223" s="65" t="str">
        <f t="shared" si="103"/>
        <v>1870011514</v>
      </c>
      <c r="AI223" s="65">
        <v>18700115</v>
      </c>
      <c r="AJ223" s="65" t="s">
        <v>5276</v>
      </c>
      <c r="AK223" s="65">
        <v>14</v>
      </c>
      <c r="AN223" s="65" t="str">
        <f t="shared" si="97"/>
        <v/>
      </c>
    </row>
    <row r="224" spans="1:40" ht="16.8" customHeight="1" x14ac:dyDescent="0.25">
      <c r="A224" s="113">
        <v>1</v>
      </c>
      <c r="B224" s="342" t="s">
        <v>4882</v>
      </c>
      <c r="C224" s="342" t="str">
        <f>IF(C223="", "", C223)</f>
        <v>Trent Bridge</v>
      </c>
      <c r="D224" s="350" t="str">
        <f t="shared" si="98"/>
        <v>'Trent Bridge'</v>
      </c>
      <c r="E224" s="262">
        <f t="shared" si="112"/>
        <v>18700115</v>
      </c>
      <c r="F224" s="262">
        <v>15</v>
      </c>
      <c r="R224" s="112" t="str">
        <f>IF(D224="","", CONCATENATE("Update games set ", B224, "= ",D224," where game_id=", E224))</f>
        <v>Update games set Ground_parent= 'Trent Bridge' where game_id=18700115</v>
      </c>
      <c r="S224" s="112" t="str">
        <f t="shared" si="99"/>
        <v/>
      </c>
      <c r="T224" s="112" t="str">
        <f t="shared" si="100"/>
        <v/>
      </c>
      <c r="U224" s="200" t="str">
        <f t="shared" si="96"/>
        <v/>
      </c>
      <c r="V224" s="112" t="str">
        <f t="shared" si="101"/>
        <v/>
      </c>
      <c r="W224" s="415" t="str">
        <f t="shared" si="102"/>
        <v/>
      </c>
      <c r="Y224" s="65" t="str">
        <f t="shared" si="106"/>
        <v/>
      </c>
      <c r="Z224" s="65" t="str">
        <f t="shared" si="107"/>
        <v/>
      </c>
      <c r="AA224" s="65" t="str">
        <f t="shared" si="108"/>
        <v/>
      </c>
      <c r="AB224" s="65" t="str">
        <f t="shared" si="109"/>
        <v/>
      </c>
      <c r="AC224" s="65" t="str">
        <f t="shared" si="110"/>
        <v/>
      </c>
      <c r="AH224" s="65" t="str">
        <f t="shared" si="103"/>
        <v>1870011515</v>
      </c>
      <c r="AI224" s="65">
        <v>18700115</v>
      </c>
      <c r="AJ224" s="65" t="s">
        <v>5276</v>
      </c>
      <c r="AK224" s="65">
        <v>15</v>
      </c>
      <c r="AN224" s="65" t="str">
        <f t="shared" si="97"/>
        <v/>
      </c>
    </row>
    <row r="225" spans="1:40" s="126" customFormat="1" ht="16.8" customHeight="1" thickBot="1" x14ac:dyDescent="0.3">
      <c r="A225" s="113">
        <v>1</v>
      </c>
      <c r="B225" s="116" t="s">
        <v>115</v>
      </c>
      <c r="C225" s="352"/>
      <c r="D225" s="370" t="str">
        <f t="shared" ref="D225" si="114">IF(MID(E225,5,2)*1&gt;6,_xlfn.CONCAT("'",LEFT(E225,4),"-",MID(E225,3,2)+1,"'"),_xlfn.CONCAT("'",LEFT(E225,4)-1,"-",MID(E225,3,2),"'"))</f>
        <v>'1869-70'</v>
      </c>
      <c r="E225" s="266">
        <f t="shared" si="112"/>
        <v>18700115</v>
      </c>
      <c r="F225" s="266">
        <v>16</v>
      </c>
      <c r="G225" s="343"/>
      <c r="H225" s="343"/>
      <c r="I225" s="267"/>
      <c r="J225" s="214"/>
      <c r="K225" s="266"/>
      <c r="L225" s="266"/>
      <c r="M225" s="266"/>
      <c r="N225" s="419"/>
      <c r="O225" s="343"/>
      <c r="P225" s="343"/>
      <c r="Q225" s="346"/>
      <c r="R225" s="112" t="str">
        <f>IF(D225="","", CONCATENATE("Update games set ", B225, "= ",D225," where game_id=", E225))</f>
        <v>Update games set Season= '1869-70' where game_id=18700115</v>
      </c>
      <c r="S225" s="112" t="str">
        <f t="shared" si="99"/>
        <v/>
      </c>
      <c r="T225" s="112" t="str">
        <f t="shared" si="100"/>
        <v/>
      </c>
      <c r="U225" s="200" t="str">
        <f t="shared" si="96"/>
        <v/>
      </c>
      <c r="V225" s="112" t="str">
        <f t="shared" si="101"/>
        <v/>
      </c>
      <c r="W225" s="415" t="str">
        <f t="shared" si="102"/>
        <v/>
      </c>
      <c r="X225" s="240"/>
      <c r="Y225" s="65" t="str">
        <f t="shared" si="106"/>
        <v/>
      </c>
      <c r="Z225" s="65" t="str">
        <f t="shared" si="107"/>
        <v/>
      </c>
      <c r="AA225" s="65" t="str">
        <f t="shared" si="108"/>
        <v/>
      </c>
      <c r="AB225" s="65" t="str">
        <f t="shared" si="109"/>
        <v/>
      </c>
      <c r="AC225" s="65" t="str">
        <f t="shared" si="110"/>
        <v/>
      </c>
      <c r="AH225" s="65" t="str">
        <f t="shared" si="103"/>
        <v>1870011516</v>
      </c>
      <c r="AI225" s="126">
        <v>18700115</v>
      </c>
      <c r="AJ225" s="126" t="s">
        <v>5276</v>
      </c>
      <c r="AK225" s="126">
        <v>16</v>
      </c>
      <c r="AN225" s="65" t="str">
        <f t="shared" si="97"/>
        <v/>
      </c>
    </row>
    <row r="226" spans="1:40" ht="16.8" customHeight="1" thickTop="1" x14ac:dyDescent="0.25">
      <c r="A226" s="113">
        <v>1</v>
      </c>
      <c r="B226" s="341" t="s">
        <v>22</v>
      </c>
      <c r="C226" s="341" t="s">
        <v>5258</v>
      </c>
      <c r="D226" s="341" t="str">
        <f t="shared" si="98"/>
        <v>'South Derbyshire'</v>
      </c>
      <c r="E226" s="211">
        <v>18700205</v>
      </c>
      <c r="F226" s="262">
        <v>1</v>
      </c>
      <c r="G226" s="212" t="s">
        <v>4815</v>
      </c>
      <c r="H226" s="212"/>
      <c r="N226" s="416"/>
      <c r="O226" s="212"/>
      <c r="P226" s="212"/>
      <c r="R226" s="112" t="str">
        <f>IF(D226="","", CONCATENATE("Update games set ", B226, "= ",D226," where game_id=", E226))</f>
        <v>Update games set Opponent= 'South Derbyshire' where game_id=18700205</v>
      </c>
      <c r="S226" s="112" t="str">
        <f t="shared" si="99"/>
        <v>Update lineups set player_name = 'WH Revis', raw_name = 'WH Revis' where game_id = 18700205 and player_order = 1</v>
      </c>
      <c r="T226" s="112" t="str">
        <f t="shared" si="100"/>
        <v/>
      </c>
      <c r="U226" s="200" t="str">
        <f t="shared" si="96"/>
        <v/>
      </c>
      <c r="V226" s="112" t="str">
        <f t="shared" si="101"/>
        <v/>
      </c>
      <c r="W226" s="415" t="str">
        <f t="shared" si="102"/>
        <v/>
      </c>
      <c r="Y226" s="65" t="str">
        <f t="shared" si="106"/>
        <v/>
      </c>
      <c r="Z226" s="65" t="str">
        <f t="shared" si="107"/>
        <v/>
      </c>
      <c r="AA226" s="65" t="str">
        <f t="shared" si="108"/>
        <v/>
      </c>
      <c r="AB226" s="65" t="str">
        <f t="shared" si="109"/>
        <v/>
      </c>
      <c r="AC226" s="65" t="str">
        <f t="shared" si="110"/>
        <v/>
      </c>
      <c r="AH226" s="65" t="str">
        <f t="shared" si="103"/>
        <v>187002051</v>
      </c>
      <c r="AI226" s="65">
        <v>18700205</v>
      </c>
      <c r="AJ226" s="65" t="s">
        <v>5258</v>
      </c>
      <c r="AK226" s="65">
        <v>1</v>
      </c>
      <c r="AN226" s="65" t="str">
        <f t="shared" si="97"/>
        <v>update games set source = 'The Nottingham Forest Football Scrapbook' where game_id = 18700205</v>
      </c>
    </row>
    <row r="227" spans="1:40" ht="16.8" customHeight="1" x14ac:dyDescent="0.25">
      <c r="A227" s="113">
        <v>1</v>
      </c>
      <c r="B227" s="342" t="s">
        <v>4979</v>
      </c>
      <c r="C227" s="342" t="str">
        <f>IF(C226="", "", C226)</f>
        <v>South Derbyshire</v>
      </c>
      <c r="D227" s="350" t="str">
        <f t="shared" si="98"/>
        <v>'South Derbyshire'</v>
      </c>
      <c r="E227" s="262">
        <f>E226</f>
        <v>18700205</v>
      </c>
      <c r="F227" s="262">
        <v>2</v>
      </c>
      <c r="G227" s="212" t="s">
        <v>4825</v>
      </c>
      <c r="N227" s="416"/>
      <c r="O227" s="212"/>
      <c r="P227" s="212"/>
      <c r="R227" s="112" t="str">
        <f>IF(D227="","", CONCATENATE("Update games set ", B227, "= ",D227," where game_id=", E227))</f>
        <v>Update games set Opp_parent= 'South Derbyshire' where game_id=18700205</v>
      </c>
      <c r="S227" s="112" t="str">
        <f t="shared" si="99"/>
        <v>Update lineups set player_name = 'TG Howitt', raw_name = 'TG Howitt' where game_id = 18700205 and player_order = 2</v>
      </c>
      <c r="T227" s="112" t="str">
        <f t="shared" si="100"/>
        <v/>
      </c>
      <c r="U227" s="200" t="str">
        <f t="shared" si="96"/>
        <v/>
      </c>
      <c r="V227" s="112" t="str">
        <f t="shared" si="101"/>
        <v/>
      </c>
      <c r="W227" s="415" t="str">
        <f t="shared" si="102"/>
        <v/>
      </c>
      <c r="Y227" s="65" t="str">
        <f t="shared" si="106"/>
        <v/>
      </c>
      <c r="Z227" s="65" t="str">
        <f t="shared" si="107"/>
        <v/>
      </c>
      <c r="AA227" s="65" t="str">
        <f t="shared" si="108"/>
        <v/>
      </c>
      <c r="AB227" s="65" t="str">
        <f t="shared" si="109"/>
        <v/>
      </c>
      <c r="AC227" s="65" t="str">
        <f t="shared" si="110"/>
        <v/>
      </c>
      <c r="AH227" s="65" t="str">
        <f t="shared" si="103"/>
        <v>187002052</v>
      </c>
      <c r="AI227" s="65">
        <v>18700205</v>
      </c>
      <c r="AJ227" s="65" t="s">
        <v>5258</v>
      </c>
      <c r="AK227" s="65">
        <v>2</v>
      </c>
      <c r="AN227" s="65" t="str">
        <f t="shared" si="97"/>
        <v/>
      </c>
    </row>
    <row r="228" spans="1:40" ht="16.8" customHeight="1" x14ac:dyDescent="0.25">
      <c r="A228" s="113">
        <v>1</v>
      </c>
      <c r="B228" s="342" t="s">
        <v>2653</v>
      </c>
      <c r="C228" s="342" t="s">
        <v>663</v>
      </c>
      <c r="D228" s="350" t="str">
        <f t="shared" si="98"/>
        <v>'Friendly'</v>
      </c>
      <c r="E228" s="262">
        <f t="shared" ref="E228:E241" si="115">E227</f>
        <v>18700205</v>
      </c>
      <c r="F228" s="262">
        <v>3</v>
      </c>
      <c r="G228" s="211" t="s">
        <v>4744</v>
      </c>
      <c r="H228" s="211" t="s">
        <v>4777</v>
      </c>
      <c r="R228" s="112" t="str">
        <f>IF(D228="","", CONCATENATE("Update games set ", B228, "= ",D228," where game_id=", E228))</f>
        <v>Update games set Game_type= 'Friendly' where game_id=18700205</v>
      </c>
      <c r="S228" s="112" t="str">
        <f t="shared" si="99"/>
        <v>Update lineups set player_name = 'Walter Lymbery', raw_name = 'Walter Lymbery' where game_id = 18700205 and player_order = 3</v>
      </c>
      <c r="T228" s="112" t="str">
        <f t="shared" si="100"/>
        <v/>
      </c>
      <c r="U228" s="200" t="str">
        <f t="shared" si="96"/>
        <v/>
      </c>
      <c r="V228" s="112" t="str">
        <f t="shared" si="101"/>
        <v/>
      </c>
      <c r="W228" s="415" t="str">
        <f t="shared" si="102"/>
        <v/>
      </c>
      <c r="Y228" s="65" t="str">
        <f t="shared" si="106"/>
        <v/>
      </c>
      <c r="Z228" s="65" t="str">
        <f t="shared" si="107"/>
        <v/>
      </c>
      <c r="AA228" s="65" t="str">
        <f t="shared" si="108"/>
        <v/>
      </c>
      <c r="AB228" s="65" t="str">
        <f t="shared" si="109"/>
        <v/>
      </c>
      <c r="AC228" s="65" t="str">
        <f t="shared" si="110"/>
        <v/>
      </c>
      <c r="AH228" s="65" t="str">
        <f t="shared" si="103"/>
        <v>187002053</v>
      </c>
      <c r="AI228" s="65">
        <v>18700205</v>
      </c>
      <c r="AJ228" s="65" t="s">
        <v>5258</v>
      </c>
      <c r="AK228" s="65">
        <v>3</v>
      </c>
      <c r="AN228" s="65" t="str">
        <f t="shared" si="97"/>
        <v/>
      </c>
    </row>
    <row r="229" spans="1:40" ht="16.8" customHeight="1" x14ac:dyDescent="0.25">
      <c r="A229" s="113">
        <v>1</v>
      </c>
      <c r="B229" s="342" t="s">
        <v>4978</v>
      </c>
      <c r="C229" s="342" t="s">
        <v>0</v>
      </c>
      <c r="D229" s="350" t="str">
        <f t="shared" si="98"/>
        <v>'A'</v>
      </c>
      <c r="E229" s="262">
        <f t="shared" si="115"/>
        <v>18700205</v>
      </c>
      <c r="F229" s="262">
        <v>4</v>
      </c>
      <c r="G229" s="211" t="s">
        <v>4831</v>
      </c>
      <c r="R229" s="112" t="str">
        <f>IF(D229="","", CONCATENATE("Update games set ", B229, "= ",D229," where game_id=", E229))</f>
        <v>Update games set HAN= 'A' where game_id=18700205</v>
      </c>
      <c r="S229" s="112" t="str">
        <f t="shared" si="99"/>
        <v>Update lineups set player_name = 'Wm Brown', raw_name = 'Wm Brown' where game_id = 18700205 and player_order = 4</v>
      </c>
      <c r="T229" s="112" t="str">
        <f t="shared" si="100"/>
        <v/>
      </c>
      <c r="U229" s="200" t="str">
        <f t="shared" si="96"/>
        <v/>
      </c>
      <c r="V229" s="112" t="str">
        <f t="shared" si="101"/>
        <v/>
      </c>
      <c r="W229" s="415" t="str">
        <f t="shared" si="102"/>
        <v/>
      </c>
      <c r="Y229" s="65" t="str">
        <f t="shared" si="106"/>
        <v/>
      </c>
      <c r="Z229" s="65" t="str">
        <f t="shared" si="107"/>
        <v/>
      </c>
      <c r="AA229" s="65" t="str">
        <f t="shared" si="108"/>
        <v/>
      </c>
      <c r="AB229" s="65" t="str">
        <f t="shared" si="109"/>
        <v/>
      </c>
      <c r="AC229" s="65" t="str">
        <f t="shared" si="110"/>
        <v/>
      </c>
      <c r="AH229" s="65" t="str">
        <f t="shared" si="103"/>
        <v>187002054</v>
      </c>
      <c r="AI229" s="65">
        <v>18700205</v>
      </c>
      <c r="AJ229" s="65" t="s">
        <v>5258</v>
      </c>
      <c r="AK229" s="65">
        <v>4</v>
      </c>
      <c r="AN229" s="65" t="str">
        <f t="shared" si="97"/>
        <v/>
      </c>
    </row>
    <row r="230" spans="1:40" ht="16.8" customHeight="1" x14ac:dyDescent="0.25">
      <c r="A230" s="113">
        <v>1</v>
      </c>
      <c r="B230" s="342" t="s">
        <v>5</v>
      </c>
      <c r="C230" s="342">
        <v>0</v>
      </c>
      <c r="D230" s="349">
        <f t="shared" ref="D230:D279" si="116">IF(C230="", "", C230)</f>
        <v>0</v>
      </c>
      <c r="E230" s="262">
        <f t="shared" si="115"/>
        <v>18700205</v>
      </c>
      <c r="F230" s="262">
        <v>5</v>
      </c>
      <c r="G230" s="211" t="s">
        <v>4793</v>
      </c>
      <c r="R230" s="112" t="str">
        <f>IF(D230="","", CONCATENATE("Update games set ", B230, "= ",D230," where game_id=", E230))</f>
        <v>Update games set F= 0 where game_id=18700205</v>
      </c>
      <c r="S230" s="112" t="str">
        <f t="shared" si="99"/>
        <v>Update lineups set player_name = 'JG Richardson', raw_name = 'JG Richardson' where game_id = 18700205 and player_order = 5</v>
      </c>
      <c r="T230" s="112" t="str">
        <f t="shared" si="100"/>
        <v/>
      </c>
      <c r="U230" s="200" t="str">
        <f t="shared" si="96"/>
        <v/>
      </c>
      <c r="V230" s="112" t="str">
        <f t="shared" si="101"/>
        <v/>
      </c>
      <c r="W230" s="415" t="str">
        <f t="shared" si="102"/>
        <v/>
      </c>
      <c r="Y230" s="65" t="str">
        <f t="shared" si="106"/>
        <v/>
      </c>
      <c r="Z230" s="65" t="str">
        <f t="shared" si="107"/>
        <v/>
      </c>
      <c r="AA230" s="65" t="str">
        <f t="shared" si="108"/>
        <v/>
      </c>
      <c r="AB230" s="65" t="str">
        <f t="shared" si="109"/>
        <v/>
      </c>
      <c r="AC230" s="65" t="str">
        <f t="shared" si="110"/>
        <v/>
      </c>
      <c r="AH230" s="65" t="str">
        <f t="shared" si="103"/>
        <v>187002055</v>
      </c>
      <c r="AI230" s="65">
        <v>18700205</v>
      </c>
      <c r="AJ230" s="65" t="s">
        <v>5258</v>
      </c>
      <c r="AK230" s="65">
        <v>5</v>
      </c>
      <c r="AN230" s="65" t="str">
        <f t="shared" si="97"/>
        <v/>
      </c>
    </row>
    <row r="231" spans="1:40" ht="16.8" customHeight="1" x14ac:dyDescent="0.25">
      <c r="A231" s="113">
        <v>1</v>
      </c>
      <c r="B231" s="342" t="s">
        <v>0</v>
      </c>
      <c r="C231" s="342">
        <v>3</v>
      </c>
      <c r="D231" s="349">
        <f t="shared" si="116"/>
        <v>3</v>
      </c>
      <c r="E231" s="262">
        <f t="shared" si="115"/>
        <v>18700205</v>
      </c>
      <c r="F231" s="262">
        <v>6</v>
      </c>
      <c r="G231" s="211" t="s">
        <v>4806</v>
      </c>
      <c r="R231" s="112" t="str">
        <f>IF(D231="","", CONCATENATE("Update games set ", B231, "= ",D231," where game_id=", E231))</f>
        <v>Update games set A= 3 where game_id=18700205</v>
      </c>
      <c r="S231" s="112" t="str">
        <f t="shared" si="99"/>
        <v>Update lineups set player_name = 'SW Widdowson', raw_name = 'SW Widdowson' where game_id = 18700205 and player_order = 6</v>
      </c>
      <c r="T231" s="112" t="str">
        <f t="shared" si="100"/>
        <v/>
      </c>
      <c r="U231" s="200" t="str">
        <f t="shared" si="96"/>
        <v/>
      </c>
      <c r="V231" s="112" t="str">
        <f t="shared" si="101"/>
        <v/>
      </c>
      <c r="W231" s="415" t="str">
        <f t="shared" si="102"/>
        <v/>
      </c>
      <c r="Y231" s="65" t="str">
        <f t="shared" si="106"/>
        <v/>
      </c>
      <c r="Z231" s="65" t="str">
        <f t="shared" si="107"/>
        <v/>
      </c>
      <c r="AA231" s="65" t="str">
        <f t="shared" si="108"/>
        <v/>
      </c>
      <c r="AB231" s="65" t="str">
        <f t="shared" si="109"/>
        <v/>
      </c>
      <c r="AC231" s="65" t="str">
        <f t="shared" si="110"/>
        <v/>
      </c>
      <c r="AH231" s="65" t="str">
        <f t="shared" si="103"/>
        <v>187002056</v>
      </c>
      <c r="AI231" s="65">
        <v>18700205</v>
      </c>
      <c r="AJ231" s="65" t="s">
        <v>5258</v>
      </c>
      <c r="AK231" s="65">
        <v>6</v>
      </c>
      <c r="AN231" s="65" t="str">
        <f t="shared" si="97"/>
        <v/>
      </c>
    </row>
    <row r="232" spans="1:40" ht="16.8" customHeight="1" x14ac:dyDescent="0.25">
      <c r="A232" s="113">
        <v>1</v>
      </c>
      <c r="B232" s="342" t="s">
        <v>23</v>
      </c>
      <c r="D232" s="334" t="str">
        <f t="shared" ref="D232" si="117">IF(C232="",IF(D230&gt;D231,"'W'",IF(D230=D231,"'D'","'L'")),_xlfn.CONCAT("'",C232,"'"))</f>
        <v>'L'</v>
      </c>
      <c r="E232" s="262">
        <f t="shared" si="115"/>
        <v>18700205</v>
      </c>
      <c r="F232" s="262">
        <v>7</v>
      </c>
      <c r="G232" s="211" t="s">
        <v>4829</v>
      </c>
      <c r="R232" s="112" t="str">
        <f>IF(D232="","", CONCATENATE("Update games set ", B232, "= ",D232," where game_id=", E232))</f>
        <v>Update games set Result= 'L' where game_id=18700205</v>
      </c>
      <c r="S232" s="112" t="str">
        <f t="shared" si="99"/>
        <v>Update lineups set player_name = 'RP Hawksley', raw_name = 'RP Hawksley' where game_id = 18700205 and player_order = 7</v>
      </c>
      <c r="T232" s="112" t="str">
        <f t="shared" si="100"/>
        <v/>
      </c>
      <c r="U232" s="200" t="str">
        <f t="shared" si="96"/>
        <v/>
      </c>
      <c r="V232" s="112" t="str">
        <f t="shared" si="101"/>
        <v/>
      </c>
      <c r="W232" s="415" t="str">
        <f t="shared" si="102"/>
        <v/>
      </c>
      <c r="Y232" s="65" t="str">
        <f t="shared" si="106"/>
        <v/>
      </c>
      <c r="Z232" s="65" t="str">
        <f t="shared" si="107"/>
        <v/>
      </c>
      <c r="AA232" s="65" t="str">
        <f t="shared" si="108"/>
        <v/>
      </c>
      <c r="AB232" s="65" t="str">
        <f t="shared" si="109"/>
        <v/>
      </c>
      <c r="AC232" s="65" t="str">
        <f t="shared" si="110"/>
        <v/>
      </c>
      <c r="AH232" s="65" t="str">
        <f t="shared" si="103"/>
        <v>187002057</v>
      </c>
      <c r="AI232" s="65">
        <v>18700205</v>
      </c>
      <c r="AJ232" s="65" t="s">
        <v>5258</v>
      </c>
      <c r="AK232" s="65">
        <v>7</v>
      </c>
      <c r="AN232" s="65" t="str">
        <f t="shared" si="97"/>
        <v/>
      </c>
    </row>
    <row r="233" spans="1:40" ht="16.8" customHeight="1" x14ac:dyDescent="0.25">
      <c r="A233" s="113">
        <v>1</v>
      </c>
      <c r="B233" s="342" t="s">
        <v>768</v>
      </c>
      <c r="D233" s="349" t="str">
        <f t="shared" ref="D233:D286" si="118">IF(C233="", "", C233)</f>
        <v/>
      </c>
      <c r="E233" s="262">
        <f t="shared" si="115"/>
        <v>18700205</v>
      </c>
      <c r="F233" s="262">
        <v>8</v>
      </c>
      <c r="G233" s="194" t="s">
        <v>4823</v>
      </c>
      <c r="N233" s="417"/>
      <c r="O233" s="194"/>
      <c r="P233" s="194"/>
      <c r="R233" s="112" t="str">
        <f>IF(D233="","", CONCATENATE("Update games set ", B233, "= ",D233," where game_id=", E233))</f>
        <v/>
      </c>
      <c r="S233" s="112" t="str">
        <f t="shared" si="99"/>
        <v>Update lineups set player_name = 'H Davies', raw_name = 'H Davies' where game_id = 18700205 and player_order = 8</v>
      </c>
      <c r="T233" s="112" t="str">
        <f t="shared" si="100"/>
        <v/>
      </c>
      <c r="U233" s="200" t="str">
        <f t="shared" si="96"/>
        <v/>
      </c>
      <c r="V233" s="112" t="str">
        <f t="shared" si="101"/>
        <v/>
      </c>
      <c r="W233" s="415" t="str">
        <f t="shared" si="102"/>
        <v/>
      </c>
      <c r="Y233" s="65" t="str">
        <f t="shared" si="106"/>
        <v/>
      </c>
      <c r="Z233" s="65" t="str">
        <f t="shared" si="107"/>
        <v/>
      </c>
      <c r="AA233" s="65" t="str">
        <f t="shared" si="108"/>
        <v/>
      </c>
      <c r="AB233" s="65" t="str">
        <f t="shared" si="109"/>
        <v/>
      </c>
      <c r="AC233" s="65" t="str">
        <f t="shared" si="110"/>
        <v/>
      </c>
      <c r="AH233" s="65" t="str">
        <f t="shared" si="103"/>
        <v>187002058</v>
      </c>
      <c r="AI233" s="65">
        <v>18700205</v>
      </c>
      <c r="AJ233" s="65" t="s">
        <v>5258</v>
      </c>
      <c r="AK233" s="65">
        <v>8</v>
      </c>
      <c r="AN233" s="65" t="str">
        <f t="shared" si="97"/>
        <v/>
      </c>
    </row>
    <row r="234" spans="1:40" ht="16.8" customHeight="1" x14ac:dyDescent="0.25">
      <c r="A234" s="113">
        <v>1</v>
      </c>
      <c r="B234" s="342" t="s">
        <v>766</v>
      </c>
      <c r="D234" s="349" t="str">
        <f t="shared" si="118"/>
        <v/>
      </c>
      <c r="E234" s="262">
        <f t="shared" si="115"/>
        <v>18700205</v>
      </c>
      <c r="F234" s="262">
        <v>9</v>
      </c>
      <c r="G234" s="194" t="s">
        <v>4795</v>
      </c>
      <c r="H234" s="194"/>
      <c r="N234" s="417"/>
      <c r="O234" s="194"/>
      <c r="P234" s="194"/>
      <c r="R234" s="112" t="str">
        <f>IF(D234="","", CONCATENATE("Update games set ", B234, "= ",D234," where game_id=", E234))</f>
        <v/>
      </c>
      <c r="S234" s="112" t="str">
        <f t="shared" si="99"/>
        <v>Update lineups set player_name = 'WB Crisp', raw_name = 'WB Crisp' where game_id = 18700205 and player_order = 9</v>
      </c>
      <c r="T234" s="112" t="str">
        <f t="shared" si="100"/>
        <v/>
      </c>
      <c r="U234" s="200" t="str">
        <f t="shared" si="96"/>
        <v/>
      </c>
      <c r="V234" s="112" t="str">
        <f t="shared" si="101"/>
        <v/>
      </c>
      <c r="W234" s="415" t="str">
        <f t="shared" si="102"/>
        <v/>
      </c>
      <c r="Y234" s="65" t="str">
        <f t="shared" si="106"/>
        <v/>
      </c>
      <c r="Z234" s="65" t="str">
        <f t="shared" si="107"/>
        <v/>
      </c>
      <c r="AA234" s="65" t="str">
        <f t="shared" si="108"/>
        <v/>
      </c>
      <c r="AB234" s="65" t="str">
        <f t="shared" si="109"/>
        <v/>
      </c>
      <c r="AC234" s="65" t="str">
        <f t="shared" si="110"/>
        <v/>
      </c>
      <c r="AH234" s="65" t="str">
        <f t="shared" si="103"/>
        <v>187002059</v>
      </c>
      <c r="AI234" s="65">
        <v>18700205</v>
      </c>
      <c r="AJ234" s="65" t="s">
        <v>5258</v>
      </c>
      <c r="AK234" s="65">
        <v>9</v>
      </c>
      <c r="AN234" s="65" t="str">
        <f t="shared" si="97"/>
        <v/>
      </c>
    </row>
    <row r="235" spans="1:40" ht="16.8" customHeight="1" x14ac:dyDescent="0.25">
      <c r="A235" s="113">
        <v>1</v>
      </c>
      <c r="B235" s="342" t="s">
        <v>753</v>
      </c>
      <c r="C235" s="342" t="s">
        <v>4747</v>
      </c>
      <c r="D235" s="350" t="str">
        <f t="shared" ref="D235:D283" si="119">IF(C235="", "", CONCATENATE("'", C235,"'"))</f>
        <v>'C Daft'</v>
      </c>
      <c r="E235" s="262">
        <f t="shared" si="115"/>
        <v>18700205</v>
      </c>
      <c r="F235" s="262">
        <v>10</v>
      </c>
      <c r="G235" s="211" t="s">
        <v>4821</v>
      </c>
      <c r="R235" s="112" t="str">
        <f>IF(D235="","", CONCATENATE("Update games set ", B235, "= ",D235," where game_id=", E235))</f>
        <v>Update games set Referee= 'C Daft' where game_id=18700205</v>
      </c>
      <c r="S235" s="112" t="str">
        <f t="shared" si="99"/>
        <v>Update lineups set player_name = 'RF Hardy', raw_name = 'RF Hardy' where game_id = 18700205 and player_order = 10</v>
      </c>
      <c r="T235" s="112" t="str">
        <f t="shared" si="100"/>
        <v/>
      </c>
      <c r="U235" s="200" t="str">
        <f t="shared" si="96"/>
        <v/>
      </c>
      <c r="V235" s="112" t="str">
        <f t="shared" si="101"/>
        <v/>
      </c>
      <c r="W235" s="415" t="str">
        <f t="shared" si="102"/>
        <v/>
      </c>
      <c r="Y235" s="65" t="str">
        <f t="shared" si="106"/>
        <v/>
      </c>
      <c r="Z235" s="65" t="str">
        <f t="shared" si="107"/>
        <v/>
      </c>
      <c r="AA235" s="65" t="str">
        <f t="shared" si="108"/>
        <v/>
      </c>
      <c r="AB235" s="65" t="str">
        <f t="shared" si="109"/>
        <v/>
      </c>
      <c r="AC235" s="65" t="str">
        <f t="shared" si="110"/>
        <v/>
      </c>
      <c r="AH235" s="65" t="str">
        <f t="shared" si="103"/>
        <v>1870020510</v>
      </c>
      <c r="AI235" s="65">
        <v>18700205</v>
      </c>
      <c r="AJ235" s="65" t="s">
        <v>5258</v>
      </c>
      <c r="AK235" s="65">
        <v>10</v>
      </c>
      <c r="AN235" s="65" t="str">
        <f t="shared" si="97"/>
        <v/>
      </c>
    </row>
    <row r="236" spans="1:40" ht="16.8" customHeight="1" x14ac:dyDescent="0.25">
      <c r="A236" s="113">
        <v>1</v>
      </c>
      <c r="B236" s="342" t="s">
        <v>746</v>
      </c>
      <c r="C236" s="351" t="s">
        <v>5062</v>
      </c>
      <c r="D236" s="334" t="str">
        <f>CONCATENATE("'", LEFT(E236,4),"-",MID(E236,5,2),"-", MID(E236,7,2), " ", C236,"'")</f>
        <v>'1870-02-05 15:00'</v>
      </c>
      <c r="E236" s="262">
        <f t="shared" si="115"/>
        <v>18700205</v>
      </c>
      <c r="F236" s="262">
        <v>11</v>
      </c>
      <c r="G236" s="211" t="s">
        <v>4808</v>
      </c>
      <c r="R236" s="112" t="str">
        <f>IF(D236="","", CONCATENATE("Update games set ", B236, "= ",D236," where game_id=", E236))</f>
        <v>Update games set Game_date= '1870-02-05 15:00' where game_id=18700205</v>
      </c>
      <c r="S236" s="112" t="str">
        <f t="shared" si="99"/>
        <v>Update lineups set player_name = 'T Woodhouse', raw_name = 'T Woodhouse' where game_id = 18700205 and player_order = 11</v>
      </c>
      <c r="T236" s="112" t="str">
        <f t="shared" si="100"/>
        <v/>
      </c>
      <c r="U236" s="200" t="str">
        <f t="shared" si="96"/>
        <v/>
      </c>
      <c r="V236" s="112" t="str">
        <f t="shared" si="101"/>
        <v/>
      </c>
      <c r="W236" s="415" t="str">
        <f t="shared" si="102"/>
        <v/>
      </c>
      <c r="Y236" s="65" t="str">
        <f t="shared" si="106"/>
        <v/>
      </c>
      <c r="Z236" s="65" t="str">
        <f t="shared" si="107"/>
        <v/>
      </c>
      <c r="AA236" s="65" t="str">
        <f t="shared" si="108"/>
        <v/>
      </c>
      <c r="AB236" s="65" t="str">
        <f t="shared" si="109"/>
        <v/>
      </c>
      <c r="AC236" s="65" t="str">
        <f t="shared" si="110"/>
        <v/>
      </c>
      <c r="AH236" s="65" t="str">
        <f t="shared" si="103"/>
        <v>1870020511</v>
      </c>
      <c r="AI236" s="65">
        <v>18700205</v>
      </c>
      <c r="AJ236" s="65" t="s">
        <v>5258</v>
      </c>
      <c r="AK236" s="65">
        <v>11</v>
      </c>
      <c r="AN236" s="65" t="str">
        <f t="shared" si="97"/>
        <v/>
      </c>
    </row>
    <row r="237" spans="1:40" ht="16.8" customHeight="1" x14ac:dyDescent="0.25">
      <c r="A237" s="113">
        <v>1</v>
      </c>
      <c r="B237" s="342" t="s">
        <v>25</v>
      </c>
      <c r="D237" s="350" t="str">
        <f t="shared" si="98"/>
        <v/>
      </c>
      <c r="E237" s="262">
        <f t="shared" si="115"/>
        <v>18700205</v>
      </c>
      <c r="F237" s="262">
        <v>12</v>
      </c>
      <c r="G237" s="211" t="s">
        <v>4832</v>
      </c>
      <c r="R237" s="112" t="str">
        <f>IF(D237="","", CONCATENATE("Update games set ", B237, "= ",D237," where game_id=", E237))</f>
        <v/>
      </c>
      <c r="S237" s="112" t="str">
        <f t="shared" si="99"/>
        <v>Update lineups set player_name = 'WP Brown', raw_name = 'WP Brown' where game_id = 18700205 and player_order = 12</v>
      </c>
      <c r="T237" s="112" t="str">
        <f t="shared" si="100"/>
        <v/>
      </c>
      <c r="U237" s="200" t="str">
        <f t="shared" si="96"/>
        <v/>
      </c>
      <c r="V237" s="112" t="str">
        <f t="shared" si="101"/>
        <v/>
      </c>
      <c r="W237" s="415" t="str">
        <f t="shared" si="102"/>
        <v/>
      </c>
      <c r="Y237" s="65" t="str">
        <f t="shared" si="106"/>
        <v/>
      </c>
      <c r="Z237" s="65" t="str">
        <f t="shared" si="107"/>
        <v/>
      </c>
      <c r="AA237" s="65" t="str">
        <f t="shared" si="108"/>
        <v/>
      </c>
      <c r="AB237" s="65" t="str">
        <f t="shared" si="109"/>
        <v/>
      </c>
      <c r="AC237" s="65" t="str">
        <f t="shared" si="110"/>
        <v/>
      </c>
      <c r="AH237" s="65" t="str">
        <f t="shared" si="103"/>
        <v>1870020512</v>
      </c>
      <c r="AI237" s="65">
        <v>18700205</v>
      </c>
      <c r="AJ237" s="65" t="s">
        <v>5258</v>
      </c>
      <c r="AK237" s="65">
        <v>12</v>
      </c>
      <c r="AN237" s="65" t="str">
        <f t="shared" si="97"/>
        <v/>
      </c>
    </row>
    <row r="238" spans="1:40" ht="16.8" customHeight="1" x14ac:dyDescent="0.25">
      <c r="A238" s="113">
        <v>1</v>
      </c>
      <c r="B238" s="342" t="s">
        <v>475</v>
      </c>
      <c r="D238" s="349" t="str">
        <f t="shared" si="118"/>
        <v/>
      </c>
      <c r="E238" s="262">
        <f t="shared" si="115"/>
        <v>18700205</v>
      </c>
      <c r="F238" s="262">
        <v>13</v>
      </c>
      <c r="G238" s="211" t="s">
        <v>4833</v>
      </c>
      <c r="R238" s="112" t="str">
        <f>IF(D238="","", CONCATENATE("Update games set ", B238, "= ",D238," where game_id=", E238))</f>
        <v/>
      </c>
      <c r="S238" s="112" t="str">
        <f t="shared" si="99"/>
        <v>Update lineups set player_name = 'FA Robinson', raw_name = 'FA Robinson' where game_id = 18700205 and player_order = 13</v>
      </c>
      <c r="T238" s="112" t="str">
        <f t="shared" si="100"/>
        <v/>
      </c>
      <c r="U238" s="200" t="str">
        <f t="shared" si="96"/>
        <v/>
      </c>
      <c r="V238" s="112" t="str">
        <f t="shared" si="101"/>
        <v/>
      </c>
      <c r="W238" s="415" t="str">
        <f t="shared" si="102"/>
        <v/>
      </c>
      <c r="Y238" s="65" t="str">
        <f t="shared" si="106"/>
        <v/>
      </c>
      <c r="Z238" s="65" t="str">
        <f t="shared" si="107"/>
        <v/>
      </c>
      <c r="AA238" s="65" t="str">
        <f t="shared" si="108"/>
        <v/>
      </c>
      <c r="AB238" s="65" t="str">
        <f t="shared" si="109"/>
        <v/>
      </c>
      <c r="AC238" s="65" t="str">
        <f t="shared" si="110"/>
        <v/>
      </c>
      <c r="AH238" s="65" t="str">
        <f t="shared" si="103"/>
        <v>1870020513</v>
      </c>
      <c r="AI238" s="65">
        <v>18700205</v>
      </c>
      <c r="AJ238" s="65" t="s">
        <v>5258</v>
      </c>
      <c r="AK238" s="65">
        <v>13</v>
      </c>
      <c r="AN238" s="65" t="str">
        <f t="shared" si="97"/>
        <v/>
      </c>
    </row>
    <row r="239" spans="1:40" ht="16.8" customHeight="1" x14ac:dyDescent="0.25">
      <c r="A239" s="113">
        <v>1</v>
      </c>
      <c r="B239" s="342" t="s">
        <v>20</v>
      </c>
      <c r="D239" s="350" t="str">
        <f t="shared" si="98"/>
        <v/>
      </c>
      <c r="E239" s="262">
        <f t="shared" si="115"/>
        <v>18700205</v>
      </c>
      <c r="F239" s="262">
        <v>14</v>
      </c>
      <c r="G239" s="211" t="s">
        <v>4824</v>
      </c>
      <c r="R239" s="112" t="str">
        <f>IF(D239="","", CONCATENATE("Update games set ", B239, "= ",D239," where game_id=", E239))</f>
        <v/>
      </c>
      <c r="S239" s="112" t="str">
        <f t="shared" si="99"/>
        <v>Update lineups set player_name = 'J Tomlinson', raw_name = 'J Tomlinson' where game_id = 18700205 and player_order = 14</v>
      </c>
      <c r="T239" s="112" t="str">
        <f t="shared" si="100"/>
        <v/>
      </c>
      <c r="U239" s="200" t="str">
        <f t="shared" si="96"/>
        <v/>
      </c>
      <c r="V239" s="112" t="str">
        <f t="shared" si="101"/>
        <v/>
      </c>
      <c r="W239" s="415" t="str">
        <f t="shared" si="102"/>
        <v/>
      </c>
      <c r="Y239" s="65" t="str">
        <f t="shared" si="106"/>
        <v/>
      </c>
      <c r="Z239" s="65" t="str">
        <f t="shared" si="107"/>
        <v/>
      </c>
      <c r="AA239" s="65" t="str">
        <f t="shared" si="108"/>
        <v/>
      </c>
      <c r="AB239" s="65" t="str">
        <f t="shared" si="109"/>
        <v/>
      </c>
      <c r="AC239" s="65" t="str">
        <f t="shared" si="110"/>
        <v/>
      </c>
      <c r="AH239" s="65" t="str">
        <f t="shared" si="103"/>
        <v>1870020514</v>
      </c>
      <c r="AI239" s="65">
        <v>18700205</v>
      </c>
      <c r="AJ239" s="65" t="s">
        <v>5258</v>
      </c>
      <c r="AK239" s="65">
        <v>14</v>
      </c>
      <c r="AN239" s="65" t="str">
        <f t="shared" si="97"/>
        <v/>
      </c>
    </row>
    <row r="240" spans="1:40" ht="16.8" customHeight="1" x14ac:dyDescent="0.25">
      <c r="A240" s="113">
        <v>1</v>
      </c>
      <c r="B240" s="342" t="s">
        <v>4882</v>
      </c>
      <c r="C240" s="342" t="str">
        <f>IF(C239="", "", C239)</f>
        <v/>
      </c>
      <c r="D240" s="350" t="str">
        <f t="shared" si="98"/>
        <v/>
      </c>
      <c r="E240" s="262">
        <f t="shared" si="115"/>
        <v>18700205</v>
      </c>
      <c r="F240" s="262">
        <v>15</v>
      </c>
      <c r="G240" s="211" t="s">
        <v>4794</v>
      </c>
      <c r="R240" s="112" t="str">
        <f>IF(D240="","", CONCATENATE("Update games set ", B240, "= ",D240," where game_id=", E240))</f>
        <v/>
      </c>
      <c r="S240" s="112" t="str">
        <f t="shared" si="99"/>
        <v>Update lineups set player_name = 'J White', raw_name = 'J White' where game_id = 18700205 and player_order = 15</v>
      </c>
      <c r="T240" s="112" t="str">
        <f t="shared" si="100"/>
        <v/>
      </c>
      <c r="U240" s="200" t="str">
        <f t="shared" si="96"/>
        <v/>
      </c>
      <c r="V240" s="112" t="str">
        <f t="shared" si="101"/>
        <v/>
      </c>
      <c r="W240" s="415" t="str">
        <f t="shared" si="102"/>
        <v/>
      </c>
      <c r="Y240" s="65" t="str">
        <f t="shared" si="106"/>
        <v/>
      </c>
      <c r="Z240" s="65" t="str">
        <f t="shared" si="107"/>
        <v/>
      </c>
      <c r="AA240" s="65" t="str">
        <f t="shared" si="108"/>
        <v/>
      </c>
      <c r="AB240" s="65" t="str">
        <f t="shared" si="109"/>
        <v/>
      </c>
      <c r="AC240" s="65" t="str">
        <f t="shared" si="110"/>
        <v/>
      </c>
      <c r="AH240" s="65" t="str">
        <f t="shared" si="103"/>
        <v>1870020515</v>
      </c>
      <c r="AI240" s="65">
        <v>18700205</v>
      </c>
      <c r="AJ240" s="65" t="s">
        <v>5258</v>
      </c>
      <c r="AK240" s="65">
        <v>15</v>
      </c>
      <c r="AN240" s="65" t="str">
        <f t="shared" si="97"/>
        <v/>
      </c>
    </row>
    <row r="241" spans="1:40" s="126" customFormat="1" ht="16.8" customHeight="1" thickBot="1" x14ac:dyDescent="0.3">
      <c r="A241" s="113">
        <v>1</v>
      </c>
      <c r="B241" s="116" t="s">
        <v>115</v>
      </c>
      <c r="C241" s="352"/>
      <c r="D241" s="370" t="str">
        <f t="shared" ref="D241" si="120">IF(MID(E241,5,2)*1&gt;6,_xlfn.CONCAT("'",LEFT(E241,4),"-",MID(E241,3,2)+1,"'"),_xlfn.CONCAT("'",LEFT(E241,4)-1,"-",MID(E241,3,2),"'"))</f>
        <v>'1869-70'</v>
      </c>
      <c r="E241" s="266">
        <f t="shared" si="115"/>
        <v>18700205</v>
      </c>
      <c r="F241" s="266">
        <v>16</v>
      </c>
      <c r="G241" s="343"/>
      <c r="H241" s="343"/>
      <c r="I241" s="267"/>
      <c r="J241" s="214"/>
      <c r="K241" s="266"/>
      <c r="L241" s="266"/>
      <c r="M241" s="266"/>
      <c r="N241" s="419"/>
      <c r="O241" s="343"/>
      <c r="P241" s="343"/>
      <c r="Q241" s="346"/>
      <c r="R241" s="112" t="str">
        <f>IF(D241="","", CONCATENATE("Update games set ", B241, "= ",D241," where game_id=", E241))</f>
        <v>Update games set Season= '1869-70' where game_id=18700205</v>
      </c>
      <c r="S241" s="112" t="str">
        <f t="shared" si="99"/>
        <v/>
      </c>
      <c r="T241" s="112" t="str">
        <f t="shared" si="100"/>
        <v/>
      </c>
      <c r="U241" s="200" t="str">
        <f t="shared" si="96"/>
        <v/>
      </c>
      <c r="V241" s="112" t="str">
        <f t="shared" si="101"/>
        <v/>
      </c>
      <c r="W241" s="415" t="str">
        <f t="shared" si="102"/>
        <v/>
      </c>
      <c r="X241" s="240"/>
      <c r="Y241" s="65" t="str">
        <f t="shared" si="106"/>
        <v/>
      </c>
      <c r="Z241" s="65" t="str">
        <f t="shared" si="107"/>
        <v/>
      </c>
      <c r="AA241" s="65" t="str">
        <f t="shared" si="108"/>
        <v/>
      </c>
      <c r="AB241" s="65" t="str">
        <f t="shared" si="109"/>
        <v/>
      </c>
      <c r="AC241" s="65" t="str">
        <f t="shared" si="110"/>
        <v/>
      </c>
      <c r="AH241" s="65" t="str">
        <f t="shared" si="103"/>
        <v>1870020516</v>
      </c>
      <c r="AI241" s="126">
        <v>18700205</v>
      </c>
      <c r="AJ241" s="126" t="s">
        <v>5258</v>
      </c>
      <c r="AK241" s="126">
        <v>16</v>
      </c>
      <c r="AN241" s="65" t="str">
        <f t="shared" si="97"/>
        <v/>
      </c>
    </row>
    <row r="242" spans="1:40" ht="16.8" customHeight="1" thickTop="1" x14ac:dyDescent="0.25">
      <c r="A242" s="113">
        <v>1</v>
      </c>
      <c r="B242" s="341" t="s">
        <v>22</v>
      </c>
      <c r="C242" s="341" t="s">
        <v>5276</v>
      </c>
      <c r="D242" s="341" t="str">
        <f t="shared" si="98"/>
        <v>'Sheffield Norfolk'</v>
      </c>
      <c r="E242" s="211">
        <v>18700312</v>
      </c>
      <c r="F242" s="262">
        <v>1</v>
      </c>
      <c r="G242" s="211" t="s">
        <v>4789</v>
      </c>
      <c r="H242" s="212"/>
      <c r="R242" s="112" t="str">
        <f>IF(D242="","", CONCATENATE("Update games set ", B242, "= ",D242," where game_id=", E242))</f>
        <v>Update games set Opponent= 'Sheffield Norfolk' where game_id=18700312</v>
      </c>
      <c r="S242" s="112" t="str">
        <f t="shared" si="99"/>
        <v>Update lineups set player_name = 'Barks', raw_name = 'Barks' where game_id = 18700312 and player_order = 1</v>
      </c>
      <c r="T242" s="112" t="str">
        <f t="shared" si="100"/>
        <v/>
      </c>
      <c r="U242" s="200" t="str">
        <f t="shared" si="96"/>
        <v/>
      </c>
      <c r="V242" s="112" t="str">
        <f t="shared" si="101"/>
        <v/>
      </c>
      <c r="W242" s="415" t="str">
        <f t="shared" si="102"/>
        <v/>
      </c>
      <c r="Y242" s="65" t="str">
        <f t="shared" si="106"/>
        <v/>
      </c>
      <c r="Z242" s="65" t="str">
        <f t="shared" si="107"/>
        <v/>
      </c>
      <c r="AA242" s="65" t="str">
        <f t="shared" si="108"/>
        <v/>
      </c>
      <c r="AB242" s="65" t="str">
        <f t="shared" si="109"/>
        <v/>
      </c>
      <c r="AC242" s="65" t="str">
        <f t="shared" si="110"/>
        <v/>
      </c>
      <c r="AH242" s="65" t="str">
        <f t="shared" si="103"/>
        <v>187003121</v>
      </c>
      <c r="AI242" s="65">
        <v>18700312</v>
      </c>
      <c r="AJ242" s="65" t="s">
        <v>5276</v>
      </c>
      <c r="AK242" s="65">
        <v>1</v>
      </c>
      <c r="AN242" s="65" t="str">
        <f t="shared" si="97"/>
        <v>update games set source = 'The Nottingham Forest Football Scrapbook' where game_id = 18700312</v>
      </c>
    </row>
    <row r="243" spans="1:40" ht="16.8" customHeight="1" x14ac:dyDescent="0.25">
      <c r="A243" s="113">
        <v>1</v>
      </c>
      <c r="B243" s="342" t="s">
        <v>4979</v>
      </c>
      <c r="C243" s="342" t="str">
        <f>IF(C242="", "", C242)</f>
        <v>Sheffield Norfolk</v>
      </c>
      <c r="D243" s="350" t="str">
        <f t="shared" si="98"/>
        <v>'Sheffield Norfolk'</v>
      </c>
      <c r="E243" s="262">
        <f>E242</f>
        <v>18700312</v>
      </c>
      <c r="F243" s="262">
        <v>2</v>
      </c>
      <c r="G243" s="212" t="s">
        <v>4773</v>
      </c>
      <c r="N243" s="416"/>
      <c r="O243" s="212"/>
      <c r="P243" s="212"/>
      <c r="R243" s="112" t="str">
        <f>IF(D243="","", CONCATENATE("Update games set ", B243, "= ",D243," where game_id=", E243))</f>
        <v>Update games set Opp_parent= 'Sheffield Norfolk' where game_id=18700312</v>
      </c>
      <c r="S243" s="112" t="str">
        <f t="shared" si="99"/>
        <v>Update lineups set player_name = 'Howitt', raw_name = 'Howitt' where game_id = 18700312 and player_order = 2</v>
      </c>
      <c r="T243" s="112" t="str">
        <f t="shared" si="100"/>
        <v/>
      </c>
      <c r="U243" s="200" t="str">
        <f t="shared" si="96"/>
        <v/>
      </c>
      <c r="V243" s="112" t="str">
        <f t="shared" si="101"/>
        <v/>
      </c>
      <c r="W243" s="415" t="str">
        <f t="shared" si="102"/>
        <v/>
      </c>
      <c r="Y243" s="65" t="str">
        <f t="shared" si="106"/>
        <v/>
      </c>
      <c r="Z243" s="65" t="str">
        <f t="shared" si="107"/>
        <v/>
      </c>
      <c r="AA243" s="65" t="str">
        <f t="shared" si="108"/>
        <v/>
      </c>
      <c r="AB243" s="65" t="str">
        <f t="shared" si="109"/>
        <v/>
      </c>
      <c r="AC243" s="65" t="str">
        <f t="shared" si="110"/>
        <v/>
      </c>
      <c r="AH243" s="65" t="str">
        <f t="shared" si="103"/>
        <v>187003122</v>
      </c>
      <c r="AI243" s="65">
        <v>18700312</v>
      </c>
      <c r="AJ243" s="65" t="s">
        <v>5276</v>
      </c>
      <c r="AK243" s="65">
        <v>2</v>
      </c>
      <c r="AN243" s="65" t="str">
        <f t="shared" si="97"/>
        <v/>
      </c>
    </row>
    <row r="244" spans="1:40" ht="16.8" customHeight="1" x14ac:dyDescent="0.25">
      <c r="A244" s="113">
        <v>1</v>
      </c>
      <c r="B244" s="342" t="s">
        <v>2653</v>
      </c>
      <c r="C244" s="342" t="s">
        <v>663</v>
      </c>
      <c r="D244" s="350" t="str">
        <f t="shared" si="98"/>
        <v>'Friendly'</v>
      </c>
      <c r="E244" s="262">
        <f t="shared" ref="E244:E257" si="121">E243</f>
        <v>18700312</v>
      </c>
      <c r="F244" s="262">
        <v>3</v>
      </c>
      <c r="G244" s="211" t="s">
        <v>5298</v>
      </c>
      <c r="H244" s="211" t="s">
        <v>4777</v>
      </c>
      <c r="R244" s="112" t="str">
        <f>IF(D244="","", CONCATENATE("Update games set ", B244, "= ",D244," where game_id=", E244))</f>
        <v>Update games set Game_type= 'Friendly' where game_id=18700312</v>
      </c>
      <c r="S244" s="112" t="str">
        <f t="shared" si="99"/>
        <v>Update lineups set player_name = 'WR Lymbery', raw_name = 'WR Lymbery' where game_id = 18700312 and player_order = 3</v>
      </c>
      <c r="T244" s="112" t="str">
        <f t="shared" si="100"/>
        <v/>
      </c>
      <c r="U244" s="200" t="str">
        <f t="shared" si="96"/>
        <v/>
      </c>
      <c r="V244" s="112" t="str">
        <f t="shared" si="101"/>
        <v/>
      </c>
      <c r="W244" s="415" t="str">
        <f t="shared" si="102"/>
        <v/>
      </c>
      <c r="Y244" s="65" t="str">
        <f t="shared" si="106"/>
        <v/>
      </c>
      <c r="Z244" s="65" t="str">
        <f t="shared" si="107"/>
        <v/>
      </c>
      <c r="AA244" s="65" t="str">
        <f t="shared" si="108"/>
        <v/>
      </c>
      <c r="AB244" s="65" t="str">
        <f t="shared" si="109"/>
        <v/>
      </c>
      <c r="AC244" s="65" t="str">
        <f t="shared" si="110"/>
        <v/>
      </c>
      <c r="AH244" s="65" t="str">
        <f t="shared" si="103"/>
        <v>187003123</v>
      </c>
      <c r="AI244" s="65">
        <v>18700312</v>
      </c>
      <c r="AJ244" s="65" t="s">
        <v>5276</v>
      </c>
      <c r="AK244" s="65">
        <v>3</v>
      </c>
      <c r="AN244" s="65" t="str">
        <f t="shared" si="97"/>
        <v/>
      </c>
    </row>
    <row r="245" spans="1:40" ht="16.8" customHeight="1" x14ac:dyDescent="0.25">
      <c r="A245" s="113">
        <v>1</v>
      </c>
      <c r="B245" s="342" t="s">
        <v>4978</v>
      </c>
      <c r="C245" s="342" t="s">
        <v>0</v>
      </c>
      <c r="D245" s="350" t="str">
        <f t="shared" si="98"/>
        <v>'A'</v>
      </c>
      <c r="E245" s="262">
        <f t="shared" si="121"/>
        <v>18700312</v>
      </c>
      <c r="F245" s="262">
        <v>4</v>
      </c>
      <c r="G245" s="211" t="s">
        <v>4813</v>
      </c>
      <c r="R245" s="112" t="str">
        <f>IF(D245="","", CONCATENATE("Update games set ", B245, "= ",D245," where game_id=", E245))</f>
        <v>Update games set HAN= 'A' where game_id=18700312</v>
      </c>
      <c r="S245" s="112" t="str">
        <f t="shared" si="99"/>
        <v>Update lineups set player_name = 'Richardson', raw_name = 'Richardson' where game_id = 18700312 and player_order = 4</v>
      </c>
      <c r="T245" s="112" t="str">
        <f t="shared" si="100"/>
        <v/>
      </c>
      <c r="U245" s="200" t="str">
        <f t="shared" si="96"/>
        <v/>
      </c>
      <c r="V245" s="112" t="str">
        <f t="shared" si="101"/>
        <v/>
      </c>
      <c r="W245" s="415" t="str">
        <f t="shared" si="102"/>
        <v/>
      </c>
      <c r="Y245" s="65" t="str">
        <f t="shared" si="106"/>
        <v/>
      </c>
      <c r="Z245" s="65" t="str">
        <f t="shared" si="107"/>
        <v/>
      </c>
      <c r="AA245" s="65" t="str">
        <f t="shared" si="108"/>
        <v/>
      </c>
      <c r="AB245" s="65" t="str">
        <f t="shared" si="109"/>
        <v/>
      </c>
      <c r="AC245" s="65" t="str">
        <f t="shared" si="110"/>
        <v/>
      </c>
      <c r="AH245" s="65" t="str">
        <f t="shared" si="103"/>
        <v>187003124</v>
      </c>
      <c r="AI245" s="65">
        <v>18700312</v>
      </c>
      <c r="AJ245" s="65" t="s">
        <v>5276</v>
      </c>
      <c r="AK245" s="65">
        <v>4</v>
      </c>
      <c r="AN245" s="65" t="str">
        <f t="shared" si="97"/>
        <v/>
      </c>
    </row>
    <row r="246" spans="1:40" ht="16.8" customHeight="1" x14ac:dyDescent="0.25">
      <c r="A246" s="113">
        <v>1</v>
      </c>
      <c r="B246" s="342" t="s">
        <v>5</v>
      </c>
      <c r="C246" s="342">
        <v>1</v>
      </c>
      <c r="D246" s="349">
        <f t="shared" si="116"/>
        <v>1</v>
      </c>
      <c r="E246" s="262">
        <f t="shared" si="121"/>
        <v>18700312</v>
      </c>
      <c r="F246" s="262">
        <v>5</v>
      </c>
      <c r="G246" s="211" t="s">
        <v>4836</v>
      </c>
      <c r="R246" s="112" t="str">
        <f>IF(D246="","", CONCATENATE("Update games set ", B246, "= ",D246," where game_id=", E246))</f>
        <v>Update games set F= 1 where game_id=18700312</v>
      </c>
      <c r="S246" s="112" t="str">
        <f t="shared" si="99"/>
        <v>Update lineups set player_name = 'Tomlinson', raw_name = 'Tomlinson' where game_id = 18700312 and player_order = 5</v>
      </c>
      <c r="T246" s="112" t="str">
        <f t="shared" si="100"/>
        <v/>
      </c>
      <c r="U246" s="200" t="str">
        <f t="shared" si="96"/>
        <v/>
      </c>
      <c r="V246" s="112" t="str">
        <f t="shared" si="101"/>
        <v/>
      </c>
      <c r="W246" s="415" t="str">
        <f t="shared" si="102"/>
        <v/>
      </c>
      <c r="Y246" s="65" t="str">
        <f t="shared" si="106"/>
        <v/>
      </c>
      <c r="Z246" s="65" t="str">
        <f t="shared" si="107"/>
        <v/>
      </c>
      <c r="AA246" s="65" t="str">
        <f t="shared" si="108"/>
        <v/>
      </c>
      <c r="AB246" s="65" t="str">
        <f t="shared" si="109"/>
        <v/>
      </c>
      <c r="AC246" s="65" t="str">
        <f t="shared" si="110"/>
        <v/>
      </c>
      <c r="AH246" s="65" t="str">
        <f t="shared" si="103"/>
        <v>187003125</v>
      </c>
      <c r="AI246" s="65">
        <v>18700312</v>
      </c>
      <c r="AJ246" s="65" t="s">
        <v>5276</v>
      </c>
      <c r="AK246" s="65">
        <v>5</v>
      </c>
      <c r="AN246" s="65" t="str">
        <f t="shared" si="97"/>
        <v/>
      </c>
    </row>
    <row r="247" spans="1:40" ht="16.8" customHeight="1" x14ac:dyDescent="0.25">
      <c r="A247" s="113">
        <v>1</v>
      </c>
      <c r="B247" s="342" t="s">
        <v>0</v>
      </c>
      <c r="C247" s="342">
        <v>3</v>
      </c>
      <c r="D247" s="349">
        <f t="shared" si="116"/>
        <v>3</v>
      </c>
      <c r="E247" s="262">
        <f t="shared" si="121"/>
        <v>18700312</v>
      </c>
      <c r="F247" s="262">
        <v>6</v>
      </c>
      <c r="G247" s="211" t="s">
        <v>4776</v>
      </c>
      <c r="R247" s="112" t="str">
        <f>IF(D247="","", CONCATENATE("Update games set ", B247, "= ",D247," where game_id=", E247))</f>
        <v>Update games set A= 3 where game_id=18700312</v>
      </c>
      <c r="S247" s="112" t="str">
        <f t="shared" si="99"/>
        <v>Update lineups set player_name = 'Revis', raw_name = 'Revis' where game_id = 18700312 and player_order = 6</v>
      </c>
      <c r="T247" s="112" t="str">
        <f t="shared" si="100"/>
        <v/>
      </c>
      <c r="U247" s="200" t="str">
        <f t="shared" si="96"/>
        <v/>
      </c>
      <c r="V247" s="112" t="str">
        <f t="shared" si="101"/>
        <v/>
      </c>
      <c r="W247" s="415" t="str">
        <f t="shared" si="102"/>
        <v/>
      </c>
      <c r="Y247" s="65" t="str">
        <f t="shared" si="106"/>
        <v/>
      </c>
      <c r="Z247" s="65" t="str">
        <f t="shared" si="107"/>
        <v/>
      </c>
      <c r="AA247" s="65" t="str">
        <f t="shared" si="108"/>
        <v/>
      </c>
      <c r="AB247" s="65" t="str">
        <f t="shared" si="109"/>
        <v/>
      </c>
      <c r="AC247" s="65" t="str">
        <f t="shared" si="110"/>
        <v/>
      </c>
      <c r="AH247" s="65" t="str">
        <f t="shared" si="103"/>
        <v>187003126</v>
      </c>
      <c r="AI247" s="65">
        <v>18700312</v>
      </c>
      <c r="AJ247" s="65" t="s">
        <v>5276</v>
      </c>
      <c r="AK247" s="65">
        <v>6</v>
      </c>
      <c r="AN247" s="65" t="str">
        <f t="shared" si="97"/>
        <v/>
      </c>
    </row>
    <row r="248" spans="1:40" ht="16.8" customHeight="1" x14ac:dyDescent="0.25">
      <c r="A248" s="113">
        <v>1</v>
      </c>
      <c r="B248" s="342" t="s">
        <v>23</v>
      </c>
      <c r="D248" s="334" t="str">
        <f t="shared" ref="D248" si="122">IF(C248="",IF(D246&gt;D247,"'W'",IF(D246=D247,"'D'","'L'")),_xlfn.CONCAT("'",C248,"'"))</f>
        <v>'L'</v>
      </c>
      <c r="E248" s="262">
        <f t="shared" si="121"/>
        <v>18700312</v>
      </c>
      <c r="F248" s="262">
        <v>7</v>
      </c>
      <c r="G248" s="211" t="s">
        <v>4764</v>
      </c>
      <c r="R248" s="112" t="str">
        <f>IF(D248="","", CONCATENATE("Update games set ", B248, "= ",D248," where game_id=", E248))</f>
        <v>Update games set Result= 'L' where game_id=18700312</v>
      </c>
      <c r="S248" s="112" t="str">
        <f t="shared" si="99"/>
        <v>Update lineups set player_name = 'W Brown', raw_name = 'W Brown' where game_id = 18700312 and player_order = 7</v>
      </c>
      <c r="T248" s="112" t="str">
        <f t="shared" si="100"/>
        <v/>
      </c>
      <c r="U248" s="200" t="str">
        <f t="shared" si="96"/>
        <v/>
      </c>
      <c r="V248" s="112" t="str">
        <f t="shared" si="101"/>
        <v/>
      </c>
      <c r="W248" s="415" t="str">
        <f t="shared" si="102"/>
        <v/>
      </c>
      <c r="Y248" s="65" t="str">
        <f t="shared" si="106"/>
        <v/>
      </c>
      <c r="Z248" s="65" t="str">
        <f t="shared" si="107"/>
        <v/>
      </c>
      <c r="AA248" s="65" t="str">
        <f t="shared" si="108"/>
        <v/>
      </c>
      <c r="AB248" s="65" t="str">
        <f t="shared" si="109"/>
        <v/>
      </c>
      <c r="AC248" s="65" t="str">
        <f t="shared" si="110"/>
        <v/>
      </c>
      <c r="AH248" s="65" t="str">
        <f t="shared" si="103"/>
        <v>187003127</v>
      </c>
      <c r="AI248" s="65">
        <v>18700312</v>
      </c>
      <c r="AJ248" s="65" t="s">
        <v>5276</v>
      </c>
      <c r="AK248" s="65">
        <v>7</v>
      </c>
      <c r="AN248" s="65" t="str">
        <f t="shared" si="97"/>
        <v/>
      </c>
    </row>
    <row r="249" spans="1:40" ht="16.8" customHeight="1" x14ac:dyDescent="0.25">
      <c r="A249" s="113">
        <v>1</v>
      </c>
      <c r="B249" s="342" t="s">
        <v>768</v>
      </c>
      <c r="C249" s="342">
        <v>0</v>
      </c>
      <c r="D249" s="349">
        <f t="shared" si="118"/>
        <v>0</v>
      </c>
      <c r="E249" s="262">
        <f t="shared" si="121"/>
        <v>18700312</v>
      </c>
      <c r="F249" s="262">
        <v>8</v>
      </c>
      <c r="G249" s="194" t="s">
        <v>1872</v>
      </c>
      <c r="N249" s="417"/>
      <c r="O249" s="194"/>
      <c r="P249" s="194"/>
      <c r="R249" s="112" t="str">
        <f>IF(D249="","", CONCATENATE("Update games set ", B249, "= ",D249," where game_id=", E249))</f>
        <v>Update games set HT_f= 0 where game_id=18700312</v>
      </c>
      <c r="S249" s="112" t="str">
        <f t="shared" si="99"/>
        <v>Update lineups set player_name = 'Palethorpe', raw_name = 'Palethorpe' where game_id = 18700312 and player_order = 8</v>
      </c>
      <c r="T249" s="112" t="str">
        <f t="shared" si="100"/>
        <v/>
      </c>
      <c r="U249" s="200" t="str">
        <f t="shared" si="96"/>
        <v/>
      </c>
      <c r="V249" s="112" t="str">
        <f t="shared" si="101"/>
        <v/>
      </c>
      <c r="W249" s="415" t="str">
        <f t="shared" si="102"/>
        <v/>
      </c>
      <c r="Y249" s="65" t="str">
        <f t="shared" si="106"/>
        <v/>
      </c>
      <c r="Z249" s="65" t="str">
        <f t="shared" si="107"/>
        <v/>
      </c>
      <c r="AA249" s="65" t="str">
        <f t="shared" si="108"/>
        <v/>
      </c>
      <c r="AB249" s="65" t="str">
        <f t="shared" si="109"/>
        <v/>
      </c>
      <c r="AC249" s="65" t="str">
        <f t="shared" si="110"/>
        <v/>
      </c>
      <c r="AH249" s="65" t="str">
        <f t="shared" si="103"/>
        <v>187003128</v>
      </c>
      <c r="AI249" s="65">
        <v>18700312</v>
      </c>
      <c r="AJ249" s="65" t="s">
        <v>5276</v>
      </c>
      <c r="AK249" s="65">
        <v>8</v>
      </c>
      <c r="AN249" s="65" t="str">
        <f t="shared" si="97"/>
        <v/>
      </c>
    </row>
    <row r="250" spans="1:40" ht="16.8" customHeight="1" x14ac:dyDescent="0.25">
      <c r="A250" s="113">
        <v>1</v>
      </c>
      <c r="B250" s="342" t="s">
        <v>766</v>
      </c>
      <c r="C250" s="342">
        <v>3</v>
      </c>
      <c r="D250" s="349">
        <f t="shared" si="118"/>
        <v>3</v>
      </c>
      <c r="E250" s="262">
        <f t="shared" si="121"/>
        <v>18700312</v>
      </c>
      <c r="F250" s="262">
        <v>9</v>
      </c>
      <c r="G250" s="194" t="s">
        <v>4834</v>
      </c>
      <c r="H250" s="194"/>
      <c r="N250" s="417"/>
      <c r="O250" s="194"/>
      <c r="P250" s="194"/>
      <c r="R250" s="112" t="str">
        <f>IF(D250="","", CONCATENATE("Update games set ", B250, "= ",D250," where game_id=", E250))</f>
        <v>Update games set HT_a= 3 where game_id=18700312</v>
      </c>
      <c r="S250" s="112" t="str">
        <f t="shared" si="99"/>
        <v>Update lineups set player_name = 'P Brown', raw_name = 'P Brown' where game_id = 18700312 and player_order = 9</v>
      </c>
      <c r="T250" s="112" t="str">
        <f t="shared" si="100"/>
        <v/>
      </c>
      <c r="U250" s="200" t="str">
        <f t="shared" si="96"/>
        <v/>
      </c>
      <c r="V250" s="112" t="str">
        <f t="shared" si="101"/>
        <v/>
      </c>
      <c r="W250" s="415" t="str">
        <f t="shared" si="102"/>
        <v/>
      </c>
      <c r="Y250" s="65" t="str">
        <f t="shared" si="106"/>
        <v/>
      </c>
      <c r="Z250" s="65" t="str">
        <f t="shared" si="107"/>
        <v/>
      </c>
      <c r="AA250" s="65" t="str">
        <f t="shared" si="108"/>
        <v/>
      </c>
      <c r="AB250" s="65" t="str">
        <f t="shared" si="109"/>
        <v/>
      </c>
      <c r="AC250" s="65" t="str">
        <f t="shared" si="110"/>
        <v/>
      </c>
      <c r="AH250" s="65" t="str">
        <f t="shared" si="103"/>
        <v>187003129</v>
      </c>
      <c r="AI250" s="65">
        <v>18700312</v>
      </c>
      <c r="AJ250" s="65" t="s">
        <v>5276</v>
      </c>
      <c r="AK250" s="65">
        <v>9</v>
      </c>
      <c r="AN250" s="65" t="str">
        <f t="shared" si="97"/>
        <v/>
      </c>
    </row>
    <row r="251" spans="1:40" ht="16.8" customHeight="1" x14ac:dyDescent="0.25">
      <c r="A251" s="113">
        <v>1</v>
      </c>
      <c r="B251" s="342" t="s">
        <v>753</v>
      </c>
      <c r="D251" s="350" t="str">
        <f t="shared" si="119"/>
        <v/>
      </c>
      <c r="E251" s="262">
        <f t="shared" si="121"/>
        <v>18700312</v>
      </c>
      <c r="F251" s="262">
        <v>10</v>
      </c>
      <c r="G251" s="211" t="s">
        <v>4781</v>
      </c>
      <c r="R251" s="112" t="str">
        <f>IF(D251="","", CONCATENATE("Update games set ", B251, "= ",D251," where game_id=", E251))</f>
        <v/>
      </c>
      <c r="S251" s="112" t="str">
        <f t="shared" si="99"/>
        <v>Update lineups set player_name = 'Widdowson', raw_name = 'Widdowson' where game_id = 18700312 and player_order = 10</v>
      </c>
      <c r="T251" s="112" t="str">
        <f t="shared" si="100"/>
        <v/>
      </c>
      <c r="U251" s="200" t="str">
        <f t="shared" si="96"/>
        <v/>
      </c>
      <c r="V251" s="112" t="str">
        <f t="shared" si="101"/>
        <v/>
      </c>
      <c r="W251" s="415" t="str">
        <f t="shared" si="102"/>
        <v/>
      </c>
      <c r="Y251" s="65" t="str">
        <f t="shared" si="106"/>
        <v/>
      </c>
      <c r="Z251" s="65" t="str">
        <f t="shared" si="107"/>
        <v/>
      </c>
      <c r="AA251" s="65" t="str">
        <f t="shared" si="108"/>
        <v/>
      </c>
      <c r="AB251" s="65" t="str">
        <f t="shared" si="109"/>
        <v/>
      </c>
      <c r="AC251" s="65" t="str">
        <f t="shared" si="110"/>
        <v/>
      </c>
      <c r="AH251" s="65" t="str">
        <f t="shared" si="103"/>
        <v>1870031210</v>
      </c>
      <c r="AI251" s="65">
        <v>18700312</v>
      </c>
      <c r="AJ251" s="65" t="s">
        <v>5276</v>
      </c>
      <c r="AK251" s="65">
        <v>10</v>
      </c>
      <c r="AN251" s="65" t="str">
        <f t="shared" si="97"/>
        <v/>
      </c>
    </row>
    <row r="252" spans="1:40" ht="16.8" customHeight="1" x14ac:dyDescent="0.25">
      <c r="A252" s="113">
        <v>1</v>
      </c>
      <c r="B252" s="342" t="s">
        <v>746</v>
      </c>
      <c r="C252" s="351" t="s">
        <v>5062</v>
      </c>
      <c r="D252" s="334" t="str">
        <f>CONCATENATE("'", LEFT(E252,4),"-",MID(E252,5,2),"-", MID(E252,7,2), " ", C252,"'")</f>
        <v>'1870-03-12 15:00'</v>
      </c>
      <c r="E252" s="262">
        <f t="shared" si="121"/>
        <v>18700312</v>
      </c>
      <c r="F252" s="262">
        <v>11</v>
      </c>
      <c r="G252" s="211" t="s">
        <v>4788</v>
      </c>
      <c r="R252" s="112" t="str">
        <f>IF(D252="","", CONCATENATE("Update games set ", B252, "= ",D252," where game_id=", E252))</f>
        <v>Update games set Game_date= '1870-03-12 15:00' where game_id=18700312</v>
      </c>
      <c r="S252" s="112" t="str">
        <f t="shared" si="99"/>
        <v>Update lineups set player_name = 'Hardy', raw_name = 'Hardy' where game_id = 18700312 and player_order = 11</v>
      </c>
      <c r="T252" s="112" t="str">
        <f t="shared" si="100"/>
        <v/>
      </c>
      <c r="U252" s="200" t="str">
        <f t="shared" si="96"/>
        <v/>
      </c>
      <c r="V252" s="112" t="str">
        <f t="shared" si="101"/>
        <v/>
      </c>
      <c r="W252" s="415" t="str">
        <f t="shared" si="102"/>
        <v/>
      </c>
      <c r="Y252" s="65" t="str">
        <f t="shared" si="106"/>
        <v/>
      </c>
      <c r="Z252" s="65" t="str">
        <f t="shared" si="107"/>
        <v/>
      </c>
      <c r="AA252" s="65" t="str">
        <f t="shared" si="108"/>
        <v/>
      </c>
      <c r="AB252" s="65" t="str">
        <f t="shared" si="109"/>
        <v/>
      </c>
      <c r="AC252" s="65" t="str">
        <f t="shared" si="110"/>
        <v/>
      </c>
      <c r="AH252" s="65" t="str">
        <f t="shared" si="103"/>
        <v>1870031211</v>
      </c>
      <c r="AI252" s="65">
        <v>18700312</v>
      </c>
      <c r="AJ252" s="65" t="s">
        <v>5276</v>
      </c>
      <c r="AK252" s="65">
        <v>11</v>
      </c>
      <c r="AN252" s="65" t="str">
        <f t="shared" si="97"/>
        <v/>
      </c>
    </row>
    <row r="253" spans="1:40" ht="16.8" customHeight="1" x14ac:dyDescent="0.25">
      <c r="A253" s="113">
        <v>1</v>
      </c>
      <c r="B253" s="342" t="s">
        <v>25</v>
      </c>
      <c r="D253" s="350" t="str">
        <f t="shared" si="98"/>
        <v/>
      </c>
      <c r="E253" s="262">
        <f t="shared" si="121"/>
        <v>18700312</v>
      </c>
      <c r="F253" s="262">
        <v>12</v>
      </c>
      <c r="G253" s="211" t="s">
        <v>4812</v>
      </c>
      <c r="R253" s="112" t="str">
        <f>IF(D253="","", CONCATENATE("Update games set ", B253, "= ",D253," where game_id=", E253))</f>
        <v/>
      </c>
      <c r="S253" s="112" t="str">
        <f t="shared" si="99"/>
        <v>Update lineups set player_name = 'Woodhouse', raw_name = 'Woodhouse' where game_id = 18700312 and player_order = 12</v>
      </c>
      <c r="T253" s="112" t="str">
        <f t="shared" si="100"/>
        <v/>
      </c>
      <c r="U253" s="200" t="str">
        <f t="shared" si="96"/>
        <v/>
      </c>
      <c r="V253" s="112" t="str">
        <f t="shared" si="101"/>
        <v/>
      </c>
      <c r="W253" s="415" t="str">
        <f t="shared" si="102"/>
        <v/>
      </c>
      <c r="Y253" s="65" t="str">
        <f t="shared" si="106"/>
        <v/>
      </c>
      <c r="Z253" s="65" t="str">
        <f t="shared" si="107"/>
        <v/>
      </c>
      <c r="AA253" s="65" t="str">
        <f t="shared" si="108"/>
        <v/>
      </c>
      <c r="AB253" s="65" t="str">
        <f t="shared" si="109"/>
        <v/>
      </c>
      <c r="AC253" s="65" t="str">
        <f t="shared" si="110"/>
        <v/>
      </c>
      <c r="AH253" s="65" t="str">
        <f t="shared" si="103"/>
        <v>1870031212</v>
      </c>
      <c r="AI253" s="65">
        <v>18700312</v>
      </c>
      <c r="AJ253" s="65" t="s">
        <v>5276</v>
      </c>
      <c r="AK253" s="65">
        <v>12</v>
      </c>
      <c r="AN253" s="65" t="str">
        <f t="shared" si="97"/>
        <v/>
      </c>
    </row>
    <row r="254" spans="1:40" ht="16.8" customHeight="1" x14ac:dyDescent="0.25">
      <c r="A254" s="113">
        <v>1</v>
      </c>
      <c r="B254" s="342" t="s">
        <v>475</v>
      </c>
      <c r="D254" s="349" t="str">
        <f t="shared" si="118"/>
        <v/>
      </c>
      <c r="E254" s="262">
        <f t="shared" si="121"/>
        <v>18700312</v>
      </c>
      <c r="F254" s="262">
        <v>13</v>
      </c>
      <c r="G254" s="211" t="s">
        <v>4792</v>
      </c>
      <c r="R254" s="112" t="str">
        <f>IF(D254="","", CONCATENATE("Update games set ", B254, "= ",D254," where game_id=", E254))</f>
        <v/>
      </c>
      <c r="S254" s="112" t="str">
        <f t="shared" si="99"/>
        <v>Update lineups set player_name = 'Crisp', raw_name = 'Crisp' where game_id = 18700312 and player_order = 13</v>
      </c>
      <c r="T254" s="112" t="str">
        <f t="shared" si="100"/>
        <v/>
      </c>
      <c r="U254" s="200" t="str">
        <f t="shared" si="96"/>
        <v/>
      </c>
      <c r="V254" s="112" t="str">
        <f t="shared" si="101"/>
        <v/>
      </c>
      <c r="W254" s="415" t="str">
        <f t="shared" si="102"/>
        <v/>
      </c>
      <c r="Y254" s="65" t="str">
        <f t="shared" si="106"/>
        <v/>
      </c>
      <c r="Z254" s="65" t="str">
        <f t="shared" si="107"/>
        <v/>
      </c>
      <c r="AA254" s="65" t="str">
        <f t="shared" si="108"/>
        <v/>
      </c>
      <c r="AB254" s="65" t="str">
        <f t="shared" si="109"/>
        <v/>
      </c>
      <c r="AC254" s="65" t="str">
        <f t="shared" si="110"/>
        <v/>
      </c>
      <c r="AH254" s="65" t="str">
        <f t="shared" si="103"/>
        <v>1870031213</v>
      </c>
      <c r="AI254" s="65">
        <v>18700312</v>
      </c>
      <c r="AJ254" s="65" t="s">
        <v>5276</v>
      </c>
      <c r="AK254" s="65">
        <v>13</v>
      </c>
      <c r="AN254" s="65" t="str">
        <f t="shared" si="97"/>
        <v/>
      </c>
    </row>
    <row r="255" spans="1:40" ht="16.8" customHeight="1" x14ac:dyDescent="0.25">
      <c r="A255" s="113">
        <v>1</v>
      </c>
      <c r="B255" s="342" t="s">
        <v>20</v>
      </c>
      <c r="C255" s="342" t="s">
        <v>5301</v>
      </c>
      <c r="D255" s="350" t="str">
        <f t="shared" si="98"/>
        <v>'Queens Hotel Ground'</v>
      </c>
      <c r="E255" s="262">
        <f t="shared" si="121"/>
        <v>18700312</v>
      </c>
      <c r="F255" s="262">
        <v>14</v>
      </c>
      <c r="G255" s="211" t="s">
        <v>4809</v>
      </c>
      <c r="R255" s="112" t="str">
        <f>IF(D255="","", CONCATENATE("Update games set ", B255, "= ",D255," where game_id=", E255))</f>
        <v>Update games set Ground= 'Queens Hotel Ground' where game_id=18700312</v>
      </c>
      <c r="S255" s="112" t="str">
        <f t="shared" si="99"/>
        <v>Update lineups set player_name = 'Hawksley', raw_name = 'Hawksley' where game_id = 18700312 and player_order = 14</v>
      </c>
      <c r="T255" s="112" t="str">
        <f t="shared" si="100"/>
        <v/>
      </c>
      <c r="U255" s="200" t="str">
        <f t="shared" si="96"/>
        <v/>
      </c>
      <c r="V255" s="112" t="str">
        <f t="shared" si="101"/>
        <v/>
      </c>
      <c r="W255" s="415" t="str">
        <f t="shared" si="102"/>
        <v/>
      </c>
      <c r="Y255" s="65" t="str">
        <f t="shared" si="106"/>
        <v/>
      </c>
      <c r="Z255" s="65" t="str">
        <f t="shared" si="107"/>
        <v/>
      </c>
      <c r="AA255" s="65" t="str">
        <f t="shared" si="108"/>
        <v/>
      </c>
      <c r="AB255" s="65" t="str">
        <f t="shared" si="109"/>
        <v/>
      </c>
      <c r="AC255" s="65" t="str">
        <f t="shared" si="110"/>
        <v/>
      </c>
      <c r="AH255" s="65" t="str">
        <f t="shared" si="103"/>
        <v>1870031214</v>
      </c>
      <c r="AI255" s="65">
        <v>18700312</v>
      </c>
      <c r="AJ255" s="65" t="s">
        <v>5276</v>
      </c>
      <c r="AK255" s="65">
        <v>14</v>
      </c>
      <c r="AN255" s="65" t="str">
        <f t="shared" si="97"/>
        <v/>
      </c>
    </row>
    <row r="256" spans="1:40" ht="16.8" customHeight="1" x14ac:dyDescent="0.25">
      <c r="A256" s="113">
        <v>1</v>
      </c>
      <c r="B256" s="342" t="s">
        <v>4882</v>
      </c>
      <c r="C256" s="342" t="str">
        <f>IF(C255="", "", C255)</f>
        <v>Queens Hotel Ground</v>
      </c>
      <c r="D256" s="350" t="str">
        <f t="shared" si="98"/>
        <v>'Queens Hotel Ground'</v>
      </c>
      <c r="E256" s="262">
        <f t="shared" si="121"/>
        <v>18700312</v>
      </c>
      <c r="F256" s="262">
        <v>15</v>
      </c>
      <c r="R256" s="112" t="str">
        <f>IF(D256="","", CONCATENATE("Update games set ", B256, "= ",D256," where game_id=", E256))</f>
        <v>Update games set Ground_parent= 'Queens Hotel Ground' where game_id=18700312</v>
      </c>
      <c r="S256" s="112" t="str">
        <f t="shared" si="99"/>
        <v/>
      </c>
      <c r="T256" s="112" t="str">
        <f t="shared" si="100"/>
        <v/>
      </c>
      <c r="U256" s="200" t="str">
        <f t="shared" si="96"/>
        <v/>
      </c>
      <c r="V256" s="112" t="str">
        <f t="shared" si="101"/>
        <v/>
      </c>
      <c r="W256" s="415" t="str">
        <f t="shared" si="102"/>
        <v/>
      </c>
      <c r="Y256" s="65" t="str">
        <f t="shared" si="106"/>
        <v/>
      </c>
      <c r="Z256" s="65" t="str">
        <f t="shared" si="107"/>
        <v/>
      </c>
      <c r="AA256" s="65" t="str">
        <f t="shared" si="108"/>
        <v/>
      </c>
      <c r="AB256" s="65" t="str">
        <f t="shared" si="109"/>
        <v/>
      </c>
      <c r="AC256" s="65" t="str">
        <f t="shared" si="110"/>
        <v/>
      </c>
      <c r="AH256" s="65" t="str">
        <f t="shared" si="103"/>
        <v>1870031215</v>
      </c>
      <c r="AI256" s="65">
        <v>18700312</v>
      </c>
      <c r="AJ256" s="65" t="s">
        <v>5276</v>
      </c>
      <c r="AK256" s="65">
        <v>15</v>
      </c>
      <c r="AN256" s="65" t="str">
        <f t="shared" si="97"/>
        <v/>
      </c>
    </row>
    <row r="257" spans="1:40" s="126" customFormat="1" ht="16.8" customHeight="1" thickBot="1" x14ac:dyDescent="0.3">
      <c r="A257" s="113">
        <v>1</v>
      </c>
      <c r="B257" s="116" t="s">
        <v>115</v>
      </c>
      <c r="C257" s="352"/>
      <c r="D257" s="370" t="str">
        <f t="shared" ref="D257" si="123">IF(MID(E257,5,2)*1&gt;6,_xlfn.CONCAT("'",LEFT(E257,4),"-",MID(E257,3,2)+1,"'"),_xlfn.CONCAT("'",LEFT(E257,4)-1,"-",MID(E257,3,2),"'"))</f>
        <v>'1869-70'</v>
      </c>
      <c r="E257" s="266">
        <f t="shared" si="121"/>
        <v>18700312</v>
      </c>
      <c r="F257" s="266">
        <v>16</v>
      </c>
      <c r="G257" s="343"/>
      <c r="H257" s="343"/>
      <c r="I257" s="267"/>
      <c r="J257" s="214"/>
      <c r="K257" s="266"/>
      <c r="L257" s="266"/>
      <c r="M257" s="266"/>
      <c r="N257" s="419"/>
      <c r="O257" s="343"/>
      <c r="P257" s="343"/>
      <c r="Q257" s="346"/>
      <c r="R257" s="112" t="str">
        <f>IF(D257="","", CONCATENATE("Update games set ", B257, "= ",D257," where game_id=", E257))</f>
        <v>Update games set Season= '1869-70' where game_id=18700312</v>
      </c>
      <c r="S257" s="112" t="str">
        <f t="shared" si="99"/>
        <v/>
      </c>
      <c r="T257" s="112" t="str">
        <f t="shared" si="100"/>
        <v/>
      </c>
      <c r="U257" s="200" t="str">
        <f t="shared" si="96"/>
        <v/>
      </c>
      <c r="V257" s="112" t="str">
        <f t="shared" si="101"/>
        <v/>
      </c>
      <c r="W257" s="415" t="str">
        <f t="shared" si="102"/>
        <v/>
      </c>
      <c r="X257" s="240"/>
      <c r="Y257" s="65" t="str">
        <f t="shared" si="106"/>
        <v/>
      </c>
      <c r="Z257" s="65" t="str">
        <f t="shared" si="107"/>
        <v/>
      </c>
      <c r="AA257" s="65" t="str">
        <f t="shared" si="108"/>
        <v/>
      </c>
      <c r="AB257" s="65" t="str">
        <f t="shared" si="109"/>
        <v/>
      </c>
      <c r="AC257" s="65" t="str">
        <f t="shared" si="110"/>
        <v/>
      </c>
      <c r="AH257" s="65" t="str">
        <f t="shared" si="103"/>
        <v>1870031216</v>
      </c>
      <c r="AI257" s="126">
        <v>18700312</v>
      </c>
      <c r="AJ257" s="126" t="s">
        <v>5276</v>
      </c>
      <c r="AK257" s="126">
        <v>16</v>
      </c>
      <c r="AN257" s="65" t="str">
        <f t="shared" si="97"/>
        <v/>
      </c>
    </row>
    <row r="258" spans="1:40" ht="16.8" customHeight="1" thickTop="1" x14ac:dyDescent="0.25">
      <c r="A258" s="113">
        <v>1</v>
      </c>
      <c r="B258" s="341" t="s">
        <v>22</v>
      </c>
      <c r="C258" s="341" t="s">
        <v>5290</v>
      </c>
      <c r="D258" s="341" t="str">
        <f t="shared" si="98"/>
        <v>'Nottingham Manufacturing Company Club'</v>
      </c>
      <c r="E258" s="211">
        <v>18700511</v>
      </c>
      <c r="F258" s="262">
        <v>1</v>
      </c>
      <c r="G258" s="212" t="s">
        <v>4813</v>
      </c>
      <c r="H258" s="212"/>
      <c r="N258" s="416"/>
      <c r="O258" s="212"/>
      <c r="P258" s="212"/>
      <c r="R258" s="112" t="str">
        <f>IF(D258="","", CONCATENATE("Update games set ", B258, "= ",D258," where game_id=", E258))</f>
        <v>Update games set Opponent= 'Nottingham Manufacturing Company Club' where game_id=18700511</v>
      </c>
      <c r="S258" s="112" t="str">
        <f t="shared" si="99"/>
        <v>Update lineups set player_name = 'Richardson', raw_name = 'Richardson' where game_id = 18700511 and player_order = 1</v>
      </c>
      <c r="T258" s="112" t="str">
        <f t="shared" si="100"/>
        <v/>
      </c>
      <c r="U258" s="200" t="str">
        <f t="shared" ref="U258:U321" si="124">IF(I258="", "", Y258&amp;Z258&amp;AA258&amp;AB258&amp;AC258)</f>
        <v/>
      </c>
      <c r="V258" s="112" t="str">
        <f t="shared" si="101"/>
        <v/>
      </c>
      <c r="W258" s="415" t="str">
        <f t="shared" si="102"/>
        <v/>
      </c>
      <c r="Y258" s="65" t="str">
        <f t="shared" si="106"/>
        <v/>
      </c>
      <c r="Z258" s="65" t="str">
        <f t="shared" si="107"/>
        <v/>
      </c>
      <c r="AA258" s="65" t="str">
        <f t="shared" si="108"/>
        <v/>
      </c>
      <c r="AB258" s="65" t="str">
        <f t="shared" si="109"/>
        <v/>
      </c>
      <c r="AC258" s="65" t="str">
        <f t="shared" si="110"/>
        <v/>
      </c>
      <c r="AH258" s="65" t="str">
        <f t="shared" si="103"/>
        <v>187005111</v>
      </c>
      <c r="AI258" s="65">
        <v>18700511</v>
      </c>
      <c r="AJ258" s="65" t="s">
        <v>5357</v>
      </c>
      <c r="AK258" s="65">
        <v>1</v>
      </c>
      <c r="AN258" s="65" t="str">
        <f t="shared" ref="AN258:AN321" si="125">IF(F258=1, _xlfn.CONCAT("update games set source = 'The Nottingham Forest Football Scrapbook' where game_id = ", E258), "")</f>
        <v>update games set source = 'The Nottingham Forest Football Scrapbook' where game_id = 18700511</v>
      </c>
    </row>
    <row r="259" spans="1:40" ht="16.8" customHeight="1" x14ac:dyDescent="0.25">
      <c r="A259" s="113">
        <v>1</v>
      </c>
      <c r="B259" s="342" t="s">
        <v>4979</v>
      </c>
      <c r="C259" s="342" t="str">
        <f>IF(C258="", "", C258)</f>
        <v>Nottingham Manufacturing Company Club</v>
      </c>
      <c r="D259" s="350" t="str">
        <f t="shared" ref="D259:D320" si="126">IF(C259="", "", CONCATENATE("'", C259,"'"))</f>
        <v>'Nottingham Manufacturing Company Club'</v>
      </c>
      <c r="E259" s="262">
        <f>E258</f>
        <v>18700511</v>
      </c>
      <c r="F259" s="262">
        <v>2</v>
      </c>
      <c r="G259" s="212" t="s">
        <v>4835</v>
      </c>
      <c r="N259" s="416"/>
      <c r="O259" s="212"/>
      <c r="P259" s="212"/>
      <c r="R259" s="112" t="str">
        <f>IF(D259="","", CONCATENATE("Update games set ", B259, "= ",D259," where game_id=", E259))</f>
        <v>Update games set Opp_parent= 'Nottingham Manufacturing Company Club' where game_id=18700511</v>
      </c>
      <c r="S259" s="112" t="str">
        <f t="shared" ref="S259:S322" si="127">IF(G259="","",CONCATENATE("Update lineups set player_name = '",SUBSTITUTE(G259,"'","''"),"', raw_name = '",SUBSTITUTE(G259,"'","''"),"' where game_id = ",E259," and player_order = ",F259))</f>
        <v>Update lineups set player_name = 'Jacoby', raw_name = 'Jacoby' where game_id = 18700511 and player_order = 2</v>
      </c>
      <c r="T259" s="112" t="str">
        <f t="shared" ref="T259:T322" si="128">IF(J259="","", CONCATENATE("insert into goals (game_id, goal_order, scorer_name, goal_min) values (",E259, ", ", I259,", '",J259,")"))</f>
        <v/>
      </c>
      <c r="U259" s="200" t="str">
        <f t="shared" si="124"/>
        <v/>
      </c>
      <c r="V259" s="112" t="str">
        <f t="shared" ref="V259:V322" si="129">IF(N259="","", CONCATENATE("insert into games_sources (game_id, source_order, source_name, source_link) values (",E259, ", ", N259,", '",O259,"', '",P259,"')"))</f>
        <v/>
      </c>
      <c r="W259" s="415" t="str">
        <f t="shared" ref="W259:W322" si="130">IF(N259="","",CONCATENATE("update games_sources set  source_name = '",O259,"', source_link = '",P259,"' where game_id = ",E259," and source_order = ",N259))</f>
        <v/>
      </c>
      <c r="Y259" s="65" t="str">
        <f t="shared" si="106"/>
        <v/>
      </c>
      <c r="Z259" s="65" t="str">
        <f t="shared" si="107"/>
        <v/>
      </c>
      <c r="AA259" s="65" t="str">
        <f t="shared" si="108"/>
        <v/>
      </c>
      <c r="AB259" s="65" t="str">
        <f t="shared" si="109"/>
        <v/>
      </c>
      <c r="AC259" s="65" t="str">
        <f t="shared" si="110"/>
        <v/>
      </c>
      <c r="AH259" s="65" t="str">
        <f t="shared" ref="AH259:AH322" si="131">_xlfn.CONCAT(AI259,AK259)</f>
        <v>187005112</v>
      </c>
      <c r="AI259" s="65">
        <v>18700511</v>
      </c>
      <c r="AJ259" s="65" t="s">
        <v>5357</v>
      </c>
      <c r="AK259" s="65">
        <v>2</v>
      </c>
      <c r="AN259" s="65" t="str">
        <f t="shared" si="125"/>
        <v/>
      </c>
    </row>
    <row r="260" spans="1:40" ht="16.8" customHeight="1" x14ac:dyDescent="0.25">
      <c r="A260" s="113">
        <v>1</v>
      </c>
      <c r="B260" s="342" t="s">
        <v>2653</v>
      </c>
      <c r="C260" s="342" t="s">
        <v>663</v>
      </c>
      <c r="D260" s="350" t="str">
        <f t="shared" si="126"/>
        <v>'Friendly'</v>
      </c>
      <c r="E260" s="262">
        <f t="shared" ref="E260:E273" si="132">E259</f>
        <v>18700511</v>
      </c>
      <c r="F260" s="262">
        <v>3</v>
      </c>
      <c r="G260" s="211" t="s">
        <v>5302</v>
      </c>
      <c r="H260" s="211" t="s">
        <v>4777</v>
      </c>
      <c r="R260" s="112" t="str">
        <f>IF(D260="","", CONCATENATE("Update games set ", B260, "= ",D260," where game_id=", E260))</f>
        <v>Update games set Game_type= 'Friendly' where game_id=18700511</v>
      </c>
      <c r="S260" s="112" t="str">
        <f t="shared" si="127"/>
        <v>Update lineups set player_name = 'FW Lymbery', raw_name = 'FW Lymbery' where game_id = 18700511 and player_order = 3</v>
      </c>
      <c r="T260" s="112" t="str">
        <f t="shared" si="128"/>
        <v/>
      </c>
      <c r="U260" s="200" t="str">
        <f t="shared" si="124"/>
        <v/>
      </c>
      <c r="V260" s="112" t="str">
        <f t="shared" si="129"/>
        <v/>
      </c>
      <c r="W260" s="415" t="str">
        <f t="shared" si="130"/>
        <v/>
      </c>
      <c r="Y260" s="65" t="str">
        <f t="shared" si="106"/>
        <v/>
      </c>
      <c r="Z260" s="65" t="str">
        <f t="shared" si="107"/>
        <v/>
      </c>
      <c r="AA260" s="65" t="str">
        <f t="shared" si="108"/>
        <v/>
      </c>
      <c r="AB260" s="65" t="str">
        <f t="shared" si="109"/>
        <v/>
      </c>
      <c r="AC260" s="65" t="str">
        <f t="shared" si="110"/>
        <v/>
      </c>
      <c r="AH260" s="65" t="str">
        <f t="shared" si="131"/>
        <v>187005113</v>
      </c>
      <c r="AI260" s="65">
        <v>18700511</v>
      </c>
      <c r="AJ260" s="65" t="s">
        <v>5357</v>
      </c>
      <c r="AK260" s="65">
        <v>3</v>
      </c>
      <c r="AN260" s="65" t="str">
        <f t="shared" si="125"/>
        <v/>
      </c>
    </row>
    <row r="261" spans="1:40" ht="16.8" customHeight="1" x14ac:dyDescent="0.25">
      <c r="A261" s="113">
        <v>1</v>
      </c>
      <c r="B261" s="342" t="s">
        <v>4978</v>
      </c>
      <c r="C261" s="342" t="s">
        <v>5065</v>
      </c>
      <c r="D261" s="350" t="str">
        <f t="shared" si="126"/>
        <v>'H'</v>
      </c>
      <c r="E261" s="262">
        <f t="shared" si="132"/>
        <v>18700511</v>
      </c>
      <c r="F261" s="262">
        <v>4</v>
      </c>
      <c r="G261" s="211" t="s">
        <v>4781</v>
      </c>
      <c r="R261" s="112" t="str">
        <f>IF(D261="","", CONCATENATE("Update games set ", B261, "= ",D261," where game_id=", E261))</f>
        <v>Update games set HAN= 'H' where game_id=18700511</v>
      </c>
      <c r="S261" s="112" t="str">
        <f t="shared" si="127"/>
        <v>Update lineups set player_name = 'Widdowson', raw_name = 'Widdowson' where game_id = 18700511 and player_order = 4</v>
      </c>
      <c r="T261" s="112" t="str">
        <f t="shared" si="128"/>
        <v/>
      </c>
      <c r="U261" s="200" t="str">
        <f t="shared" si="124"/>
        <v/>
      </c>
      <c r="V261" s="112" t="str">
        <f t="shared" si="129"/>
        <v/>
      </c>
      <c r="W261" s="415" t="str">
        <f t="shared" si="130"/>
        <v/>
      </c>
      <c r="Y261" s="65" t="str">
        <f t="shared" si="106"/>
        <v/>
      </c>
      <c r="Z261" s="65" t="str">
        <f t="shared" si="107"/>
        <v/>
      </c>
      <c r="AA261" s="65" t="str">
        <f t="shared" si="108"/>
        <v/>
      </c>
      <c r="AB261" s="65" t="str">
        <f t="shared" si="109"/>
        <v/>
      </c>
      <c r="AC261" s="65" t="str">
        <f t="shared" si="110"/>
        <v/>
      </c>
      <c r="AH261" s="65" t="str">
        <f t="shared" si="131"/>
        <v>187005114</v>
      </c>
      <c r="AI261" s="65">
        <v>18700511</v>
      </c>
      <c r="AJ261" s="65" t="s">
        <v>5357</v>
      </c>
      <c r="AK261" s="65">
        <v>4</v>
      </c>
      <c r="AN261" s="65" t="str">
        <f t="shared" si="125"/>
        <v/>
      </c>
    </row>
    <row r="262" spans="1:40" ht="16.8" customHeight="1" x14ac:dyDescent="0.25">
      <c r="A262" s="113">
        <v>1</v>
      </c>
      <c r="B262" s="342" t="s">
        <v>5</v>
      </c>
      <c r="C262" s="342">
        <v>0</v>
      </c>
      <c r="D262" s="349">
        <f t="shared" si="116"/>
        <v>0</v>
      </c>
      <c r="E262" s="262">
        <f t="shared" si="132"/>
        <v>18700511</v>
      </c>
      <c r="F262" s="262">
        <v>5</v>
      </c>
      <c r="G262" s="211" t="s">
        <v>4776</v>
      </c>
      <c r="R262" s="112" t="str">
        <f>IF(D262="","", CONCATENATE("Update games set ", B262, "= ",D262," where game_id=", E262))</f>
        <v>Update games set F= 0 where game_id=18700511</v>
      </c>
      <c r="S262" s="112" t="str">
        <f t="shared" si="127"/>
        <v>Update lineups set player_name = 'Revis', raw_name = 'Revis' where game_id = 18700511 and player_order = 5</v>
      </c>
      <c r="T262" s="112" t="str">
        <f t="shared" si="128"/>
        <v/>
      </c>
      <c r="U262" s="200" t="str">
        <f t="shared" si="124"/>
        <v/>
      </c>
      <c r="V262" s="112" t="str">
        <f t="shared" si="129"/>
        <v/>
      </c>
      <c r="W262" s="415" t="str">
        <f t="shared" si="130"/>
        <v/>
      </c>
      <c r="Y262" s="65" t="str">
        <f t="shared" si="106"/>
        <v/>
      </c>
      <c r="Z262" s="65" t="str">
        <f t="shared" si="107"/>
        <v/>
      </c>
      <c r="AA262" s="65" t="str">
        <f t="shared" si="108"/>
        <v/>
      </c>
      <c r="AB262" s="65" t="str">
        <f t="shared" si="109"/>
        <v/>
      </c>
      <c r="AC262" s="65" t="str">
        <f t="shared" si="110"/>
        <v/>
      </c>
      <c r="AH262" s="65" t="str">
        <f t="shared" si="131"/>
        <v>187005115</v>
      </c>
      <c r="AI262" s="65">
        <v>18700511</v>
      </c>
      <c r="AJ262" s="65" t="s">
        <v>5357</v>
      </c>
      <c r="AK262" s="65">
        <v>5</v>
      </c>
      <c r="AN262" s="65" t="str">
        <f t="shared" si="125"/>
        <v/>
      </c>
    </row>
    <row r="263" spans="1:40" ht="16.8" customHeight="1" x14ac:dyDescent="0.25">
      <c r="A263" s="113">
        <v>1</v>
      </c>
      <c r="B263" s="342" t="s">
        <v>0</v>
      </c>
      <c r="C263" s="342">
        <v>1</v>
      </c>
      <c r="D263" s="349">
        <f t="shared" si="116"/>
        <v>1</v>
      </c>
      <c r="E263" s="262">
        <f t="shared" si="132"/>
        <v>18700511</v>
      </c>
      <c r="F263" s="262">
        <v>6</v>
      </c>
      <c r="G263" s="211" t="s">
        <v>4773</v>
      </c>
      <c r="R263" s="112" t="str">
        <f>IF(D263="","", CONCATENATE("Update games set ", B263, "= ",D263," where game_id=", E263))</f>
        <v>Update games set A= 1 where game_id=18700511</v>
      </c>
      <c r="S263" s="112" t="str">
        <f t="shared" si="127"/>
        <v>Update lineups set player_name = 'Howitt', raw_name = 'Howitt' where game_id = 18700511 and player_order = 6</v>
      </c>
      <c r="T263" s="112" t="str">
        <f t="shared" si="128"/>
        <v/>
      </c>
      <c r="U263" s="200" t="str">
        <f t="shared" si="124"/>
        <v/>
      </c>
      <c r="V263" s="112" t="str">
        <f t="shared" si="129"/>
        <v/>
      </c>
      <c r="W263" s="415" t="str">
        <f t="shared" si="130"/>
        <v/>
      </c>
      <c r="Y263" s="65" t="str">
        <f t="shared" si="106"/>
        <v/>
      </c>
      <c r="Z263" s="65" t="str">
        <f t="shared" si="107"/>
        <v/>
      </c>
      <c r="AA263" s="65" t="str">
        <f t="shared" si="108"/>
        <v/>
      </c>
      <c r="AB263" s="65" t="str">
        <f t="shared" si="109"/>
        <v/>
      </c>
      <c r="AC263" s="65" t="str">
        <f t="shared" si="110"/>
        <v/>
      </c>
      <c r="AH263" s="65" t="str">
        <f t="shared" si="131"/>
        <v>187005116</v>
      </c>
      <c r="AI263" s="65">
        <v>18700511</v>
      </c>
      <c r="AJ263" s="65" t="s">
        <v>5357</v>
      </c>
      <c r="AK263" s="65">
        <v>6</v>
      </c>
      <c r="AN263" s="65" t="str">
        <f t="shared" si="125"/>
        <v/>
      </c>
    </row>
    <row r="264" spans="1:40" ht="16.8" customHeight="1" x14ac:dyDescent="0.25">
      <c r="A264" s="113">
        <v>1</v>
      </c>
      <c r="B264" s="342" t="s">
        <v>23</v>
      </c>
      <c r="D264" s="334" t="str">
        <f t="shared" ref="D264" si="133">IF(C264="",IF(D262&gt;D263,"'W'",IF(D262=D263,"'D'","'L'")),_xlfn.CONCAT("'",C264,"'"))</f>
        <v>'L'</v>
      </c>
      <c r="E264" s="262">
        <f t="shared" si="132"/>
        <v>18700511</v>
      </c>
      <c r="F264" s="262">
        <v>7</v>
      </c>
      <c r="G264" s="211" t="s">
        <v>4792</v>
      </c>
      <c r="R264" s="112" t="str">
        <f>IF(D264="","", CONCATENATE("Update games set ", B264, "= ",D264," where game_id=", E264))</f>
        <v>Update games set Result= 'L' where game_id=18700511</v>
      </c>
      <c r="S264" s="112" t="str">
        <f t="shared" si="127"/>
        <v>Update lineups set player_name = 'Crisp', raw_name = 'Crisp' where game_id = 18700511 and player_order = 7</v>
      </c>
      <c r="T264" s="112" t="str">
        <f t="shared" si="128"/>
        <v/>
      </c>
      <c r="U264" s="200" t="str">
        <f t="shared" si="124"/>
        <v/>
      </c>
      <c r="V264" s="112" t="str">
        <f t="shared" si="129"/>
        <v/>
      </c>
      <c r="W264" s="415" t="str">
        <f t="shared" si="130"/>
        <v/>
      </c>
      <c r="Y264" s="65" t="str">
        <f t="shared" si="106"/>
        <v/>
      </c>
      <c r="Z264" s="65" t="str">
        <f t="shared" si="107"/>
        <v/>
      </c>
      <c r="AA264" s="65" t="str">
        <f t="shared" si="108"/>
        <v/>
      </c>
      <c r="AB264" s="65" t="str">
        <f t="shared" si="109"/>
        <v/>
      </c>
      <c r="AC264" s="65" t="str">
        <f t="shared" si="110"/>
        <v/>
      </c>
      <c r="AH264" s="65" t="str">
        <f t="shared" si="131"/>
        <v>187005117</v>
      </c>
      <c r="AI264" s="65">
        <v>18700511</v>
      </c>
      <c r="AJ264" s="65" t="s">
        <v>5357</v>
      </c>
      <c r="AK264" s="65">
        <v>7</v>
      </c>
      <c r="AN264" s="65" t="str">
        <f t="shared" si="125"/>
        <v/>
      </c>
    </row>
    <row r="265" spans="1:40" ht="16.8" customHeight="1" x14ac:dyDescent="0.25">
      <c r="A265" s="113">
        <v>1</v>
      </c>
      <c r="B265" s="342" t="s">
        <v>768</v>
      </c>
      <c r="D265" s="349" t="str">
        <f t="shared" si="118"/>
        <v/>
      </c>
      <c r="E265" s="262">
        <f t="shared" si="132"/>
        <v>18700511</v>
      </c>
      <c r="F265" s="262">
        <v>8</v>
      </c>
      <c r="G265" s="194" t="s">
        <v>4836</v>
      </c>
      <c r="N265" s="417"/>
      <c r="O265" s="194"/>
      <c r="P265" s="194"/>
      <c r="R265" s="112" t="str">
        <f>IF(D265="","", CONCATENATE("Update games set ", B265, "= ",D265," where game_id=", E265))</f>
        <v/>
      </c>
      <c r="S265" s="112" t="str">
        <f t="shared" si="127"/>
        <v>Update lineups set player_name = 'Tomlinson', raw_name = 'Tomlinson' where game_id = 18700511 and player_order = 8</v>
      </c>
      <c r="T265" s="112" t="str">
        <f t="shared" si="128"/>
        <v/>
      </c>
      <c r="U265" s="200" t="str">
        <f t="shared" si="124"/>
        <v/>
      </c>
      <c r="V265" s="112" t="str">
        <f t="shared" si="129"/>
        <v/>
      </c>
      <c r="W265" s="415" t="str">
        <f t="shared" si="130"/>
        <v/>
      </c>
      <c r="Y265" s="65" t="str">
        <f t="shared" si="106"/>
        <v/>
      </c>
      <c r="Z265" s="65" t="str">
        <f t="shared" si="107"/>
        <v/>
      </c>
      <c r="AA265" s="65" t="str">
        <f t="shared" si="108"/>
        <v/>
      </c>
      <c r="AB265" s="65" t="str">
        <f t="shared" si="109"/>
        <v/>
      </c>
      <c r="AC265" s="65" t="str">
        <f t="shared" si="110"/>
        <v/>
      </c>
      <c r="AH265" s="65" t="str">
        <f t="shared" si="131"/>
        <v>187005118</v>
      </c>
      <c r="AI265" s="65">
        <v>18700511</v>
      </c>
      <c r="AJ265" s="65" t="s">
        <v>5357</v>
      </c>
      <c r="AK265" s="65">
        <v>8</v>
      </c>
      <c r="AN265" s="65" t="str">
        <f t="shared" si="125"/>
        <v/>
      </c>
    </row>
    <row r="266" spans="1:40" ht="16.8" customHeight="1" x14ac:dyDescent="0.25">
      <c r="A266" s="113">
        <v>1</v>
      </c>
      <c r="B266" s="342" t="s">
        <v>766</v>
      </c>
      <c r="D266" s="349" t="str">
        <f t="shared" si="118"/>
        <v/>
      </c>
      <c r="E266" s="262">
        <f t="shared" si="132"/>
        <v>18700511</v>
      </c>
      <c r="F266" s="262">
        <v>9</v>
      </c>
      <c r="G266" s="194" t="s">
        <v>4812</v>
      </c>
      <c r="H266" s="194"/>
      <c r="N266" s="417"/>
      <c r="O266" s="194"/>
      <c r="P266" s="194"/>
      <c r="R266" s="112" t="str">
        <f>IF(D266="","", CONCATENATE("Update games set ", B266, "= ",D266," where game_id=", E266))</f>
        <v/>
      </c>
      <c r="S266" s="112" t="str">
        <f t="shared" si="127"/>
        <v>Update lineups set player_name = 'Woodhouse', raw_name = 'Woodhouse' where game_id = 18700511 and player_order = 9</v>
      </c>
      <c r="T266" s="112" t="str">
        <f t="shared" si="128"/>
        <v/>
      </c>
      <c r="U266" s="200" t="str">
        <f t="shared" si="124"/>
        <v/>
      </c>
      <c r="V266" s="112" t="str">
        <f t="shared" si="129"/>
        <v/>
      </c>
      <c r="W266" s="415" t="str">
        <f t="shared" si="130"/>
        <v/>
      </c>
      <c r="Y266" s="65" t="str">
        <f t="shared" si="106"/>
        <v/>
      </c>
      <c r="Z266" s="65" t="str">
        <f t="shared" si="107"/>
        <v/>
      </c>
      <c r="AA266" s="65" t="str">
        <f t="shared" si="108"/>
        <v/>
      </c>
      <c r="AB266" s="65" t="str">
        <f t="shared" si="109"/>
        <v/>
      </c>
      <c r="AC266" s="65" t="str">
        <f t="shared" si="110"/>
        <v/>
      </c>
      <c r="AH266" s="65" t="str">
        <f t="shared" si="131"/>
        <v>187005119</v>
      </c>
      <c r="AI266" s="65">
        <v>18700511</v>
      </c>
      <c r="AJ266" s="65" t="s">
        <v>5357</v>
      </c>
      <c r="AK266" s="65">
        <v>9</v>
      </c>
      <c r="AN266" s="65" t="str">
        <f t="shared" si="125"/>
        <v/>
      </c>
    </row>
    <row r="267" spans="1:40" ht="16.8" customHeight="1" x14ac:dyDescent="0.25">
      <c r="A267" s="113">
        <v>1</v>
      </c>
      <c r="B267" s="342" t="s">
        <v>753</v>
      </c>
      <c r="D267" s="350" t="str">
        <f t="shared" si="119"/>
        <v/>
      </c>
      <c r="E267" s="262">
        <f t="shared" si="132"/>
        <v>18700511</v>
      </c>
      <c r="F267" s="262">
        <v>10</v>
      </c>
      <c r="G267" s="211" t="s">
        <v>2001</v>
      </c>
      <c r="R267" s="112" t="str">
        <f>IF(D267="","", CONCATENATE("Update games set ", B267, "= ",D267," where game_id=", E267))</f>
        <v/>
      </c>
      <c r="S267" s="112" t="str">
        <f t="shared" si="127"/>
        <v>Update lineups set player_name = 'Radford', raw_name = 'Radford' where game_id = 18700511 and player_order = 10</v>
      </c>
      <c r="T267" s="112" t="str">
        <f t="shared" si="128"/>
        <v/>
      </c>
      <c r="U267" s="200" t="str">
        <f t="shared" si="124"/>
        <v/>
      </c>
      <c r="V267" s="112" t="str">
        <f t="shared" si="129"/>
        <v/>
      </c>
      <c r="W267" s="415" t="str">
        <f t="shared" si="130"/>
        <v/>
      </c>
      <c r="Y267" s="65" t="str">
        <f t="shared" si="106"/>
        <v/>
      </c>
      <c r="Z267" s="65" t="str">
        <f t="shared" si="107"/>
        <v/>
      </c>
      <c r="AA267" s="65" t="str">
        <f t="shared" si="108"/>
        <v/>
      </c>
      <c r="AB267" s="65" t="str">
        <f t="shared" si="109"/>
        <v/>
      </c>
      <c r="AC267" s="65" t="str">
        <f t="shared" si="110"/>
        <v/>
      </c>
      <c r="AH267" s="65" t="str">
        <f t="shared" si="131"/>
        <v>1870051110</v>
      </c>
      <c r="AI267" s="65">
        <v>18700511</v>
      </c>
      <c r="AJ267" s="65" t="s">
        <v>5357</v>
      </c>
      <c r="AK267" s="65">
        <v>10</v>
      </c>
      <c r="AN267" s="65" t="str">
        <f t="shared" si="125"/>
        <v/>
      </c>
    </row>
    <row r="268" spans="1:40" ht="16.8" customHeight="1" x14ac:dyDescent="0.25">
      <c r="A268" s="113">
        <v>1</v>
      </c>
      <c r="B268" s="342" t="s">
        <v>746</v>
      </c>
      <c r="C268" s="351" t="s">
        <v>5062</v>
      </c>
      <c r="D268" s="334" t="str">
        <f>CONCATENATE("'", LEFT(E268,4),"-",MID(E268,5,2),"-", MID(E268,7,2), " ", C268,"'")</f>
        <v>'1870-05-11 15:00'</v>
      </c>
      <c r="E268" s="262">
        <f t="shared" si="132"/>
        <v>18700511</v>
      </c>
      <c r="F268" s="262">
        <v>11</v>
      </c>
      <c r="G268" s="211" t="s">
        <v>4780</v>
      </c>
      <c r="R268" s="112" t="str">
        <f>IF(D268="","", CONCATENATE("Update games set ", B268, "= ",D268," where game_id=", E268))</f>
        <v>Update games set Game_date= '1870-05-11 15:00' where game_id=18700511</v>
      </c>
      <c r="S268" s="112" t="str">
        <f t="shared" si="127"/>
        <v>Update lineups set player_name = 'Brown', raw_name = 'Brown' where game_id = 18700511 and player_order = 11</v>
      </c>
      <c r="T268" s="112" t="str">
        <f t="shared" si="128"/>
        <v/>
      </c>
      <c r="U268" s="200" t="str">
        <f t="shared" si="124"/>
        <v/>
      </c>
      <c r="V268" s="112" t="str">
        <f t="shared" si="129"/>
        <v/>
      </c>
      <c r="W268" s="415" t="str">
        <f t="shared" si="130"/>
        <v/>
      </c>
      <c r="Y268" s="65" t="str">
        <f t="shared" si="106"/>
        <v/>
      </c>
      <c r="Z268" s="65" t="str">
        <f t="shared" si="107"/>
        <v/>
      </c>
      <c r="AA268" s="65" t="str">
        <f t="shared" si="108"/>
        <v/>
      </c>
      <c r="AB268" s="65" t="str">
        <f t="shared" si="109"/>
        <v/>
      </c>
      <c r="AC268" s="65" t="str">
        <f t="shared" si="110"/>
        <v/>
      </c>
      <c r="AH268" s="65" t="str">
        <f t="shared" si="131"/>
        <v>1870051111</v>
      </c>
      <c r="AI268" s="65">
        <v>18700511</v>
      </c>
      <c r="AJ268" s="65" t="s">
        <v>5357</v>
      </c>
      <c r="AK268" s="65">
        <v>11</v>
      </c>
      <c r="AN268" s="65" t="str">
        <f t="shared" si="125"/>
        <v/>
      </c>
    </row>
    <row r="269" spans="1:40" ht="16.8" customHeight="1" x14ac:dyDescent="0.25">
      <c r="A269" s="113">
        <v>1</v>
      </c>
      <c r="B269" s="342" t="s">
        <v>25</v>
      </c>
      <c r="D269" s="350" t="str">
        <f t="shared" si="126"/>
        <v/>
      </c>
      <c r="E269" s="262">
        <f t="shared" si="132"/>
        <v>18700511</v>
      </c>
      <c r="F269" s="262">
        <v>12</v>
      </c>
      <c r="G269" s="211" t="s">
        <v>4837</v>
      </c>
      <c r="R269" s="112" t="str">
        <f>IF(D269="","", CONCATENATE("Update games set ", B269, "= ",D269," where game_id=", E269))</f>
        <v/>
      </c>
      <c r="S269" s="112" t="str">
        <f t="shared" si="127"/>
        <v>Update lineups set player_name = 'Davis', raw_name = 'Davis' where game_id = 18700511 and player_order = 12</v>
      </c>
      <c r="T269" s="112" t="str">
        <f t="shared" si="128"/>
        <v/>
      </c>
      <c r="U269" s="200" t="str">
        <f t="shared" si="124"/>
        <v/>
      </c>
      <c r="V269" s="112" t="str">
        <f t="shared" si="129"/>
        <v/>
      </c>
      <c r="W269" s="415" t="str">
        <f t="shared" si="130"/>
        <v/>
      </c>
      <c r="Y269" s="65" t="str">
        <f t="shared" si="106"/>
        <v/>
      </c>
      <c r="Z269" s="65" t="str">
        <f t="shared" si="107"/>
        <v/>
      </c>
      <c r="AA269" s="65" t="str">
        <f t="shared" si="108"/>
        <v/>
      </c>
      <c r="AB269" s="65" t="str">
        <f t="shared" si="109"/>
        <v/>
      </c>
      <c r="AC269" s="65" t="str">
        <f t="shared" si="110"/>
        <v/>
      </c>
      <c r="AH269" s="65" t="str">
        <f t="shared" si="131"/>
        <v>1870051112</v>
      </c>
      <c r="AI269" s="65">
        <v>18700511</v>
      </c>
      <c r="AJ269" s="65" t="s">
        <v>5357</v>
      </c>
      <c r="AK269" s="65">
        <v>12</v>
      </c>
      <c r="AN269" s="65" t="str">
        <f t="shared" si="125"/>
        <v/>
      </c>
    </row>
    <row r="270" spans="1:40" ht="16.8" customHeight="1" x14ac:dyDescent="0.25">
      <c r="A270" s="113">
        <v>1</v>
      </c>
      <c r="B270" s="342" t="s">
        <v>475</v>
      </c>
      <c r="D270" s="349" t="str">
        <f t="shared" si="118"/>
        <v/>
      </c>
      <c r="E270" s="262">
        <f t="shared" si="132"/>
        <v>18700511</v>
      </c>
      <c r="F270" s="262">
        <v>13</v>
      </c>
      <c r="G270" s="211" t="s">
        <v>4838</v>
      </c>
      <c r="R270" s="112" t="str">
        <f>IF(D270="","", CONCATENATE("Update games set ", B270, "= ",D270," where game_id=", E270))</f>
        <v/>
      </c>
      <c r="S270" s="112" t="str">
        <f t="shared" si="127"/>
        <v>Update lineups set player_name = 'Longmire', raw_name = 'Longmire' where game_id = 18700511 and player_order = 13</v>
      </c>
      <c r="T270" s="112" t="str">
        <f t="shared" si="128"/>
        <v/>
      </c>
      <c r="U270" s="200" t="str">
        <f t="shared" si="124"/>
        <v/>
      </c>
      <c r="V270" s="112" t="str">
        <f t="shared" si="129"/>
        <v/>
      </c>
      <c r="W270" s="415" t="str">
        <f t="shared" si="130"/>
        <v/>
      </c>
      <c r="Y270" s="65" t="str">
        <f t="shared" ref="Y270:Y333" si="134">IF(I270="","",CONCATENATE("update goals set scorer_name = '",SUBSTITUTE(J270, "'", "''"),"'"))</f>
        <v/>
      </c>
      <c r="Z270" s="65" t="str">
        <f t="shared" ref="Z270:Z333" si="135">IF(K270="", "", CONCATENATE(", goal_min = ", K270))</f>
        <v/>
      </c>
      <c r="AA270" s="65" t="str">
        <f t="shared" ref="AA270:AA333" si="136">IF(L270="", "", CONCATENATE(", Pen = '", UPPER(L270), "'"))</f>
        <v/>
      </c>
      <c r="AB270" s="65" t="str">
        <f t="shared" ref="AB270:AB333" si="137">IF(M270="", "", CONCATENATE(", OG = '", UPPER(M270), "'"))</f>
        <v/>
      </c>
      <c r="AC270" s="65" t="str">
        <f t="shared" ref="AC270:AC333" si="138">IF(I270="", "", CONCATENATE(" where game_id = ", E270, " and goal_order = ", I270))</f>
        <v/>
      </c>
      <c r="AH270" s="65" t="str">
        <f t="shared" si="131"/>
        <v>1870051113</v>
      </c>
      <c r="AI270" s="65">
        <v>18700511</v>
      </c>
      <c r="AJ270" s="65" t="s">
        <v>5357</v>
      </c>
      <c r="AK270" s="65">
        <v>13</v>
      </c>
      <c r="AN270" s="65" t="str">
        <f t="shared" si="125"/>
        <v/>
      </c>
    </row>
    <row r="271" spans="1:40" ht="16.8" customHeight="1" x14ac:dyDescent="0.25">
      <c r="A271" s="113">
        <v>1</v>
      </c>
      <c r="B271" s="342" t="s">
        <v>20</v>
      </c>
      <c r="D271" s="350" t="str">
        <f t="shared" si="126"/>
        <v/>
      </c>
      <c r="E271" s="262">
        <f t="shared" si="132"/>
        <v>18700511</v>
      </c>
      <c r="F271" s="262">
        <v>14</v>
      </c>
      <c r="G271" s="211" t="s">
        <v>4789</v>
      </c>
      <c r="R271" s="112" t="str">
        <f>IF(D271="","", CONCATENATE("Update games set ", B271, "= ",D271," where game_id=", E271))</f>
        <v/>
      </c>
      <c r="S271" s="112" t="str">
        <f t="shared" si="127"/>
        <v>Update lineups set player_name = 'Barks', raw_name = 'Barks' where game_id = 18700511 and player_order = 14</v>
      </c>
      <c r="T271" s="112" t="str">
        <f t="shared" si="128"/>
        <v/>
      </c>
      <c r="U271" s="200" t="str">
        <f t="shared" si="124"/>
        <v/>
      </c>
      <c r="V271" s="112" t="str">
        <f t="shared" si="129"/>
        <v/>
      </c>
      <c r="W271" s="415" t="str">
        <f t="shared" si="130"/>
        <v/>
      </c>
      <c r="Y271" s="65" t="str">
        <f t="shared" si="134"/>
        <v/>
      </c>
      <c r="Z271" s="65" t="str">
        <f t="shared" si="135"/>
        <v/>
      </c>
      <c r="AA271" s="65" t="str">
        <f t="shared" si="136"/>
        <v/>
      </c>
      <c r="AB271" s="65" t="str">
        <f t="shared" si="137"/>
        <v/>
      </c>
      <c r="AC271" s="65" t="str">
        <f t="shared" si="138"/>
        <v/>
      </c>
      <c r="AH271" s="65" t="str">
        <f t="shared" si="131"/>
        <v>1870051114</v>
      </c>
      <c r="AI271" s="65">
        <v>18700511</v>
      </c>
      <c r="AJ271" s="65" t="s">
        <v>5357</v>
      </c>
      <c r="AK271" s="65">
        <v>14</v>
      </c>
      <c r="AN271" s="65" t="str">
        <f t="shared" si="125"/>
        <v/>
      </c>
    </row>
    <row r="272" spans="1:40" ht="16.8" customHeight="1" x14ac:dyDescent="0.25">
      <c r="A272" s="113">
        <v>1</v>
      </c>
      <c r="B272" s="342" t="s">
        <v>4882</v>
      </c>
      <c r="C272" s="342" t="str">
        <f>IF(C271="", "", C271)</f>
        <v/>
      </c>
      <c r="D272" s="350" t="str">
        <f t="shared" si="126"/>
        <v/>
      </c>
      <c r="E272" s="262">
        <f t="shared" si="132"/>
        <v>18700511</v>
      </c>
      <c r="F272" s="262">
        <v>15</v>
      </c>
      <c r="R272" s="112" t="str">
        <f>IF(D272="","", CONCATENATE("Update games set ", B272, "= ",D272," where game_id=", E272))</f>
        <v/>
      </c>
      <c r="S272" s="112" t="str">
        <f t="shared" si="127"/>
        <v/>
      </c>
      <c r="T272" s="112" t="str">
        <f t="shared" si="128"/>
        <v/>
      </c>
      <c r="U272" s="200" t="str">
        <f t="shared" si="124"/>
        <v/>
      </c>
      <c r="V272" s="112" t="str">
        <f t="shared" si="129"/>
        <v/>
      </c>
      <c r="W272" s="415" t="str">
        <f t="shared" si="130"/>
        <v/>
      </c>
      <c r="Y272" s="65" t="str">
        <f t="shared" si="134"/>
        <v/>
      </c>
      <c r="Z272" s="65" t="str">
        <f t="shared" si="135"/>
        <v/>
      </c>
      <c r="AA272" s="65" t="str">
        <f t="shared" si="136"/>
        <v/>
      </c>
      <c r="AB272" s="65" t="str">
        <f t="shared" si="137"/>
        <v/>
      </c>
      <c r="AC272" s="65" t="str">
        <f t="shared" si="138"/>
        <v/>
      </c>
      <c r="AH272" s="65" t="str">
        <f t="shared" si="131"/>
        <v>1870051115</v>
      </c>
      <c r="AI272" s="65">
        <v>18700511</v>
      </c>
      <c r="AJ272" s="65" t="s">
        <v>5357</v>
      </c>
      <c r="AK272" s="65">
        <v>15</v>
      </c>
      <c r="AN272" s="65" t="str">
        <f t="shared" si="125"/>
        <v/>
      </c>
    </row>
    <row r="273" spans="1:40" s="126" customFormat="1" ht="16.8" customHeight="1" thickBot="1" x14ac:dyDescent="0.3">
      <c r="A273" s="113">
        <v>1</v>
      </c>
      <c r="B273" s="116" t="s">
        <v>115</v>
      </c>
      <c r="C273" s="352"/>
      <c r="D273" s="370" t="str">
        <f t="shared" ref="D273" si="139">IF(MID(E273,5,2)*1&gt;6,_xlfn.CONCAT("'",LEFT(E273,4),"-",MID(E273,3,2)+1,"'"),_xlfn.CONCAT("'",LEFT(E273,4)-1,"-",MID(E273,3,2),"'"))</f>
        <v>'1869-70'</v>
      </c>
      <c r="E273" s="266">
        <f t="shared" si="132"/>
        <v>18700511</v>
      </c>
      <c r="F273" s="266">
        <v>16</v>
      </c>
      <c r="G273" s="343"/>
      <c r="H273" s="343"/>
      <c r="I273" s="267"/>
      <c r="J273" s="214"/>
      <c r="K273" s="266"/>
      <c r="L273" s="266"/>
      <c r="M273" s="266"/>
      <c r="N273" s="419"/>
      <c r="O273" s="343"/>
      <c r="P273" s="343"/>
      <c r="Q273" s="346"/>
      <c r="R273" s="112" t="str">
        <f>IF(D273="","", CONCATENATE("Update games set ", B273, "= ",D273," where game_id=", E273))</f>
        <v>Update games set Season= '1869-70' where game_id=18700511</v>
      </c>
      <c r="S273" s="112" t="str">
        <f t="shared" si="127"/>
        <v/>
      </c>
      <c r="T273" s="112" t="str">
        <f t="shared" si="128"/>
        <v/>
      </c>
      <c r="U273" s="200" t="str">
        <f t="shared" si="124"/>
        <v/>
      </c>
      <c r="V273" s="112" t="str">
        <f t="shared" si="129"/>
        <v/>
      </c>
      <c r="W273" s="415" t="str">
        <f t="shared" si="130"/>
        <v/>
      </c>
      <c r="X273" s="240"/>
      <c r="Y273" s="65" t="str">
        <f t="shared" si="134"/>
        <v/>
      </c>
      <c r="Z273" s="65" t="str">
        <f t="shared" si="135"/>
        <v/>
      </c>
      <c r="AA273" s="65" t="str">
        <f t="shared" si="136"/>
        <v/>
      </c>
      <c r="AB273" s="65" t="str">
        <f t="shared" si="137"/>
        <v/>
      </c>
      <c r="AC273" s="65" t="str">
        <f t="shared" si="138"/>
        <v/>
      </c>
      <c r="AH273" s="65" t="str">
        <f t="shared" si="131"/>
        <v>1870051116</v>
      </c>
      <c r="AI273" s="126">
        <v>18700511</v>
      </c>
      <c r="AJ273" s="126" t="s">
        <v>5357</v>
      </c>
      <c r="AK273" s="126">
        <v>16</v>
      </c>
      <c r="AN273" s="65" t="str">
        <f t="shared" si="125"/>
        <v/>
      </c>
    </row>
    <row r="274" spans="1:40" ht="16.8" customHeight="1" thickTop="1" x14ac:dyDescent="0.25">
      <c r="A274" s="113">
        <v>1</v>
      </c>
      <c r="B274" s="341" t="s">
        <v>22</v>
      </c>
      <c r="C274" s="341" t="s">
        <v>5303</v>
      </c>
      <c r="D274" s="341" t="str">
        <f t="shared" si="126"/>
        <v>'Ockbrook'</v>
      </c>
      <c r="E274" s="211">
        <v>18701119</v>
      </c>
      <c r="F274" s="262">
        <v>1</v>
      </c>
      <c r="G274" s="212" t="s">
        <v>4808</v>
      </c>
      <c r="H274" s="212"/>
      <c r="N274" s="416"/>
      <c r="O274" s="212"/>
      <c r="P274" s="212"/>
      <c r="R274" s="112" t="str">
        <f>IF(D274="","", CONCATENATE("Update games set ", B274, "= ",D274," where game_id=", E274))</f>
        <v>Update games set Opponent= 'Ockbrook' where game_id=18701119</v>
      </c>
      <c r="S274" s="112" t="str">
        <f t="shared" si="127"/>
        <v>Update lineups set player_name = 'T Woodhouse', raw_name = 'T Woodhouse' where game_id = 18701119 and player_order = 1</v>
      </c>
      <c r="T274" s="112" t="str">
        <f t="shared" si="128"/>
        <v/>
      </c>
      <c r="U274" s="200" t="str">
        <f t="shared" si="124"/>
        <v/>
      </c>
      <c r="V274" s="112" t="str">
        <f t="shared" si="129"/>
        <v/>
      </c>
      <c r="W274" s="415" t="str">
        <f t="shared" si="130"/>
        <v/>
      </c>
      <c r="Y274" s="65" t="str">
        <f t="shared" si="134"/>
        <v/>
      </c>
      <c r="Z274" s="65" t="str">
        <f t="shared" si="135"/>
        <v/>
      </c>
      <c r="AA274" s="65" t="str">
        <f t="shared" si="136"/>
        <v/>
      </c>
      <c r="AB274" s="65" t="str">
        <f t="shared" si="137"/>
        <v/>
      </c>
      <c r="AC274" s="65" t="str">
        <f t="shared" si="138"/>
        <v/>
      </c>
      <c r="AH274" s="65" t="str">
        <f t="shared" si="131"/>
        <v>187010221</v>
      </c>
      <c r="AI274" s="65">
        <v>18701022</v>
      </c>
      <c r="AJ274" s="65" t="s">
        <v>5353</v>
      </c>
      <c r="AK274" s="65">
        <v>1</v>
      </c>
      <c r="AN274" s="65" t="str">
        <f t="shared" si="125"/>
        <v>update games set source = 'The Nottingham Forest Football Scrapbook' where game_id = 18701119</v>
      </c>
    </row>
    <row r="275" spans="1:40" ht="16.8" customHeight="1" x14ac:dyDescent="0.25">
      <c r="A275" s="113">
        <v>1</v>
      </c>
      <c r="B275" s="342" t="s">
        <v>4979</v>
      </c>
      <c r="C275" s="342" t="str">
        <f>IF(C274="", "", C274)</f>
        <v>Ockbrook</v>
      </c>
      <c r="D275" s="350" t="str">
        <f t="shared" si="126"/>
        <v>'Ockbrook'</v>
      </c>
      <c r="E275" s="262">
        <f>E274</f>
        <v>18701119</v>
      </c>
      <c r="F275" s="262">
        <v>2</v>
      </c>
      <c r="G275" s="212" t="s">
        <v>4839</v>
      </c>
      <c r="N275" s="416"/>
      <c r="O275" s="212"/>
      <c r="P275" s="212"/>
      <c r="R275" s="112" t="str">
        <f>IF(D275="","", CONCATENATE("Update games set ", B275, "= ",D275," where game_id=", E275))</f>
        <v>Update games set Opp_parent= 'Ockbrook' where game_id=18701119</v>
      </c>
      <c r="S275" s="112" t="str">
        <f t="shared" si="127"/>
        <v>Update lineups set player_name = 'H Shuttleworth', raw_name = 'H Shuttleworth' where game_id = 18701119 and player_order = 2</v>
      </c>
      <c r="T275" s="112" t="str">
        <f t="shared" si="128"/>
        <v/>
      </c>
      <c r="U275" s="200" t="str">
        <f t="shared" si="124"/>
        <v/>
      </c>
      <c r="V275" s="112" t="str">
        <f t="shared" si="129"/>
        <v/>
      </c>
      <c r="W275" s="415" t="str">
        <f t="shared" si="130"/>
        <v/>
      </c>
      <c r="Y275" s="65" t="str">
        <f t="shared" si="134"/>
        <v/>
      </c>
      <c r="Z275" s="65" t="str">
        <f t="shared" si="135"/>
        <v/>
      </c>
      <c r="AA275" s="65" t="str">
        <f t="shared" si="136"/>
        <v/>
      </c>
      <c r="AB275" s="65" t="str">
        <f t="shared" si="137"/>
        <v/>
      </c>
      <c r="AC275" s="65" t="str">
        <f t="shared" si="138"/>
        <v/>
      </c>
      <c r="AH275" s="65" t="str">
        <f t="shared" si="131"/>
        <v>187010222</v>
      </c>
      <c r="AI275" s="65">
        <v>18701022</v>
      </c>
      <c r="AJ275" s="65" t="s">
        <v>5353</v>
      </c>
      <c r="AK275" s="65">
        <v>2</v>
      </c>
      <c r="AN275" s="65" t="str">
        <f t="shared" si="125"/>
        <v/>
      </c>
    </row>
    <row r="276" spans="1:40" ht="16.8" customHeight="1" x14ac:dyDescent="0.25">
      <c r="A276" s="113">
        <v>1</v>
      </c>
      <c r="B276" s="342" t="s">
        <v>2653</v>
      </c>
      <c r="C276" s="342" t="s">
        <v>663</v>
      </c>
      <c r="D276" s="350" t="str">
        <f t="shared" si="126"/>
        <v>'Friendly'</v>
      </c>
      <c r="E276" s="262">
        <f t="shared" ref="E276:E289" si="140">E275</f>
        <v>18701119</v>
      </c>
      <c r="F276" s="262">
        <v>3</v>
      </c>
      <c r="G276" s="211" t="s">
        <v>5298</v>
      </c>
      <c r="H276" s="211" t="s">
        <v>4777</v>
      </c>
      <c r="R276" s="112" t="str">
        <f>IF(D276="","", CONCATENATE("Update games set ", B276, "= ",D276," where game_id=", E276))</f>
        <v>Update games set Game_type= 'Friendly' where game_id=18701119</v>
      </c>
      <c r="S276" s="112" t="str">
        <f t="shared" si="127"/>
        <v>Update lineups set player_name = 'WR Lymbery', raw_name = 'WR Lymbery' where game_id = 18701119 and player_order = 3</v>
      </c>
      <c r="T276" s="112" t="str">
        <f t="shared" si="128"/>
        <v/>
      </c>
      <c r="U276" s="200" t="str">
        <f t="shared" si="124"/>
        <v/>
      </c>
      <c r="V276" s="112" t="str">
        <f t="shared" si="129"/>
        <v/>
      </c>
      <c r="W276" s="415" t="str">
        <f t="shared" si="130"/>
        <v/>
      </c>
      <c r="Y276" s="65" t="str">
        <f t="shared" si="134"/>
        <v/>
      </c>
      <c r="Z276" s="65" t="str">
        <f t="shared" si="135"/>
        <v/>
      </c>
      <c r="AA276" s="65" t="str">
        <f t="shared" si="136"/>
        <v/>
      </c>
      <c r="AB276" s="65" t="str">
        <f t="shared" si="137"/>
        <v/>
      </c>
      <c r="AC276" s="65" t="str">
        <f t="shared" si="138"/>
        <v/>
      </c>
      <c r="AH276" s="65" t="str">
        <f t="shared" si="131"/>
        <v>187010223</v>
      </c>
      <c r="AI276" s="65">
        <v>18701022</v>
      </c>
      <c r="AJ276" s="65" t="s">
        <v>5353</v>
      </c>
      <c r="AK276" s="65">
        <v>3</v>
      </c>
      <c r="AN276" s="65" t="str">
        <f t="shared" si="125"/>
        <v/>
      </c>
    </row>
    <row r="277" spans="1:40" ht="16.8" customHeight="1" x14ac:dyDescent="0.25">
      <c r="A277" s="113">
        <v>1</v>
      </c>
      <c r="B277" s="342" t="s">
        <v>4978</v>
      </c>
      <c r="C277" s="342" t="s">
        <v>0</v>
      </c>
      <c r="D277" s="350" t="str">
        <f t="shared" si="126"/>
        <v>'A'</v>
      </c>
      <c r="E277" s="262">
        <f t="shared" si="140"/>
        <v>18701119</v>
      </c>
      <c r="F277" s="262">
        <v>4</v>
      </c>
      <c r="G277" s="211" t="s">
        <v>4823</v>
      </c>
      <c r="R277" s="112" t="str">
        <f>IF(D277="","", CONCATENATE("Update games set ", B277, "= ",D277," where game_id=", E277))</f>
        <v>Update games set HAN= 'A' where game_id=18701119</v>
      </c>
      <c r="S277" s="112" t="str">
        <f t="shared" si="127"/>
        <v>Update lineups set player_name = 'H Davies', raw_name = 'H Davies' where game_id = 18701119 and player_order = 4</v>
      </c>
      <c r="T277" s="112" t="str">
        <f t="shared" si="128"/>
        <v/>
      </c>
      <c r="U277" s="200" t="str">
        <f t="shared" si="124"/>
        <v/>
      </c>
      <c r="V277" s="112" t="str">
        <f t="shared" si="129"/>
        <v/>
      </c>
      <c r="W277" s="415" t="str">
        <f t="shared" si="130"/>
        <v/>
      </c>
      <c r="Y277" s="65" t="str">
        <f t="shared" si="134"/>
        <v/>
      </c>
      <c r="Z277" s="65" t="str">
        <f t="shared" si="135"/>
        <v/>
      </c>
      <c r="AA277" s="65" t="str">
        <f t="shared" si="136"/>
        <v/>
      </c>
      <c r="AB277" s="65" t="str">
        <f t="shared" si="137"/>
        <v/>
      </c>
      <c r="AC277" s="65" t="str">
        <f t="shared" si="138"/>
        <v/>
      </c>
      <c r="AH277" s="65" t="str">
        <f t="shared" si="131"/>
        <v>187010224</v>
      </c>
      <c r="AI277" s="65">
        <v>18701022</v>
      </c>
      <c r="AJ277" s="65" t="s">
        <v>5353</v>
      </c>
      <c r="AK277" s="65">
        <v>4</v>
      </c>
      <c r="AN277" s="65" t="str">
        <f t="shared" si="125"/>
        <v/>
      </c>
    </row>
    <row r="278" spans="1:40" ht="16.8" customHeight="1" x14ac:dyDescent="0.25">
      <c r="A278" s="113">
        <v>1</v>
      </c>
      <c r="B278" s="342" t="s">
        <v>5</v>
      </c>
      <c r="C278" s="342">
        <v>2</v>
      </c>
      <c r="D278" s="349">
        <f t="shared" si="116"/>
        <v>2</v>
      </c>
      <c r="E278" s="262">
        <f t="shared" si="140"/>
        <v>18701119</v>
      </c>
      <c r="F278" s="262">
        <v>5</v>
      </c>
      <c r="G278" s="211" t="s">
        <v>4829</v>
      </c>
      <c r="R278" s="112" t="str">
        <f>IF(D278="","", CONCATENATE("Update games set ", B278, "= ",D278," where game_id=", E278))</f>
        <v>Update games set F= 2 where game_id=18701119</v>
      </c>
      <c r="S278" s="112" t="str">
        <f t="shared" si="127"/>
        <v>Update lineups set player_name = 'RP Hawksley', raw_name = 'RP Hawksley' where game_id = 18701119 and player_order = 5</v>
      </c>
      <c r="T278" s="112" t="str">
        <f t="shared" si="128"/>
        <v/>
      </c>
      <c r="U278" s="200" t="str">
        <f t="shared" si="124"/>
        <v/>
      </c>
      <c r="V278" s="112" t="str">
        <f t="shared" si="129"/>
        <v/>
      </c>
      <c r="W278" s="415" t="str">
        <f t="shared" si="130"/>
        <v/>
      </c>
      <c r="Y278" s="65" t="str">
        <f t="shared" si="134"/>
        <v/>
      </c>
      <c r="Z278" s="65" t="str">
        <f t="shared" si="135"/>
        <v/>
      </c>
      <c r="AA278" s="65" t="str">
        <f t="shared" si="136"/>
        <v/>
      </c>
      <c r="AB278" s="65" t="str">
        <f t="shared" si="137"/>
        <v/>
      </c>
      <c r="AC278" s="65" t="str">
        <f t="shared" si="138"/>
        <v/>
      </c>
      <c r="AH278" s="65" t="str">
        <f t="shared" si="131"/>
        <v>187010225</v>
      </c>
      <c r="AI278" s="65">
        <v>18701022</v>
      </c>
      <c r="AJ278" s="65" t="s">
        <v>5353</v>
      </c>
      <c r="AK278" s="65">
        <v>5</v>
      </c>
      <c r="AN278" s="65" t="str">
        <f t="shared" si="125"/>
        <v/>
      </c>
    </row>
    <row r="279" spans="1:40" ht="16.8" customHeight="1" x14ac:dyDescent="0.25">
      <c r="A279" s="113">
        <v>1</v>
      </c>
      <c r="B279" s="342" t="s">
        <v>0</v>
      </c>
      <c r="C279" s="342">
        <v>2</v>
      </c>
      <c r="D279" s="349">
        <f t="shared" si="116"/>
        <v>2</v>
      </c>
      <c r="E279" s="262">
        <f t="shared" si="140"/>
        <v>18701119</v>
      </c>
      <c r="F279" s="262">
        <v>6</v>
      </c>
      <c r="G279" s="211" t="s">
        <v>4840</v>
      </c>
      <c r="R279" s="112" t="str">
        <f>IF(D279="","", CONCATENATE("Update games set ", B279, "= ",D279," where game_id=", E279))</f>
        <v>Update games set A= 2 where game_id=18701119</v>
      </c>
      <c r="S279" s="112" t="str">
        <f t="shared" si="127"/>
        <v>Update lineups set player_name = 'CJ Jacoby', raw_name = 'CJ Jacoby' where game_id = 18701119 and player_order = 6</v>
      </c>
      <c r="T279" s="112" t="str">
        <f t="shared" si="128"/>
        <v/>
      </c>
      <c r="U279" s="200" t="str">
        <f t="shared" si="124"/>
        <v/>
      </c>
      <c r="V279" s="112" t="str">
        <f t="shared" si="129"/>
        <v/>
      </c>
      <c r="W279" s="415" t="str">
        <f t="shared" si="130"/>
        <v/>
      </c>
      <c r="Y279" s="65" t="str">
        <f t="shared" si="134"/>
        <v/>
      </c>
      <c r="Z279" s="65" t="str">
        <f t="shared" si="135"/>
        <v/>
      </c>
      <c r="AA279" s="65" t="str">
        <f t="shared" si="136"/>
        <v/>
      </c>
      <c r="AB279" s="65" t="str">
        <f t="shared" si="137"/>
        <v/>
      </c>
      <c r="AC279" s="65" t="str">
        <f t="shared" si="138"/>
        <v/>
      </c>
      <c r="AH279" s="65" t="str">
        <f t="shared" si="131"/>
        <v>187010226</v>
      </c>
      <c r="AI279" s="65">
        <v>18701022</v>
      </c>
      <c r="AJ279" s="65" t="s">
        <v>5353</v>
      </c>
      <c r="AK279" s="65">
        <v>6</v>
      </c>
      <c r="AN279" s="65" t="str">
        <f t="shared" si="125"/>
        <v/>
      </c>
    </row>
    <row r="280" spans="1:40" ht="16.8" customHeight="1" x14ac:dyDescent="0.25">
      <c r="A280" s="113">
        <v>1</v>
      </c>
      <c r="B280" s="342" t="s">
        <v>23</v>
      </c>
      <c r="D280" s="334" t="str">
        <f t="shared" ref="D280" si="141">IF(C280="",IF(D278&gt;D279,"'W'",IF(D278=D279,"'D'","'L'")),_xlfn.CONCAT("'",C280,"'"))</f>
        <v>'D'</v>
      </c>
      <c r="E280" s="262">
        <f t="shared" si="140"/>
        <v>18701119</v>
      </c>
      <c r="F280" s="262">
        <v>7</v>
      </c>
      <c r="G280" s="211" t="s">
        <v>4841</v>
      </c>
      <c r="R280" s="112" t="str">
        <f>IF(D280="","", CONCATENATE("Update games set ", B280, "= ",D280," where game_id=", E280))</f>
        <v>Update games set Result= 'D' where game_id=18701119</v>
      </c>
      <c r="S280" s="112" t="str">
        <f t="shared" si="127"/>
        <v>Update lineups set player_name = 'FW Widdowson', raw_name = 'FW Widdowson' where game_id = 18701119 and player_order = 7</v>
      </c>
      <c r="T280" s="112" t="str">
        <f t="shared" si="128"/>
        <v/>
      </c>
      <c r="U280" s="200" t="str">
        <f t="shared" si="124"/>
        <v/>
      </c>
      <c r="V280" s="112" t="str">
        <f t="shared" si="129"/>
        <v/>
      </c>
      <c r="W280" s="415" t="str">
        <f t="shared" si="130"/>
        <v/>
      </c>
      <c r="Y280" s="65" t="str">
        <f t="shared" si="134"/>
        <v/>
      </c>
      <c r="Z280" s="65" t="str">
        <f t="shared" si="135"/>
        <v/>
      </c>
      <c r="AA280" s="65" t="str">
        <f t="shared" si="136"/>
        <v/>
      </c>
      <c r="AB280" s="65" t="str">
        <f t="shared" si="137"/>
        <v/>
      </c>
      <c r="AC280" s="65" t="str">
        <f t="shared" si="138"/>
        <v/>
      </c>
      <c r="AH280" s="65" t="str">
        <f t="shared" si="131"/>
        <v>187010227</v>
      </c>
      <c r="AI280" s="65">
        <v>18701022</v>
      </c>
      <c r="AJ280" s="65" t="s">
        <v>5353</v>
      </c>
      <c r="AK280" s="65">
        <v>7</v>
      </c>
      <c r="AN280" s="65" t="str">
        <f t="shared" si="125"/>
        <v/>
      </c>
    </row>
    <row r="281" spans="1:40" ht="16.8" customHeight="1" x14ac:dyDescent="0.25">
      <c r="A281" s="113">
        <v>1</v>
      </c>
      <c r="B281" s="342" t="s">
        <v>768</v>
      </c>
      <c r="C281" s="342">
        <v>1</v>
      </c>
      <c r="D281" s="349">
        <f t="shared" si="118"/>
        <v>1</v>
      </c>
      <c r="E281" s="262">
        <f t="shared" si="140"/>
        <v>18701119</v>
      </c>
      <c r="F281" s="262">
        <v>8</v>
      </c>
      <c r="G281" s="194" t="s">
        <v>4795</v>
      </c>
      <c r="N281" s="417"/>
      <c r="O281" s="194"/>
      <c r="P281" s="194"/>
      <c r="R281" s="112" t="str">
        <f>IF(D281="","", CONCATENATE("Update games set ", B281, "= ",D281," where game_id=", E281))</f>
        <v>Update games set HT_f= 1 where game_id=18701119</v>
      </c>
      <c r="S281" s="112" t="str">
        <f t="shared" si="127"/>
        <v>Update lineups set player_name = 'WB Crisp', raw_name = 'WB Crisp' where game_id = 18701119 and player_order = 8</v>
      </c>
      <c r="T281" s="112" t="str">
        <f t="shared" si="128"/>
        <v/>
      </c>
      <c r="U281" s="200" t="str">
        <f t="shared" si="124"/>
        <v/>
      </c>
      <c r="V281" s="112" t="str">
        <f t="shared" si="129"/>
        <v/>
      </c>
      <c r="W281" s="415" t="str">
        <f t="shared" si="130"/>
        <v/>
      </c>
      <c r="Y281" s="65" t="str">
        <f t="shared" si="134"/>
        <v/>
      </c>
      <c r="Z281" s="65" t="str">
        <f t="shared" si="135"/>
        <v/>
      </c>
      <c r="AA281" s="65" t="str">
        <f t="shared" si="136"/>
        <v/>
      </c>
      <c r="AB281" s="65" t="str">
        <f t="shared" si="137"/>
        <v/>
      </c>
      <c r="AC281" s="65" t="str">
        <f t="shared" si="138"/>
        <v/>
      </c>
      <c r="AH281" s="65" t="str">
        <f t="shared" si="131"/>
        <v>187010228</v>
      </c>
      <c r="AI281" s="65">
        <v>18701022</v>
      </c>
      <c r="AJ281" s="65" t="s">
        <v>5353</v>
      </c>
      <c r="AK281" s="65">
        <v>8</v>
      </c>
      <c r="AN281" s="65" t="str">
        <f t="shared" si="125"/>
        <v/>
      </c>
    </row>
    <row r="282" spans="1:40" ht="16.8" customHeight="1" x14ac:dyDescent="0.25">
      <c r="A282" s="113">
        <v>1</v>
      </c>
      <c r="B282" s="342" t="s">
        <v>766</v>
      </c>
      <c r="C282" s="342">
        <v>1</v>
      </c>
      <c r="D282" s="349">
        <f t="shared" si="118"/>
        <v>1</v>
      </c>
      <c r="E282" s="262">
        <f t="shared" si="140"/>
        <v>18701119</v>
      </c>
      <c r="F282" s="262">
        <v>9</v>
      </c>
      <c r="G282" s="194" t="s">
        <v>4821</v>
      </c>
      <c r="H282" s="194"/>
      <c r="N282" s="417"/>
      <c r="O282" s="194"/>
      <c r="P282" s="194"/>
      <c r="R282" s="112" t="str">
        <f>IF(D282="","", CONCATENATE("Update games set ", B282, "= ",D282," where game_id=", E282))</f>
        <v>Update games set HT_a= 1 where game_id=18701119</v>
      </c>
      <c r="S282" s="112" t="str">
        <f t="shared" si="127"/>
        <v>Update lineups set player_name = 'RF Hardy', raw_name = 'RF Hardy' where game_id = 18701119 and player_order = 9</v>
      </c>
      <c r="T282" s="112" t="str">
        <f t="shared" si="128"/>
        <v/>
      </c>
      <c r="U282" s="200" t="str">
        <f t="shared" si="124"/>
        <v/>
      </c>
      <c r="V282" s="112" t="str">
        <f t="shared" si="129"/>
        <v/>
      </c>
      <c r="W282" s="415" t="str">
        <f t="shared" si="130"/>
        <v/>
      </c>
      <c r="Y282" s="65" t="str">
        <f t="shared" si="134"/>
        <v/>
      </c>
      <c r="Z282" s="65" t="str">
        <f t="shared" si="135"/>
        <v/>
      </c>
      <c r="AA282" s="65" t="str">
        <f t="shared" si="136"/>
        <v/>
      </c>
      <c r="AB282" s="65" t="str">
        <f t="shared" si="137"/>
        <v/>
      </c>
      <c r="AC282" s="65" t="str">
        <f t="shared" si="138"/>
        <v/>
      </c>
      <c r="AH282" s="65" t="str">
        <f t="shared" si="131"/>
        <v>187010229</v>
      </c>
      <c r="AI282" s="65">
        <v>18701022</v>
      </c>
      <c r="AJ282" s="65" t="s">
        <v>5353</v>
      </c>
      <c r="AK282" s="65">
        <v>9</v>
      </c>
      <c r="AN282" s="65" t="str">
        <f t="shared" si="125"/>
        <v/>
      </c>
    </row>
    <row r="283" spans="1:40" ht="16.8" customHeight="1" x14ac:dyDescent="0.25">
      <c r="A283" s="113">
        <v>1</v>
      </c>
      <c r="B283" s="342" t="s">
        <v>753</v>
      </c>
      <c r="C283" s="342" t="s">
        <v>5284</v>
      </c>
      <c r="D283" s="350" t="str">
        <f t="shared" si="119"/>
        <v>'JD Jacoby'</v>
      </c>
      <c r="E283" s="262">
        <f t="shared" si="140"/>
        <v>18701119</v>
      </c>
      <c r="F283" s="262">
        <v>10</v>
      </c>
      <c r="G283" s="211" t="s">
        <v>4793</v>
      </c>
      <c r="R283" s="112" t="str">
        <f>IF(D283="","", CONCATENATE("Update games set ", B283, "= ",D283," where game_id=", E283))</f>
        <v>Update games set Referee= 'JD Jacoby' where game_id=18701119</v>
      </c>
      <c r="S283" s="112" t="str">
        <f t="shared" si="127"/>
        <v>Update lineups set player_name = 'JG Richardson', raw_name = 'JG Richardson' where game_id = 18701119 and player_order = 10</v>
      </c>
      <c r="T283" s="112" t="str">
        <f t="shared" si="128"/>
        <v/>
      </c>
      <c r="U283" s="200" t="str">
        <f t="shared" si="124"/>
        <v/>
      </c>
      <c r="V283" s="112" t="str">
        <f t="shared" si="129"/>
        <v/>
      </c>
      <c r="W283" s="415" t="str">
        <f t="shared" si="130"/>
        <v/>
      </c>
      <c r="Y283" s="65" t="str">
        <f t="shared" si="134"/>
        <v/>
      </c>
      <c r="Z283" s="65" t="str">
        <f t="shared" si="135"/>
        <v/>
      </c>
      <c r="AA283" s="65" t="str">
        <f t="shared" si="136"/>
        <v/>
      </c>
      <c r="AB283" s="65" t="str">
        <f t="shared" si="137"/>
        <v/>
      </c>
      <c r="AC283" s="65" t="str">
        <f t="shared" si="138"/>
        <v/>
      </c>
      <c r="AH283" s="65" t="str">
        <f t="shared" si="131"/>
        <v>1870102210</v>
      </c>
      <c r="AI283" s="65">
        <v>18701022</v>
      </c>
      <c r="AJ283" s="65" t="s">
        <v>5353</v>
      </c>
      <c r="AK283" s="65">
        <v>10</v>
      </c>
      <c r="AN283" s="65" t="str">
        <f t="shared" si="125"/>
        <v/>
      </c>
    </row>
    <row r="284" spans="1:40" ht="16.8" customHeight="1" x14ac:dyDescent="0.25">
      <c r="A284" s="113">
        <v>1</v>
      </c>
      <c r="B284" s="342" t="s">
        <v>746</v>
      </c>
      <c r="C284" s="351" t="s">
        <v>5062</v>
      </c>
      <c r="D284" s="334" t="str">
        <f>CONCATENATE("'", LEFT(E284,4),"-",MID(E284,5,2),"-", MID(E284,7,2), " ", C284,"'")</f>
        <v>'1870-11-19 15:00'</v>
      </c>
      <c r="E284" s="262">
        <f t="shared" si="140"/>
        <v>18701119</v>
      </c>
      <c r="F284" s="262">
        <v>11</v>
      </c>
      <c r="G284" s="211" t="s">
        <v>4842</v>
      </c>
      <c r="R284" s="112" t="str">
        <f>IF(D284="","", CONCATENATE("Update games set ", B284, "= ",D284," where game_id=", E284))</f>
        <v>Update games set Game_date= '1870-11-19 15:00' where game_id=18701119</v>
      </c>
      <c r="S284" s="112" t="str">
        <f t="shared" si="127"/>
        <v>Update lineups set player_name = 'P Radford', raw_name = 'P Radford' where game_id = 18701119 and player_order = 11</v>
      </c>
      <c r="T284" s="112" t="str">
        <f t="shared" si="128"/>
        <v/>
      </c>
      <c r="U284" s="200" t="str">
        <f t="shared" si="124"/>
        <v/>
      </c>
      <c r="V284" s="112" t="str">
        <f t="shared" si="129"/>
        <v/>
      </c>
      <c r="W284" s="415" t="str">
        <f t="shared" si="130"/>
        <v/>
      </c>
      <c r="Y284" s="65" t="str">
        <f t="shared" si="134"/>
        <v/>
      </c>
      <c r="Z284" s="65" t="str">
        <f t="shared" si="135"/>
        <v/>
      </c>
      <c r="AA284" s="65" t="str">
        <f t="shared" si="136"/>
        <v/>
      </c>
      <c r="AB284" s="65" t="str">
        <f t="shared" si="137"/>
        <v/>
      </c>
      <c r="AC284" s="65" t="str">
        <f t="shared" si="138"/>
        <v/>
      </c>
      <c r="AH284" s="65" t="str">
        <f t="shared" si="131"/>
        <v>1870102211</v>
      </c>
      <c r="AI284" s="65">
        <v>18701022</v>
      </c>
      <c r="AJ284" s="65" t="s">
        <v>5353</v>
      </c>
      <c r="AK284" s="65">
        <v>11</v>
      </c>
      <c r="AN284" s="65" t="str">
        <f t="shared" si="125"/>
        <v/>
      </c>
    </row>
    <row r="285" spans="1:40" ht="16.8" customHeight="1" x14ac:dyDescent="0.25">
      <c r="A285" s="113">
        <v>1</v>
      </c>
      <c r="B285" s="342" t="s">
        <v>25</v>
      </c>
      <c r="D285" s="350" t="str">
        <f t="shared" si="126"/>
        <v/>
      </c>
      <c r="E285" s="262">
        <f t="shared" si="140"/>
        <v>18701119</v>
      </c>
      <c r="F285" s="262">
        <v>12</v>
      </c>
      <c r="G285" s="211" t="s">
        <v>4824</v>
      </c>
      <c r="R285" s="112" t="str">
        <f>IF(D285="","", CONCATENATE("Update games set ", B285, "= ",D285," where game_id=", E285))</f>
        <v/>
      </c>
      <c r="S285" s="112" t="str">
        <f t="shared" si="127"/>
        <v>Update lineups set player_name = 'J Tomlinson', raw_name = 'J Tomlinson' where game_id = 18701119 and player_order = 12</v>
      </c>
      <c r="T285" s="112" t="str">
        <f t="shared" si="128"/>
        <v/>
      </c>
      <c r="U285" s="200" t="str">
        <f t="shared" si="124"/>
        <v/>
      </c>
      <c r="V285" s="112" t="str">
        <f t="shared" si="129"/>
        <v/>
      </c>
      <c r="W285" s="415" t="str">
        <f t="shared" si="130"/>
        <v/>
      </c>
      <c r="Y285" s="65" t="str">
        <f t="shared" si="134"/>
        <v/>
      </c>
      <c r="Z285" s="65" t="str">
        <f t="shared" si="135"/>
        <v/>
      </c>
      <c r="AA285" s="65" t="str">
        <f t="shared" si="136"/>
        <v/>
      </c>
      <c r="AB285" s="65" t="str">
        <f t="shared" si="137"/>
        <v/>
      </c>
      <c r="AC285" s="65" t="str">
        <f t="shared" si="138"/>
        <v/>
      </c>
      <c r="AH285" s="65" t="str">
        <f t="shared" si="131"/>
        <v>1870102212</v>
      </c>
      <c r="AI285" s="65">
        <v>18701022</v>
      </c>
      <c r="AJ285" s="65" t="s">
        <v>5353</v>
      </c>
      <c r="AK285" s="65">
        <v>12</v>
      </c>
      <c r="AN285" s="65" t="str">
        <f t="shared" si="125"/>
        <v/>
      </c>
    </row>
    <row r="286" spans="1:40" ht="16.8" customHeight="1" x14ac:dyDescent="0.25">
      <c r="A286" s="113">
        <v>1</v>
      </c>
      <c r="B286" s="342" t="s">
        <v>475</v>
      </c>
      <c r="D286" s="349" t="str">
        <f t="shared" si="118"/>
        <v/>
      </c>
      <c r="E286" s="262">
        <f t="shared" si="140"/>
        <v>18701119</v>
      </c>
      <c r="F286" s="262">
        <v>13</v>
      </c>
      <c r="G286" s="211" t="s">
        <v>4843</v>
      </c>
      <c r="R286" s="112" t="str">
        <f>IF(D286="","", CONCATENATE("Update games set ", B286, "= ",D286," where game_id=", E286))</f>
        <v/>
      </c>
      <c r="S286" s="112" t="str">
        <f t="shared" si="127"/>
        <v>Update lineups set player_name = 'W Longmire', raw_name = 'W Longmire' where game_id = 18701119 and player_order = 13</v>
      </c>
      <c r="T286" s="112" t="str">
        <f t="shared" si="128"/>
        <v/>
      </c>
      <c r="U286" s="200" t="str">
        <f t="shared" si="124"/>
        <v/>
      </c>
      <c r="V286" s="112" t="str">
        <f t="shared" si="129"/>
        <v/>
      </c>
      <c r="W286" s="415" t="str">
        <f t="shared" si="130"/>
        <v/>
      </c>
      <c r="Y286" s="65" t="str">
        <f t="shared" si="134"/>
        <v/>
      </c>
      <c r="Z286" s="65" t="str">
        <f t="shared" si="135"/>
        <v/>
      </c>
      <c r="AA286" s="65" t="str">
        <f t="shared" si="136"/>
        <v/>
      </c>
      <c r="AB286" s="65" t="str">
        <f t="shared" si="137"/>
        <v/>
      </c>
      <c r="AC286" s="65" t="str">
        <f t="shared" si="138"/>
        <v/>
      </c>
      <c r="AH286" s="65" t="str">
        <f t="shared" si="131"/>
        <v>1870102213</v>
      </c>
      <c r="AI286" s="65">
        <v>18701022</v>
      </c>
      <c r="AJ286" s="65" t="s">
        <v>5353</v>
      </c>
      <c r="AK286" s="65">
        <v>13</v>
      </c>
      <c r="AN286" s="65" t="str">
        <f t="shared" si="125"/>
        <v/>
      </c>
    </row>
    <row r="287" spans="1:40" ht="16.8" customHeight="1" x14ac:dyDescent="0.25">
      <c r="A287" s="113">
        <v>1</v>
      </c>
      <c r="B287" s="342" t="s">
        <v>20</v>
      </c>
      <c r="D287" s="350" t="str">
        <f t="shared" si="126"/>
        <v/>
      </c>
      <c r="E287" s="262">
        <f t="shared" si="140"/>
        <v>18701119</v>
      </c>
      <c r="F287" s="262">
        <v>14</v>
      </c>
      <c r="G287" s="211" t="s">
        <v>4844</v>
      </c>
      <c r="R287" s="112" t="str">
        <f>IF(D287="","", CONCATENATE("Update games set ", B287, "= ",D287," where game_id=", E287))</f>
        <v/>
      </c>
      <c r="S287" s="112" t="str">
        <f t="shared" si="127"/>
        <v>Update lineups set player_name = 'W Browne', raw_name = 'W Browne' where game_id = 18701119 and player_order = 14</v>
      </c>
      <c r="T287" s="112" t="str">
        <f t="shared" si="128"/>
        <v/>
      </c>
      <c r="U287" s="200" t="str">
        <f t="shared" si="124"/>
        <v/>
      </c>
      <c r="V287" s="112" t="str">
        <f t="shared" si="129"/>
        <v/>
      </c>
      <c r="W287" s="415" t="str">
        <f t="shared" si="130"/>
        <v/>
      </c>
      <c r="Y287" s="65" t="str">
        <f t="shared" si="134"/>
        <v/>
      </c>
      <c r="Z287" s="65" t="str">
        <f t="shared" si="135"/>
        <v/>
      </c>
      <c r="AA287" s="65" t="str">
        <f t="shared" si="136"/>
        <v/>
      </c>
      <c r="AB287" s="65" t="str">
        <f t="shared" si="137"/>
        <v/>
      </c>
      <c r="AC287" s="65" t="str">
        <f t="shared" si="138"/>
        <v/>
      </c>
      <c r="AH287" s="65" t="str">
        <f t="shared" si="131"/>
        <v>1870102214</v>
      </c>
      <c r="AI287" s="65">
        <v>18701022</v>
      </c>
      <c r="AJ287" s="65" t="s">
        <v>5353</v>
      </c>
      <c r="AK287" s="65">
        <v>14</v>
      </c>
      <c r="AN287" s="65" t="str">
        <f t="shared" si="125"/>
        <v/>
      </c>
    </row>
    <row r="288" spans="1:40" ht="16.8" customHeight="1" x14ac:dyDescent="0.25">
      <c r="A288" s="113">
        <v>1</v>
      </c>
      <c r="B288" s="342" t="s">
        <v>4882</v>
      </c>
      <c r="C288" s="342" t="str">
        <f>IF(C287="", "", C287)</f>
        <v/>
      </c>
      <c r="D288" s="350" t="str">
        <f t="shared" si="126"/>
        <v/>
      </c>
      <c r="E288" s="262">
        <f t="shared" si="140"/>
        <v>18701119</v>
      </c>
      <c r="F288" s="262">
        <v>15</v>
      </c>
      <c r="G288" s="211" t="s">
        <v>4845</v>
      </c>
      <c r="R288" s="112" t="str">
        <f>IF(D288="","", CONCATENATE("Update games set ", B288, "= ",D288," where game_id=", E288))</f>
        <v/>
      </c>
      <c r="S288" s="112" t="str">
        <f t="shared" si="127"/>
        <v>Update lineups set player_name = 'S Clifford', raw_name = 'S Clifford' where game_id = 18701119 and player_order = 15</v>
      </c>
      <c r="T288" s="112" t="str">
        <f t="shared" si="128"/>
        <v/>
      </c>
      <c r="U288" s="200" t="str">
        <f t="shared" si="124"/>
        <v/>
      </c>
      <c r="V288" s="112" t="str">
        <f t="shared" si="129"/>
        <v/>
      </c>
      <c r="W288" s="415" t="str">
        <f t="shared" si="130"/>
        <v/>
      </c>
      <c r="Y288" s="65" t="str">
        <f t="shared" si="134"/>
        <v/>
      </c>
      <c r="Z288" s="65" t="str">
        <f t="shared" si="135"/>
        <v/>
      </c>
      <c r="AA288" s="65" t="str">
        <f t="shared" si="136"/>
        <v/>
      </c>
      <c r="AB288" s="65" t="str">
        <f t="shared" si="137"/>
        <v/>
      </c>
      <c r="AC288" s="65" t="str">
        <f t="shared" si="138"/>
        <v/>
      </c>
      <c r="AH288" s="65" t="str">
        <f t="shared" si="131"/>
        <v>1870102215</v>
      </c>
      <c r="AI288" s="65">
        <v>18701022</v>
      </c>
      <c r="AJ288" s="65" t="s">
        <v>5353</v>
      </c>
      <c r="AK288" s="65">
        <v>15</v>
      </c>
      <c r="AN288" s="65" t="str">
        <f t="shared" si="125"/>
        <v/>
      </c>
    </row>
    <row r="289" spans="1:40" s="126" customFormat="1" ht="16.8" customHeight="1" thickBot="1" x14ac:dyDescent="0.3">
      <c r="A289" s="113">
        <v>1</v>
      </c>
      <c r="B289" s="116" t="s">
        <v>115</v>
      </c>
      <c r="C289" s="352"/>
      <c r="D289" s="370" t="str">
        <f t="shared" ref="D289" si="142">IF(MID(E289,5,2)*1&gt;6,_xlfn.CONCAT("'",LEFT(E289,4),"-",MID(E289,3,2)+1,"'"),_xlfn.CONCAT("'",LEFT(E289,4)-1,"-",MID(E289,3,2),"'"))</f>
        <v>'1870-71'</v>
      </c>
      <c r="E289" s="266">
        <f t="shared" si="140"/>
        <v>18701119</v>
      </c>
      <c r="F289" s="266">
        <v>16</v>
      </c>
      <c r="G289" s="343"/>
      <c r="H289" s="343"/>
      <c r="I289" s="267"/>
      <c r="J289" s="214"/>
      <c r="K289" s="266"/>
      <c r="L289" s="266"/>
      <c r="M289" s="266"/>
      <c r="N289" s="419"/>
      <c r="O289" s="343"/>
      <c r="P289" s="343"/>
      <c r="Q289" s="346"/>
      <c r="R289" s="112" t="str">
        <f>IF(D289="","", CONCATENATE("Update games set ", B289, "= ",D289," where game_id=", E289))</f>
        <v>Update games set Season= '1870-71' where game_id=18701119</v>
      </c>
      <c r="S289" s="112" t="str">
        <f t="shared" si="127"/>
        <v/>
      </c>
      <c r="T289" s="112" t="str">
        <f t="shared" si="128"/>
        <v/>
      </c>
      <c r="U289" s="200" t="str">
        <f t="shared" si="124"/>
        <v/>
      </c>
      <c r="V289" s="112" t="str">
        <f t="shared" si="129"/>
        <v/>
      </c>
      <c r="W289" s="415" t="str">
        <f t="shared" si="130"/>
        <v/>
      </c>
      <c r="X289" s="240"/>
      <c r="Y289" s="65" t="str">
        <f t="shared" si="134"/>
        <v/>
      </c>
      <c r="Z289" s="65" t="str">
        <f t="shared" si="135"/>
        <v/>
      </c>
      <c r="AA289" s="65" t="str">
        <f t="shared" si="136"/>
        <v/>
      </c>
      <c r="AB289" s="65" t="str">
        <f t="shared" si="137"/>
        <v/>
      </c>
      <c r="AC289" s="65" t="str">
        <f t="shared" si="138"/>
        <v/>
      </c>
      <c r="AH289" s="65" t="str">
        <f t="shared" si="131"/>
        <v>1870102216</v>
      </c>
      <c r="AI289" s="126">
        <v>18701022</v>
      </c>
      <c r="AJ289" s="126" t="s">
        <v>5353</v>
      </c>
      <c r="AK289" s="126">
        <v>16</v>
      </c>
      <c r="AN289" s="65" t="str">
        <f t="shared" si="125"/>
        <v/>
      </c>
    </row>
    <row r="290" spans="1:40" ht="16.8" customHeight="1" thickTop="1" x14ac:dyDescent="0.25">
      <c r="A290" s="113">
        <v>1</v>
      </c>
      <c r="B290" s="341" t="s">
        <v>22</v>
      </c>
      <c r="C290" s="341" t="s">
        <v>5304</v>
      </c>
      <c r="D290" s="341" t="str">
        <f t="shared" si="126"/>
        <v>'Derby Grammar'</v>
      </c>
      <c r="E290" s="211">
        <v>18701126</v>
      </c>
      <c r="F290" s="262">
        <v>1</v>
      </c>
      <c r="G290" s="212" t="s">
        <v>4843</v>
      </c>
      <c r="H290" s="212"/>
      <c r="N290" s="416"/>
      <c r="O290" s="212"/>
      <c r="P290" s="212"/>
      <c r="R290" s="112" t="str">
        <f>IF(D290="","", CONCATENATE("Update games set ", B290, "= ",D290," where game_id=", E290))</f>
        <v>Update games set Opponent= 'Derby Grammar' where game_id=18701126</v>
      </c>
      <c r="S290" s="112" t="str">
        <f t="shared" si="127"/>
        <v>Update lineups set player_name = 'W Longmire', raw_name = 'W Longmire' where game_id = 18701126 and player_order = 1</v>
      </c>
      <c r="T290" s="112" t="str">
        <f t="shared" si="128"/>
        <v/>
      </c>
      <c r="U290" s="200" t="str">
        <f t="shared" si="124"/>
        <v/>
      </c>
      <c r="V290" s="112" t="str">
        <f t="shared" si="129"/>
        <v/>
      </c>
      <c r="W290" s="415" t="str">
        <f t="shared" si="130"/>
        <v/>
      </c>
      <c r="Y290" s="65" t="str">
        <f t="shared" si="134"/>
        <v/>
      </c>
      <c r="Z290" s="65" t="str">
        <f t="shared" si="135"/>
        <v/>
      </c>
      <c r="AA290" s="65" t="str">
        <f t="shared" si="136"/>
        <v/>
      </c>
      <c r="AB290" s="65" t="str">
        <f t="shared" si="137"/>
        <v/>
      </c>
      <c r="AC290" s="65" t="str">
        <f t="shared" si="138"/>
        <v/>
      </c>
      <c r="AH290" s="65" t="str">
        <f t="shared" si="131"/>
        <v>187011051</v>
      </c>
      <c r="AI290" s="65">
        <v>18701105</v>
      </c>
      <c r="AJ290" s="65" t="s">
        <v>5352</v>
      </c>
      <c r="AK290" s="65">
        <v>1</v>
      </c>
      <c r="AN290" s="65" t="str">
        <f t="shared" si="125"/>
        <v>update games set source = 'The Nottingham Forest Football Scrapbook' where game_id = 18701126</v>
      </c>
    </row>
    <row r="291" spans="1:40" ht="16.8" customHeight="1" x14ac:dyDescent="0.25">
      <c r="A291" s="113">
        <v>1</v>
      </c>
      <c r="B291" s="342" t="s">
        <v>4979</v>
      </c>
      <c r="C291" s="342" t="str">
        <f>IF(C290="", "", C290)</f>
        <v>Derby Grammar</v>
      </c>
      <c r="D291" s="350" t="str">
        <f t="shared" si="126"/>
        <v>'Derby Grammar'</v>
      </c>
      <c r="E291" s="262">
        <f>E290</f>
        <v>18701126</v>
      </c>
      <c r="F291" s="262">
        <v>2</v>
      </c>
      <c r="G291" s="212" t="s">
        <v>4815</v>
      </c>
      <c r="N291" s="416"/>
      <c r="O291" s="212"/>
      <c r="P291" s="212"/>
      <c r="R291" s="112" t="str">
        <f>IF(D291="","", CONCATENATE("Update games set ", B291, "= ",D291," where game_id=", E291))</f>
        <v>Update games set Opp_parent= 'Derby Grammar' where game_id=18701126</v>
      </c>
      <c r="S291" s="112" t="str">
        <f t="shared" si="127"/>
        <v>Update lineups set player_name = 'WH Revis', raw_name = 'WH Revis' where game_id = 18701126 and player_order = 2</v>
      </c>
      <c r="T291" s="112" t="str">
        <f t="shared" si="128"/>
        <v/>
      </c>
      <c r="U291" s="200" t="str">
        <f t="shared" si="124"/>
        <v/>
      </c>
      <c r="V291" s="112" t="str">
        <f t="shared" si="129"/>
        <v/>
      </c>
      <c r="W291" s="415" t="str">
        <f t="shared" si="130"/>
        <v/>
      </c>
      <c r="Y291" s="65" t="str">
        <f t="shared" si="134"/>
        <v/>
      </c>
      <c r="Z291" s="65" t="str">
        <f t="shared" si="135"/>
        <v/>
      </c>
      <c r="AA291" s="65" t="str">
        <f t="shared" si="136"/>
        <v/>
      </c>
      <c r="AB291" s="65" t="str">
        <f t="shared" si="137"/>
        <v/>
      </c>
      <c r="AC291" s="65" t="str">
        <f t="shared" si="138"/>
        <v/>
      </c>
      <c r="AH291" s="65" t="str">
        <f t="shared" si="131"/>
        <v>187011052</v>
      </c>
      <c r="AI291" s="65">
        <v>18701105</v>
      </c>
      <c r="AJ291" s="65" t="s">
        <v>5352</v>
      </c>
      <c r="AK291" s="65">
        <v>2</v>
      </c>
      <c r="AN291" s="65" t="str">
        <f t="shared" si="125"/>
        <v/>
      </c>
    </row>
    <row r="292" spans="1:40" ht="16.8" customHeight="1" x14ac:dyDescent="0.25">
      <c r="A292" s="113">
        <v>1</v>
      </c>
      <c r="B292" s="342" t="s">
        <v>2653</v>
      </c>
      <c r="C292" s="342" t="s">
        <v>663</v>
      </c>
      <c r="D292" s="350" t="str">
        <f t="shared" si="126"/>
        <v>'Friendly'</v>
      </c>
      <c r="E292" s="262">
        <f t="shared" ref="E292:E305" si="143">E291</f>
        <v>18701126</v>
      </c>
      <c r="F292" s="262">
        <v>3</v>
      </c>
      <c r="G292" s="211" t="s">
        <v>4744</v>
      </c>
      <c r="H292" s="211" t="s">
        <v>4777</v>
      </c>
      <c r="R292" s="112" t="str">
        <f>IF(D292="","", CONCATENATE("Update games set ", B292, "= ",D292," where game_id=", E292))</f>
        <v>Update games set Game_type= 'Friendly' where game_id=18701126</v>
      </c>
      <c r="S292" s="112" t="str">
        <f t="shared" si="127"/>
        <v>Update lineups set player_name = 'Walter Lymbery', raw_name = 'Walter Lymbery' where game_id = 18701126 and player_order = 3</v>
      </c>
      <c r="T292" s="112" t="str">
        <f t="shared" si="128"/>
        <v/>
      </c>
      <c r="U292" s="200" t="str">
        <f t="shared" si="124"/>
        <v/>
      </c>
      <c r="V292" s="112" t="str">
        <f t="shared" si="129"/>
        <v/>
      </c>
      <c r="W292" s="415" t="str">
        <f t="shared" si="130"/>
        <v/>
      </c>
      <c r="Y292" s="65" t="str">
        <f t="shared" si="134"/>
        <v/>
      </c>
      <c r="Z292" s="65" t="str">
        <f t="shared" si="135"/>
        <v/>
      </c>
      <c r="AA292" s="65" t="str">
        <f t="shared" si="136"/>
        <v/>
      </c>
      <c r="AB292" s="65" t="str">
        <f t="shared" si="137"/>
        <v/>
      </c>
      <c r="AC292" s="65" t="str">
        <f t="shared" si="138"/>
        <v/>
      </c>
      <c r="AH292" s="65" t="str">
        <f t="shared" si="131"/>
        <v>187011053</v>
      </c>
      <c r="AI292" s="65">
        <v>18701105</v>
      </c>
      <c r="AJ292" s="65" t="s">
        <v>5352</v>
      </c>
      <c r="AK292" s="65">
        <v>3</v>
      </c>
      <c r="AN292" s="65" t="str">
        <f t="shared" si="125"/>
        <v/>
      </c>
    </row>
    <row r="293" spans="1:40" ht="16.8" customHeight="1" x14ac:dyDescent="0.25">
      <c r="A293" s="113">
        <v>1</v>
      </c>
      <c r="B293" s="342" t="s">
        <v>4978</v>
      </c>
      <c r="C293" s="342" t="s">
        <v>0</v>
      </c>
      <c r="D293" s="350" t="str">
        <f t="shared" si="126"/>
        <v>'A'</v>
      </c>
      <c r="E293" s="262">
        <f t="shared" si="143"/>
        <v>18701126</v>
      </c>
      <c r="F293" s="262">
        <v>4</v>
      </c>
      <c r="G293" s="211" t="s">
        <v>4825</v>
      </c>
      <c r="R293" s="112" t="str">
        <f>IF(D293="","", CONCATENATE("Update games set ", B293, "= ",D293," where game_id=", E293))</f>
        <v>Update games set HAN= 'A' where game_id=18701126</v>
      </c>
      <c r="S293" s="112" t="str">
        <f t="shared" si="127"/>
        <v>Update lineups set player_name = 'TG Howitt', raw_name = 'TG Howitt' where game_id = 18701126 and player_order = 4</v>
      </c>
      <c r="T293" s="112" t="str">
        <f t="shared" si="128"/>
        <v/>
      </c>
      <c r="U293" s="200" t="str">
        <f t="shared" si="124"/>
        <v/>
      </c>
      <c r="V293" s="112" t="str">
        <f t="shared" si="129"/>
        <v/>
      </c>
      <c r="W293" s="415" t="str">
        <f t="shared" si="130"/>
        <v/>
      </c>
      <c r="Y293" s="65" t="str">
        <f t="shared" si="134"/>
        <v/>
      </c>
      <c r="Z293" s="65" t="str">
        <f t="shared" si="135"/>
        <v/>
      </c>
      <c r="AA293" s="65" t="str">
        <f t="shared" si="136"/>
        <v/>
      </c>
      <c r="AB293" s="65" t="str">
        <f t="shared" si="137"/>
        <v/>
      </c>
      <c r="AC293" s="65" t="str">
        <f t="shared" si="138"/>
        <v/>
      </c>
      <c r="AH293" s="65" t="str">
        <f t="shared" si="131"/>
        <v>187011054</v>
      </c>
      <c r="AI293" s="65">
        <v>18701105</v>
      </c>
      <c r="AJ293" s="65" t="s">
        <v>5352</v>
      </c>
      <c r="AK293" s="65">
        <v>4</v>
      </c>
      <c r="AN293" s="65" t="str">
        <f t="shared" si="125"/>
        <v/>
      </c>
    </row>
    <row r="294" spans="1:40" ht="16.8" customHeight="1" x14ac:dyDescent="0.25">
      <c r="A294" s="113">
        <v>1</v>
      </c>
      <c r="B294" s="342" t="s">
        <v>5</v>
      </c>
      <c r="C294" s="342">
        <v>0</v>
      </c>
      <c r="D294" s="349">
        <f t="shared" ref="D294:D327" si="144">IF(C294="", "", C294)</f>
        <v>0</v>
      </c>
      <c r="E294" s="262">
        <f t="shared" si="143"/>
        <v>18701126</v>
      </c>
      <c r="F294" s="262">
        <v>5</v>
      </c>
      <c r="G294" s="211" t="s">
        <v>4808</v>
      </c>
      <c r="R294" s="112" t="str">
        <f>IF(D294="","", CONCATENATE("Update games set ", B294, "= ",D294," where game_id=", E294))</f>
        <v>Update games set F= 0 where game_id=18701126</v>
      </c>
      <c r="S294" s="112" t="str">
        <f t="shared" si="127"/>
        <v>Update lineups set player_name = 'T Woodhouse', raw_name = 'T Woodhouse' where game_id = 18701126 and player_order = 5</v>
      </c>
      <c r="T294" s="112" t="str">
        <f t="shared" si="128"/>
        <v/>
      </c>
      <c r="U294" s="200" t="str">
        <f t="shared" si="124"/>
        <v/>
      </c>
      <c r="V294" s="112" t="str">
        <f t="shared" si="129"/>
        <v/>
      </c>
      <c r="W294" s="415" t="str">
        <f t="shared" si="130"/>
        <v/>
      </c>
      <c r="Y294" s="65" t="str">
        <f t="shared" si="134"/>
        <v/>
      </c>
      <c r="Z294" s="65" t="str">
        <f t="shared" si="135"/>
        <v/>
      </c>
      <c r="AA294" s="65" t="str">
        <f t="shared" si="136"/>
        <v/>
      </c>
      <c r="AB294" s="65" t="str">
        <f t="shared" si="137"/>
        <v/>
      </c>
      <c r="AC294" s="65" t="str">
        <f t="shared" si="138"/>
        <v/>
      </c>
      <c r="AH294" s="65" t="str">
        <f t="shared" si="131"/>
        <v>187011055</v>
      </c>
      <c r="AI294" s="65">
        <v>18701105</v>
      </c>
      <c r="AJ294" s="65" t="s">
        <v>5352</v>
      </c>
      <c r="AK294" s="65">
        <v>5</v>
      </c>
      <c r="AN294" s="65" t="str">
        <f t="shared" si="125"/>
        <v/>
      </c>
    </row>
    <row r="295" spans="1:40" ht="16.8" customHeight="1" x14ac:dyDescent="0.25">
      <c r="A295" s="113">
        <v>1</v>
      </c>
      <c r="B295" s="342" t="s">
        <v>0</v>
      </c>
      <c r="C295" s="342">
        <v>0</v>
      </c>
      <c r="D295" s="349">
        <f t="shared" si="144"/>
        <v>0</v>
      </c>
      <c r="E295" s="262">
        <f t="shared" si="143"/>
        <v>18701126</v>
      </c>
      <c r="F295" s="262">
        <v>6</v>
      </c>
      <c r="G295" s="211" t="s">
        <v>4846</v>
      </c>
      <c r="R295" s="112" t="str">
        <f>IF(D295="","", CONCATENATE("Update games set ", B295, "= ",D295," where game_id=", E295))</f>
        <v>Update games set A= 0 where game_id=18701126</v>
      </c>
      <c r="S295" s="112" t="str">
        <f t="shared" si="127"/>
        <v>Update lineups set player_name = 'G Stretton', raw_name = 'G Stretton' where game_id = 18701126 and player_order = 6</v>
      </c>
      <c r="T295" s="112" t="str">
        <f t="shared" si="128"/>
        <v/>
      </c>
      <c r="U295" s="200" t="str">
        <f t="shared" si="124"/>
        <v/>
      </c>
      <c r="V295" s="112" t="str">
        <f t="shared" si="129"/>
        <v/>
      </c>
      <c r="W295" s="415" t="str">
        <f t="shared" si="130"/>
        <v/>
      </c>
      <c r="Y295" s="65" t="str">
        <f t="shared" si="134"/>
        <v/>
      </c>
      <c r="Z295" s="65" t="str">
        <f t="shared" si="135"/>
        <v/>
      </c>
      <c r="AA295" s="65" t="str">
        <f t="shared" si="136"/>
        <v/>
      </c>
      <c r="AB295" s="65" t="str">
        <f t="shared" si="137"/>
        <v/>
      </c>
      <c r="AC295" s="65" t="str">
        <f t="shared" si="138"/>
        <v/>
      </c>
      <c r="AH295" s="65" t="str">
        <f t="shared" si="131"/>
        <v>187011056</v>
      </c>
      <c r="AI295" s="65">
        <v>18701105</v>
      </c>
      <c r="AJ295" s="65" t="s">
        <v>5352</v>
      </c>
      <c r="AK295" s="65">
        <v>6</v>
      </c>
      <c r="AN295" s="65" t="str">
        <f t="shared" si="125"/>
        <v/>
      </c>
    </row>
    <row r="296" spans="1:40" ht="16.8" customHeight="1" x14ac:dyDescent="0.25">
      <c r="A296" s="113">
        <v>1</v>
      </c>
      <c r="B296" s="342" t="s">
        <v>23</v>
      </c>
      <c r="C296" s="342" t="s">
        <v>2</v>
      </c>
      <c r="D296" s="334" t="str">
        <f t="shared" ref="D296" si="145">IF(C296="",IF(D294&gt;D295,"'W'",IF(D294=D295,"'D'","'L'")),_xlfn.CONCAT("'",C296,"'"))</f>
        <v>'W'</v>
      </c>
      <c r="E296" s="262">
        <f t="shared" si="143"/>
        <v>18701126</v>
      </c>
      <c r="F296" s="262">
        <v>7</v>
      </c>
      <c r="G296" s="211" t="s">
        <v>4847</v>
      </c>
      <c r="R296" s="112" t="str">
        <f>IF(D296="","", CONCATENATE("Update games set ", B296, "= ",D296," where game_id=", E296))</f>
        <v>Update games set Result= 'W' where game_id=18701126</v>
      </c>
      <c r="S296" s="112" t="str">
        <f t="shared" si="127"/>
        <v>Update lineups set player_name = 'JH Jacoby', raw_name = 'JH Jacoby' where game_id = 18701126 and player_order = 7</v>
      </c>
      <c r="T296" s="112" t="str">
        <f t="shared" si="128"/>
        <v/>
      </c>
      <c r="U296" s="200" t="str">
        <f t="shared" si="124"/>
        <v/>
      </c>
      <c r="V296" s="112" t="str">
        <f t="shared" si="129"/>
        <v/>
      </c>
      <c r="W296" s="415" t="str">
        <f t="shared" si="130"/>
        <v/>
      </c>
      <c r="Y296" s="65" t="str">
        <f t="shared" si="134"/>
        <v/>
      </c>
      <c r="Z296" s="65" t="str">
        <f t="shared" si="135"/>
        <v/>
      </c>
      <c r="AA296" s="65" t="str">
        <f t="shared" si="136"/>
        <v/>
      </c>
      <c r="AB296" s="65" t="str">
        <f t="shared" si="137"/>
        <v/>
      </c>
      <c r="AC296" s="65" t="str">
        <f t="shared" si="138"/>
        <v/>
      </c>
      <c r="AH296" s="65" t="str">
        <f t="shared" si="131"/>
        <v>187011057</v>
      </c>
      <c r="AI296" s="65">
        <v>18701105</v>
      </c>
      <c r="AJ296" s="65" t="s">
        <v>5352</v>
      </c>
      <c r="AK296" s="65">
        <v>7</v>
      </c>
      <c r="AN296" s="65" t="str">
        <f t="shared" si="125"/>
        <v/>
      </c>
    </row>
    <row r="297" spans="1:40" ht="16.8" customHeight="1" x14ac:dyDescent="0.25">
      <c r="A297" s="113">
        <v>1</v>
      </c>
      <c r="B297" s="342" t="s">
        <v>768</v>
      </c>
      <c r="D297" s="349" t="str">
        <f t="shared" ref="D297:D334" si="146">IF(C297="", "", C297)</f>
        <v/>
      </c>
      <c r="E297" s="262">
        <f t="shared" si="143"/>
        <v>18701126</v>
      </c>
      <c r="F297" s="262">
        <v>8</v>
      </c>
      <c r="G297" s="194" t="s">
        <v>4848</v>
      </c>
      <c r="N297" s="417"/>
      <c r="O297" s="194"/>
      <c r="P297" s="194"/>
      <c r="R297" s="112" t="str">
        <f>IF(D297="","", CONCATENATE("Update games set ", B297, "= ",D297," where game_id=", E297))</f>
        <v/>
      </c>
      <c r="S297" s="112" t="str">
        <f t="shared" si="127"/>
        <v>Update lineups set player_name = 'T Jenkinson', raw_name = 'T Jenkinson' where game_id = 18701126 and player_order = 8</v>
      </c>
      <c r="T297" s="112" t="str">
        <f t="shared" si="128"/>
        <v/>
      </c>
      <c r="U297" s="200" t="str">
        <f t="shared" si="124"/>
        <v/>
      </c>
      <c r="V297" s="112" t="str">
        <f t="shared" si="129"/>
        <v/>
      </c>
      <c r="W297" s="415" t="str">
        <f t="shared" si="130"/>
        <v/>
      </c>
      <c r="Y297" s="65" t="str">
        <f t="shared" si="134"/>
        <v/>
      </c>
      <c r="Z297" s="65" t="str">
        <f t="shared" si="135"/>
        <v/>
      </c>
      <c r="AA297" s="65" t="str">
        <f t="shared" si="136"/>
        <v/>
      </c>
      <c r="AB297" s="65" t="str">
        <f t="shared" si="137"/>
        <v/>
      </c>
      <c r="AC297" s="65" t="str">
        <f t="shared" si="138"/>
        <v/>
      </c>
      <c r="AH297" s="65" t="str">
        <f t="shared" si="131"/>
        <v>187011058</v>
      </c>
      <c r="AI297" s="65">
        <v>18701105</v>
      </c>
      <c r="AJ297" s="65" t="s">
        <v>5352</v>
      </c>
      <c r="AK297" s="65">
        <v>8</v>
      </c>
      <c r="AN297" s="65" t="str">
        <f t="shared" si="125"/>
        <v/>
      </c>
    </row>
    <row r="298" spans="1:40" ht="16.8" customHeight="1" x14ac:dyDescent="0.25">
      <c r="A298" s="113">
        <v>1</v>
      </c>
      <c r="B298" s="342" t="s">
        <v>766</v>
      </c>
      <c r="D298" s="349" t="str">
        <f t="shared" si="146"/>
        <v/>
      </c>
      <c r="E298" s="262">
        <f t="shared" si="143"/>
        <v>18701126</v>
      </c>
      <c r="F298" s="262">
        <v>9</v>
      </c>
      <c r="G298" s="194" t="s">
        <v>4794</v>
      </c>
      <c r="H298" s="194"/>
      <c r="N298" s="417"/>
      <c r="O298" s="194"/>
      <c r="P298" s="194"/>
      <c r="R298" s="112" t="str">
        <f>IF(D298="","", CONCATENATE("Update games set ", B298, "= ",D298," where game_id=", E298))</f>
        <v/>
      </c>
      <c r="S298" s="112" t="str">
        <f t="shared" si="127"/>
        <v>Update lineups set player_name = 'J White', raw_name = 'J White' where game_id = 18701126 and player_order = 9</v>
      </c>
      <c r="T298" s="112" t="str">
        <f t="shared" si="128"/>
        <v/>
      </c>
      <c r="U298" s="200" t="str">
        <f t="shared" si="124"/>
        <v/>
      </c>
      <c r="V298" s="112" t="str">
        <f t="shared" si="129"/>
        <v/>
      </c>
      <c r="W298" s="415" t="str">
        <f t="shared" si="130"/>
        <v/>
      </c>
      <c r="Y298" s="65" t="str">
        <f t="shared" si="134"/>
        <v/>
      </c>
      <c r="Z298" s="65" t="str">
        <f t="shared" si="135"/>
        <v/>
      </c>
      <c r="AA298" s="65" t="str">
        <f t="shared" si="136"/>
        <v/>
      </c>
      <c r="AB298" s="65" t="str">
        <f t="shared" si="137"/>
        <v/>
      </c>
      <c r="AC298" s="65" t="str">
        <f t="shared" si="138"/>
        <v/>
      </c>
      <c r="AH298" s="65" t="str">
        <f t="shared" si="131"/>
        <v>187011059</v>
      </c>
      <c r="AI298" s="65">
        <v>18701105</v>
      </c>
      <c r="AJ298" s="65" t="s">
        <v>5352</v>
      </c>
      <c r="AK298" s="65">
        <v>9</v>
      </c>
      <c r="AN298" s="65" t="str">
        <f t="shared" si="125"/>
        <v/>
      </c>
    </row>
    <row r="299" spans="1:40" ht="16.8" customHeight="1" x14ac:dyDescent="0.25">
      <c r="A299" s="113">
        <v>1</v>
      </c>
      <c r="B299" s="342" t="s">
        <v>753</v>
      </c>
      <c r="C299" s="342" t="s">
        <v>5284</v>
      </c>
      <c r="D299" s="350" t="str">
        <f t="shared" ref="D299:D331" si="147">IF(C299="", "", CONCATENATE("'", C299,"'"))</f>
        <v>'JD Jacoby'</v>
      </c>
      <c r="E299" s="262">
        <f t="shared" si="143"/>
        <v>18701126</v>
      </c>
      <c r="F299" s="262">
        <v>10</v>
      </c>
      <c r="G299" s="211" t="s">
        <v>4831</v>
      </c>
      <c r="R299" s="112" t="str">
        <f>IF(D299="","", CONCATENATE("Update games set ", B299, "= ",D299," where game_id=", E299))</f>
        <v>Update games set Referee= 'JD Jacoby' where game_id=18701126</v>
      </c>
      <c r="S299" s="112" t="str">
        <f t="shared" si="127"/>
        <v>Update lineups set player_name = 'Wm Brown', raw_name = 'Wm Brown' where game_id = 18701126 and player_order = 10</v>
      </c>
      <c r="T299" s="112" t="str">
        <f t="shared" si="128"/>
        <v/>
      </c>
      <c r="U299" s="200" t="str">
        <f t="shared" si="124"/>
        <v/>
      </c>
      <c r="V299" s="112" t="str">
        <f t="shared" si="129"/>
        <v/>
      </c>
      <c r="W299" s="415" t="str">
        <f t="shared" si="130"/>
        <v/>
      </c>
      <c r="Y299" s="65" t="str">
        <f t="shared" si="134"/>
        <v/>
      </c>
      <c r="Z299" s="65" t="str">
        <f t="shared" si="135"/>
        <v/>
      </c>
      <c r="AA299" s="65" t="str">
        <f t="shared" si="136"/>
        <v/>
      </c>
      <c r="AB299" s="65" t="str">
        <f t="shared" si="137"/>
        <v/>
      </c>
      <c r="AC299" s="65" t="str">
        <f t="shared" si="138"/>
        <v/>
      </c>
      <c r="AH299" s="65" t="str">
        <f t="shared" si="131"/>
        <v>1870110510</v>
      </c>
      <c r="AI299" s="65">
        <v>18701105</v>
      </c>
      <c r="AJ299" s="65" t="s">
        <v>5352</v>
      </c>
      <c r="AK299" s="65">
        <v>10</v>
      </c>
      <c r="AN299" s="65" t="str">
        <f t="shared" si="125"/>
        <v/>
      </c>
    </row>
    <row r="300" spans="1:40" ht="16.8" customHeight="1" x14ac:dyDescent="0.25">
      <c r="A300" s="113">
        <v>1</v>
      </c>
      <c r="B300" s="342" t="s">
        <v>746</v>
      </c>
      <c r="C300" s="351" t="s">
        <v>5062</v>
      </c>
      <c r="D300" s="334" t="str">
        <f>CONCATENATE("'", LEFT(E300,4),"-",MID(E300,5,2),"-", MID(E300,7,2), " ", C300,"'")</f>
        <v>'1870-11-26 15:00'</v>
      </c>
      <c r="E300" s="262">
        <f t="shared" si="143"/>
        <v>18701126</v>
      </c>
      <c r="F300" s="262">
        <v>11</v>
      </c>
      <c r="G300" s="211" t="s">
        <v>4839</v>
      </c>
      <c r="R300" s="112" t="str">
        <f>IF(D300="","", CONCATENATE("Update games set ", B300, "= ",D300," where game_id=", E300))</f>
        <v>Update games set Game_date= '1870-11-26 15:00' where game_id=18701126</v>
      </c>
      <c r="S300" s="112" t="str">
        <f t="shared" si="127"/>
        <v>Update lineups set player_name = 'H Shuttleworth', raw_name = 'H Shuttleworth' where game_id = 18701126 and player_order = 11</v>
      </c>
      <c r="T300" s="112" t="str">
        <f t="shared" si="128"/>
        <v/>
      </c>
      <c r="U300" s="200" t="str">
        <f t="shared" si="124"/>
        <v/>
      </c>
      <c r="V300" s="112" t="str">
        <f t="shared" si="129"/>
        <v/>
      </c>
      <c r="W300" s="415" t="str">
        <f t="shared" si="130"/>
        <v/>
      </c>
      <c r="Y300" s="65" t="str">
        <f t="shared" si="134"/>
        <v/>
      </c>
      <c r="Z300" s="65" t="str">
        <f t="shared" si="135"/>
        <v/>
      </c>
      <c r="AA300" s="65" t="str">
        <f t="shared" si="136"/>
        <v/>
      </c>
      <c r="AB300" s="65" t="str">
        <f t="shared" si="137"/>
        <v/>
      </c>
      <c r="AC300" s="65" t="str">
        <f t="shared" si="138"/>
        <v/>
      </c>
      <c r="AH300" s="65" t="str">
        <f t="shared" si="131"/>
        <v>1870110511</v>
      </c>
      <c r="AI300" s="65">
        <v>18701105</v>
      </c>
      <c r="AJ300" s="65" t="s">
        <v>5352</v>
      </c>
      <c r="AK300" s="65">
        <v>11</v>
      </c>
      <c r="AN300" s="65" t="str">
        <f t="shared" si="125"/>
        <v/>
      </c>
    </row>
    <row r="301" spans="1:40" ht="16.8" customHeight="1" x14ac:dyDescent="0.25">
      <c r="A301" s="113">
        <v>1</v>
      </c>
      <c r="B301" s="342" t="s">
        <v>25</v>
      </c>
      <c r="C301" s="342" t="s">
        <v>5300</v>
      </c>
      <c r="D301" s="350" t="str">
        <f t="shared" si="126"/>
        <v>'Forest won by 1 rouge to 0'</v>
      </c>
      <c r="E301" s="262">
        <f t="shared" si="143"/>
        <v>18701126</v>
      </c>
      <c r="F301" s="262">
        <v>12</v>
      </c>
      <c r="G301" s="211" t="s">
        <v>4806</v>
      </c>
      <c r="R301" s="112" t="str">
        <f>IF(D301="","", CONCATENATE("Update games set ", B301, "= ",D301," where game_id=", E301))</f>
        <v>Update games set Notes= 'Forest won by 1 rouge to 0' where game_id=18701126</v>
      </c>
      <c r="S301" s="112" t="str">
        <f t="shared" si="127"/>
        <v>Update lineups set player_name = 'SW Widdowson', raw_name = 'SW Widdowson' where game_id = 18701126 and player_order = 12</v>
      </c>
      <c r="T301" s="112" t="str">
        <f t="shared" si="128"/>
        <v/>
      </c>
      <c r="U301" s="200" t="str">
        <f t="shared" si="124"/>
        <v/>
      </c>
      <c r="V301" s="112" t="str">
        <f t="shared" si="129"/>
        <v/>
      </c>
      <c r="W301" s="415" t="str">
        <f t="shared" si="130"/>
        <v/>
      </c>
      <c r="Y301" s="65" t="str">
        <f t="shared" si="134"/>
        <v/>
      </c>
      <c r="Z301" s="65" t="str">
        <f t="shared" si="135"/>
        <v/>
      </c>
      <c r="AA301" s="65" t="str">
        <f t="shared" si="136"/>
        <v/>
      </c>
      <c r="AB301" s="65" t="str">
        <f t="shared" si="137"/>
        <v/>
      </c>
      <c r="AC301" s="65" t="str">
        <f t="shared" si="138"/>
        <v/>
      </c>
      <c r="AH301" s="65" t="str">
        <f t="shared" si="131"/>
        <v>1870110512</v>
      </c>
      <c r="AI301" s="65">
        <v>18701105</v>
      </c>
      <c r="AJ301" s="65" t="s">
        <v>5352</v>
      </c>
      <c r="AK301" s="65">
        <v>12</v>
      </c>
      <c r="AN301" s="65" t="str">
        <f t="shared" si="125"/>
        <v/>
      </c>
    </row>
    <row r="302" spans="1:40" ht="16.8" customHeight="1" x14ac:dyDescent="0.25">
      <c r="A302" s="113">
        <v>1</v>
      </c>
      <c r="B302" s="342" t="s">
        <v>475</v>
      </c>
      <c r="D302" s="349" t="str">
        <f t="shared" si="146"/>
        <v/>
      </c>
      <c r="E302" s="262">
        <f t="shared" si="143"/>
        <v>18701126</v>
      </c>
      <c r="F302" s="262">
        <v>13</v>
      </c>
      <c r="G302" s="211" t="s">
        <v>4824</v>
      </c>
      <c r="R302" s="112" t="str">
        <f>IF(D302="","", CONCATENATE("Update games set ", B302, "= ",D302," where game_id=", E302))</f>
        <v/>
      </c>
      <c r="S302" s="112" t="str">
        <f t="shared" si="127"/>
        <v>Update lineups set player_name = 'J Tomlinson', raw_name = 'J Tomlinson' where game_id = 18701126 and player_order = 13</v>
      </c>
      <c r="T302" s="112" t="str">
        <f t="shared" si="128"/>
        <v/>
      </c>
      <c r="U302" s="200" t="str">
        <f t="shared" si="124"/>
        <v/>
      </c>
      <c r="V302" s="112" t="str">
        <f t="shared" si="129"/>
        <v/>
      </c>
      <c r="W302" s="415" t="str">
        <f t="shared" si="130"/>
        <v/>
      </c>
      <c r="Y302" s="65" t="str">
        <f t="shared" si="134"/>
        <v/>
      </c>
      <c r="Z302" s="65" t="str">
        <f t="shared" si="135"/>
        <v/>
      </c>
      <c r="AA302" s="65" t="str">
        <f t="shared" si="136"/>
        <v/>
      </c>
      <c r="AB302" s="65" t="str">
        <f t="shared" si="137"/>
        <v/>
      </c>
      <c r="AC302" s="65" t="str">
        <f t="shared" si="138"/>
        <v/>
      </c>
      <c r="AH302" s="65" t="str">
        <f t="shared" si="131"/>
        <v>1870110513</v>
      </c>
      <c r="AI302" s="65">
        <v>18701105</v>
      </c>
      <c r="AJ302" s="65" t="s">
        <v>5352</v>
      </c>
      <c r="AK302" s="65">
        <v>13</v>
      </c>
      <c r="AN302" s="65" t="str">
        <f t="shared" si="125"/>
        <v/>
      </c>
    </row>
    <row r="303" spans="1:40" ht="16.8" customHeight="1" x14ac:dyDescent="0.25">
      <c r="A303" s="113">
        <v>1</v>
      </c>
      <c r="B303" s="342" t="s">
        <v>20</v>
      </c>
      <c r="D303" s="350" t="str">
        <f t="shared" si="126"/>
        <v/>
      </c>
      <c r="E303" s="262">
        <f t="shared" si="143"/>
        <v>18701126</v>
      </c>
      <c r="F303" s="262">
        <v>14</v>
      </c>
      <c r="G303" s="211" t="s">
        <v>4849</v>
      </c>
      <c r="R303" s="112" t="str">
        <f>IF(D303="","", CONCATENATE("Update games set ", B303, "= ",D303," where game_id=", E303))</f>
        <v/>
      </c>
      <c r="S303" s="112" t="str">
        <f t="shared" si="127"/>
        <v>Update lineups set player_name = 'G Hayes', raw_name = 'G Hayes' where game_id = 18701126 and player_order = 14</v>
      </c>
      <c r="T303" s="112" t="str">
        <f t="shared" si="128"/>
        <v/>
      </c>
      <c r="U303" s="200" t="str">
        <f t="shared" si="124"/>
        <v/>
      </c>
      <c r="V303" s="112" t="str">
        <f t="shared" si="129"/>
        <v/>
      </c>
      <c r="W303" s="415" t="str">
        <f t="shared" si="130"/>
        <v/>
      </c>
      <c r="Y303" s="65" t="str">
        <f t="shared" si="134"/>
        <v/>
      </c>
      <c r="Z303" s="65" t="str">
        <f t="shared" si="135"/>
        <v/>
      </c>
      <c r="AA303" s="65" t="str">
        <f t="shared" si="136"/>
        <v/>
      </c>
      <c r="AB303" s="65" t="str">
        <f t="shared" si="137"/>
        <v/>
      </c>
      <c r="AC303" s="65" t="str">
        <f t="shared" si="138"/>
        <v/>
      </c>
      <c r="AH303" s="65" t="str">
        <f t="shared" si="131"/>
        <v>1870110514</v>
      </c>
      <c r="AI303" s="65">
        <v>18701105</v>
      </c>
      <c r="AJ303" s="65" t="s">
        <v>5352</v>
      </c>
      <c r="AK303" s="65">
        <v>14</v>
      </c>
      <c r="AN303" s="65" t="str">
        <f t="shared" si="125"/>
        <v/>
      </c>
    </row>
    <row r="304" spans="1:40" ht="16.8" customHeight="1" x14ac:dyDescent="0.25">
      <c r="A304" s="113">
        <v>1</v>
      </c>
      <c r="B304" s="342" t="s">
        <v>4882</v>
      </c>
      <c r="C304" s="342" t="str">
        <f>IF(C303="", "", C303)</f>
        <v/>
      </c>
      <c r="D304" s="350" t="str">
        <f t="shared" si="126"/>
        <v/>
      </c>
      <c r="E304" s="262">
        <f t="shared" si="143"/>
        <v>18701126</v>
      </c>
      <c r="F304" s="262">
        <v>15</v>
      </c>
      <c r="G304" s="211" t="s">
        <v>4823</v>
      </c>
      <c r="R304" s="112" t="str">
        <f>IF(D304="","", CONCATENATE("Update games set ", B304, "= ",D304," where game_id=", E304))</f>
        <v/>
      </c>
      <c r="S304" s="112" t="str">
        <f t="shared" si="127"/>
        <v>Update lineups set player_name = 'H Davies', raw_name = 'H Davies' where game_id = 18701126 and player_order = 15</v>
      </c>
      <c r="T304" s="112" t="str">
        <f t="shared" si="128"/>
        <v/>
      </c>
      <c r="U304" s="200" t="str">
        <f t="shared" si="124"/>
        <v/>
      </c>
      <c r="V304" s="112" t="str">
        <f t="shared" si="129"/>
        <v/>
      </c>
      <c r="W304" s="415" t="str">
        <f t="shared" si="130"/>
        <v/>
      </c>
      <c r="Y304" s="65" t="str">
        <f t="shared" si="134"/>
        <v/>
      </c>
      <c r="Z304" s="65" t="str">
        <f t="shared" si="135"/>
        <v/>
      </c>
      <c r="AA304" s="65" t="str">
        <f t="shared" si="136"/>
        <v/>
      </c>
      <c r="AB304" s="65" t="str">
        <f t="shared" si="137"/>
        <v/>
      </c>
      <c r="AC304" s="65" t="str">
        <f t="shared" si="138"/>
        <v/>
      </c>
      <c r="AH304" s="65" t="str">
        <f t="shared" si="131"/>
        <v>1870110515</v>
      </c>
      <c r="AI304" s="65">
        <v>18701105</v>
      </c>
      <c r="AJ304" s="65" t="s">
        <v>5352</v>
      </c>
      <c r="AK304" s="65">
        <v>15</v>
      </c>
      <c r="AN304" s="65" t="str">
        <f t="shared" si="125"/>
        <v/>
      </c>
    </row>
    <row r="305" spans="1:40" s="126" customFormat="1" ht="16.8" customHeight="1" thickBot="1" x14ac:dyDescent="0.3">
      <c r="A305" s="113">
        <v>1</v>
      </c>
      <c r="B305" s="116" t="s">
        <v>115</v>
      </c>
      <c r="C305" s="352"/>
      <c r="D305" s="370" t="str">
        <f t="shared" ref="D305" si="148">IF(MID(E305,5,2)*1&gt;6,_xlfn.CONCAT("'",LEFT(E305,4),"-",MID(E305,3,2)+1,"'"),_xlfn.CONCAT("'",LEFT(E305,4)-1,"-",MID(E305,3,2),"'"))</f>
        <v>'1870-71'</v>
      </c>
      <c r="E305" s="266">
        <f t="shared" si="143"/>
        <v>18701126</v>
      </c>
      <c r="F305" s="266">
        <v>16</v>
      </c>
      <c r="G305" s="343"/>
      <c r="H305" s="343"/>
      <c r="I305" s="267"/>
      <c r="J305" s="214"/>
      <c r="K305" s="266"/>
      <c r="L305" s="266"/>
      <c r="M305" s="266"/>
      <c r="N305" s="419"/>
      <c r="O305" s="343"/>
      <c r="P305" s="343"/>
      <c r="Q305" s="346"/>
      <c r="R305" s="112" t="str">
        <f>IF(D305="","", CONCATENATE("Update games set ", B305, "= ",D305," where game_id=", E305))</f>
        <v>Update games set Season= '1870-71' where game_id=18701126</v>
      </c>
      <c r="S305" s="112" t="str">
        <f t="shared" si="127"/>
        <v/>
      </c>
      <c r="T305" s="112" t="str">
        <f t="shared" si="128"/>
        <v/>
      </c>
      <c r="U305" s="200" t="str">
        <f t="shared" si="124"/>
        <v/>
      </c>
      <c r="V305" s="112" t="str">
        <f t="shared" si="129"/>
        <v/>
      </c>
      <c r="W305" s="415" t="str">
        <f t="shared" si="130"/>
        <v/>
      </c>
      <c r="X305" s="240"/>
      <c r="Y305" s="65" t="str">
        <f t="shared" si="134"/>
        <v/>
      </c>
      <c r="Z305" s="65" t="str">
        <f t="shared" si="135"/>
        <v/>
      </c>
      <c r="AA305" s="65" t="str">
        <f t="shared" si="136"/>
        <v/>
      </c>
      <c r="AB305" s="65" t="str">
        <f t="shared" si="137"/>
        <v/>
      </c>
      <c r="AC305" s="65" t="str">
        <f t="shared" si="138"/>
        <v/>
      </c>
      <c r="AH305" s="65" t="str">
        <f t="shared" si="131"/>
        <v>1870110516</v>
      </c>
      <c r="AI305" s="126">
        <v>18701105</v>
      </c>
      <c r="AJ305" s="126" t="s">
        <v>5352</v>
      </c>
      <c r="AK305" s="126">
        <v>16</v>
      </c>
      <c r="AN305" s="65" t="str">
        <f t="shared" si="125"/>
        <v/>
      </c>
    </row>
    <row r="306" spans="1:40" ht="16.8" customHeight="1" thickTop="1" x14ac:dyDescent="0.25">
      <c r="A306" s="113">
        <v>1</v>
      </c>
      <c r="B306" s="341" t="s">
        <v>22</v>
      </c>
      <c r="C306" s="341" t="s">
        <v>5305</v>
      </c>
      <c r="D306" s="341" t="str">
        <f t="shared" si="126"/>
        <v>'St Andrews, Derby'</v>
      </c>
      <c r="E306" s="211">
        <v>18701203</v>
      </c>
      <c r="F306" s="262">
        <v>1</v>
      </c>
      <c r="G306" s="212" t="s">
        <v>4795</v>
      </c>
      <c r="H306" s="212"/>
      <c r="N306" s="416"/>
      <c r="O306" s="212"/>
      <c r="P306" s="212"/>
      <c r="R306" s="112" t="str">
        <f>IF(D306="","", CONCATENATE("Update games set ", B306, "= ",D306," where game_id=", E306))</f>
        <v>Update games set Opponent= 'St Andrews, Derby' where game_id=18701203</v>
      </c>
      <c r="S306" s="112" t="str">
        <f t="shared" si="127"/>
        <v>Update lineups set player_name = 'WB Crisp', raw_name = 'WB Crisp' where game_id = 18701203 and player_order = 1</v>
      </c>
      <c r="T306" s="112" t="str">
        <f t="shared" si="128"/>
        <v/>
      </c>
      <c r="U306" s="200" t="str">
        <f t="shared" si="124"/>
        <v/>
      </c>
      <c r="V306" s="112" t="str">
        <f t="shared" si="129"/>
        <v/>
      </c>
      <c r="W306" s="415" t="str">
        <f t="shared" si="130"/>
        <v/>
      </c>
      <c r="Y306" s="65" t="str">
        <f t="shared" si="134"/>
        <v/>
      </c>
      <c r="Z306" s="65" t="str">
        <f t="shared" si="135"/>
        <v/>
      </c>
      <c r="AA306" s="65" t="str">
        <f t="shared" si="136"/>
        <v/>
      </c>
      <c r="AB306" s="65" t="str">
        <f t="shared" si="137"/>
        <v/>
      </c>
      <c r="AC306" s="65" t="str">
        <f t="shared" si="138"/>
        <v/>
      </c>
      <c r="AH306" s="65" t="str">
        <f t="shared" si="131"/>
        <v>187011191</v>
      </c>
      <c r="AI306" s="65">
        <v>18701119</v>
      </c>
      <c r="AJ306" s="65" t="s">
        <v>5303</v>
      </c>
      <c r="AK306" s="65">
        <v>1</v>
      </c>
      <c r="AN306" s="65" t="str">
        <f t="shared" si="125"/>
        <v>update games set source = 'The Nottingham Forest Football Scrapbook' where game_id = 18701203</v>
      </c>
    </row>
    <row r="307" spans="1:40" ht="16.8" customHeight="1" x14ac:dyDescent="0.25">
      <c r="A307" s="113">
        <v>1</v>
      </c>
      <c r="B307" s="342" t="s">
        <v>4979</v>
      </c>
      <c r="C307" s="342" t="str">
        <f>IF(C306="", "", C306)</f>
        <v>St Andrews, Derby</v>
      </c>
      <c r="D307" s="350" t="str">
        <f t="shared" si="126"/>
        <v>'St Andrews, Derby'</v>
      </c>
      <c r="E307" s="262">
        <f>E306</f>
        <v>18701203</v>
      </c>
      <c r="F307" s="262">
        <v>2</v>
      </c>
      <c r="G307" s="212" t="s">
        <v>4829</v>
      </c>
      <c r="N307" s="416"/>
      <c r="O307" s="212"/>
      <c r="P307" s="212"/>
      <c r="R307" s="112" t="str">
        <f>IF(D307="","", CONCATENATE("Update games set ", B307, "= ",D307," where game_id=", E307))</f>
        <v>Update games set Opp_parent= 'St Andrews, Derby' where game_id=18701203</v>
      </c>
      <c r="S307" s="112" t="str">
        <f t="shared" si="127"/>
        <v>Update lineups set player_name = 'RP Hawksley', raw_name = 'RP Hawksley' where game_id = 18701203 and player_order = 2</v>
      </c>
      <c r="T307" s="112" t="str">
        <f t="shared" si="128"/>
        <v/>
      </c>
      <c r="U307" s="200" t="str">
        <f t="shared" si="124"/>
        <v/>
      </c>
      <c r="V307" s="112" t="str">
        <f t="shared" si="129"/>
        <v/>
      </c>
      <c r="W307" s="415" t="str">
        <f t="shared" si="130"/>
        <v/>
      </c>
      <c r="Y307" s="65" t="str">
        <f t="shared" si="134"/>
        <v/>
      </c>
      <c r="Z307" s="65" t="str">
        <f t="shared" si="135"/>
        <v/>
      </c>
      <c r="AA307" s="65" t="str">
        <f t="shared" si="136"/>
        <v/>
      </c>
      <c r="AB307" s="65" t="str">
        <f t="shared" si="137"/>
        <v/>
      </c>
      <c r="AC307" s="65" t="str">
        <f t="shared" si="138"/>
        <v/>
      </c>
      <c r="AH307" s="65" t="str">
        <f t="shared" si="131"/>
        <v>187011192</v>
      </c>
      <c r="AI307" s="65">
        <v>18701119</v>
      </c>
      <c r="AJ307" s="65" t="s">
        <v>5303</v>
      </c>
      <c r="AK307" s="65">
        <v>2</v>
      </c>
      <c r="AN307" s="65" t="str">
        <f t="shared" si="125"/>
        <v/>
      </c>
    </row>
    <row r="308" spans="1:40" ht="16.8" customHeight="1" x14ac:dyDescent="0.25">
      <c r="A308" s="113">
        <v>1</v>
      </c>
      <c r="B308" s="342" t="s">
        <v>2653</v>
      </c>
      <c r="C308" s="342" t="s">
        <v>663</v>
      </c>
      <c r="D308" s="350" t="str">
        <f t="shared" si="126"/>
        <v>'Friendly'</v>
      </c>
      <c r="E308" s="262">
        <f t="shared" ref="E308:E321" si="149">E307</f>
        <v>18701203</v>
      </c>
      <c r="F308" s="262">
        <v>3</v>
      </c>
      <c r="G308" s="211" t="s">
        <v>5298</v>
      </c>
      <c r="H308" s="211" t="s">
        <v>4777</v>
      </c>
      <c r="R308" s="112" t="str">
        <f>IF(D308="","", CONCATENATE("Update games set ", B308, "= ",D308," where game_id=", E308))</f>
        <v>Update games set Game_type= 'Friendly' where game_id=18701203</v>
      </c>
      <c r="S308" s="112" t="str">
        <f t="shared" si="127"/>
        <v>Update lineups set player_name = 'WR Lymbery', raw_name = 'WR Lymbery' where game_id = 18701203 and player_order = 3</v>
      </c>
      <c r="T308" s="112" t="str">
        <f t="shared" si="128"/>
        <v/>
      </c>
      <c r="U308" s="200" t="str">
        <f t="shared" si="124"/>
        <v/>
      </c>
      <c r="V308" s="112" t="str">
        <f t="shared" si="129"/>
        <v/>
      </c>
      <c r="W308" s="415" t="str">
        <f t="shared" si="130"/>
        <v/>
      </c>
      <c r="Y308" s="65" t="str">
        <f t="shared" si="134"/>
        <v/>
      </c>
      <c r="Z308" s="65" t="str">
        <f t="shared" si="135"/>
        <v/>
      </c>
      <c r="AA308" s="65" t="str">
        <f t="shared" si="136"/>
        <v/>
      </c>
      <c r="AB308" s="65" t="str">
        <f t="shared" si="137"/>
        <v/>
      </c>
      <c r="AC308" s="65" t="str">
        <f t="shared" si="138"/>
        <v/>
      </c>
      <c r="AH308" s="65" t="str">
        <f t="shared" si="131"/>
        <v>187011193</v>
      </c>
      <c r="AI308" s="65">
        <v>18701119</v>
      </c>
      <c r="AJ308" s="65" t="s">
        <v>5303</v>
      </c>
      <c r="AK308" s="65">
        <v>3</v>
      </c>
      <c r="AN308" s="65" t="str">
        <f t="shared" si="125"/>
        <v/>
      </c>
    </row>
    <row r="309" spans="1:40" ht="16.8" customHeight="1" x14ac:dyDescent="0.25">
      <c r="A309" s="113">
        <v>1</v>
      </c>
      <c r="B309" s="342" t="s">
        <v>4978</v>
      </c>
      <c r="C309" s="342" t="s">
        <v>5065</v>
      </c>
      <c r="D309" s="350" t="str">
        <f t="shared" si="126"/>
        <v>'H'</v>
      </c>
      <c r="E309" s="262">
        <f t="shared" si="149"/>
        <v>18701203</v>
      </c>
      <c r="F309" s="262">
        <v>4</v>
      </c>
      <c r="G309" s="211" t="s">
        <v>4808</v>
      </c>
      <c r="R309" s="112" t="str">
        <f>IF(D309="","", CONCATENATE("Update games set ", B309, "= ",D309," where game_id=", E309))</f>
        <v>Update games set HAN= 'H' where game_id=18701203</v>
      </c>
      <c r="S309" s="112" t="str">
        <f t="shared" si="127"/>
        <v>Update lineups set player_name = 'T Woodhouse', raw_name = 'T Woodhouse' where game_id = 18701203 and player_order = 4</v>
      </c>
      <c r="T309" s="112" t="str">
        <f t="shared" si="128"/>
        <v/>
      </c>
      <c r="U309" s="200" t="str">
        <f t="shared" si="124"/>
        <v/>
      </c>
      <c r="V309" s="112" t="str">
        <f t="shared" si="129"/>
        <v/>
      </c>
      <c r="W309" s="415" t="str">
        <f t="shared" si="130"/>
        <v/>
      </c>
      <c r="Y309" s="65" t="str">
        <f t="shared" si="134"/>
        <v/>
      </c>
      <c r="Z309" s="65" t="str">
        <f t="shared" si="135"/>
        <v/>
      </c>
      <c r="AA309" s="65" t="str">
        <f t="shared" si="136"/>
        <v/>
      </c>
      <c r="AB309" s="65" t="str">
        <f t="shared" si="137"/>
        <v/>
      </c>
      <c r="AC309" s="65" t="str">
        <f t="shared" si="138"/>
        <v/>
      </c>
      <c r="AH309" s="65" t="str">
        <f t="shared" si="131"/>
        <v>187011194</v>
      </c>
      <c r="AI309" s="65">
        <v>18701119</v>
      </c>
      <c r="AJ309" s="65" t="s">
        <v>5303</v>
      </c>
      <c r="AK309" s="65">
        <v>4</v>
      </c>
      <c r="AN309" s="65" t="str">
        <f t="shared" si="125"/>
        <v/>
      </c>
    </row>
    <row r="310" spans="1:40" ht="16.8" customHeight="1" x14ac:dyDescent="0.25">
      <c r="A310" s="113">
        <v>1</v>
      </c>
      <c r="B310" s="342" t="s">
        <v>5</v>
      </c>
      <c r="C310" s="342">
        <v>2</v>
      </c>
      <c r="D310" s="349">
        <f t="shared" si="144"/>
        <v>2</v>
      </c>
      <c r="E310" s="262">
        <f t="shared" si="149"/>
        <v>18701203</v>
      </c>
      <c r="F310" s="262">
        <v>5</v>
      </c>
      <c r="G310" s="211" t="s">
        <v>4764</v>
      </c>
      <c r="R310" s="112" t="str">
        <f>IF(D310="","", CONCATENATE("Update games set ", B310, "= ",D310," where game_id=", E310))</f>
        <v>Update games set F= 2 where game_id=18701203</v>
      </c>
      <c r="S310" s="112" t="str">
        <f t="shared" si="127"/>
        <v>Update lineups set player_name = 'W Brown', raw_name = 'W Brown' where game_id = 18701203 and player_order = 5</v>
      </c>
      <c r="T310" s="112" t="str">
        <f t="shared" si="128"/>
        <v/>
      </c>
      <c r="U310" s="200" t="str">
        <f t="shared" si="124"/>
        <v/>
      </c>
      <c r="V310" s="112" t="str">
        <f t="shared" si="129"/>
        <v/>
      </c>
      <c r="W310" s="415" t="str">
        <f t="shared" si="130"/>
        <v/>
      </c>
      <c r="Y310" s="65" t="str">
        <f t="shared" si="134"/>
        <v/>
      </c>
      <c r="Z310" s="65" t="str">
        <f t="shared" si="135"/>
        <v/>
      </c>
      <c r="AA310" s="65" t="str">
        <f t="shared" si="136"/>
        <v/>
      </c>
      <c r="AB310" s="65" t="str">
        <f t="shared" si="137"/>
        <v/>
      </c>
      <c r="AC310" s="65" t="str">
        <f t="shared" si="138"/>
        <v/>
      </c>
      <c r="AH310" s="65" t="str">
        <f t="shared" si="131"/>
        <v>187011195</v>
      </c>
      <c r="AI310" s="65">
        <v>18701119</v>
      </c>
      <c r="AJ310" s="65" t="s">
        <v>5303</v>
      </c>
      <c r="AK310" s="65">
        <v>5</v>
      </c>
      <c r="AN310" s="65" t="str">
        <f t="shared" si="125"/>
        <v/>
      </c>
    </row>
    <row r="311" spans="1:40" ht="16.8" customHeight="1" x14ac:dyDescent="0.25">
      <c r="A311" s="113">
        <v>1</v>
      </c>
      <c r="B311" s="342" t="s">
        <v>0</v>
      </c>
      <c r="C311" s="342">
        <v>0</v>
      </c>
      <c r="D311" s="349">
        <f t="shared" si="144"/>
        <v>0</v>
      </c>
      <c r="E311" s="262">
        <f t="shared" si="149"/>
        <v>18701203</v>
      </c>
      <c r="F311" s="262">
        <v>6</v>
      </c>
      <c r="G311" s="211" t="s">
        <v>4823</v>
      </c>
      <c r="R311" s="112" t="str">
        <f>IF(D311="","", CONCATENATE("Update games set ", B311, "= ",D311," where game_id=", E311))</f>
        <v>Update games set A= 0 where game_id=18701203</v>
      </c>
      <c r="S311" s="112" t="str">
        <f t="shared" si="127"/>
        <v>Update lineups set player_name = 'H Davies', raw_name = 'H Davies' where game_id = 18701203 and player_order = 6</v>
      </c>
      <c r="T311" s="112" t="str">
        <f t="shared" si="128"/>
        <v/>
      </c>
      <c r="U311" s="200" t="str">
        <f t="shared" si="124"/>
        <v/>
      </c>
      <c r="V311" s="112" t="str">
        <f t="shared" si="129"/>
        <v/>
      </c>
      <c r="W311" s="415" t="str">
        <f t="shared" si="130"/>
        <v/>
      </c>
      <c r="Y311" s="65" t="str">
        <f t="shared" si="134"/>
        <v/>
      </c>
      <c r="Z311" s="65" t="str">
        <f t="shared" si="135"/>
        <v/>
      </c>
      <c r="AA311" s="65" t="str">
        <f t="shared" si="136"/>
        <v/>
      </c>
      <c r="AB311" s="65" t="str">
        <f t="shared" si="137"/>
        <v/>
      </c>
      <c r="AC311" s="65" t="str">
        <f t="shared" si="138"/>
        <v/>
      </c>
      <c r="AH311" s="65" t="str">
        <f t="shared" si="131"/>
        <v>187011196</v>
      </c>
      <c r="AI311" s="65">
        <v>18701119</v>
      </c>
      <c r="AJ311" s="65" t="s">
        <v>5303</v>
      </c>
      <c r="AK311" s="65">
        <v>6</v>
      </c>
      <c r="AN311" s="65" t="str">
        <f t="shared" si="125"/>
        <v/>
      </c>
    </row>
    <row r="312" spans="1:40" ht="16.8" customHeight="1" x14ac:dyDescent="0.25">
      <c r="A312" s="113">
        <v>1</v>
      </c>
      <c r="B312" s="342" t="s">
        <v>23</v>
      </c>
      <c r="D312" s="334" t="str">
        <f t="shared" ref="D312" si="150">IF(C312="",IF(D310&gt;D311,"'W'",IF(D310=D311,"'D'","'L'")),_xlfn.CONCAT("'",C312,"'"))</f>
        <v>'W'</v>
      </c>
      <c r="E312" s="262">
        <f t="shared" si="149"/>
        <v>18701203</v>
      </c>
      <c r="F312" s="262">
        <v>7</v>
      </c>
      <c r="G312" s="211" t="s">
        <v>4770</v>
      </c>
      <c r="R312" s="112" t="str">
        <f>IF(D312="","", CONCATENATE("Update games set ", B312, "= ",D312," where game_id=", E312))</f>
        <v>Update games set Result= 'W' where game_id=18701203</v>
      </c>
      <c r="S312" s="112" t="str">
        <f t="shared" si="127"/>
        <v>Update lineups set player_name = 'A Barks', raw_name = 'A Barks' where game_id = 18701203 and player_order = 7</v>
      </c>
      <c r="T312" s="112" t="str">
        <f t="shared" si="128"/>
        <v/>
      </c>
      <c r="U312" s="200" t="str">
        <f t="shared" si="124"/>
        <v/>
      </c>
      <c r="V312" s="112" t="str">
        <f t="shared" si="129"/>
        <v/>
      </c>
      <c r="W312" s="415" t="str">
        <f t="shared" si="130"/>
        <v/>
      </c>
      <c r="Y312" s="65" t="str">
        <f t="shared" si="134"/>
        <v/>
      </c>
      <c r="Z312" s="65" t="str">
        <f t="shared" si="135"/>
        <v/>
      </c>
      <c r="AA312" s="65" t="str">
        <f t="shared" si="136"/>
        <v/>
      </c>
      <c r="AB312" s="65" t="str">
        <f t="shared" si="137"/>
        <v/>
      </c>
      <c r="AC312" s="65" t="str">
        <f t="shared" si="138"/>
        <v/>
      </c>
      <c r="AH312" s="65" t="str">
        <f t="shared" si="131"/>
        <v>187011197</v>
      </c>
      <c r="AI312" s="65">
        <v>18701119</v>
      </c>
      <c r="AJ312" s="65" t="s">
        <v>5303</v>
      </c>
      <c r="AK312" s="65">
        <v>7</v>
      </c>
      <c r="AN312" s="65" t="str">
        <f t="shared" si="125"/>
        <v/>
      </c>
    </row>
    <row r="313" spans="1:40" ht="16.8" customHeight="1" x14ac:dyDescent="0.25">
      <c r="A313" s="113">
        <v>1</v>
      </c>
      <c r="B313" s="342" t="s">
        <v>768</v>
      </c>
      <c r="D313" s="349" t="str">
        <f t="shared" si="146"/>
        <v/>
      </c>
      <c r="E313" s="262">
        <f t="shared" si="149"/>
        <v>18701203</v>
      </c>
      <c r="F313" s="262">
        <v>8</v>
      </c>
      <c r="G313" s="194" t="s">
        <v>4806</v>
      </c>
      <c r="N313" s="417"/>
      <c r="O313" s="194"/>
      <c r="P313" s="194"/>
      <c r="R313" s="112" t="str">
        <f>IF(D313="","", CONCATENATE("Update games set ", B313, "= ",D313," where game_id=", E313))</f>
        <v/>
      </c>
      <c r="S313" s="112" t="str">
        <f t="shared" si="127"/>
        <v>Update lineups set player_name = 'SW Widdowson', raw_name = 'SW Widdowson' where game_id = 18701203 and player_order = 8</v>
      </c>
      <c r="T313" s="112" t="str">
        <f t="shared" si="128"/>
        <v/>
      </c>
      <c r="U313" s="200" t="str">
        <f t="shared" si="124"/>
        <v/>
      </c>
      <c r="V313" s="112" t="str">
        <f t="shared" si="129"/>
        <v/>
      </c>
      <c r="W313" s="415" t="str">
        <f t="shared" si="130"/>
        <v/>
      </c>
      <c r="Y313" s="65" t="str">
        <f t="shared" si="134"/>
        <v/>
      </c>
      <c r="Z313" s="65" t="str">
        <f t="shared" si="135"/>
        <v/>
      </c>
      <c r="AA313" s="65" t="str">
        <f t="shared" si="136"/>
        <v/>
      </c>
      <c r="AB313" s="65" t="str">
        <f t="shared" si="137"/>
        <v/>
      </c>
      <c r="AC313" s="65" t="str">
        <f t="shared" si="138"/>
        <v/>
      </c>
      <c r="AH313" s="65" t="str">
        <f t="shared" si="131"/>
        <v>187011198</v>
      </c>
      <c r="AI313" s="65">
        <v>18701119</v>
      </c>
      <c r="AJ313" s="65" t="s">
        <v>5303</v>
      </c>
      <c r="AK313" s="65">
        <v>8</v>
      </c>
      <c r="AN313" s="65" t="str">
        <f t="shared" si="125"/>
        <v/>
      </c>
    </row>
    <row r="314" spans="1:40" ht="16.8" customHeight="1" x14ac:dyDescent="0.25">
      <c r="A314" s="113">
        <v>1</v>
      </c>
      <c r="B314" s="342" t="s">
        <v>766</v>
      </c>
      <c r="D314" s="349" t="str">
        <f t="shared" si="146"/>
        <v/>
      </c>
      <c r="E314" s="262">
        <f t="shared" si="149"/>
        <v>18701203</v>
      </c>
      <c r="F314" s="262">
        <v>9</v>
      </c>
      <c r="G314" s="194" t="s">
        <v>4794</v>
      </c>
      <c r="H314" s="194"/>
      <c r="N314" s="417"/>
      <c r="O314" s="194"/>
      <c r="P314" s="194"/>
      <c r="R314" s="112" t="str">
        <f>IF(D314="","", CONCATENATE("Update games set ", B314, "= ",D314," where game_id=", E314))</f>
        <v/>
      </c>
      <c r="S314" s="112" t="str">
        <f t="shared" si="127"/>
        <v>Update lineups set player_name = 'J White', raw_name = 'J White' where game_id = 18701203 and player_order = 9</v>
      </c>
      <c r="T314" s="112" t="str">
        <f t="shared" si="128"/>
        <v/>
      </c>
      <c r="U314" s="200" t="str">
        <f t="shared" si="124"/>
        <v/>
      </c>
      <c r="V314" s="112" t="str">
        <f t="shared" si="129"/>
        <v/>
      </c>
      <c r="W314" s="415" t="str">
        <f t="shared" si="130"/>
        <v/>
      </c>
      <c r="Y314" s="65" t="str">
        <f t="shared" si="134"/>
        <v/>
      </c>
      <c r="Z314" s="65" t="str">
        <f t="shared" si="135"/>
        <v/>
      </c>
      <c r="AA314" s="65" t="str">
        <f t="shared" si="136"/>
        <v/>
      </c>
      <c r="AB314" s="65" t="str">
        <f t="shared" si="137"/>
        <v/>
      </c>
      <c r="AC314" s="65" t="str">
        <f t="shared" si="138"/>
        <v/>
      </c>
      <c r="AH314" s="65" t="str">
        <f t="shared" si="131"/>
        <v>187011199</v>
      </c>
      <c r="AI314" s="65">
        <v>18701119</v>
      </c>
      <c r="AJ314" s="65" t="s">
        <v>5303</v>
      </c>
      <c r="AK314" s="65">
        <v>9</v>
      </c>
      <c r="AN314" s="65" t="str">
        <f t="shared" si="125"/>
        <v/>
      </c>
    </row>
    <row r="315" spans="1:40" ht="16.8" customHeight="1" x14ac:dyDescent="0.25">
      <c r="A315" s="113">
        <v>1</v>
      </c>
      <c r="B315" s="342" t="s">
        <v>753</v>
      </c>
      <c r="D315" s="350" t="str">
        <f t="shared" si="147"/>
        <v/>
      </c>
      <c r="E315" s="262">
        <f t="shared" si="149"/>
        <v>18701203</v>
      </c>
      <c r="F315" s="262">
        <v>10</v>
      </c>
      <c r="G315" s="211" t="s">
        <v>4824</v>
      </c>
      <c r="R315" s="112" t="str">
        <f>IF(D315="","", CONCATENATE("Update games set ", B315, "= ",D315," where game_id=", E315))</f>
        <v/>
      </c>
      <c r="S315" s="112" t="str">
        <f t="shared" si="127"/>
        <v>Update lineups set player_name = 'J Tomlinson', raw_name = 'J Tomlinson' where game_id = 18701203 and player_order = 10</v>
      </c>
      <c r="T315" s="112" t="str">
        <f t="shared" si="128"/>
        <v/>
      </c>
      <c r="U315" s="200" t="str">
        <f t="shared" si="124"/>
        <v/>
      </c>
      <c r="V315" s="112" t="str">
        <f t="shared" si="129"/>
        <v/>
      </c>
      <c r="W315" s="415" t="str">
        <f t="shared" si="130"/>
        <v/>
      </c>
      <c r="Y315" s="65" t="str">
        <f t="shared" si="134"/>
        <v/>
      </c>
      <c r="Z315" s="65" t="str">
        <f t="shared" si="135"/>
        <v/>
      </c>
      <c r="AA315" s="65" t="str">
        <f t="shared" si="136"/>
        <v/>
      </c>
      <c r="AB315" s="65" t="str">
        <f t="shared" si="137"/>
        <v/>
      </c>
      <c r="AC315" s="65" t="str">
        <f t="shared" si="138"/>
        <v/>
      </c>
      <c r="AH315" s="65" t="str">
        <f t="shared" si="131"/>
        <v>1870111910</v>
      </c>
      <c r="AI315" s="65">
        <v>18701119</v>
      </c>
      <c r="AJ315" s="65" t="s">
        <v>5303</v>
      </c>
      <c r="AK315" s="65">
        <v>10</v>
      </c>
      <c r="AN315" s="65" t="str">
        <f t="shared" si="125"/>
        <v/>
      </c>
    </row>
    <row r="316" spans="1:40" ht="16.8" customHeight="1" x14ac:dyDescent="0.25">
      <c r="A316" s="113">
        <v>1</v>
      </c>
      <c r="B316" s="342" t="s">
        <v>746</v>
      </c>
      <c r="C316" s="351" t="s">
        <v>5062</v>
      </c>
      <c r="D316" s="334" t="str">
        <f>CONCATENATE("'", LEFT(E316,4),"-",MID(E316,5,2),"-", MID(E316,7,2), " ", C316,"'")</f>
        <v>'1870-12-03 15:00'</v>
      </c>
      <c r="E316" s="262">
        <f t="shared" si="149"/>
        <v>18701203</v>
      </c>
      <c r="F316" s="262">
        <v>11</v>
      </c>
      <c r="G316" s="211" t="s">
        <v>4830</v>
      </c>
      <c r="R316" s="112" t="str">
        <f>IF(D316="","", CONCATENATE("Update games set ", B316, "= ",D316," where game_id=", E316))</f>
        <v>Update games set Game_date= '1870-12-03 15:00' where game_id=18701203</v>
      </c>
      <c r="S316" s="112" t="str">
        <f t="shared" si="127"/>
        <v>Update lineups set player_name = 'R Radford', raw_name = 'R Radford' where game_id = 18701203 and player_order = 11</v>
      </c>
      <c r="T316" s="112" t="str">
        <f t="shared" si="128"/>
        <v/>
      </c>
      <c r="U316" s="200" t="str">
        <f t="shared" si="124"/>
        <v/>
      </c>
      <c r="V316" s="112" t="str">
        <f t="shared" si="129"/>
        <v/>
      </c>
      <c r="W316" s="415" t="str">
        <f t="shared" si="130"/>
        <v/>
      </c>
      <c r="Y316" s="65" t="str">
        <f t="shared" si="134"/>
        <v/>
      </c>
      <c r="Z316" s="65" t="str">
        <f t="shared" si="135"/>
        <v/>
      </c>
      <c r="AA316" s="65" t="str">
        <f t="shared" si="136"/>
        <v/>
      </c>
      <c r="AB316" s="65" t="str">
        <f t="shared" si="137"/>
        <v/>
      </c>
      <c r="AC316" s="65" t="str">
        <f t="shared" si="138"/>
        <v/>
      </c>
      <c r="AH316" s="65" t="str">
        <f t="shared" si="131"/>
        <v>1870111911</v>
      </c>
      <c r="AI316" s="65">
        <v>18701119</v>
      </c>
      <c r="AJ316" s="65" t="s">
        <v>5303</v>
      </c>
      <c r="AK316" s="65">
        <v>11</v>
      </c>
      <c r="AN316" s="65" t="str">
        <f t="shared" si="125"/>
        <v/>
      </c>
    </row>
    <row r="317" spans="1:40" ht="16.8" customHeight="1" x14ac:dyDescent="0.25">
      <c r="A317" s="113">
        <v>1</v>
      </c>
      <c r="B317" s="342" t="s">
        <v>25</v>
      </c>
      <c r="D317" s="350" t="str">
        <f t="shared" si="126"/>
        <v/>
      </c>
      <c r="E317" s="262">
        <f t="shared" si="149"/>
        <v>18701203</v>
      </c>
      <c r="F317" s="262">
        <v>12</v>
      </c>
      <c r="G317" s="211" t="s">
        <v>4849</v>
      </c>
      <c r="R317" s="112" t="str">
        <f>IF(D317="","", CONCATENATE("Update games set ", B317, "= ",D317," where game_id=", E317))</f>
        <v/>
      </c>
      <c r="S317" s="112" t="str">
        <f t="shared" si="127"/>
        <v>Update lineups set player_name = 'G Hayes', raw_name = 'G Hayes' where game_id = 18701203 and player_order = 12</v>
      </c>
      <c r="T317" s="112" t="str">
        <f t="shared" si="128"/>
        <v/>
      </c>
      <c r="U317" s="200" t="str">
        <f t="shared" si="124"/>
        <v/>
      </c>
      <c r="V317" s="112" t="str">
        <f t="shared" si="129"/>
        <v/>
      </c>
      <c r="W317" s="415" t="str">
        <f t="shared" si="130"/>
        <v/>
      </c>
      <c r="Y317" s="65" t="str">
        <f t="shared" si="134"/>
        <v/>
      </c>
      <c r="Z317" s="65" t="str">
        <f t="shared" si="135"/>
        <v/>
      </c>
      <c r="AA317" s="65" t="str">
        <f t="shared" si="136"/>
        <v/>
      </c>
      <c r="AB317" s="65" t="str">
        <f t="shared" si="137"/>
        <v/>
      </c>
      <c r="AC317" s="65" t="str">
        <f t="shared" si="138"/>
        <v/>
      </c>
      <c r="AH317" s="65" t="str">
        <f t="shared" si="131"/>
        <v>1870111912</v>
      </c>
      <c r="AI317" s="65">
        <v>18701119</v>
      </c>
      <c r="AJ317" s="65" t="s">
        <v>5303</v>
      </c>
      <c r="AK317" s="65">
        <v>12</v>
      </c>
      <c r="AN317" s="65" t="str">
        <f t="shared" si="125"/>
        <v/>
      </c>
    </row>
    <row r="318" spans="1:40" ht="16.8" customHeight="1" x14ac:dyDescent="0.25">
      <c r="A318" s="113">
        <v>1</v>
      </c>
      <c r="B318" s="342" t="s">
        <v>475</v>
      </c>
      <c r="D318" s="349" t="str">
        <f t="shared" si="146"/>
        <v/>
      </c>
      <c r="E318" s="262">
        <f t="shared" si="149"/>
        <v>18701203</v>
      </c>
      <c r="F318" s="262">
        <v>13</v>
      </c>
      <c r="G318" s="211" t="s">
        <v>4825</v>
      </c>
      <c r="R318" s="112" t="str">
        <f>IF(D318="","", CONCATENATE("Update games set ", B318, "= ",D318," where game_id=", E318))</f>
        <v/>
      </c>
      <c r="S318" s="112" t="str">
        <f t="shared" si="127"/>
        <v>Update lineups set player_name = 'TG Howitt', raw_name = 'TG Howitt' where game_id = 18701203 and player_order = 13</v>
      </c>
      <c r="T318" s="112" t="str">
        <f t="shared" si="128"/>
        <v/>
      </c>
      <c r="U318" s="200" t="str">
        <f t="shared" si="124"/>
        <v/>
      </c>
      <c r="V318" s="112" t="str">
        <f t="shared" si="129"/>
        <v/>
      </c>
      <c r="W318" s="415" t="str">
        <f t="shared" si="130"/>
        <v/>
      </c>
      <c r="Y318" s="65" t="str">
        <f t="shared" si="134"/>
        <v/>
      </c>
      <c r="Z318" s="65" t="str">
        <f t="shared" si="135"/>
        <v/>
      </c>
      <c r="AA318" s="65" t="str">
        <f t="shared" si="136"/>
        <v/>
      </c>
      <c r="AB318" s="65" t="str">
        <f t="shared" si="137"/>
        <v/>
      </c>
      <c r="AC318" s="65" t="str">
        <f t="shared" si="138"/>
        <v/>
      </c>
      <c r="AH318" s="65" t="str">
        <f t="shared" si="131"/>
        <v>1870111913</v>
      </c>
      <c r="AI318" s="65">
        <v>18701119</v>
      </c>
      <c r="AJ318" s="65" t="s">
        <v>5303</v>
      </c>
      <c r="AK318" s="65">
        <v>13</v>
      </c>
      <c r="AN318" s="65" t="str">
        <f t="shared" si="125"/>
        <v/>
      </c>
    </row>
    <row r="319" spans="1:40" ht="16.8" customHeight="1" x14ac:dyDescent="0.25">
      <c r="A319" s="113">
        <v>1</v>
      </c>
      <c r="B319" s="342" t="s">
        <v>20</v>
      </c>
      <c r="C319" s="342" t="s">
        <v>4919</v>
      </c>
      <c r="D319" s="350" t="str">
        <f t="shared" si="126"/>
        <v>'Forest Ground'</v>
      </c>
      <c r="E319" s="262">
        <f t="shared" si="149"/>
        <v>18701203</v>
      </c>
      <c r="F319" s="262">
        <v>14</v>
      </c>
      <c r="G319" s="211" t="s">
        <v>4769</v>
      </c>
      <c r="R319" s="112" t="str">
        <f>IF(D319="","", CONCATENATE("Update games set ", B319, "= ",D319," where game_id=", E319))</f>
        <v>Update games set Ground= 'Forest Ground' where game_id=18701203</v>
      </c>
      <c r="S319" s="112" t="str">
        <f t="shared" si="127"/>
        <v>Update lineups set player_name = 'W Revis', raw_name = 'W Revis' where game_id = 18701203 and player_order = 14</v>
      </c>
      <c r="T319" s="112" t="str">
        <f t="shared" si="128"/>
        <v/>
      </c>
      <c r="U319" s="200" t="str">
        <f t="shared" si="124"/>
        <v/>
      </c>
      <c r="V319" s="112" t="str">
        <f t="shared" si="129"/>
        <v/>
      </c>
      <c r="W319" s="415" t="str">
        <f t="shared" si="130"/>
        <v/>
      </c>
      <c r="Y319" s="65" t="str">
        <f t="shared" si="134"/>
        <v/>
      </c>
      <c r="Z319" s="65" t="str">
        <f t="shared" si="135"/>
        <v/>
      </c>
      <c r="AA319" s="65" t="str">
        <f t="shared" si="136"/>
        <v/>
      </c>
      <c r="AB319" s="65" t="str">
        <f t="shared" si="137"/>
        <v/>
      </c>
      <c r="AC319" s="65" t="str">
        <f t="shared" si="138"/>
        <v/>
      </c>
      <c r="AH319" s="65" t="str">
        <f t="shared" si="131"/>
        <v>1870111914</v>
      </c>
      <c r="AI319" s="65">
        <v>18701119</v>
      </c>
      <c r="AJ319" s="65" t="s">
        <v>5303</v>
      </c>
      <c r="AK319" s="65">
        <v>14</v>
      </c>
      <c r="AN319" s="65" t="str">
        <f t="shared" si="125"/>
        <v/>
      </c>
    </row>
    <row r="320" spans="1:40" ht="16.8" customHeight="1" x14ac:dyDescent="0.25">
      <c r="A320" s="113">
        <v>1</v>
      </c>
      <c r="B320" s="342" t="s">
        <v>4882</v>
      </c>
      <c r="C320" s="342" t="str">
        <f>IF(C319="", "", C319)</f>
        <v>Forest Ground</v>
      </c>
      <c r="D320" s="350" t="str">
        <f t="shared" si="126"/>
        <v>'Forest Ground'</v>
      </c>
      <c r="E320" s="262">
        <f t="shared" si="149"/>
        <v>18701203</v>
      </c>
      <c r="F320" s="262">
        <v>15</v>
      </c>
      <c r="G320" s="211" t="s">
        <v>4850</v>
      </c>
      <c r="R320" s="112" t="str">
        <f>IF(D320="","", CONCATENATE("Update games set ", B320, "= ",D320," where game_id=", E320))</f>
        <v>Update games set Ground_parent= 'Forest Ground' where game_id=18701203</v>
      </c>
      <c r="S320" s="112" t="str">
        <f t="shared" si="127"/>
        <v>Update lineups set player_name = 'HR Gamble', raw_name = 'HR Gamble' where game_id = 18701203 and player_order = 15</v>
      </c>
      <c r="T320" s="112" t="str">
        <f t="shared" si="128"/>
        <v/>
      </c>
      <c r="U320" s="200" t="str">
        <f t="shared" si="124"/>
        <v/>
      </c>
      <c r="V320" s="112" t="str">
        <f t="shared" si="129"/>
        <v/>
      </c>
      <c r="W320" s="415" t="str">
        <f t="shared" si="130"/>
        <v/>
      </c>
      <c r="Y320" s="65" t="str">
        <f t="shared" si="134"/>
        <v/>
      </c>
      <c r="Z320" s="65" t="str">
        <f t="shared" si="135"/>
        <v/>
      </c>
      <c r="AA320" s="65" t="str">
        <f t="shared" si="136"/>
        <v/>
      </c>
      <c r="AB320" s="65" t="str">
        <f t="shared" si="137"/>
        <v/>
      </c>
      <c r="AC320" s="65" t="str">
        <f t="shared" si="138"/>
        <v/>
      </c>
      <c r="AH320" s="65" t="str">
        <f t="shared" si="131"/>
        <v>1870111915</v>
      </c>
      <c r="AI320" s="65">
        <v>18701119</v>
      </c>
      <c r="AJ320" s="65" t="s">
        <v>5303</v>
      </c>
      <c r="AK320" s="65">
        <v>15</v>
      </c>
      <c r="AN320" s="65" t="str">
        <f t="shared" si="125"/>
        <v/>
      </c>
    </row>
    <row r="321" spans="1:40" s="126" customFormat="1" ht="16.8" customHeight="1" thickBot="1" x14ac:dyDescent="0.3">
      <c r="A321" s="113">
        <v>1</v>
      </c>
      <c r="B321" s="116" t="s">
        <v>115</v>
      </c>
      <c r="C321" s="352"/>
      <c r="D321" s="370" t="str">
        <f t="shared" ref="D321" si="151">IF(MID(E321,5,2)*1&gt;6,_xlfn.CONCAT("'",LEFT(E321,4),"-",MID(E321,3,2)+1,"'"),_xlfn.CONCAT("'",LEFT(E321,4)-1,"-",MID(E321,3,2),"'"))</f>
        <v>'1870-71'</v>
      </c>
      <c r="E321" s="266">
        <f t="shared" si="149"/>
        <v>18701203</v>
      </c>
      <c r="F321" s="266">
        <v>16</v>
      </c>
      <c r="G321" s="343"/>
      <c r="H321" s="343"/>
      <c r="I321" s="267"/>
      <c r="J321" s="214"/>
      <c r="K321" s="266"/>
      <c r="L321" s="266"/>
      <c r="M321" s="266"/>
      <c r="N321" s="419"/>
      <c r="O321" s="343"/>
      <c r="P321" s="343"/>
      <c r="Q321" s="346"/>
      <c r="R321" s="112" t="str">
        <f>IF(D321="","", CONCATENATE("Update games set ", B321, "= ",D321," where game_id=", E321))</f>
        <v>Update games set Season= '1870-71' where game_id=18701203</v>
      </c>
      <c r="S321" s="112" t="str">
        <f t="shared" si="127"/>
        <v/>
      </c>
      <c r="T321" s="112" t="str">
        <f t="shared" si="128"/>
        <v/>
      </c>
      <c r="U321" s="200" t="str">
        <f t="shared" si="124"/>
        <v/>
      </c>
      <c r="V321" s="112" t="str">
        <f t="shared" si="129"/>
        <v/>
      </c>
      <c r="W321" s="415" t="str">
        <f t="shared" si="130"/>
        <v/>
      </c>
      <c r="X321" s="240"/>
      <c r="Y321" s="65" t="str">
        <f t="shared" si="134"/>
        <v/>
      </c>
      <c r="Z321" s="65" t="str">
        <f t="shared" si="135"/>
        <v/>
      </c>
      <c r="AA321" s="65" t="str">
        <f t="shared" si="136"/>
        <v/>
      </c>
      <c r="AB321" s="65" t="str">
        <f t="shared" si="137"/>
        <v/>
      </c>
      <c r="AC321" s="65" t="str">
        <f t="shared" si="138"/>
        <v/>
      </c>
      <c r="AH321" s="65" t="str">
        <f t="shared" si="131"/>
        <v>1870111916</v>
      </c>
      <c r="AI321" s="126">
        <v>18701119</v>
      </c>
      <c r="AJ321" s="126" t="s">
        <v>5303</v>
      </c>
      <c r="AK321" s="126">
        <v>16</v>
      </c>
      <c r="AN321" s="65" t="str">
        <f t="shared" si="125"/>
        <v/>
      </c>
    </row>
    <row r="322" spans="1:40" ht="16.8" customHeight="1" thickTop="1" x14ac:dyDescent="0.25">
      <c r="A322" s="113">
        <v>1</v>
      </c>
      <c r="B322" s="341" t="s">
        <v>22</v>
      </c>
      <c r="C322" s="341" t="s">
        <v>5306</v>
      </c>
      <c r="D322" s="341" t="str">
        <f t="shared" ref="D322:D370" si="152">IF(C322="", "", CONCATENATE("'", C322,"'"))</f>
        <v>'Mansfield and District'</v>
      </c>
      <c r="E322" s="211">
        <v>18710331</v>
      </c>
      <c r="F322" s="262">
        <v>1</v>
      </c>
      <c r="G322" s="212" t="s">
        <v>4781</v>
      </c>
      <c r="H322" s="212"/>
      <c r="N322" s="416"/>
      <c r="O322" s="212"/>
      <c r="P322" s="212"/>
      <c r="R322" s="112" t="str">
        <f>IF(D322="","", CONCATENATE("Update games set ", B322, "= ",D322," where game_id=", E322))</f>
        <v>Update games set Opponent= 'Mansfield and District' where game_id=18710331</v>
      </c>
      <c r="S322" s="112" t="str">
        <f t="shared" si="127"/>
        <v>Update lineups set player_name = 'Widdowson', raw_name = 'Widdowson' where game_id = 18710331 and player_order = 1</v>
      </c>
      <c r="T322" s="112" t="str">
        <f t="shared" si="128"/>
        <v/>
      </c>
      <c r="U322" s="200" t="str">
        <f t="shared" ref="U322:U385" si="153">IF(I322="", "", Y322&amp;Z322&amp;AA322&amp;AB322&amp;AC322)</f>
        <v/>
      </c>
      <c r="V322" s="112" t="str">
        <f t="shared" si="129"/>
        <v/>
      </c>
      <c r="W322" s="415" t="str">
        <f t="shared" si="130"/>
        <v/>
      </c>
      <c r="Y322" s="65" t="str">
        <f t="shared" si="134"/>
        <v/>
      </c>
      <c r="Z322" s="65" t="str">
        <f t="shared" si="135"/>
        <v/>
      </c>
      <c r="AA322" s="65" t="str">
        <f t="shared" si="136"/>
        <v/>
      </c>
      <c r="AB322" s="65" t="str">
        <f t="shared" si="137"/>
        <v/>
      </c>
      <c r="AC322" s="65" t="str">
        <f t="shared" si="138"/>
        <v/>
      </c>
      <c r="AH322" s="65" t="str">
        <f t="shared" si="131"/>
        <v>187011261</v>
      </c>
      <c r="AI322" s="65">
        <v>18701126</v>
      </c>
      <c r="AJ322" s="65" t="s">
        <v>5354</v>
      </c>
      <c r="AK322" s="65">
        <v>1</v>
      </c>
      <c r="AN322" s="65" t="str">
        <f t="shared" ref="AN322:AN385" si="154">IF(F322=1, _xlfn.CONCAT("update games set source = 'The Nottingham Forest Football Scrapbook' where game_id = ", E322), "")</f>
        <v>update games set source = 'The Nottingham Forest Football Scrapbook' where game_id = 18710331</v>
      </c>
    </row>
    <row r="323" spans="1:40" ht="16.8" customHeight="1" x14ac:dyDescent="0.25">
      <c r="A323" s="113">
        <v>1</v>
      </c>
      <c r="B323" s="342" t="s">
        <v>4979</v>
      </c>
      <c r="C323" s="342" t="str">
        <f>IF(C322="", "", C322)</f>
        <v>Mansfield and District</v>
      </c>
      <c r="D323" s="350" t="str">
        <f t="shared" si="152"/>
        <v>'Mansfield and District'</v>
      </c>
      <c r="E323" s="262">
        <f>E322</f>
        <v>18710331</v>
      </c>
      <c r="F323" s="262">
        <v>2</v>
      </c>
      <c r="G323" s="211" t="s">
        <v>4791</v>
      </c>
      <c r="H323" s="211" t="s">
        <v>4777</v>
      </c>
      <c r="R323" s="112" t="str">
        <f>IF(D323="","", CONCATENATE("Update games set ", B323, "= ",D323," where game_id=", E323))</f>
        <v>Update games set Opp_parent= 'Mansfield and District' where game_id=18710331</v>
      </c>
      <c r="S323" s="112" t="str">
        <f t="shared" ref="S323:S386" si="155">IF(G323="","",CONCATENATE("Update lineups set player_name = '",SUBSTITUTE(G323,"'","''"),"', raw_name = '",SUBSTITUTE(G323,"'","''"),"' where game_id = ",E323," and player_order = ",F323))</f>
        <v>Update lineups set player_name = 'Lymbery', raw_name = 'Lymbery' where game_id = 18710331 and player_order = 2</v>
      </c>
      <c r="T323" s="112" t="str">
        <f t="shared" ref="T323:T386" si="156">IF(J323="","", CONCATENATE("insert into goals (game_id, goal_order, scorer_name, goal_min) values (",E323, ", ", I323,", '",J323,")"))</f>
        <v/>
      </c>
      <c r="U323" s="200" t="str">
        <f t="shared" si="153"/>
        <v/>
      </c>
      <c r="V323" s="112" t="str">
        <f t="shared" ref="V323:V386" si="157">IF(N323="","", CONCATENATE("insert into games_sources (game_id, source_order, source_name, source_link) values (",E323, ", ", N323,", '",O323,"', '",P323,"')"))</f>
        <v/>
      </c>
      <c r="W323" s="415" t="str">
        <f t="shared" ref="W323:W386" si="158">IF(N323="","",CONCATENATE("update games_sources set  source_name = '",O323,"', source_link = '",P323,"' where game_id = ",E323," and source_order = ",N323))</f>
        <v/>
      </c>
      <c r="Y323" s="65" t="str">
        <f t="shared" si="134"/>
        <v/>
      </c>
      <c r="Z323" s="65" t="str">
        <f t="shared" si="135"/>
        <v/>
      </c>
      <c r="AA323" s="65" t="str">
        <f t="shared" si="136"/>
        <v/>
      </c>
      <c r="AB323" s="65" t="str">
        <f t="shared" si="137"/>
        <v/>
      </c>
      <c r="AC323" s="65" t="str">
        <f t="shared" si="138"/>
        <v/>
      </c>
      <c r="AH323" s="65" t="str">
        <f t="shared" ref="AH323:AH386" si="159">_xlfn.CONCAT(AI323,AK323)</f>
        <v>187011262</v>
      </c>
      <c r="AI323" s="65">
        <v>18701126</v>
      </c>
      <c r="AJ323" s="65" t="s">
        <v>5354</v>
      </c>
      <c r="AK323" s="65">
        <v>2</v>
      </c>
      <c r="AN323" s="65" t="str">
        <f t="shared" si="154"/>
        <v/>
      </c>
    </row>
    <row r="324" spans="1:40" ht="16.8" customHeight="1" x14ac:dyDescent="0.25">
      <c r="A324" s="113">
        <v>1</v>
      </c>
      <c r="B324" s="342" t="s">
        <v>2653</v>
      </c>
      <c r="C324" s="342" t="s">
        <v>663</v>
      </c>
      <c r="D324" s="350" t="str">
        <f t="shared" si="152"/>
        <v>'Friendly'</v>
      </c>
      <c r="E324" s="262">
        <f t="shared" ref="E324:E337" si="160">E323</f>
        <v>18710331</v>
      </c>
      <c r="F324" s="262">
        <v>3</v>
      </c>
      <c r="G324" s="211" t="s">
        <v>4837</v>
      </c>
      <c r="R324" s="112" t="str">
        <f>IF(D324="","", CONCATENATE("Update games set ", B324, "= ",D324," where game_id=", E324))</f>
        <v>Update games set Game_type= 'Friendly' where game_id=18710331</v>
      </c>
      <c r="S324" s="112" t="str">
        <f t="shared" si="155"/>
        <v>Update lineups set player_name = 'Davis', raw_name = 'Davis' where game_id = 18710331 and player_order = 3</v>
      </c>
      <c r="T324" s="112" t="str">
        <f t="shared" si="156"/>
        <v/>
      </c>
      <c r="U324" s="200" t="str">
        <f t="shared" si="153"/>
        <v/>
      </c>
      <c r="V324" s="112" t="str">
        <f t="shared" si="157"/>
        <v/>
      </c>
      <c r="W324" s="415" t="str">
        <f t="shared" si="158"/>
        <v/>
      </c>
      <c r="Y324" s="65" t="str">
        <f t="shared" si="134"/>
        <v/>
      </c>
      <c r="Z324" s="65" t="str">
        <f t="shared" si="135"/>
        <v/>
      </c>
      <c r="AA324" s="65" t="str">
        <f t="shared" si="136"/>
        <v/>
      </c>
      <c r="AB324" s="65" t="str">
        <f t="shared" si="137"/>
        <v/>
      </c>
      <c r="AC324" s="65" t="str">
        <f t="shared" si="138"/>
        <v/>
      </c>
      <c r="AH324" s="65" t="str">
        <f t="shared" si="159"/>
        <v>187011263</v>
      </c>
      <c r="AI324" s="65">
        <v>18701126</v>
      </c>
      <c r="AJ324" s="65" t="s">
        <v>5354</v>
      </c>
      <c r="AK324" s="65">
        <v>3</v>
      </c>
      <c r="AN324" s="65" t="str">
        <f t="shared" si="154"/>
        <v/>
      </c>
    </row>
    <row r="325" spans="1:40" ht="16.8" customHeight="1" x14ac:dyDescent="0.25">
      <c r="A325" s="113">
        <v>1</v>
      </c>
      <c r="B325" s="342" t="s">
        <v>4978</v>
      </c>
      <c r="C325" s="342" t="s">
        <v>5065</v>
      </c>
      <c r="D325" s="350" t="str">
        <f t="shared" si="152"/>
        <v>'H'</v>
      </c>
      <c r="E325" s="262">
        <f t="shared" si="160"/>
        <v>18710331</v>
      </c>
      <c r="F325" s="262">
        <v>4</v>
      </c>
      <c r="G325" s="211" t="s">
        <v>4773</v>
      </c>
      <c r="R325" s="112" t="str">
        <f>IF(D325="","", CONCATENATE("Update games set ", B325, "= ",D325," where game_id=", E325))</f>
        <v>Update games set HAN= 'H' where game_id=18710331</v>
      </c>
      <c r="S325" s="112" t="str">
        <f t="shared" si="155"/>
        <v>Update lineups set player_name = 'Howitt', raw_name = 'Howitt' where game_id = 18710331 and player_order = 4</v>
      </c>
      <c r="T325" s="112" t="str">
        <f t="shared" si="156"/>
        <v/>
      </c>
      <c r="U325" s="200" t="str">
        <f t="shared" si="153"/>
        <v/>
      </c>
      <c r="V325" s="112" t="str">
        <f t="shared" si="157"/>
        <v/>
      </c>
      <c r="W325" s="415" t="str">
        <f t="shared" si="158"/>
        <v/>
      </c>
      <c r="Y325" s="65" t="str">
        <f t="shared" si="134"/>
        <v/>
      </c>
      <c r="Z325" s="65" t="str">
        <f t="shared" si="135"/>
        <v/>
      </c>
      <c r="AA325" s="65" t="str">
        <f t="shared" si="136"/>
        <v/>
      </c>
      <c r="AB325" s="65" t="str">
        <f t="shared" si="137"/>
        <v/>
      </c>
      <c r="AC325" s="65" t="str">
        <f t="shared" si="138"/>
        <v/>
      </c>
      <c r="AH325" s="65" t="str">
        <f t="shared" si="159"/>
        <v>187011264</v>
      </c>
      <c r="AI325" s="65">
        <v>18701126</v>
      </c>
      <c r="AJ325" s="65" t="s">
        <v>5354</v>
      </c>
      <c r="AK325" s="65">
        <v>4</v>
      </c>
      <c r="AN325" s="65" t="str">
        <f t="shared" si="154"/>
        <v/>
      </c>
    </row>
    <row r="326" spans="1:40" ht="16.8" customHeight="1" x14ac:dyDescent="0.25">
      <c r="A326" s="113">
        <v>1</v>
      </c>
      <c r="B326" s="342" t="s">
        <v>5</v>
      </c>
      <c r="C326" s="342">
        <v>2</v>
      </c>
      <c r="D326" s="349">
        <f t="shared" si="144"/>
        <v>2</v>
      </c>
      <c r="E326" s="262">
        <f t="shared" si="160"/>
        <v>18710331</v>
      </c>
      <c r="F326" s="262">
        <v>5</v>
      </c>
      <c r="G326" s="211" t="s">
        <v>4809</v>
      </c>
      <c r="R326" s="112" t="str">
        <f>IF(D326="","", CONCATENATE("Update games set ", B326, "= ",D326," where game_id=", E326))</f>
        <v>Update games set F= 2 where game_id=18710331</v>
      </c>
      <c r="S326" s="112" t="str">
        <f t="shared" si="155"/>
        <v>Update lineups set player_name = 'Hawksley', raw_name = 'Hawksley' where game_id = 18710331 and player_order = 5</v>
      </c>
      <c r="T326" s="112" t="str">
        <f t="shared" si="156"/>
        <v/>
      </c>
      <c r="U326" s="200" t="str">
        <f t="shared" si="153"/>
        <v/>
      </c>
      <c r="V326" s="112" t="str">
        <f t="shared" si="157"/>
        <v/>
      </c>
      <c r="W326" s="415" t="str">
        <f t="shared" si="158"/>
        <v/>
      </c>
      <c r="Y326" s="65" t="str">
        <f t="shared" si="134"/>
        <v/>
      </c>
      <c r="Z326" s="65" t="str">
        <f t="shared" si="135"/>
        <v/>
      </c>
      <c r="AA326" s="65" t="str">
        <f t="shared" si="136"/>
        <v/>
      </c>
      <c r="AB326" s="65" t="str">
        <f t="shared" si="137"/>
        <v/>
      </c>
      <c r="AC326" s="65" t="str">
        <f t="shared" si="138"/>
        <v/>
      </c>
      <c r="AH326" s="65" t="str">
        <f t="shared" si="159"/>
        <v>187011265</v>
      </c>
      <c r="AI326" s="65">
        <v>18701126</v>
      </c>
      <c r="AJ326" s="65" t="s">
        <v>5354</v>
      </c>
      <c r="AK326" s="65">
        <v>5</v>
      </c>
      <c r="AN326" s="65" t="str">
        <f t="shared" si="154"/>
        <v/>
      </c>
    </row>
    <row r="327" spans="1:40" ht="16.8" customHeight="1" x14ac:dyDescent="0.25">
      <c r="A327" s="113">
        <v>1</v>
      </c>
      <c r="B327" s="342" t="s">
        <v>0</v>
      </c>
      <c r="C327" s="342">
        <v>0</v>
      </c>
      <c r="D327" s="349">
        <f t="shared" si="144"/>
        <v>0</v>
      </c>
      <c r="E327" s="262">
        <f t="shared" si="160"/>
        <v>18710331</v>
      </c>
      <c r="F327" s="262">
        <v>6</v>
      </c>
      <c r="G327" s="211" t="s">
        <v>4783</v>
      </c>
      <c r="R327" s="112" t="str">
        <f>IF(D327="","", CONCATENATE("Update games set ", B327, "= ",D327," where game_id=", E327))</f>
        <v>Update games set A= 0 where game_id=18710331</v>
      </c>
      <c r="S327" s="112" t="str">
        <f t="shared" si="155"/>
        <v>Update lineups set player_name = 'White', raw_name = 'White' where game_id = 18710331 and player_order = 6</v>
      </c>
      <c r="T327" s="112" t="str">
        <f t="shared" si="156"/>
        <v/>
      </c>
      <c r="U327" s="200" t="str">
        <f t="shared" si="153"/>
        <v/>
      </c>
      <c r="V327" s="112" t="str">
        <f t="shared" si="157"/>
        <v/>
      </c>
      <c r="W327" s="415" t="str">
        <f t="shared" si="158"/>
        <v/>
      </c>
      <c r="Y327" s="65" t="str">
        <f t="shared" si="134"/>
        <v/>
      </c>
      <c r="Z327" s="65" t="str">
        <f t="shared" si="135"/>
        <v/>
      </c>
      <c r="AA327" s="65" t="str">
        <f t="shared" si="136"/>
        <v/>
      </c>
      <c r="AB327" s="65" t="str">
        <f t="shared" si="137"/>
        <v/>
      </c>
      <c r="AC327" s="65" t="str">
        <f t="shared" si="138"/>
        <v/>
      </c>
      <c r="AH327" s="65" t="str">
        <f t="shared" si="159"/>
        <v>187011266</v>
      </c>
      <c r="AI327" s="65">
        <v>18701126</v>
      </c>
      <c r="AJ327" s="65" t="s">
        <v>5354</v>
      </c>
      <c r="AK327" s="65">
        <v>6</v>
      </c>
      <c r="AN327" s="65" t="str">
        <f t="shared" si="154"/>
        <v/>
      </c>
    </row>
    <row r="328" spans="1:40" ht="16.8" customHeight="1" x14ac:dyDescent="0.25">
      <c r="A328" s="113">
        <v>1</v>
      </c>
      <c r="B328" s="342" t="s">
        <v>23</v>
      </c>
      <c r="D328" s="334" t="str">
        <f t="shared" ref="D328" si="161">IF(C328="",IF(D326&gt;D327,"'W'",IF(D326=D327,"'D'","'L'")),_xlfn.CONCAT("'",C328,"'"))</f>
        <v>'W'</v>
      </c>
      <c r="E328" s="262">
        <f t="shared" si="160"/>
        <v>18710331</v>
      </c>
      <c r="F328" s="262">
        <v>7</v>
      </c>
      <c r="G328" s="211" t="s">
        <v>4783</v>
      </c>
      <c r="R328" s="112" t="str">
        <f>IF(D328="","", CONCATENATE("Update games set ", B328, "= ",D328," where game_id=", E328))</f>
        <v>Update games set Result= 'W' where game_id=18710331</v>
      </c>
      <c r="S328" s="112" t="str">
        <f t="shared" si="155"/>
        <v>Update lineups set player_name = 'White', raw_name = 'White' where game_id = 18710331 and player_order = 7</v>
      </c>
      <c r="T328" s="112" t="str">
        <f t="shared" si="156"/>
        <v/>
      </c>
      <c r="U328" s="200" t="str">
        <f t="shared" si="153"/>
        <v/>
      </c>
      <c r="V328" s="112" t="str">
        <f t="shared" si="157"/>
        <v/>
      </c>
      <c r="W328" s="415" t="str">
        <f t="shared" si="158"/>
        <v/>
      </c>
      <c r="Y328" s="65" t="str">
        <f t="shared" si="134"/>
        <v/>
      </c>
      <c r="Z328" s="65" t="str">
        <f t="shared" si="135"/>
        <v/>
      </c>
      <c r="AA328" s="65" t="str">
        <f t="shared" si="136"/>
        <v/>
      </c>
      <c r="AB328" s="65" t="str">
        <f t="shared" si="137"/>
        <v/>
      </c>
      <c r="AC328" s="65" t="str">
        <f t="shared" si="138"/>
        <v/>
      </c>
      <c r="AH328" s="65" t="str">
        <f t="shared" si="159"/>
        <v>187011267</v>
      </c>
      <c r="AI328" s="65">
        <v>18701126</v>
      </c>
      <c r="AJ328" s="65" t="s">
        <v>5354</v>
      </c>
      <c r="AK328" s="65">
        <v>7</v>
      </c>
      <c r="AN328" s="65" t="str">
        <f t="shared" si="154"/>
        <v/>
      </c>
    </row>
    <row r="329" spans="1:40" ht="16.8" customHeight="1" x14ac:dyDescent="0.25">
      <c r="A329" s="113">
        <v>1</v>
      </c>
      <c r="B329" s="342" t="s">
        <v>768</v>
      </c>
      <c r="C329" s="342">
        <v>1</v>
      </c>
      <c r="D329" s="349">
        <f t="shared" si="146"/>
        <v>1</v>
      </c>
      <c r="E329" s="262">
        <f t="shared" si="160"/>
        <v>18710331</v>
      </c>
      <c r="F329" s="262">
        <v>8</v>
      </c>
      <c r="G329" s="194" t="s">
        <v>4812</v>
      </c>
      <c r="N329" s="417"/>
      <c r="O329" s="194"/>
      <c r="P329" s="194"/>
      <c r="R329" s="112" t="str">
        <f>IF(D329="","", CONCATENATE("Update games set ", B329, "= ",D329," where game_id=", E329))</f>
        <v>Update games set HT_f= 1 where game_id=18710331</v>
      </c>
      <c r="S329" s="112" t="str">
        <f t="shared" si="155"/>
        <v>Update lineups set player_name = 'Woodhouse', raw_name = 'Woodhouse' where game_id = 18710331 and player_order = 8</v>
      </c>
      <c r="T329" s="112" t="str">
        <f t="shared" si="156"/>
        <v/>
      </c>
      <c r="U329" s="200" t="str">
        <f t="shared" si="153"/>
        <v/>
      </c>
      <c r="V329" s="112" t="str">
        <f t="shared" si="157"/>
        <v/>
      </c>
      <c r="W329" s="415" t="str">
        <f t="shared" si="158"/>
        <v/>
      </c>
      <c r="Y329" s="65" t="str">
        <f t="shared" si="134"/>
        <v/>
      </c>
      <c r="Z329" s="65" t="str">
        <f t="shared" si="135"/>
        <v/>
      </c>
      <c r="AA329" s="65" t="str">
        <f t="shared" si="136"/>
        <v/>
      </c>
      <c r="AB329" s="65" t="str">
        <f t="shared" si="137"/>
        <v/>
      </c>
      <c r="AC329" s="65" t="str">
        <f t="shared" si="138"/>
        <v/>
      </c>
      <c r="AH329" s="65" t="str">
        <f t="shared" si="159"/>
        <v>187011268</v>
      </c>
      <c r="AI329" s="65">
        <v>18701126</v>
      </c>
      <c r="AJ329" s="65" t="s">
        <v>5354</v>
      </c>
      <c r="AK329" s="65">
        <v>8</v>
      </c>
      <c r="AN329" s="65" t="str">
        <f t="shared" si="154"/>
        <v/>
      </c>
    </row>
    <row r="330" spans="1:40" ht="16.8" customHeight="1" x14ac:dyDescent="0.25">
      <c r="A330" s="113">
        <v>1</v>
      </c>
      <c r="B330" s="342" t="s">
        <v>766</v>
      </c>
      <c r="C330" s="342">
        <v>0</v>
      </c>
      <c r="D330" s="349">
        <f t="shared" si="146"/>
        <v>0</v>
      </c>
      <c r="E330" s="262">
        <f t="shared" si="160"/>
        <v>18710331</v>
      </c>
      <c r="F330" s="262">
        <v>9</v>
      </c>
      <c r="G330" s="194" t="s">
        <v>4779</v>
      </c>
      <c r="H330" s="194"/>
      <c r="N330" s="417"/>
      <c r="O330" s="194"/>
      <c r="P330" s="194"/>
      <c r="R330" s="112" t="str">
        <f>IF(D330="","", CONCATENATE("Update games set ", B330, "= ",D330," where game_id=", E330))</f>
        <v>Update games set HT_a= 0 where game_id=18710331</v>
      </c>
      <c r="S330" s="112" t="str">
        <f t="shared" si="155"/>
        <v>Update lineups set player_name = 'Gamble', raw_name = 'Gamble' where game_id = 18710331 and player_order = 9</v>
      </c>
      <c r="T330" s="112" t="str">
        <f t="shared" si="156"/>
        <v/>
      </c>
      <c r="U330" s="200" t="str">
        <f t="shared" si="153"/>
        <v/>
      </c>
      <c r="V330" s="112" t="str">
        <f t="shared" si="157"/>
        <v/>
      </c>
      <c r="W330" s="415" t="str">
        <f t="shared" si="158"/>
        <v/>
      </c>
      <c r="Y330" s="65" t="str">
        <f t="shared" si="134"/>
        <v/>
      </c>
      <c r="Z330" s="65" t="str">
        <f t="shared" si="135"/>
        <v/>
      </c>
      <c r="AA330" s="65" t="str">
        <f t="shared" si="136"/>
        <v/>
      </c>
      <c r="AB330" s="65" t="str">
        <f t="shared" si="137"/>
        <v/>
      </c>
      <c r="AC330" s="65" t="str">
        <f t="shared" si="138"/>
        <v/>
      </c>
      <c r="AH330" s="65" t="str">
        <f t="shared" si="159"/>
        <v>187011269</v>
      </c>
      <c r="AI330" s="65">
        <v>18701126</v>
      </c>
      <c r="AJ330" s="65" t="s">
        <v>5354</v>
      </c>
      <c r="AK330" s="65">
        <v>9</v>
      </c>
      <c r="AN330" s="65" t="str">
        <f t="shared" si="154"/>
        <v/>
      </c>
    </row>
    <row r="331" spans="1:40" ht="16.8" customHeight="1" x14ac:dyDescent="0.25">
      <c r="A331" s="113">
        <v>1</v>
      </c>
      <c r="B331" s="342" t="s">
        <v>753</v>
      </c>
      <c r="C331" s="342" t="s">
        <v>4761</v>
      </c>
      <c r="D331" s="350" t="str">
        <f t="shared" si="147"/>
        <v>'Hussey'</v>
      </c>
      <c r="E331" s="262">
        <f t="shared" si="160"/>
        <v>18710331</v>
      </c>
      <c r="F331" s="262">
        <v>10</v>
      </c>
      <c r="G331" s="211" t="s">
        <v>4851</v>
      </c>
      <c r="R331" s="112" t="str">
        <f>IF(D331="","", CONCATENATE("Update games set ", B331, "= ",D331," where game_id=", E331))</f>
        <v>Update games set Referee= 'Hussey' where game_id=18710331</v>
      </c>
      <c r="S331" s="112" t="str">
        <f t="shared" si="155"/>
        <v>Update lineups set player_name = 'Forman', raw_name = 'Forman' where game_id = 18710331 and player_order = 10</v>
      </c>
      <c r="T331" s="112" t="str">
        <f t="shared" si="156"/>
        <v/>
      </c>
      <c r="U331" s="200" t="str">
        <f t="shared" si="153"/>
        <v/>
      </c>
      <c r="V331" s="112" t="str">
        <f t="shared" si="157"/>
        <v/>
      </c>
      <c r="W331" s="415" t="str">
        <f t="shared" si="158"/>
        <v/>
      </c>
      <c r="Y331" s="65" t="str">
        <f t="shared" si="134"/>
        <v/>
      </c>
      <c r="Z331" s="65" t="str">
        <f t="shared" si="135"/>
        <v/>
      </c>
      <c r="AA331" s="65" t="str">
        <f t="shared" si="136"/>
        <v/>
      </c>
      <c r="AB331" s="65" t="str">
        <f t="shared" si="137"/>
        <v/>
      </c>
      <c r="AC331" s="65" t="str">
        <f t="shared" si="138"/>
        <v/>
      </c>
      <c r="AH331" s="65" t="str">
        <f t="shared" si="159"/>
        <v>1870112610</v>
      </c>
      <c r="AI331" s="65">
        <v>18701126</v>
      </c>
      <c r="AJ331" s="65" t="s">
        <v>5354</v>
      </c>
      <c r="AK331" s="65">
        <v>10</v>
      </c>
      <c r="AN331" s="65" t="str">
        <f t="shared" si="154"/>
        <v/>
      </c>
    </row>
    <row r="332" spans="1:40" ht="16.8" customHeight="1" x14ac:dyDescent="0.25">
      <c r="A332" s="113">
        <v>1</v>
      </c>
      <c r="B332" s="342" t="s">
        <v>746</v>
      </c>
      <c r="C332" s="351" t="s">
        <v>5191</v>
      </c>
      <c r="D332" s="334" t="str">
        <f>CONCATENATE("'", LEFT(E332,4),"-",MID(E332,5,2),"-", MID(E332,7,2), " ", C332,"'")</f>
        <v>'1871-03-31 15:45'</v>
      </c>
      <c r="E332" s="262">
        <f t="shared" si="160"/>
        <v>18710331</v>
      </c>
      <c r="F332" s="262">
        <v>11</v>
      </c>
      <c r="G332" s="211" t="s">
        <v>4852</v>
      </c>
      <c r="R332" s="112" t="str">
        <f>IF(D332="","", CONCATENATE("Update games set ", B332, "= ",D332," where game_id=", E332))</f>
        <v>Update games set Game_date= '1871-03-31 15:45' where game_id=18710331</v>
      </c>
      <c r="S332" s="112" t="str">
        <f t="shared" si="155"/>
        <v>Update lineups set player_name = 'Ashwell', raw_name = 'Ashwell' where game_id = 18710331 and player_order = 11</v>
      </c>
      <c r="T332" s="112" t="str">
        <f t="shared" si="156"/>
        <v/>
      </c>
      <c r="U332" s="200" t="str">
        <f t="shared" si="153"/>
        <v/>
      </c>
      <c r="V332" s="112" t="str">
        <f t="shared" si="157"/>
        <v/>
      </c>
      <c r="W332" s="415" t="str">
        <f t="shared" si="158"/>
        <v/>
      </c>
      <c r="Y332" s="65" t="str">
        <f t="shared" si="134"/>
        <v/>
      </c>
      <c r="Z332" s="65" t="str">
        <f t="shared" si="135"/>
        <v/>
      </c>
      <c r="AA332" s="65" t="str">
        <f t="shared" si="136"/>
        <v/>
      </c>
      <c r="AB332" s="65" t="str">
        <f t="shared" si="137"/>
        <v/>
      </c>
      <c r="AC332" s="65" t="str">
        <f t="shared" si="138"/>
        <v/>
      </c>
      <c r="AH332" s="65" t="str">
        <f t="shared" si="159"/>
        <v>1870112611</v>
      </c>
      <c r="AI332" s="65">
        <v>18701126</v>
      </c>
      <c r="AJ332" s="65" t="s">
        <v>5354</v>
      </c>
      <c r="AK332" s="65">
        <v>11</v>
      </c>
      <c r="AN332" s="65" t="str">
        <f t="shared" si="154"/>
        <v/>
      </c>
    </row>
    <row r="333" spans="1:40" ht="16.8" customHeight="1" x14ac:dyDescent="0.25">
      <c r="A333" s="113">
        <v>1</v>
      </c>
      <c r="B333" s="342" t="s">
        <v>25</v>
      </c>
      <c r="D333" s="350" t="str">
        <f t="shared" si="152"/>
        <v/>
      </c>
      <c r="E333" s="262">
        <f t="shared" si="160"/>
        <v>18710331</v>
      </c>
      <c r="F333" s="262">
        <v>12</v>
      </c>
      <c r="R333" s="112" t="str">
        <f>IF(D333="","", CONCATENATE("Update games set ", B333, "= ",D333," where game_id=", E333))</f>
        <v/>
      </c>
      <c r="S333" s="112" t="str">
        <f t="shared" si="155"/>
        <v/>
      </c>
      <c r="T333" s="112" t="str">
        <f t="shared" si="156"/>
        <v/>
      </c>
      <c r="U333" s="200" t="str">
        <f t="shared" si="153"/>
        <v/>
      </c>
      <c r="V333" s="112" t="str">
        <f t="shared" si="157"/>
        <v/>
      </c>
      <c r="W333" s="415" t="str">
        <f t="shared" si="158"/>
        <v/>
      </c>
      <c r="Y333" s="65" t="str">
        <f t="shared" si="134"/>
        <v/>
      </c>
      <c r="Z333" s="65" t="str">
        <f t="shared" si="135"/>
        <v/>
      </c>
      <c r="AA333" s="65" t="str">
        <f t="shared" si="136"/>
        <v/>
      </c>
      <c r="AB333" s="65" t="str">
        <f t="shared" si="137"/>
        <v/>
      </c>
      <c r="AC333" s="65" t="str">
        <f t="shared" si="138"/>
        <v/>
      </c>
      <c r="AH333" s="65" t="str">
        <f t="shared" si="159"/>
        <v>1870112612</v>
      </c>
      <c r="AI333" s="65">
        <v>18701126</v>
      </c>
      <c r="AJ333" s="65" t="s">
        <v>5354</v>
      </c>
      <c r="AK333" s="65">
        <v>12</v>
      </c>
      <c r="AN333" s="65" t="str">
        <f t="shared" si="154"/>
        <v/>
      </c>
    </row>
    <row r="334" spans="1:40" ht="16.8" customHeight="1" x14ac:dyDescent="0.25">
      <c r="A334" s="113">
        <v>1</v>
      </c>
      <c r="B334" s="342" t="s">
        <v>475</v>
      </c>
      <c r="D334" s="349" t="str">
        <f t="shared" si="146"/>
        <v/>
      </c>
      <c r="E334" s="262">
        <f t="shared" si="160"/>
        <v>18710331</v>
      </c>
      <c r="F334" s="262">
        <v>13</v>
      </c>
      <c r="R334" s="112" t="str">
        <f>IF(D334="","", CONCATENATE("Update games set ", B334, "= ",D334," where game_id=", E334))</f>
        <v/>
      </c>
      <c r="S334" s="112" t="str">
        <f t="shared" si="155"/>
        <v/>
      </c>
      <c r="T334" s="112" t="str">
        <f t="shared" si="156"/>
        <v/>
      </c>
      <c r="U334" s="200" t="str">
        <f t="shared" si="153"/>
        <v/>
      </c>
      <c r="V334" s="112" t="str">
        <f t="shared" si="157"/>
        <v/>
      </c>
      <c r="W334" s="415" t="str">
        <f t="shared" si="158"/>
        <v/>
      </c>
      <c r="Y334" s="65" t="str">
        <f t="shared" ref="Y334:Y397" si="162">IF(I334="","",CONCATENATE("update goals set scorer_name = '",SUBSTITUTE(J334, "'", "''"),"'"))</f>
        <v/>
      </c>
      <c r="Z334" s="65" t="str">
        <f t="shared" ref="Z334:Z397" si="163">IF(K334="", "", CONCATENATE(", goal_min = ", K334))</f>
        <v/>
      </c>
      <c r="AA334" s="65" t="str">
        <f t="shared" ref="AA334:AA397" si="164">IF(L334="", "", CONCATENATE(", Pen = '", UPPER(L334), "'"))</f>
        <v/>
      </c>
      <c r="AB334" s="65" t="str">
        <f t="shared" ref="AB334:AB397" si="165">IF(M334="", "", CONCATENATE(", OG = '", UPPER(M334), "'"))</f>
        <v/>
      </c>
      <c r="AC334" s="65" t="str">
        <f t="shared" ref="AC334:AC397" si="166">IF(I334="", "", CONCATENATE(" where game_id = ", E334, " and goal_order = ", I334))</f>
        <v/>
      </c>
      <c r="AH334" s="65" t="str">
        <f t="shared" si="159"/>
        <v>1870112613</v>
      </c>
      <c r="AI334" s="65">
        <v>18701126</v>
      </c>
      <c r="AJ334" s="65" t="s">
        <v>5354</v>
      </c>
      <c r="AK334" s="65">
        <v>13</v>
      </c>
      <c r="AN334" s="65" t="str">
        <f t="shared" si="154"/>
        <v/>
      </c>
    </row>
    <row r="335" spans="1:40" ht="16.8" customHeight="1" x14ac:dyDescent="0.25">
      <c r="A335" s="113">
        <v>1</v>
      </c>
      <c r="B335" s="342" t="s">
        <v>20</v>
      </c>
      <c r="D335" s="350" t="str">
        <f t="shared" si="152"/>
        <v/>
      </c>
      <c r="E335" s="262">
        <f t="shared" si="160"/>
        <v>18710331</v>
      </c>
      <c r="F335" s="262">
        <v>14</v>
      </c>
      <c r="R335" s="112" t="str">
        <f>IF(D335="","", CONCATENATE("Update games set ", B335, "= ",D335," where game_id=", E335))</f>
        <v/>
      </c>
      <c r="S335" s="112" t="str">
        <f t="shared" si="155"/>
        <v/>
      </c>
      <c r="T335" s="112" t="str">
        <f t="shared" si="156"/>
        <v/>
      </c>
      <c r="U335" s="200" t="str">
        <f t="shared" si="153"/>
        <v/>
      </c>
      <c r="V335" s="112" t="str">
        <f t="shared" si="157"/>
        <v/>
      </c>
      <c r="W335" s="415" t="str">
        <f t="shared" si="158"/>
        <v/>
      </c>
      <c r="Y335" s="65" t="str">
        <f t="shared" si="162"/>
        <v/>
      </c>
      <c r="Z335" s="65" t="str">
        <f t="shared" si="163"/>
        <v/>
      </c>
      <c r="AA335" s="65" t="str">
        <f t="shared" si="164"/>
        <v/>
      </c>
      <c r="AB335" s="65" t="str">
        <f t="shared" si="165"/>
        <v/>
      </c>
      <c r="AC335" s="65" t="str">
        <f t="shared" si="166"/>
        <v/>
      </c>
      <c r="AH335" s="65" t="str">
        <f t="shared" si="159"/>
        <v>1870112614</v>
      </c>
      <c r="AI335" s="65">
        <v>18701126</v>
      </c>
      <c r="AJ335" s="65" t="s">
        <v>5354</v>
      </c>
      <c r="AK335" s="65">
        <v>14</v>
      </c>
      <c r="AN335" s="65" t="str">
        <f t="shared" si="154"/>
        <v/>
      </c>
    </row>
    <row r="336" spans="1:40" ht="16.8" customHeight="1" x14ac:dyDescent="0.25">
      <c r="A336" s="113">
        <v>1</v>
      </c>
      <c r="B336" s="342" t="s">
        <v>4882</v>
      </c>
      <c r="C336" s="342" t="str">
        <f>IF(C335="", "", C335)</f>
        <v/>
      </c>
      <c r="D336" s="350" t="str">
        <f t="shared" si="152"/>
        <v/>
      </c>
      <c r="E336" s="262">
        <f t="shared" si="160"/>
        <v>18710331</v>
      </c>
      <c r="F336" s="262">
        <v>15</v>
      </c>
      <c r="R336" s="112" t="str">
        <f>IF(D336="","", CONCATENATE("Update games set ", B336, "= ",D336," where game_id=", E336))</f>
        <v/>
      </c>
      <c r="S336" s="112" t="str">
        <f t="shared" si="155"/>
        <v/>
      </c>
      <c r="T336" s="112" t="str">
        <f t="shared" si="156"/>
        <v/>
      </c>
      <c r="U336" s="200" t="str">
        <f t="shared" si="153"/>
        <v/>
      </c>
      <c r="V336" s="112" t="str">
        <f t="shared" si="157"/>
        <v/>
      </c>
      <c r="W336" s="415" t="str">
        <f t="shared" si="158"/>
        <v/>
      </c>
      <c r="Y336" s="65" t="str">
        <f t="shared" si="162"/>
        <v/>
      </c>
      <c r="Z336" s="65" t="str">
        <f t="shared" si="163"/>
        <v/>
      </c>
      <c r="AA336" s="65" t="str">
        <f t="shared" si="164"/>
        <v/>
      </c>
      <c r="AB336" s="65" t="str">
        <f t="shared" si="165"/>
        <v/>
      </c>
      <c r="AC336" s="65" t="str">
        <f t="shared" si="166"/>
        <v/>
      </c>
      <c r="AH336" s="65" t="str">
        <f t="shared" si="159"/>
        <v>1870112615</v>
      </c>
      <c r="AI336" s="65">
        <v>18701126</v>
      </c>
      <c r="AJ336" s="65" t="s">
        <v>5354</v>
      </c>
      <c r="AK336" s="65">
        <v>15</v>
      </c>
      <c r="AN336" s="65" t="str">
        <f t="shared" si="154"/>
        <v/>
      </c>
    </row>
    <row r="337" spans="1:40" s="126" customFormat="1" ht="16.8" customHeight="1" thickBot="1" x14ac:dyDescent="0.3">
      <c r="A337" s="113">
        <v>1</v>
      </c>
      <c r="B337" s="116" t="s">
        <v>115</v>
      </c>
      <c r="C337" s="352"/>
      <c r="D337" s="370" t="str">
        <f t="shared" ref="D337" si="167">IF(MID(E337,5,2)*1&gt;6,_xlfn.CONCAT("'",LEFT(E337,4),"-",MID(E337,3,2)+1,"'"),_xlfn.CONCAT("'",LEFT(E337,4)-1,"-",MID(E337,3,2),"'"))</f>
        <v>'1870-71'</v>
      </c>
      <c r="E337" s="266">
        <f t="shared" si="160"/>
        <v>18710331</v>
      </c>
      <c r="F337" s="266">
        <v>16</v>
      </c>
      <c r="G337" s="343"/>
      <c r="H337" s="343"/>
      <c r="I337" s="267"/>
      <c r="J337" s="214"/>
      <c r="K337" s="266"/>
      <c r="L337" s="266"/>
      <c r="M337" s="266"/>
      <c r="N337" s="419"/>
      <c r="O337" s="343"/>
      <c r="P337" s="343"/>
      <c r="Q337" s="346"/>
      <c r="R337" s="112" t="str">
        <f>IF(D337="","", CONCATENATE("Update games set ", B337, "= ",D337," where game_id=", E337))</f>
        <v>Update games set Season= '1870-71' where game_id=18710331</v>
      </c>
      <c r="S337" s="112" t="str">
        <f t="shared" si="155"/>
        <v/>
      </c>
      <c r="T337" s="112" t="str">
        <f t="shared" si="156"/>
        <v/>
      </c>
      <c r="U337" s="200" t="str">
        <f t="shared" si="153"/>
        <v/>
      </c>
      <c r="V337" s="112" t="str">
        <f t="shared" si="157"/>
        <v/>
      </c>
      <c r="W337" s="415" t="str">
        <f t="shared" si="158"/>
        <v/>
      </c>
      <c r="X337" s="240"/>
      <c r="Y337" s="65" t="str">
        <f t="shared" si="162"/>
        <v/>
      </c>
      <c r="Z337" s="65" t="str">
        <f t="shared" si="163"/>
        <v/>
      </c>
      <c r="AA337" s="65" t="str">
        <f t="shared" si="164"/>
        <v/>
      </c>
      <c r="AB337" s="65" t="str">
        <f t="shared" si="165"/>
        <v/>
      </c>
      <c r="AC337" s="65" t="str">
        <f t="shared" si="166"/>
        <v/>
      </c>
      <c r="AH337" s="65" t="str">
        <f t="shared" si="159"/>
        <v>1870112616</v>
      </c>
      <c r="AI337" s="126">
        <v>18701126</v>
      </c>
      <c r="AJ337" s="126" t="s">
        <v>5354</v>
      </c>
      <c r="AK337" s="126">
        <v>16</v>
      </c>
      <c r="AN337" s="65" t="str">
        <f t="shared" si="154"/>
        <v/>
      </c>
    </row>
    <row r="338" spans="1:40" ht="16.8" customHeight="1" thickTop="1" x14ac:dyDescent="0.25">
      <c r="A338" s="113">
        <v>1</v>
      </c>
      <c r="B338" s="341" t="s">
        <v>22</v>
      </c>
      <c r="C338" s="341" t="s">
        <v>5307</v>
      </c>
      <c r="D338" s="341" t="str">
        <f t="shared" si="152"/>
        <v>'Ockbrook and Borrowash'</v>
      </c>
      <c r="E338" s="211">
        <v>18711104</v>
      </c>
      <c r="F338" s="262">
        <v>1</v>
      </c>
      <c r="G338" s="212" t="s">
        <v>4854</v>
      </c>
      <c r="H338" s="212"/>
      <c r="N338" s="416"/>
      <c r="O338" s="212"/>
      <c r="P338" s="212"/>
      <c r="R338" s="112" t="str">
        <f>IF(D338="","", CONCATENATE("Update games set ", B338, "= ",D338," where game_id=", E338))</f>
        <v>Update games set Opponent= 'Ockbrook and Borrowash' where game_id=18711104</v>
      </c>
      <c r="S338" s="112" t="str">
        <f t="shared" si="155"/>
        <v>Update lineups set player_name = 'C Spencer', raw_name = 'C Spencer' where game_id = 18711104 and player_order = 1</v>
      </c>
      <c r="T338" s="112" t="str">
        <f t="shared" si="156"/>
        <v/>
      </c>
      <c r="U338" s="200" t="str">
        <f t="shared" si="153"/>
        <v/>
      </c>
      <c r="V338" s="112" t="str">
        <f t="shared" si="157"/>
        <v/>
      </c>
      <c r="W338" s="415" t="str">
        <f t="shared" si="158"/>
        <v/>
      </c>
      <c r="Y338" s="65" t="str">
        <f t="shared" si="162"/>
        <v/>
      </c>
      <c r="Z338" s="65" t="str">
        <f t="shared" si="163"/>
        <v/>
      </c>
      <c r="AA338" s="65" t="str">
        <f t="shared" si="164"/>
        <v/>
      </c>
      <c r="AB338" s="65" t="str">
        <f t="shared" si="165"/>
        <v/>
      </c>
      <c r="AC338" s="65" t="str">
        <f t="shared" si="166"/>
        <v/>
      </c>
      <c r="AH338" s="65" t="str">
        <f t="shared" si="159"/>
        <v>187012031</v>
      </c>
      <c r="AI338" s="65">
        <v>18701203</v>
      </c>
      <c r="AJ338" s="65" t="s">
        <v>5305</v>
      </c>
      <c r="AK338" s="65">
        <v>1</v>
      </c>
      <c r="AN338" s="65" t="str">
        <f t="shared" si="154"/>
        <v>update games set source = 'The Nottingham Forest Football Scrapbook' where game_id = 18711104</v>
      </c>
    </row>
    <row r="339" spans="1:40" ht="16.8" customHeight="1" x14ac:dyDescent="0.25">
      <c r="A339" s="113">
        <v>1</v>
      </c>
      <c r="B339" s="342" t="s">
        <v>4979</v>
      </c>
      <c r="C339" s="342" t="str">
        <f>IF(C338="", "", C338)</f>
        <v>Ockbrook and Borrowash</v>
      </c>
      <c r="D339" s="350" t="str">
        <f t="shared" si="152"/>
        <v>'Ockbrook and Borrowash'</v>
      </c>
      <c r="E339" s="262">
        <f>E338</f>
        <v>18711104</v>
      </c>
      <c r="F339" s="262">
        <v>2</v>
      </c>
      <c r="G339" s="211" t="s">
        <v>5298</v>
      </c>
      <c r="H339" s="211" t="s">
        <v>4777</v>
      </c>
      <c r="R339" s="112" t="str">
        <f>IF(D339="","", CONCATENATE("Update games set ", B339, "= ",D339," where game_id=", E339))</f>
        <v>Update games set Opp_parent= 'Ockbrook and Borrowash' where game_id=18711104</v>
      </c>
      <c r="S339" s="112" t="str">
        <f t="shared" si="155"/>
        <v>Update lineups set player_name = 'WR Lymbery', raw_name = 'WR Lymbery' where game_id = 18711104 and player_order = 2</v>
      </c>
      <c r="T339" s="112" t="str">
        <f t="shared" si="156"/>
        <v/>
      </c>
      <c r="U339" s="200" t="str">
        <f t="shared" si="153"/>
        <v/>
      </c>
      <c r="V339" s="112" t="str">
        <f t="shared" si="157"/>
        <v/>
      </c>
      <c r="W339" s="415" t="str">
        <f t="shared" si="158"/>
        <v/>
      </c>
      <c r="Y339" s="65" t="str">
        <f t="shared" si="162"/>
        <v/>
      </c>
      <c r="Z339" s="65" t="str">
        <f t="shared" si="163"/>
        <v/>
      </c>
      <c r="AA339" s="65" t="str">
        <f t="shared" si="164"/>
        <v/>
      </c>
      <c r="AB339" s="65" t="str">
        <f t="shared" si="165"/>
        <v/>
      </c>
      <c r="AC339" s="65" t="str">
        <f t="shared" si="166"/>
        <v/>
      </c>
      <c r="AH339" s="65" t="str">
        <f t="shared" si="159"/>
        <v>187012032</v>
      </c>
      <c r="AI339" s="65">
        <v>18701203</v>
      </c>
      <c r="AJ339" s="65" t="s">
        <v>5305</v>
      </c>
      <c r="AK339" s="65">
        <v>2</v>
      </c>
      <c r="AN339" s="65" t="str">
        <f t="shared" si="154"/>
        <v/>
      </c>
    </row>
    <row r="340" spans="1:40" ht="16.8" customHeight="1" x14ac:dyDescent="0.25">
      <c r="A340" s="113">
        <v>1</v>
      </c>
      <c r="B340" s="342" t="s">
        <v>2653</v>
      </c>
      <c r="C340" s="342" t="s">
        <v>663</v>
      </c>
      <c r="D340" s="350" t="str">
        <f t="shared" si="152"/>
        <v>'Friendly'</v>
      </c>
      <c r="E340" s="262">
        <f t="shared" ref="E340:E353" si="168">E339</f>
        <v>18711104</v>
      </c>
      <c r="F340" s="262">
        <v>3</v>
      </c>
      <c r="G340" s="211" t="s">
        <v>4825</v>
      </c>
      <c r="R340" s="112" t="str">
        <f>IF(D340="","", CONCATENATE("Update games set ", B340, "= ",D340," where game_id=", E340))</f>
        <v>Update games set Game_type= 'Friendly' where game_id=18711104</v>
      </c>
      <c r="S340" s="112" t="str">
        <f t="shared" si="155"/>
        <v>Update lineups set player_name = 'TG Howitt', raw_name = 'TG Howitt' where game_id = 18711104 and player_order = 3</v>
      </c>
      <c r="T340" s="112" t="str">
        <f t="shared" si="156"/>
        <v/>
      </c>
      <c r="U340" s="200" t="str">
        <f t="shared" si="153"/>
        <v/>
      </c>
      <c r="V340" s="112" t="str">
        <f t="shared" si="157"/>
        <v/>
      </c>
      <c r="W340" s="415" t="str">
        <f t="shared" si="158"/>
        <v/>
      </c>
      <c r="Y340" s="65" t="str">
        <f t="shared" si="162"/>
        <v/>
      </c>
      <c r="Z340" s="65" t="str">
        <f t="shared" si="163"/>
        <v/>
      </c>
      <c r="AA340" s="65" t="str">
        <f t="shared" si="164"/>
        <v/>
      </c>
      <c r="AB340" s="65" t="str">
        <f t="shared" si="165"/>
        <v/>
      </c>
      <c r="AC340" s="65" t="str">
        <f t="shared" si="166"/>
        <v/>
      </c>
      <c r="AH340" s="65" t="str">
        <f t="shared" si="159"/>
        <v>187012033</v>
      </c>
      <c r="AI340" s="65">
        <v>18701203</v>
      </c>
      <c r="AJ340" s="65" t="s">
        <v>5305</v>
      </c>
      <c r="AK340" s="65">
        <v>3</v>
      </c>
      <c r="AN340" s="65" t="str">
        <f t="shared" si="154"/>
        <v/>
      </c>
    </row>
    <row r="341" spans="1:40" ht="16.8" customHeight="1" x14ac:dyDescent="0.25">
      <c r="A341" s="113">
        <v>1</v>
      </c>
      <c r="B341" s="342" t="s">
        <v>4978</v>
      </c>
      <c r="C341" s="342" t="s">
        <v>0</v>
      </c>
      <c r="D341" s="350" t="str">
        <f t="shared" si="152"/>
        <v>'A'</v>
      </c>
      <c r="E341" s="262">
        <f t="shared" si="168"/>
        <v>18711104</v>
      </c>
      <c r="F341" s="262">
        <v>4</v>
      </c>
      <c r="G341" s="211" t="s">
        <v>4824</v>
      </c>
      <c r="R341" s="112" t="str">
        <f>IF(D341="","", CONCATENATE("Update games set ", B341, "= ",D341," where game_id=", E341))</f>
        <v>Update games set HAN= 'A' where game_id=18711104</v>
      </c>
      <c r="S341" s="112" t="str">
        <f t="shared" si="155"/>
        <v>Update lineups set player_name = 'J Tomlinson', raw_name = 'J Tomlinson' where game_id = 18711104 and player_order = 4</v>
      </c>
      <c r="T341" s="112" t="str">
        <f t="shared" si="156"/>
        <v/>
      </c>
      <c r="U341" s="200" t="str">
        <f t="shared" si="153"/>
        <v/>
      </c>
      <c r="V341" s="112" t="str">
        <f t="shared" si="157"/>
        <v/>
      </c>
      <c r="W341" s="415" t="str">
        <f t="shared" si="158"/>
        <v/>
      </c>
      <c r="Y341" s="65" t="str">
        <f t="shared" si="162"/>
        <v/>
      </c>
      <c r="Z341" s="65" t="str">
        <f t="shared" si="163"/>
        <v/>
      </c>
      <c r="AA341" s="65" t="str">
        <f t="shared" si="164"/>
        <v/>
      </c>
      <c r="AB341" s="65" t="str">
        <f t="shared" si="165"/>
        <v/>
      </c>
      <c r="AC341" s="65" t="str">
        <f t="shared" si="166"/>
        <v/>
      </c>
      <c r="AH341" s="65" t="str">
        <f t="shared" si="159"/>
        <v>187012034</v>
      </c>
      <c r="AI341" s="65">
        <v>18701203</v>
      </c>
      <c r="AJ341" s="65" t="s">
        <v>5305</v>
      </c>
      <c r="AK341" s="65">
        <v>4</v>
      </c>
      <c r="AN341" s="65" t="str">
        <f t="shared" si="154"/>
        <v/>
      </c>
    </row>
    <row r="342" spans="1:40" ht="16.8" customHeight="1" x14ac:dyDescent="0.25">
      <c r="A342" s="113">
        <v>1</v>
      </c>
      <c r="B342" s="342" t="s">
        <v>5</v>
      </c>
      <c r="C342" s="342">
        <v>1</v>
      </c>
      <c r="D342" s="349">
        <f t="shared" ref="D342:D391" si="169">IF(C342="", "", C342)</f>
        <v>1</v>
      </c>
      <c r="E342" s="262">
        <f t="shared" si="168"/>
        <v>18711104</v>
      </c>
      <c r="F342" s="262">
        <v>5</v>
      </c>
      <c r="G342" s="211" t="s">
        <v>4845</v>
      </c>
      <c r="R342" s="112" t="str">
        <f>IF(D342="","", CONCATENATE("Update games set ", B342, "= ",D342," where game_id=", E342))</f>
        <v>Update games set F= 1 where game_id=18711104</v>
      </c>
      <c r="S342" s="112" t="str">
        <f t="shared" si="155"/>
        <v>Update lineups set player_name = 'S Clifford', raw_name = 'S Clifford' where game_id = 18711104 and player_order = 5</v>
      </c>
      <c r="T342" s="112" t="str">
        <f t="shared" si="156"/>
        <v/>
      </c>
      <c r="U342" s="200" t="str">
        <f t="shared" si="153"/>
        <v/>
      </c>
      <c r="V342" s="112" t="str">
        <f t="shared" si="157"/>
        <v/>
      </c>
      <c r="W342" s="415" t="str">
        <f t="shared" si="158"/>
        <v/>
      </c>
      <c r="Y342" s="65" t="str">
        <f t="shared" si="162"/>
        <v/>
      </c>
      <c r="Z342" s="65" t="str">
        <f t="shared" si="163"/>
        <v/>
      </c>
      <c r="AA342" s="65" t="str">
        <f t="shared" si="164"/>
        <v/>
      </c>
      <c r="AB342" s="65" t="str">
        <f t="shared" si="165"/>
        <v/>
      </c>
      <c r="AC342" s="65" t="str">
        <f t="shared" si="166"/>
        <v/>
      </c>
      <c r="AH342" s="65" t="str">
        <f t="shared" si="159"/>
        <v>187012035</v>
      </c>
      <c r="AI342" s="65">
        <v>18701203</v>
      </c>
      <c r="AJ342" s="65" t="s">
        <v>5305</v>
      </c>
      <c r="AK342" s="65">
        <v>5</v>
      </c>
      <c r="AN342" s="65" t="str">
        <f t="shared" si="154"/>
        <v/>
      </c>
    </row>
    <row r="343" spans="1:40" ht="16.8" customHeight="1" x14ac:dyDescent="0.25">
      <c r="A343" s="113">
        <v>1</v>
      </c>
      <c r="B343" s="342" t="s">
        <v>0</v>
      </c>
      <c r="C343" s="342">
        <v>1</v>
      </c>
      <c r="D343" s="349">
        <f t="shared" si="169"/>
        <v>1</v>
      </c>
      <c r="E343" s="262">
        <f t="shared" si="168"/>
        <v>18711104</v>
      </c>
      <c r="F343" s="262">
        <v>6</v>
      </c>
      <c r="G343" s="211" t="s">
        <v>4846</v>
      </c>
      <c r="R343" s="112" t="str">
        <f>IF(D343="","", CONCATENATE("Update games set ", B343, "= ",D343," where game_id=", E343))</f>
        <v>Update games set A= 1 where game_id=18711104</v>
      </c>
      <c r="S343" s="112" t="str">
        <f t="shared" si="155"/>
        <v>Update lineups set player_name = 'G Stretton', raw_name = 'G Stretton' where game_id = 18711104 and player_order = 6</v>
      </c>
      <c r="T343" s="112" t="str">
        <f t="shared" si="156"/>
        <v/>
      </c>
      <c r="U343" s="200" t="str">
        <f t="shared" si="153"/>
        <v/>
      </c>
      <c r="V343" s="112" t="str">
        <f t="shared" si="157"/>
        <v/>
      </c>
      <c r="W343" s="415" t="str">
        <f t="shared" si="158"/>
        <v/>
      </c>
      <c r="Y343" s="65" t="str">
        <f t="shared" si="162"/>
        <v/>
      </c>
      <c r="Z343" s="65" t="str">
        <f t="shared" si="163"/>
        <v/>
      </c>
      <c r="AA343" s="65" t="str">
        <f t="shared" si="164"/>
        <v/>
      </c>
      <c r="AB343" s="65" t="str">
        <f t="shared" si="165"/>
        <v/>
      </c>
      <c r="AC343" s="65" t="str">
        <f t="shared" si="166"/>
        <v/>
      </c>
      <c r="AH343" s="65" t="str">
        <f t="shared" si="159"/>
        <v>187012036</v>
      </c>
      <c r="AI343" s="65">
        <v>18701203</v>
      </c>
      <c r="AJ343" s="65" t="s">
        <v>5305</v>
      </c>
      <c r="AK343" s="65">
        <v>6</v>
      </c>
      <c r="AN343" s="65" t="str">
        <f t="shared" si="154"/>
        <v/>
      </c>
    </row>
    <row r="344" spans="1:40" ht="16.8" customHeight="1" x14ac:dyDescent="0.25">
      <c r="A344" s="113">
        <v>1</v>
      </c>
      <c r="B344" s="342" t="s">
        <v>23</v>
      </c>
      <c r="D344" s="334" t="str">
        <f t="shared" ref="D344" si="170">IF(C344="",IF(D342&gt;D343,"'W'",IF(D342=D343,"'D'","'L'")),_xlfn.CONCAT("'",C344,"'"))</f>
        <v>'D'</v>
      </c>
      <c r="E344" s="262">
        <f t="shared" si="168"/>
        <v>18711104</v>
      </c>
      <c r="F344" s="262">
        <v>7</v>
      </c>
      <c r="G344" s="211" t="s">
        <v>4849</v>
      </c>
      <c r="R344" s="112" t="str">
        <f>IF(D344="","", CONCATENATE("Update games set ", B344, "= ",D344," where game_id=", E344))</f>
        <v>Update games set Result= 'D' where game_id=18711104</v>
      </c>
      <c r="S344" s="112" t="str">
        <f t="shared" si="155"/>
        <v>Update lineups set player_name = 'G Hayes', raw_name = 'G Hayes' where game_id = 18711104 and player_order = 7</v>
      </c>
      <c r="T344" s="112" t="str">
        <f t="shared" si="156"/>
        <v/>
      </c>
      <c r="U344" s="200" t="str">
        <f t="shared" si="153"/>
        <v/>
      </c>
      <c r="V344" s="112" t="str">
        <f t="shared" si="157"/>
        <v/>
      </c>
      <c r="W344" s="415" t="str">
        <f t="shared" si="158"/>
        <v/>
      </c>
      <c r="Y344" s="65" t="str">
        <f t="shared" si="162"/>
        <v/>
      </c>
      <c r="Z344" s="65" t="str">
        <f t="shared" si="163"/>
        <v/>
      </c>
      <c r="AA344" s="65" t="str">
        <f t="shared" si="164"/>
        <v/>
      </c>
      <c r="AB344" s="65" t="str">
        <f t="shared" si="165"/>
        <v/>
      </c>
      <c r="AC344" s="65" t="str">
        <f t="shared" si="166"/>
        <v/>
      </c>
      <c r="AH344" s="65" t="str">
        <f t="shared" si="159"/>
        <v>187012037</v>
      </c>
      <c r="AI344" s="65">
        <v>18701203</v>
      </c>
      <c r="AJ344" s="65" t="s">
        <v>5305</v>
      </c>
      <c r="AK344" s="65">
        <v>7</v>
      </c>
      <c r="AN344" s="65" t="str">
        <f t="shared" si="154"/>
        <v/>
      </c>
    </row>
    <row r="345" spans="1:40" ht="16.8" customHeight="1" x14ac:dyDescent="0.25">
      <c r="A345" s="113">
        <v>1</v>
      </c>
      <c r="B345" s="342" t="s">
        <v>768</v>
      </c>
      <c r="D345" s="349" t="str">
        <f t="shared" ref="D345:D398" si="171">IF(C345="", "", C345)</f>
        <v/>
      </c>
      <c r="E345" s="262">
        <f t="shared" si="168"/>
        <v>18711104</v>
      </c>
      <c r="F345" s="262">
        <v>8</v>
      </c>
      <c r="G345" s="194" t="s">
        <v>4764</v>
      </c>
      <c r="N345" s="417"/>
      <c r="O345" s="194"/>
      <c r="P345" s="194"/>
      <c r="R345" s="112" t="str">
        <f>IF(D345="","", CONCATENATE("Update games set ", B345, "= ",D345," where game_id=", E345))</f>
        <v/>
      </c>
      <c r="S345" s="112" t="str">
        <f t="shared" si="155"/>
        <v>Update lineups set player_name = 'W Brown', raw_name = 'W Brown' where game_id = 18711104 and player_order = 8</v>
      </c>
      <c r="T345" s="112" t="str">
        <f t="shared" si="156"/>
        <v/>
      </c>
      <c r="U345" s="200" t="str">
        <f t="shared" si="153"/>
        <v/>
      </c>
      <c r="V345" s="112" t="str">
        <f t="shared" si="157"/>
        <v/>
      </c>
      <c r="W345" s="415" t="str">
        <f t="shared" si="158"/>
        <v/>
      </c>
      <c r="Y345" s="65" t="str">
        <f t="shared" si="162"/>
        <v/>
      </c>
      <c r="Z345" s="65" t="str">
        <f t="shared" si="163"/>
        <v/>
      </c>
      <c r="AA345" s="65" t="str">
        <f t="shared" si="164"/>
        <v/>
      </c>
      <c r="AB345" s="65" t="str">
        <f t="shared" si="165"/>
        <v/>
      </c>
      <c r="AC345" s="65" t="str">
        <f t="shared" si="166"/>
        <v/>
      </c>
      <c r="AH345" s="65" t="str">
        <f t="shared" si="159"/>
        <v>187012038</v>
      </c>
      <c r="AI345" s="65">
        <v>18701203</v>
      </c>
      <c r="AJ345" s="65" t="s">
        <v>5305</v>
      </c>
      <c r="AK345" s="65">
        <v>8</v>
      </c>
      <c r="AN345" s="65" t="str">
        <f t="shared" si="154"/>
        <v/>
      </c>
    </row>
    <row r="346" spans="1:40" ht="16.8" customHeight="1" x14ac:dyDescent="0.25">
      <c r="A346" s="113">
        <v>1</v>
      </c>
      <c r="B346" s="342" t="s">
        <v>766</v>
      </c>
      <c r="D346" s="349" t="str">
        <f t="shared" si="171"/>
        <v/>
      </c>
      <c r="E346" s="262">
        <f t="shared" si="168"/>
        <v>18711104</v>
      </c>
      <c r="F346" s="262">
        <v>9</v>
      </c>
      <c r="G346" s="194" t="s">
        <v>4823</v>
      </c>
      <c r="H346" s="194"/>
      <c r="N346" s="417"/>
      <c r="O346" s="194"/>
      <c r="P346" s="194"/>
      <c r="R346" s="112" t="str">
        <f>IF(D346="","", CONCATENATE("Update games set ", B346, "= ",D346," where game_id=", E346))</f>
        <v/>
      </c>
      <c r="S346" s="112" t="str">
        <f t="shared" si="155"/>
        <v>Update lineups set player_name = 'H Davies', raw_name = 'H Davies' where game_id = 18711104 and player_order = 9</v>
      </c>
      <c r="T346" s="112" t="str">
        <f t="shared" si="156"/>
        <v/>
      </c>
      <c r="U346" s="200" t="str">
        <f t="shared" si="153"/>
        <v/>
      </c>
      <c r="V346" s="112" t="str">
        <f t="shared" si="157"/>
        <v/>
      </c>
      <c r="W346" s="415" t="str">
        <f t="shared" si="158"/>
        <v/>
      </c>
      <c r="Y346" s="65" t="str">
        <f t="shared" si="162"/>
        <v/>
      </c>
      <c r="Z346" s="65" t="str">
        <f t="shared" si="163"/>
        <v/>
      </c>
      <c r="AA346" s="65" t="str">
        <f t="shared" si="164"/>
        <v/>
      </c>
      <c r="AB346" s="65" t="str">
        <f t="shared" si="165"/>
        <v/>
      </c>
      <c r="AC346" s="65" t="str">
        <f t="shared" si="166"/>
        <v/>
      </c>
      <c r="AH346" s="65" t="str">
        <f t="shared" si="159"/>
        <v>187012039</v>
      </c>
      <c r="AI346" s="65">
        <v>18701203</v>
      </c>
      <c r="AJ346" s="65" t="s">
        <v>5305</v>
      </c>
      <c r="AK346" s="65">
        <v>9</v>
      </c>
      <c r="AN346" s="65" t="str">
        <f t="shared" si="154"/>
        <v/>
      </c>
    </row>
    <row r="347" spans="1:40" ht="16.8" customHeight="1" x14ac:dyDescent="0.25">
      <c r="A347" s="113">
        <v>1</v>
      </c>
      <c r="B347" s="342" t="s">
        <v>753</v>
      </c>
      <c r="C347" s="342" t="s">
        <v>4843</v>
      </c>
      <c r="D347" s="350" t="str">
        <f t="shared" ref="D347:D395" si="172">IF(C347="", "", CONCATENATE("'", C347,"'"))</f>
        <v>'W Longmire'</v>
      </c>
      <c r="E347" s="262">
        <f t="shared" si="168"/>
        <v>18711104</v>
      </c>
      <c r="F347" s="262">
        <v>10</v>
      </c>
      <c r="G347" s="211" t="s">
        <v>4855</v>
      </c>
      <c r="R347" s="112" t="str">
        <f>IF(D347="","", CONCATENATE("Update games set ", B347, "= ",D347," where game_id=", E347))</f>
        <v>Update games set Referee= 'W Longmire' where game_id=18711104</v>
      </c>
      <c r="S347" s="112" t="str">
        <f t="shared" si="155"/>
        <v>Update lineups set player_name = 'E Roberts', raw_name = 'E Roberts' where game_id = 18711104 and player_order = 10</v>
      </c>
      <c r="T347" s="112" t="str">
        <f t="shared" si="156"/>
        <v/>
      </c>
      <c r="U347" s="200" t="str">
        <f t="shared" si="153"/>
        <v/>
      </c>
      <c r="V347" s="112" t="str">
        <f t="shared" si="157"/>
        <v/>
      </c>
      <c r="W347" s="415" t="str">
        <f t="shared" si="158"/>
        <v/>
      </c>
      <c r="Y347" s="65" t="str">
        <f t="shared" si="162"/>
        <v/>
      </c>
      <c r="Z347" s="65" t="str">
        <f t="shared" si="163"/>
        <v/>
      </c>
      <c r="AA347" s="65" t="str">
        <f t="shared" si="164"/>
        <v/>
      </c>
      <c r="AB347" s="65" t="str">
        <f t="shared" si="165"/>
        <v/>
      </c>
      <c r="AC347" s="65" t="str">
        <f t="shared" si="166"/>
        <v/>
      </c>
      <c r="AH347" s="65" t="str">
        <f t="shared" si="159"/>
        <v>1870120310</v>
      </c>
      <c r="AI347" s="65">
        <v>18701203</v>
      </c>
      <c r="AJ347" s="65" t="s">
        <v>5305</v>
      </c>
      <c r="AK347" s="65">
        <v>10</v>
      </c>
      <c r="AN347" s="65" t="str">
        <f t="shared" si="154"/>
        <v/>
      </c>
    </row>
    <row r="348" spans="1:40" ht="16.8" customHeight="1" x14ac:dyDescent="0.25">
      <c r="A348" s="113">
        <v>1</v>
      </c>
      <c r="B348" s="342" t="s">
        <v>746</v>
      </c>
      <c r="C348" s="351" t="s">
        <v>5062</v>
      </c>
      <c r="D348" s="334" t="str">
        <f>CONCATENATE("'", LEFT(E348,4),"-",MID(E348,5,2),"-", MID(E348,7,2), " ", C348,"'")</f>
        <v>'1871-11-04 15:00'</v>
      </c>
      <c r="E348" s="262">
        <f t="shared" si="168"/>
        <v>18711104</v>
      </c>
      <c r="F348" s="262">
        <v>11</v>
      </c>
      <c r="G348" s="211" t="s">
        <v>4856</v>
      </c>
      <c r="R348" s="112" t="str">
        <f>IF(D348="","", CONCATENATE("Update games set ", B348, "= ",D348," where game_id=", E348))</f>
        <v>Update games set Game_date= '1871-11-04 15:00' where game_id=18711104</v>
      </c>
      <c r="S348" s="112" t="str">
        <f t="shared" si="155"/>
        <v>Update lineups set player_name = 'JW Rastall', raw_name = 'JW Rastall' where game_id = 18711104 and player_order = 11</v>
      </c>
      <c r="T348" s="112" t="str">
        <f t="shared" si="156"/>
        <v/>
      </c>
      <c r="U348" s="200" t="str">
        <f t="shared" si="153"/>
        <v/>
      </c>
      <c r="V348" s="112" t="str">
        <f t="shared" si="157"/>
        <v/>
      </c>
      <c r="W348" s="415" t="str">
        <f t="shared" si="158"/>
        <v/>
      </c>
      <c r="Y348" s="65" t="str">
        <f t="shared" si="162"/>
        <v/>
      </c>
      <c r="Z348" s="65" t="str">
        <f t="shared" si="163"/>
        <v/>
      </c>
      <c r="AA348" s="65" t="str">
        <f t="shared" si="164"/>
        <v/>
      </c>
      <c r="AB348" s="65" t="str">
        <f t="shared" si="165"/>
        <v/>
      </c>
      <c r="AC348" s="65" t="str">
        <f t="shared" si="166"/>
        <v/>
      </c>
      <c r="AH348" s="65" t="str">
        <f t="shared" si="159"/>
        <v>1870120311</v>
      </c>
      <c r="AI348" s="65">
        <v>18701203</v>
      </c>
      <c r="AJ348" s="65" t="s">
        <v>5305</v>
      </c>
      <c r="AK348" s="65">
        <v>11</v>
      </c>
      <c r="AN348" s="65" t="str">
        <f t="shared" si="154"/>
        <v/>
      </c>
    </row>
    <row r="349" spans="1:40" ht="16.8" customHeight="1" x14ac:dyDescent="0.25">
      <c r="A349" s="113">
        <v>1</v>
      </c>
      <c r="B349" s="342" t="s">
        <v>25</v>
      </c>
      <c r="D349" s="350" t="str">
        <f t="shared" si="152"/>
        <v/>
      </c>
      <c r="E349" s="262">
        <f t="shared" si="168"/>
        <v>18711104</v>
      </c>
      <c r="F349" s="262">
        <v>12</v>
      </c>
      <c r="G349" s="211" t="s">
        <v>4857</v>
      </c>
      <c r="R349" s="112" t="str">
        <f>IF(D349="","", CONCATENATE("Update games set ", B349, "= ",D349," where game_id=", E349))</f>
        <v/>
      </c>
      <c r="S349" s="112" t="str">
        <f t="shared" si="155"/>
        <v>Update lineups set player_name = 'W Maltby', raw_name = 'W Maltby' where game_id = 18711104 and player_order = 12</v>
      </c>
      <c r="T349" s="112" t="str">
        <f t="shared" si="156"/>
        <v/>
      </c>
      <c r="U349" s="200" t="str">
        <f t="shared" si="153"/>
        <v/>
      </c>
      <c r="V349" s="112" t="str">
        <f t="shared" si="157"/>
        <v/>
      </c>
      <c r="W349" s="415" t="str">
        <f t="shared" si="158"/>
        <v/>
      </c>
      <c r="Y349" s="65" t="str">
        <f t="shared" si="162"/>
        <v/>
      </c>
      <c r="Z349" s="65" t="str">
        <f t="shared" si="163"/>
        <v/>
      </c>
      <c r="AA349" s="65" t="str">
        <f t="shared" si="164"/>
        <v/>
      </c>
      <c r="AB349" s="65" t="str">
        <f t="shared" si="165"/>
        <v/>
      </c>
      <c r="AC349" s="65" t="str">
        <f t="shared" si="166"/>
        <v/>
      </c>
      <c r="AH349" s="65" t="str">
        <f t="shared" si="159"/>
        <v>1870120312</v>
      </c>
      <c r="AI349" s="65">
        <v>18701203</v>
      </c>
      <c r="AJ349" s="65" t="s">
        <v>5305</v>
      </c>
      <c r="AK349" s="65">
        <v>12</v>
      </c>
      <c r="AN349" s="65" t="str">
        <f t="shared" si="154"/>
        <v/>
      </c>
    </row>
    <row r="350" spans="1:40" ht="16.8" customHeight="1" x14ac:dyDescent="0.25">
      <c r="A350" s="113">
        <v>1</v>
      </c>
      <c r="B350" s="342" t="s">
        <v>475</v>
      </c>
      <c r="D350" s="349" t="str">
        <f t="shared" si="171"/>
        <v/>
      </c>
      <c r="E350" s="262">
        <f t="shared" si="168"/>
        <v>18711104</v>
      </c>
      <c r="F350" s="262">
        <v>13</v>
      </c>
      <c r="G350" s="211" t="s">
        <v>4858</v>
      </c>
      <c r="R350" s="112" t="str">
        <f>IF(D350="","", CONCATENATE("Update games set ", B350, "= ",D350," where game_id=", E350))</f>
        <v/>
      </c>
      <c r="S350" s="112" t="str">
        <f t="shared" si="155"/>
        <v>Update lineups set player_name = 'W Hall', raw_name = 'W Hall' where game_id = 18711104 and player_order = 13</v>
      </c>
      <c r="T350" s="112" t="str">
        <f t="shared" si="156"/>
        <v/>
      </c>
      <c r="U350" s="200" t="str">
        <f t="shared" si="153"/>
        <v/>
      </c>
      <c r="V350" s="112" t="str">
        <f t="shared" si="157"/>
        <v/>
      </c>
      <c r="W350" s="415" t="str">
        <f t="shared" si="158"/>
        <v/>
      </c>
      <c r="Y350" s="65" t="str">
        <f t="shared" si="162"/>
        <v/>
      </c>
      <c r="Z350" s="65" t="str">
        <f t="shared" si="163"/>
        <v/>
      </c>
      <c r="AA350" s="65" t="str">
        <f t="shared" si="164"/>
        <v/>
      </c>
      <c r="AB350" s="65" t="str">
        <f t="shared" si="165"/>
        <v/>
      </c>
      <c r="AC350" s="65" t="str">
        <f t="shared" si="166"/>
        <v/>
      </c>
      <c r="AH350" s="65" t="str">
        <f t="shared" si="159"/>
        <v>1870120313</v>
      </c>
      <c r="AI350" s="65">
        <v>18701203</v>
      </c>
      <c r="AJ350" s="65" t="s">
        <v>5305</v>
      </c>
      <c r="AK350" s="65">
        <v>13</v>
      </c>
      <c r="AN350" s="65" t="str">
        <f t="shared" si="154"/>
        <v/>
      </c>
    </row>
    <row r="351" spans="1:40" ht="16.8" customHeight="1" x14ac:dyDescent="0.25">
      <c r="A351" s="113">
        <v>1</v>
      </c>
      <c r="B351" s="342" t="s">
        <v>20</v>
      </c>
      <c r="D351" s="350" t="str">
        <f t="shared" si="152"/>
        <v/>
      </c>
      <c r="E351" s="262">
        <f t="shared" si="168"/>
        <v>18711104</v>
      </c>
      <c r="F351" s="262">
        <v>14</v>
      </c>
      <c r="G351" s="211" t="s">
        <v>4808</v>
      </c>
      <c r="R351" s="112" t="str">
        <f>IF(D351="","", CONCATENATE("Update games set ", B351, "= ",D351," where game_id=", E351))</f>
        <v/>
      </c>
      <c r="S351" s="112" t="str">
        <f t="shared" si="155"/>
        <v>Update lineups set player_name = 'T Woodhouse', raw_name = 'T Woodhouse' where game_id = 18711104 and player_order = 14</v>
      </c>
      <c r="T351" s="112" t="str">
        <f t="shared" si="156"/>
        <v/>
      </c>
      <c r="U351" s="200" t="str">
        <f t="shared" si="153"/>
        <v/>
      </c>
      <c r="V351" s="112" t="str">
        <f t="shared" si="157"/>
        <v/>
      </c>
      <c r="W351" s="415" t="str">
        <f t="shared" si="158"/>
        <v/>
      </c>
      <c r="Y351" s="65" t="str">
        <f t="shared" si="162"/>
        <v/>
      </c>
      <c r="Z351" s="65" t="str">
        <f t="shared" si="163"/>
        <v/>
      </c>
      <c r="AA351" s="65" t="str">
        <f t="shared" si="164"/>
        <v/>
      </c>
      <c r="AB351" s="65" t="str">
        <f t="shared" si="165"/>
        <v/>
      </c>
      <c r="AC351" s="65" t="str">
        <f t="shared" si="166"/>
        <v/>
      </c>
      <c r="AH351" s="65" t="str">
        <f t="shared" si="159"/>
        <v>1870120314</v>
      </c>
      <c r="AI351" s="65">
        <v>18701203</v>
      </c>
      <c r="AJ351" s="65" t="s">
        <v>5305</v>
      </c>
      <c r="AK351" s="65">
        <v>14</v>
      </c>
      <c r="AN351" s="65" t="str">
        <f t="shared" si="154"/>
        <v/>
      </c>
    </row>
    <row r="352" spans="1:40" ht="16.8" customHeight="1" x14ac:dyDescent="0.25">
      <c r="A352" s="113">
        <v>1</v>
      </c>
      <c r="B352" s="342" t="s">
        <v>4882</v>
      </c>
      <c r="C352" s="342" t="str">
        <f>IF(C351="", "", C351)</f>
        <v/>
      </c>
      <c r="D352" s="350" t="str">
        <f t="shared" si="152"/>
        <v/>
      </c>
      <c r="E352" s="262">
        <f t="shared" si="168"/>
        <v>18711104</v>
      </c>
      <c r="F352" s="262">
        <v>15</v>
      </c>
      <c r="G352" s="211" t="s">
        <v>4829</v>
      </c>
      <c r="R352" s="112" t="str">
        <f>IF(D352="","", CONCATENATE("Update games set ", B352, "= ",D352," where game_id=", E352))</f>
        <v/>
      </c>
      <c r="S352" s="112" t="str">
        <f t="shared" si="155"/>
        <v>Update lineups set player_name = 'RP Hawksley', raw_name = 'RP Hawksley' where game_id = 18711104 and player_order = 15</v>
      </c>
      <c r="T352" s="112" t="str">
        <f t="shared" si="156"/>
        <v/>
      </c>
      <c r="U352" s="200" t="str">
        <f t="shared" si="153"/>
        <v/>
      </c>
      <c r="V352" s="112" t="str">
        <f t="shared" si="157"/>
        <v/>
      </c>
      <c r="W352" s="415" t="str">
        <f t="shared" si="158"/>
        <v/>
      </c>
      <c r="Y352" s="65" t="str">
        <f t="shared" si="162"/>
        <v/>
      </c>
      <c r="Z352" s="65" t="str">
        <f t="shared" si="163"/>
        <v/>
      </c>
      <c r="AA352" s="65" t="str">
        <f t="shared" si="164"/>
        <v/>
      </c>
      <c r="AB352" s="65" t="str">
        <f t="shared" si="165"/>
        <v/>
      </c>
      <c r="AC352" s="65" t="str">
        <f t="shared" si="166"/>
        <v/>
      </c>
      <c r="AH352" s="65" t="str">
        <f t="shared" si="159"/>
        <v>1870120315</v>
      </c>
      <c r="AI352" s="65">
        <v>18701203</v>
      </c>
      <c r="AJ352" s="65" t="s">
        <v>5305</v>
      </c>
      <c r="AK352" s="65">
        <v>15</v>
      </c>
      <c r="AN352" s="65" t="str">
        <f t="shared" si="154"/>
        <v/>
      </c>
    </row>
    <row r="353" spans="1:40" s="126" customFormat="1" ht="16.8" customHeight="1" thickBot="1" x14ac:dyDescent="0.3">
      <c r="A353" s="113">
        <v>1</v>
      </c>
      <c r="B353" s="116" t="s">
        <v>115</v>
      </c>
      <c r="C353" s="352"/>
      <c r="D353" s="370" t="str">
        <f t="shared" ref="D353" si="173">IF(MID(E353,5,2)*1&gt;6,_xlfn.CONCAT("'",LEFT(E353,4),"-",MID(E353,3,2)+1,"'"),_xlfn.CONCAT("'",LEFT(E353,4)-1,"-",MID(E353,3,2),"'"))</f>
        <v>'1871-72'</v>
      </c>
      <c r="E353" s="266">
        <f t="shared" si="168"/>
        <v>18711104</v>
      </c>
      <c r="F353" s="266">
        <v>16</v>
      </c>
      <c r="G353" s="343"/>
      <c r="H353" s="343"/>
      <c r="I353" s="267"/>
      <c r="J353" s="214"/>
      <c r="K353" s="266"/>
      <c r="L353" s="266"/>
      <c r="M353" s="266"/>
      <c r="N353" s="419"/>
      <c r="O353" s="343"/>
      <c r="P353" s="343"/>
      <c r="Q353" s="346"/>
      <c r="R353" s="112" t="str">
        <f>IF(D353="","", CONCATENATE("Update games set ", B353, "= ",D353," where game_id=", E353))</f>
        <v>Update games set Season= '1871-72' where game_id=18711104</v>
      </c>
      <c r="S353" s="112" t="str">
        <f t="shared" si="155"/>
        <v/>
      </c>
      <c r="T353" s="112" t="str">
        <f t="shared" si="156"/>
        <v/>
      </c>
      <c r="U353" s="200" t="str">
        <f t="shared" si="153"/>
        <v/>
      </c>
      <c r="V353" s="112" t="str">
        <f t="shared" si="157"/>
        <v/>
      </c>
      <c r="W353" s="415" t="str">
        <f t="shared" si="158"/>
        <v/>
      </c>
      <c r="X353" s="240"/>
      <c r="Y353" s="65" t="str">
        <f t="shared" si="162"/>
        <v/>
      </c>
      <c r="Z353" s="65" t="str">
        <f t="shared" si="163"/>
        <v/>
      </c>
      <c r="AA353" s="65" t="str">
        <f t="shared" si="164"/>
        <v/>
      </c>
      <c r="AB353" s="65" t="str">
        <f t="shared" si="165"/>
        <v/>
      </c>
      <c r="AC353" s="65" t="str">
        <f t="shared" si="166"/>
        <v/>
      </c>
      <c r="AH353" s="65" t="str">
        <f t="shared" si="159"/>
        <v>1870120316</v>
      </c>
      <c r="AI353" s="126">
        <v>18701203</v>
      </c>
      <c r="AJ353" s="126" t="s">
        <v>5305</v>
      </c>
      <c r="AK353" s="126">
        <v>16</v>
      </c>
      <c r="AN353" s="65" t="str">
        <f t="shared" si="154"/>
        <v/>
      </c>
    </row>
    <row r="354" spans="1:40" ht="16.8" customHeight="1" thickTop="1" x14ac:dyDescent="0.25">
      <c r="A354" s="113">
        <v>1</v>
      </c>
      <c r="B354" s="341" t="s">
        <v>22</v>
      </c>
      <c r="C354" s="341" t="s">
        <v>4627</v>
      </c>
      <c r="D354" s="341" t="str">
        <f t="shared" si="152"/>
        <v>'Mansfield'</v>
      </c>
      <c r="E354" s="211">
        <v>18711118</v>
      </c>
      <c r="F354" s="262">
        <v>1</v>
      </c>
      <c r="G354" s="212" t="s">
        <v>4794</v>
      </c>
      <c r="H354" s="212"/>
      <c r="N354" s="416"/>
      <c r="O354" s="212"/>
      <c r="P354" s="212"/>
      <c r="R354" s="112" t="str">
        <f>IF(D354="","", CONCATENATE("Update games set ", B354, "= ",D354," where game_id=", E354))</f>
        <v>Update games set Opponent= 'Mansfield' where game_id=18711118</v>
      </c>
      <c r="S354" s="112" t="str">
        <f t="shared" si="155"/>
        <v>Update lineups set player_name = 'J White', raw_name = 'J White' where game_id = 18711118 and player_order = 1</v>
      </c>
      <c r="T354" s="112" t="str">
        <f t="shared" si="156"/>
        <v/>
      </c>
      <c r="U354" s="200" t="str">
        <f t="shared" si="153"/>
        <v/>
      </c>
      <c r="V354" s="112" t="str">
        <f t="shared" si="157"/>
        <v/>
      </c>
      <c r="W354" s="415" t="str">
        <f t="shared" si="158"/>
        <v/>
      </c>
      <c r="Y354" s="65" t="str">
        <f t="shared" si="162"/>
        <v/>
      </c>
      <c r="Z354" s="65" t="str">
        <f t="shared" si="163"/>
        <v/>
      </c>
      <c r="AA354" s="65" t="str">
        <f t="shared" si="164"/>
        <v/>
      </c>
      <c r="AB354" s="65" t="str">
        <f t="shared" si="165"/>
        <v/>
      </c>
      <c r="AC354" s="65" t="str">
        <f t="shared" si="166"/>
        <v/>
      </c>
      <c r="AH354" s="65" t="str">
        <f t="shared" si="159"/>
        <v>187103311</v>
      </c>
      <c r="AI354" s="65">
        <v>18710331</v>
      </c>
      <c r="AJ354" s="65" t="s">
        <v>5306</v>
      </c>
      <c r="AK354" s="65">
        <v>1</v>
      </c>
      <c r="AN354" s="65" t="str">
        <f t="shared" si="154"/>
        <v>update games set source = 'The Nottingham Forest Football Scrapbook' where game_id = 18711118</v>
      </c>
    </row>
    <row r="355" spans="1:40" ht="16.8" customHeight="1" x14ac:dyDescent="0.25">
      <c r="A355" s="113">
        <v>1</v>
      </c>
      <c r="B355" s="342" t="s">
        <v>4979</v>
      </c>
      <c r="C355" s="342" t="str">
        <f>IF(C354="", "", C354)</f>
        <v>Mansfield</v>
      </c>
      <c r="D355" s="350" t="str">
        <f t="shared" si="152"/>
        <v>'Mansfield'</v>
      </c>
      <c r="E355" s="262">
        <f>E354</f>
        <v>18711118</v>
      </c>
      <c r="F355" s="262">
        <v>2</v>
      </c>
      <c r="G355" s="211" t="s">
        <v>5308</v>
      </c>
      <c r="H355" s="211" t="s">
        <v>4777</v>
      </c>
      <c r="R355" s="112" t="str">
        <f>IF(D355="","", CONCATENATE("Update games set ", B355, "= ",D355," where game_id=", E355))</f>
        <v>Update games set Opp_parent= 'Mansfield' where game_id=18711118</v>
      </c>
      <c r="S355" s="112" t="str">
        <f t="shared" si="155"/>
        <v>Update lineups set player_name = 'AR Lymbery', raw_name = 'AR Lymbery' where game_id = 18711118 and player_order = 2</v>
      </c>
      <c r="T355" s="112" t="str">
        <f t="shared" si="156"/>
        <v/>
      </c>
      <c r="U355" s="200" t="str">
        <f t="shared" si="153"/>
        <v/>
      </c>
      <c r="V355" s="112" t="str">
        <f t="shared" si="157"/>
        <v/>
      </c>
      <c r="W355" s="415" t="str">
        <f t="shared" si="158"/>
        <v/>
      </c>
      <c r="Y355" s="65" t="str">
        <f t="shared" si="162"/>
        <v/>
      </c>
      <c r="Z355" s="65" t="str">
        <f t="shared" si="163"/>
        <v/>
      </c>
      <c r="AA355" s="65" t="str">
        <f t="shared" si="164"/>
        <v/>
      </c>
      <c r="AB355" s="65" t="str">
        <f t="shared" si="165"/>
        <v/>
      </c>
      <c r="AC355" s="65" t="str">
        <f t="shared" si="166"/>
        <v/>
      </c>
      <c r="AH355" s="65" t="str">
        <f t="shared" si="159"/>
        <v>187103312</v>
      </c>
      <c r="AI355" s="65">
        <v>18710331</v>
      </c>
      <c r="AJ355" s="65" t="s">
        <v>5306</v>
      </c>
      <c r="AK355" s="65">
        <v>2</v>
      </c>
      <c r="AN355" s="65" t="str">
        <f t="shared" si="154"/>
        <v/>
      </c>
    </row>
    <row r="356" spans="1:40" ht="16.8" customHeight="1" x14ac:dyDescent="0.25">
      <c r="A356" s="113">
        <v>1</v>
      </c>
      <c r="B356" s="342" t="s">
        <v>2653</v>
      </c>
      <c r="C356" s="342" t="s">
        <v>663</v>
      </c>
      <c r="D356" s="350" t="str">
        <f t="shared" si="152"/>
        <v>'Friendly'</v>
      </c>
      <c r="E356" s="262">
        <f t="shared" ref="E356:E369" si="174">E355</f>
        <v>18711118</v>
      </c>
      <c r="F356" s="262">
        <v>3</v>
      </c>
      <c r="G356" s="211" t="s">
        <v>4825</v>
      </c>
      <c r="R356" s="112" t="str">
        <f>IF(D356="","", CONCATENATE("Update games set ", B356, "= ",D356," where game_id=", E356))</f>
        <v>Update games set Game_type= 'Friendly' where game_id=18711118</v>
      </c>
      <c r="S356" s="112" t="str">
        <f t="shared" si="155"/>
        <v>Update lineups set player_name = 'TG Howitt', raw_name = 'TG Howitt' where game_id = 18711118 and player_order = 3</v>
      </c>
      <c r="T356" s="112" t="str">
        <f t="shared" si="156"/>
        <v/>
      </c>
      <c r="U356" s="200" t="str">
        <f t="shared" si="153"/>
        <v/>
      </c>
      <c r="V356" s="112" t="str">
        <f t="shared" si="157"/>
        <v/>
      </c>
      <c r="W356" s="415" t="str">
        <f t="shared" si="158"/>
        <v/>
      </c>
      <c r="Y356" s="65" t="str">
        <f t="shared" si="162"/>
        <v/>
      </c>
      <c r="Z356" s="65" t="str">
        <f t="shared" si="163"/>
        <v/>
      </c>
      <c r="AA356" s="65" t="str">
        <f t="shared" si="164"/>
        <v/>
      </c>
      <c r="AB356" s="65" t="str">
        <f t="shared" si="165"/>
        <v/>
      </c>
      <c r="AC356" s="65" t="str">
        <f t="shared" si="166"/>
        <v/>
      </c>
      <c r="AH356" s="65" t="str">
        <f t="shared" si="159"/>
        <v>187103313</v>
      </c>
      <c r="AI356" s="65">
        <v>18710331</v>
      </c>
      <c r="AJ356" s="65" t="s">
        <v>5306</v>
      </c>
      <c r="AK356" s="65">
        <v>3</v>
      </c>
      <c r="AN356" s="65" t="str">
        <f t="shared" si="154"/>
        <v/>
      </c>
    </row>
    <row r="357" spans="1:40" ht="16.8" customHeight="1" x14ac:dyDescent="0.25">
      <c r="A357" s="113">
        <v>1</v>
      </c>
      <c r="B357" s="342" t="s">
        <v>4978</v>
      </c>
      <c r="C357" s="342" t="s">
        <v>5065</v>
      </c>
      <c r="D357" s="350" t="str">
        <f t="shared" si="152"/>
        <v>'H'</v>
      </c>
      <c r="E357" s="262">
        <f t="shared" si="174"/>
        <v>18711118</v>
      </c>
      <c r="F357" s="262">
        <v>4</v>
      </c>
      <c r="G357" s="211" t="s">
        <v>4829</v>
      </c>
      <c r="R357" s="112" t="str">
        <f>IF(D357="","", CONCATENATE("Update games set ", B357, "= ",D357," where game_id=", E357))</f>
        <v>Update games set HAN= 'H' where game_id=18711118</v>
      </c>
      <c r="S357" s="112" t="str">
        <f t="shared" si="155"/>
        <v>Update lineups set player_name = 'RP Hawksley', raw_name = 'RP Hawksley' where game_id = 18711118 and player_order = 4</v>
      </c>
      <c r="T357" s="112" t="str">
        <f t="shared" si="156"/>
        <v/>
      </c>
      <c r="U357" s="200" t="str">
        <f t="shared" si="153"/>
        <v/>
      </c>
      <c r="V357" s="112" t="str">
        <f t="shared" si="157"/>
        <v/>
      </c>
      <c r="W357" s="415" t="str">
        <f t="shared" si="158"/>
        <v/>
      </c>
      <c r="Y357" s="65" t="str">
        <f t="shared" si="162"/>
        <v/>
      </c>
      <c r="Z357" s="65" t="str">
        <f t="shared" si="163"/>
        <v/>
      </c>
      <c r="AA357" s="65" t="str">
        <f t="shared" si="164"/>
        <v/>
      </c>
      <c r="AB357" s="65" t="str">
        <f t="shared" si="165"/>
        <v/>
      </c>
      <c r="AC357" s="65" t="str">
        <f t="shared" si="166"/>
        <v/>
      </c>
      <c r="AH357" s="65" t="str">
        <f t="shared" si="159"/>
        <v>187103314</v>
      </c>
      <c r="AI357" s="65">
        <v>18710331</v>
      </c>
      <c r="AJ357" s="65" t="s">
        <v>5306</v>
      </c>
      <c r="AK357" s="65">
        <v>4</v>
      </c>
      <c r="AN357" s="65" t="str">
        <f t="shared" si="154"/>
        <v/>
      </c>
    </row>
    <row r="358" spans="1:40" ht="16.8" customHeight="1" x14ac:dyDescent="0.25">
      <c r="A358" s="113">
        <v>1</v>
      </c>
      <c r="B358" s="342" t="s">
        <v>5</v>
      </c>
      <c r="C358" s="342">
        <v>1</v>
      </c>
      <c r="D358" s="349">
        <f t="shared" si="169"/>
        <v>1</v>
      </c>
      <c r="E358" s="262">
        <f t="shared" si="174"/>
        <v>18711118</v>
      </c>
      <c r="F358" s="262">
        <v>5</v>
      </c>
      <c r="G358" s="211" t="s">
        <v>4849</v>
      </c>
      <c r="R358" s="112" t="str">
        <f>IF(D358="","", CONCATENATE("Update games set ", B358, "= ",D358," where game_id=", E358))</f>
        <v>Update games set F= 1 where game_id=18711118</v>
      </c>
      <c r="S358" s="112" t="str">
        <f t="shared" si="155"/>
        <v>Update lineups set player_name = 'G Hayes', raw_name = 'G Hayes' where game_id = 18711118 and player_order = 5</v>
      </c>
      <c r="T358" s="112" t="str">
        <f t="shared" si="156"/>
        <v/>
      </c>
      <c r="U358" s="200" t="str">
        <f t="shared" si="153"/>
        <v/>
      </c>
      <c r="V358" s="112" t="str">
        <f t="shared" si="157"/>
        <v/>
      </c>
      <c r="W358" s="415" t="str">
        <f t="shared" si="158"/>
        <v/>
      </c>
      <c r="Y358" s="65" t="str">
        <f t="shared" si="162"/>
        <v/>
      </c>
      <c r="Z358" s="65" t="str">
        <f t="shared" si="163"/>
        <v/>
      </c>
      <c r="AA358" s="65" t="str">
        <f t="shared" si="164"/>
        <v/>
      </c>
      <c r="AB358" s="65" t="str">
        <f t="shared" si="165"/>
        <v/>
      </c>
      <c r="AC358" s="65" t="str">
        <f t="shared" si="166"/>
        <v/>
      </c>
      <c r="AH358" s="65" t="str">
        <f t="shared" si="159"/>
        <v>187103315</v>
      </c>
      <c r="AI358" s="65">
        <v>18710331</v>
      </c>
      <c r="AJ358" s="65" t="s">
        <v>5306</v>
      </c>
      <c r="AK358" s="65">
        <v>5</v>
      </c>
      <c r="AN358" s="65" t="str">
        <f t="shared" si="154"/>
        <v/>
      </c>
    </row>
    <row r="359" spans="1:40" ht="16.8" customHeight="1" x14ac:dyDescent="0.25">
      <c r="A359" s="113">
        <v>1</v>
      </c>
      <c r="B359" s="342" t="s">
        <v>0</v>
      </c>
      <c r="C359" s="342">
        <v>0</v>
      </c>
      <c r="D359" s="349">
        <f t="shared" si="169"/>
        <v>0</v>
      </c>
      <c r="E359" s="262">
        <f t="shared" si="174"/>
        <v>18711118</v>
      </c>
      <c r="F359" s="262">
        <v>6</v>
      </c>
      <c r="G359" s="211" t="s">
        <v>4859</v>
      </c>
      <c r="R359" s="112" t="str">
        <f>IF(D359="","", CONCATENATE("Update games set ", B359, "= ",D359," where game_id=", E359))</f>
        <v>Update games set A= 0 where game_id=18711118</v>
      </c>
      <c r="S359" s="112" t="str">
        <f t="shared" si="155"/>
        <v>Update lineups set player_name = 'William Brown', raw_name = 'William Brown' where game_id = 18711118 and player_order = 6</v>
      </c>
      <c r="T359" s="112" t="str">
        <f t="shared" si="156"/>
        <v/>
      </c>
      <c r="U359" s="200" t="str">
        <f t="shared" si="153"/>
        <v/>
      </c>
      <c r="V359" s="112" t="str">
        <f t="shared" si="157"/>
        <v/>
      </c>
      <c r="W359" s="415" t="str">
        <f t="shared" si="158"/>
        <v/>
      </c>
      <c r="Y359" s="65" t="str">
        <f t="shared" si="162"/>
        <v/>
      </c>
      <c r="Z359" s="65" t="str">
        <f t="shared" si="163"/>
        <v/>
      </c>
      <c r="AA359" s="65" t="str">
        <f t="shared" si="164"/>
        <v/>
      </c>
      <c r="AB359" s="65" t="str">
        <f t="shared" si="165"/>
        <v/>
      </c>
      <c r="AC359" s="65" t="str">
        <f t="shared" si="166"/>
        <v/>
      </c>
      <c r="AH359" s="65" t="str">
        <f t="shared" si="159"/>
        <v>187103316</v>
      </c>
      <c r="AI359" s="65">
        <v>18710331</v>
      </c>
      <c r="AJ359" s="65" t="s">
        <v>5306</v>
      </c>
      <c r="AK359" s="65">
        <v>6</v>
      </c>
      <c r="AN359" s="65" t="str">
        <f t="shared" si="154"/>
        <v/>
      </c>
    </row>
    <row r="360" spans="1:40" ht="16.8" customHeight="1" x14ac:dyDescent="0.25">
      <c r="A360" s="113">
        <v>1</v>
      </c>
      <c r="B360" s="342" t="s">
        <v>23</v>
      </c>
      <c r="D360" s="334" t="str">
        <f t="shared" ref="D360" si="175">IF(C360="",IF(D358&gt;D359,"'W'",IF(D358=D359,"'D'","'L'")),_xlfn.CONCAT("'",C360,"'"))</f>
        <v>'W'</v>
      </c>
      <c r="E360" s="262">
        <f t="shared" si="174"/>
        <v>18711118</v>
      </c>
      <c r="F360" s="262">
        <v>7</v>
      </c>
      <c r="G360" s="211" t="s">
        <v>4832</v>
      </c>
      <c r="R360" s="112" t="str">
        <f>IF(D360="","", CONCATENATE("Update games set ", B360, "= ",D360," where game_id=", E360))</f>
        <v>Update games set Result= 'W' where game_id=18711118</v>
      </c>
      <c r="S360" s="112" t="str">
        <f t="shared" si="155"/>
        <v>Update lineups set player_name = 'WP Brown', raw_name = 'WP Brown' where game_id = 18711118 and player_order = 7</v>
      </c>
      <c r="T360" s="112" t="str">
        <f t="shared" si="156"/>
        <v/>
      </c>
      <c r="U360" s="200" t="str">
        <f t="shared" si="153"/>
        <v/>
      </c>
      <c r="V360" s="112" t="str">
        <f t="shared" si="157"/>
        <v/>
      </c>
      <c r="W360" s="415" t="str">
        <f t="shared" si="158"/>
        <v/>
      </c>
      <c r="Y360" s="65" t="str">
        <f t="shared" si="162"/>
        <v/>
      </c>
      <c r="Z360" s="65" t="str">
        <f t="shared" si="163"/>
        <v/>
      </c>
      <c r="AA360" s="65" t="str">
        <f t="shared" si="164"/>
        <v/>
      </c>
      <c r="AB360" s="65" t="str">
        <f t="shared" si="165"/>
        <v/>
      </c>
      <c r="AC360" s="65" t="str">
        <f t="shared" si="166"/>
        <v/>
      </c>
      <c r="AH360" s="65" t="str">
        <f t="shared" si="159"/>
        <v>187103317</v>
      </c>
      <c r="AI360" s="65">
        <v>18710331</v>
      </c>
      <c r="AJ360" s="65" t="s">
        <v>5306</v>
      </c>
      <c r="AK360" s="65">
        <v>7</v>
      </c>
      <c r="AN360" s="65" t="str">
        <f t="shared" si="154"/>
        <v/>
      </c>
    </row>
    <row r="361" spans="1:40" ht="16.8" customHeight="1" x14ac:dyDescent="0.25">
      <c r="A361" s="113">
        <v>1</v>
      </c>
      <c r="B361" s="342" t="s">
        <v>768</v>
      </c>
      <c r="D361" s="349" t="str">
        <f t="shared" si="171"/>
        <v/>
      </c>
      <c r="E361" s="262">
        <f t="shared" si="174"/>
        <v>18711118</v>
      </c>
      <c r="F361" s="262">
        <v>8</v>
      </c>
      <c r="G361" s="194" t="s">
        <v>4806</v>
      </c>
      <c r="N361" s="417"/>
      <c r="O361" s="194"/>
      <c r="P361" s="194"/>
      <c r="R361" s="112" t="str">
        <f>IF(D361="","", CONCATENATE("Update games set ", B361, "= ",D361," where game_id=", E361))</f>
        <v/>
      </c>
      <c r="S361" s="112" t="str">
        <f t="shared" si="155"/>
        <v>Update lineups set player_name = 'SW Widdowson', raw_name = 'SW Widdowson' where game_id = 18711118 and player_order = 8</v>
      </c>
      <c r="T361" s="112" t="str">
        <f t="shared" si="156"/>
        <v/>
      </c>
      <c r="U361" s="200" t="str">
        <f t="shared" si="153"/>
        <v/>
      </c>
      <c r="V361" s="112" t="str">
        <f t="shared" si="157"/>
        <v/>
      </c>
      <c r="W361" s="415" t="str">
        <f t="shared" si="158"/>
        <v/>
      </c>
      <c r="Y361" s="65" t="str">
        <f t="shared" si="162"/>
        <v/>
      </c>
      <c r="Z361" s="65" t="str">
        <f t="shared" si="163"/>
        <v/>
      </c>
      <c r="AA361" s="65" t="str">
        <f t="shared" si="164"/>
        <v/>
      </c>
      <c r="AB361" s="65" t="str">
        <f t="shared" si="165"/>
        <v/>
      </c>
      <c r="AC361" s="65" t="str">
        <f t="shared" si="166"/>
        <v/>
      </c>
      <c r="AH361" s="65" t="str">
        <f t="shared" si="159"/>
        <v>187103318</v>
      </c>
      <c r="AI361" s="65">
        <v>18710331</v>
      </c>
      <c r="AJ361" s="65" t="s">
        <v>5306</v>
      </c>
      <c r="AK361" s="65">
        <v>8</v>
      </c>
      <c r="AN361" s="65" t="str">
        <f t="shared" si="154"/>
        <v/>
      </c>
    </row>
    <row r="362" spans="1:40" ht="16.8" customHeight="1" x14ac:dyDescent="0.25">
      <c r="A362" s="113">
        <v>1</v>
      </c>
      <c r="B362" s="342" t="s">
        <v>766</v>
      </c>
      <c r="D362" s="349" t="str">
        <f t="shared" si="171"/>
        <v/>
      </c>
      <c r="E362" s="262">
        <f t="shared" si="174"/>
        <v>18711118</v>
      </c>
      <c r="F362" s="262">
        <v>9</v>
      </c>
      <c r="G362" s="194" t="s">
        <v>4823</v>
      </c>
      <c r="H362" s="194"/>
      <c r="N362" s="417"/>
      <c r="O362" s="194"/>
      <c r="P362" s="194"/>
      <c r="R362" s="112" t="str">
        <f>IF(D362="","", CONCATENATE("Update games set ", B362, "= ",D362," where game_id=", E362))</f>
        <v/>
      </c>
      <c r="S362" s="112" t="str">
        <f t="shared" si="155"/>
        <v>Update lineups set player_name = 'H Davies', raw_name = 'H Davies' where game_id = 18711118 and player_order = 9</v>
      </c>
      <c r="T362" s="112" t="str">
        <f t="shared" si="156"/>
        <v/>
      </c>
      <c r="U362" s="200" t="str">
        <f t="shared" si="153"/>
        <v/>
      </c>
      <c r="V362" s="112" t="str">
        <f t="shared" si="157"/>
        <v/>
      </c>
      <c r="W362" s="415" t="str">
        <f t="shared" si="158"/>
        <v/>
      </c>
      <c r="Y362" s="65" t="str">
        <f t="shared" si="162"/>
        <v/>
      </c>
      <c r="Z362" s="65" t="str">
        <f t="shared" si="163"/>
        <v/>
      </c>
      <c r="AA362" s="65" t="str">
        <f t="shared" si="164"/>
        <v/>
      </c>
      <c r="AB362" s="65" t="str">
        <f t="shared" si="165"/>
        <v/>
      </c>
      <c r="AC362" s="65" t="str">
        <f t="shared" si="166"/>
        <v/>
      </c>
      <c r="AH362" s="65" t="str">
        <f t="shared" si="159"/>
        <v>187103319</v>
      </c>
      <c r="AI362" s="65">
        <v>18710331</v>
      </c>
      <c r="AJ362" s="65" t="s">
        <v>5306</v>
      </c>
      <c r="AK362" s="65">
        <v>9</v>
      </c>
      <c r="AN362" s="65" t="str">
        <f t="shared" si="154"/>
        <v/>
      </c>
    </row>
    <row r="363" spans="1:40" ht="16.8" customHeight="1" x14ac:dyDescent="0.25">
      <c r="A363" s="113">
        <v>1</v>
      </c>
      <c r="B363" s="342" t="s">
        <v>753</v>
      </c>
      <c r="C363" s="342" t="s">
        <v>4843</v>
      </c>
      <c r="D363" s="350" t="str">
        <f t="shared" si="172"/>
        <v>'W Longmire'</v>
      </c>
      <c r="E363" s="262">
        <f t="shared" si="174"/>
        <v>18711118</v>
      </c>
      <c r="F363" s="262">
        <v>10</v>
      </c>
      <c r="G363" s="211" t="s">
        <v>4853</v>
      </c>
      <c r="R363" s="112" t="str">
        <f>IF(D363="","", CONCATENATE("Update games set ", B363, "= ",D363," where game_id=", E363))</f>
        <v>Update games set Referee= 'W Longmire' where game_id=18711118</v>
      </c>
      <c r="S363" s="112" t="str">
        <f t="shared" si="155"/>
        <v>Update lineups set player_name = 'Spencer', raw_name = 'Spencer' where game_id = 18711118 and player_order = 10</v>
      </c>
      <c r="T363" s="112" t="str">
        <f t="shared" si="156"/>
        <v/>
      </c>
      <c r="U363" s="200" t="str">
        <f t="shared" si="153"/>
        <v/>
      </c>
      <c r="V363" s="112" t="str">
        <f t="shared" si="157"/>
        <v/>
      </c>
      <c r="W363" s="415" t="str">
        <f t="shared" si="158"/>
        <v/>
      </c>
      <c r="Y363" s="65" t="str">
        <f t="shared" si="162"/>
        <v/>
      </c>
      <c r="Z363" s="65" t="str">
        <f t="shared" si="163"/>
        <v/>
      </c>
      <c r="AA363" s="65" t="str">
        <f t="shared" si="164"/>
        <v/>
      </c>
      <c r="AB363" s="65" t="str">
        <f t="shared" si="165"/>
        <v/>
      </c>
      <c r="AC363" s="65" t="str">
        <f t="shared" si="166"/>
        <v/>
      </c>
      <c r="AH363" s="65" t="str">
        <f t="shared" si="159"/>
        <v>1871033110</v>
      </c>
      <c r="AI363" s="65">
        <v>18710331</v>
      </c>
      <c r="AJ363" s="65" t="s">
        <v>5306</v>
      </c>
      <c r="AK363" s="65">
        <v>10</v>
      </c>
      <c r="AN363" s="65" t="str">
        <f t="shared" si="154"/>
        <v/>
      </c>
    </row>
    <row r="364" spans="1:40" ht="16.8" customHeight="1" x14ac:dyDescent="0.25">
      <c r="A364" s="113">
        <v>1</v>
      </c>
      <c r="B364" s="342" t="s">
        <v>746</v>
      </c>
      <c r="C364" s="351" t="s">
        <v>5062</v>
      </c>
      <c r="D364" s="334" t="str">
        <f>CONCATENATE("'", LEFT(E364,4),"-",MID(E364,5,2),"-", MID(E364,7,2), " ", C364,"'")</f>
        <v>'1871-11-18 15:00'</v>
      </c>
      <c r="E364" s="262">
        <f t="shared" si="174"/>
        <v>18711118</v>
      </c>
      <c r="F364" s="262">
        <v>11</v>
      </c>
      <c r="G364" s="211" t="s">
        <v>4824</v>
      </c>
      <c r="R364" s="112" t="str">
        <f>IF(D364="","", CONCATENATE("Update games set ", B364, "= ",D364," where game_id=", E364))</f>
        <v>Update games set Game_date= '1871-11-18 15:00' where game_id=18711118</v>
      </c>
      <c r="S364" s="112" t="str">
        <f t="shared" si="155"/>
        <v>Update lineups set player_name = 'J Tomlinson', raw_name = 'J Tomlinson' where game_id = 18711118 and player_order = 11</v>
      </c>
      <c r="T364" s="112" t="str">
        <f t="shared" si="156"/>
        <v/>
      </c>
      <c r="U364" s="200" t="str">
        <f t="shared" si="153"/>
        <v/>
      </c>
      <c r="V364" s="112" t="str">
        <f t="shared" si="157"/>
        <v/>
      </c>
      <c r="W364" s="415" t="str">
        <f t="shared" si="158"/>
        <v/>
      </c>
      <c r="Y364" s="65" t="str">
        <f t="shared" si="162"/>
        <v/>
      </c>
      <c r="Z364" s="65" t="str">
        <f t="shared" si="163"/>
        <v/>
      </c>
      <c r="AA364" s="65" t="str">
        <f t="shared" si="164"/>
        <v/>
      </c>
      <c r="AB364" s="65" t="str">
        <f t="shared" si="165"/>
        <v/>
      </c>
      <c r="AC364" s="65" t="str">
        <f t="shared" si="166"/>
        <v/>
      </c>
      <c r="AH364" s="65" t="str">
        <f t="shared" si="159"/>
        <v>1871033111</v>
      </c>
      <c r="AI364" s="65">
        <v>18710331</v>
      </c>
      <c r="AJ364" s="65" t="s">
        <v>5306</v>
      </c>
      <c r="AK364" s="65">
        <v>11</v>
      </c>
      <c r="AN364" s="65" t="str">
        <f t="shared" si="154"/>
        <v/>
      </c>
    </row>
    <row r="365" spans="1:40" ht="16.8" customHeight="1" x14ac:dyDescent="0.25">
      <c r="A365" s="113">
        <v>1</v>
      </c>
      <c r="B365" s="342" t="s">
        <v>25</v>
      </c>
      <c r="D365" s="350" t="str">
        <f t="shared" si="152"/>
        <v/>
      </c>
      <c r="E365" s="262">
        <f t="shared" si="174"/>
        <v>18711118</v>
      </c>
      <c r="F365" s="262">
        <v>12</v>
      </c>
      <c r="R365" s="112" t="str">
        <f>IF(D365="","", CONCATENATE("Update games set ", B365, "= ",D365," where game_id=", E365))</f>
        <v/>
      </c>
      <c r="S365" s="112" t="str">
        <f t="shared" si="155"/>
        <v/>
      </c>
      <c r="T365" s="112" t="str">
        <f t="shared" si="156"/>
        <v/>
      </c>
      <c r="U365" s="200" t="str">
        <f t="shared" si="153"/>
        <v/>
      </c>
      <c r="V365" s="112" t="str">
        <f t="shared" si="157"/>
        <v/>
      </c>
      <c r="W365" s="415" t="str">
        <f t="shared" si="158"/>
        <v/>
      </c>
      <c r="Y365" s="65" t="str">
        <f t="shared" si="162"/>
        <v/>
      </c>
      <c r="Z365" s="65" t="str">
        <f t="shared" si="163"/>
        <v/>
      </c>
      <c r="AA365" s="65" t="str">
        <f t="shared" si="164"/>
        <v/>
      </c>
      <c r="AB365" s="65" t="str">
        <f t="shared" si="165"/>
        <v/>
      </c>
      <c r="AC365" s="65" t="str">
        <f t="shared" si="166"/>
        <v/>
      </c>
      <c r="AH365" s="65" t="str">
        <f t="shared" si="159"/>
        <v>1871033112</v>
      </c>
      <c r="AI365" s="65">
        <v>18710331</v>
      </c>
      <c r="AJ365" s="65" t="s">
        <v>5306</v>
      </c>
      <c r="AK365" s="65">
        <v>12</v>
      </c>
      <c r="AN365" s="65" t="str">
        <f t="shared" si="154"/>
        <v/>
      </c>
    </row>
    <row r="366" spans="1:40" ht="16.8" customHeight="1" x14ac:dyDescent="0.25">
      <c r="A366" s="113">
        <v>1</v>
      </c>
      <c r="B366" s="342" t="s">
        <v>475</v>
      </c>
      <c r="D366" s="349" t="str">
        <f t="shared" si="171"/>
        <v/>
      </c>
      <c r="E366" s="262">
        <f t="shared" si="174"/>
        <v>18711118</v>
      </c>
      <c r="F366" s="262">
        <v>13</v>
      </c>
      <c r="R366" s="112" t="str">
        <f>IF(D366="","", CONCATENATE("Update games set ", B366, "= ",D366," where game_id=", E366))</f>
        <v/>
      </c>
      <c r="S366" s="112" t="str">
        <f t="shared" si="155"/>
        <v/>
      </c>
      <c r="T366" s="112" t="str">
        <f t="shared" si="156"/>
        <v/>
      </c>
      <c r="U366" s="200" t="str">
        <f t="shared" si="153"/>
        <v/>
      </c>
      <c r="V366" s="112" t="str">
        <f t="shared" si="157"/>
        <v/>
      </c>
      <c r="W366" s="415" t="str">
        <f t="shared" si="158"/>
        <v/>
      </c>
      <c r="Y366" s="65" t="str">
        <f t="shared" si="162"/>
        <v/>
      </c>
      <c r="Z366" s="65" t="str">
        <f t="shared" si="163"/>
        <v/>
      </c>
      <c r="AA366" s="65" t="str">
        <f t="shared" si="164"/>
        <v/>
      </c>
      <c r="AB366" s="65" t="str">
        <f t="shared" si="165"/>
        <v/>
      </c>
      <c r="AC366" s="65" t="str">
        <f t="shared" si="166"/>
        <v/>
      </c>
      <c r="AH366" s="65" t="str">
        <f t="shared" si="159"/>
        <v>1871033113</v>
      </c>
      <c r="AI366" s="65">
        <v>18710331</v>
      </c>
      <c r="AJ366" s="65" t="s">
        <v>5306</v>
      </c>
      <c r="AK366" s="65">
        <v>13</v>
      </c>
      <c r="AN366" s="65" t="str">
        <f t="shared" si="154"/>
        <v/>
      </c>
    </row>
    <row r="367" spans="1:40" ht="16.8" customHeight="1" x14ac:dyDescent="0.25">
      <c r="A367" s="113">
        <v>1</v>
      </c>
      <c r="B367" s="342" t="s">
        <v>20</v>
      </c>
      <c r="C367" s="342" t="s">
        <v>4919</v>
      </c>
      <c r="D367" s="350" t="str">
        <f t="shared" si="152"/>
        <v>'Forest Ground'</v>
      </c>
      <c r="E367" s="262">
        <f t="shared" si="174"/>
        <v>18711118</v>
      </c>
      <c r="F367" s="262">
        <v>14</v>
      </c>
      <c r="R367" s="112" t="str">
        <f>IF(D367="","", CONCATENATE("Update games set ", B367, "= ",D367," where game_id=", E367))</f>
        <v>Update games set Ground= 'Forest Ground' where game_id=18711118</v>
      </c>
      <c r="S367" s="112" t="str">
        <f t="shared" si="155"/>
        <v/>
      </c>
      <c r="T367" s="112" t="str">
        <f t="shared" si="156"/>
        <v/>
      </c>
      <c r="U367" s="200" t="str">
        <f t="shared" si="153"/>
        <v/>
      </c>
      <c r="V367" s="112" t="str">
        <f t="shared" si="157"/>
        <v/>
      </c>
      <c r="W367" s="415" t="str">
        <f t="shared" si="158"/>
        <v/>
      </c>
      <c r="Y367" s="65" t="str">
        <f t="shared" si="162"/>
        <v/>
      </c>
      <c r="Z367" s="65" t="str">
        <f t="shared" si="163"/>
        <v/>
      </c>
      <c r="AA367" s="65" t="str">
        <f t="shared" si="164"/>
        <v/>
      </c>
      <c r="AB367" s="65" t="str">
        <f t="shared" si="165"/>
        <v/>
      </c>
      <c r="AC367" s="65" t="str">
        <f t="shared" si="166"/>
        <v/>
      </c>
      <c r="AH367" s="65" t="str">
        <f t="shared" si="159"/>
        <v>1871033114</v>
      </c>
      <c r="AI367" s="65">
        <v>18710331</v>
      </c>
      <c r="AJ367" s="65" t="s">
        <v>5306</v>
      </c>
      <c r="AK367" s="65">
        <v>14</v>
      </c>
      <c r="AN367" s="65" t="str">
        <f t="shared" si="154"/>
        <v/>
      </c>
    </row>
    <row r="368" spans="1:40" ht="16.8" customHeight="1" x14ac:dyDescent="0.25">
      <c r="A368" s="113">
        <v>1</v>
      </c>
      <c r="B368" s="342" t="s">
        <v>4882</v>
      </c>
      <c r="C368" s="342" t="str">
        <f>IF(C367="", "", C367)</f>
        <v>Forest Ground</v>
      </c>
      <c r="D368" s="350" t="str">
        <f t="shared" si="152"/>
        <v>'Forest Ground'</v>
      </c>
      <c r="E368" s="262">
        <f t="shared" si="174"/>
        <v>18711118</v>
      </c>
      <c r="F368" s="262">
        <v>15</v>
      </c>
      <c r="R368" s="112" t="str">
        <f>IF(D368="","", CONCATENATE("Update games set ", B368, "= ",D368," where game_id=", E368))</f>
        <v>Update games set Ground_parent= 'Forest Ground' where game_id=18711118</v>
      </c>
      <c r="S368" s="112" t="str">
        <f t="shared" si="155"/>
        <v/>
      </c>
      <c r="T368" s="112" t="str">
        <f t="shared" si="156"/>
        <v/>
      </c>
      <c r="U368" s="200" t="str">
        <f t="shared" si="153"/>
        <v/>
      </c>
      <c r="V368" s="112" t="str">
        <f t="shared" si="157"/>
        <v/>
      </c>
      <c r="W368" s="415" t="str">
        <f t="shared" si="158"/>
        <v/>
      </c>
      <c r="Y368" s="65" t="str">
        <f t="shared" si="162"/>
        <v/>
      </c>
      <c r="Z368" s="65" t="str">
        <f t="shared" si="163"/>
        <v/>
      </c>
      <c r="AA368" s="65" t="str">
        <f t="shared" si="164"/>
        <v/>
      </c>
      <c r="AB368" s="65" t="str">
        <f t="shared" si="165"/>
        <v/>
      </c>
      <c r="AC368" s="65" t="str">
        <f t="shared" si="166"/>
        <v/>
      </c>
      <c r="AH368" s="65" t="str">
        <f t="shared" si="159"/>
        <v>1871033115</v>
      </c>
      <c r="AI368" s="65">
        <v>18710331</v>
      </c>
      <c r="AJ368" s="65" t="s">
        <v>5306</v>
      </c>
      <c r="AK368" s="65">
        <v>15</v>
      </c>
      <c r="AN368" s="65" t="str">
        <f t="shared" si="154"/>
        <v/>
      </c>
    </row>
    <row r="369" spans="1:40" s="126" customFormat="1" ht="16.8" customHeight="1" thickBot="1" x14ac:dyDescent="0.3">
      <c r="A369" s="113">
        <v>1</v>
      </c>
      <c r="B369" s="116" t="s">
        <v>115</v>
      </c>
      <c r="C369" s="352"/>
      <c r="D369" s="370" t="str">
        <f t="shared" ref="D369" si="176">IF(MID(E369,5,2)*1&gt;6,_xlfn.CONCAT("'",LEFT(E369,4),"-",MID(E369,3,2)+1,"'"),_xlfn.CONCAT("'",LEFT(E369,4)-1,"-",MID(E369,3,2),"'"))</f>
        <v>'1871-72'</v>
      </c>
      <c r="E369" s="266">
        <f t="shared" si="174"/>
        <v>18711118</v>
      </c>
      <c r="F369" s="266">
        <v>16</v>
      </c>
      <c r="G369" s="343"/>
      <c r="H369" s="343"/>
      <c r="I369" s="267"/>
      <c r="J369" s="214"/>
      <c r="K369" s="266"/>
      <c r="L369" s="266"/>
      <c r="M369" s="266"/>
      <c r="N369" s="419"/>
      <c r="O369" s="343"/>
      <c r="P369" s="343"/>
      <c r="Q369" s="346"/>
      <c r="R369" s="112" t="str">
        <f>IF(D369="","", CONCATENATE("Update games set ", B369, "= ",D369," where game_id=", E369))</f>
        <v>Update games set Season= '1871-72' where game_id=18711118</v>
      </c>
      <c r="S369" s="112" t="str">
        <f t="shared" si="155"/>
        <v/>
      </c>
      <c r="T369" s="112" t="str">
        <f t="shared" si="156"/>
        <v/>
      </c>
      <c r="U369" s="200" t="str">
        <f t="shared" si="153"/>
        <v/>
      </c>
      <c r="V369" s="112" t="str">
        <f t="shared" si="157"/>
        <v/>
      </c>
      <c r="W369" s="415" t="str">
        <f t="shared" si="158"/>
        <v/>
      </c>
      <c r="X369" s="240"/>
      <c r="Y369" s="65" t="str">
        <f t="shared" si="162"/>
        <v/>
      </c>
      <c r="Z369" s="65" t="str">
        <f t="shared" si="163"/>
        <v/>
      </c>
      <c r="AA369" s="65" t="str">
        <f t="shared" si="164"/>
        <v/>
      </c>
      <c r="AB369" s="65" t="str">
        <f t="shared" si="165"/>
        <v/>
      </c>
      <c r="AC369" s="65" t="str">
        <f t="shared" si="166"/>
        <v/>
      </c>
      <c r="AH369" s="65" t="str">
        <f t="shared" si="159"/>
        <v>1871033116</v>
      </c>
      <c r="AI369" s="126">
        <v>18710331</v>
      </c>
      <c r="AJ369" s="126" t="s">
        <v>5306</v>
      </c>
      <c r="AK369" s="126">
        <v>16</v>
      </c>
      <c r="AN369" s="65" t="str">
        <f t="shared" si="154"/>
        <v/>
      </c>
    </row>
    <row r="370" spans="1:40" ht="16.8" customHeight="1" thickTop="1" x14ac:dyDescent="0.25">
      <c r="A370" s="113">
        <v>1</v>
      </c>
      <c r="B370" s="341" t="s">
        <v>22</v>
      </c>
      <c r="C370" s="341" t="s">
        <v>48</v>
      </c>
      <c r="D370" s="341" t="str">
        <f t="shared" si="152"/>
        <v>'Chesterfield'</v>
      </c>
      <c r="E370" s="211">
        <v>18711202</v>
      </c>
      <c r="F370" s="262">
        <v>1</v>
      </c>
      <c r="G370" s="212" t="s">
        <v>5298</v>
      </c>
      <c r="H370" s="212"/>
      <c r="N370" s="416"/>
      <c r="O370" s="212"/>
      <c r="P370" s="212"/>
      <c r="R370" s="112" t="str">
        <f>IF(D370="","", CONCATENATE("Update games set ", B370, "= ",D370," where game_id=", E370))</f>
        <v>Update games set Opponent= 'Chesterfield' where game_id=18711202</v>
      </c>
      <c r="S370" s="112" t="str">
        <f t="shared" si="155"/>
        <v>Update lineups set player_name = 'WR Lymbery', raw_name = 'WR Lymbery' where game_id = 18711202 and player_order = 1</v>
      </c>
      <c r="T370" s="112" t="str">
        <f t="shared" si="156"/>
        <v/>
      </c>
      <c r="U370" s="200" t="str">
        <f t="shared" si="153"/>
        <v/>
      </c>
      <c r="V370" s="112" t="str">
        <f t="shared" si="157"/>
        <v/>
      </c>
      <c r="W370" s="415" t="str">
        <f t="shared" si="158"/>
        <v/>
      </c>
      <c r="Y370" s="65" t="str">
        <f t="shared" si="162"/>
        <v/>
      </c>
      <c r="Z370" s="65" t="str">
        <f t="shared" si="163"/>
        <v/>
      </c>
      <c r="AA370" s="65" t="str">
        <f t="shared" si="164"/>
        <v/>
      </c>
      <c r="AB370" s="65" t="str">
        <f t="shared" si="165"/>
        <v/>
      </c>
      <c r="AC370" s="65" t="str">
        <f t="shared" si="166"/>
        <v/>
      </c>
      <c r="AH370" s="65" t="str">
        <f t="shared" si="159"/>
        <v>187111041</v>
      </c>
      <c r="AI370" s="65">
        <v>18711104</v>
      </c>
      <c r="AJ370" s="65" t="s">
        <v>5307</v>
      </c>
      <c r="AK370" s="65">
        <v>1</v>
      </c>
      <c r="AN370" s="65" t="str">
        <f t="shared" si="154"/>
        <v>update games set source = 'The Nottingham Forest Football Scrapbook' where game_id = 18711202</v>
      </c>
    </row>
    <row r="371" spans="1:40" ht="16.8" customHeight="1" x14ac:dyDescent="0.25">
      <c r="A371" s="113">
        <v>1</v>
      </c>
      <c r="B371" s="342" t="s">
        <v>4979</v>
      </c>
      <c r="C371" s="342" t="str">
        <f>IF(C370="", "", C370)</f>
        <v>Chesterfield</v>
      </c>
      <c r="D371" s="350" t="str">
        <f t="shared" ref="D371:D434" si="177">IF(C371="", "", CONCATENATE("'", C371,"'"))</f>
        <v>'Chesterfield'</v>
      </c>
      <c r="E371" s="262">
        <f>E370</f>
        <v>18711202</v>
      </c>
      <c r="F371" s="262">
        <v>2</v>
      </c>
      <c r="G371" s="211" t="s">
        <v>4806</v>
      </c>
      <c r="H371" s="211" t="s">
        <v>4777</v>
      </c>
      <c r="R371" s="112" t="str">
        <f>IF(D371="","", CONCATENATE("Update games set ", B371, "= ",D371," where game_id=", E371))</f>
        <v>Update games set Opp_parent= 'Chesterfield' where game_id=18711202</v>
      </c>
      <c r="S371" s="112" t="str">
        <f t="shared" si="155"/>
        <v>Update lineups set player_name = 'SW Widdowson', raw_name = 'SW Widdowson' where game_id = 18711202 and player_order = 2</v>
      </c>
      <c r="T371" s="112" t="str">
        <f t="shared" si="156"/>
        <v/>
      </c>
      <c r="U371" s="200" t="str">
        <f t="shared" si="153"/>
        <v/>
      </c>
      <c r="V371" s="112" t="str">
        <f t="shared" si="157"/>
        <v/>
      </c>
      <c r="W371" s="415" t="str">
        <f t="shared" si="158"/>
        <v/>
      </c>
      <c r="Y371" s="65" t="str">
        <f t="shared" si="162"/>
        <v/>
      </c>
      <c r="Z371" s="65" t="str">
        <f t="shared" si="163"/>
        <v/>
      </c>
      <c r="AA371" s="65" t="str">
        <f t="shared" si="164"/>
        <v/>
      </c>
      <c r="AB371" s="65" t="str">
        <f t="shared" si="165"/>
        <v/>
      </c>
      <c r="AC371" s="65" t="str">
        <f t="shared" si="166"/>
        <v/>
      </c>
      <c r="AH371" s="65" t="str">
        <f t="shared" si="159"/>
        <v>187111042</v>
      </c>
      <c r="AI371" s="65">
        <v>18711104</v>
      </c>
      <c r="AJ371" s="65" t="s">
        <v>5307</v>
      </c>
      <c r="AK371" s="65">
        <v>2</v>
      </c>
      <c r="AN371" s="65" t="str">
        <f t="shared" si="154"/>
        <v/>
      </c>
    </row>
    <row r="372" spans="1:40" ht="16.8" customHeight="1" x14ac:dyDescent="0.25">
      <c r="A372" s="113">
        <v>1</v>
      </c>
      <c r="B372" s="342" t="s">
        <v>2653</v>
      </c>
      <c r="C372" s="342" t="s">
        <v>663</v>
      </c>
      <c r="D372" s="350" t="str">
        <f t="shared" si="177"/>
        <v>'Friendly'</v>
      </c>
      <c r="E372" s="262">
        <f t="shared" ref="E372:E385" si="178">E371</f>
        <v>18711202</v>
      </c>
      <c r="F372" s="262">
        <v>3</v>
      </c>
      <c r="G372" s="211" t="s">
        <v>4825</v>
      </c>
      <c r="R372" s="112" t="str">
        <f>IF(D372="","", CONCATENATE("Update games set ", B372, "= ",D372," where game_id=", E372))</f>
        <v>Update games set Game_type= 'Friendly' where game_id=18711202</v>
      </c>
      <c r="S372" s="112" t="str">
        <f t="shared" si="155"/>
        <v>Update lineups set player_name = 'TG Howitt', raw_name = 'TG Howitt' where game_id = 18711202 and player_order = 3</v>
      </c>
      <c r="T372" s="112" t="str">
        <f t="shared" si="156"/>
        <v/>
      </c>
      <c r="U372" s="200" t="str">
        <f t="shared" si="153"/>
        <v/>
      </c>
      <c r="V372" s="112" t="str">
        <f t="shared" si="157"/>
        <v/>
      </c>
      <c r="W372" s="415" t="str">
        <f t="shared" si="158"/>
        <v/>
      </c>
      <c r="Y372" s="65" t="str">
        <f t="shared" si="162"/>
        <v/>
      </c>
      <c r="Z372" s="65" t="str">
        <f t="shared" si="163"/>
        <v/>
      </c>
      <c r="AA372" s="65" t="str">
        <f t="shared" si="164"/>
        <v/>
      </c>
      <c r="AB372" s="65" t="str">
        <f t="shared" si="165"/>
        <v/>
      </c>
      <c r="AC372" s="65" t="str">
        <f t="shared" si="166"/>
        <v/>
      </c>
      <c r="AH372" s="65" t="str">
        <f t="shared" si="159"/>
        <v>187111043</v>
      </c>
      <c r="AI372" s="65">
        <v>18711104</v>
      </c>
      <c r="AJ372" s="65" t="s">
        <v>5307</v>
      </c>
      <c r="AK372" s="65">
        <v>3</v>
      </c>
      <c r="AN372" s="65" t="str">
        <f t="shared" si="154"/>
        <v/>
      </c>
    </row>
    <row r="373" spans="1:40" ht="16.8" customHeight="1" x14ac:dyDescent="0.25">
      <c r="A373" s="113">
        <v>1</v>
      </c>
      <c r="B373" s="342" t="s">
        <v>4978</v>
      </c>
      <c r="C373" s="342" t="s">
        <v>5065</v>
      </c>
      <c r="D373" s="350" t="str">
        <f t="shared" si="177"/>
        <v>'H'</v>
      </c>
      <c r="E373" s="262">
        <f t="shared" si="178"/>
        <v>18711202</v>
      </c>
      <c r="F373" s="262">
        <v>4</v>
      </c>
      <c r="G373" s="211" t="s">
        <v>4854</v>
      </c>
      <c r="R373" s="112" t="str">
        <f>IF(D373="","", CONCATENATE("Update games set ", B373, "= ",D373," where game_id=", E373))</f>
        <v>Update games set HAN= 'H' where game_id=18711202</v>
      </c>
      <c r="S373" s="112" t="str">
        <f t="shared" si="155"/>
        <v>Update lineups set player_name = 'C Spencer', raw_name = 'C Spencer' where game_id = 18711202 and player_order = 4</v>
      </c>
      <c r="T373" s="112" t="str">
        <f t="shared" si="156"/>
        <v/>
      </c>
      <c r="U373" s="200" t="str">
        <f t="shared" si="153"/>
        <v/>
      </c>
      <c r="V373" s="112" t="str">
        <f t="shared" si="157"/>
        <v/>
      </c>
      <c r="W373" s="415" t="str">
        <f t="shared" si="158"/>
        <v/>
      </c>
      <c r="Y373" s="65" t="str">
        <f t="shared" si="162"/>
        <v/>
      </c>
      <c r="Z373" s="65" t="str">
        <f t="shared" si="163"/>
        <v/>
      </c>
      <c r="AA373" s="65" t="str">
        <f t="shared" si="164"/>
        <v/>
      </c>
      <c r="AB373" s="65" t="str">
        <f t="shared" si="165"/>
        <v/>
      </c>
      <c r="AC373" s="65" t="str">
        <f t="shared" si="166"/>
        <v/>
      </c>
      <c r="AH373" s="65" t="str">
        <f t="shared" si="159"/>
        <v>187111044</v>
      </c>
      <c r="AI373" s="65">
        <v>18711104</v>
      </c>
      <c r="AJ373" s="65" t="s">
        <v>5307</v>
      </c>
      <c r="AK373" s="65">
        <v>4</v>
      </c>
      <c r="AN373" s="65" t="str">
        <f t="shared" si="154"/>
        <v/>
      </c>
    </row>
    <row r="374" spans="1:40" ht="16.8" customHeight="1" x14ac:dyDescent="0.25">
      <c r="A374" s="113">
        <v>1</v>
      </c>
      <c r="B374" s="342" t="s">
        <v>5</v>
      </c>
      <c r="C374" s="342">
        <v>0</v>
      </c>
      <c r="D374" s="349">
        <f t="shared" si="169"/>
        <v>0</v>
      </c>
      <c r="E374" s="262">
        <f t="shared" si="178"/>
        <v>18711202</v>
      </c>
      <c r="F374" s="262">
        <v>5</v>
      </c>
      <c r="G374" s="211" t="s">
        <v>4827</v>
      </c>
      <c r="R374" s="112" t="str">
        <f>IF(D374="","", CONCATENATE("Update games set ", B374, "= ",D374," where game_id=", E374))</f>
        <v>Update games set F= 0 where game_id=18711202</v>
      </c>
      <c r="S374" s="112" t="str">
        <f t="shared" si="155"/>
        <v>Update lineups set player_name = 'AB Baillon', raw_name = 'AB Baillon' where game_id = 18711202 and player_order = 5</v>
      </c>
      <c r="T374" s="112" t="str">
        <f t="shared" si="156"/>
        <v/>
      </c>
      <c r="U374" s="200" t="str">
        <f t="shared" si="153"/>
        <v/>
      </c>
      <c r="V374" s="112" t="str">
        <f t="shared" si="157"/>
        <v/>
      </c>
      <c r="W374" s="415" t="str">
        <f t="shared" si="158"/>
        <v/>
      </c>
      <c r="Y374" s="65" t="str">
        <f t="shared" si="162"/>
        <v/>
      </c>
      <c r="Z374" s="65" t="str">
        <f t="shared" si="163"/>
        <v/>
      </c>
      <c r="AA374" s="65" t="str">
        <f t="shared" si="164"/>
        <v/>
      </c>
      <c r="AB374" s="65" t="str">
        <f t="shared" si="165"/>
        <v/>
      </c>
      <c r="AC374" s="65" t="str">
        <f t="shared" si="166"/>
        <v/>
      </c>
      <c r="AH374" s="65" t="str">
        <f t="shared" si="159"/>
        <v>187111045</v>
      </c>
      <c r="AI374" s="65">
        <v>18711104</v>
      </c>
      <c r="AJ374" s="65" t="s">
        <v>5307</v>
      </c>
      <c r="AK374" s="65">
        <v>5</v>
      </c>
      <c r="AN374" s="65" t="str">
        <f t="shared" si="154"/>
        <v/>
      </c>
    </row>
    <row r="375" spans="1:40" ht="16.8" customHeight="1" x14ac:dyDescent="0.25">
      <c r="A375" s="113">
        <v>1</v>
      </c>
      <c r="B375" s="342" t="s">
        <v>0</v>
      </c>
      <c r="C375" s="342">
        <v>0</v>
      </c>
      <c r="D375" s="349">
        <f t="shared" si="169"/>
        <v>0</v>
      </c>
      <c r="E375" s="262">
        <f t="shared" si="178"/>
        <v>18711202</v>
      </c>
      <c r="F375" s="262">
        <v>6</v>
      </c>
      <c r="G375" s="211" t="s">
        <v>4823</v>
      </c>
      <c r="R375" s="112" t="str">
        <f>IF(D375="","", CONCATENATE("Update games set ", B375, "= ",D375," where game_id=", E375))</f>
        <v>Update games set A= 0 where game_id=18711202</v>
      </c>
      <c r="S375" s="112" t="str">
        <f t="shared" si="155"/>
        <v>Update lineups set player_name = 'H Davies', raw_name = 'H Davies' where game_id = 18711202 and player_order = 6</v>
      </c>
      <c r="T375" s="112" t="str">
        <f t="shared" si="156"/>
        <v/>
      </c>
      <c r="U375" s="200" t="str">
        <f t="shared" si="153"/>
        <v/>
      </c>
      <c r="V375" s="112" t="str">
        <f t="shared" si="157"/>
        <v/>
      </c>
      <c r="W375" s="415" t="str">
        <f t="shared" si="158"/>
        <v/>
      </c>
      <c r="Y375" s="65" t="str">
        <f t="shared" si="162"/>
        <v/>
      </c>
      <c r="Z375" s="65" t="str">
        <f t="shared" si="163"/>
        <v/>
      </c>
      <c r="AA375" s="65" t="str">
        <f t="shared" si="164"/>
        <v/>
      </c>
      <c r="AB375" s="65" t="str">
        <f t="shared" si="165"/>
        <v/>
      </c>
      <c r="AC375" s="65" t="str">
        <f t="shared" si="166"/>
        <v/>
      </c>
      <c r="AH375" s="65" t="str">
        <f t="shared" si="159"/>
        <v>187111046</v>
      </c>
      <c r="AI375" s="65">
        <v>18711104</v>
      </c>
      <c r="AJ375" s="65" t="s">
        <v>5307</v>
      </c>
      <c r="AK375" s="65">
        <v>6</v>
      </c>
      <c r="AN375" s="65" t="str">
        <f t="shared" si="154"/>
        <v/>
      </c>
    </row>
    <row r="376" spans="1:40" ht="16.8" customHeight="1" x14ac:dyDescent="0.25">
      <c r="A376" s="113">
        <v>1</v>
      </c>
      <c r="B376" s="342" t="s">
        <v>23</v>
      </c>
      <c r="D376" s="334" t="str">
        <f t="shared" ref="D376" si="179">IF(C376="",IF(D374&gt;D375,"'W'",IF(D374=D375,"'D'","'L'")),_xlfn.CONCAT("'",C376,"'"))</f>
        <v>'D'</v>
      </c>
      <c r="E376" s="262">
        <f t="shared" si="178"/>
        <v>18711202</v>
      </c>
      <c r="F376" s="262">
        <v>7</v>
      </c>
      <c r="G376" s="211" t="s">
        <v>4849</v>
      </c>
      <c r="R376" s="112" t="str">
        <f>IF(D376="","", CONCATENATE("Update games set ", B376, "= ",D376," where game_id=", E376))</f>
        <v>Update games set Result= 'D' where game_id=18711202</v>
      </c>
      <c r="S376" s="112" t="str">
        <f t="shared" si="155"/>
        <v>Update lineups set player_name = 'G Hayes', raw_name = 'G Hayes' where game_id = 18711202 and player_order = 7</v>
      </c>
      <c r="T376" s="112" t="str">
        <f t="shared" si="156"/>
        <v/>
      </c>
      <c r="U376" s="200" t="str">
        <f t="shared" si="153"/>
        <v/>
      </c>
      <c r="V376" s="112" t="str">
        <f t="shared" si="157"/>
        <v/>
      </c>
      <c r="W376" s="415" t="str">
        <f t="shared" si="158"/>
        <v/>
      </c>
      <c r="Y376" s="65" t="str">
        <f t="shared" si="162"/>
        <v/>
      </c>
      <c r="Z376" s="65" t="str">
        <f t="shared" si="163"/>
        <v/>
      </c>
      <c r="AA376" s="65" t="str">
        <f t="shared" si="164"/>
        <v/>
      </c>
      <c r="AB376" s="65" t="str">
        <f t="shared" si="165"/>
        <v/>
      </c>
      <c r="AC376" s="65" t="str">
        <f t="shared" si="166"/>
        <v/>
      </c>
      <c r="AH376" s="65" t="str">
        <f t="shared" si="159"/>
        <v>187111047</v>
      </c>
      <c r="AI376" s="65">
        <v>18711104</v>
      </c>
      <c r="AJ376" s="65" t="s">
        <v>5307</v>
      </c>
      <c r="AK376" s="65">
        <v>7</v>
      </c>
      <c r="AN376" s="65" t="str">
        <f t="shared" si="154"/>
        <v/>
      </c>
    </row>
    <row r="377" spans="1:40" ht="16.8" customHeight="1" x14ac:dyDescent="0.25">
      <c r="A377" s="113">
        <v>1</v>
      </c>
      <c r="B377" s="342" t="s">
        <v>768</v>
      </c>
      <c r="C377" s="342">
        <v>0</v>
      </c>
      <c r="D377" s="349">
        <f t="shared" si="171"/>
        <v>0</v>
      </c>
      <c r="E377" s="262">
        <f t="shared" si="178"/>
        <v>18711202</v>
      </c>
      <c r="F377" s="262">
        <v>8</v>
      </c>
      <c r="G377" s="194" t="s">
        <v>4832</v>
      </c>
      <c r="N377" s="417"/>
      <c r="O377" s="194"/>
      <c r="P377" s="194"/>
      <c r="R377" s="112" t="str">
        <f>IF(D377="","", CONCATENATE("Update games set ", B377, "= ",D377," where game_id=", E377))</f>
        <v>Update games set HT_f= 0 where game_id=18711202</v>
      </c>
      <c r="S377" s="112" t="str">
        <f t="shared" si="155"/>
        <v>Update lineups set player_name = 'WP Brown', raw_name = 'WP Brown' where game_id = 18711202 and player_order = 8</v>
      </c>
      <c r="T377" s="112" t="str">
        <f t="shared" si="156"/>
        <v/>
      </c>
      <c r="U377" s="200" t="str">
        <f t="shared" si="153"/>
        <v/>
      </c>
      <c r="V377" s="112" t="str">
        <f t="shared" si="157"/>
        <v/>
      </c>
      <c r="W377" s="415" t="str">
        <f t="shared" si="158"/>
        <v/>
      </c>
      <c r="Y377" s="65" t="str">
        <f t="shared" si="162"/>
        <v/>
      </c>
      <c r="Z377" s="65" t="str">
        <f t="shared" si="163"/>
        <v/>
      </c>
      <c r="AA377" s="65" t="str">
        <f t="shared" si="164"/>
        <v/>
      </c>
      <c r="AB377" s="65" t="str">
        <f t="shared" si="165"/>
        <v/>
      </c>
      <c r="AC377" s="65" t="str">
        <f t="shared" si="166"/>
        <v/>
      </c>
      <c r="AH377" s="65" t="str">
        <f t="shared" si="159"/>
        <v>187111048</v>
      </c>
      <c r="AI377" s="65">
        <v>18711104</v>
      </c>
      <c r="AJ377" s="65" t="s">
        <v>5307</v>
      </c>
      <c r="AK377" s="65">
        <v>8</v>
      </c>
      <c r="AN377" s="65" t="str">
        <f t="shared" si="154"/>
        <v/>
      </c>
    </row>
    <row r="378" spans="1:40" ht="16.8" customHeight="1" x14ac:dyDescent="0.25">
      <c r="A378" s="113">
        <v>1</v>
      </c>
      <c r="B378" s="342" t="s">
        <v>766</v>
      </c>
      <c r="C378" s="342">
        <v>0</v>
      </c>
      <c r="D378" s="349">
        <f t="shared" si="171"/>
        <v>0</v>
      </c>
      <c r="E378" s="262">
        <f t="shared" si="178"/>
        <v>18711202</v>
      </c>
      <c r="F378" s="262">
        <v>9</v>
      </c>
      <c r="G378" s="194"/>
      <c r="H378" s="194"/>
      <c r="N378" s="417"/>
      <c r="O378" s="194"/>
      <c r="P378" s="194"/>
      <c r="R378" s="112" t="str">
        <f>IF(D378="","", CONCATENATE("Update games set ", B378, "= ",D378," where game_id=", E378))</f>
        <v>Update games set HT_a= 0 where game_id=18711202</v>
      </c>
      <c r="S378" s="112" t="str">
        <f t="shared" si="155"/>
        <v/>
      </c>
      <c r="T378" s="112" t="str">
        <f t="shared" si="156"/>
        <v/>
      </c>
      <c r="U378" s="200" t="str">
        <f t="shared" si="153"/>
        <v/>
      </c>
      <c r="V378" s="112" t="str">
        <f t="shared" si="157"/>
        <v/>
      </c>
      <c r="W378" s="415" t="str">
        <f t="shared" si="158"/>
        <v/>
      </c>
      <c r="Y378" s="65" t="str">
        <f t="shared" si="162"/>
        <v/>
      </c>
      <c r="Z378" s="65" t="str">
        <f t="shared" si="163"/>
        <v/>
      </c>
      <c r="AA378" s="65" t="str">
        <f t="shared" si="164"/>
        <v/>
      </c>
      <c r="AB378" s="65" t="str">
        <f t="shared" si="165"/>
        <v/>
      </c>
      <c r="AC378" s="65" t="str">
        <f t="shared" si="166"/>
        <v/>
      </c>
      <c r="AH378" s="65" t="str">
        <f t="shared" si="159"/>
        <v>187111049</v>
      </c>
      <c r="AI378" s="65">
        <v>18711104</v>
      </c>
      <c r="AJ378" s="65" t="s">
        <v>5307</v>
      </c>
      <c r="AK378" s="65">
        <v>9</v>
      </c>
      <c r="AN378" s="65" t="str">
        <f t="shared" si="154"/>
        <v/>
      </c>
    </row>
    <row r="379" spans="1:40" ht="16.8" customHeight="1" x14ac:dyDescent="0.25">
      <c r="A379" s="113">
        <v>1</v>
      </c>
      <c r="B379" s="342" t="s">
        <v>753</v>
      </c>
      <c r="C379" s="342" t="s">
        <v>4843</v>
      </c>
      <c r="D379" s="350" t="str">
        <f t="shared" si="172"/>
        <v>'W Longmire'</v>
      </c>
      <c r="E379" s="262">
        <f t="shared" si="178"/>
        <v>18711202</v>
      </c>
      <c r="F379" s="262">
        <v>10</v>
      </c>
      <c r="R379" s="112" t="str">
        <f>IF(D379="","", CONCATENATE("Update games set ", B379, "= ",D379," where game_id=", E379))</f>
        <v>Update games set Referee= 'W Longmire' where game_id=18711202</v>
      </c>
      <c r="S379" s="112" t="str">
        <f t="shared" si="155"/>
        <v/>
      </c>
      <c r="T379" s="112" t="str">
        <f t="shared" si="156"/>
        <v/>
      </c>
      <c r="U379" s="200" t="str">
        <f t="shared" si="153"/>
        <v/>
      </c>
      <c r="V379" s="112" t="str">
        <f t="shared" si="157"/>
        <v/>
      </c>
      <c r="W379" s="415" t="str">
        <f t="shared" si="158"/>
        <v/>
      </c>
      <c r="Y379" s="65" t="str">
        <f t="shared" si="162"/>
        <v/>
      </c>
      <c r="Z379" s="65" t="str">
        <f t="shared" si="163"/>
        <v/>
      </c>
      <c r="AA379" s="65" t="str">
        <f t="shared" si="164"/>
        <v/>
      </c>
      <c r="AB379" s="65" t="str">
        <f t="shared" si="165"/>
        <v/>
      </c>
      <c r="AC379" s="65" t="str">
        <f t="shared" si="166"/>
        <v/>
      </c>
      <c r="AH379" s="65" t="str">
        <f t="shared" si="159"/>
        <v>1871110410</v>
      </c>
      <c r="AI379" s="65">
        <v>18711104</v>
      </c>
      <c r="AJ379" s="65" t="s">
        <v>5307</v>
      </c>
      <c r="AK379" s="65">
        <v>10</v>
      </c>
      <c r="AN379" s="65" t="str">
        <f t="shared" si="154"/>
        <v/>
      </c>
    </row>
    <row r="380" spans="1:40" ht="16.8" customHeight="1" x14ac:dyDescent="0.25">
      <c r="A380" s="113">
        <v>1</v>
      </c>
      <c r="B380" s="342" t="s">
        <v>746</v>
      </c>
      <c r="C380" s="351" t="s">
        <v>5062</v>
      </c>
      <c r="D380" s="334" t="str">
        <f>CONCATENATE("'", LEFT(E380,4),"-",MID(E380,5,2),"-", MID(E380,7,2), " ", C380,"'")</f>
        <v>'1871-12-02 15:00'</v>
      </c>
      <c r="E380" s="262">
        <f t="shared" si="178"/>
        <v>18711202</v>
      </c>
      <c r="F380" s="262">
        <v>11</v>
      </c>
      <c r="R380" s="112" t="str">
        <f>IF(D380="","", CONCATENATE("Update games set ", B380, "= ",D380," where game_id=", E380))</f>
        <v>Update games set Game_date= '1871-12-02 15:00' where game_id=18711202</v>
      </c>
      <c r="S380" s="112" t="str">
        <f t="shared" si="155"/>
        <v/>
      </c>
      <c r="T380" s="112" t="str">
        <f t="shared" si="156"/>
        <v/>
      </c>
      <c r="U380" s="200" t="str">
        <f t="shared" si="153"/>
        <v/>
      </c>
      <c r="V380" s="112" t="str">
        <f t="shared" si="157"/>
        <v/>
      </c>
      <c r="W380" s="415" t="str">
        <f t="shared" si="158"/>
        <v/>
      </c>
      <c r="Y380" s="65" t="str">
        <f t="shared" si="162"/>
        <v/>
      </c>
      <c r="Z380" s="65" t="str">
        <f t="shared" si="163"/>
        <v/>
      </c>
      <c r="AA380" s="65" t="str">
        <f t="shared" si="164"/>
        <v/>
      </c>
      <c r="AB380" s="65" t="str">
        <f t="shared" si="165"/>
        <v/>
      </c>
      <c r="AC380" s="65" t="str">
        <f t="shared" si="166"/>
        <v/>
      </c>
      <c r="AH380" s="65" t="str">
        <f t="shared" si="159"/>
        <v>1871110411</v>
      </c>
      <c r="AI380" s="65">
        <v>18711104</v>
      </c>
      <c r="AJ380" s="65" t="s">
        <v>5307</v>
      </c>
      <c r="AK380" s="65">
        <v>11</v>
      </c>
      <c r="AN380" s="65" t="str">
        <f t="shared" si="154"/>
        <v/>
      </c>
    </row>
    <row r="381" spans="1:40" ht="16.8" customHeight="1" x14ac:dyDescent="0.25">
      <c r="A381" s="113">
        <v>1</v>
      </c>
      <c r="B381" s="342" t="s">
        <v>25</v>
      </c>
      <c r="D381" s="350" t="str">
        <f t="shared" si="177"/>
        <v/>
      </c>
      <c r="E381" s="262">
        <f t="shared" si="178"/>
        <v>18711202</v>
      </c>
      <c r="F381" s="262">
        <v>12</v>
      </c>
      <c r="R381" s="112" t="str">
        <f>IF(D381="","", CONCATENATE("Update games set ", B381, "= ",D381," where game_id=", E381))</f>
        <v/>
      </c>
      <c r="S381" s="112" t="str">
        <f t="shared" si="155"/>
        <v/>
      </c>
      <c r="T381" s="112" t="str">
        <f t="shared" si="156"/>
        <v/>
      </c>
      <c r="U381" s="200" t="str">
        <f t="shared" si="153"/>
        <v/>
      </c>
      <c r="V381" s="112" t="str">
        <f t="shared" si="157"/>
        <v/>
      </c>
      <c r="W381" s="415" t="str">
        <f t="shared" si="158"/>
        <v/>
      </c>
      <c r="Y381" s="65" t="str">
        <f t="shared" si="162"/>
        <v/>
      </c>
      <c r="Z381" s="65" t="str">
        <f t="shared" si="163"/>
        <v/>
      </c>
      <c r="AA381" s="65" t="str">
        <f t="shared" si="164"/>
        <v/>
      </c>
      <c r="AB381" s="65" t="str">
        <f t="shared" si="165"/>
        <v/>
      </c>
      <c r="AC381" s="65" t="str">
        <f t="shared" si="166"/>
        <v/>
      </c>
      <c r="AH381" s="65" t="str">
        <f t="shared" si="159"/>
        <v>1871110412</v>
      </c>
      <c r="AI381" s="65">
        <v>18711104</v>
      </c>
      <c r="AJ381" s="65" t="s">
        <v>5307</v>
      </c>
      <c r="AK381" s="65">
        <v>12</v>
      </c>
      <c r="AN381" s="65" t="str">
        <f t="shared" si="154"/>
        <v/>
      </c>
    </row>
    <row r="382" spans="1:40" ht="16.8" customHeight="1" x14ac:dyDescent="0.25">
      <c r="A382" s="113">
        <v>1</v>
      </c>
      <c r="B382" s="342" t="s">
        <v>475</v>
      </c>
      <c r="D382" s="349" t="str">
        <f t="shared" si="171"/>
        <v/>
      </c>
      <c r="E382" s="262">
        <f t="shared" si="178"/>
        <v>18711202</v>
      </c>
      <c r="F382" s="262">
        <v>13</v>
      </c>
      <c r="R382" s="112" t="str">
        <f>IF(D382="","", CONCATENATE("Update games set ", B382, "= ",D382," where game_id=", E382))</f>
        <v/>
      </c>
      <c r="S382" s="112" t="str">
        <f t="shared" si="155"/>
        <v/>
      </c>
      <c r="T382" s="112" t="str">
        <f t="shared" si="156"/>
        <v/>
      </c>
      <c r="U382" s="200" t="str">
        <f t="shared" si="153"/>
        <v/>
      </c>
      <c r="V382" s="112" t="str">
        <f t="shared" si="157"/>
        <v/>
      </c>
      <c r="W382" s="415" t="str">
        <f t="shared" si="158"/>
        <v/>
      </c>
      <c r="Y382" s="65" t="str">
        <f t="shared" si="162"/>
        <v/>
      </c>
      <c r="Z382" s="65" t="str">
        <f t="shared" si="163"/>
        <v/>
      </c>
      <c r="AA382" s="65" t="str">
        <f t="shared" si="164"/>
        <v/>
      </c>
      <c r="AB382" s="65" t="str">
        <f t="shared" si="165"/>
        <v/>
      </c>
      <c r="AC382" s="65" t="str">
        <f t="shared" si="166"/>
        <v/>
      </c>
      <c r="AH382" s="65" t="str">
        <f t="shared" si="159"/>
        <v>1871110413</v>
      </c>
      <c r="AI382" s="65">
        <v>18711104</v>
      </c>
      <c r="AJ382" s="65" t="s">
        <v>5307</v>
      </c>
      <c r="AK382" s="65">
        <v>13</v>
      </c>
      <c r="AN382" s="65" t="str">
        <f t="shared" si="154"/>
        <v/>
      </c>
    </row>
    <row r="383" spans="1:40" ht="16.8" customHeight="1" x14ac:dyDescent="0.25">
      <c r="A383" s="113">
        <v>1</v>
      </c>
      <c r="B383" s="342" t="s">
        <v>20</v>
      </c>
      <c r="C383" s="342" t="s">
        <v>4919</v>
      </c>
      <c r="D383" s="350" t="str">
        <f t="shared" si="177"/>
        <v>'Forest Ground'</v>
      </c>
      <c r="E383" s="262">
        <f t="shared" si="178"/>
        <v>18711202</v>
      </c>
      <c r="F383" s="262">
        <v>14</v>
      </c>
      <c r="R383" s="112" t="str">
        <f>IF(D383="","", CONCATENATE("Update games set ", B383, "= ",D383," where game_id=", E383))</f>
        <v>Update games set Ground= 'Forest Ground' where game_id=18711202</v>
      </c>
      <c r="S383" s="112" t="str">
        <f t="shared" si="155"/>
        <v/>
      </c>
      <c r="T383" s="112" t="str">
        <f t="shared" si="156"/>
        <v/>
      </c>
      <c r="U383" s="200" t="str">
        <f t="shared" si="153"/>
        <v/>
      </c>
      <c r="V383" s="112" t="str">
        <f t="shared" si="157"/>
        <v/>
      </c>
      <c r="W383" s="415" t="str">
        <f t="shared" si="158"/>
        <v/>
      </c>
      <c r="Y383" s="65" t="str">
        <f t="shared" si="162"/>
        <v/>
      </c>
      <c r="Z383" s="65" t="str">
        <f t="shared" si="163"/>
        <v/>
      </c>
      <c r="AA383" s="65" t="str">
        <f t="shared" si="164"/>
        <v/>
      </c>
      <c r="AB383" s="65" t="str">
        <f t="shared" si="165"/>
        <v/>
      </c>
      <c r="AC383" s="65" t="str">
        <f t="shared" si="166"/>
        <v/>
      </c>
      <c r="AH383" s="65" t="str">
        <f t="shared" si="159"/>
        <v>1871110414</v>
      </c>
      <c r="AI383" s="65">
        <v>18711104</v>
      </c>
      <c r="AJ383" s="65" t="s">
        <v>5307</v>
      </c>
      <c r="AK383" s="65">
        <v>14</v>
      </c>
      <c r="AN383" s="65" t="str">
        <f t="shared" si="154"/>
        <v/>
      </c>
    </row>
    <row r="384" spans="1:40" ht="16.8" customHeight="1" x14ac:dyDescent="0.25">
      <c r="A384" s="113">
        <v>1</v>
      </c>
      <c r="B384" s="342" t="s">
        <v>4882</v>
      </c>
      <c r="C384" s="342" t="str">
        <f>IF(C383="", "", C383)</f>
        <v>Forest Ground</v>
      </c>
      <c r="D384" s="350" t="str">
        <f t="shared" si="177"/>
        <v>'Forest Ground'</v>
      </c>
      <c r="E384" s="262">
        <f t="shared" si="178"/>
        <v>18711202</v>
      </c>
      <c r="F384" s="262">
        <v>15</v>
      </c>
      <c r="R384" s="112" t="str">
        <f>IF(D384="","", CONCATENATE("Update games set ", B384, "= ",D384," where game_id=", E384))</f>
        <v>Update games set Ground_parent= 'Forest Ground' where game_id=18711202</v>
      </c>
      <c r="S384" s="112" t="str">
        <f t="shared" si="155"/>
        <v/>
      </c>
      <c r="T384" s="112" t="str">
        <f t="shared" si="156"/>
        <v/>
      </c>
      <c r="U384" s="200" t="str">
        <f t="shared" si="153"/>
        <v/>
      </c>
      <c r="V384" s="112" t="str">
        <f t="shared" si="157"/>
        <v/>
      </c>
      <c r="W384" s="415" t="str">
        <f t="shared" si="158"/>
        <v/>
      </c>
      <c r="Y384" s="65" t="str">
        <f t="shared" si="162"/>
        <v/>
      </c>
      <c r="Z384" s="65" t="str">
        <f t="shared" si="163"/>
        <v/>
      </c>
      <c r="AA384" s="65" t="str">
        <f t="shared" si="164"/>
        <v/>
      </c>
      <c r="AB384" s="65" t="str">
        <f t="shared" si="165"/>
        <v/>
      </c>
      <c r="AC384" s="65" t="str">
        <f t="shared" si="166"/>
        <v/>
      </c>
      <c r="AH384" s="65" t="str">
        <f t="shared" si="159"/>
        <v>1871110415</v>
      </c>
      <c r="AI384" s="65">
        <v>18711104</v>
      </c>
      <c r="AJ384" s="65" t="s">
        <v>5307</v>
      </c>
      <c r="AK384" s="65">
        <v>15</v>
      </c>
      <c r="AN384" s="65" t="str">
        <f t="shared" si="154"/>
        <v/>
      </c>
    </row>
    <row r="385" spans="1:40" s="126" customFormat="1" ht="16.8" customHeight="1" thickBot="1" x14ac:dyDescent="0.3">
      <c r="A385" s="113">
        <v>1</v>
      </c>
      <c r="B385" s="116" t="s">
        <v>115</v>
      </c>
      <c r="C385" s="352"/>
      <c r="D385" s="370" t="str">
        <f t="shared" ref="D385" si="180">IF(MID(E385,5,2)*1&gt;6,_xlfn.CONCAT("'",LEFT(E385,4),"-",MID(E385,3,2)+1,"'"),_xlfn.CONCAT("'",LEFT(E385,4)-1,"-",MID(E385,3,2),"'"))</f>
        <v>'1871-72'</v>
      </c>
      <c r="E385" s="266">
        <f t="shared" si="178"/>
        <v>18711202</v>
      </c>
      <c r="F385" s="266">
        <v>16</v>
      </c>
      <c r="G385" s="343"/>
      <c r="H385" s="343"/>
      <c r="I385" s="267"/>
      <c r="J385" s="214"/>
      <c r="K385" s="266"/>
      <c r="L385" s="266"/>
      <c r="M385" s="266"/>
      <c r="N385" s="419"/>
      <c r="O385" s="343"/>
      <c r="P385" s="343"/>
      <c r="Q385" s="346"/>
      <c r="R385" s="112" t="str">
        <f>IF(D385="","", CONCATENATE("Update games set ", B385, "= ",D385," where game_id=", E385))</f>
        <v>Update games set Season= '1871-72' where game_id=18711202</v>
      </c>
      <c r="S385" s="112" t="str">
        <f t="shared" si="155"/>
        <v/>
      </c>
      <c r="T385" s="112" t="str">
        <f t="shared" si="156"/>
        <v/>
      </c>
      <c r="U385" s="200" t="str">
        <f t="shared" si="153"/>
        <v/>
      </c>
      <c r="V385" s="112" t="str">
        <f t="shared" si="157"/>
        <v/>
      </c>
      <c r="W385" s="415" t="str">
        <f t="shared" si="158"/>
        <v/>
      </c>
      <c r="X385" s="240"/>
      <c r="Y385" s="65" t="str">
        <f t="shared" si="162"/>
        <v/>
      </c>
      <c r="Z385" s="65" t="str">
        <f t="shared" si="163"/>
        <v/>
      </c>
      <c r="AA385" s="65" t="str">
        <f t="shared" si="164"/>
        <v/>
      </c>
      <c r="AB385" s="65" t="str">
        <f t="shared" si="165"/>
        <v/>
      </c>
      <c r="AC385" s="65" t="str">
        <f t="shared" si="166"/>
        <v/>
      </c>
      <c r="AH385" s="65" t="str">
        <f t="shared" si="159"/>
        <v>1871110416</v>
      </c>
      <c r="AI385" s="126">
        <v>18711104</v>
      </c>
      <c r="AJ385" s="126" t="s">
        <v>5307</v>
      </c>
      <c r="AK385" s="126">
        <v>16</v>
      </c>
      <c r="AN385" s="65" t="str">
        <f t="shared" si="154"/>
        <v/>
      </c>
    </row>
    <row r="386" spans="1:40" ht="16.8" customHeight="1" thickTop="1" x14ac:dyDescent="0.25">
      <c r="A386" s="113">
        <v>1</v>
      </c>
      <c r="B386" s="341" t="s">
        <v>22</v>
      </c>
      <c r="C386" s="341" t="s">
        <v>5304</v>
      </c>
      <c r="D386" s="341" t="str">
        <f t="shared" si="177"/>
        <v>'Derby Grammar'</v>
      </c>
      <c r="E386" s="211">
        <v>18711216</v>
      </c>
      <c r="F386" s="262">
        <v>1</v>
      </c>
      <c r="G386" s="212" t="s">
        <v>4794</v>
      </c>
      <c r="H386" s="212" t="s">
        <v>4777</v>
      </c>
      <c r="N386" s="416"/>
      <c r="O386" s="212"/>
      <c r="P386" s="212"/>
      <c r="R386" s="112" t="str">
        <f>IF(D386="","", CONCATENATE("Update games set ", B386, "= ",D386," where game_id=", E386))</f>
        <v>Update games set Opponent= 'Derby Grammar' where game_id=18711216</v>
      </c>
      <c r="S386" s="112" t="str">
        <f t="shared" si="155"/>
        <v>Update lineups set player_name = 'J White', raw_name = 'J White' where game_id = 18711216 and player_order = 1</v>
      </c>
      <c r="T386" s="112" t="str">
        <f t="shared" si="156"/>
        <v/>
      </c>
      <c r="U386" s="200" t="str">
        <f t="shared" ref="U386:U449" si="181">IF(I386="", "", Y386&amp;Z386&amp;AA386&amp;AB386&amp;AC386)</f>
        <v/>
      </c>
      <c r="V386" s="112" t="str">
        <f t="shared" si="157"/>
        <v/>
      </c>
      <c r="W386" s="415" t="str">
        <f t="shared" si="158"/>
        <v/>
      </c>
      <c r="Y386" s="65" t="str">
        <f t="shared" si="162"/>
        <v/>
      </c>
      <c r="Z386" s="65" t="str">
        <f t="shared" si="163"/>
        <v/>
      </c>
      <c r="AA386" s="65" t="str">
        <f t="shared" si="164"/>
        <v/>
      </c>
      <c r="AB386" s="65" t="str">
        <f t="shared" si="165"/>
        <v/>
      </c>
      <c r="AC386" s="65" t="str">
        <f t="shared" si="166"/>
        <v/>
      </c>
      <c r="AH386" s="65" t="str">
        <f t="shared" si="159"/>
        <v>187111181</v>
      </c>
      <c r="AI386" s="65">
        <v>18711118</v>
      </c>
      <c r="AJ386" s="65" t="s">
        <v>4627</v>
      </c>
      <c r="AK386" s="65">
        <v>1</v>
      </c>
      <c r="AN386" s="65" t="str">
        <f t="shared" ref="AN386:AN449" si="182">IF(F386=1, _xlfn.CONCAT("update games set source = 'The Nottingham Forest Football Scrapbook' where game_id = ", E386), "")</f>
        <v>update games set source = 'The Nottingham Forest Football Scrapbook' where game_id = 18711216</v>
      </c>
    </row>
    <row r="387" spans="1:40" ht="16.8" customHeight="1" x14ac:dyDescent="0.25">
      <c r="A387" s="113">
        <v>1</v>
      </c>
      <c r="B387" s="342" t="s">
        <v>4979</v>
      </c>
      <c r="C387" s="342" t="str">
        <f>IF(C386="", "", C386)</f>
        <v>Derby Grammar</v>
      </c>
      <c r="D387" s="350" t="str">
        <f t="shared" si="177"/>
        <v>'Derby Grammar'</v>
      </c>
      <c r="E387" s="262">
        <f>E386</f>
        <v>18711216</v>
      </c>
      <c r="F387" s="262">
        <v>2</v>
      </c>
      <c r="G387" s="211" t="s">
        <v>4825</v>
      </c>
      <c r="R387" s="112" t="str">
        <f>IF(D387="","", CONCATENATE("Update games set ", B387, "= ",D387," where game_id=", E387))</f>
        <v>Update games set Opp_parent= 'Derby Grammar' where game_id=18711216</v>
      </c>
      <c r="S387" s="112" t="str">
        <f t="shared" ref="S387:S450" si="183">IF(G387="","",CONCATENATE("Update lineups set player_name = '",SUBSTITUTE(G387,"'","''"),"', raw_name = '",SUBSTITUTE(G387,"'","''"),"' where game_id = ",E387," and player_order = ",F387))</f>
        <v>Update lineups set player_name = 'TG Howitt', raw_name = 'TG Howitt' where game_id = 18711216 and player_order = 2</v>
      </c>
      <c r="T387" s="112" t="str">
        <f t="shared" ref="T387:T450" si="184">IF(J387="","", CONCATENATE("insert into goals (game_id, goal_order, scorer_name, goal_min) values (",E387, ", ", I387,", '",J387,")"))</f>
        <v/>
      </c>
      <c r="U387" s="200" t="str">
        <f t="shared" si="181"/>
        <v/>
      </c>
      <c r="V387" s="112" t="str">
        <f t="shared" ref="V387:V450" si="185">IF(N387="","", CONCATENATE("insert into games_sources (game_id, source_order, source_name, source_link) values (",E387, ", ", N387,", '",O387,"', '",P387,"')"))</f>
        <v/>
      </c>
      <c r="W387" s="415" t="str">
        <f t="shared" ref="W387:W450" si="186">IF(N387="","",CONCATENATE("update games_sources set  source_name = '",O387,"', source_link = '",P387,"' where game_id = ",E387," and source_order = ",N387))</f>
        <v/>
      </c>
      <c r="Y387" s="65" t="str">
        <f t="shared" si="162"/>
        <v/>
      </c>
      <c r="Z387" s="65" t="str">
        <f t="shared" si="163"/>
        <v/>
      </c>
      <c r="AA387" s="65" t="str">
        <f t="shared" si="164"/>
        <v/>
      </c>
      <c r="AB387" s="65" t="str">
        <f t="shared" si="165"/>
        <v/>
      </c>
      <c r="AC387" s="65" t="str">
        <f t="shared" si="166"/>
        <v/>
      </c>
      <c r="AH387" s="65" t="str">
        <f t="shared" ref="AH387:AH450" si="187">_xlfn.CONCAT(AI387,AK387)</f>
        <v>187111182</v>
      </c>
      <c r="AI387" s="65">
        <v>18711118</v>
      </c>
      <c r="AJ387" s="65" t="s">
        <v>4627</v>
      </c>
      <c r="AK387" s="65">
        <v>2</v>
      </c>
      <c r="AN387" s="65" t="str">
        <f t="shared" si="182"/>
        <v/>
      </c>
    </row>
    <row r="388" spans="1:40" ht="16.8" customHeight="1" x14ac:dyDescent="0.25">
      <c r="A388" s="113">
        <v>1</v>
      </c>
      <c r="B388" s="342" t="s">
        <v>2653</v>
      </c>
      <c r="C388" s="342" t="s">
        <v>663</v>
      </c>
      <c r="D388" s="350" t="str">
        <f t="shared" si="177"/>
        <v>'Friendly'</v>
      </c>
      <c r="E388" s="262">
        <f t="shared" ref="E388:E401" si="188">E387</f>
        <v>18711216</v>
      </c>
      <c r="F388" s="262">
        <v>3</v>
      </c>
      <c r="G388" s="211" t="s">
        <v>4823</v>
      </c>
      <c r="R388" s="112" t="str">
        <f>IF(D388="","", CONCATENATE("Update games set ", B388, "= ",D388," where game_id=", E388))</f>
        <v>Update games set Game_type= 'Friendly' where game_id=18711216</v>
      </c>
      <c r="S388" s="112" t="str">
        <f t="shared" si="183"/>
        <v>Update lineups set player_name = 'H Davies', raw_name = 'H Davies' where game_id = 18711216 and player_order = 3</v>
      </c>
      <c r="T388" s="112" t="str">
        <f t="shared" si="184"/>
        <v/>
      </c>
      <c r="U388" s="200" t="str">
        <f t="shared" si="181"/>
        <v/>
      </c>
      <c r="V388" s="112" t="str">
        <f t="shared" si="185"/>
        <v/>
      </c>
      <c r="W388" s="415" t="str">
        <f t="shared" si="186"/>
        <v/>
      </c>
      <c r="Y388" s="65" t="str">
        <f t="shared" si="162"/>
        <v/>
      </c>
      <c r="Z388" s="65" t="str">
        <f t="shared" si="163"/>
        <v/>
      </c>
      <c r="AA388" s="65" t="str">
        <f t="shared" si="164"/>
        <v/>
      </c>
      <c r="AB388" s="65" t="str">
        <f t="shared" si="165"/>
        <v/>
      </c>
      <c r="AC388" s="65" t="str">
        <f t="shared" si="166"/>
        <v/>
      </c>
      <c r="AH388" s="65" t="str">
        <f t="shared" si="187"/>
        <v>187111183</v>
      </c>
      <c r="AI388" s="65">
        <v>18711118</v>
      </c>
      <c r="AJ388" s="65" t="s">
        <v>4627</v>
      </c>
      <c r="AK388" s="65">
        <v>3</v>
      </c>
      <c r="AN388" s="65" t="str">
        <f t="shared" si="182"/>
        <v/>
      </c>
    </row>
    <row r="389" spans="1:40" ht="16.8" customHeight="1" x14ac:dyDescent="0.25">
      <c r="A389" s="113">
        <v>1</v>
      </c>
      <c r="B389" s="342" t="s">
        <v>4978</v>
      </c>
      <c r="C389" s="342" t="s">
        <v>5065</v>
      </c>
      <c r="D389" s="350" t="str">
        <f t="shared" si="177"/>
        <v>'H'</v>
      </c>
      <c r="E389" s="262">
        <f t="shared" si="188"/>
        <v>18711216</v>
      </c>
      <c r="F389" s="262">
        <v>4</v>
      </c>
      <c r="G389" s="211" t="s">
        <v>4860</v>
      </c>
      <c r="R389" s="112" t="str">
        <f>IF(D389="","", CONCATENATE("Update games set ", B389, "= ",D389," where game_id=", E389))</f>
        <v>Update games set HAN= 'H' where game_id=18711216</v>
      </c>
      <c r="S389" s="112" t="str">
        <f t="shared" si="183"/>
        <v>Update lineups set player_name = 'F Davies', raw_name = 'F Davies' where game_id = 18711216 and player_order = 4</v>
      </c>
      <c r="T389" s="112" t="str">
        <f t="shared" si="184"/>
        <v/>
      </c>
      <c r="U389" s="200" t="str">
        <f t="shared" si="181"/>
        <v/>
      </c>
      <c r="V389" s="112" t="str">
        <f t="shared" si="185"/>
        <v/>
      </c>
      <c r="W389" s="415" t="str">
        <f t="shared" si="186"/>
        <v/>
      </c>
      <c r="Y389" s="65" t="str">
        <f t="shared" si="162"/>
        <v/>
      </c>
      <c r="Z389" s="65" t="str">
        <f t="shared" si="163"/>
        <v/>
      </c>
      <c r="AA389" s="65" t="str">
        <f t="shared" si="164"/>
        <v/>
      </c>
      <c r="AB389" s="65" t="str">
        <f t="shared" si="165"/>
        <v/>
      </c>
      <c r="AC389" s="65" t="str">
        <f t="shared" si="166"/>
        <v/>
      </c>
      <c r="AH389" s="65" t="str">
        <f t="shared" si="187"/>
        <v>187111184</v>
      </c>
      <c r="AI389" s="65">
        <v>18711118</v>
      </c>
      <c r="AJ389" s="65" t="s">
        <v>4627</v>
      </c>
      <c r="AK389" s="65">
        <v>4</v>
      </c>
      <c r="AN389" s="65" t="str">
        <f t="shared" si="182"/>
        <v/>
      </c>
    </row>
    <row r="390" spans="1:40" ht="16.8" customHeight="1" x14ac:dyDescent="0.25">
      <c r="A390" s="113">
        <v>1</v>
      </c>
      <c r="B390" s="342" t="s">
        <v>5</v>
      </c>
      <c r="C390" s="342">
        <v>1</v>
      </c>
      <c r="D390" s="349">
        <f t="shared" si="169"/>
        <v>1</v>
      </c>
      <c r="E390" s="262">
        <f t="shared" si="188"/>
        <v>18711216</v>
      </c>
      <c r="F390" s="262">
        <v>5</v>
      </c>
      <c r="G390" s="211" t="s">
        <v>4764</v>
      </c>
      <c r="R390" s="112" t="str">
        <f>IF(D390="","", CONCATENATE("Update games set ", B390, "= ",D390," where game_id=", E390))</f>
        <v>Update games set F= 1 where game_id=18711216</v>
      </c>
      <c r="S390" s="112" t="str">
        <f t="shared" si="183"/>
        <v>Update lineups set player_name = 'W Brown', raw_name = 'W Brown' where game_id = 18711216 and player_order = 5</v>
      </c>
      <c r="T390" s="112" t="str">
        <f t="shared" si="184"/>
        <v/>
      </c>
      <c r="U390" s="200" t="str">
        <f t="shared" si="181"/>
        <v/>
      </c>
      <c r="V390" s="112" t="str">
        <f t="shared" si="185"/>
        <v/>
      </c>
      <c r="W390" s="415" t="str">
        <f t="shared" si="186"/>
        <v/>
      </c>
      <c r="Y390" s="65" t="str">
        <f t="shared" si="162"/>
        <v/>
      </c>
      <c r="Z390" s="65" t="str">
        <f t="shared" si="163"/>
        <v/>
      </c>
      <c r="AA390" s="65" t="str">
        <f t="shared" si="164"/>
        <v/>
      </c>
      <c r="AB390" s="65" t="str">
        <f t="shared" si="165"/>
        <v/>
      </c>
      <c r="AC390" s="65" t="str">
        <f t="shared" si="166"/>
        <v/>
      </c>
      <c r="AH390" s="65" t="str">
        <f t="shared" si="187"/>
        <v>187111185</v>
      </c>
      <c r="AI390" s="65">
        <v>18711118</v>
      </c>
      <c r="AJ390" s="65" t="s">
        <v>4627</v>
      </c>
      <c r="AK390" s="65">
        <v>5</v>
      </c>
      <c r="AN390" s="65" t="str">
        <f t="shared" si="182"/>
        <v/>
      </c>
    </row>
    <row r="391" spans="1:40" ht="16.8" customHeight="1" x14ac:dyDescent="0.25">
      <c r="A391" s="113">
        <v>1</v>
      </c>
      <c r="B391" s="342" t="s">
        <v>0</v>
      </c>
      <c r="C391" s="342">
        <v>0</v>
      </c>
      <c r="D391" s="349">
        <f t="shared" si="169"/>
        <v>0</v>
      </c>
      <c r="E391" s="262">
        <f t="shared" si="188"/>
        <v>18711216</v>
      </c>
      <c r="F391" s="262">
        <v>6</v>
      </c>
      <c r="G391" s="211" t="s">
        <v>4832</v>
      </c>
      <c r="R391" s="112" t="str">
        <f>IF(D391="","", CONCATENATE("Update games set ", B391, "= ",D391," where game_id=", E391))</f>
        <v>Update games set A= 0 where game_id=18711216</v>
      </c>
      <c r="S391" s="112" t="str">
        <f t="shared" si="183"/>
        <v>Update lineups set player_name = 'WP Brown', raw_name = 'WP Brown' where game_id = 18711216 and player_order = 6</v>
      </c>
      <c r="T391" s="112" t="str">
        <f t="shared" si="184"/>
        <v/>
      </c>
      <c r="U391" s="200" t="str">
        <f t="shared" si="181"/>
        <v/>
      </c>
      <c r="V391" s="112" t="str">
        <f t="shared" si="185"/>
        <v/>
      </c>
      <c r="W391" s="415" t="str">
        <f t="shared" si="186"/>
        <v/>
      </c>
      <c r="Y391" s="65" t="str">
        <f t="shared" si="162"/>
        <v/>
      </c>
      <c r="Z391" s="65" t="str">
        <f t="shared" si="163"/>
        <v/>
      </c>
      <c r="AA391" s="65" t="str">
        <f t="shared" si="164"/>
        <v/>
      </c>
      <c r="AB391" s="65" t="str">
        <f t="shared" si="165"/>
        <v/>
      </c>
      <c r="AC391" s="65" t="str">
        <f t="shared" si="166"/>
        <v/>
      </c>
      <c r="AH391" s="65" t="str">
        <f t="shared" si="187"/>
        <v>187111186</v>
      </c>
      <c r="AI391" s="65">
        <v>18711118</v>
      </c>
      <c r="AJ391" s="65" t="s">
        <v>4627</v>
      </c>
      <c r="AK391" s="65">
        <v>6</v>
      </c>
      <c r="AN391" s="65" t="str">
        <f t="shared" si="182"/>
        <v/>
      </c>
    </row>
    <row r="392" spans="1:40" ht="16.8" customHeight="1" x14ac:dyDescent="0.25">
      <c r="A392" s="113">
        <v>1</v>
      </c>
      <c r="B392" s="342" t="s">
        <v>23</v>
      </c>
      <c r="D392" s="334" t="str">
        <f t="shared" ref="D392" si="189">IF(C392="",IF(D390&gt;D391,"'W'",IF(D390=D391,"'D'","'L'")),_xlfn.CONCAT("'",C392,"'"))</f>
        <v>'W'</v>
      </c>
      <c r="E392" s="262">
        <f t="shared" si="188"/>
        <v>18711216</v>
      </c>
      <c r="F392" s="262">
        <v>7</v>
      </c>
      <c r="G392" s="211" t="s">
        <v>4806</v>
      </c>
      <c r="R392" s="112" t="str">
        <f>IF(D392="","", CONCATENATE("Update games set ", B392, "= ",D392," where game_id=", E392))</f>
        <v>Update games set Result= 'W' where game_id=18711216</v>
      </c>
      <c r="S392" s="112" t="str">
        <f t="shared" si="183"/>
        <v>Update lineups set player_name = 'SW Widdowson', raw_name = 'SW Widdowson' where game_id = 18711216 and player_order = 7</v>
      </c>
      <c r="T392" s="112" t="str">
        <f t="shared" si="184"/>
        <v/>
      </c>
      <c r="U392" s="200" t="str">
        <f t="shared" si="181"/>
        <v/>
      </c>
      <c r="V392" s="112" t="str">
        <f t="shared" si="185"/>
        <v/>
      </c>
      <c r="W392" s="415" t="str">
        <f t="shared" si="186"/>
        <v/>
      </c>
      <c r="Y392" s="65" t="str">
        <f t="shared" si="162"/>
        <v/>
      </c>
      <c r="Z392" s="65" t="str">
        <f t="shared" si="163"/>
        <v/>
      </c>
      <c r="AA392" s="65" t="str">
        <f t="shared" si="164"/>
        <v/>
      </c>
      <c r="AB392" s="65" t="str">
        <f t="shared" si="165"/>
        <v/>
      </c>
      <c r="AC392" s="65" t="str">
        <f t="shared" si="166"/>
        <v/>
      </c>
      <c r="AH392" s="65" t="str">
        <f t="shared" si="187"/>
        <v>187111187</v>
      </c>
      <c r="AI392" s="65">
        <v>18711118</v>
      </c>
      <c r="AJ392" s="65" t="s">
        <v>4627</v>
      </c>
      <c r="AK392" s="65">
        <v>7</v>
      </c>
      <c r="AN392" s="65" t="str">
        <f t="shared" si="182"/>
        <v/>
      </c>
    </row>
    <row r="393" spans="1:40" ht="16.8" customHeight="1" x14ac:dyDescent="0.25">
      <c r="A393" s="113">
        <v>1</v>
      </c>
      <c r="B393" s="342" t="s">
        <v>768</v>
      </c>
      <c r="D393" s="349" t="str">
        <f t="shared" si="171"/>
        <v/>
      </c>
      <c r="E393" s="262">
        <f t="shared" si="188"/>
        <v>18711216</v>
      </c>
      <c r="F393" s="262">
        <v>8</v>
      </c>
      <c r="G393" s="194" t="s">
        <v>4854</v>
      </c>
      <c r="N393" s="417"/>
      <c r="O393" s="194"/>
      <c r="P393" s="194"/>
      <c r="R393" s="112" t="str">
        <f>IF(D393="","", CONCATENATE("Update games set ", B393, "= ",D393," where game_id=", E393))</f>
        <v/>
      </c>
      <c r="S393" s="112" t="str">
        <f t="shared" si="183"/>
        <v>Update lineups set player_name = 'C Spencer', raw_name = 'C Spencer' where game_id = 18711216 and player_order = 8</v>
      </c>
      <c r="T393" s="112" t="str">
        <f t="shared" si="184"/>
        <v/>
      </c>
      <c r="U393" s="200" t="str">
        <f t="shared" si="181"/>
        <v/>
      </c>
      <c r="V393" s="112" t="str">
        <f t="shared" si="185"/>
        <v/>
      </c>
      <c r="W393" s="415" t="str">
        <f t="shared" si="186"/>
        <v/>
      </c>
      <c r="Y393" s="65" t="str">
        <f t="shared" si="162"/>
        <v/>
      </c>
      <c r="Z393" s="65" t="str">
        <f t="shared" si="163"/>
        <v/>
      </c>
      <c r="AA393" s="65" t="str">
        <f t="shared" si="164"/>
        <v/>
      </c>
      <c r="AB393" s="65" t="str">
        <f t="shared" si="165"/>
        <v/>
      </c>
      <c r="AC393" s="65" t="str">
        <f t="shared" si="166"/>
        <v/>
      </c>
      <c r="AH393" s="65" t="str">
        <f t="shared" si="187"/>
        <v>187111188</v>
      </c>
      <c r="AI393" s="65">
        <v>18711118</v>
      </c>
      <c r="AJ393" s="65" t="s">
        <v>4627</v>
      </c>
      <c r="AK393" s="65">
        <v>8</v>
      </c>
      <c r="AN393" s="65" t="str">
        <f t="shared" si="182"/>
        <v/>
      </c>
    </row>
    <row r="394" spans="1:40" ht="16.8" customHeight="1" x14ac:dyDescent="0.25">
      <c r="A394" s="113">
        <v>1</v>
      </c>
      <c r="B394" s="342" t="s">
        <v>766</v>
      </c>
      <c r="D394" s="349" t="str">
        <f t="shared" si="171"/>
        <v/>
      </c>
      <c r="E394" s="262">
        <f t="shared" si="188"/>
        <v>18711216</v>
      </c>
      <c r="F394" s="262">
        <v>9</v>
      </c>
      <c r="G394" s="194" t="s">
        <v>5298</v>
      </c>
      <c r="H394" s="194"/>
      <c r="N394" s="417"/>
      <c r="O394" s="194"/>
      <c r="P394" s="194"/>
      <c r="R394" s="112" t="str">
        <f>IF(D394="","", CONCATENATE("Update games set ", B394, "= ",D394," where game_id=", E394))</f>
        <v/>
      </c>
      <c r="S394" s="112" t="str">
        <f t="shared" si="183"/>
        <v>Update lineups set player_name = 'WR Lymbery', raw_name = 'WR Lymbery' where game_id = 18711216 and player_order = 9</v>
      </c>
      <c r="T394" s="112" t="str">
        <f t="shared" si="184"/>
        <v/>
      </c>
      <c r="U394" s="200" t="str">
        <f t="shared" si="181"/>
        <v/>
      </c>
      <c r="V394" s="112" t="str">
        <f t="shared" si="185"/>
        <v/>
      </c>
      <c r="W394" s="415" t="str">
        <f t="shared" si="186"/>
        <v/>
      </c>
      <c r="Y394" s="65" t="str">
        <f t="shared" si="162"/>
        <v/>
      </c>
      <c r="Z394" s="65" t="str">
        <f t="shared" si="163"/>
        <v/>
      </c>
      <c r="AA394" s="65" t="str">
        <f t="shared" si="164"/>
        <v/>
      </c>
      <c r="AB394" s="65" t="str">
        <f t="shared" si="165"/>
        <v/>
      </c>
      <c r="AC394" s="65" t="str">
        <f t="shared" si="166"/>
        <v/>
      </c>
      <c r="AH394" s="65" t="str">
        <f t="shared" si="187"/>
        <v>187111189</v>
      </c>
      <c r="AI394" s="65">
        <v>18711118</v>
      </c>
      <c r="AJ394" s="65" t="s">
        <v>4627</v>
      </c>
      <c r="AK394" s="65">
        <v>9</v>
      </c>
      <c r="AN394" s="65" t="str">
        <f t="shared" si="182"/>
        <v/>
      </c>
    </row>
    <row r="395" spans="1:40" ht="16.8" customHeight="1" x14ac:dyDescent="0.25">
      <c r="A395" s="113">
        <v>1</v>
      </c>
      <c r="B395" s="342" t="s">
        <v>753</v>
      </c>
      <c r="C395" s="342" t="s">
        <v>5285</v>
      </c>
      <c r="D395" s="350" t="str">
        <f t="shared" si="172"/>
        <v>'M Hussey'</v>
      </c>
      <c r="E395" s="262">
        <f t="shared" si="188"/>
        <v>18711216</v>
      </c>
      <c r="F395" s="262">
        <v>10</v>
      </c>
      <c r="G395" s="211" t="s">
        <v>4861</v>
      </c>
      <c r="R395" s="112" t="str">
        <f>IF(D395="","", CONCATENATE("Update games set ", B395, "= ",D395," where game_id=", E395))</f>
        <v>Update games set Referee= 'M Hussey' where game_id=18711216</v>
      </c>
      <c r="S395" s="112" t="str">
        <f t="shared" si="183"/>
        <v>Update lineups set player_name = 'T Lambert', raw_name = 'T Lambert' where game_id = 18711216 and player_order = 10</v>
      </c>
      <c r="T395" s="112" t="str">
        <f t="shared" si="184"/>
        <v/>
      </c>
      <c r="U395" s="200" t="str">
        <f t="shared" si="181"/>
        <v/>
      </c>
      <c r="V395" s="112" t="str">
        <f t="shared" si="185"/>
        <v/>
      </c>
      <c r="W395" s="415" t="str">
        <f t="shared" si="186"/>
        <v/>
      </c>
      <c r="Y395" s="65" t="str">
        <f t="shared" si="162"/>
        <v/>
      </c>
      <c r="Z395" s="65" t="str">
        <f t="shared" si="163"/>
        <v/>
      </c>
      <c r="AA395" s="65" t="str">
        <f t="shared" si="164"/>
        <v/>
      </c>
      <c r="AB395" s="65" t="str">
        <f t="shared" si="165"/>
        <v/>
      </c>
      <c r="AC395" s="65" t="str">
        <f t="shared" si="166"/>
        <v/>
      </c>
      <c r="AH395" s="65" t="str">
        <f t="shared" si="187"/>
        <v>1871111810</v>
      </c>
      <c r="AI395" s="65">
        <v>18711118</v>
      </c>
      <c r="AJ395" s="65" t="s">
        <v>4627</v>
      </c>
      <c r="AK395" s="65">
        <v>10</v>
      </c>
      <c r="AN395" s="65" t="str">
        <f t="shared" si="182"/>
        <v/>
      </c>
    </row>
    <row r="396" spans="1:40" ht="16.8" customHeight="1" x14ac:dyDescent="0.25">
      <c r="A396" s="113">
        <v>1</v>
      </c>
      <c r="B396" s="342" t="s">
        <v>746</v>
      </c>
      <c r="C396" s="351" t="s">
        <v>5062</v>
      </c>
      <c r="D396" s="334" t="str">
        <f>CONCATENATE("'", LEFT(E396,4),"-",MID(E396,5,2),"-", MID(E396,7,2), " ", C396,"'")</f>
        <v>'1871-12-16 15:00'</v>
      </c>
      <c r="E396" s="262">
        <f t="shared" si="188"/>
        <v>18711216</v>
      </c>
      <c r="F396" s="262">
        <v>11</v>
      </c>
      <c r="G396" s="211" t="s">
        <v>5309</v>
      </c>
      <c r="R396" s="112" t="str">
        <f>IF(D396="","", CONCATENATE("Update games set ", B396, "= ",D396," where game_id=", E396))</f>
        <v>Update games set Game_date= '1871-12-16 15:00' where game_id=18711216</v>
      </c>
      <c r="S396" s="112" t="str">
        <f t="shared" si="183"/>
        <v>Update lineups set player_name = 'H Suttleworth', raw_name = 'H Suttleworth' where game_id = 18711216 and player_order = 11</v>
      </c>
      <c r="T396" s="112" t="str">
        <f t="shared" si="184"/>
        <v/>
      </c>
      <c r="U396" s="200" t="str">
        <f t="shared" si="181"/>
        <v/>
      </c>
      <c r="V396" s="112" t="str">
        <f t="shared" si="185"/>
        <v/>
      </c>
      <c r="W396" s="415" t="str">
        <f t="shared" si="186"/>
        <v/>
      </c>
      <c r="Y396" s="65" t="str">
        <f t="shared" si="162"/>
        <v/>
      </c>
      <c r="Z396" s="65" t="str">
        <f t="shared" si="163"/>
        <v/>
      </c>
      <c r="AA396" s="65" t="str">
        <f t="shared" si="164"/>
        <v/>
      </c>
      <c r="AB396" s="65" t="str">
        <f t="shared" si="165"/>
        <v/>
      </c>
      <c r="AC396" s="65" t="str">
        <f t="shared" si="166"/>
        <v/>
      </c>
      <c r="AH396" s="65" t="str">
        <f t="shared" si="187"/>
        <v>1871111811</v>
      </c>
      <c r="AI396" s="65">
        <v>18711118</v>
      </c>
      <c r="AJ396" s="65" t="s">
        <v>4627</v>
      </c>
      <c r="AK396" s="65">
        <v>11</v>
      </c>
      <c r="AN396" s="65" t="str">
        <f t="shared" si="182"/>
        <v/>
      </c>
    </row>
    <row r="397" spans="1:40" ht="16.8" customHeight="1" x14ac:dyDescent="0.25">
      <c r="A397" s="113">
        <v>1</v>
      </c>
      <c r="B397" s="342" t="s">
        <v>25</v>
      </c>
      <c r="D397" s="350" t="str">
        <f t="shared" si="177"/>
        <v/>
      </c>
      <c r="E397" s="262">
        <f t="shared" si="188"/>
        <v>18711216</v>
      </c>
      <c r="F397" s="262">
        <v>12</v>
      </c>
      <c r="G397" s="211" t="s">
        <v>4824</v>
      </c>
      <c r="R397" s="112" t="str">
        <f>IF(D397="","", CONCATENATE("Update games set ", B397, "= ",D397," where game_id=", E397))</f>
        <v/>
      </c>
      <c r="S397" s="112" t="str">
        <f t="shared" si="183"/>
        <v>Update lineups set player_name = 'J Tomlinson', raw_name = 'J Tomlinson' where game_id = 18711216 and player_order = 12</v>
      </c>
      <c r="T397" s="112" t="str">
        <f t="shared" si="184"/>
        <v/>
      </c>
      <c r="U397" s="200" t="str">
        <f t="shared" si="181"/>
        <v/>
      </c>
      <c r="V397" s="112" t="str">
        <f t="shared" si="185"/>
        <v/>
      </c>
      <c r="W397" s="415" t="str">
        <f t="shared" si="186"/>
        <v/>
      </c>
      <c r="Y397" s="65" t="str">
        <f t="shared" si="162"/>
        <v/>
      </c>
      <c r="Z397" s="65" t="str">
        <f t="shared" si="163"/>
        <v/>
      </c>
      <c r="AA397" s="65" t="str">
        <f t="shared" si="164"/>
        <v/>
      </c>
      <c r="AB397" s="65" t="str">
        <f t="shared" si="165"/>
        <v/>
      </c>
      <c r="AC397" s="65" t="str">
        <f t="shared" si="166"/>
        <v/>
      </c>
      <c r="AH397" s="65" t="str">
        <f t="shared" si="187"/>
        <v>1871111812</v>
      </c>
      <c r="AI397" s="65">
        <v>18711118</v>
      </c>
      <c r="AJ397" s="65" t="s">
        <v>4627</v>
      </c>
      <c r="AK397" s="65">
        <v>12</v>
      </c>
      <c r="AN397" s="65" t="str">
        <f t="shared" si="182"/>
        <v/>
      </c>
    </row>
    <row r="398" spans="1:40" ht="16.8" customHeight="1" x14ac:dyDescent="0.25">
      <c r="A398" s="113">
        <v>1</v>
      </c>
      <c r="B398" s="342" t="s">
        <v>475</v>
      </c>
      <c r="D398" s="349" t="str">
        <f t="shared" si="171"/>
        <v/>
      </c>
      <c r="E398" s="262">
        <f t="shared" si="188"/>
        <v>18711216</v>
      </c>
      <c r="F398" s="262">
        <v>13</v>
      </c>
      <c r="G398" s="211" t="s">
        <v>4849</v>
      </c>
      <c r="R398" s="112" t="str">
        <f>IF(D398="","", CONCATENATE("Update games set ", B398, "= ",D398," where game_id=", E398))</f>
        <v/>
      </c>
      <c r="S398" s="112" t="str">
        <f t="shared" si="183"/>
        <v>Update lineups set player_name = 'G Hayes', raw_name = 'G Hayes' where game_id = 18711216 and player_order = 13</v>
      </c>
      <c r="T398" s="112" t="str">
        <f t="shared" si="184"/>
        <v/>
      </c>
      <c r="U398" s="200" t="str">
        <f t="shared" si="181"/>
        <v/>
      </c>
      <c r="V398" s="112" t="str">
        <f t="shared" si="185"/>
        <v/>
      </c>
      <c r="W398" s="415" t="str">
        <f t="shared" si="186"/>
        <v/>
      </c>
      <c r="Y398" s="65" t="str">
        <f t="shared" ref="Y398:Y461" si="190">IF(I398="","",CONCATENATE("update goals set scorer_name = '",SUBSTITUTE(J398, "'", "''"),"'"))</f>
        <v/>
      </c>
      <c r="Z398" s="65" t="str">
        <f t="shared" ref="Z398:Z461" si="191">IF(K398="", "", CONCATENATE(", goal_min = ", K398))</f>
        <v/>
      </c>
      <c r="AA398" s="65" t="str">
        <f t="shared" ref="AA398:AA461" si="192">IF(L398="", "", CONCATENATE(", Pen = '", UPPER(L398), "'"))</f>
        <v/>
      </c>
      <c r="AB398" s="65" t="str">
        <f t="shared" ref="AB398:AB461" si="193">IF(M398="", "", CONCATENATE(", OG = '", UPPER(M398), "'"))</f>
        <v/>
      </c>
      <c r="AC398" s="65" t="str">
        <f t="shared" ref="AC398:AC461" si="194">IF(I398="", "", CONCATENATE(" where game_id = ", E398, " and goal_order = ", I398))</f>
        <v/>
      </c>
      <c r="AH398" s="65" t="str">
        <f t="shared" si="187"/>
        <v>1871111813</v>
      </c>
      <c r="AI398" s="65">
        <v>18711118</v>
      </c>
      <c r="AJ398" s="65" t="s">
        <v>4627</v>
      </c>
      <c r="AK398" s="65">
        <v>13</v>
      </c>
      <c r="AN398" s="65" t="str">
        <f t="shared" si="182"/>
        <v/>
      </c>
    </row>
    <row r="399" spans="1:40" ht="16.8" customHeight="1" x14ac:dyDescent="0.25">
      <c r="A399" s="113">
        <v>1</v>
      </c>
      <c r="B399" s="342" t="s">
        <v>20</v>
      </c>
      <c r="C399" s="342" t="s">
        <v>4919</v>
      </c>
      <c r="D399" s="350" t="str">
        <f t="shared" si="177"/>
        <v>'Forest Ground'</v>
      </c>
      <c r="E399" s="262">
        <f t="shared" si="188"/>
        <v>18711216</v>
      </c>
      <c r="F399" s="262">
        <v>14</v>
      </c>
      <c r="G399" s="211" t="s">
        <v>4829</v>
      </c>
      <c r="R399" s="112" t="str">
        <f>IF(D399="","", CONCATENATE("Update games set ", B399, "= ",D399," where game_id=", E399))</f>
        <v>Update games set Ground= 'Forest Ground' where game_id=18711216</v>
      </c>
      <c r="S399" s="112" t="str">
        <f t="shared" si="183"/>
        <v>Update lineups set player_name = 'RP Hawksley', raw_name = 'RP Hawksley' where game_id = 18711216 and player_order = 14</v>
      </c>
      <c r="T399" s="112" t="str">
        <f t="shared" si="184"/>
        <v/>
      </c>
      <c r="U399" s="200" t="str">
        <f t="shared" si="181"/>
        <v/>
      </c>
      <c r="V399" s="112" t="str">
        <f t="shared" si="185"/>
        <v/>
      </c>
      <c r="W399" s="415" t="str">
        <f t="shared" si="186"/>
        <v/>
      </c>
      <c r="Y399" s="65" t="str">
        <f t="shared" si="190"/>
        <v/>
      </c>
      <c r="Z399" s="65" t="str">
        <f t="shared" si="191"/>
        <v/>
      </c>
      <c r="AA399" s="65" t="str">
        <f t="shared" si="192"/>
        <v/>
      </c>
      <c r="AB399" s="65" t="str">
        <f t="shared" si="193"/>
        <v/>
      </c>
      <c r="AC399" s="65" t="str">
        <f t="shared" si="194"/>
        <v/>
      </c>
      <c r="AH399" s="65" t="str">
        <f t="shared" si="187"/>
        <v>1871111814</v>
      </c>
      <c r="AI399" s="65">
        <v>18711118</v>
      </c>
      <c r="AJ399" s="65" t="s">
        <v>4627</v>
      </c>
      <c r="AK399" s="65">
        <v>14</v>
      </c>
      <c r="AN399" s="65" t="str">
        <f t="shared" si="182"/>
        <v/>
      </c>
    </row>
    <row r="400" spans="1:40" ht="16.8" customHeight="1" x14ac:dyDescent="0.25">
      <c r="A400" s="113">
        <v>1</v>
      </c>
      <c r="B400" s="342" t="s">
        <v>4882</v>
      </c>
      <c r="C400" s="342" t="str">
        <f>IF(C399="", "", C399)</f>
        <v>Forest Ground</v>
      </c>
      <c r="D400" s="350" t="str">
        <f t="shared" si="177"/>
        <v>'Forest Ground'</v>
      </c>
      <c r="E400" s="262">
        <f t="shared" si="188"/>
        <v>18711216</v>
      </c>
      <c r="F400" s="262">
        <v>15</v>
      </c>
      <c r="R400" s="112" t="str">
        <f>IF(D400="","", CONCATENATE("Update games set ", B400, "= ",D400," where game_id=", E400))</f>
        <v>Update games set Ground_parent= 'Forest Ground' where game_id=18711216</v>
      </c>
      <c r="S400" s="112" t="str">
        <f t="shared" si="183"/>
        <v/>
      </c>
      <c r="T400" s="112" t="str">
        <f t="shared" si="184"/>
        <v/>
      </c>
      <c r="U400" s="200" t="str">
        <f t="shared" si="181"/>
        <v/>
      </c>
      <c r="V400" s="112" t="str">
        <f t="shared" si="185"/>
        <v/>
      </c>
      <c r="W400" s="415" t="str">
        <f t="shared" si="186"/>
        <v/>
      </c>
      <c r="Y400" s="65" t="str">
        <f t="shared" si="190"/>
        <v/>
      </c>
      <c r="Z400" s="65" t="str">
        <f t="shared" si="191"/>
        <v/>
      </c>
      <c r="AA400" s="65" t="str">
        <f t="shared" si="192"/>
        <v/>
      </c>
      <c r="AB400" s="65" t="str">
        <f t="shared" si="193"/>
        <v/>
      </c>
      <c r="AC400" s="65" t="str">
        <f t="shared" si="194"/>
        <v/>
      </c>
      <c r="AH400" s="65" t="str">
        <f t="shared" si="187"/>
        <v>1871111815</v>
      </c>
      <c r="AI400" s="65">
        <v>18711118</v>
      </c>
      <c r="AJ400" s="65" t="s">
        <v>4627</v>
      </c>
      <c r="AK400" s="65">
        <v>15</v>
      </c>
      <c r="AN400" s="65" t="str">
        <f t="shared" si="182"/>
        <v/>
      </c>
    </row>
    <row r="401" spans="1:40" s="126" customFormat="1" ht="16.8" customHeight="1" thickBot="1" x14ac:dyDescent="0.3">
      <c r="A401" s="113">
        <v>1</v>
      </c>
      <c r="B401" s="116" t="s">
        <v>115</v>
      </c>
      <c r="C401" s="352"/>
      <c r="D401" s="370" t="str">
        <f t="shared" ref="D401" si="195">IF(MID(E401,5,2)*1&gt;6,_xlfn.CONCAT("'",LEFT(E401,4),"-",MID(E401,3,2)+1,"'"),_xlfn.CONCAT("'",LEFT(E401,4)-1,"-",MID(E401,3,2),"'"))</f>
        <v>'1871-72'</v>
      </c>
      <c r="E401" s="266">
        <f t="shared" si="188"/>
        <v>18711216</v>
      </c>
      <c r="F401" s="266">
        <v>16</v>
      </c>
      <c r="G401" s="343"/>
      <c r="H401" s="343"/>
      <c r="I401" s="267"/>
      <c r="J401" s="214"/>
      <c r="K401" s="266"/>
      <c r="L401" s="266"/>
      <c r="M401" s="266"/>
      <c r="N401" s="419"/>
      <c r="O401" s="343"/>
      <c r="P401" s="343"/>
      <c r="Q401" s="346"/>
      <c r="R401" s="112" t="str">
        <f>IF(D401="","", CONCATENATE("Update games set ", B401, "= ",D401," where game_id=", E401))</f>
        <v>Update games set Season= '1871-72' where game_id=18711216</v>
      </c>
      <c r="S401" s="112" t="str">
        <f t="shared" si="183"/>
        <v/>
      </c>
      <c r="T401" s="112" t="str">
        <f t="shared" si="184"/>
        <v/>
      </c>
      <c r="U401" s="200" t="str">
        <f t="shared" si="181"/>
        <v/>
      </c>
      <c r="V401" s="112" t="str">
        <f t="shared" si="185"/>
        <v/>
      </c>
      <c r="W401" s="415" t="str">
        <f t="shared" si="186"/>
        <v/>
      </c>
      <c r="X401" s="240"/>
      <c r="Y401" s="65" t="str">
        <f t="shared" si="190"/>
        <v/>
      </c>
      <c r="Z401" s="65" t="str">
        <f t="shared" si="191"/>
        <v/>
      </c>
      <c r="AA401" s="65" t="str">
        <f t="shared" si="192"/>
        <v/>
      </c>
      <c r="AB401" s="65" t="str">
        <f t="shared" si="193"/>
        <v/>
      </c>
      <c r="AC401" s="65" t="str">
        <f t="shared" si="194"/>
        <v/>
      </c>
      <c r="AH401" s="65" t="str">
        <f t="shared" si="187"/>
        <v>1871111816</v>
      </c>
      <c r="AI401" s="126">
        <v>18711118</v>
      </c>
      <c r="AJ401" s="126" t="s">
        <v>4627</v>
      </c>
      <c r="AK401" s="126">
        <v>16</v>
      </c>
      <c r="AN401" s="65" t="str">
        <f t="shared" si="182"/>
        <v/>
      </c>
    </row>
    <row r="402" spans="1:40" ht="16.8" customHeight="1" thickTop="1" x14ac:dyDescent="0.25">
      <c r="A402" s="113">
        <v>1</v>
      </c>
      <c r="B402" s="341" t="s">
        <v>22</v>
      </c>
      <c r="C402" s="341" t="s">
        <v>5276</v>
      </c>
      <c r="D402" s="341" t="str">
        <f t="shared" si="177"/>
        <v>'Sheffield Norfolk'</v>
      </c>
      <c r="E402" s="211">
        <v>18720113</v>
      </c>
      <c r="F402" s="262">
        <v>1</v>
      </c>
      <c r="G402" s="212" t="s">
        <v>4806</v>
      </c>
      <c r="H402" s="212" t="s">
        <v>4777</v>
      </c>
      <c r="N402" s="416"/>
      <c r="O402" s="212"/>
      <c r="P402" s="212"/>
      <c r="R402" s="112" t="str">
        <f>IF(D402="","", CONCATENATE("Update games set ", B402, "= ",D402," where game_id=", E402))</f>
        <v>Update games set Opponent= 'Sheffield Norfolk' where game_id=18720113</v>
      </c>
      <c r="S402" s="112" t="str">
        <f t="shared" si="183"/>
        <v>Update lineups set player_name = 'SW Widdowson', raw_name = 'SW Widdowson' where game_id = 18720113 and player_order = 1</v>
      </c>
      <c r="T402" s="112" t="str">
        <f t="shared" si="184"/>
        <v/>
      </c>
      <c r="U402" s="200" t="str">
        <f t="shared" si="181"/>
        <v/>
      </c>
      <c r="V402" s="112" t="str">
        <f t="shared" si="185"/>
        <v/>
      </c>
      <c r="W402" s="415" t="str">
        <f t="shared" si="186"/>
        <v/>
      </c>
      <c r="Y402" s="65" t="str">
        <f t="shared" si="190"/>
        <v/>
      </c>
      <c r="Z402" s="65" t="str">
        <f t="shared" si="191"/>
        <v/>
      </c>
      <c r="AA402" s="65" t="str">
        <f t="shared" si="192"/>
        <v/>
      </c>
      <c r="AB402" s="65" t="str">
        <f t="shared" si="193"/>
        <v/>
      </c>
      <c r="AC402" s="65" t="str">
        <f t="shared" si="194"/>
        <v/>
      </c>
      <c r="AH402" s="65" t="str">
        <f t="shared" si="187"/>
        <v>187112021</v>
      </c>
      <c r="AI402" s="65">
        <v>18711202</v>
      </c>
      <c r="AJ402" s="65" t="s">
        <v>48</v>
      </c>
      <c r="AK402" s="65">
        <v>1</v>
      </c>
      <c r="AN402" s="65" t="str">
        <f t="shared" si="182"/>
        <v>update games set source = 'The Nottingham Forest Football Scrapbook' where game_id = 18720113</v>
      </c>
    </row>
    <row r="403" spans="1:40" ht="16.8" customHeight="1" x14ac:dyDescent="0.25">
      <c r="A403" s="113">
        <v>1</v>
      </c>
      <c r="B403" s="342" t="s">
        <v>4979</v>
      </c>
      <c r="C403" s="342" t="str">
        <f>IF(C402="", "", C402)</f>
        <v>Sheffield Norfolk</v>
      </c>
      <c r="D403" s="350" t="str">
        <f t="shared" si="177"/>
        <v>'Sheffield Norfolk'</v>
      </c>
      <c r="E403" s="262">
        <f>E402</f>
        <v>18720113</v>
      </c>
      <c r="F403" s="262">
        <v>2</v>
      </c>
      <c r="G403" s="211" t="s">
        <v>5298</v>
      </c>
      <c r="R403" s="112" t="str">
        <f>IF(D403="","", CONCATENATE("Update games set ", B403, "= ",D403," where game_id=", E403))</f>
        <v>Update games set Opp_parent= 'Sheffield Norfolk' where game_id=18720113</v>
      </c>
      <c r="S403" s="112" t="str">
        <f t="shared" si="183"/>
        <v>Update lineups set player_name = 'WR Lymbery', raw_name = 'WR Lymbery' where game_id = 18720113 and player_order = 2</v>
      </c>
      <c r="T403" s="112" t="str">
        <f t="shared" si="184"/>
        <v/>
      </c>
      <c r="U403" s="200" t="str">
        <f t="shared" si="181"/>
        <v/>
      </c>
      <c r="V403" s="112" t="str">
        <f t="shared" si="185"/>
        <v/>
      </c>
      <c r="W403" s="415" t="str">
        <f t="shared" si="186"/>
        <v/>
      </c>
      <c r="Y403" s="65" t="str">
        <f t="shared" si="190"/>
        <v/>
      </c>
      <c r="Z403" s="65" t="str">
        <f t="shared" si="191"/>
        <v/>
      </c>
      <c r="AA403" s="65" t="str">
        <f t="shared" si="192"/>
        <v/>
      </c>
      <c r="AB403" s="65" t="str">
        <f t="shared" si="193"/>
        <v/>
      </c>
      <c r="AC403" s="65" t="str">
        <f t="shared" si="194"/>
        <v/>
      </c>
      <c r="AH403" s="65" t="str">
        <f t="shared" si="187"/>
        <v>187112022</v>
      </c>
      <c r="AI403" s="65">
        <v>18711202</v>
      </c>
      <c r="AJ403" s="65" t="s">
        <v>48</v>
      </c>
      <c r="AK403" s="65">
        <v>2</v>
      </c>
      <c r="AN403" s="65" t="str">
        <f t="shared" si="182"/>
        <v/>
      </c>
    </row>
    <row r="404" spans="1:40" ht="16.8" customHeight="1" x14ac:dyDescent="0.25">
      <c r="A404" s="113">
        <v>1</v>
      </c>
      <c r="B404" s="342" t="s">
        <v>2653</v>
      </c>
      <c r="C404" s="342" t="s">
        <v>663</v>
      </c>
      <c r="D404" s="350" t="str">
        <f t="shared" si="177"/>
        <v>'Friendly'</v>
      </c>
      <c r="E404" s="262">
        <f t="shared" ref="E404:E417" si="196">E403</f>
        <v>18720113</v>
      </c>
      <c r="F404" s="262">
        <v>3</v>
      </c>
      <c r="G404" s="211" t="s">
        <v>4771</v>
      </c>
      <c r="R404" s="112" t="str">
        <f>IF(D404="","", CONCATENATE("Update games set ", B404, "= ",D404," where game_id=", E404))</f>
        <v>Update games set Game_type= 'Friendly' where game_id=18720113</v>
      </c>
      <c r="S404" s="112" t="str">
        <f t="shared" si="183"/>
        <v>Update lineups set player_name = 'C Wardle', raw_name = 'C Wardle' where game_id = 18720113 and player_order = 3</v>
      </c>
      <c r="T404" s="112" t="str">
        <f t="shared" si="184"/>
        <v/>
      </c>
      <c r="U404" s="200" t="str">
        <f t="shared" si="181"/>
        <v/>
      </c>
      <c r="V404" s="112" t="str">
        <f t="shared" si="185"/>
        <v/>
      </c>
      <c r="W404" s="415" t="str">
        <f t="shared" si="186"/>
        <v/>
      </c>
      <c r="Y404" s="65" t="str">
        <f t="shared" si="190"/>
        <v/>
      </c>
      <c r="Z404" s="65" t="str">
        <f t="shared" si="191"/>
        <v/>
      </c>
      <c r="AA404" s="65" t="str">
        <f t="shared" si="192"/>
        <v/>
      </c>
      <c r="AB404" s="65" t="str">
        <f t="shared" si="193"/>
        <v/>
      </c>
      <c r="AC404" s="65" t="str">
        <f t="shared" si="194"/>
        <v/>
      </c>
      <c r="AH404" s="65" t="str">
        <f t="shared" si="187"/>
        <v>187112023</v>
      </c>
      <c r="AI404" s="65">
        <v>18711202</v>
      </c>
      <c r="AJ404" s="65" t="s">
        <v>48</v>
      </c>
      <c r="AK404" s="65">
        <v>3</v>
      </c>
      <c r="AN404" s="65" t="str">
        <f t="shared" si="182"/>
        <v/>
      </c>
    </row>
    <row r="405" spans="1:40" ht="16.8" customHeight="1" x14ac:dyDescent="0.25">
      <c r="A405" s="113">
        <v>1</v>
      </c>
      <c r="B405" s="342" t="s">
        <v>4978</v>
      </c>
      <c r="C405" s="342" t="s">
        <v>0</v>
      </c>
      <c r="D405" s="350" t="str">
        <f t="shared" si="177"/>
        <v>'A'</v>
      </c>
      <c r="E405" s="262">
        <f t="shared" si="196"/>
        <v>18720113</v>
      </c>
      <c r="F405" s="262">
        <v>4</v>
      </c>
      <c r="G405" s="211" t="s">
        <v>4861</v>
      </c>
      <c r="R405" s="112" t="str">
        <f>IF(D405="","", CONCATENATE("Update games set ", B405, "= ",D405," where game_id=", E405))</f>
        <v>Update games set HAN= 'A' where game_id=18720113</v>
      </c>
      <c r="S405" s="112" t="str">
        <f t="shared" si="183"/>
        <v>Update lineups set player_name = 'T Lambert', raw_name = 'T Lambert' where game_id = 18720113 and player_order = 4</v>
      </c>
      <c r="T405" s="112" t="str">
        <f t="shared" si="184"/>
        <v/>
      </c>
      <c r="U405" s="200" t="str">
        <f t="shared" si="181"/>
        <v/>
      </c>
      <c r="V405" s="112" t="str">
        <f t="shared" si="185"/>
        <v/>
      </c>
      <c r="W405" s="415" t="str">
        <f t="shared" si="186"/>
        <v/>
      </c>
      <c r="Y405" s="65" t="str">
        <f t="shared" si="190"/>
        <v/>
      </c>
      <c r="Z405" s="65" t="str">
        <f t="shared" si="191"/>
        <v/>
      </c>
      <c r="AA405" s="65" t="str">
        <f t="shared" si="192"/>
        <v/>
      </c>
      <c r="AB405" s="65" t="str">
        <f t="shared" si="193"/>
        <v/>
      </c>
      <c r="AC405" s="65" t="str">
        <f t="shared" si="194"/>
        <v/>
      </c>
      <c r="AH405" s="65" t="str">
        <f t="shared" si="187"/>
        <v>187112024</v>
      </c>
      <c r="AI405" s="65">
        <v>18711202</v>
      </c>
      <c r="AJ405" s="65" t="s">
        <v>48</v>
      </c>
      <c r="AK405" s="65">
        <v>4</v>
      </c>
      <c r="AN405" s="65" t="str">
        <f t="shared" si="182"/>
        <v/>
      </c>
    </row>
    <row r="406" spans="1:40" ht="16.8" customHeight="1" x14ac:dyDescent="0.25">
      <c r="A406" s="113">
        <v>1</v>
      </c>
      <c r="B406" s="342" t="s">
        <v>5</v>
      </c>
      <c r="C406" s="342">
        <v>1</v>
      </c>
      <c r="D406" s="349">
        <f t="shared" ref="D406:D455" si="197">IF(C406="", "", C406)</f>
        <v>1</v>
      </c>
      <c r="E406" s="262">
        <f t="shared" si="196"/>
        <v>18720113</v>
      </c>
      <c r="F406" s="262">
        <v>5</v>
      </c>
      <c r="G406" s="211" t="s">
        <v>4862</v>
      </c>
      <c r="R406" s="112" t="str">
        <f>IF(D406="","", CONCATENATE("Update games set ", B406, "= ",D406," where game_id=", E406))</f>
        <v>Update games set F= 1 where game_id=18720113</v>
      </c>
      <c r="S406" s="112" t="str">
        <f t="shared" si="183"/>
        <v>Update lineups set player_name = 'FC Cursham', raw_name = 'FC Cursham' where game_id = 18720113 and player_order = 5</v>
      </c>
      <c r="T406" s="112" t="str">
        <f t="shared" si="184"/>
        <v/>
      </c>
      <c r="U406" s="200" t="str">
        <f t="shared" si="181"/>
        <v/>
      </c>
      <c r="V406" s="112" t="str">
        <f t="shared" si="185"/>
        <v/>
      </c>
      <c r="W406" s="415" t="str">
        <f t="shared" si="186"/>
        <v/>
      </c>
      <c r="Y406" s="65" t="str">
        <f t="shared" si="190"/>
        <v/>
      </c>
      <c r="Z406" s="65" t="str">
        <f t="shared" si="191"/>
        <v/>
      </c>
      <c r="AA406" s="65" t="str">
        <f t="shared" si="192"/>
        <v/>
      </c>
      <c r="AB406" s="65" t="str">
        <f t="shared" si="193"/>
        <v/>
      </c>
      <c r="AC406" s="65" t="str">
        <f t="shared" si="194"/>
        <v/>
      </c>
      <c r="AH406" s="65" t="str">
        <f t="shared" si="187"/>
        <v>187112025</v>
      </c>
      <c r="AI406" s="65">
        <v>18711202</v>
      </c>
      <c r="AJ406" s="65" t="s">
        <v>48</v>
      </c>
      <c r="AK406" s="65">
        <v>5</v>
      </c>
      <c r="AN406" s="65" t="str">
        <f t="shared" si="182"/>
        <v/>
      </c>
    </row>
    <row r="407" spans="1:40" ht="16.8" customHeight="1" x14ac:dyDescent="0.25">
      <c r="A407" s="113">
        <v>1</v>
      </c>
      <c r="B407" s="342" t="s">
        <v>0</v>
      </c>
      <c r="C407" s="342">
        <v>5</v>
      </c>
      <c r="D407" s="349">
        <f t="shared" si="197"/>
        <v>5</v>
      </c>
      <c r="E407" s="262">
        <f t="shared" si="196"/>
        <v>18720113</v>
      </c>
      <c r="F407" s="262">
        <v>6</v>
      </c>
      <c r="G407" s="211" t="s">
        <v>4808</v>
      </c>
      <c r="R407" s="112" t="str">
        <f>IF(D407="","", CONCATENATE("Update games set ", B407, "= ",D407," where game_id=", E407))</f>
        <v>Update games set A= 5 where game_id=18720113</v>
      </c>
      <c r="S407" s="112" t="str">
        <f t="shared" si="183"/>
        <v>Update lineups set player_name = 'T Woodhouse', raw_name = 'T Woodhouse' where game_id = 18720113 and player_order = 6</v>
      </c>
      <c r="T407" s="112" t="str">
        <f t="shared" si="184"/>
        <v/>
      </c>
      <c r="U407" s="200" t="str">
        <f t="shared" si="181"/>
        <v/>
      </c>
      <c r="V407" s="112" t="str">
        <f t="shared" si="185"/>
        <v/>
      </c>
      <c r="W407" s="415" t="str">
        <f t="shared" si="186"/>
        <v/>
      </c>
      <c r="Y407" s="65" t="str">
        <f t="shared" si="190"/>
        <v/>
      </c>
      <c r="Z407" s="65" t="str">
        <f t="shared" si="191"/>
        <v/>
      </c>
      <c r="AA407" s="65" t="str">
        <f t="shared" si="192"/>
        <v/>
      </c>
      <c r="AB407" s="65" t="str">
        <f t="shared" si="193"/>
        <v/>
      </c>
      <c r="AC407" s="65" t="str">
        <f t="shared" si="194"/>
        <v/>
      </c>
      <c r="AH407" s="65" t="str">
        <f t="shared" si="187"/>
        <v>187112026</v>
      </c>
      <c r="AI407" s="65">
        <v>18711202</v>
      </c>
      <c r="AJ407" s="65" t="s">
        <v>48</v>
      </c>
      <c r="AK407" s="65">
        <v>6</v>
      </c>
      <c r="AN407" s="65" t="str">
        <f t="shared" si="182"/>
        <v/>
      </c>
    </row>
    <row r="408" spans="1:40" ht="16.8" customHeight="1" x14ac:dyDescent="0.25">
      <c r="A408" s="113">
        <v>1</v>
      </c>
      <c r="B408" s="342" t="s">
        <v>23</v>
      </c>
      <c r="D408" s="334" t="str">
        <f t="shared" ref="D408" si="198">IF(C408="",IF(D406&gt;D407,"'W'",IF(D406=D407,"'D'","'L'")),_xlfn.CONCAT("'",C408,"'"))</f>
        <v>'L'</v>
      </c>
      <c r="E408" s="262">
        <f t="shared" si="196"/>
        <v>18720113</v>
      </c>
      <c r="F408" s="262">
        <v>7</v>
      </c>
      <c r="G408" s="211" t="s">
        <v>4764</v>
      </c>
      <c r="R408" s="112" t="str">
        <f>IF(D408="","", CONCATENATE("Update games set ", B408, "= ",D408," where game_id=", E408))</f>
        <v>Update games set Result= 'L' where game_id=18720113</v>
      </c>
      <c r="S408" s="112" t="str">
        <f t="shared" si="183"/>
        <v>Update lineups set player_name = 'W Brown', raw_name = 'W Brown' where game_id = 18720113 and player_order = 7</v>
      </c>
      <c r="T408" s="112" t="str">
        <f t="shared" si="184"/>
        <v/>
      </c>
      <c r="U408" s="200" t="str">
        <f t="shared" si="181"/>
        <v/>
      </c>
      <c r="V408" s="112" t="str">
        <f t="shared" si="185"/>
        <v/>
      </c>
      <c r="W408" s="415" t="str">
        <f t="shared" si="186"/>
        <v/>
      </c>
      <c r="Y408" s="65" t="str">
        <f t="shared" si="190"/>
        <v/>
      </c>
      <c r="Z408" s="65" t="str">
        <f t="shared" si="191"/>
        <v/>
      </c>
      <c r="AA408" s="65" t="str">
        <f t="shared" si="192"/>
        <v/>
      </c>
      <c r="AB408" s="65" t="str">
        <f t="shared" si="193"/>
        <v/>
      </c>
      <c r="AC408" s="65" t="str">
        <f t="shared" si="194"/>
        <v/>
      </c>
      <c r="AH408" s="65" t="str">
        <f t="shared" si="187"/>
        <v>187112027</v>
      </c>
      <c r="AI408" s="65">
        <v>18711202</v>
      </c>
      <c r="AJ408" s="65" t="s">
        <v>48</v>
      </c>
      <c r="AK408" s="65">
        <v>7</v>
      </c>
      <c r="AN408" s="65" t="str">
        <f t="shared" si="182"/>
        <v/>
      </c>
    </row>
    <row r="409" spans="1:40" ht="16.8" customHeight="1" x14ac:dyDescent="0.25">
      <c r="A409" s="113">
        <v>1</v>
      </c>
      <c r="B409" s="342" t="s">
        <v>768</v>
      </c>
      <c r="D409" s="349" t="str">
        <f t="shared" ref="D409:D462" si="199">IF(C409="", "", C409)</f>
        <v/>
      </c>
      <c r="E409" s="262">
        <f t="shared" si="196"/>
        <v>18720113</v>
      </c>
      <c r="F409" s="262">
        <v>8</v>
      </c>
      <c r="G409" s="194" t="s">
        <v>4849</v>
      </c>
      <c r="N409" s="417"/>
      <c r="O409" s="194"/>
      <c r="P409" s="194"/>
      <c r="R409" s="112" t="str">
        <f>IF(D409="","", CONCATENATE("Update games set ", B409, "= ",D409," where game_id=", E409))</f>
        <v/>
      </c>
      <c r="S409" s="112" t="str">
        <f t="shared" si="183"/>
        <v>Update lineups set player_name = 'G Hayes', raw_name = 'G Hayes' where game_id = 18720113 and player_order = 8</v>
      </c>
      <c r="T409" s="112" t="str">
        <f t="shared" si="184"/>
        <v/>
      </c>
      <c r="U409" s="200" t="str">
        <f t="shared" si="181"/>
        <v/>
      </c>
      <c r="V409" s="112" t="str">
        <f t="shared" si="185"/>
        <v/>
      </c>
      <c r="W409" s="415" t="str">
        <f t="shared" si="186"/>
        <v/>
      </c>
      <c r="Y409" s="65" t="str">
        <f t="shared" si="190"/>
        <v/>
      </c>
      <c r="Z409" s="65" t="str">
        <f t="shared" si="191"/>
        <v/>
      </c>
      <c r="AA409" s="65" t="str">
        <f t="shared" si="192"/>
        <v/>
      </c>
      <c r="AB409" s="65" t="str">
        <f t="shared" si="193"/>
        <v/>
      </c>
      <c r="AC409" s="65" t="str">
        <f t="shared" si="194"/>
        <v/>
      </c>
      <c r="AH409" s="65" t="str">
        <f t="shared" si="187"/>
        <v>187112028</v>
      </c>
      <c r="AI409" s="65">
        <v>18711202</v>
      </c>
      <c r="AJ409" s="65" t="s">
        <v>48</v>
      </c>
      <c r="AK409" s="65">
        <v>8</v>
      </c>
      <c r="AN409" s="65" t="str">
        <f t="shared" si="182"/>
        <v/>
      </c>
    </row>
    <row r="410" spans="1:40" ht="16.8" customHeight="1" x14ac:dyDescent="0.25">
      <c r="A410" s="113">
        <v>1</v>
      </c>
      <c r="B410" s="342" t="s">
        <v>766</v>
      </c>
      <c r="D410" s="349" t="str">
        <f t="shared" si="199"/>
        <v/>
      </c>
      <c r="E410" s="262">
        <f t="shared" si="196"/>
        <v>18720113</v>
      </c>
      <c r="F410" s="262">
        <v>9</v>
      </c>
      <c r="G410" s="194" t="s">
        <v>4863</v>
      </c>
      <c r="H410" s="194"/>
      <c r="N410" s="417"/>
      <c r="O410" s="194"/>
      <c r="P410" s="194"/>
      <c r="R410" s="112" t="str">
        <f>IF(D410="","", CONCATENATE("Update games set ", B410, "= ",D410," where game_id=", E410))</f>
        <v/>
      </c>
      <c r="S410" s="112" t="str">
        <f t="shared" si="183"/>
        <v>Update lineups set player_name = 'G Tomlinson', raw_name = 'G Tomlinson' where game_id = 18720113 and player_order = 9</v>
      </c>
      <c r="T410" s="112" t="str">
        <f t="shared" si="184"/>
        <v/>
      </c>
      <c r="U410" s="200" t="str">
        <f t="shared" si="181"/>
        <v/>
      </c>
      <c r="V410" s="112" t="str">
        <f t="shared" si="185"/>
        <v/>
      </c>
      <c r="W410" s="415" t="str">
        <f t="shared" si="186"/>
        <v/>
      </c>
      <c r="Y410" s="65" t="str">
        <f t="shared" si="190"/>
        <v/>
      </c>
      <c r="Z410" s="65" t="str">
        <f t="shared" si="191"/>
        <v/>
      </c>
      <c r="AA410" s="65" t="str">
        <f t="shared" si="192"/>
        <v/>
      </c>
      <c r="AB410" s="65" t="str">
        <f t="shared" si="193"/>
        <v/>
      </c>
      <c r="AC410" s="65" t="str">
        <f t="shared" si="194"/>
        <v/>
      </c>
      <c r="AH410" s="65" t="str">
        <f t="shared" si="187"/>
        <v>187112029</v>
      </c>
      <c r="AI410" s="65">
        <v>18711202</v>
      </c>
      <c r="AJ410" s="65" t="s">
        <v>48</v>
      </c>
      <c r="AK410" s="65">
        <v>9</v>
      </c>
      <c r="AN410" s="65" t="str">
        <f t="shared" si="182"/>
        <v/>
      </c>
    </row>
    <row r="411" spans="1:40" ht="16.8" customHeight="1" x14ac:dyDescent="0.25">
      <c r="A411" s="113">
        <v>1</v>
      </c>
      <c r="B411" s="342" t="s">
        <v>753</v>
      </c>
      <c r="C411" s="342" t="s">
        <v>5285</v>
      </c>
      <c r="D411" s="350" t="str">
        <f t="shared" ref="D411:D459" si="200">IF(C411="", "", CONCATENATE("'", C411,"'"))</f>
        <v>'M Hussey'</v>
      </c>
      <c r="E411" s="262">
        <f t="shared" si="196"/>
        <v>18720113</v>
      </c>
      <c r="F411" s="262">
        <v>10</v>
      </c>
      <c r="G411" s="211" t="s">
        <v>4854</v>
      </c>
      <c r="R411" s="112" t="str">
        <f>IF(D411="","", CONCATENATE("Update games set ", B411, "= ",D411," where game_id=", E411))</f>
        <v>Update games set Referee= 'M Hussey' where game_id=18720113</v>
      </c>
      <c r="S411" s="112" t="str">
        <f t="shared" si="183"/>
        <v>Update lineups set player_name = 'C Spencer', raw_name = 'C Spencer' where game_id = 18720113 and player_order = 10</v>
      </c>
      <c r="T411" s="112" t="str">
        <f t="shared" si="184"/>
        <v/>
      </c>
      <c r="U411" s="200" t="str">
        <f t="shared" si="181"/>
        <v/>
      </c>
      <c r="V411" s="112" t="str">
        <f t="shared" si="185"/>
        <v/>
      </c>
      <c r="W411" s="415" t="str">
        <f t="shared" si="186"/>
        <v/>
      </c>
      <c r="Y411" s="65" t="str">
        <f t="shared" si="190"/>
        <v/>
      </c>
      <c r="Z411" s="65" t="str">
        <f t="shared" si="191"/>
        <v/>
      </c>
      <c r="AA411" s="65" t="str">
        <f t="shared" si="192"/>
        <v/>
      </c>
      <c r="AB411" s="65" t="str">
        <f t="shared" si="193"/>
        <v/>
      </c>
      <c r="AC411" s="65" t="str">
        <f t="shared" si="194"/>
        <v/>
      </c>
      <c r="AH411" s="65" t="str">
        <f t="shared" si="187"/>
        <v>1871120210</v>
      </c>
      <c r="AI411" s="65">
        <v>18711202</v>
      </c>
      <c r="AJ411" s="65" t="s">
        <v>48</v>
      </c>
      <c r="AK411" s="65">
        <v>10</v>
      </c>
      <c r="AN411" s="65" t="str">
        <f t="shared" si="182"/>
        <v/>
      </c>
    </row>
    <row r="412" spans="1:40" ht="16.8" customHeight="1" x14ac:dyDescent="0.25">
      <c r="A412" s="113">
        <v>1</v>
      </c>
      <c r="B412" s="342" t="s">
        <v>746</v>
      </c>
      <c r="C412" s="351" t="s">
        <v>5062</v>
      </c>
      <c r="D412" s="334" t="str">
        <f>CONCATENATE("'", LEFT(E412,4),"-",MID(E412,5,2),"-", MID(E412,7,2), " ", C412,"'")</f>
        <v>'1872-01-13 15:00'</v>
      </c>
      <c r="E412" s="262">
        <f t="shared" si="196"/>
        <v>18720113</v>
      </c>
      <c r="F412" s="262">
        <v>11</v>
      </c>
      <c r="G412" s="211" t="s">
        <v>4864</v>
      </c>
      <c r="R412" s="112" t="str">
        <f>IF(D412="","", CONCATENATE("Update games set ", B412, "= ",D412," where game_id=", E412))</f>
        <v>Update games set Game_date= '1872-01-13 15:00' where game_id=18720113</v>
      </c>
      <c r="S412" s="112" t="str">
        <f t="shared" si="183"/>
        <v>Update lineups set player_name = 'W Davies', raw_name = 'W Davies' where game_id = 18720113 and player_order = 11</v>
      </c>
      <c r="T412" s="112" t="str">
        <f t="shared" si="184"/>
        <v/>
      </c>
      <c r="U412" s="200" t="str">
        <f t="shared" si="181"/>
        <v/>
      </c>
      <c r="V412" s="112" t="str">
        <f t="shared" si="185"/>
        <v/>
      </c>
      <c r="W412" s="415" t="str">
        <f t="shared" si="186"/>
        <v/>
      </c>
      <c r="Y412" s="65" t="str">
        <f t="shared" si="190"/>
        <v/>
      </c>
      <c r="Z412" s="65" t="str">
        <f t="shared" si="191"/>
        <v/>
      </c>
      <c r="AA412" s="65" t="str">
        <f t="shared" si="192"/>
        <v/>
      </c>
      <c r="AB412" s="65" t="str">
        <f t="shared" si="193"/>
        <v/>
      </c>
      <c r="AC412" s="65" t="str">
        <f t="shared" si="194"/>
        <v/>
      </c>
      <c r="AH412" s="65" t="str">
        <f t="shared" si="187"/>
        <v>1871120211</v>
      </c>
      <c r="AI412" s="65">
        <v>18711202</v>
      </c>
      <c r="AJ412" s="65" t="s">
        <v>48</v>
      </c>
      <c r="AK412" s="65">
        <v>11</v>
      </c>
      <c r="AN412" s="65" t="str">
        <f t="shared" si="182"/>
        <v/>
      </c>
    </row>
    <row r="413" spans="1:40" ht="16.8" customHeight="1" x14ac:dyDescent="0.25">
      <c r="A413" s="113">
        <v>1</v>
      </c>
      <c r="B413" s="342" t="s">
        <v>25</v>
      </c>
      <c r="D413" s="350" t="str">
        <f t="shared" si="177"/>
        <v/>
      </c>
      <c r="E413" s="262">
        <f t="shared" si="196"/>
        <v>18720113</v>
      </c>
      <c r="F413" s="262">
        <v>12</v>
      </c>
      <c r="G413" s="211" t="s">
        <v>4865</v>
      </c>
      <c r="R413" s="112" t="str">
        <f>IF(D413="","", CONCATENATE("Update games set ", B413, "= ",D413," where game_id=", E413))</f>
        <v/>
      </c>
      <c r="S413" s="112" t="str">
        <f t="shared" si="183"/>
        <v>Update lineups set player_name = 'W Rastall', raw_name = 'W Rastall' where game_id = 18720113 and player_order = 12</v>
      </c>
      <c r="T413" s="112" t="str">
        <f t="shared" si="184"/>
        <v/>
      </c>
      <c r="U413" s="200" t="str">
        <f t="shared" si="181"/>
        <v/>
      </c>
      <c r="V413" s="112" t="str">
        <f t="shared" si="185"/>
        <v/>
      </c>
      <c r="W413" s="415" t="str">
        <f t="shared" si="186"/>
        <v/>
      </c>
      <c r="Y413" s="65" t="str">
        <f t="shared" si="190"/>
        <v/>
      </c>
      <c r="Z413" s="65" t="str">
        <f t="shared" si="191"/>
        <v/>
      </c>
      <c r="AA413" s="65" t="str">
        <f t="shared" si="192"/>
        <v/>
      </c>
      <c r="AB413" s="65" t="str">
        <f t="shared" si="193"/>
        <v/>
      </c>
      <c r="AC413" s="65" t="str">
        <f t="shared" si="194"/>
        <v/>
      </c>
      <c r="AH413" s="65" t="str">
        <f t="shared" si="187"/>
        <v>1871120212</v>
      </c>
      <c r="AI413" s="65">
        <v>18711202</v>
      </c>
      <c r="AJ413" s="65" t="s">
        <v>48</v>
      </c>
      <c r="AK413" s="65">
        <v>12</v>
      </c>
      <c r="AN413" s="65" t="str">
        <f t="shared" si="182"/>
        <v/>
      </c>
    </row>
    <row r="414" spans="1:40" ht="16.8" customHeight="1" x14ac:dyDescent="0.25">
      <c r="A414" s="113">
        <v>1</v>
      </c>
      <c r="B414" s="342" t="s">
        <v>475</v>
      </c>
      <c r="D414" s="349" t="str">
        <f t="shared" si="199"/>
        <v/>
      </c>
      <c r="E414" s="262">
        <f t="shared" si="196"/>
        <v>18720113</v>
      </c>
      <c r="F414" s="262">
        <v>13</v>
      </c>
      <c r="G414" s="211" t="s">
        <v>4794</v>
      </c>
      <c r="R414" s="112" t="str">
        <f>IF(D414="","", CONCATENATE("Update games set ", B414, "= ",D414," where game_id=", E414))</f>
        <v/>
      </c>
      <c r="S414" s="112" t="str">
        <f t="shared" si="183"/>
        <v>Update lineups set player_name = 'J White', raw_name = 'J White' where game_id = 18720113 and player_order = 13</v>
      </c>
      <c r="T414" s="112" t="str">
        <f t="shared" si="184"/>
        <v/>
      </c>
      <c r="U414" s="200" t="str">
        <f t="shared" si="181"/>
        <v/>
      </c>
      <c r="V414" s="112" t="str">
        <f t="shared" si="185"/>
        <v/>
      </c>
      <c r="W414" s="415" t="str">
        <f t="shared" si="186"/>
        <v/>
      </c>
      <c r="Y414" s="65" t="str">
        <f t="shared" si="190"/>
        <v/>
      </c>
      <c r="Z414" s="65" t="str">
        <f t="shared" si="191"/>
        <v/>
      </c>
      <c r="AA414" s="65" t="str">
        <f t="shared" si="192"/>
        <v/>
      </c>
      <c r="AB414" s="65" t="str">
        <f t="shared" si="193"/>
        <v/>
      </c>
      <c r="AC414" s="65" t="str">
        <f t="shared" si="194"/>
        <v/>
      </c>
      <c r="AH414" s="65" t="str">
        <f t="shared" si="187"/>
        <v>1871120213</v>
      </c>
      <c r="AI414" s="65">
        <v>18711202</v>
      </c>
      <c r="AJ414" s="65" t="s">
        <v>48</v>
      </c>
      <c r="AK414" s="65">
        <v>13</v>
      </c>
      <c r="AN414" s="65" t="str">
        <f t="shared" si="182"/>
        <v/>
      </c>
    </row>
    <row r="415" spans="1:40" ht="16.8" customHeight="1" x14ac:dyDescent="0.25">
      <c r="A415" s="113">
        <v>1</v>
      </c>
      <c r="B415" s="342" t="s">
        <v>20</v>
      </c>
      <c r="C415" s="342" t="s">
        <v>5310</v>
      </c>
      <c r="D415" s="350" t="str">
        <f t="shared" si="177"/>
        <v>'Norfolk Park'</v>
      </c>
      <c r="E415" s="262">
        <f t="shared" si="196"/>
        <v>18720113</v>
      </c>
      <c r="F415" s="262">
        <v>14</v>
      </c>
      <c r="G415" s="211" t="s">
        <v>4829</v>
      </c>
      <c r="R415" s="112" t="str">
        <f>IF(D415="","", CONCATENATE("Update games set ", B415, "= ",D415," where game_id=", E415))</f>
        <v>Update games set Ground= 'Norfolk Park' where game_id=18720113</v>
      </c>
      <c r="S415" s="112" t="str">
        <f t="shared" si="183"/>
        <v>Update lineups set player_name = 'RP Hawksley', raw_name = 'RP Hawksley' where game_id = 18720113 and player_order = 14</v>
      </c>
      <c r="T415" s="112" t="str">
        <f t="shared" si="184"/>
        <v/>
      </c>
      <c r="U415" s="200" t="str">
        <f t="shared" si="181"/>
        <v/>
      </c>
      <c r="V415" s="112" t="str">
        <f t="shared" si="185"/>
        <v/>
      </c>
      <c r="W415" s="415" t="str">
        <f t="shared" si="186"/>
        <v/>
      </c>
      <c r="Y415" s="65" t="str">
        <f t="shared" si="190"/>
        <v/>
      </c>
      <c r="Z415" s="65" t="str">
        <f t="shared" si="191"/>
        <v/>
      </c>
      <c r="AA415" s="65" t="str">
        <f t="shared" si="192"/>
        <v/>
      </c>
      <c r="AB415" s="65" t="str">
        <f t="shared" si="193"/>
        <v/>
      </c>
      <c r="AC415" s="65" t="str">
        <f t="shared" si="194"/>
        <v/>
      </c>
      <c r="AH415" s="65" t="str">
        <f t="shared" si="187"/>
        <v>1871120214</v>
      </c>
      <c r="AI415" s="65">
        <v>18711202</v>
      </c>
      <c r="AJ415" s="65" t="s">
        <v>48</v>
      </c>
      <c r="AK415" s="65">
        <v>14</v>
      </c>
      <c r="AN415" s="65" t="str">
        <f t="shared" si="182"/>
        <v/>
      </c>
    </row>
    <row r="416" spans="1:40" ht="16.8" customHeight="1" x14ac:dyDescent="0.25">
      <c r="A416" s="113">
        <v>1</v>
      </c>
      <c r="B416" s="342" t="s">
        <v>4882</v>
      </c>
      <c r="C416" s="342" t="str">
        <f>IF(C415="", "", C415)</f>
        <v>Norfolk Park</v>
      </c>
      <c r="D416" s="350" t="str">
        <f t="shared" si="177"/>
        <v>'Norfolk Park'</v>
      </c>
      <c r="E416" s="262">
        <f t="shared" si="196"/>
        <v>18720113</v>
      </c>
      <c r="F416" s="262">
        <v>15</v>
      </c>
      <c r="G416" s="211" t="s">
        <v>4773</v>
      </c>
      <c r="R416" s="112" t="str">
        <f>IF(D416="","", CONCATENATE("Update games set ", B416, "= ",D416," where game_id=", E416))</f>
        <v>Update games set Ground_parent= 'Norfolk Park' where game_id=18720113</v>
      </c>
      <c r="S416" s="112" t="str">
        <f t="shared" si="183"/>
        <v>Update lineups set player_name = 'Howitt', raw_name = 'Howitt' where game_id = 18720113 and player_order = 15</v>
      </c>
      <c r="T416" s="112" t="str">
        <f t="shared" si="184"/>
        <v/>
      </c>
      <c r="U416" s="200" t="str">
        <f t="shared" si="181"/>
        <v/>
      </c>
      <c r="V416" s="112" t="str">
        <f t="shared" si="185"/>
        <v/>
      </c>
      <c r="W416" s="415" t="str">
        <f t="shared" si="186"/>
        <v/>
      </c>
      <c r="Y416" s="65" t="str">
        <f t="shared" si="190"/>
        <v/>
      </c>
      <c r="Z416" s="65" t="str">
        <f t="shared" si="191"/>
        <v/>
      </c>
      <c r="AA416" s="65" t="str">
        <f t="shared" si="192"/>
        <v/>
      </c>
      <c r="AB416" s="65" t="str">
        <f t="shared" si="193"/>
        <v/>
      </c>
      <c r="AC416" s="65" t="str">
        <f t="shared" si="194"/>
        <v/>
      </c>
      <c r="AH416" s="65" t="str">
        <f t="shared" si="187"/>
        <v>1871120215</v>
      </c>
      <c r="AI416" s="65">
        <v>18711202</v>
      </c>
      <c r="AJ416" s="65" t="s">
        <v>48</v>
      </c>
      <c r="AK416" s="65">
        <v>15</v>
      </c>
      <c r="AN416" s="65" t="str">
        <f t="shared" si="182"/>
        <v/>
      </c>
    </row>
    <row r="417" spans="1:40" s="126" customFormat="1" ht="16.8" customHeight="1" thickBot="1" x14ac:dyDescent="0.3">
      <c r="A417" s="113">
        <v>1</v>
      </c>
      <c r="B417" s="116" t="s">
        <v>115</v>
      </c>
      <c r="C417" s="352"/>
      <c r="D417" s="370" t="str">
        <f t="shared" ref="D417" si="201">IF(MID(E417,5,2)*1&gt;6,_xlfn.CONCAT("'",LEFT(E417,4),"-",MID(E417,3,2)+1,"'"),_xlfn.CONCAT("'",LEFT(E417,4)-1,"-",MID(E417,3,2),"'"))</f>
        <v>'1871-72'</v>
      </c>
      <c r="E417" s="266">
        <f t="shared" si="196"/>
        <v>18720113</v>
      </c>
      <c r="F417" s="266">
        <v>16</v>
      </c>
      <c r="G417" s="343"/>
      <c r="H417" s="343"/>
      <c r="I417" s="267"/>
      <c r="J417" s="214"/>
      <c r="K417" s="266"/>
      <c r="L417" s="266"/>
      <c r="M417" s="266"/>
      <c r="N417" s="419"/>
      <c r="O417" s="343"/>
      <c r="P417" s="343"/>
      <c r="Q417" s="346"/>
      <c r="R417" s="112" t="str">
        <f>IF(D417="","", CONCATENATE("Update games set ", B417, "= ",D417," where game_id=", E417))</f>
        <v>Update games set Season= '1871-72' where game_id=18720113</v>
      </c>
      <c r="S417" s="112" t="str">
        <f t="shared" si="183"/>
        <v/>
      </c>
      <c r="T417" s="112" t="str">
        <f t="shared" si="184"/>
        <v/>
      </c>
      <c r="U417" s="200" t="str">
        <f t="shared" si="181"/>
        <v/>
      </c>
      <c r="V417" s="112" t="str">
        <f t="shared" si="185"/>
        <v/>
      </c>
      <c r="W417" s="415" t="str">
        <f t="shared" si="186"/>
        <v/>
      </c>
      <c r="X417" s="240"/>
      <c r="Y417" s="65" t="str">
        <f t="shared" si="190"/>
        <v/>
      </c>
      <c r="Z417" s="65" t="str">
        <f t="shared" si="191"/>
        <v/>
      </c>
      <c r="AA417" s="65" t="str">
        <f t="shared" si="192"/>
        <v/>
      </c>
      <c r="AB417" s="65" t="str">
        <f t="shared" si="193"/>
        <v/>
      </c>
      <c r="AC417" s="65" t="str">
        <f t="shared" si="194"/>
        <v/>
      </c>
      <c r="AH417" s="65" t="str">
        <f t="shared" si="187"/>
        <v>1871120216</v>
      </c>
      <c r="AI417" s="126">
        <v>18711202</v>
      </c>
      <c r="AJ417" s="126" t="s">
        <v>48</v>
      </c>
      <c r="AK417" s="126">
        <v>16</v>
      </c>
      <c r="AN417" s="65" t="str">
        <f t="shared" si="182"/>
        <v/>
      </c>
    </row>
    <row r="418" spans="1:40" ht="16.8" customHeight="1" thickTop="1" x14ac:dyDescent="0.25">
      <c r="A418" s="113">
        <v>1</v>
      </c>
      <c r="B418" s="341" t="s">
        <v>22</v>
      </c>
      <c r="C418" s="341" t="s">
        <v>5307</v>
      </c>
      <c r="D418" s="341" t="str">
        <f t="shared" si="177"/>
        <v>'Ockbrook and Borrowash'</v>
      </c>
      <c r="E418" s="211">
        <v>18720127</v>
      </c>
      <c r="F418" s="262">
        <v>1</v>
      </c>
      <c r="G418" s="212"/>
      <c r="H418" s="212"/>
      <c r="N418" s="416"/>
      <c r="O418" s="212"/>
      <c r="P418" s="212"/>
      <c r="R418" s="112" t="str">
        <f>IF(D418="","", CONCATENATE("Update games set ", B418, "= ",D418," where game_id=", E418))</f>
        <v>Update games set Opponent= 'Ockbrook and Borrowash' where game_id=18720127</v>
      </c>
      <c r="S418" s="112" t="str">
        <f t="shared" si="183"/>
        <v/>
      </c>
      <c r="T418" s="112" t="str">
        <f t="shared" si="184"/>
        <v/>
      </c>
      <c r="U418" s="200" t="str">
        <f t="shared" si="181"/>
        <v/>
      </c>
      <c r="V418" s="112" t="str">
        <f t="shared" si="185"/>
        <v/>
      </c>
      <c r="W418" s="415" t="str">
        <f t="shared" si="186"/>
        <v/>
      </c>
      <c r="Y418" s="65" t="str">
        <f t="shared" si="190"/>
        <v/>
      </c>
      <c r="Z418" s="65" t="str">
        <f t="shared" si="191"/>
        <v/>
      </c>
      <c r="AA418" s="65" t="str">
        <f t="shared" si="192"/>
        <v/>
      </c>
      <c r="AB418" s="65" t="str">
        <f t="shared" si="193"/>
        <v/>
      </c>
      <c r="AC418" s="65" t="str">
        <f t="shared" si="194"/>
        <v/>
      </c>
      <c r="AH418" s="65" t="str">
        <f t="shared" si="187"/>
        <v>187112161</v>
      </c>
      <c r="AI418" s="65">
        <v>18711216</v>
      </c>
      <c r="AJ418" s="65" t="s">
        <v>5354</v>
      </c>
      <c r="AK418" s="65">
        <v>1</v>
      </c>
      <c r="AN418" s="65" t="str">
        <f t="shared" si="182"/>
        <v>update games set source = 'The Nottingham Forest Football Scrapbook' where game_id = 18720127</v>
      </c>
    </row>
    <row r="419" spans="1:40" ht="16.8" customHeight="1" x14ac:dyDescent="0.25">
      <c r="A419" s="113">
        <v>1</v>
      </c>
      <c r="B419" s="342" t="s">
        <v>4979</v>
      </c>
      <c r="C419" s="342" t="str">
        <f>IF(C418="", "", C418)</f>
        <v>Ockbrook and Borrowash</v>
      </c>
      <c r="D419" s="350" t="str">
        <f t="shared" si="177"/>
        <v>'Ockbrook and Borrowash'</v>
      </c>
      <c r="E419" s="262">
        <f>E418</f>
        <v>18720127</v>
      </c>
      <c r="F419" s="262">
        <v>2</v>
      </c>
      <c r="R419" s="112" t="str">
        <f>IF(D419="","", CONCATENATE("Update games set ", B419, "= ",D419," where game_id=", E419))</f>
        <v>Update games set Opp_parent= 'Ockbrook and Borrowash' where game_id=18720127</v>
      </c>
      <c r="S419" s="112" t="str">
        <f t="shared" si="183"/>
        <v/>
      </c>
      <c r="T419" s="112" t="str">
        <f t="shared" si="184"/>
        <v/>
      </c>
      <c r="U419" s="200" t="str">
        <f t="shared" si="181"/>
        <v/>
      </c>
      <c r="V419" s="112" t="str">
        <f t="shared" si="185"/>
        <v/>
      </c>
      <c r="W419" s="415" t="str">
        <f t="shared" si="186"/>
        <v/>
      </c>
      <c r="Y419" s="65" t="str">
        <f t="shared" si="190"/>
        <v/>
      </c>
      <c r="Z419" s="65" t="str">
        <f t="shared" si="191"/>
        <v/>
      </c>
      <c r="AA419" s="65" t="str">
        <f t="shared" si="192"/>
        <v/>
      </c>
      <c r="AB419" s="65" t="str">
        <f t="shared" si="193"/>
        <v/>
      </c>
      <c r="AC419" s="65" t="str">
        <f t="shared" si="194"/>
        <v/>
      </c>
      <c r="AH419" s="65" t="str">
        <f t="shared" si="187"/>
        <v>187112162</v>
      </c>
      <c r="AI419" s="65">
        <v>18711216</v>
      </c>
      <c r="AJ419" s="65" t="s">
        <v>5354</v>
      </c>
      <c r="AK419" s="65">
        <v>2</v>
      </c>
      <c r="AN419" s="65" t="str">
        <f t="shared" si="182"/>
        <v/>
      </c>
    </row>
    <row r="420" spans="1:40" ht="16.8" customHeight="1" x14ac:dyDescent="0.25">
      <c r="A420" s="113">
        <v>1</v>
      </c>
      <c r="B420" s="342" t="s">
        <v>2653</v>
      </c>
      <c r="C420" s="342" t="s">
        <v>663</v>
      </c>
      <c r="D420" s="350" t="str">
        <f t="shared" si="177"/>
        <v>'Friendly'</v>
      </c>
      <c r="E420" s="262">
        <f t="shared" ref="E420:E433" si="202">E419</f>
        <v>18720127</v>
      </c>
      <c r="F420" s="262">
        <v>3</v>
      </c>
      <c r="R420" s="112" t="str">
        <f>IF(D420="","", CONCATENATE("Update games set ", B420, "= ",D420," where game_id=", E420))</f>
        <v>Update games set Game_type= 'Friendly' where game_id=18720127</v>
      </c>
      <c r="S420" s="112" t="str">
        <f t="shared" si="183"/>
        <v/>
      </c>
      <c r="T420" s="112" t="str">
        <f t="shared" si="184"/>
        <v/>
      </c>
      <c r="U420" s="200" t="str">
        <f t="shared" si="181"/>
        <v/>
      </c>
      <c r="V420" s="112" t="str">
        <f t="shared" si="185"/>
        <v/>
      </c>
      <c r="W420" s="415" t="str">
        <f t="shared" si="186"/>
        <v/>
      </c>
      <c r="Y420" s="65" t="str">
        <f t="shared" si="190"/>
        <v/>
      </c>
      <c r="Z420" s="65" t="str">
        <f t="shared" si="191"/>
        <v/>
      </c>
      <c r="AA420" s="65" t="str">
        <f t="shared" si="192"/>
        <v/>
      </c>
      <c r="AB420" s="65" t="str">
        <f t="shared" si="193"/>
        <v/>
      </c>
      <c r="AC420" s="65" t="str">
        <f t="shared" si="194"/>
        <v/>
      </c>
      <c r="AH420" s="65" t="str">
        <f t="shared" si="187"/>
        <v>187112163</v>
      </c>
      <c r="AI420" s="65">
        <v>18711216</v>
      </c>
      <c r="AJ420" s="65" t="s">
        <v>5354</v>
      </c>
      <c r="AK420" s="65">
        <v>3</v>
      </c>
      <c r="AN420" s="65" t="str">
        <f t="shared" si="182"/>
        <v/>
      </c>
    </row>
    <row r="421" spans="1:40" ht="16.8" customHeight="1" x14ac:dyDescent="0.25">
      <c r="A421" s="113">
        <v>1</v>
      </c>
      <c r="B421" s="342" t="s">
        <v>4978</v>
      </c>
      <c r="C421" s="342" t="s">
        <v>5065</v>
      </c>
      <c r="D421" s="350" t="str">
        <f t="shared" si="177"/>
        <v>'H'</v>
      </c>
      <c r="E421" s="262">
        <f t="shared" si="202"/>
        <v>18720127</v>
      </c>
      <c r="F421" s="262">
        <v>4</v>
      </c>
      <c r="R421" s="112" t="str">
        <f>IF(D421="","", CONCATENATE("Update games set ", B421, "= ",D421," where game_id=", E421))</f>
        <v>Update games set HAN= 'H' where game_id=18720127</v>
      </c>
      <c r="S421" s="112" t="str">
        <f t="shared" si="183"/>
        <v/>
      </c>
      <c r="T421" s="112" t="str">
        <f t="shared" si="184"/>
        <v/>
      </c>
      <c r="U421" s="200" t="str">
        <f t="shared" si="181"/>
        <v/>
      </c>
      <c r="V421" s="112" t="str">
        <f t="shared" si="185"/>
        <v/>
      </c>
      <c r="W421" s="415" t="str">
        <f t="shared" si="186"/>
        <v/>
      </c>
      <c r="Y421" s="65" t="str">
        <f t="shared" si="190"/>
        <v/>
      </c>
      <c r="Z421" s="65" t="str">
        <f t="shared" si="191"/>
        <v/>
      </c>
      <c r="AA421" s="65" t="str">
        <f t="shared" si="192"/>
        <v/>
      </c>
      <c r="AB421" s="65" t="str">
        <f t="shared" si="193"/>
        <v/>
      </c>
      <c r="AC421" s="65" t="str">
        <f t="shared" si="194"/>
        <v/>
      </c>
      <c r="AH421" s="65" t="str">
        <f t="shared" si="187"/>
        <v>187112164</v>
      </c>
      <c r="AI421" s="65">
        <v>18711216</v>
      </c>
      <c r="AJ421" s="65" t="s">
        <v>5354</v>
      </c>
      <c r="AK421" s="65">
        <v>4</v>
      </c>
      <c r="AN421" s="65" t="str">
        <f t="shared" si="182"/>
        <v/>
      </c>
    </row>
    <row r="422" spans="1:40" ht="16.8" customHeight="1" x14ac:dyDescent="0.25">
      <c r="A422" s="113">
        <v>1</v>
      </c>
      <c r="B422" s="342" t="s">
        <v>5</v>
      </c>
      <c r="C422" s="342">
        <v>3</v>
      </c>
      <c r="D422" s="349">
        <f t="shared" si="197"/>
        <v>3</v>
      </c>
      <c r="E422" s="262">
        <f t="shared" si="202"/>
        <v>18720127</v>
      </c>
      <c r="F422" s="262">
        <v>5</v>
      </c>
      <c r="R422" s="112" t="str">
        <f>IF(D422="","", CONCATENATE("Update games set ", B422, "= ",D422," where game_id=", E422))</f>
        <v>Update games set F= 3 where game_id=18720127</v>
      </c>
      <c r="S422" s="112" t="str">
        <f t="shared" si="183"/>
        <v/>
      </c>
      <c r="T422" s="112" t="str">
        <f t="shared" si="184"/>
        <v/>
      </c>
      <c r="U422" s="200" t="str">
        <f t="shared" si="181"/>
        <v/>
      </c>
      <c r="V422" s="112" t="str">
        <f t="shared" si="185"/>
        <v/>
      </c>
      <c r="W422" s="415" t="str">
        <f t="shared" si="186"/>
        <v/>
      </c>
      <c r="Y422" s="65" t="str">
        <f t="shared" si="190"/>
        <v/>
      </c>
      <c r="Z422" s="65" t="str">
        <f t="shared" si="191"/>
        <v/>
      </c>
      <c r="AA422" s="65" t="str">
        <f t="shared" si="192"/>
        <v/>
      </c>
      <c r="AB422" s="65" t="str">
        <f t="shared" si="193"/>
        <v/>
      </c>
      <c r="AC422" s="65" t="str">
        <f t="shared" si="194"/>
        <v/>
      </c>
      <c r="AH422" s="65" t="str">
        <f t="shared" si="187"/>
        <v>187112165</v>
      </c>
      <c r="AI422" s="65">
        <v>18711216</v>
      </c>
      <c r="AJ422" s="65" t="s">
        <v>5354</v>
      </c>
      <c r="AK422" s="65">
        <v>5</v>
      </c>
      <c r="AN422" s="65" t="str">
        <f t="shared" si="182"/>
        <v/>
      </c>
    </row>
    <row r="423" spans="1:40" ht="16.8" customHeight="1" x14ac:dyDescent="0.25">
      <c r="A423" s="113">
        <v>1</v>
      </c>
      <c r="B423" s="342" t="s">
        <v>0</v>
      </c>
      <c r="C423" s="342">
        <v>0</v>
      </c>
      <c r="D423" s="349">
        <f t="shared" si="197"/>
        <v>0</v>
      </c>
      <c r="E423" s="262">
        <f t="shared" si="202"/>
        <v>18720127</v>
      </c>
      <c r="F423" s="262">
        <v>6</v>
      </c>
      <c r="R423" s="112" t="str">
        <f>IF(D423="","", CONCATENATE("Update games set ", B423, "= ",D423," where game_id=", E423))</f>
        <v>Update games set A= 0 where game_id=18720127</v>
      </c>
      <c r="S423" s="112" t="str">
        <f t="shared" si="183"/>
        <v/>
      </c>
      <c r="T423" s="112" t="str">
        <f t="shared" si="184"/>
        <v/>
      </c>
      <c r="U423" s="200" t="str">
        <f t="shared" si="181"/>
        <v/>
      </c>
      <c r="V423" s="112" t="str">
        <f t="shared" si="185"/>
        <v/>
      </c>
      <c r="W423" s="415" t="str">
        <f t="shared" si="186"/>
        <v/>
      </c>
      <c r="Y423" s="65" t="str">
        <f t="shared" si="190"/>
        <v/>
      </c>
      <c r="Z423" s="65" t="str">
        <f t="shared" si="191"/>
        <v/>
      </c>
      <c r="AA423" s="65" t="str">
        <f t="shared" si="192"/>
        <v/>
      </c>
      <c r="AB423" s="65" t="str">
        <f t="shared" si="193"/>
        <v/>
      </c>
      <c r="AC423" s="65" t="str">
        <f t="shared" si="194"/>
        <v/>
      </c>
      <c r="AH423" s="65" t="str">
        <f t="shared" si="187"/>
        <v>187112166</v>
      </c>
      <c r="AI423" s="65">
        <v>18711216</v>
      </c>
      <c r="AJ423" s="65" t="s">
        <v>5354</v>
      </c>
      <c r="AK423" s="65">
        <v>6</v>
      </c>
      <c r="AN423" s="65" t="str">
        <f t="shared" si="182"/>
        <v/>
      </c>
    </row>
    <row r="424" spans="1:40" ht="16.8" customHeight="1" x14ac:dyDescent="0.25">
      <c r="A424" s="113">
        <v>1</v>
      </c>
      <c r="B424" s="342" t="s">
        <v>23</v>
      </c>
      <c r="D424" s="334" t="str">
        <f t="shared" ref="D424" si="203">IF(C424="",IF(D422&gt;D423,"'W'",IF(D422=D423,"'D'","'L'")),_xlfn.CONCAT("'",C424,"'"))</f>
        <v>'W'</v>
      </c>
      <c r="E424" s="262">
        <f t="shared" si="202"/>
        <v>18720127</v>
      </c>
      <c r="F424" s="262">
        <v>7</v>
      </c>
      <c r="R424" s="112" t="str">
        <f>IF(D424="","", CONCATENATE("Update games set ", B424, "= ",D424," where game_id=", E424))</f>
        <v>Update games set Result= 'W' where game_id=18720127</v>
      </c>
      <c r="S424" s="112" t="str">
        <f t="shared" si="183"/>
        <v/>
      </c>
      <c r="T424" s="112" t="str">
        <f t="shared" si="184"/>
        <v/>
      </c>
      <c r="U424" s="200" t="str">
        <f t="shared" si="181"/>
        <v/>
      </c>
      <c r="V424" s="112" t="str">
        <f t="shared" si="185"/>
        <v/>
      </c>
      <c r="W424" s="415" t="str">
        <f t="shared" si="186"/>
        <v/>
      </c>
      <c r="Y424" s="65" t="str">
        <f t="shared" si="190"/>
        <v/>
      </c>
      <c r="Z424" s="65" t="str">
        <f t="shared" si="191"/>
        <v/>
      </c>
      <c r="AA424" s="65" t="str">
        <f t="shared" si="192"/>
        <v/>
      </c>
      <c r="AB424" s="65" t="str">
        <f t="shared" si="193"/>
        <v/>
      </c>
      <c r="AC424" s="65" t="str">
        <f t="shared" si="194"/>
        <v/>
      </c>
      <c r="AH424" s="65" t="str">
        <f t="shared" si="187"/>
        <v>187112167</v>
      </c>
      <c r="AI424" s="65">
        <v>18711216</v>
      </c>
      <c r="AJ424" s="65" t="s">
        <v>5354</v>
      </c>
      <c r="AK424" s="65">
        <v>7</v>
      </c>
      <c r="AN424" s="65" t="str">
        <f t="shared" si="182"/>
        <v/>
      </c>
    </row>
    <row r="425" spans="1:40" ht="16.8" customHeight="1" x14ac:dyDescent="0.25">
      <c r="A425" s="113">
        <v>1</v>
      </c>
      <c r="B425" s="342" t="s">
        <v>768</v>
      </c>
      <c r="D425" s="349" t="str">
        <f t="shared" si="199"/>
        <v/>
      </c>
      <c r="E425" s="262">
        <f t="shared" si="202"/>
        <v>18720127</v>
      </c>
      <c r="F425" s="262">
        <v>8</v>
      </c>
      <c r="G425" s="194"/>
      <c r="N425" s="417"/>
      <c r="O425" s="194"/>
      <c r="P425" s="194"/>
      <c r="R425" s="112" t="str">
        <f>IF(D425="","", CONCATENATE("Update games set ", B425, "= ",D425," where game_id=", E425))</f>
        <v/>
      </c>
      <c r="S425" s="112" t="str">
        <f t="shared" si="183"/>
        <v/>
      </c>
      <c r="T425" s="112" t="str">
        <f t="shared" si="184"/>
        <v/>
      </c>
      <c r="U425" s="200" t="str">
        <f t="shared" si="181"/>
        <v/>
      </c>
      <c r="V425" s="112" t="str">
        <f t="shared" si="185"/>
        <v/>
      </c>
      <c r="W425" s="415" t="str">
        <f t="shared" si="186"/>
        <v/>
      </c>
      <c r="Y425" s="65" t="str">
        <f t="shared" si="190"/>
        <v/>
      </c>
      <c r="Z425" s="65" t="str">
        <f t="shared" si="191"/>
        <v/>
      </c>
      <c r="AA425" s="65" t="str">
        <f t="shared" si="192"/>
        <v/>
      </c>
      <c r="AB425" s="65" t="str">
        <f t="shared" si="193"/>
        <v/>
      </c>
      <c r="AC425" s="65" t="str">
        <f t="shared" si="194"/>
        <v/>
      </c>
      <c r="AH425" s="65" t="str">
        <f t="shared" si="187"/>
        <v>187112168</v>
      </c>
      <c r="AI425" s="65">
        <v>18711216</v>
      </c>
      <c r="AJ425" s="65" t="s">
        <v>5354</v>
      </c>
      <c r="AK425" s="65">
        <v>8</v>
      </c>
      <c r="AN425" s="65" t="str">
        <f t="shared" si="182"/>
        <v/>
      </c>
    </row>
    <row r="426" spans="1:40" ht="16.8" customHeight="1" x14ac:dyDescent="0.25">
      <c r="A426" s="113">
        <v>1</v>
      </c>
      <c r="B426" s="342" t="s">
        <v>766</v>
      </c>
      <c r="D426" s="349" t="str">
        <f t="shared" si="199"/>
        <v/>
      </c>
      <c r="E426" s="262">
        <f t="shared" si="202"/>
        <v>18720127</v>
      </c>
      <c r="F426" s="262">
        <v>9</v>
      </c>
      <c r="G426" s="194"/>
      <c r="H426" s="194"/>
      <c r="N426" s="417"/>
      <c r="O426" s="194"/>
      <c r="P426" s="194"/>
      <c r="R426" s="112" t="str">
        <f>IF(D426="","", CONCATENATE("Update games set ", B426, "= ",D426," where game_id=", E426))</f>
        <v/>
      </c>
      <c r="S426" s="112" t="str">
        <f t="shared" si="183"/>
        <v/>
      </c>
      <c r="T426" s="112" t="str">
        <f t="shared" si="184"/>
        <v/>
      </c>
      <c r="U426" s="200" t="str">
        <f t="shared" si="181"/>
        <v/>
      </c>
      <c r="V426" s="112" t="str">
        <f t="shared" si="185"/>
        <v/>
      </c>
      <c r="W426" s="415" t="str">
        <f t="shared" si="186"/>
        <v/>
      </c>
      <c r="Y426" s="65" t="str">
        <f t="shared" si="190"/>
        <v/>
      </c>
      <c r="Z426" s="65" t="str">
        <f t="shared" si="191"/>
        <v/>
      </c>
      <c r="AA426" s="65" t="str">
        <f t="shared" si="192"/>
        <v/>
      </c>
      <c r="AB426" s="65" t="str">
        <f t="shared" si="193"/>
        <v/>
      </c>
      <c r="AC426" s="65" t="str">
        <f t="shared" si="194"/>
        <v/>
      </c>
      <c r="AH426" s="65" t="str">
        <f t="shared" si="187"/>
        <v>187112169</v>
      </c>
      <c r="AI426" s="65">
        <v>18711216</v>
      </c>
      <c r="AJ426" s="65" t="s">
        <v>5354</v>
      </c>
      <c r="AK426" s="65">
        <v>9</v>
      </c>
      <c r="AN426" s="65" t="str">
        <f t="shared" si="182"/>
        <v/>
      </c>
    </row>
    <row r="427" spans="1:40" ht="16.8" customHeight="1" x14ac:dyDescent="0.25">
      <c r="A427" s="113">
        <v>1</v>
      </c>
      <c r="B427" s="342" t="s">
        <v>753</v>
      </c>
      <c r="C427" s="342" t="s">
        <v>5285</v>
      </c>
      <c r="D427" s="350" t="str">
        <f t="shared" si="200"/>
        <v>'M Hussey'</v>
      </c>
      <c r="E427" s="262">
        <f t="shared" si="202"/>
        <v>18720127</v>
      </c>
      <c r="F427" s="262">
        <v>10</v>
      </c>
      <c r="R427" s="112" t="str">
        <f>IF(D427="","", CONCATENATE("Update games set ", B427, "= ",D427," where game_id=", E427))</f>
        <v>Update games set Referee= 'M Hussey' where game_id=18720127</v>
      </c>
      <c r="S427" s="112" t="str">
        <f t="shared" si="183"/>
        <v/>
      </c>
      <c r="T427" s="112" t="str">
        <f t="shared" si="184"/>
        <v/>
      </c>
      <c r="U427" s="200" t="str">
        <f t="shared" si="181"/>
        <v/>
      </c>
      <c r="V427" s="112" t="str">
        <f t="shared" si="185"/>
        <v/>
      </c>
      <c r="W427" s="415" t="str">
        <f t="shared" si="186"/>
        <v/>
      </c>
      <c r="Y427" s="65" t="str">
        <f t="shared" si="190"/>
        <v/>
      </c>
      <c r="Z427" s="65" t="str">
        <f t="shared" si="191"/>
        <v/>
      </c>
      <c r="AA427" s="65" t="str">
        <f t="shared" si="192"/>
        <v/>
      </c>
      <c r="AB427" s="65" t="str">
        <f t="shared" si="193"/>
        <v/>
      </c>
      <c r="AC427" s="65" t="str">
        <f t="shared" si="194"/>
        <v/>
      </c>
      <c r="AH427" s="65" t="str">
        <f t="shared" si="187"/>
        <v>1871121610</v>
      </c>
      <c r="AI427" s="65">
        <v>18711216</v>
      </c>
      <c r="AJ427" s="65" t="s">
        <v>5354</v>
      </c>
      <c r="AK427" s="65">
        <v>10</v>
      </c>
      <c r="AN427" s="65" t="str">
        <f t="shared" si="182"/>
        <v/>
      </c>
    </row>
    <row r="428" spans="1:40" ht="16.8" customHeight="1" x14ac:dyDescent="0.25">
      <c r="A428" s="113">
        <v>1</v>
      </c>
      <c r="B428" s="342" t="s">
        <v>746</v>
      </c>
      <c r="C428" s="351" t="s">
        <v>5062</v>
      </c>
      <c r="D428" s="334" t="str">
        <f>CONCATENATE("'", LEFT(E428,4),"-",MID(E428,5,2),"-", MID(E428,7,2), " ", C428,"'")</f>
        <v>'1872-01-27 15:00'</v>
      </c>
      <c r="E428" s="262">
        <f t="shared" si="202"/>
        <v>18720127</v>
      </c>
      <c r="F428" s="262">
        <v>11</v>
      </c>
      <c r="R428" s="112" t="str">
        <f>IF(D428="","", CONCATENATE("Update games set ", B428, "= ",D428," where game_id=", E428))</f>
        <v>Update games set Game_date= '1872-01-27 15:00' where game_id=18720127</v>
      </c>
      <c r="S428" s="112" t="str">
        <f t="shared" si="183"/>
        <v/>
      </c>
      <c r="T428" s="112" t="str">
        <f t="shared" si="184"/>
        <v/>
      </c>
      <c r="U428" s="200" t="str">
        <f t="shared" si="181"/>
        <v/>
      </c>
      <c r="V428" s="112" t="str">
        <f t="shared" si="185"/>
        <v/>
      </c>
      <c r="W428" s="415" t="str">
        <f t="shared" si="186"/>
        <v/>
      </c>
      <c r="Y428" s="65" t="str">
        <f t="shared" si="190"/>
        <v/>
      </c>
      <c r="Z428" s="65" t="str">
        <f t="shared" si="191"/>
        <v/>
      </c>
      <c r="AA428" s="65" t="str">
        <f t="shared" si="192"/>
        <v/>
      </c>
      <c r="AB428" s="65" t="str">
        <f t="shared" si="193"/>
        <v/>
      </c>
      <c r="AC428" s="65" t="str">
        <f t="shared" si="194"/>
        <v/>
      </c>
      <c r="AH428" s="65" t="str">
        <f t="shared" si="187"/>
        <v>1871121611</v>
      </c>
      <c r="AI428" s="65">
        <v>18711216</v>
      </c>
      <c r="AJ428" s="65" t="s">
        <v>5354</v>
      </c>
      <c r="AK428" s="65">
        <v>11</v>
      </c>
      <c r="AN428" s="65" t="str">
        <f t="shared" si="182"/>
        <v/>
      </c>
    </row>
    <row r="429" spans="1:40" ht="16.8" customHeight="1" x14ac:dyDescent="0.25">
      <c r="A429" s="113">
        <v>1</v>
      </c>
      <c r="B429" s="342" t="s">
        <v>25</v>
      </c>
      <c r="D429" s="350" t="str">
        <f t="shared" si="177"/>
        <v/>
      </c>
      <c r="E429" s="262">
        <f t="shared" si="202"/>
        <v>18720127</v>
      </c>
      <c r="F429" s="262">
        <v>12</v>
      </c>
      <c r="R429" s="112" t="str">
        <f>IF(D429="","", CONCATENATE("Update games set ", B429, "= ",D429," where game_id=", E429))</f>
        <v/>
      </c>
      <c r="S429" s="112" t="str">
        <f t="shared" si="183"/>
        <v/>
      </c>
      <c r="T429" s="112" t="str">
        <f t="shared" si="184"/>
        <v/>
      </c>
      <c r="U429" s="200" t="str">
        <f t="shared" si="181"/>
        <v/>
      </c>
      <c r="V429" s="112" t="str">
        <f t="shared" si="185"/>
        <v/>
      </c>
      <c r="W429" s="415" t="str">
        <f t="shared" si="186"/>
        <v/>
      </c>
      <c r="Y429" s="65" t="str">
        <f t="shared" si="190"/>
        <v/>
      </c>
      <c r="Z429" s="65" t="str">
        <f t="shared" si="191"/>
        <v/>
      </c>
      <c r="AA429" s="65" t="str">
        <f t="shared" si="192"/>
        <v/>
      </c>
      <c r="AB429" s="65" t="str">
        <f t="shared" si="193"/>
        <v/>
      </c>
      <c r="AC429" s="65" t="str">
        <f t="shared" si="194"/>
        <v/>
      </c>
      <c r="AH429" s="65" t="str">
        <f t="shared" si="187"/>
        <v>1871121612</v>
      </c>
      <c r="AI429" s="65">
        <v>18711216</v>
      </c>
      <c r="AJ429" s="65" t="s">
        <v>5354</v>
      </c>
      <c r="AK429" s="65">
        <v>12</v>
      </c>
      <c r="AN429" s="65" t="str">
        <f t="shared" si="182"/>
        <v/>
      </c>
    </row>
    <row r="430" spans="1:40" ht="16.8" customHeight="1" x14ac:dyDescent="0.25">
      <c r="A430" s="113">
        <v>1</v>
      </c>
      <c r="B430" s="342" t="s">
        <v>475</v>
      </c>
      <c r="D430" s="349" t="str">
        <f t="shared" si="199"/>
        <v/>
      </c>
      <c r="E430" s="262">
        <f t="shared" si="202"/>
        <v>18720127</v>
      </c>
      <c r="F430" s="262">
        <v>13</v>
      </c>
      <c r="R430" s="112" t="str">
        <f>IF(D430="","", CONCATENATE("Update games set ", B430, "= ",D430," where game_id=", E430))</f>
        <v/>
      </c>
      <c r="S430" s="112" t="str">
        <f t="shared" si="183"/>
        <v/>
      </c>
      <c r="T430" s="112" t="str">
        <f t="shared" si="184"/>
        <v/>
      </c>
      <c r="U430" s="200" t="str">
        <f t="shared" si="181"/>
        <v/>
      </c>
      <c r="V430" s="112" t="str">
        <f t="shared" si="185"/>
        <v/>
      </c>
      <c r="W430" s="415" t="str">
        <f t="shared" si="186"/>
        <v/>
      </c>
      <c r="Y430" s="65" t="str">
        <f t="shared" si="190"/>
        <v/>
      </c>
      <c r="Z430" s="65" t="str">
        <f t="shared" si="191"/>
        <v/>
      </c>
      <c r="AA430" s="65" t="str">
        <f t="shared" si="192"/>
        <v/>
      </c>
      <c r="AB430" s="65" t="str">
        <f t="shared" si="193"/>
        <v/>
      </c>
      <c r="AC430" s="65" t="str">
        <f t="shared" si="194"/>
        <v/>
      </c>
      <c r="AH430" s="65" t="str">
        <f t="shared" si="187"/>
        <v>1871121613</v>
      </c>
      <c r="AI430" s="65">
        <v>18711216</v>
      </c>
      <c r="AJ430" s="65" t="s">
        <v>5354</v>
      </c>
      <c r="AK430" s="65">
        <v>13</v>
      </c>
      <c r="AN430" s="65" t="str">
        <f t="shared" si="182"/>
        <v/>
      </c>
    </row>
    <row r="431" spans="1:40" ht="16.8" customHeight="1" x14ac:dyDescent="0.25">
      <c r="A431" s="113">
        <v>1</v>
      </c>
      <c r="B431" s="342" t="s">
        <v>20</v>
      </c>
      <c r="D431" s="350" t="str">
        <f t="shared" si="177"/>
        <v/>
      </c>
      <c r="E431" s="262">
        <f t="shared" si="202"/>
        <v>18720127</v>
      </c>
      <c r="F431" s="262">
        <v>14</v>
      </c>
      <c r="R431" s="112" t="str">
        <f>IF(D431="","", CONCATENATE("Update games set ", B431, "= ",D431," where game_id=", E431))</f>
        <v/>
      </c>
      <c r="S431" s="112" t="str">
        <f t="shared" si="183"/>
        <v/>
      </c>
      <c r="T431" s="112" t="str">
        <f t="shared" si="184"/>
        <v/>
      </c>
      <c r="U431" s="200" t="str">
        <f t="shared" si="181"/>
        <v/>
      </c>
      <c r="V431" s="112" t="str">
        <f t="shared" si="185"/>
        <v/>
      </c>
      <c r="W431" s="415" t="str">
        <f t="shared" si="186"/>
        <v/>
      </c>
      <c r="Y431" s="65" t="str">
        <f t="shared" si="190"/>
        <v/>
      </c>
      <c r="Z431" s="65" t="str">
        <f t="shared" si="191"/>
        <v/>
      </c>
      <c r="AA431" s="65" t="str">
        <f t="shared" si="192"/>
        <v/>
      </c>
      <c r="AB431" s="65" t="str">
        <f t="shared" si="193"/>
        <v/>
      </c>
      <c r="AC431" s="65" t="str">
        <f t="shared" si="194"/>
        <v/>
      </c>
      <c r="AH431" s="65" t="str">
        <f t="shared" si="187"/>
        <v>1871121614</v>
      </c>
      <c r="AI431" s="65">
        <v>18711216</v>
      </c>
      <c r="AJ431" s="65" t="s">
        <v>5354</v>
      </c>
      <c r="AK431" s="65">
        <v>14</v>
      </c>
      <c r="AN431" s="65" t="str">
        <f t="shared" si="182"/>
        <v/>
      </c>
    </row>
    <row r="432" spans="1:40" ht="16.8" customHeight="1" x14ac:dyDescent="0.25">
      <c r="A432" s="113">
        <v>1</v>
      </c>
      <c r="B432" s="342" t="s">
        <v>4882</v>
      </c>
      <c r="C432" s="342" t="str">
        <f>IF(C431="", "", C431)</f>
        <v/>
      </c>
      <c r="D432" s="350" t="str">
        <f t="shared" si="177"/>
        <v/>
      </c>
      <c r="E432" s="262">
        <f t="shared" si="202"/>
        <v>18720127</v>
      </c>
      <c r="F432" s="262">
        <v>15</v>
      </c>
      <c r="R432" s="112" t="str">
        <f>IF(D432="","", CONCATENATE("Update games set ", B432, "= ",D432," where game_id=", E432))</f>
        <v/>
      </c>
      <c r="S432" s="112" t="str">
        <f t="shared" si="183"/>
        <v/>
      </c>
      <c r="T432" s="112" t="str">
        <f t="shared" si="184"/>
        <v/>
      </c>
      <c r="U432" s="200" t="str">
        <f t="shared" si="181"/>
        <v/>
      </c>
      <c r="V432" s="112" t="str">
        <f t="shared" si="185"/>
        <v/>
      </c>
      <c r="W432" s="415" t="str">
        <f t="shared" si="186"/>
        <v/>
      </c>
      <c r="Y432" s="65" t="str">
        <f t="shared" si="190"/>
        <v/>
      </c>
      <c r="Z432" s="65" t="str">
        <f t="shared" si="191"/>
        <v/>
      </c>
      <c r="AA432" s="65" t="str">
        <f t="shared" si="192"/>
        <v/>
      </c>
      <c r="AB432" s="65" t="str">
        <f t="shared" si="193"/>
        <v/>
      </c>
      <c r="AC432" s="65" t="str">
        <f t="shared" si="194"/>
        <v/>
      </c>
      <c r="AH432" s="65" t="str">
        <f t="shared" si="187"/>
        <v>1871121615</v>
      </c>
      <c r="AI432" s="65">
        <v>18711216</v>
      </c>
      <c r="AJ432" s="65" t="s">
        <v>5354</v>
      </c>
      <c r="AK432" s="65">
        <v>15</v>
      </c>
      <c r="AN432" s="65" t="str">
        <f t="shared" si="182"/>
        <v/>
      </c>
    </row>
    <row r="433" spans="1:40" s="126" customFormat="1" ht="16.8" customHeight="1" thickBot="1" x14ac:dyDescent="0.3">
      <c r="A433" s="113">
        <v>1</v>
      </c>
      <c r="B433" s="116" t="s">
        <v>115</v>
      </c>
      <c r="C433" s="352"/>
      <c r="D433" s="370" t="str">
        <f t="shared" ref="D433" si="204">IF(MID(E433,5,2)*1&gt;6,_xlfn.CONCAT("'",LEFT(E433,4),"-",MID(E433,3,2)+1,"'"),_xlfn.CONCAT("'",LEFT(E433,4)-1,"-",MID(E433,3,2),"'"))</f>
        <v>'1871-72'</v>
      </c>
      <c r="E433" s="266">
        <f t="shared" si="202"/>
        <v>18720127</v>
      </c>
      <c r="F433" s="266">
        <v>16</v>
      </c>
      <c r="G433" s="343"/>
      <c r="H433" s="343"/>
      <c r="I433" s="267"/>
      <c r="J433" s="214"/>
      <c r="K433" s="266"/>
      <c r="L433" s="266"/>
      <c r="M433" s="266"/>
      <c r="N433" s="419"/>
      <c r="O433" s="343"/>
      <c r="P433" s="343"/>
      <c r="Q433" s="346"/>
      <c r="R433" s="112" t="str">
        <f>IF(D433="","", CONCATENATE("Update games set ", B433, "= ",D433," where game_id=", E433))</f>
        <v>Update games set Season= '1871-72' where game_id=18720127</v>
      </c>
      <c r="S433" s="112" t="str">
        <f t="shared" si="183"/>
        <v/>
      </c>
      <c r="T433" s="112" t="str">
        <f t="shared" si="184"/>
        <v/>
      </c>
      <c r="U433" s="200" t="str">
        <f t="shared" si="181"/>
        <v/>
      </c>
      <c r="V433" s="112" t="str">
        <f t="shared" si="185"/>
        <v/>
      </c>
      <c r="W433" s="415" t="str">
        <f t="shared" si="186"/>
        <v/>
      </c>
      <c r="X433" s="240"/>
      <c r="Y433" s="65" t="str">
        <f t="shared" si="190"/>
        <v/>
      </c>
      <c r="Z433" s="65" t="str">
        <f t="shared" si="191"/>
        <v/>
      </c>
      <c r="AA433" s="65" t="str">
        <f t="shared" si="192"/>
        <v/>
      </c>
      <c r="AB433" s="65" t="str">
        <f t="shared" si="193"/>
        <v/>
      </c>
      <c r="AC433" s="65" t="str">
        <f t="shared" si="194"/>
        <v/>
      </c>
      <c r="AH433" s="65" t="str">
        <f t="shared" si="187"/>
        <v>1871121616</v>
      </c>
      <c r="AI433" s="126">
        <v>18711216</v>
      </c>
      <c r="AJ433" s="126" t="s">
        <v>5354</v>
      </c>
      <c r="AK433" s="126">
        <v>16</v>
      </c>
      <c r="AN433" s="65" t="str">
        <f t="shared" si="182"/>
        <v/>
      </c>
    </row>
    <row r="434" spans="1:40" ht="16.8" customHeight="1" thickTop="1" x14ac:dyDescent="0.25">
      <c r="A434" s="113">
        <v>1</v>
      </c>
      <c r="B434" s="341" t="s">
        <v>22</v>
      </c>
      <c r="C434" s="341" t="s">
        <v>48</v>
      </c>
      <c r="D434" s="341" t="str">
        <f t="shared" si="177"/>
        <v>'Chesterfield'</v>
      </c>
      <c r="E434" s="211">
        <v>18720210</v>
      </c>
      <c r="F434" s="262">
        <v>1</v>
      </c>
      <c r="G434" s="212" t="s">
        <v>4824</v>
      </c>
      <c r="H434" s="212" t="s">
        <v>4777</v>
      </c>
      <c r="N434" s="416"/>
      <c r="O434" s="212"/>
      <c r="P434" s="212"/>
      <c r="R434" s="112" t="str">
        <f>IF(D434="","", CONCATENATE("Update games set ", B434, "= ",D434," where game_id=", E434))</f>
        <v>Update games set Opponent= 'Chesterfield' where game_id=18720210</v>
      </c>
      <c r="S434" s="112" t="str">
        <f t="shared" si="183"/>
        <v>Update lineups set player_name = 'J Tomlinson', raw_name = 'J Tomlinson' where game_id = 18720210 and player_order = 1</v>
      </c>
      <c r="T434" s="112" t="str">
        <f t="shared" si="184"/>
        <v/>
      </c>
      <c r="U434" s="200" t="str">
        <f t="shared" si="181"/>
        <v/>
      </c>
      <c r="V434" s="112" t="str">
        <f t="shared" si="185"/>
        <v/>
      </c>
      <c r="W434" s="415" t="str">
        <f t="shared" si="186"/>
        <v/>
      </c>
      <c r="Y434" s="65" t="str">
        <f t="shared" si="190"/>
        <v/>
      </c>
      <c r="Z434" s="65" t="str">
        <f t="shared" si="191"/>
        <v/>
      </c>
      <c r="AA434" s="65" t="str">
        <f t="shared" si="192"/>
        <v/>
      </c>
      <c r="AB434" s="65" t="str">
        <f t="shared" si="193"/>
        <v/>
      </c>
      <c r="AC434" s="65" t="str">
        <f t="shared" si="194"/>
        <v/>
      </c>
      <c r="AH434" s="65" t="str">
        <f t="shared" si="187"/>
        <v>187201131</v>
      </c>
      <c r="AI434" s="65">
        <v>18720113</v>
      </c>
      <c r="AJ434" s="65" t="s">
        <v>5276</v>
      </c>
      <c r="AK434" s="65">
        <v>1</v>
      </c>
      <c r="AN434" s="65" t="str">
        <f t="shared" si="182"/>
        <v>update games set source = 'The Nottingham Forest Football Scrapbook' where game_id = 18720210</v>
      </c>
    </row>
    <row r="435" spans="1:40" ht="16.8" customHeight="1" x14ac:dyDescent="0.25">
      <c r="A435" s="113">
        <v>1</v>
      </c>
      <c r="B435" s="342" t="s">
        <v>4979</v>
      </c>
      <c r="C435" s="342" t="str">
        <f>IF(C434="", "", C434)</f>
        <v>Chesterfield</v>
      </c>
      <c r="D435" s="350" t="str">
        <f t="shared" ref="D435:D482" si="205">IF(C435="", "", CONCATENATE("'", C435,"'"))</f>
        <v>'Chesterfield'</v>
      </c>
      <c r="E435" s="262">
        <f>E434</f>
        <v>18720210</v>
      </c>
      <c r="F435" s="262">
        <v>2</v>
      </c>
      <c r="G435" s="211" t="s">
        <v>4806</v>
      </c>
      <c r="R435" s="112" t="str">
        <f>IF(D435="","", CONCATENATE("Update games set ", B435, "= ",D435," where game_id=", E435))</f>
        <v>Update games set Opp_parent= 'Chesterfield' where game_id=18720210</v>
      </c>
      <c r="S435" s="112" t="str">
        <f t="shared" si="183"/>
        <v>Update lineups set player_name = 'SW Widdowson', raw_name = 'SW Widdowson' where game_id = 18720210 and player_order = 2</v>
      </c>
      <c r="T435" s="112" t="str">
        <f t="shared" si="184"/>
        <v/>
      </c>
      <c r="U435" s="200" t="str">
        <f t="shared" si="181"/>
        <v/>
      </c>
      <c r="V435" s="112" t="str">
        <f t="shared" si="185"/>
        <v/>
      </c>
      <c r="W435" s="415" t="str">
        <f t="shared" si="186"/>
        <v/>
      </c>
      <c r="Y435" s="65" t="str">
        <f t="shared" si="190"/>
        <v/>
      </c>
      <c r="Z435" s="65" t="str">
        <f t="shared" si="191"/>
        <v/>
      </c>
      <c r="AA435" s="65" t="str">
        <f t="shared" si="192"/>
        <v/>
      </c>
      <c r="AB435" s="65" t="str">
        <f t="shared" si="193"/>
        <v/>
      </c>
      <c r="AC435" s="65" t="str">
        <f t="shared" si="194"/>
        <v/>
      </c>
      <c r="AH435" s="65" t="str">
        <f t="shared" si="187"/>
        <v>187201132</v>
      </c>
      <c r="AI435" s="65">
        <v>18720113</v>
      </c>
      <c r="AJ435" s="65" t="s">
        <v>5276</v>
      </c>
      <c r="AK435" s="65">
        <v>2</v>
      </c>
      <c r="AN435" s="65" t="str">
        <f t="shared" si="182"/>
        <v/>
      </c>
    </row>
    <row r="436" spans="1:40" ht="16.8" customHeight="1" x14ac:dyDescent="0.25">
      <c r="A436" s="113">
        <v>1</v>
      </c>
      <c r="B436" s="342" t="s">
        <v>2653</v>
      </c>
      <c r="C436" s="342" t="s">
        <v>663</v>
      </c>
      <c r="D436" s="350" t="str">
        <f t="shared" si="205"/>
        <v>'Friendly'</v>
      </c>
      <c r="E436" s="262">
        <f t="shared" ref="E436:E449" si="206">E435</f>
        <v>18720210</v>
      </c>
      <c r="F436" s="262">
        <v>3</v>
      </c>
      <c r="G436" s="211" t="s">
        <v>4822</v>
      </c>
      <c r="R436" s="112" t="str">
        <f>IF(D436="","", CONCATENATE("Update games set ", B436, "= ",D436," where game_id=", E436))</f>
        <v>Update games set Game_type= 'Friendly' where game_id=18720210</v>
      </c>
      <c r="S436" s="112" t="str">
        <f t="shared" si="183"/>
        <v>Update lineups set player_name = 'H Davis', raw_name = 'H Davis' where game_id = 18720210 and player_order = 3</v>
      </c>
      <c r="T436" s="112" t="str">
        <f t="shared" si="184"/>
        <v/>
      </c>
      <c r="U436" s="200" t="str">
        <f t="shared" si="181"/>
        <v/>
      </c>
      <c r="V436" s="112" t="str">
        <f t="shared" si="185"/>
        <v/>
      </c>
      <c r="W436" s="415" t="str">
        <f t="shared" si="186"/>
        <v/>
      </c>
      <c r="Y436" s="65" t="str">
        <f t="shared" si="190"/>
        <v/>
      </c>
      <c r="Z436" s="65" t="str">
        <f t="shared" si="191"/>
        <v/>
      </c>
      <c r="AA436" s="65" t="str">
        <f t="shared" si="192"/>
        <v/>
      </c>
      <c r="AB436" s="65" t="str">
        <f t="shared" si="193"/>
        <v/>
      </c>
      <c r="AC436" s="65" t="str">
        <f t="shared" si="194"/>
        <v/>
      </c>
      <c r="AH436" s="65" t="str">
        <f t="shared" si="187"/>
        <v>187201133</v>
      </c>
      <c r="AI436" s="65">
        <v>18720113</v>
      </c>
      <c r="AJ436" s="65" t="s">
        <v>5276</v>
      </c>
      <c r="AK436" s="65">
        <v>3</v>
      </c>
      <c r="AN436" s="65" t="str">
        <f t="shared" si="182"/>
        <v/>
      </c>
    </row>
    <row r="437" spans="1:40" ht="16.8" customHeight="1" x14ac:dyDescent="0.25">
      <c r="A437" s="113">
        <v>1</v>
      </c>
      <c r="B437" s="342" t="s">
        <v>4978</v>
      </c>
      <c r="C437" s="342" t="s">
        <v>0</v>
      </c>
      <c r="D437" s="350" t="str">
        <f t="shared" si="205"/>
        <v>'A'</v>
      </c>
      <c r="E437" s="262">
        <f t="shared" si="206"/>
        <v>18720210</v>
      </c>
      <c r="F437" s="262">
        <v>4</v>
      </c>
      <c r="G437" s="211" t="s">
        <v>4744</v>
      </c>
      <c r="R437" s="112" t="str">
        <f>IF(D437="","", CONCATENATE("Update games set ", B437, "= ",D437," where game_id=", E437))</f>
        <v>Update games set HAN= 'A' where game_id=18720210</v>
      </c>
      <c r="S437" s="112" t="str">
        <f t="shared" si="183"/>
        <v>Update lineups set player_name = 'Walter Lymbery', raw_name = 'Walter Lymbery' where game_id = 18720210 and player_order = 4</v>
      </c>
      <c r="T437" s="112" t="str">
        <f t="shared" si="184"/>
        <v/>
      </c>
      <c r="U437" s="200" t="str">
        <f t="shared" si="181"/>
        <v/>
      </c>
      <c r="V437" s="112" t="str">
        <f t="shared" si="185"/>
        <v/>
      </c>
      <c r="W437" s="415" t="str">
        <f t="shared" si="186"/>
        <v/>
      </c>
      <c r="Y437" s="65" t="str">
        <f t="shared" si="190"/>
        <v/>
      </c>
      <c r="Z437" s="65" t="str">
        <f t="shared" si="191"/>
        <v/>
      </c>
      <c r="AA437" s="65" t="str">
        <f t="shared" si="192"/>
        <v/>
      </c>
      <c r="AB437" s="65" t="str">
        <f t="shared" si="193"/>
        <v/>
      </c>
      <c r="AC437" s="65" t="str">
        <f t="shared" si="194"/>
        <v/>
      </c>
      <c r="AH437" s="65" t="str">
        <f t="shared" si="187"/>
        <v>187201134</v>
      </c>
      <c r="AI437" s="65">
        <v>18720113</v>
      </c>
      <c r="AJ437" s="65" t="s">
        <v>5276</v>
      </c>
      <c r="AK437" s="65">
        <v>4</v>
      </c>
      <c r="AN437" s="65" t="str">
        <f t="shared" si="182"/>
        <v/>
      </c>
    </row>
    <row r="438" spans="1:40" ht="16.8" customHeight="1" x14ac:dyDescent="0.25">
      <c r="A438" s="113">
        <v>1</v>
      </c>
      <c r="B438" s="342" t="s">
        <v>5</v>
      </c>
      <c r="C438" s="342">
        <v>1</v>
      </c>
      <c r="D438" s="349">
        <f t="shared" si="197"/>
        <v>1</v>
      </c>
      <c r="E438" s="262">
        <f t="shared" si="206"/>
        <v>18720210</v>
      </c>
      <c r="F438" s="262">
        <v>5</v>
      </c>
      <c r="G438" s="211" t="s">
        <v>4855</v>
      </c>
      <c r="R438" s="112" t="str">
        <f>IF(D438="","", CONCATENATE("Update games set ", B438, "= ",D438," where game_id=", E438))</f>
        <v>Update games set F= 1 where game_id=18720210</v>
      </c>
      <c r="S438" s="112" t="str">
        <f t="shared" si="183"/>
        <v>Update lineups set player_name = 'E Roberts', raw_name = 'E Roberts' where game_id = 18720210 and player_order = 5</v>
      </c>
      <c r="T438" s="112" t="str">
        <f t="shared" si="184"/>
        <v/>
      </c>
      <c r="U438" s="200" t="str">
        <f t="shared" si="181"/>
        <v/>
      </c>
      <c r="V438" s="112" t="str">
        <f t="shared" si="185"/>
        <v/>
      </c>
      <c r="W438" s="415" t="str">
        <f t="shared" si="186"/>
        <v/>
      </c>
      <c r="Y438" s="65" t="str">
        <f t="shared" si="190"/>
        <v/>
      </c>
      <c r="Z438" s="65" t="str">
        <f t="shared" si="191"/>
        <v/>
      </c>
      <c r="AA438" s="65" t="str">
        <f t="shared" si="192"/>
        <v/>
      </c>
      <c r="AB438" s="65" t="str">
        <f t="shared" si="193"/>
        <v/>
      </c>
      <c r="AC438" s="65" t="str">
        <f t="shared" si="194"/>
        <v/>
      </c>
      <c r="AH438" s="65" t="str">
        <f t="shared" si="187"/>
        <v>187201135</v>
      </c>
      <c r="AI438" s="65">
        <v>18720113</v>
      </c>
      <c r="AJ438" s="65" t="s">
        <v>5276</v>
      </c>
      <c r="AK438" s="65">
        <v>5</v>
      </c>
      <c r="AN438" s="65" t="str">
        <f t="shared" si="182"/>
        <v/>
      </c>
    </row>
    <row r="439" spans="1:40" ht="16.8" customHeight="1" x14ac:dyDescent="0.25">
      <c r="A439" s="113">
        <v>1</v>
      </c>
      <c r="B439" s="342" t="s">
        <v>0</v>
      </c>
      <c r="C439" s="342">
        <v>1</v>
      </c>
      <c r="D439" s="349">
        <f t="shared" si="197"/>
        <v>1</v>
      </c>
      <c r="E439" s="262">
        <f t="shared" si="206"/>
        <v>18720210</v>
      </c>
      <c r="F439" s="262">
        <v>6</v>
      </c>
      <c r="G439" s="211" t="s">
        <v>4825</v>
      </c>
      <c r="R439" s="112" t="str">
        <f>IF(D439="","", CONCATENATE("Update games set ", B439, "= ",D439," where game_id=", E439))</f>
        <v>Update games set A= 1 where game_id=18720210</v>
      </c>
      <c r="S439" s="112" t="str">
        <f t="shared" si="183"/>
        <v>Update lineups set player_name = 'TG Howitt', raw_name = 'TG Howitt' where game_id = 18720210 and player_order = 6</v>
      </c>
      <c r="T439" s="112" t="str">
        <f t="shared" si="184"/>
        <v/>
      </c>
      <c r="U439" s="200" t="str">
        <f t="shared" si="181"/>
        <v/>
      </c>
      <c r="V439" s="112" t="str">
        <f t="shared" si="185"/>
        <v/>
      </c>
      <c r="W439" s="415" t="str">
        <f t="shared" si="186"/>
        <v/>
      </c>
      <c r="Y439" s="65" t="str">
        <f t="shared" si="190"/>
        <v/>
      </c>
      <c r="Z439" s="65" t="str">
        <f t="shared" si="191"/>
        <v/>
      </c>
      <c r="AA439" s="65" t="str">
        <f t="shared" si="192"/>
        <v/>
      </c>
      <c r="AB439" s="65" t="str">
        <f t="shared" si="193"/>
        <v/>
      </c>
      <c r="AC439" s="65" t="str">
        <f t="shared" si="194"/>
        <v/>
      </c>
      <c r="AH439" s="65" t="str">
        <f t="shared" si="187"/>
        <v>187201136</v>
      </c>
      <c r="AI439" s="65">
        <v>18720113</v>
      </c>
      <c r="AJ439" s="65" t="s">
        <v>5276</v>
      </c>
      <c r="AK439" s="65">
        <v>6</v>
      </c>
      <c r="AN439" s="65" t="str">
        <f t="shared" si="182"/>
        <v/>
      </c>
    </row>
    <row r="440" spans="1:40" ht="16.8" customHeight="1" x14ac:dyDescent="0.25">
      <c r="A440" s="113">
        <v>1</v>
      </c>
      <c r="B440" s="342" t="s">
        <v>23</v>
      </c>
      <c r="D440" s="334" t="str">
        <f t="shared" ref="D440" si="207">IF(C440="",IF(D438&gt;D439,"'W'",IF(D438=D439,"'D'","'L'")),_xlfn.CONCAT("'",C440,"'"))</f>
        <v>'D'</v>
      </c>
      <c r="E440" s="262">
        <f t="shared" si="206"/>
        <v>18720210</v>
      </c>
      <c r="F440" s="262">
        <v>7</v>
      </c>
      <c r="G440" s="211" t="s">
        <v>4856</v>
      </c>
      <c r="R440" s="112" t="str">
        <f>IF(D440="","", CONCATENATE("Update games set ", B440, "= ",D440," where game_id=", E440))</f>
        <v>Update games set Result= 'D' where game_id=18720210</v>
      </c>
      <c r="S440" s="112" t="str">
        <f t="shared" si="183"/>
        <v>Update lineups set player_name = 'JW Rastall', raw_name = 'JW Rastall' where game_id = 18720210 and player_order = 7</v>
      </c>
      <c r="T440" s="112" t="str">
        <f t="shared" si="184"/>
        <v/>
      </c>
      <c r="U440" s="200" t="str">
        <f t="shared" si="181"/>
        <v/>
      </c>
      <c r="V440" s="112" t="str">
        <f t="shared" si="185"/>
        <v/>
      </c>
      <c r="W440" s="415" t="str">
        <f t="shared" si="186"/>
        <v/>
      </c>
      <c r="Y440" s="65" t="str">
        <f t="shared" si="190"/>
        <v/>
      </c>
      <c r="Z440" s="65" t="str">
        <f t="shared" si="191"/>
        <v/>
      </c>
      <c r="AA440" s="65" t="str">
        <f t="shared" si="192"/>
        <v/>
      </c>
      <c r="AB440" s="65" t="str">
        <f t="shared" si="193"/>
        <v/>
      </c>
      <c r="AC440" s="65" t="str">
        <f t="shared" si="194"/>
        <v/>
      </c>
      <c r="AH440" s="65" t="str">
        <f t="shared" si="187"/>
        <v>187201137</v>
      </c>
      <c r="AI440" s="65">
        <v>18720113</v>
      </c>
      <c r="AJ440" s="65" t="s">
        <v>5276</v>
      </c>
      <c r="AK440" s="65">
        <v>7</v>
      </c>
      <c r="AN440" s="65" t="str">
        <f t="shared" si="182"/>
        <v/>
      </c>
    </row>
    <row r="441" spans="1:40" ht="16.8" customHeight="1" x14ac:dyDescent="0.25">
      <c r="A441" s="113">
        <v>1</v>
      </c>
      <c r="B441" s="342" t="s">
        <v>768</v>
      </c>
      <c r="D441" s="349" t="str">
        <f t="shared" si="199"/>
        <v/>
      </c>
      <c r="E441" s="262">
        <f t="shared" si="206"/>
        <v>18720210</v>
      </c>
      <c r="F441" s="262">
        <v>8</v>
      </c>
      <c r="G441" s="194" t="s">
        <v>4795</v>
      </c>
      <c r="N441" s="417"/>
      <c r="O441" s="194"/>
      <c r="P441" s="194"/>
      <c r="R441" s="112" t="str">
        <f>IF(D441="","", CONCATENATE("Update games set ", B441, "= ",D441," where game_id=", E441))</f>
        <v/>
      </c>
      <c r="S441" s="112" t="str">
        <f t="shared" si="183"/>
        <v>Update lineups set player_name = 'WB Crisp', raw_name = 'WB Crisp' where game_id = 18720210 and player_order = 8</v>
      </c>
      <c r="T441" s="112" t="str">
        <f t="shared" si="184"/>
        <v/>
      </c>
      <c r="U441" s="200" t="str">
        <f t="shared" si="181"/>
        <v/>
      </c>
      <c r="V441" s="112" t="str">
        <f t="shared" si="185"/>
        <v/>
      </c>
      <c r="W441" s="415" t="str">
        <f t="shared" si="186"/>
        <v/>
      </c>
      <c r="Y441" s="65" t="str">
        <f t="shared" si="190"/>
        <v/>
      </c>
      <c r="Z441" s="65" t="str">
        <f t="shared" si="191"/>
        <v/>
      </c>
      <c r="AA441" s="65" t="str">
        <f t="shared" si="192"/>
        <v/>
      </c>
      <c r="AB441" s="65" t="str">
        <f t="shared" si="193"/>
        <v/>
      </c>
      <c r="AC441" s="65" t="str">
        <f t="shared" si="194"/>
        <v/>
      </c>
      <c r="AH441" s="65" t="str">
        <f t="shared" si="187"/>
        <v>187201138</v>
      </c>
      <c r="AI441" s="65">
        <v>18720113</v>
      </c>
      <c r="AJ441" s="65" t="s">
        <v>5276</v>
      </c>
      <c r="AK441" s="65">
        <v>8</v>
      </c>
      <c r="AN441" s="65" t="str">
        <f t="shared" si="182"/>
        <v/>
      </c>
    </row>
    <row r="442" spans="1:40" ht="16.8" customHeight="1" x14ac:dyDescent="0.25">
      <c r="A442" s="113">
        <v>1</v>
      </c>
      <c r="B442" s="342" t="s">
        <v>766</v>
      </c>
      <c r="D442" s="349" t="str">
        <f t="shared" si="199"/>
        <v/>
      </c>
      <c r="E442" s="262">
        <f t="shared" si="206"/>
        <v>18720210</v>
      </c>
      <c r="F442" s="262">
        <v>9</v>
      </c>
      <c r="G442" s="194" t="s">
        <v>4764</v>
      </c>
      <c r="H442" s="194"/>
      <c r="N442" s="417"/>
      <c r="O442" s="194"/>
      <c r="P442" s="194"/>
      <c r="R442" s="112" t="str">
        <f>IF(D442="","", CONCATENATE("Update games set ", B442, "= ",D442," where game_id=", E442))</f>
        <v/>
      </c>
      <c r="S442" s="112" t="str">
        <f t="shared" si="183"/>
        <v>Update lineups set player_name = 'W Brown', raw_name = 'W Brown' where game_id = 18720210 and player_order = 9</v>
      </c>
      <c r="T442" s="112" t="str">
        <f t="shared" si="184"/>
        <v/>
      </c>
      <c r="U442" s="200" t="str">
        <f t="shared" si="181"/>
        <v/>
      </c>
      <c r="V442" s="112" t="str">
        <f t="shared" si="185"/>
        <v/>
      </c>
      <c r="W442" s="415" t="str">
        <f t="shared" si="186"/>
        <v/>
      </c>
      <c r="Y442" s="65" t="str">
        <f t="shared" si="190"/>
        <v/>
      </c>
      <c r="Z442" s="65" t="str">
        <f t="shared" si="191"/>
        <v/>
      </c>
      <c r="AA442" s="65" t="str">
        <f t="shared" si="192"/>
        <v/>
      </c>
      <c r="AB442" s="65" t="str">
        <f t="shared" si="193"/>
        <v/>
      </c>
      <c r="AC442" s="65" t="str">
        <f t="shared" si="194"/>
        <v/>
      </c>
      <c r="AH442" s="65" t="str">
        <f t="shared" si="187"/>
        <v>187201139</v>
      </c>
      <c r="AI442" s="65">
        <v>18720113</v>
      </c>
      <c r="AJ442" s="65" t="s">
        <v>5276</v>
      </c>
      <c r="AK442" s="65">
        <v>9</v>
      </c>
      <c r="AN442" s="65" t="str">
        <f t="shared" si="182"/>
        <v/>
      </c>
    </row>
    <row r="443" spans="1:40" ht="16.8" customHeight="1" x14ac:dyDescent="0.25">
      <c r="A443" s="113">
        <v>1</v>
      </c>
      <c r="B443" s="342" t="s">
        <v>753</v>
      </c>
      <c r="C443" s="342" t="s">
        <v>5286</v>
      </c>
      <c r="D443" s="350" t="str">
        <f t="shared" si="200"/>
        <v>'J Simpson'</v>
      </c>
      <c r="E443" s="262">
        <f t="shared" si="206"/>
        <v>18720210</v>
      </c>
      <c r="F443" s="262">
        <v>10</v>
      </c>
      <c r="G443" s="211" t="s">
        <v>4808</v>
      </c>
      <c r="R443" s="112" t="str">
        <f>IF(D443="","", CONCATENATE("Update games set ", B443, "= ",D443," where game_id=", E443))</f>
        <v>Update games set Referee= 'J Simpson' where game_id=18720210</v>
      </c>
      <c r="S443" s="112" t="str">
        <f t="shared" si="183"/>
        <v>Update lineups set player_name = 'T Woodhouse', raw_name = 'T Woodhouse' where game_id = 18720210 and player_order = 10</v>
      </c>
      <c r="T443" s="112" t="str">
        <f t="shared" si="184"/>
        <v/>
      </c>
      <c r="U443" s="200" t="str">
        <f t="shared" si="181"/>
        <v/>
      </c>
      <c r="V443" s="112" t="str">
        <f t="shared" si="185"/>
        <v/>
      </c>
      <c r="W443" s="415" t="str">
        <f t="shared" si="186"/>
        <v/>
      </c>
      <c r="Y443" s="65" t="str">
        <f t="shared" si="190"/>
        <v/>
      </c>
      <c r="Z443" s="65" t="str">
        <f t="shared" si="191"/>
        <v/>
      </c>
      <c r="AA443" s="65" t="str">
        <f t="shared" si="192"/>
        <v/>
      </c>
      <c r="AB443" s="65" t="str">
        <f t="shared" si="193"/>
        <v/>
      </c>
      <c r="AC443" s="65" t="str">
        <f t="shared" si="194"/>
        <v/>
      </c>
      <c r="AH443" s="65" t="str">
        <f t="shared" si="187"/>
        <v>1872011310</v>
      </c>
      <c r="AI443" s="65">
        <v>18720113</v>
      </c>
      <c r="AJ443" s="65" t="s">
        <v>5276</v>
      </c>
      <c r="AK443" s="65">
        <v>10</v>
      </c>
      <c r="AN443" s="65" t="str">
        <f t="shared" si="182"/>
        <v/>
      </c>
    </row>
    <row r="444" spans="1:40" ht="16.8" customHeight="1" x14ac:dyDescent="0.25">
      <c r="A444" s="113">
        <v>1</v>
      </c>
      <c r="B444" s="342" t="s">
        <v>746</v>
      </c>
      <c r="C444" s="351" t="s">
        <v>5062</v>
      </c>
      <c r="D444" s="334" t="str">
        <f>CONCATENATE("'", LEFT(E444,4),"-",MID(E444,5,2),"-", MID(E444,7,2), " ", C444,"'")</f>
        <v>'1872-02-10 15:00'</v>
      </c>
      <c r="E444" s="262">
        <f t="shared" si="206"/>
        <v>18720210</v>
      </c>
      <c r="F444" s="262">
        <v>11</v>
      </c>
      <c r="R444" s="112" t="str">
        <f>IF(D444="","", CONCATENATE("Update games set ", B444, "= ",D444," where game_id=", E444))</f>
        <v>Update games set Game_date= '1872-02-10 15:00' where game_id=18720210</v>
      </c>
      <c r="S444" s="112" t="str">
        <f t="shared" si="183"/>
        <v/>
      </c>
      <c r="T444" s="112" t="str">
        <f t="shared" si="184"/>
        <v/>
      </c>
      <c r="U444" s="200" t="str">
        <f t="shared" si="181"/>
        <v/>
      </c>
      <c r="V444" s="112" t="str">
        <f t="shared" si="185"/>
        <v/>
      </c>
      <c r="W444" s="415" t="str">
        <f t="shared" si="186"/>
        <v/>
      </c>
      <c r="Y444" s="65" t="str">
        <f t="shared" si="190"/>
        <v/>
      </c>
      <c r="Z444" s="65" t="str">
        <f t="shared" si="191"/>
        <v/>
      </c>
      <c r="AA444" s="65" t="str">
        <f t="shared" si="192"/>
        <v/>
      </c>
      <c r="AB444" s="65" t="str">
        <f t="shared" si="193"/>
        <v/>
      </c>
      <c r="AC444" s="65" t="str">
        <f t="shared" si="194"/>
        <v/>
      </c>
      <c r="AH444" s="65" t="str">
        <f t="shared" si="187"/>
        <v>1872011311</v>
      </c>
      <c r="AI444" s="65">
        <v>18720113</v>
      </c>
      <c r="AJ444" s="65" t="s">
        <v>5276</v>
      </c>
      <c r="AK444" s="65">
        <v>11</v>
      </c>
      <c r="AN444" s="65" t="str">
        <f t="shared" si="182"/>
        <v/>
      </c>
    </row>
    <row r="445" spans="1:40" ht="16.8" customHeight="1" x14ac:dyDescent="0.25">
      <c r="A445" s="113">
        <v>1</v>
      </c>
      <c r="B445" s="342" t="s">
        <v>25</v>
      </c>
      <c r="D445" s="350" t="str">
        <f t="shared" si="205"/>
        <v/>
      </c>
      <c r="E445" s="262">
        <f t="shared" si="206"/>
        <v>18720210</v>
      </c>
      <c r="F445" s="262">
        <v>12</v>
      </c>
      <c r="R445" s="112" t="str">
        <f>IF(D445="","", CONCATENATE("Update games set ", B445, "= ",D445," where game_id=", E445))</f>
        <v/>
      </c>
      <c r="S445" s="112" t="str">
        <f t="shared" si="183"/>
        <v/>
      </c>
      <c r="T445" s="112" t="str">
        <f t="shared" si="184"/>
        <v/>
      </c>
      <c r="U445" s="200" t="str">
        <f t="shared" si="181"/>
        <v/>
      </c>
      <c r="V445" s="112" t="str">
        <f t="shared" si="185"/>
        <v/>
      </c>
      <c r="W445" s="415" t="str">
        <f t="shared" si="186"/>
        <v/>
      </c>
      <c r="Y445" s="65" t="str">
        <f t="shared" si="190"/>
        <v/>
      </c>
      <c r="Z445" s="65" t="str">
        <f t="shared" si="191"/>
        <v/>
      </c>
      <c r="AA445" s="65" t="str">
        <f t="shared" si="192"/>
        <v/>
      </c>
      <c r="AB445" s="65" t="str">
        <f t="shared" si="193"/>
        <v/>
      </c>
      <c r="AC445" s="65" t="str">
        <f t="shared" si="194"/>
        <v/>
      </c>
      <c r="AH445" s="65" t="str">
        <f t="shared" si="187"/>
        <v>1872011312</v>
      </c>
      <c r="AI445" s="65">
        <v>18720113</v>
      </c>
      <c r="AJ445" s="65" t="s">
        <v>5276</v>
      </c>
      <c r="AK445" s="65">
        <v>12</v>
      </c>
      <c r="AN445" s="65" t="str">
        <f t="shared" si="182"/>
        <v/>
      </c>
    </row>
    <row r="446" spans="1:40" ht="16.8" customHeight="1" x14ac:dyDescent="0.25">
      <c r="A446" s="113">
        <v>1</v>
      </c>
      <c r="B446" s="342" t="s">
        <v>475</v>
      </c>
      <c r="D446" s="349" t="str">
        <f t="shared" si="199"/>
        <v/>
      </c>
      <c r="E446" s="262">
        <f t="shared" si="206"/>
        <v>18720210</v>
      </c>
      <c r="F446" s="262">
        <v>13</v>
      </c>
      <c r="R446" s="112" t="str">
        <f>IF(D446="","", CONCATENATE("Update games set ", B446, "= ",D446," where game_id=", E446))</f>
        <v/>
      </c>
      <c r="S446" s="112" t="str">
        <f t="shared" si="183"/>
        <v/>
      </c>
      <c r="T446" s="112" t="str">
        <f t="shared" si="184"/>
        <v/>
      </c>
      <c r="U446" s="200" t="str">
        <f t="shared" si="181"/>
        <v/>
      </c>
      <c r="V446" s="112" t="str">
        <f t="shared" si="185"/>
        <v/>
      </c>
      <c r="W446" s="415" t="str">
        <f t="shared" si="186"/>
        <v/>
      </c>
      <c r="Y446" s="65" t="str">
        <f t="shared" si="190"/>
        <v/>
      </c>
      <c r="Z446" s="65" t="str">
        <f t="shared" si="191"/>
        <v/>
      </c>
      <c r="AA446" s="65" t="str">
        <f t="shared" si="192"/>
        <v/>
      </c>
      <c r="AB446" s="65" t="str">
        <f t="shared" si="193"/>
        <v/>
      </c>
      <c r="AC446" s="65" t="str">
        <f t="shared" si="194"/>
        <v/>
      </c>
      <c r="AH446" s="65" t="str">
        <f t="shared" si="187"/>
        <v>1872011313</v>
      </c>
      <c r="AI446" s="65">
        <v>18720113</v>
      </c>
      <c r="AJ446" s="65" t="s">
        <v>5276</v>
      </c>
      <c r="AK446" s="65">
        <v>13</v>
      </c>
      <c r="AN446" s="65" t="str">
        <f t="shared" si="182"/>
        <v/>
      </c>
    </row>
    <row r="447" spans="1:40" ht="16.8" customHeight="1" x14ac:dyDescent="0.25">
      <c r="A447" s="113">
        <v>1</v>
      </c>
      <c r="B447" s="342" t="s">
        <v>20</v>
      </c>
      <c r="C447" s="342" t="s">
        <v>5311</v>
      </c>
      <c r="D447" s="350" t="str">
        <f t="shared" si="205"/>
        <v>'Recreation Ground, Chesterfield'</v>
      </c>
      <c r="E447" s="262">
        <f t="shared" si="206"/>
        <v>18720210</v>
      </c>
      <c r="F447" s="262">
        <v>14</v>
      </c>
      <c r="R447" s="112" t="str">
        <f>IF(D447="","", CONCATENATE("Update games set ", B447, "= ",D447," where game_id=", E447))</f>
        <v>Update games set Ground= 'Recreation Ground, Chesterfield' where game_id=18720210</v>
      </c>
      <c r="S447" s="112" t="str">
        <f t="shared" si="183"/>
        <v/>
      </c>
      <c r="T447" s="112" t="str">
        <f t="shared" si="184"/>
        <v/>
      </c>
      <c r="U447" s="200" t="str">
        <f t="shared" si="181"/>
        <v/>
      </c>
      <c r="V447" s="112" t="str">
        <f t="shared" si="185"/>
        <v/>
      </c>
      <c r="W447" s="415" t="str">
        <f t="shared" si="186"/>
        <v/>
      </c>
      <c r="Y447" s="65" t="str">
        <f t="shared" si="190"/>
        <v/>
      </c>
      <c r="Z447" s="65" t="str">
        <f t="shared" si="191"/>
        <v/>
      </c>
      <c r="AA447" s="65" t="str">
        <f t="shared" si="192"/>
        <v/>
      </c>
      <c r="AB447" s="65" t="str">
        <f t="shared" si="193"/>
        <v/>
      </c>
      <c r="AC447" s="65" t="str">
        <f t="shared" si="194"/>
        <v/>
      </c>
      <c r="AH447" s="65" t="str">
        <f t="shared" si="187"/>
        <v>1872011314</v>
      </c>
      <c r="AI447" s="65">
        <v>18720113</v>
      </c>
      <c r="AJ447" s="65" t="s">
        <v>5276</v>
      </c>
      <c r="AK447" s="65">
        <v>14</v>
      </c>
      <c r="AN447" s="65" t="str">
        <f t="shared" si="182"/>
        <v/>
      </c>
    </row>
    <row r="448" spans="1:40" ht="16.8" customHeight="1" x14ac:dyDescent="0.25">
      <c r="A448" s="113">
        <v>1</v>
      </c>
      <c r="B448" s="342" t="s">
        <v>4882</v>
      </c>
      <c r="C448" s="342" t="str">
        <f>IF(C447="", "", C447)</f>
        <v>Recreation Ground, Chesterfield</v>
      </c>
      <c r="D448" s="350" t="str">
        <f t="shared" si="205"/>
        <v>'Recreation Ground, Chesterfield'</v>
      </c>
      <c r="E448" s="262">
        <f t="shared" si="206"/>
        <v>18720210</v>
      </c>
      <c r="F448" s="262">
        <v>15</v>
      </c>
      <c r="R448" s="112" t="str">
        <f>IF(D448="","", CONCATENATE("Update games set ", B448, "= ",D448," where game_id=", E448))</f>
        <v>Update games set Ground_parent= 'Recreation Ground, Chesterfield' where game_id=18720210</v>
      </c>
      <c r="S448" s="112" t="str">
        <f t="shared" si="183"/>
        <v/>
      </c>
      <c r="T448" s="112" t="str">
        <f t="shared" si="184"/>
        <v/>
      </c>
      <c r="U448" s="200" t="str">
        <f t="shared" si="181"/>
        <v/>
      </c>
      <c r="V448" s="112" t="str">
        <f t="shared" si="185"/>
        <v/>
      </c>
      <c r="W448" s="415" t="str">
        <f t="shared" si="186"/>
        <v/>
      </c>
      <c r="Y448" s="65" t="str">
        <f t="shared" si="190"/>
        <v/>
      </c>
      <c r="Z448" s="65" t="str">
        <f t="shared" si="191"/>
        <v/>
      </c>
      <c r="AA448" s="65" t="str">
        <f t="shared" si="192"/>
        <v/>
      </c>
      <c r="AB448" s="65" t="str">
        <f t="shared" si="193"/>
        <v/>
      </c>
      <c r="AC448" s="65" t="str">
        <f t="shared" si="194"/>
        <v/>
      </c>
      <c r="AH448" s="65" t="str">
        <f t="shared" si="187"/>
        <v>1872011315</v>
      </c>
      <c r="AI448" s="65">
        <v>18720113</v>
      </c>
      <c r="AJ448" s="65" t="s">
        <v>5276</v>
      </c>
      <c r="AK448" s="65">
        <v>15</v>
      </c>
      <c r="AN448" s="65" t="str">
        <f t="shared" si="182"/>
        <v/>
      </c>
    </row>
    <row r="449" spans="1:40" s="126" customFormat="1" ht="16.8" customHeight="1" thickBot="1" x14ac:dyDescent="0.3">
      <c r="A449" s="113">
        <v>1</v>
      </c>
      <c r="B449" s="116" t="s">
        <v>115</v>
      </c>
      <c r="C449" s="352"/>
      <c r="D449" s="370" t="str">
        <f t="shared" ref="D449" si="208">IF(MID(E449,5,2)*1&gt;6,_xlfn.CONCAT("'",LEFT(E449,4),"-",MID(E449,3,2)+1,"'"),_xlfn.CONCAT("'",LEFT(E449,4)-1,"-",MID(E449,3,2),"'"))</f>
        <v>'1871-72'</v>
      </c>
      <c r="E449" s="266">
        <f t="shared" si="206"/>
        <v>18720210</v>
      </c>
      <c r="F449" s="266">
        <v>16</v>
      </c>
      <c r="G449" s="343"/>
      <c r="H449" s="343"/>
      <c r="I449" s="267"/>
      <c r="J449" s="214"/>
      <c r="K449" s="266"/>
      <c r="L449" s="266"/>
      <c r="M449" s="266"/>
      <c r="N449" s="419"/>
      <c r="O449" s="343"/>
      <c r="P449" s="343"/>
      <c r="Q449" s="346"/>
      <c r="R449" s="112" t="str">
        <f>IF(D449="","", CONCATENATE("Update games set ", B449, "= ",D449," where game_id=", E449))</f>
        <v>Update games set Season= '1871-72' where game_id=18720210</v>
      </c>
      <c r="S449" s="112" t="str">
        <f t="shared" si="183"/>
        <v/>
      </c>
      <c r="T449" s="112" t="str">
        <f t="shared" si="184"/>
        <v/>
      </c>
      <c r="U449" s="200" t="str">
        <f t="shared" si="181"/>
        <v/>
      </c>
      <c r="V449" s="112" t="str">
        <f t="shared" si="185"/>
        <v/>
      </c>
      <c r="W449" s="415" t="str">
        <f t="shared" si="186"/>
        <v/>
      </c>
      <c r="X449" s="240"/>
      <c r="Y449" s="65" t="str">
        <f t="shared" si="190"/>
        <v/>
      </c>
      <c r="Z449" s="65" t="str">
        <f t="shared" si="191"/>
        <v/>
      </c>
      <c r="AA449" s="65" t="str">
        <f t="shared" si="192"/>
        <v/>
      </c>
      <c r="AB449" s="65" t="str">
        <f t="shared" si="193"/>
        <v/>
      </c>
      <c r="AC449" s="65" t="str">
        <f t="shared" si="194"/>
        <v/>
      </c>
      <c r="AH449" s="65" t="str">
        <f t="shared" si="187"/>
        <v>1872011316</v>
      </c>
      <c r="AI449" s="126">
        <v>18720113</v>
      </c>
      <c r="AJ449" s="126" t="s">
        <v>5276</v>
      </c>
      <c r="AK449" s="126">
        <v>16</v>
      </c>
      <c r="AN449" s="65" t="str">
        <f t="shared" si="182"/>
        <v/>
      </c>
    </row>
    <row r="450" spans="1:40" ht="16.8" customHeight="1" thickTop="1" x14ac:dyDescent="0.25">
      <c r="A450" s="113">
        <v>1</v>
      </c>
      <c r="B450" s="341" t="s">
        <v>22</v>
      </c>
      <c r="C450" s="341" t="s">
        <v>5312</v>
      </c>
      <c r="D450" s="341" t="str">
        <f t="shared" si="205"/>
        <v>'Trent College'</v>
      </c>
      <c r="E450" s="211">
        <v>18720217</v>
      </c>
      <c r="F450" s="262">
        <v>1</v>
      </c>
      <c r="G450" s="212" t="s">
        <v>4866</v>
      </c>
      <c r="H450" s="212" t="s">
        <v>4777</v>
      </c>
      <c r="N450" s="416"/>
      <c r="O450" s="212"/>
      <c r="P450" s="212"/>
      <c r="R450" s="112" t="str">
        <f>IF(D450="","", CONCATENATE("Update games set ", B450, "= ",D450," where game_id=", E450))</f>
        <v>Update games set Opponent= 'Trent College' where game_id=18720217</v>
      </c>
      <c r="S450" s="112" t="str">
        <f t="shared" si="183"/>
        <v>Update lineups set player_name = 'G Howitt', raw_name = 'G Howitt' where game_id = 18720217 and player_order = 1</v>
      </c>
      <c r="T450" s="112" t="str">
        <f t="shared" si="184"/>
        <v/>
      </c>
      <c r="U450" s="200" t="str">
        <f t="shared" ref="U450:U513" si="209">IF(I450="", "", Y450&amp;Z450&amp;AA450&amp;AB450&amp;AC450)</f>
        <v/>
      </c>
      <c r="V450" s="112" t="str">
        <f t="shared" si="185"/>
        <v/>
      </c>
      <c r="W450" s="415" t="str">
        <f t="shared" si="186"/>
        <v/>
      </c>
      <c r="Y450" s="65" t="str">
        <f t="shared" si="190"/>
        <v/>
      </c>
      <c r="Z450" s="65" t="str">
        <f t="shared" si="191"/>
        <v/>
      </c>
      <c r="AA450" s="65" t="str">
        <f t="shared" si="192"/>
        <v/>
      </c>
      <c r="AB450" s="65" t="str">
        <f t="shared" si="193"/>
        <v/>
      </c>
      <c r="AC450" s="65" t="str">
        <f t="shared" si="194"/>
        <v/>
      </c>
      <c r="AH450" s="65" t="str">
        <f t="shared" si="187"/>
        <v>187201271</v>
      </c>
      <c r="AI450" s="65">
        <v>18720127</v>
      </c>
      <c r="AJ450" s="65" t="s">
        <v>5307</v>
      </c>
      <c r="AK450" s="65">
        <v>1</v>
      </c>
      <c r="AN450" s="65" t="str">
        <f t="shared" ref="AN450:AN513" si="210">IF(F450=1, _xlfn.CONCAT("update games set source = 'The Nottingham Forest Football Scrapbook' where game_id = ", E450), "")</f>
        <v>update games set source = 'The Nottingham Forest Football Scrapbook' where game_id = 18720217</v>
      </c>
    </row>
    <row r="451" spans="1:40" ht="16.8" customHeight="1" x14ac:dyDescent="0.25">
      <c r="A451" s="113">
        <v>1</v>
      </c>
      <c r="B451" s="342" t="s">
        <v>4979</v>
      </c>
      <c r="C451" s="342" t="str">
        <f>IF(C450="", "", C450)</f>
        <v>Trent College</v>
      </c>
      <c r="D451" s="350" t="str">
        <f t="shared" si="205"/>
        <v>'Trent College'</v>
      </c>
      <c r="E451" s="262">
        <f>E450</f>
        <v>18720217</v>
      </c>
      <c r="F451" s="262">
        <v>2</v>
      </c>
      <c r="G451" s="211" t="s">
        <v>4820</v>
      </c>
      <c r="R451" s="112" t="str">
        <f>IF(D451="","", CONCATENATE("Update games set ", B451, "= ",D451," where game_id=", E451))</f>
        <v>Update games set Opp_parent= 'Trent College' where game_id=18720217</v>
      </c>
      <c r="S451" s="112" t="str">
        <f t="shared" ref="S451:S514" si="211">IF(G451="","",CONCATENATE("Update lineups set player_name = '",SUBSTITUTE(G451,"'","''"),"', raw_name = '",SUBSTITUTE(G451,"'","''"),"' where game_id = ",E451," and player_order = ",F451))</f>
        <v>Update lineups set player_name = 'S Widdowson', raw_name = 'S Widdowson' where game_id = 18720217 and player_order = 2</v>
      </c>
      <c r="T451" s="112" t="str">
        <f t="shared" ref="T451:T514" si="212">IF(J451="","", CONCATENATE("insert into goals (game_id, goal_order, scorer_name, goal_min) values (",E451, ", ", I451,", '",J451,")"))</f>
        <v/>
      </c>
      <c r="U451" s="200" t="str">
        <f t="shared" si="209"/>
        <v/>
      </c>
      <c r="V451" s="112" t="str">
        <f t="shared" ref="V451:V514" si="213">IF(N451="","", CONCATENATE("insert into games_sources (game_id, source_order, source_name, source_link) values (",E451, ", ", N451,", '",O451,"', '",P451,"')"))</f>
        <v/>
      </c>
      <c r="W451" s="415" t="str">
        <f t="shared" ref="W451:W514" si="214">IF(N451="","",CONCATENATE("update games_sources set  source_name = '",O451,"', source_link = '",P451,"' where game_id = ",E451," and source_order = ",N451))</f>
        <v/>
      </c>
      <c r="Y451" s="65" t="str">
        <f t="shared" si="190"/>
        <v/>
      </c>
      <c r="Z451" s="65" t="str">
        <f t="shared" si="191"/>
        <v/>
      </c>
      <c r="AA451" s="65" t="str">
        <f t="shared" si="192"/>
        <v/>
      </c>
      <c r="AB451" s="65" t="str">
        <f t="shared" si="193"/>
        <v/>
      </c>
      <c r="AC451" s="65" t="str">
        <f t="shared" si="194"/>
        <v/>
      </c>
      <c r="AH451" s="65" t="str">
        <f t="shared" ref="AH451:AH514" si="215">_xlfn.CONCAT(AI451,AK451)</f>
        <v>187201272</v>
      </c>
      <c r="AI451" s="65">
        <v>18720127</v>
      </c>
      <c r="AJ451" s="65" t="s">
        <v>5307</v>
      </c>
      <c r="AK451" s="65">
        <v>2</v>
      </c>
      <c r="AN451" s="65" t="str">
        <f t="shared" si="210"/>
        <v/>
      </c>
    </row>
    <row r="452" spans="1:40" ht="16.8" customHeight="1" x14ac:dyDescent="0.25">
      <c r="A452" s="113">
        <v>1</v>
      </c>
      <c r="B452" s="342" t="s">
        <v>2653</v>
      </c>
      <c r="C452" s="342" t="s">
        <v>663</v>
      </c>
      <c r="D452" s="350" t="str">
        <f t="shared" si="205"/>
        <v>'Friendly'</v>
      </c>
      <c r="E452" s="262">
        <f t="shared" ref="E452:E465" si="216">E451</f>
        <v>18720217</v>
      </c>
      <c r="F452" s="262">
        <v>3</v>
      </c>
      <c r="G452" s="211" t="s">
        <v>4867</v>
      </c>
      <c r="R452" s="112" t="str">
        <f>IF(D452="","", CONCATENATE("Update games set ", B452, "= ",D452," where game_id=", E452))</f>
        <v>Update games set Game_type= 'Friendly' where game_id=18720217</v>
      </c>
      <c r="S452" s="112" t="str">
        <f t="shared" si="211"/>
        <v>Update lineups set player_name = 'H Revis', raw_name = 'H Revis' where game_id = 18720217 and player_order = 3</v>
      </c>
      <c r="T452" s="112" t="str">
        <f t="shared" si="212"/>
        <v/>
      </c>
      <c r="U452" s="200" t="str">
        <f t="shared" si="209"/>
        <v/>
      </c>
      <c r="V452" s="112" t="str">
        <f t="shared" si="213"/>
        <v/>
      </c>
      <c r="W452" s="415" t="str">
        <f t="shared" si="214"/>
        <v/>
      </c>
      <c r="Y452" s="65" t="str">
        <f t="shared" si="190"/>
        <v/>
      </c>
      <c r="Z452" s="65" t="str">
        <f t="shared" si="191"/>
        <v/>
      </c>
      <c r="AA452" s="65" t="str">
        <f t="shared" si="192"/>
        <v/>
      </c>
      <c r="AB452" s="65" t="str">
        <f t="shared" si="193"/>
        <v/>
      </c>
      <c r="AC452" s="65" t="str">
        <f t="shared" si="194"/>
        <v/>
      </c>
      <c r="AH452" s="65" t="str">
        <f t="shared" si="215"/>
        <v>187201273</v>
      </c>
      <c r="AI452" s="65">
        <v>18720127</v>
      </c>
      <c r="AJ452" s="65" t="s">
        <v>5307</v>
      </c>
      <c r="AK452" s="65">
        <v>3</v>
      </c>
      <c r="AN452" s="65" t="str">
        <f t="shared" si="210"/>
        <v/>
      </c>
    </row>
    <row r="453" spans="1:40" ht="16.8" customHeight="1" x14ac:dyDescent="0.25">
      <c r="A453" s="113">
        <v>1</v>
      </c>
      <c r="B453" s="342" t="s">
        <v>4978</v>
      </c>
      <c r="C453" s="342" t="s">
        <v>0</v>
      </c>
      <c r="D453" s="350" t="str">
        <f t="shared" si="205"/>
        <v>'A'</v>
      </c>
      <c r="E453" s="262">
        <f t="shared" si="216"/>
        <v>18720217</v>
      </c>
      <c r="F453" s="262">
        <v>4</v>
      </c>
      <c r="G453" s="211" t="s">
        <v>5277</v>
      </c>
      <c r="R453" s="112" t="str">
        <f>IF(D453="","", CONCATENATE("Update games set ", B453, "= ",D453," where game_id=", E453))</f>
        <v>Update games set HAN= 'A' where game_id=18720217</v>
      </c>
      <c r="S453" s="112" t="str">
        <f t="shared" si="211"/>
        <v>Update lineups set player_name = 'W Lymbery', raw_name = 'W Lymbery' where game_id = 18720217 and player_order = 4</v>
      </c>
      <c r="T453" s="112" t="str">
        <f t="shared" si="212"/>
        <v/>
      </c>
      <c r="U453" s="200" t="str">
        <f t="shared" si="209"/>
        <v/>
      </c>
      <c r="V453" s="112" t="str">
        <f t="shared" si="213"/>
        <v/>
      </c>
      <c r="W453" s="415" t="str">
        <f t="shared" si="214"/>
        <v/>
      </c>
      <c r="Y453" s="65" t="str">
        <f t="shared" si="190"/>
        <v/>
      </c>
      <c r="Z453" s="65" t="str">
        <f t="shared" si="191"/>
        <v/>
      </c>
      <c r="AA453" s="65" t="str">
        <f t="shared" si="192"/>
        <v/>
      </c>
      <c r="AB453" s="65" t="str">
        <f t="shared" si="193"/>
        <v/>
      </c>
      <c r="AC453" s="65" t="str">
        <f t="shared" si="194"/>
        <v/>
      </c>
      <c r="AH453" s="65" t="str">
        <f t="shared" si="215"/>
        <v>187201274</v>
      </c>
      <c r="AI453" s="65">
        <v>18720127</v>
      </c>
      <c r="AJ453" s="65" t="s">
        <v>5307</v>
      </c>
      <c r="AK453" s="65">
        <v>4</v>
      </c>
      <c r="AN453" s="65" t="str">
        <f t="shared" si="210"/>
        <v/>
      </c>
    </row>
    <row r="454" spans="1:40" ht="16.8" customHeight="1" x14ac:dyDescent="0.25">
      <c r="A454" s="113">
        <v>1</v>
      </c>
      <c r="B454" s="342" t="s">
        <v>5</v>
      </c>
      <c r="C454" s="342">
        <v>3</v>
      </c>
      <c r="D454" s="349">
        <f t="shared" si="197"/>
        <v>3</v>
      </c>
      <c r="E454" s="262">
        <f t="shared" si="216"/>
        <v>18720217</v>
      </c>
      <c r="F454" s="262">
        <v>5</v>
      </c>
      <c r="G454" s="211" t="s">
        <v>4764</v>
      </c>
      <c r="R454" s="112" t="str">
        <f>IF(D454="","", CONCATENATE("Update games set ", B454, "= ",D454," where game_id=", E454))</f>
        <v>Update games set F= 3 where game_id=18720217</v>
      </c>
      <c r="S454" s="112" t="str">
        <f t="shared" si="211"/>
        <v>Update lineups set player_name = 'W Brown', raw_name = 'W Brown' where game_id = 18720217 and player_order = 5</v>
      </c>
      <c r="T454" s="112" t="str">
        <f t="shared" si="212"/>
        <v/>
      </c>
      <c r="U454" s="200" t="str">
        <f t="shared" si="209"/>
        <v/>
      </c>
      <c r="V454" s="112" t="str">
        <f t="shared" si="213"/>
        <v/>
      </c>
      <c r="W454" s="415" t="str">
        <f t="shared" si="214"/>
        <v/>
      </c>
      <c r="Y454" s="65" t="str">
        <f t="shared" si="190"/>
        <v/>
      </c>
      <c r="Z454" s="65" t="str">
        <f t="shared" si="191"/>
        <v/>
      </c>
      <c r="AA454" s="65" t="str">
        <f t="shared" si="192"/>
        <v/>
      </c>
      <c r="AB454" s="65" t="str">
        <f t="shared" si="193"/>
        <v/>
      </c>
      <c r="AC454" s="65" t="str">
        <f t="shared" si="194"/>
        <v/>
      </c>
      <c r="AH454" s="65" t="str">
        <f t="shared" si="215"/>
        <v>187201275</v>
      </c>
      <c r="AI454" s="65">
        <v>18720127</v>
      </c>
      <c r="AJ454" s="65" t="s">
        <v>5307</v>
      </c>
      <c r="AK454" s="65">
        <v>5</v>
      </c>
      <c r="AN454" s="65" t="str">
        <f t="shared" si="210"/>
        <v/>
      </c>
    </row>
    <row r="455" spans="1:40" ht="16.8" customHeight="1" x14ac:dyDescent="0.25">
      <c r="A455" s="113">
        <v>1</v>
      </c>
      <c r="B455" s="342" t="s">
        <v>0</v>
      </c>
      <c r="C455" s="342">
        <v>0</v>
      </c>
      <c r="D455" s="349">
        <f t="shared" si="197"/>
        <v>0</v>
      </c>
      <c r="E455" s="262">
        <f t="shared" si="216"/>
        <v>18720217</v>
      </c>
      <c r="F455" s="262">
        <v>6</v>
      </c>
      <c r="G455" s="211" t="s">
        <v>4868</v>
      </c>
      <c r="R455" s="112" t="str">
        <f>IF(D455="","", CONCATENATE("Update games set ", B455, "= ",D455," where game_id=", E455))</f>
        <v>Update games set A= 0 where game_id=18720217</v>
      </c>
      <c r="S455" s="112" t="str">
        <f t="shared" si="211"/>
        <v>Update lineups set player_name = 'Rothers', raw_name = 'Rothers' where game_id = 18720217 and player_order = 6</v>
      </c>
      <c r="T455" s="112" t="str">
        <f t="shared" si="212"/>
        <v/>
      </c>
      <c r="U455" s="200" t="str">
        <f t="shared" si="209"/>
        <v/>
      </c>
      <c r="V455" s="112" t="str">
        <f t="shared" si="213"/>
        <v/>
      </c>
      <c r="W455" s="415" t="str">
        <f t="shared" si="214"/>
        <v/>
      </c>
      <c r="Y455" s="65" t="str">
        <f t="shared" si="190"/>
        <v/>
      </c>
      <c r="Z455" s="65" t="str">
        <f t="shared" si="191"/>
        <v/>
      </c>
      <c r="AA455" s="65" t="str">
        <f t="shared" si="192"/>
        <v/>
      </c>
      <c r="AB455" s="65" t="str">
        <f t="shared" si="193"/>
        <v/>
      </c>
      <c r="AC455" s="65" t="str">
        <f t="shared" si="194"/>
        <v/>
      </c>
      <c r="AH455" s="65" t="str">
        <f t="shared" si="215"/>
        <v>187201276</v>
      </c>
      <c r="AI455" s="65">
        <v>18720127</v>
      </c>
      <c r="AJ455" s="65" t="s">
        <v>5307</v>
      </c>
      <c r="AK455" s="65">
        <v>6</v>
      </c>
      <c r="AN455" s="65" t="str">
        <f t="shared" si="210"/>
        <v/>
      </c>
    </row>
    <row r="456" spans="1:40" ht="16.8" customHeight="1" x14ac:dyDescent="0.25">
      <c r="A456" s="113">
        <v>1</v>
      </c>
      <c r="B456" s="342" t="s">
        <v>23</v>
      </c>
      <c r="D456" s="334" t="str">
        <f t="shared" ref="D456" si="217">IF(C456="",IF(D454&gt;D455,"'W'",IF(D454=D455,"'D'","'L'")),_xlfn.CONCAT("'",C456,"'"))</f>
        <v>'W'</v>
      </c>
      <c r="E456" s="262">
        <f t="shared" si="216"/>
        <v>18720217</v>
      </c>
      <c r="F456" s="262">
        <v>7</v>
      </c>
      <c r="G456" s="211" t="s">
        <v>4829</v>
      </c>
      <c r="R456" s="112" t="str">
        <f>IF(D456="","", CONCATENATE("Update games set ", B456, "= ",D456," where game_id=", E456))</f>
        <v>Update games set Result= 'W' where game_id=18720217</v>
      </c>
      <c r="S456" s="112" t="str">
        <f t="shared" si="211"/>
        <v>Update lineups set player_name = 'RP Hawksley', raw_name = 'RP Hawksley' where game_id = 18720217 and player_order = 7</v>
      </c>
      <c r="T456" s="112" t="str">
        <f t="shared" si="212"/>
        <v/>
      </c>
      <c r="U456" s="200" t="str">
        <f t="shared" si="209"/>
        <v/>
      </c>
      <c r="V456" s="112" t="str">
        <f t="shared" si="213"/>
        <v/>
      </c>
      <c r="W456" s="415" t="str">
        <f t="shared" si="214"/>
        <v/>
      </c>
      <c r="Y456" s="65" t="str">
        <f t="shared" si="190"/>
        <v/>
      </c>
      <c r="Z456" s="65" t="str">
        <f t="shared" si="191"/>
        <v/>
      </c>
      <c r="AA456" s="65" t="str">
        <f t="shared" si="192"/>
        <v/>
      </c>
      <c r="AB456" s="65" t="str">
        <f t="shared" si="193"/>
        <v/>
      </c>
      <c r="AC456" s="65" t="str">
        <f t="shared" si="194"/>
        <v/>
      </c>
      <c r="AH456" s="65" t="str">
        <f t="shared" si="215"/>
        <v>187201277</v>
      </c>
      <c r="AI456" s="65">
        <v>18720127</v>
      </c>
      <c r="AJ456" s="65" t="s">
        <v>5307</v>
      </c>
      <c r="AK456" s="65">
        <v>7</v>
      </c>
      <c r="AN456" s="65" t="str">
        <f t="shared" si="210"/>
        <v/>
      </c>
    </row>
    <row r="457" spans="1:40" ht="16.8" customHeight="1" x14ac:dyDescent="0.25">
      <c r="A457" s="113">
        <v>1</v>
      </c>
      <c r="B457" s="342" t="s">
        <v>768</v>
      </c>
      <c r="D457" s="349" t="str">
        <f t="shared" si="199"/>
        <v/>
      </c>
      <c r="E457" s="262">
        <f t="shared" si="216"/>
        <v>18720217</v>
      </c>
      <c r="F457" s="262">
        <v>8</v>
      </c>
      <c r="G457" s="194" t="s">
        <v>4869</v>
      </c>
      <c r="N457" s="417"/>
      <c r="O457" s="194"/>
      <c r="P457" s="194"/>
      <c r="R457" s="112" t="str">
        <f>IF(D457="","", CONCATENATE("Update games set ", B457, "= ",D457," where game_id=", E457))</f>
        <v/>
      </c>
      <c r="S457" s="112" t="str">
        <f t="shared" si="211"/>
        <v>Update lineups set player_name = 'Mason', raw_name = 'Mason' where game_id = 18720217 and player_order = 8</v>
      </c>
      <c r="T457" s="112" t="str">
        <f t="shared" si="212"/>
        <v/>
      </c>
      <c r="U457" s="200" t="str">
        <f t="shared" si="209"/>
        <v/>
      </c>
      <c r="V457" s="112" t="str">
        <f t="shared" si="213"/>
        <v/>
      </c>
      <c r="W457" s="415" t="str">
        <f t="shared" si="214"/>
        <v/>
      </c>
      <c r="Y457" s="65" t="str">
        <f t="shared" si="190"/>
        <v/>
      </c>
      <c r="Z457" s="65" t="str">
        <f t="shared" si="191"/>
        <v/>
      </c>
      <c r="AA457" s="65" t="str">
        <f t="shared" si="192"/>
        <v/>
      </c>
      <c r="AB457" s="65" t="str">
        <f t="shared" si="193"/>
        <v/>
      </c>
      <c r="AC457" s="65" t="str">
        <f t="shared" si="194"/>
        <v/>
      </c>
      <c r="AH457" s="65" t="str">
        <f t="shared" si="215"/>
        <v>187201278</v>
      </c>
      <c r="AI457" s="65">
        <v>18720127</v>
      </c>
      <c r="AJ457" s="65" t="s">
        <v>5307</v>
      </c>
      <c r="AK457" s="65">
        <v>8</v>
      </c>
      <c r="AN457" s="65" t="str">
        <f t="shared" si="210"/>
        <v/>
      </c>
    </row>
    <row r="458" spans="1:40" ht="16.8" customHeight="1" x14ac:dyDescent="0.25">
      <c r="A458" s="113">
        <v>1</v>
      </c>
      <c r="B458" s="342" t="s">
        <v>766</v>
      </c>
      <c r="D458" s="349" t="str">
        <f t="shared" si="199"/>
        <v/>
      </c>
      <c r="E458" s="262">
        <f t="shared" si="216"/>
        <v>18720217</v>
      </c>
      <c r="F458" s="262">
        <v>9</v>
      </c>
      <c r="G458" s="194"/>
      <c r="H458" s="194"/>
      <c r="N458" s="417"/>
      <c r="O458" s="194"/>
      <c r="P458" s="194"/>
      <c r="R458" s="112" t="str">
        <f>IF(D458="","", CONCATENATE("Update games set ", B458, "= ",D458," where game_id=", E458))</f>
        <v/>
      </c>
      <c r="S458" s="112" t="str">
        <f t="shared" si="211"/>
        <v/>
      </c>
      <c r="T458" s="112" t="str">
        <f t="shared" si="212"/>
        <v/>
      </c>
      <c r="U458" s="200" t="str">
        <f t="shared" si="209"/>
        <v/>
      </c>
      <c r="V458" s="112" t="str">
        <f t="shared" si="213"/>
        <v/>
      </c>
      <c r="W458" s="415" t="str">
        <f t="shared" si="214"/>
        <v/>
      </c>
      <c r="Y458" s="65" t="str">
        <f t="shared" si="190"/>
        <v/>
      </c>
      <c r="Z458" s="65" t="str">
        <f t="shared" si="191"/>
        <v/>
      </c>
      <c r="AA458" s="65" t="str">
        <f t="shared" si="192"/>
        <v/>
      </c>
      <c r="AB458" s="65" t="str">
        <f t="shared" si="193"/>
        <v/>
      </c>
      <c r="AC458" s="65" t="str">
        <f t="shared" si="194"/>
        <v/>
      </c>
      <c r="AH458" s="65" t="str">
        <f t="shared" si="215"/>
        <v>187201279</v>
      </c>
      <c r="AI458" s="65">
        <v>18720127</v>
      </c>
      <c r="AJ458" s="65" t="s">
        <v>5307</v>
      </c>
      <c r="AK458" s="65">
        <v>9</v>
      </c>
      <c r="AN458" s="65" t="str">
        <f t="shared" si="210"/>
        <v/>
      </c>
    </row>
    <row r="459" spans="1:40" ht="16.8" customHeight="1" x14ac:dyDescent="0.25">
      <c r="A459" s="113">
        <v>1</v>
      </c>
      <c r="B459" s="342" t="s">
        <v>753</v>
      </c>
      <c r="C459" s="342" t="s">
        <v>5286</v>
      </c>
      <c r="D459" s="350" t="str">
        <f t="shared" si="200"/>
        <v>'J Simpson'</v>
      </c>
      <c r="E459" s="262">
        <f t="shared" si="216"/>
        <v>18720217</v>
      </c>
      <c r="F459" s="262">
        <v>10</v>
      </c>
      <c r="R459" s="112" t="str">
        <f>IF(D459="","", CONCATENATE("Update games set ", B459, "= ",D459," where game_id=", E459))</f>
        <v>Update games set Referee= 'J Simpson' where game_id=18720217</v>
      </c>
      <c r="S459" s="112" t="str">
        <f t="shared" si="211"/>
        <v/>
      </c>
      <c r="T459" s="112" t="str">
        <f t="shared" si="212"/>
        <v/>
      </c>
      <c r="U459" s="200" t="str">
        <f t="shared" si="209"/>
        <v/>
      </c>
      <c r="V459" s="112" t="str">
        <f t="shared" si="213"/>
        <v/>
      </c>
      <c r="W459" s="415" t="str">
        <f t="shared" si="214"/>
        <v/>
      </c>
      <c r="Y459" s="65" t="str">
        <f t="shared" si="190"/>
        <v/>
      </c>
      <c r="Z459" s="65" t="str">
        <f t="shared" si="191"/>
        <v/>
      </c>
      <c r="AA459" s="65" t="str">
        <f t="shared" si="192"/>
        <v/>
      </c>
      <c r="AB459" s="65" t="str">
        <f t="shared" si="193"/>
        <v/>
      </c>
      <c r="AC459" s="65" t="str">
        <f t="shared" si="194"/>
        <v/>
      </c>
      <c r="AH459" s="65" t="str">
        <f t="shared" si="215"/>
        <v>1872012710</v>
      </c>
      <c r="AI459" s="65">
        <v>18720127</v>
      </c>
      <c r="AJ459" s="65" t="s">
        <v>5307</v>
      </c>
      <c r="AK459" s="65">
        <v>10</v>
      </c>
      <c r="AN459" s="65" t="str">
        <f t="shared" si="210"/>
        <v/>
      </c>
    </row>
    <row r="460" spans="1:40" ht="16.8" customHeight="1" x14ac:dyDescent="0.25">
      <c r="A460" s="113">
        <v>1</v>
      </c>
      <c r="B460" s="342" t="s">
        <v>746</v>
      </c>
      <c r="C460" s="351" t="s">
        <v>5062</v>
      </c>
      <c r="D460" s="334" t="str">
        <f>CONCATENATE("'", LEFT(E460,4),"-",MID(E460,5,2),"-", MID(E460,7,2), " ", C460,"'")</f>
        <v>'1872-02-17 15:00'</v>
      </c>
      <c r="E460" s="262">
        <f t="shared" si="216"/>
        <v>18720217</v>
      </c>
      <c r="F460" s="262">
        <v>11</v>
      </c>
      <c r="R460" s="112" t="str">
        <f>IF(D460="","", CONCATENATE("Update games set ", B460, "= ",D460," where game_id=", E460))</f>
        <v>Update games set Game_date= '1872-02-17 15:00' where game_id=18720217</v>
      </c>
      <c r="S460" s="112" t="str">
        <f t="shared" si="211"/>
        <v/>
      </c>
      <c r="T460" s="112" t="str">
        <f t="shared" si="212"/>
        <v/>
      </c>
      <c r="U460" s="200" t="str">
        <f t="shared" si="209"/>
        <v/>
      </c>
      <c r="V460" s="112" t="str">
        <f t="shared" si="213"/>
        <v/>
      </c>
      <c r="W460" s="415" t="str">
        <f t="shared" si="214"/>
        <v/>
      </c>
      <c r="Y460" s="65" t="str">
        <f t="shared" si="190"/>
        <v/>
      </c>
      <c r="Z460" s="65" t="str">
        <f t="shared" si="191"/>
        <v/>
      </c>
      <c r="AA460" s="65" t="str">
        <f t="shared" si="192"/>
        <v/>
      </c>
      <c r="AB460" s="65" t="str">
        <f t="shared" si="193"/>
        <v/>
      </c>
      <c r="AC460" s="65" t="str">
        <f t="shared" si="194"/>
        <v/>
      </c>
      <c r="AH460" s="65" t="str">
        <f t="shared" si="215"/>
        <v>1872012711</v>
      </c>
      <c r="AI460" s="65">
        <v>18720127</v>
      </c>
      <c r="AJ460" s="65" t="s">
        <v>5307</v>
      </c>
      <c r="AK460" s="65">
        <v>11</v>
      </c>
      <c r="AN460" s="65" t="str">
        <f t="shared" si="210"/>
        <v/>
      </c>
    </row>
    <row r="461" spans="1:40" ht="16.8" customHeight="1" x14ac:dyDescent="0.25">
      <c r="A461" s="113">
        <v>1</v>
      </c>
      <c r="B461" s="342" t="s">
        <v>25</v>
      </c>
      <c r="D461" s="350" t="str">
        <f t="shared" si="205"/>
        <v/>
      </c>
      <c r="E461" s="262">
        <f t="shared" si="216"/>
        <v>18720217</v>
      </c>
      <c r="F461" s="262">
        <v>12</v>
      </c>
      <c r="R461" s="112" t="str">
        <f>IF(D461="","", CONCATENATE("Update games set ", B461, "= ",D461," where game_id=", E461))</f>
        <v/>
      </c>
      <c r="S461" s="112" t="str">
        <f t="shared" si="211"/>
        <v/>
      </c>
      <c r="T461" s="112" t="str">
        <f t="shared" si="212"/>
        <v/>
      </c>
      <c r="U461" s="200" t="str">
        <f t="shared" si="209"/>
        <v/>
      </c>
      <c r="V461" s="112" t="str">
        <f t="shared" si="213"/>
        <v/>
      </c>
      <c r="W461" s="415" t="str">
        <f t="shared" si="214"/>
        <v/>
      </c>
      <c r="Y461" s="65" t="str">
        <f t="shared" si="190"/>
        <v/>
      </c>
      <c r="Z461" s="65" t="str">
        <f t="shared" si="191"/>
        <v/>
      </c>
      <c r="AA461" s="65" t="str">
        <f t="shared" si="192"/>
        <v/>
      </c>
      <c r="AB461" s="65" t="str">
        <f t="shared" si="193"/>
        <v/>
      </c>
      <c r="AC461" s="65" t="str">
        <f t="shared" si="194"/>
        <v/>
      </c>
      <c r="AH461" s="65" t="str">
        <f t="shared" si="215"/>
        <v>1872012712</v>
      </c>
      <c r="AI461" s="65">
        <v>18720127</v>
      </c>
      <c r="AJ461" s="65" t="s">
        <v>5307</v>
      </c>
      <c r="AK461" s="65">
        <v>12</v>
      </c>
      <c r="AN461" s="65" t="str">
        <f t="shared" si="210"/>
        <v/>
      </c>
    </row>
    <row r="462" spans="1:40" ht="16.8" customHeight="1" x14ac:dyDescent="0.25">
      <c r="A462" s="113">
        <v>1</v>
      </c>
      <c r="B462" s="342" t="s">
        <v>475</v>
      </c>
      <c r="D462" s="349" t="str">
        <f t="shared" si="199"/>
        <v/>
      </c>
      <c r="E462" s="262">
        <f t="shared" si="216"/>
        <v>18720217</v>
      </c>
      <c r="F462" s="262">
        <v>13</v>
      </c>
      <c r="R462" s="112" t="str">
        <f>IF(D462="","", CONCATENATE("Update games set ", B462, "= ",D462," where game_id=", E462))</f>
        <v/>
      </c>
      <c r="S462" s="112" t="str">
        <f t="shared" si="211"/>
        <v/>
      </c>
      <c r="T462" s="112" t="str">
        <f t="shared" si="212"/>
        <v/>
      </c>
      <c r="U462" s="200" t="str">
        <f t="shared" si="209"/>
        <v/>
      </c>
      <c r="V462" s="112" t="str">
        <f t="shared" si="213"/>
        <v/>
      </c>
      <c r="W462" s="415" t="str">
        <f t="shared" si="214"/>
        <v/>
      </c>
      <c r="Y462" s="65" t="str">
        <f t="shared" ref="Y462:Y525" si="218">IF(I462="","",CONCATENATE("update goals set scorer_name = '",SUBSTITUTE(J462, "'", "''"),"'"))</f>
        <v/>
      </c>
      <c r="Z462" s="65" t="str">
        <f t="shared" ref="Z462:Z525" si="219">IF(K462="", "", CONCATENATE(", goal_min = ", K462))</f>
        <v/>
      </c>
      <c r="AA462" s="65" t="str">
        <f t="shared" ref="AA462:AA525" si="220">IF(L462="", "", CONCATENATE(", Pen = '", UPPER(L462), "'"))</f>
        <v/>
      </c>
      <c r="AB462" s="65" t="str">
        <f t="shared" ref="AB462:AB525" si="221">IF(M462="", "", CONCATENATE(", OG = '", UPPER(M462), "'"))</f>
        <v/>
      </c>
      <c r="AC462" s="65" t="str">
        <f t="shared" ref="AC462:AC525" si="222">IF(I462="", "", CONCATENATE(" where game_id = ", E462, " and goal_order = ", I462))</f>
        <v/>
      </c>
      <c r="AH462" s="65" t="str">
        <f t="shared" si="215"/>
        <v>1872012713</v>
      </c>
      <c r="AI462" s="65">
        <v>18720127</v>
      </c>
      <c r="AJ462" s="65" t="s">
        <v>5307</v>
      </c>
      <c r="AK462" s="65">
        <v>13</v>
      </c>
      <c r="AN462" s="65" t="str">
        <f t="shared" si="210"/>
        <v/>
      </c>
    </row>
    <row r="463" spans="1:40" ht="16.8" customHeight="1" x14ac:dyDescent="0.25">
      <c r="A463" s="113">
        <v>1</v>
      </c>
      <c r="B463" s="342" t="s">
        <v>20</v>
      </c>
      <c r="C463" s="342" t="s">
        <v>5313</v>
      </c>
      <c r="D463" s="350" t="str">
        <f t="shared" si="205"/>
        <v>'Trent Ground'</v>
      </c>
      <c r="E463" s="262">
        <f t="shared" si="216"/>
        <v>18720217</v>
      </c>
      <c r="F463" s="262">
        <v>14</v>
      </c>
      <c r="R463" s="112" t="str">
        <f>IF(D463="","", CONCATENATE("Update games set ", B463, "= ",D463," where game_id=", E463))</f>
        <v>Update games set Ground= 'Trent Ground' where game_id=18720217</v>
      </c>
      <c r="S463" s="112" t="str">
        <f t="shared" si="211"/>
        <v/>
      </c>
      <c r="T463" s="112" t="str">
        <f t="shared" si="212"/>
        <v/>
      </c>
      <c r="U463" s="200" t="str">
        <f t="shared" si="209"/>
        <v/>
      </c>
      <c r="V463" s="112" t="str">
        <f t="shared" si="213"/>
        <v/>
      </c>
      <c r="W463" s="415" t="str">
        <f t="shared" si="214"/>
        <v/>
      </c>
      <c r="Y463" s="65" t="str">
        <f t="shared" si="218"/>
        <v/>
      </c>
      <c r="Z463" s="65" t="str">
        <f t="shared" si="219"/>
        <v/>
      </c>
      <c r="AA463" s="65" t="str">
        <f t="shared" si="220"/>
        <v/>
      </c>
      <c r="AB463" s="65" t="str">
        <f t="shared" si="221"/>
        <v/>
      </c>
      <c r="AC463" s="65" t="str">
        <f t="shared" si="222"/>
        <v/>
      </c>
      <c r="AH463" s="65" t="str">
        <f t="shared" si="215"/>
        <v>1872012714</v>
      </c>
      <c r="AI463" s="65">
        <v>18720127</v>
      </c>
      <c r="AJ463" s="65" t="s">
        <v>5307</v>
      </c>
      <c r="AK463" s="65">
        <v>14</v>
      </c>
      <c r="AN463" s="65" t="str">
        <f t="shared" si="210"/>
        <v/>
      </c>
    </row>
    <row r="464" spans="1:40" ht="16.8" customHeight="1" x14ac:dyDescent="0.25">
      <c r="A464" s="113">
        <v>1</v>
      </c>
      <c r="B464" s="342" t="s">
        <v>4882</v>
      </c>
      <c r="C464" s="342" t="str">
        <f>IF(C463="", "", C463)</f>
        <v>Trent Ground</v>
      </c>
      <c r="D464" s="350" t="str">
        <f t="shared" si="205"/>
        <v>'Trent Ground'</v>
      </c>
      <c r="E464" s="262">
        <f t="shared" si="216"/>
        <v>18720217</v>
      </c>
      <c r="F464" s="262">
        <v>15</v>
      </c>
      <c r="R464" s="112" t="str">
        <f>IF(D464="","", CONCATENATE("Update games set ", B464, "= ",D464," where game_id=", E464))</f>
        <v>Update games set Ground_parent= 'Trent Ground' where game_id=18720217</v>
      </c>
      <c r="S464" s="112" t="str">
        <f t="shared" si="211"/>
        <v/>
      </c>
      <c r="T464" s="112" t="str">
        <f t="shared" si="212"/>
        <v/>
      </c>
      <c r="U464" s="200" t="str">
        <f t="shared" si="209"/>
        <v/>
      </c>
      <c r="V464" s="112" t="str">
        <f t="shared" si="213"/>
        <v/>
      </c>
      <c r="W464" s="415" t="str">
        <f t="shared" si="214"/>
        <v/>
      </c>
      <c r="Y464" s="65" t="str">
        <f t="shared" si="218"/>
        <v/>
      </c>
      <c r="Z464" s="65" t="str">
        <f t="shared" si="219"/>
        <v/>
      </c>
      <c r="AA464" s="65" t="str">
        <f t="shared" si="220"/>
        <v/>
      </c>
      <c r="AB464" s="65" t="str">
        <f t="shared" si="221"/>
        <v/>
      </c>
      <c r="AC464" s="65" t="str">
        <f t="shared" si="222"/>
        <v/>
      </c>
      <c r="AH464" s="65" t="str">
        <f t="shared" si="215"/>
        <v>1872012715</v>
      </c>
      <c r="AI464" s="65">
        <v>18720127</v>
      </c>
      <c r="AJ464" s="65" t="s">
        <v>5307</v>
      </c>
      <c r="AK464" s="65">
        <v>15</v>
      </c>
      <c r="AN464" s="65" t="str">
        <f t="shared" si="210"/>
        <v/>
      </c>
    </row>
    <row r="465" spans="1:40" s="126" customFormat="1" ht="16.8" customHeight="1" thickBot="1" x14ac:dyDescent="0.3">
      <c r="A465" s="113">
        <v>1</v>
      </c>
      <c r="B465" s="116" t="s">
        <v>115</v>
      </c>
      <c r="C465" s="352"/>
      <c r="D465" s="370" t="str">
        <f t="shared" ref="D465" si="223">IF(MID(E465,5,2)*1&gt;6,_xlfn.CONCAT("'",LEFT(E465,4),"-",MID(E465,3,2)+1,"'"),_xlfn.CONCAT("'",LEFT(E465,4)-1,"-",MID(E465,3,2),"'"))</f>
        <v>'1871-72'</v>
      </c>
      <c r="E465" s="266">
        <f t="shared" si="216"/>
        <v>18720217</v>
      </c>
      <c r="F465" s="266">
        <v>16</v>
      </c>
      <c r="G465" s="343"/>
      <c r="H465" s="343"/>
      <c r="I465" s="267"/>
      <c r="J465" s="214"/>
      <c r="K465" s="266"/>
      <c r="L465" s="266"/>
      <c r="M465" s="266"/>
      <c r="N465" s="419"/>
      <c r="O465" s="343"/>
      <c r="P465" s="343"/>
      <c r="Q465" s="346"/>
      <c r="R465" s="112" t="str">
        <f>IF(D465="","", CONCATENATE("Update games set ", B465, "= ",D465," where game_id=", E465))</f>
        <v>Update games set Season= '1871-72' where game_id=18720217</v>
      </c>
      <c r="S465" s="112" t="str">
        <f t="shared" si="211"/>
        <v/>
      </c>
      <c r="T465" s="112" t="str">
        <f t="shared" si="212"/>
        <v/>
      </c>
      <c r="U465" s="200" t="str">
        <f t="shared" si="209"/>
        <v/>
      </c>
      <c r="V465" s="112" t="str">
        <f t="shared" si="213"/>
        <v/>
      </c>
      <c r="W465" s="415" t="str">
        <f t="shared" si="214"/>
        <v/>
      </c>
      <c r="X465" s="240"/>
      <c r="Y465" s="65" t="str">
        <f t="shared" si="218"/>
        <v/>
      </c>
      <c r="Z465" s="65" t="str">
        <f t="shared" si="219"/>
        <v/>
      </c>
      <c r="AA465" s="65" t="str">
        <f t="shared" si="220"/>
        <v/>
      </c>
      <c r="AB465" s="65" t="str">
        <f t="shared" si="221"/>
        <v/>
      </c>
      <c r="AC465" s="65" t="str">
        <f t="shared" si="222"/>
        <v/>
      </c>
      <c r="AH465" s="65" t="str">
        <f t="shared" si="215"/>
        <v>1872012716</v>
      </c>
      <c r="AI465" s="126">
        <v>18720127</v>
      </c>
      <c r="AJ465" s="126" t="s">
        <v>5307</v>
      </c>
      <c r="AK465" s="126">
        <v>16</v>
      </c>
      <c r="AN465" s="65" t="str">
        <f t="shared" si="210"/>
        <v/>
      </c>
    </row>
    <row r="466" spans="1:40" ht="16.8" customHeight="1" thickTop="1" x14ac:dyDescent="0.25">
      <c r="A466" s="113">
        <v>1</v>
      </c>
      <c r="B466" s="341" t="s">
        <v>22</v>
      </c>
      <c r="C466" s="341" t="s">
        <v>5314</v>
      </c>
      <c r="D466" s="341" t="str">
        <f t="shared" si="205"/>
        <v>'Sheffield'</v>
      </c>
      <c r="E466" s="211">
        <v>18720309</v>
      </c>
      <c r="F466" s="262">
        <v>1</v>
      </c>
      <c r="G466" s="212" t="s">
        <v>4815</v>
      </c>
      <c r="H466" s="212" t="s">
        <v>4777</v>
      </c>
      <c r="N466" s="416"/>
      <c r="O466" s="212"/>
      <c r="P466" s="212"/>
      <c r="R466" s="112" t="str">
        <f>IF(D466="","", CONCATENATE("Update games set ", B466, "= ",D466," where game_id=", E466))</f>
        <v>Update games set Opponent= 'Sheffield' where game_id=18720309</v>
      </c>
      <c r="S466" s="112" t="str">
        <f t="shared" si="211"/>
        <v>Update lineups set player_name = 'WH Revis', raw_name = 'WH Revis' where game_id = 18720309 and player_order = 1</v>
      </c>
      <c r="T466" s="112" t="str">
        <f t="shared" si="212"/>
        <v/>
      </c>
      <c r="U466" s="200" t="str">
        <f t="shared" si="209"/>
        <v/>
      </c>
      <c r="V466" s="112" t="str">
        <f t="shared" si="213"/>
        <v/>
      </c>
      <c r="W466" s="415" t="str">
        <f t="shared" si="214"/>
        <v/>
      </c>
      <c r="Y466" s="65" t="str">
        <f t="shared" si="218"/>
        <v/>
      </c>
      <c r="Z466" s="65" t="str">
        <f t="shared" si="219"/>
        <v/>
      </c>
      <c r="AA466" s="65" t="str">
        <f t="shared" si="220"/>
        <v/>
      </c>
      <c r="AB466" s="65" t="str">
        <f t="shared" si="221"/>
        <v/>
      </c>
      <c r="AC466" s="65" t="str">
        <f t="shared" si="222"/>
        <v/>
      </c>
      <c r="AH466" s="65" t="str">
        <f t="shared" si="215"/>
        <v>187202101</v>
      </c>
      <c r="AI466" s="65">
        <v>18720210</v>
      </c>
      <c r="AJ466" s="65" t="s">
        <v>48</v>
      </c>
      <c r="AK466" s="65">
        <v>1</v>
      </c>
      <c r="AN466" s="65" t="str">
        <f t="shared" si="210"/>
        <v>update games set source = 'The Nottingham Forest Football Scrapbook' where game_id = 18720309</v>
      </c>
    </row>
    <row r="467" spans="1:40" ht="16.8" customHeight="1" x14ac:dyDescent="0.25">
      <c r="A467" s="113">
        <v>1</v>
      </c>
      <c r="B467" s="342" t="s">
        <v>4979</v>
      </c>
      <c r="C467" s="342" t="str">
        <f>IF(C466="", "", C466)</f>
        <v>Sheffield</v>
      </c>
      <c r="D467" s="350" t="str">
        <f t="shared" si="205"/>
        <v>'Sheffield'</v>
      </c>
      <c r="E467" s="262">
        <f>E466</f>
        <v>18720309</v>
      </c>
      <c r="F467" s="262">
        <v>2</v>
      </c>
      <c r="G467" s="211" t="s">
        <v>4866</v>
      </c>
      <c r="R467" s="112" t="str">
        <f>IF(D467="","", CONCATENATE("Update games set ", B467, "= ",D467," where game_id=", E467))</f>
        <v>Update games set Opp_parent= 'Sheffield' where game_id=18720309</v>
      </c>
      <c r="S467" s="112" t="str">
        <f t="shared" si="211"/>
        <v>Update lineups set player_name = 'G Howitt', raw_name = 'G Howitt' where game_id = 18720309 and player_order = 2</v>
      </c>
      <c r="T467" s="112" t="str">
        <f t="shared" si="212"/>
        <v/>
      </c>
      <c r="U467" s="200" t="str">
        <f t="shared" si="209"/>
        <v/>
      </c>
      <c r="V467" s="112" t="str">
        <f t="shared" si="213"/>
        <v/>
      </c>
      <c r="W467" s="415" t="str">
        <f t="shared" si="214"/>
        <v/>
      </c>
      <c r="Y467" s="65" t="str">
        <f t="shared" si="218"/>
        <v/>
      </c>
      <c r="Z467" s="65" t="str">
        <f t="shared" si="219"/>
        <v/>
      </c>
      <c r="AA467" s="65" t="str">
        <f t="shared" si="220"/>
        <v/>
      </c>
      <c r="AB467" s="65" t="str">
        <f t="shared" si="221"/>
        <v/>
      </c>
      <c r="AC467" s="65" t="str">
        <f t="shared" si="222"/>
        <v/>
      </c>
      <c r="AH467" s="65" t="str">
        <f t="shared" si="215"/>
        <v>187202102</v>
      </c>
      <c r="AI467" s="65">
        <v>18720210</v>
      </c>
      <c r="AJ467" s="65" t="s">
        <v>48</v>
      </c>
      <c r="AK467" s="65">
        <v>2</v>
      </c>
      <c r="AN467" s="65" t="str">
        <f t="shared" si="210"/>
        <v/>
      </c>
    </row>
    <row r="468" spans="1:40" ht="16.8" customHeight="1" x14ac:dyDescent="0.25">
      <c r="A468" s="113">
        <v>1</v>
      </c>
      <c r="B468" s="342" t="s">
        <v>2653</v>
      </c>
      <c r="C468" s="342" t="s">
        <v>663</v>
      </c>
      <c r="D468" s="350" t="str">
        <f t="shared" si="205"/>
        <v>'Friendly'</v>
      </c>
      <c r="E468" s="262">
        <f t="shared" ref="E468:E481" si="224">E467</f>
        <v>18720309</v>
      </c>
      <c r="F468" s="262">
        <v>3</v>
      </c>
      <c r="G468" s="211" t="s">
        <v>4824</v>
      </c>
      <c r="R468" s="112" t="str">
        <f>IF(D468="","", CONCATENATE("Update games set ", B468, "= ",D468," where game_id=", E468))</f>
        <v>Update games set Game_type= 'Friendly' where game_id=18720309</v>
      </c>
      <c r="S468" s="112" t="str">
        <f t="shared" si="211"/>
        <v>Update lineups set player_name = 'J Tomlinson', raw_name = 'J Tomlinson' where game_id = 18720309 and player_order = 3</v>
      </c>
      <c r="T468" s="112" t="str">
        <f t="shared" si="212"/>
        <v/>
      </c>
      <c r="U468" s="200" t="str">
        <f t="shared" si="209"/>
        <v/>
      </c>
      <c r="V468" s="112" t="str">
        <f t="shared" si="213"/>
        <v/>
      </c>
      <c r="W468" s="415" t="str">
        <f t="shared" si="214"/>
        <v/>
      </c>
      <c r="Y468" s="65" t="str">
        <f t="shared" si="218"/>
        <v/>
      </c>
      <c r="Z468" s="65" t="str">
        <f t="shared" si="219"/>
        <v/>
      </c>
      <c r="AA468" s="65" t="str">
        <f t="shared" si="220"/>
        <v/>
      </c>
      <c r="AB468" s="65" t="str">
        <f t="shared" si="221"/>
        <v/>
      </c>
      <c r="AC468" s="65" t="str">
        <f t="shared" si="222"/>
        <v/>
      </c>
      <c r="AH468" s="65" t="str">
        <f t="shared" si="215"/>
        <v>187202103</v>
      </c>
      <c r="AI468" s="65">
        <v>18720210</v>
      </c>
      <c r="AJ468" s="65" t="s">
        <v>48</v>
      </c>
      <c r="AK468" s="65">
        <v>3</v>
      </c>
      <c r="AN468" s="65" t="str">
        <f t="shared" si="210"/>
        <v/>
      </c>
    </row>
    <row r="469" spans="1:40" ht="16.8" customHeight="1" x14ac:dyDescent="0.25">
      <c r="A469" s="113">
        <v>1</v>
      </c>
      <c r="B469" s="342" t="s">
        <v>4978</v>
      </c>
      <c r="C469" s="342" t="s">
        <v>5065</v>
      </c>
      <c r="D469" s="350" t="str">
        <f t="shared" si="205"/>
        <v>'H'</v>
      </c>
      <c r="E469" s="262">
        <f t="shared" si="224"/>
        <v>18720309</v>
      </c>
      <c r="F469" s="262">
        <v>4</v>
      </c>
      <c r="G469" s="211" t="s">
        <v>4870</v>
      </c>
      <c r="R469" s="112" t="str">
        <f>IF(D469="","", CONCATENATE("Update games set ", B469, "= ",D469," where game_id=", E469))</f>
        <v>Update games set HAN= 'H' where game_id=18720309</v>
      </c>
      <c r="S469" s="112" t="str">
        <f t="shared" si="211"/>
        <v>Update lineups set player_name = 'AW Cursham', raw_name = 'AW Cursham' where game_id = 18720309 and player_order = 4</v>
      </c>
      <c r="T469" s="112" t="str">
        <f t="shared" si="212"/>
        <v/>
      </c>
      <c r="U469" s="200" t="str">
        <f t="shared" si="209"/>
        <v/>
      </c>
      <c r="V469" s="112" t="str">
        <f t="shared" si="213"/>
        <v/>
      </c>
      <c r="W469" s="415" t="str">
        <f t="shared" si="214"/>
        <v/>
      </c>
      <c r="Y469" s="65" t="str">
        <f t="shared" si="218"/>
        <v/>
      </c>
      <c r="Z469" s="65" t="str">
        <f t="shared" si="219"/>
        <v/>
      </c>
      <c r="AA469" s="65" t="str">
        <f t="shared" si="220"/>
        <v/>
      </c>
      <c r="AB469" s="65" t="str">
        <f t="shared" si="221"/>
        <v/>
      </c>
      <c r="AC469" s="65" t="str">
        <f t="shared" si="222"/>
        <v/>
      </c>
      <c r="AH469" s="65" t="str">
        <f t="shared" si="215"/>
        <v>187202104</v>
      </c>
      <c r="AI469" s="65">
        <v>18720210</v>
      </c>
      <c r="AJ469" s="65" t="s">
        <v>48</v>
      </c>
      <c r="AK469" s="65">
        <v>4</v>
      </c>
      <c r="AN469" s="65" t="str">
        <f t="shared" si="210"/>
        <v/>
      </c>
    </row>
    <row r="470" spans="1:40" ht="16.8" customHeight="1" x14ac:dyDescent="0.25">
      <c r="A470" s="113">
        <v>1</v>
      </c>
      <c r="B470" s="342" t="s">
        <v>5</v>
      </c>
      <c r="C470" s="342">
        <v>1</v>
      </c>
      <c r="D470" s="349">
        <f t="shared" ref="D470:D503" si="225">IF(C470="", "", C470)</f>
        <v>1</v>
      </c>
      <c r="E470" s="262">
        <f t="shared" si="224"/>
        <v>18720309</v>
      </c>
      <c r="F470" s="262">
        <v>5</v>
      </c>
      <c r="G470" s="211" t="s">
        <v>4849</v>
      </c>
      <c r="R470" s="112" t="str">
        <f>IF(D470="","", CONCATENATE("Update games set ", B470, "= ",D470," where game_id=", E470))</f>
        <v>Update games set F= 1 where game_id=18720309</v>
      </c>
      <c r="S470" s="112" t="str">
        <f t="shared" si="211"/>
        <v>Update lineups set player_name = 'G Hayes', raw_name = 'G Hayes' where game_id = 18720309 and player_order = 5</v>
      </c>
      <c r="T470" s="112" t="str">
        <f t="shared" si="212"/>
        <v/>
      </c>
      <c r="U470" s="200" t="str">
        <f t="shared" si="209"/>
        <v/>
      </c>
      <c r="V470" s="112" t="str">
        <f t="shared" si="213"/>
        <v/>
      </c>
      <c r="W470" s="415" t="str">
        <f t="shared" si="214"/>
        <v/>
      </c>
      <c r="Y470" s="65" t="str">
        <f t="shared" si="218"/>
        <v/>
      </c>
      <c r="Z470" s="65" t="str">
        <f t="shared" si="219"/>
        <v/>
      </c>
      <c r="AA470" s="65" t="str">
        <f t="shared" si="220"/>
        <v/>
      </c>
      <c r="AB470" s="65" t="str">
        <f t="shared" si="221"/>
        <v/>
      </c>
      <c r="AC470" s="65" t="str">
        <f t="shared" si="222"/>
        <v/>
      </c>
      <c r="AH470" s="65" t="str">
        <f t="shared" si="215"/>
        <v>187202105</v>
      </c>
      <c r="AI470" s="65">
        <v>18720210</v>
      </c>
      <c r="AJ470" s="65" t="s">
        <v>48</v>
      </c>
      <c r="AK470" s="65">
        <v>5</v>
      </c>
      <c r="AN470" s="65" t="str">
        <f t="shared" si="210"/>
        <v/>
      </c>
    </row>
    <row r="471" spans="1:40" ht="16.8" customHeight="1" x14ac:dyDescent="0.25">
      <c r="A471" s="113">
        <v>1</v>
      </c>
      <c r="B471" s="342" t="s">
        <v>0</v>
      </c>
      <c r="C471" s="342">
        <v>0</v>
      </c>
      <c r="D471" s="349">
        <f t="shared" si="225"/>
        <v>0</v>
      </c>
      <c r="E471" s="262">
        <f t="shared" si="224"/>
        <v>18720309</v>
      </c>
      <c r="F471" s="262">
        <v>6</v>
      </c>
      <c r="G471" s="211" t="s">
        <v>5298</v>
      </c>
      <c r="R471" s="112" t="str">
        <f>IF(D471="","", CONCATENATE("Update games set ", B471, "= ",D471," where game_id=", E471))</f>
        <v>Update games set A= 0 where game_id=18720309</v>
      </c>
      <c r="S471" s="112" t="str">
        <f t="shared" si="211"/>
        <v>Update lineups set player_name = 'WR Lymbery', raw_name = 'WR Lymbery' where game_id = 18720309 and player_order = 6</v>
      </c>
      <c r="T471" s="112" t="str">
        <f t="shared" si="212"/>
        <v/>
      </c>
      <c r="U471" s="200" t="str">
        <f t="shared" si="209"/>
        <v/>
      </c>
      <c r="V471" s="112" t="str">
        <f t="shared" si="213"/>
        <v/>
      </c>
      <c r="W471" s="415" t="str">
        <f t="shared" si="214"/>
        <v/>
      </c>
      <c r="Y471" s="65" t="str">
        <f t="shared" si="218"/>
        <v/>
      </c>
      <c r="Z471" s="65" t="str">
        <f t="shared" si="219"/>
        <v/>
      </c>
      <c r="AA471" s="65" t="str">
        <f t="shared" si="220"/>
        <v/>
      </c>
      <c r="AB471" s="65" t="str">
        <f t="shared" si="221"/>
        <v/>
      </c>
      <c r="AC471" s="65" t="str">
        <f t="shared" si="222"/>
        <v/>
      </c>
      <c r="AH471" s="65" t="str">
        <f t="shared" si="215"/>
        <v>187202106</v>
      </c>
      <c r="AI471" s="65">
        <v>18720210</v>
      </c>
      <c r="AJ471" s="65" t="s">
        <v>48</v>
      </c>
      <c r="AK471" s="65">
        <v>6</v>
      </c>
      <c r="AN471" s="65" t="str">
        <f t="shared" si="210"/>
        <v/>
      </c>
    </row>
    <row r="472" spans="1:40" ht="16.8" customHeight="1" x14ac:dyDescent="0.25">
      <c r="A472" s="113">
        <v>1</v>
      </c>
      <c r="B472" s="342" t="s">
        <v>23</v>
      </c>
      <c r="D472" s="334" t="str">
        <f t="shared" ref="D472" si="226">IF(C472="",IF(D470&gt;D471,"'W'",IF(D470=D471,"'D'","'L'")),_xlfn.CONCAT("'",C472,"'"))</f>
        <v>'W'</v>
      </c>
      <c r="E472" s="262">
        <f t="shared" si="224"/>
        <v>18720309</v>
      </c>
      <c r="F472" s="262">
        <v>7</v>
      </c>
      <c r="G472" s="211" t="s">
        <v>4832</v>
      </c>
      <c r="R472" s="112" t="str">
        <f>IF(D472="","", CONCATENATE("Update games set ", B472, "= ",D472," where game_id=", E472))</f>
        <v>Update games set Result= 'W' where game_id=18720309</v>
      </c>
      <c r="S472" s="112" t="str">
        <f t="shared" si="211"/>
        <v>Update lineups set player_name = 'WP Brown', raw_name = 'WP Brown' where game_id = 18720309 and player_order = 7</v>
      </c>
      <c r="T472" s="112" t="str">
        <f t="shared" si="212"/>
        <v/>
      </c>
      <c r="U472" s="200" t="str">
        <f t="shared" si="209"/>
        <v/>
      </c>
      <c r="V472" s="112" t="str">
        <f t="shared" si="213"/>
        <v/>
      </c>
      <c r="W472" s="415" t="str">
        <f t="shared" si="214"/>
        <v/>
      </c>
      <c r="Y472" s="65" t="str">
        <f t="shared" si="218"/>
        <v/>
      </c>
      <c r="Z472" s="65" t="str">
        <f t="shared" si="219"/>
        <v/>
      </c>
      <c r="AA472" s="65" t="str">
        <f t="shared" si="220"/>
        <v/>
      </c>
      <c r="AB472" s="65" t="str">
        <f t="shared" si="221"/>
        <v/>
      </c>
      <c r="AC472" s="65" t="str">
        <f t="shared" si="222"/>
        <v/>
      </c>
      <c r="AH472" s="65" t="str">
        <f t="shared" si="215"/>
        <v>187202107</v>
      </c>
      <c r="AI472" s="65">
        <v>18720210</v>
      </c>
      <c r="AJ472" s="65" t="s">
        <v>48</v>
      </c>
      <c r="AK472" s="65">
        <v>7</v>
      </c>
      <c r="AN472" s="65" t="str">
        <f t="shared" si="210"/>
        <v/>
      </c>
    </row>
    <row r="473" spans="1:40" ht="16.8" customHeight="1" x14ac:dyDescent="0.25">
      <c r="A473" s="113">
        <v>1</v>
      </c>
      <c r="B473" s="342" t="s">
        <v>768</v>
      </c>
      <c r="D473" s="349" t="str">
        <f t="shared" ref="D473:D506" si="227">IF(C473="", "", C473)</f>
        <v/>
      </c>
      <c r="E473" s="262">
        <f t="shared" si="224"/>
        <v>18720309</v>
      </c>
      <c r="F473" s="262">
        <v>8</v>
      </c>
      <c r="G473" s="194" t="s">
        <v>4823</v>
      </c>
      <c r="N473" s="417"/>
      <c r="O473" s="194"/>
      <c r="P473" s="194"/>
      <c r="R473" s="112" t="str">
        <f>IF(D473="","", CONCATENATE("Update games set ", B473, "= ",D473," where game_id=", E473))</f>
        <v/>
      </c>
      <c r="S473" s="112" t="str">
        <f t="shared" si="211"/>
        <v>Update lineups set player_name = 'H Davies', raw_name = 'H Davies' where game_id = 18720309 and player_order = 8</v>
      </c>
      <c r="T473" s="112" t="str">
        <f t="shared" si="212"/>
        <v/>
      </c>
      <c r="U473" s="200" t="str">
        <f t="shared" si="209"/>
        <v/>
      </c>
      <c r="V473" s="112" t="str">
        <f t="shared" si="213"/>
        <v/>
      </c>
      <c r="W473" s="415" t="str">
        <f t="shared" si="214"/>
        <v/>
      </c>
      <c r="Y473" s="65" t="str">
        <f t="shared" si="218"/>
        <v/>
      </c>
      <c r="Z473" s="65" t="str">
        <f t="shared" si="219"/>
        <v/>
      </c>
      <c r="AA473" s="65" t="str">
        <f t="shared" si="220"/>
        <v/>
      </c>
      <c r="AB473" s="65" t="str">
        <f t="shared" si="221"/>
        <v/>
      </c>
      <c r="AC473" s="65" t="str">
        <f t="shared" si="222"/>
        <v/>
      </c>
      <c r="AH473" s="65" t="str">
        <f t="shared" si="215"/>
        <v>187202108</v>
      </c>
      <c r="AI473" s="65">
        <v>18720210</v>
      </c>
      <c r="AJ473" s="65" t="s">
        <v>48</v>
      </c>
      <c r="AK473" s="65">
        <v>8</v>
      </c>
      <c r="AN473" s="65" t="str">
        <f t="shared" si="210"/>
        <v/>
      </c>
    </row>
    <row r="474" spans="1:40" ht="16.8" customHeight="1" x14ac:dyDescent="0.25">
      <c r="A474" s="113">
        <v>1</v>
      </c>
      <c r="B474" s="342" t="s">
        <v>766</v>
      </c>
      <c r="D474" s="349" t="str">
        <f t="shared" si="227"/>
        <v/>
      </c>
      <c r="E474" s="262">
        <f t="shared" si="224"/>
        <v>18720309</v>
      </c>
      <c r="F474" s="262">
        <v>9</v>
      </c>
      <c r="G474" s="194" t="s">
        <v>4871</v>
      </c>
      <c r="H474" s="194"/>
      <c r="N474" s="417"/>
      <c r="O474" s="194"/>
      <c r="P474" s="194"/>
      <c r="R474" s="112" t="str">
        <f>IF(D474="","", CONCATENATE("Update games set ", B474, "= ",D474," where game_id=", E474))</f>
        <v/>
      </c>
      <c r="S474" s="112" t="str">
        <f t="shared" si="211"/>
        <v>Update lineups set player_name = 'CJ Spencer', raw_name = 'CJ Spencer' where game_id = 18720309 and player_order = 9</v>
      </c>
      <c r="T474" s="112" t="str">
        <f t="shared" si="212"/>
        <v/>
      </c>
      <c r="U474" s="200" t="str">
        <f t="shared" si="209"/>
        <v/>
      </c>
      <c r="V474" s="112" t="str">
        <f t="shared" si="213"/>
        <v/>
      </c>
      <c r="W474" s="415" t="str">
        <f t="shared" si="214"/>
        <v/>
      </c>
      <c r="Y474" s="65" t="str">
        <f t="shared" si="218"/>
        <v/>
      </c>
      <c r="Z474" s="65" t="str">
        <f t="shared" si="219"/>
        <v/>
      </c>
      <c r="AA474" s="65" t="str">
        <f t="shared" si="220"/>
        <v/>
      </c>
      <c r="AB474" s="65" t="str">
        <f t="shared" si="221"/>
        <v/>
      </c>
      <c r="AC474" s="65" t="str">
        <f t="shared" si="222"/>
        <v/>
      </c>
      <c r="AH474" s="65" t="str">
        <f t="shared" si="215"/>
        <v>187202109</v>
      </c>
      <c r="AI474" s="65">
        <v>18720210</v>
      </c>
      <c r="AJ474" s="65" t="s">
        <v>48</v>
      </c>
      <c r="AK474" s="65">
        <v>9</v>
      </c>
      <c r="AN474" s="65" t="str">
        <f t="shared" si="210"/>
        <v/>
      </c>
    </row>
    <row r="475" spans="1:40" ht="16.8" customHeight="1" x14ac:dyDescent="0.25">
      <c r="A475" s="113">
        <v>1</v>
      </c>
      <c r="B475" s="342" t="s">
        <v>753</v>
      </c>
      <c r="C475" s="342" t="s">
        <v>4761</v>
      </c>
      <c r="D475" s="350" t="str">
        <f t="shared" ref="D475:D507" si="228">IF(C475="", "", CONCATENATE("'", C475,"'"))</f>
        <v>'Hussey'</v>
      </c>
      <c r="E475" s="262">
        <f t="shared" si="224"/>
        <v>18720309</v>
      </c>
      <c r="F475" s="262">
        <v>10</v>
      </c>
      <c r="G475" s="211" t="s">
        <v>4829</v>
      </c>
      <c r="R475" s="112" t="str">
        <f>IF(D475="","", CONCATENATE("Update games set ", B475, "= ",D475," where game_id=", E475))</f>
        <v>Update games set Referee= 'Hussey' where game_id=18720309</v>
      </c>
      <c r="S475" s="112" t="str">
        <f t="shared" si="211"/>
        <v>Update lineups set player_name = 'RP Hawksley', raw_name = 'RP Hawksley' where game_id = 18720309 and player_order = 10</v>
      </c>
      <c r="T475" s="112" t="str">
        <f t="shared" si="212"/>
        <v/>
      </c>
      <c r="U475" s="200" t="str">
        <f t="shared" si="209"/>
        <v/>
      </c>
      <c r="V475" s="112" t="str">
        <f t="shared" si="213"/>
        <v/>
      </c>
      <c r="W475" s="415" t="str">
        <f t="shared" si="214"/>
        <v/>
      </c>
      <c r="Y475" s="65" t="str">
        <f t="shared" si="218"/>
        <v/>
      </c>
      <c r="Z475" s="65" t="str">
        <f t="shared" si="219"/>
        <v/>
      </c>
      <c r="AA475" s="65" t="str">
        <f t="shared" si="220"/>
        <v/>
      </c>
      <c r="AB475" s="65" t="str">
        <f t="shared" si="221"/>
        <v/>
      </c>
      <c r="AC475" s="65" t="str">
        <f t="shared" si="222"/>
        <v/>
      </c>
      <c r="AH475" s="65" t="str">
        <f t="shared" si="215"/>
        <v>1872021010</v>
      </c>
      <c r="AI475" s="65">
        <v>18720210</v>
      </c>
      <c r="AJ475" s="65" t="s">
        <v>48</v>
      </c>
      <c r="AK475" s="65">
        <v>10</v>
      </c>
      <c r="AN475" s="65" t="str">
        <f t="shared" si="210"/>
        <v/>
      </c>
    </row>
    <row r="476" spans="1:40" ht="16.8" customHeight="1" x14ac:dyDescent="0.25">
      <c r="A476" s="113">
        <v>1</v>
      </c>
      <c r="B476" s="342" t="s">
        <v>746</v>
      </c>
      <c r="C476" s="351" t="s">
        <v>5062</v>
      </c>
      <c r="D476" s="334" t="str">
        <f>CONCATENATE("'", LEFT(E476,4),"-",MID(E476,5,2),"-", MID(E476,7,2), " ", C476,"'")</f>
        <v>'1872-03-09 15:00'</v>
      </c>
      <c r="E476" s="262">
        <f t="shared" si="224"/>
        <v>18720309</v>
      </c>
      <c r="F476" s="262">
        <v>11</v>
      </c>
      <c r="G476" s="211" t="s">
        <v>4808</v>
      </c>
      <c r="R476" s="112" t="str">
        <f>IF(D476="","", CONCATENATE("Update games set ", B476, "= ",D476," where game_id=", E476))</f>
        <v>Update games set Game_date= '1872-03-09 15:00' where game_id=18720309</v>
      </c>
      <c r="S476" s="112" t="str">
        <f t="shared" si="211"/>
        <v>Update lineups set player_name = 'T Woodhouse', raw_name = 'T Woodhouse' where game_id = 18720309 and player_order = 11</v>
      </c>
      <c r="T476" s="112" t="str">
        <f t="shared" si="212"/>
        <v/>
      </c>
      <c r="U476" s="200" t="str">
        <f t="shared" si="209"/>
        <v/>
      </c>
      <c r="V476" s="112" t="str">
        <f t="shared" si="213"/>
        <v/>
      </c>
      <c r="W476" s="415" t="str">
        <f t="shared" si="214"/>
        <v/>
      </c>
      <c r="Y476" s="65" t="str">
        <f t="shared" si="218"/>
        <v/>
      </c>
      <c r="Z476" s="65" t="str">
        <f t="shared" si="219"/>
        <v/>
      </c>
      <c r="AA476" s="65" t="str">
        <f t="shared" si="220"/>
        <v/>
      </c>
      <c r="AB476" s="65" t="str">
        <f t="shared" si="221"/>
        <v/>
      </c>
      <c r="AC476" s="65" t="str">
        <f t="shared" si="222"/>
        <v/>
      </c>
      <c r="AH476" s="65" t="str">
        <f t="shared" si="215"/>
        <v>1872021011</v>
      </c>
      <c r="AI476" s="65">
        <v>18720210</v>
      </c>
      <c r="AJ476" s="65" t="s">
        <v>48</v>
      </c>
      <c r="AK476" s="65">
        <v>11</v>
      </c>
      <c r="AN476" s="65" t="str">
        <f t="shared" si="210"/>
        <v/>
      </c>
    </row>
    <row r="477" spans="1:40" ht="16.8" customHeight="1" x14ac:dyDescent="0.25">
      <c r="A477" s="113">
        <v>1</v>
      </c>
      <c r="B477" s="342" t="s">
        <v>25</v>
      </c>
      <c r="D477" s="350" t="str">
        <f t="shared" si="205"/>
        <v/>
      </c>
      <c r="E477" s="262">
        <f t="shared" si="224"/>
        <v>18720309</v>
      </c>
      <c r="F477" s="262">
        <v>12</v>
      </c>
      <c r="G477" s="211" t="s">
        <v>4806</v>
      </c>
      <c r="R477" s="112" t="str">
        <f>IF(D477="","", CONCATENATE("Update games set ", B477, "= ",D477," where game_id=", E477))</f>
        <v/>
      </c>
      <c r="S477" s="112" t="str">
        <f t="shared" si="211"/>
        <v>Update lineups set player_name = 'SW Widdowson', raw_name = 'SW Widdowson' where game_id = 18720309 and player_order = 12</v>
      </c>
      <c r="T477" s="112" t="str">
        <f t="shared" si="212"/>
        <v/>
      </c>
      <c r="U477" s="200" t="str">
        <f t="shared" si="209"/>
        <v/>
      </c>
      <c r="V477" s="112" t="str">
        <f t="shared" si="213"/>
        <v/>
      </c>
      <c r="W477" s="415" t="str">
        <f t="shared" si="214"/>
        <v/>
      </c>
      <c r="Y477" s="65" t="str">
        <f t="shared" si="218"/>
        <v/>
      </c>
      <c r="Z477" s="65" t="str">
        <f t="shared" si="219"/>
        <v/>
      </c>
      <c r="AA477" s="65" t="str">
        <f t="shared" si="220"/>
        <v/>
      </c>
      <c r="AB477" s="65" t="str">
        <f t="shared" si="221"/>
        <v/>
      </c>
      <c r="AC477" s="65" t="str">
        <f t="shared" si="222"/>
        <v/>
      </c>
      <c r="AH477" s="65" t="str">
        <f t="shared" si="215"/>
        <v>1872021012</v>
      </c>
      <c r="AI477" s="65">
        <v>18720210</v>
      </c>
      <c r="AJ477" s="65" t="s">
        <v>48</v>
      </c>
      <c r="AK477" s="65">
        <v>12</v>
      </c>
      <c r="AN477" s="65" t="str">
        <f t="shared" si="210"/>
        <v/>
      </c>
    </row>
    <row r="478" spans="1:40" ht="16.8" customHeight="1" x14ac:dyDescent="0.25">
      <c r="A478" s="113">
        <v>1</v>
      </c>
      <c r="B478" s="342" t="s">
        <v>475</v>
      </c>
      <c r="D478" s="349" t="str">
        <f t="shared" si="227"/>
        <v/>
      </c>
      <c r="E478" s="262">
        <f t="shared" si="224"/>
        <v>18720309</v>
      </c>
      <c r="F478" s="262">
        <v>13</v>
      </c>
      <c r="G478" s="211" t="s">
        <v>4856</v>
      </c>
      <c r="R478" s="112" t="str">
        <f>IF(D478="","", CONCATENATE("Update games set ", B478, "= ",D478," where game_id=", E478))</f>
        <v/>
      </c>
      <c r="S478" s="112" t="str">
        <f t="shared" si="211"/>
        <v>Update lineups set player_name = 'JW Rastall', raw_name = 'JW Rastall' where game_id = 18720309 and player_order = 13</v>
      </c>
      <c r="T478" s="112" t="str">
        <f t="shared" si="212"/>
        <v/>
      </c>
      <c r="U478" s="200" t="str">
        <f t="shared" si="209"/>
        <v/>
      </c>
      <c r="V478" s="112" t="str">
        <f t="shared" si="213"/>
        <v/>
      </c>
      <c r="W478" s="415" t="str">
        <f t="shared" si="214"/>
        <v/>
      </c>
      <c r="Y478" s="65" t="str">
        <f t="shared" si="218"/>
        <v/>
      </c>
      <c r="Z478" s="65" t="str">
        <f t="shared" si="219"/>
        <v/>
      </c>
      <c r="AA478" s="65" t="str">
        <f t="shared" si="220"/>
        <v/>
      </c>
      <c r="AB478" s="65" t="str">
        <f t="shared" si="221"/>
        <v/>
      </c>
      <c r="AC478" s="65" t="str">
        <f t="shared" si="222"/>
        <v/>
      </c>
      <c r="AH478" s="65" t="str">
        <f t="shared" si="215"/>
        <v>1872021013</v>
      </c>
      <c r="AI478" s="65">
        <v>18720210</v>
      </c>
      <c r="AJ478" s="65" t="s">
        <v>48</v>
      </c>
      <c r="AK478" s="65">
        <v>13</v>
      </c>
      <c r="AN478" s="65" t="str">
        <f t="shared" si="210"/>
        <v/>
      </c>
    </row>
    <row r="479" spans="1:40" ht="16.8" customHeight="1" x14ac:dyDescent="0.25">
      <c r="A479" s="113">
        <v>1</v>
      </c>
      <c r="B479" s="342" t="s">
        <v>20</v>
      </c>
      <c r="C479" s="342" t="s">
        <v>4919</v>
      </c>
      <c r="D479" s="350" t="str">
        <f t="shared" si="205"/>
        <v>'Forest Ground'</v>
      </c>
      <c r="E479" s="262">
        <f t="shared" si="224"/>
        <v>18720309</v>
      </c>
      <c r="F479" s="262">
        <v>14</v>
      </c>
      <c r="G479" s="211" t="s">
        <v>4872</v>
      </c>
      <c r="R479" s="112" t="str">
        <f>IF(D479="","", CONCATENATE("Update games set ", B479, "= ",D479," where game_id=", E479))</f>
        <v>Update games set Ground= 'Forest Ground' where game_id=18720309</v>
      </c>
      <c r="S479" s="112" t="str">
        <f t="shared" si="211"/>
        <v>Update lineups set player_name = 'W Mason', raw_name = 'W Mason' where game_id = 18720309 and player_order = 14</v>
      </c>
      <c r="T479" s="112" t="str">
        <f t="shared" si="212"/>
        <v/>
      </c>
      <c r="U479" s="200" t="str">
        <f t="shared" si="209"/>
        <v/>
      </c>
      <c r="V479" s="112" t="str">
        <f t="shared" si="213"/>
        <v/>
      </c>
      <c r="W479" s="415" t="str">
        <f t="shared" si="214"/>
        <v/>
      </c>
      <c r="Y479" s="65" t="str">
        <f t="shared" si="218"/>
        <v/>
      </c>
      <c r="Z479" s="65" t="str">
        <f t="shared" si="219"/>
        <v/>
      </c>
      <c r="AA479" s="65" t="str">
        <f t="shared" si="220"/>
        <v/>
      </c>
      <c r="AB479" s="65" t="str">
        <f t="shared" si="221"/>
        <v/>
      </c>
      <c r="AC479" s="65" t="str">
        <f t="shared" si="222"/>
        <v/>
      </c>
      <c r="AH479" s="65" t="str">
        <f t="shared" si="215"/>
        <v>1872021014</v>
      </c>
      <c r="AI479" s="65">
        <v>18720210</v>
      </c>
      <c r="AJ479" s="65" t="s">
        <v>48</v>
      </c>
      <c r="AK479" s="65">
        <v>14</v>
      </c>
      <c r="AN479" s="65" t="str">
        <f t="shared" si="210"/>
        <v/>
      </c>
    </row>
    <row r="480" spans="1:40" ht="16.8" customHeight="1" x14ac:dyDescent="0.25">
      <c r="A480" s="113">
        <v>1</v>
      </c>
      <c r="B480" s="342" t="s">
        <v>4882</v>
      </c>
      <c r="C480" s="342" t="str">
        <f>IF(C479="", "", C479)</f>
        <v>Forest Ground</v>
      </c>
      <c r="D480" s="350" t="str">
        <f t="shared" si="205"/>
        <v>'Forest Ground'</v>
      </c>
      <c r="E480" s="262">
        <f t="shared" si="224"/>
        <v>18720309</v>
      </c>
      <c r="F480" s="262">
        <v>15</v>
      </c>
      <c r="G480" s="211" t="s">
        <v>4873</v>
      </c>
      <c r="R480" s="112" t="str">
        <f>IF(D480="","", CONCATENATE("Update games set ", B480, "= ",D480," where game_id=", E480))</f>
        <v>Update games set Ground_parent= 'Forest Ground' where game_id=18720309</v>
      </c>
      <c r="S480" s="112" t="str">
        <f t="shared" si="211"/>
        <v>Update lineups set player_name = 'A Forman', raw_name = 'A Forman' where game_id = 18720309 and player_order = 15</v>
      </c>
      <c r="T480" s="112" t="str">
        <f t="shared" si="212"/>
        <v/>
      </c>
      <c r="U480" s="200" t="str">
        <f t="shared" si="209"/>
        <v/>
      </c>
      <c r="V480" s="112" t="str">
        <f t="shared" si="213"/>
        <v/>
      </c>
      <c r="W480" s="415" t="str">
        <f t="shared" si="214"/>
        <v/>
      </c>
      <c r="Y480" s="65" t="str">
        <f t="shared" si="218"/>
        <v/>
      </c>
      <c r="Z480" s="65" t="str">
        <f t="shared" si="219"/>
        <v/>
      </c>
      <c r="AA480" s="65" t="str">
        <f t="shared" si="220"/>
        <v/>
      </c>
      <c r="AB480" s="65" t="str">
        <f t="shared" si="221"/>
        <v/>
      </c>
      <c r="AC480" s="65" t="str">
        <f t="shared" si="222"/>
        <v/>
      </c>
      <c r="AH480" s="65" t="str">
        <f t="shared" si="215"/>
        <v>1872021015</v>
      </c>
      <c r="AI480" s="65">
        <v>18720210</v>
      </c>
      <c r="AJ480" s="65" t="s">
        <v>48</v>
      </c>
      <c r="AK480" s="65">
        <v>15</v>
      </c>
      <c r="AN480" s="65" t="str">
        <f t="shared" si="210"/>
        <v/>
      </c>
    </row>
    <row r="481" spans="1:40" s="126" customFormat="1" ht="16.8" customHeight="1" thickBot="1" x14ac:dyDescent="0.3">
      <c r="A481" s="113">
        <v>1</v>
      </c>
      <c r="B481" s="116" t="s">
        <v>115</v>
      </c>
      <c r="C481" s="352"/>
      <c r="D481" s="370" t="str">
        <f t="shared" ref="D481" si="229">IF(MID(E481,5,2)*1&gt;6,_xlfn.CONCAT("'",LEFT(E481,4),"-",MID(E481,3,2)+1,"'"),_xlfn.CONCAT("'",LEFT(E481,4)-1,"-",MID(E481,3,2),"'"))</f>
        <v>'1871-72'</v>
      </c>
      <c r="E481" s="266">
        <f t="shared" si="224"/>
        <v>18720309</v>
      </c>
      <c r="F481" s="266">
        <v>16</v>
      </c>
      <c r="G481" s="343"/>
      <c r="H481" s="343"/>
      <c r="I481" s="267"/>
      <c r="J481" s="214"/>
      <c r="K481" s="266"/>
      <c r="L481" s="266"/>
      <c r="M481" s="266"/>
      <c r="N481" s="419"/>
      <c r="O481" s="343"/>
      <c r="P481" s="343"/>
      <c r="Q481" s="346"/>
      <c r="R481" s="112" t="str">
        <f>IF(D481="","", CONCATENATE("Update games set ", B481, "= ",D481," where game_id=", E481))</f>
        <v>Update games set Season= '1871-72' where game_id=18720309</v>
      </c>
      <c r="S481" s="112" t="str">
        <f t="shared" si="211"/>
        <v/>
      </c>
      <c r="T481" s="112" t="str">
        <f t="shared" si="212"/>
        <v/>
      </c>
      <c r="U481" s="200" t="str">
        <f t="shared" si="209"/>
        <v/>
      </c>
      <c r="V481" s="112" t="str">
        <f t="shared" si="213"/>
        <v/>
      </c>
      <c r="W481" s="415" t="str">
        <f t="shared" si="214"/>
        <v/>
      </c>
      <c r="X481" s="240"/>
      <c r="Y481" s="65" t="str">
        <f t="shared" si="218"/>
        <v/>
      </c>
      <c r="Z481" s="65" t="str">
        <f t="shared" si="219"/>
        <v/>
      </c>
      <c r="AA481" s="65" t="str">
        <f t="shared" si="220"/>
        <v/>
      </c>
      <c r="AB481" s="65" t="str">
        <f t="shared" si="221"/>
        <v/>
      </c>
      <c r="AC481" s="65" t="str">
        <f t="shared" si="222"/>
        <v/>
      </c>
      <c r="AH481" s="65" t="str">
        <f t="shared" si="215"/>
        <v>1872021016</v>
      </c>
      <c r="AI481" s="126">
        <v>18720210</v>
      </c>
      <c r="AJ481" s="126" t="s">
        <v>48</v>
      </c>
      <c r="AK481" s="126">
        <v>16</v>
      </c>
      <c r="AN481" s="65" t="str">
        <f t="shared" si="210"/>
        <v/>
      </c>
    </row>
    <row r="482" spans="1:40" ht="16.8" customHeight="1" thickTop="1" x14ac:dyDescent="0.25">
      <c r="A482" s="113">
        <v>1</v>
      </c>
      <c r="B482" s="341" t="s">
        <v>22</v>
      </c>
      <c r="C482" s="341" t="s">
        <v>5315</v>
      </c>
      <c r="D482" s="341" t="str">
        <f t="shared" si="205"/>
        <v>'Law'</v>
      </c>
      <c r="E482" s="211">
        <v>18730102</v>
      </c>
      <c r="F482" s="262">
        <v>1</v>
      </c>
      <c r="G482" s="212" t="s">
        <v>4806</v>
      </c>
      <c r="H482" s="212" t="s">
        <v>4777</v>
      </c>
      <c r="N482" s="416"/>
      <c r="O482" s="212"/>
      <c r="P482" s="212"/>
      <c r="R482" s="112" t="str">
        <f>IF(D482="","", CONCATENATE("Update games set ", B482, "= ",D482," where game_id=", E482))</f>
        <v>Update games set Opponent= 'Law' where game_id=18730102</v>
      </c>
      <c r="S482" s="112" t="str">
        <f t="shared" si="211"/>
        <v>Update lineups set player_name = 'SW Widdowson', raw_name = 'SW Widdowson' where game_id = 18730102 and player_order = 1</v>
      </c>
      <c r="T482" s="112" t="str">
        <f t="shared" si="212"/>
        <v/>
      </c>
      <c r="U482" s="200" t="str">
        <f t="shared" si="209"/>
        <v/>
      </c>
      <c r="V482" s="112" t="str">
        <f t="shared" si="213"/>
        <v/>
      </c>
      <c r="W482" s="415" t="str">
        <f t="shared" si="214"/>
        <v/>
      </c>
      <c r="Y482" s="65" t="str">
        <f t="shared" si="218"/>
        <v/>
      </c>
      <c r="Z482" s="65" t="str">
        <f t="shared" si="219"/>
        <v/>
      </c>
      <c r="AA482" s="65" t="str">
        <f t="shared" si="220"/>
        <v/>
      </c>
      <c r="AB482" s="65" t="str">
        <f t="shared" si="221"/>
        <v/>
      </c>
      <c r="AC482" s="65" t="str">
        <f t="shared" si="222"/>
        <v/>
      </c>
      <c r="AH482" s="65" t="str">
        <f t="shared" si="215"/>
        <v>187202171</v>
      </c>
      <c r="AI482" s="65">
        <v>18720217</v>
      </c>
      <c r="AJ482" s="65" t="s">
        <v>5312</v>
      </c>
      <c r="AK482" s="65">
        <v>1</v>
      </c>
      <c r="AN482" s="65" t="str">
        <f t="shared" si="210"/>
        <v>update games set source = 'The Nottingham Forest Football Scrapbook' where game_id = 18730102</v>
      </c>
    </row>
    <row r="483" spans="1:40" ht="16.8" customHeight="1" x14ac:dyDescent="0.25">
      <c r="A483" s="113">
        <v>1</v>
      </c>
      <c r="B483" s="342" t="s">
        <v>4979</v>
      </c>
      <c r="C483" s="342" t="str">
        <f>IF(C482="", "", C482)</f>
        <v>Law</v>
      </c>
      <c r="D483" s="350" t="str">
        <f t="shared" ref="D483:D546" si="230">IF(C483="", "", CONCATENATE("'", C483,"'"))</f>
        <v>'Law'</v>
      </c>
      <c r="E483" s="262">
        <f>E482</f>
        <v>18730102</v>
      </c>
      <c r="F483" s="262">
        <v>2</v>
      </c>
      <c r="G483" s="211" t="s">
        <v>4823</v>
      </c>
      <c r="R483" s="112" t="str">
        <f>IF(D483="","", CONCATENATE("Update games set ", B483, "= ",D483," where game_id=", E483))</f>
        <v>Update games set Opp_parent= 'Law' where game_id=18730102</v>
      </c>
      <c r="S483" s="112" t="str">
        <f t="shared" si="211"/>
        <v>Update lineups set player_name = 'H Davies', raw_name = 'H Davies' where game_id = 18730102 and player_order = 2</v>
      </c>
      <c r="T483" s="112" t="str">
        <f t="shared" si="212"/>
        <v/>
      </c>
      <c r="U483" s="200" t="str">
        <f t="shared" si="209"/>
        <v/>
      </c>
      <c r="V483" s="112" t="str">
        <f t="shared" si="213"/>
        <v/>
      </c>
      <c r="W483" s="415" t="str">
        <f t="shared" si="214"/>
        <v/>
      </c>
      <c r="Y483" s="65" t="str">
        <f t="shared" si="218"/>
        <v/>
      </c>
      <c r="Z483" s="65" t="str">
        <f t="shared" si="219"/>
        <v/>
      </c>
      <c r="AA483" s="65" t="str">
        <f t="shared" si="220"/>
        <v/>
      </c>
      <c r="AB483" s="65" t="str">
        <f t="shared" si="221"/>
        <v/>
      </c>
      <c r="AC483" s="65" t="str">
        <f t="shared" si="222"/>
        <v/>
      </c>
      <c r="AH483" s="65" t="str">
        <f t="shared" si="215"/>
        <v>187202172</v>
      </c>
      <c r="AI483" s="65">
        <v>18720217</v>
      </c>
      <c r="AJ483" s="65" t="s">
        <v>5312</v>
      </c>
      <c r="AK483" s="65">
        <v>2</v>
      </c>
      <c r="AN483" s="65" t="str">
        <f t="shared" si="210"/>
        <v/>
      </c>
    </row>
    <row r="484" spans="1:40" ht="16.8" customHeight="1" x14ac:dyDescent="0.25">
      <c r="A484" s="113">
        <v>1</v>
      </c>
      <c r="B484" s="342" t="s">
        <v>2653</v>
      </c>
      <c r="C484" s="342" t="s">
        <v>663</v>
      </c>
      <c r="D484" s="350" t="str">
        <f t="shared" si="230"/>
        <v>'Friendly'</v>
      </c>
      <c r="E484" s="262">
        <f t="shared" ref="E484:E497" si="231">E483</f>
        <v>18730102</v>
      </c>
      <c r="F484" s="262">
        <v>3</v>
      </c>
      <c r="G484" s="211" t="s">
        <v>4825</v>
      </c>
      <c r="R484" s="112" t="str">
        <f>IF(D484="","", CONCATENATE("Update games set ", B484, "= ",D484," where game_id=", E484))</f>
        <v>Update games set Game_type= 'Friendly' where game_id=18730102</v>
      </c>
      <c r="S484" s="112" t="str">
        <f t="shared" si="211"/>
        <v>Update lineups set player_name = 'TG Howitt', raw_name = 'TG Howitt' where game_id = 18730102 and player_order = 3</v>
      </c>
      <c r="T484" s="112" t="str">
        <f t="shared" si="212"/>
        <v/>
      </c>
      <c r="U484" s="200" t="str">
        <f t="shared" si="209"/>
        <v/>
      </c>
      <c r="V484" s="112" t="str">
        <f t="shared" si="213"/>
        <v/>
      </c>
      <c r="W484" s="415" t="str">
        <f t="shared" si="214"/>
        <v/>
      </c>
      <c r="Y484" s="65" t="str">
        <f t="shared" si="218"/>
        <v/>
      </c>
      <c r="Z484" s="65" t="str">
        <f t="shared" si="219"/>
        <v/>
      </c>
      <c r="AA484" s="65" t="str">
        <f t="shared" si="220"/>
        <v/>
      </c>
      <c r="AB484" s="65" t="str">
        <f t="shared" si="221"/>
        <v/>
      </c>
      <c r="AC484" s="65" t="str">
        <f t="shared" si="222"/>
        <v/>
      </c>
      <c r="AH484" s="65" t="str">
        <f t="shared" si="215"/>
        <v>187202173</v>
      </c>
      <c r="AI484" s="65">
        <v>18720217</v>
      </c>
      <c r="AJ484" s="65" t="s">
        <v>5312</v>
      </c>
      <c r="AK484" s="65">
        <v>3</v>
      </c>
      <c r="AN484" s="65" t="str">
        <f t="shared" si="210"/>
        <v/>
      </c>
    </row>
    <row r="485" spans="1:40" ht="16.8" customHeight="1" x14ac:dyDescent="0.25">
      <c r="A485" s="113">
        <v>1</v>
      </c>
      <c r="B485" s="342" t="s">
        <v>4978</v>
      </c>
      <c r="C485" s="342" t="s">
        <v>5065</v>
      </c>
      <c r="D485" s="350" t="str">
        <f t="shared" si="230"/>
        <v>'H'</v>
      </c>
      <c r="E485" s="262">
        <f t="shared" si="231"/>
        <v>18730102</v>
      </c>
      <c r="F485" s="262">
        <v>4</v>
      </c>
      <c r="G485" s="211" t="s">
        <v>4849</v>
      </c>
      <c r="R485" s="112" t="str">
        <f>IF(D485="","", CONCATENATE("Update games set ", B485, "= ",D485," where game_id=", E485))</f>
        <v>Update games set HAN= 'H' where game_id=18730102</v>
      </c>
      <c r="S485" s="112" t="str">
        <f t="shared" si="211"/>
        <v>Update lineups set player_name = 'G Hayes', raw_name = 'G Hayes' where game_id = 18730102 and player_order = 4</v>
      </c>
      <c r="T485" s="112" t="str">
        <f t="shared" si="212"/>
        <v/>
      </c>
      <c r="U485" s="200" t="str">
        <f t="shared" si="209"/>
        <v/>
      </c>
      <c r="V485" s="112" t="str">
        <f t="shared" si="213"/>
        <v/>
      </c>
      <c r="W485" s="415" t="str">
        <f t="shared" si="214"/>
        <v/>
      </c>
      <c r="Y485" s="65" t="str">
        <f t="shared" si="218"/>
        <v/>
      </c>
      <c r="Z485" s="65" t="str">
        <f t="shared" si="219"/>
        <v/>
      </c>
      <c r="AA485" s="65" t="str">
        <f t="shared" si="220"/>
        <v/>
      </c>
      <c r="AB485" s="65" t="str">
        <f t="shared" si="221"/>
        <v/>
      </c>
      <c r="AC485" s="65" t="str">
        <f t="shared" si="222"/>
        <v/>
      </c>
      <c r="AH485" s="65" t="str">
        <f t="shared" si="215"/>
        <v>187202174</v>
      </c>
      <c r="AI485" s="65">
        <v>18720217</v>
      </c>
      <c r="AJ485" s="65" t="s">
        <v>5312</v>
      </c>
      <c r="AK485" s="65">
        <v>4</v>
      </c>
      <c r="AN485" s="65" t="str">
        <f t="shared" si="210"/>
        <v/>
      </c>
    </row>
    <row r="486" spans="1:40" ht="16.8" customHeight="1" x14ac:dyDescent="0.25">
      <c r="A486" s="113">
        <v>1</v>
      </c>
      <c r="B486" s="342" t="s">
        <v>5</v>
      </c>
      <c r="C486" s="342">
        <v>2</v>
      </c>
      <c r="D486" s="349">
        <f t="shared" si="225"/>
        <v>2</v>
      </c>
      <c r="E486" s="262">
        <f t="shared" si="231"/>
        <v>18730102</v>
      </c>
      <c r="F486" s="262">
        <v>5</v>
      </c>
      <c r="G486" s="211" t="s">
        <v>4871</v>
      </c>
      <c r="R486" s="112" t="str">
        <f>IF(D486="","", CONCATENATE("Update games set ", B486, "= ",D486," where game_id=", E486))</f>
        <v>Update games set F= 2 where game_id=18730102</v>
      </c>
      <c r="S486" s="112" t="str">
        <f t="shared" si="211"/>
        <v>Update lineups set player_name = 'CJ Spencer', raw_name = 'CJ Spencer' where game_id = 18730102 and player_order = 5</v>
      </c>
      <c r="T486" s="112" t="str">
        <f t="shared" si="212"/>
        <v/>
      </c>
      <c r="U486" s="200" t="str">
        <f t="shared" si="209"/>
        <v/>
      </c>
      <c r="V486" s="112" t="str">
        <f t="shared" si="213"/>
        <v/>
      </c>
      <c r="W486" s="415" t="str">
        <f t="shared" si="214"/>
        <v/>
      </c>
      <c r="Y486" s="65" t="str">
        <f t="shared" si="218"/>
        <v/>
      </c>
      <c r="Z486" s="65" t="str">
        <f t="shared" si="219"/>
        <v/>
      </c>
      <c r="AA486" s="65" t="str">
        <f t="shared" si="220"/>
        <v/>
      </c>
      <c r="AB486" s="65" t="str">
        <f t="shared" si="221"/>
        <v/>
      </c>
      <c r="AC486" s="65" t="str">
        <f t="shared" si="222"/>
        <v/>
      </c>
      <c r="AH486" s="65" t="str">
        <f t="shared" si="215"/>
        <v>187202175</v>
      </c>
      <c r="AI486" s="65">
        <v>18720217</v>
      </c>
      <c r="AJ486" s="65" t="s">
        <v>5312</v>
      </c>
      <c r="AK486" s="65">
        <v>5</v>
      </c>
      <c r="AN486" s="65" t="str">
        <f t="shared" si="210"/>
        <v/>
      </c>
    </row>
    <row r="487" spans="1:40" ht="16.8" customHeight="1" x14ac:dyDescent="0.25">
      <c r="A487" s="113">
        <v>1</v>
      </c>
      <c r="B487" s="342" t="s">
        <v>0</v>
      </c>
      <c r="C487" s="342">
        <v>0</v>
      </c>
      <c r="D487" s="349">
        <f t="shared" si="225"/>
        <v>0</v>
      </c>
      <c r="E487" s="262">
        <f t="shared" si="231"/>
        <v>18730102</v>
      </c>
      <c r="F487" s="262">
        <v>6</v>
      </c>
      <c r="G487" s="211" t="s">
        <v>4815</v>
      </c>
      <c r="R487" s="112" t="str">
        <f>IF(D487="","", CONCATENATE("Update games set ", B487, "= ",D487," where game_id=", E487))</f>
        <v>Update games set A= 0 where game_id=18730102</v>
      </c>
      <c r="S487" s="112" t="str">
        <f t="shared" si="211"/>
        <v>Update lineups set player_name = 'WH Revis', raw_name = 'WH Revis' where game_id = 18730102 and player_order = 6</v>
      </c>
      <c r="T487" s="112" t="str">
        <f t="shared" si="212"/>
        <v/>
      </c>
      <c r="U487" s="200" t="str">
        <f t="shared" si="209"/>
        <v/>
      </c>
      <c r="V487" s="112" t="str">
        <f t="shared" si="213"/>
        <v/>
      </c>
      <c r="W487" s="415" t="str">
        <f t="shared" si="214"/>
        <v/>
      </c>
      <c r="Y487" s="65" t="str">
        <f t="shared" si="218"/>
        <v/>
      </c>
      <c r="Z487" s="65" t="str">
        <f t="shared" si="219"/>
        <v/>
      </c>
      <c r="AA487" s="65" t="str">
        <f t="shared" si="220"/>
        <v/>
      </c>
      <c r="AB487" s="65" t="str">
        <f t="shared" si="221"/>
        <v/>
      </c>
      <c r="AC487" s="65" t="str">
        <f t="shared" si="222"/>
        <v/>
      </c>
      <c r="AH487" s="65" t="str">
        <f t="shared" si="215"/>
        <v>187202176</v>
      </c>
      <c r="AI487" s="65">
        <v>18720217</v>
      </c>
      <c r="AJ487" s="65" t="s">
        <v>5312</v>
      </c>
      <c r="AK487" s="65">
        <v>6</v>
      </c>
      <c r="AN487" s="65" t="str">
        <f t="shared" si="210"/>
        <v/>
      </c>
    </row>
    <row r="488" spans="1:40" ht="16.8" customHeight="1" x14ac:dyDescent="0.25">
      <c r="A488" s="113">
        <v>1</v>
      </c>
      <c r="B488" s="342" t="s">
        <v>23</v>
      </c>
      <c r="D488" s="334" t="str">
        <f t="shared" ref="D488" si="232">IF(C488="",IF(D486&gt;D487,"'W'",IF(D486=D487,"'D'","'L'")),_xlfn.CONCAT("'",C488,"'"))</f>
        <v>'W'</v>
      </c>
      <c r="E488" s="262">
        <f t="shared" si="231"/>
        <v>18730102</v>
      </c>
      <c r="F488" s="262">
        <v>7</v>
      </c>
      <c r="G488" s="211" t="s">
        <v>4872</v>
      </c>
      <c r="R488" s="112" t="str">
        <f>IF(D488="","", CONCATENATE("Update games set ", B488, "= ",D488," where game_id=", E488))</f>
        <v>Update games set Result= 'W' where game_id=18730102</v>
      </c>
      <c r="S488" s="112" t="str">
        <f t="shared" si="211"/>
        <v>Update lineups set player_name = 'W Mason', raw_name = 'W Mason' where game_id = 18730102 and player_order = 7</v>
      </c>
      <c r="T488" s="112" t="str">
        <f t="shared" si="212"/>
        <v/>
      </c>
      <c r="U488" s="200" t="str">
        <f t="shared" si="209"/>
        <v/>
      </c>
      <c r="V488" s="112" t="str">
        <f t="shared" si="213"/>
        <v/>
      </c>
      <c r="W488" s="415" t="str">
        <f t="shared" si="214"/>
        <v/>
      </c>
      <c r="Y488" s="65" t="str">
        <f t="shared" si="218"/>
        <v/>
      </c>
      <c r="Z488" s="65" t="str">
        <f t="shared" si="219"/>
        <v/>
      </c>
      <c r="AA488" s="65" t="str">
        <f t="shared" si="220"/>
        <v/>
      </c>
      <c r="AB488" s="65" t="str">
        <f t="shared" si="221"/>
        <v/>
      </c>
      <c r="AC488" s="65" t="str">
        <f t="shared" si="222"/>
        <v/>
      </c>
      <c r="AH488" s="65" t="str">
        <f t="shared" si="215"/>
        <v>187202177</v>
      </c>
      <c r="AI488" s="65">
        <v>18720217</v>
      </c>
      <c r="AJ488" s="65" t="s">
        <v>5312</v>
      </c>
      <c r="AK488" s="65">
        <v>7</v>
      </c>
      <c r="AN488" s="65" t="str">
        <f t="shared" si="210"/>
        <v/>
      </c>
    </row>
    <row r="489" spans="1:40" ht="16.8" customHeight="1" x14ac:dyDescent="0.25">
      <c r="A489" s="113">
        <v>1</v>
      </c>
      <c r="B489" s="342" t="s">
        <v>768</v>
      </c>
      <c r="D489" s="349" t="str">
        <f t="shared" si="227"/>
        <v/>
      </c>
      <c r="E489" s="262">
        <f t="shared" si="231"/>
        <v>18730102</v>
      </c>
      <c r="F489" s="262">
        <v>8</v>
      </c>
      <c r="G489" s="194" t="s">
        <v>4824</v>
      </c>
      <c r="N489" s="417"/>
      <c r="O489" s="194"/>
      <c r="P489" s="194"/>
      <c r="R489" s="112" t="str">
        <f>IF(D489="","", CONCATENATE("Update games set ", B489, "= ",D489," where game_id=", E489))</f>
        <v/>
      </c>
      <c r="S489" s="112" t="str">
        <f t="shared" si="211"/>
        <v>Update lineups set player_name = 'J Tomlinson', raw_name = 'J Tomlinson' where game_id = 18730102 and player_order = 8</v>
      </c>
      <c r="T489" s="112" t="str">
        <f t="shared" si="212"/>
        <v/>
      </c>
      <c r="U489" s="200" t="str">
        <f t="shared" si="209"/>
        <v/>
      </c>
      <c r="V489" s="112" t="str">
        <f t="shared" si="213"/>
        <v/>
      </c>
      <c r="W489" s="415" t="str">
        <f t="shared" si="214"/>
        <v/>
      </c>
      <c r="Y489" s="65" t="str">
        <f t="shared" si="218"/>
        <v/>
      </c>
      <c r="Z489" s="65" t="str">
        <f t="shared" si="219"/>
        <v/>
      </c>
      <c r="AA489" s="65" t="str">
        <f t="shared" si="220"/>
        <v/>
      </c>
      <c r="AB489" s="65" t="str">
        <f t="shared" si="221"/>
        <v/>
      </c>
      <c r="AC489" s="65" t="str">
        <f t="shared" si="222"/>
        <v/>
      </c>
      <c r="AH489" s="65" t="str">
        <f t="shared" si="215"/>
        <v>187202178</v>
      </c>
      <c r="AI489" s="65">
        <v>18720217</v>
      </c>
      <c r="AJ489" s="65" t="s">
        <v>5312</v>
      </c>
      <c r="AK489" s="65">
        <v>8</v>
      </c>
      <c r="AN489" s="65" t="str">
        <f t="shared" si="210"/>
        <v/>
      </c>
    </row>
    <row r="490" spans="1:40" ht="16.8" customHeight="1" x14ac:dyDescent="0.25">
      <c r="A490" s="113">
        <v>1</v>
      </c>
      <c r="B490" s="342" t="s">
        <v>766</v>
      </c>
      <c r="D490" s="349" t="str">
        <f t="shared" si="227"/>
        <v/>
      </c>
      <c r="E490" s="262">
        <f t="shared" si="231"/>
        <v>18730102</v>
      </c>
      <c r="F490" s="262">
        <v>9</v>
      </c>
      <c r="G490" s="194" t="s">
        <v>4856</v>
      </c>
      <c r="H490" s="194"/>
      <c r="N490" s="417"/>
      <c r="O490" s="194"/>
      <c r="P490" s="194"/>
      <c r="R490" s="112" t="str">
        <f>IF(D490="","", CONCATENATE("Update games set ", B490, "= ",D490," where game_id=", E490))</f>
        <v/>
      </c>
      <c r="S490" s="112" t="str">
        <f t="shared" si="211"/>
        <v>Update lineups set player_name = 'JW Rastall', raw_name = 'JW Rastall' where game_id = 18730102 and player_order = 9</v>
      </c>
      <c r="T490" s="112" t="str">
        <f t="shared" si="212"/>
        <v/>
      </c>
      <c r="U490" s="200" t="str">
        <f t="shared" si="209"/>
        <v/>
      </c>
      <c r="V490" s="112" t="str">
        <f t="shared" si="213"/>
        <v/>
      </c>
      <c r="W490" s="415" t="str">
        <f t="shared" si="214"/>
        <v/>
      </c>
      <c r="Y490" s="65" t="str">
        <f t="shared" si="218"/>
        <v/>
      </c>
      <c r="Z490" s="65" t="str">
        <f t="shared" si="219"/>
        <v/>
      </c>
      <c r="AA490" s="65" t="str">
        <f t="shared" si="220"/>
        <v/>
      </c>
      <c r="AB490" s="65" t="str">
        <f t="shared" si="221"/>
        <v/>
      </c>
      <c r="AC490" s="65" t="str">
        <f t="shared" si="222"/>
        <v/>
      </c>
      <c r="AH490" s="65" t="str">
        <f t="shared" si="215"/>
        <v>187202179</v>
      </c>
      <c r="AI490" s="65">
        <v>18720217</v>
      </c>
      <c r="AJ490" s="65" t="s">
        <v>5312</v>
      </c>
      <c r="AK490" s="65">
        <v>9</v>
      </c>
      <c r="AN490" s="65" t="str">
        <f t="shared" si="210"/>
        <v/>
      </c>
    </row>
    <row r="491" spans="1:40" ht="16.8" customHeight="1" x14ac:dyDescent="0.25">
      <c r="A491" s="113">
        <v>1</v>
      </c>
      <c r="B491" s="342" t="s">
        <v>753</v>
      </c>
      <c r="C491" s="342" t="s">
        <v>4764</v>
      </c>
      <c r="D491" s="350" t="str">
        <f t="shared" si="228"/>
        <v>'W Brown'</v>
      </c>
      <c r="E491" s="262">
        <f t="shared" si="231"/>
        <v>18730102</v>
      </c>
      <c r="F491" s="262">
        <v>10</v>
      </c>
      <c r="G491" s="211" t="s">
        <v>4850</v>
      </c>
      <c r="R491" s="112" t="str">
        <f>IF(D491="","", CONCATENATE("Update games set ", B491, "= ",D491," where game_id=", E491))</f>
        <v>Update games set Referee= 'W Brown' where game_id=18730102</v>
      </c>
      <c r="S491" s="112" t="str">
        <f t="shared" si="211"/>
        <v>Update lineups set player_name = 'HR Gamble', raw_name = 'HR Gamble' where game_id = 18730102 and player_order = 10</v>
      </c>
      <c r="T491" s="112" t="str">
        <f t="shared" si="212"/>
        <v/>
      </c>
      <c r="U491" s="200" t="str">
        <f t="shared" si="209"/>
        <v/>
      </c>
      <c r="V491" s="112" t="str">
        <f t="shared" si="213"/>
        <v/>
      </c>
      <c r="W491" s="415" t="str">
        <f t="shared" si="214"/>
        <v/>
      </c>
      <c r="Y491" s="65" t="str">
        <f t="shared" si="218"/>
        <v/>
      </c>
      <c r="Z491" s="65" t="str">
        <f t="shared" si="219"/>
        <v/>
      </c>
      <c r="AA491" s="65" t="str">
        <f t="shared" si="220"/>
        <v/>
      </c>
      <c r="AB491" s="65" t="str">
        <f t="shared" si="221"/>
        <v/>
      </c>
      <c r="AC491" s="65" t="str">
        <f t="shared" si="222"/>
        <v/>
      </c>
      <c r="AH491" s="65" t="str">
        <f t="shared" si="215"/>
        <v>1872021710</v>
      </c>
      <c r="AI491" s="65">
        <v>18720217</v>
      </c>
      <c r="AJ491" s="65" t="s">
        <v>5312</v>
      </c>
      <c r="AK491" s="65">
        <v>10</v>
      </c>
      <c r="AN491" s="65" t="str">
        <f t="shared" si="210"/>
        <v/>
      </c>
    </row>
    <row r="492" spans="1:40" ht="16.8" customHeight="1" x14ac:dyDescent="0.25">
      <c r="A492" s="113">
        <v>1</v>
      </c>
      <c r="B492" s="342" t="s">
        <v>746</v>
      </c>
      <c r="C492" s="351" t="s">
        <v>5062</v>
      </c>
      <c r="D492" s="334" t="str">
        <f>CONCATENATE("'", LEFT(E492,4),"-",MID(E492,5,2),"-", MID(E492,7,2), " ", C492,"'")</f>
        <v>'1873-01-02 15:00'</v>
      </c>
      <c r="E492" s="262">
        <f t="shared" si="231"/>
        <v>18730102</v>
      </c>
      <c r="F492" s="262">
        <v>11</v>
      </c>
      <c r="G492" s="211" t="s">
        <v>4794</v>
      </c>
      <c r="R492" s="112" t="str">
        <f>IF(D492="","", CONCATENATE("Update games set ", B492, "= ",D492," where game_id=", E492))</f>
        <v>Update games set Game_date= '1873-01-02 15:00' where game_id=18730102</v>
      </c>
      <c r="S492" s="112" t="str">
        <f t="shared" si="211"/>
        <v>Update lineups set player_name = 'J White', raw_name = 'J White' where game_id = 18730102 and player_order = 11</v>
      </c>
      <c r="T492" s="112" t="str">
        <f t="shared" si="212"/>
        <v/>
      </c>
      <c r="U492" s="200" t="str">
        <f t="shared" si="209"/>
        <v/>
      </c>
      <c r="V492" s="112" t="str">
        <f t="shared" si="213"/>
        <v/>
      </c>
      <c r="W492" s="415" t="str">
        <f t="shared" si="214"/>
        <v/>
      </c>
      <c r="Y492" s="65" t="str">
        <f t="shared" si="218"/>
        <v/>
      </c>
      <c r="Z492" s="65" t="str">
        <f t="shared" si="219"/>
        <v/>
      </c>
      <c r="AA492" s="65" t="str">
        <f t="shared" si="220"/>
        <v/>
      </c>
      <c r="AB492" s="65" t="str">
        <f t="shared" si="221"/>
        <v/>
      </c>
      <c r="AC492" s="65" t="str">
        <f t="shared" si="222"/>
        <v/>
      </c>
      <c r="AH492" s="65" t="str">
        <f t="shared" si="215"/>
        <v>1872021711</v>
      </c>
      <c r="AI492" s="65">
        <v>18720217</v>
      </c>
      <c r="AJ492" s="65" t="s">
        <v>5312</v>
      </c>
      <c r="AK492" s="65">
        <v>11</v>
      </c>
      <c r="AN492" s="65" t="str">
        <f t="shared" si="210"/>
        <v/>
      </c>
    </row>
    <row r="493" spans="1:40" ht="16.8" customHeight="1" x14ac:dyDescent="0.25">
      <c r="A493" s="113">
        <v>1</v>
      </c>
      <c r="B493" s="342" t="s">
        <v>25</v>
      </c>
      <c r="D493" s="350" t="str">
        <f t="shared" si="230"/>
        <v/>
      </c>
      <c r="E493" s="262">
        <f t="shared" si="231"/>
        <v>18730102</v>
      </c>
      <c r="F493" s="262">
        <v>12</v>
      </c>
      <c r="R493" s="112" t="str">
        <f>IF(D493="","", CONCATENATE("Update games set ", B493, "= ",D493," where game_id=", E493))</f>
        <v/>
      </c>
      <c r="S493" s="112" t="str">
        <f t="shared" si="211"/>
        <v/>
      </c>
      <c r="T493" s="112" t="str">
        <f t="shared" si="212"/>
        <v/>
      </c>
      <c r="U493" s="200" t="str">
        <f t="shared" si="209"/>
        <v/>
      </c>
      <c r="V493" s="112" t="str">
        <f t="shared" si="213"/>
        <v/>
      </c>
      <c r="W493" s="415" t="str">
        <f t="shared" si="214"/>
        <v/>
      </c>
      <c r="Y493" s="65" t="str">
        <f t="shared" si="218"/>
        <v/>
      </c>
      <c r="Z493" s="65" t="str">
        <f t="shared" si="219"/>
        <v/>
      </c>
      <c r="AA493" s="65" t="str">
        <f t="shared" si="220"/>
        <v/>
      </c>
      <c r="AB493" s="65" t="str">
        <f t="shared" si="221"/>
        <v/>
      </c>
      <c r="AC493" s="65" t="str">
        <f t="shared" si="222"/>
        <v/>
      </c>
      <c r="AH493" s="65" t="str">
        <f t="shared" si="215"/>
        <v>1872021712</v>
      </c>
      <c r="AI493" s="65">
        <v>18720217</v>
      </c>
      <c r="AJ493" s="65" t="s">
        <v>5312</v>
      </c>
      <c r="AK493" s="65">
        <v>12</v>
      </c>
      <c r="AN493" s="65" t="str">
        <f t="shared" si="210"/>
        <v/>
      </c>
    </row>
    <row r="494" spans="1:40" ht="16.8" customHeight="1" x14ac:dyDescent="0.25">
      <c r="A494" s="113">
        <v>1</v>
      </c>
      <c r="B494" s="342" t="s">
        <v>475</v>
      </c>
      <c r="D494" s="349" t="str">
        <f t="shared" si="227"/>
        <v/>
      </c>
      <c r="E494" s="262">
        <f t="shared" si="231"/>
        <v>18730102</v>
      </c>
      <c r="F494" s="262">
        <v>13</v>
      </c>
      <c r="R494" s="112" t="str">
        <f>IF(D494="","", CONCATENATE("Update games set ", B494, "= ",D494," where game_id=", E494))</f>
        <v/>
      </c>
      <c r="S494" s="112" t="str">
        <f t="shared" si="211"/>
        <v/>
      </c>
      <c r="T494" s="112" t="str">
        <f t="shared" si="212"/>
        <v/>
      </c>
      <c r="U494" s="200" t="str">
        <f t="shared" si="209"/>
        <v/>
      </c>
      <c r="V494" s="112" t="str">
        <f t="shared" si="213"/>
        <v/>
      </c>
      <c r="W494" s="415" t="str">
        <f t="shared" si="214"/>
        <v/>
      </c>
      <c r="Y494" s="65" t="str">
        <f t="shared" si="218"/>
        <v/>
      </c>
      <c r="Z494" s="65" t="str">
        <f t="shared" si="219"/>
        <v/>
      </c>
      <c r="AA494" s="65" t="str">
        <f t="shared" si="220"/>
        <v/>
      </c>
      <c r="AB494" s="65" t="str">
        <f t="shared" si="221"/>
        <v/>
      </c>
      <c r="AC494" s="65" t="str">
        <f t="shared" si="222"/>
        <v/>
      </c>
      <c r="AH494" s="65" t="str">
        <f t="shared" si="215"/>
        <v>1872021713</v>
      </c>
      <c r="AI494" s="65">
        <v>18720217</v>
      </c>
      <c r="AJ494" s="65" t="s">
        <v>5312</v>
      </c>
      <c r="AK494" s="65">
        <v>13</v>
      </c>
      <c r="AN494" s="65" t="str">
        <f t="shared" si="210"/>
        <v/>
      </c>
    </row>
    <row r="495" spans="1:40" ht="16.8" customHeight="1" x14ac:dyDescent="0.25">
      <c r="A495" s="113">
        <v>1</v>
      </c>
      <c r="B495" s="342" t="s">
        <v>20</v>
      </c>
      <c r="C495" s="342" t="s">
        <v>4919</v>
      </c>
      <c r="D495" s="350" t="str">
        <f t="shared" si="230"/>
        <v>'Forest Ground'</v>
      </c>
      <c r="E495" s="262">
        <f t="shared" si="231"/>
        <v>18730102</v>
      </c>
      <c r="F495" s="262">
        <v>14</v>
      </c>
      <c r="R495" s="112" t="str">
        <f>IF(D495="","", CONCATENATE("Update games set ", B495, "= ",D495," where game_id=", E495))</f>
        <v>Update games set Ground= 'Forest Ground' where game_id=18730102</v>
      </c>
      <c r="S495" s="112" t="str">
        <f t="shared" si="211"/>
        <v/>
      </c>
      <c r="T495" s="112" t="str">
        <f t="shared" si="212"/>
        <v/>
      </c>
      <c r="U495" s="200" t="str">
        <f t="shared" si="209"/>
        <v/>
      </c>
      <c r="V495" s="112" t="str">
        <f t="shared" si="213"/>
        <v/>
      </c>
      <c r="W495" s="415" t="str">
        <f t="shared" si="214"/>
        <v/>
      </c>
      <c r="Y495" s="65" t="str">
        <f t="shared" si="218"/>
        <v/>
      </c>
      <c r="Z495" s="65" t="str">
        <f t="shared" si="219"/>
        <v/>
      </c>
      <c r="AA495" s="65" t="str">
        <f t="shared" si="220"/>
        <v/>
      </c>
      <c r="AB495" s="65" t="str">
        <f t="shared" si="221"/>
        <v/>
      </c>
      <c r="AC495" s="65" t="str">
        <f t="shared" si="222"/>
        <v/>
      </c>
      <c r="AH495" s="65" t="str">
        <f t="shared" si="215"/>
        <v>1872021714</v>
      </c>
      <c r="AI495" s="65">
        <v>18720217</v>
      </c>
      <c r="AJ495" s="65" t="s">
        <v>5312</v>
      </c>
      <c r="AK495" s="65">
        <v>14</v>
      </c>
      <c r="AN495" s="65" t="str">
        <f t="shared" si="210"/>
        <v/>
      </c>
    </row>
    <row r="496" spans="1:40" ht="16.8" customHeight="1" x14ac:dyDescent="0.25">
      <c r="A496" s="113">
        <v>1</v>
      </c>
      <c r="B496" s="342" t="s">
        <v>4882</v>
      </c>
      <c r="C496" s="342" t="str">
        <f>IF(C495="", "", C495)</f>
        <v>Forest Ground</v>
      </c>
      <c r="D496" s="350" t="str">
        <f t="shared" si="230"/>
        <v>'Forest Ground'</v>
      </c>
      <c r="E496" s="262">
        <f t="shared" si="231"/>
        <v>18730102</v>
      </c>
      <c r="F496" s="262">
        <v>15</v>
      </c>
      <c r="R496" s="112" t="str">
        <f>IF(D496="","", CONCATENATE("Update games set ", B496, "= ",D496," where game_id=", E496))</f>
        <v>Update games set Ground_parent= 'Forest Ground' where game_id=18730102</v>
      </c>
      <c r="S496" s="112" t="str">
        <f t="shared" si="211"/>
        <v/>
      </c>
      <c r="T496" s="112" t="str">
        <f t="shared" si="212"/>
        <v/>
      </c>
      <c r="U496" s="200" t="str">
        <f t="shared" si="209"/>
        <v/>
      </c>
      <c r="V496" s="112" t="str">
        <f t="shared" si="213"/>
        <v/>
      </c>
      <c r="W496" s="415" t="str">
        <f t="shared" si="214"/>
        <v/>
      </c>
      <c r="Y496" s="65" t="str">
        <f t="shared" si="218"/>
        <v/>
      </c>
      <c r="Z496" s="65" t="str">
        <f t="shared" si="219"/>
        <v/>
      </c>
      <c r="AA496" s="65" t="str">
        <f t="shared" si="220"/>
        <v/>
      </c>
      <c r="AB496" s="65" t="str">
        <f t="shared" si="221"/>
        <v/>
      </c>
      <c r="AC496" s="65" t="str">
        <f t="shared" si="222"/>
        <v/>
      </c>
      <c r="AH496" s="65" t="str">
        <f t="shared" si="215"/>
        <v>1872021715</v>
      </c>
      <c r="AI496" s="65">
        <v>18720217</v>
      </c>
      <c r="AJ496" s="65" t="s">
        <v>5312</v>
      </c>
      <c r="AK496" s="65">
        <v>15</v>
      </c>
      <c r="AN496" s="65" t="str">
        <f t="shared" si="210"/>
        <v/>
      </c>
    </row>
    <row r="497" spans="1:40" s="126" customFormat="1" ht="16.8" customHeight="1" thickBot="1" x14ac:dyDescent="0.3">
      <c r="A497" s="113">
        <v>1</v>
      </c>
      <c r="B497" s="116" t="s">
        <v>115</v>
      </c>
      <c r="C497" s="352"/>
      <c r="D497" s="370" t="str">
        <f t="shared" ref="D497" si="233">IF(MID(E497,5,2)*1&gt;6,_xlfn.CONCAT("'",LEFT(E497,4),"-",MID(E497,3,2)+1,"'"),_xlfn.CONCAT("'",LEFT(E497,4)-1,"-",MID(E497,3,2),"'"))</f>
        <v>'1872-73'</v>
      </c>
      <c r="E497" s="266">
        <f t="shared" si="231"/>
        <v>18730102</v>
      </c>
      <c r="F497" s="266">
        <v>16</v>
      </c>
      <c r="G497" s="343"/>
      <c r="H497" s="343"/>
      <c r="I497" s="267"/>
      <c r="J497" s="214"/>
      <c r="K497" s="266"/>
      <c r="L497" s="266"/>
      <c r="M497" s="266"/>
      <c r="N497" s="419"/>
      <c r="O497" s="343"/>
      <c r="P497" s="343"/>
      <c r="Q497" s="346"/>
      <c r="R497" s="112" t="str">
        <f>IF(D497="","", CONCATENATE("Update games set ", B497, "= ",D497," where game_id=", E497))</f>
        <v>Update games set Season= '1872-73' where game_id=18730102</v>
      </c>
      <c r="S497" s="112" t="str">
        <f t="shared" si="211"/>
        <v/>
      </c>
      <c r="T497" s="112" t="str">
        <f t="shared" si="212"/>
        <v/>
      </c>
      <c r="U497" s="200" t="str">
        <f t="shared" si="209"/>
        <v/>
      </c>
      <c r="V497" s="112" t="str">
        <f t="shared" si="213"/>
        <v/>
      </c>
      <c r="W497" s="415" t="str">
        <f t="shared" si="214"/>
        <v/>
      </c>
      <c r="X497" s="240"/>
      <c r="Y497" s="65" t="str">
        <f t="shared" si="218"/>
        <v/>
      </c>
      <c r="Z497" s="65" t="str">
        <f t="shared" si="219"/>
        <v/>
      </c>
      <c r="AA497" s="65" t="str">
        <f t="shared" si="220"/>
        <v/>
      </c>
      <c r="AB497" s="65" t="str">
        <f t="shared" si="221"/>
        <v/>
      </c>
      <c r="AC497" s="65" t="str">
        <f t="shared" si="222"/>
        <v/>
      </c>
      <c r="AH497" s="65" t="str">
        <f t="shared" si="215"/>
        <v>1872021716</v>
      </c>
      <c r="AI497" s="126">
        <v>18720217</v>
      </c>
      <c r="AJ497" s="126" t="s">
        <v>5312</v>
      </c>
      <c r="AK497" s="126">
        <v>16</v>
      </c>
      <c r="AN497" s="65" t="str">
        <f t="shared" si="210"/>
        <v/>
      </c>
    </row>
    <row r="498" spans="1:40" ht="16.8" customHeight="1" thickTop="1" x14ac:dyDescent="0.25">
      <c r="A498" s="113">
        <v>1</v>
      </c>
      <c r="B498" s="341" t="s">
        <v>22</v>
      </c>
      <c r="C498" s="341" t="s">
        <v>5295</v>
      </c>
      <c r="D498" s="341" t="str">
        <f t="shared" si="230"/>
        <v>'Notts'</v>
      </c>
      <c r="E498" s="211">
        <v>18730104</v>
      </c>
      <c r="F498" s="262">
        <v>1</v>
      </c>
      <c r="G498" s="212" t="s">
        <v>4806</v>
      </c>
      <c r="H498" s="212" t="s">
        <v>4777</v>
      </c>
      <c r="N498" s="416"/>
      <c r="O498" s="212"/>
      <c r="P498" s="212"/>
      <c r="R498" s="112" t="str">
        <f>IF(D498="","", CONCATENATE("Update games set ", B498, "= ",D498," where game_id=", E498))</f>
        <v>Update games set Opponent= 'Notts' where game_id=18730104</v>
      </c>
      <c r="S498" s="112" t="str">
        <f t="shared" si="211"/>
        <v>Update lineups set player_name = 'SW Widdowson', raw_name = 'SW Widdowson' where game_id = 18730104 and player_order = 1</v>
      </c>
      <c r="T498" s="112" t="str">
        <f t="shared" si="212"/>
        <v/>
      </c>
      <c r="U498" s="200" t="str">
        <f t="shared" si="209"/>
        <v/>
      </c>
      <c r="V498" s="112" t="str">
        <f t="shared" si="213"/>
        <v/>
      </c>
      <c r="W498" s="415" t="str">
        <f t="shared" si="214"/>
        <v/>
      </c>
      <c r="Y498" s="65" t="str">
        <f t="shared" si="218"/>
        <v/>
      </c>
      <c r="Z498" s="65" t="str">
        <f t="shared" si="219"/>
        <v/>
      </c>
      <c r="AA498" s="65" t="str">
        <f t="shared" si="220"/>
        <v/>
      </c>
      <c r="AB498" s="65" t="str">
        <f t="shared" si="221"/>
        <v/>
      </c>
      <c r="AC498" s="65" t="str">
        <f t="shared" si="222"/>
        <v/>
      </c>
      <c r="AH498" s="65" t="str">
        <f t="shared" si="215"/>
        <v>187203091</v>
      </c>
      <c r="AI498" s="65">
        <v>18720309</v>
      </c>
      <c r="AJ498" s="65" t="s">
        <v>5314</v>
      </c>
      <c r="AK498" s="65">
        <v>1</v>
      </c>
      <c r="AN498" s="65" t="str">
        <f t="shared" si="210"/>
        <v>update games set source = 'The Nottingham Forest Football Scrapbook' where game_id = 18730104</v>
      </c>
    </row>
    <row r="499" spans="1:40" ht="16.8" customHeight="1" x14ac:dyDescent="0.25">
      <c r="A499" s="113">
        <v>1</v>
      </c>
      <c r="B499" s="342" t="s">
        <v>4979</v>
      </c>
      <c r="C499" s="342" t="str">
        <f>IF(C498="", "", C498)</f>
        <v>Notts</v>
      </c>
      <c r="D499" s="350" t="str">
        <f t="shared" si="230"/>
        <v>'Notts'</v>
      </c>
      <c r="E499" s="262">
        <f>E498</f>
        <v>18730104</v>
      </c>
      <c r="F499" s="262">
        <v>2</v>
      </c>
      <c r="G499" s="211" t="s">
        <v>4815</v>
      </c>
      <c r="R499" s="112" t="str">
        <f>IF(D499="","", CONCATENATE("Update games set ", B499, "= ",D499," where game_id=", E499))</f>
        <v>Update games set Opp_parent= 'Notts' where game_id=18730104</v>
      </c>
      <c r="S499" s="112" t="str">
        <f t="shared" si="211"/>
        <v>Update lineups set player_name = 'WH Revis', raw_name = 'WH Revis' where game_id = 18730104 and player_order = 2</v>
      </c>
      <c r="T499" s="112" t="str">
        <f t="shared" si="212"/>
        <v/>
      </c>
      <c r="U499" s="200" t="str">
        <f t="shared" si="209"/>
        <v/>
      </c>
      <c r="V499" s="112" t="str">
        <f t="shared" si="213"/>
        <v/>
      </c>
      <c r="W499" s="415" t="str">
        <f t="shared" si="214"/>
        <v/>
      </c>
      <c r="Y499" s="65" t="str">
        <f t="shared" si="218"/>
        <v/>
      </c>
      <c r="Z499" s="65" t="str">
        <f t="shared" si="219"/>
        <v/>
      </c>
      <c r="AA499" s="65" t="str">
        <f t="shared" si="220"/>
        <v/>
      </c>
      <c r="AB499" s="65" t="str">
        <f t="shared" si="221"/>
        <v/>
      </c>
      <c r="AC499" s="65" t="str">
        <f t="shared" si="222"/>
        <v/>
      </c>
      <c r="AH499" s="65" t="str">
        <f t="shared" si="215"/>
        <v>187203092</v>
      </c>
      <c r="AI499" s="65">
        <v>18720309</v>
      </c>
      <c r="AJ499" s="65" t="s">
        <v>5314</v>
      </c>
      <c r="AK499" s="65">
        <v>2</v>
      </c>
      <c r="AN499" s="65" t="str">
        <f t="shared" si="210"/>
        <v/>
      </c>
    </row>
    <row r="500" spans="1:40" ht="16.8" customHeight="1" x14ac:dyDescent="0.25">
      <c r="A500" s="113">
        <v>1</v>
      </c>
      <c r="B500" s="342" t="s">
        <v>2653</v>
      </c>
      <c r="C500" s="342" t="s">
        <v>663</v>
      </c>
      <c r="D500" s="350" t="str">
        <f t="shared" si="230"/>
        <v>'Friendly'</v>
      </c>
      <c r="E500" s="262">
        <f t="shared" ref="E500:E513" si="234">E499</f>
        <v>18730104</v>
      </c>
      <c r="F500" s="262">
        <v>3</v>
      </c>
      <c r="G500" s="211" t="s">
        <v>4856</v>
      </c>
      <c r="R500" s="112" t="str">
        <f>IF(D500="","", CONCATENATE("Update games set ", B500, "= ",D500," where game_id=", E500))</f>
        <v>Update games set Game_type= 'Friendly' where game_id=18730104</v>
      </c>
      <c r="S500" s="112" t="str">
        <f t="shared" si="211"/>
        <v>Update lineups set player_name = 'JW Rastall', raw_name = 'JW Rastall' where game_id = 18730104 and player_order = 3</v>
      </c>
      <c r="T500" s="112" t="str">
        <f t="shared" si="212"/>
        <v/>
      </c>
      <c r="U500" s="200" t="str">
        <f t="shared" si="209"/>
        <v/>
      </c>
      <c r="V500" s="112" t="str">
        <f t="shared" si="213"/>
        <v/>
      </c>
      <c r="W500" s="415" t="str">
        <f t="shared" si="214"/>
        <v/>
      </c>
      <c r="Y500" s="65" t="str">
        <f t="shared" si="218"/>
        <v/>
      </c>
      <c r="Z500" s="65" t="str">
        <f t="shared" si="219"/>
        <v/>
      </c>
      <c r="AA500" s="65" t="str">
        <f t="shared" si="220"/>
        <v/>
      </c>
      <c r="AB500" s="65" t="str">
        <f t="shared" si="221"/>
        <v/>
      </c>
      <c r="AC500" s="65" t="str">
        <f t="shared" si="222"/>
        <v/>
      </c>
      <c r="AH500" s="65" t="str">
        <f t="shared" si="215"/>
        <v>187203093</v>
      </c>
      <c r="AI500" s="65">
        <v>18720309</v>
      </c>
      <c r="AJ500" s="65" t="s">
        <v>5314</v>
      </c>
      <c r="AK500" s="65">
        <v>3</v>
      </c>
      <c r="AN500" s="65" t="str">
        <f t="shared" si="210"/>
        <v/>
      </c>
    </row>
    <row r="501" spans="1:40" ht="16.8" customHeight="1" x14ac:dyDescent="0.25">
      <c r="A501" s="113">
        <v>1</v>
      </c>
      <c r="B501" s="342" t="s">
        <v>4978</v>
      </c>
      <c r="C501" s="342" t="s">
        <v>0</v>
      </c>
      <c r="D501" s="350" t="str">
        <f t="shared" si="230"/>
        <v>'A'</v>
      </c>
      <c r="E501" s="262">
        <f t="shared" si="234"/>
        <v>18730104</v>
      </c>
      <c r="F501" s="262">
        <v>4</v>
      </c>
      <c r="G501" s="211" t="s">
        <v>4872</v>
      </c>
      <c r="R501" s="112" t="str">
        <f>IF(D501="","", CONCATENATE("Update games set ", B501, "= ",D501," where game_id=", E501))</f>
        <v>Update games set HAN= 'A' where game_id=18730104</v>
      </c>
      <c r="S501" s="112" t="str">
        <f t="shared" si="211"/>
        <v>Update lineups set player_name = 'W Mason', raw_name = 'W Mason' where game_id = 18730104 and player_order = 4</v>
      </c>
      <c r="T501" s="112" t="str">
        <f t="shared" si="212"/>
        <v/>
      </c>
      <c r="U501" s="200" t="str">
        <f t="shared" si="209"/>
        <v/>
      </c>
      <c r="V501" s="112" t="str">
        <f t="shared" si="213"/>
        <v/>
      </c>
      <c r="W501" s="415" t="str">
        <f t="shared" si="214"/>
        <v/>
      </c>
      <c r="Y501" s="65" t="str">
        <f t="shared" si="218"/>
        <v/>
      </c>
      <c r="Z501" s="65" t="str">
        <f t="shared" si="219"/>
        <v/>
      </c>
      <c r="AA501" s="65" t="str">
        <f t="shared" si="220"/>
        <v/>
      </c>
      <c r="AB501" s="65" t="str">
        <f t="shared" si="221"/>
        <v/>
      </c>
      <c r="AC501" s="65" t="str">
        <f t="shared" si="222"/>
        <v/>
      </c>
      <c r="AH501" s="65" t="str">
        <f t="shared" si="215"/>
        <v>187203094</v>
      </c>
      <c r="AI501" s="65">
        <v>18720309</v>
      </c>
      <c r="AJ501" s="65" t="s">
        <v>5314</v>
      </c>
      <c r="AK501" s="65">
        <v>4</v>
      </c>
      <c r="AN501" s="65" t="str">
        <f t="shared" si="210"/>
        <v/>
      </c>
    </row>
    <row r="502" spans="1:40" ht="16.8" customHeight="1" x14ac:dyDescent="0.25">
      <c r="A502" s="113">
        <v>1</v>
      </c>
      <c r="B502" s="342" t="s">
        <v>5</v>
      </c>
      <c r="C502" s="342">
        <v>0</v>
      </c>
      <c r="D502" s="349">
        <f t="shared" si="225"/>
        <v>0</v>
      </c>
      <c r="E502" s="262">
        <f t="shared" si="234"/>
        <v>18730104</v>
      </c>
      <c r="F502" s="262">
        <v>5</v>
      </c>
      <c r="G502" s="211" t="s">
        <v>4805</v>
      </c>
      <c r="R502" s="112" t="str">
        <f>IF(D502="","", CONCATENATE("Update games set ", B502, "= ",D502," where game_id=", E502))</f>
        <v>Update games set F= 0 where game_id=18730104</v>
      </c>
      <c r="S502" s="112" t="str">
        <f t="shared" si="211"/>
        <v>Update lineups set player_name = 'J Richardson', raw_name = 'J Richardson' where game_id = 18730104 and player_order = 5</v>
      </c>
      <c r="T502" s="112" t="str">
        <f t="shared" si="212"/>
        <v/>
      </c>
      <c r="U502" s="200" t="str">
        <f t="shared" si="209"/>
        <v/>
      </c>
      <c r="V502" s="112" t="str">
        <f t="shared" si="213"/>
        <v/>
      </c>
      <c r="W502" s="415" t="str">
        <f t="shared" si="214"/>
        <v/>
      </c>
      <c r="Y502" s="65" t="str">
        <f t="shared" si="218"/>
        <v/>
      </c>
      <c r="Z502" s="65" t="str">
        <f t="shared" si="219"/>
        <v/>
      </c>
      <c r="AA502" s="65" t="str">
        <f t="shared" si="220"/>
        <v/>
      </c>
      <c r="AB502" s="65" t="str">
        <f t="shared" si="221"/>
        <v/>
      </c>
      <c r="AC502" s="65" t="str">
        <f t="shared" si="222"/>
        <v/>
      </c>
      <c r="AH502" s="65" t="str">
        <f t="shared" si="215"/>
        <v>187203095</v>
      </c>
      <c r="AI502" s="65">
        <v>18720309</v>
      </c>
      <c r="AJ502" s="65" t="s">
        <v>5314</v>
      </c>
      <c r="AK502" s="65">
        <v>5</v>
      </c>
      <c r="AN502" s="65" t="str">
        <f t="shared" si="210"/>
        <v/>
      </c>
    </row>
    <row r="503" spans="1:40" ht="16.8" customHeight="1" x14ac:dyDescent="0.25">
      <c r="A503" s="113">
        <v>1</v>
      </c>
      <c r="B503" s="342" t="s">
        <v>0</v>
      </c>
      <c r="C503" s="342">
        <v>0</v>
      </c>
      <c r="D503" s="349">
        <f t="shared" si="225"/>
        <v>0</v>
      </c>
      <c r="E503" s="262">
        <f t="shared" si="234"/>
        <v>18730104</v>
      </c>
      <c r="F503" s="262">
        <v>6</v>
      </c>
      <c r="G503" s="211" t="s">
        <v>4874</v>
      </c>
      <c r="R503" s="112" t="str">
        <f>IF(D503="","", CONCATENATE("Update games set ", B503, "= ",D503," where game_id=", E503))</f>
        <v>Update games set A= 0 where game_id=18730104</v>
      </c>
      <c r="S503" s="112" t="str">
        <f t="shared" si="211"/>
        <v>Update lineups set player_name = 'C Rastall', raw_name = 'C Rastall' where game_id = 18730104 and player_order = 6</v>
      </c>
      <c r="T503" s="112" t="str">
        <f t="shared" si="212"/>
        <v/>
      </c>
      <c r="U503" s="200" t="str">
        <f t="shared" si="209"/>
        <v/>
      </c>
      <c r="V503" s="112" t="str">
        <f t="shared" si="213"/>
        <v/>
      </c>
      <c r="W503" s="415" t="str">
        <f t="shared" si="214"/>
        <v/>
      </c>
      <c r="Y503" s="65" t="str">
        <f t="shared" si="218"/>
        <v/>
      </c>
      <c r="Z503" s="65" t="str">
        <f t="shared" si="219"/>
        <v/>
      </c>
      <c r="AA503" s="65" t="str">
        <f t="shared" si="220"/>
        <v/>
      </c>
      <c r="AB503" s="65" t="str">
        <f t="shared" si="221"/>
        <v/>
      </c>
      <c r="AC503" s="65" t="str">
        <f t="shared" si="222"/>
        <v/>
      </c>
      <c r="AH503" s="65" t="str">
        <f t="shared" si="215"/>
        <v>187203096</v>
      </c>
      <c r="AI503" s="65">
        <v>18720309</v>
      </c>
      <c r="AJ503" s="65" t="s">
        <v>5314</v>
      </c>
      <c r="AK503" s="65">
        <v>6</v>
      </c>
      <c r="AN503" s="65" t="str">
        <f t="shared" si="210"/>
        <v/>
      </c>
    </row>
    <row r="504" spans="1:40" ht="16.8" customHeight="1" x14ac:dyDescent="0.25">
      <c r="A504" s="113">
        <v>1</v>
      </c>
      <c r="B504" s="342" t="s">
        <v>23</v>
      </c>
      <c r="D504" s="334" t="str">
        <f t="shared" ref="D504" si="235">IF(C504="",IF(D502&gt;D503,"'W'",IF(D502=D503,"'D'","'L'")),_xlfn.CONCAT("'",C504,"'"))</f>
        <v>'D'</v>
      </c>
      <c r="E504" s="262">
        <f t="shared" si="234"/>
        <v>18730104</v>
      </c>
      <c r="F504" s="262">
        <v>7</v>
      </c>
      <c r="G504" s="211" t="s">
        <v>5298</v>
      </c>
      <c r="R504" s="112" t="str">
        <f>IF(D504="","", CONCATENATE("Update games set ", B504, "= ",D504," where game_id=", E504))</f>
        <v>Update games set Result= 'D' where game_id=18730104</v>
      </c>
      <c r="S504" s="112" t="str">
        <f t="shared" si="211"/>
        <v>Update lineups set player_name = 'WR Lymbery', raw_name = 'WR Lymbery' where game_id = 18730104 and player_order = 7</v>
      </c>
      <c r="T504" s="112" t="str">
        <f t="shared" si="212"/>
        <v/>
      </c>
      <c r="U504" s="200" t="str">
        <f t="shared" si="209"/>
        <v/>
      </c>
      <c r="V504" s="112" t="str">
        <f t="shared" si="213"/>
        <v/>
      </c>
      <c r="W504" s="415" t="str">
        <f t="shared" si="214"/>
        <v/>
      </c>
      <c r="Y504" s="65" t="str">
        <f t="shared" si="218"/>
        <v/>
      </c>
      <c r="Z504" s="65" t="str">
        <f t="shared" si="219"/>
        <v/>
      </c>
      <c r="AA504" s="65" t="str">
        <f t="shared" si="220"/>
        <v/>
      </c>
      <c r="AB504" s="65" t="str">
        <f t="shared" si="221"/>
        <v/>
      </c>
      <c r="AC504" s="65" t="str">
        <f t="shared" si="222"/>
        <v/>
      </c>
      <c r="AH504" s="65" t="str">
        <f t="shared" si="215"/>
        <v>187203097</v>
      </c>
      <c r="AI504" s="65">
        <v>18720309</v>
      </c>
      <c r="AJ504" s="65" t="s">
        <v>5314</v>
      </c>
      <c r="AK504" s="65">
        <v>7</v>
      </c>
      <c r="AN504" s="65" t="str">
        <f t="shared" si="210"/>
        <v/>
      </c>
    </row>
    <row r="505" spans="1:40" ht="16.8" customHeight="1" x14ac:dyDescent="0.25">
      <c r="A505" s="113">
        <v>1</v>
      </c>
      <c r="B505" s="342" t="s">
        <v>768</v>
      </c>
      <c r="D505" s="349" t="str">
        <f t="shared" si="227"/>
        <v/>
      </c>
      <c r="E505" s="262">
        <f t="shared" si="234"/>
        <v>18730104</v>
      </c>
      <c r="F505" s="262">
        <v>8</v>
      </c>
      <c r="G505" s="194" t="s">
        <v>4829</v>
      </c>
      <c r="N505" s="417"/>
      <c r="O505" s="194"/>
      <c r="P505" s="194"/>
      <c r="R505" s="112" t="str">
        <f>IF(D505="","", CONCATENATE("Update games set ", B505, "= ",D505," where game_id=", E505))</f>
        <v/>
      </c>
      <c r="S505" s="112" t="str">
        <f t="shared" si="211"/>
        <v>Update lineups set player_name = 'RP Hawksley', raw_name = 'RP Hawksley' where game_id = 18730104 and player_order = 8</v>
      </c>
      <c r="T505" s="112" t="str">
        <f t="shared" si="212"/>
        <v/>
      </c>
      <c r="U505" s="200" t="str">
        <f t="shared" si="209"/>
        <v/>
      </c>
      <c r="V505" s="112" t="str">
        <f t="shared" si="213"/>
        <v/>
      </c>
      <c r="W505" s="415" t="str">
        <f t="shared" si="214"/>
        <v/>
      </c>
      <c r="Y505" s="65" t="str">
        <f t="shared" si="218"/>
        <v/>
      </c>
      <c r="Z505" s="65" t="str">
        <f t="shared" si="219"/>
        <v/>
      </c>
      <c r="AA505" s="65" t="str">
        <f t="shared" si="220"/>
        <v/>
      </c>
      <c r="AB505" s="65" t="str">
        <f t="shared" si="221"/>
        <v/>
      </c>
      <c r="AC505" s="65" t="str">
        <f t="shared" si="222"/>
        <v/>
      </c>
      <c r="AH505" s="65" t="str">
        <f t="shared" si="215"/>
        <v>187203098</v>
      </c>
      <c r="AI505" s="65">
        <v>18720309</v>
      </c>
      <c r="AJ505" s="65" t="s">
        <v>5314</v>
      </c>
      <c r="AK505" s="65">
        <v>8</v>
      </c>
      <c r="AN505" s="65" t="str">
        <f t="shared" si="210"/>
        <v/>
      </c>
    </row>
    <row r="506" spans="1:40" ht="16.8" customHeight="1" x14ac:dyDescent="0.25">
      <c r="A506" s="113">
        <v>1</v>
      </c>
      <c r="B506" s="342" t="s">
        <v>766</v>
      </c>
      <c r="D506" s="349" t="str">
        <f t="shared" si="227"/>
        <v/>
      </c>
      <c r="E506" s="262">
        <f t="shared" si="234"/>
        <v>18730104</v>
      </c>
      <c r="F506" s="262">
        <v>9</v>
      </c>
      <c r="G506" s="194" t="s">
        <v>4825</v>
      </c>
      <c r="H506" s="194"/>
      <c r="N506" s="417"/>
      <c r="O506" s="194"/>
      <c r="P506" s="194"/>
      <c r="R506" s="112" t="str">
        <f>IF(D506="","", CONCATENATE("Update games set ", B506, "= ",D506," where game_id=", E506))</f>
        <v/>
      </c>
      <c r="S506" s="112" t="str">
        <f t="shared" si="211"/>
        <v>Update lineups set player_name = 'TG Howitt', raw_name = 'TG Howitt' where game_id = 18730104 and player_order = 9</v>
      </c>
      <c r="T506" s="112" t="str">
        <f t="shared" si="212"/>
        <v/>
      </c>
      <c r="U506" s="200" t="str">
        <f t="shared" si="209"/>
        <v/>
      </c>
      <c r="V506" s="112" t="str">
        <f t="shared" si="213"/>
        <v/>
      </c>
      <c r="W506" s="415" t="str">
        <f t="shared" si="214"/>
        <v/>
      </c>
      <c r="Y506" s="65" t="str">
        <f t="shared" si="218"/>
        <v/>
      </c>
      <c r="Z506" s="65" t="str">
        <f t="shared" si="219"/>
        <v/>
      </c>
      <c r="AA506" s="65" t="str">
        <f t="shared" si="220"/>
        <v/>
      </c>
      <c r="AB506" s="65" t="str">
        <f t="shared" si="221"/>
        <v/>
      </c>
      <c r="AC506" s="65" t="str">
        <f t="shared" si="222"/>
        <v/>
      </c>
      <c r="AH506" s="65" t="str">
        <f t="shared" si="215"/>
        <v>187203099</v>
      </c>
      <c r="AI506" s="65">
        <v>18720309</v>
      </c>
      <c r="AJ506" s="65" t="s">
        <v>5314</v>
      </c>
      <c r="AK506" s="65">
        <v>9</v>
      </c>
      <c r="AN506" s="65" t="str">
        <f t="shared" si="210"/>
        <v/>
      </c>
    </row>
    <row r="507" spans="1:40" ht="16.8" customHeight="1" x14ac:dyDescent="0.25">
      <c r="A507" s="113">
        <v>1</v>
      </c>
      <c r="B507" s="342" t="s">
        <v>753</v>
      </c>
      <c r="D507" s="350" t="str">
        <f t="shared" si="228"/>
        <v/>
      </c>
      <c r="E507" s="262">
        <f t="shared" si="234"/>
        <v>18730104</v>
      </c>
      <c r="F507" s="262">
        <v>10</v>
      </c>
      <c r="G507" s="211" t="s">
        <v>4875</v>
      </c>
      <c r="R507" s="112" t="str">
        <f>IF(D507="","", CONCATENATE("Update games set ", B507, "= ",D507," where game_id=", E507))</f>
        <v/>
      </c>
      <c r="S507" s="112" t="str">
        <f t="shared" si="211"/>
        <v>Update lineups set player_name = 'F Ashwell', raw_name = 'F Ashwell' where game_id = 18730104 and player_order = 10</v>
      </c>
      <c r="T507" s="112" t="str">
        <f t="shared" si="212"/>
        <v/>
      </c>
      <c r="U507" s="200" t="str">
        <f t="shared" si="209"/>
        <v/>
      </c>
      <c r="V507" s="112" t="str">
        <f t="shared" si="213"/>
        <v/>
      </c>
      <c r="W507" s="415" t="str">
        <f t="shared" si="214"/>
        <v/>
      </c>
      <c r="Y507" s="65" t="str">
        <f t="shared" si="218"/>
        <v/>
      </c>
      <c r="Z507" s="65" t="str">
        <f t="shared" si="219"/>
        <v/>
      </c>
      <c r="AA507" s="65" t="str">
        <f t="shared" si="220"/>
        <v/>
      </c>
      <c r="AB507" s="65" t="str">
        <f t="shared" si="221"/>
        <v/>
      </c>
      <c r="AC507" s="65" t="str">
        <f t="shared" si="222"/>
        <v/>
      </c>
      <c r="AH507" s="65" t="str">
        <f t="shared" si="215"/>
        <v>1872030910</v>
      </c>
      <c r="AI507" s="65">
        <v>18720309</v>
      </c>
      <c r="AJ507" s="65" t="s">
        <v>5314</v>
      </c>
      <c r="AK507" s="65">
        <v>10</v>
      </c>
      <c r="AN507" s="65" t="str">
        <f t="shared" si="210"/>
        <v/>
      </c>
    </row>
    <row r="508" spans="1:40" ht="16.8" customHeight="1" x14ac:dyDescent="0.25">
      <c r="A508" s="113">
        <v>1</v>
      </c>
      <c r="B508" s="342" t="s">
        <v>746</v>
      </c>
      <c r="C508" s="351" t="s">
        <v>5062</v>
      </c>
      <c r="D508" s="334" t="str">
        <f>CONCATENATE("'", LEFT(E508,4),"-",MID(E508,5,2),"-", MID(E508,7,2), " ", C508,"'")</f>
        <v>'1873-01-04 15:00'</v>
      </c>
      <c r="E508" s="262">
        <f t="shared" si="234"/>
        <v>18730104</v>
      </c>
      <c r="F508" s="262">
        <v>11</v>
      </c>
      <c r="G508" s="211" t="s">
        <v>4764</v>
      </c>
      <c r="R508" s="112" t="str">
        <f>IF(D508="","", CONCATENATE("Update games set ", B508, "= ",D508," where game_id=", E508))</f>
        <v>Update games set Game_date= '1873-01-04 15:00' where game_id=18730104</v>
      </c>
      <c r="S508" s="112" t="str">
        <f t="shared" si="211"/>
        <v>Update lineups set player_name = 'W Brown', raw_name = 'W Brown' where game_id = 18730104 and player_order = 11</v>
      </c>
      <c r="T508" s="112" t="str">
        <f t="shared" si="212"/>
        <v/>
      </c>
      <c r="U508" s="200" t="str">
        <f t="shared" si="209"/>
        <v/>
      </c>
      <c r="V508" s="112" t="str">
        <f t="shared" si="213"/>
        <v/>
      </c>
      <c r="W508" s="415" t="str">
        <f t="shared" si="214"/>
        <v/>
      </c>
      <c r="Y508" s="65" t="str">
        <f t="shared" si="218"/>
        <v/>
      </c>
      <c r="Z508" s="65" t="str">
        <f t="shared" si="219"/>
        <v/>
      </c>
      <c r="AA508" s="65" t="str">
        <f t="shared" si="220"/>
        <v/>
      </c>
      <c r="AB508" s="65" t="str">
        <f t="shared" si="221"/>
        <v/>
      </c>
      <c r="AC508" s="65" t="str">
        <f t="shared" si="222"/>
        <v/>
      </c>
      <c r="AH508" s="65" t="str">
        <f t="shared" si="215"/>
        <v>1872030911</v>
      </c>
      <c r="AI508" s="65">
        <v>18720309</v>
      </c>
      <c r="AJ508" s="65" t="s">
        <v>5314</v>
      </c>
      <c r="AK508" s="65">
        <v>11</v>
      </c>
      <c r="AN508" s="65" t="str">
        <f t="shared" si="210"/>
        <v/>
      </c>
    </row>
    <row r="509" spans="1:40" ht="16.8" customHeight="1" x14ac:dyDescent="0.25">
      <c r="A509" s="113">
        <v>1</v>
      </c>
      <c r="B509" s="342" t="s">
        <v>25</v>
      </c>
      <c r="D509" s="350" t="str">
        <f t="shared" si="230"/>
        <v/>
      </c>
      <c r="E509" s="262">
        <f t="shared" si="234"/>
        <v>18730104</v>
      </c>
      <c r="F509" s="262">
        <v>12</v>
      </c>
      <c r="G509" s="211" t="s">
        <v>4823</v>
      </c>
      <c r="R509" s="112" t="str">
        <f>IF(D509="","", CONCATENATE("Update games set ", B509, "= ",D509," where game_id=", E509))</f>
        <v/>
      </c>
      <c r="S509" s="112" t="str">
        <f t="shared" si="211"/>
        <v>Update lineups set player_name = 'H Davies', raw_name = 'H Davies' where game_id = 18730104 and player_order = 12</v>
      </c>
      <c r="T509" s="112" t="str">
        <f t="shared" si="212"/>
        <v/>
      </c>
      <c r="U509" s="200" t="str">
        <f t="shared" si="209"/>
        <v/>
      </c>
      <c r="V509" s="112" t="str">
        <f t="shared" si="213"/>
        <v/>
      </c>
      <c r="W509" s="415" t="str">
        <f t="shared" si="214"/>
        <v/>
      </c>
      <c r="Y509" s="65" t="str">
        <f t="shared" si="218"/>
        <v/>
      </c>
      <c r="Z509" s="65" t="str">
        <f t="shared" si="219"/>
        <v/>
      </c>
      <c r="AA509" s="65" t="str">
        <f t="shared" si="220"/>
        <v/>
      </c>
      <c r="AB509" s="65" t="str">
        <f t="shared" si="221"/>
        <v/>
      </c>
      <c r="AC509" s="65" t="str">
        <f t="shared" si="222"/>
        <v/>
      </c>
      <c r="AH509" s="65" t="str">
        <f t="shared" si="215"/>
        <v>1872030912</v>
      </c>
      <c r="AI509" s="65">
        <v>18720309</v>
      </c>
      <c r="AJ509" s="65" t="s">
        <v>5314</v>
      </c>
      <c r="AK509" s="65">
        <v>12</v>
      </c>
      <c r="AN509" s="65" t="str">
        <f t="shared" si="210"/>
        <v/>
      </c>
    </row>
    <row r="510" spans="1:40" ht="16.8" customHeight="1" x14ac:dyDescent="0.25">
      <c r="A510" s="113">
        <v>1</v>
      </c>
      <c r="B510" s="342" t="s">
        <v>475</v>
      </c>
      <c r="D510" s="349" t="str">
        <f>IF(C510="", "", C510)</f>
        <v/>
      </c>
      <c r="E510" s="262">
        <f t="shared" si="234"/>
        <v>18730104</v>
      </c>
      <c r="F510" s="262">
        <v>13</v>
      </c>
      <c r="R510" s="112" t="str">
        <f>IF(D510="","", CONCATENATE("Update games set ", B510, "= ",D510," where game_id=", E510))</f>
        <v/>
      </c>
      <c r="S510" s="112" t="str">
        <f t="shared" si="211"/>
        <v/>
      </c>
      <c r="T510" s="112" t="str">
        <f t="shared" si="212"/>
        <v/>
      </c>
      <c r="U510" s="200" t="str">
        <f t="shared" si="209"/>
        <v/>
      </c>
      <c r="V510" s="112" t="str">
        <f t="shared" si="213"/>
        <v/>
      </c>
      <c r="W510" s="415" t="str">
        <f t="shared" si="214"/>
        <v/>
      </c>
      <c r="Y510" s="65" t="str">
        <f t="shared" si="218"/>
        <v/>
      </c>
      <c r="Z510" s="65" t="str">
        <f t="shared" si="219"/>
        <v/>
      </c>
      <c r="AA510" s="65" t="str">
        <f t="shared" si="220"/>
        <v/>
      </c>
      <c r="AB510" s="65" t="str">
        <f t="shared" si="221"/>
        <v/>
      </c>
      <c r="AC510" s="65" t="str">
        <f t="shared" si="222"/>
        <v/>
      </c>
      <c r="AH510" s="65" t="str">
        <f t="shared" si="215"/>
        <v>1872030913</v>
      </c>
      <c r="AI510" s="65">
        <v>18720309</v>
      </c>
      <c r="AJ510" s="65" t="s">
        <v>5314</v>
      </c>
      <c r="AK510" s="65">
        <v>13</v>
      </c>
      <c r="AN510" s="65" t="str">
        <f t="shared" si="210"/>
        <v/>
      </c>
    </row>
    <row r="511" spans="1:40" ht="16.8" customHeight="1" x14ac:dyDescent="0.25">
      <c r="A511" s="113">
        <v>1</v>
      </c>
      <c r="B511" s="342" t="s">
        <v>20</v>
      </c>
      <c r="C511" s="342" t="s">
        <v>5316</v>
      </c>
      <c r="D511" s="350" t="str">
        <f t="shared" si="230"/>
        <v>'Meadows Ground'</v>
      </c>
      <c r="E511" s="262">
        <f t="shared" si="234"/>
        <v>18730104</v>
      </c>
      <c r="F511" s="262">
        <v>14</v>
      </c>
      <c r="R511" s="112" t="str">
        <f>IF(D511="","", CONCATENATE("Update games set ", B511, "= ",D511," where game_id=", E511))</f>
        <v>Update games set Ground= 'Meadows Ground' where game_id=18730104</v>
      </c>
      <c r="S511" s="112" t="str">
        <f t="shared" si="211"/>
        <v/>
      </c>
      <c r="T511" s="112" t="str">
        <f t="shared" si="212"/>
        <v/>
      </c>
      <c r="U511" s="200" t="str">
        <f t="shared" si="209"/>
        <v/>
      </c>
      <c r="V511" s="112" t="str">
        <f t="shared" si="213"/>
        <v/>
      </c>
      <c r="W511" s="415" t="str">
        <f t="shared" si="214"/>
        <v/>
      </c>
      <c r="Y511" s="65" t="str">
        <f t="shared" si="218"/>
        <v/>
      </c>
      <c r="Z511" s="65" t="str">
        <f t="shared" si="219"/>
        <v/>
      </c>
      <c r="AA511" s="65" t="str">
        <f t="shared" si="220"/>
        <v/>
      </c>
      <c r="AB511" s="65" t="str">
        <f t="shared" si="221"/>
        <v/>
      </c>
      <c r="AC511" s="65" t="str">
        <f t="shared" si="222"/>
        <v/>
      </c>
      <c r="AH511" s="65" t="str">
        <f t="shared" si="215"/>
        <v>1872030914</v>
      </c>
      <c r="AI511" s="65">
        <v>18720309</v>
      </c>
      <c r="AJ511" s="65" t="s">
        <v>5314</v>
      </c>
      <c r="AK511" s="65">
        <v>14</v>
      </c>
      <c r="AN511" s="65" t="str">
        <f t="shared" si="210"/>
        <v/>
      </c>
    </row>
    <row r="512" spans="1:40" ht="16.8" customHeight="1" x14ac:dyDescent="0.25">
      <c r="A512" s="113">
        <v>1</v>
      </c>
      <c r="B512" s="342" t="s">
        <v>4882</v>
      </c>
      <c r="C512" s="342" t="str">
        <f>IF(C511="", "", C511)</f>
        <v>Meadows Ground</v>
      </c>
      <c r="D512" s="350" t="str">
        <f t="shared" si="230"/>
        <v>'Meadows Ground'</v>
      </c>
      <c r="E512" s="262">
        <f t="shared" si="234"/>
        <v>18730104</v>
      </c>
      <c r="F512" s="262">
        <v>15</v>
      </c>
      <c r="R512" s="112" t="str">
        <f>IF(D512="","", CONCATENATE("Update games set ", B512, "= ",D512," where game_id=", E512))</f>
        <v>Update games set Ground_parent= 'Meadows Ground' where game_id=18730104</v>
      </c>
      <c r="S512" s="112" t="str">
        <f t="shared" si="211"/>
        <v/>
      </c>
      <c r="T512" s="112" t="str">
        <f t="shared" si="212"/>
        <v/>
      </c>
      <c r="U512" s="200" t="str">
        <f t="shared" si="209"/>
        <v/>
      </c>
      <c r="V512" s="112" t="str">
        <f t="shared" si="213"/>
        <v/>
      </c>
      <c r="W512" s="415" t="str">
        <f t="shared" si="214"/>
        <v/>
      </c>
      <c r="Y512" s="65" t="str">
        <f t="shared" si="218"/>
        <v/>
      </c>
      <c r="Z512" s="65" t="str">
        <f t="shared" si="219"/>
        <v/>
      </c>
      <c r="AA512" s="65" t="str">
        <f t="shared" si="220"/>
        <v/>
      </c>
      <c r="AB512" s="65" t="str">
        <f t="shared" si="221"/>
        <v/>
      </c>
      <c r="AC512" s="65" t="str">
        <f t="shared" si="222"/>
        <v/>
      </c>
      <c r="AH512" s="65" t="str">
        <f t="shared" si="215"/>
        <v>1872030915</v>
      </c>
      <c r="AI512" s="65">
        <v>18720309</v>
      </c>
      <c r="AJ512" s="65" t="s">
        <v>5314</v>
      </c>
      <c r="AK512" s="65">
        <v>15</v>
      </c>
      <c r="AN512" s="65" t="str">
        <f t="shared" si="210"/>
        <v/>
      </c>
    </row>
    <row r="513" spans="1:40" s="126" customFormat="1" ht="16.8" customHeight="1" thickBot="1" x14ac:dyDescent="0.3">
      <c r="A513" s="113">
        <v>1</v>
      </c>
      <c r="B513" s="116" t="s">
        <v>115</v>
      </c>
      <c r="C513" s="352"/>
      <c r="D513" s="370" t="str">
        <f t="shared" ref="D513" si="236">IF(MID(E513,5,2)*1&gt;6,_xlfn.CONCAT("'",LEFT(E513,4),"-",MID(E513,3,2)+1,"'"),_xlfn.CONCAT("'",LEFT(E513,4)-1,"-",MID(E513,3,2),"'"))</f>
        <v>'1872-73'</v>
      </c>
      <c r="E513" s="266">
        <f t="shared" si="234"/>
        <v>18730104</v>
      </c>
      <c r="F513" s="266">
        <v>16</v>
      </c>
      <c r="G513" s="343"/>
      <c r="H513" s="343"/>
      <c r="I513" s="267"/>
      <c r="J513" s="214"/>
      <c r="K513" s="266"/>
      <c r="L513" s="266"/>
      <c r="M513" s="266"/>
      <c r="N513" s="419"/>
      <c r="O513" s="343"/>
      <c r="P513" s="343"/>
      <c r="Q513" s="346"/>
      <c r="R513" s="112" t="str">
        <f>IF(D513="","", CONCATENATE("Update games set ", B513, "= ",D513," where game_id=", E513))</f>
        <v>Update games set Season= '1872-73' where game_id=18730104</v>
      </c>
      <c r="S513" s="112" t="str">
        <f t="shared" si="211"/>
        <v/>
      </c>
      <c r="T513" s="112" t="str">
        <f t="shared" si="212"/>
        <v/>
      </c>
      <c r="U513" s="200" t="str">
        <f t="shared" si="209"/>
        <v/>
      </c>
      <c r="V513" s="112" t="str">
        <f t="shared" si="213"/>
        <v/>
      </c>
      <c r="W513" s="415" t="str">
        <f t="shared" si="214"/>
        <v/>
      </c>
      <c r="X513" s="240"/>
      <c r="Y513" s="65" t="str">
        <f t="shared" si="218"/>
        <v/>
      </c>
      <c r="Z513" s="65" t="str">
        <f t="shared" si="219"/>
        <v/>
      </c>
      <c r="AA513" s="65" t="str">
        <f t="shared" si="220"/>
        <v/>
      </c>
      <c r="AB513" s="65" t="str">
        <f t="shared" si="221"/>
        <v/>
      </c>
      <c r="AC513" s="65" t="str">
        <f t="shared" si="222"/>
        <v/>
      </c>
      <c r="AH513" s="65" t="str">
        <f t="shared" si="215"/>
        <v>1872030916</v>
      </c>
      <c r="AI513" s="126">
        <v>18720309</v>
      </c>
      <c r="AJ513" s="126" t="s">
        <v>5314</v>
      </c>
      <c r="AK513" s="126">
        <v>16</v>
      </c>
      <c r="AN513" s="65" t="str">
        <f t="shared" si="210"/>
        <v/>
      </c>
    </row>
    <row r="514" spans="1:40" ht="16.8" customHeight="1" thickTop="1" x14ac:dyDescent="0.25">
      <c r="A514" s="113">
        <v>1</v>
      </c>
      <c r="B514" s="341" t="s">
        <v>22</v>
      </c>
      <c r="C514" s="341" t="s">
        <v>4627</v>
      </c>
      <c r="D514" s="341" t="str">
        <f t="shared" si="230"/>
        <v>'Mansfield'</v>
      </c>
      <c r="E514" s="211">
        <v>18730125</v>
      </c>
      <c r="F514" s="262">
        <v>1</v>
      </c>
      <c r="G514" s="212" t="s">
        <v>4876</v>
      </c>
      <c r="H514" s="212" t="s">
        <v>4777</v>
      </c>
      <c r="N514" s="416"/>
      <c r="O514" s="212"/>
      <c r="P514" s="212"/>
      <c r="R514" s="112" t="str">
        <f>IF(D514="","", CONCATENATE("Update games set ", B514, "= ",D514," where game_id=", E514))</f>
        <v>Update games set Opponent= 'Mansfield' where game_id=18730125</v>
      </c>
      <c r="S514" s="112" t="str">
        <f t="shared" si="211"/>
        <v>Update lineups set player_name = 'JW Widdowson', raw_name = 'JW Widdowson' where game_id = 18730125 and player_order = 1</v>
      </c>
      <c r="T514" s="112" t="str">
        <f t="shared" si="212"/>
        <v/>
      </c>
      <c r="U514" s="200" t="str">
        <f t="shared" ref="U514:U577" si="237">IF(I514="", "", Y514&amp;Z514&amp;AA514&amp;AB514&amp;AC514)</f>
        <v/>
      </c>
      <c r="V514" s="112" t="str">
        <f t="shared" si="213"/>
        <v/>
      </c>
      <c r="W514" s="415" t="str">
        <f t="shared" si="214"/>
        <v/>
      </c>
      <c r="Y514" s="65" t="str">
        <f t="shared" si="218"/>
        <v/>
      </c>
      <c r="Z514" s="65" t="str">
        <f t="shared" si="219"/>
        <v/>
      </c>
      <c r="AA514" s="65" t="str">
        <f t="shared" si="220"/>
        <v/>
      </c>
      <c r="AB514" s="65" t="str">
        <f t="shared" si="221"/>
        <v/>
      </c>
      <c r="AC514" s="65" t="str">
        <f t="shared" si="222"/>
        <v/>
      </c>
      <c r="AH514" s="65" t="str">
        <f t="shared" si="215"/>
        <v>187301021</v>
      </c>
      <c r="AI514" s="65">
        <v>18730102</v>
      </c>
      <c r="AJ514" s="65" t="s">
        <v>5315</v>
      </c>
      <c r="AK514" s="65">
        <v>1</v>
      </c>
      <c r="AN514" s="65" t="str">
        <f t="shared" ref="AN514:AN577" si="238">IF(F514=1, _xlfn.CONCAT("update games set source = 'The Nottingham Forest Football Scrapbook' where game_id = ", E514), "")</f>
        <v>update games set source = 'The Nottingham Forest Football Scrapbook' where game_id = 18730125</v>
      </c>
    </row>
    <row r="515" spans="1:40" ht="16.8" customHeight="1" x14ac:dyDescent="0.25">
      <c r="A515" s="113">
        <v>1</v>
      </c>
      <c r="B515" s="342" t="s">
        <v>4979</v>
      </c>
      <c r="C515" s="342" t="str">
        <f>IF(C514="", "", C514)</f>
        <v>Mansfield</v>
      </c>
      <c r="D515" s="350" t="str">
        <f t="shared" si="230"/>
        <v>'Mansfield'</v>
      </c>
      <c r="E515" s="262">
        <f>E514</f>
        <v>18730125</v>
      </c>
      <c r="F515" s="262">
        <v>2</v>
      </c>
      <c r="G515" s="211" t="s">
        <v>4815</v>
      </c>
      <c r="R515" s="112" t="str">
        <f>IF(D515="","", CONCATENATE("Update games set ", B515, "= ",D515," where game_id=", E515))</f>
        <v>Update games set Opp_parent= 'Mansfield' where game_id=18730125</v>
      </c>
      <c r="S515" s="112" t="str">
        <f t="shared" ref="S515:S578" si="239">IF(G515="","",CONCATENATE("Update lineups set player_name = '",SUBSTITUTE(G515,"'","''"),"', raw_name = '",SUBSTITUTE(G515,"'","''"),"' where game_id = ",E515," and player_order = ",F515))</f>
        <v>Update lineups set player_name = 'WH Revis', raw_name = 'WH Revis' where game_id = 18730125 and player_order = 2</v>
      </c>
      <c r="T515" s="112" t="str">
        <f t="shared" ref="T515:T578" si="240">IF(J515="","", CONCATENATE("insert into goals (game_id, goal_order, scorer_name, goal_min) values (",E515, ", ", I515,", '",J515,")"))</f>
        <v/>
      </c>
      <c r="U515" s="200" t="str">
        <f t="shared" si="237"/>
        <v/>
      </c>
      <c r="V515" s="112" t="str">
        <f t="shared" ref="V515:V578" si="241">IF(N515="","", CONCATENATE("insert into games_sources (game_id, source_order, source_name, source_link) values (",E515, ", ", N515,", '",O515,"', '",P515,"')"))</f>
        <v/>
      </c>
      <c r="W515" s="415" t="str">
        <f t="shared" ref="W515:W578" si="242">IF(N515="","",CONCATENATE("update games_sources set  source_name = '",O515,"', source_link = '",P515,"' where game_id = ",E515," and source_order = ",N515))</f>
        <v/>
      </c>
      <c r="Y515" s="65" t="str">
        <f t="shared" si="218"/>
        <v/>
      </c>
      <c r="Z515" s="65" t="str">
        <f t="shared" si="219"/>
        <v/>
      </c>
      <c r="AA515" s="65" t="str">
        <f t="shared" si="220"/>
        <v/>
      </c>
      <c r="AB515" s="65" t="str">
        <f t="shared" si="221"/>
        <v/>
      </c>
      <c r="AC515" s="65" t="str">
        <f t="shared" si="222"/>
        <v/>
      </c>
      <c r="AH515" s="65" t="str">
        <f t="shared" ref="AH515:AH578" si="243">_xlfn.CONCAT(AI515,AK515)</f>
        <v>187301022</v>
      </c>
      <c r="AI515" s="65">
        <v>18730102</v>
      </c>
      <c r="AJ515" s="65" t="s">
        <v>5315</v>
      </c>
      <c r="AK515" s="65">
        <v>2</v>
      </c>
      <c r="AN515" s="65" t="str">
        <f t="shared" si="238"/>
        <v/>
      </c>
    </row>
    <row r="516" spans="1:40" ht="16.8" customHeight="1" x14ac:dyDescent="0.25">
      <c r="A516" s="113">
        <v>1</v>
      </c>
      <c r="B516" s="342" t="s">
        <v>2653</v>
      </c>
      <c r="C516" s="342" t="s">
        <v>663</v>
      </c>
      <c r="D516" s="350" t="str">
        <f t="shared" si="230"/>
        <v>'Friendly'</v>
      </c>
      <c r="E516" s="262">
        <f t="shared" ref="E516:E529" si="244">E515</f>
        <v>18730125</v>
      </c>
      <c r="F516" s="262">
        <v>3</v>
      </c>
      <c r="G516" s="211" t="s">
        <v>4871</v>
      </c>
      <c r="R516" s="112" t="str">
        <f>IF(D516="","", CONCATENATE("Update games set ", B516, "= ",D516," where game_id=", E516))</f>
        <v>Update games set Game_type= 'Friendly' where game_id=18730125</v>
      </c>
      <c r="S516" s="112" t="str">
        <f t="shared" si="239"/>
        <v>Update lineups set player_name = 'CJ Spencer', raw_name = 'CJ Spencer' where game_id = 18730125 and player_order = 3</v>
      </c>
      <c r="T516" s="112" t="str">
        <f t="shared" si="240"/>
        <v/>
      </c>
      <c r="U516" s="200" t="str">
        <f t="shared" si="237"/>
        <v/>
      </c>
      <c r="V516" s="112" t="str">
        <f t="shared" si="241"/>
        <v/>
      </c>
      <c r="W516" s="415" t="str">
        <f t="shared" si="242"/>
        <v/>
      </c>
      <c r="Y516" s="65" t="str">
        <f t="shared" si="218"/>
        <v/>
      </c>
      <c r="Z516" s="65" t="str">
        <f t="shared" si="219"/>
        <v/>
      </c>
      <c r="AA516" s="65" t="str">
        <f t="shared" si="220"/>
        <v/>
      </c>
      <c r="AB516" s="65" t="str">
        <f t="shared" si="221"/>
        <v/>
      </c>
      <c r="AC516" s="65" t="str">
        <f t="shared" si="222"/>
        <v/>
      </c>
      <c r="AH516" s="65" t="str">
        <f t="shared" si="243"/>
        <v>187301023</v>
      </c>
      <c r="AI516" s="65">
        <v>18730102</v>
      </c>
      <c r="AJ516" s="65" t="s">
        <v>5315</v>
      </c>
      <c r="AK516" s="65">
        <v>3</v>
      </c>
      <c r="AN516" s="65" t="str">
        <f t="shared" si="238"/>
        <v/>
      </c>
    </row>
    <row r="517" spans="1:40" ht="16.8" customHeight="1" x14ac:dyDescent="0.25">
      <c r="A517" s="113">
        <v>1</v>
      </c>
      <c r="B517" s="342" t="s">
        <v>4978</v>
      </c>
      <c r="C517" s="342" t="s">
        <v>0</v>
      </c>
      <c r="D517" s="350" t="str">
        <f t="shared" si="230"/>
        <v>'A'</v>
      </c>
      <c r="E517" s="262">
        <f t="shared" si="244"/>
        <v>18730125</v>
      </c>
      <c r="F517" s="262">
        <v>4</v>
      </c>
      <c r="G517" s="211" t="s">
        <v>4824</v>
      </c>
      <c r="R517" s="112" t="str">
        <f>IF(D517="","", CONCATENATE("Update games set ", B517, "= ",D517," where game_id=", E517))</f>
        <v>Update games set HAN= 'A' where game_id=18730125</v>
      </c>
      <c r="S517" s="112" t="str">
        <f t="shared" si="239"/>
        <v>Update lineups set player_name = 'J Tomlinson', raw_name = 'J Tomlinson' where game_id = 18730125 and player_order = 4</v>
      </c>
      <c r="T517" s="112" t="str">
        <f t="shared" si="240"/>
        <v/>
      </c>
      <c r="U517" s="200" t="str">
        <f t="shared" si="237"/>
        <v/>
      </c>
      <c r="V517" s="112" t="str">
        <f t="shared" si="241"/>
        <v/>
      </c>
      <c r="W517" s="415" t="str">
        <f t="shared" si="242"/>
        <v/>
      </c>
      <c r="Y517" s="65" t="str">
        <f t="shared" si="218"/>
        <v/>
      </c>
      <c r="Z517" s="65" t="str">
        <f t="shared" si="219"/>
        <v/>
      </c>
      <c r="AA517" s="65" t="str">
        <f t="shared" si="220"/>
        <v/>
      </c>
      <c r="AB517" s="65" t="str">
        <f t="shared" si="221"/>
        <v/>
      </c>
      <c r="AC517" s="65" t="str">
        <f t="shared" si="222"/>
        <v/>
      </c>
      <c r="AH517" s="65" t="str">
        <f t="shared" si="243"/>
        <v>187301024</v>
      </c>
      <c r="AI517" s="65">
        <v>18730102</v>
      </c>
      <c r="AJ517" s="65" t="s">
        <v>5315</v>
      </c>
      <c r="AK517" s="65">
        <v>4</v>
      </c>
      <c r="AN517" s="65" t="str">
        <f t="shared" si="238"/>
        <v/>
      </c>
    </row>
    <row r="518" spans="1:40" ht="16.8" customHeight="1" x14ac:dyDescent="0.25">
      <c r="A518" s="113">
        <v>1</v>
      </c>
      <c r="B518" s="342" t="s">
        <v>5</v>
      </c>
      <c r="C518" s="342">
        <v>1</v>
      </c>
      <c r="D518" s="349">
        <f t="shared" ref="D518:D567" si="245">IF(C518="", "", C518)</f>
        <v>1</v>
      </c>
      <c r="E518" s="262">
        <f t="shared" si="244"/>
        <v>18730125</v>
      </c>
      <c r="F518" s="262">
        <v>5</v>
      </c>
      <c r="G518" s="211" t="s">
        <v>4856</v>
      </c>
      <c r="R518" s="112" t="str">
        <f>IF(D518="","", CONCATENATE("Update games set ", B518, "= ",D518," where game_id=", E518))</f>
        <v>Update games set F= 1 where game_id=18730125</v>
      </c>
      <c r="S518" s="112" t="str">
        <f t="shared" si="239"/>
        <v>Update lineups set player_name = 'JW Rastall', raw_name = 'JW Rastall' where game_id = 18730125 and player_order = 5</v>
      </c>
      <c r="T518" s="112" t="str">
        <f t="shared" si="240"/>
        <v/>
      </c>
      <c r="U518" s="200" t="str">
        <f t="shared" si="237"/>
        <v/>
      </c>
      <c r="V518" s="112" t="str">
        <f t="shared" si="241"/>
        <v/>
      </c>
      <c r="W518" s="415" t="str">
        <f t="shared" si="242"/>
        <v/>
      </c>
      <c r="Y518" s="65" t="str">
        <f t="shared" si="218"/>
        <v/>
      </c>
      <c r="Z518" s="65" t="str">
        <f t="shared" si="219"/>
        <v/>
      </c>
      <c r="AA518" s="65" t="str">
        <f t="shared" si="220"/>
        <v/>
      </c>
      <c r="AB518" s="65" t="str">
        <f t="shared" si="221"/>
        <v/>
      </c>
      <c r="AC518" s="65" t="str">
        <f t="shared" si="222"/>
        <v/>
      </c>
      <c r="AH518" s="65" t="str">
        <f t="shared" si="243"/>
        <v>187301025</v>
      </c>
      <c r="AI518" s="65">
        <v>18730102</v>
      </c>
      <c r="AJ518" s="65" t="s">
        <v>5315</v>
      </c>
      <c r="AK518" s="65">
        <v>5</v>
      </c>
      <c r="AN518" s="65" t="str">
        <f t="shared" si="238"/>
        <v/>
      </c>
    </row>
    <row r="519" spans="1:40" ht="16.8" customHeight="1" x14ac:dyDescent="0.25">
      <c r="A519" s="113">
        <v>1</v>
      </c>
      <c r="B519" s="342" t="s">
        <v>0</v>
      </c>
      <c r="C519" s="342">
        <v>0</v>
      </c>
      <c r="D519" s="349">
        <f t="shared" si="245"/>
        <v>0</v>
      </c>
      <c r="E519" s="262">
        <f t="shared" si="244"/>
        <v>18730125</v>
      </c>
      <c r="F519" s="262">
        <v>6</v>
      </c>
      <c r="G519" s="211" t="s">
        <v>4877</v>
      </c>
      <c r="R519" s="112" t="str">
        <f>IF(D519="","", CONCATENATE("Update games set ", B519, "= ",D519," where game_id=", E519))</f>
        <v>Update games set A= 0 where game_id=18730125</v>
      </c>
      <c r="S519" s="112" t="str">
        <f t="shared" si="239"/>
        <v>Update lineups set player_name = 'AH Pearson', raw_name = 'AH Pearson' where game_id = 18730125 and player_order = 6</v>
      </c>
      <c r="T519" s="112" t="str">
        <f t="shared" si="240"/>
        <v/>
      </c>
      <c r="U519" s="200" t="str">
        <f t="shared" si="237"/>
        <v/>
      </c>
      <c r="V519" s="112" t="str">
        <f t="shared" si="241"/>
        <v/>
      </c>
      <c r="W519" s="415" t="str">
        <f t="shared" si="242"/>
        <v/>
      </c>
      <c r="Y519" s="65" t="str">
        <f t="shared" si="218"/>
        <v/>
      </c>
      <c r="Z519" s="65" t="str">
        <f t="shared" si="219"/>
        <v/>
      </c>
      <c r="AA519" s="65" t="str">
        <f t="shared" si="220"/>
        <v/>
      </c>
      <c r="AB519" s="65" t="str">
        <f t="shared" si="221"/>
        <v/>
      </c>
      <c r="AC519" s="65" t="str">
        <f t="shared" si="222"/>
        <v/>
      </c>
      <c r="AH519" s="65" t="str">
        <f t="shared" si="243"/>
        <v>187301026</v>
      </c>
      <c r="AI519" s="65">
        <v>18730102</v>
      </c>
      <c r="AJ519" s="65" t="s">
        <v>5315</v>
      </c>
      <c r="AK519" s="65">
        <v>6</v>
      </c>
      <c r="AN519" s="65" t="str">
        <f t="shared" si="238"/>
        <v/>
      </c>
    </row>
    <row r="520" spans="1:40" ht="16.8" customHeight="1" x14ac:dyDescent="0.25">
      <c r="A520" s="113">
        <v>1</v>
      </c>
      <c r="B520" s="342" t="s">
        <v>23</v>
      </c>
      <c r="D520" s="334" t="str">
        <f t="shared" ref="D520" si="246">IF(C520="",IF(D518&gt;D519,"'W'",IF(D518=D519,"'D'","'L'")),_xlfn.CONCAT("'",C520,"'"))</f>
        <v>'W'</v>
      </c>
      <c r="E520" s="262">
        <f t="shared" si="244"/>
        <v>18730125</v>
      </c>
      <c r="F520" s="262">
        <v>7</v>
      </c>
      <c r="G520" s="211" t="s">
        <v>4874</v>
      </c>
      <c r="R520" s="112" t="str">
        <f>IF(D520="","", CONCATENATE("Update games set ", B520, "= ",D520," where game_id=", E520))</f>
        <v>Update games set Result= 'W' where game_id=18730125</v>
      </c>
      <c r="S520" s="112" t="str">
        <f t="shared" si="239"/>
        <v>Update lineups set player_name = 'C Rastall', raw_name = 'C Rastall' where game_id = 18730125 and player_order = 7</v>
      </c>
      <c r="T520" s="112" t="str">
        <f t="shared" si="240"/>
        <v/>
      </c>
      <c r="U520" s="200" t="str">
        <f t="shared" si="237"/>
        <v/>
      </c>
      <c r="V520" s="112" t="str">
        <f t="shared" si="241"/>
        <v/>
      </c>
      <c r="W520" s="415" t="str">
        <f t="shared" si="242"/>
        <v/>
      </c>
      <c r="Y520" s="65" t="str">
        <f t="shared" si="218"/>
        <v/>
      </c>
      <c r="Z520" s="65" t="str">
        <f t="shared" si="219"/>
        <v/>
      </c>
      <c r="AA520" s="65" t="str">
        <f t="shared" si="220"/>
        <v/>
      </c>
      <c r="AB520" s="65" t="str">
        <f t="shared" si="221"/>
        <v/>
      </c>
      <c r="AC520" s="65" t="str">
        <f t="shared" si="222"/>
        <v/>
      </c>
      <c r="AH520" s="65" t="str">
        <f t="shared" si="243"/>
        <v>187301027</v>
      </c>
      <c r="AI520" s="65">
        <v>18730102</v>
      </c>
      <c r="AJ520" s="65" t="s">
        <v>5315</v>
      </c>
      <c r="AK520" s="65">
        <v>7</v>
      </c>
      <c r="AN520" s="65" t="str">
        <f t="shared" si="238"/>
        <v/>
      </c>
    </row>
    <row r="521" spans="1:40" ht="16.8" customHeight="1" x14ac:dyDescent="0.25">
      <c r="A521" s="113">
        <v>1</v>
      </c>
      <c r="B521" s="342" t="s">
        <v>768</v>
      </c>
      <c r="C521" s="342">
        <v>0</v>
      </c>
      <c r="D521" s="349">
        <f t="shared" ref="D521:D574" si="247">IF(C521="", "", C521)</f>
        <v>0</v>
      </c>
      <c r="E521" s="262">
        <f t="shared" si="244"/>
        <v>18730125</v>
      </c>
      <c r="F521" s="262">
        <v>8</v>
      </c>
      <c r="G521" s="194" t="s">
        <v>4764</v>
      </c>
      <c r="N521" s="417"/>
      <c r="O521" s="194"/>
      <c r="P521" s="194"/>
      <c r="R521" s="112" t="str">
        <f>IF(D521="","", CONCATENATE("Update games set ", B521, "= ",D521," where game_id=", E521))</f>
        <v>Update games set HT_f= 0 where game_id=18730125</v>
      </c>
      <c r="S521" s="112" t="str">
        <f t="shared" si="239"/>
        <v>Update lineups set player_name = 'W Brown', raw_name = 'W Brown' where game_id = 18730125 and player_order = 8</v>
      </c>
      <c r="T521" s="112" t="str">
        <f t="shared" si="240"/>
        <v/>
      </c>
      <c r="U521" s="200" t="str">
        <f t="shared" si="237"/>
        <v/>
      </c>
      <c r="V521" s="112" t="str">
        <f t="shared" si="241"/>
        <v/>
      </c>
      <c r="W521" s="415" t="str">
        <f t="shared" si="242"/>
        <v/>
      </c>
      <c r="Y521" s="65" t="str">
        <f t="shared" si="218"/>
        <v/>
      </c>
      <c r="Z521" s="65" t="str">
        <f t="shared" si="219"/>
        <v/>
      </c>
      <c r="AA521" s="65" t="str">
        <f t="shared" si="220"/>
        <v/>
      </c>
      <c r="AB521" s="65" t="str">
        <f t="shared" si="221"/>
        <v/>
      </c>
      <c r="AC521" s="65" t="str">
        <f t="shared" si="222"/>
        <v/>
      </c>
      <c r="AH521" s="65" t="str">
        <f t="shared" si="243"/>
        <v>187301028</v>
      </c>
      <c r="AI521" s="65">
        <v>18730102</v>
      </c>
      <c r="AJ521" s="65" t="s">
        <v>5315</v>
      </c>
      <c r="AK521" s="65">
        <v>8</v>
      </c>
      <c r="AN521" s="65" t="str">
        <f t="shared" si="238"/>
        <v/>
      </c>
    </row>
    <row r="522" spans="1:40" ht="16.8" customHeight="1" x14ac:dyDescent="0.25">
      <c r="A522" s="113">
        <v>1</v>
      </c>
      <c r="B522" s="342" t="s">
        <v>766</v>
      </c>
      <c r="C522" s="342">
        <v>0</v>
      </c>
      <c r="D522" s="349">
        <f t="shared" si="247"/>
        <v>0</v>
      </c>
      <c r="E522" s="262">
        <f t="shared" si="244"/>
        <v>18730125</v>
      </c>
      <c r="F522" s="262">
        <v>9</v>
      </c>
      <c r="G522" s="194" t="s">
        <v>4878</v>
      </c>
      <c r="H522" s="194"/>
      <c r="N522" s="417"/>
      <c r="O522" s="194"/>
      <c r="P522" s="194"/>
      <c r="R522" s="112" t="str">
        <f>IF(D522="","", CONCATENATE("Update games set ", B522, "= ",D522," where game_id=", E522))</f>
        <v>Update games set HT_a= 0 where game_id=18730125</v>
      </c>
      <c r="S522" s="112" t="str">
        <f t="shared" si="239"/>
        <v>Update lineups set player_name = 'H Gamble', raw_name = 'H Gamble' where game_id = 18730125 and player_order = 9</v>
      </c>
      <c r="T522" s="112" t="str">
        <f t="shared" si="240"/>
        <v/>
      </c>
      <c r="U522" s="200" t="str">
        <f t="shared" si="237"/>
        <v/>
      </c>
      <c r="V522" s="112" t="str">
        <f t="shared" si="241"/>
        <v/>
      </c>
      <c r="W522" s="415" t="str">
        <f t="shared" si="242"/>
        <v/>
      </c>
      <c r="Y522" s="65" t="str">
        <f t="shared" si="218"/>
        <v/>
      </c>
      <c r="Z522" s="65" t="str">
        <f t="shared" si="219"/>
        <v/>
      </c>
      <c r="AA522" s="65" t="str">
        <f t="shared" si="220"/>
        <v/>
      </c>
      <c r="AB522" s="65" t="str">
        <f t="shared" si="221"/>
        <v/>
      </c>
      <c r="AC522" s="65" t="str">
        <f t="shared" si="222"/>
        <v/>
      </c>
      <c r="AH522" s="65" t="str">
        <f t="shared" si="243"/>
        <v>187301029</v>
      </c>
      <c r="AI522" s="65">
        <v>18730102</v>
      </c>
      <c r="AJ522" s="65" t="s">
        <v>5315</v>
      </c>
      <c r="AK522" s="65">
        <v>9</v>
      </c>
      <c r="AN522" s="65" t="str">
        <f t="shared" si="238"/>
        <v/>
      </c>
    </row>
    <row r="523" spans="1:40" ht="16.8" customHeight="1" x14ac:dyDescent="0.25">
      <c r="A523" s="113">
        <v>1</v>
      </c>
      <c r="B523" s="342" t="s">
        <v>753</v>
      </c>
      <c r="D523" s="350" t="str">
        <f t="shared" ref="D523:D571" si="248">IF(C523="", "", CONCATENATE("'", C523,"'"))</f>
        <v/>
      </c>
      <c r="E523" s="262">
        <f t="shared" si="244"/>
        <v>18730125</v>
      </c>
      <c r="F523" s="262">
        <v>10</v>
      </c>
      <c r="G523" s="211" t="s">
        <v>4879</v>
      </c>
      <c r="R523" s="112" t="str">
        <f>IF(D523="","", CONCATENATE("Update games set ", B523, "= ",D523," where game_id=", E523))</f>
        <v/>
      </c>
      <c r="S523" s="112" t="str">
        <f t="shared" si="239"/>
        <v>Update lineups set player_name = 'I Kirk', raw_name = 'I Kirk' where game_id = 18730125 and player_order = 10</v>
      </c>
      <c r="T523" s="112" t="str">
        <f t="shared" si="240"/>
        <v/>
      </c>
      <c r="U523" s="200" t="str">
        <f t="shared" si="237"/>
        <v/>
      </c>
      <c r="V523" s="112" t="str">
        <f t="shared" si="241"/>
        <v/>
      </c>
      <c r="W523" s="415" t="str">
        <f t="shared" si="242"/>
        <v/>
      </c>
      <c r="Y523" s="65" t="str">
        <f t="shared" si="218"/>
        <v/>
      </c>
      <c r="Z523" s="65" t="str">
        <f t="shared" si="219"/>
        <v/>
      </c>
      <c r="AA523" s="65" t="str">
        <f t="shared" si="220"/>
        <v/>
      </c>
      <c r="AB523" s="65" t="str">
        <f t="shared" si="221"/>
        <v/>
      </c>
      <c r="AC523" s="65" t="str">
        <f t="shared" si="222"/>
        <v/>
      </c>
      <c r="AH523" s="65" t="str">
        <f t="shared" si="243"/>
        <v>1873010210</v>
      </c>
      <c r="AI523" s="65">
        <v>18730102</v>
      </c>
      <c r="AJ523" s="65" t="s">
        <v>5315</v>
      </c>
      <c r="AK523" s="65">
        <v>10</v>
      </c>
      <c r="AN523" s="65" t="str">
        <f t="shared" si="238"/>
        <v/>
      </c>
    </row>
    <row r="524" spans="1:40" ht="16.8" customHeight="1" x14ac:dyDescent="0.25">
      <c r="A524" s="113">
        <v>1</v>
      </c>
      <c r="B524" s="342" t="s">
        <v>746</v>
      </c>
      <c r="C524" s="351" t="s">
        <v>5062</v>
      </c>
      <c r="D524" s="334" t="str">
        <f>CONCATENATE("'", LEFT(E524,4),"-",MID(E524,5,2),"-", MID(E524,7,2), " ", C524,"'")</f>
        <v>'1873-01-25 15:00'</v>
      </c>
      <c r="E524" s="262">
        <f t="shared" si="244"/>
        <v>18730125</v>
      </c>
      <c r="F524" s="262">
        <v>11</v>
      </c>
      <c r="R524" s="112" t="str">
        <f>IF(D524="","", CONCATENATE("Update games set ", B524, "= ",D524," where game_id=", E524))</f>
        <v>Update games set Game_date= '1873-01-25 15:00' where game_id=18730125</v>
      </c>
      <c r="S524" s="112" t="str">
        <f t="shared" si="239"/>
        <v/>
      </c>
      <c r="T524" s="112" t="str">
        <f t="shared" si="240"/>
        <v/>
      </c>
      <c r="U524" s="200" t="str">
        <f t="shared" si="237"/>
        <v/>
      </c>
      <c r="V524" s="112" t="str">
        <f t="shared" si="241"/>
        <v/>
      </c>
      <c r="W524" s="415" t="str">
        <f t="shared" si="242"/>
        <v/>
      </c>
      <c r="Y524" s="65" t="str">
        <f t="shared" si="218"/>
        <v/>
      </c>
      <c r="Z524" s="65" t="str">
        <f t="shared" si="219"/>
        <v/>
      </c>
      <c r="AA524" s="65" t="str">
        <f t="shared" si="220"/>
        <v/>
      </c>
      <c r="AB524" s="65" t="str">
        <f t="shared" si="221"/>
        <v/>
      </c>
      <c r="AC524" s="65" t="str">
        <f t="shared" si="222"/>
        <v/>
      </c>
      <c r="AH524" s="65" t="str">
        <f t="shared" si="243"/>
        <v>1873010211</v>
      </c>
      <c r="AI524" s="65">
        <v>18730102</v>
      </c>
      <c r="AJ524" s="65" t="s">
        <v>5315</v>
      </c>
      <c r="AK524" s="65">
        <v>11</v>
      </c>
      <c r="AN524" s="65" t="str">
        <f t="shared" si="238"/>
        <v/>
      </c>
    </row>
    <row r="525" spans="1:40" ht="16.8" customHeight="1" x14ac:dyDescent="0.25">
      <c r="A525" s="113">
        <v>1</v>
      </c>
      <c r="B525" s="342" t="s">
        <v>25</v>
      </c>
      <c r="D525" s="350" t="str">
        <f t="shared" si="230"/>
        <v/>
      </c>
      <c r="E525" s="262">
        <f t="shared" si="244"/>
        <v>18730125</v>
      </c>
      <c r="F525" s="262">
        <v>12</v>
      </c>
      <c r="R525" s="112" t="str">
        <f>IF(D525="","", CONCATENATE("Update games set ", B525, "= ",D525," where game_id=", E525))</f>
        <v/>
      </c>
      <c r="S525" s="112" t="str">
        <f t="shared" si="239"/>
        <v/>
      </c>
      <c r="T525" s="112" t="str">
        <f t="shared" si="240"/>
        <v/>
      </c>
      <c r="U525" s="200" t="str">
        <f t="shared" si="237"/>
        <v/>
      </c>
      <c r="V525" s="112" t="str">
        <f t="shared" si="241"/>
        <v/>
      </c>
      <c r="W525" s="415" t="str">
        <f t="shared" si="242"/>
        <v/>
      </c>
      <c r="Y525" s="65" t="str">
        <f t="shared" si="218"/>
        <v/>
      </c>
      <c r="Z525" s="65" t="str">
        <f t="shared" si="219"/>
        <v/>
      </c>
      <c r="AA525" s="65" t="str">
        <f t="shared" si="220"/>
        <v/>
      </c>
      <c r="AB525" s="65" t="str">
        <f t="shared" si="221"/>
        <v/>
      </c>
      <c r="AC525" s="65" t="str">
        <f t="shared" si="222"/>
        <v/>
      </c>
      <c r="AH525" s="65" t="str">
        <f t="shared" si="243"/>
        <v>1873010212</v>
      </c>
      <c r="AI525" s="65">
        <v>18730102</v>
      </c>
      <c r="AJ525" s="65" t="s">
        <v>5315</v>
      </c>
      <c r="AK525" s="65">
        <v>12</v>
      </c>
      <c r="AN525" s="65" t="str">
        <f t="shared" si="238"/>
        <v/>
      </c>
    </row>
    <row r="526" spans="1:40" ht="16.8" customHeight="1" x14ac:dyDescent="0.25">
      <c r="A526" s="113">
        <v>1</v>
      </c>
      <c r="B526" s="342" t="s">
        <v>475</v>
      </c>
      <c r="D526" s="349" t="str">
        <f t="shared" si="247"/>
        <v/>
      </c>
      <c r="E526" s="262">
        <f t="shared" si="244"/>
        <v>18730125</v>
      </c>
      <c r="F526" s="262">
        <v>13</v>
      </c>
      <c r="R526" s="112" t="str">
        <f>IF(D526="","", CONCATENATE("Update games set ", B526, "= ",D526," where game_id=", E526))</f>
        <v/>
      </c>
      <c r="S526" s="112" t="str">
        <f t="shared" si="239"/>
        <v/>
      </c>
      <c r="T526" s="112" t="str">
        <f t="shared" si="240"/>
        <v/>
      </c>
      <c r="U526" s="200" t="str">
        <f t="shared" si="237"/>
        <v/>
      </c>
      <c r="V526" s="112" t="str">
        <f t="shared" si="241"/>
        <v/>
      </c>
      <c r="W526" s="415" t="str">
        <f t="shared" si="242"/>
        <v/>
      </c>
      <c r="Y526" s="65" t="str">
        <f t="shared" ref="Y526:Y589" si="249">IF(I526="","",CONCATENATE("update goals set scorer_name = '",SUBSTITUTE(J526, "'", "''"),"'"))</f>
        <v/>
      </c>
      <c r="Z526" s="65" t="str">
        <f t="shared" ref="Z526:Z589" si="250">IF(K526="", "", CONCATENATE(", goal_min = ", K526))</f>
        <v/>
      </c>
      <c r="AA526" s="65" t="str">
        <f t="shared" ref="AA526:AA589" si="251">IF(L526="", "", CONCATENATE(", Pen = '", UPPER(L526), "'"))</f>
        <v/>
      </c>
      <c r="AB526" s="65" t="str">
        <f t="shared" ref="AB526:AB589" si="252">IF(M526="", "", CONCATENATE(", OG = '", UPPER(M526), "'"))</f>
        <v/>
      </c>
      <c r="AC526" s="65" t="str">
        <f t="shared" ref="AC526:AC589" si="253">IF(I526="", "", CONCATENATE(" where game_id = ", E526, " and goal_order = ", I526))</f>
        <v/>
      </c>
      <c r="AH526" s="65" t="str">
        <f t="shared" si="243"/>
        <v>1873010213</v>
      </c>
      <c r="AI526" s="65">
        <v>18730102</v>
      </c>
      <c r="AJ526" s="65" t="s">
        <v>5315</v>
      </c>
      <c r="AK526" s="65">
        <v>13</v>
      </c>
      <c r="AN526" s="65" t="str">
        <f t="shared" si="238"/>
        <v/>
      </c>
    </row>
    <row r="527" spans="1:40" ht="16.8" customHeight="1" x14ac:dyDescent="0.25">
      <c r="A527" s="113">
        <v>1</v>
      </c>
      <c r="B527" s="342" t="s">
        <v>20</v>
      </c>
      <c r="D527" s="350" t="str">
        <f t="shared" si="230"/>
        <v/>
      </c>
      <c r="E527" s="262">
        <f t="shared" si="244"/>
        <v>18730125</v>
      </c>
      <c r="F527" s="262">
        <v>14</v>
      </c>
      <c r="R527" s="112" t="str">
        <f>IF(D527="","", CONCATENATE("Update games set ", B527, "= ",D527," where game_id=", E527))</f>
        <v/>
      </c>
      <c r="S527" s="112" t="str">
        <f t="shared" si="239"/>
        <v/>
      </c>
      <c r="T527" s="112" t="str">
        <f t="shared" si="240"/>
        <v/>
      </c>
      <c r="U527" s="200" t="str">
        <f t="shared" si="237"/>
        <v/>
      </c>
      <c r="V527" s="112" t="str">
        <f t="shared" si="241"/>
        <v/>
      </c>
      <c r="W527" s="415" t="str">
        <f t="shared" si="242"/>
        <v/>
      </c>
      <c r="Y527" s="65" t="str">
        <f t="shared" si="249"/>
        <v/>
      </c>
      <c r="Z527" s="65" t="str">
        <f t="shared" si="250"/>
        <v/>
      </c>
      <c r="AA527" s="65" t="str">
        <f t="shared" si="251"/>
        <v/>
      </c>
      <c r="AB527" s="65" t="str">
        <f t="shared" si="252"/>
        <v/>
      </c>
      <c r="AC527" s="65" t="str">
        <f t="shared" si="253"/>
        <v/>
      </c>
      <c r="AH527" s="65" t="str">
        <f t="shared" si="243"/>
        <v>1873010214</v>
      </c>
      <c r="AI527" s="65">
        <v>18730102</v>
      </c>
      <c r="AJ527" s="65" t="s">
        <v>5315</v>
      </c>
      <c r="AK527" s="65">
        <v>14</v>
      </c>
      <c r="AN527" s="65" t="str">
        <f t="shared" si="238"/>
        <v/>
      </c>
    </row>
    <row r="528" spans="1:40" ht="16.8" customHeight="1" x14ac:dyDescent="0.25">
      <c r="A528" s="113">
        <v>1</v>
      </c>
      <c r="B528" s="342" t="s">
        <v>4882</v>
      </c>
      <c r="C528" s="342" t="str">
        <f>IF(C527="", "", C527)</f>
        <v/>
      </c>
      <c r="D528" s="350" t="str">
        <f t="shared" si="230"/>
        <v/>
      </c>
      <c r="E528" s="262">
        <f t="shared" si="244"/>
        <v>18730125</v>
      </c>
      <c r="F528" s="262">
        <v>15</v>
      </c>
      <c r="R528" s="112" t="str">
        <f>IF(D528="","", CONCATENATE("Update games set ", B528, "= ",D528," where game_id=", E528))</f>
        <v/>
      </c>
      <c r="S528" s="112" t="str">
        <f t="shared" si="239"/>
        <v/>
      </c>
      <c r="T528" s="112" t="str">
        <f t="shared" si="240"/>
        <v/>
      </c>
      <c r="U528" s="200" t="str">
        <f t="shared" si="237"/>
        <v/>
      </c>
      <c r="V528" s="112" t="str">
        <f t="shared" si="241"/>
        <v/>
      </c>
      <c r="W528" s="415" t="str">
        <f t="shared" si="242"/>
        <v/>
      </c>
      <c r="Y528" s="65" t="str">
        <f t="shared" si="249"/>
        <v/>
      </c>
      <c r="Z528" s="65" t="str">
        <f t="shared" si="250"/>
        <v/>
      </c>
      <c r="AA528" s="65" t="str">
        <f t="shared" si="251"/>
        <v/>
      </c>
      <c r="AB528" s="65" t="str">
        <f t="shared" si="252"/>
        <v/>
      </c>
      <c r="AC528" s="65" t="str">
        <f t="shared" si="253"/>
        <v/>
      </c>
      <c r="AH528" s="65" t="str">
        <f t="shared" si="243"/>
        <v>1873010215</v>
      </c>
      <c r="AI528" s="65">
        <v>18730102</v>
      </c>
      <c r="AJ528" s="65" t="s">
        <v>5315</v>
      </c>
      <c r="AK528" s="65">
        <v>15</v>
      </c>
      <c r="AN528" s="65" t="str">
        <f t="shared" si="238"/>
        <v/>
      </c>
    </row>
    <row r="529" spans="1:40" s="126" customFormat="1" ht="16.8" customHeight="1" thickBot="1" x14ac:dyDescent="0.3">
      <c r="A529" s="113">
        <v>1</v>
      </c>
      <c r="B529" s="116" t="s">
        <v>115</v>
      </c>
      <c r="C529" s="352"/>
      <c r="D529" s="370" t="str">
        <f t="shared" ref="D529" si="254">IF(MID(E529,5,2)*1&gt;6,_xlfn.CONCAT("'",LEFT(E529,4),"-",MID(E529,3,2)+1,"'"),_xlfn.CONCAT("'",LEFT(E529,4)-1,"-",MID(E529,3,2),"'"))</f>
        <v>'1872-73'</v>
      </c>
      <c r="E529" s="266">
        <f t="shared" si="244"/>
        <v>18730125</v>
      </c>
      <c r="F529" s="266">
        <v>16</v>
      </c>
      <c r="G529" s="343"/>
      <c r="H529" s="343"/>
      <c r="I529" s="267"/>
      <c r="J529" s="214"/>
      <c r="K529" s="266"/>
      <c r="L529" s="266"/>
      <c r="M529" s="266"/>
      <c r="N529" s="419"/>
      <c r="O529" s="343"/>
      <c r="P529" s="343"/>
      <c r="Q529" s="346"/>
      <c r="R529" s="112" t="str">
        <f>IF(D529="","", CONCATENATE("Update games set ", B529, "= ",D529," where game_id=", E529))</f>
        <v>Update games set Season= '1872-73' where game_id=18730125</v>
      </c>
      <c r="S529" s="112" t="str">
        <f t="shared" si="239"/>
        <v/>
      </c>
      <c r="T529" s="112" t="str">
        <f t="shared" si="240"/>
        <v/>
      </c>
      <c r="U529" s="200" t="str">
        <f t="shared" si="237"/>
        <v/>
      </c>
      <c r="V529" s="112" t="str">
        <f t="shared" si="241"/>
        <v/>
      </c>
      <c r="W529" s="415" t="str">
        <f t="shared" si="242"/>
        <v/>
      </c>
      <c r="X529" s="240"/>
      <c r="Y529" s="65" t="str">
        <f t="shared" si="249"/>
        <v/>
      </c>
      <c r="Z529" s="65" t="str">
        <f t="shared" si="250"/>
        <v/>
      </c>
      <c r="AA529" s="65" t="str">
        <f t="shared" si="251"/>
        <v/>
      </c>
      <c r="AB529" s="65" t="str">
        <f t="shared" si="252"/>
        <v/>
      </c>
      <c r="AC529" s="65" t="str">
        <f t="shared" si="253"/>
        <v/>
      </c>
      <c r="AH529" s="65" t="str">
        <f t="shared" si="243"/>
        <v>1873010216</v>
      </c>
      <c r="AI529" s="126">
        <v>18730102</v>
      </c>
      <c r="AJ529" s="126" t="s">
        <v>5315</v>
      </c>
      <c r="AK529" s="126">
        <v>16</v>
      </c>
      <c r="AN529" s="65" t="str">
        <f t="shared" si="238"/>
        <v/>
      </c>
    </row>
    <row r="530" spans="1:40" ht="16.8" customHeight="1" thickTop="1" x14ac:dyDescent="0.25">
      <c r="A530" s="113">
        <v>1</v>
      </c>
      <c r="B530" s="341" t="s">
        <v>22</v>
      </c>
      <c r="C530" s="341" t="s">
        <v>4699</v>
      </c>
      <c r="D530" s="341" t="str">
        <f t="shared" si="230"/>
        <v>'Stoke'</v>
      </c>
      <c r="E530" s="211">
        <v>18730201</v>
      </c>
      <c r="F530" s="262">
        <v>1</v>
      </c>
      <c r="G530" s="212" t="s">
        <v>4806</v>
      </c>
      <c r="H530" s="212" t="s">
        <v>4777</v>
      </c>
      <c r="N530" s="416"/>
      <c r="O530" s="212"/>
      <c r="P530" s="212"/>
      <c r="R530" s="112" t="str">
        <f>IF(D530="","", CONCATENATE("Update games set ", B530, "= ",D530," where game_id=", E530))</f>
        <v>Update games set Opponent= 'Stoke' where game_id=18730201</v>
      </c>
      <c r="S530" s="112" t="str">
        <f t="shared" si="239"/>
        <v>Update lineups set player_name = 'SW Widdowson', raw_name = 'SW Widdowson' where game_id = 18730201 and player_order = 1</v>
      </c>
      <c r="T530" s="112" t="str">
        <f t="shared" si="240"/>
        <v/>
      </c>
      <c r="U530" s="200" t="str">
        <f t="shared" si="237"/>
        <v/>
      </c>
      <c r="V530" s="112" t="str">
        <f t="shared" si="241"/>
        <v/>
      </c>
      <c r="W530" s="415" t="str">
        <f t="shared" si="242"/>
        <v/>
      </c>
      <c r="Y530" s="65" t="str">
        <f t="shared" si="249"/>
        <v/>
      </c>
      <c r="Z530" s="65" t="str">
        <f t="shared" si="250"/>
        <v/>
      </c>
      <c r="AA530" s="65" t="str">
        <f t="shared" si="251"/>
        <v/>
      </c>
      <c r="AB530" s="65" t="str">
        <f t="shared" si="252"/>
        <v/>
      </c>
      <c r="AC530" s="65" t="str">
        <f t="shared" si="253"/>
        <v/>
      </c>
      <c r="AH530" s="65" t="str">
        <f t="shared" si="243"/>
        <v>187301041</v>
      </c>
      <c r="AI530" s="65">
        <v>18730104</v>
      </c>
      <c r="AJ530" s="65" t="s">
        <v>163</v>
      </c>
      <c r="AK530" s="65">
        <v>1</v>
      </c>
      <c r="AN530" s="65" t="str">
        <f t="shared" si="238"/>
        <v>update games set source = 'The Nottingham Forest Football Scrapbook' where game_id = 18730201</v>
      </c>
    </row>
    <row r="531" spans="1:40" ht="16.8" customHeight="1" x14ac:dyDescent="0.25">
      <c r="A531" s="113">
        <v>1</v>
      </c>
      <c r="B531" s="342" t="s">
        <v>4979</v>
      </c>
      <c r="C531" s="342" t="str">
        <f>IF(C530="", "", C530)</f>
        <v>Stoke</v>
      </c>
      <c r="D531" s="350" t="str">
        <f t="shared" si="230"/>
        <v>'Stoke'</v>
      </c>
      <c r="E531" s="262">
        <f>E530</f>
        <v>18730201</v>
      </c>
      <c r="F531" s="262">
        <v>2</v>
      </c>
      <c r="G531" s="211" t="s">
        <v>4871</v>
      </c>
      <c r="R531" s="112" t="str">
        <f>IF(D531="","", CONCATENATE("Update games set ", B531, "= ",D531," where game_id=", E531))</f>
        <v>Update games set Opp_parent= 'Stoke' where game_id=18730201</v>
      </c>
      <c r="S531" s="112" t="str">
        <f t="shared" si="239"/>
        <v>Update lineups set player_name = 'CJ Spencer', raw_name = 'CJ Spencer' where game_id = 18730201 and player_order = 2</v>
      </c>
      <c r="T531" s="112" t="str">
        <f t="shared" si="240"/>
        <v/>
      </c>
      <c r="U531" s="200" t="str">
        <f t="shared" si="237"/>
        <v/>
      </c>
      <c r="V531" s="112" t="str">
        <f t="shared" si="241"/>
        <v/>
      </c>
      <c r="W531" s="415" t="str">
        <f t="shared" si="242"/>
        <v/>
      </c>
      <c r="Y531" s="65" t="str">
        <f t="shared" si="249"/>
        <v/>
      </c>
      <c r="Z531" s="65" t="str">
        <f t="shared" si="250"/>
        <v/>
      </c>
      <c r="AA531" s="65" t="str">
        <f t="shared" si="251"/>
        <v/>
      </c>
      <c r="AB531" s="65" t="str">
        <f t="shared" si="252"/>
        <v/>
      </c>
      <c r="AC531" s="65" t="str">
        <f t="shared" si="253"/>
        <v/>
      </c>
      <c r="AH531" s="65" t="str">
        <f t="shared" si="243"/>
        <v>187301042</v>
      </c>
      <c r="AI531" s="65">
        <v>18730104</v>
      </c>
      <c r="AJ531" s="65" t="s">
        <v>163</v>
      </c>
      <c r="AK531" s="65">
        <v>2</v>
      </c>
      <c r="AN531" s="65" t="str">
        <f t="shared" si="238"/>
        <v/>
      </c>
    </row>
    <row r="532" spans="1:40" ht="16.8" customHeight="1" x14ac:dyDescent="0.25">
      <c r="A532" s="113">
        <v>1</v>
      </c>
      <c r="B532" s="342" t="s">
        <v>2653</v>
      </c>
      <c r="C532" s="342" t="s">
        <v>663</v>
      </c>
      <c r="D532" s="350" t="str">
        <f t="shared" si="230"/>
        <v>'Friendly'</v>
      </c>
      <c r="E532" s="262">
        <f t="shared" ref="E532:E545" si="255">E531</f>
        <v>18730201</v>
      </c>
      <c r="F532" s="262">
        <v>3</v>
      </c>
      <c r="G532" s="211" t="s">
        <v>4815</v>
      </c>
      <c r="R532" s="112" t="str">
        <f>IF(D532="","", CONCATENATE("Update games set ", B532, "= ",D532," where game_id=", E532))</f>
        <v>Update games set Game_type= 'Friendly' where game_id=18730201</v>
      </c>
      <c r="S532" s="112" t="str">
        <f t="shared" si="239"/>
        <v>Update lineups set player_name = 'WH Revis', raw_name = 'WH Revis' where game_id = 18730201 and player_order = 3</v>
      </c>
      <c r="T532" s="112" t="str">
        <f t="shared" si="240"/>
        <v/>
      </c>
      <c r="U532" s="200" t="str">
        <f t="shared" si="237"/>
        <v/>
      </c>
      <c r="V532" s="112" t="str">
        <f t="shared" si="241"/>
        <v/>
      </c>
      <c r="W532" s="415" t="str">
        <f t="shared" si="242"/>
        <v/>
      </c>
      <c r="Y532" s="65" t="str">
        <f t="shared" si="249"/>
        <v/>
      </c>
      <c r="Z532" s="65" t="str">
        <f t="shared" si="250"/>
        <v/>
      </c>
      <c r="AA532" s="65" t="str">
        <f t="shared" si="251"/>
        <v/>
      </c>
      <c r="AB532" s="65" t="str">
        <f t="shared" si="252"/>
        <v/>
      </c>
      <c r="AC532" s="65" t="str">
        <f t="shared" si="253"/>
        <v/>
      </c>
      <c r="AH532" s="65" t="str">
        <f t="shared" si="243"/>
        <v>187301043</v>
      </c>
      <c r="AI532" s="65">
        <v>18730104</v>
      </c>
      <c r="AJ532" s="65" t="s">
        <v>163</v>
      </c>
      <c r="AK532" s="65">
        <v>3</v>
      </c>
      <c r="AN532" s="65" t="str">
        <f t="shared" si="238"/>
        <v/>
      </c>
    </row>
    <row r="533" spans="1:40" ht="16.8" customHeight="1" x14ac:dyDescent="0.25">
      <c r="A533" s="113">
        <v>1</v>
      </c>
      <c r="B533" s="342" t="s">
        <v>4978</v>
      </c>
      <c r="C533" s="342" t="s">
        <v>5065</v>
      </c>
      <c r="D533" s="350" t="str">
        <f t="shared" si="230"/>
        <v>'H'</v>
      </c>
      <c r="E533" s="262">
        <f t="shared" si="255"/>
        <v>18730201</v>
      </c>
      <c r="F533" s="262">
        <v>4</v>
      </c>
      <c r="G533" s="211" t="s">
        <v>4856</v>
      </c>
      <c r="R533" s="112" t="str">
        <f>IF(D533="","", CONCATENATE("Update games set ", B533, "= ",D533," where game_id=", E533))</f>
        <v>Update games set HAN= 'H' where game_id=18730201</v>
      </c>
      <c r="S533" s="112" t="str">
        <f t="shared" si="239"/>
        <v>Update lineups set player_name = 'JW Rastall', raw_name = 'JW Rastall' where game_id = 18730201 and player_order = 4</v>
      </c>
      <c r="T533" s="112" t="str">
        <f t="shared" si="240"/>
        <v/>
      </c>
      <c r="U533" s="200" t="str">
        <f t="shared" si="237"/>
        <v/>
      </c>
      <c r="V533" s="112" t="str">
        <f t="shared" si="241"/>
        <v/>
      </c>
      <c r="W533" s="415" t="str">
        <f t="shared" si="242"/>
        <v/>
      </c>
      <c r="Y533" s="65" t="str">
        <f t="shared" si="249"/>
        <v/>
      </c>
      <c r="Z533" s="65" t="str">
        <f t="shared" si="250"/>
        <v/>
      </c>
      <c r="AA533" s="65" t="str">
        <f t="shared" si="251"/>
        <v/>
      </c>
      <c r="AB533" s="65" t="str">
        <f t="shared" si="252"/>
        <v/>
      </c>
      <c r="AC533" s="65" t="str">
        <f t="shared" si="253"/>
        <v/>
      </c>
      <c r="AH533" s="65" t="str">
        <f t="shared" si="243"/>
        <v>187301044</v>
      </c>
      <c r="AI533" s="65">
        <v>18730104</v>
      </c>
      <c r="AJ533" s="65" t="s">
        <v>163</v>
      </c>
      <c r="AK533" s="65">
        <v>4</v>
      </c>
      <c r="AN533" s="65" t="str">
        <f t="shared" si="238"/>
        <v/>
      </c>
    </row>
    <row r="534" spans="1:40" ht="16.8" customHeight="1" x14ac:dyDescent="0.25">
      <c r="A534" s="113">
        <v>1</v>
      </c>
      <c r="B534" s="342" t="s">
        <v>5</v>
      </c>
      <c r="C534" s="342">
        <v>3</v>
      </c>
      <c r="D534" s="349">
        <f t="shared" si="245"/>
        <v>3</v>
      </c>
      <c r="E534" s="262">
        <f t="shared" si="255"/>
        <v>18730201</v>
      </c>
      <c r="F534" s="262">
        <v>5</v>
      </c>
      <c r="G534" s="211" t="s">
        <v>4808</v>
      </c>
      <c r="R534" s="112" t="str">
        <f>IF(D534="","", CONCATENATE("Update games set ", B534, "= ",D534," where game_id=", E534))</f>
        <v>Update games set F= 3 where game_id=18730201</v>
      </c>
      <c r="S534" s="112" t="str">
        <f t="shared" si="239"/>
        <v>Update lineups set player_name = 'T Woodhouse', raw_name = 'T Woodhouse' where game_id = 18730201 and player_order = 5</v>
      </c>
      <c r="T534" s="112" t="str">
        <f t="shared" si="240"/>
        <v/>
      </c>
      <c r="U534" s="200" t="str">
        <f t="shared" si="237"/>
        <v/>
      </c>
      <c r="V534" s="112" t="str">
        <f t="shared" si="241"/>
        <v/>
      </c>
      <c r="W534" s="415" t="str">
        <f t="shared" si="242"/>
        <v/>
      </c>
      <c r="Y534" s="65" t="str">
        <f t="shared" si="249"/>
        <v/>
      </c>
      <c r="Z534" s="65" t="str">
        <f t="shared" si="250"/>
        <v/>
      </c>
      <c r="AA534" s="65" t="str">
        <f t="shared" si="251"/>
        <v/>
      </c>
      <c r="AB534" s="65" t="str">
        <f t="shared" si="252"/>
        <v/>
      </c>
      <c r="AC534" s="65" t="str">
        <f t="shared" si="253"/>
        <v/>
      </c>
      <c r="AH534" s="65" t="str">
        <f t="shared" si="243"/>
        <v>187301045</v>
      </c>
      <c r="AI534" s="65">
        <v>18730104</v>
      </c>
      <c r="AJ534" s="65" t="s">
        <v>163</v>
      </c>
      <c r="AK534" s="65">
        <v>5</v>
      </c>
      <c r="AN534" s="65" t="str">
        <f t="shared" si="238"/>
        <v/>
      </c>
    </row>
    <row r="535" spans="1:40" ht="16.8" customHeight="1" x14ac:dyDescent="0.25">
      <c r="A535" s="113">
        <v>1</v>
      </c>
      <c r="B535" s="342" t="s">
        <v>0</v>
      </c>
      <c r="C535" s="342">
        <v>1</v>
      </c>
      <c r="D535" s="349">
        <f t="shared" si="245"/>
        <v>1</v>
      </c>
      <c r="E535" s="262">
        <f t="shared" si="255"/>
        <v>18730201</v>
      </c>
      <c r="F535" s="262">
        <v>6</v>
      </c>
      <c r="G535" s="211" t="s">
        <v>4880</v>
      </c>
      <c r="R535" s="112" t="str">
        <f>IF(D535="","", CONCATENATE("Update games set ", B535, "= ",D535," where game_id=", E535))</f>
        <v>Update games set A= 1 where game_id=18730201</v>
      </c>
      <c r="S535" s="112" t="str">
        <f t="shared" si="239"/>
        <v>Update lineups set player_name = 'S Kirk', raw_name = 'S Kirk' where game_id = 18730201 and player_order = 6</v>
      </c>
      <c r="T535" s="112" t="str">
        <f t="shared" si="240"/>
        <v/>
      </c>
      <c r="U535" s="200" t="str">
        <f t="shared" si="237"/>
        <v/>
      </c>
      <c r="V535" s="112" t="str">
        <f t="shared" si="241"/>
        <v/>
      </c>
      <c r="W535" s="415" t="str">
        <f t="shared" si="242"/>
        <v/>
      </c>
      <c r="Y535" s="65" t="str">
        <f t="shared" si="249"/>
        <v/>
      </c>
      <c r="Z535" s="65" t="str">
        <f t="shared" si="250"/>
        <v/>
      </c>
      <c r="AA535" s="65" t="str">
        <f t="shared" si="251"/>
        <v/>
      </c>
      <c r="AB535" s="65" t="str">
        <f t="shared" si="252"/>
        <v/>
      </c>
      <c r="AC535" s="65" t="str">
        <f t="shared" si="253"/>
        <v/>
      </c>
      <c r="AH535" s="65" t="str">
        <f t="shared" si="243"/>
        <v>187301046</v>
      </c>
      <c r="AI535" s="65">
        <v>18730104</v>
      </c>
      <c r="AJ535" s="65" t="s">
        <v>163</v>
      </c>
      <c r="AK535" s="65">
        <v>6</v>
      </c>
      <c r="AN535" s="65" t="str">
        <f t="shared" si="238"/>
        <v/>
      </c>
    </row>
    <row r="536" spans="1:40" ht="16.8" customHeight="1" x14ac:dyDescent="0.25">
      <c r="A536" s="113">
        <v>1</v>
      </c>
      <c r="B536" s="342" t="s">
        <v>23</v>
      </c>
      <c r="D536" s="334" t="str">
        <f t="shared" ref="D536" si="256">IF(C536="",IF(D534&gt;D535,"'W'",IF(D534=D535,"'D'","'L'")),_xlfn.CONCAT("'",C536,"'"))</f>
        <v>'W'</v>
      </c>
      <c r="E536" s="262">
        <f t="shared" si="255"/>
        <v>18730201</v>
      </c>
      <c r="F536" s="262">
        <v>7</v>
      </c>
      <c r="G536" s="211" t="s">
        <v>4872</v>
      </c>
      <c r="R536" s="112" t="str">
        <f>IF(D536="","", CONCATENATE("Update games set ", B536, "= ",D536," where game_id=", E536))</f>
        <v>Update games set Result= 'W' where game_id=18730201</v>
      </c>
      <c r="S536" s="112" t="str">
        <f t="shared" si="239"/>
        <v>Update lineups set player_name = 'W Mason', raw_name = 'W Mason' where game_id = 18730201 and player_order = 7</v>
      </c>
      <c r="T536" s="112" t="str">
        <f t="shared" si="240"/>
        <v/>
      </c>
      <c r="U536" s="200" t="str">
        <f t="shared" si="237"/>
        <v/>
      </c>
      <c r="V536" s="112" t="str">
        <f t="shared" si="241"/>
        <v/>
      </c>
      <c r="W536" s="415" t="str">
        <f t="shared" si="242"/>
        <v/>
      </c>
      <c r="Y536" s="65" t="str">
        <f t="shared" si="249"/>
        <v/>
      </c>
      <c r="Z536" s="65" t="str">
        <f t="shared" si="250"/>
        <v/>
      </c>
      <c r="AA536" s="65" t="str">
        <f t="shared" si="251"/>
        <v/>
      </c>
      <c r="AB536" s="65" t="str">
        <f t="shared" si="252"/>
        <v/>
      </c>
      <c r="AC536" s="65" t="str">
        <f t="shared" si="253"/>
        <v/>
      </c>
      <c r="AH536" s="65" t="str">
        <f t="shared" si="243"/>
        <v>187301047</v>
      </c>
      <c r="AI536" s="65">
        <v>18730104</v>
      </c>
      <c r="AJ536" s="65" t="s">
        <v>163</v>
      </c>
      <c r="AK536" s="65">
        <v>7</v>
      </c>
      <c r="AN536" s="65" t="str">
        <f t="shared" si="238"/>
        <v/>
      </c>
    </row>
    <row r="537" spans="1:40" ht="16.8" customHeight="1" x14ac:dyDescent="0.25">
      <c r="A537" s="113">
        <v>1</v>
      </c>
      <c r="B537" s="342" t="s">
        <v>768</v>
      </c>
      <c r="D537" s="349" t="str">
        <f t="shared" si="247"/>
        <v/>
      </c>
      <c r="E537" s="262">
        <f t="shared" si="255"/>
        <v>18730201</v>
      </c>
      <c r="F537" s="262">
        <v>8</v>
      </c>
      <c r="G537" s="194" t="s">
        <v>4764</v>
      </c>
      <c r="N537" s="417"/>
      <c r="O537" s="194"/>
      <c r="P537" s="194"/>
      <c r="R537" s="112" t="str">
        <f>IF(D537="","", CONCATENATE("Update games set ", B537, "= ",D537," where game_id=", E537))</f>
        <v/>
      </c>
      <c r="S537" s="112" t="str">
        <f t="shared" si="239"/>
        <v>Update lineups set player_name = 'W Brown', raw_name = 'W Brown' where game_id = 18730201 and player_order = 8</v>
      </c>
      <c r="T537" s="112" t="str">
        <f t="shared" si="240"/>
        <v/>
      </c>
      <c r="U537" s="200" t="str">
        <f t="shared" si="237"/>
        <v/>
      </c>
      <c r="V537" s="112" t="str">
        <f t="shared" si="241"/>
        <v/>
      </c>
      <c r="W537" s="415" t="str">
        <f t="shared" si="242"/>
        <v/>
      </c>
      <c r="Y537" s="65" t="str">
        <f t="shared" si="249"/>
        <v/>
      </c>
      <c r="Z537" s="65" t="str">
        <f t="shared" si="250"/>
        <v/>
      </c>
      <c r="AA537" s="65" t="str">
        <f t="shared" si="251"/>
        <v/>
      </c>
      <c r="AB537" s="65" t="str">
        <f t="shared" si="252"/>
        <v/>
      </c>
      <c r="AC537" s="65" t="str">
        <f t="shared" si="253"/>
        <v/>
      </c>
      <c r="AH537" s="65" t="str">
        <f t="shared" si="243"/>
        <v>187301048</v>
      </c>
      <c r="AI537" s="65">
        <v>18730104</v>
      </c>
      <c r="AJ537" s="65" t="s">
        <v>163</v>
      </c>
      <c r="AK537" s="65">
        <v>8</v>
      </c>
      <c r="AN537" s="65" t="str">
        <f t="shared" si="238"/>
        <v/>
      </c>
    </row>
    <row r="538" spans="1:40" ht="16.8" customHeight="1" x14ac:dyDescent="0.25">
      <c r="A538" s="113">
        <v>1</v>
      </c>
      <c r="B538" s="342" t="s">
        <v>766</v>
      </c>
      <c r="D538" s="349" t="str">
        <f t="shared" si="247"/>
        <v/>
      </c>
      <c r="E538" s="262">
        <f t="shared" si="255"/>
        <v>18730201</v>
      </c>
      <c r="F538" s="262">
        <v>9</v>
      </c>
      <c r="G538" s="194" t="s">
        <v>4881</v>
      </c>
      <c r="H538" s="194"/>
      <c r="N538" s="417"/>
      <c r="O538" s="194"/>
      <c r="P538" s="194"/>
      <c r="R538" s="112" t="str">
        <f>IF(D538="","", CONCATENATE("Update games set ", B538, "= ",D538," where game_id=", E538))</f>
        <v/>
      </c>
      <c r="S538" s="112" t="str">
        <f t="shared" si="239"/>
        <v>Update lineups set player_name = 'Milner', raw_name = 'Milner' where game_id = 18730201 and player_order = 9</v>
      </c>
      <c r="T538" s="112" t="str">
        <f t="shared" si="240"/>
        <v/>
      </c>
      <c r="U538" s="200" t="str">
        <f t="shared" si="237"/>
        <v/>
      </c>
      <c r="V538" s="112" t="str">
        <f t="shared" si="241"/>
        <v/>
      </c>
      <c r="W538" s="415" t="str">
        <f t="shared" si="242"/>
        <v/>
      </c>
      <c r="Y538" s="65" t="str">
        <f t="shared" si="249"/>
        <v/>
      </c>
      <c r="Z538" s="65" t="str">
        <f t="shared" si="250"/>
        <v/>
      </c>
      <c r="AA538" s="65" t="str">
        <f t="shared" si="251"/>
        <v/>
      </c>
      <c r="AB538" s="65" t="str">
        <f t="shared" si="252"/>
        <v/>
      </c>
      <c r="AC538" s="65" t="str">
        <f t="shared" si="253"/>
        <v/>
      </c>
      <c r="AH538" s="65" t="str">
        <f t="shared" si="243"/>
        <v>187301049</v>
      </c>
      <c r="AI538" s="65">
        <v>18730104</v>
      </c>
      <c r="AJ538" s="65" t="s">
        <v>163</v>
      </c>
      <c r="AK538" s="65">
        <v>9</v>
      </c>
      <c r="AN538" s="65" t="str">
        <f t="shared" si="238"/>
        <v/>
      </c>
    </row>
    <row r="539" spans="1:40" ht="16.8" customHeight="1" x14ac:dyDescent="0.25">
      <c r="A539" s="113">
        <v>1</v>
      </c>
      <c r="B539" s="342" t="s">
        <v>753</v>
      </c>
      <c r="D539" s="350" t="str">
        <f t="shared" si="248"/>
        <v/>
      </c>
      <c r="E539" s="262">
        <f t="shared" si="255"/>
        <v>18730201</v>
      </c>
      <c r="F539" s="262">
        <v>10</v>
      </c>
      <c r="G539" s="211" t="s">
        <v>4845</v>
      </c>
      <c r="R539" s="112" t="str">
        <f>IF(D539="","", CONCATENATE("Update games set ", B539, "= ",D539," where game_id=", E539))</f>
        <v/>
      </c>
      <c r="S539" s="112" t="str">
        <f t="shared" si="239"/>
        <v>Update lineups set player_name = 'S Clifford', raw_name = 'S Clifford' where game_id = 18730201 and player_order = 10</v>
      </c>
      <c r="T539" s="112" t="str">
        <f t="shared" si="240"/>
        <v/>
      </c>
      <c r="U539" s="200" t="str">
        <f t="shared" si="237"/>
        <v/>
      </c>
      <c r="V539" s="112" t="str">
        <f t="shared" si="241"/>
        <v/>
      </c>
      <c r="W539" s="415" t="str">
        <f t="shared" si="242"/>
        <v/>
      </c>
      <c r="Y539" s="65" t="str">
        <f t="shared" si="249"/>
        <v/>
      </c>
      <c r="Z539" s="65" t="str">
        <f t="shared" si="250"/>
        <v/>
      </c>
      <c r="AA539" s="65" t="str">
        <f t="shared" si="251"/>
        <v/>
      </c>
      <c r="AB539" s="65" t="str">
        <f t="shared" si="252"/>
        <v/>
      </c>
      <c r="AC539" s="65" t="str">
        <f t="shared" si="253"/>
        <v/>
      </c>
      <c r="AH539" s="65" t="str">
        <f t="shared" si="243"/>
        <v>1873010410</v>
      </c>
      <c r="AI539" s="65">
        <v>18730104</v>
      </c>
      <c r="AJ539" s="65" t="s">
        <v>163</v>
      </c>
      <c r="AK539" s="65">
        <v>10</v>
      </c>
      <c r="AN539" s="65" t="str">
        <f t="shared" si="238"/>
        <v/>
      </c>
    </row>
    <row r="540" spans="1:40" ht="16.8" customHeight="1" x14ac:dyDescent="0.25">
      <c r="A540" s="113">
        <v>1</v>
      </c>
      <c r="B540" s="342" t="s">
        <v>746</v>
      </c>
      <c r="C540" s="351" t="s">
        <v>5062</v>
      </c>
      <c r="D540" s="334" t="str">
        <f>CONCATENATE("'", LEFT(E540,4),"-",MID(E540,5,2),"-", MID(E540,7,2), " ", C540,"'")</f>
        <v>'1873-02-01 15:00'</v>
      </c>
      <c r="E540" s="262">
        <f t="shared" si="255"/>
        <v>18730201</v>
      </c>
      <c r="F540" s="262">
        <v>11</v>
      </c>
      <c r="G540" s="211" t="s">
        <v>4824</v>
      </c>
      <c r="R540" s="112" t="str">
        <f>IF(D540="","", CONCATENATE("Update games set ", B540, "= ",D540," where game_id=", E540))</f>
        <v>Update games set Game_date= '1873-02-01 15:00' where game_id=18730201</v>
      </c>
      <c r="S540" s="112" t="str">
        <f t="shared" si="239"/>
        <v>Update lineups set player_name = 'J Tomlinson', raw_name = 'J Tomlinson' where game_id = 18730201 and player_order = 11</v>
      </c>
      <c r="T540" s="112" t="str">
        <f t="shared" si="240"/>
        <v/>
      </c>
      <c r="U540" s="200" t="str">
        <f t="shared" si="237"/>
        <v/>
      </c>
      <c r="V540" s="112" t="str">
        <f t="shared" si="241"/>
        <v/>
      </c>
      <c r="W540" s="415" t="str">
        <f t="shared" si="242"/>
        <v/>
      </c>
      <c r="Y540" s="65" t="str">
        <f t="shared" si="249"/>
        <v/>
      </c>
      <c r="Z540" s="65" t="str">
        <f t="shared" si="250"/>
        <v/>
      </c>
      <c r="AA540" s="65" t="str">
        <f t="shared" si="251"/>
        <v/>
      </c>
      <c r="AB540" s="65" t="str">
        <f t="shared" si="252"/>
        <v/>
      </c>
      <c r="AC540" s="65" t="str">
        <f t="shared" si="253"/>
        <v/>
      </c>
      <c r="AH540" s="65" t="str">
        <f t="shared" si="243"/>
        <v>1873010411</v>
      </c>
      <c r="AI540" s="65">
        <v>18730104</v>
      </c>
      <c r="AJ540" s="65" t="s">
        <v>163</v>
      </c>
      <c r="AK540" s="65">
        <v>11</v>
      </c>
      <c r="AN540" s="65" t="str">
        <f t="shared" si="238"/>
        <v/>
      </c>
    </row>
    <row r="541" spans="1:40" ht="16.8" customHeight="1" x14ac:dyDescent="0.25">
      <c r="A541" s="113">
        <v>1</v>
      </c>
      <c r="B541" s="342" t="s">
        <v>25</v>
      </c>
      <c r="D541" s="350" t="str">
        <f t="shared" si="230"/>
        <v/>
      </c>
      <c r="E541" s="262">
        <f t="shared" si="255"/>
        <v>18730201</v>
      </c>
      <c r="F541" s="262">
        <v>12</v>
      </c>
      <c r="G541" s="211" t="s">
        <v>4829</v>
      </c>
      <c r="R541" s="112" t="str">
        <f>IF(D541="","", CONCATENATE("Update games set ", B541, "= ",D541," where game_id=", E541))</f>
        <v/>
      </c>
      <c r="S541" s="112" t="str">
        <f t="shared" si="239"/>
        <v>Update lineups set player_name = 'RP Hawksley', raw_name = 'RP Hawksley' where game_id = 18730201 and player_order = 12</v>
      </c>
      <c r="T541" s="112" t="str">
        <f t="shared" si="240"/>
        <v/>
      </c>
      <c r="U541" s="200" t="str">
        <f t="shared" si="237"/>
        <v/>
      </c>
      <c r="V541" s="112" t="str">
        <f t="shared" si="241"/>
        <v/>
      </c>
      <c r="W541" s="415" t="str">
        <f t="shared" si="242"/>
        <v/>
      </c>
      <c r="Y541" s="65" t="str">
        <f t="shared" si="249"/>
        <v/>
      </c>
      <c r="Z541" s="65" t="str">
        <f t="shared" si="250"/>
        <v/>
      </c>
      <c r="AA541" s="65" t="str">
        <f t="shared" si="251"/>
        <v/>
      </c>
      <c r="AB541" s="65" t="str">
        <f t="shared" si="252"/>
        <v/>
      </c>
      <c r="AC541" s="65" t="str">
        <f t="shared" si="253"/>
        <v/>
      </c>
      <c r="AH541" s="65" t="str">
        <f t="shared" si="243"/>
        <v>1873010412</v>
      </c>
      <c r="AI541" s="65">
        <v>18730104</v>
      </c>
      <c r="AJ541" s="65" t="s">
        <v>163</v>
      </c>
      <c r="AK541" s="65">
        <v>12</v>
      </c>
      <c r="AN541" s="65" t="str">
        <f t="shared" si="238"/>
        <v/>
      </c>
    </row>
    <row r="542" spans="1:40" ht="16.8" customHeight="1" x14ac:dyDescent="0.25">
      <c r="A542" s="113">
        <v>1</v>
      </c>
      <c r="B542" s="342" t="s">
        <v>475</v>
      </c>
      <c r="D542" s="349" t="str">
        <f t="shared" si="247"/>
        <v/>
      </c>
      <c r="E542" s="262">
        <f t="shared" si="255"/>
        <v>18730201</v>
      </c>
      <c r="F542" s="262">
        <v>13</v>
      </c>
      <c r="G542" s="211" t="s">
        <v>4823</v>
      </c>
      <c r="R542" s="112" t="str">
        <f>IF(D542="","", CONCATENATE("Update games set ", B542, "= ",D542," where game_id=", E542))</f>
        <v/>
      </c>
      <c r="S542" s="112" t="str">
        <f t="shared" si="239"/>
        <v>Update lineups set player_name = 'H Davies', raw_name = 'H Davies' where game_id = 18730201 and player_order = 13</v>
      </c>
      <c r="T542" s="112" t="str">
        <f t="shared" si="240"/>
        <v/>
      </c>
      <c r="U542" s="200" t="str">
        <f t="shared" si="237"/>
        <v/>
      </c>
      <c r="V542" s="112" t="str">
        <f t="shared" si="241"/>
        <v/>
      </c>
      <c r="W542" s="415" t="str">
        <f t="shared" si="242"/>
        <v/>
      </c>
      <c r="Y542" s="65" t="str">
        <f t="shared" si="249"/>
        <v/>
      </c>
      <c r="Z542" s="65" t="str">
        <f t="shared" si="250"/>
        <v/>
      </c>
      <c r="AA542" s="65" t="str">
        <f t="shared" si="251"/>
        <v/>
      </c>
      <c r="AB542" s="65" t="str">
        <f t="shared" si="252"/>
        <v/>
      </c>
      <c r="AC542" s="65" t="str">
        <f t="shared" si="253"/>
        <v/>
      </c>
      <c r="AH542" s="65" t="str">
        <f t="shared" si="243"/>
        <v>1873010413</v>
      </c>
      <c r="AI542" s="65">
        <v>18730104</v>
      </c>
      <c r="AJ542" s="65" t="s">
        <v>163</v>
      </c>
      <c r="AK542" s="65">
        <v>13</v>
      </c>
      <c r="AN542" s="65" t="str">
        <f t="shared" si="238"/>
        <v/>
      </c>
    </row>
    <row r="543" spans="1:40" ht="16.8" customHeight="1" x14ac:dyDescent="0.25">
      <c r="A543" s="113">
        <v>1</v>
      </c>
      <c r="B543" s="342" t="s">
        <v>20</v>
      </c>
      <c r="C543" s="342" t="s">
        <v>4919</v>
      </c>
      <c r="D543" s="350" t="str">
        <f t="shared" si="230"/>
        <v>'Forest Ground'</v>
      </c>
      <c r="E543" s="262">
        <f t="shared" si="255"/>
        <v>18730201</v>
      </c>
      <c r="F543" s="262">
        <v>14</v>
      </c>
      <c r="G543" s="211" t="s">
        <v>4849</v>
      </c>
      <c r="R543" s="112" t="str">
        <f>IF(D543="","", CONCATENATE("Update games set ", B543, "= ",D543," where game_id=", E543))</f>
        <v>Update games set Ground= 'Forest Ground' where game_id=18730201</v>
      </c>
      <c r="S543" s="112" t="str">
        <f t="shared" si="239"/>
        <v>Update lineups set player_name = 'G Hayes', raw_name = 'G Hayes' where game_id = 18730201 and player_order = 14</v>
      </c>
      <c r="T543" s="112" t="str">
        <f t="shared" si="240"/>
        <v/>
      </c>
      <c r="U543" s="200" t="str">
        <f t="shared" si="237"/>
        <v/>
      </c>
      <c r="V543" s="112" t="str">
        <f t="shared" si="241"/>
        <v/>
      </c>
      <c r="W543" s="415" t="str">
        <f t="shared" si="242"/>
        <v/>
      </c>
      <c r="Y543" s="65" t="str">
        <f t="shared" si="249"/>
        <v/>
      </c>
      <c r="Z543" s="65" t="str">
        <f t="shared" si="250"/>
        <v/>
      </c>
      <c r="AA543" s="65" t="str">
        <f t="shared" si="251"/>
        <v/>
      </c>
      <c r="AB543" s="65" t="str">
        <f t="shared" si="252"/>
        <v/>
      </c>
      <c r="AC543" s="65" t="str">
        <f t="shared" si="253"/>
        <v/>
      </c>
      <c r="AH543" s="65" t="str">
        <f t="shared" si="243"/>
        <v>1873010414</v>
      </c>
      <c r="AI543" s="65">
        <v>18730104</v>
      </c>
      <c r="AJ543" s="65" t="s">
        <v>163</v>
      </c>
      <c r="AK543" s="65">
        <v>14</v>
      </c>
      <c r="AN543" s="65" t="str">
        <f t="shared" si="238"/>
        <v/>
      </c>
    </row>
    <row r="544" spans="1:40" ht="16.8" customHeight="1" x14ac:dyDescent="0.25">
      <c r="A544" s="113">
        <v>1</v>
      </c>
      <c r="B544" s="342" t="s">
        <v>4882</v>
      </c>
      <c r="C544" s="342" t="str">
        <f>IF(C543="", "", C543)</f>
        <v>Forest Ground</v>
      </c>
      <c r="D544" s="350" t="str">
        <f t="shared" si="230"/>
        <v>'Forest Ground'</v>
      </c>
      <c r="E544" s="262">
        <f t="shared" si="255"/>
        <v>18730201</v>
      </c>
      <c r="F544" s="262">
        <v>15</v>
      </c>
      <c r="G544" s="211" t="s">
        <v>4850</v>
      </c>
      <c r="R544" s="112" t="str">
        <f>IF(D544="","", CONCATENATE("Update games set ", B544, "= ",D544," where game_id=", E544))</f>
        <v>Update games set Ground_parent= 'Forest Ground' where game_id=18730201</v>
      </c>
      <c r="S544" s="112" t="str">
        <f t="shared" si="239"/>
        <v>Update lineups set player_name = 'HR Gamble', raw_name = 'HR Gamble' where game_id = 18730201 and player_order = 15</v>
      </c>
      <c r="T544" s="112" t="str">
        <f t="shared" si="240"/>
        <v/>
      </c>
      <c r="U544" s="200" t="str">
        <f t="shared" si="237"/>
        <v/>
      </c>
      <c r="V544" s="112" t="str">
        <f t="shared" si="241"/>
        <v/>
      </c>
      <c r="W544" s="415" t="str">
        <f t="shared" si="242"/>
        <v/>
      </c>
      <c r="Y544" s="65" t="str">
        <f t="shared" si="249"/>
        <v/>
      </c>
      <c r="Z544" s="65" t="str">
        <f t="shared" si="250"/>
        <v/>
      </c>
      <c r="AA544" s="65" t="str">
        <f t="shared" si="251"/>
        <v/>
      </c>
      <c r="AB544" s="65" t="str">
        <f t="shared" si="252"/>
        <v/>
      </c>
      <c r="AC544" s="65" t="str">
        <f t="shared" si="253"/>
        <v/>
      </c>
      <c r="AH544" s="65" t="str">
        <f t="shared" si="243"/>
        <v>1873010415</v>
      </c>
      <c r="AI544" s="65">
        <v>18730104</v>
      </c>
      <c r="AJ544" s="65" t="s">
        <v>163</v>
      </c>
      <c r="AK544" s="65">
        <v>15</v>
      </c>
      <c r="AN544" s="65" t="str">
        <f t="shared" si="238"/>
        <v/>
      </c>
    </row>
    <row r="545" spans="1:40" s="126" customFormat="1" ht="16.8" customHeight="1" thickBot="1" x14ac:dyDescent="0.3">
      <c r="A545" s="113">
        <v>1</v>
      </c>
      <c r="B545" s="116" t="s">
        <v>115</v>
      </c>
      <c r="C545" s="352"/>
      <c r="D545" s="370" t="str">
        <f t="shared" ref="D545" si="257">IF(MID(E545,5,2)*1&gt;6,_xlfn.CONCAT("'",LEFT(E545,4),"-",MID(E545,3,2)+1,"'"),_xlfn.CONCAT("'",LEFT(E545,4)-1,"-",MID(E545,3,2),"'"))</f>
        <v>'1872-73'</v>
      </c>
      <c r="E545" s="266">
        <f t="shared" si="255"/>
        <v>18730201</v>
      </c>
      <c r="F545" s="266">
        <v>16</v>
      </c>
      <c r="G545" s="343"/>
      <c r="H545" s="343"/>
      <c r="I545" s="267"/>
      <c r="J545" s="214"/>
      <c r="K545" s="266"/>
      <c r="L545" s="266"/>
      <c r="M545" s="266"/>
      <c r="N545" s="419"/>
      <c r="O545" s="343"/>
      <c r="P545" s="343"/>
      <c r="Q545" s="346"/>
      <c r="R545" s="112" t="str">
        <f>IF(D545="","", CONCATENATE("Update games set ", B545, "= ",D545," where game_id=", E545))</f>
        <v>Update games set Season= '1872-73' where game_id=18730201</v>
      </c>
      <c r="S545" s="112" t="str">
        <f t="shared" si="239"/>
        <v/>
      </c>
      <c r="T545" s="112" t="str">
        <f t="shared" si="240"/>
        <v/>
      </c>
      <c r="U545" s="200" t="str">
        <f t="shared" si="237"/>
        <v/>
      </c>
      <c r="V545" s="112" t="str">
        <f t="shared" si="241"/>
        <v/>
      </c>
      <c r="W545" s="415" t="str">
        <f t="shared" si="242"/>
        <v/>
      </c>
      <c r="X545" s="240"/>
      <c r="Y545" s="65" t="str">
        <f t="shared" si="249"/>
        <v/>
      </c>
      <c r="Z545" s="65" t="str">
        <f t="shared" si="250"/>
        <v/>
      </c>
      <c r="AA545" s="65" t="str">
        <f t="shared" si="251"/>
        <v/>
      </c>
      <c r="AB545" s="65" t="str">
        <f t="shared" si="252"/>
        <v/>
      </c>
      <c r="AC545" s="65" t="str">
        <f t="shared" si="253"/>
        <v/>
      </c>
      <c r="AH545" s="65" t="str">
        <f t="shared" si="243"/>
        <v>1873010416</v>
      </c>
      <c r="AI545" s="126">
        <v>18730104</v>
      </c>
      <c r="AJ545" s="126" t="s">
        <v>163</v>
      </c>
      <c r="AK545" s="126">
        <v>16</v>
      </c>
      <c r="AN545" s="65" t="str">
        <f t="shared" si="238"/>
        <v/>
      </c>
    </row>
    <row r="546" spans="1:40" ht="16.8" customHeight="1" thickTop="1" x14ac:dyDescent="0.25">
      <c r="A546" s="113">
        <v>1</v>
      </c>
      <c r="B546" s="341" t="s">
        <v>22</v>
      </c>
      <c r="C546" s="341" t="s">
        <v>5304</v>
      </c>
      <c r="D546" s="341" t="str">
        <f t="shared" si="230"/>
        <v>'Derby Grammar'</v>
      </c>
      <c r="E546" s="211">
        <v>18730208</v>
      </c>
      <c r="F546" s="262">
        <v>1</v>
      </c>
      <c r="G546" s="212" t="s">
        <v>4806</v>
      </c>
      <c r="H546" s="212" t="s">
        <v>4777</v>
      </c>
      <c r="N546" s="416"/>
      <c r="O546" s="212"/>
      <c r="P546" s="212"/>
      <c r="R546" s="112" t="str">
        <f>IF(D546="","", CONCATENATE("Update games set ", B546, "= ",D546," where game_id=", E546))</f>
        <v>Update games set Opponent= 'Derby Grammar' where game_id=18730208</v>
      </c>
      <c r="S546" s="112" t="str">
        <f t="shared" si="239"/>
        <v>Update lineups set player_name = 'SW Widdowson', raw_name = 'SW Widdowson' where game_id = 18730208 and player_order = 1</v>
      </c>
      <c r="T546" s="112" t="str">
        <f t="shared" si="240"/>
        <v/>
      </c>
      <c r="U546" s="200" t="str">
        <f t="shared" si="237"/>
        <v/>
      </c>
      <c r="V546" s="112" t="str">
        <f t="shared" si="241"/>
        <v/>
      </c>
      <c r="W546" s="415" t="str">
        <f t="shared" si="242"/>
        <v/>
      </c>
      <c r="Y546" s="65" t="str">
        <f t="shared" si="249"/>
        <v/>
      </c>
      <c r="Z546" s="65" t="str">
        <f t="shared" si="250"/>
        <v/>
      </c>
      <c r="AA546" s="65" t="str">
        <f t="shared" si="251"/>
        <v/>
      </c>
      <c r="AB546" s="65" t="str">
        <f t="shared" si="252"/>
        <v/>
      </c>
      <c r="AC546" s="65" t="str">
        <f t="shared" si="253"/>
        <v/>
      </c>
      <c r="AH546" s="65" t="str">
        <f t="shared" si="243"/>
        <v>187301251</v>
      </c>
      <c r="AI546" s="65">
        <v>18730125</v>
      </c>
      <c r="AJ546" s="65" t="s">
        <v>4627</v>
      </c>
      <c r="AK546" s="65">
        <v>1</v>
      </c>
      <c r="AN546" s="65" t="str">
        <f t="shared" si="238"/>
        <v>update games set source = 'The Nottingham Forest Football Scrapbook' where game_id = 18730208</v>
      </c>
    </row>
    <row r="547" spans="1:40" ht="16.8" customHeight="1" x14ac:dyDescent="0.25">
      <c r="A547" s="113">
        <v>1</v>
      </c>
      <c r="B547" s="342" t="s">
        <v>4979</v>
      </c>
      <c r="C547" s="342" t="str">
        <f>IF(C546="", "", C546)</f>
        <v>Derby Grammar</v>
      </c>
      <c r="D547" s="350" t="str">
        <f t="shared" ref="D547:D610" si="258">IF(C547="", "", CONCATENATE("'", C547,"'"))</f>
        <v>'Derby Grammar'</v>
      </c>
      <c r="E547" s="262">
        <f>E546</f>
        <v>18730208</v>
      </c>
      <c r="F547" s="262">
        <v>2</v>
      </c>
      <c r="G547" s="211" t="s">
        <v>4824</v>
      </c>
      <c r="R547" s="112" t="str">
        <f>IF(D547="","", CONCATENATE("Update games set ", B547, "= ",D547," where game_id=", E547))</f>
        <v>Update games set Opp_parent= 'Derby Grammar' where game_id=18730208</v>
      </c>
      <c r="S547" s="112" t="str">
        <f t="shared" si="239"/>
        <v>Update lineups set player_name = 'J Tomlinson', raw_name = 'J Tomlinson' where game_id = 18730208 and player_order = 2</v>
      </c>
      <c r="T547" s="112" t="str">
        <f t="shared" si="240"/>
        <v/>
      </c>
      <c r="U547" s="200" t="str">
        <f t="shared" si="237"/>
        <v/>
      </c>
      <c r="V547" s="112" t="str">
        <f t="shared" si="241"/>
        <v/>
      </c>
      <c r="W547" s="415" t="str">
        <f t="shared" si="242"/>
        <v/>
      </c>
      <c r="Y547" s="65" t="str">
        <f t="shared" si="249"/>
        <v/>
      </c>
      <c r="Z547" s="65" t="str">
        <f t="shared" si="250"/>
        <v/>
      </c>
      <c r="AA547" s="65" t="str">
        <f t="shared" si="251"/>
        <v/>
      </c>
      <c r="AB547" s="65" t="str">
        <f t="shared" si="252"/>
        <v/>
      </c>
      <c r="AC547" s="65" t="str">
        <f t="shared" si="253"/>
        <v/>
      </c>
      <c r="AH547" s="65" t="str">
        <f t="shared" si="243"/>
        <v>187301252</v>
      </c>
      <c r="AI547" s="65">
        <v>18730125</v>
      </c>
      <c r="AJ547" s="65" t="s">
        <v>4627</v>
      </c>
      <c r="AK547" s="65">
        <v>2</v>
      </c>
      <c r="AN547" s="65" t="str">
        <f t="shared" si="238"/>
        <v/>
      </c>
    </row>
    <row r="548" spans="1:40" ht="16.8" customHeight="1" x14ac:dyDescent="0.25">
      <c r="A548" s="113">
        <v>1</v>
      </c>
      <c r="B548" s="342" t="s">
        <v>2653</v>
      </c>
      <c r="C548" s="342" t="s">
        <v>663</v>
      </c>
      <c r="D548" s="350" t="str">
        <f t="shared" si="258"/>
        <v>'Friendly'</v>
      </c>
      <c r="E548" s="262">
        <f t="shared" ref="E548:E561" si="259">E547</f>
        <v>18730208</v>
      </c>
      <c r="F548" s="262">
        <v>3</v>
      </c>
      <c r="G548" s="211" t="s">
        <v>4823</v>
      </c>
      <c r="R548" s="112" t="str">
        <f>IF(D548="","", CONCATENATE("Update games set ", B548, "= ",D548," where game_id=", E548))</f>
        <v>Update games set Game_type= 'Friendly' where game_id=18730208</v>
      </c>
      <c r="S548" s="112" t="str">
        <f t="shared" si="239"/>
        <v>Update lineups set player_name = 'H Davies', raw_name = 'H Davies' where game_id = 18730208 and player_order = 3</v>
      </c>
      <c r="T548" s="112" t="str">
        <f t="shared" si="240"/>
        <v/>
      </c>
      <c r="U548" s="200" t="str">
        <f t="shared" si="237"/>
        <v/>
      </c>
      <c r="V548" s="112" t="str">
        <f t="shared" si="241"/>
        <v/>
      </c>
      <c r="W548" s="415" t="str">
        <f t="shared" si="242"/>
        <v/>
      </c>
      <c r="Y548" s="65" t="str">
        <f t="shared" si="249"/>
        <v/>
      </c>
      <c r="Z548" s="65" t="str">
        <f t="shared" si="250"/>
        <v/>
      </c>
      <c r="AA548" s="65" t="str">
        <f t="shared" si="251"/>
        <v/>
      </c>
      <c r="AB548" s="65" t="str">
        <f t="shared" si="252"/>
        <v/>
      </c>
      <c r="AC548" s="65" t="str">
        <f t="shared" si="253"/>
        <v/>
      </c>
      <c r="AH548" s="65" t="str">
        <f t="shared" si="243"/>
        <v>187301253</v>
      </c>
      <c r="AI548" s="65">
        <v>18730125</v>
      </c>
      <c r="AJ548" s="65" t="s">
        <v>4627</v>
      </c>
      <c r="AK548" s="65">
        <v>3</v>
      </c>
      <c r="AN548" s="65" t="str">
        <f t="shared" si="238"/>
        <v/>
      </c>
    </row>
    <row r="549" spans="1:40" ht="16.8" customHeight="1" x14ac:dyDescent="0.25">
      <c r="A549" s="113">
        <v>1</v>
      </c>
      <c r="B549" s="342" t="s">
        <v>4978</v>
      </c>
      <c r="C549" s="342" t="s">
        <v>0</v>
      </c>
      <c r="D549" s="350" t="str">
        <f t="shared" si="258"/>
        <v>'A'</v>
      </c>
      <c r="E549" s="262">
        <f t="shared" si="259"/>
        <v>18730208</v>
      </c>
      <c r="F549" s="262">
        <v>4</v>
      </c>
      <c r="G549" s="211" t="s">
        <v>4815</v>
      </c>
      <c r="R549" s="112" t="str">
        <f>IF(D549="","", CONCATENATE("Update games set ", B549, "= ",D549," where game_id=", E549))</f>
        <v>Update games set HAN= 'A' where game_id=18730208</v>
      </c>
      <c r="S549" s="112" t="str">
        <f t="shared" si="239"/>
        <v>Update lineups set player_name = 'WH Revis', raw_name = 'WH Revis' where game_id = 18730208 and player_order = 4</v>
      </c>
      <c r="T549" s="112" t="str">
        <f t="shared" si="240"/>
        <v/>
      </c>
      <c r="U549" s="200" t="str">
        <f t="shared" si="237"/>
        <v/>
      </c>
      <c r="V549" s="112" t="str">
        <f t="shared" si="241"/>
        <v/>
      </c>
      <c r="W549" s="415" t="str">
        <f t="shared" si="242"/>
        <v/>
      </c>
      <c r="Y549" s="65" t="str">
        <f t="shared" si="249"/>
        <v/>
      </c>
      <c r="Z549" s="65" t="str">
        <f t="shared" si="250"/>
        <v/>
      </c>
      <c r="AA549" s="65" t="str">
        <f t="shared" si="251"/>
        <v/>
      </c>
      <c r="AB549" s="65" t="str">
        <f t="shared" si="252"/>
        <v/>
      </c>
      <c r="AC549" s="65" t="str">
        <f t="shared" si="253"/>
        <v/>
      </c>
      <c r="AH549" s="65" t="str">
        <f t="shared" si="243"/>
        <v>187301254</v>
      </c>
      <c r="AI549" s="65">
        <v>18730125</v>
      </c>
      <c r="AJ549" s="65" t="s">
        <v>4627</v>
      </c>
      <c r="AK549" s="65">
        <v>4</v>
      </c>
      <c r="AN549" s="65" t="str">
        <f t="shared" si="238"/>
        <v/>
      </c>
    </row>
    <row r="550" spans="1:40" ht="16.8" customHeight="1" x14ac:dyDescent="0.25">
      <c r="A550" s="113">
        <v>1</v>
      </c>
      <c r="B550" s="342" t="s">
        <v>5</v>
      </c>
      <c r="C550" s="342">
        <v>0</v>
      </c>
      <c r="D550" s="349">
        <f t="shared" si="245"/>
        <v>0</v>
      </c>
      <c r="E550" s="262">
        <f t="shared" si="259"/>
        <v>18730208</v>
      </c>
      <c r="F550" s="262">
        <v>5</v>
      </c>
      <c r="G550" s="211" t="s">
        <v>4794</v>
      </c>
      <c r="R550" s="112" t="str">
        <f>IF(D550="","", CONCATENATE("Update games set ", B550, "= ",D550," where game_id=", E550))</f>
        <v>Update games set F= 0 where game_id=18730208</v>
      </c>
      <c r="S550" s="112" t="str">
        <f t="shared" si="239"/>
        <v>Update lineups set player_name = 'J White', raw_name = 'J White' where game_id = 18730208 and player_order = 5</v>
      </c>
      <c r="T550" s="112" t="str">
        <f t="shared" si="240"/>
        <v/>
      </c>
      <c r="U550" s="200" t="str">
        <f t="shared" si="237"/>
        <v/>
      </c>
      <c r="V550" s="112" t="str">
        <f t="shared" si="241"/>
        <v/>
      </c>
      <c r="W550" s="415" t="str">
        <f t="shared" si="242"/>
        <v/>
      </c>
      <c r="Y550" s="65" t="str">
        <f t="shared" si="249"/>
        <v/>
      </c>
      <c r="Z550" s="65" t="str">
        <f t="shared" si="250"/>
        <v/>
      </c>
      <c r="AA550" s="65" t="str">
        <f t="shared" si="251"/>
        <v/>
      </c>
      <c r="AB550" s="65" t="str">
        <f t="shared" si="252"/>
        <v/>
      </c>
      <c r="AC550" s="65" t="str">
        <f t="shared" si="253"/>
        <v/>
      </c>
      <c r="AH550" s="65" t="str">
        <f t="shared" si="243"/>
        <v>187301255</v>
      </c>
      <c r="AI550" s="65">
        <v>18730125</v>
      </c>
      <c r="AJ550" s="65" t="s">
        <v>4627</v>
      </c>
      <c r="AK550" s="65">
        <v>5</v>
      </c>
      <c r="AN550" s="65" t="str">
        <f t="shared" si="238"/>
        <v/>
      </c>
    </row>
    <row r="551" spans="1:40" ht="16.8" customHeight="1" x14ac:dyDescent="0.25">
      <c r="A551" s="113">
        <v>1</v>
      </c>
      <c r="B551" s="342" t="s">
        <v>0</v>
      </c>
      <c r="C551" s="342">
        <v>0</v>
      </c>
      <c r="D551" s="349">
        <f t="shared" si="245"/>
        <v>0</v>
      </c>
      <c r="E551" s="262">
        <f t="shared" si="259"/>
        <v>18730208</v>
      </c>
      <c r="F551" s="262">
        <v>6</v>
      </c>
      <c r="G551" s="211" t="s">
        <v>4872</v>
      </c>
      <c r="R551" s="112" t="str">
        <f>IF(D551="","", CONCATENATE("Update games set ", B551, "= ",D551," where game_id=", E551))</f>
        <v>Update games set A= 0 where game_id=18730208</v>
      </c>
      <c r="S551" s="112" t="str">
        <f t="shared" si="239"/>
        <v>Update lineups set player_name = 'W Mason', raw_name = 'W Mason' where game_id = 18730208 and player_order = 6</v>
      </c>
      <c r="T551" s="112" t="str">
        <f t="shared" si="240"/>
        <v/>
      </c>
      <c r="U551" s="200" t="str">
        <f t="shared" si="237"/>
        <v/>
      </c>
      <c r="V551" s="112" t="str">
        <f t="shared" si="241"/>
        <v/>
      </c>
      <c r="W551" s="415" t="str">
        <f t="shared" si="242"/>
        <v/>
      </c>
      <c r="Y551" s="65" t="str">
        <f t="shared" si="249"/>
        <v/>
      </c>
      <c r="Z551" s="65" t="str">
        <f t="shared" si="250"/>
        <v/>
      </c>
      <c r="AA551" s="65" t="str">
        <f t="shared" si="251"/>
        <v/>
      </c>
      <c r="AB551" s="65" t="str">
        <f t="shared" si="252"/>
        <v/>
      </c>
      <c r="AC551" s="65" t="str">
        <f t="shared" si="253"/>
        <v/>
      </c>
      <c r="AH551" s="65" t="str">
        <f t="shared" si="243"/>
        <v>187301256</v>
      </c>
      <c r="AI551" s="65">
        <v>18730125</v>
      </c>
      <c r="AJ551" s="65" t="s">
        <v>4627</v>
      </c>
      <c r="AK551" s="65">
        <v>6</v>
      </c>
      <c r="AN551" s="65" t="str">
        <f t="shared" si="238"/>
        <v/>
      </c>
    </row>
    <row r="552" spans="1:40" ht="16.8" customHeight="1" x14ac:dyDescent="0.25">
      <c r="A552" s="113">
        <v>1</v>
      </c>
      <c r="B552" s="342" t="s">
        <v>23</v>
      </c>
      <c r="D552" s="334" t="str">
        <f t="shared" ref="D552" si="260">IF(C552="",IF(D550&gt;D551,"'W'",IF(D550=D551,"'D'","'L'")),_xlfn.CONCAT("'",C552,"'"))</f>
        <v>'D'</v>
      </c>
      <c r="E552" s="262">
        <f t="shared" si="259"/>
        <v>18730208</v>
      </c>
      <c r="F552" s="262">
        <v>7</v>
      </c>
      <c r="G552" s="211" t="s">
        <v>4829</v>
      </c>
      <c r="R552" s="112" t="str">
        <f>IF(D552="","", CONCATENATE("Update games set ", B552, "= ",D552," where game_id=", E552))</f>
        <v>Update games set Result= 'D' where game_id=18730208</v>
      </c>
      <c r="S552" s="112" t="str">
        <f t="shared" si="239"/>
        <v>Update lineups set player_name = 'RP Hawksley', raw_name = 'RP Hawksley' where game_id = 18730208 and player_order = 7</v>
      </c>
      <c r="T552" s="112" t="str">
        <f t="shared" si="240"/>
        <v/>
      </c>
      <c r="U552" s="200" t="str">
        <f t="shared" si="237"/>
        <v/>
      </c>
      <c r="V552" s="112" t="str">
        <f t="shared" si="241"/>
        <v/>
      </c>
      <c r="W552" s="415" t="str">
        <f t="shared" si="242"/>
        <v/>
      </c>
      <c r="Y552" s="65" t="str">
        <f t="shared" si="249"/>
        <v/>
      </c>
      <c r="Z552" s="65" t="str">
        <f t="shared" si="250"/>
        <v/>
      </c>
      <c r="AA552" s="65" t="str">
        <f t="shared" si="251"/>
        <v/>
      </c>
      <c r="AB552" s="65" t="str">
        <f t="shared" si="252"/>
        <v/>
      </c>
      <c r="AC552" s="65" t="str">
        <f t="shared" si="253"/>
        <v/>
      </c>
      <c r="AH552" s="65" t="str">
        <f t="shared" si="243"/>
        <v>187301257</v>
      </c>
      <c r="AI552" s="65">
        <v>18730125</v>
      </c>
      <c r="AJ552" s="65" t="s">
        <v>4627</v>
      </c>
      <c r="AK552" s="65">
        <v>7</v>
      </c>
      <c r="AN552" s="65" t="str">
        <f t="shared" si="238"/>
        <v/>
      </c>
    </row>
    <row r="553" spans="1:40" ht="16.8" customHeight="1" x14ac:dyDescent="0.25">
      <c r="A553" s="113">
        <v>1</v>
      </c>
      <c r="B553" s="342" t="s">
        <v>768</v>
      </c>
      <c r="D553" s="349" t="str">
        <f t="shared" si="247"/>
        <v/>
      </c>
      <c r="E553" s="262">
        <f t="shared" si="259"/>
        <v>18730208</v>
      </c>
      <c r="F553" s="262">
        <v>8</v>
      </c>
      <c r="G553" s="194" t="s">
        <v>4849</v>
      </c>
      <c r="N553" s="417"/>
      <c r="O553" s="194"/>
      <c r="P553" s="194"/>
      <c r="R553" s="112" t="str">
        <f>IF(D553="","", CONCATENATE("Update games set ", B553, "= ",D553," where game_id=", E553))</f>
        <v/>
      </c>
      <c r="S553" s="112" t="str">
        <f t="shared" si="239"/>
        <v>Update lineups set player_name = 'G Hayes', raw_name = 'G Hayes' where game_id = 18730208 and player_order = 8</v>
      </c>
      <c r="T553" s="112" t="str">
        <f t="shared" si="240"/>
        <v/>
      </c>
      <c r="U553" s="200" t="str">
        <f t="shared" si="237"/>
        <v/>
      </c>
      <c r="V553" s="112" t="str">
        <f t="shared" si="241"/>
        <v/>
      </c>
      <c r="W553" s="415" t="str">
        <f t="shared" si="242"/>
        <v/>
      </c>
      <c r="Y553" s="65" t="str">
        <f t="shared" si="249"/>
        <v/>
      </c>
      <c r="Z553" s="65" t="str">
        <f t="shared" si="250"/>
        <v/>
      </c>
      <c r="AA553" s="65" t="str">
        <f t="shared" si="251"/>
        <v/>
      </c>
      <c r="AB553" s="65" t="str">
        <f t="shared" si="252"/>
        <v/>
      </c>
      <c r="AC553" s="65" t="str">
        <f t="shared" si="253"/>
        <v/>
      </c>
      <c r="AH553" s="65" t="str">
        <f t="shared" si="243"/>
        <v>187301258</v>
      </c>
      <c r="AI553" s="65">
        <v>18730125</v>
      </c>
      <c r="AJ553" s="65" t="s">
        <v>4627</v>
      </c>
      <c r="AK553" s="65">
        <v>8</v>
      </c>
      <c r="AN553" s="65" t="str">
        <f t="shared" si="238"/>
        <v/>
      </c>
    </row>
    <row r="554" spans="1:40" ht="16.8" customHeight="1" x14ac:dyDescent="0.25">
      <c r="A554" s="113">
        <v>1</v>
      </c>
      <c r="B554" s="342" t="s">
        <v>766</v>
      </c>
      <c r="D554" s="349" t="str">
        <f t="shared" si="247"/>
        <v/>
      </c>
      <c r="E554" s="262">
        <f t="shared" si="259"/>
        <v>18730208</v>
      </c>
      <c r="F554" s="262">
        <v>9</v>
      </c>
      <c r="G554" s="194" t="s">
        <v>4880</v>
      </c>
      <c r="H554" s="194"/>
      <c r="N554" s="417"/>
      <c r="O554" s="194"/>
      <c r="P554" s="194"/>
      <c r="R554" s="112" t="str">
        <f>IF(D554="","", CONCATENATE("Update games set ", B554, "= ",D554," where game_id=", E554))</f>
        <v/>
      </c>
      <c r="S554" s="112" t="str">
        <f t="shared" si="239"/>
        <v>Update lineups set player_name = 'S Kirk', raw_name = 'S Kirk' where game_id = 18730208 and player_order = 9</v>
      </c>
      <c r="T554" s="112" t="str">
        <f t="shared" si="240"/>
        <v/>
      </c>
      <c r="U554" s="200" t="str">
        <f t="shared" si="237"/>
        <v/>
      </c>
      <c r="V554" s="112" t="str">
        <f t="shared" si="241"/>
        <v/>
      </c>
      <c r="W554" s="415" t="str">
        <f t="shared" si="242"/>
        <v/>
      </c>
      <c r="Y554" s="65" t="str">
        <f t="shared" si="249"/>
        <v/>
      </c>
      <c r="Z554" s="65" t="str">
        <f t="shared" si="250"/>
        <v/>
      </c>
      <c r="AA554" s="65" t="str">
        <f t="shared" si="251"/>
        <v/>
      </c>
      <c r="AB554" s="65" t="str">
        <f t="shared" si="252"/>
        <v/>
      </c>
      <c r="AC554" s="65" t="str">
        <f t="shared" si="253"/>
        <v/>
      </c>
      <c r="AH554" s="65" t="str">
        <f t="shared" si="243"/>
        <v>187301259</v>
      </c>
      <c r="AI554" s="65">
        <v>18730125</v>
      </c>
      <c r="AJ554" s="65" t="s">
        <v>4627</v>
      </c>
      <c r="AK554" s="65">
        <v>9</v>
      </c>
      <c r="AN554" s="65" t="str">
        <f t="shared" si="238"/>
        <v/>
      </c>
    </row>
    <row r="555" spans="1:40" ht="16.8" customHeight="1" x14ac:dyDescent="0.25">
      <c r="A555" s="113">
        <v>1</v>
      </c>
      <c r="B555" s="342" t="s">
        <v>753</v>
      </c>
      <c r="D555" s="350" t="str">
        <f t="shared" si="248"/>
        <v/>
      </c>
      <c r="E555" s="262">
        <f t="shared" si="259"/>
        <v>18730208</v>
      </c>
      <c r="F555" s="262">
        <v>10</v>
      </c>
      <c r="G555" s="211" t="s">
        <v>4883</v>
      </c>
      <c r="R555" s="112" t="str">
        <f>IF(D555="","", CONCATENATE("Update games set ", B555, "= ",D555," where game_id=", E555))</f>
        <v/>
      </c>
      <c r="S555" s="112" t="str">
        <f t="shared" si="239"/>
        <v>Update lineups set player_name = 'D Woodhouse', raw_name = 'D Woodhouse' where game_id = 18730208 and player_order = 10</v>
      </c>
      <c r="T555" s="112" t="str">
        <f t="shared" si="240"/>
        <v/>
      </c>
      <c r="U555" s="200" t="str">
        <f t="shared" si="237"/>
        <v/>
      </c>
      <c r="V555" s="112" t="str">
        <f t="shared" si="241"/>
        <v/>
      </c>
      <c r="W555" s="415" t="str">
        <f t="shared" si="242"/>
        <v/>
      </c>
      <c r="Y555" s="65" t="str">
        <f t="shared" si="249"/>
        <v/>
      </c>
      <c r="Z555" s="65" t="str">
        <f t="shared" si="250"/>
        <v/>
      </c>
      <c r="AA555" s="65" t="str">
        <f t="shared" si="251"/>
        <v/>
      </c>
      <c r="AB555" s="65" t="str">
        <f t="shared" si="252"/>
        <v/>
      </c>
      <c r="AC555" s="65" t="str">
        <f t="shared" si="253"/>
        <v/>
      </c>
      <c r="AH555" s="65" t="str">
        <f t="shared" si="243"/>
        <v>1873012510</v>
      </c>
      <c r="AI555" s="65">
        <v>18730125</v>
      </c>
      <c r="AJ555" s="65" t="s">
        <v>4627</v>
      </c>
      <c r="AK555" s="65">
        <v>10</v>
      </c>
      <c r="AN555" s="65" t="str">
        <f t="shared" si="238"/>
        <v/>
      </c>
    </row>
    <row r="556" spans="1:40" ht="16.8" customHeight="1" x14ac:dyDescent="0.25">
      <c r="A556" s="113">
        <v>1</v>
      </c>
      <c r="B556" s="342" t="s">
        <v>746</v>
      </c>
      <c r="C556" s="351" t="s">
        <v>5317</v>
      </c>
      <c r="D556" s="334" t="str">
        <f>CONCATENATE("'", LEFT(E556,4),"-",MID(E556,5,2),"-", MID(E556,7,2), " ", C556,"'")</f>
        <v>'1873-02-08 15:30'</v>
      </c>
      <c r="E556" s="262">
        <f t="shared" si="259"/>
        <v>18730208</v>
      </c>
      <c r="F556" s="262">
        <v>11</v>
      </c>
      <c r="G556" s="211" t="s">
        <v>4856</v>
      </c>
      <c r="R556" s="112" t="str">
        <f>IF(D556="","", CONCATENATE("Update games set ", B556, "= ",D556," where game_id=", E556))</f>
        <v>Update games set Game_date= '1873-02-08 15:30' where game_id=18730208</v>
      </c>
      <c r="S556" s="112" t="str">
        <f t="shared" si="239"/>
        <v>Update lineups set player_name = 'JW Rastall', raw_name = 'JW Rastall' where game_id = 18730208 and player_order = 11</v>
      </c>
      <c r="T556" s="112" t="str">
        <f t="shared" si="240"/>
        <v/>
      </c>
      <c r="U556" s="200" t="str">
        <f t="shared" si="237"/>
        <v/>
      </c>
      <c r="V556" s="112" t="str">
        <f t="shared" si="241"/>
        <v/>
      </c>
      <c r="W556" s="415" t="str">
        <f t="shared" si="242"/>
        <v/>
      </c>
      <c r="Y556" s="65" t="str">
        <f t="shared" si="249"/>
        <v/>
      </c>
      <c r="Z556" s="65" t="str">
        <f t="shared" si="250"/>
        <v/>
      </c>
      <c r="AA556" s="65" t="str">
        <f t="shared" si="251"/>
        <v/>
      </c>
      <c r="AB556" s="65" t="str">
        <f t="shared" si="252"/>
        <v/>
      </c>
      <c r="AC556" s="65" t="str">
        <f t="shared" si="253"/>
        <v/>
      </c>
      <c r="AH556" s="65" t="str">
        <f t="shared" si="243"/>
        <v>1873012511</v>
      </c>
      <c r="AI556" s="65">
        <v>18730125</v>
      </c>
      <c r="AJ556" s="65" t="s">
        <v>4627</v>
      </c>
      <c r="AK556" s="65">
        <v>11</v>
      </c>
      <c r="AN556" s="65" t="str">
        <f t="shared" si="238"/>
        <v/>
      </c>
    </row>
    <row r="557" spans="1:40" ht="16.8" customHeight="1" x14ac:dyDescent="0.25">
      <c r="A557" s="113">
        <v>1</v>
      </c>
      <c r="B557" s="342" t="s">
        <v>25</v>
      </c>
      <c r="D557" s="350" t="str">
        <f t="shared" si="258"/>
        <v/>
      </c>
      <c r="E557" s="262">
        <f t="shared" si="259"/>
        <v>18730208</v>
      </c>
      <c r="F557" s="262">
        <v>12</v>
      </c>
      <c r="G557" s="211" t="s">
        <v>4874</v>
      </c>
      <c r="R557" s="112" t="str">
        <f>IF(D557="","", CONCATENATE("Update games set ", B557, "= ",D557," where game_id=", E557))</f>
        <v/>
      </c>
      <c r="S557" s="112" t="str">
        <f t="shared" si="239"/>
        <v>Update lineups set player_name = 'C Rastall', raw_name = 'C Rastall' where game_id = 18730208 and player_order = 12</v>
      </c>
      <c r="T557" s="112" t="str">
        <f t="shared" si="240"/>
        <v/>
      </c>
      <c r="U557" s="200" t="str">
        <f t="shared" si="237"/>
        <v/>
      </c>
      <c r="V557" s="112" t="str">
        <f t="shared" si="241"/>
        <v/>
      </c>
      <c r="W557" s="415" t="str">
        <f t="shared" si="242"/>
        <v/>
      </c>
      <c r="Y557" s="65" t="str">
        <f t="shared" si="249"/>
        <v/>
      </c>
      <c r="Z557" s="65" t="str">
        <f t="shared" si="250"/>
        <v/>
      </c>
      <c r="AA557" s="65" t="str">
        <f t="shared" si="251"/>
        <v/>
      </c>
      <c r="AB557" s="65" t="str">
        <f t="shared" si="252"/>
        <v/>
      </c>
      <c r="AC557" s="65" t="str">
        <f t="shared" si="253"/>
        <v/>
      </c>
      <c r="AH557" s="65" t="str">
        <f t="shared" si="243"/>
        <v>1873012512</v>
      </c>
      <c r="AI557" s="65">
        <v>18730125</v>
      </c>
      <c r="AJ557" s="65" t="s">
        <v>4627</v>
      </c>
      <c r="AK557" s="65">
        <v>12</v>
      </c>
      <c r="AN557" s="65" t="str">
        <f t="shared" si="238"/>
        <v/>
      </c>
    </row>
    <row r="558" spans="1:40" ht="16.8" customHeight="1" x14ac:dyDescent="0.25">
      <c r="A558" s="113">
        <v>1</v>
      </c>
      <c r="B558" s="342" t="s">
        <v>475</v>
      </c>
      <c r="D558" s="349" t="str">
        <f t="shared" si="247"/>
        <v/>
      </c>
      <c r="E558" s="262">
        <f t="shared" si="259"/>
        <v>18730208</v>
      </c>
      <c r="F558" s="262">
        <v>13</v>
      </c>
      <c r="R558" s="112" t="str">
        <f>IF(D558="","", CONCATENATE("Update games set ", B558, "= ",D558," where game_id=", E558))</f>
        <v/>
      </c>
      <c r="S558" s="112" t="str">
        <f t="shared" si="239"/>
        <v/>
      </c>
      <c r="T558" s="112" t="str">
        <f t="shared" si="240"/>
        <v/>
      </c>
      <c r="U558" s="200" t="str">
        <f t="shared" si="237"/>
        <v/>
      </c>
      <c r="V558" s="112" t="str">
        <f t="shared" si="241"/>
        <v/>
      </c>
      <c r="W558" s="415" t="str">
        <f t="shared" si="242"/>
        <v/>
      </c>
      <c r="Y558" s="65" t="str">
        <f t="shared" si="249"/>
        <v/>
      </c>
      <c r="Z558" s="65" t="str">
        <f t="shared" si="250"/>
        <v/>
      </c>
      <c r="AA558" s="65" t="str">
        <f t="shared" si="251"/>
        <v/>
      </c>
      <c r="AB558" s="65" t="str">
        <f t="shared" si="252"/>
        <v/>
      </c>
      <c r="AC558" s="65" t="str">
        <f t="shared" si="253"/>
        <v/>
      </c>
      <c r="AH558" s="65" t="str">
        <f t="shared" si="243"/>
        <v>1873012513</v>
      </c>
      <c r="AI558" s="65">
        <v>18730125</v>
      </c>
      <c r="AJ558" s="65" t="s">
        <v>4627</v>
      </c>
      <c r="AK558" s="65">
        <v>13</v>
      </c>
      <c r="AN558" s="65" t="str">
        <f t="shared" si="238"/>
        <v/>
      </c>
    </row>
    <row r="559" spans="1:40" ht="16.8" customHeight="1" x14ac:dyDescent="0.25">
      <c r="A559" s="113">
        <v>1</v>
      </c>
      <c r="B559" s="342" t="s">
        <v>20</v>
      </c>
      <c r="D559" s="350" t="str">
        <f t="shared" si="258"/>
        <v/>
      </c>
      <c r="E559" s="262">
        <f t="shared" si="259"/>
        <v>18730208</v>
      </c>
      <c r="F559" s="262">
        <v>14</v>
      </c>
      <c r="R559" s="112" t="str">
        <f>IF(D559="","", CONCATENATE("Update games set ", B559, "= ",D559," where game_id=", E559))</f>
        <v/>
      </c>
      <c r="S559" s="112" t="str">
        <f t="shared" si="239"/>
        <v/>
      </c>
      <c r="T559" s="112" t="str">
        <f t="shared" si="240"/>
        <v/>
      </c>
      <c r="U559" s="200" t="str">
        <f t="shared" si="237"/>
        <v/>
      </c>
      <c r="V559" s="112" t="str">
        <f t="shared" si="241"/>
        <v/>
      </c>
      <c r="W559" s="415" t="str">
        <f t="shared" si="242"/>
        <v/>
      </c>
      <c r="Y559" s="65" t="str">
        <f t="shared" si="249"/>
        <v/>
      </c>
      <c r="Z559" s="65" t="str">
        <f t="shared" si="250"/>
        <v/>
      </c>
      <c r="AA559" s="65" t="str">
        <f t="shared" si="251"/>
        <v/>
      </c>
      <c r="AB559" s="65" t="str">
        <f t="shared" si="252"/>
        <v/>
      </c>
      <c r="AC559" s="65" t="str">
        <f t="shared" si="253"/>
        <v/>
      </c>
      <c r="AH559" s="65" t="str">
        <f t="shared" si="243"/>
        <v>1873012514</v>
      </c>
      <c r="AI559" s="65">
        <v>18730125</v>
      </c>
      <c r="AJ559" s="65" t="s">
        <v>4627</v>
      </c>
      <c r="AK559" s="65">
        <v>14</v>
      </c>
      <c r="AN559" s="65" t="str">
        <f t="shared" si="238"/>
        <v/>
      </c>
    </row>
    <row r="560" spans="1:40" ht="16.8" customHeight="1" x14ac:dyDescent="0.25">
      <c r="A560" s="113">
        <v>1</v>
      </c>
      <c r="B560" s="342" t="s">
        <v>4882</v>
      </c>
      <c r="C560" s="342" t="str">
        <f>IF(C559="", "", C559)</f>
        <v/>
      </c>
      <c r="D560" s="350" t="str">
        <f t="shared" si="258"/>
        <v/>
      </c>
      <c r="E560" s="262">
        <f t="shared" si="259"/>
        <v>18730208</v>
      </c>
      <c r="F560" s="262">
        <v>15</v>
      </c>
      <c r="R560" s="112" t="str">
        <f>IF(D560="","", CONCATENATE("Update games set ", B560, "= ",D560," where game_id=", E560))</f>
        <v/>
      </c>
      <c r="S560" s="112" t="str">
        <f t="shared" si="239"/>
        <v/>
      </c>
      <c r="T560" s="112" t="str">
        <f t="shared" si="240"/>
        <v/>
      </c>
      <c r="U560" s="200" t="str">
        <f t="shared" si="237"/>
        <v/>
      </c>
      <c r="V560" s="112" t="str">
        <f t="shared" si="241"/>
        <v/>
      </c>
      <c r="W560" s="415" t="str">
        <f t="shared" si="242"/>
        <v/>
      </c>
      <c r="Y560" s="65" t="str">
        <f t="shared" si="249"/>
        <v/>
      </c>
      <c r="Z560" s="65" t="str">
        <f t="shared" si="250"/>
        <v/>
      </c>
      <c r="AA560" s="65" t="str">
        <f t="shared" si="251"/>
        <v/>
      </c>
      <c r="AB560" s="65" t="str">
        <f t="shared" si="252"/>
        <v/>
      </c>
      <c r="AC560" s="65" t="str">
        <f t="shared" si="253"/>
        <v/>
      </c>
      <c r="AH560" s="65" t="str">
        <f t="shared" si="243"/>
        <v>1873012515</v>
      </c>
      <c r="AI560" s="65">
        <v>18730125</v>
      </c>
      <c r="AJ560" s="65" t="s">
        <v>4627</v>
      </c>
      <c r="AK560" s="65">
        <v>15</v>
      </c>
      <c r="AN560" s="65" t="str">
        <f t="shared" si="238"/>
        <v/>
      </c>
    </row>
    <row r="561" spans="1:40" s="126" customFormat="1" ht="16.8" customHeight="1" thickBot="1" x14ac:dyDescent="0.3">
      <c r="A561" s="113">
        <v>1</v>
      </c>
      <c r="B561" s="116" t="s">
        <v>115</v>
      </c>
      <c r="C561" s="352"/>
      <c r="D561" s="370" t="str">
        <f t="shared" ref="D561" si="261">IF(MID(E561,5,2)*1&gt;6,_xlfn.CONCAT("'",LEFT(E561,4),"-",MID(E561,3,2)+1,"'"),_xlfn.CONCAT("'",LEFT(E561,4)-1,"-",MID(E561,3,2),"'"))</f>
        <v>'1872-73'</v>
      </c>
      <c r="E561" s="266">
        <f t="shared" si="259"/>
        <v>18730208</v>
      </c>
      <c r="F561" s="266">
        <v>16</v>
      </c>
      <c r="G561" s="343"/>
      <c r="H561" s="343"/>
      <c r="I561" s="267"/>
      <c r="J561" s="214"/>
      <c r="K561" s="266"/>
      <c r="L561" s="266"/>
      <c r="M561" s="266"/>
      <c r="N561" s="419"/>
      <c r="O561" s="343"/>
      <c r="P561" s="343"/>
      <c r="Q561" s="346"/>
      <c r="R561" s="112" t="str">
        <f>IF(D561="","", CONCATENATE("Update games set ", B561, "= ",D561," where game_id=", E561))</f>
        <v>Update games set Season= '1872-73' where game_id=18730208</v>
      </c>
      <c r="S561" s="112" t="str">
        <f t="shared" si="239"/>
        <v/>
      </c>
      <c r="T561" s="112" t="str">
        <f t="shared" si="240"/>
        <v/>
      </c>
      <c r="U561" s="200" t="str">
        <f t="shared" si="237"/>
        <v/>
      </c>
      <c r="V561" s="112" t="str">
        <f t="shared" si="241"/>
        <v/>
      </c>
      <c r="W561" s="415" t="str">
        <f t="shared" si="242"/>
        <v/>
      </c>
      <c r="X561" s="240"/>
      <c r="Y561" s="65" t="str">
        <f t="shared" si="249"/>
        <v/>
      </c>
      <c r="Z561" s="65" t="str">
        <f t="shared" si="250"/>
        <v/>
      </c>
      <c r="AA561" s="65" t="str">
        <f t="shared" si="251"/>
        <v/>
      </c>
      <c r="AB561" s="65" t="str">
        <f t="shared" si="252"/>
        <v/>
      </c>
      <c r="AC561" s="65" t="str">
        <f t="shared" si="253"/>
        <v/>
      </c>
      <c r="AH561" s="65" t="str">
        <f t="shared" si="243"/>
        <v>1873012516</v>
      </c>
      <c r="AI561" s="126">
        <v>18730125</v>
      </c>
      <c r="AJ561" s="126" t="s">
        <v>4627</v>
      </c>
      <c r="AK561" s="126">
        <v>16</v>
      </c>
      <c r="AN561" s="65" t="str">
        <f t="shared" si="238"/>
        <v/>
      </c>
    </row>
    <row r="562" spans="1:40" ht="16.8" customHeight="1" thickTop="1" x14ac:dyDescent="0.25">
      <c r="A562" s="113">
        <v>1</v>
      </c>
      <c r="B562" s="341" t="s">
        <v>22</v>
      </c>
      <c r="C562" s="341" t="s">
        <v>5307</v>
      </c>
      <c r="D562" s="341" t="str">
        <f t="shared" si="258"/>
        <v>'Ockbrook and Borrowash'</v>
      </c>
      <c r="E562" s="211">
        <v>18730208</v>
      </c>
      <c r="F562" s="262">
        <v>1</v>
      </c>
      <c r="G562" s="212" t="s">
        <v>4794</v>
      </c>
      <c r="H562" s="212" t="s">
        <v>4777</v>
      </c>
      <c r="N562" s="416"/>
      <c r="O562" s="212"/>
      <c r="P562" s="212"/>
      <c r="R562" s="112" t="str">
        <f>IF(D562="","", CONCATENATE("Update games set ", B562, "= ",D562," where game_id=", E562))</f>
        <v>Update games set Opponent= 'Ockbrook and Borrowash' where game_id=18730208</v>
      </c>
      <c r="S562" s="112" t="str">
        <f t="shared" si="239"/>
        <v>Update lineups set player_name = 'J White', raw_name = 'J White' where game_id = 18730208 and player_order = 1</v>
      </c>
      <c r="T562" s="112" t="str">
        <f t="shared" si="240"/>
        <v/>
      </c>
      <c r="U562" s="200" t="str">
        <f t="shared" si="237"/>
        <v/>
      </c>
      <c r="V562" s="112" t="str">
        <f t="shared" si="241"/>
        <v/>
      </c>
      <c r="W562" s="415" t="str">
        <f t="shared" si="242"/>
        <v/>
      </c>
      <c r="Y562" s="65" t="str">
        <f t="shared" si="249"/>
        <v/>
      </c>
      <c r="Z562" s="65" t="str">
        <f t="shared" si="250"/>
        <v/>
      </c>
      <c r="AA562" s="65" t="str">
        <f t="shared" si="251"/>
        <v/>
      </c>
      <c r="AB562" s="65" t="str">
        <f t="shared" si="252"/>
        <v/>
      </c>
      <c r="AC562" s="65" t="str">
        <f t="shared" si="253"/>
        <v/>
      </c>
      <c r="AH562" s="65" t="str">
        <f t="shared" si="243"/>
        <v>187302011</v>
      </c>
      <c r="AI562" s="65">
        <v>18730201</v>
      </c>
      <c r="AJ562" s="65" t="s">
        <v>4699</v>
      </c>
      <c r="AK562" s="65">
        <v>1</v>
      </c>
      <c r="AN562" s="65" t="str">
        <f t="shared" si="238"/>
        <v>update games set source = 'The Nottingham Forest Football Scrapbook' where game_id = 18730208</v>
      </c>
    </row>
    <row r="563" spans="1:40" ht="16.8" customHeight="1" x14ac:dyDescent="0.25">
      <c r="A563" s="113">
        <v>1</v>
      </c>
      <c r="B563" s="342" t="s">
        <v>4979</v>
      </c>
      <c r="C563" s="342" t="str">
        <f>IF(C562="", "", C562)</f>
        <v>Ockbrook and Borrowash</v>
      </c>
      <c r="D563" s="350" t="str">
        <f t="shared" si="258"/>
        <v>'Ockbrook and Borrowash'</v>
      </c>
      <c r="E563" s="262">
        <f>E562</f>
        <v>18730208</v>
      </c>
      <c r="F563" s="262">
        <v>2</v>
      </c>
      <c r="G563" s="211" t="s">
        <v>4829</v>
      </c>
      <c r="R563" s="112" t="str">
        <f>IF(D563="","", CONCATENATE("Update games set ", B563, "= ",D563," where game_id=", E563))</f>
        <v>Update games set Opp_parent= 'Ockbrook and Borrowash' where game_id=18730208</v>
      </c>
      <c r="S563" s="112" t="str">
        <f t="shared" si="239"/>
        <v>Update lineups set player_name = 'RP Hawksley', raw_name = 'RP Hawksley' where game_id = 18730208 and player_order = 2</v>
      </c>
      <c r="T563" s="112" t="str">
        <f t="shared" si="240"/>
        <v/>
      </c>
      <c r="U563" s="200" t="str">
        <f t="shared" si="237"/>
        <v/>
      </c>
      <c r="V563" s="112" t="str">
        <f t="shared" si="241"/>
        <v/>
      </c>
      <c r="W563" s="415" t="str">
        <f t="shared" si="242"/>
        <v/>
      </c>
      <c r="Y563" s="65" t="str">
        <f t="shared" si="249"/>
        <v/>
      </c>
      <c r="Z563" s="65" t="str">
        <f t="shared" si="250"/>
        <v/>
      </c>
      <c r="AA563" s="65" t="str">
        <f t="shared" si="251"/>
        <v/>
      </c>
      <c r="AB563" s="65" t="str">
        <f t="shared" si="252"/>
        <v/>
      </c>
      <c r="AC563" s="65" t="str">
        <f t="shared" si="253"/>
        <v/>
      </c>
      <c r="AH563" s="65" t="str">
        <f t="shared" si="243"/>
        <v>187302012</v>
      </c>
      <c r="AI563" s="65">
        <v>18730201</v>
      </c>
      <c r="AJ563" s="65" t="s">
        <v>4699</v>
      </c>
      <c r="AK563" s="65">
        <v>2</v>
      </c>
      <c r="AN563" s="65" t="str">
        <f t="shared" si="238"/>
        <v/>
      </c>
    </row>
    <row r="564" spans="1:40" ht="16.8" customHeight="1" x14ac:dyDescent="0.25">
      <c r="A564" s="113">
        <v>1</v>
      </c>
      <c r="B564" s="342" t="s">
        <v>2653</v>
      </c>
      <c r="C564" s="342" t="s">
        <v>663</v>
      </c>
      <c r="D564" s="350" t="str">
        <f t="shared" si="258"/>
        <v>'Friendly'</v>
      </c>
      <c r="E564" s="262">
        <f t="shared" ref="E564:E577" si="262">E563</f>
        <v>18730208</v>
      </c>
      <c r="F564" s="262">
        <v>3</v>
      </c>
      <c r="G564" s="211" t="s">
        <v>5298</v>
      </c>
      <c r="R564" s="112" t="str">
        <f>IF(D564="","", CONCATENATE("Update games set ", B564, "= ",D564," where game_id=", E564))</f>
        <v>Update games set Game_type= 'Friendly' where game_id=18730208</v>
      </c>
      <c r="S564" s="112" t="str">
        <f t="shared" si="239"/>
        <v>Update lineups set player_name = 'WR Lymbery', raw_name = 'WR Lymbery' where game_id = 18730208 and player_order = 3</v>
      </c>
      <c r="T564" s="112" t="str">
        <f t="shared" si="240"/>
        <v/>
      </c>
      <c r="U564" s="200" t="str">
        <f t="shared" si="237"/>
        <v/>
      </c>
      <c r="V564" s="112" t="str">
        <f t="shared" si="241"/>
        <v/>
      </c>
      <c r="W564" s="415" t="str">
        <f t="shared" si="242"/>
        <v/>
      </c>
      <c r="Y564" s="65" t="str">
        <f t="shared" si="249"/>
        <v/>
      </c>
      <c r="Z564" s="65" t="str">
        <f t="shared" si="250"/>
        <v/>
      </c>
      <c r="AA564" s="65" t="str">
        <f t="shared" si="251"/>
        <v/>
      </c>
      <c r="AB564" s="65" t="str">
        <f t="shared" si="252"/>
        <v/>
      </c>
      <c r="AC564" s="65" t="str">
        <f t="shared" si="253"/>
        <v/>
      </c>
      <c r="AH564" s="65" t="str">
        <f t="shared" si="243"/>
        <v>187302013</v>
      </c>
      <c r="AI564" s="65">
        <v>18730201</v>
      </c>
      <c r="AJ564" s="65" t="s">
        <v>4699</v>
      </c>
      <c r="AK564" s="65">
        <v>3</v>
      </c>
      <c r="AN564" s="65" t="str">
        <f t="shared" si="238"/>
        <v/>
      </c>
    </row>
    <row r="565" spans="1:40" ht="16.8" customHeight="1" x14ac:dyDescent="0.25">
      <c r="A565" s="113">
        <v>1</v>
      </c>
      <c r="B565" s="342" t="s">
        <v>4978</v>
      </c>
      <c r="C565" s="342" t="s">
        <v>5065</v>
      </c>
      <c r="D565" s="350" t="str">
        <f t="shared" si="258"/>
        <v>'H'</v>
      </c>
      <c r="E565" s="262">
        <f t="shared" si="262"/>
        <v>18730208</v>
      </c>
      <c r="F565" s="262">
        <v>4</v>
      </c>
      <c r="G565" s="211" t="s">
        <v>4872</v>
      </c>
      <c r="R565" s="112" t="str">
        <f>IF(D565="","", CONCATENATE("Update games set ", B565, "= ",D565," where game_id=", E565))</f>
        <v>Update games set HAN= 'H' where game_id=18730208</v>
      </c>
      <c r="S565" s="112" t="str">
        <f t="shared" si="239"/>
        <v>Update lineups set player_name = 'W Mason', raw_name = 'W Mason' where game_id = 18730208 and player_order = 4</v>
      </c>
      <c r="T565" s="112" t="str">
        <f t="shared" si="240"/>
        <v/>
      </c>
      <c r="U565" s="200" t="str">
        <f t="shared" si="237"/>
        <v/>
      </c>
      <c r="V565" s="112" t="str">
        <f t="shared" si="241"/>
        <v/>
      </c>
      <c r="W565" s="415" t="str">
        <f t="shared" si="242"/>
        <v/>
      </c>
      <c r="Y565" s="65" t="str">
        <f t="shared" si="249"/>
        <v/>
      </c>
      <c r="Z565" s="65" t="str">
        <f t="shared" si="250"/>
        <v/>
      </c>
      <c r="AA565" s="65" t="str">
        <f t="shared" si="251"/>
        <v/>
      </c>
      <c r="AB565" s="65" t="str">
        <f t="shared" si="252"/>
        <v/>
      </c>
      <c r="AC565" s="65" t="str">
        <f t="shared" si="253"/>
        <v/>
      </c>
      <c r="AH565" s="65" t="str">
        <f t="shared" si="243"/>
        <v>187302014</v>
      </c>
      <c r="AI565" s="65">
        <v>18730201</v>
      </c>
      <c r="AJ565" s="65" t="s">
        <v>4699</v>
      </c>
      <c r="AK565" s="65">
        <v>4</v>
      </c>
      <c r="AN565" s="65" t="str">
        <f t="shared" si="238"/>
        <v/>
      </c>
    </row>
    <row r="566" spans="1:40" ht="16.8" customHeight="1" x14ac:dyDescent="0.25">
      <c r="A566" s="113">
        <v>1</v>
      </c>
      <c r="B566" s="342" t="s">
        <v>5</v>
      </c>
      <c r="C566" s="342">
        <v>2</v>
      </c>
      <c r="D566" s="349">
        <f t="shared" si="245"/>
        <v>2</v>
      </c>
      <c r="E566" s="262">
        <f t="shared" si="262"/>
        <v>18730208</v>
      </c>
      <c r="F566" s="262">
        <v>5</v>
      </c>
      <c r="G566" s="211" t="s">
        <v>4880</v>
      </c>
      <c r="R566" s="112" t="str">
        <f>IF(D566="","", CONCATENATE("Update games set ", B566, "= ",D566," where game_id=", E566))</f>
        <v>Update games set F= 2 where game_id=18730208</v>
      </c>
      <c r="S566" s="112" t="str">
        <f t="shared" si="239"/>
        <v>Update lineups set player_name = 'S Kirk', raw_name = 'S Kirk' where game_id = 18730208 and player_order = 5</v>
      </c>
      <c r="T566" s="112" t="str">
        <f t="shared" si="240"/>
        <v/>
      </c>
      <c r="U566" s="200" t="str">
        <f t="shared" si="237"/>
        <v/>
      </c>
      <c r="V566" s="112" t="str">
        <f t="shared" si="241"/>
        <v/>
      </c>
      <c r="W566" s="415" t="str">
        <f t="shared" si="242"/>
        <v/>
      </c>
      <c r="Y566" s="65" t="str">
        <f t="shared" si="249"/>
        <v/>
      </c>
      <c r="Z566" s="65" t="str">
        <f t="shared" si="250"/>
        <v/>
      </c>
      <c r="AA566" s="65" t="str">
        <f t="shared" si="251"/>
        <v/>
      </c>
      <c r="AB566" s="65" t="str">
        <f t="shared" si="252"/>
        <v/>
      </c>
      <c r="AC566" s="65" t="str">
        <f t="shared" si="253"/>
        <v/>
      </c>
      <c r="AH566" s="65" t="str">
        <f t="shared" si="243"/>
        <v>187302015</v>
      </c>
      <c r="AI566" s="65">
        <v>18730201</v>
      </c>
      <c r="AJ566" s="65" t="s">
        <v>4699</v>
      </c>
      <c r="AK566" s="65">
        <v>5</v>
      </c>
      <c r="AN566" s="65" t="str">
        <f t="shared" si="238"/>
        <v/>
      </c>
    </row>
    <row r="567" spans="1:40" ht="16.8" customHeight="1" x14ac:dyDescent="0.25">
      <c r="A567" s="113">
        <v>1</v>
      </c>
      <c r="B567" s="342" t="s">
        <v>0</v>
      </c>
      <c r="C567" s="342">
        <v>0</v>
      </c>
      <c r="D567" s="349">
        <f t="shared" si="245"/>
        <v>0</v>
      </c>
      <c r="E567" s="262">
        <f t="shared" si="262"/>
        <v>18730208</v>
      </c>
      <c r="F567" s="262">
        <v>6</v>
      </c>
      <c r="G567" s="211" t="s">
        <v>4884</v>
      </c>
      <c r="R567" s="112" t="str">
        <f>IF(D567="","", CONCATENATE("Update games set ", B567, "= ",D567," where game_id=", E567))</f>
        <v>Update games set A= 0 where game_id=18730208</v>
      </c>
      <c r="S567" s="112" t="str">
        <f t="shared" si="239"/>
        <v>Update lineups set player_name = 'J Richards', raw_name = 'J Richards' where game_id = 18730208 and player_order = 6</v>
      </c>
      <c r="T567" s="112" t="str">
        <f t="shared" si="240"/>
        <v/>
      </c>
      <c r="U567" s="200" t="str">
        <f t="shared" si="237"/>
        <v/>
      </c>
      <c r="V567" s="112" t="str">
        <f t="shared" si="241"/>
        <v/>
      </c>
      <c r="W567" s="415" t="str">
        <f t="shared" si="242"/>
        <v/>
      </c>
      <c r="Y567" s="65" t="str">
        <f t="shared" si="249"/>
        <v/>
      </c>
      <c r="Z567" s="65" t="str">
        <f t="shared" si="250"/>
        <v/>
      </c>
      <c r="AA567" s="65" t="str">
        <f t="shared" si="251"/>
        <v/>
      </c>
      <c r="AB567" s="65" t="str">
        <f t="shared" si="252"/>
        <v/>
      </c>
      <c r="AC567" s="65" t="str">
        <f t="shared" si="253"/>
        <v/>
      </c>
      <c r="AH567" s="65" t="str">
        <f t="shared" si="243"/>
        <v>187302016</v>
      </c>
      <c r="AI567" s="65">
        <v>18730201</v>
      </c>
      <c r="AJ567" s="65" t="s">
        <v>4699</v>
      </c>
      <c r="AK567" s="65">
        <v>6</v>
      </c>
      <c r="AN567" s="65" t="str">
        <f t="shared" si="238"/>
        <v/>
      </c>
    </row>
    <row r="568" spans="1:40" ht="16.8" customHeight="1" x14ac:dyDescent="0.25">
      <c r="A568" s="113">
        <v>1</v>
      </c>
      <c r="B568" s="342" t="s">
        <v>23</v>
      </c>
      <c r="D568" s="334" t="str">
        <f t="shared" ref="D568" si="263">IF(C568="",IF(D566&gt;D567,"'W'",IF(D566=D567,"'D'","'L'")),_xlfn.CONCAT("'",C568,"'"))</f>
        <v>'W'</v>
      </c>
      <c r="E568" s="262">
        <f t="shared" si="262"/>
        <v>18730208</v>
      </c>
      <c r="F568" s="262">
        <v>7</v>
      </c>
      <c r="G568" s="211" t="s">
        <v>4850</v>
      </c>
      <c r="R568" s="112" t="str">
        <f>IF(D568="","", CONCATENATE("Update games set ", B568, "= ",D568," where game_id=", E568))</f>
        <v>Update games set Result= 'W' where game_id=18730208</v>
      </c>
      <c r="S568" s="112" t="str">
        <f t="shared" si="239"/>
        <v>Update lineups set player_name = 'HR Gamble', raw_name = 'HR Gamble' where game_id = 18730208 and player_order = 7</v>
      </c>
      <c r="T568" s="112" t="str">
        <f t="shared" si="240"/>
        <v/>
      </c>
      <c r="U568" s="200" t="str">
        <f t="shared" si="237"/>
        <v/>
      </c>
      <c r="V568" s="112" t="str">
        <f t="shared" si="241"/>
        <v/>
      </c>
      <c r="W568" s="415" t="str">
        <f t="shared" si="242"/>
        <v/>
      </c>
      <c r="Y568" s="65" t="str">
        <f t="shared" si="249"/>
        <v/>
      </c>
      <c r="Z568" s="65" t="str">
        <f t="shared" si="250"/>
        <v/>
      </c>
      <c r="AA568" s="65" t="str">
        <f t="shared" si="251"/>
        <v/>
      </c>
      <c r="AB568" s="65" t="str">
        <f t="shared" si="252"/>
        <v/>
      </c>
      <c r="AC568" s="65" t="str">
        <f t="shared" si="253"/>
        <v/>
      </c>
      <c r="AH568" s="65" t="str">
        <f t="shared" si="243"/>
        <v>187302017</v>
      </c>
      <c r="AI568" s="65">
        <v>18730201</v>
      </c>
      <c r="AJ568" s="65" t="s">
        <v>4699</v>
      </c>
      <c r="AK568" s="65">
        <v>7</v>
      </c>
      <c r="AN568" s="65" t="str">
        <f t="shared" si="238"/>
        <v/>
      </c>
    </row>
    <row r="569" spans="1:40" ht="16.8" customHeight="1" x14ac:dyDescent="0.25">
      <c r="A569" s="113">
        <v>1</v>
      </c>
      <c r="B569" s="342" t="s">
        <v>768</v>
      </c>
      <c r="D569" s="349" t="str">
        <f t="shared" si="247"/>
        <v/>
      </c>
      <c r="E569" s="262">
        <f t="shared" si="262"/>
        <v>18730208</v>
      </c>
      <c r="F569" s="262">
        <v>8</v>
      </c>
      <c r="G569" s="194" t="s">
        <v>4886</v>
      </c>
      <c r="N569" s="417"/>
      <c r="O569" s="194"/>
      <c r="P569" s="194"/>
      <c r="R569" s="112" t="str">
        <f>IF(D569="","", CONCATENATE("Update games set ", B569, "= ",D569," where game_id=", E569))</f>
        <v/>
      </c>
      <c r="S569" s="112" t="str">
        <f t="shared" si="239"/>
        <v>Update lineups set player_name = 'A Lymbery', raw_name = 'A Lymbery' where game_id = 18730208 and player_order = 8</v>
      </c>
      <c r="T569" s="112" t="str">
        <f t="shared" si="240"/>
        <v/>
      </c>
      <c r="U569" s="200" t="str">
        <f t="shared" si="237"/>
        <v/>
      </c>
      <c r="V569" s="112" t="str">
        <f t="shared" si="241"/>
        <v/>
      </c>
      <c r="W569" s="415" t="str">
        <f t="shared" si="242"/>
        <v/>
      </c>
      <c r="Y569" s="65" t="str">
        <f t="shared" si="249"/>
        <v/>
      </c>
      <c r="Z569" s="65" t="str">
        <f t="shared" si="250"/>
        <v/>
      </c>
      <c r="AA569" s="65" t="str">
        <f t="shared" si="251"/>
        <v/>
      </c>
      <c r="AB569" s="65" t="str">
        <f t="shared" si="252"/>
        <v/>
      </c>
      <c r="AC569" s="65" t="str">
        <f t="shared" si="253"/>
        <v/>
      </c>
      <c r="AH569" s="65" t="str">
        <f t="shared" si="243"/>
        <v>187302018</v>
      </c>
      <c r="AI569" s="65">
        <v>18730201</v>
      </c>
      <c r="AJ569" s="65" t="s">
        <v>4699</v>
      </c>
      <c r="AK569" s="65">
        <v>8</v>
      </c>
      <c r="AN569" s="65" t="str">
        <f t="shared" si="238"/>
        <v/>
      </c>
    </row>
    <row r="570" spans="1:40" ht="16.8" customHeight="1" x14ac:dyDescent="0.25">
      <c r="A570" s="113">
        <v>1</v>
      </c>
      <c r="B570" s="342" t="s">
        <v>766</v>
      </c>
      <c r="D570" s="349" t="str">
        <f t="shared" si="247"/>
        <v/>
      </c>
      <c r="E570" s="262">
        <f t="shared" si="262"/>
        <v>18730208</v>
      </c>
      <c r="F570" s="262">
        <v>9</v>
      </c>
      <c r="G570" s="194" t="s">
        <v>4823</v>
      </c>
      <c r="H570" s="194"/>
      <c r="N570" s="417"/>
      <c r="O570" s="194"/>
      <c r="P570" s="194"/>
      <c r="R570" s="112" t="str">
        <f>IF(D570="","", CONCATENATE("Update games set ", B570, "= ",D570," where game_id=", E570))</f>
        <v/>
      </c>
      <c r="S570" s="112" t="str">
        <f t="shared" si="239"/>
        <v>Update lineups set player_name = 'H Davies', raw_name = 'H Davies' where game_id = 18730208 and player_order = 9</v>
      </c>
      <c r="T570" s="112" t="str">
        <f t="shared" si="240"/>
        <v/>
      </c>
      <c r="U570" s="200" t="str">
        <f t="shared" si="237"/>
        <v/>
      </c>
      <c r="V570" s="112" t="str">
        <f t="shared" si="241"/>
        <v/>
      </c>
      <c r="W570" s="415" t="str">
        <f t="shared" si="242"/>
        <v/>
      </c>
      <c r="Y570" s="65" t="str">
        <f t="shared" si="249"/>
        <v/>
      </c>
      <c r="Z570" s="65" t="str">
        <f t="shared" si="250"/>
        <v/>
      </c>
      <c r="AA570" s="65" t="str">
        <f t="shared" si="251"/>
        <v/>
      </c>
      <c r="AB570" s="65" t="str">
        <f t="shared" si="252"/>
        <v/>
      </c>
      <c r="AC570" s="65" t="str">
        <f t="shared" si="253"/>
        <v/>
      </c>
      <c r="AH570" s="65" t="str">
        <f t="shared" si="243"/>
        <v>187302019</v>
      </c>
      <c r="AI570" s="65">
        <v>18730201</v>
      </c>
      <c r="AJ570" s="65" t="s">
        <v>4699</v>
      </c>
      <c r="AK570" s="65">
        <v>9</v>
      </c>
      <c r="AN570" s="65" t="str">
        <f t="shared" si="238"/>
        <v/>
      </c>
    </row>
    <row r="571" spans="1:40" ht="16.8" customHeight="1" x14ac:dyDescent="0.25">
      <c r="A571" s="113">
        <v>1</v>
      </c>
      <c r="B571" s="342" t="s">
        <v>753</v>
      </c>
      <c r="D571" s="350" t="str">
        <f t="shared" si="248"/>
        <v/>
      </c>
      <c r="E571" s="262">
        <f t="shared" si="262"/>
        <v>18730208</v>
      </c>
      <c r="F571" s="262">
        <v>10</v>
      </c>
      <c r="G571" s="211" t="s">
        <v>4808</v>
      </c>
      <c r="R571" s="112" t="str">
        <f>IF(D571="","", CONCATENATE("Update games set ", B571, "= ",D571," where game_id=", E571))</f>
        <v/>
      </c>
      <c r="S571" s="112" t="str">
        <f t="shared" si="239"/>
        <v>Update lineups set player_name = 'T Woodhouse', raw_name = 'T Woodhouse' where game_id = 18730208 and player_order = 10</v>
      </c>
      <c r="T571" s="112" t="str">
        <f t="shared" si="240"/>
        <v/>
      </c>
      <c r="U571" s="200" t="str">
        <f t="shared" si="237"/>
        <v/>
      </c>
      <c r="V571" s="112" t="str">
        <f t="shared" si="241"/>
        <v/>
      </c>
      <c r="W571" s="415" t="str">
        <f t="shared" si="242"/>
        <v/>
      </c>
      <c r="Y571" s="65" t="str">
        <f t="shared" si="249"/>
        <v/>
      </c>
      <c r="Z571" s="65" t="str">
        <f t="shared" si="250"/>
        <v/>
      </c>
      <c r="AA571" s="65" t="str">
        <f t="shared" si="251"/>
        <v/>
      </c>
      <c r="AB571" s="65" t="str">
        <f t="shared" si="252"/>
        <v/>
      </c>
      <c r="AC571" s="65" t="str">
        <f t="shared" si="253"/>
        <v/>
      </c>
      <c r="AH571" s="65" t="str">
        <f t="shared" si="243"/>
        <v>1873020110</v>
      </c>
      <c r="AI571" s="65">
        <v>18730201</v>
      </c>
      <c r="AJ571" s="65" t="s">
        <v>4699</v>
      </c>
      <c r="AK571" s="65">
        <v>10</v>
      </c>
      <c r="AN571" s="65" t="str">
        <f t="shared" si="238"/>
        <v/>
      </c>
    </row>
    <row r="572" spans="1:40" ht="16.8" customHeight="1" x14ac:dyDescent="0.25">
      <c r="A572" s="113">
        <v>1</v>
      </c>
      <c r="B572" s="342" t="s">
        <v>746</v>
      </c>
      <c r="C572" s="351" t="s">
        <v>5062</v>
      </c>
      <c r="D572" s="334" t="str">
        <f>CONCATENATE("'", LEFT(E572,4),"-",MID(E572,5,2),"-", MID(E572,7,2), " ", C572,"'")</f>
        <v>'1873-02-08 15:00'</v>
      </c>
      <c r="E572" s="262">
        <f t="shared" si="262"/>
        <v>18730208</v>
      </c>
      <c r="F572" s="262">
        <v>11</v>
      </c>
      <c r="G572" s="211" t="s">
        <v>4856</v>
      </c>
      <c r="R572" s="112" t="str">
        <f>IF(D572="","", CONCATENATE("Update games set ", B572, "= ",D572," where game_id=", E572))</f>
        <v>Update games set Game_date= '1873-02-08 15:00' where game_id=18730208</v>
      </c>
      <c r="S572" s="112" t="str">
        <f t="shared" si="239"/>
        <v>Update lineups set player_name = 'JW Rastall', raw_name = 'JW Rastall' where game_id = 18730208 and player_order = 11</v>
      </c>
      <c r="T572" s="112" t="str">
        <f t="shared" si="240"/>
        <v/>
      </c>
      <c r="U572" s="200" t="str">
        <f t="shared" si="237"/>
        <v/>
      </c>
      <c r="V572" s="112" t="str">
        <f t="shared" si="241"/>
        <v/>
      </c>
      <c r="W572" s="415" t="str">
        <f t="shared" si="242"/>
        <v/>
      </c>
      <c r="Y572" s="65" t="str">
        <f t="shared" si="249"/>
        <v/>
      </c>
      <c r="Z572" s="65" t="str">
        <f t="shared" si="250"/>
        <v/>
      </c>
      <c r="AA572" s="65" t="str">
        <f t="shared" si="251"/>
        <v/>
      </c>
      <c r="AB572" s="65" t="str">
        <f t="shared" si="252"/>
        <v/>
      </c>
      <c r="AC572" s="65" t="str">
        <f t="shared" si="253"/>
        <v/>
      </c>
      <c r="AH572" s="65" t="str">
        <f t="shared" si="243"/>
        <v>1873020111</v>
      </c>
      <c r="AI572" s="65">
        <v>18730201</v>
      </c>
      <c r="AJ572" s="65" t="s">
        <v>4699</v>
      </c>
      <c r="AK572" s="65">
        <v>11</v>
      </c>
      <c r="AN572" s="65" t="str">
        <f t="shared" si="238"/>
        <v/>
      </c>
    </row>
    <row r="573" spans="1:40" ht="16.8" customHeight="1" x14ac:dyDescent="0.25">
      <c r="A573" s="113">
        <v>1</v>
      </c>
      <c r="B573" s="342" t="s">
        <v>25</v>
      </c>
      <c r="D573" s="350" t="str">
        <f t="shared" si="258"/>
        <v/>
      </c>
      <c r="E573" s="262">
        <f t="shared" si="262"/>
        <v>18730208</v>
      </c>
      <c r="F573" s="262">
        <v>12</v>
      </c>
      <c r="G573" s="211" t="s">
        <v>4885</v>
      </c>
      <c r="R573" s="112" t="str">
        <f>IF(D573="","", CONCATENATE("Update games set ", B573, "= ",D573," where game_id=", E573))</f>
        <v/>
      </c>
      <c r="S573" s="112" t="str">
        <f t="shared" si="239"/>
        <v>Update lineups set player_name = 'A Goodyer', raw_name = 'A Goodyer' where game_id = 18730208 and player_order = 12</v>
      </c>
      <c r="T573" s="112" t="str">
        <f t="shared" si="240"/>
        <v/>
      </c>
      <c r="U573" s="200" t="str">
        <f t="shared" si="237"/>
        <v/>
      </c>
      <c r="V573" s="112" t="str">
        <f t="shared" si="241"/>
        <v/>
      </c>
      <c r="W573" s="415" t="str">
        <f t="shared" si="242"/>
        <v/>
      </c>
      <c r="Y573" s="65" t="str">
        <f t="shared" si="249"/>
        <v/>
      </c>
      <c r="Z573" s="65" t="str">
        <f t="shared" si="250"/>
        <v/>
      </c>
      <c r="AA573" s="65" t="str">
        <f t="shared" si="251"/>
        <v/>
      </c>
      <c r="AB573" s="65" t="str">
        <f t="shared" si="252"/>
        <v/>
      </c>
      <c r="AC573" s="65" t="str">
        <f t="shared" si="253"/>
        <v/>
      </c>
      <c r="AH573" s="65" t="str">
        <f t="shared" si="243"/>
        <v>1873020112</v>
      </c>
      <c r="AI573" s="65">
        <v>18730201</v>
      </c>
      <c r="AJ573" s="65" t="s">
        <v>4699</v>
      </c>
      <c r="AK573" s="65">
        <v>12</v>
      </c>
      <c r="AN573" s="65" t="str">
        <f t="shared" si="238"/>
        <v/>
      </c>
    </row>
    <row r="574" spans="1:40" ht="16.8" customHeight="1" x14ac:dyDescent="0.25">
      <c r="A574" s="113">
        <v>1</v>
      </c>
      <c r="B574" s="342" t="s">
        <v>475</v>
      </c>
      <c r="D574" s="349" t="str">
        <f t="shared" si="247"/>
        <v/>
      </c>
      <c r="E574" s="262">
        <f t="shared" si="262"/>
        <v>18730208</v>
      </c>
      <c r="F574" s="262">
        <v>13</v>
      </c>
      <c r="G574" s="211" t="s">
        <v>4845</v>
      </c>
      <c r="R574" s="112" t="str">
        <f>IF(D574="","", CONCATENATE("Update games set ", B574, "= ",D574," where game_id=", E574))</f>
        <v/>
      </c>
      <c r="S574" s="112" t="str">
        <f t="shared" si="239"/>
        <v>Update lineups set player_name = 'S Clifford', raw_name = 'S Clifford' where game_id = 18730208 and player_order = 13</v>
      </c>
      <c r="T574" s="112" t="str">
        <f t="shared" si="240"/>
        <v/>
      </c>
      <c r="U574" s="200" t="str">
        <f t="shared" si="237"/>
        <v/>
      </c>
      <c r="V574" s="112" t="str">
        <f t="shared" si="241"/>
        <v/>
      </c>
      <c r="W574" s="415" t="str">
        <f t="shared" si="242"/>
        <v/>
      </c>
      <c r="Y574" s="65" t="str">
        <f t="shared" si="249"/>
        <v/>
      </c>
      <c r="Z574" s="65" t="str">
        <f t="shared" si="250"/>
        <v/>
      </c>
      <c r="AA574" s="65" t="str">
        <f t="shared" si="251"/>
        <v/>
      </c>
      <c r="AB574" s="65" t="str">
        <f t="shared" si="252"/>
        <v/>
      </c>
      <c r="AC574" s="65" t="str">
        <f t="shared" si="253"/>
        <v/>
      </c>
      <c r="AH574" s="65" t="str">
        <f t="shared" si="243"/>
        <v>1873020113</v>
      </c>
      <c r="AI574" s="65">
        <v>18730201</v>
      </c>
      <c r="AJ574" s="65" t="s">
        <v>4699</v>
      </c>
      <c r="AK574" s="65">
        <v>13</v>
      </c>
      <c r="AN574" s="65" t="str">
        <f t="shared" si="238"/>
        <v/>
      </c>
    </row>
    <row r="575" spans="1:40" ht="16.8" customHeight="1" x14ac:dyDescent="0.25">
      <c r="A575" s="113">
        <v>1</v>
      </c>
      <c r="B575" s="342" t="s">
        <v>20</v>
      </c>
      <c r="C575" s="342" t="s">
        <v>4919</v>
      </c>
      <c r="D575" s="350" t="str">
        <f t="shared" si="258"/>
        <v>'Forest Ground'</v>
      </c>
      <c r="E575" s="262">
        <f t="shared" si="262"/>
        <v>18730208</v>
      </c>
      <c r="F575" s="262">
        <v>14</v>
      </c>
      <c r="G575" s="211" t="s">
        <v>4764</v>
      </c>
      <c r="R575" s="112" t="str">
        <f>IF(D575="","", CONCATENATE("Update games set ", B575, "= ",D575," where game_id=", E575))</f>
        <v>Update games set Ground= 'Forest Ground' where game_id=18730208</v>
      </c>
      <c r="S575" s="112" t="str">
        <f t="shared" si="239"/>
        <v>Update lineups set player_name = 'W Brown', raw_name = 'W Brown' where game_id = 18730208 and player_order = 14</v>
      </c>
      <c r="T575" s="112" t="str">
        <f t="shared" si="240"/>
        <v/>
      </c>
      <c r="U575" s="200" t="str">
        <f t="shared" si="237"/>
        <v/>
      </c>
      <c r="V575" s="112" t="str">
        <f t="shared" si="241"/>
        <v/>
      </c>
      <c r="W575" s="415" t="str">
        <f t="shared" si="242"/>
        <v/>
      </c>
      <c r="Y575" s="65" t="str">
        <f t="shared" si="249"/>
        <v/>
      </c>
      <c r="Z575" s="65" t="str">
        <f t="shared" si="250"/>
        <v/>
      </c>
      <c r="AA575" s="65" t="str">
        <f t="shared" si="251"/>
        <v/>
      </c>
      <c r="AB575" s="65" t="str">
        <f t="shared" si="252"/>
        <v/>
      </c>
      <c r="AC575" s="65" t="str">
        <f t="shared" si="253"/>
        <v/>
      </c>
      <c r="AH575" s="65" t="str">
        <f t="shared" si="243"/>
        <v>1873020114</v>
      </c>
      <c r="AI575" s="65">
        <v>18730201</v>
      </c>
      <c r="AJ575" s="65" t="s">
        <v>4699</v>
      </c>
      <c r="AK575" s="65">
        <v>14</v>
      </c>
      <c r="AN575" s="65" t="str">
        <f t="shared" si="238"/>
        <v/>
      </c>
    </row>
    <row r="576" spans="1:40" ht="16.8" customHeight="1" x14ac:dyDescent="0.25">
      <c r="A576" s="113">
        <v>1</v>
      </c>
      <c r="B576" s="342" t="s">
        <v>4882</v>
      </c>
      <c r="C576" s="342" t="str">
        <f>IF(C575="", "", C575)</f>
        <v>Forest Ground</v>
      </c>
      <c r="D576" s="350" t="str">
        <f t="shared" si="258"/>
        <v>'Forest Ground'</v>
      </c>
      <c r="E576" s="262">
        <f t="shared" si="262"/>
        <v>18730208</v>
      </c>
      <c r="F576" s="262">
        <v>15</v>
      </c>
      <c r="R576" s="112" t="str">
        <f>IF(D576="","", CONCATENATE("Update games set ", B576, "= ",D576," where game_id=", E576))</f>
        <v>Update games set Ground_parent= 'Forest Ground' where game_id=18730208</v>
      </c>
      <c r="S576" s="112" t="str">
        <f t="shared" si="239"/>
        <v/>
      </c>
      <c r="T576" s="112" t="str">
        <f t="shared" si="240"/>
        <v/>
      </c>
      <c r="U576" s="200" t="str">
        <f t="shared" si="237"/>
        <v/>
      </c>
      <c r="V576" s="112" t="str">
        <f t="shared" si="241"/>
        <v/>
      </c>
      <c r="W576" s="415" t="str">
        <f t="shared" si="242"/>
        <v/>
      </c>
      <c r="Y576" s="65" t="str">
        <f t="shared" si="249"/>
        <v/>
      </c>
      <c r="Z576" s="65" t="str">
        <f t="shared" si="250"/>
        <v/>
      </c>
      <c r="AA576" s="65" t="str">
        <f t="shared" si="251"/>
        <v/>
      </c>
      <c r="AB576" s="65" t="str">
        <f t="shared" si="252"/>
        <v/>
      </c>
      <c r="AC576" s="65" t="str">
        <f t="shared" si="253"/>
        <v/>
      </c>
      <c r="AH576" s="65" t="str">
        <f t="shared" si="243"/>
        <v>1873020115</v>
      </c>
      <c r="AI576" s="65">
        <v>18730201</v>
      </c>
      <c r="AJ576" s="65" t="s">
        <v>4699</v>
      </c>
      <c r="AK576" s="65">
        <v>15</v>
      </c>
      <c r="AN576" s="65" t="str">
        <f t="shared" si="238"/>
        <v/>
      </c>
    </row>
    <row r="577" spans="1:40" s="126" customFormat="1" ht="16.8" customHeight="1" thickBot="1" x14ac:dyDescent="0.3">
      <c r="A577" s="113">
        <v>1</v>
      </c>
      <c r="B577" s="116" t="s">
        <v>115</v>
      </c>
      <c r="C577" s="352"/>
      <c r="D577" s="370" t="str">
        <f t="shared" ref="D577" si="264">IF(MID(E577,5,2)*1&gt;6,_xlfn.CONCAT("'",LEFT(E577,4),"-",MID(E577,3,2)+1,"'"),_xlfn.CONCAT("'",LEFT(E577,4)-1,"-",MID(E577,3,2),"'"))</f>
        <v>'1872-73'</v>
      </c>
      <c r="E577" s="266">
        <f t="shared" si="262"/>
        <v>18730208</v>
      </c>
      <c r="F577" s="266">
        <v>16</v>
      </c>
      <c r="G577" s="343"/>
      <c r="H577" s="343"/>
      <c r="I577" s="267"/>
      <c r="J577" s="214"/>
      <c r="K577" s="266"/>
      <c r="L577" s="266"/>
      <c r="M577" s="266"/>
      <c r="N577" s="419"/>
      <c r="O577" s="343"/>
      <c r="P577" s="343"/>
      <c r="Q577" s="346"/>
      <c r="R577" s="112" t="str">
        <f>IF(D577="","", CONCATENATE("Update games set ", B577, "= ",D577," where game_id=", E577))</f>
        <v>Update games set Season= '1872-73' where game_id=18730208</v>
      </c>
      <c r="S577" s="112" t="str">
        <f t="shared" si="239"/>
        <v/>
      </c>
      <c r="T577" s="112" t="str">
        <f t="shared" si="240"/>
        <v/>
      </c>
      <c r="U577" s="200" t="str">
        <f t="shared" si="237"/>
        <v/>
      </c>
      <c r="V577" s="112" t="str">
        <f t="shared" si="241"/>
        <v/>
      </c>
      <c r="W577" s="415" t="str">
        <f t="shared" si="242"/>
        <v/>
      </c>
      <c r="X577" s="240"/>
      <c r="Y577" s="65" t="str">
        <f t="shared" si="249"/>
        <v/>
      </c>
      <c r="Z577" s="65" t="str">
        <f t="shared" si="250"/>
        <v/>
      </c>
      <c r="AA577" s="65" t="str">
        <f t="shared" si="251"/>
        <v/>
      </c>
      <c r="AB577" s="65" t="str">
        <f t="shared" si="252"/>
        <v/>
      </c>
      <c r="AC577" s="65" t="str">
        <f t="shared" si="253"/>
        <v/>
      </c>
      <c r="AH577" s="65" t="str">
        <f t="shared" si="243"/>
        <v>1873020116</v>
      </c>
      <c r="AI577" s="126">
        <v>18730201</v>
      </c>
      <c r="AJ577" s="126" t="s">
        <v>4699</v>
      </c>
      <c r="AK577" s="126">
        <v>16</v>
      </c>
      <c r="AN577" s="65" t="str">
        <f t="shared" si="238"/>
        <v/>
      </c>
    </row>
    <row r="578" spans="1:40" ht="16.8" customHeight="1" thickTop="1" x14ac:dyDescent="0.25">
      <c r="A578" s="113">
        <v>1</v>
      </c>
      <c r="B578" s="341" t="s">
        <v>22</v>
      </c>
      <c r="C578" s="341" t="s">
        <v>5318</v>
      </c>
      <c r="D578" s="341" t="str">
        <f t="shared" si="258"/>
        <v>'Spondon'</v>
      </c>
      <c r="E578" s="211">
        <v>18730315</v>
      </c>
      <c r="F578" s="262">
        <v>1</v>
      </c>
      <c r="G578" s="212" t="s">
        <v>4806</v>
      </c>
      <c r="H578" s="212" t="s">
        <v>4777</v>
      </c>
      <c r="N578" s="416"/>
      <c r="O578" s="212"/>
      <c r="P578" s="212"/>
      <c r="R578" s="112" t="str">
        <f>IF(D578="","", CONCATENATE("Update games set ", B578, "= ",D578," where game_id=", E578))</f>
        <v>Update games set Opponent= 'Spondon' where game_id=18730315</v>
      </c>
      <c r="S578" s="112" t="str">
        <f t="shared" si="239"/>
        <v>Update lineups set player_name = 'SW Widdowson', raw_name = 'SW Widdowson' where game_id = 18730315 and player_order = 1</v>
      </c>
      <c r="T578" s="112" t="str">
        <f t="shared" si="240"/>
        <v/>
      </c>
      <c r="U578" s="200" t="str">
        <f t="shared" ref="U578:U641" si="265">IF(I578="", "", Y578&amp;Z578&amp;AA578&amp;AB578&amp;AC578)</f>
        <v/>
      </c>
      <c r="V578" s="112" t="str">
        <f t="shared" si="241"/>
        <v/>
      </c>
      <c r="W578" s="415" t="str">
        <f t="shared" si="242"/>
        <v/>
      </c>
      <c r="Y578" s="65" t="str">
        <f t="shared" si="249"/>
        <v/>
      </c>
      <c r="Z578" s="65" t="str">
        <f t="shared" si="250"/>
        <v/>
      </c>
      <c r="AA578" s="65" t="str">
        <f t="shared" si="251"/>
        <v/>
      </c>
      <c r="AB578" s="65" t="str">
        <f t="shared" si="252"/>
        <v/>
      </c>
      <c r="AC578" s="65" t="str">
        <f t="shared" si="253"/>
        <v/>
      </c>
      <c r="AH578" s="65" t="str">
        <f t="shared" si="243"/>
        <v>187302081</v>
      </c>
      <c r="AI578" s="65">
        <v>18730208</v>
      </c>
      <c r="AJ578" s="65" t="s">
        <v>5354</v>
      </c>
      <c r="AK578" s="65">
        <v>1</v>
      </c>
      <c r="AN578" s="65" t="str">
        <f t="shared" ref="AN578:AN641" si="266">IF(F578=1, _xlfn.CONCAT("update games set source = 'The Nottingham Forest Football Scrapbook' where game_id = ", E578), "")</f>
        <v>update games set source = 'The Nottingham Forest Football Scrapbook' where game_id = 18730315</v>
      </c>
    </row>
    <row r="579" spans="1:40" ht="16.8" customHeight="1" x14ac:dyDescent="0.25">
      <c r="A579" s="113">
        <v>1</v>
      </c>
      <c r="B579" s="342" t="s">
        <v>4979</v>
      </c>
      <c r="C579" s="342" t="str">
        <f>IF(C578="", "", C578)</f>
        <v>Spondon</v>
      </c>
      <c r="D579" s="350" t="str">
        <f t="shared" si="258"/>
        <v>'Spondon'</v>
      </c>
      <c r="E579" s="262">
        <f>E578</f>
        <v>18730315</v>
      </c>
      <c r="F579" s="262">
        <v>2</v>
      </c>
      <c r="G579" s="211" t="s">
        <v>4871</v>
      </c>
      <c r="R579" s="112" t="str">
        <f>IF(D579="","", CONCATENATE("Update games set ", B579, "= ",D579," where game_id=", E579))</f>
        <v>Update games set Opp_parent= 'Spondon' where game_id=18730315</v>
      </c>
      <c r="S579" s="112" t="str">
        <f t="shared" ref="S579:S642" si="267">IF(G579="","",CONCATENATE("Update lineups set player_name = '",SUBSTITUTE(G579,"'","''"),"', raw_name = '",SUBSTITUTE(G579,"'","''"),"' where game_id = ",E579," and player_order = ",F579))</f>
        <v>Update lineups set player_name = 'CJ Spencer', raw_name = 'CJ Spencer' where game_id = 18730315 and player_order = 2</v>
      </c>
      <c r="T579" s="112" t="str">
        <f t="shared" ref="T579:T642" si="268">IF(J579="","", CONCATENATE("insert into goals (game_id, goal_order, scorer_name, goal_min) values (",E579, ", ", I579,", '",J579,")"))</f>
        <v/>
      </c>
      <c r="U579" s="200" t="str">
        <f t="shared" si="265"/>
        <v/>
      </c>
      <c r="V579" s="112" t="str">
        <f t="shared" ref="V579:V642" si="269">IF(N579="","", CONCATENATE("insert into games_sources (game_id, source_order, source_name, source_link) values (",E579, ", ", N579,", '",O579,"', '",P579,"')"))</f>
        <v/>
      </c>
      <c r="W579" s="415" t="str">
        <f t="shared" ref="W579:W642" si="270">IF(N579="","",CONCATENATE("update games_sources set  source_name = '",O579,"', source_link = '",P579,"' where game_id = ",E579," and source_order = ",N579))</f>
        <v/>
      </c>
      <c r="Y579" s="65" t="str">
        <f t="shared" si="249"/>
        <v/>
      </c>
      <c r="Z579" s="65" t="str">
        <f t="shared" si="250"/>
        <v/>
      </c>
      <c r="AA579" s="65" t="str">
        <f t="shared" si="251"/>
        <v/>
      </c>
      <c r="AB579" s="65" t="str">
        <f t="shared" si="252"/>
        <v/>
      </c>
      <c r="AC579" s="65" t="str">
        <f t="shared" si="253"/>
        <v/>
      </c>
      <c r="AH579" s="65" t="str">
        <f t="shared" ref="AH579:AH642" si="271">_xlfn.CONCAT(AI579,AK579)</f>
        <v>187302082</v>
      </c>
      <c r="AI579" s="65">
        <v>18730208</v>
      </c>
      <c r="AJ579" s="65" t="s">
        <v>5354</v>
      </c>
      <c r="AK579" s="65">
        <v>2</v>
      </c>
      <c r="AN579" s="65" t="str">
        <f t="shared" si="266"/>
        <v/>
      </c>
    </row>
    <row r="580" spans="1:40" ht="16.8" customHeight="1" x14ac:dyDescent="0.25">
      <c r="A580" s="113">
        <v>1</v>
      </c>
      <c r="B580" s="342" t="s">
        <v>2653</v>
      </c>
      <c r="C580" s="342" t="s">
        <v>663</v>
      </c>
      <c r="D580" s="350" t="str">
        <f t="shared" si="258"/>
        <v>'Friendly'</v>
      </c>
      <c r="E580" s="262">
        <f t="shared" ref="E580:E593" si="272">E579</f>
        <v>18730315</v>
      </c>
      <c r="F580" s="262">
        <v>3</v>
      </c>
      <c r="G580" s="211" t="s">
        <v>4824</v>
      </c>
      <c r="R580" s="112" t="str">
        <f>IF(D580="","", CONCATENATE("Update games set ", B580, "= ",D580," where game_id=", E580))</f>
        <v>Update games set Game_type= 'Friendly' where game_id=18730315</v>
      </c>
      <c r="S580" s="112" t="str">
        <f t="shared" si="267"/>
        <v>Update lineups set player_name = 'J Tomlinson', raw_name = 'J Tomlinson' where game_id = 18730315 and player_order = 3</v>
      </c>
      <c r="T580" s="112" t="str">
        <f t="shared" si="268"/>
        <v/>
      </c>
      <c r="U580" s="200" t="str">
        <f t="shared" si="265"/>
        <v/>
      </c>
      <c r="V580" s="112" t="str">
        <f t="shared" si="269"/>
        <v/>
      </c>
      <c r="W580" s="415" t="str">
        <f t="shared" si="270"/>
        <v/>
      </c>
      <c r="Y580" s="65" t="str">
        <f t="shared" si="249"/>
        <v/>
      </c>
      <c r="Z580" s="65" t="str">
        <f t="shared" si="250"/>
        <v/>
      </c>
      <c r="AA580" s="65" t="str">
        <f t="shared" si="251"/>
        <v/>
      </c>
      <c r="AB580" s="65" t="str">
        <f t="shared" si="252"/>
        <v/>
      </c>
      <c r="AC580" s="65" t="str">
        <f t="shared" si="253"/>
        <v/>
      </c>
      <c r="AH580" s="65" t="str">
        <f t="shared" si="271"/>
        <v>187302083</v>
      </c>
      <c r="AI580" s="65">
        <v>18730208</v>
      </c>
      <c r="AJ580" s="65" t="s">
        <v>5354</v>
      </c>
      <c r="AK580" s="65">
        <v>3</v>
      </c>
      <c r="AN580" s="65" t="str">
        <f t="shared" si="266"/>
        <v/>
      </c>
    </row>
    <row r="581" spans="1:40" ht="16.8" customHeight="1" x14ac:dyDescent="0.25">
      <c r="A581" s="113">
        <v>1</v>
      </c>
      <c r="B581" s="342" t="s">
        <v>4978</v>
      </c>
      <c r="C581" s="342" t="s">
        <v>5065</v>
      </c>
      <c r="D581" s="350" t="str">
        <f t="shared" si="258"/>
        <v>'H'</v>
      </c>
      <c r="E581" s="262">
        <f t="shared" si="272"/>
        <v>18730315</v>
      </c>
      <c r="F581" s="262">
        <v>4</v>
      </c>
      <c r="G581" s="211" t="s">
        <v>4823</v>
      </c>
      <c r="R581" s="112" t="str">
        <f>IF(D581="","", CONCATENATE("Update games set ", B581, "= ",D581," where game_id=", E581))</f>
        <v>Update games set HAN= 'H' where game_id=18730315</v>
      </c>
      <c r="S581" s="112" t="str">
        <f t="shared" si="267"/>
        <v>Update lineups set player_name = 'H Davies', raw_name = 'H Davies' where game_id = 18730315 and player_order = 4</v>
      </c>
      <c r="T581" s="112" t="str">
        <f t="shared" si="268"/>
        <v/>
      </c>
      <c r="U581" s="200" t="str">
        <f t="shared" si="265"/>
        <v/>
      </c>
      <c r="V581" s="112" t="str">
        <f t="shared" si="269"/>
        <v/>
      </c>
      <c r="W581" s="415" t="str">
        <f t="shared" si="270"/>
        <v/>
      </c>
      <c r="Y581" s="65" t="str">
        <f t="shared" si="249"/>
        <v/>
      </c>
      <c r="Z581" s="65" t="str">
        <f t="shared" si="250"/>
        <v/>
      </c>
      <c r="AA581" s="65" t="str">
        <f t="shared" si="251"/>
        <v/>
      </c>
      <c r="AB581" s="65" t="str">
        <f t="shared" si="252"/>
        <v/>
      </c>
      <c r="AC581" s="65" t="str">
        <f t="shared" si="253"/>
        <v/>
      </c>
      <c r="AH581" s="65" t="str">
        <f t="shared" si="271"/>
        <v>187302084</v>
      </c>
      <c r="AI581" s="65">
        <v>18730208</v>
      </c>
      <c r="AJ581" s="65" t="s">
        <v>5354</v>
      </c>
      <c r="AK581" s="65">
        <v>4</v>
      </c>
      <c r="AN581" s="65" t="str">
        <f t="shared" si="266"/>
        <v/>
      </c>
    </row>
    <row r="582" spans="1:40" ht="16.8" customHeight="1" x14ac:dyDescent="0.25">
      <c r="A582" s="113">
        <v>1</v>
      </c>
      <c r="B582" s="342" t="s">
        <v>5</v>
      </c>
      <c r="C582" s="342">
        <v>0</v>
      </c>
      <c r="D582" s="349">
        <f t="shared" ref="D582:D631" si="273">IF(C582="", "", C582)</f>
        <v>0</v>
      </c>
      <c r="E582" s="262">
        <f t="shared" si="272"/>
        <v>18730315</v>
      </c>
      <c r="F582" s="262">
        <v>5</v>
      </c>
      <c r="G582" s="211" t="s">
        <v>4815</v>
      </c>
      <c r="R582" s="112" t="str">
        <f>IF(D582="","", CONCATENATE("Update games set ", B582, "= ",D582," where game_id=", E582))</f>
        <v>Update games set F= 0 where game_id=18730315</v>
      </c>
      <c r="S582" s="112" t="str">
        <f t="shared" si="267"/>
        <v>Update lineups set player_name = 'WH Revis', raw_name = 'WH Revis' where game_id = 18730315 and player_order = 5</v>
      </c>
      <c r="T582" s="112" t="str">
        <f t="shared" si="268"/>
        <v/>
      </c>
      <c r="U582" s="200" t="str">
        <f t="shared" si="265"/>
        <v/>
      </c>
      <c r="V582" s="112" t="str">
        <f t="shared" si="269"/>
        <v/>
      </c>
      <c r="W582" s="415" t="str">
        <f t="shared" si="270"/>
        <v/>
      </c>
      <c r="Y582" s="65" t="str">
        <f t="shared" si="249"/>
        <v/>
      </c>
      <c r="Z582" s="65" t="str">
        <f t="shared" si="250"/>
        <v/>
      </c>
      <c r="AA582" s="65" t="str">
        <f t="shared" si="251"/>
        <v/>
      </c>
      <c r="AB582" s="65" t="str">
        <f t="shared" si="252"/>
        <v/>
      </c>
      <c r="AC582" s="65" t="str">
        <f t="shared" si="253"/>
        <v/>
      </c>
      <c r="AH582" s="65" t="str">
        <f t="shared" si="271"/>
        <v>187302085</v>
      </c>
      <c r="AI582" s="65">
        <v>18730208</v>
      </c>
      <c r="AJ582" s="65" t="s">
        <v>5354</v>
      </c>
      <c r="AK582" s="65">
        <v>5</v>
      </c>
      <c r="AN582" s="65" t="str">
        <f t="shared" si="266"/>
        <v/>
      </c>
    </row>
    <row r="583" spans="1:40" ht="16.8" customHeight="1" x14ac:dyDescent="0.25">
      <c r="A583" s="113">
        <v>1</v>
      </c>
      <c r="B583" s="342" t="s">
        <v>0</v>
      </c>
      <c r="C583" s="342">
        <v>1</v>
      </c>
      <c r="D583" s="349">
        <f t="shared" si="273"/>
        <v>1</v>
      </c>
      <c r="E583" s="262">
        <f t="shared" si="272"/>
        <v>18730315</v>
      </c>
      <c r="F583" s="262">
        <v>6</v>
      </c>
      <c r="G583" s="211" t="s">
        <v>4794</v>
      </c>
      <c r="R583" s="112" t="str">
        <f>IF(D583="","", CONCATENATE("Update games set ", B583, "= ",D583," where game_id=", E583))</f>
        <v>Update games set A= 1 where game_id=18730315</v>
      </c>
      <c r="S583" s="112" t="str">
        <f t="shared" si="267"/>
        <v>Update lineups set player_name = 'J White', raw_name = 'J White' where game_id = 18730315 and player_order = 6</v>
      </c>
      <c r="T583" s="112" t="str">
        <f t="shared" si="268"/>
        <v/>
      </c>
      <c r="U583" s="200" t="str">
        <f t="shared" si="265"/>
        <v/>
      </c>
      <c r="V583" s="112" t="str">
        <f t="shared" si="269"/>
        <v/>
      </c>
      <c r="W583" s="415" t="str">
        <f t="shared" si="270"/>
        <v/>
      </c>
      <c r="Y583" s="65" t="str">
        <f t="shared" si="249"/>
        <v/>
      </c>
      <c r="Z583" s="65" t="str">
        <f t="shared" si="250"/>
        <v/>
      </c>
      <c r="AA583" s="65" t="str">
        <f t="shared" si="251"/>
        <v/>
      </c>
      <c r="AB583" s="65" t="str">
        <f t="shared" si="252"/>
        <v/>
      </c>
      <c r="AC583" s="65" t="str">
        <f t="shared" si="253"/>
        <v/>
      </c>
      <c r="AH583" s="65" t="str">
        <f t="shared" si="271"/>
        <v>187302086</v>
      </c>
      <c r="AI583" s="65">
        <v>18730208</v>
      </c>
      <c r="AJ583" s="65" t="s">
        <v>5354</v>
      </c>
      <c r="AK583" s="65">
        <v>6</v>
      </c>
      <c r="AN583" s="65" t="str">
        <f t="shared" si="266"/>
        <v/>
      </c>
    </row>
    <row r="584" spans="1:40" ht="16.8" customHeight="1" x14ac:dyDescent="0.25">
      <c r="A584" s="113">
        <v>1</v>
      </c>
      <c r="B584" s="342" t="s">
        <v>23</v>
      </c>
      <c r="D584" s="334" t="str">
        <f t="shared" ref="D584" si="274">IF(C584="",IF(D582&gt;D583,"'W'",IF(D582=D583,"'D'","'L'")),_xlfn.CONCAT("'",C584,"'"))</f>
        <v>'L'</v>
      </c>
      <c r="E584" s="262">
        <f t="shared" si="272"/>
        <v>18730315</v>
      </c>
      <c r="F584" s="262">
        <v>7</v>
      </c>
      <c r="G584" s="211" t="s">
        <v>4856</v>
      </c>
      <c r="R584" s="112" t="str">
        <f>IF(D584="","", CONCATENATE("Update games set ", B584, "= ",D584," where game_id=", E584))</f>
        <v>Update games set Result= 'L' where game_id=18730315</v>
      </c>
      <c r="S584" s="112" t="str">
        <f t="shared" si="267"/>
        <v>Update lineups set player_name = 'JW Rastall', raw_name = 'JW Rastall' where game_id = 18730315 and player_order = 7</v>
      </c>
      <c r="T584" s="112" t="str">
        <f t="shared" si="268"/>
        <v/>
      </c>
      <c r="U584" s="200" t="str">
        <f t="shared" si="265"/>
        <v/>
      </c>
      <c r="V584" s="112" t="str">
        <f t="shared" si="269"/>
        <v/>
      </c>
      <c r="W584" s="415" t="str">
        <f t="shared" si="270"/>
        <v/>
      </c>
      <c r="Y584" s="65" t="str">
        <f t="shared" si="249"/>
        <v/>
      </c>
      <c r="Z584" s="65" t="str">
        <f t="shared" si="250"/>
        <v/>
      </c>
      <c r="AA584" s="65" t="str">
        <f t="shared" si="251"/>
        <v/>
      </c>
      <c r="AB584" s="65" t="str">
        <f t="shared" si="252"/>
        <v/>
      </c>
      <c r="AC584" s="65" t="str">
        <f t="shared" si="253"/>
        <v/>
      </c>
      <c r="AH584" s="65" t="str">
        <f t="shared" si="271"/>
        <v>187302087</v>
      </c>
      <c r="AI584" s="65">
        <v>18730208</v>
      </c>
      <c r="AJ584" s="65" t="s">
        <v>5354</v>
      </c>
      <c r="AK584" s="65">
        <v>7</v>
      </c>
      <c r="AN584" s="65" t="str">
        <f t="shared" si="266"/>
        <v/>
      </c>
    </row>
    <row r="585" spans="1:40" ht="16.8" customHeight="1" x14ac:dyDescent="0.25">
      <c r="A585" s="113">
        <v>1</v>
      </c>
      <c r="B585" s="342" t="s">
        <v>768</v>
      </c>
      <c r="D585" s="349" t="str">
        <f t="shared" ref="D585:D638" si="275">IF(C585="", "", C585)</f>
        <v/>
      </c>
      <c r="E585" s="262">
        <f t="shared" si="272"/>
        <v>18730315</v>
      </c>
      <c r="F585" s="262">
        <v>8</v>
      </c>
      <c r="G585" s="194" t="s">
        <v>4872</v>
      </c>
      <c r="N585" s="417"/>
      <c r="O585" s="194"/>
      <c r="P585" s="194"/>
      <c r="R585" s="112" t="str">
        <f>IF(D585="","", CONCATENATE("Update games set ", B585, "= ",D585," where game_id=", E585))</f>
        <v/>
      </c>
      <c r="S585" s="112" t="str">
        <f t="shared" si="267"/>
        <v>Update lineups set player_name = 'W Mason', raw_name = 'W Mason' where game_id = 18730315 and player_order = 8</v>
      </c>
      <c r="T585" s="112" t="str">
        <f t="shared" si="268"/>
        <v/>
      </c>
      <c r="U585" s="200" t="str">
        <f t="shared" si="265"/>
        <v/>
      </c>
      <c r="V585" s="112" t="str">
        <f t="shared" si="269"/>
        <v/>
      </c>
      <c r="W585" s="415" t="str">
        <f t="shared" si="270"/>
        <v/>
      </c>
      <c r="Y585" s="65" t="str">
        <f t="shared" si="249"/>
        <v/>
      </c>
      <c r="Z585" s="65" t="str">
        <f t="shared" si="250"/>
        <v/>
      </c>
      <c r="AA585" s="65" t="str">
        <f t="shared" si="251"/>
        <v/>
      </c>
      <c r="AB585" s="65" t="str">
        <f t="shared" si="252"/>
        <v/>
      </c>
      <c r="AC585" s="65" t="str">
        <f t="shared" si="253"/>
        <v/>
      </c>
      <c r="AH585" s="65" t="str">
        <f t="shared" si="271"/>
        <v>187302088</v>
      </c>
      <c r="AI585" s="65">
        <v>18730208</v>
      </c>
      <c r="AJ585" s="65" t="s">
        <v>5354</v>
      </c>
      <c r="AK585" s="65">
        <v>8</v>
      </c>
      <c r="AN585" s="65" t="str">
        <f t="shared" si="266"/>
        <v/>
      </c>
    </row>
    <row r="586" spans="1:40" ht="16.8" customHeight="1" x14ac:dyDescent="0.25">
      <c r="A586" s="113">
        <v>1</v>
      </c>
      <c r="B586" s="342" t="s">
        <v>766</v>
      </c>
      <c r="D586" s="349" t="str">
        <f t="shared" si="275"/>
        <v/>
      </c>
      <c r="E586" s="262">
        <f t="shared" si="272"/>
        <v>18730315</v>
      </c>
      <c r="F586" s="262">
        <v>9</v>
      </c>
      <c r="G586" s="194" t="s">
        <v>4829</v>
      </c>
      <c r="H586" s="194"/>
      <c r="N586" s="417"/>
      <c r="O586" s="194"/>
      <c r="P586" s="194"/>
      <c r="R586" s="112" t="str">
        <f>IF(D586="","", CONCATENATE("Update games set ", B586, "= ",D586," where game_id=", E586))</f>
        <v/>
      </c>
      <c r="S586" s="112" t="str">
        <f t="shared" si="267"/>
        <v>Update lineups set player_name = 'RP Hawksley', raw_name = 'RP Hawksley' where game_id = 18730315 and player_order = 9</v>
      </c>
      <c r="T586" s="112" t="str">
        <f t="shared" si="268"/>
        <v/>
      </c>
      <c r="U586" s="200" t="str">
        <f t="shared" si="265"/>
        <v/>
      </c>
      <c r="V586" s="112" t="str">
        <f t="shared" si="269"/>
        <v/>
      </c>
      <c r="W586" s="415" t="str">
        <f t="shared" si="270"/>
        <v/>
      </c>
      <c r="Y586" s="65" t="str">
        <f t="shared" si="249"/>
        <v/>
      </c>
      <c r="Z586" s="65" t="str">
        <f t="shared" si="250"/>
        <v/>
      </c>
      <c r="AA586" s="65" t="str">
        <f t="shared" si="251"/>
        <v/>
      </c>
      <c r="AB586" s="65" t="str">
        <f t="shared" si="252"/>
        <v/>
      </c>
      <c r="AC586" s="65" t="str">
        <f t="shared" si="253"/>
        <v/>
      </c>
      <c r="AH586" s="65" t="str">
        <f t="shared" si="271"/>
        <v>187302089</v>
      </c>
      <c r="AI586" s="65">
        <v>18730208</v>
      </c>
      <c r="AJ586" s="65" t="s">
        <v>5354</v>
      </c>
      <c r="AK586" s="65">
        <v>9</v>
      </c>
      <c r="AN586" s="65" t="str">
        <f t="shared" si="266"/>
        <v/>
      </c>
    </row>
    <row r="587" spans="1:40" ht="16.8" customHeight="1" x14ac:dyDescent="0.25">
      <c r="A587" s="113">
        <v>1</v>
      </c>
      <c r="B587" s="342" t="s">
        <v>753</v>
      </c>
      <c r="D587" s="350" t="str">
        <f t="shared" ref="D587:D635" si="276">IF(C587="", "", CONCATENATE("'", C587,"'"))</f>
        <v/>
      </c>
      <c r="E587" s="262">
        <f t="shared" si="272"/>
        <v>18730315</v>
      </c>
      <c r="F587" s="262">
        <v>10</v>
      </c>
      <c r="G587" s="211" t="s">
        <v>4849</v>
      </c>
      <c r="R587" s="112" t="str">
        <f>IF(D587="","", CONCATENATE("Update games set ", B587, "= ",D587," where game_id=", E587))</f>
        <v/>
      </c>
      <c r="S587" s="112" t="str">
        <f t="shared" si="267"/>
        <v>Update lineups set player_name = 'G Hayes', raw_name = 'G Hayes' where game_id = 18730315 and player_order = 10</v>
      </c>
      <c r="T587" s="112" t="str">
        <f t="shared" si="268"/>
        <v/>
      </c>
      <c r="U587" s="200" t="str">
        <f t="shared" si="265"/>
        <v/>
      </c>
      <c r="V587" s="112" t="str">
        <f t="shared" si="269"/>
        <v/>
      </c>
      <c r="W587" s="415" t="str">
        <f t="shared" si="270"/>
        <v/>
      </c>
      <c r="Y587" s="65" t="str">
        <f t="shared" si="249"/>
        <v/>
      </c>
      <c r="Z587" s="65" t="str">
        <f t="shared" si="250"/>
        <v/>
      </c>
      <c r="AA587" s="65" t="str">
        <f t="shared" si="251"/>
        <v/>
      </c>
      <c r="AB587" s="65" t="str">
        <f t="shared" si="252"/>
        <v/>
      </c>
      <c r="AC587" s="65" t="str">
        <f t="shared" si="253"/>
        <v/>
      </c>
      <c r="AH587" s="65" t="str">
        <f t="shared" si="271"/>
        <v>1873020810</v>
      </c>
      <c r="AI587" s="65">
        <v>18730208</v>
      </c>
      <c r="AJ587" s="65" t="s">
        <v>5354</v>
      </c>
      <c r="AK587" s="65">
        <v>10</v>
      </c>
      <c r="AN587" s="65" t="str">
        <f t="shared" si="266"/>
        <v/>
      </c>
    </row>
    <row r="588" spans="1:40" ht="16.8" customHeight="1" x14ac:dyDescent="0.25">
      <c r="A588" s="113">
        <v>1</v>
      </c>
      <c r="B588" s="342" t="s">
        <v>746</v>
      </c>
      <c r="C588" s="351" t="s">
        <v>5113</v>
      </c>
      <c r="D588" s="334" t="str">
        <f>CONCATENATE("'", LEFT(E588,4),"-",MID(E588,5,2),"-", MID(E588,7,2), " ", C588,"'")</f>
        <v>'1873-03-15 15:15'</v>
      </c>
      <c r="E588" s="262">
        <f t="shared" si="272"/>
        <v>18730315</v>
      </c>
      <c r="F588" s="262">
        <v>11</v>
      </c>
      <c r="G588" s="211" t="s">
        <v>4825</v>
      </c>
      <c r="R588" s="112" t="str">
        <f>IF(D588="","", CONCATENATE("Update games set ", B588, "= ",D588," where game_id=", E588))</f>
        <v>Update games set Game_date= '1873-03-15 15:15' where game_id=18730315</v>
      </c>
      <c r="S588" s="112" t="str">
        <f t="shared" si="267"/>
        <v>Update lineups set player_name = 'TG Howitt', raw_name = 'TG Howitt' where game_id = 18730315 and player_order = 11</v>
      </c>
      <c r="T588" s="112" t="str">
        <f t="shared" si="268"/>
        <v/>
      </c>
      <c r="U588" s="200" t="str">
        <f t="shared" si="265"/>
        <v/>
      </c>
      <c r="V588" s="112" t="str">
        <f t="shared" si="269"/>
        <v/>
      </c>
      <c r="W588" s="415" t="str">
        <f t="shared" si="270"/>
        <v/>
      </c>
      <c r="Y588" s="65" t="str">
        <f t="shared" si="249"/>
        <v/>
      </c>
      <c r="Z588" s="65" t="str">
        <f t="shared" si="250"/>
        <v/>
      </c>
      <c r="AA588" s="65" t="str">
        <f t="shared" si="251"/>
        <v/>
      </c>
      <c r="AB588" s="65" t="str">
        <f t="shared" si="252"/>
        <v/>
      </c>
      <c r="AC588" s="65" t="str">
        <f t="shared" si="253"/>
        <v/>
      </c>
      <c r="AH588" s="65" t="str">
        <f t="shared" si="271"/>
        <v>1873020811</v>
      </c>
      <c r="AI588" s="65">
        <v>18730208</v>
      </c>
      <c r="AJ588" s="65" t="s">
        <v>5354</v>
      </c>
      <c r="AK588" s="65">
        <v>11</v>
      </c>
      <c r="AN588" s="65" t="str">
        <f t="shared" si="266"/>
        <v/>
      </c>
    </row>
    <row r="589" spans="1:40" ht="16.8" customHeight="1" x14ac:dyDescent="0.25">
      <c r="A589" s="113">
        <v>1</v>
      </c>
      <c r="B589" s="342" t="s">
        <v>25</v>
      </c>
      <c r="D589" s="350" t="str">
        <f t="shared" si="258"/>
        <v/>
      </c>
      <c r="E589" s="262">
        <f t="shared" si="272"/>
        <v>18730315</v>
      </c>
      <c r="F589" s="262">
        <v>12</v>
      </c>
      <c r="R589" s="112" t="str">
        <f>IF(D589="","", CONCATENATE("Update games set ", B589, "= ",D589," where game_id=", E589))</f>
        <v/>
      </c>
      <c r="S589" s="112" t="str">
        <f t="shared" si="267"/>
        <v/>
      </c>
      <c r="T589" s="112" t="str">
        <f t="shared" si="268"/>
        <v/>
      </c>
      <c r="U589" s="200" t="str">
        <f t="shared" si="265"/>
        <v/>
      </c>
      <c r="V589" s="112" t="str">
        <f t="shared" si="269"/>
        <v/>
      </c>
      <c r="W589" s="415" t="str">
        <f t="shared" si="270"/>
        <v/>
      </c>
      <c r="Y589" s="65" t="str">
        <f t="shared" si="249"/>
        <v/>
      </c>
      <c r="Z589" s="65" t="str">
        <f t="shared" si="250"/>
        <v/>
      </c>
      <c r="AA589" s="65" t="str">
        <f t="shared" si="251"/>
        <v/>
      </c>
      <c r="AB589" s="65" t="str">
        <f t="shared" si="252"/>
        <v/>
      </c>
      <c r="AC589" s="65" t="str">
        <f t="shared" si="253"/>
        <v/>
      </c>
      <c r="AH589" s="65" t="str">
        <f t="shared" si="271"/>
        <v>1873020812</v>
      </c>
      <c r="AI589" s="65">
        <v>18730208</v>
      </c>
      <c r="AJ589" s="65" t="s">
        <v>5354</v>
      </c>
      <c r="AK589" s="65">
        <v>12</v>
      </c>
      <c r="AN589" s="65" t="str">
        <f t="shared" si="266"/>
        <v/>
      </c>
    </row>
    <row r="590" spans="1:40" ht="16.8" customHeight="1" x14ac:dyDescent="0.25">
      <c r="A590" s="113">
        <v>1</v>
      </c>
      <c r="B590" s="342" t="s">
        <v>475</v>
      </c>
      <c r="D590" s="349" t="str">
        <f t="shared" si="275"/>
        <v/>
      </c>
      <c r="E590" s="262">
        <f t="shared" si="272"/>
        <v>18730315</v>
      </c>
      <c r="F590" s="262">
        <v>13</v>
      </c>
      <c r="R590" s="112" t="str">
        <f>IF(D590="","", CONCATENATE("Update games set ", B590, "= ",D590," where game_id=", E590))</f>
        <v/>
      </c>
      <c r="S590" s="112" t="str">
        <f t="shared" si="267"/>
        <v/>
      </c>
      <c r="T590" s="112" t="str">
        <f t="shared" si="268"/>
        <v/>
      </c>
      <c r="U590" s="200" t="str">
        <f t="shared" si="265"/>
        <v/>
      </c>
      <c r="V590" s="112" t="str">
        <f t="shared" si="269"/>
        <v/>
      </c>
      <c r="W590" s="415" t="str">
        <f t="shared" si="270"/>
        <v/>
      </c>
      <c r="Y590" s="65" t="str">
        <f t="shared" ref="Y590:Y653" si="277">IF(I590="","",CONCATENATE("update goals set scorer_name = '",SUBSTITUTE(J590, "'", "''"),"'"))</f>
        <v/>
      </c>
      <c r="Z590" s="65" t="str">
        <f t="shared" ref="Z590:Z653" si="278">IF(K590="", "", CONCATENATE(", goal_min = ", K590))</f>
        <v/>
      </c>
      <c r="AA590" s="65" t="str">
        <f t="shared" ref="AA590:AA653" si="279">IF(L590="", "", CONCATENATE(", Pen = '", UPPER(L590), "'"))</f>
        <v/>
      </c>
      <c r="AB590" s="65" t="str">
        <f t="shared" ref="AB590:AB653" si="280">IF(M590="", "", CONCATENATE(", OG = '", UPPER(M590), "'"))</f>
        <v/>
      </c>
      <c r="AC590" s="65" t="str">
        <f t="shared" ref="AC590:AC653" si="281">IF(I590="", "", CONCATENATE(" where game_id = ", E590, " and goal_order = ", I590))</f>
        <v/>
      </c>
      <c r="AH590" s="65" t="str">
        <f t="shared" si="271"/>
        <v>1873020813</v>
      </c>
      <c r="AI590" s="65">
        <v>18730208</v>
      </c>
      <c r="AJ590" s="65" t="s">
        <v>5354</v>
      </c>
      <c r="AK590" s="65">
        <v>13</v>
      </c>
      <c r="AN590" s="65" t="str">
        <f t="shared" si="266"/>
        <v/>
      </c>
    </row>
    <row r="591" spans="1:40" ht="16.8" customHeight="1" x14ac:dyDescent="0.25">
      <c r="A591" s="113">
        <v>1</v>
      </c>
      <c r="B591" s="342" t="s">
        <v>20</v>
      </c>
      <c r="C591" s="342" t="s">
        <v>4919</v>
      </c>
      <c r="D591" s="350" t="str">
        <f t="shared" si="258"/>
        <v>'Forest Ground'</v>
      </c>
      <c r="E591" s="262">
        <f t="shared" si="272"/>
        <v>18730315</v>
      </c>
      <c r="F591" s="262">
        <v>14</v>
      </c>
      <c r="R591" s="112" t="str">
        <f>IF(D591="","", CONCATENATE("Update games set ", B591, "= ",D591," where game_id=", E591))</f>
        <v>Update games set Ground= 'Forest Ground' where game_id=18730315</v>
      </c>
      <c r="S591" s="112" t="str">
        <f t="shared" si="267"/>
        <v/>
      </c>
      <c r="T591" s="112" t="str">
        <f t="shared" si="268"/>
        <v/>
      </c>
      <c r="U591" s="200" t="str">
        <f t="shared" si="265"/>
        <v/>
      </c>
      <c r="V591" s="112" t="str">
        <f t="shared" si="269"/>
        <v/>
      </c>
      <c r="W591" s="415" t="str">
        <f t="shared" si="270"/>
        <v/>
      </c>
      <c r="Y591" s="65" t="str">
        <f t="shared" si="277"/>
        <v/>
      </c>
      <c r="Z591" s="65" t="str">
        <f t="shared" si="278"/>
        <v/>
      </c>
      <c r="AA591" s="65" t="str">
        <f t="shared" si="279"/>
        <v/>
      </c>
      <c r="AB591" s="65" t="str">
        <f t="shared" si="280"/>
        <v/>
      </c>
      <c r="AC591" s="65" t="str">
        <f t="shared" si="281"/>
        <v/>
      </c>
      <c r="AH591" s="65" t="str">
        <f t="shared" si="271"/>
        <v>1873020814</v>
      </c>
      <c r="AI591" s="65">
        <v>18730208</v>
      </c>
      <c r="AJ591" s="65" t="s">
        <v>5354</v>
      </c>
      <c r="AK591" s="65">
        <v>14</v>
      </c>
      <c r="AN591" s="65" t="str">
        <f t="shared" si="266"/>
        <v/>
      </c>
    </row>
    <row r="592" spans="1:40" ht="16.8" customHeight="1" x14ac:dyDescent="0.25">
      <c r="A592" s="113">
        <v>1</v>
      </c>
      <c r="B592" s="342" t="s">
        <v>4882</v>
      </c>
      <c r="C592" s="342" t="str">
        <f>IF(C591="", "", C591)</f>
        <v>Forest Ground</v>
      </c>
      <c r="D592" s="350" t="str">
        <f t="shared" si="258"/>
        <v>'Forest Ground'</v>
      </c>
      <c r="E592" s="262">
        <f t="shared" si="272"/>
        <v>18730315</v>
      </c>
      <c r="F592" s="262">
        <v>15</v>
      </c>
      <c r="R592" s="112" t="str">
        <f>IF(D592="","", CONCATENATE("Update games set ", B592, "= ",D592," where game_id=", E592))</f>
        <v>Update games set Ground_parent= 'Forest Ground' where game_id=18730315</v>
      </c>
      <c r="S592" s="112" t="str">
        <f t="shared" si="267"/>
        <v/>
      </c>
      <c r="T592" s="112" t="str">
        <f t="shared" si="268"/>
        <v/>
      </c>
      <c r="U592" s="200" t="str">
        <f t="shared" si="265"/>
        <v/>
      </c>
      <c r="V592" s="112" t="str">
        <f t="shared" si="269"/>
        <v/>
      </c>
      <c r="W592" s="415" t="str">
        <f t="shared" si="270"/>
        <v/>
      </c>
      <c r="Y592" s="65" t="str">
        <f t="shared" si="277"/>
        <v/>
      </c>
      <c r="Z592" s="65" t="str">
        <f t="shared" si="278"/>
        <v/>
      </c>
      <c r="AA592" s="65" t="str">
        <f t="shared" si="279"/>
        <v/>
      </c>
      <c r="AB592" s="65" t="str">
        <f t="shared" si="280"/>
        <v/>
      </c>
      <c r="AC592" s="65" t="str">
        <f t="shared" si="281"/>
        <v/>
      </c>
      <c r="AH592" s="65" t="str">
        <f t="shared" si="271"/>
        <v>1873020815</v>
      </c>
      <c r="AI592" s="65">
        <v>18730208</v>
      </c>
      <c r="AJ592" s="65" t="s">
        <v>5354</v>
      </c>
      <c r="AK592" s="65">
        <v>15</v>
      </c>
      <c r="AN592" s="65" t="str">
        <f t="shared" si="266"/>
        <v/>
      </c>
    </row>
    <row r="593" spans="1:40" s="126" customFormat="1" ht="16.8" customHeight="1" thickBot="1" x14ac:dyDescent="0.3">
      <c r="A593" s="113">
        <v>1</v>
      </c>
      <c r="B593" s="116" t="s">
        <v>115</v>
      </c>
      <c r="C593" s="352"/>
      <c r="D593" s="370" t="str">
        <f t="shared" ref="D593" si="282">IF(MID(E593,5,2)*1&gt;6,_xlfn.CONCAT("'",LEFT(E593,4),"-",MID(E593,3,2)+1,"'"),_xlfn.CONCAT("'",LEFT(E593,4)-1,"-",MID(E593,3,2),"'"))</f>
        <v>'1872-73'</v>
      </c>
      <c r="E593" s="266">
        <f t="shared" si="272"/>
        <v>18730315</v>
      </c>
      <c r="F593" s="266">
        <v>16</v>
      </c>
      <c r="G593" s="343"/>
      <c r="H593" s="343"/>
      <c r="I593" s="267"/>
      <c r="J593" s="214"/>
      <c r="K593" s="266"/>
      <c r="L593" s="266"/>
      <c r="M593" s="266"/>
      <c r="N593" s="419"/>
      <c r="O593" s="343"/>
      <c r="P593" s="343"/>
      <c r="Q593" s="346"/>
      <c r="R593" s="112" t="str">
        <f>IF(D593="","", CONCATENATE("Update games set ", B593, "= ",D593," where game_id=", E593))</f>
        <v>Update games set Season= '1872-73' where game_id=18730315</v>
      </c>
      <c r="S593" s="112" t="str">
        <f t="shared" si="267"/>
        <v/>
      </c>
      <c r="T593" s="112" t="str">
        <f t="shared" si="268"/>
        <v/>
      </c>
      <c r="U593" s="200" t="str">
        <f t="shared" si="265"/>
        <v/>
      </c>
      <c r="V593" s="112" t="str">
        <f t="shared" si="269"/>
        <v/>
      </c>
      <c r="W593" s="415" t="str">
        <f t="shared" si="270"/>
        <v/>
      </c>
      <c r="X593" s="240"/>
      <c r="Y593" s="65" t="str">
        <f t="shared" si="277"/>
        <v/>
      </c>
      <c r="Z593" s="65" t="str">
        <f t="shared" si="278"/>
        <v/>
      </c>
      <c r="AA593" s="65" t="str">
        <f t="shared" si="279"/>
        <v/>
      </c>
      <c r="AB593" s="65" t="str">
        <f t="shared" si="280"/>
        <v/>
      </c>
      <c r="AC593" s="65" t="str">
        <f t="shared" si="281"/>
        <v/>
      </c>
      <c r="AH593" s="65" t="str">
        <f t="shared" si="271"/>
        <v>1873020816</v>
      </c>
      <c r="AI593" s="126">
        <v>18730208</v>
      </c>
      <c r="AJ593" s="126" t="s">
        <v>5354</v>
      </c>
      <c r="AK593" s="126">
        <v>16</v>
      </c>
      <c r="AN593" s="65" t="str">
        <f t="shared" si="266"/>
        <v/>
      </c>
    </row>
    <row r="594" spans="1:40" ht="16.8" customHeight="1" thickTop="1" x14ac:dyDescent="0.25">
      <c r="A594" s="113">
        <v>1</v>
      </c>
      <c r="B594" s="341" t="s">
        <v>22</v>
      </c>
      <c r="C594" s="341" t="s">
        <v>4699</v>
      </c>
      <c r="D594" s="341" t="str">
        <f t="shared" si="258"/>
        <v>'Stoke'</v>
      </c>
      <c r="E594" s="211">
        <v>18731129</v>
      </c>
      <c r="F594" s="262">
        <v>1</v>
      </c>
      <c r="G594" s="212" t="s">
        <v>4829</v>
      </c>
      <c r="H594" s="212" t="s">
        <v>4777</v>
      </c>
      <c r="N594" s="416"/>
      <c r="O594" s="212"/>
      <c r="P594" s="212"/>
      <c r="R594" s="112" t="str">
        <f>IF(D594="","", CONCATENATE("Update games set ", B594, "= ",D594," where game_id=", E594))</f>
        <v>Update games set Opponent= 'Stoke' where game_id=18731129</v>
      </c>
      <c r="S594" s="112" t="str">
        <f t="shared" si="267"/>
        <v>Update lineups set player_name = 'RP Hawksley', raw_name = 'RP Hawksley' where game_id = 18731129 and player_order = 1</v>
      </c>
      <c r="T594" s="112" t="str">
        <f t="shared" si="268"/>
        <v/>
      </c>
      <c r="U594" s="200" t="str">
        <f t="shared" si="265"/>
        <v/>
      </c>
      <c r="V594" s="112" t="str">
        <f t="shared" si="269"/>
        <v/>
      </c>
      <c r="W594" s="415" t="str">
        <f t="shared" si="270"/>
        <v/>
      </c>
      <c r="Y594" s="65" t="str">
        <f t="shared" si="277"/>
        <v/>
      </c>
      <c r="Z594" s="65" t="str">
        <f t="shared" si="278"/>
        <v/>
      </c>
      <c r="AA594" s="65" t="str">
        <f t="shared" si="279"/>
        <v/>
      </c>
      <c r="AB594" s="65" t="str">
        <f t="shared" si="280"/>
        <v/>
      </c>
      <c r="AC594" s="65" t="str">
        <f t="shared" si="281"/>
        <v/>
      </c>
      <c r="AH594" s="65" t="str">
        <f t="shared" si="271"/>
        <v>187302151</v>
      </c>
      <c r="AI594" s="65">
        <v>18730215</v>
      </c>
      <c r="AJ594" s="65" t="s">
        <v>5307</v>
      </c>
      <c r="AK594" s="65">
        <v>1</v>
      </c>
      <c r="AN594" s="65" t="str">
        <f t="shared" si="266"/>
        <v>update games set source = 'The Nottingham Forest Football Scrapbook' where game_id = 18731129</v>
      </c>
    </row>
    <row r="595" spans="1:40" ht="16.8" customHeight="1" x14ac:dyDescent="0.25">
      <c r="A595" s="113">
        <v>1</v>
      </c>
      <c r="B595" s="342" t="s">
        <v>4979</v>
      </c>
      <c r="C595" s="342" t="str">
        <f>IF(C594="", "", C594)</f>
        <v>Stoke</v>
      </c>
      <c r="D595" s="350" t="str">
        <f t="shared" si="258"/>
        <v>'Stoke'</v>
      </c>
      <c r="E595" s="262">
        <f>E594</f>
        <v>18731129</v>
      </c>
      <c r="F595" s="262">
        <v>2</v>
      </c>
      <c r="G595" s="211" t="s">
        <v>4825</v>
      </c>
      <c r="R595" s="112" t="str">
        <f>IF(D595="","", CONCATENATE("Update games set ", B595, "= ",D595," where game_id=", E595))</f>
        <v>Update games set Opp_parent= 'Stoke' where game_id=18731129</v>
      </c>
      <c r="S595" s="112" t="str">
        <f t="shared" si="267"/>
        <v>Update lineups set player_name = 'TG Howitt', raw_name = 'TG Howitt' where game_id = 18731129 and player_order = 2</v>
      </c>
      <c r="T595" s="112" t="str">
        <f t="shared" si="268"/>
        <v/>
      </c>
      <c r="U595" s="200" t="str">
        <f t="shared" si="265"/>
        <v/>
      </c>
      <c r="V595" s="112" t="str">
        <f t="shared" si="269"/>
        <v/>
      </c>
      <c r="W595" s="415" t="str">
        <f t="shared" si="270"/>
        <v/>
      </c>
      <c r="Y595" s="65" t="str">
        <f t="shared" si="277"/>
        <v/>
      </c>
      <c r="Z595" s="65" t="str">
        <f t="shared" si="278"/>
        <v/>
      </c>
      <c r="AA595" s="65" t="str">
        <f t="shared" si="279"/>
        <v/>
      </c>
      <c r="AB595" s="65" t="str">
        <f t="shared" si="280"/>
        <v/>
      </c>
      <c r="AC595" s="65" t="str">
        <f t="shared" si="281"/>
        <v/>
      </c>
      <c r="AH595" s="65" t="str">
        <f t="shared" si="271"/>
        <v>187302152</v>
      </c>
      <c r="AI595" s="65">
        <v>18730215</v>
      </c>
      <c r="AJ595" s="65" t="s">
        <v>5307</v>
      </c>
      <c r="AK595" s="65">
        <v>2</v>
      </c>
      <c r="AN595" s="65" t="str">
        <f t="shared" si="266"/>
        <v/>
      </c>
    </row>
    <row r="596" spans="1:40" ht="16.8" customHeight="1" x14ac:dyDescent="0.25">
      <c r="A596" s="113">
        <v>1</v>
      </c>
      <c r="B596" s="342" t="s">
        <v>2653</v>
      </c>
      <c r="C596" s="342" t="s">
        <v>663</v>
      </c>
      <c r="D596" s="350" t="str">
        <f t="shared" si="258"/>
        <v>'Friendly'</v>
      </c>
      <c r="E596" s="262">
        <f t="shared" ref="E596:E609" si="283">E595</f>
        <v>18731129</v>
      </c>
      <c r="F596" s="262">
        <v>3</v>
      </c>
      <c r="G596" s="211" t="s">
        <v>4823</v>
      </c>
      <c r="R596" s="112" t="str">
        <f>IF(D596="","", CONCATENATE("Update games set ", B596, "= ",D596," where game_id=", E596))</f>
        <v>Update games set Game_type= 'Friendly' where game_id=18731129</v>
      </c>
      <c r="S596" s="112" t="str">
        <f t="shared" si="267"/>
        <v>Update lineups set player_name = 'H Davies', raw_name = 'H Davies' where game_id = 18731129 and player_order = 3</v>
      </c>
      <c r="T596" s="112" t="str">
        <f t="shared" si="268"/>
        <v/>
      </c>
      <c r="U596" s="200" t="str">
        <f t="shared" si="265"/>
        <v/>
      </c>
      <c r="V596" s="112" t="str">
        <f t="shared" si="269"/>
        <v/>
      </c>
      <c r="W596" s="415" t="str">
        <f t="shared" si="270"/>
        <v/>
      </c>
      <c r="Y596" s="65" t="str">
        <f t="shared" si="277"/>
        <v/>
      </c>
      <c r="Z596" s="65" t="str">
        <f t="shared" si="278"/>
        <v/>
      </c>
      <c r="AA596" s="65" t="str">
        <f t="shared" si="279"/>
        <v/>
      </c>
      <c r="AB596" s="65" t="str">
        <f t="shared" si="280"/>
        <v/>
      </c>
      <c r="AC596" s="65" t="str">
        <f t="shared" si="281"/>
        <v/>
      </c>
      <c r="AH596" s="65" t="str">
        <f t="shared" si="271"/>
        <v>187302153</v>
      </c>
      <c r="AI596" s="65">
        <v>18730215</v>
      </c>
      <c r="AJ596" s="65" t="s">
        <v>5307</v>
      </c>
      <c r="AK596" s="65">
        <v>3</v>
      </c>
      <c r="AN596" s="65" t="str">
        <f t="shared" si="266"/>
        <v/>
      </c>
    </row>
    <row r="597" spans="1:40" ht="16.8" customHeight="1" x14ac:dyDescent="0.25">
      <c r="A597" s="113">
        <v>1</v>
      </c>
      <c r="B597" s="342" t="s">
        <v>4978</v>
      </c>
      <c r="C597" s="342" t="s">
        <v>5065</v>
      </c>
      <c r="D597" s="350" t="str">
        <f t="shared" si="258"/>
        <v>'H'</v>
      </c>
      <c r="E597" s="262">
        <f t="shared" si="283"/>
        <v>18731129</v>
      </c>
      <c r="F597" s="262">
        <v>4</v>
      </c>
      <c r="G597" s="211" t="s">
        <v>4824</v>
      </c>
      <c r="R597" s="112" t="str">
        <f>IF(D597="","", CONCATENATE("Update games set ", B597, "= ",D597," where game_id=", E597))</f>
        <v>Update games set HAN= 'H' where game_id=18731129</v>
      </c>
      <c r="S597" s="112" t="str">
        <f t="shared" si="267"/>
        <v>Update lineups set player_name = 'J Tomlinson', raw_name = 'J Tomlinson' where game_id = 18731129 and player_order = 4</v>
      </c>
      <c r="T597" s="112" t="str">
        <f t="shared" si="268"/>
        <v/>
      </c>
      <c r="U597" s="200" t="str">
        <f t="shared" si="265"/>
        <v/>
      </c>
      <c r="V597" s="112" t="str">
        <f t="shared" si="269"/>
        <v/>
      </c>
      <c r="W597" s="415" t="str">
        <f t="shared" si="270"/>
        <v/>
      </c>
      <c r="Y597" s="65" t="str">
        <f t="shared" si="277"/>
        <v/>
      </c>
      <c r="Z597" s="65" t="str">
        <f t="shared" si="278"/>
        <v/>
      </c>
      <c r="AA597" s="65" t="str">
        <f t="shared" si="279"/>
        <v/>
      </c>
      <c r="AB597" s="65" t="str">
        <f t="shared" si="280"/>
        <v/>
      </c>
      <c r="AC597" s="65" t="str">
        <f t="shared" si="281"/>
        <v/>
      </c>
      <c r="AH597" s="65" t="str">
        <f t="shared" si="271"/>
        <v>187302154</v>
      </c>
      <c r="AI597" s="65">
        <v>18730215</v>
      </c>
      <c r="AJ597" s="65" t="s">
        <v>5307</v>
      </c>
      <c r="AK597" s="65">
        <v>4</v>
      </c>
      <c r="AN597" s="65" t="str">
        <f t="shared" si="266"/>
        <v/>
      </c>
    </row>
    <row r="598" spans="1:40" ht="16.8" customHeight="1" x14ac:dyDescent="0.25">
      <c r="A598" s="113">
        <v>1</v>
      </c>
      <c r="B598" s="342" t="s">
        <v>5</v>
      </c>
      <c r="C598" s="342">
        <v>2</v>
      </c>
      <c r="D598" s="349">
        <f t="shared" si="273"/>
        <v>2</v>
      </c>
      <c r="E598" s="262">
        <f t="shared" si="283"/>
        <v>18731129</v>
      </c>
      <c r="F598" s="262">
        <v>5</v>
      </c>
      <c r="G598" s="211" t="s">
        <v>4764</v>
      </c>
      <c r="R598" s="112" t="str">
        <f>IF(D598="","", CONCATENATE("Update games set ", B598, "= ",D598," where game_id=", E598))</f>
        <v>Update games set F= 2 where game_id=18731129</v>
      </c>
      <c r="S598" s="112" t="str">
        <f t="shared" si="267"/>
        <v>Update lineups set player_name = 'W Brown', raw_name = 'W Brown' where game_id = 18731129 and player_order = 5</v>
      </c>
      <c r="T598" s="112" t="str">
        <f t="shared" si="268"/>
        <v/>
      </c>
      <c r="U598" s="200" t="str">
        <f t="shared" si="265"/>
        <v/>
      </c>
      <c r="V598" s="112" t="str">
        <f t="shared" si="269"/>
        <v/>
      </c>
      <c r="W598" s="415" t="str">
        <f t="shared" si="270"/>
        <v/>
      </c>
      <c r="Y598" s="65" t="str">
        <f t="shared" si="277"/>
        <v/>
      </c>
      <c r="Z598" s="65" t="str">
        <f t="shared" si="278"/>
        <v/>
      </c>
      <c r="AA598" s="65" t="str">
        <f t="shared" si="279"/>
        <v/>
      </c>
      <c r="AB598" s="65" t="str">
        <f t="shared" si="280"/>
        <v/>
      </c>
      <c r="AC598" s="65" t="str">
        <f t="shared" si="281"/>
        <v/>
      </c>
      <c r="AH598" s="65" t="str">
        <f t="shared" si="271"/>
        <v>187302155</v>
      </c>
      <c r="AI598" s="65">
        <v>18730215</v>
      </c>
      <c r="AJ598" s="65" t="s">
        <v>5307</v>
      </c>
      <c r="AK598" s="65">
        <v>5</v>
      </c>
      <c r="AN598" s="65" t="str">
        <f t="shared" si="266"/>
        <v/>
      </c>
    </row>
    <row r="599" spans="1:40" ht="16.8" customHeight="1" x14ac:dyDescent="0.25">
      <c r="A599" s="113">
        <v>1</v>
      </c>
      <c r="B599" s="342" t="s">
        <v>0</v>
      </c>
      <c r="C599" s="342">
        <v>1</v>
      </c>
      <c r="D599" s="349">
        <f t="shared" si="273"/>
        <v>1</v>
      </c>
      <c r="E599" s="262">
        <f t="shared" si="283"/>
        <v>18731129</v>
      </c>
      <c r="F599" s="262">
        <v>6</v>
      </c>
      <c r="G599" s="211" t="s">
        <v>4887</v>
      </c>
      <c r="R599" s="112" t="str">
        <f>IF(D599="","", CONCATENATE("Update games set ", B599, "= ",D599," where game_id=", E599))</f>
        <v>Update games set A= 1 where game_id=18731129</v>
      </c>
      <c r="S599" s="112" t="str">
        <f t="shared" si="267"/>
        <v>Update lineups set player_name = 'T Norris', raw_name = 'T Norris' where game_id = 18731129 and player_order = 6</v>
      </c>
      <c r="T599" s="112" t="str">
        <f t="shared" si="268"/>
        <v/>
      </c>
      <c r="U599" s="200" t="str">
        <f t="shared" si="265"/>
        <v/>
      </c>
      <c r="V599" s="112" t="str">
        <f t="shared" si="269"/>
        <v/>
      </c>
      <c r="W599" s="415" t="str">
        <f t="shared" si="270"/>
        <v/>
      </c>
      <c r="Y599" s="65" t="str">
        <f t="shared" si="277"/>
        <v/>
      </c>
      <c r="Z599" s="65" t="str">
        <f t="shared" si="278"/>
        <v/>
      </c>
      <c r="AA599" s="65" t="str">
        <f t="shared" si="279"/>
        <v/>
      </c>
      <c r="AB599" s="65" t="str">
        <f t="shared" si="280"/>
        <v/>
      </c>
      <c r="AC599" s="65" t="str">
        <f t="shared" si="281"/>
        <v/>
      </c>
      <c r="AH599" s="65" t="str">
        <f t="shared" si="271"/>
        <v>187302156</v>
      </c>
      <c r="AI599" s="65">
        <v>18730215</v>
      </c>
      <c r="AJ599" s="65" t="s">
        <v>5307</v>
      </c>
      <c r="AK599" s="65">
        <v>6</v>
      </c>
      <c r="AN599" s="65" t="str">
        <f t="shared" si="266"/>
        <v/>
      </c>
    </row>
    <row r="600" spans="1:40" ht="16.8" customHeight="1" x14ac:dyDescent="0.25">
      <c r="A600" s="113">
        <v>1</v>
      </c>
      <c r="B600" s="342" t="s">
        <v>23</v>
      </c>
      <c r="D600" s="334" t="str">
        <f t="shared" ref="D600" si="284">IF(C600="",IF(D598&gt;D599,"'W'",IF(D598=D599,"'D'","'L'")),_xlfn.CONCAT("'",C600,"'"))</f>
        <v>'W'</v>
      </c>
      <c r="E600" s="262">
        <f t="shared" si="283"/>
        <v>18731129</v>
      </c>
      <c r="F600" s="262">
        <v>7</v>
      </c>
      <c r="G600" s="211" t="s">
        <v>4888</v>
      </c>
      <c r="R600" s="112" t="str">
        <f>IF(D600="","", CONCATENATE("Update games set ", B600, "= ",D600," where game_id=", E600))</f>
        <v>Update games set Result= 'W' where game_id=18731129</v>
      </c>
      <c r="S600" s="112" t="str">
        <f t="shared" si="267"/>
        <v>Update lineups set player_name = 'H Carter', raw_name = 'H Carter' where game_id = 18731129 and player_order = 7</v>
      </c>
      <c r="T600" s="112" t="str">
        <f t="shared" si="268"/>
        <v/>
      </c>
      <c r="U600" s="200" t="str">
        <f t="shared" si="265"/>
        <v/>
      </c>
      <c r="V600" s="112" t="str">
        <f t="shared" si="269"/>
        <v/>
      </c>
      <c r="W600" s="415" t="str">
        <f t="shared" si="270"/>
        <v/>
      </c>
      <c r="Y600" s="65" t="str">
        <f t="shared" si="277"/>
        <v/>
      </c>
      <c r="Z600" s="65" t="str">
        <f t="shared" si="278"/>
        <v/>
      </c>
      <c r="AA600" s="65" t="str">
        <f t="shared" si="279"/>
        <v/>
      </c>
      <c r="AB600" s="65" t="str">
        <f t="shared" si="280"/>
        <v/>
      </c>
      <c r="AC600" s="65" t="str">
        <f t="shared" si="281"/>
        <v/>
      </c>
      <c r="AH600" s="65" t="str">
        <f t="shared" si="271"/>
        <v>187302157</v>
      </c>
      <c r="AI600" s="65">
        <v>18730215</v>
      </c>
      <c r="AJ600" s="65" t="s">
        <v>5307</v>
      </c>
      <c r="AK600" s="65">
        <v>7</v>
      </c>
      <c r="AN600" s="65" t="str">
        <f t="shared" si="266"/>
        <v/>
      </c>
    </row>
    <row r="601" spans="1:40" ht="16.8" customHeight="1" x14ac:dyDescent="0.25">
      <c r="A601" s="113">
        <v>1</v>
      </c>
      <c r="B601" s="342" t="s">
        <v>768</v>
      </c>
      <c r="D601" s="349" t="str">
        <f t="shared" si="275"/>
        <v/>
      </c>
      <c r="E601" s="262">
        <f t="shared" si="283"/>
        <v>18731129</v>
      </c>
      <c r="F601" s="262">
        <v>8</v>
      </c>
      <c r="G601" s="194" t="s">
        <v>4865</v>
      </c>
      <c r="N601" s="417"/>
      <c r="O601" s="194"/>
      <c r="P601" s="194"/>
      <c r="R601" s="112" t="str">
        <f>IF(D601="","", CONCATENATE("Update games set ", B601, "= ",D601," where game_id=", E601))</f>
        <v/>
      </c>
      <c r="S601" s="112" t="str">
        <f t="shared" si="267"/>
        <v>Update lineups set player_name = 'W Rastall', raw_name = 'W Rastall' where game_id = 18731129 and player_order = 8</v>
      </c>
      <c r="T601" s="112" t="str">
        <f t="shared" si="268"/>
        <v/>
      </c>
      <c r="U601" s="200" t="str">
        <f t="shared" si="265"/>
        <v/>
      </c>
      <c r="V601" s="112" t="str">
        <f t="shared" si="269"/>
        <v/>
      </c>
      <c r="W601" s="415" t="str">
        <f t="shared" si="270"/>
        <v/>
      </c>
      <c r="Y601" s="65" t="str">
        <f t="shared" si="277"/>
        <v/>
      </c>
      <c r="Z601" s="65" t="str">
        <f t="shared" si="278"/>
        <v/>
      </c>
      <c r="AA601" s="65" t="str">
        <f t="shared" si="279"/>
        <v/>
      </c>
      <c r="AB601" s="65" t="str">
        <f t="shared" si="280"/>
        <v/>
      </c>
      <c r="AC601" s="65" t="str">
        <f t="shared" si="281"/>
        <v/>
      </c>
      <c r="AH601" s="65" t="str">
        <f t="shared" si="271"/>
        <v>187302158</v>
      </c>
      <c r="AI601" s="65">
        <v>18730215</v>
      </c>
      <c r="AJ601" s="65" t="s">
        <v>5307</v>
      </c>
      <c r="AK601" s="65">
        <v>8</v>
      </c>
      <c r="AN601" s="65" t="str">
        <f t="shared" si="266"/>
        <v/>
      </c>
    </row>
    <row r="602" spans="1:40" ht="16.8" customHeight="1" x14ac:dyDescent="0.25">
      <c r="A602" s="113">
        <v>1</v>
      </c>
      <c r="B602" s="342" t="s">
        <v>766</v>
      </c>
      <c r="D602" s="349" t="str">
        <f t="shared" si="275"/>
        <v/>
      </c>
      <c r="E602" s="262">
        <f t="shared" si="283"/>
        <v>18731129</v>
      </c>
      <c r="F602" s="262">
        <v>9</v>
      </c>
      <c r="G602" s="194" t="s">
        <v>4889</v>
      </c>
      <c r="H602" s="194"/>
      <c r="N602" s="417"/>
      <c r="O602" s="194"/>
      <c r="P602" s="194"/>
      <c r="R602" s="112" t="str">
        <f>IF(D602="","", CONCATENATE("Update games set ", B602, "= ",D602," where game_id=", E602))</f>
        <v/>
      </c>
      <c r="S602" s="112" t="str">
        <f t="shared" si="267"/>
        <v>Update lineups set player_name = 'WH Pearson', raw_name = 'WH Pearson' where game_id = 18731129 and player_order = 9</v>
      </c>
      <c r="T602" s="112" t="str">
        <f t="shared" si="268"/>
        <v/>
      </c>
      <c r="U602" s="200" t="str">
        <f t="shared" si="265"/>
        <v/>
      </c>
      <c r="V602" s="112" t="str">
        <f t="shared" si="269"/>
        <v/>
      </c>
      <c r="W602" s="415" t="str">
        <f t="shared" si="270"/>
        <v/>
      </c>
      <c r="Y602" s="65" t="str">
        <f t="shared" si="277"/>
        <v/>
      </c>
      <c r="Z602" s="65" t="str">
        <f t="shared" si="278"/>
        <v/>
      </c>
      <c r="AA602" s="65" t="str">
        <f t="shared" si="279"/>
        <v/>
      </c>
      <c r="AB602" s="65" t="str">
        <f t="shared" si="280"/>
        <v/>
      </c>
      <c r="AC602" s="65" t="str">
        <f t="shared" si="281"/>
        <v/>
      </c>
      <c r="AH602" s="65" t="str">
        <f t="shared" si="271"/>
        <v>187302159</v>
      </c>
      <c r="AI602" s="65">
        <v>18730215</v>
      </c>
      <c r="AJ602" s="65" t="s">
        <v>5307</v>
      </c>
      <c r="AK602" s="65">
        <v>9</v>
      </c>
      <c r="AN602" s="65" t="str">
        <f t="shared" si="266"/>
        <v/>
      </c>
    </row>
    <row r="603" spans="1:40" ht="16.8" customHeight="1" x14ac:dyDescent="0.25">
      <c r="A603" s="113">
        <v>1</v>
      </c>
      <c r="B603" s="342" t="s">
        <v>753</v>
      </c>
      <c r="C603" s="342" t="s">
        <v>4832</v>
      </c>
      <c r="D603" s="350" t="str">
        <f t="shared" si="276"/>
        <v>'WP Brown'</v>
      </c>
      <c r="E603" s="262">
        <f t="shared" si="283"/>
        <v>18731129</v>
      </c>
      <c r="F603" s="262">
        <v>10</v>
      </c>
      <c r="G603" s="211" t="s">
        <v>4885</v>
      </c>
      <c r="R603" s="112" t="str">
        <f>IF(D603="","", CONCATENATE("Update games set ", B603, "= ",D603," where game_id=", E603))</f>
        <v>Update games set Referee= 'WP Brown' where game_id=18731129</v>
      </c>
      <c r="S603" s="112" t="str">
        <f t="shared" si="267"/>
        <v>Update lineups set player_name = 'A Goodyer', raw_name = 'A Goodyer' where game_id = 18731129 and player_order = 10</v>
      </c>
      <c r="T603" s="112" t="str">
        <f t="shared" si="268"/>
        <v/>
      </c>
      <c r="U603" s="200" t="str">
        <f t="shared" si="265"/>
        <v/>
      </c>
      <c r="V603" s="112" t="str">
        <f t="shared" si="269"/>
        <v/>
      </c>
      <c r="W603" s="415" t="str">
        <f t="shared" si="270"/>
        <v/>
      </c>
      <c r="Y603" s="65" t="str">
        <f t="shared" si="277"/>
        <v/>
      </c>
      <c r="Z603" s="65" t="str">
        <f t="shared" si="278"/>
        <v/>
      </c>
      <c r="AA603" s="65" t="str">
        <f t="shared" si="279"/>
        <v/>
      </c>
      <c r="AB603" s="65" t="str">
        <f t="shared" si="280"/>
        <v/>
      </c>
      <c r="AC603" s="65" t="str">
        <f t="shared" si="281"/>
        <v/>
      </c>
      <c r="AH603" s="65" t="str">
        <f t="shared" si="271"/>
        <v>1873021510</v>
      </c>
      <c r="AI603" s="65">
        <v>18730215</v>
      </c>
      <c r="AJ603" s="65" t="s">
        <v>5307</v>
      </c>
      <c r="AK603" s="65">
        <v>10</v>
      </c>
      <c r="AN603" s="65" t="str">
        <f t="shared" si="266"/>
        <v/>
      </c>
    </row>
    <row r="604" spans="1:40" ht="16.8" customHeight="1" x14ac:dyDescent="0.25">
      <c r="A604" s="113">
        <v>1</v>
      </c>
      <c r="B604" s="342" t="s">
        <v>746</v>
      </c>
      <c r="C604" s="351" t="s">
        <v>5062</v>
      </c>
      <c r="D604" s="334" t="str">
        <f>CONCATENATE("'", LEFT(E604,4),"-",MID(E604,5,2),"-", MID(E604,7,2), " ", C604,"'")</f>
        <v>'1873-11-29 15:00'</v>
      </c>
      <c r="E604" s="262">
        <f t="shared" si="283"/>
        <v>18731129</v>
      </c>
      <c r="F604" s="262">
        <v>11</v>
      </c>
      <c r="G604" s="211" t="s">
        <v>4850</v>
      </c>
      <c r="R604" s="112" t="str">
        <f>IF(D604="","", CONCATENATE("Update games set ", B604, "= ",D604," where game_id=", E604))</f>
        <v>Update games set Game_date= '1873-11-29 15:00' where game_id=18731129</v>
      </c>
      <c r="S604" s="112" t="str">
        <f t="shared" si="267"/>
        <v>Update lineups set player_name = 'HR Gamble', raw_name = 'HR Gamble' where game_id = 18731129 and player_order = 11</v>
      </c>
      <c r="T604" s="112" t="str">
        <f t="shared" si="268"/>
        <v/>
      </c>
      <c r="U604" s="200" t="str">
        <f t="shared" si="265"/>
        <v/>
      </c>
      <c r="V604" s="112" t="str">
        <f t="shared" si="269"/>
        <v/>
      </c>
      <c r="W604" s="415" t="str">
        <f t="shared" si="270"/>
        <v/>
      </c>
      <c r="Y604" s="65" t="str">
        <f t="shared" si="277"/>
        <v/>
      </c>
      <c r="Z604" s="65" t="str">
        <f t="shared" si="278"/>
        <v/>
      </c>
      <c r="AA604" s="65" t="str">
        <f t="shared" si="279"/>
        <v/>
      </c>
      <c r="AB604" s="65" t="str">
        <f t="shared" si="280"/>
        <v/>
      </c>
      <c r="AC604" s="65" t="str">
        <f t="shared" si="281"/>
        <v/>
      </c>
      <c r="AH604" s="65" t="str">
        <f t="shared" si="271"/>
        <v>1873021511</v>
      </c>
      <c r="AI604" s="65">
        <v>18730215</v>
      </c>
      <c r="AJ604" s="65" t="s">
        <v>5307</v>
      </c>
      <c r="AK604" s="65">
        <v>11</v>
      </c>
      <c r="AN604" s="65" t="str">
        <f t="shared" si="266"/>
        <v/>
      </c>
    </row>
    <row r="605" spans="1:40" ht="16.8" customHeight="1" x14ac:dyDescent="0.25">
      <c r="A605" s="113">
        <v>1</v>
      </c>
      <c r="B605" s="342" t="s">
        <v>25</v>
      </c>
      <c r="D605" s="350" t="str">
        <f t="shared" si="258"/>
        <v/>
      </c>
      <c r="E605" s="262">
        <f t="shared" si="283"/>
        <v>18731129</v>
      </c>
      <c r="F605" s="262">
        <v>12</v>
      </c>
      <c r="R605" s="112" t="str">
        <f>IF(D605="","", CONCATENATE("Update games set ", B605, "= ",D605," where game_id=", E605))</f>
        <v/>
      </c>
      <c r="S605" s="112" t="str">
        <f t="shared" si="267"/>
        <v/>
      </c>
      <c r="T605" s="112" t="str">
        <f t="shared" si="268"/>
        <v/>
      </c>
      <c r="U605" s="200" t="str">
        <f t="shared" si="265"/>
        <v/>
      </c>
      <c r="V605" s="112" t="str">
        <f t="shared" si="269"/>
        <v/>
      </c>
      <c r="W605" s="415" t="str">
        <f t="shared" si="270"/>
        <v/>
      </c>
      <c r="Y605" s="65" t="str">
        <f t="shared" si="277"/>
        <v/>
      </c>
      <c r="Z605" s="65" t="str">
        <f t="shared" si="278"/>
        <v/>
      </c>
      <c r="AA605" s="65" t="str">
        <f t="shared" si="279"/>
        <v/>
      </c>
      <c r="AB605" s="65" t="str">
        <f t="shared" si="280"/>
        <v/>
      </c>
      <c r="AC605" s="65" t="str">
        <f t="shared" si="281"/>
        <v/>
      </c>
      <c r="AH605" s="65" t="str">
        <f t="shared" si="271"/>
        <v>1873021512</v>
      </c>
      <c r="AI605" s="65">
        <v>18730215</v>
      </c>
      <c r="AJ605" s="65" t="s">
        <v>5307</v>
      </c>
      <c r="AK605" s="65">
        <v>12</v>
      </c>
      <c r="AN605" s="65" t="str">
        <f t="shared" si="266"/>
        <v/>
      </c>
    </row>
    <row r="606" spans="1:40" ht="16.8" customHeight="1" x14ac:dyDescent="0.25">
      <c r="A606" s="113">
        <v>1</v>
      </c>
      <c r="B606" s="342" t="s">
        <v>475</v>
      </c>
      <c r="D606" s="349" t="str">
        <f t="shared" si="275"/>
        <v/>
      </c>
      <c r="E606" s="262">
        <f t="shared" si="283"/>
        <v>18731129</v>
      </c>
      <c r="F606" s="262">
        <v>13</v>
      </c>
      <c r="R606" s="112" t="str">
        <f>IF(D606="","", CONCATENATE("Update games set ", B606, "= ",D606," where game_id=", E606))</f>
        <v/>
      </c>
      <c r="S606" s="112" t="str">
        <f t="shared" si="267"/>
        <v/>
      </c>
      <c r="T606" s="112" t="str">
        <f t="shared" si="268"/>
        <v/>
      </c>
      <c r="U606" s="200" t="str">
        <f t="shared" si="265"/>
        <v/>
      </c>
      <c r="V606" s="112" t="str">
        <f t="shared" si="269"/>
        <v/>
      </c>
      <c r="W606" s="415" t="str">
        <f t="shared" si="270"/>
        <v/>
      </c>
      <c r="Y606" s="65" t="str">
        <f t="shared" si="277"/>
        <v/>
      </c>
      <c r="Z606" s="65" t="str">
        <f t="shared" si="278"/>
        <v/>
      </c>
      <c r="AA606" s="65" t="str">
        <f t="shared" si="279"/>
        <v/>
      </c>
      <c r="AB606" s="65" t="str">
        <f t="shared" si="280"/>
        <v/>
      </c>
      <c r="AC606" s="65" t="str">
        <f t="shared" si="281"/>
        <v/>
      </c>
      <c r="AH606" s="65" t="str">
        <f t="shared" si="271"/>
        <v>1873021513</v>
      </c>
      <c r="AI606" s="65">
        <v>18730215</v>
      </c>
      <c r="AJ606" s="65" t="s">
        <v>5307</v>
      </c>
      <c r="AK606" s="65">
        <v>13</v>
      </c>
      <c r="AN606" s="65" t="str">
        <f t="shared" si="266"/>
        <v/>
      </c>
    </row>
    <row r="607" spans="1:40" ht="16.8" customHeight="1" x14ac:dyDescent="0.25">
      <c r="A607" s="113">
        <v>1</v>
      </c>
      <c r="B607" s="342" t="s">
        <v>20</v>
      </c>
      <c r="C607" s="342" t="s">
        <v>4919</v>
      </c>
      <c r="D607" s="350" t="str">
        <f t="shared" si="258"/>
        <v>'Forest Ground'</v>
      </c>
      <c r="E607" s="262">
        <f t="shared" si="283"/>
        <v>18731129</v>
      </c>
      <c r="F607" s="262">
        <v>14</v>
      </c>
      <c r="R607" s="112" t="str">
        <f>IF(D607="","", CONCATENATE("Update games set ", B607, "= ",D607," where game_id=", E607))</f>
        <v>Update games set Ground= 'Forest Ground' where game_id=18731129</v>
      </c>
      <c r="S607" s="112" t="str">
        <f t="shared" si="267"/>
        <v/>
      </c>
      <c r="T607" s="112" t="str">
        <f t="shared" si="268"/>
        <v/>
      </c>
      <c r="U607" s="200" t="str">
        <f t="shared" si="265"/>
        <v/>
      </c>
      <c r="V607" s="112" t="str">
        <f t="shared" si="269"/>
        <v/>
      </c>
      <c r="W607" s="415" t="str">
        <f t="shared" si="270"/>
        <v/>
      </c>
      <c r="Y607" s="65" t="str">
        <f t="shared" si="277"/>
        <v/>
      </c>
      <c r="Z607" s="65" t="str">
        <f t="shared" si="278"/>
        <v/>
      </c>
      <c r="AA607" s="65" t="str">
        <f t="shared" si="279"/>
        <v/>
      </c>
      <c r="AB607" s="65" t="str">
        <f t="shared" si="280"/>
        <v/>
      </c>
      <c r="AC607" s="65" t="str">
        <f t="shared" si="281"/>
        <v/>
      </c>
      <c r="AH607" s="65" t="str">
        <f t="shared" si="271"/>
        <v>1873021514</v>
      </c>
      <c r="AI607" s="65">
        <v>18730215</v>
      </c>
      <c r="AJ607" s="65" t="s">
        <v>5307</v>
      </c>
      <c r="AK607" s="65">
        <v>14</v>
      </c>
      <c r="AN607" s="65" t="str">
        <f t="shared" si="266"/>
        <v/>
      </c>
    </row>
    <row r="608" spans="1:40" ht="16.8" customHeight="1" x14ac:dyDescent="0.25">
      <c r="A608" s="113">
        <v>1</v>
      </c>
      <c r="B608" s="342" t="s">
        <v>4882</v>
      </c>
      <c r="C608" s="342" t="str">
        <f>IF(C607="", "", C607)</f>
        <v>Forest Ground</v>
      </c>
      <c r="D608" s="350" t="str">
        <f t="shared" si="258"/>
        <v>'Forest Ground'</v>
      </c>
      <c r="E608" s="262">
        <f t="shared" si="283"/>
        <v>18731129</v>
      </c>
      <c r="F608" s="262">
        <v>15</v>
      </c>
      <c r="R608" s="112" t="str">
        <f>IF(D608="","", CONCATENATE("Update games set ", B608, "= ",D608," where game_id=", E608))</f>
        <v>Update games set Ground_parent= 'Forest Ground' where game_id=18731129</v>
      </c>
      <c r="S608" s="112" t="str">
        <f t="shared" si="267"/>
        <v/>
      </c>
      <c r="T608" s="112" t="str">
        <f t="shared" si="268"/>
        <v/>
      </c>
      <c r="U608" s="200" t="str">
        <f t="shared" si="265"/>
        <v/>
      </c>
      <c r="V608" s="112" t="str">
        <f t="shared" si="269"/>
        <v/>
      </c>
      <c r="W608" s="415" t="str">
        <f t="shared" si="270"/>
        <v/>
      </c>
      <c r="Y608" s="65" t="str">
        <f t="shared" si="277"/>
        <v/>
      </c>
      <c r="Z608" s="65" t="str">
        <f t="shared" si="278"/>
        <v/>
      </c>
      <c r="AA608" s="65" t="str">
        <f t="shared" si="279"/>
        <v/>
      </c>
      <c r="AB608" s="65" t="str">
        <f t="shared" si="280"/>
        <v/>
      </c>
      <c r="AC608" s="65" t="str">
        <f t="shared" si="281"/>
        <v/>
      </c>
      <c r="AH608" s="65" t="str">
        <f t="shared" si="271"/>
        <v>1873021515</v>
      </c>
      <c r="AI608" s="65">
        <v>18730215</v>
      </c>
      <c r="AJ608" s="65" t="s">
        <v>5307</v>
      </c>
      <c r="AK608" s="65">
        <v>15</v>
      </c>
      <c r="AN608" s="65" t="str">
        <f t="shared" si="266"/>
        <v/>
      </c>
    </row>
    <row r="609" spans="1:40" s="126" customFormat="1" ht="16.8" customHeight="1" thickBot="1" x14ac:dyDescent="0.3">
      <c r="A609" s="113">
        <v>1</v>
      </c>
      <c r="B609" s="116" t="s">
        <v>115</v>
      </c>
      <c r="C609" s="352"/>
      <c r="D609" s="370" t="str">
        <f t="shared" ref="D609" si="285">IF(MID(E609,5,2)*1&gt;6,_xlfn.CONCAT("'",LEFT(E609,4),"-",MID(E609,3,2)+1,"'"),_xlfn.CONCAT("'",LEFT(E609,4)-1,"-",MID(E609,3,2),"'"))</f>
        <v>'1873-74'</v>
      </c>
      <c r="E609" s="266">
        <f t="shared" si="283"/>
        <v>18731129</v>
      </c>
      <c r="F609" s="266">
        <v>16</v>
      </c>
      <c r="G609" s="343"/>
      <c r="H609" s="343"/>
      <c r="I609" s="267"/>
      <c r="J609" s="214"/>
      <c r="K609" s="266"/>
      <c r="L609" s="266"/>
      <c r="M609" s="266"/>
      <c r="N609" s="419"/>
      <c r="O609" s="343"/>
      <c r="P609" s="343"/>
      <c r="Q609" s="346"/>
      <c r="R609" s="112" t="str">
        <f>IF(D609="","", CONCATENATE("Update games set ", B609, "= ",D609," where game_id=", E609))</f>
        <v>Update games set Season= '1873-74' where game_id=18731129</v>
      </c>
      <c r="S609" s="112" t="str">
        <f t="shared" si="267"/>
        <v/>
      </c>
      <c r="T609" s="112" t="str">
        <f t="shared" si="268"/>
        <v/>
      </c>
      <c r="U609" s="200" t="str">
        <f t="shared" si="265"/>
        <v/>
      </c>
      <c r="V609" s="112" t="str">
        <f t="shared" si="269"/>
        <v/>
      </c>
      <c r="W609" s="415" t="str">
        <f t="shared" si="270"/>
        <v/>
      </c>
      <c r="X609" s="240"/>
      <c r="Y609" s="65" t="str">
        <f t="shared" si="277"/>
        <v/>
      </c>
      <c r="Z609" s="65" t="str">
        <f t="shared" si="278"/>
        <v/>
      </c>
      <c r="AA609" s="65" t="str">
        <f t="shared" si="279"/>
        <v/>
      </c>
      <c r="AB609" s="65" t="str">
        <f t="shared" si="280"/>
        <v/>
      </c>
      <c r="AC609" s="65" t="str">
        <f t="shared" si="281"/>
        <v/>
      </c>
      <c r="AH609" s="65" t="str">
        <f t="shared" si="271"/>
        <v>1873021516</v>
      </c>
      <c r="AI609" s="126">
        <v>18730215</v>
      </c>
      <c r="AJ609" s="126" t="s">
        <v>5307</v>
      </c>
      <c r="AK609" s="126">
        <v>16</v>
      </c>
      <c r="AN609" s="65" t="str">
        <f t="shared" si="266"/>
        <v/>
      </c>
    </row>
    <row r="610" spans="1:40" ht="16.8" customHeight="1" thickTop="1" x14ac:dyDescent="0.25">
      <c r="A610" s="113">
        <v>1</v>
      </c>
      <c r="B610" s="341" t="s">
        <v>22</v>
      </c>
      <c r="C610" s="341" t="s">
        <v>5319</v>
      </c>
      <c r="D610" s="341" t="str">
        <f t="shared" si="258"/>
        <v>'Royal Engineers'</v>
      </c>
      <c r="E610" s="211">
        <v>18731223</v>
      </c>
      <c r="F610" s="262">
        <v>1</v>
      </c>
      <c r="G610" s="212" t="s">
        <v>4806</v>
      </c>
      <c r="H610" s="212" t="s">
        <v>4777</v>
      </c>
      <c r="N610" s="416"/>
      <c r="O610" s="212"/>
      <c r="P610" s="212"/>
      <c r="R610" s="112" t="str">
        <f>IF(D610="","", CONCATENATE("Update games set ", B610, "= ",D610," where game_id=", E610))</f>
        <v>Update games set Opponent= 'Royal Engineers' where game_id=18731223</v>
      </c>
      <c r="S610" s="112" t="str">
        <f t="shared" si="267"/>
        <v>Update lineups set player_name = 'SW Widdowson', raw_name = 'SW Widdowson' where game_id = 18731223 and player_order = 1</v>
      </c>
      <c r="T610" s="112" t="str">
        <f t="shared" si="268"/>
        <v/>
      </c>
      <c r="U610" s="200" t="str">
        <f t="shared" si="265"/>
        <v/>
      </c>
      <c r="V610" s="112" t="str">
        <f t="shared" si="269"/>
        <v/>
      </c>
      <c r="W610" s="415" t="str">
        <f t="shared" si="270"/>
        <v/>
      </c>
      <c r="Y610" s="65" t="str">
        <f t="shared" si="277"/>
        <v/>
      </c>
      <c r="Z610" s="65" t="str">
        <f t="shared" si="278"/>
        <v/>
      </c>
      <c r="AA610" s="65" t="str">
        <f t="shared" si="279"/>
        <v/>
      </c>
      <c r="AB610" s="65" t="str">
        <f t="shared" si="280"/>
        <v/>
      </c>
      <c r="AC610" s="65" t="str">
        <f t="shared" si="281"/>
        <v/>
      </c>
      <c r="AH610" s="65" t="str">
        <f t="shared" si="271"/>
        <v>187303151</v>
      </c>
      <c r="AI610" s="65">
        <v>18730315</v>
      </c>
      <c r="AJ610" s="65" t="s">
        <v>5318</v>
      </c>
      <c r="AK610" s="65">
        <v>1</v>
      </c>
      <c r="AN610" s="65" t="str">
        <f t="shared" si="266"/>
        <v>update games set source = 'The Nottingham Forest Football Scrapbook' where game_id = 18731223</v>
      </c>
    </row>
    <row r="611" spans="1:40" ht="16.8" customHeight="1" x14ac:dyDescent="0.25">
      <c r="A611" s="113">
        <v>1</v>
      </c>
      <c r="B611" s="342" t="s">
        <v>4979</v>
      </c>
      <c r="C611" s="342" t="str">
        <f>IF(C610="", "", C610)</f>
        <v>Royal Engineers</v>
      </c>
      <c r="D611" s="350" t="str">
        <f t="shared" ref="D611:D674" si="286">IF(C611="", "", CONCATENATE("'", C611,"'"))</f>
        <v>'Royal Engineers'</v>
      </c>
      <c r="E611" s="262">
        <f>E610</f>
        <v>18731223</v>
      </c>
      <c r="F611" s="262">
        <v>2</v>
      </c>
      <c r="G611" s="211" t="s">
        <v>4827</v>
      </c>
      <c r="R611" s="112" t="str">
        <f>IF(D611="","", CONCATENATE("Update games set ", B611, "= ",D611," where game_id=", E611))</f>
        <v>Update games set Opp_parent= 'Royal Engineers' where game_id=18731223</v>
      </c>
      <c r="S611" s="112" t="str">
        <f t="shared" si="267"/>
        <v>Update lineups set player_name = 'AB Baillon', raw_name = 'AB Baillon' where game_id = 18731223 and player_order = 2</v>
      </c>
      <c r="T611" s="112" t="str">
        <f t="shared" si="268"/>
        <v/>
      </c>
      <c r="U611" s="200" t="str">
        <f t="shared" si="265"/>
        <v/>
      </c>
      <c r="V611" s="112" t="str">
        <f t="shared" si="269"/>
        <v/>
      </c>
      <c r="W611" s="415" t="str">
        <f t="shared" si="270"/>
        <v/>
      </c>
      <c r="Y611" s="65" t="str">
        <f t="shared" si="277"/>
        <v/>
      </c>
      <c r="Z611" s="65" t="str">
        <f t="shared" si="278"/>
        <v/>
      </c>
      <c r="AA611" s="65" t="str">
        <f t="shared" si="279"/>
        <v/>
      </c>
      <c r="AB611" s="65" t="str">
        <f t="shared" si="280"/>
        <v/>
      </c>
      <c r="AC611" s="65" t="str">
        <f t="shared" si="281"/>
        <v/>
      </c>
      <c r="AH611" s="65" t="str">
        <f t="shared" si="271"/>
        <v>187303152</v>
      </c>
      <c r="AI611" s="65">
        <v>18730315</v>
      </c>
      <c r="AJ611" s="65" t="s">
        <v>5318</v>
      </c>
      <c r="AK611" s="65">
        <v>2</v>
      </c>
      <c r="AN611" s="65" t="str">
        <f t="shared" si="266"/>
        <v/>
      </c>
    </row>
    <row r="612" spans="1:40" ht="16.8" customHeight="1" x14ac:dyDescent="0.25">
      <c r="A612" s="113">
        <v>1</v>
      </c>
      <c r="B612" s="342" t="s">
        <v>2653</v>
      </c>
      <c r="C612" s="342" t="s">
        <v>663</v>
      </c>
      <c r="D612" s="350" t="str">
        <f t="shared" si="286"/>
        <v>'Friendly'</v>
      </c>
      <c r="E612" s="262">
        <f t="shared" ref="E612:E625" si="287">E611</f>
        <v>18731223</v>
      </c>
      <c r="F612" s="262">
        <v>3</v>
      </c>
      <c r="G612" s="211" t="s">
        <v>4823</v>
      </c>
      <c r="R612" s="112" t="str">
        <f>IF(D612="","", CONCATENATE("Update games set ", B612, "= ",D612," where game_id=", E612))</f>
        <v>Update games set Game_type= 'Friendly' where game_id=18731223</v>
      </c>
      <c r="S612" s="112" t="str">
        <f t="shared" si="267"/>
        <v>Update lineups set player_name = 'H Davies', raw_name = 'H Davies' where game_id = 18731223 and player_order = 3</v>
      </c>
      <c r="T612" s="112" t="str">
        <f t="shared" si="268"/>
        <v/>
      </c>
      <c r="U612" s="200" t="str">
        <f t="shared" si="265"/>
        <v/>
      </c>
      <c r="V612" s="112" t="str">
        <f t="shared" si="269"/>
        <v/>
      </c>
      <c r="W612" s="415" t="str">
        <f t="shared" si="270"/>
        <v/>
      </c>
      <c r="Y612" s="65" t="str">
        <f t="shared" si="277"/>
        <v/>
      </c>
      <c r="Z612" s="65" t="str">
        <f t="shared" si="278"/>
        <v/>
      </c>
      <c r="AA612" s="65" t="str">
        <f t="shared" si="279"/>
        <v/>
      </c>
      <c r="AB612" s="65" t="str">
        <f t="shared" si="280"/>
        <v/>
      </c>
      <c r="AC612" s="65" t="str">
        <f t="shared" si="281"/>
        <v/>
      </c>
      <c r="AH612" s="65" t="str">
        <f t="shared" si="271"/>
        <v>187303153</v>
      </c>
      <c r="AI612" s="65">
        <v>18730315</v>
      </c>
      <c r="AJ612" s="65" t="s">
        <v>5318</v>
      </c>
      <c r="AK612" s="65">
        <v>3</v>
      </c>
      <c r="AN612" s="65" t="str">
        <f t="shared" si="266"/>
        <v/>
      </c>
    </row>
    <row r="613" spans="1:40" ht="16.8" customHeight="1" x14ac:dyDescent="0.25">
      <c r="A613" s="113">
        <v>1</v>
      </c>
      <c r="B613" s="342" t="s">
        <v>4978</v>
      </c>
      <c r="C613" s="342" t="s">
        <v>5065</v>
      </c>
      <c r="D613" s="350" t="str">
        <f t="shared" si="286"/>
        <v>'H'</v>
      </c>
      <c r="E613" s="262">
        <f t="shared" si="287"/>
        <v>18731223</v>
      </c>
      <c r="F613" s="262">
        <v>4</v>
      </c>
      <c r="G613" s="211" t="s">
        <v>4825</v>
      </c>
      <c r="R613" s="112" t="str">
        <f>IF(D613="","", CONCATENATE("Update games set ", B613, "= ",D613," where game_id=", E613))</f>
        <v>Update games set HAN= 'H' where game_id=18731223</v>
      </c>
      <c r="S613" s="112" t="str">
        <f t="shared" si="267"/>
        <v>Update lineups set player_name = 'TG Howitt', raw_name = 'TG Howitt' where game_id = 18731223 and player_order = 4</v>
      </c>
      <c r="T613" s="112" t="str">
        <f t="shared" si="268"/>
        <v/>
      </c>
      <c r="U613" s="200" t="str">
        <f t="shared" si="265"/>
        <v/>
      </c>
      <c r="V613" s="112" t="str">
        <f t="shared" si="269"/>
        <v/>
      </c>
      <c r="W613" s="415" t="str">
        <f t="shared" si="270"/>
        <v/>
      </c>
      <c r="Y613" s="65" t="str">
        <f t="shared" si="277"/>
        <v/>
      </c>
      <c r="Z613" s="65" t="str">
        <f t="shared" si="278"/>
        <v/>
      </c>
      <c r="AA613" s="65" t="str">
        <f t="shared" si="279"/>
        <v/>
      </c>
      <c r="AB613" s="65" t="str">
        <f t="shared" si="280"/>
        <v/>
      </c>
      <c r="AC613" s="65" t="str">
        <f t="shared" si="281"/>
        <v/>
      </c>
      <c r="AH613" s="65" t="str">
        <f t="shared" si="271"/>
        <v>187303154</v>
      </c>
      <c r="AI613" s="65">
        <v>18730315</v>
      </c>
      <c r="AJ613" s="65" t="s">
        <v>5318</v>
      </c>
      <c r="AK613" s="65">
        <v>4</v>
      </c>
      <c r="AN613" s="65" t="str">
        <f t="shared" si="266"/>
        <v/>
      </c>
    </row>
    <row r="614" spans="1:40" ht="16.8" customHeight="1" x14ac:dyDescent="0.25">
      <c r="A614" s="113">
        <v>1</v>
      </c>
      <c r="B614" s="342" t="s">
        <v>5</v>
      </c>
      <c r="C614" s="342">
        <v>1</v>
      </c>
      <c r="D614" s="349">
        <f t="shared" si="273"/>
        <v>1</v>
      </c>
      <c r="E614" s="262">
        <f t="shared" si="287"/>
        <v>18731223</v>
      </c>
      <c r="F614" s="262">
        <v>5</v>
      </c>
      <c r="G614" s="211" t="s">
        <v>4849</v>
      </c>
      <c r="R614" s="112" t="str">
        <f>IF(D614="","", CONCATENATE("Update games set ", B614, "= ",D614," where game_id=", E614))</f>
        <v>Update games set F= 1 where game_id=18731223</v>
      </c>
      <c r="S614" s="112" t="str">
        <f t="shared" si="267"/>
        <v>Update lineups set player_name = 'G Hayes', raw_name = 'G Hayes' where game_id = 18731223 and player_order = 5</v>
      </c>
      <c r="T614" s="112" t="str">
        <f t="shared" si="268"/>
        <v/>
      </c>
      <c r="U614" s="200" t="str">
        <f t="shared" si="265"/>
        <v/>
      </c>
      <c r="V614" s="112" t="str">
        <f t="shared" si="269"/>
        <v/>
      </c>
      <c r="W614" s="415" t="str">
        <f t="shared" si="270"/>
        <v/>
      </c>
      <c r="Y614" s="65" t="str">
        <f t="shared" si="277"/>
        <v/>
      </c>
      <c r="Z614" s="65" t="str">
        <f t="shared" si="278"/>
        <v/>
      </c>
      <c r="AA614" s="65" t="str">
        <f t="shared" si="279"/>
        <v/>
      </c>
      <c r="AB614" s="65" t="str">
        <f t="shared" si="280"/>
        <v/>
      </c>
      <c r="AC614" s="65" t="str">
        <f t="shared" si="281"/>
        <v/>
      </c>
      <c r="AH614" s="65" t="str">
        <f t="shared" si="271"/>
        <v>187303155</v>
      </c>
      <c r="AI614" s="65">
        <v>18730315</v>
      </c>
      <c r="AJ614" s="65" t="s">
        <v>5318</v>
      </c>
      <c r="AK614" s="65">
        <v>5</v>
      </c>
      <c r="AN614" s="65" t="str">
        <f t="shared" si="266"/>
        <v/>
      </c>
    </row>
    <row r="615" spans="1:40" ht="16.8" customHeight="1" x14ac:dyDescent="0.25">
      <c r="A615" s="113">
        <v>1</v>
      </c>
      <c r="B615" s="342" t="s">
        <v>0</v>
      </c>
      <c r="C615" s="342">
        <v>2</v>
      </c>
      <c r="D615" s="349">
        <f t="shared" si="273"/>
        <v>2</v>
      </c>
      <c r="E615" s="262">
        <f t="shared" si="287"/>
        <v>18731223</v>
      </c>
      <c r="F615" s="262">
        <v>6</v>
      </c>
      <c r="G615" s="211" t="s">
        <v>4890</v>
      </c>
      <c r="R615" s="112" t="str">
        <f>IF(D615="","", CONCATENATE("Update games set ", B615, "= ",D615," where game_id=", E615))</f>
        <v>Update games set A= 2 where game_id=18731223</v>
      </c>
      <c r="S615" s="112" t="str">
        <f t="shared" si="267"/>
        <v>Update lineups set player_name = 'FO Norris', raw_name = 'FO Norris' where game_id = 18731223 and player_order = 6</v>
      </c>
      <c r="T615" s="112" t="str">
        <f t="shared" si="268"/>
        <v/>
      </c>
      <c r="U615" s="200" t="str">
        <f t="shared" si="265"/>
        <v/>
      </c>
      <c r="V615" s="112" t="str">
        <f t="shared" si="269"/>
        <v/>
      </c>
      <c r="W615" s="415" t="str">
        <f t="shared" si="270"/>
        <v/>
      </c>
      <c r="Y615" s="65" t="str">
        <f t="shared" si="277"/>
        <v/>
      </c>
      <c r="Z615" s="65" t="str">
        <f t="shared" si="278"/>
        <v/>
      </c>
      <c r="AA615" s="65" t="str">
        <f t="shared" si="279"/>
        <v/>
      </c>
      <c r="AB615" s="65" t="str">
        <f t="shared" si="280"/>
        <v/>
      </c>
      <c r="AC615" s="65" t="str">
        <f t="shared" si="281"/>
        <v/>
      </c>
      <c r="AH615" s="65" t="str">
        <f t="shared" si="271"/>
        <v>187303156</v>
      </c>
      <c r="AI615" s="65">
        <v>18730315</v>
      </c>
      <c r="AJ615" s="65" t="s">
        <v>5318</v>
      </c>
      <c r="AK615" s="65">
        <v>6</v>
      </c>
      <c r="AN615" s="65" t="str">
        <f t="shared" si="266"/>
        <v/>
      </c>
    </row>
    <row r="616" spans="1:40" ht="16.8" customHeight="1" x14ac:dyDescent="0.25">
      <c r="A616" s="113">
        <v>1</v>
      </c>
      <c r="B616" s="342" t="s">
        <v>23</v>
      </c>
      <c r="D616" s="334" t="str">
        <f t="shared" ref="D616" si="288">IF(C616="",IF(D614&gt;D615,"'W'",IF(D614=D615,"'D'","'L'")),_xlfn.CONCAT("'",C616,"'"))</f>
        <v>'L'</v>
      </c>
      <c r="E616" s="262">
        <f t="shared" si="287"/>
        <v>18731223</v>
      </c>
      <c r="F616" s="262">
        <v>7</v>
      </c>
      <c r="G616" s="211" t="s">
        <v>4815</v>
      </c>
      <c r="R616" s="112" t="str">
        <f>IF(D616="","", CONCATENATE("Update games set ", B616, "= ",D616," where game_id=", E616))</f>
        <v>Update games set Result= 'L' where game_id=18731223</v>
      </c>
      <c r="S616" s="112" t="str">
        <f t="shared" si="267"/>
        <v>Update lineups set player_name = 'WH Revis', raw_name = 'WH Revis' where game_id = 18731223 and player_order = 7</v>
      </c>
      <c r="T616" s="112" t="str">
        <f t="shared" si="268"/>
        <v/>
      </c>
      <c r="U616" s="200" t="str">
        <f t="shared" si="265"/>
        <v/>
      </c>
      <c r="V616" s="112" t="str">
        <f t="shared" si="269"/>
        <v/>
      </c>
      <c r="W616" s="415" t="str">
        <f t="shared" si="270"/>
        <v/>
      </c>
      <c r="Y616" s="65" t="str">
        <f t="shared" si="277"/>
        <v/>
      </c>
      <c r="Z616" s="65" t="str">
        <f t="shared" si="278"/>
        <v/>
      </c>
      <c r="AA616" s="65" t="str">
        <f t="shared" si="279"/>
        <v/>
      </c>
      <c r="AB616" s="65" t="str">
        <f t="shared" si="280"/>
        <v/>
      </c>
      <c r="AC616" s="65" t="str">
        <f t="shared" si="281"/>
        <v/>
      </c>
      <c r="AH616" s="65" t="str">
        <f t="shared" si="271"/>
        <v>187303157</v>
      </c>
      <c r="AI616" s="65">
        <v>18730315</v>
      </c>
      <c r="AJ616" s="65" t="s">
        <v>5318</v>
      </c>
      <c r="AK616" s="65">
        <v>7</v>
      </c>
      <c r="AN616" s="65" t="str">
        <f t="shared" si="266"/>
        <v/>
      </c>
    </row>
    <row r="617" spans="1:40" ht="16.8" customHeight="1" x14ac:dyDescent="0.25">
      <c r="A617" s="113">
        <v>1</v>
      </c>
      <c r="B617" s="342" t="s">
        <v>768</v>
      </c>
      <c r="D617" s="349" t="str">
        <f t="shared" si="275"/>
        <v/>
      </c>
      <c r="E617" s="262">
        <f t="shared" si="287"/>
        <v>18731223</v>
      </c>
      <c r="F617" s="262">
        <v>8</v>
      </c>
      <c r="G617" s="194" t="s">
        <v>4856</v>
      </c>
      <c r="N617" s="417"/>
      <c r="O617" s="194"/>
      <c r="P617" s="194"/>
      <c r="R617" s="112" t="str">
        <f>IF(D617="","", CONCATENATE("Update games set ", B617, "= ",D617," where game_id=", E617))</f>
        <v/>
      </c>
      <c r="S617" s="112" t="str">
        <f t="shared" si="267"/>
        <v>Update lineups set player_name = 'JW Rastall', raw_name = 'JW Rastall' where game_id = 18731223 and player_order = 8</v>
      </c>
      <c r="T617" s="112" t="str">
        <f t="shared" si="268"/>
        <v/>
      </c>
      <c r="U617" s="200" t="str">
        <f t="shared" si="265"/>
        <v/>
      </c>
      <c r="V617" s="112" t="str">
        <f t="shared" si="269"/>
        <v/>
      </c>
      <c r="W617" s="415" t="str">
        <f t="shared" si="270"/>
        <v/>
      </c>
      <c r="Y617" s="65" t="str">
        <f t="shared" si="277"/>
        <v/>
      </c>
      <c r="Z617" s="65" t="str">
        <f t="shared" si="278"/>
        <v/>
      </c>
      <c r="AA617" s="65" t="str">
        <f t="shared" si="279"/>
        <v/>
      </c>
      <c r="AB617" s="65" t="str">
        <f t="shared" si="280"/>
        <v/>
      </c>
      <c r="AC617" s="65" t="str">
        <f t="shared" si="281"/>
        <v/>
      </c>
      <c r="AH617" s="65" t="str">
        <f t="shared" si="271"/>
        <v>187303158</v>
      </c>
      <c r="AI617" s="65">
        <v>18730315</v>
      </c>
      <c r="AJ617" s="65" t="s">
        <v>5318</v>
      </c>
      <c r="AK617" s="65">
        <v>8</v>
      </c>
      <c r="AN617" s="65" t="str">
        <f t="shared" si="266"/>
        <v/>
      </c>
    </row>
    <row r="618" spans="1:40" ht="16.8" customHeight="1" x14ac:dyDescent="0.25">
      <c r="A618" s="113">
        <v>1</v>
      </c>
      <c r="B618" s="342" t="s">
        <v>766</v>
      </c>
      <c r="D618" s="349" t="str">
        <f t="shared" si="275"/>
        <v/>
      </c>
      <c r="E618" s="262">
        <f t="shared" si="287"/>
        <v>18731223</v>
      </c>
      <c r="F618" s="262">
        <v>9</v>
      </c>
      <c r="G618" s="194" t="s">
        <v>4874</v>
      </c>
      <c r="H618" s="194"/>
      <c r="N618" s="417"/>
      <c r="O618" s="194"/>
      <c r="P618" s="194"/>
      <c r="R618" s="112" t="str">
        <f>IF(D618="","", CONCATENATE("Update games set ", B618, "= ",D618," where game_id=", E618))</f>
        <v/>
      </c>
      <c r="S618" s="112" t="str">
        <f t="shared" si="267"/>
        <v>Update lineups set player_name = 'C Rastall', raw_name = 'C Rastall' where game_id = 18731223 and player_order = 9</v>
      </c>
      <c r="T618" s="112" t="str">
        <f t="shared" si="268"/>
        <v/>
      </c>
      <c r="U618" s="200" t="str">
        <f t="shared" si="265"/>
        <v/>
      </c>
      <c r="V618" s="112" t="str">
        <f t="shared" si="269"/>
        <v/>
      </c>
      <c r="W618" s="415" t="str">
        <f t="shared" si="270"/>
        <v/>
      </c>
      <c r="Y618" s="65" t="str">
        <f t="shared" si="277"/>
        <v/>
      </c>
      <c r="Z618" s="65" t="str">
        <f t="shared" si="278"/>
        <v/>
      </c>
      <c r="AA618" s="65" t="str">
        <f t="shared" si="279"/>
        <v/>
      </c>
      <c r="AB618" s="65" t="str">
        <f t="shared" si="280"/>
        <v/>
      </c>
      <c r="AC618" s="65" t="str">
        <f t="shared" si="281"/>
        <v/>
      </c>
      <c r="AH618" s="65" t="str">
        <f t="shared" si="271"/>
        <v>187303159</v>
      </c>
      <c r="AI618" s="65">
        <v>18730315</v>
      </c>
      <c r="AJ618" s="65" t="s">
        <v>5318</v>
      </c>
      <c r="AK618" s="65">
        <v>9</v>
      </c>
      <c r="AN618" s="65" t="str">
        <f t="shared" si="266"/>
        <v/>
      </c>
    </row>
    <row r="619" spans="1:40" ht="16.8" customHeight="1" x14ac:dyDescent="0.25">
      <c r="A619" s="113">
        <v>1</v>
      </c>
      <c r="B619" s="342" t="s">
        <v>753</v>
      </c>
      <c r="C619" s="342" t="s">
        <v>4832</v>
      </c>
      <c r="D619" s="350" t="str">
        <f t="shared" si="276"/>
        <v>'WP Brown'</v>
      </c>
      <c r="E619" s="262">
        <f t="shared" si="287"/>
        <v>18731223</v>
      </c>
      <c r="F619" s="262">
        <v>10</v>
      </c>
      <c r="G619" s="211" t="s">
        <v>4871</v>
      </c>
      <c r="R619" s="112" t="str">
        <f>IF(D619="","", CONCATENATE("Update games set ", B619, "= ",D619," where game_id=", E619))</f>
        <v>Update games set Referee= 'WP Brown' where game_id=18731223</v>
      </c>
      <c r="S619" s="112" t="str">
        <f t="shared" si="267"/>
        <v>Update lineups set player_name = 'CJ Spencer', raw_name = 'CJ Spencer' where game_id = 18731223 and player_order = 10</v>
      </c>
      <c r="T619" s="112" t="str">
        <f t="shared" si="268"/>
        <v/>
      </c>
      <c r="U619" s="200" t="str">
        <f t="shared" si="265"/>
        <v/>
      </c>
      <c r="V619" s="112" t="str">
        <f t="shared" si="269"/>
        <v/>
      </c>
      <c r="W619" s="415" t="str">
        <f t="shared" si="270"/>
        <v/>
      </c>
      <c r="Y619" s="65" t="str">
        <f t="shared" si="277"/>
        <v/>
      </c>
      <c r="Z619" s="65" t="str">
        <f t="shared" si="278"/>
        <v/>
      </c>
      <c r="AA619" s="65" t="str">
        <f t="shared" si="279"/>
        <v/>
      </c>
      <c r="AB619" s="65" t="str">
        <f t="shared" si="280"/>
        <v/>
      </c>
      <c r="AC619" s="65" t="str">
        <f t="shared" si="281"/>
        <v/>
      </c>
      <c r="AH619" s="65" t="str">
        <f t="shared" si="271"/>
        <v>1873031510</v>
      </c>
      <c r="AI619" s="65">
        <v>18730315</v>
      </c>
      <c r="AJ619" s="65" t="s">
        <v>5318</v>
      </c>
      <c r="AK619" s="65">
        <v>10</v>
      </c>
      <c r="AN619" s="65" t="str">
        <f t="shared" si="266"/>
        <v/>
      </c>
    </row>
    <row r="620" spans="1:40" ht="16.8" customHeight="1" x14ac:dyDescent="0.25">
      <c r="A620" s="113">
        <v>1</v>
      </c>
      <c r="B620" s="342" t="s">
        <v>746</v>
      </c>
      <c r="C620" s="351" t="s">
        <v>5320</v>
      </c>
      <c r="D620" s="334" t="str">
        <f>CONCATENATE("'", LEFT(E620,4),"-",MID(E620,5,2),"-", MID(E620,7,2), " ", C620,"'")</f>
        <v>'1873-12-23 12:30'</v>
      </c>
      <c r="E620" s="262">
        <f t="shared" si="287"/>
        <v>18731223</v>
      </c>
      <c r="F620" s="262">
        <v>11</v>
      </c>
      <c r="G620" s="211" t="s">
        <v>4824</v>
      </c>
      <c r="R620" s="112" t="str">
        <f>IF(D620="","", CONCATENATE("Update games set ", B620, "= ",D620," where game_id=", E620))</f>
        <v>Update games set Game_date= '1873-12-23 12:30' where game_id=18731223</v>
      </c>
      <c r="S620" s="112" t="str">
        <f t="shared" si="267"/>
        <v>Update lineups set player_name = 'J Tomlinson', raw_name = 'J Tomlinson' where game_id = 18731223 and player_order = 11</v>
      </c>
      <c r="T620" s="112" t="str">
        <f t="shared" si="268"/>
        <v/>
      </c>
      <c r="U620" s="200" t="str">
        <f t="shared" si="265"/>
        <v/>
      </c>
      <c r="V620" s="112" t="str">
        <f t="shared" si="269"/>
        <v/>
      </c>
      <c r="W620" s="415" t="str">
        <f t="shared" si="270"/>
        <v/>
      </c>
      <c r="Y620" s="65" t="str">
        <f t="shared" si="277"/>
        <v/>
      </c>
      <c r="Z620" s="65" t="str">
        <f t="shared" si="278"/>
        <v/>
      </c>
      <c r="AA620" s="65" t="str">
        <f t="shared" si="279"/>
        <v/>
      </c>
      <c r="AB620" s="65" t="str">
        <f t="shared" si="280"/>
        <v/>
      </c>
      <c r="AC620" s="65" t="str">
        <f t="shared" si="281"/>
        <v/>
      </c>
      <c r="AH620" s="65" t="str">
        <f t="shared" si="271"/>
        <v>1873031511</v>
      </c>
      <c r="AI620" s="65">
        <v>18730315</v>
      </c>
      <c r="AJ620" s="65" t="s">
        <v>5318</v>
      </c>
      <c r="AK620" s="65">
        <v>11</v>
      </c>
      <c r="AN620" s="65" t="str">
        <f t="shared" si="266"/>
        <v/>
      </c>
    </row>
    <row r="621" spans="1:40" ht="16.8" customHeight="1" x14ac:dyDescent="0.25">
      <c r="A621" s="113">
        <v>1</v>
      </c>
      <c r="B621" s="342" t="s">
        <v>25</v>
      </c>
      <c r="D621" s="350" t="str">
        <f t="shared" si="286"/>
        <v/>
      </c>
      <c r="E621" s="262">
        <f t="shared" si="287"/>
        <v>18731223</v>
      </c>
      <c r="F621" s="262">
        <v>12</v>
      </c>
      <c r="G621" s="211" t="s">
        <v>4794</v>
      </c>
      <c r="R621" s="112" t="str">
        <f>IF(D621="","", CONCATENATE("Update games set ", B621, "= ",D621," where game_id=", E621))</f>
        <v/>
      </c>
      <c r="S621" s="112" t="str">
        <f t="shared" si="267"/>
        <v>Update lineups set player_name = 'J White', raw_name = 'J White' where game_id = 18731223 and player_order = 12</v>
      </c>
      <c r="T621" s="112" t="str">
        <f t="shared" si="268"/>
        <v/>
      </c>
      <c r="U621" s="200" t="str">
        <f t="shared" si="265"/>
        <v/>
      </c>
      <c r="V621" s="112" t="str">
        <f t="shared" si="269"/>
        <v/>
      </c>
      <c r="W621" s="415" t="str">
        <f t="shared" si="270"/>
        <v/>
      </c>
      <c r="Y621" s="65" t="str">
        <f t="shared" si="277"/>
        <v/>
      </c>
      <c r="Z621" s="65" t="str">
        <f t="shared" si="278"/>
        <v/>
      </c>
      <c r="AA621" s="65" t="str">
        <f t="shared" si="279"/>
        <v/>
      </c>
      <c r="AB621" s="65" t="str">
        <f t="shared" si="280"/>
        <v/>
      </c>
      <c r="AC621" s="65" t="str">
        <f t="shared" si="281"/>
        <v/>
      </c>
      <c r="AH621" s="65" t="str">
        <f t="shared" si="271"/>
        <v>1873031512</v>
      </c>
      <c r="AI621" s="65">
        <v>18730315</v>
      </c>
      <c r="AJ621" s="65" t="s">
        <v>5318</v>
      </c>
      <c r="AK621" s="65">
        <v>12</v>
      </c>
      <c r="AN621" s="65" t="str">
        <f t="shared" si="266"/>
        <v/>
      </c>
    </row>
    <row r="622" spans="1:40" ht="16.8" customHeight="1" x14ac:dyDescent="0.25">
      <c r="A622" s="113">
        <v>1</v>
      </c>
      <c r="B622" s="342" t="s">
        <v>475</v>
      </c>
      <c r="D622" s="349" t="str">
        <f t="shared" si="275"/>
        <v/>
      </c>
      <c r="E622" s="262">
        <f t="shared" si="287"/>
        <v>18731223</v>
      </c>
      <c r="F622" s="262">
        <v>13</v>
      </c>
      <c r="R622" s="112" t="str">
        <f>IF(D622="","", CONCATENATE("Update games set ", B622, "= ",D622," where game_id=", E622))</f>
        <v/>
      </c>
      <c r="S622" s="112" t="str">
        <f t="shared" si="267"/>
        <v/>
      </c>
      <c r="T622" s="112" t="str">
        <f t="shared" si="268"/>
        <v/>
      </c>
      <c r="U622" s="200" t="str">
        <f t="shared" si="265"/>
        <v/>
      </c>
      <c r="V622" s="112" t="str">
        <f t="shared" si="269"/>
        <v/>
      </c>
      <c r="W622" s="415" t="str">
        <f t="shared" si="270"/>
        <v/>
      </c>
      <c r="Y622" s="65" t="str">
        <f t="shared" si="277"/>
        <v/>
      </c>
      <c r="Z622" s="65" t="str">
        <f t="shared" si="278"/>
        <v/>
      </c>
      <c r="AA622" s="65" t="str">
        <f t="shared" si="279"/>
        <v/>
      </c>
      <c r="AB622" s="65" t="str">
        <f t="shared" si="280"/>
        <v/>
      </c>
      <c r="AC622" s="65" t="str">
        <f t="shared" si="281"/>
        <v/>
      </c>
      <c r="AH622" s="65" t="str">
        <f t="shared" si="271"/>
        <v>1873031513</v>
      </c>
      <c r="AI622" s="65">
        <v>18730315</v>
      </c>
      <c r="AJ622" s="65" t="s">
        <v>5318</v>
      </c>
      <c r="AK622" s="65">
        <v>13</v>
      </c>
      <c r="AN622" s="65" t="str">
        <f t="shared" si="266"/>
        <v/>
      </c>
    </row>
    <row r="623" spans="1:40" ht="16.8" customHeight="1" x14ac:dyDescent="0.25">
      <c r="A623" s="113">
        <v>1</v>
      </c>
      <c r="B623" s="342" t="s">
        <v>20</v>
      </c>
      <c r="D623" s="350" t="str">
        <f t="shared" si="286"/>
        <v/>
      </c>
      <c r="E623" s="262">
        <f t="shared" si="287"/>
        <v>18731223</v>
      </c>
      <c r="F623" s="262">
        <v>14</v>
      </c>
      <c r="R623" s="112" t="str">
        <f>IF(D623="","", CONCATENATE("Update games set ", B623, "= ",D623," where game_id=", E623))</f>
        <v/>
      </c>
      <c r="S623" s="112" t="str">
        <f t="shared" si="267"/>
        <v/>
      </c>
      <c r="T623" s="112" t="str">
        <f t="shared" si="268"/>
        <v/>
      </c>
      <c r="U623" s="200" t="str">
        <f t="shared" si="265"/>
        <v/>
      </c>
      <c r="V623" s="112" t="str">
        <f t="shared" si="269"/>
        <v/>
      </c>
      <c r="W623" s="415" t="str">
        <f t="shared" si="270"/>
        <v/>
      </c>
      <c r="Y623" s="65" t="str">
        <f t="shared" si="277"/>
        <v/>
      </c>
      <c r="Z623" s="65" t="str">
        <f t="shared" si="278"/>
        <v/>
      </c>
      <c r="AA623" s="65" t="str">
        <f t="shared" si="279"/>
        <v/>
      </c>
      <c r="AB623" s="65" t="str">
        <f t="shared" si="280"/>
        <v/>
      </c>
      <c r="AC623" s="65" t="str">
        <f t="shared" si="281"/>
        <v/>
      </c>
      <c r="AH623" s="65" t="str">
        <f t="shared" si="271"/>
        <v>1873031514</v>
      </c>
      <c r="AI623" s="65">
        <v>18730315</v>
      </c>
      <c r="AJ623" s="65" t="s">
        <v>5318</v>
      </c>
      <c r="AK623" s="65">
        <v>14</v>
      </c>
      <c r="AN623" s="65" t="str">
        <f t="shared" si="266"/>
        <v/>
      </c>
    </row>
    <row r="624" spans="1:40" ht="16.8" customHeight="1" x14ac:dyDescent="0.25">
      <c r="A624" s="113">
        <v>1</v>
      </c>
      <c r="B624" s="342" t="s">
        <v>4882</v>
      </c>
      <c r="C624" s="342" t="str">
        <f>IF(C623="", "", C623)</f>
        <v/>
      </c>
      <c r="D624" s="350" t="str">
        <f t="shared" si="286"/>
        <v/>
      </c>
      <c r="E624" s="262">
        <f t="shared" si="287"/>
        <v>18731223</v>
      </c>
      <c r="F624" s="262">
        <v>15</v>
      </c>
      <c r="R624" s="112" t="str">
        <f>IF(D624="","", CONCATENATE("Update games set ", B624, "= ",D624," where game_id=", E624))</f>
        <v/>
      </c>
      <c r="S624" s="112" t="str">
        <f t="shared" si="267"/>
        <v/>
      </c>
      <c r="T624" s="112" t="str">
        <f t="shared" si="268"/>
        <v/>
      </c>
      <c r="U624" s="200" t="str">
        <f t="shared" si="265"/>
        <v/>
      </c>
      <c r="V624" s="112" t="str">
        <f t="shared" si="269"/>
        <v/>
      </c>
      <c r="W624" s="415" t="str">
        <f t="shared" si="270"/>
        <v/>
      </c>
      <c r="Y624" s="65" t="str">
        <f t="shared" si="277"/>
        <v/>
      </c>
      <c r="Z624" s="65" t="str">
        <f t="shared" si="278"/>
        <v/>
      </c>
      <c r="AA624" s="65" t="str">
        <f t="shared" si="279"/>
        <v/>
      </c>
      <c r="AB624" s="65" t="str">
        <f t="shared" si="280"/>
        <v/>
      </c>
      <c r="AC624" s="65" t="str">
        <f t="shared" si="281"/>
        <v/>
      </c>
      <c r="AH624" s="65" t="str">
        <f t="shared" si="271"/>
        <v>1873031515</v>
      </c>
      <c r="AI624" s="65">
        <v>18730315</v>
      </c>
      <c r="AJ624" s="65" t="s">
        <v>5318</v>
      </c>
      <c r="AK624" s="65">
        <v>15</v>
      </c>
      <c r="AN624" s="65" t="str">
        <f t="shared" si="266"/>
        <v/>
      </c>
    </row>
    <row r="625" spans="1:40" s="126" customFormat="1" ht="16.8" customHeight="1" thickBot="1" x14ac:dyDescent="0.3">
      <c r="A625" s="113">
        <v>1</v>
      </c>
      <c r="B625" s="116" t="s">
        <v>115</v>
      </c>
      <c r="C625" s="352"/>
      <c r="D625" s="370" t="str">
        <f t="shared" ref="D625" si="289">IF(MID(E625,5,2)*1&gt;6,_xlfn.CONCAT("'",LEFT(E625,4),"-",MID(E625,3,2)+1,"'"),_xlfn.CONCAT("'",LEFT(E625,4)-1,"-",MID(E625,3,2),"'"))</f>
        <v>'1873-74'</v>
      </c>
      <c r="E625" s="266">
        <f t="shared" si="287"/>
        <v>18731223</v>
      </c>
      <c r="F625" s="266">
        <v>16</v>
      </c>
      <c r="G625" s="343"/>
      <c r="H625" s="343"/>
      <c r="I625" s="267"/>
      <c r="J625" s="214"/>
      <c r="K625" s="266"/>
      <c r="L625" s="266"/>
      <c r="M625" s="266"/>
      <c r="N625" s="419"/>
      <c r="O625" s="343"/>
      <c r="P625" s="343"/>
      <c r="Q625" s="346"/>
      <c r="R625" s="112" t="str">
        <f>IF(D625="","", CONCATENATE("Update games set ", B625, "= ",D625," where game_id=", E625))</f>
        <v>Update games set Season= '1873-74' where game_id=18731223</v>
      </c>
      <c r="S625" s="112" t="str">
        <f t="shared" si="267"/>
        <v/>
      </c>
      <c r="T625" s="112" t="str">
        <f t="shared" si="268"/>
        <v/>
      </c>
      <c r="U625" s="200" t="str">
        <f t="shared" si="265"/>
        <v/>
      </c>
      <c r="V625" s="112" t="str">
        <f t="shared" si="269"/>
        <v/>
      </c>
      <c r="W625" s="415" t="str">
        <f t="shared" si="270"/>
        <v/>
      </c>
      <c r="X625" s="240"/>
      <c r="Y625" s="65" t="str">
        <f t="shared" si="277"/>
        <v/>
      </c>
      <c r="Z625" s="65" t="str">
        <f t="shared" si="278"/>
        <v/>
      </c>
      <c r="AA625" s="65" t="str">
        <f t="shared" si="279"/>
        <v/>
      </c>
      <c r="AB625" s="65" t="str">
        <f t="shared" si="280"/>
        <v/>
      </c>
      <c r="AC625" s="65" t="str">
        <f t="shared" si="281"/>
        <v/>
      </c>
      <c r="AH625" s="65" t="str">
        <f t="shared" si="271"/>
        <v>1873031516</v>
      </c>
      <c r="AI625" s="126">
        <v>18730315</v>
      </c>
      <c r="AJ625" s="126" t="s">
        <v>5318</v>
      </c>
      <c r="AK625" s="126">
        <v>16</v>
      </c>
      <c r="AN625" s="65" t="str">
        <f t="shared" si="266"/>
        <v/>
      </c>
    </row>
    <row r="626" spans="1:40" ht="16.8" customHeight="1" thickTop="1" x14ac:dyDescent="0.25">
      <c r="A626" s="113">
        <v>1</v>
      </c>
      <c r="B626" s="341" t="s">
        <v>22</v>
      </c>
      <c r="C626" s="341" t="s">
        <v>5295</v>
      </c>
      <c r="D626" s="341" t="str">
        <f t="shared" si="286"/>
        <v>'Notts'</v>
      </c>
      <c r="E626" s="211">
        <v>18731227</v>
      </c>
      <c r="F626" s="262">
        <v>1</v>
      </c>
      <c r="G626" s="212" t="s">
        <v>4874</v>
      </c>
      <c r="H626" s="212"/>
      <c r="N626" s="416"/>
      <c r="O626" s="212"/>
      <c r="P626" s="212"/>
      <c r="R626" s="112" t="str">
        <f>IF(D626="","", CONCATENATE("Update games set ", B626, "= ",D626," where game_id=", E626))</f>
        <v>Update games set Opponent= 'Notts' where game_id=18731227</v>
      </c>
      <c r="S626" s="112" t="str">
        <f t="shared" si="267"/>
        <v>Update lineups set player_name = 'C Rastall', raw_name = 'C Rastall' where game_id = 18731227 and player_order = 1</v>
      </c>
      <c r="T626" s="112" t="str">
        <f t="shared" si="268"/>
        <v/>
      </c>
      <c r="U626" s="200" t="str">
        <f t="shared" si="265"/>
        <v/>
      </c>
      <c r="V626" s="112" t="str">
        <f t="shared" si="269"/>
        <v/>
      </c>
      <c r="W626" s="415" t="str">
        <f t="shared" si="270"/>
        <v/>
      </c>
      <c r="Y626" s="65" t="str">
        <f t="shared" si="277"/>
        <v/>
      </c>
      <c r="Z626" s="65" t="str">
        <f t="shared" si="278"/>
        <v/>
      </c>
      <c r="AA626" s="65" t="str">
        <f t="shared" si="279"/>
        <v/>
      </c>
      <c r="AB626" s="65" t="str">
        <f t="shared" si="280"/>
        <v/>
      </c>
      <c r="AC626" s="65" t="str">
        <f t="shared" si="281"/>
        <v/>
      </c>
      <c r="AH626" s="65" t="str">
        <f t="shared" si="271"/>
        <v>187311291</v>
      </c>
      <c r="AI626" s="65">
        <v>18731129</v>
      </c>
      <c r="AJ626" s="65" t="s">
        <v>5355</v>
      </c>
      <c r="AK626" s="65">
        <v>1</v>
      </c>
      <c r="AN626" s="65" t="str">
        <f t="shared" si="266"/>
        <v>update games set source = 'The Nottingham Forest Football Scrapbook' where game_id = 18731227</v>
      </c>
    </row>
    <row r="627" spans="1:40" ht="16.8" customHeight="1" x14ac:dyDescent="0.25">
      <c r="A627" s="113">
        <v>1</v>
      </c>
      <c r="B627" s="342" t="s">
        <v>4979</v>
      </c>
      <c r="C627" s="342" t="str">
        <f>IF(C626="", "", C626)</f>
        <v>Notts</v>
      </c>
      <c r="D627" s="350" t="str">
        <f t="shared" si="286"/>
        <v>'Notts'</v>
      </c>
      <c r="E627" s="262">
        <f>E626</f>
        <v>18731227</v>
      </c>
      <c r="F627" s="262">
        <v>2</v>
      </c>
      <c r="G627" s="211" t="s">
        <v>4891</v>
      </c>
      <c r="R627" s="112" t="str">
        <f>IF(D627="","", CONCATENATE("Update games set ", B627, "= ",D627," where game_id=", E627))</f>
        <v>Update games set Opp_parent= 'Notts' where game_id=18731227</v>
      </c>
      <c r="S627" s="112" t="str">
        <f t="shared" si="267"/>
        <v>Update lineups set player_name = 'Hayes', raw_name = 'Hayes' where game_id = 18731227 and player_order = 2</v>
      </c>
      <c r="T627" s="112" t="str">
        <f t="shared" si="268"/>
        <v/>
      </c>
      <c r="U627" s="200" t="str">
        <f t="shared" si="265"/>
        <v/>
      </c>
      <c r="V627" s="112" t="str">
        <f t="shared" si="269"/>
        <v/>
      </c>
      <c r="W627" s="415" t="str">
        <f t="shared" si="270"/>
        <v/>
      </c>
      <c r="Y627" s="65" t="str">
        <f t="shared" si="277"/>
        <v/>
      </c>
      <c r="Z627" s="65" t="str">
        <f t="shared" si="278"/>
        <v/>
      </c>
      <c r="AA627" s="65" t="str">
        <f t="shared" si="279"/>
        <v/>
      </c>
      <c r="AB627" s="65" t="str">
        <f t="shared" si="280"/>
        <v/>
      </c>
      <c r="AC627" s="65" t="str">
        <f t="shared" si="281"/>
        <v/>
      </c>
      <c r="AH627" s="65" t="str">
        <f t="shared" si="271"/>
        <v>187311292</v>
      </c>
      <c r="AI627" s="65">
        <v>18731129</v>
      </c>
      <c r="AJ627" s="65" t="s">
        <v>5355</v>
      </c>
      <c r="AK627" s="65">
        <v>2</v>
      </c>
      <c r="AN627" s="65" t="str">
        <f t="shared" si="266"/>
        <v/>
      </c>
    </row>
    <row r="628" spans="1:40" ht="16.8" customHeight="1" x14ac:dyDescent="0.25">
      <c r="A628" s="113">
        <v>1</v>
      </c>
      <c r="B628" s="342" t="s">
        <v>2653</v>
      </c>
      <c r="C628" s="342" t="s">
        <v>663</v>
      </c>
      <c r="D628" s="350" t="str">
        <f t="shared" si="286"/>
        <v>'Friendly'</v>
      </c>
      <c r="E628" s="262">
        <f t="shared" ref="E628:E641" si="290">E627</f>
        <v>18731227</v>
      </c>
      <c r="F628" s="262">
        <v>3</v>
      </c>
      <c r="G628" s="211" t="s">
        <v>4836</v>
      </c>
      <c r="R628" s="112" t="str">
        <f>IF(D628="","", CONCATENATE("Update games set ", B628, "= ",D628," where game_id=", E628))</f>
        <v>Update games set Game_type= 'Friendly' where game_id=18731227</v>
      </c>
      <c r="S628" s="112" t="str">
        <f t="shared" si="267"/>
        <v>Update lineups set player_name = 'Tomlinson', raw_name = 'Tomlinson' where game_id = 18731227 and player_order = 3</v>
      </c>
      <c r="T628" s="112" t="str">
        <f t="shared" si="268"/>
        <v/>
      </c>
      <c r="U628" s="200" t="str">
        <f t="shared" si="265"/>
        <v/>
      </c>
      <c r="V628" s="112" t="str">
        <f t="shared" si="269"/>
        <v/>
      </c>
      <c r="W628" s="415" t="str">
        <f t="shared" si="270"/>
        <v/>
      </c>
      <c r="Y628" s="65" t="str">
        <f t="shared" si="277"/>
        <v/>
      </c>
      <c r="Z628" s="65" t="str">
        <f t="shared" si="278"/>
        <v/>
      </c>
      <c r="AA628" s="65" t="str">
        <f t="shared" si="279"/>
        <v/>
      </c>
      <c r="AB628" s="65" t="str">
        <f t="shared" si="280"/>
        <v/>
      </c>
      <c r="AC628" s="65" t="str">
        <f t="shared" si="281"/>
        <v/>
      </c>
      <c r="AH628" s="65" t="str">
        <f t="shared" si="271"/>
        <v>187311293</v>
      </c>
      <c r="AI628" s="65">
        <v>18731129</v>
      </c>
      <c r="AJ628" s="65" t="s">
        <v>5355</v>
      </c>
      <c r="AK628" s="65">
        <v>3</v>
      </c>
      <c r="AN628" s="65" t="str">
        <f t="shared" si="266"/>
        <v/>
      </c>
    </row>
    <row r="629" spans="1:40" ht="16.8" customHeight="1" x14ac:dyDescent="0.25">
      <c r="A629" s="113">
        <v>1</v>
      </c>
      <c r="B629" s="342" t="s">
        <v>4978</v>
      </c>
      <c r="C629" s="342" t="s">
        <v>5065</v>
      </c>
      <c r="D629" s="350" t="str">
        <f t="shared" si="286"/>
        <v>'H'</v>
      </c>
      <c r="E629" s="262">
        <f t="shared" si="290"/>
        <v>18731227</v>
      </c>
      <c r="F629" s="262">
        <v>4</v>
      </c>
      <c r="G629" s="211" t="s">
        <v>4776</v>
      </c>
      <c r="R629" s="112" t="str">
        <f>IF(D629="","", CONCATENATE("Update games set ", B629, "= ",D629," where game_id=", E629))</f>
        <v>Update games set HAN= 'H' where game_id=18731227</v>
      </c>
      <c r="S629" s="112" t="str">
        <f t="shared" si="267"/>
        <v>Update lineups set player_name = 'Revis', raw_name = 'Revis' where game_id = 18731227 and player_order = 4</v>
      </c>
      <c r="T629" s="112" t="str">
        <f t="shared" si="268"/>
        <v/>
      </c>
      <c r="U629" s="200" t="str">
        <f t="shared" si="265"/>
        <v/>
      </c>
      <c r="V629" s="112" t="str">
        <f t="shared" si="269"/>
        <v/>
      </c>
      <c r="W629" s="415" t="str">
        <f t="shared" si="270"/>
        <v/>
      </c>
      <c r="Y629" s="65" t="str">
        <f t="shared" si="277"/>
        <v/>
      </c>
      <c r="Z629" s="65" t="str">
        <f t="shared" si="278"/>
        <v/>
      </c>
      <c r="AA629" s="65" t="str">
        <f t="shared" si="279"/>
        <v/>
      </c>
      <c r="AB629" s="65" t="str">
        <f t="shared" si="280"/>
        <v/>
      </c>
      <c r="AC629" s="65" t="str">
        <f t="shared" si="281"/>
        <v/>
      </c>
      <c r="AH629" s="65" t="str">
        <f t="shared" si="271"/>
        <v>187311294</v>
      </c>
      <c r="AI629" s="65">
        <v>18731129</v>
      </c>
      <c r="AJ629" s="65" t="s">
        <v>5355</v>
      </c>
      <c r="AK629" s="65">
        <v>4</v>
      </c>
      <c r="AN629" s="65" t="str">
        <f t="shared" si="266"/>
        <v/>
      </c>
    </row>
    <row r="630" spans="1:40" ht="16.8" customHeight="1" x14ac:dyDescent="0.25">
      <c r="A630" s="113">
        <v>1</v>
      </c>
      <c r="B630" s="342" t="s">
        <v>5</v>
      </c>
      <c r="C630" s="342">
        <v>0</v>
      </c>
      <c r="D630" s="349">
        <f t="shared" si="273"/>
        <v>0</v>
      </c>
      <c r="E630" s="262">
        <f t="shared" si="290"/>
        <v>18731227</v>
      </c>
      <c r="F630" s="262">
        <v>5</v>
      </c>
      <c r="G630" s="211" t="s">
        <v>4892</v>
      </c>
      <c r="R630" s="112" t="str">
        <f>IF(D630="","", CONCATENATE("Update games set ", B630, "= ",D630," where game_id=", E630))</f>
        <v>Update games set F= 0 where game_id=18731227</v>
      </c>
      <c r="S630" s="112" t="str">
        <f t="shared" si="267"/>
        <v>Update lineups set player_name = 'J Rastall', raw_name = 'J Rastall' where game_id = 18731227 and player_order = 5</v>
      </c>
      <c r="T630" s="112" t="str">
        <f t="shared" si="268"/>
        <v/>
      </c>
      <c r="U630" s="200" t="str">
        <f t="shared" si="265"/>
        <v/>
      </c>
      <c r="V630" s="112" t="str">
        <f t="shared" si="269"/>
        <v/>
      </c>
      <c r="W630" s="415" t="str">
        <f t="shared" si="270"/>
        <v/>
      </c>
      <c r="Y630" s="65" t="str">
        <f t="shared" si="277"/>
        <v/>
      </c>
      <c r="Z630" s="65" t="str">
        <f t="shared" si="278"/>
        <v/>
      </c>
      <c r="AA630" s="65" t="str">
        <f t="shared" si="279"/>
        <v/>
      </c>
      <c r="AB630" s="65" t="str">
        <f t="shared" si="280"/>
        <v/>
      </c>
      <c r="AC630" s="65" t="str">
        <f t="shared" si="281"/>
        <v/>
      </c>
      <c r="AH630" s="65" t="str">
        <f t="shared" si="271"/>
        <v>187311295</v>
      </c>
      <c r="AI630" s="65">
        <v>18731129</v>
      </c>
      <c r="AJ630" s="65" t="s">
        <v>5355</v>
      </c>
      <c r="AK630" s="65">
        <v>5</v>
      </c>
      <c r="AN630" s="65" t="str">
        <f t="shared" si="266"/>
        <v/>
      </c>
    </row>
    <row r="631" spans="1:40" ht="16.8" customHeight="1" x14ac:dyDescent="0.25">
      <c r="A631" s="113">
        <v>1</v>
      </c>
      <c r="B631" s="342" t="s">
        <v>0</v>
      </c>
      <c r="C631" s="342">
        <v>0</v>
      </c>
      <c r="D631" s="349">
        <f t="shared" si="273"/>
        <v>0</v>
      </c>
      <c r="E631" s="262">
        <f t="shared" si="290"/>
        <v>18731227</v>
      </c>
      <c r="F631" s="262">
        <v>6</v>
      </c>
      <c r="G631" s="211" t="s">
        <v>4809</v>
      </c>
      <c r="R631" s="112" t="str">
        <f>IF(D631="","", CONCATENATE("Update games set ", B631, "= ",D631," where game_id=", E631))</f>
        <v>Update games set A= 0 where game_id=18731227</v>
      </c>
      <c r="S631" s="112" t="str">
        <f t="shared" si="267"/>
        <v>Update lineups set player_name = 'Hawksley', raw_name = 'Hawksley' where game_id = 18731227 and player_order = 6</v>
      </c>
      <c r="T631" s="112" t="str">
        <f t="shared" si="268"/>
        <v/>
      </c>
      <c r="U631" s="200" t="str">
        <f t="shared" si="265"/>
        <v/>
      </c>
      <c r="V631" s="112" t="str">
        <f t="shared" si="269"/>
        <v/>
      </c>
      <c r="W631" s="415" t="str">
        <f t="shared" si="270"/>
        <v/>
      </c>
      <c r="Y631" s="65" t="str">
        <f t="shared" si="277"/>
        <v/>
      </c>
      <c r="Z631" s="65" t="str">
        <f t="shared" si="278"/>
        <v/>
      </c>
      <c r="AA631" s="65" t="str">
        <f t="shared" si="279"/>
        <v/>
      </c>
      <c r="AB631" s="65" t="str">
        <f t="shared" si="280"/>
        <v/>
      </c>
      <c r="AC631" s="65" t="str">
        <f t="shared" si="281"/>
        <v/>
      </c>
      <c r="AH631" s="65" t="str">
        <f t="shared" si="271"/>
        <v>187311296</v>
      </c>
      <c r="AI631" s="65">
        <v>18731129</v>
      </c>
      <c r="AJ631" s="65" t="s">
        <v>5355</v>
      </c>
      <c r="AK631" s="65">
        <v>6</v>
      </c>
      <c r="AN631" s="65" t="str">
        <f t="shared" si="266"/>
        <v/>
      </c>
    </row>
    <row r="632" spans="1:40" ht="16.8" customHeight="1" x14ac:dyDescent="0.25">
      <c r="A632" s="113">
        <v>1</v>
      </c>
      <c r="B632" s="342" t="s">
        <v>23</v>
      </c>
      <c r="D632" s="334" t="str">
        <f t="shared" ref="D632" si="291">IF(C632="",IF(D630&gt;D631,"'W'",IF(D630=D631,"'D'","'L'")),_xlfn.CONCAT("'",C632,"'"))</f>
        <v>'D'</v>
      </c>
      <c r="E632" s="262">
        <f t="shared" si="290"/>
        <v>18731227</v>
      </c>
      <c r="F632" s="262">
        <v>7</v>
      </c>
      <c r="G632" s="211" t="s">
        <v>4893</v>
      </c>
      <c r="R632" s="112" t="str">
        <f>IF(D632="","", CONCATENATE("Update games set ", B632, "= ",D632," where game_id=", E632))</f>
        <v>Update games set Result= 'D' where game_id=18731227</v>
      </c>
      <c r="S632" s="112" t="str">
        <f t="shared" si="267"/>
        <v>Update lineups set player_name = 'Norris', raw_name = 'Norris' where game_id = 18731227 and player_order = 7</v>
      </c>
      <c r="T632" s="112" t="str">
        <f t="shared" si="268"/>
        <v/>
      </c>
      <c r="U632" s="200" t="str">
        <f t="shared" si="265"/>
        <v/>
      </c>
      <c r="V632" s="112" t="str">
        <f t="shared" si="269"/>
        <v/>
      </c>
      <c r="W632" s="415" t="str">
        <f t="shared" si="270"/>
        <v/>
      </c>
      <c r="Y632" s="65" t="str">
        <f t="shared" si="277"/>
        <v/>
      </c>
      <c r="Z632" s="65" t="str">
        <f t="shared" si="278"/>
        <v/>
      </c>
      <c r="AA632" s="65" t="str">
        <f t="shared" si="279"/>
        <v/>
      </c>
      <c r="AB632" s="65" t="str">
        <f t="shared" si="280"/>
        <v/>
      </c>
      <c r="AC632" s="65" t="str">
        <f t="shared" si="281"/>
        <v/>
      </c>
      <c r="AH632" s="65" t="str">
        <f t="shared" si="271"/>
        <v>187311297</v>
      </c>
      <c r="AI632" s="65">
        <v>18731129</v>
      </c>
      <c r="AJ632" s="65" t="s">
        <v>5355</v>
      </c>
      <c r="AK632" s="65">
        <v>7</v>
      </c>
      <c r="AN632" s="65" t="str">
        <f t="shared" si="266"/>
        <v/>
      </c>
    </row>
    <row r="633" spans="1:40" ht="16.8" customHeight="1" x14ac:dyDescent="0.25">
      <c r="A633" s="113">
        <v>1</v>
      </c>
      <c r="B633" s="342" t="s">
        <v>768</v>
      </c>
      <c r="D633" s="349" t="str">
        <f t="shared" si="275"/>
        <v/>
      </c>
      <c r="E633" s="262">
        <f t="shared" si="290"/>
        <v>18731227</v>
      </c>
      <c r="F633" s="262">
        <v>8</v>
      </c>
      <c r="G633" s="194" t="s">
        <v>4783</v>
      </c>
      <c r="N633" s="417"/>
      <c r="O633" s="194"/>
      <c r="P633" s="194"/>
      <c r="R633" s="112" t="str">
        <f>IF(D633="","", CONCATENATE("Update games set ", B633, "= ",D633," where game_id=", E633))</f>
        <v/>
      </c>
      <c r="S633" s="112" t="str">
        <f t="shared" si="267"/>
        <v>Update lineups set player_name = 'White', raw_name = 'White' where game_id = 18731227 and player_order = 8</v>
      </c>
      <c r="T633" s="112" t="str">
        <f t="shared" si="268"/>
        <v/>
      </c>
      <c r="U633" s="200" t="str">
        <f t="shared" si="265"/>
        <v/>
      </c>
      <c r="V633" s="112" t="str">
        <f t="shared" si="269"/>
        <v/>
      </c>
      <c r="W633" s="415" t="str">
        <f t="shared" si="270"/>
        <v/>
      </c>
      <c r="Y633" s="65" t="str">
        <f t="shared" si="277"/>
        <v/>
      </c>
      <c r="Z633" s="65" t="str">
        <f t="shared" si="278"/>
        <v/>
      </c>
      <c r="AA633" s="65" t="str">
        <f t="shared" si="279"/>
        <v/>
      </c>
      <c r="AB633" s="65" t="str">
        <f t="shared" si="280"/>
        <v/>
      </c>
      <c r="AC633" s="65" t="str">
        <f t="shared" si="281"/>
        <v/>
      </c>
      <c r="AH633" s="65" t="str">
        <f t="shared" si="271"/>
        <v>187311298</v>
      </c>
      <c r="AI633" s="65">
        <v>18731129</v>
      </c>
      <c r="AJ633" s="65" t="s">
        <v>5355</v>
      </c>
      <c r="AK633" s="65">
        <v>8</v>
      </c>
      <c r="AN633" s="65" t="str">
        <f t="shared" si="266"/>
        <v/>
      </c>
    </row>
    <row r="634" spans="1:40" ht="16.8" customHeight="1" x14ac:dyDescent="0.25">
      <c r="A634" s="113">
        <v>1</v>
      </c>
      <c r="B634" s="342" t="s">
        <v>766</v>
      </c>
      <c r="D634" s="349" t="str">
        <f t="shared" si="275"/>
        <v/>
      </c>
      <c r="E634" s="262">
        <f t="shared" si="290"/>
        <v>18731227</v>
      </c>
      <c r="F634" s="262">
        <v>9</v>
      </c>
      <c r="G634" s="194" t="s">
        <v>4837</v>
      </c>
      <c r="H634" s="194"/>
      <c r="N634" s="417"/>
      <c r="O634" s="194"/>
      <c r="P634" s="194"/>
      <c r="R634" s="112" t="str">
        <f>IF(D634="","", CONCATENATE("Update games set ", B634, "= ",D634," where game_id=", E634))</f>
        <v/>
      </c>
      <c r="S634" s="112" t="str">
        <f t="shared" si="267"/>
        <v>Update lineups set player_name = 'Davis', raw_name = 'Davis' where game_id = 18731227 and player_order = 9</v>
      </c>
      <c r="T634" s="112" t="str">
        <f t="shared" si="268"/>
        <v/>
      </c>
      <c r="U634" s="200" t="str">
        <f t="shared" si="265"/>
        <v/>
      </c>
      <c r="V634" s="112" t="str">
        <f t="shared" si="269"/>
        <v/>
      </c>
      <c r="W634" s="415" t="str">
        <f t="shared" si="270"/>
        <v/>
      </c>
      <c r="Y634" s="65" t="str">
        <f t="shared" si="277"/>
        <v/>
      </c>
      <c r="Z634" s="65" t="str">
        <f t="shared" si="278"/>
        <v/>
      </c>
      <c r="AA634" s="65" t="str">
        <f t="shared" si="279"/>
        <v/>
      </c>
      <c r="AB634" s="65" t="str">
        <f t="shared" si="280"/>
        <v/>
      </c>
      <c r="AC634" s="65" t="str">
        <f t="shared" si="281"/>
        <v/>
      </c>
      <c r="AH634" s="65" t="str">
        <f t="shared" si="271"/>
        <v>187311299</v>
      </c>
      <c r="AI634" s="65">
        <v>18731129</v>
      </c>
      <c r="AJ634" s="65" t="s">
        <v>5355</v>
      </c>
      <c r="AK634" s="65">
        <v>9</v>
      </c>
      <c r="AN634" s="65" t="str">
        <f t="shared" si="266"/>
        <v/>
      </c>
    </row>
    <row r="635" spans="1:40" ht="16.8" customHeight="1" x14ac:dyDescent="0.25">
      <c r="A635" s="113">
        <v>1</v>
      </c>
      <c r="B635" s="342" t="s">
        <v>753</v>
      </c>
      <c r="C635" s="342" t="s">
        <v>4832</v>
      </c>
      <c r="D635" s="350" t="str">
        <f t="shared" si="276"/>
        <v>'WP Brown'</v>
      </c>
      <c r="E635" s="262">
        <f t="shared" si="290"/>
        <v>18731227</v>
      </c>
      <c r="F635" s="262">
        <v>10</v>
      </c>
      <c r="G635" s="211" t="s">
        <v>4779</v>
      </c>
      <c r="R635" s="112" t="str">
        <f>IF(D635="","", CONCATENATE("Update games set ", B635, "= ",D635," where game_id=", E635))</f>
        <v>Update games set Referee= 'WP Brown' where game_id=18731227</v>
      </c>
      <c r="S635" s="112" t="str">
        <f t="shared" si="267"/>
        <v>Update lineups set player_name = 'Gamble', raw_name = 'Gamble' where game_id = 18731227 and player_order = 10</v>
      </c>
      <c r="T635" s="112" t="str">
        <f t="shared" si="268"/>
        <v/>
      </c>
      <c r="U635" s="200" t="str">
        <f t="shared" si="265"/>
        <v/>
      </c>
      <c r="V635" s="112" t="str">
        <f t="shared" si="269"/>
        <v/>
      </c>
      <c r="W635" s="415" t="str">
        <f t="shared" si="270"/>
        <v/>
      </c>
      <c r="Y635" s="65" t="str">
        <f t="shared" si="277"/>
        <v/>
      </c>
      <c r="Z635" s="65" t="str">
        <f t="shared" si="278"/>
        <v/>
      </c>
      <c r="AA635" s="65" t="str">
        <f t="shared" si="279"/>
        <v/>
      </c>
      <c r="AB635" s="65" t="str">
        <f t="shared" si="280"/>
        <v/>
      </c>
      <c r="AC635" s="65" t="str">
        <f t="shared" si="281"/>
        <v/>
      </c>
      <c r="AH635" s="65" t="str">
        <f t="shared" si="271"/>
        <v>1873112910</v>
      </c>
      <c r="AI635" s="65">
        <v>18731129</v>
      </c>
      <c r="AJ635" s="65" t="s">
        <v>5355</v>
      </c>
      <c r="AK635" s="65">
        <v>10</v>
      </c>
      <c r="AN635" s="65" t="str">
        <f t="shared" si="266"/>
        <v/>
      </c>
    </row>
    <row r="636" spans="1:40" ht="16.8" customHeight="1" x14ac:dyDescent="0.25">
      <c r="A636" s="113">
        <v>1</v>
      </c>
      <c r="B636" s="342" t="s">
        <v>746</v>
      </c>
      <c r="C636" s="351" t="s">
        <v>5062</v>
      </c>
      <c r="D636" s="334" t="str">
        <f>CONCATENATE("'", LEFT(E636,4),"-",MID(E636,5,2),"-", MID(E636,7,2), " ", C636,"'")</f>
        <v>'1873-12-27 15:00'</v>
      </c>
      <c r="E636" s="262">
        <f t="shared" si="290"/>
        <v>18731227</v>
      </c>
      <c r="F636" s="262">
        <v>11</v>
      </c>
      <c r="G636" s="211" t="s">
        <v>4781</v>
      </c>
      <c r="R636" s="112" t="str">
        <f>IF(D636="","", CONCATENATE("Update games set ", B636, "= ",D636," where game_id=", E636))</f>
        <v>Update games set Game_date= '1873-12-27 15:00' where game_id=18731227</v>
      </c>
      <c r="S636" s="112" t="str">
        <f t="shared" si="267"/>
        <v>Update lineups set player_name = 'Widdowson', raw_name = 'Widdowson' where game_id = 18731227 and player_order = 11</v>
      </c>
      <c r="T636" s="112" t="str">
        <f t="shared" si="268"/>
        <v/>
      </c>
      <c r="U636" s="200" t="str">
        <f t="shared" si="265"/>
        <v/>
      </c>
      <c r="V636" s="112" t="str">
        <f t="shared" si="269"/>
        <v/>
      </c>
      <c r="W636" s="415" t="str">
        <f t="shared" si="270"/>
        <v/>
      </c>
      <c r="Y636" s="65" t="str">
        <f t="shared" si="277"/>
        <v/>
      </c>
      <c r="Z636" s="65" t="str">
        <f t="shared" si="278"/>
        <v/>
      </c>
      <c r="AA636" s="65" t="str">
        <f t="shared" si="279"/>
        <v/>
      </c>
      <c r="AB636" s="65" t="str">
        <f t="shared" si="280"/>
        <v/>
      </c>
      <c r="AC636" s="65" t="str">
        <f t="shared" si="281"/>
        <v/>
      </c>
      <c r="AH636" s="65" t="str">
        <f t="shared" si="271"/>
        <v>1873112911</v>
      </c>
      <c r="AI636" s="65">
        <v>18731129</v>
      </c>
      <c r="AJ636" s="65" t="s">
        <v>5355</v>
      </c>
      <c r="AK636" s="65">
        <v>11</v>
      </c>
      <c r="AN636" s="65" t="str">
        <f t="shared" si="266"/>
        <v/>
      </c>
    </row>
    <row r="637" spans="1:40" ht="16.8" customHeight="1" x14ac:dyDescent="0.25">
      <c r="A637" s="113">
        <v>1</v>
      </c>
      <c r="B637" s="342" t="s">
        <v>25</v>
      </c>
      <c r="D637" s="350" t="str">
        <f t="shared" si="286"/>
        <v/>
      </c>
      <c r="E637" s="262">
        <f t="shared" si="290"/>
        <v>18731227</v>
      </c>
      <c r="F637" s="262">
        <v>12</v>
      </c>
      <c r="R637" s="112" t="str">
        <f>IF(D637="","", CONCATENATE("Update games set ", B637, "= ",D637," where game_id=", E637))</f>
        <v/>
      </c>
      <c r="S637" s="112" t="str">
        <f t="shared" si="267"/>
        <v/>
      </c>
      <c r="T637" s="112" t="str">
        <f t="shared" si="268"/>
        <v/>
      </c>
      <c r="U637" s="200" t="str">
        <f t="shared" si="265"/>
        <v/>
      </c>
      <c r="V637" s="112" t="str">
        <f t="shared" si="269"/>
        <v/>
      </c>
      <c r="W637" s="415" t="str">
        <f t="shared" si="270"/>
        <v/>
      </c>
      <c r="Y637" s="65" t="str">
        <f t="shared" si="277"/>
        <v/>
      </c>
      <c r="Z637" s="65" t="str">
        <f t="shared" si="278"/>
        <v/>
      </c>
      <c r="AA637" s="65" t="str">
        <f t="shared" si="279"/>
        <v/>
      </c>
      <c r="AB637" s="65" t="str">
        <f t="shared" si="280"/>
        <v/>
      </c>
      <c r="AC637" s="65" t="str">
        <f t="shared" si="281"/>
        <v/>
      </c>
      <c r="AH637" s="65" t="str">
        <f t="shared" si="271"/>
        <v>1873112912</v>
      </c>
      <c r="AI637" s="65">
        <v>18731129</v>
      </c>
      <c r="AJ637" s="65" t="s">
        <v>5355</v>
      </c>
      <c r="AK637" s="65">
        <v>12</v>
      </c>
      <c r="AN637" s="65" t="str">
        <f t="shared" si="266"/>
        <v/>
      </c>
    </row>
    <row r="638" spans="1:40" ht="16.8" customHeight="1" x14ac:dyDescent="0.25">
      <c r="A638" s="113">
        <v>1</v>
      </c>
      <c r="B638" s="342" t="s">
        <v>475</v>
      </c>
      <c r="D638" s="349" t="str">
        <f t="shared" si="275"/>
        <v/>
      </c>
      <c r="E638" s="262">
        <f t="shared" si="290"/>
        <v>18731227</v>
      </c>
      <c r="F638" s="262">
        <v>13</v>
      </c>
      <c r="R638" s="112" t="str">
        <f>IF(D638="","", CONCATENATE("Update games set ", B638, "= ",D638," where game_id=", E638))</f>
        <v/>
      </c>
      <c r="S638" s="112" t="str">
        <f t="shared" si="267"/>
        <v/>
      </c>
      <c r="T638" s="112" t="str">
        <f t="shared" si="268"/>
        <v/>
      </c>
      <c r="U638" s="200" t="str">
        <f t="shared" si="265"/>
        <v/>
      </c>
      <c r="V638" s="112" t="str">
        <f t="shared" si="269"/>
        <v/>
      </c>
      <c r="W638" s="415" t="str">
        <f t="shared" si="270"/>
        <v/>
      </c>
      <c r="Y638" s="65" t="str">
        <f t="shared" si="277"/>
        <v/>
      </c>
      <c r="Z638" s="65" t="str">
        <f t="shared" si="278"/>
        <v/>
      </c>
      <c r="AA638" s="65" t="str">
        <f t="shared" si="279"/>
        <v/>
      </c>
      <c r="AB638" s="65" t="str">
        <f t="shared" si="280"/>
        <v/>
      </c>
      <c r="AC638" s="65" t="str">
        <f t="shared" si="281"/>
        <v/>
      </c>
      <c r="AH638" s="65" t="str">
        <f t="shared" si="271"/>
        <v>1873112913</v>
      </c>
      <c r="AI638" s="65">
        <v>18731129</v>
      </c>
      <c r="AJ638" s="65" t="s">
        <v>5355</v>
      </c>
      <c r="AK638" s="65">
        <v>13</v>
      </c>
      <c r="AN638" s="65" t="str">
        <f t="shared" si="266"/>
        <v/>
      </c>
    </row>
    <row r="639" spans="1:40" ht="16.8" customHeight="1" x14ac:dyDescent="0.25">
      <c r="A639" s="113">
        <v>1</v>
      </c>
      <c r="B639" s="342" t="s">
        <v>20</v>
      </c>
      <c r="D639" s="350" t="str">
        <f t="shared" si="286"/>
        <v/>
      </c>
      <c r="E639" s="262">
        <f t="shared" si="290"/>
        <v>18731227</v>
      </c>
      <c r="F639" s="262">
        <v>14</v>
      </c>
      <c r="R639" s="112" t="str">
        <f>IF(D639="","", CONCATENATE("Update games set ", B639, "= ",D639," where game_id=", E639))</f>
        <v/>
      </c>
      <c r="S639" s="112" t="str">
        <f t="shared" si="267"/>
        <v/>
      </c>
      <c r="T639" s="112" t="str">
        <f t="shared" si="268"/>
        <v/>
      </c>
      <c r="U639" s="200" t="str">
        <f t="shared" si="265"/>
        <v/>
      </c>
      <c r="V639" s="112" t="str">
        <f t="shared" si="269"/>
        <v/>
      </c>
      <c r="W639" s="415" t="str">
        <f t="shared" si="270"/>
        <v/>
      </c>
      <c r="Y639" s="65" t="str">
        <f t="shared" si="277"/>
        <v/>
      </c>
      <c r="Z639" s="65" t="str">
        <f t="shared" si="278"/>
        <v/>
      </c>
      <c r="AA639" s="65" t="str">
        <f t="shared" si="279"/>
        <v/>
      </c>
      <c r="AB639" s="65" t="str">
        <f t="shared" si="280"/>
        <v/>
      </c>
      <c r="AC639" s="65" t="str">
        <f t="shared" si="281"/>
        <v/>
      </c>
      <c r="AH639" s="65" t="str">
        <f t="shared" si="271"/>
        <v>1873112914</v>
      </c>
      <c r="AI639" s="65">
        <v>18731129</v>
      </c>
      <c r="AJ639" s="65" t="s">
        <v>5355</v>
      </c>
      <c r="AK639" s="65">
        <v>14</v>
      </c>
      <c r="AN639" s="65" t="str">
        <f t="shared" si="266"/>
        <v/>
      </c>
    </row>
    <row r="640" spans="1:40" ht="16.8" customHeight="1" x14ac:dyDescent="0.25">
      <c r="A640" s="113">
        <v>1</v>
      </c>
      <c r="B640" s="342" t="s">
        <v>4882</v>
      </c>
      <c r="C640" s="342" t="str">
        <f>IF(C639="", "", C639)</f>
        <v/>
      </c>
      <c r="D640" s="350" t="str">
        <f t="shared" si="286"/>
        <v/>
      </c>
      <c r="E640" s="262">
        <f t="shared" si="290"/>
        <v>18731227</v>
      </c>
      <c r="F640" s="262">
        <v>15</v>
      </c>
      <c r="R640" s="112" t="str">
        <f>IF(D640="","", CONCATENATE("Update games set ", B640, "= ",D640," where game_id=", E640))</f>
        <v/>
      </c>
      <c r="S640" s="112" t="str">
        <f t="shared" si="267"/>
        <v/>
      </c>
      <c r="T640" s="112" t="str">
        <f t="shared" si="268"/>
        <v/>
      </c>
      <c r="U640" s="200" t="str">
        <f t="shared" si="265"/>
        <v/>
      </c>
      <c r="V640" s="112" t="str">
        <f t="shared" si="269"/>
        <v/>
      </c>
      <c r="W640" s="415" t="str">
        <f t="shared" si="270"/>
        <v/>
      </c>
      <c r="Y640" s="65" t="str">
        <f t="shared" si="277"/>
        <v/>
      </c>
      <c r="Z640" s="65" t="str">
        <f t="shared" si="278"/>
        <v/>
      </c>
      <c r="AA640" s="65" t="str">
        <f t="shared" si="279"/>
        <v/>
      </c>
      <c r="AB640" s="65" t="str">
        <f t="shared" si="280"/>
        <v/>
      </c>
      <c r="AC640" s="65" t="str">
        <f t="shared" si="281"/>
        <v/>
      </c>
      <c r="AH640" s="65" t="str">
        <f t="shared" si="271"/>
        <v>1873112915</v>
      </c>
      <c r="AI640" s="65">
        <v>18731129</v>
      </c>
      <c r="AJ640" s="65" t="s">
        <v>5355</v>
      </c>
      <c r="AK640" s="65">
        <v>15</v>
      </c>
      <c r="AN640" s="65" t="str">
        <f t="shared" si="266"/>
        <v/>
      </c>
    </row>
    <row r="641" spans="1:40" s="126" customFormat="1" ht="16.8" customHeight="1" thickBot="1" x14ac:dyDescent="0.3">
      <c r="A641" s="113">
        <v>1</v>
      </c>
      <c r="B641" s="116" t="s">
        <v>115</v>
      </c>
      <c r="C641" s="352"/>
      <c r="D641" s="370" t="str">
        <f t="shared" ref="D641" si="292">IF(MID(E641,5,2)*1&gt;6,_xlfn.CONCAT("'",LEFT(E641,4),"-",MID(E641,3,2)+1,"'"),_xlfn.CONCAT("'",LEFT(E641,4)-1,"-",MID(E641,3,2),"'"))</f>
        <v>'1873-74'</v>
      </c>
      <c r="E641" s="266">
        <f t="shared" si="290"/>
        <v>18731227</v>
      </c>
      <c r="F641" s="266">
        <v>16</v>
      </c>
      <c r="G641" s="343"/>
      <c r="H641" s="343"/>
      <c r="I641" s="267"/>
      <c r="J641" s="214"/>
      <c r="K641" s="266"/>
      <c r="L641" s="266"/>
      <c r="M641" s="266"/>
      <c r="N641" s="419"/>
      <c r="O641" s="343"/>
      <c r="P641" s="343"/>
      <c r="Q641" s="346"/>
      <c r="R641" s="112" t="str">
        <f>IF(D641="","", CONCATENATE("Update games set ", B641, "= ",D641," where game_id=", E641))</f>
        <v>Update games set Season= '1873-74' where game_id=18731227</v>
      </c>
      <c r="S641" s="112" t="str">
        <f t="shared" si="267"/>
        <v/>
      </c>
      <c r="T641" s="112" t="str">
        <f t="shared" si="268"/>
        <v/>
      </c>
      <c r="U641" s="200" t="str">
        <f t="shared" si="265"/>
        <v/>
      </c>
      <c r="V641" s="112" t="str">
        <f t="shared" si="269"/>
        <v/>
      </c>
      <c r="W641" s="415" t="str">
        <f t="shared" si="270"/>
        <v/>
      </c>
      <c r="X641" s="240"/>
      <c r="Y641" s="65" t="str">
        <f t="shared" si="277"/>
        <v/>
      </c>
      <c r="Z641" s="65" t="str">
        <f t="shared" si="278"/>
        <v/>
      </c>
      <c r="AA641" s="65" t="str">
        <f t="shared" si="279"/>
        <v/>
      </c>
      <c r="AB641" s="65" t="str">
        <f t="shared" si="280"/>
        <v/>
      </c>
      <c r="AC641" s="65" t="str">
        <f t="shared" si="281"/>
        <v/>
      </c>
      <c r="AH641" s="65" t="str">
        <f t="shared" si="271"/>
        <v>1873112916</v>
      </c>
      <c r="AI641" s="126">
        <v>18731129</v>
      </c>
      <c r="AJ641" s="126" t="s">
        <v>5355</v>
      </c>
      <c r="AK641" s="126">
        <v>16</v>
      </c>
      <c r="AN641" s="65" t="str">
        <f t="shared" si="266"/>
        <v/>
      </c>
    </row>
    <row r="642" spans="1:40" ht="16.8" customHeight="1" thickTop="1" x14ac:dyDescent="0.25">
      <c r="A642" s="113">
        <v>1</v>
      </c>
      <c r="B642" s="341" t="s">
        <v>22</v>
      </c>
      <c r="C642" s="341" t="s">
        <v>5276</v>
      </c>
      <c r="D642" s="341" t="str">
        <f t="shared" si="286"/>
        <v>'Sheffield Norfolk'</v>
      </c>
      <c r="E642" s="211">
        <v>18740117</v>
      </c>
      <c r="F642" s="262">
        <v>1</v>
      </c>
      <c r="G642" s="212" t="s">
        <v>4806</v>
      </c>
      <c r="H642" s="212" t="s">
        <v>4777</v>
      </c>
      <c r="I642" s="263">
        <v>1</v>
      </c>
      <c r="J642" s="194" t="s">
        <v>4897</v>
      </c>
      <c r="N642" s="416"/>
      <c r="O642" s="212"/>
      <c r="P642" s="212"/>
      <c r="R642" s="112" t="str">
        <f>IF(D642="","", CONCATENATE("Update games set ", B642, "= ",D642," where game_id=", E642))</f>
        <v>Update games set Opponent= 'Sheffield Norfolk' where game_id=18740117</v>
      </c>
      <c r="S642" s="112" t="str">
        <f t="shared" si="267"/>
        <v>Update lineups set player_name = 'SW Widdowson', raw_name = 'SW Widdowson' where game_id = 18740117 and player_order = 1</v>
      </c>
      <c r="T642" s="112" t="str">
        <f t="shared" si="268"/>
        <v>insert into goals (game_id, goal_order, scorer_name, goal_min) values (18740117, 1, 'W Pearson)</v>
      </c>
      <c r="U642" s="200" t="str">
        <f t="shared" ref="U642:U705" si="293">IF(I642="", "", Y642&amp;Z642&amp;AA642&amp;AB642&amp;AC642)</f>
        <v>update goals set scorer_name = 'W Pearson' where game_id = 18740117 and goal_order = 1</v>
      </c>
      <c r="V642" s="112" t="str">
        <f t="shared" si="269"/>
        <v/>
      </c>
      <c r="W642" s="415" t="str">
        <f t="shared" si="270"/>
        <v/>
      </c>
      <c r="Y642" s="65" t="str">
        <f t="shared" si="277"/>
        <v>update goals set scorer_name = 'W Pearson'</v>
      </c>
      <c r="Z642" s="65" t="str">
        <f t="shared" si="278"/>
        <v/>
      </c>
      <c r="AA642" s="65" t="str">
        <f t="shared" si="279"/>
        <v/>
      </c>
      <c r="AB642" s="65" t="str">
        <f t="shared" si="280"/>
        <v/>
      </c>
      <c r="AC642" s="65" t="str">
        <f t="shared" si="281"/>
        <v xml:space="preserve"> where game_id = 18740117 and goal_order = 1</v>
      </c>
      <c r="AH642" s="65" t="str">
        <f t="shared" si="271"/>
        <v>187312231</v>
      </c>
      <c r="AI642" s="65">
        <v>18731223</v>
      </c>
      <c r="AJ642" s="65" t="s">
        <v>5319</v>
      </c>
      <c r="AK642" s="65">
        <v>1</v>
      </c>
      <c r="AN642" s="65" t="str">
        <f t="shared" ref="AN642:AN705" si="294">IF(F642=1, _xlfn.CONCAT("update games set source = 'The Nottingham Forest Football Scrapbook' where game_id = ", E642), "")</f>
        <v>update games set source = 'The Nottingham Forest Football Scrapbook' where game_id = 18740117</v>
      </c>
    </row>
    <row r="643" spans="1:40" ht="16.8" customHeight="1" x14ac:dyDescent="0.25">
      <c r="A643" s="113">
        <v>1</v>
      </c>
      <c r="B643" s="342" t="s">
        <v>4979</v>
      </c>
      <c r="C643" s="342" t="str">
        <f>IF(C642="", "", C642)</f>
        <v>Sheffield Norfolk</v>
      </c>
      <c r="D643" s="350" t="str">
        <f t="shared" si="286"/>
        <v>'Sheffield Norfolk'</v>
      </c>
      <c r="E643" s="262">
        <f>E642</f>
        <v>18740117</v>
      </c>
      <c r="F643" s="262">
        <v>2</v>
      </c>
      <c r="G643" s="211" t="s">
        <v>4815</v>
      </c>
      <c r="R643" s="112" t="str">
        <f>IF(D643="","", CONCATENATE("Update games set ", B643, "= ",D643," where game_id=", E643))</f>
        <v>Update games set Opp_parent= 'Sheffield Norfolk' where game_id=18740117</v>
      </c>
      <c r="S643" s="112" t="str">
        <f t="shared" ref="S643:S706" si="295">IF(G643="","",CONCATENATE("Update lineups set player_name = '",SUBSTITUTE(G643,"'","''"),"', raw_name = '",SUBSTITUTE(G643,"'","''"),"' where game_id = ",E643," and player_order = ",F643))</f>
        <v>Update lineups set player_name = 'WH Revis', raw_name = 'WH Revis' where game_id = 18740117 and player_order = 2</v>
      </c>
      <c r="T643" s="112" t="str">
        <f t="shared" ref="T643:T706" si="296">IF(J643="","", CONCATENATE("insert into goals (game_id, goal_order, scorer_name, goal_min) values (",E643, ", ", I643,", '",J643,")"))</f>
        <v/>
      </c>
      <c r="U643" s="200" t="str">
        <f t="shared" si="293"/>
        <v/>
      </c>
      <c r="V643" s="112" t="str">
        <f t="shared" ref="V643:V706" si="297">IF(N643="","", CONCATENATE("insert into games_sources (game_id, source_order, source_name, source_link) values (",E643, ", ", N643,", '",O643,"', '",P643,"')"))</f>
        <v/>
      </c>
      <c r="W643" s="415" t="str">
        <f t="shared" ref="W643:W706" si="298">IF(N643="","",CONCATENATE("update games_sources set  source_name = '",O643,"', source_link = '",P643,"' where game_id = ",E643," and source_order = ",N643))</f>
        <v/>
      </c>
      <c r="Y643" s="65" t="str">
        <f t="shared" si="277"/>
        <v/>
      </c>
      <c r="Z643" s="65" t="str">
        <f t="shared" si="278"/>
        <v/>
      </c>
      <c r="AA643" s="65" t="str">
        <f t="shared" si="279"/>
        <v/>
      </c>
      <c r="AB643" s="65" t="str">
        <f t="shared" si="280"/>
        <v/>
      </c>
      <c r="AC643" s="65" t="str">
        <f t="shared" si="281"/>
        <v/>
      </c>
      <c r="AH643" s="65" t="str">
        <f t="shared" ref="AH643:AH706" si="299">_xlfn.CONCAT(AI643,AK643)</f>
        <v>187312232</v>
      </c>
      <c r="AI643" s="65">
        <v>18731223</v>
      </c>
      <c r="AJ643" s="65" t="s">
        <v>5319</v>
      </c>
      <c r="AK643" s="65">
        <v>2</v>
      </c>
      <c r="AN643" s="65" t="str">
        <f t="shared" si="294"/>
        <v/>
      </c>
    </row>
    <row r="644" spans="1:40" ht="16.8" customHeight="1" x14ac:dyDescent="0.25">
      <c r="A644" s="113">
        <v>1</v>
      </c>
      <c r="B644" s="342" t="s">
        <v>2653</v>
      </c>
      <c r="C644" s="342" t="s">
        <v>663</v>
      </c>
      <c r="D644" s="350" t="str">
        <f t="shared" si="286"/>
        <v>'Friendly'</v>
      </c>
      <c r="E644" s="262">
        <f t="shared" ref="E644:E657" si="300">E643</f>
        <v>18740117</v>
      </c>
      <c r="F644" s="262">
        <v>3</v>
      </c>
      <c r="G644" s="211" t="s">
        <v>4824</v>
      </c>
      <c r="R644" s="112" t="str">
        <f>IF(D644="","", CONCATENATE("Update games set ", B644, "= ",D644," where game_id=", E644))</f>
        <v>Update games set Game_type= 'Friendly' where game_id=18740117</v>
      </c>
      <c r="S644" s="112" t="str">
        <f t="shared" si="295"/>
        <v>Update lineups set player_name = 'J Tomlinson', raw_name = 'J Tomlinson' where game_id = 18740117 and player_order = 3</v>
      </c>
      <c r="T644" s="112" t="str">
        <f t="shared" si="296"/>
        <v/>
      </c>
      <c r="U644" s="200" t="str">
        <f t="shared" si="293"/>
        <v/>
      </c>
      <c r="V644" s="112" t="str">
        <f t="shared" si="297"/>
        <v/>
      </c>
      <c r="W644" s="415" t="str">
        <f t="shared" si="298"/>
        <v/>
      </c>
      <c r="Y644" s="65" t="str">
        <f t="shared" si="277"/>
        <v/>
      </c>
      <c r="Z644" s="65" t="str">
        <f t="shared" si="278"/>
        <v/>
      </c>
      <c r="AA644" s="65" t="str">
        <f t="shared" si="279"/>
        <v/>
      </c>
      <c r="AB644" s="65" t="str">
        <f t="shared" si="280"/>
        <v/>
      </c>
      <c r="AC644" s="65" t="str">
        <f t="shared" si="281"/>
        <v/>
      </c>
      <c r="AH644" s="65" t="str">
        <f t="shared" si="299"/>
        <v>187312233</v>
      </c>
      <c r="AI644" s="65">
        <v>18731223</v>
      </c>
      <c r="AJ644" s="65" t="s">
        <v>5319</v>
      </c>
      <c r="AK644" s="65">
        <v>3</v>
      </c>
      <c r="AN644" s="65" t="str">
        <f t="shared" si="294"/>
        <v/>
      </c>
    </row>
    <row r="645" spans="1:40" ht="16.8" customHeight="1" x14ac:dyDescent="0.25">
      <c r="A645" s="113">
        <v>1</v>
      </c>
      <c r="B645" s="342" t="s">
        <v>4978</v>
      </c>
      <c r="C645" s="342" t="s">
        <v>0</v>
      </c>
      <c r="D645" s="350" t="str">
        <f t="shared" si="286"/>
        <v>'A'</v>
      </c>
      <c r="E645" s="262">
        <f t="shared" si="300"/>
        <v>18740117</v>
      </c>
      <c r="F645" s="262">
        <v>4</v>
      </c>
      <c r="G645" s="211" t="s">
        <v>4856</v>
      </c>
      <c r="R645" s="112" t="str">
        <f>IF(D645="","", CONCATENATE("Update games set ", B645, "= ",D645," where game_id=", E645))</f>
        <v>Update games set HAN= 'A' where game_id=18740117</v>
      </c>
      <c r="S645" s="112" t="str">
        <f t="shared" si="295"/>
        <v>Update lineups set player_name = 'JW Rastall', raw_name = 'JW Rastall' where game_id = 18740117 and player_order = 4</v>
      </c>
      <c r="T645" s="112" t="str">
        <f t="shared" si="296"/>
        <v/>
      </c>
      <c r="U645" s="200" t="str">
        <f t="shared" si="293"/>
        <v/>
      </c>
      <c r="V645" s="112" t="str">
        <f t="shared" si="297"/>
        <v/>
      </c>
      <c r="W645" s="415" t="str">
        <f t="shared" si="298"/>
        <v/>
      </c>
      <c r="Y645" s="65" t="str">
        <f t="shared" si="277"/>
        <v/>
      </c>
      <c r="Z645" s="65" t="str">
        <f t="shared" si="278"/>
        <v/>
      </c>
      <c r="AA645" s="65" t="str">
        <f t="shared" si="279"/>
        <v/>
      </c>
      <c r="AB645" s="65" t="str">
        <f t="shared" si="280"/>
        <v/>
      </c>
      <c r="AC645" s="65" t="str">
        <f t="shared" si="281"/>
        <v/>
      </c>
      <c r="AH645" s="65" t="str">
        <f t="shared" si="299"/>
        <v>187312234</v>
      </c>
      <c r="AI645" s="65">
        <v>18731223</v>
      </c>
      <c r="AJ645" s="65" t="s">
        <v>5319</v>
      </c>
      <c r="AK645" s="65">
        <v>4</v>
      </c>
      <c r="AN645" s="65" t="str">
        <f t="shared" si="294"/>
        <v/>
      </c>
    </row>
    <row r="646" spans="1:40" ht="16.8" customHeight="1" x14ac:dyDescent="0.25">
      <c r="A646" s="113">
        <v>1</v>
      </c>
      <c r="B646" s="342" t="s">
        <v>5</v>
      </c>
      <c r="C646" s="342">
        <v>1</v>
      </c>
      <c r="D646" s="349">
        <f t="shared" ref="D646:D695" si="301">IF(C646="", "", C646)</f>
        <v>1</v>
      </c>
      <c r="E646" s="262">
        <f t="shared" si="300"/>
        <v>18740117</v>
      </c>
      <c r="F646" s="262">
        <v>5</v>
      </c>
      <c r="G646" s="211" t="s">
        <v>4794</v>
      </c>
      <c r="R646" s="112" t="str">
        <f>IF(D646="","", CONCATENATE("Update games set ", B646, "= ",D646," where game_id=", E646))</f>
        <v>Update games set F= 1 where game_id=18740117</v>
      </c>
      <c r="S646" s="112" t="str">
        <f t="shared" si="295"/>
        <v>Update lineups set player_name = 'J White', raw_name = 'J White' where game_id = 18740117 and player_order = 5</v>
      </c>
      <c r="T646" s="112" t="str">
        <f t="shared" si="296"/>
        <v/>
      </c>
      <c r="U646" s="200" t="str">
        <f t="shared" si="293"/>
        <v/>
      </c>
      <c r="V646" s="112" t="str">
        <f t="shared" si="297"/>
        <v/>
      </c>
      <c r="W646" s="415" t="str">
        <f t="shared" si="298"/>
        <v/>
      </c>
      <c r="Y646" s="65" t="str">
        <f t="shared" si="277"/>
        <v/>
      </c>
      <c r="Z646" s="65" t="str">
        <f t="shared" si="278"/>
        <v/>
      </c>
      <c r="AA646" s="65" t="str">
        <f t="shared" si="279"/>
        <v/>
      </c>
      <c r="AB646" s="65" t="str">
        <f t="shared" si="280"/>
        <v/>
      </c>
      <c r="AC646" s="65" t="str">
        <f t="shared" si="281"/>
        <v/>
      </c>
      <c r="AH646" s="65" t="str">
        <f t="shared" si="299"/>
        <v>187312235</v>
      </c>
      <c r="AI646" s="65">
        <v>18731223</v>
      </c>
      <c r="AJ646" s="65" t="s">
        <v>5319</v>
      </c>
      <c r="AK646" s="65">
        <v>5</v>
      </c>
      <c r="AN646" s="65" t="str">
        <f t="shared" si="294"/>
        <v/>
      </c>
    </row>
    <row r="647" spans="1:40" ht="16.8" customHeight="1" x14ac:dyDescent="0.25">
      <c r="A647" s="113">
        <v>1</v>
      </c>
      <c r="B647" s="342" t="s">
        <v>0</v>
      </c>
      <c r="C647" s="342">
        <v>7</v>
      </c>
      <c r="D647" s="349">
        <f t="shared" si="301"/>
        <v>7</v>
      </c>
      <c r="E647" s="262">
        <f t="shared" si="300"/>
        <v>18740117</v>
      </c>
      <c r="F647" s="262">
        <v>6</v>
      </c>
      <c r="G647" s="211" t="s">
        <v>4894</v>
      </c>
      <c r="R647" s="112" t="str">
        <f>IF(D647="","", CONCATENATE("Update games set ", B647, "= ",D647," where game_id=", E647))</f>
        <v>Update games set A= 7 where game_id=18740117</v>
      </c>
      <c r="S647" s="112" t="str">
        <f t="shared" si="295"/>
        <v>Update lineups set player_name = 'J Whyatt', raw_name = 'J Whyatt' where game_id = 18740117 and player_order = 6</v>
      </c>
      <c r="T647" s="112" t="str">
        <f t="shared" si="296"/>
        <v/>
      </c>
      <c r="U647" s="200" t="str">
        <f t="shared" si="293"/>
        <v/>
      </c>
      <c r="V647" s="112" t="str">
        <f t="shared" si="297"/>
        <v/>
      </c>
      <c r="W647" s="415" t="str">
        <f t="shared" si="298"/>
        <v/>
      </c>
      <c r="Y647" s="65" t="str">
        <f t="shared" si="277"/>
        <v/>
      </c>
      <c r="Z647" s="65" t="str">
        <f t="shared" si="278"/>
        <v/>
      </c>
      <c r="AA647" s="65" t="str">
        <f t="shared" si="279"/>
        <v/>
      </c>
      <c r="AB647" s="65" t="str">
        <f t="shared" si="280"/>
        <v/>
      </c>
      <c r="AC647" s="65" t="str">
        <f t="shared" si="281"/>
        <v/>
      </c>
      <c r="AH647" s="65" t="str">
        <f t="shared" si="299"/>
        <v>187312236</v>
      </c>
      <c r="AI647" s="65">
        <v>18731223</v>
      </c>
      <c r="AJ647" s="65" t="s">
        <v>5319</v>
      </c>
      <c r="AK647" s="65">
        <v>6</v>
      </c>
      <c r="AN647" s="65" t="str">
        <f t="shared" si="294"/>
        <v/>
      </c>
    </row>
    <row r="648" spans="1:40" ht="16.8" customHeight="1" x14ac:dyDescent="0.25">
      <c r="A648" s="113">
        <v>1</v>
      </c>
      <c r="B648" s="342" t="s">
        <v>23</v>
      </c>
      <c r="D648" s="334" t="str">
        <f t="shared" ref="D648" si="302">IF(C648="",IF(D646&gt;D647,"'W'",IF(D646=D647,"'D'","'L'")),_xlfn.CONCAT("'",C648,"'"))</f>
        <v>'L'</v>
      </c>
      <c r="E648" s="262">
        <f t="shared" si="300"/>
        <v>18740117</v>
      </c>
      <c r="F648" s="262">
        <v>7</v>
      </c>
      <c r="G648" s="211" t="s">
        <v>4895</v>
      </c>
      <c r="R648" s="112" t="str">
        <f>IF(D648="","", CONCATENATE("Update games set ", B648, "= ",D648," where game_id=", E648))</f>
        <v>Update games set Result= 'L' where game_id=18740117</v>
      </c>
      <c r="S648" s="112" t="str">
        <f t="shared" si="295"/>
        <v>Update lineups set player_name = 'AH Smith', raw_name = 'AH Smith' where game_id = 18740117 and player_order = 7</v>
      </c>
      <c r="T648" s="112" t="str">
        <f t="shared" si="296"/>
        <v/>
      </c>
      <c r="U648" s="200" t="str">
        <f t="shared" si="293"/>
        <v/>
      </c>
      <c r="V648" s="112" t="str">
        <f t="shared" si="297"/>
        <v/>
      </c>
      <c r="W648" s="415" t="str">
        <f t="shared" si="298"/>
        <v/>
      </c>
      <c r="Y648" s="65" t="str">
        <f t="shared" si="277"/>
        <v/>
      </c>
      <c r="Z648" s="65" t="str">
        <f t="shared" si="278"/>
        <v/>
      </c>
      <c r="AA648" s="65" t="str">
        <f t="shared" si="279"/>
        <v/>
      </c>
      <c r="AB648" s="65" t="str">
        <f t="shared" si="280"/>
        <v/>
      </c>
      <c r="AC648" s="65" t="str">
        <f t="shared" si="281"/>
        <v/>
      </c>
      <c r="AH648" s="65" t="str">
        <f t="shared" si="299"/>
        <v>187312237</v>
      </c>
      <c r="AI648" s="65">
        <v>18731223</v>
      </c>
      <c r="AJ648" s="65" t="s">
        <v>5319</v>
      </c>
      <c r="AK648" s="65">
        <v>7</v>
      </c>
      <c r="AN648" s="65" t="str">
        <f t="shared" si="294"/>
        <v/>
      </c>
    </row>
    <row r="649" spans="1:40" ht="16.8" customHeight="1" x14ac:dyDescent="0.25">
      <c r="A649" s="113">
        <v>1</v>
      </c>
      <c r="B649" s="342" t="s">
        <v>768</v>
      </c>
      <c r="D649" s="349" t="str">
        <f t="shared" ref="D649:D702" si="303">IF(C649="", "", C649)</f>
        <v/>
      </c>
      <c r="E649" s="262">
        <f t="shared" si="300"/>
        <v>18740117</v>
      </c>
      <c r="F649" s="262">
        <v>8</v>
      </c>
      <c r="G649" s="194" t="s">
        <v>4896</v>
      </c>
      <c r="N649" s="417"/>
      <c r="O649" s="194"/>
      <c r="P649" s="194"/>
      <c r="R649" s="112" t="str">
        <f>IF(D649="","", CONCATENATE("Update games set ", B649, "= ",D649," where game_id=", E649))</f>
        <v/>
      </c>
      <c r="S649" s="112" t="str">
        <f t="shared" si="295"/>
        <v>Update lineups set player_name = 'AC Goodyer', raw_name = 'AC Goodyer' where game_id = 18740117 and player_order = 8</v>
      </c>
      <c r="T649" s="112" t="str">
        <f t="shared" si="296"/>
        <v/>
      </c>
      <c r="U649" s="200" t="str">
        <f t="shared" si="293"/>
        <v/>
      </c>
      <c r="V649" s="112" t="str">
        <f t="shared" si="297"/>
        <v/>
      </c>
      <c r="W649" s="415" t="str">
        <f t="shared" si="298"/>
        <v/>
      </c>
      <c r="Y649" s="65" t="str">
        <f t="shared" si="277"/>
        <v/>
      </c>
      <c r="Z649" s="65" t="str">
        <f t="shared" si="278"/>
        <v/>
      </c>
      <c r="AA649" s="65" t="str">
        <f t="shared" si="279"/>
        <v/>
      </c>
      <c r="AB649" s="65" t="str">
        <f t="shared" si="280"/>
        <v/>
      </c>
      <c r="AC649" s="65" t="str">
        <f t="shared" si="281"/>
        <v/>
      </c>
      <c r="AH649" s="65" t="str">
        <f t="shared" si="299"/>
        <v>187312238</v>
      </c>
      <c r="AI649" s="65">
        <v>18731223</v>
      </c>
      <c r="AJ649" s="65" t="s">
        <v>5319</v>
      </c>
      <c r="AK649" s="65">
        <v>8</v>
      </c>
      <c r="AN649" s="65" t="str">
        <f t="shared" si="294"/>
        <v/>
      </c>
    </row>
    <row r="650" spans="1:40" ht="16.8" customHeight="1" x14ac:dyDescent="0.25">
      <c r="A650" s="113">
        <v>1</v>
      </c>
      <c r="B650" s="342" t="s">
        <v>766</v>
      </c>
      <c r="D650" s="349" t="str">
        <f t="shared" si="303"/>
        <v/>
      </c>
      <c r="E650" s="262">
        <f t="shared" si="300"/>
        <v>18740117</v>
      </c>
      <c r="F650" s="262">
        <v>9</v>
      </c>
      <c r="G650" s="194" t="s">
        <v>4897</v>
      </c>
      <c r="H650" s="194"/>
      <c r="N650" s="417"/>
      <c r="O650" s="194"/>
      <c r="P650" s="194"/>
      <c r="R650" s="112" t="str">
        <f>IF(D650="","", CONCATENATE("Update games set ", B650, "= ",D650," where game_id=", E650))</f>
        <v/>
      </c>
      <c r="S650" s="112" t="str">
        <f t="shared" si="295"/>
        <v>Update lineups set player_name = 'W Pearson', raw_name = 'W Pearson' where game_id = 18740117 and player_order = 9</v>
      </c>
      <c r="T650" s="112" t="str">
        <f t="shared" si="296"/>
        <v/>
      </c>
      <c r="U650" s="200" t="str">
        <f t="shared" si="293"/>
        <v/>
      </c>
      <c r="V650" s="112" t="str">
        <f t="shared" si="297"/>
        <v/>
      </c>
      <c r="W650" s="415" t="str">
        <f t="shared" si="298"/>
        <v/>
      </c>
      <c r="Y650" s="65" t="str">
        <f t="shared" si="277"/>
        <v/>
      </c>
      <c r="Z650" s="65" t="str">
        <f t="shared" si="278"/>
        <v/>
      </c>
      <c r="AA650" s="65" t="str">
        <f t="shared" si="279"/>
        <v/>
      </c>
      <c r="AB650" s="65" t="str">
        <f t="shared" si="280"/>
        <v/>
      </c>
      <c r="AC650" s="65" t="str">
        <f t="shared" si="281"/>
        <v/>
      </c>
      <c r="AH650" s="65" t="str">
        <f t="shared" si="299"/>
        <v>187312239</v>
      </c>
      <c r="AI650" s="65">
        <v>18731223</v>
      </c>
      <c r="AJ650" s="65" t="s">
        <v>5319</v>
      </c>
      <c r="AK650" s="65">
        <v>9</v>
      </c>
      <c r="AN650" s="65" t="str">
        <f t="shared" si="294"/>
        <v/>
      </c>
    </row>
    <row r="651" spans="1:40" ht="16.8" customHeight="1" x14ac:dyDescent="0.25">
      <c r="A651" s="113">
        <v>1</v>
      </c>
      <c r="B651" s="342" t="s">
        <v>753</v>
      </c>
      <c r="C651" s="342" t="s">
        <v>4832</v>
      </c>
      <c r="D651" s="350" t="str">
        <f t="shared" ref="D651:D699" si="304">IF(C651="", "", CONCATENATE("'", C651,"'"))</f>
        <v>'WP Brown'</v>
      </c>
      <c r="E651" s="262">
        <f t="shared" si="300"/>
        <v>18740117</v>
      </c>
      <c r="F651" s="262">
        <v>10</v>
      </c>
      <c r="G651" s="211" t="s">
        <v>4898</v>
      </c>
      <c r="R651" s="112" t="str">
        <f>IF(D651="","", CONCATENATE("Update games set ", B651, "= ",D651," where game_id=", E651))</f>
        <v>Update games set Referee= 'WP Brown' where game_id=18740117</v>
      </c>
      <c r="S651" s="112" t="str">
        <f t="shared" si="295"/>
        <v>Update lineups set player_name = 'S Tebbutt', raw_name = 'S Tebbutt' where game_id = 18740117 and player_order = 10</v>
      </c>
      <c r="T651" s="112" t="str">
        <f t="shared" si="296"/>
        <v/>
      </c>
      <c r="U651" s="200" t="str">
        <f t="shared" si="293"/>
        <v/>
      </c>
      <c r="V651" s="112" t="str">
        <f t="shared" si="297"/>
        <v/>
      </c>
      <c r="W651" s="415" t="str">
        <f t="shared" si="298"/>
        <v/>
      </c>
      <c r="Y651" s="65" t="str">
        <f t="shared" si="277"/>
        <v/>
      </c>
      <c r="Z651" s="65" t="str">
        <f t="shared" si="278"/>
        <v/>
      </c>
      <c r="AA651" s="65" t="str">
        <f t="shared" si="279"/>
        <v/>
      </c>
      <c r="AB651" s="65" t="str">
        <f t="shared" si="280"/>
        <v/>
      </c>
      <c r="AC651" s="65" t="str">
        <f t="shared" si="281"/>
        <v/>
      </c>
      <c r="AH651" s="65" t="str">
        <f t="shared" si="299"/>
        <v>1873122310</v>
      </c>
      <c r="AI651" s="65">
        <v>18731223</v>
      </c>
      <c r="AJ651" s="65" t="s">
        <v>5319</v>
      </c>
      <c r="AK651" s="65">
        <v>10</v>
      </c>
      <c r="AN651" s="65" t="str">
        <f t="shared" si="294"/>
        <v/>
      </c>
    </row>
    <row r="652" spans="1:40" ht="16.8" customHeight="1" x14ac:dyDescent="0.25">
      <c r="A652" s="113">
        <v>1</v>
      </c>
      <c r="B652" s="342" t="s">
        <v>746</v>
      </c>
      <c r="C652" s="351" t="s">
        <v>5062</v>
      </c>
      <c r="D652" s="334" t="str">
        <f>CONCATENATE("'", LEFT(E652,4),"-",MID(E652,5,2),"-", MID(E652,7,2), " ", C652,"'")</f>
        <v>'1874-01-17 15:00'</v>
      </c>
      <c r="E652" s="262">
        <f t="shared" si="300"/>
        <v>18740117</v>
      </c>
      <c r="F652" s="262">
        <v>11</v>
      </c>
      <c r="G652" s="211" t="s">
        <v>4890</v>
      </c>
      <c r="R652" s="112" t="str">
        <f>IF(D652="","", CONCATENATE("Update games set ", B652, "= ",D652," where game_id=", E652))</f>
        <v>Update games set Game_date= '1874-01-17 15:00' where game_id=18740117</v>
      </c>
      <c r="S652" s="112" t="str">
        <f t="shared" si="295"/>
        <v>Update lineups set player_name = 'FO Norris', raw_name = 'FO Norris' where game_id = 18740117 and player_order = 11</v>
      </c>
      <c r="T652" s="112" t="str">
        <f t="shared" si="296"/>
        <v/>
      </c>
      <c r="U652" s="200" t="str">
        <f t="shared" si="293"/>
        <v/>
      </c>
      <c r="V652" s="112" t="str">
        <f t="shared" si="297"/>
        <v/>
      </c>
      <c r="W652" s="415" t="str">
        <f t="shared" si="298"/>
        <v/>
      </c>
      <c r="Y652" s="65" t="str">
        <f t="shared" si="277"/>
        <v/>
      </c>
      <c r="Z652" s="65" t="str">
        <f t="shared" si="278"/>
        <v/>
      </c>
      <c r="AA652" s="65" t="str">
        <f t="shared" si="279"/>
        <v/>
      </c>
      <c r="AB652" s="65" t="str">
        <f t="shared" si="280"/>
        <v/>
      </c>
      <c r="AC652" s="65" t="str">
        <f t="shared" si="281"/>
        <v/>
      </c>
      <c r="AH652" s="65" t="str">
        <f t="shared" si="299"/>
        <v>1873122311</v>
      </c>
      <c r="AI652" s="65">
        <v>18731223</v>
      </c>
      <c r="AJ652" s="65" t="s">
        <v>5319</v>
      </c>
      <c r="AK652" s="65">
        <v>11</v>
      </c>
      <c r="AN652" s="65" t="str">
        <f t="shared" si="294"/>
        <v/>
      </c>
    </row>
    <row r="653" spans="1:40" ht="16.8" customHeight="1" x14ac:dyDescent="0.25">
      <c r="A653" s="113">
        <v>1</v>
      </c>
      <c r="B653" s="342" t="s">
        <v>25</v>
      </c>
      <c r="D653" s="350" t="str">
        <f t="shared" si="286"/>
        <v/>
      </c>
      <c r="E653" s="262">
        <f t="shared" si="300"/>
        <v>18740117</v>
      </c>
      <c r="F653" s="262">
        <v>12</v>
      </c>
      <c r="G653" s="211" t="s">
        <v>4874</v>
      </c>
      <c r="R653" s="112" t="str">
        <f>IF(D653="","", CONCATENATE("Update games set ", B653, "= ",D653," where game_id=", E653))</f>
        <v/>
      </c>
      <c r="S653" s="112" t="str">
        <f t="shared" si="295"/>
        <v>Update lineups set player_name = 'C Rastall', raw_name = 'C Rastall' where game_id = 18740117 and player_order = 12</v>
      </c>
      <c r="T653" s="112" t="str">
        <f t="shared" si="296"/>
        <v/>
      </c>
      <c r="U653" s="200" t="str">
        <f t="shared" si="293"/>
        <v/>
      </c>
      <c r="V653" s="112" t="str">
        <f t="shared" si="297"/>
        <v/>
      </c>
      <c r="W653" s="415" t="str">
        <f t="shared" si="298"/>
        <v/>
      </c>
      <c r="Y653" s="65" t="str">
        <f t="shared" si="277"/>
        <v/>
      </c>
      <c r="Z653" s="65" t="str">
        <f t="shared" si="278"/>
        <v/>
      </c>
      <c r="AA653" s="65" t="str">
        <f t="shared" si="279"/>
        <v/>
      </c>
      <c r="AB653" s="65" t="str">
        <f t="shared" si="280"/>
        <v/>
      </c>
      <c r="AC653" s="65" t="str">
        <f t="shared" si="281"/>
        <v/>
      </c>
      <c r="AH653" s="65" t="str">
        <f t="shared" si="299"/>
        <v>1873122312</v>
      </c>
      <c r="AI653" s="65">
        <v>18731223</v>
      </c>
      <c r="AJ653" s="65" t="s">
        <v>5319</v>
      </c>
      <c r="AK653" s="65">
        <v>12</v>
      </c>
      <c r="AN653" s="65" t="str">
        <f t="shared" si="294"/>
        <v/>
      </c>
    </row>
    <row r="654" spans="1:40" ht="16.8" customHeight="1" x14ac:dyDescent="0.25">
      <c r="A654" s="113">
        <v>1</v>
      </c>
      <c r="B654" s="342" t="s">
        <v>475</v>
      </c>
      <c r="D654" s="349" t="str">
        <f t="shared" si="303"/>
        <v/>
      </c>
      <c r="E654" s="262">
        <f t="shared" si="300"/>
        <v>18740117</v>
      </c>
      <c r="F654" s="262">
        <v>13</v>
      </c>
      <c r="R654" s="112" t="str">
        <f>IF(D654="","", CONCATENATE("Update games set ", B654, "= ",D654," where game_id=", E654))</f>
        <v/>
      </c>
      <c r="S654" s="112" t="str">
        <f t="shared" si="295"/>
        <v/>
      </c>
      <c r="T654" s="112" t="str">
        <f t="shared" si="296"/>
        <v/>
      </c>
      <c r="U654" s="200" t="str">
        <f t="shared" si="293"/>
        <v/>
      </c>
      <c r="V654" s="112" t="str">
        <f t="shared" si="297"/>
        <v/>
      </c>
      <c r="W654" s="415" t="str">
        <f t="shared" si="298"/>
        <v/>
      </c>
      <c r="Y654" s="65" t="str">
        <f t="shared" ref="Y654:Y717" si="305">IF(I654="","",CONCATENATE("update goals set scorer_name = '",SUBSTITUTE(J654, "'", "''"),"'"))</f>
        <v/>
      </c>
      <c r="Z654" s="65" t="str">
        <f t="shared" ref="Z654:Z717" si="306">IF(K654="", "", CONCATENATE(", goal_min = ", K654))</f>
        <v/>
      </c>
      <c r="AA654" s="65" t="str">
        <f t="shared" ref="AA654:AA717" si="307">IF(L654="", "", CONCATENATE(", Pen = '", UPPER(L654), "'"))</f>
        <v/>
      </c>
      <c r="AB654" s="65" t="str">
        <f t="shared" ref="AB654:AB717" si="308">IF(M654="", "", CONCATENATE(", OG = '", UPPER(M654), "'"))</f>
        <v/>
      </c>
      <c r="AC654" s="65" t="str">
        <f t="shared" ref="AC654:AC717" si="309">IF(I654="", "", CONCATENATE(" where game_id = ", E654, " and goal_order = ", I654))</f>
        <v/>
      </c>
      <c r="AH654" s="65" t="str">
        <f t="shared" si="299"/>
        <v>1873122313</v>
      </c>
      <c r="AI654" s="65">
        <v>18731223</v>
      </c>
      <c r="AJ654" s="65" t="s">
        <v>5319</v>
      </c>
      <c r="AK654" s="65">
        <v>13</v>
      </c>
      <c r="AN654" s="65" t="str">
        <f t="shared" si="294"/>
        <v/>
      </c>
    </row>
    <row r="655" spans="1:40" ht="16.8" customHeight="1" x14ac:dyDescent="0.25">
      <c r="A655" s="113">
        <v>1</v>
      </c>
      <c r="B655" s="342" t="s">
        <v>20</v>
      </c>
      <c r="C655" s="342" t="s">
        <v>5224</v>
      </c>
      <c r="D655" s="350" t="str">
        <f t="shared" si="286"/>
        <v>'Bramall Lane'</v>
      </c>
      <c r="E655" s="262">
        <f t="shared" si="300"/>
        <v>18740117</v>
      </c>
      <c r="F655" s="262">
        <v>14</v>
      </c>
      <c r="R655" s="112" t="str">
        <f>IF(D655="","", CONCATENATE("Update games set ", B655, "= ",D655," where game_id=", E655))</f>
        <v>Update games set Ground= 'Bramall Lane' where game_id=18740117</v>
      </c>
      <c r="S655" s="112" t="str">
        <f t="shared" si="295"/>
        <v/>
      </c>
      <c r="T655" s="112" t="str">
        <f t="shared" si="296"/>
        <v/>
      </c>
      <c r="U655" s="200" t="str">
        <f t="shared" si="293"/>
        <v/>
      </c>
      <c r="V655" s="112" t="str">
        <f t="shared" si="297"/>
        <v/>
      </c>
      <c r="W655" s="415" t="str">
        <f t="shared" si="298"/>
        <v/>
      </c>
      <c r="Y655" s="65" t="str">
        <f t="shared" si="305"/>
        <v/>
      </c>
      <c r="Z655" s="65" t="str">
        <f t="shared" si="306"/>
        <v/>
      </c>
      <c r="AA655" s="65" t="str">
        <f t="shared" si="307"/>
        <v/>
      </c>
      <c r="AB655" s="65" t="str">
        <f t="shared" si="308"/>
        <v/>
      </c>
      <c r="AC655" s="65" t="str">
        <f t="shared" si="309"/>
        <v/>
      </c>
      <c r="AH655" s="65" t="str">
        <f t="shared" si="299"/>
        <v>1873122314</v>
      </c>
      <c r="AI655" s="65">
        <v>18731223</v>
      </c>
      <c r="AJ655" s="65" t="s">
        <v>5319</v>
      </c>
      <c r="AK655" s="65">
        <v>14</v>
      </c>
      <c r="AN655" s="65" t="str">
        <f t="shared" si="294"/>
        <v/>
      </c>
    </row>
    <row r="656" spans="1:40" ht="16.8" customHeight="1" x14ac:dyDescent="0.25">
      <c r="A656" s="113">
        <v>1</v>
      </c>
      <c r="B656" s="342" t="s">
        <v>4882</v>
      </c>
      <c r="C656" s="342" t="str">
        <f>IF(C655="", "", C655)</f>
        <v>Bramall Lane</v>
      </c>
      <c r="D656" s="350" t="str">
        <f t="shared" si="286"/>
        <v>'Bramall Lane'</v>
      </c>
      <c r="E656" s="262">
        <f t="shared" si="300"/>
        <v>18740117</v>
      </c>
      <c r="F656" s="262">
        <v>15</v>
      </c>
      <c r="R656" s="112" t="str">
        <f>IF(D656="","", CONCATENATE("Update games set ", B656, "= ",D656," where game_id=", E656))</f>
        <v>Update games set Ground_parent= 'Bramall Lane' where game_id=18740117</v>
      </c>
      <c r="S656" s="112" t="str">
        <f t="shared" si="295"/>
        <v/>
      </c>
      <c r="T656" s="112" t="str">
        <f t="shared" si="296"/>
        <v/>
      </c>
      <c r="U656" s="200" t="str">
        <f t="shared" si="293"/>
        <v/>
      </c>
      <c r="V656" s="112" t="str">
        <f t="shared" si="297"/>
        <v/>
      </c>
      <c r="W656" s="415" t="str">
        <f t="shared" si="298"/>
        <v/>
      </c>
      <c r="Y656" s="65" t="str">
        <f t="shared" si="305"/>
        <v/>
      </c>
      <c r="Z656" s="65" t="str">
        <f t="shared" si="306"/>
        <v/>
      </c>
      <c r="AA656" s="65" t="str">
        <f t="shared" si="307"/>
        <v/>
      </c>
      <c r="AB656" s="65" t="str">
        <f t="shared" si="308"/>
        <v/>
      </c>
      <c r="AC656" s="65" t="str">
        <f t="shared" si="309"/>
        <v/>
      </c>
      <c r="AH656" s="65" t="str">
        <f t="shared" si="299"/>
        <v>1873122315</v>
      </c>
      <c r="AI656" s="65">
        <v>18731223</v>
      </c>
      <c r="AJ656" s="65" t="s">
        <v>5319</v>
      </c>
      <c r="AK656" s="65">
        <v>15</v>
      </c>
      <c r="AN656" s="65" t="str">
        <f t="shared" si="294"/>
        <v/>
      </c>
    </row>
    <row r="657" spans="1:40" s="126" customFormat="1" ht="16.2" customHeight="1" thickBot="1" x14ac:dyDescent="0.3">
      <c r="A657" s="113">
        <v>1</v>
      </c>
      <c r="B657" s="116" t="s">
        <v>115</v>
      </c>
      <c r="C657" s="352"/>
      <c r="D657" s="370" t="str">
        <f t="shared" ref="D657" si="310">IF(MID(E657,5,2)*1&gt;6,_xlfn.CONCAT("'",LEFT(E657,4),"-",MID(E657,3,2)+1,"'"),_xlfn.CONCAT("'",LEFT(E657,4)-1,"-",MID(E657,3,2),"'"))</f>
        <v>'1873-74'</v>
      </c>
      <c r="E657" s="266">
        <f t="shared" si="300"/>
        <v>18740117</v>
      </c>
      <c r="F657" s="266">
        <v>16</v>
      </c>
      <c r="G657" s="343"/>
      <c r="H657" s="343"/>
      <c r="I657" s="267"/>
      <c r="J657" s="214"/>
      <c r="K657" s="266"/>
      <c r="L657" s="266"/>
      <c r="M657" s="266"/>
      <c r="N657" s="419"/>
      <c r="O657" s="343"/>
      <c r="P657" s="343"/>
      <c r="Q657" s="346"/>
      <c r="R657" s="112" t="str">
        <f>IF(D657="","", CONCATENATE("Update games set ", B657, "= ",D657," where game_id=", E657))</f>
        <v>Update games set Season= '1873-74' where game_id=18740117</v>
      </c>
      <c r="S657" s="112" t="str">
        <f t="shared" si="295"/>
        <v/>
      </c>
      <c r="T657" s="112" t="str">
        <f t="shared" si="296"/>
        <v/>
      </c>
      <c r="U657" s="200" t="str">
        <f t="shared" si="293"/>
        <v/>
      </c>
      <c r="V657" s="112" t="str">
        <f t="shared" si="297"/>
        <v/>
      </c>
      <c r="W657" s="415" t="str">
        <f t="shared" si="298"/>
        <v/>
      </c>
      <c r="X657" s="240"/>
      <c r="Y657" s="65" t="str">
        <f t="shared" si="305"/>
        <v/>
      </c>
      <c r="Z657" s="65" t="str">
        <f t="shared" si="306"/>
        <v/>
      </c>
      <c r="AA657" s="65" t="str">
        <f t="shared" si="307"/>
        <v/>
      </c>
      <c r="AB657" s="65" t="str">
        <f t="shared" si="308"/>
        <v/>
      </c>
      <c r="AC657" s="65" t="str">
        <f t="shared" si="309"/>
        <v/>
      </c>
      <c r="AH657" s="65" t="str">
        <f t="shared" si="299"/>
        <v>1873122316</v>
      </c>
      <c r="AI657" s="126">
        <v>18731223</v>
      </c>
      <c r="AJ657" s="126" t="s">
        <v>5319</v>
      </c>
      <c r="AK657" s="126">
        <v>16</v>
      </c>
      <c r="AN657" s="65" t="str">
        <f t="shared" si="294"/>
        <v/>
      </c>
    </row>
    <row r="658" spans="1:40" ht="16.8" customHeight="1" thickTop="1" x14ac:dyDescent="0.25">
      <c r="A658" s="113">
        <v>1</v>
      </c>
      <c r="B658" s="341" t="s">
        <v>22</v>
      </c>
      <c r="C658" s="341" t="s">
        <v>4627</v>
      </c>
      <c r="D658" s="341" t="str">
        <f t="shared" si="286"/>
        <v>'Mansfield'</v>
      </c>
      <c r="E658" s="211">
        <v>18740131</v>
      </c>
      <c r="F658" s="262">
        <v>1</v>
      </c>
      <c r="G658" s="212" t="s">
        <v>4806</v>
      </c>
      <c r="H658" s="212" t="s">
        <v>4777</v>
      </c>
      <c r="J658" s="211" t="s">
        <v>4815</v>
      </c>
      <c r="N658" s="416"/>
      <c r="O658" s="212"/>
      <c r="P658" s="212"/>
      <c r="R658" s="112" t="str">
        <f>IF(D658="","", CONCATENATE("Update games set ", B658, "= ",D658," where game_id=", E658))</f>
        <v>Update games set Opponent= 'Mansfield' where game_id=18740131</v>
      </c>
      <c r="S658" s="112" t="str">
        <f t="shared" si="295"/>
        <v>Update lineups set player_name = 'SW Widdowson', raw_name = 'SW Widdowson' where game_id = 18740131 and player_order = 1</v>
      </c>
      <c r="T658" s="112" t="str">
        <f t="shared" si="296"/>
        <v>insert into goals (game_id, goal_order, scorer_name, goal_min) values (18740131, , 'WH Revis)</v>
      </c>
      <c r="U658" s="200" t="str">
        <f t="shared" si="293"/>
        <v/>
      </c>
      <c r="V658" s="112" t="str">
        <f t="shared" si="297"/>
        <v/>
      </c>
      <c r="W658" s="415" t="str">
        <f t="shared" si="298"/>
        <v/>
      </c>
      <c r="Y658" s="65" t="str">
        <f t="shared" si="305"/>
        <v/>
      </c>
      <c r="Z658" s="65" t="str">
        <f t="shared" si="306"/>
        <v/>
      </c>
      <c r="AA658" s="65" t="str">
        <f t="shared" si="307"/>
        <v/>
      </c>
      <c r="AB658" s="65" t="str">
        <f t="shared" si="308"/>
        <v/>
      </c>
      <c r="AC658" s="65" t="str">
        <f t="shared" si="309"/>
        <v/>
      </c>
      <c r="AH658" s="65" t="str">
        <f t="shared" si="299"/>
        <v>187312271</v>
      </c>
      <c r="AI658" s="65">
        <v>18731227</v>
      </c>
      <c r="AJ658" s="65" t="s">
        <v>163</v>
      </c>
      <c r="AK658" s="65">
        <v>1</v>
      </c>
      <c r="AN658" s="65" t="str">
        <f t="shared" si="294"/>
        <v>update games set source = 'The Nottingham Forest Football Scrapbook' where game_id = 18740131</v>
      </c>
    </row>
    <row r="659" spans="1:40" ht="16.8" customHeight="1" x14ac:dyDescent="0.25">
      <c r="A659" s="113">
        <v>1</v>
      </c>
      <c r="B659" s="342" t="s">
        <v>4979</v>
      </c>
      <c r="C659" s="342" t="str">
        <f>IF(C658="", "", C658)</f>
        <v>Mansfield</v>
      </c>
      <c r="D659" s="350" t="str">
        <f t="shared" si="286"/>
        <v>'Mansfield'</v>
      </c>
      <c r="E659" s="262">
        <f>E658</f>
        <v>18740131</v>
      </c>
      <c r="F659" s="262">
        <v>2</v>
      </c>
      <c r="G659" s="211" t="s">
        <v>4815</v>
      </c>
      <c r="J659" s="211" t="s">
        <v>4896</v>
      </c>
      <c r="R659" s="112" t="str">
        <f>IF(D659="","", CONCATENATE("Update games set ", B659, "= ",D659," where game_id=", E659))</f>
        <v>Update games set Opp_parent= 'Mansfield' where game_id=18740131</v>
      </c>
      <c r="S659" s="112" t="str">
        <f t="shared" si="295"/>
        <v>Update lineups set player_name = 'WH Revis', raw_name = 'WH Revis' where game_id = 18740131 and player_order = 2</v>
      </c>
      <c r="T659" s="112" t="str">
        <f t="shared" si="296"/>
        <v>insert into goals (game_id, goal_order, scorer_name, goal_min) values (18740131, , 'AC Goodyer)</v>
      </c>
      <c r="U659" s="200" t="str">
        <f t="shared" si="293"/>
        <v/>
      </c>
      <c r="V659" s="112" t="str">
        <f t="shared" si="297"/>
        <v/>
      </c>
      <c r="W659" s="415" t="str">
        <f t="shared" si="298"/>
        <v/>
      </c>
      <c r="Y659" s="65" t="str">
        <f t="shared" si="305"/>
        <v/>
      </c>
      <c r="Z659" s="65" t="str">
        <f t="shared" si="306"/>
        <v/>
      </c>
      <c r="AA659" s="65" t="str">
        <f t="shared" si="307"/>
        <v/>
      </c>
      <c r="AB659" s="65" t="str">
        <f t="shared" si="308"/>
        <v/>
      </c>
      <c r="AC659" s="65" t="str">
        <f t="shared" si="309"/>
        <v/>
      </c>
      <c r="AH659" s="65" t="str">
        <f t="shared" si="299"/>
        <v>187312272</v>
      </c>
      <c r="AI659" s="65">
        <v>18731227</v>
      </c>
      <c r="AJ659" s="65" t="s">
        <v>163</v>
      </c>
      <c r="AK659" s="65">
        <v>2</v>
      </c>
      <c r="AN659" s="65" t="str">
        <f t="shared" si="294"/>
        <v/>
      </c>
    </row>
    <row r="660" spans="1:40" ht="16.8" customHeight="1" x14ac:dyDescent="0.25">
      <c r="A660" s="113">
        <v>1</v>
      </c>
      <c r="B660" s="342" t="s">
        <v>2653</v>
      </c>
      <c r="C660" s="342" t="s">
        <v>663</v>
      </c>
      <c r="D660" s="350" t="str">
        <f t="shared" si="286"/>
        <v>'Friendly'</v>
      </c>
      <c r="E660" s="262">
        <f t="shared" ref="E660:E673" si="311">E659</f>
        <v>18740131</v>
      </c>
      <c r="F660" s="262">
        <v>3</v>
      </c>
      <c r="G660" s="211" t="s">
        <v>4896</v>
      </c>
      <c r="R660" s="112" t="str">
        <f>IF(D660="","", CONCATENATE("Update games set ", B660, "= ",D660," where game_id=", E660))</f>
        <v>Update games set Game_type= 'Friendly' where game_id=18740131</v>
      </c>
      <c r="S660" s="112" t="str">
        <f t="shared" si="295"/>
        <v>Update lineups set player_name = 'AC Goodyer', raw_name = 'AC Goodyer' where game_id = 18740131 and player_order = 3</v>
      </c>
      <c r="T660" s="112" t="str">
        <f t="shared" si="296"/>
        <v/>
      </c>
      <c r="U660" s="200" t="str">
        <f t="shared" si="293"/>
        <v/>
      </c>
      <c r="V660" s="112" t="str">
        <f t="shared" si="297"/>
        <v/>
      </c>
      <c r="W660" s="415" t="str">
        <f t="shared" si="298"/>
        <v/>
      </c>
      <c r="Y660" s="65" t="str">
        <f t="shared" si="305"/>
        <v/>
      </c>
      <c r="Z660" s="65" t="str">
        <f t="shared" si="306"/>
        <v/>
      </c>
      <c r="AA660" s="65" t="str">
        <f t="shared" si="307"/>
        <v/>
      </c>
      <c r="AB660" s="65" t="str">
        <f t="shared" si="308"/>
        <v/>
      </c>
      <c r="AC660" s="65" t="str">
        <f t="shared" si="309"/>
        <v/>
      </c>
      <c r="AH660" s="65" t="str">
        <f t="shared" si="299"/>
        <v>187312273</v>
      </c>
      <c r="AI660" s="65">
        <v>18731227</v>
      </c>
      <c r="AJ660" s="65" t="s">
        <v>163</v>
      </c>
      <c r="AK660" s="65">
        <v>3</v>
      </c>
      <c r="AN660" s="65" t="str">
        <f t="shared" si="294"/>
        <v/>
      </c>
    </row>
    <row r="661" spans="1:40" ht="16.8" customHeight="1" x14ac:dyDescent="0.25">
      <c r="A661" s="113">
        <v>1</v>
      </c>
      <c r="B661" s="342" t="s">
        <v>4978</v>
      </c>
      <c r="C661" s="342" t="s">
        <v>0</v>
      </c>
      <c r="D661" s="350" t="str">
        <f t="shared" si="286"/>
        <v>'A'</v>
      </c>
      <c r="E661" s="262">
        <f t="shared" si="311"/>
        <v>18740131</v>
      </c>
      <c r="F661" s="262">
        <v>4</v>
      </c>
      <c r="G661" s="211" t="s">
        <v>4900</v>
      </c>
      <c r="R661" s="112" t="str">
        <f>IF(D661="","", CONCATENATE("Update games set ", B661, "= ",D661," where game_id=", E661))</f>
        <v>Update games set HAN= 'A' where game_id=18740131</v>
      </c>
      <c r="S661" s="112" t="str">
        <f t="shared" si="295"/>
        <v>Update lineups set player_name = 'FR Pickerhill', raw_name = 'FR Pickerhill' where game_id = 18740131 and player_order = 4</v>
      </c>
      <c r="T661" s="112" t="str">
        <f t="shared" si="296"/>
        <v/>
      </c>
      <c r="U661" s="200" t="str">
        <f t="shared" si="293"/>
        <v/>
      </c>
      <c r="V661" s="112" t="str">
        <f t="shared" si="297"/>
        <v/>
      </c>
      <c r="W661" s="415" t="str">
        <f t="shared" si="298"/>
        <v/>
      </c>
      <c r="Y661" s="65" t="str">
        <f t="shared" si="305"/>
        <v/>
      </c>
      <c r="Z661" s="65" t="str">
        <f t="shared" si="306"/>
        <v/>
      </c>
      <c r="AA661" s="65" t="str">
        <f t="shared" si="307"/>
        <v/>
      </c>
      <c r="AB661" s="65" t="str">
        <f t="shared" si="308"/>
        <v/>
      </c>
      <c r="AC661" s="65" t="str">
        <f t="shared" si="309"/>
        <v/>
      </c>
      <c r="AH661" s="65" t="str">
        <f t="shared" si="299"/>
        <v>187312274</v>
      </c>
      <c r="AI661" s="65">
        <v>18731227</v>
      </c>
      <c r="AJ661" s="65" t="s">
        <v>163</v>
      </c>
      <c r="AK661" s="65">
        <v>4</v>
      </c>
      <c r="AN661" s="65" t="str">
        <f t="shared" si="294"/>
        <v/>
      </c>
    </row>
    <row r="662" spans="1:40" ht="16.8" customHeight="1" x14ac:dyDescent="0.25">
      <c r="A662" s="113">
        <v>1</v>
      </c>
      <c r="B662" s="342" t="s">
        <v>5</v>
      </c>
      <c r="C662" s="342">
        <v>2</v>
      </c>
      <c r="D662" s="349">
        <f t="shared" si="301"/>
        <v>2</v>
      </c>
      <c r="E662" s="262">
        <f t="shared" si="311"/>
        <v>18740131</v>
      </c>
      <c r="F662" s="262">
        <v>5</v>
      </c>
      <c r="G662" s="211" t="s">
        <v>4895</v>
      </c>
      <c r="R662" s="112" t="str">
        <f>IF(D662="","", CONCATENATE("Update games set ", B662, "= ",D662," where game_id=", E662))</f>
        <v>Update games set F= 2 where game_id=18740131</v>
      </c>
      <c r="S662" s="112" t="str">
        <f t="shared" si="295"/>
        <v>Update lineups set player_name = 'AH Smith', raw_name = 'AH Smith' where game_id = 18740131 and player_order = 5</v>
      </c>
      <c r="T662" s="112" t="str">
        <f t="shared" si="296"/>
        <v/>
      </c>
      <c r="U662" s="200" t="str">
        <f t="shared" si="293"/>
        <v/>
      </c>
      <c r="V662" s="112" t="str">
        <f t="shared" si="297"/>
        <v/>
      </c>
      <c r="W662" s="415" t="str">
        <f t="shared" si="298"/>
        <v/>
      </c>
      <c r="Y662" s="65" t="str">
        <f t="shared" si="305"/>
        <v/>
      </c>
      <c r="Z662" s="65" t="str">
        <f t="shared" si="306"/>
        <v/>
      </c>
      <c r="AA662" s="65" t="str">
        <f t="shared" si="307"/>
        <v/>
      </c>
      <c r="AB662" s="65" t="str">
        <f t="shared" si="308"/>
        <v/>
      </c>
      <c r="AC662" s="65" t="str">
        <f t="shared" si="309"/>
        <v/>
      </c>
      <c r="AH662" s="65" t="str">
        <f t="shared" si="299"/>
        <v>187312275</v>
      </c>
      <c r="AI662" s="65">
        <v>18731227</v>
      </c>
      <c r="AJ662" s="65" t="s">
        <v>163</v>
      </c>
      <c r="AK662" s="65">
        <v>5</v>
      </c>
      <c r="AN662" s="65" t="str">
        <f t="shared" si="294"/>
        <v/>
      </c>
    </row>
    <row r="663" spans="1:40" ht="16.8" customHeight="1" x14ac:dyDescent="0.25">
      <c r="A663" s="113">
        <v>1</v>
      </c>
      <c r="B663" s="342" t="s">
        <v>0</v>
      </c>
      <c r="C663" s="342">
        <v>0</v>
      </c>
      <c r="D663" s="349">
        <f t="shared" si="301"/>
        <v>0</v>
      </c>
      <c r="E663" s="262">
        <f t="shared" si="311"/>
        <v>18740131</v>
      </c>
      <c r="F663" s="262">
        <v>6</v>
      </c>
      <c r="G663" s="211" t="s">
        <v>4897</v>
      </c>
      <c r="R663" s="112" t="str">
        <f>IF(D663="","", CONCATENATE("Update games set ", B663, "= ",D663," where game_id=", E663))</f>
        <v>Update games set A= 0 where game_id=18740131</v>
      </c>
      <c r="S663" s="112" t="str">
        <f t="shared" si="295"/>
        <v>Update lineups set player_name = 'W Pearson', raw_name = 'W Pearson' where game_id = 18740131 and player_order = 6</v>
      </c>
      <c r="T663" s="112" t="str">
        <f t="shared" si="296"/>
        <v/>
      </c>
      <c r="U663" s="200" t="str">
        <f t="shared" si="293"/>
        <v/>
      </c>
      <c r="V663" s="112" t="str">
        <f t="shared" si="297"/>
        <v/>
      </c>
      <c r="W663" s="415" t="str">
        <f t="shared" si="298"/>
        <v/>
      </c>
      <c r="Y663" s="65" t="str">
        <f t="shared" si="305"/>
        <v/>
      </c>
      <c r="Z663" s="65" t="str">
        <f t="shared" si="306"/>
        <v/>
      </c>
      <c r="AA663" s="65" t="str">
        <f t="shared" si="307"/>
        <v/>
      </c>
      <c r="AB663" s="65" t="str">
        <f t="shared" si="308"/>
        <v/>
      </c>
      <c r="AC663" s="65" t="str">
        <f t="shared" si="309"/>
        <v/>
      </c>
      <c r="AH663" s="65" t="str">
        <f t="shared" si="299"/>
        <v>187312276</v>
      </c>
      <c r="AI663" s="65">
        <v>18731227</v>
      </c>
      <c r="AJ663" s="65" t="s">
        <v>163</v>
      </c>
      <c r="AK663" s="65">
        <v>6</v>
      </c>
      <c r="AN663" s="65" t="str">
        <f t="shared" si="294"/>
        <v/>
      </c>
    </row>
    <row r="664" spans="1:40" ht="16.8" customHeight="1" x14ac:dyDescent="0.25">
      <c r="A664" s="113">
        <v>1</v>
      </c>
      <c r="B664" s="342" t="s">
        <v>23</v>
      </c>
      <c r="D664" s="334" t="str">
        <f t="shared" ref="D664" si="312">IF(C664="",IF(D662&gt;D663,"'W'",IF(D662=D663,"'D'","'L'")),_xlfn.CONCAT("'",C664,"'"))</f>
        <v>'W'</v>
      </c>
      <c r="E664" s="262">
        <f t="shared" si="311"/>
        <v>18740131</v>
      </c>
      <c r="F664" s="262">
        <v>7</v>
      </c>
      <c r="G664" s="211" t="s">
        <v>4824</v>
      </c>
      <c r="R664" s="112" t="str">
        <f>IF(D664="","", CONCATENATE("Update games set ", B664, "= ",D664," where game_id=", E664))</f>
        <v>Update games set Result= 'W' where game_id=18740131</v>
      </c>
      <c r="S664" s="112" t="str">
        <f t="shared" si="295"/>
        <v>Update lineups set player_name = 'J Tomlinson', raw_name = 'J Tomlinson' where game_id = 18740131 and player_order = 7</v>
      </c>
      <c r="T664" s="112" t="str">
        <f t="shared" si="296"/>
        <v/>
      </c>
      <c r="U664" s="200" t="str">
        <f t="shared" si="293"/>
        <v/>
      </c>
      <c r="V664" s="112" t="str">
        <f t="shared" si="297"/>
        <v/>
      </c>
      <c r="W664" s="415" t="str">
        <f t="shared" si="298"/>
        <v/>
      </c>
      <c r="Y664" s="65" t="str">
        <f t="shared" si="305"/>
        <v/>
      </c>
      <c r="Z664" s="65" t="str">
        <f t="shared" si="306"/>
        <v/>
      </c>
      <c r="AA664" s="65" t="str">
        <f t="shared" si="307"/>
        <v/>
      </c>
      <c r="AB664" s="65" t="str">
        <f t="shared" si="308"/>
        <v/>
      </c>
      <c r="AC664" s="65" t="str">
        <f t="shared" si="309"/>
        <v/>
      </c>
      <c r="AH664" s="65" t="str">
        <f t="shared" si="299"/>
        <v>187312277</v>
      </c>
      <c r="AI664" s="65">
        <v>18731227</v>
      </c>
      <c r="AJ664" s="65" t="s">
        <v>163</v>
      </c>
      <c r="AK664" s="65">
        <v>7</v>
      </c>
      <c r="AN664" s="65" t="str">
        <f t="shared" si="294"/>
        <v/>
      </c>
    </row>
    <row r="665" spans="1:40" ht="16.8" customHeight="1" x14ac:dyDescent="0.25">
      <c r="A665" s="113">
        <v>1</v>
      </c>
      <c r="B665" s="342" t="s">
        <v>768</v>
      </c>
      <c r="D665" s="349" t="str">
        <f t="shared" si="303"/>
        <v/>
      </c>
      <c r="E665" s="262">
        <f t="shared" si="311"/>
        <v>18740131</v>
      </c>
      <c r="F665" s="262">
        <v>8</v>
      </c>
      <c r="G665" s="194" t="s">
        <v>4829</v>
      </c>
      <c r="N665" s="417"/>
      <c r="O665" s="194"/>
      <c r="P665" s="194"/>
      <c r="R665" s="112" t="str">
        <f>IF(D665="","", CONCATENATE("Update games set ", B665, "= ",D665," where game_id=", E665))</f>
        <v/>
      </c>
      <c r="S665" s="112" t="str">
        <f t="shared" si="295"/>
        <v>Update lineups set player_name = 'RP Hawksley', raw_name = 'RP Hawksley' where game_id = 18740131 and player_order = 8</v>
      </c>
      <c r="T665" s="112" t="str">
        <f t="shared" si="296"/>
        <v/>
      </c>
      <c r="U665" s="200" t="str">
        <f t="shared" si="293"/>
        <v/>
      </c>
      <c r="V665" s="112" t="str">
        <f t="shared" si="297"/>
        <v/>
      </c>
      <c r="W665" s="415" t="str">
        <f t="shared" si="298"/>
        <v/>
      </c>
      <c r="Y665" s="65" t="str">
        <f t="shared" si="305"/>
        <v/>
      </c>
      <c r="Z665" s="65" t="str">
        <f t="shared" si="306"/>
        <v/>
      </c>
      <c r="AA665" s="65" t="str">
        <f t="shared" si="307"/>
        <v/>
      </c>
      <c r="AB665" s="65" t="str">
        <f t="shared" si="308"/>
        <v/>
      </c>
      <c r="AC665" s="65" t="str">
        <f t="shared" si="309"/>
        <v/>
      </c>
      <c r="AH665" s="65" t="str">
        <f t="shared" si="299"/>
        <v>187312278</v>
      </c>
      <c r="AI665" s="65">
        <v>18731227</v>
      </c>
      <c r="AJ665" s="65" t="s">
        <v>163</v>
      </c>
      <c r="AK665" s="65">
        <v>8</v>
      </c>
      <c r="AN665" s="65" t="str">
        <f t="shared" si="294"/>
        <v/>
      </c>
    </row>
    <row r="666" spans="1:40" ht="16.8" customHeight="1" x14ac:dyDescent="0.25">
      <c r="A666" s="113">
        <v>1</v>
      </c>
      <c r="B666" s="342" t="s">
        <v>766</v>
      </c>
      <c r="D666" s="349" t="str">
        <f t="shared" si="303"/>
        <v/>
      </c>
      <c r="E666" s="262">
        <f t="shared" si="311"/>
        <v>18740131</v>
      </c>
      <c r="F666" s="262">
        <v>9</v>
      </c>
      <c r="G666" s="194" t="s">
        <v>4825</v>
      </c>
      <c r="H666" s="194"/>
      <c r="N666" s="417"/>
      <c r="O666" s="194"/>
      <c r="P666" s="194"/>
      <c r="R666" s="112" t="str">
        <f>IF(D666="","", CONCATENATE("Update games set ", B666, "= ",D666," where game_id=", E666))</f>
        <v/>
      </c>
      <c r="S666" s="112" t="str">
        <f t="shared" si="295"/>
        <v>Update lineups set player_name = 'TG Howitt', raw_name = 'TG Howitt' where game_id = 18740131 and player_order = 9</v>
      </c>
      <c r="T666" s="112" t="str">
        <f t="shared" si="296"/>
        <v/>
      </c>
      <c r="U666" s="200" t="str">
        <f t="shared" si="293"/>
        <v/>
      </c>
      <c r="V666" s="112" t="str">
        <f t="shared" si="297"/>
        <v/>
      </c>
      <c r="W666" s="415" t="str">
        <f t="shared" si="298"/>
        <v/>
      </c>
      <c r="Y666" s="65" t="str">
        <f t="shared" si="305"/>
        <v/>
      </c>
      <c r="Z666" s="65" t="str">
        <f t="shared" si="306"/>
        <v/>
      </c>
      <c r="AA666" s="65" t="str">
        <f t="shared" si="307"/>
        <v/>
      </c>
      <c r="AB666" s="65" t="str">
        <f t="shared" si="308"/>
        <v/>
      </c>
      <c r="AC666" s="65" t="str">
        <f t="shared" si="309"/>
        <v/>
      </c>
      <c r="AH666" s="65" t="str">
        <f t="shared" si="299"/>
        <v>187312279</v>
      </c>
      <c r="AI666" s="65">
        <v>18731227</v>
      </c>
      <c r="AJ666" s="65" t="s">
        <v>163</v>
      </c>
      <c r="AK666" s="65">
        <v>9</v>
      </c>
      <c r="AN666" s="65" t="str">
        <f t="shared" si="294"/>
        <v/>
      </c>
    </row>
    <row r="667" spans="1:40" ht="16.8" customHeight="1" x14ac:dyDescent="0.25">
      <c r="A667" s="113">
        <v>1</v>
      </c>
      <c r="B667" s="342" t="s">
        <v>753</v>
      </c>
      <c r="D667" s="350" t="str">
        <f t="shared" si="304"/>
        <v/>
      </c>
      <c r="E667" s="262">
        <f t="shared" si="311"/>
        <v>18740131</v>
      </c>
      <c r="F667" s="262">
        <v>10</v>
      </c>
      <c r="G667" s="211" t="s">
        <v>4744</v>
      </c>
      <c r="R667" s="112" t="str">
        <f>IF(D667="","", CONCATENATE("Update games set ", B667, "= ",D667," where game_id=", E667))</f>
        <v/>
      </c>
      <c r="S667" s="112" t="str">
        <f t="shared" si="295"/>
        <v>Update lineups set player_name = 'Walter Lymbery', raw_name = 'Walter Lymbery' where game_id = 18740131 and player_order = 10</v>
      </c>
      <c r="T667" s="112" t="str">
        <f t="shared" si="296"/>
        <v/>
      </c>
      <c r="U667" s="200" t="str">
        <f t="shared" si="293"/>
        <v/>
      </c>
      <c r="V667" s="112" t="str">
        <f t="shared" si="297"/>
        <v/>
      </c>
      <c r="W667" s="415" t="str">
        <f t="shared" si="298"/>
        <v/>
      </c>
      <c r="Y667" s="65" t="str">
        <f t="shared" si="305"/>
        <v/>
      </c>
      <c r="Z667" s="65" t="str">
        <f t="shared" si="306"/>
        <v/>
      </c>
      <c r="AA667" s="65" t="str">
        <f t="shared" si="307"/>
        <v/>
      </c>
      <c r="AB667" s="65" t="str">
        <f t="shared" si="308"/>
        <v/>
      </c>
      <c r="AC667" s="65" t="str">
        <f t="shared" si="309"/>
        <v/>
      </c>
      <c r="AH667" s="65" t="str">
        <f t="shared" si="299"/>
        <v>1873122710</v>
      </c>
      <c r="AI667" s="65">
        <v>18731227</v>
      </c>
      <c r="AJ667" s="65" t="s">
        <v>163</v>
      </c>
      <c r="AK667" s="65">
        <v>10</v>
      </c>
      <c r="AN667" s="65" t="str">
        <f t="shared" si="294"/>
        <v/>
      </c>
    </row>
    <row r="668" spans="1:40" ht="16.8" customHeight="1" x14ac:dyDescent="0.25">
      <c r="A668" s="113">
        <v>1</v>
      </c>
      <c r="B668" s="342" t="s">
        <v>746</v>
      </c>
      <c r="C668" s="351" t="s">
        <v>5062</v>
      </c>
      <c r="D668" s="334" t="str">
        <f>CONCATENATE("'", LEFT(E668,4),"-",MID(E668,5,2),"-", MID(E668,7,2), " ", C668,"'")</f>
        <v>'1874-01-31 15:00'</v>
      </c>
      <c r="E668" s="262">
        <f t="shared" si="311"/>
        <v>18740131</v>
      </c>
      <c r="F668" s="262">
        <v>11</v>
      </c>
      <c r="G668" s="211" t="s">
        <v>4880</v>
      </c>
      <c r="R668" s="112" t="str">
        <f>IF(D668="","", CONCATENATE("Update games set ", B668, "= ",D668," where game_id=", E668))</f>
        <v>Update games set Game_date= '1874-01-31 15:00' where game_id=18740131</v>
      </c>
      <c r="S668" s="112" t="str">
        <f t="shared" si="295"/>
        <v>Update lineups set player_name = 'S Kirk', raw_name = 'S Kirk' where game_id = 18740131 and player_order = 11</v>
      </c>
      <c r="T668" s="112" t="str">
        <f t="shared" si="296"/>
        <v/>
      </c>
      <c r="U668" s="200" t="str">
        <f t="shared" si="293"/>
        <v/>
      </c>
      <c r="V668" s="112" t="str">
        <f t="shared" si="297"/>
        <v/>
      </c>
      <c r="W668" s="415" t="str">
        <f t="shared" si="298"/>
        <v/>
      </c>
      <c r="Y668" s="65" t="str">
        <f t="shared" si="305"/>
        <v/>
      </c>
      <c r="Z668" s="65" t="str">
        <f t="shared" si="306"/>
        <v/>
      </c>
      <c r="AA668" s="65" t="str">
        <f t="shared" si="307"/>
        <v/>
      </c>
      <c r="AB668" s="65" t="str">
        <f t="shared" si="308"/>
        <v/>
      </c>
      <c r="AC668" s="65" t="str">
        <f t="shared" si="309"/>
        <v/>
      </c>
      <c r="AH668" s="65" t="str">
        <f t="shared" si="299"/>
        <v>1873122711</v>
      </c>
      <c r="AI668" s="65">
        <v>18731227</v>
      </c>
      <c r="AJ668" s="65" t="s">
        <v>163</v>
      </c>
      <c r="AK668" s="65">
        <v>11</v>
      </c>
      <c r="AN668" s="65" t="str">
        <f t="shared" si="294"/>
        <v/>
      </c>
    </row>
    <row r="669" spans="1:40" ht="16.8" customHeight="1" x14ac:dyDescent="0.25">
      <c r="A669" s="113">
        <v>1</v>
      </c>
      <c r="B669" s="342" t="s">
        <v>25</v>
      </c>
      <c r="D669" s="350" t="str">
        <f t="shared" si="286"/>
        <v/>
      </c>
      <c r="E669" s="262">
        <f t="shared" si="311"/>
        <v>18740131</v>
      </c>
      <c r="F669" s="262">
        <v>12</v>
      </c>
      <c r="R669" s="112" t="str">
        <f>IF(D669="","", CONCATENATE("Update games set ", B669, "= ",D669," where game_id=", E669))</f>
        <v/>
      </c>
      <c r="S669" s="112" t="str">
        <f t="shared" si="295"/>
        <v/>
      </c>
      <c r="T669" s="112" t="str">
        <f t="shared" si="296"/>
        <v/>
      </c>
      <c r="U669" s="200" t="str">
        <f t="shared" si="293"/>
        <v/>
      </c>
      <c r="V669" s="112" t="str">
        <f t="shared" si="297"/>
        <v/>
      </c>
      <c r="W669" s="415" t="str">
        <f t="shared" si="298"/>
        <v/>
      </c>
      <c r="Y669" s="65" t="str">
        <f t="shared" si="305"/>
        <v/>
      </c>
      <c r="Z669" s="65" t="str">
        <f t="shared" si="306"/>
        <v/>
      </c>
      <c r="AA669" s="65" t="str">
        <f t="shared" si="307"/>
        <v/>
      </c>
      <c r="AB669" s="65" t="str">
        <f t="shared" si="308"/>
        <v/>
      </c>
      <c r="AC669" s="65" t="str">
        <f t="shared" si="309"/>
        <v/>
      </c>
      <c r="AH669" s="65" t="str">
        <f t="shared" si="299"/>
        <v>1873122712</v>
      </c>
      <c r="AI669" s="65">
        <v>18731227</v>
      </c>
      <c r="AJ669" s="65" t="s">
        <v>163</v>
      </c>
      <c r="AK669" s="65">
        <v>12</v>
      </c>
      <c r="AN669" s="65" t="str">
        <f t="shared" si="294"/>
        <v/>
      </c>
    </row>
    <row r="670" spans="1:40" ht="16.8" customHeight="1" x14ac:dyDescent="0.25">
      <c r="A670" s="113">
        <v>1</v>
      </c>
      <c r="B670" s="342" t="s">
        <v>475</v>
      </c>
      <c r="D670" s="349" t="str">
        <f t="shared" si="303"/>
        <v/>
      </c>
      <c r="E670" s="262">
        <f t="shared" si="311"/>
        <v>18740131</v>
      </c>
      <c r="F670" s="262">
        <v>13</v>
      </c>
      <c r="R670" s="112" t="str">
        <f>IF(D670="","", CONCATENATE("Update games set ", B670, "= ",D670," where game_id=", E670))</f>
        <v/>
      </c>
      <c r="S670" s="112" t="str">
        <f t="shared" si="295"/>
        <v/>
      </c>
      <c r="T670" s="112" t="str">
        <f t="shared" si="296"/>
        <v/>
      </c>
      <c r="U670" s="200" t="str">
        <f t="shared" si="293"/>
        <v/>
      </c>
      <c r="V670" s="112" t="str">
        <f t="shared" si="297"/>
        <v/>
      </c>
      <c r="W670" s="415" t="str">
        <f t="shared" si="298"/>
        <v/>
      </c>
      <c r="Y670" s="65" t="str">
        <f t="shared" si="305"/>
        <v/>
      </c>
      <c r="Z670" s="65" t="str">
        <f t="shared" si="306"/>
        <v/>
      </c>
      <c r="AA670" s="65" t="str">
        <f t="shared" si="307"/>
        <v/>
      </c>
      <c r="AB670" s="65" t="str">
        <f t="shared" si="308"/>
        <v/>
      </c>
      <c r="AC670" s="65" t="str">
        <f t="shared" si="309"/>
        <v/>
      </c>
      <c r="AH670" s="65" t="str">
        <f t="shared" si="299"/>
        <v>1873122713</v>
      </c>
      <c r="AI670" s="65">
        <v>18731227</v>
      </c>
      <c r="AJ670" s="65" t="s">
        <v>163</v>
      </c>
      <c r="AK670" s="65">
        <v>13</v>
      </c>
      <c r="AN670" s="65" t="str">
        <f t="shared" si="294"/>
        <v/>
      </c>
    </row>
    <row r="671" spans="1:40" ht="16.8" customHeight="1" x14ac:dyDescent="0.25">
      <c r="A671" s="113">
        <v>1</v>
      </c>
      <c r="B671" s="342" t="s">
        <v>20</v>
      </c>
      <c r="D671" s="350" t="str">
        <f t="shared" si="286"/>
        <v/>
      </c>
      <c r="E671" s="262">
        <f t="shared" si="311"/>
        <v>18740131</v>
      </c>
      <c r="F671" s="262">
        <v>14</v>
      </c>
      <c r="R671" s="112" t="str">
        <f>IF(D671="","", CONCATENATE("Update games set ", B671, "= ",D671," where game_id=", E671))</f>
        <v/>
      </c>
      <c r="S671" s="112" t="str">
        <f t="shared" si="295"/>
        <v/>
      </c>
      <c r="T671" s="112" t="str">
        <f t="shared" si="296"/>
        <v/>
      </c>
      <c r="U671" s="200" t="str">
        <f t="shared" si="293"/>
        <v/>
      </c>
      <c r="V671" s="112" t="str">
        <f t="shared" si="297"/>
        <v/>
      </c>
      <c r="W671" s="415" t="str">
        <f t="shared" si="298"/>
        <v/>
      </c>
      <c r="Y671" s="65" t="str">
        <f t="shared" si="305"/>
        <v/>
      </c>
      <c r="Z671" s="65" t="str">
        <f t="shared" si="306"/>
        <v/>
      </c>
      <c r="AA671" s="65" t="str">
        <f t="shared" si="307"/>
        <v/>
      </c>
      <c r="AB671" s="65" t="str">
        <f t="shared" si="308"/>
        <v/>
      </c>
      <c r="AC671" s="65" t="str">
        <f t="shared" si="309"/>
        <v/>
      </c>
      <c r="AH671" s="65" t="str">
        <f t="shared" si="299"/>
        <v>1873122714</v>
      </c>
      <c r="AI671" s="65">
        <v>18731227</v>
      </c>
      <c r="AJ671" s="65" t="s">
        <v>163</v>
      </c>
      <c r="AK671" s="65">
        <v>14</v>
      </c>
      <c r="AN671" s="65" t="str">
        <f t="shared" si="294"/>
        <v/>
      </c>
    </row>
    <row r="672" spans="1:40" ht="16.8" customHeight="1" x14ac:dyDescent="0.25">
      <c r="A672" s="113">
        <v>1</v>
      </c>
      <c r="B672" s="342" t="s">
        <v>4882</v>
      </c>
      <c r="C672" s="342" t="str">
        <f>IF(C671="", "", C671)</f>
        <v/>
      </c>
      <c r="D672" s="350" t="str">
        <f t="shared" si="286"/>
        <v/>
      </c>
      <c r="E672" s="262">
        <f t="shared" si="311"/>
        <v>18740131</v>
      </c>
      <c r="F672" s="262">
        <v>15</v>
      </c>
      <c r="R672" s="112" t="str">
        <f>IF(D672="","", CONCATENATE("Update games set ", B672, "= ",D672," where game_id=", E672))</f>
        <v/>
      </c>
      <c r="S672" s="112" t="str">
        <f t="shared" si="295"/>
        <v/>
      </c>
      <c r="T672" s="112" t="str">
        <f t="shared" si="296"/>
        <v/>
      </c>
      <c r="U672" s="200" t="str">
        <f t="shared" si="293"/>
        <v/>
      </c>
      <c r="V672" s="112" t="str">
        <f t="shared" si="297"/>
        <v/>
      </c>
      <c r="W672" s="415" t="str">
        <f t="shared" si="298"/>
        <v/>
      </c>
      <c r="Y672" s="65" t="str">
        <f t="shared" si="305"/>
        <v/>
      </c>
      <c r="Z672" s="65" t="str">
        <f t="shared" si="306"/>
        <v/>
      </c>
      <c r="AA672" s="65" t="str">
        <f t="shared" si="307"/>
        <v/>
      </c>
      <c r="AB672" s="65" t="str">
        <f t="shared" si="308"/>
        <v/>
      </c>
      <c r="AC672" s="65" t="str">
        <f t="shared" si="309"/>
        <v/>
      </c>
      <c r="AH672" s="65" t="str">
        <f t="shared" si="299"/>
        <v>1873122715</v>
      </c>
      <c r="AI672" s="65">
        <v>18731227</v>
      </c>
      <c r="AJ672" s="65" t="s">
        <v>163</v>
      </c>
      <c r="AK672" s="65">
        <v>15</v>
      </c>
      <c r="AN672" s="65" t="str">
        <f t="shared" si="294"/>
        <v/>
      </c>
    </row>
    <row r="673" spans="1:40" s="126" customFormat="1" ht="16.8" customHeight="1" thickBot="1" x14ac:dyDescent="0.3">
      <c r="A673" s="113">
        <v>1</v>
      </c>
      <c r="B673" s="116" t="s">
        <v>115</v>
      </c>
      <c r="C673" s="352"/>
      <c r="D673" s="370" t="str">
        <f t="shared" ref="D673" si="313">IF(MID(E673,5,2)*1&gt;6,_xlfn.CONCAT("'",LEFT(E673,4),"-",MID(E673,3,2)+1,"'"),_xlfn.CONCAT("'",LEFT(E673,4)-1,"-",MID(E673,3,2),"'"))</f>
        <v>'1873-74'</v>
      </c>
      <c r="E673" s="266">
        <f t="shared" si="311"/>
        <v>18740131</v>
      </c>
      <c r="F673" s="266">
        <v>16</v>
      </c>
      <c r="G673" s="343"/>
      <c r="H673" s="343"/>
      <c r="I673" s="267"/>
      <c r="J673" s="214"/>
      <c r="K673" s="266"/>
      <c r="L673" s="266"/>
      <c r="M673" s="266"/>
      <c r="N673" s="419"/>
      <c r="O673" s="343"/>
      <c r="P673" s="343"/>
      <c r="Q673" s="346"/>
      <c r="R673" s="112" t="str">
        <f>IF(D673="","", CONCATENATE("Update games set ", B673, "= ",D673," where game_id=", E673))</f>
        <v>Update games set Season= '1873-74' where game_id=18740131</v>
      </c>
      <c r="S673" s="112" t="str">
        <f t="shared" si="295"/>
        <v/>
      </c>
      <c r="T673" s="112" t="str">
        <f t="shared" si="296"/>
        <v/>
      </c>
      <c r="U673" s="200" t="str">
        <f t="shared" si="293"/>
        <v/>
      </c>
      <c r="V673" s="112" t="str">
        <f t="shared" si="297"/>
        <v/>
      </c>
      <c r="W673" s="415" t="str">
        <f t="shared" si="298"/>
        <v/>
      </c>
      <c r="X673" s="240"/>
      <c r="Y673" s="65" t="str">
        <f t="shared" si="305"/>
        <v/>
      </c>
      <c r="Z673" s="65" t="str">
        <f t="shared" si="306"/>
        <v/>
      </c>
      <c r="AA673" s="65" t="str">
        <f t="shared" si="307"/>
        <v/>
      </c>
      <c r="AB673" s="65" t="str">
        <f t="shared" si="308"/>
        <v/>
      </c>
      <c r="AC673" s="65" t="str">
        <f t="shared" si="309"/>
        <v/>
      </c>
      <c r="AH673" s="65" t="str">
        <f t="shared" si="299"/>
        <v>1873122716</v>
      </c>
      <c r="AI673" s="126">
        <v>18731227</v>
      </c>
      <c r="AJ673" s="126" t="s">
        <v>163</v>
      </c>
      <c r="AK673" s="126">
        <v>16</v>
      </c>
      <c r="AN673" s="65" t="str">
        <f t="shared" si="294"/>
        <v/>
      </c>
    </row>
    <row r="674" spans="1:40" ht="16.8" customHeight="1" thickTop="1" x14ac:dyDescent="0.25">
      <c r="A674" s="113">
        <v>1</v>
      </c>
      <c r="B674" s="341" t="s">
        <v>22</v>
      </c>
      <c r="C674" s="341" t="s">
        <v>5295</v>
      </c>
      <c r="D674" s="341" t="str">
        <f t="shared" si="286"/>
        <v>'Notts'</v>
      </c>
      <c r="E674" s="211">
        <v>18740207</v>
      </c>
      <c r="F674" s="262">
        <v>1</v>
      </c>
      <c r="G674" s="212" t="s">
        <v>4901</v>
      </c>
      <c r="H674" s="212" t="s">
        <v>4777</v>
      </c>
      <c r="N674" s="416"/>
      <c r="O674" s="212"/>
      <c r="P674" s="212"/>
      <c r="R674" s="112" t="str">
        <f>IF(D674="","", CONCATENATE("Update games set ", B674, "= ",D674," where game_id=", E674))</f>
        <v>Update games set Opponent= 'Notts' where game_id=18740207</v>
      </c>
      <c r="S674" s="112" t="str">
        <f t="shared" si="295"/>
        <v>Update lineups set player_name = 'A Smith', raw_name = 'A Smith' where game_id = 18740207 and player_order = 1</v>
      </c>
      <c r="T674" s="112" t="str">
        <f t="shared" si="296"/>
        <v/>
      </c>
      <c r="U674" s="200" t="str">
        <f t="shared" si="293"/>
        <v/>
      </c>
      <c r="V674" s="112" t="str">
        <f t="shared" si="297"/>
        <v/>
      </c>
      <c r="W674" s="415" t="str">
        <f t="shared" si="298"/>
        <v/>
      </c>
      <c r="Y674" s="65" t="str">
        <f t="shared" si="305"/>
        <v/>
      </c>
      <c r="Z674" s="65" t="str">
        <f t="shared" si="306"/>
        <v/>
      </c>
      <c r="AA674" s="65" t="str">
        <f t="shared" si="307"/>
        <v/>
      </c>
      <c r="AB674" s="65" t="str">
        <f t="shared" si="308"/>
        <v/>
      </c>
      <c r="AC674" s="65" t="str">
        <f t="shared" si="309"/>
        <v/>
      </c>
      <c r="AH674" s="65" t="str">
        <f t="shared" si="299"/>
        <v>187401171</v>
      </c>
      <c r="AI674" s="65">
        <v>18740117</v>
      </c>
      <c r="AJ674" s="65" t="s">
        <v>5276</v>
      </c>
      <c r="AK674" s="65">
        <v>1</v>
      </c>
      <c r="AN674" s="65" t="str">
        <f t="shared" si="294"/>
        <v>update games set source = 'The Nottingham Forest Football Scrapbook' where game_id = 18740207</v>
      </c>
    </row>
    <row r="675" spans="1:40" ht="16.8" customHeight="1" x14ac:dyDescent="0.25">
      <c r="A675" s="113">
        <v>1</v>
      </c>
      <c r="B675" s="342" t="s">
        <v>4979</v>
      </c>
      <c r="C675" s="342" t="str">
        <f>IF(C674="", "", C674)</f>
        <v>Notts</v>
      </c>
      <c r="D675" s="350" t="str">
        <f t="shared" ref="D675:D738" si="314">IF(C675="", "", CONCATENATE("'", C675,"'"))</f>
        <v>'Notts'</v>
      </c>
      <c r="E675" s="262">
        <f>E674</f>
        <v>18740207</v>
      </c>
      <c r="F675" s="262">
        <v>2</v>
      </c>
      <c r="G675" s="211" t="s">
        <v>4806</v>
      </c>
      <c r="R675" s="112" t="str">
        <f>IF(D675="","", CONCATENATE("Update games set ", B675, "= ",D675," where game_id=", E675))</f>
        <v>Update games set Opp_parent= 'Notts' where game_id=18740207</v>
      </c>
      <c r="S675" s="112" t="str">
        <f t="shared" si="295"/>
        <v>Update lineups set player_name = 'SW Widdowson', raw_name = 'SW Widdowson' where game_id = 18740207 and player_order = 2</v>
      </c>
      <c r="T675" s="112" t="str">
        <f t="shared" si="296"/>
        <v/>
      </c>
      <c r="U675" s="200" t="str">
        <f t="shared" si="293"/>
        <v/>
      </c>
      <c r="V675" s="112" t="str">
        <f t="shared" si="297"/>
        <v/>
      </c>
      <c r="W675" s="415" t="str">
        <f t="shared" si="298"/>
        <v/>
      </c>
      <c r="Y675" s="65" t="str">
        <f t="shared" si="305"/>
        <v/>
      </c>
      <c r="Z675" s="65" t="str">
        <f t="shared" si="306"/>
        <v/>
      </c>
      <c r="AA675" s="65" t="str">
        <f t="shared" si="307"/>
        <v/>
      </c>
      <c r="AB675" s="65" t="str">
        <f t="shared" si="308"/>
        <v/>
      </c>
      <c r="AC675" s="65" t="str">
        <f t="shared" si="309"/>
        <v/>
      </c>
      <c r="AH675" s="65" t="str">
        <f t="shared" si="299"/>
        <v>187401172</v>
      </c>
      <c r="AI675" s="65">
        <v>18740117</v>
      </c>
      <c r="AJ675" s="65" t="s">
        <v>5276</v>
      </c>
      <c r="AK675" s="65">
        <v>2</v>
      </c>
      <c r="AN675" s="65" t="str">
        <f t="shared" si="294"/>
        <v/>
      </c>
    </row>
    <row r="676" spans="1:40" ht="16.8" customHeight="1" x14ac:dyDescent="0.25">
      <c r="A676" s="113">
        <v>1</v>
      </c>
      <c r="B676" s="342" t="s">
        <v>2653</v>
      </c>
      <c r="C676" s="342" t="s">
        <v>663</v>
      </c>
      <c r="D676" s="350" t="str">
        <f t="shared" si="314"/>
        <v>'Friendly'</v>
      </c>
      <c r="E676" s="262">
        <f t="shared" ref="E676:E689" si="315">E675</f>
        <v>18740207</v>
      </c>
      <c r="F676" s="262">
        <v>3</v>
      </c>
      <c r="G676" s="211" t="s">
        <v>4815</v>
      </c>
      <c r="R676" s="112" t="str">
        <f>IF(D676="","", CONCATENATE("Update games set ", B676, "= ",D676," where game_id=", E676))</f>
        <v>Update games set Game_type= 'Friendly' where game_id=18740207</v>
      </c>
      <c r="S676" s="112" t="str">
        <f t="shared" si="295"/>
        <v>Update lineups set player_name = 'WH Revis', raw_name = 'WH Revis' where game_id = 18740207 and player_order = 3</v>
      </c>
      <c r="T676" s="112" t="str">
        <f t="shared" si="296"/>
        <v/>
      </c>
      <c r="U676" s="200" t="str">
        <f t="shared" si="293"/>
        <v/>
      </c>
      <c r="V676" s="112" t="str">
        <f t="shared" si="297"/>
        <v/>
      </c>
      <c r="W676" s="415" t="str">
        <f t="shared" si="298"/>
        <v/>
      </c>
      <c r="Y676" s="65" t="str">
        <f t="shared" si="305"/>
        <v/>
      </c>
      <c r="Z676" s="65" t="str">
        <f t="shared" si="306"/>
        <v/>
      </c>
      <c r="AA676" s="65" t="str">
        <f t="shared" si="307"/>
        <v/>
      </c>
      <c r="AB676" s="65" t="str">
        <f t="shared" si="308"/>
        <v/>
      </c>
      <c r="AC676" s="65" t="str">
        <f t="shared" si="309"/>
        <v/>
      </c>
      <c r="AH676" s="65" t="str">
        <f t="shared" si="299"/>
        <v>187401173</v>
      </c>
      <c r="AI676" s="65">
        <v>18740117</v>
      </c>
      <c r="AJ676" s="65" t="s">
        <v>5276</v>
      </c>
      <c r="AK676" s="65">
        <v>3</v>
      </c>
      <c r="AN676" s="65" t="str">
        <f t="shared" si="294"/>
        <v/>
      </c>
    </row>
    <row r="677" spans="1:40" ht="16.8" customHeight="1" x14ac:dyDescent="0.25">
      <c r="A677" s="113">
        <v>1</v>
      </c>
      <c r="B677" s="342" t="s">
        <v>4978</v>
      </c>
      <c r="C677" s="342" t="s">
        <v>0</v>
      </c>
      <c r="D677" s="350" t="str">
        <f t="shared" si="314"/>
        <v>'A'</v>
      </c>
      <c r="E677" s="262">
        <f t="shared" si="315"/>
        <v>18740207</v>
      </c>
      <c r="F677" s="262">
        <v>4</v>
      </c>
      <c r="G677" s="211" t="s">
        <v>4874</v>
      </c>
      <c r="R677" s="112" t="str">
        <f>IF(D677="","", CONCATENATE("Update games set ", B677, "= ",D677," where game_id=", E677))</f>
        <v>Update games set HAN= 'A' where game_id=18740207</v>
      </c>
      <c r="S677" s="112" t="str">
        <f t="shared" si="295"/>
        <v>Update lineups set player_name = 'C Rastall', raw_name = 'C Rastall' where game_id = 18740207 and player_order = 4</v>
      </c>
      <c r="T677" s="112" t="str">
        <f t="shared" si="296"/>
        <v/>
      </c>
      <c r="U677" s="200" t="str">
        <f t="shared" si="293"/>
        <v/>
      </c>
      <c r="V677" s="112" t="str">
        <f t="shared" si="297"/>
        <v/>
      </c>
      <c r="W677" s="415" t="str">
        <f t="shared" si="298"/>
        <v/>
      </c>
      <c r="Y677" s="65" t="str">
        <f t="shared" si="305"/>
        <v/>
      </c>
      <c r="Z677" s="65" t="str">
        <f t="shared" si="306"/>
        <v/>
      </c>
      <c r="AA677" s="65" t="str">
        <f t="shared" si="307"/>
        <v/>
      </c>
      <c r="AB677" s="65" t="str">
        <f t="shared" si="308"/>
        <v/>
      </c>
      <c r="AC677" s="65" t="str">
        <f t="shared" si="309"/>
        <v/>
      </c>
      <c r="AH677" s="65" t="str">
        <f t="shared" si="299"/>
        <v>187401174</v>
      </c>
      <c r="AI677" s="65">
        <v>18740117</v>
      </c>
      <c r="AJ677" s="65" t="s">
        <v>5276</v>
      </c>
      <c r="AK677" s="65">
        <v>4</v>
      </c>
      <c r="AN677" s="65" t="str">
        <f t="shared" si="294"/>
        <v/>
      </c>
    </row>
    <row r="678" spans="1:40" ht="16.8" customHeight="1" x14ac:dyDescent="0.25">
      <c r="A678" s="113">
        <v>1</v>
      </c>
      <c r="B678" s="342" t="s">
        <v>5</v>
      </c>
      <c r="C678" s="342">
        <v>0</v>
      </c>
      <c r="D678" s="349">
        <f t="shared" si="301"/>
        <v>0</v>
      </c>
      <c r="E678" s="262">
        <f t="shared" si="315"/>
        <v>18740207</v>
      </c>
      <c r="F678" s="262">
        <v>5</v>
      </c>
      <c r="G678" s="211" t="s">
        <v>4845</v>
      </c>
      <c r="R678" s="112" t="str">
        <f>IF(D678="","", CONCATENATE("Update games set ", B678, "= ",D678," where game_id=", E678))</f>
        <v>Update games set F= 0 where game_id=18740207</v>
      </c>
      <c r="S678" s="112" t="str">
        <f t="shared" si="295"/>
        <v>Update lineups set player_name = 'S Clifford', raw_name = 'S Clifford' where game_id = 18740207 and player_order = 5</v>
      </c>
      <c r="T678" s="112" t="str">
        <f t="shared" si="296"/>
        <v/>
      </c>
      <c r="U678" s="200" t="str">
        <f t="shared" si="293"/>
        <v/>
      </c>
      <c r="V678" s="112" t="str">
        <f t="shared" si="297"/>
        <v/>
      </c>
      <c r="W678" s="415" t="str">
        <f t="shared" si="298"/>
        <v/>
      </c>
      <c r="Y678" s="65" t="str">
        <f t="shared" si="305"/>
        <v/>
      </c>
      <c r="Z678" s="65" t="str">
        <f t="shared" si="306"/>
        <v/>
      </c>
      <c r="AA678" s="65" t="str">
        <f t="shared" si="307"/>
        <v/>
      </c>
      <c r="AB678" s="65" t="str">
        <f t="shared" si="308"/>
        <v/>
      </c>
      <c r="AC678" s="65" t="str">
        <f t="shared" si="309"/>
        <v/>
      </c>
      <c r="AH678" s="65" t="str">
        <f t="shared" si="299"/>
        <v>187401175</v>
      </c>
      <c r="AI678" s="65">
        <v>18740117</v>
      </c>
      <c r="AJ678" s="65" t="s">
        <v>5276</v>
      </c>
      <c r="AK678" s="65">
        <v>5</v>
      </c>
      <c r="AN678" s="65" t="str">
        <f t="shared" si="294"/>
        <v/>
      </c>
    </row>
    <row r="679" spans="1:40" ht="16.8" customHeight="1" x14ac:dyDescent="0.25">
      <c r="A679" s="113">
        <v>1</v>
      </c>
      <c r="B679" s="342" t="s">
        <v>0</v>
      </c>
      <c r="C679" s="342">
        <v>0</v>
      </c>
      <c r="D679" s="349">
        <f t="shared" si="301"/>
        <v>0</v>
      </c>
      <c r="E679" s="262">
        <f t="shared" si="315"/>
        <v>18740207</v>
      </c>
      <c r="F679" s="262">
        <v>6</v>
      </c>
      <c r="G679" s="211" t="s">
        <v>4880</v>
      </c>
      <c r="R679" s="112" t="str">
        <f>IF(D679="","", CONCATENATE("Update games set ", B679, "= ",D679," where game_id=", E679))</f>
        <v>Update games set A= 0 where game_id=18740207</v>
      </c>
      <c r="S679" s="112" t="str">
        <f t="shared" si="295"/>
        <v>Update lineups set player_name = 'S Kirk', raw_name = 'S Kirk' where game_id = 18740207 and player_order = 6</v>
      </c>
      <c r="T679" s="112" t="str">
        <f t="shared" si="296"/>
        <v/>
      </c>
      <c r="U679" s="200" t="str">
        <f t="shared" si="293"/>
        <v/>
      </c>
      <c r="V679" s="112" t="str">
        <f t="shared" si="297"/>
        <v/>
      </c>
      <c r="W679" s="415" t="str">
        <f t="shared" si="298"/>
        <v/>
      </c>
      <c r="Y679" s="65" t="str">
        <f t="shared" si="305"/>
        <v/>
      </c>
      <c r="Z679" s="65" t="str">
        <f t="shared" si="306"/>
        <v/>
      </c>
      <c r="AA679" s="65" t="str">
        <f t="shared" si="307"/>
        <v/>
      </c>
      <c r="AB679" s="65" t="str">
        <f t="shared" si="308"/>
        <v/>
      </c>
      <c r="AC679" s="65" t="str">
        <f t="shared" si="309"/>
        <v/>
      </c>
      <c r="AH679" s="65" t="str">
        <f t="shared" si="299"/>
        <v>187401176</v>
      </c>
      <c r="AI679" s="65">
        <v>18740117</v>
      </c>
      <c r="AJ679" s="65" t="s">
        <v>5276</v>
      </c>
      <c r="AK679" s="65">
        <v>6</v>
      </c>
      <c r="AN679" s="65" t="str">
        <f t="shared" si="294"/>
        <v/>
      </c>
    </row>
    <row r="680" spans="1:40" ht="16.8" customHeight="1" x14ac:dyDescent="0.25">
      <c r="A680" s="113">
        <v>1</v>
      </c>
      <c r="B680" s="342" t="s">
        <v>23</v>
      </c>
      <c r="D680" s="334" t="str">
        <f t="shared" ref="D680" si="316">IF(C680="",IF(D678&gt;D679,"'W'",IF(D678=D679,"'D'","'L'")),_xlfn.CONCAT("'",C680,"'"))</f>
        <v>'D'</v>
      </c>
      <c r="E680" s="262">
        <f t="shared" si="315"/>
        <v>18740207</v>
      </c>
      <c r="F680" s="262">
        <v>7</v>
      </c>
      <c r="G680" s="211" t="s">
        <v>4829</v>
      </c>
      <c r="R680" s="112" t="str">
        <f>IF(D680="","", CONCATENATE("Update games set ", B680, "= ",D680," where game_id=", E680))</f>
        <v>Update games set Result= 'D' where game_id=18740207</v>
      </c>
      <c r="S680" s="112" t="str">
        <f t="shared" si="295"/>
        <v>Update lineups set player_name = 'RP Hawksley', raw_name = 'RP Hawksley' where game_id = 18740207 and player_order = 7</v>
      </c>
      <c r="T680" s="112" t="str">
        <f t="shared" si="296"/>
        <v/>
      </c>
      <c r="U680" s="200" t="str">
        <f t="shared" si="293"/>
        <v/>
      </c>
      <c r="V680" s="112" t="str">
        <f t="shared" si="297"/>
        <v/>
      </c>
      <c r="W680" s="415" t="str">
        <f t="shared" si="298"/>
        <v/>
      </c>
      <c r="Y680" s="65" t="str">
        <f t="shared" si="305"/>
        <v/>
      </c>
      <c r="Z680" s="65" t="str">
        <f t="shared" si="306"/>
        <v/>
      </c>
      <c r="AA680" s="65" t="str">
        <f t="shared" si="307"/>
        <v/>
      </c>
      <c r="AB680" s="65" t="str">
        <f t="shared" si="308"/>
        <v/>
      </c>
      <c r="AC680" s="65" t="str">
        <f t="shared" si="309"/>
        <v/>
      </c>
      <c r="AH680" s="65" t="str">
        <f t="shared" si="299"/>
        <v>187401177</v>
      </c>
      <c r="AI680" s="65">
        <v>18740117</v>
      </c>
      <c r="AJ680" s="65" t="s">
        <v>5276</v>
      </c>
      <c r="AK680" s="65">
        <v>7</v>
      </c>
      <c r="AN680" s="65" t="str">
        <f t="shared" si="294"/>
        <v/>
      </c>
    </row>
    <row r="681" spans="1:40" ht="16.8" customHeight="1" x14ac:dyDescent="0.25">
      <c r="A681" s="113">
        <v>1</v>
      </c>
      <c r="B681" s="342" t="s">
        <v>768</v>
      </c>
      <c r="D681" s="349" t="str">
        <f t="shared" si="303"/>
        <v/>
      </c>
      <c r="E681" s="262">
        <f t="shared" si="315"/>
        <v>18740207</v>
      </c>
      <c r="F681" s="262">
        <v>8</v>
      </c>
      <c r="G681" s="194" t="s">
        <v>4850</v>
      </c>
      <c r="N681" s="417"/>
      <c r="O681" s="194"/>
      <c r="P681" s="194"/>
      <c r="R681" s="112" t="str">
        <f>IF(D681="","", CONCATENATE("Update games set ", B681, "= ",D681," where game_id=", E681))</f>
        <v/>
      </c>
      <c r="S681" s="112" t="str">
        <f t="shared" si="295"/>
        <v>Update lineups set player_name = 'HR Gamble', raw_name = 'HR Gamble' where game_id = 18740207 and player_order = 8</v>
      </c>
      <c r="T681" s="112" t="str">
        <f t="shared" si="296"/>
        <v/>
      </c>
      <c r="U681" s="200" t="str">
        <f t="shared" si="293"/>
        <v/>
      </c>
      <c r="V681" s="112" t="str">
        <f t="shared" si="297"/>
        <v/>
      </c>
      <c r="W681" s="415" t="str">
        <f t="shared" si="298"/>
        <v/>
      </c>
      <c r="Y681" s="65" t="str">
        <f t="shared" si="305"/>
        <v/>
      </c>
      <c r="Z681" s="65" t="str">
        <f t="shared" si="306"/>
        <v/>
      </c>
      <c r="AA681" s="65" t="str">
        <f t="shared" si="307"/>
        <v/>
      </c>
      <c r="AB681" s="65" t="str">
        <f t="shared" si="308"/>
        <v/>
      </c>
      <c r="AC681" s="65" t="str">
        <f t="shared" si="309"/>
        <v/>
      </c>
      <c r="AH681" s="65" t="str">
        <f t="shared" si="299"/>
        <v>187401178</v>
      </c>
      <c r="AI681" s="65">
        <v>18740117</v>
      </c>
      <c r="AJ681" s="65" t="s">
        <v>5276</v>
      </c>
      <c r="AK681" s="65">
        <v>8</v>
      </c>
      <c r="AN681" s="65" t="str">
        <f t="shared" si="294"/>
        <v/>
      </c>
    </row>
    <row r="682" spans="1:40" ht="16.8" customHeight="1" x14ac:dyDescent="0.25">
      <c r="A682" s="113">
        <v>1</v>
      </c>
      <c r="B682" s="342" t="s">
        <v>766</v>
      </c>
      <c r="D682" s="349" t="str">
        <f t="shared" si="303"/>
        <v/>
      </c>
      <c r="E682" s="262">
        <f t="shared" si="315"/>
        <v>18740207</v>
      </c>
      <c r="F682" s="262">
        <v>9</v>
      </c>
      <c r="G682" s="194" t="s">
        <v>4902</v>
      </c>
      <c r="H682" s="194"/>
      <c r="N682" s="417"/>
      <c r="O682" s="194"/>
      <c r="P682" s="194"/>
      <c r="R682" s="112" t="str">
        <f>IF(D682="","", CONCATENATE("Update games set ", B682, "= ",D682," where game_id=", E682))</f>
        <v/>
      </c>
      <c r="S682" s="112" t="str">
        <f t="shared" si="295"/>
        <v>Update lineups set player_name = 'TE Woodhouse', raw_name = 'TE Woodhouse' where game_id = 18740207 and player_order = 9</v>
      </c>
      <c r="T682" s="112" t="str">
        <f t="shared" si="296"/>
        <v/>
      </c>
      <c r="U682" s="200" t="str">
        <f t="shared" si="293"/>
        <v/>
      </c>
      <c r="V682" s="112" t="str">
        <f t="shared" si="297"/>
        <v/>
      </c>
      <c r="W682" s="415" t="str">
        <f t="shared" si="298"/>
        <v/>
      </c>
      <c r="Y682" s="65" t="str">
        <f t="shared" si="305"/>
        <v/>
      </c>
      <c r="Z682" s="65" t="str">
        <f t="shared" si="306"/>
        <v/>
      </c>
      <c r="AA682" s="65" t="str">
        <f t="shared" si="307"/>
        <v/>
      </c>
      <c r="AB682" s="65" t="str">
        <f t="shared" si="308"/>
        <v/>
      </c>
      <c r="AC682" s="65" t="str">
        <f t="shared" si="309"/>
        <v/>
      </c>
      <c r="AH682" s="65" t="str">
        <f t="shared" si="299"/>
        <v>187401179</v>
      </c>
      <c r="AI682" s="65">
        <v>18740117</v>
      </c>
      <c r="AJ682" s="65" t="s">
        <v>5276</v>
      </c>
      <c r="AK682" s="65">
        <v>9</v>
      </c>
      <c r="AN682" s="65" t="str">
        <f t="shared" si="294"/>
        <v/>
      </c>
    </row>
    <row r="683" spans="1:40" ht="16.8" customHeight="1" x14ac:dyDescent="0.25">
      <c r="A683" s="113">
        <v>1</v>
      </c>
      <c r="B683" s="342" t="s">
        <v>753</v>
      </c>
      <c r="D683" s="350" t="str">
        <f t="shared" si="304"/>
        <v/>
      </c>
      <c r="E683" s="262">
        <f t="shared" si="315"/>
        <v>18740207</v>
      </c>
      <c r="F683" s="262">
        <v>10</v>
      </c>
      <c r="G683" s="211" t="s">
        <v>5321</v>
      </c>
      <c r="R683" s="112" t="str">
        <f>IF(D683="","", CONCATENATE("Update games set ", B683, "= ",D683," where game_id=", E683))</f>
        <v/>
      </c>
      <c r="S683" s="112" t="str">
        <f t="shared" si="295"/>
        <v>Update lineups set player_name = 'F Norris', raw_name = 'F Norris' where game_id = 18740207 and player_order = 10</v>
      </c>
      <c r="T683" s="112" t="str">
        <f t="shared" si="296"/>
        <v/>
      </c>
      <c r="U683" s="200" t="str">
        <f t="shared" si="293"/>
        <v/>
      </c>
      <c r="V683" s="112" t="str">
        <f t="shared" si="297"/>
        <v/>
      </c>
      <c r="W683" s="415" t="str">
        <f t="shared" si="298"/>
        <v/>
      </c>
      <c r="Y683" s="65" t="str">
        <f t="shared" si="305"/>
        <v/>
      </c>
      <c r="Z683" s="65" t="str">
        <f t="shared" si="306"/>
        <v/>
      </c>
      <c r="AA683" s="65" t="str">
        <f t="shared" si="307"/>
        <v/>
      </c>
      <c r="AB683" s="65" t="str">
        <f t="shared" si="308"/>
        <v/>
      </c>
      <c r="AC683" s="65" t="str">
        <f t="shared" si="309"/>
        <v/>
      </c>
      <c r="AH683" s="65" t="str">
        <f t="shared" si="299"/>
        <v>1874011710</v>
      </c>
      <c r="AI683" s="65">
        <v>18740117</v>
      </c>
      <c r="AJ683" s="65" t="s">
        <v>5276</v>
      </c>
      <c r="AK683" s="65">
        <v>10</v>
      </c>
      <c r="AN683" s="65" t="str">
        <f t="shared" si="294"/>
        <v/>
      </c>
    </row>
    <row r="684" spans="1:40" ht="16.8" customHeight="1" x14ac:dyDescent="0.25">
      <c r="A684" s="113">
        <v>1</v>
      </c>
      <c r="B684" s="342" t="s">
        <v>746</v>
      </c>
      <c r="C684" s="351" t="s">
        <v>5062</v>
      </c>
      <c r="D684" s="334" t="str">
        <f>CONCATENATE("'", LEFT(E684,4),"-",MID(E684,5,2),"-", MID(E684,7,2), " ", C684,"'")</f>
        <v>'1874-02-07 15:00'</v>
      </c>
      <c r="E684" s="262">
        <f t="shared" si="315"/>
        <v>18740207</v>
      </c>
      <c r="F684" s="262">
        <v>11</v>
      </c>
      <c r="R684" s="112" t="str">
        <f>IF(D684="","", CONCATENATE("Update games set ", B684, "= ",D684," where game_id=", E684))</f>
        <v>Update games set Game_date= '1874-02-07 15:00' where game_id=18740207</v>
      </c>
      <c r="S684" s="112" t="str">
        <f t="shared" si="295"/>
        <v/>
      </c>
      <c r="T684" s="112" t="str">
        <f t="shared" si="296"/>
        <v/>
      </c>
      <c r="U684" s="200" t="str">
        <f t="shared" si="293"/>
        <v/>
      </c>
      <c r="V684" s="112" t="str">
        <f t="shared" si="297"/>
        <v/>
      </c>
      <c r="W684" s="415" t="str">
        <f t="shared" si="298"/>
        <v/>
      </c>
      <c r="Y684" s="65" t="str">
        <f t="shared" si="305"/>
        <v/>
      </c>
      <c r="Z684" s="65" t="str">
        <f t="shared" si="306"/>
        <v/>
      </c>
      <c r="AA684" s="65" t="str">
        <f t="shared" si="307"/>
        <v/>
      </c>
      <c r="AB684" s="65" t="str">
        <f t="shared" si="308"/>
        <v/>
      </c>
      <c r="AC684" s="65" t="str">
        <f t="shared" si="309"/>
        <v/>
      </c>
      <c r="AH684" s="65" t="str">
        <f t="shared" si="299"/>
        <v>1874011711</v>
      </c>
      <c r="AI684" s="65">
        <v>18740117</v>
      </c>
      <c r="AJ684" s="65" t="s">
        <v>5276</v>
      </c>
      <c r="AK684" s="65">
        <v>11</v>
      </c>
      <c r="AN684" s="65" t="str">
        <f t="shared" si="294"/>
        <v/>
      </c>
    </row>
    <row r="685" spans="1:40" ht="16.8" customHeight="1" x14ac:dyDescent="0.25">
      <c r="A685" s="113">
        <v>1</v>
      </c>
      <c r="B685" s="342" t="s">
        <v>25</v>
      </c>
      <c r="D685" s="350" t="str">
        <f t="shared" si="314"/>
        <v/>
      </c>
      <c r="E685" s="262">
        <f t="shared" si="315"/>
        <v>18740207</v>
      </c>
      <c r="F685" s="262">
        <v>12</v>
      </c>
      <c r="R685" s="112" t="str">
        <f>IF(D685="","", CONCATENATE("Update games set ", B685, "= ",D685," where game_id=", E685))</f>
        <v/>
      </c>
      <c r="S685" s="112" t="str">
        <f t="shared" si="295"/>
        <v/>
      </c>
      <c r="T685" s="112" t="str">
        <f t="shared" si="296"/>
        <v/>
      </c>
      <c r="U685" s="200" t="str">
        <f t="shared" si="293"/>
        <v/>
      </c>
      <c r="V685" s="112" t="str">
        <f t="shared" si="297"/>
        <v/>
      </c>
      <c r="W685" s="415" t="str">
        <f t="shared" si="298"/>
        <v/>
      </c>
      <c r="Y685" s="65" t="str">
        <f t="shared" si="305"/>
        <v/>
      </c>
      <c r="Z685" s="65" t="str">
        <f t="shared" si="306"/>
        <v/>
      </c>
      <c r="AA685" s="65" t="str">
        <f t="shared" si="307"/>
        <v/>
      </c>
      <c r="AB685" s="65" t="str">
        <f t="shared" si="308"/>
        <v/>
      </c>
      <c r="AC685" s="65" t="str">
        <f t="shared" si="309"/>
        <v/>
      </c>
      <c r="AH685" s="65" t="str">
        <f t="shared" si="299"/>
        <v>1874011712</v>
      </c>
      <c r="AI685" s="65">
        <v>18740117</v>
      </c>
      <c r="AJ685" s="65" t="s">
        <v>5276</v>
      </c>
      <c r="AK685" s="65">
        <v>12</v>
      </c>
      <c r="AN685" s="65" t="str">
        <f t="shared" si="294"/>
        <v/>
      </c>
    </row>
    <row r="686" spans="1:40" ht="16.8" customHeight="1" x14ac:dyDescent="0.25">
      <c r="A686" s="113">
        <v>1</v>
      </c>
      <c r="B686" s="342" t="s">
        <v>475</v>
      </c>
      <c r="D686" s="349" t="str">
        <f t="shared" si="303"/>
        <v/>
      </c>
      <c r="E686" s="262">
        <f t="shared" si="315"/>
        <v>18740207</v>
      </c>
      <c r="F686" s="262">
        <v>13</v>
      </c>
      <c r="R686" s="112" t="str">
        <f>IF(D686="","", CONCATENATE("Update games set ", B686, "= ",D686," where game_id=", E686))</f>
        <v/>
      </c>
      <c r="S686" s="112" t="str">
        <f t="shared" si="295"/>
        <v/>
      </c>
      <c r="T686" s="112" t="str">
        <f t="shared" si="296"/>
        <v/>
      </c>
      <c r="U686" s="200" t="str">
        <f t="shared" si="293"/>
        <v/>
      </c>
      <c r="V686" s="112" t="str">
        <f t="shared" si="297"/>
        <v/>
      </c>
      <c r="W686" s="415" t="str">
        <f t="shared" si="298"/>
        <v/>
      </c>
      <c r="Y686" s="65" t="str">
        <f t="shared" si="305"/>
        <v/>
      </c>
      <c r="Z686" s="65" t="str">
        <f t="shared" si="306"/>
        <v/>
      </c>
      <c r="AA686" s="65" t="str">
        <f t="shared" si="307"/>
        <v/>
      </c>
      <c r="AB686" s="65" t="str">
        <f t="shared" si="308"/>
        <v/>
      </c>
      <c r="AC686" s="65" t="str">
        <f t="shared" si="309"/>
        <v/>
      </c>
      <c r="AH686" s="65" t="str">
        <f t="shared" si="299"/>
        <v>1874011713</v>
      </c>
      <c r="AI686" s="65">
        <v>18740117</v>
      </c>
      <c r="AJ686" s="65" t="s">
        <v>5276</v>
      </c>
      <c r="AK686" s="65">
        <v>13</v>
      </c>
      <c r="AN686" s="65" t="str">
        <f t="shared" si="294"/>
        <v/>
      </c>
    </row>
    <row r="687" spans="1:40" ht="16.8" customHeight="1" x14ac:dyDescent="0.25">
      <c r="A687" s="113">
        <v>1</v>
      </c>
      <c r="B687" s="342" t="s">
        <v>20</v>
      </c>
      <c r="C687" s="342" t="s">
        <v>4919</v>
      </c>
      <c r="D687" s="350" t="str">
        <f t="shared" si="314"/>
        <v>'Forest Ground'</v>
      </c>
      <c r="E687" s="262">
        <f t="shared" si="315"/>
        <v>18740207</v>
      </c>
      <c r="F687" s="262">
        <v>14</v>
      </c>
      <c r="R687" s="112" t="str">
        <f>IF(D687="","", CONCATENATE("Update games set ", B687, "= ",D687," where game_id=", E687))</f>
        <v>Update games set Ground= 'Forest Ground' where game_id=18740207</v>
      </c>
      <c r="S687" s="112" t="str">
        <f t="shared" si="295"/>
        <v/>
      </c>
      <c r="T687" s="112" t="str">
        <f t="shared" si="296"/>
        <v/>
      </c>
      <c r="U687" s="200" t="str">
        <f t="shared" si="293"/>
        <v/>
      </c>
      <c r="V687" s="112" t="str">
        <f t="shared" si="297"/>
        <v/>
      </c>
      <c r="W687" s="415" t="str">
        <f t="shared" si="298"/>
        <v/>
      </c>
      <c r="Y687" s="65" t="str">
        <f t="shared" si="305"/>
        <v/>
      </c>
      <c r="Z687" s="65" t="str">
        <f t="shared" si="306"/>
        <v/>
      </c>
      <c r="AA687" s="65" t="str">
        <f t="shared" si="307"/>
        <v/>
      </c>
      <c r="AB687" s="65" t="str">
        <f t="shared" si="308"/>
        <v/>
      </c>
      <c r="AC687" s="65" t="str">
        <f t="shared" si="309"/>
        <v/>
      </c>
      <c r="AH687" s="65" t="str">
        <f t="shared" si="299"/>
        <v>1874011714</v>
      </c>
      <c r="AI687" s="65">
        <v>18740117</v>
      </c>
      <c r="AJ687" s="65" t="s">
        <v>5276</v>
      </c>
      <c r="AK687" s="65">
        <v>14</v>
      </c>
      <c r="AN687" s="65" t="str">
        <f t="shared" si="294"/>
        <v/>
      </c>
    </row>
    <row r="688" spans="1:40" ht="16.8" customHeight="1" x14ac:dyDescent="0.25">
      <c r="A688" s="113">
        <v>1</v>
      </c>
      <c r="B688" s="342" t="s">
        <v>4882</v>
      </c>
      <c r="C688" s="342" t="str">
        <f>IF(C687="", "", C687)</f>
        <v>Forest Ground</v>
      </c>
      <c r="D688" s="350" t="str">
        <f t="shared" si="314"/>
        <v>'Forest Ground'</v>
      </c>
      <c r="E688" s="262">
        <f t="shared" si="315"/>
        <v>18740207</v>
      </c>
      <c r="F688" s="262">
        <v>15</v>
      </c>
      <c r="R688" s="112" t="str">
        <f>IF(D688="","", CONCATENATE("Update games set ", B688, "= ",D688," where game_id=", E688))</f>
        <v>Update games set Ground_parent= 'Forest Ground' where game_id=18740207</v>
      </c>
      <c r="S688" s="112" t="str">
        <f t="shared" si="295"/>
        <v/>
      </c>
      <c r="T688" s="112" t="str">
        <f t="shared" si="296"/>
        <v/>
      </c>
      <c r="U688" s="200" t="str">
        <f t="shared" si="293"/>
        <v/>
      </c>
      <c r="V688" s="112" t="str">
        <f t="shared" si="297"/>
        <v/>
      </c>
      <c r="W688" s="415" t="str">
        <f t="shared" si="298"/>
        <v/>
      </c>
      <c r="Y688" s="65" t="str">
        <f t="shared" si="305"/>
        <v/>
      </c>
      <c r="Z688" s="65" t="str">
        <f t="shared" si="306"/>
        <v/>
      </c>
      <c r="AA688" s="65" t="str">
        <f t="shared" si="307"/>
        <v/>
      </c>
      <c r="AB688" s="65" t="str">
        <f t="shared" si="308"/>
        <v/>
      </c>
      <c r="AC688" s="65" t="str">
        <f t="shared" si="309"/>
        <v/>
      </c>
      <c r="AH688" s="65" t="str">
        <f t="shared" si="299"/>
        <v>1874011715</v>
      </c>
      <c r="AI688" s="65">
        <v>18740117</v>
      </c>
      <c r="AJ688" s="65" t="s">
        <v>5276</v>
      </c>
      <c r="AK688" s="65">
        <v>15</v>
      </c>
      <c r="AN688" s="65" t="str">
        <f t="shared" si="294"/>
        <v/>
      </c>
    </row>
    <row r="689" spans="1:40" s="126" customFormat="1" ht="16.8" customHeight="1" thickBot="1" x14ac:dyDescent="0.3">
      <c r="A689" s="113">
        <v>1</v>
      </c>
      <c r="B689" s="116" t="s">
        <v>115</v>
      </c>
      <c r="C689" s="352"/>
      <c r="D689" s="370" t="str">
        <f t="shared" ref="D689" si="317">IF(MID(E689,5,2)*1&gt;6,_xlfn.CONCAT("'",LEFT(E689,4),"-",MID(E689,3,2)+1,"'"),_xlfn.CONCAT("'",LEFT(E689,4)-1,"-",MID(E689,3,2),"'"))</f>
        <v>'1873-74'</v>
      </c>
      <c r="E689" s="266">
        <f t="shared" si="315"/>
        <v>18740207</v>
      </c>
      <c r="F689" s="266">
        <v>16</v>
      </c>
      <c r="G689" s="343"/>
      <c r="H689" s="343"/>
      <c r="I689" s="267"/>
      <c r="J689" s="214"/>
      <c r="K689" s="266"/>
      <c r="L689" s="266"/>
      <c r="M689" s="266"/>
      <c r="N689" s="419"/>
      <c r="O689" s="343"/>
      <c r="P689" s="343"/>
      <c r="Q689" s="346"/>
      <c r="R689" s="112" t="str">
        <f>IF(D689="","", CONCATENATE("Update games set ", B689, "= ",D689," where game_id=", E689))</f>
        <v>Update games set Season= '1873-74' where game_id=18740207</v>
      </c>
      <c r="S689" s="112" t="str">
        <f t="shared" si="295"/>
        <v/>
      </c>
      <c r="T689" s="112" t="str">
        <f t="shared" si="296"/>
        <v/>
      </c>
      <c r="U689" s="200" t="str">
        <f t="shared" si="293"/>
        <v/>
      </c>
      <c r="V689" s="112" t="str">
        <f t="shared" si="297"/>
        <v/>
      </c>
      <c r="W689" s="415" t="str">
        <f t="shared" si="298"/>
        <v/>
      </c>
      <c r="X689" s="240"/>
      <c r="Y689" s="65" t="str">
        <f t="shared" si="305"/>
        <v/>
      </c>
      <c r="Z689" s="65" t="str">
        <f t="shared" si="306"/>
        <v/>
      </c>
      <c r="AA689" s="65" t="str">
        <f t="shared" si="307"/>
        <v/>
      </c>
      <c r="AB689" s="65" t="str">
        <f t="shared" si="308"/>
        <v/>
      </c>
      <c r="AC689" s="65" t="str">
        <f t="shared" si="309"/>
        <v/>
      </c>
      <c r="AH689" s="65" t="str">
        <f t="shared" si="299"/>
        <v>1874011716</v>
      </c>
      <c r="AI689" s="126">
        <v>18740117</v>
      </c>
      <c r="AJ689" s="126" t="s">
        <v>5276</v>
      </c>
      <c r="AK689" s="126">
        <v>16</v>
      </c>
      <c r="AN689" s="65" t="str">
        <f t="shared" si="294"/>
        <v/>
      </c>
    </row>
    <row r="690" spans="1:40" ht="16.8" customHeight="1" thickTop="1" x14ac:dyDescent="0.25">
      <c r="A690" s="113">
        <v>1</v>
      </c>
      <c r="B690" s="341" t="s">
        <v>22</v>
      </c>
      <c r="C690" s="341" t="s">
        <v>5295</v>
      </c>
      <c r="D690" s="341" t="str">
        <f t="shared" si="314"/>
        <v>'Notts'</v>
      </c>
      <c r="E690" s="211">
        <v>18741114</v>
      </c>
      <c r="F690" s="262">
        <v>1</v>
      </c>
      <c r="G690" s="212" t="s">
        <v>4815</v>
      </c>
      <c r="H690" s="212" t="s">
        <v>4777</v>
      </c>
      <c r="N690" s="416"/>
      <c r="O690" s="212"/>
      <c r="P690" s="212"/>
      <c r="R690" s="112" t="str">
        <f>IF(D690="","", CONCATENATE("Update games set ", B690, "= ",D690," where game_id=", E690))</f>
        <v>Update games set Opponent= 'Notts' where game_id=18741114</v>
      </c>
      <c r="S690" s="112" t="str">
        <f t="shared" si="295"/>
        <v>Update lineups set player_name = 'WH Revis', raw_name = 'WH Revis' where game_id = 18741114 and player_order = 1</v>
      </c>
      <c r="T690" s="112" t="str">
        <f t="shared" si="296"/>
        <v/>
      </c>
      <c r="U690" s="200" t="str">
        <f t="shared" si="293"/>
        <v/>
      </c>
      <c r="V690" s="112" t="str">
        <f t="shared" si="297"/>
        <v/>
      </c>
      <c r="W690" s="415" t="str">
        <f t="shared" si="298"/>
        <v/>
      </c>
      <c r="Y690" s="65" t="str">
        <f t="shared" si="305"/>
        <v/>
      </c>
      <c r="Z690" s="65" t="str">
        <f t="shared" si="306"/>
        <v/>
      </c>
      <c r="AA690" s="65" t="str">
        <f t="shared" si="307"/>
        <v/>
      </c>
      <c r="AB690" s="65" t="str">
        <f t="shared" si="308"/>
        <v/>
      </c>
      <c r="AC690" s="65" t="str">
        <f t="shared" si="309"/>
        <v/>
      </c>
      <c r="AH690" s="65" t="str">
        <f t="shared" si="299"/>
        <v>187401311</v>
      </c>
      <c r="AI690" s="65">
        <v>18740131</v>
      </c>
      <c r="AJ690" s="65" t="s">
        <v>4627</v>
      </c>
      <c r="AK690" s="65">
        <v>1</v>
      </c>
      <c r="AN690" s="65" t="str">
        <f t="shared" si="294"/>
        <v>update games set source = 'The Nottingham Forest Football Scrapbook' where game_id = 18741114</v>
      </c>
    </row>
    <row r="691" spans="1:40" ht="16.8" customHeight="1" x14ac:dyDescent="0.25">
      <c r="A691" s="113">
        <v>1</v>
      </c>
      <c r="B691" s="342" t="s">
        <v>4979</v>
      </c>
      <c r="C691" s="342" t="str">
        <f>IF(C690="", "", C690)</f>
        <v>Notts</v>
      </c>
      <c r="D691" s="350" t="str">
        <f t="shared" si="314"/>
        <v>'Notts'</v>
      </c>
      <c r="E691" s="262">
        <f>E690</f>
        <v>18741114</v>
      </c>
      <c r="F691" s="262">
        <v>2</v>
      </c>
      <c r="G691" s="211" t="s">
        <v>4780</v>
      </c>
      <c r="R691" s="112" t="str">
        <f>IF(D691="","", CONCATENATE("Update games set ", B691, "= ",D691," where game_id=", E691))</f>
        <v>Update games set Opp_parent= 'Notts' where game_id=18741114</v>
      </c>
      <c r="S691" s="112" t="str">
        <f t="shared" si="295"/>
        <v>Update lineups set player_name = 'Brown', raw_name = 'Brown' where game_id = 18741114 and player_order = 2</v>
      </c>
      <c r="T691" s="112" t="str">
        <f t="shared" si="296"/>
        <v/>
      </c>
      <c r="U691" s="200" t="str">
        <f t="shared" si="293"/>
        <v/>
      </c>
      <c r="V691" s="112" t="str">
        <f t="shared" si="297"/>
        <v/>
      </c>
      <c r="W691" s="415" t="str">
        <f t="shared" si="298"/>
        <v/>
      </c>
      <c r="Y691" s="65" t="str">
        <f t="shared" si="305"/>
        <v/>
      </c>
      <c r="Z691" s="65" t="str">
        <f t="shared" si="306"/>
        <v/>
      </c>
      <c r="AA691" s="65" t="str">
        <f t="shared" si="307"/>
        <v/>
      </c>
      <c r="AB691" s="65" t="str">
        <f t="shared" si="308"/>
        <v/>
      </c>
      <c r="AC691" s="65" t="str">
        <f t="shared" si="309"/>
        <v/>
      </c>
      <c r="AH691" s="65" t="str">
        <f t="shared" si="299"/>
        <v>187401312</v>
      </c>
      <c r="AI691" s="65">
        <v>18740131</v>
      </c>
      <c r="AJ691" s="65" t="s">
        <v>4627</v>
      </c>
      <c r="AK691" s="65">
        <v>2</v>
      </c>
      <c r="AN691" s="65" t="str">
        <f t="shared" si="294"/>
        <v/>
      </c>
    </row>
    <row r="692" spans="1:40" ht="16.8" customHeight="1" x14ac:dyDescent="0.25">
      <c r="A692" s="113">
        <v>1</v>
      </c>
      <c r="B692" s="342" t="s">
        <v>2653</v>
      </c>
      <c r="C692" s="342" t="s">
        <v>663</v>
      </c>
      <c r="D692" s="350" t="str">
        <f t="shared" si="314"/>
        <v>'Friendly'</v>
      </c>
      <c r="E692" s="262">
        <f t="shared" ref="E692:E705" si="318">E691</f>
        <v>18741114</v>
      </c>
      <c r="F692" s="262">
        <v>3</v>
      </c>
      <c r="G692" s="211" t="s">
        <v>4903</v>
      </c>
      <c r="R692" s="112" t="str">
        <f>IF(D692="","", CONCATENATE("Update games set ", B692, "= ",D692," where game_id=", E692))</f>
        <v>Update games set Game_type= 'Friendly' where game_id=18741114</v>
      </c>
      <c r="S692" s="112" t="str">
        <f t="shared" si="295"/>
        <v>Update lineups set player_name = 'Davies', raw_name = 'Davies' where game_id = 18741114 and player_order = 3</v>
      </c>
      <c r="T692" s="112" t="str">
        <f t="shared" si="296"/>
        <v/>
      </c>
      <c r="U692" s="200" t="str">
        <f t="shared" si="293"/>
        <v/>
      </c>
      <c r="V692" s="112" t="str">
        <f t="shared" si="297"/>
        <v/>
      </c>
      <c r="W692" s="415" t="str">
        <f t="shared" si="298"/>
        <v/>
      </c>
      <c r="Y692" s="65" t="str">
        <f t="shared" si="305"/>
        <v/>
      </c>
      <c r="Z692" s="65" t="str">
        <f t="shared" si="306"/>
        <v/>
      </c>
      <c r="AA692" s="65" t="str">
        <f t="shared" si="307"/>
        <v/>
      </c>
      <c r="AB692" s="65" t="str">
        <f t="shared" si="308"/>
        <v/>
      </c>
      <c r="AC692" s="65" t="str">
        <f t="shared" si="309"/>
        <v/>
      </c>
      <c r="AH692" s="65" t="str">
        <f t="shared" si="299"/>
        <v>187401313</v>
      </c>
      <c r="AI692" s="65">
        <v>18740131</v>
      </c>
      <c r="AJ692" s="65" t="s">
        <v>4627</v>
      </c>
      <c r="AK692" s="65">
        <v>3</v>
      </c>
      <c r="AN692" s="65" t="str">
        <f t="shared" si="294"/>
        <v/>
      </c>
    </row>
    <row r="693" spans="1:40" ht="16.8" customHeight="1" x14ac:dyDescent="0.25">
      <c r="A693" s="113">
        <v>1</v>
      </c>
      <c r="B693" s="342" t="s">
        <v>4978</v>
      </c>
      <c r="C693" s="342" t="s">
        <v>0</v>
      </c>
      <c r="D693" s="350" t="str">
        <f t="shared" si="314"/>
        <v>'A'</v>
      </c>
      <c r="E693" s="262">
        <f t="shared" si="318"/>
        <v>18741114</v>
      </c>
      <c r="F693" s="262">
        <v>4</v>
      </c>
      <c r="G693" s="211" t="s">
        <v>4904</v>
      </c>
      <c r="R693" s="112" t="str">
        <f>IF(D693="","", CONCATENATE("Update games set ", B693, "= ",D693," where game_id=", E693))</f>
        <v>Update games set HAN= 'A' where game_id=18741114</v>
      </c>
      <c r="S693" s="112" t="str">
        <f t="shared" si="295"/>
        <v>Update lineups set player_name = 'Goodyer', raw_name = 'Goodyer' where game_id = 18741114 and player_order = 4</v>
      </c>
      <c r="T693" s="112" t="str">
        <f t="shared" si="296"/>
        <v/>
      </c>
      <c r="U693" s="200" t="str">
        <f t="shared" si="293"/>
        <v/>
      </c>
      <c r="V693" s="112" t="str">
        <f t="shared" si="297"/>
        <v/>
      </c>
      <c r="W693" s="415" t="str">
        <f t="shared" si="298"/>
        <v/>
      </c>
      <c r="Y693" s="65" t="str">
        <f t="shared" si="305"/>
        <v/>
      </c>
      <c r="Z693" s="65" t="str">
        <f t="shared" si="306"/>
        <v/>
      </c>
      <c r="AA693" s="65" t="str">
        <f t="shared" si="307"/>
        <v/>
      </c>
      <c r="AB693" s="65" t="str">
        <f t="shared" si="308"/>
        <v/>
      </c>
      <c r="AC693" s="65" t="str">
        <f t="shared" si="309"/>
        <v/>
      </c>
      <c r="AH693" s="65" t="str">
        <f t="shared" si="299"/>
        <v>187401314</v>
      </c>
      <c r="AI693" s="65">
        <v>18740131</v>
      </c>
      <c r="AJ693" s="65" t="s">
        <v>4627</v>
      </c>
      <c r="AK693" s="65">
        <v>4</v>
      </c>
      <c r="AN693" s="65" t="str">
        <f t="shared" si="294"/>
        <v/>
      </c>
    </row>
    <row r="694" spans="1:40" ht="16.8" customHeight="1" x14ac:dyDescent="0.25">
      <c r="A694" s="113">
        <v>1</v>
      </c>
      <c r="B694" s="342" t="s">
        <v>5</v>
      </c>
      <c r="C694" s="342">
        <v>0</v>
      </c>
      <c r="D694" s="349">
        <f t="shared" si="301"/>
        <v>0</v>
      </c>
      <c r="E694" s="262">
        <f t="shared" si="318"/>
        <v>18741114</v>
      </c>
      <c r="F694" s="262">
        <v>5</v>
      </c>
      <c r="G694" s="211" t="s">
        <v>4905</v>
      </c>
      <c r="R694" s="112" t="str">
        <f>IF(D694="","", CONCATENATE("Update games set ", B694, "= ",D694," where game_id=", E694))</f>
        <v>Update games set F= 0 where game_id=18741114</v>
      </c>
      <c r="S694" s="112" t="str">
        <f t="shared" si="295"/>
        <v>Update lineups set player_name = 'Howell', raw_name = 'Howell' where game_id = 18741114 and player_order = 5</v>
      </c>
      <c r="T694" s="112" t="str">
        <f t="shared" si="296"/>
        <v/>
      </c>
      <c r="U694" s="200" t="str">
        <f t="shared" si="293"/>
        <v/>
      </c>
      <c r="V694" s="112" t="str">
        <f t="shared" si="297"/>
        <v/>
      </c>
      <c r="W694" s="415" t="str">
        <f t="shared" si="298"/>
        <v/>
      </c>
      <c r="Y694" s="65" t="str">
        <f t="shared" si="305"/>
        <v/>
      </c>
      <c r="Z694" s="65" t="str">
        <f t="shared" si="306"/>
        <v/>
      </c>
      <c r="AA694" s="65" t="str">
        <f t="shared" si="307"/>
        <v/>
      </c>
      <c r="AB694" s="65" t="str">
        <f t="shared" si="308"/>
        <v/>
      </c>
      <c r="AC694" s="65" t="str">
        <f t="shared" si="309"/>
        <v/>
      </c>
      <c r="AH694" s="65" t="str">
        <f t="shared" si="299"/>
        <v>187401315</v>
      </c>
      <c r="AI694" s="65">
        <v>18740131</v>
      </c>
      <c r="AJ694" s="65" t="s">
        <v>4627</v>
      </c>
      <c r="AK694" s="65">
        <v>5</v>
      </c>
      <c r="AN694" s="65" t="str">
        <f t="shared" si="294"/>
        <v/>
      </c>
    </row>
    <row r="695" spans="1:40" ht="16.8" customHeight="1" x14ac:dyDescent="0.25">
      <c r="A695" s="113">
        <v>1</v>
      </c>
      <c r="B695" s="342" t="s">
        <v>0</v>
      </c>
      <c r="C695" s="342">
        <v>0</v>
      </c>
      <c r="D695" s="349">
        <f t="shared" si="301"/>
        <v>0</v>
      </c>
      <c r="E695" s="262">
        <f t="shared" si="318"/>
        <v>18741114</v>
      </c>
      <c r="F695" s="262">
        <v>6</v>
      </c>
      <c r="G695" s="211" t="s">
        <v>4773</v>
      </c>
      <c r="R695" s="112" t="str">
        <f>IF(D695="","", CONCATENATE("Update games set ", B695, "= ",D695," where game_id=", E695))</f>
        <v>Update games set A= 0 where game_id=18741114</v>
      </c>
      <c r="S695" s="112" t="str">
        <f t="shared" si="295"/>
        <v>Update lineups set player_name = 'Howitt', raw_name = 'Howitt' where game_id = 18741114 and player_order = 6</v>
      </c>
      <c r="T695" s="112" t="str">
        <f t="shared" si="296"/>
        <v/>
      </c>
      <c r="U695" s="200" t="str">
        <f t="shared" si="293"/>
        <v/>
      </c>
      <c r="V695" s="112" t="str">
        <f t="shared" si="297"/>
        <v/>
      </c>
      <c r="W695" s="415" t="str">
        <f t="shared" si="298"/>
        <v/>
      </c>
      <c r="Y695" s="65" t="str">
        <f t="shared" si="305"/>
        <v/>
      </c>
      <c r="Z695" s="65" t="str">
        <f t="shared" si="306"/>
        <v/>
      </c>
      <c r="AA695" s="65" t="str">
        <f t="shared" si="307"/>
        <v/>
      </c>
      <c r="AB695" s="65" t="str">
        <f t="shared" si="308"/>
        <v/>
      </c>
      <c r="AC695" s="65" t="str">
        <f t="shared" si="309"/>
        <v/>
      </c>
      <c r="AH695" s="65" t="str">
        <f t="shared" si="299"/>
        <v>187401316</v>
      </c>
      <c r="AI695" s="65">
        <v>18740131</v>
      </c>
      <c r="AJ695" s="65" t="s">
        <v>4627</v>
      </c>
      <c r="AK695" s="65">
        <v>6</v>
      </c>
      <c r="AN695" s="65" t="str">
        <f t="shared" si="294"/>
        <v/>
      </c>
    </row>
    <row r="696" spans="1:40" ht="16.8" customHeight="1" x14ac:dyDescent="0.25">
      <c r="A696" s="113">
        <v>1</v>
      </c>
      <c r="B696" s="342" t="s">
        <v>23</v>
      </c>
      <c r="D696" s="334" t="str">
        <f t="shared" ref="D696" si="319">IF(C696="",IF(D694&gt;D695,"'W'",IF(D694=D695,"'D'","'L'")),_xlfn.CONCAT("'",C696,"'"))</f>
        <v>'D'</v>
      </c>
      <c r="E696" s="262">
        <f t="shared" si="318"/>
        <v>18741114</v>
      </c>
      <c r="F696" s="262">
        <v>7</v>
      </c>
      <c r="G696" s="211" t="s">
        <v>4906</v>
      </c>
      <c r="R696" s="112" t="str">
        <f>IF(D696="","", CONCATENATE("Update games set ", B696, "= ",D696," where game_id=", E696))</f>
        <v>Update games set Result= 'D' where game_id=18741114</v>
      </c>
      <c r="S696" s="112" t="str">
        <f t="shared" si="295"/>
        <v>Update lineups set player_name = 'Rastall', raw_name = 'Rastall' where game_id = 18741114 and player_order = 7</v>
      </c>
      <c r="T696" s="112" t="str">
        <f t="shared" si="296"/>
        <v/>
      </c>
      <c r="U696" s="200" t="str">
        <f t="shared" si="293"/>
        <v/>
      </c>
      <c r="V696" s="112" t="str">
        <f t="shared" si="297"/>
        <v/>
      </c>
      <c r="W696" s="415" t="str">
        <f t="shared" si="298"/>
        <v/>
      </c>
      <c r="Y696" s="65" t="str">
        <f t="shared" si="305"/>
        <v/>
      </c>
      <c r="Z696" s="65" t="str">
        <f t="shared" si="306"/>
        <v/>
      </c>
      <c r="AA696" s="65" t="str">
        <f t="shared" si="307"/>
        <v/>
      </c>
      <c r="AB696" s="65" t="str">
        <f t="shared" si="308"/>
        <v/>
      </c>
      <c r="AC696" s="65" t="str">
        <f t="shared" si="309"/>
        <v/>
      </c>
      <c r="AH696" s="65" t="str">
        <f t="shared" si="299"/>
        <v>187401317</v>
      </c>
      <c r="AI696" s="65">
        <v>18740131</v>
      </c>
      <c r="AJ696" s="65" t="s">
        <v>4627</v>
      </c>
      <c r="AK696" s="65">
        <v>7</v>
      </c>
      <c r="AN696" s="65" t="str">
        <f t="shared" si="294"/>
        <v/>
      </c>
    </row>
    <row r="697" spans="1:40" ht="16.8" customHeight="1" x14ac:dyDescent="0.25">
      <c r="A697" s="113">
        <v>1</v>
      </c>
      <c r="B697" s="342" t="s">
        <v>768</v>
      </c>
      <c r="D697" s="349" t="str">
        <f t="shared" si="303"/>
        <v/>
      </c>
      <c r="E697" s="262">
        <f t="shared" si="318"/>
        <v>18741114</v>
      </c>
      <c r="F697" s="262">
        <v>8</v>
      </c>
      <c r="G697" s="194" t="s">
        <v>4868</v>
      </c>
      <c r="N697" s="417"/>
      <c r="O697" s="194"/>
      <c r="P697" s="194"/>
      <c r="R697" s="112" t="str">
        <f>IF(D697="","", CONCATENATE("Update games set ", B697, "= ",D697," where game_id=", E697))</f>
        <v/>
      </c>
      <c r="S697" s="112" t="str">
        <f t="shared" si="295"/>
        <v>Update lineups set player_name = 'Rothers', raw_name = 'Rothers' where game_id = 18741114 and player_order = 8</v>
      </c>
      <c r="T697" s="112" t="str">
        <f t="shared" si="296"/>
        <v/>
      </c>
      <c r="U697" s="200" t="str">
        <f t="shared" si="293"/>
        <v/>
      </c>
      <c r="V697" s="112" t="str">
        <f t="shared" si="297"/>
        <v/>
      </c>
      <c r="W697" s="415" t="str">
        <f t="shared" si="298"/>
        <v/>
      </c>
      <c r="Y697" s="65" t="str">
        <f t="shared" si="305"/>
        <v/>
      </c>
      <c r="Z697" s="65" t="str">
        <f t="shared" si="306"/>
        <v/>
      </c>
      <c r="AA697" s="65" t="str">
        <f t="shared" si="307"/>
        <v/>
      </c>
      <c r="AB697" s="65" t="str">
        <f t="shared" si="308"/>
        <v/>
      </c>
      <c r="AC697" s="65" t="str">
        <f t="shared" si="309"/>
        <v/>
      </c>
      <c r="AH697" s="65" t="str">
        <f t="shared" si="299"/>
        <v>187401318</v>
      </c>
      <c r="AI697" s="65">
        <v>18740131</v>
      </c>
      <c r="AJ697" s="65" t="s">
        <v>4627</v>
      </c>
      <c r="AK697" s="65">
        <v>8</v>
      </c>
      <c r="AN697" s="65" t="str">
        <f t="shared" si="294"/>
        <v/>
      </c>
    </row>
    <row r="698" spans="1:40" ht="16.8" customHeight="1" x14ac:dyDescent="0.25">
      <c r="A698" s="113">
        <v>1</v>
      </c>
      <c r="B698" s="342" t="s">
        <v>766</v>
      </c>
      <c r="D698" s="349" t="str">
        <f t="shared" si="303"/>
        <v/>
      </c>
      <c r="E698" s="262">
        <f t="shared" si="318"/>
        <v>18741114</v>
      </c>
      <c r="F698" s="262">
        <v>9</v>
      </c>
      <c r="G698" s="194" t="s">
        <v>702</v>
      </c>
      <c r="H698" s="194"/>
      <c r="N698" s="417"/>
      <c r="O698" s="194"/>
      <c r="P698" s="194"/>
      <c r="R698" s="112" t="str">
        <f>IF(D698="","", CONCATENATE("Update games set ", B698, "= ",D698," where game_id=", E698))</f>
        <v/>
      </c>
      <c r="S698" s="112" t="str">
        <f t="shared" si="295"/>
        <v>Update lineups set player_name = 'Sharpe', raw_name = 'Sharpe' where game_id = 18741114 and player_order = 9</v>
      </c>
      <c r="T698" s="112" t="str">
        <f t="shared" si="296"/>
        <v/>
      </c>
      <c r="U698" s="200" t="str">
        <f t="shared" si="293"/>
        <v/>
      </c>
      <c r="V698" s="112" t="str">
        <f t="shared" si="297"/>
        <v/>
      </c>
      <c r="W698" s="415" t="str">
        <f t="shared" si="298"/>
        <v/>
      </c>
      <c r="Y698" s="65" t="str">
        <f t="shared" si="305"/>
        <v/>
      </c>
      <c r="Z698" s="65" t="str">
        <f t="shared" si="306"/>
        <v/>
      </c>
      <c r="AA698" s="65" t="str">
        <f t="shared" si="307"/>
        <v/>
      </c>
      <c r="AB698" s="65" t="str">
        <f t="shared" si="308"/>
        <v/>
      </c>
      <c r="AC698" s="65" t="str">
        <f t="shared" si="309"/>
        <v/>
      </c>
      <c r="AH698" s="65" t="str">
        <f t="shared" si="299"/>
        <v>187401319</v>
      </c>
      <c r="AI698" s="65">
        <v>18740131</v>
      </c>
      <c r="AJ698" s="65" t="s">
        <v>4627</v>
      </c>
      <c r="AK698" s="65">
        <v>9</v>
      </c>
      <c r="AN698" s="65" t="str">
        <f t="shared" si="294"/>
        <v/>
      </c>
    </row>
    <row r="699" spans="1:40" ht="16.8" customHeight="1" x14ac:dyDescent="0.25">
      <c r="A699" s="113">
        <v>1</v>
      </c>
      <c r="B699" s="342" t="s">
        <v>753</v>
      </c>
      <c r="D699" s="350" t="str">
        <f t="shared" si="304"/>
        <v/>
      </c>
      <c r="E699" s="262">
        <f t="shared" si="318"/>
        <v>18741114</v>
      </c>
      <c r="F699" s="262">
        <v>10</v>
      </c>
      <c r="G699" s="211" t="s">
        <v>4853</v>
      </c>
      <c r="R699" s="112" t="str">
        <f>IF(D699="","", CONCATENATE("Update games set ", B699, "= ",D699," where game_id=", E699))</f>
        <v/>
      </c>
      <c r="S699" s="112" t="str">
        <f t="shared" si="295"/>
        <v>Update lineups set player_name = 'Spencer', raw_name = 'Spencer' where game_id = 18741114 and player_order = 10</v>
      </c>
      <c r="T699" s="112" t="str">
        <f t="shared" si="296"/>
        <v/>
      </c>
      <c r="U699" s="200" t="str">
        <f t="shared" si="293"/>
        <v/>
      </c>
      <c r="V699" s="112" t="str">
        <f t="shared" si="297"/>
        <v/>
      </c>
      <c r="W699" s="415" t="str">
        <f t="shared" si="298"/>
        <v/>
      </c>
      <c r="Y699" s="65" t="str">
        <f t="shared" si="305"/>
        <v/>
      </c>
      <c r="Z699" s="65" t="str">
        <f t="shared" si="306"/>
        <v/>
      </c>
      <c r="AA699" s="65" t="str">
        <f t="shared" si="307"/>
        <v/>
      </c>
      <c r="AB699" s="65" t="str">
        <f t="shared" si="308"/>
        <v/>
      </c>
      <c r="AC699" s="65" t="str">
        <f t="shared" si="309"/>
        <v/>
      </c>
      <c r="AH699" s="65" t="str">
        <f t="shared" si="299"/>
        <v>1874013110</v>
      </c>
      <c r="AI699" s="65">
        <v>18740131</v>
      </c>
      <c r="AJ699" s="65" t="s">
        <v>4627</v>
      </c>
      <c r="AK699" s="65">
        <v>10</v>
      </c>
      <c r="AN699" s="65" t="str">
        <f t="shared" si="294"/>
        <v/>
      </c>
    </row>
    <row r="700" spans="1:40" ht="16.8" customHeight="1" x14ac:dyDescent="0.25">
      <c r="A700" s="113">
        <v>1</v>
      </c>
      <c r="B700" s="342" t="s">
        <v>746</v>
      </c>
      <c r="C700" s="351" t="s">
        <v>5062</v>
      </c>
      <c r="D700" s="334" t="str">
        <f>CONCATENATE("'", LEFT(E700,4),"-",MID(E700,5,2),"-", MID(E700,7,2), " ", C700,"'")</f>
        <v>'1874-11-14 15:00'</v>
      </c>
      <c r="E700" s="262">
        <f t="shared" si="318"/>
        <v>18741114</v>
      </c>
      <c r="F700" s="262">
        <v>11</v>
      </c>
      <c r="G700" s="211" t="s">
        <v>4907</v>
      </c>
      <c r="R700" s="112" t="str">
        <f>IF(D700="","", CONCATENATE("Update games set ", B700, "= ",D700," where game_id=", E700))</f>
        <v>Update games set Game_date= '1874-11-14 15:00' where game_id=18741114</v>
      </c>
      <c r="S700" s="112" t="str">
        <f t="shared" si="295"/>
        <v>Update lineups set player_name = 'Jebbutt', raw_name = 'Jebbutt' where game_id = 18741114 and player_order = 11</v>
      </c>
      <c r="T700" s="112" t="str">
        <f t="shared" si="296"/>
        <v/>
      </c>
      <c r="U700" s="200" t="str">
        <f t="shared" si="293"/>
        <v/>
      </c>
      <c r="V700" s="112" t="str">
        <f t="shared" si="297"/>
        <v/>
      </c>
      <c r="W700" s="415" t="str">
        <f t="shared" si="298"/>
        <v/>
      </c>
      <c r="Y700" s="65" t="str">
        <f t="shared" si="305"/>
        <v/>
      </c>
      <c r="Z700" s="65" t="str">
        <f t="shared" si="306"/>
        <v/>
      </c>
      <c r="AA700" s="65" t="str">
        <f t="shared" si="307"/>
        <v/>
      </c>
      <c r="AB700" s="65" t="str">
        <f t="shared" si="308"/>
        <v/>
      </c>
      <c r="AC700" s="65" t="str">
        <f t="shared" si="309"/>
        <v/>
      </c>
      <c r="AH700" s="65" t="str">
        <f t="shared" si="299"/>
        <v>1874013111</v>
      </c>
      <c r="AI700" s="65">
        <v>18740131</v>
      </c>
      <c r="AJ700" s="65" t="s">
        <v>4627</v>
      </c>
      <c r="AK700" s="65">
        <v>11</v>
      </c>
      <c r="AN700" s="65" t="str">
        <f t="shared" si="294"/>
        <v/>
      </c>
    </row>
    <row r="701" spans="1:40" ht="16.8" customHeight="1" x14ac:dyDescent="0.25">
      <c r="A701" s="113">
        <v>1</v>
      </c>
      <c r="B701" s="342" t="s">
        <v>25</v>
      </c>
      <c r="D701" s="350" t="str">
        <f t="shared" si="314"/>
        <v/>
      </c>
      <c r="E701" s="262">
        <f t="shared" si="318"/>
        <v>18741114</v>
      </c>
      <c r="F701" s="262">
        <v>12</v>
      </c>
      <c r="G701" s="211" t="s">
        <v>4908</v>
      </c>
      <c r="R701" s="112" t="str">
        <f>IF(D701="","", CONCATENATE("Update games set ", B701, "= ",D701," where game_id=", E701))</f>
        <v/>
      </c>
      <c r="S701" s="112" t="str">
        <f t="shared" si="295"/>
        <v>Update lineups set player_name = 'Whyatt', raw_name = 'Whyatt' where game_id = 18741114 and player_order = 12</v>
      </c>
      <c r="T701" s="112" t="str">
        <f t="shared" si="296"/>
        <v/>
      </c>
      <c r="U701" s="200" t="str">
        <f t="shared" si="293"/>
        <v/>
      </c>
      <c r="V701" s="112" t="str">
        <f t="shared" si="297"/>
        <v/>
      </c>
      <c r="W701" s="415" t="str">
        <f t="shared" si="298"/>
        <v/>
      </c>
      <c r="Y701" s="65" t="str">
        <f t="shared" si="305"/>
        <v/>
      </c>
      <c r="Z701" s="65" t="str">
        <f t="shared" si="306"/>
        <v/>
      </c>
      <c r="AA701" s="65" t="str">
        <f t="shared" si="307"/>
        <v/>
      </c>
      <c r="AB701" s="65" t="str">
        <f t="shared" si="308"/>
        <v/>
      </c>
      <c r="AC701" s="65" t="str">
        <f t="shared" si="309"/>
        <v/>
      </c>
      <c r="AH701" s="65" t="str">
        <f t="shared" si="299"/>
        <v>1874013112</v>
      </c>
      <c r="AI701" s="65">
        <v>18740131</v>
      </c>
      <c r="AJ701" s="65" t="s">
        <v>4627</v>
      </c>
      <c r="AK701" s="65">
        <v>12</v>
      </c>
      <c r="AN701" s="65" t="str">
        <f t="shared" si="294"/>
        <v/>
      </c>
    </row>
    <row r="702" spans="1:40" ht="16.8" customHeight="1" x14ac:dyDescent="0.25">
      <c r="A702" s="113">
        <v>1</v>
      </c>
      <c r="B702" s="342" t="s">
        <v>475</v>
      </c>
      <c r="D702" s="349" t="str">
        <f t="shared" si="303"/>
        <v/>
      </c>
      <c r="E702" s="262">
        <f t="shared" si="318"/>
        <v>18741114</v>
      </c>
      <c r="F702" s="262">
        <v>13</v>
      </c>
      <c r="R702" s="112" t="str">
        <f>IF(D702="","", CONCATENATE("Update games set ", B702, "= ",D702," where game_id=", E702))</f>
        <v/>
      </c>
      <c r="S702" s="112" t="str">
        <f t="shared" si="295"/>
        <v/>
      </c>
      <c r="T702" s="112" t="str">
        <f t="shared" si="296"/>
        <v/>
      </c>
      <c r="U702" s="200" t="str">
        <f t="shared" si="293"/>
        <v/>
      </c>
      <c r="V702" s="112" t="str">
        <f t="shared" si="297"/>
        <v/>
      </c>
      <c r="W702" s="415" t="str">
        <f t="shared" si="298"/>
        <v/>
      </c>
      <c r="Y702" s="65" t="str">
        <f t="shared" si="305"/>
        <v/>
      </c>
      <c r="Z702" s="65" t="str">
        <f t="shared" si="306"/>
        <v/>
      </c>
      <c r="AA702" s="65" t="str">
        <f t="shared" si="307"/>
        <v/>
      </c>
      <c r="AB702" s="65" t="str">
        <f t="shared" si="308"/>
        <v/>
      </c>
      <c r="AC702" s="65" t="str">
        <f t="shared" si="309"/>
        <v/>
      </c>
      <c r="AH702" s="65" t="str">
        <f t="shared" si="299"/>
        <v>1874013113</v>
      </c>
      <c r="AI702" s="65">
        <v>18740131</v>
      </c>
      <c r="AJ702" s="65" t="s">
        <v>4627</v>
      </c>
      <c r="AK702" s="65">
        <v>13</v>
      </c>
      <c r="AN702" s="65" t="str">
        <f t="shared" si="294"/>
        <v/>
      </c>
    </row>
    <row r="703" spans="1:40" ht="16.8" customHeight="1" x14ac:dyDescent="0.25">
      <c r="A703" s="113">
        <v>1</v>
      </c>
      <c r="B703" s="342" t="s">
        <v>20</v>
      </c>
      <c r="C703" s="342" t="s">
        <v>5082</v>
      </c>
      <c r="D703" s="350" t="str">
        <f t="shared" si="314"/>
        <v>'Trent Bridge'</v>
      </c>
      <c r="E703" s="262">
        <f t="shared" si="318"/>
        <v>18741114</v>
      </c>
      <c r="F703" s="262">
        <v>14</v>
      </c>
      <c r="R703" s="112" t="str">
        <f>IF(D703="","", CONCATENATE("Update games set ", B703, "= ",D703," where game_id=", E703))</f>
        <v>Update games set Ground= 'Trent Bridge' where game_id=18741114</v>
      </c>
      <c r="S703" s="112" t="str">
        <f t="shared" si="295"/>
        <v/>
      </c>
      <c r="T703" s="112" t="str">
        <f t="shared" si="296"/>
        <v/>
      </c>
      <c r="U703" s="200" t="str">
        <f t="shared" si="293"/>
        <v/>
      </c>
      <c r="V703" s="112" t="str">
        <f t="shared" si="297"/>
        <v/>
      </c>
      <c r="W703" s="415" t="str">
        <f t="shared" si="298"/>
        <v/>
      </c>
      <c r="Y703" s="65" t="str">
        <f t="shared" si="305"/>
        <v/>
      </c>
      <c r="Z703" s="65" t="str">
        <f t="shared" si="306"/>
        <v/>
      </c>
      <c r="AA703" s="65" t="str">
        <f t="shared" si="307"/>
        <v/>
      </c>
      <c r="AB703" s="65" t="str">
        <f t="shared" si="308"/>
        <v/>
      </c>
      <c r="AC703" s="65" t="str">
        <f t="shared" si="309"/>
        <v/>
      </c>
      <c r="AH703" s="65" t="str">
        <f t="shared" si="299"/>
        <v>1874013114</v>
      </c>
      <c r="AI703" s="65">
        <v>18740131</v>
      </c>
      <c r="AJ703" s="65" t="s">
        <v>4627</v>
      </c>
      <c r="AK703" s="65">
        <v>14</v>
      </c>
      <c r="AN703" s="65" t="str">
        <f t="shared" si="294"/>
        <v/>
      </c>
    </row>
    <row r="704" spans="1:40" ht="16.8" customHeight="1" x14ac:dyDescent="0.25">
      <c r="A704" s="113">
        <v>1</v>
      </c>
      <c r="B704" s="342" t="s">
        <v>4882</v>
      </c>
      <c r="C704" s="342" t="str">
        <f>IF(C703="", "", C703)</f>
        <v>Trent Bridge</v>
      </c>
      <c r="D704" s="350" t="str">
        <f t="shared" si="314"/>
        <v>'Trent Bridge'</v>
      </c>
      <c r="E704" s="262">
        <f t="shared" si="318"/>
        <v>18741114</v>
      </c>
      <c r="F704" s="262">
        <v>15</v>
      </c>
      <c r="R704" s="112" t="str">
        <f>IF(D704="","", CONCATENATE("Update games set ", B704, "= ",D704," where game_id=", E704))</f>
        <v>Update games set Ground_parent= 'Trent Bridge' where game_id=18741114</v>
      </c>
      <c r="S704" s="112" t="str">
        <f t="shared" si="295"/>
        <v/>
      </c>
      <c r="T704" s="112" t="str">
        <f t="shared" si="296"/>
        <v/>
      </c>
      <c r="U704" s="200" t="str">
        <f t="shared" si="293"/>
        <v/>
      </c>
      <c r="V704" s="112" t="str">
        <f t="shared" si="297"/>
        <v/>
      </c>
      <c r="W704" s="415" t="str">
        <f t="shared" si="298"/>
        <v/>
      </c>
      <c r="Y704" s="65" t="str">
        <f t="shared" si="305"/>
        <v/>
      </c>
      <c r="Z704" s="65" t="str">
        <f t="shared" si="306"/>
        <v/>
      </c>
      <c r="AA704" s="65" t="str">
        <f t="shared" si="307"/>
        <v/>
      </c>
      <c r="AB704" s="65" t="str">
        <f t="shared" si="308"/>
        <v/>
      </c>
      <c r="AC704" s="65" t="str">
        <f t="shared" si="309"/>
        <v/>
      </c>
      <c r="AH704" s="65" t="str">
        <f t="shared" si="299"/>
        <v>1874013115</v>
      </c>
      <c r="AI704" s="65">
        <v>18740131</v>
      </c>
      <c r="AJ704" s="65" t="s">
        <v>4627</v>
      </c>
      <c r="AK704" s="65">
        <v>15</v>
      </c>
      <c r="AN704" s="65" t="str">
        <f t="shared" si="294"/>
        <v/>
      </c>
    </row>
    <row r="705" spans="1:40" s="126" customFormat="1" ht="16.8" customHeight="1" thickBot="1" x14ac:dyDescent="0.3">
      <c r="A705" s="113">
        <v>1</v>
      </c>
      <c r="B705" s="116" t="s">
        <v>115</v>
      </c>
      <c r="C705" s="352"/>
      <c r="D705" s="370" t="str">
        <f t="shared" ref="D705" si="320">IF(MID(E705,5,2)*1&gt;6,_xlfn.CONCAT("'",LEFT(E705,4),"-",MID(E705,3,2)+1,"'"),_xlfn.CONCAT("'",LEFT(E705,4)-1,"-",MID(E705,3,2),"'"))</f>
        <v>'1874-75'</v>
      </c>
      <c r="E705" s="266">
        <f t="shared" si="318"/>
        <v>18741114</v>
      </c>
      <c r="F705" s="266">
        <v>16</v>
      </c>
      <c r="G705" s="343"/>
      <c r="H705" s="343"/>
      <c r="I705" s="267"/>
      <c r="J705" s="214"/>
      <c r="K705" s="266"/>
      <c r="L705" s="266"/>
      <c r="M705" s="266"/>
      <c r="N705" s="419"/>
      <c r="O705" s="343"/>
      <c r="P705" s="343"/>
      <c r="Q705" s="346"/>
      <c r="R705" s="112" t="str">
        <f>IF(D705="","", CONCATENATE("Update games set ", B705, "= ",D705," where game_id=", E705))</f>
        <v>Update games set Season= '1874-75' where game_id=18741114</v>
      </c>
      <c r="S705" s="112" t="str">
        <f t="shared" si="295"/>
        <v/>
      </c>
      <c r="T705" s="112" t="str">
        <f t="shared" si="296"/>
        <v/>
      </c>
      <c r="U705" s="200" t="str">
        <f t="shared" si="293"/>
        <v/>
      </c>
      <c r="V705" s="112" t="str">
        <f t="shared" si="297"/>
        <v/>
      </c>
      <c r="W705" s="415" t="str">
        <f t="shared" si="298"/>
        <v/>
      </c>
      <c r="X705" s="240"/>
      <c r="Y705" s="65" t="str">
        <f t="shared" si="305"/>
        <v/>
      </c>
      <c r="Z705" s="65" t="str">
        <f t="shared" si="306"/>
        <v/>
      </c>
      <c r="AA705" s="65" t="str">
        <f t="shared" si="307"/>
        <v/>
      </c>
      <c r="AB705" s="65" t="str">
        <f t="shared" si="308"/>
        <v/>
      </c>
      <c r="AC705" s="65" t="str">
        <f t="shared" si="309"/>
        <v/>
      </c>
      <c r="AH705" s="65" t="str">
        <f t="shared" si="299"/>
        <v>1874013116</v>
      </c>
      <c r="AI705" s="126">
        <v>18740131</v>
      </c>
      <c r="AJ705" s="126" t="s">
        <v>4627</v>
      </c>
      <c r="AK705" s="126">
        <v>16</v>
      </c>
      <c r="AN705" s="65" t="str">
        <f t="shared" si="294"/>
        <v/>
      </c>
    </row>
    <row r="706" spans="1:40" ht="16.8" customHeight="1" thickTop="1" x14ac:dyDescent="0.25">
      <c r="A706" s="113">
        <v>1</v>
      </c>
      <c r="B706" s="341" t="s">
        <v>22</v>
      </c>
      <c r="C706" s="341" t="s">
        <v>5322</v>
      </c>
      <c r="D706" s="341" t="str">
        <f t="shared" si="314"/>
        <v>'Duffield'</v>
      </c>
      <c r="E706" s="211">
        <v>18750306</v>
      </c>
      <c r="F706" s="262">
        <v>1</v>
      </c>
      <c r="G706" s="212" t="s">
        <v>4781</v>
      </c>
      <c r="H706" s="212" t="s">
        <v>4777</v>
      </c>
      <c r="N706" s="416"/>
      <c r="O706" s="212"/>
      <c r="P706" s="212"/>
      <c r="R706" s="112" t="str">
        <f>IF(D706="","", CONCATENATE("Update games set ", B706, "= ",D706," where game_id=", E706))</f>
        <v>Update games set Opponent= 'Duffield' where game_id=18750306</v>
      </c>
      <c r="S706" s="112" t="str">
        <f t="shared" si="295"/>
        <v>Update lineups set player_name = 'Widdowson', raw_name = 'Widdowson' where game_id = 18750306 and player_order = 1</v>
      </c>
      <c r="T706" s="112" t="str">
        <f t="shared" si="296"/>
        <v/>
      </c>
      <c r="U706" s="200" t="str">
        <f t="shared" ref="U706:U769" si="321">IF(I706="", "", Y706&amp;Z706&amp;AA706&amp;AB706&amp;AC706)</f>
        <v/>
      </c>
      <c r="V706" s="112" t="str">
        <f t="shared" si="297"/>
        <v/>
      </c>
      <c r="W706" s="415" t="str">
        <f t="shared" si="298"/>
        <v/>
      </c>
      <c r="Y706" s="65" t="str">
        <f t="shared" si="305"/>
        <v/>
      </c>
      <c r="Z706" s="65" t="str">
        <f t="shared" si="306"/>
        <v/>
      </c>
      <c r="AA706" s="65" t="str">
        <f t="shared" si="307"/>
        <v/>
      </c>
      <c r="AB706" s="65" t="str">
        <f t="shared" si="308"/>
        <v/>
      </c>
      <c r="AC706" s="65" t="str">
        <f t="shared" si="309"/>
        <v/>
      </c>
      <c r="AH706" s="65" t="str">
        <f t="shared" si="299"/>
        <v>187402071</v>
      </c>
      <c r="AI706" s="65">
        <v>18740207</v>
      </c>
      <c r="AJ706" s="65" t="s">
        <v>163</v>
      </c>
      <c r="AK706" s="65">
        <v>1</v>
      </c>
      <c r="AN706" s="65" t="str">
        <f t="shared" ref="AN706:AN769" si="322">IF(F706=1, _xlfn.CONCAT("update games set source = 'The Nottingham Forest Football Scrapbook' where game_id = ", E706), "")</f>
        <v>update games set source = 'The Nottingham Forest Football Scrapbook' where game_id = 18750306</v>
      </c>
    </row>
    <row r="707" spans="1:40" ht="16.8" customHeight="1" x14ac:dyDescent="0.25">
      <c r="A707" s="113">
        <v>1</v>
      </c>
      <c r="B707" s="342" t="s">
        <v>4979</v>
      </c>
      <c r="C707" s="342" t="str">
        <f>IF(C706="", "", C706)</f>
        <v>Duffield</v>
      </c>
      <c r="D707" s="350" t="str">
        <f t="shared" si="314"/>
        <v>'Duffield'</v>
      </c>
      <c r="E707" s="262">
        <f>E706</f>
        <v>18750306</v>
      </c>
      <c r="F707" s="262">
        <v>2</v>
      </c>
      <c r="G707" s="211" t="s">
        <v>4776</v>
      </c>
      <c r="R707" s="112" t="str">
        <f>IF(D707="","", CONCATENATE("Update games set ", B707, "= ",D707," where game_id=", E707))</f>
        <v>Update games set Opp_parent= 'Duffield' where game_id=18750306</v>
      </c>
      <c r="S707" s="112" t="str">
        <f t="shared" ref="S707:S770" si="323">IF(G707="","",CONCATENATE("Update lineups set player_name = '",SUBSTITUTE(G707,"'","''"),"', raw_name = '",SUBSTITUTE(G707,"'","''"),"' where game_id = ",E707," and player_order = ",F707))</f>
        <v>Update lineups set player_name = 'Revis', raw_name = 'Revis' where game_id = 18750306 and player_order = 2</v>
      </c>
      <c r="T707" s="112" t="str">
        <f t="shared" ref="T707:T770" si="324">IF(J707="","", CONCATENATE("insert into goals (game_id, goal_order, scorer_name, goal_min) values (",E707, ", ", I707,", '",J707,")"))</f>
        <v/>
      </c>
      <c r="U707" s="200" t="str">
        <f t="shared" si="321"/>
        <v/>
      </c>
      <c r="V707" s="112" t="str">
        <f t="shared" ref="V707:V770" si="325">IF(N707="","", CONCATENATE("insert into games_sources (game_id, source_order, source_name, source_link) values (",E707, ", ", N707,", '",O707,"', '",P707,"')"))</f>
        <v/>
      </c>
      <c r="W707" s="415" t="str">
        <f t="shared" ref="W707:W770" si="326">IF(N707="","",CONCATENATE("update games_sources set  source_name = '",O707,"', source_link = '",P707,"' where game_id = ",E707," and source_order = ",N707))</f>
        <v/>
      </c>
      <c r="Y707" s="65" t="str">
        <f t="shared" si="305"/>
        <v/>
      </c>
      <c r="Z707" s="65" t="str">
        <f t="shared" si="306"/>
        <v/>
      </c>
      <c r="AA707" s="65" t="str">
        <f t="shared" si="307"/>
        <v/>
      </c>
      <c r="AB707" s="65" t="str">
        <f t="shared" si="308"/>
        <v/>
      </c>
      <c r="AC707" s="65" t="str">
        <f t="shared" si="309"/>
        <v/>
      </c>
      <c r="AH707" s="65" t="str">
        <f t="shared" ref="AH707:AH770" si="327">_xlfn.CONCAT(AI707,AK707)</f>
        <v>187402072</v>
      </c>
      <c r="AI707" s="65">
        <v>18740207</v>
      </c>
      <c r="AJ707" s="65" t="s">
        <v>163</v>
      </c>
      <c r="AK707" s="65">
        <v>2</v>
      </c>
      <c r="AN707" s="65" t="str">
        <f t="shared" si="322"/>
        <v/>
      </c>
    </row>
    <row r="708" spans="1:40" ht="16.8" customHeight="1" x14ac:dyDescent="0.25">
      <c r="A708" s="113">
        <v>1</v>
      </c>
      <c r="B708" s="342" t="s">
        <v>2653</v>
      </c>
      <c r="C708" s="342" t="s">
        <v>663</v>
      </c>
      <c r="D708" s="350" t="str">
        <f t="shared" si="314"/>
        <v>'Friendly'</v>
      </c>
      <c r="E708" s="262">
        <f t="shared" ref="E708:E721" si="328">E707</f>
        <v>18750306</v>
      </c>
      <c r="F708" s="262">
        <v>3</v>
      </c>
      <c r="G708" s="211" t="s">
        <v>4853</v>
      </c>
      <c r="R708" s="112" t="str">
        <f>IF(D708="","", CONCATENATE("Update games set ", B708, "= ",D708," where game_id=", E708))</f>
        <v>Update games set Game_type= 'Friendly' where game_id=18750306</v>
      </c>
      <c r="S708" s="112" t="str">
        <f t="shared" si="323"/>
        <v>Update lineups set player_name = 'Spencer', raw_name = 'Spencer' where game_id = 18750306 and player_order = 3</v>
      </c>
      <c r="T708" s="112" t="str">
        <f t="shared" si="324"/>
        <v/>
      </c>
      <c r="U708" s="200" t="str">
        <f t="shared" si="321"/>
        <v/>
      </c>
      <c r="V708" s="112" t="str">
        <f t="shared" si="325"/>
        <v/>
      </c>
      <c r="W708" s="415" t="str">
        <f t="shared" si="326"/>
        <v/>
      </c>
      <c r="Y708" s="65" t="str">
        <f t="shared" si="305"/>
        <v/>
      </c>
      <c r="Z708" s="65" t="str">
        <f t="shared" si="306"/>
        <v/>
      </c>
      <c r="AA708" s="65" t="str">
        <f t="shared" si="307"/>
        <v/>
      </c>
      <c r="AB708" s="65" t="str">
        <f t="shared" si="308"/>
        <v/>
      </c>
      <c r="AC708" s="65" t="str">
        <f t="shared" si="309"/>
        <v/>
      </c>
      <c r="AH708" s="65" t="str">
        <f t="shared" si="327"/>
        <v>187402073</v>
      </c>
      <c r="AI708" s="65">
        <v>18740207</v>
      </c>
      <c r="AJ708" s="65" t="s">
        <v>163</v>
      </c>
      <c r="AK708" s="65">
        <v>3</v>
      </c>
      <c r="AN708" s="65" t="str">
        <f t="shared" si="322"/>
        <v/>
      </c>
    </row>
    <row r="709" spans="1:40" ht="16.8" customHeight="1" x14ac:dyDescent="0.25">
      <c r="A709" s="113">
        <v>1</v>
      </c>
      <c r="B709" s="342" t="s">
        <v>4978</v>
      </c>
      <c r="C709" s="342" t="s">
        <v>5065</v>
      </c>
      <c r="D709" s="350" t="str">
        <f t="shared" si="314"/>
        <v>'H'</v>
      </c>
      <c r="E709" s="262">
        <f t="shared" si="328"/>
        <v>18750306</v>
      </c>
      <c r="F709" s="262">
        <v>4</v>
      </c>
      <c r="G709" s="211" t="s">
        <v>1471</v>
      </c>
      <c r="R709" s="112" t="str">
        <f>IF(D709="","", CONCATENATE("Update games set ", B709, "= ",D709," where game_id=", E709))</f>
        <v>Update games set HAN= 'H' where game_id=18750306</v>
      </c>
      <c r="S709" s="112" t="str">
        <f t="shared" si="323"/>
        <v>Update lineups set player_name = 'Carter', raw_name = 'Carter' where game_id = 18750306 and player_order = 4</v>
      </c>
      <c r="T709" s="112" t="str">
        <f t="shared" si="324"/>
        <v/>
      </c>
      <c r="U709" s="200" t="str">
        <f t="shared" si="321"/>
        <v/>
      </c>
      <c r="V709" s="112" t="str">
        <f t="shared" si="325"/>
        <v/>
      </c>
      <c r="W709" s="415" t="str">
        <f t="shared" si="326"/>
        <v/>
      </c>
      <c r="Y709" s="65" t="str">
        <f t="shared" si="305"/>
        <v/>
      </c>
      <c r="Z709" s="65" t="str">
        <f t="shared" si="306"/>
        <v/>
      </c>
      <c r="AA709" s="65" t="str">
        <f t="shared" si="307"/>
        <v/>
      </c>
      <c r="AB709" s="65" t="str">
        <f t="shared" si="308"/>
        <v/>
      </c>
      <c r="AC709" s="65" t="str">
        <f t="shared" si="309"/>
        <v/>
      </c>
      <c r="AH709" s="65" t="str">
        <f t="shared" si="327"/>
        <v>187402074</v>
      </c>
      <c r="AI709" s="65">
        <v>18740207</v>
      </c>
      <c r="AJ709" s="65" t="s">
        <v>163</v>
      </c>
      <c r="AK709" s="65">
        <v>4</v>
      </c>
      <c r="AN709" s="65" t="str">
        <f t="shared" si="322"/>
        <v/>
      </c>
    </row>
    <row r="710" spans="1:40" ht="16.8" customHeight="1" x14ac:dyDescent="0.25">
      <c r="A710" s="113">
        <v>1</v>
      </c>
      <c r="B710" s="342" t="s">
        <v>5</v>
      </c>
      <c r="C710" s="342">
        <v>4</v>
      </c>
      <c r="D710" s="349">
        <f t="shared" ref="D710:D759" si="329">IF(C710="", "", C710)</f>
        <v>4</v>
      </c>
      <c r="E710" s="262">
        <f t="shared" si="328"/>
        <v>18750306</v>
      </c>
      <c r="F710" s="262">
        <v>5</v>
      </c>
      <c r="G710" s="211" t="s">
        <v>4791</v>
      </c>
      <c r="R710" s="112" t="str">
        <f>IF(D710="","", CONCATENATE("Update games set ", B710, "= ",D710," where game_id=", E710))</f>
        <v>Update games set F= 4 where game_id=18750306</v>
      </c>
      <c r="S710" s="112" t="str">
        <f t="shared" si="323"/>
        <v>Update lineups set player_name = 'Lymbery', raw_name = 'Lymbery' where game_id = 18750306 and player_order = 5</v>
      </c>
      <c r="T710" s="112" t="str">
        <f t="shared" si="324"/>
        <v/>
      </c>
      <c r="U710" s="200" t="str">
        <f t="shared" si="321"/>
        <v/>
      </c>
      <c r="V710" s="112" t="str">
        <f t="shared" si="325"/>
        <v/>
      </c>
      <c r="W710" s="415" t="str">
        <f t="shared" si="326"/>
        <v/>
      </c>
      <c r="Y710" s="65" t="str">
        <f t="shared" si="305"/>
        <v/>
      </c>
      <c r="Z710" s="65" t="str">
        <f t="shared" si="306"/>
        <v/>
      </c>
      <c r="AA710" s="65" t="str">
        <f t="shared" si="307"/>
        <v/>
      </c>
      <c r="AB710" s="65" t="str">
        <f t="shared" si="308"/>
        <v/>
      </c>
      <c r="AC710" s="65" t="str">
        <f t="shared" si="309"/>
        <v/>
      </c>
      <c r="AH710" s="65" t="str">
        <f t="shared" si="327"/>
        <v>187402075</v>
      </c>
      <c r="AI710" s="65">
        <v>18740207</v>
      </c>
      <c r="AJ710" s="65" t="s">
        <v>163</v>
      </c>
      <c r="AK710" s="65">
        <v>5</v>
      </c>
      <c r="AN710" s="65" t="str">
        <f t="shared" si="322"/>
        <v/>
      </c>
    </row>
    <row r="711" spans="1:40" ht="16.8" customHeight="1" x14ac:dyDescent="0.25">
      <c r="A711" s="113">
        <v>1</v>
      </c>
      <c r="B711" s="342" t="s">
        <v>0</v>
      </c>
      <c r="C711" s="342">
        <v>1</v>
      </c>
      <c r="D711" s="349">
        <f t="shared" si="329"/>
        <v>1</v>
      </c>
      <c r="E711" s="262">
        <f t="shared" si="328"/>
        <v>18750306</v>
      </c>
      <c r="F711" s="262">
        <v>6</v>
      </c>
      <c r="G711" s="211" t="s">
        <v>4904</v>
      </c>
      <c r="R711" s="112" t="str">
        <f>IF(D711="","", CONCATENATE("Update games set ", B711, "= ",D711," where game_id=", E711))</f>
        <v>Update games set A= 1 where game_id=18750306</v>
      </c>
      <c r="S711" s="112" t="str">
        <f t="shared" si="323"/>
        <v>Update lineups set player_name = 'Goodyer', raw_name = 'Goodyer' where game_id = 18750306 and player_order = 6</v>
      </c>
      <c r="T711" s="112" t="str">
        <f t="shared" si="324"/>
        <v/>
      </c>
      <c r="U711" s="200" t="str">
        <f t="shared" si="321"/>
        <v/>
      </c>
      <c r="V711" s="112" t="str">
        <f t="shared" si="325"/>
        <v/>
      </c>
      <c r="W711" s="415" t="str">
        <f t="shared" si="326"/>
        <v/>
      </c>
      <c r="Y711" s="65" t="str">
        <f t="shared" si="305"/>
        <v/>
      </c>
      <c r="Z711" s="65" t="str">
        <f t="shared" si="306"/>
        <v/>
      </c>
      <c r="AA711" s="65" t="str">
        <f t="shared" si="307"/>
        <v/>
      </c>
      <c r="AB711" s="65" t="str">
        <f t="shared" si="308"/>
        <v/>
      </c>
      <c r="AC711" s="65" t="str">
        <f t="shared" si="309"/>
        <v/>
      </c>
      <c r="AH711" s="65" t="str">
        <f t="shared" si="327"/>
        <v>187402076</v>
      </c>
      <c r="AI711" s="65">
        <v>18740207</v>
      </c>
      <c r="AJ711" s="65" t="s">
        <v>163</v>
      </c>
      <c r="AK711" s="65">
        <v>6</v>
      </c>
      <c r="AN711" s="65" t="str">
        <f t="shared" si="322"/>
        <v/>
      </c>
    </row>
    <row r="712" spans="1:40" ht="16.8" customHeight="1" x14ac:dyDescent="0.25">
      <c r="A712" s="113">
        <v>1</v>
      </c>
      <c r="B712" s="342" t="s">
        <v>23</v>
      </c>
      <c r="D712" s="334" t="str">
        <f t="shared" ref="D712" si="330">IF(C712="",IF(D710&gt;D711,"'W'",IF(D710=D711,"'D'","'L'")),_xlfn.CONCAT("'",C712,"'"))</f>
        <v>'W'</v>
      </c>
      <c r="E712" s="262">
        <f t="shared" si="328"/>
        <v>18750306</v>
      </c>
      <c r="F712" s="262">
        <v>7</v>
      </c>
      <c r="G712" s="211" t="s">
        <v>4905</v>
      </c>
      <c r="R712" s="112" t="str">
        <f>IF(D712="","", CONCATENATE("Update games set ", B712, "= ",D712," where game_id=", E712))</f>
        <v>Update games set Result= 'W' where game_id=18750306</v>
      </c>
      <c r="S712" s="112" t="str">
        <f t="shared" si="323"/>
        <v>Update lineups set player_name = 'Howell', raw_name = 'Howell' where game_id = 18750306 and player_order = 7</v>
      </c>
      <c r="T712" s="112" t="str">
        <f t="shared" si="324"/>
        <v/>
      </c>
      <c r="U712" s="200" t="str">
        <f t="shared" si="321"/>
        <v/>
      </c>
      <c r="V712" s="112" t="str">
        <f t="shared" si="325"/>
        <v/>
      </c>
      <c r="W712" s="415" t="str">
        <f t="shared" si="326"/>
        <v/>
      </c>
      <c r="Y712" s="65" t="str">
        <f t="shared" si="305"/>
        <v/>
      </c>
      <c r="Z712" s="65" t="str">
        <f t="shared" si="306"/>
        <v/>
      </c>
      <c r="AA712" s="65" t="str">
        <f t="shared" si="307"/>
        <v/>
      </c>
      <c r="AB712" s="65" t="str">
        <f t="shared" si="308"/>
        <v/>
      </c>
      <c r="AC712" s="65" t="str">
        <f t="shared" si="309"/>
        <v/>
      </c>
      <c r="AH712" s="65" t="str">
        <f t="shared" si="327"/>
        <v>187402077</v>
      </c>
      <c r="AI712" s="65">
        <v>18740207</v>
      </c>
      <c r="AJ712" s="65" t="s">
        <v>163</v>
      </c>
      <c r="AK712" s="65">
        <v>7</v>
      </c>
      <c r="AN712" s="65" t="str">
        <f t="shared" si="322"/>
        <v/>
      </c>
    </row>
    <row r="713" spans="1:40" ht="16.8" customHeight="1" x14ac:dyDescent="0.25">
      <c r="A713" s="113">
        <v>1</v>
      </c>
      <c r="B713" s="342" t="s">
        <v>768</v>
      </c>
      <c r="D713" s="349" t="str">
        <f t="shared" ref="D713:D766" si="331">IF(C713="", "", C713)</f>
        <v/>
      </c>
      <c r="E713" s="262">
        <f t="shared" si="328"/>
        <v>18750306</v>
      </c>
      <c r="F713" s="262">
        <v>8</v>
      </c>
      <c r="G713" s="194" t="s">
        <v>4909</v>
      </c>
      <c r="N713" s="417"/>
      <c r="O713" s="194"/>
      <c r="P713" s="194"/>
      <c r="R713" s="112" t="str">
        <f>IF(D713="","", CONCATENATE("Update games set ", B713, "= ",D713," where game_id=", E713))</f>
        <v/>
      </c>
      <c r="S713" s="112" t="str">
        <f t="shared" si="323"/>
        <v>Update lineups set player_name = 'Robinson', raw_name = 'Robinson' where game_id = 18750306 and player_order = 8</v>
      </c>
      <c r="T713" s="112" t="str">
        <f t="shared" si="324"/>
        <v/>
      </c>
      <c r="U713" s="200" t="str">
        <f t="shared" si="321"/>
        <v/>
      </c>
      <c r="V713" s="112" t="str">
        <f t="shared" si="325"/>
        <v/>
      </c>
      <c r="W713" s="415" t="str">
        <f t="shared" si="326"/>
        <v/>
      </c>
      <c r="Y713" s="65" t="str">
        <f t="shared" si="305"/>
        <v/>
      </c>
      <c r="Z713" s="65" t="str">
        <f t="shared" si="306"/>
        <v/>
      </c>
      <c r="AA713" s="65" t="str">
        <f t="shared" si="307"/>
        <v/>
      </c>
      <c r="AB713" s="65" t="str">
        <f t="shared" si="308"/>
        <v/>
      </c>
      <c r="AC713" s="65" t="str">
        <f t="shared" si="309"/>
        <v/>
      </c>
      <c r="AH713" s="65" t="str">
        <f t="shared" si="327"/>
        <v>187402078</v>
      </c>
      <c r="AI713" s="65">
        <v>18740207</v>
      </c>
      <c r="AJ713" s="65" t="s">
        <v>163</v>
      </c>
      <c r="AK713" s="65">
        <v>8</v>
      </c>
      <c r="AN713" s="65" t="str">
        <f t="shared" si="322"/>
        <v/>
      </c>
    </row>
    <row r="714" spans="1:40" ht="16.8" customHeight="1" x14ac:dyDescent="0.25">
      <c r="A714" s="113">
        <v>1</v>
      </c>
      <c r="B714" s="342" t="s">
        <v>766</v>
      </c>
      <c r="D714" s="349" t="str">
        <f t="shared" si="331"/>
        <v/>
      </c>
      <c r="E714" s="262">
        <f t="shared" si="328"/>
        <v>18750306</v>
      </c>
      <c r="F714" s="262">
        <v>9</v>
      </c>
      <c r="G714" s="194" t="s">
        <v>4785</v>
      </c>
      <c r="H714" s="194"/>
      <c r="N714" s="417"/>
      <c r="O714" s="194"/>
      <c r="P714" s="194"/>
      <c r="R714" s="112" t="str">
        <f>IF(D714="","", CONCATENATE("Update games set ", B714, "= ",D714," where game_id=", E714))</f>
        <v/>
      </c>
      <c r="S714" s="112" t="str">
        <f t="shared" si="323"/>
        <v>Update lineups set player_name = 'Rothera', raw_name = 'Rothera' where game_id = 18750306 and player_order = 9</v>
      </c>
      <c r="T714" s="112" t="str">
        <f t="shared" si="324"/>
        <v/>
      </c>
      <c r="U714" s="200" t="str">
        <f t="shared" si="321"/>
        <v/>
      </c>
      <c r="V714" s="112" t="str">
        <f t="shared" si="325"/>
        <v/>
      </c>
      <c r="W714" s="415" t="str">
        <f t="shared" si="326"/>
        <v/>
      </c>
      <c r="Y714" s="65" t="str">
        <f t="shared" si="305"/>
        <v/>
      </c>
      <c r="Z714" s="65" t="str">
        <f t="shared" si="306"/>
        <v/>
      </c>
      <c r="AA714" s="65" t="str">
        <f t="shared" si="307"/>
        <v/>
      </c>
      <c r="AB714" s="65" t="str">
        <f t="shared" si="308"/>
        <v/>
      </c>
      <c r="AC714" s="65" t="str">
        <f t="shared" si="309"/>
        <v/>
      </c>
      <c r="AH714" s="65" t="str">
        <f t="shared" si="327"/>
        <v>187402079</v>
      </c>
      <c r="AI714" s="65">
        <v>18740207</v>
      </c>
      <c r="AJ714" s="65" t="s">
        <v>163</v>
      </c>
      <c r="AK714" s="65">
        <v>9</v>
      </c>
      <c r="AN714" s="65" t="str">
        <f t="shared" si="322"/>
        <v/>
      </c>
    </row>
    <row r="715" spans="1:40" ht="16.8" customHeight="1" x14ac:dyDescent="0.25">
      <c r="A715" s="113">
        <v>1</v>
      </c>
      <c r="B715" s="342" t="s">
        <v>753</v>
      </c>
      <c r="D715" s="350" t="str">
        <f t="shared" ref="D715:D763" si="332">IF(C715="", "", CONCATENATE("'", C715,"'"))</f>
        <v/>
      </c>
      <c r="E715" s="262">
        <f t="shared" si="328"/>
        <v>18750306</v>
      </c>
      <c r="F715" s="262">
        <v>10</v>
      </c>
      <c r="G715" s="211" t="s">
        <v>4809</v>
      </c>
      <c r="R715" s="112" t="str">
        <f>IF(D715="","", CONCATENATE("Update games set ", B715, "= ",D715," where game_id=", E715))</f>
        <v/>
      </c>
      <c r="S715" s="112" t="str">
        <f t="shared" si="323"/>
        <v>Update lineups set player_name = 'Hawksley', raw_name = 'Hawksley' where game_id = 18750306 and player_order = 10</v>
      </c>
      <c r="T715" s="112" t="str">
        <f t="shared" si="324"/>
        <v/>
      </c>
      <c r="U715" s="200" t="str">
        <f t="shared" si="321"/>
        <v/>
      </c>
      <c r="V715" s="112" t="str">
        <f t="shared" si="325"/>
        <v/>
      </c>
      <c r="W715" s="415" t="str">
        <f t="shared" si="326"/>
        <v/>
      </c>
      <c r="Y715" s="65" t="str">
        <f t="shared" si="305"/>
        <v/>
      </c>
      <c r="Z715" s="65" t="str">
        <f t="shared" si="306"/>
        <v/>
      </c>
      <c r="AA715" s="65" t="str">
        <f t="shared" si="307"/>
        <v/>
      </c>
      <c r="AB715" s="65" t="str">
        <f t="shared" si="308"/>
        <v/>
      </c>
      <c r="AC715" s="65" t="str">
        <f t="shared" si="309"/>
        <v/>
      </c>
      <c r="AH715" s="65" t="str">
        <f t="shared" si="327"/>
        <v>1874020710</v>
      </c>
      <c r="AI715" s="65">
        <v>18740207</v>
      </c>
      <c r="AJ715" s="65" t="s">
        <v>163</v>
      </c>
      <c r="AK715" s="65">
        <v>10</v>
      </c>
      <c r="AN715" s="65" t="str">
        <f t="shared" si="322"/>
        <v/>
      </c>
    </row>
    <row r="716" spans="1:40" ht="16.8" customHeight="1" x14ac:dyDescent="0.25">
      <c r="A716" s="113">
        <v>1</v>
      </c>
      <c r="B716" s="342" t="s">
        <v>746</v>
      </c>
      <c r="C716" s="351" t="s">
        <v>5062</v>
      </c>
      <c r="D716" s="334" t="str">
        <f>CONCATENATE("'", LEFT(E716,4),"-",MID(E716,5,2),"-", MID(E716,7,2), " ", C716,"'")</f>
        <v>'1875-03-06 15:00'</v>
      </c>
      <c r="E716" s="262">
        <f t="shared" si="328"/>
        <v>18750306</v>
      </c>
      <c r="F716" s="262">
        <v>11</v>
      </c>
      <c r="G716" s="211" t="s">
        <v>4910</v>
      </c>
      <c r="R716" s="112" t="str">
        <f>IF(D716="","", CONCATENATE("Update games set ", B716, "= ",D716," where game_id=", E716))</f>
        <v>Update games set Game_date= '1875-03-06 15:00' where game_id=18750306</v>
      </c>
      <c r="S716" s="112" t="str">
        <f t="shared" si="323"/>
        <v>Update lineups set player_name = 'Saville', raw_name = 'Saville' where game_id = 18750306 and player_order = 11</v>
      </c>
      <c r="T716" s="112" t="str">
        <f t="shared" si="324"/>
        <v/>
      </c>
      <c r="U716" s="200" t="str">
        <f t="shared" si="321"/>
        <v/>
      </c>
      <c r="V716" s="112" t="str">
        <f t="shared" si="325"/>
        <v/>
      </c>
      <c r="W716" s="415" t="str">
        <f t="shared" si="326"/>
        <v/>
      </c>
      <c r="Y716" s="65" t="str">
        <f t="shared" si="305"/>
        <v/>
      </c>
      <c r="Z716" s="65" t="str">
        <f t="shared" si="306"/>
        <v/>
      </c>
      <c r="AA716" s="65" t="str">
        <f t="shared" si="307"/>
        <v/>
      </c>
      <c r="AB716" s="65" t="str">
        <f t="shared" si="308"/>
        <v/>
      </c>
      <c r="AC716" s="65" t="str">
        <f t="shared" si="309"/>
        <v/>
      </c>
      <c r="AH716" s="65" t="str">
        <f t="shared" si="327"/>
        <v>1874020711</v>
      </c>
      <c r="AI716" s="65">
        <v>18740207</v>
      </c>
      <c r="AJ716" s="65" t="s">
        <v>163</v>
      </c>
      <c r="AK716" s="65">
        <v>11</v>
      </c>
      <c r="AN716" s="65" t="str">
        <f t="shared" si="322"/>
        <v/>
      </c>
    </row>
    <row r="717" spans="1:40" ht="16.8" customHeight="1" x14ac:dyDescent="0.25">
      <c r="A717" s="113">
        <v>1</v>
      </c>
      <c r="B717" s="342" t="s">
        <v>25</v>
      </c>
      <c r="D717" s="350" t="str">
        <f t="shared" si="314"/>
        <v/>
      </c>
      <c r="E717" s="262">
        <f t="shared" si="328"/>
        <v>18750306</v>
      </c>
      <c r="F717" s="262">
        <v>12</v>
      </c>
      <c r="R717" s="112" t="str">
        <f>IF(D717="","", CONCATENATE("Update games set ", B717, "= ",D717," where game_id=", E717))</f>
        <v/>
      </c>
      <c r="S717" s="112" t="str">
        <f t="shared" si="323"/>
        <v/>
      </c>
      <c r="T717" s="112" t="str">
        <f t="shared" si="324"/>
        <v/>
      </c>
      <c r="U717" s="200" t="str">
        <f t="shared" si="321"/>
        <v/>
      </c>
      <c r="V717" s="112" t="str">
        <f t="shared" si="325"/>
        <v/>
      </c>
      <c r="W717" s="415" t="str">
        <f t="shared" si="326"/>
        <v/>
      </c>
      <c r="Y717" s="65" t="str">
        <f t="shared" si="305"/>
        <v/>
      </c>
      <c r="Z717" s="65" t="str">
        <f t="shared" si="306"/>
        <v/>
      </c>
      <c r="AA717" s="65" t="str">
        <f t="shared" si="307"/>
        <v/>
      </c>
      <c r="AB717" s="65" t="str">
        <f t="shared" si="308"/>
        <v/>
      </c>
      <c r="AC717" s="65" t="str">
        <f t="shared" si="309"/>
        <v/>
      </c>
      <c r="AH717" s="65" t="str">
        <f t="shared" si="327"/>
        <v>1874020712</v>
      </c>
      <c r="AI717" s="65">
        <v>18740207</v>
      </c>
      <c r="AJ717" s="65" t="s">
        <v>163</v>
      </c>
      <c r="AK717" s="65">
        <v>12</v>
      </c>
      <c r="AN717" s="65" t="str">
        <f t="shared" si="322"/>
        <v/>
      </c>
    </row>
    <row r="718" spans="1:40" ht="16.8" customHeight="1" x14ac:dyDescent="0.25">
      <c r="A718" s="113">
        <v>1</v>
      </c>
      <c r="B718" s="342" t="s">
        <v>475</v>
      </c>
      <c r="D718" s="349" t="str">
        <f t="shared" si="331"/>
        <v/>
      </c>
      <c r="E718" s="262">
        <f t="shared" si="328"/>
        <v>18750306</v>
      </c>
      <c r="F718" s="262">
        <v>13</v>
      </c>
      <c r="R718" s="112" t="str">
        <f>IF(D718="","", CONCATENATE("Update games set ", B718, "= ",D718," where game_id=", E718))</f>
        <v/>
      </c>
      <c r="S718" s="112" t="str">
        <f t="shared" si="323"/>
        <v/>
      </c>
      <c r="T718" s="112" t="str">
        <f t="shared" si="324"/>
        <v/>
      </c>
      <c r="U718" s="200" t="str">
        <f t="shared" si="321"/>
        <v/>
      </c>
      <c r="V718" s="112" t="str">
        <f t="shared" si="325"/>
        <v/>
      </c>
      <c r="W718" s="415" t="str">
        <f t="shared" si="326"/>
        <v/>
      </c>
      <c r="Y718" s="65" t="str">
        <f t="shared" ref="Y718:Y781" si="333">IF(I718="","",CONCATENATE("update goals set scorer_name = '",SUBSTITUTE(J718, "'", "''"),"'"))</f>
        <v/>
      </c>
      <c r="Z718" s="65" t="str">
        <f t="shared" ref="Z718:Z781" si="334">IF(K718="", "", CONCATENATE(", goal_min = ", K718))</f>
        <v/>
      </c>
      <c r="AA718" s="65" t="str">
        <f t="shared" ref="AA718:AA781" si="335">IF(L718="", "", CONCATENATE(", Pen = '", UPPER(L718), "'"))</f>
        <v/>
      </c>
      <c r="AB718" s="65" t="str">
        <f t="shared" ref="AB718:AB781" si="336">IF(M718="", "", CONCATENATE(", OG = '", UPPER(M718), "'"))</f>
        <v/>
      </c>
      <c r="AC718" s="65" t="str">
        <f t="shared" ref="AC718:AC781" si="337">IF(I718="", "", CONCATENATE(" where game_id = ", E718, " and goal_order = ", I718))</f>
        <v/>
      </c>
      <c r="AH718" s="65" t="str">
        <f t="shared" si="327"/>
        <v>1874020713</v>
      </c>
      <c r="AI718" s="65">
        <v>18740207</v>
      </c>
      <c r="AJ718" s="65" t="s">
        <v>163</v>
      </c>
      <c r="AK718" s="65">
        <v>13</v>
      </c>
      <c r="AN718" s="65" t="str">
        <f t="shared" si="322"/>
        <v/>
      </c>
    </row>
    <row r="719" spans="1:40" ht="16.8" customHeight="1" x14ac:dyDescent="0.25">
      <c r="A719" s="113">
        <v>1</v>
      </c>
      <c r="B719" s="342" t="s">
        <v>20</v>
      </c>
      <c r="C719" s="342" t="s">
        <v>4919</v>
      </c>
      <c r="D719" s="350" t="str">
        <f t="shared" si="314"/>
        <v>'Forest Ground'</v>
      </c>
      <c r="E719" s="262">
        <f t="shared" si="328"/>
        <v>18750306</v>
      </c>
      <c r="F719" s="262">
        <v>14</v>
      </c>
      <c r="R719" s="112" t="str">
        <f>IF(D719="","", CONCATENATE("Update games set ", B719, "= ",D719," where game_id=", E719))</f>
        <v>Update games set Ground= 'Forest Ground' where game_id=18750306</v>
      </c>
      <c r="S719" s="112" t="str">
        <f t="shared" si="323"/>
        <v/>
      </c>
      <c r="T719" s="112" t="str">
        <f t="shared" si="324"/>
        <v/>
      </c>
      <c r="U719" s="200" t="str">
        <f t="shared" si="321"/>
        <v/>
      </c>
      <c r="V719" s="112" t="str">
        <f t="shared" si="325"/>
        <v/>
      </c>
      <c r="W719" s="415" t="str">
        <f t="shared" si="326"/>
        <v/>
      </c>
      <c r="Y719" s="65" t="str">
        <f t="shared" si="333"/>
        <v/>
      </c>
      <c r="Z719" s="65" t="str">
        <f t="shared" si="334"/>
        <v/>
      </c>
      <c r="AA719" s="65" t="str">
        <f t="shared" si="335"/>
        <v/>
      </c>
      <c r="AB719" s="65" t="str">
        <f t="shared" si="336"/>
        <v/>
      </c>
      <c r="AC719" s="65" t="str">
        <f t="shared" si="337"/>
        <v/>
      </c>
      <c r="AH719" s="65" t="str">
        <f t="shared" si="327"/>
        <v>1874020714</v>
      </c>
      <c r="AI719" s="65">
        <v>18740207</v>
      </c>
      <c r="AJ719" s="65" t="s">
        <v>163</v>
      </c>
      <c r="AK719" s="65">
        <v>14</v>
      </c>
      <c r="AN719" s="65" t="str">
        <f t="shared" si="322"/>
        <v/>
      </c>
    </row>
    <row r="720" spans="1:40" ht="16.8" customHeight="1" x14ac:dyDescent="0.25">
      <c r="A720" s="113">
        <v>1</v>
      </c>
      <c r="B720" s="342" t="s">
        <v>4882</v>
      </c>
      <c r="C720" s="342" t="str">
        <f>IF(C719="", "", C719)</f>
        <v>Forest Ground</v>
      </c>
      <c r="D720" s="350" t="str">
        <f t="shared" si="314"/>
        <v>'Forest Ground'</v>
      </c>
      <c r="E720" s="262">
        <f t="shared" si="328"/>
        <v>18750306</v>
      </c>
      <c r="F720" s="262">
        <v>15</v>
      </c>
      <c r="R720" s="112" t="str">
        <f>IF(D720="","", CONCATENATE("Update games set ", B720, "= ",D720," where game_id=", E720))</f>
        <v>Update games set Ground_parent= 'Forest Ground' where game_id=18750306</v>
      </c>
      <c r="S720" s="112" t="str">
        <f t="shared" si="323"/>
        <v/>
      </c>
      <c r="T720" s="112" t="str">
        <f t="shared" si="324"/>
        <v/>
      </c>
      <c r="U720" s="200" t="str">
        <f t="shared" si="321"/>
        <v/>
      </c>
      <c r="V720" s="112" t="str">
        <f t="shared" si="325"/>
        <v/>
      </c>
      <c r="W720" s="415" t="str">
        <f t="shared" si="326"/>
        <v/>
      </c>
      <c r="Y720" s="65" t="str">
        <f t="shared" si="333"/>
        <v/>
      </c>
      <c r="Z720" s="65" t="str">
        <f t="shared" si="334"/>
        <v/>
      </c>
      <c r="AA720" s="65" t="str">
        <f t="shared" si="335"/>
        <v/>
      </c>
      <c r="AB720" s="65" t="str">
        <f t="shared" si="336"/>
        <v/>
      </c>
      <c r="AC720" s="65" t="str">
        <f t="shared" si="337"/>
        <v/>
      </c>
      <c r="AH720" s="65" t="str">
        <f t="shared" si="327"/>
        <v>1874020715</v>
      </c>
      <c r="AI720" s="65">
        <v>18740207</v>
      </c>
      <c r="AJ720" s="65" t="s">
        <v>163</v>
      </c>
      <c r="AK720" s="65">
        <v>15</v>
      </c>
      <c r="AN720" s="65" t="str">
        <f t="shared" si="322"/>
        <v/>
      </c>
    </row>
    <row r="721" spans="1:40" s="126" customFormat="1" ht="16.8" customHeight="1" thickBot="1" x14ac:dyDescent="0.3">
      <c r="A721" s="113">
        <v>1</v>
      </c>
      <c r="B721" s="116" t="s">
        <v>115</v>
      </c>
      <c r="C721" s="352"/>
      <c r="D721" s="370" t="str">
        <f t="shared" ref="D721" si="338">IF(MID(E721,5,2)*1&gt;6,_xlfn.CONCAT("'",LEFT(E721,4),"-",MID(E721,3,2)+1,"'"),_xlfn.CONCAT("'",LEFT(E721,4)-1,"-",MID(E721,3,2),"'"))</f>
        <v>'1874-75'</v>
      </c>
      <c r="E721" s="266">
        <f t="shared" si="328"/>
        <v>18750306</v>
      </c>
      <c r="F721" s="266">
        <v>16</v>
      </c>
      <c r="G721" s="343"/>
      <c r="H721" s="343"/>
      <c r="I721" s="267"/>
      <c r="J721" s="214"/>
      <c r="K721" s="266"/>
      <c r="L721" s="266"/>
      <c r="M721" s="266"/>
      <c r="N721" s="419"/>
      <c r="O721" s="343"/>
      <c r="P721" s="343"/>
      <c r="Q721" s="346"/>
      <c r="R721" s="112" t="str">
        <f>IF(D721="","", CONCATENATE("Update games set ", B721, "= ",D721," where game_id=", E721))</f>
        <v>Update games set Season= '1874-75' where game_id=18750306</v>
      </c>
      <c r="S721" s="112" t="str">
        <f t="shared" si="323"/>
        <v/>
      </c>
      <c r="T721" s="112" t="str">
        <f t="shared" si="324"/>
        <v/>
      </c>
      <c r="U721" s="200" t="str">
        <f t="shared" si="321"/>
        <v/>
      </c>
      <c r="V721" s="112" t="str">
        <f t="shared" si="325"/>
        <v/>
      </c>
      <c r="W721" s="415" t="str">
        <f t="shared" si="326"/>
        <v/>
      </c>
      <c r="X721" s="240"/>
      <c r="Y721" s="65" t="str">
        <f t="shared" si="333"/>
        <v/>
      </c>
      <c r="Z721" s="65" t="str">
        <f t="shared" si="334"/>
        <v/>
      </c>
      <c r="AA721" s="65" t="str">
        <f t="shared" si="335"/>
        <v/>
      </c>
      <c r="AB721" s="65" t="str">
        <f t="shared" si="336"/>
        <v/>
      </c>
      <c r="AC721" s="65" t="str">
        <f t="shared" si="337"/>
        <v/>
      </c>
      <c r="AH721" s="65" t="str">
        <f t="shared" si="327"/>
        <v>1874020716</v>
      </c>
      <c r="AI721" s="126">
        <v>18740207</v>
      </c>
      <c r="AJ721" s="126" t="s">
        <v>163</v>
      </c>
      <c r="AK721" s="126">
        <v>16</v>
      </c>
      <c r="AN721" s="65" t="str">
        <f t="shared" si="322"/>
        <v/>
      </c>
    </row>
    <row r="722" spans="1:40" ht="16.8" customHeight="1" thickTop="1" x14ac:dyDescent="0.25">
      <c r="A722" s="113">
        <v>1</v>
      </c>
      <c r="B722" s="341" t="s">
        <v>22</v>
      </c>
      <c r="C722" s="341" t="s">
        <v>5323</v>
      </c>
      <c r="D722" s="341" t="str">
        <f t="shared" si="314"/>
        <v>'Derwent'</v>
      </c>
      <c r="E722" s="211">
        <v>18751218</v>
      </c>
      <c r="F722" s="262">
        <v>1</v>
      </c>
      <c r="G722" s="212" t="s">
        <v>4781</v>
      </c>
      <c r="H722" s="212" t="s">
        <v>4777</v>
      </c>
      <c r="I722" s="263">
        <v>1</v>
      </c>
      <c r="J722" s="211" t="s">
        <v>4904</v>
      </c>
      <c r="N722" s="416"/>
      <c r="O722" s="212"/>
      <c r="P722" s="212"/>
      <c r="R722" s="112" t="str">
        <f>IF(D722="","", CONCATENATE("Update games set ", B722, "= ",D722," where game_id=", E722))</f>
        <v>Update games set Opponent= 'Derwent' where game_id=18751218</v>
      </c>
      <c r="S722" s="112" t="str">
        <f t="shared" si="323"/>
        <v>Update lineups set player_name = 'Widdowson', raw_name = 'Widdowson' where game_id = 18751218 and player_order = 1</v>
      </c>
      <c r="T722" s="112" t="str">
        <f t="shared" si="324"/>
        <v>insert into goals (game_id, goal_order, scorer_name, goal_min) values (18751218, 1, 'Goodyer)</v>
      </c>
      <c r="U722" s="200" t="str">
        <f t="shared" si="321"/>
        <v>update goals set scorer_name = 'Goodyer' where game_id = 18751218 and goal_order = 1</v>
      </c>
      <c r="V722" s="112" t="str">
        <f t="shared" si="325"/>
        <v/>
      </c>
      <c r="W722" s="415" t="str">
        <f t="shared" si="326"/>
        <v/>
      </c>
      <c r="Y722" s="65" t="str">
        <f t="shared" si="333"/>
        <v>update goals set scorer_name = 'Goodyer'</v>
      </c>
      <c r="Z722" s="65" t="str">
        <f t="shared" si="334"/>
        <v/>
      </c>
      <c r="AA722" s="65" t="str">
        <f t="shared" si="335"/>
        <v/>
      </c>
      <c r="AB722" s="65" t="str">
        <f t="shared" si="336"/>
        <v/>
      </c>
      <c r="AC722" s="65" t="str">
        <f t="shared" si="337"/>
        <v xml:space="preserve"> where game_id = 18751218 and goal_order = 1</v>
      </c>
      <c r="AH722" s="65" t="str">
        <f t="shared" si="327"/>
        <v>187411141</v>
      </c>
      <c r="AI722" s="65">
        <v>18741114</v>
      </c>
      <c r="AJ722" s="65" t="s">
        <v>163</v>
      </c>
      <c r="AK722" s="65">
        <v>1</v>
      </c>
      <c r="AN722" s="65" t="str">
        <f t="shared" si="322"/>
        <v>update games set source = 'The Nottingham Forest Football Scrapbook' where game_id = 18751218</v>
      </c>
    </row>
    <row r="723" spans="1:40" ht="16.8" customHeight="1" x14ac:dyDescent="0.25">
      <c r="A723" s="113">
        <v>1</v>
      </c>
      <c r="B723" s="342" t="s">
        <v>4979</v>
      </c>
      <c r="C723" s="342" t="str">
        <f>IF(C722="", "", C722)</f>
        <v>Derwent</v>
      </c>
      <c r="D723" s="350" t="str">
        <f t="shared" si="314"/>
        <v>'Derwent'</v>
      </c>
      <c r="E723" s="262">
        <f>E722</f>
        <v>18751218</v>
      </c>
      <c r="F723" s="262">
        <v>2</v>
      </c>
      <c r="G723" s="211" t="s">
        <v>4780</v>
      </c>
      <c r="I723" s="263">
        <v>2</v>
      </c>
      <c r="J723" s="211" t="s">
        <v>4776</v>
      </c>
      <c r="R723" s="112" t="str">
        <f>IF(D723="","", CONCATENATE("Update games set ", B723, "= ",D723," where game_id=", E723))</f>
        <v>Update games set Opp_parent= 'Derwent' where game_id=18751218</v>
      </c>
      <c r="S723" s="112" t="str">
        <f t="shared" si="323"/>
        <v>Update lineups set player_name = 'Brown', raw_name = 'Brown' where game_id = 18751218 and player_order = 2</v>
      </c>
      <c r="T723" s="112" t="str">
        <f t="shared" si="324"/>
        <v>insert into goals (game_id, goal_order, scorer_name, goal_min) values (18751218, 2, 'Revis)</v>
      </c>
      <c r="U723" s="200" t="str">
        <f t="shared" si="321"/>
        <v>update goals set scorer_name = 'Revis' where game_id = 18751218 and goal_order = 2</v>
      </c>
      <c r="V723" s="112" t="str">
        <f t="shared" si="325"/>
        <v/>
      </c>
      <c r="W723" s="415" t="str">
        <f t="shared" si="326"/>
        <v/>
      </c>
      <c r="Y723" s="65" t="str">
        <f t="shared" si="333"/>
        <v>update goals set scorer_name = 'Revis'</v>
      </c>
      <c r="Z723" s="65" t="str">
        <f t="shared" si="334"/>
        <v/>
      </c>
      <c r="AA723" s="65" t="str">
        <f t="shared" si="335"/>
        <v/>
      </c>
      <c r="AB723" s="65" t="str">
        <f t="shared" si="336"/>
        <v/>
      </c>
      <c r="AC723" s="65" t="str">
        <f t="shared" si="337"/>
        <v xml:space="preserve"> where game_id = 18751218 and goal_order = 2</v>
      </c>
      <c r="AH723" s="65" t="str">
        <f t="shared" si="327"/>
        <v>187411142</v>
      </c>
      <c r="AI723" s="65">
        <v>18741114</v>
      </c>
      <c r="AJ723" s="65" t="s">
        <v>163</v>
      </c>
      <c r="AK723" s="65">
        <v>2</v>
      </c>
      <c r="AN723" s="65" t="str">
        <f t="shared" si="322"/>
        <v/>
      </c>
    </row>
    <row r="724" spans="1:40" ht="16.8" customHeight="1" x14ac:dyDescent="0.25">
      <c r="A724" s="113">
        <v>1</v>
      </c>
      <c r="B724" s="342" t="s">
        <v>2653</v>
      </c>
      <c r="C724" s="342" t="s">
        <v>663</v>
      </c>
      <c r="D724" s="350" t="str">
        <f t="shared" si="314"/>
        <v>'Friendly'</v>
      </c>
      <c r="E724" s="262">
        <f t="shared" ref="E724:E737" si="339">E723</f>
        <v>18751218</v>
      </c>
      <c r="F724" s="262">
        <v>3</v>
      </c>
      <c r="G724" s="211" t="s">
        <v>4776</v>
      </c>
      <c r="I724" s="263">
        <v>3</v>
      </c>
      <c r="J724" s="212" t="s">
        <v>4781</v>
      </c>
      <c r="R724" s="112" t="str">
        <f>IF(D724="","", CONCATENATE("Update games set ", B724, "= ",D724," where game_id=", E724))</f>
        <v>Update games set Game_type= 'Friendly' where game_id=18751218</v>
      </c>
      <c r="S724" s="112" t="str">
        <f t="shared" si="323"/>
        <v>Update lineups set player_name = 'Revis', raw_name = 'Revis' where game_id = 18751218 and player_order = 3</v>
      </c>
      <c r="T724" s="112" t="str">
        <f t="shared" si="324"/>
        <v>insert into goals (game_id, goal_order, scorer_name, goal_min) values (18751218, 3, 'Widdowson)</v>
      </c>
      <c r="U724" s="200" t="str">
        <f t="shared" si="321"/>
        <v>update goals set scorer_name = 'Widdowson' where game_id = 18751218 and goal_order = 3</v>
      </c>
      <c r="V724" s="112" t="str">
        <f t="shared" si="325"/>
        <v/>
      </c>
      <c r="W724" s="415" t="str">
        <f t="shared" si="326"/>
        <v/>
      </c>
      <c r="Y724" s="65" t="str">
        <f t="shared" si="333"/>
        <v>update goals set scorer_name = 'Widdowson'</v>
      </c>
      <c r="Z724" s="65" t="str">
        <f t="shared" si="334"/>
        <v/>
      </c>
      <c r="AA724" s="65" t="str">
        <f t="shared" si="335"/>
        <v/>
      </c>
      <c r="AB724" s="65" t="str">
        <f t="shared" si="336"/>
        <v/>
      </c>
      <c r="AC724" s="65" t="str">
        <f t="shared" si="337"/>
        <v xml:space="preserve"> where game_id = 18751218 and goal_order = 3</v>
      </c>
      <c r="AH724" s="65" t="str">
        <f t="shared" si="327"/>
        <v>187411143</v>
      </c>
      <c r="AI724" s="65">
        <v>18741114</v>
      </c>
      <c r="AJ724" s="65" t="s">
        <v>163</v>
      </c>
      <c r="AK724" s="65">
        <v>3</v>
      </c>
      <c r="AN724" s="65" t="str">
        <f t="shared" si="322"/>
        <v/>
      </c>
    </row>
    <row r="725" spans="1:40" ht="16.8" customHeight="1" x14ac:dyDescent="0.25">
      <c r="A725" s="113">
        <v>1</v>
      </c>
      <c r="B725" s="342" t="s">
        <v>4978</v>
      </c>
      <c r="C725" s="342" t="s">
        <v>5065</v>
      </c>
      <c r="D725" s="350" t="str">
        <f t="shared" si="314"/>
        <v>'H'</v>
      </c>
      <c r="E725" s="262">
        <f t="shared" si="339"/>
        <v>18751218</v>
      </c>
      <c r="F725" s="262">
        <v>4</v>
      </c>
      <c r="G725" s="211" t="s">
        <v>4904</v>
      </c>
      <c r="R725" s="112" t="str">
        <f>IF(D725="","", CONCATENATE("Update games set ", B725, "= ",D725," where game_id=", E725))</f>
        <v>Update games set HAN= 'H' where game_id=18751218</v>
      </c>
      <c r="S725" s="112" t="str">
        <f t="shared" si="323"/>
        <v>Update lineups set player_name = 'Goodyer', raw_name = 'Goodyer' where game_id = 18751218 and player_order = 4</v>
      </c>
      <c r="T725" s="112" t="str">
        <f t="shared" si="324"/>
        <v/>
      </c>
      <c r="U725" s="200" t="str">
        <f t="shared" si="321"/>
        <v/>
      </c>
      <c r="V725" s="112" t="str">
        <f t="shared" si="325"/>
        <v/>
      </c>
      <c r="W725" s="415" t="str">
        <f t="shared" si="326"/>
        <v/>
      </c>
      <c r="Y725" s="65" t="str">
        <f t="shared" si="333"/>
        <v/>
      </c>
      <c r="Z725" s="65" t="str">
        <f t="shared" si="334"/>
        <v/>
      </c>
      <c r="AA725" s="65" t="str">
        <f t="shared" si="335"/>
        <v/>
      </c>
      <c r="AB725" s="65" t="str">
        <f t="shared" si="336"/>
        <v/>
      </c>
      <c r="AC725" s="65" t="str">
        <f t="shared" si="337"/>
        <v/>
      </c>
      <c r="AH725" s="65" t="str">
        <f t="shared" si="327"/>
        <v>187411144</v>
      </c>
      <c r="AI725" s="65">
        <v>18741114</v>
      </c>
      <c r="AJ725" s="65" t="s">
        <v>163</v>
      </c>
      <c r="AK725" s="65">
        <v>4</v>
      </c>
      <c r="AN725" s="65" t="str">
        <f t="shared" si="322"/>
        <v/>
      </c>
    </row>
    <row r="726" spans="1:40" ht="16.8" customHeight="1" x14ac:dyDescent="0.25">
      <c r="A726" s="113">
        <v>1</v>
      </c>
      <c r="B726" s="342" t="s">
        <v>5</v>
      </c>
      <c r="C726" s="342">
        <v>3</v>
      </c>
      <c r="D726" s="349">
        <f t="shared" si="329"/>
        <v>3</v>
      </c>
      <c r="E726" s="262">
        <f t="shared" si="339"/>
        <v>18751218</v>
      </c>
      <c r="F726" s="262">
        <v>5</v>
      </c>
      <c r="G726" s="211" t="s">
        <v>4836</v>
      </c>
      <c r="R726" s="112" t="str">
        <f>IF(D726="","", CONCATENATE("Update games set ", B726, "= ",D726," where game_id=", E726))</f>
        <v>Update games set F= 3 where game_id=18751218</v>
      </c>
      <c r="S726" s="112" t="str">
        <f t="shared" si="323"/>
        <v>Update lineups set player_name = 'Tomlinson', raw_name = 'Tomlinson' where game_id = 18751218 and player_order = 5</v>
      </c>
      <c r="T726" s="112" t="str">
        <f t="shared" si="324"/>
        <v/>
      </c>
      <c r="U726" s="200" t="str">
        <f t="shared" si="321"/>
        <v/>
      </c>
      <c r="V726" s="112" t="str">
        <f t="shared" si="325"/>
        <v/>
      </c>
      <c r="W726" s="415" t="str">
        <f t="shared" si="326"/>
        <v/>
      </c>
      <c r="Y726" s="65" t="str">
        <f t="shared" si="333"/>
        <v/>
      </c>
      <c r="Z726" s="65" t="str">
        <f t="shared" si="334"/>
        <v/>
      </c>
      <c r="AA726" s="65" t="str">
        <f t="shared" si="335"/>
        <v/>
      </c>
      <c r="AB726" s="65" t="str">
        <f t="shared" si="336"/>
        <v/>
      </c>
      <c r="AC726" s="65" t="str">
        <f t="shared" si="337"/>
        <v/>
      </c>
      <c r="AH726" s="65" t="str">
        <f t="shared" si="327"/>
        <v>187411145</v>
      </c>
      <c r="AI726" s="65">
        <v>18741114</v>
      </c>
      <c r="AJ726" s="65" t="s">
        <v>163</v>
      </c>
      <c r="AK726" s="65">
        <v>5</v>
      </c>
      <c r="AN726" s="65" t="str">
        <f t="shared" si="322"/>
        <v/>
      </c>
    </row>
    <row r="727" spans="1:40" ht="16.8" customHeight="1" x14ac:dyDescent="0.25">
      <c r="A727" s="113">
        <v>1</v>
      </c>
      <c r="B727" s="342" t="s">
        <v>0</v>
      </c>
      <c r="C727" s="342">
        <v>0</v>
      </c>
      <c r="D727" s="349">
        <f t="shared" si="329"/>
        <v>0</v>
      </c>
      <c r="E727" s="262">
        <f t="shared" si="339"/>
        <v>18751218</v>
      </c>
      <c r="F727" s="262">
        <v>6</v>
      </c>
      <c r="G727" s="211" t="s">
        <v>4911</v>
      </c>
      <c r="R727" s="112" t="str">
        <f>IF(D727="","", CONCATENATE("Update games set ", B727, "= ",D727," where game_id=", E727))</f>
        <v>Update games set A= 0 where game_id=18751218</v>
      </c>
      <c r="S727" s="112" t="str">
        <f t="shared" si="323"/>
        <v>Update lineups set player_name = 'Wyatt', raw_name = 'Wyatt' where game_id = 18751218 and player_order = 6</v>
      </c>
      <c r="T727" s="112" t="str">
        <f t="shared" si="324"/>
        <v/>
      </c>
      <c r="U727" s="200" t="str">
        <f t="shared" si="321"/>
        <v/>
      </c>
      <c r="V727" s="112" t="str">
        <f t="shared" si="325"/>
        <v/>
      </c>
      <c r="W727" s="415" t="str">
        <f t="shared" si="326"/>
        <v/>
      </c>
      <c r="Y727" s="65" t="str">
        <f t="shared" si="333"/>
        <v/>
      </c>
      <c r="Z727" s="65" t="str">
        <f t="shared" si="334"/>
        <v/>
      </c>
      <c r="AA727" s="65" t="str">
        <f t="shared" si="335"/>
        <v/>
      </c>
      <c r="AB727" s="65" t="str">
        <f t="shared" si="336"/>
        <v/>
      </c>
      <c r="AC727" s="65" t="str">
        <f t="shared" si="337"/>
        <v/>
      </c>
      <c r="AH727" s="65" t="str">
        <f t="shared" si="327"/>
        <v>187411146</v>
      </c>
      <c r="AI727" s="65">
        <v>18741114</v>
      </c>
      <c r="AJ727" s="65" t="s">
        <v>163</v>
      </c>
      <c r="AK727" s="65">
        <v>6</v>
      </c>
      <c r="AN727" s="65" t="str">
        <f t="shared" si="322"/>
        <v/>
      </c>
    </row>
    <row r="728" spans="1:40" ht="16.8" customHeight="1" x14ac:dyDescent="0.25">
      <c r="A728" s="113">
        <v>1</v>
      </c>
      <c r="B728" s="342" t="s">
        <v>23</v>
      </c>
      <c r="D728" s="334" t="str">
        <f t="shared" ref="D728" si="340">IF(C728="",IF(D726&gt;D727,"'W'",IF(D726=D727,"'D'","'L'")),_xlfn.CONCAT("'",C728,"'"))</f>
        <v>'W'</v>
      </c>
      <c r="E728" s="262">
        <f t="shared" si="339"/>
        <v>18751218</v>
      </c>
      <c r="F728" s="262">
        <v>7</v>
      </c>
      <c r="G728" s="211" t="s">
        <v>4912</v>
      </c>
      <c r="R728" s="112" t="str">
        <f>IF(D728="","", CONCATENATE("Update games set ", B728, "= ",D728," where game_id=", E728))</f>
        <v>Update games set Result= 'W' where game_id=18751218</v>
      </c>
      <c r="S728" s="112" t="str">
        <f t="shared" si="323"/>
        <v>Update lineups set player_name = 'Swaith', raw_name = 'Swaith' where game_id = 18751218 and player_order = 7</v>
      </c>
      <c r="T728" s="112" t="str">
        <f t="shared" si="324"/>
        <v/>
      </c>
      <c r="U728" s="200" t="str">
        <f t="shared" si="321"/>
        <v/>
      </c>
      <c r="V728" s="112" t="str">
        <f t="shared" si="325"/>
        <v/>
      </c>
      <c r="W728" s="415" t="str">
        <f t="shared" si="326"/>
        <v/>
      </c>
      <c r="Y728" s="65" t="str">
        <f t="shared" si="333"/>
        <v/>
      </c>
      <c r="Z728" s="65" t="str">
        <f t="shared" si="334"/>
        <v/>
      </c>
      <c r="AA728" s="65" t="str">
        <f t="shared" si="335"/>
        <v/>
      </c>
      <c r="AB728" s="65" t="str">
        <f t="shared" si="336"/>
        <v/>
      </c>
      <c r="AC728" s="65" t="str">
        <f t="shared" si="337"/>
        <v/>
      </c>
      <c r="AH728" s="65" t="str">
        <f t="shared" si="327"/>
        <v>187411147</v>
      </c>
      <c r="AI728" s="65">
        <v>18741114</v>
      </c>
      <c r="AJ728" s="65" t="s">
        <v>163</v>
      </c>
      <c r="AK728" s="65">
        <v>7</v>
      </c>
      <c r="AN728" s="65" t="str">
        <f t="shared" si="322"/>
        <v/>
      </c>
    </row>
    <row r="729" spans="1:40" ht="16.8" customHeight="1" x14ac:dyDescent="0.25">
      <c r="A729" s="113">
        <v>1</v>
      </c>
      <c r="B729" s="342" t="s">
        <v>768</v>
      </c>
      <c r="D729" s="349" t="str">
        <f t="shared" si="331"/>
        <v/>
      </c>
      <c r="E729" s="262">
        <f t="shared" si="339"/>
        <v>18751218</v>
      </c>
      <c r="F729" s="262">
        <v>8</v>
      </c>
      <c r="G729" s="194" t="s">
        <v>4913</v>
      </c>
      <c r="N729" s="417"/>
      <c r="O729" s="194"/>
      <c r="P729" s="194"/>
      <c r="R729" s="112" t="str">
        <f>IF(D729="","", CONCATENATE("Update games set ", B729, "= ",D729," where game_id=", E729))</f>
        <v/>
      </c>
      <c r="S729" s="112" t="str">
        <f t="shared" si="323"/>
        <v>Update lineups set player_name = 'Kirk', raw_name = 'Kirk' where game_id = 18751218 and player_order = 8</v>
      </c>
      <c r="T729" s="112" t="str">
        <f t="shared" si="324"/>
        <v/>
      </c>
      <c r="U729" s="200" t="str">
        <f t="shared" si="321"/>
        <v/>
      </c>
      <c r="V729" s="112" t="str">
        <f t="shared" si="325"/>
        <v/>
      </c>
      <c r="W729" s="415" t="str">
        <f t="shared" si="326"/>
        <v/>
      </c>
      <c r="Y729" s="65" t="str">
        <f t="shared" si="333"/>
        <v/>
      </c>
      <c r="Z729" s="65" t="str">
        <f t="shared" si="334"/>
        <v/>
      </c>
      <c r="AA729" s="65" t="str">
        <f t="shared" si="335"/>
        <v/>
      </c>
      <c r="AB729" s="65" t="str">
        <f t="shared" si="336"/>
        <v/>
      </c>
      <c r="AC729" s="65" t="str">
        <f t="shared" si="337"/>
        <v/>
      </c>
      <c r="AH729" s="65" t="str">
        <f t="shared" si="327"/>
        <v>187411148</v>
      </c>
      <c r="AI729" s="65">
        <v>18741114</v>
      </c>
      <c r="AJ729" s="65" t="s">
        <v>163</v>
      </c>
      <c r="AK729" s="65">
        <v>8</v>
      </c>
      <c r="AN729" s="65" t="str">
        <f t="shared" si="322"/>
        <v/>
      </c>
    </row>
    <row r="730" spans="1:40" ht="16.8" customHeight="1" x14ac:dyDescent="0.25">
      <c r="A730" s="113">
        <v>1</v>
      </c>
      <c r="B730" s="342" t="s">
        <v>766</v>
      </c>
      <c r="D730" s="349" t="str">
        <f t="shared" si="331"/>
        <v/>
      </c>
      <c r="E730" s="262">
        <f t="shared" si="339"/>
        <v>18751218</v>
      </c>
      <c r="F730" s="262">
        <v>9</v>
      </c>
      <c r="G730" s="194" t="s">
        <v>4914</v>
      </c>
      <c r="H730" s="194"/>
      <c r="N730" s="417"/>
      <c r="O730" s="194"/>
      <c r="P730" s="194"/>
      <c r="R730" s="112" t="str">
        <f>IF(D730="","", CONCATENATE("Update games set ", B730, "= ",D730," where game_id=", E730))</f>
        <v/>
      </c>
      <c r="S730" s="112" t="str">
        <f t="shared" si="323"/>
        <v>Update lineups set player_name = 'Turner', raw_name = 'Turner' where game_id = 18751218 and player_order = 9</v>
      </c>
      <c r="T730" s="112" t="str">
        <f t="shared" si="324"/>
        <v/>
      </c>
      <c r="U730" s="200" t="str">
        <f t="shared" si="321"/>
        <v/>
      </c>
      <c r="V730" s="112" t="str">
        <f t="shared" si="325"/>
        <v/>
      </c>
      <c r="W730" s="415" t="str">
        <f t="shared" si="326"/>
        <v/>
      </c>
      <c r="Y730" s="65" t="str">
        <f t="shared" si="333"/>
        <v/>
      </c>
      <c r="Z730" s="65" t="str">
        <f t="shared" si="334"/>
        <v/>
      </c>
      <c r="AA730" s="65" t="str">
        <f t="shared" si="335"/>
        <v/>
      </c>
      <c r="AB730" s="65" t="str">
        <f t="shared" si="336"/>
        <v/>
      </c>
      <c r="AC730" s="65" t="str">
        <f t="shared" si="337"/>
        <v/>
      </c>
      <c r="AH730" s="65" t="str">
        <f t="shared" si="327"/>
        <v>187411149</v>
      </c>
      <c r="AI730" s="65">
        <v>18741114</v>
      </c>
      <c r="AJ730" s="65" t="s">
        <v>163</v>
      </c>
      <c r="AK730" s="65">
        <v>9</v>
      </c>
      <c r="AN730" s="65" t="str">
        <f t="shared" si="322"/>
        <v/>
      </c>
    </row>
    <row r="731" spans="1:40" ht="16.8" customHeight="1" x14ac:dyDescent="0.25">
      <c r="A731" s="113">
        <v>1</v>
      </c>
      <c r="B731" s="342" t="s">
        <v>753</v>
      </c>
      <c r="D731" s="350" t="str">
        <f t="shared" si="332"/>
        <v/>
      </c>
      <c r="E731" s="262">
        <f t="shared" si="339"/>
        <v>18751218</v>
      </c>
      <c r="F731" s="262">
        <v>10</v>
      </c>
      <c r="G731" s="211" t="s">
        <v>1471</v>
      </c>
      <c r="R731" s="112" t="str">
        <f>IF(D731="","", CONCATENATE("Update games set ", B731, "= ",D731," where game_id=", E731))</f>
        <v/>
      </c>
      <c r="S731" s="112" t="str">
        <f t="shared" si="323"/>
        <v>Update lineups set player_name = 'Carter', raw_name = 'Carter' where game_id = 18751218 and player_order = 10</v>
      </c>
      <c r="T731" s="112" t="str">
        <f t="shared" si="324"/>
        <v/>
      </c>
      <c r="U731" s="200" t="str">
        <f t="shared" si="321"/>
        <v/>
      </c>
      <c r="V731" s="112" t="str">
        <f t="shared" si="325"/>
        <v/>
      </c>
      <c r="W731" s="415" t="str">
        <f t="shared" si="326"/>
        <v/>
      </c>
      <c r="Y731" s="65" t="str">
        <f t="shared" si="333"/>
        <v/>
      </c>
      <c r="Z731" s="65" t="str">
        <f t="shared" si="334"/>
        <v/>
      </c>
      <c r="AA731" s="65" t="str">
        <f t="shared" si="335"/>
        <v/>
      </c>
      <c r="AB731" s="65" t="str">
        <f t="shared" si="336"/>
        <v/>
      </c>
      <c r="AC731" s="65" t="str">
        <f t="shared" si="337"/>
        <v/>
      </c>
      <c r="AH731" s="65" t="str">
        <f t="shared" si="327"/>
        <v>1874111410</v>
      </c>
      <c r="AI731" s="65">
        <v>18741114</v>
      </c>
      <c r="AJ731" s="65" t="s">
        <v>163</v>
      </c>
      <c r="AK731" s="65">
        <v>10</v>
      </c>
      <c r="AN731" s="65" t="str">
        <f t="shared" si="322"/>
        <v/>
      </c>
    </row>
    <row r="732" spans="1:40" ht="16.8" customHeight="1" x14ac:dyDescent="0.25">
      <c r="A732" s="113">
        <v>1</v>
      </c>
      <c r="B732" s="342" t="s">
        <v>746</v>
      </c>
      <c r="C732" s="351" t="s">
        <v>5062</v>
      </c>
      <c r="D732" s="334" t="str">
        <f>CONCATENATE("'", LEFT(E732,4),"-",MID(E732,5,2),"-", MID(E732,7,2), " ", C732,"'")</f>
        <v>'1875-12-18 15:00'</v>
      </c>
      <c r="E732" s="262">
        <f t="shared" si="339"/>
        <v>18751218</v>
      </c>
      <c r="F732" s="262">
        <v>11</v>
      </c>
      <c r="G732" s="211" t="s">
        <v>4915</v>
      </c>
      <c r="R732" s="112" t="str">
        <f>IF(D732="","", CONCATENATE("Update games set ", B732, "= ",D732," where game_id=", E732))</f>
        <v>Update games set Game_date= '1875-12-18 15:00' where game_id=18751218</v>
      </c>
      <c r="S732" s="112" t="str">
        <f t="shared" si="323"/>
        <v>Update lineups set player_name = 'Tebbett', raw_name = 'Tebbett' where game_id = 18751218 and player_order = 11</v>
      </c>
      <c r="T732" s="112" t="str">
        <f t="shared" si="324"/>
        <v/>
      </c>
      <c r="U732" s="200" t="str">
        <f t="shared" si="321"/>
        <v/>
      </c>
      <c r="V732" s="112" t="str">
        <f t="shared" si="325"/>
        <v/>
      </c>
      <c r="W732" s="415" t="str">
        <f t="shared" si="326"/>
        <v/>
      </c>
      <c r="Y732" s="65" t="str">
        <f t="shared" si="333"/>
        <v/>
      </c>
      <c r="Z732" s="65" t="str">
        <f t="shared" si="334"/>
        <v/>
      </c>
      <c r="AA732" s="65" t="str">
        <f t="shared" si="335"/>
        <v/>
      </c>
      <c r="AB732" s="65" t="str">
        <f t="shared" si="336"/>
        <v/>
      </c>
      <c r="AC732" s="65" t="str">
        <f t="shared" si="337"/>
        <v/>
      </c>
      <c r="AH732" s="65" t="str">
        <f t="shared" si="327"/>
        <v>1874111411</v>
      </c>
      <c r="AI732" s="65">
        <v>18741114</v>
      </c>
      <c r="AJ732" s="65" t="s">
        <v>163</v>
      </c>
      <c r="AK732" s="65">
        <v>11</v>
      </c>
      <c r="AN732" s="65" t="str">
        <f t="shared" si="322"/>
        <v/>
      </c>
    </row>
    <row r="733" spans="1:40" ht="16.8" customHeight="1" x14ac:dyDescent="0.25">
      <c r="A733" s="113">
        <v>1</v>
      </c>
      <c r="B733" s="342" t="s">
        <v>25</v>
      </c>
      <c r="D733" s="350" t="str">
        <f t="shared" si="314"/>
        <v/>
      </c>
      <c r="E733" s="262">
        <f t="shared" si="339"/>
        <v>18751218</v>
      </c>
      <c r="F733" s="262">
        <v>12</v>
      </c>
      <c r="G733" s="211" t="s">
        <v>4785</v>
      </c>
      <c r="R733" s="112" t="str">
        <f>IF(D733="","", CONCATENATE("Update games set ", B733, "= ",D733," where game_id=", E733))</f>
        <v/>
      </c>
      <c r="S733" s="112" t="str">
        <f t="shared" si="323"/>
        <v>Update lineups set player_name = 'Rothera', raw_name = 'Rothera' where game_id = 18751218 and player_order = 12</v>
      </c>
      <c r="T733" s="112" t="str">
        <f t="shared" si="324"/>
        <v/>
      </c>
      <c r="U733" s="200" t="str">
        <f t="shared" si="321"/>
        <v/>
      </c>
      <c r="V733" s="112" t="str">
        <f t="shared" si="325"/>
        <v/>
      </c>
      <c r="W733" s="415" t="str">
        <f t="shared" si="326"/>
        <v/>
      </c>
      <c r="Y733" s="65" t="str">
        <f t="shared" si="333"/>
        <v/>
      </c>
      <c r="Z733" s="65" t="str">
        <f t="shared" si="334"/>
        <v/>
      </c>
      <c r="AA733" s="65" t="str">
        <f t="shared" si="335"/>
        <v/>
      </c>
      <c r="AB733" s="65" t="str">
        <f t="shared" si="336"/>
        <v/>
      </c>
      <c r="AC733" s="65" t="str">
        <f t="shared" si="337"/>
        <v/>
      </c>
      <c r="AH733" s="65" t="str">
        <f t="shared" si="327"/>
        <v>1874111412</v>
      </c>
      <c r="AI733" s="65">
        <v>18741114</v>
      </c>
      <c r="AJ733" s="65" t="s">
        <v>163</v>
      </c>
      <c r="AK733" s="65">
        <v>12</v>
      </c>
      <c r="AN733" s="65" t="str">
        <f t="shared" si="322"/>
        <v/>
      </c>
    </row>
    <row r="734" spans="1:40" ht="16.8" customHeight="1" x14ac:dyDescent="0.25">
      <c r="A734" s="113">
        <v>1</v>
      </c>
      <c r="B734" s="342" t="s">
        <v>475</v>
      </c>
      <c r="D734" s="349" t="str">
        <f t="shared" si="331"/>
        <v/>
      </c>
      <c r="E734" s="262">
        <f t="shared" si="339"/>
        <v>18751218</v>
      </c>
      <c r="F734" s="262">
        <v>13</v>
      </c>
      <c r="R734" s="112" t="str">
        <f>IF(D734="","", CONCATENATE("Update games set ", B734, "= ",D734," where game_id=", E734))</f>
        <v/>
      </c>
      <c r="S734" s="112" t="str">
        <f t="shared" si="323"/>
        <v/>
      </c>
      <c r="T734" s="112" t="str">
        <f t="shared" si="324"/>
        <v/>
      </c>
      <c r="U734" s="200" t="str">
        <f t="shared" si="321"/>
        <v/>
      </c>
      <c r="V734" s="112" t="str">
        <f t="shared" si="325"/>
        <v/>
      </c>
      <c r="W734" s="415" t="str">
        <f t="shared" si="326"/>
        <v/>
      </c>
      <c r="Y734" s="65" t="str">
        <f t="shared" si="333"/>
        <v/>
      </c>
      <c r="Z734" s="65" t="str">
        <f t="shared" si="334"/>
        <v/>
      </c>
      <c r="AA734" s="65" t="str">
        <f t="shared" si="335"/>
        <v/>
      </c>
      <c r="AB734" s="65" t="str">
        <f t="shared" si="336"/>
        <v/>
      </c>
      <c r="AC734" s="65" t="str">
        <f t="shared" si="337"/>
        <v/>
      </c>
      <c r="AH734" s="65" t="str">
        <f t="shared" si="327"/>
        <v>1874111413</v>
      </c>
      <c r="AI734" s="65">
        <v>18741114</v>
      </c>
      <c r="AJ734" s="65" t="s">
        <v>163</v>
      </c>
      <c r="AK734" s="65">
        <v>13</v>
      </c>
      <c r="AN734" s="65" t="str">
        <f t="shared" si="322"/>
        <v/>
      </c>
    </row>
    <row r="735" spans="1:40" ht="16.8" customHeight="1" x14ac:dyDescent="0.25">
      <c r="A735" s="113">
        <v>1</v>
      </c>
      <c r="B735" s="342" t="s">
        <v>20</v>
      </c>
      <c r="D735" s="350" t="str">
        <f t="shared" si="314"/>
        <v/>
      </c>
      <c r="E735" s="262">
        <f t="shared" si="339"/>
        <v>18751218</v>
      </c>
      <c r="F735" s="262">
        <v>14</v>
      </c>
      <c r="R735" s="112" t="str">
        <f>IF(D735="","", CONCATENATE("Update games set ", B735, "= ",D735," where game_id=", E735))</f>
        <v/>
      </c>
      <c r="S735" s="112" t="str">
        <f t="shared" si="323"/>
        <v/>
      </c>
      <c r="T735" s="112" t="str">
        <f t="shared" si="324"/>
        <v/>
      </c>
      <c r="U735" s="200" t="str">
        <f t="shared" si="321"/>
        <v/>
      </c>
      <c r="V735" s="112" t="str">
        <f t="shared" si="325"/>
        <v/>
      </c>
      <c r="W735" s="415" t="str">
        <f t="shared" si="326"/>
        <v/>
      </c>
      <c r="Y735" s="65" t="str">
        <f t="shared" si="333"/>
        <v/>
      </c>
      <c r="Z735" s="65" t="str">
        <f t="shared" si="334"/>
        <v/>
      </c>
      <c r="AA735" s="65" t="str">
        <f t="shared" si="335"/>
        <v/>
      </c>
      <c r="AB735" s="65" t="str">
        <f t="shared" si="336"/>
        <v/>
      </c>
      <c r="AC735" s="65" t="str">
        <f t="shared" si="337"/>
        <v/>
      </c>
      <c r="AH735" s="65" t="str">
        <f t="shared" si="327"/>
        <v>1874111414</v>
      </c>
      <c r="AI735" s="65">
        <v>18741114</v>
      </c>
      <c r="AJ735" s="65" t="s">
        <v>163</v>
      </c>
      <c r="AK735" s="65">
        <v>14</v>
      </c>
      <c r="AN735" s="65" t="str">
        <f t="shared" si="322"/>
        <v/>
      </c>
    </row>
    <row r="736" spans="1:40" ht="16.8" customHeight="1" x14ac:dyDescent="0.25">
      <c r="A736" s="113">
        <v>1</v>
      </c>
      <c r="B736" s="342" t="s">
        <v>4882</v>
      </c>
      <c r="C736" s="342" t="str">
        <f>IF(C735="", "", C735)</f>
        <v/>
      </c>
      <c r="D736" s="350" t="str">
        <f t="shared" si="314"/>
        <v/>
      </c>
      <c r="E736" s="262">
        <f t="shared" si="339"/>
        <v>18751218</v>
      </c>
      <c r="F736" s="262">
        <v>15</v>
      </c>
      <c r="R736" s="112" t="str">
        <f>IF(D736="","", CONCATENATE("Update games set ", B736, "= ",D736," where game_id=", E736))</f>
        <v/>
      </c>
      <c r="S736" s="112" t="str">
        <f t="shared" si="323"/>
        <v/>
      </c>
      <c r="T736" s="112" t="str">
        <f t="shared" si="324"/>
        <v/>
      </c>
      <c r="U736" s="200" t="str">
        <f t="shared" si="321"/>
        <v/>
      </c>
      <c r="V736" s="112" t="str">
        <f t="shared" si="325"/>
        <v/>
      </c>
      <c r="W736" s="415" t="str">
        <f t="shared" si="326"/>
        <v/>
      </c>
      <c r="Y736" s="65" t="str">
        <f t="shared" si="333"/>
        <v/>
      </c>
      <c r="Z736" s="65" t="str">
        <f t="shared" si="334"/>
        <v/>
      </c>
      <c r="AA736" s="65" t="str">
        <f t="shared" si="335"/>
        <v/>
      </c>
      <c r="AB736" s="65" t="str">
        <f t="shared" si="336"/>
        <v/>
      </c>
      <c r="AC736" s="65" t="str">
        <f t="shared" si="337"/>
        <v/>
      </c>
      <c r="AH736" s="65" t="str">
        <f t="shared" si="327"/>
        <v>1874111415</v>
      </c>
      <c r="AI736" s="65">
        <v>18741114</v>
      </c>
      <c r="AJ736" s="65" t="s">
        <v>163</v>
      </c>
      <c r="AK736" s="65">
        <v>15</v>
      </c>
      <c r="AN736" s="65" t="str">
        <f t="shared" si="322"/>
        <v/>
      </c>
    </row>
    <row r="737" spans="1:40" s="126" customFormat="1" ht="16.8" customHeight="1" thickBot="1" x14ac:dyDescent="0.3">
      <c r="A737" s="113">
        <v>1</v>
      </c>
      <c r="B737" s="116" t="s">
        <v>115</v>
      </c>
      <c r="C737" s="352"/>
      <c r="D737" s="370" t="str">
        <f t="shared" ref="D737" si="341">IF(MID(E737,5,2)*1&gt;6,_xlfn.CONCAT("'",LEFT(E737,4),"-",MID(E737,3,2)+1,"'"),_xlfn.CONCAT("'",LEFT(E737,4)-1,"-",MID(E737,3,2),"'"))</f>
        <v>'1875-76'</v>
      </c>
      <c r="E737" s="266">
        <f t="shared" si="339"/>
        <v>18751218</v>
      </c>
      <c r="F737" s="266">
        <v>16</v>
      </c>
      <c r="G737" s="343"/>
      <c r="H737" s="343"/>
      <c r="I737" s="267"/>
      <c r="J737" s="214"/>
      <c r="K737" s="266"/>
      <c r="L737" s="266"/>
      <c r="M737" s="266"/>
      <c r="N737" s="419"/>
      <c r="O737" s="343"/>
      <c r="P737" s="343"/>
      <c r="Q737" s="346"/>
      <c r="R737" s="112" t="str">
        <f>IF(D737="","", CONCATENATE("Update games set ", B737, "= ",D737," where game_id=", E737))</f>
        <v>Update games set Season= '1875-76' where game_id=18751218</v>
      </c>
      <c r="S737" s="112" t="str">
        <f t="shared" si="323"/>
        <v/>
      </c>
      <c r="T737" s="112" t="str">
        <f t="shared" si="324"/>
        <v/>
      </c>
      <c r="U737" s="200" t="str">
        <f t="shared" si="321"/>
        <v/>
      </c>
      <c r="V737" s="112" t="str">
        <f t="shared" si="325"/>
        <v/>
      </c>
      <c r="W737" s="415" t="str">
        <f t="shared" si="326"/>
        <v/>
      </c>
      <c r="X737" s="240"/>
      <c r="Y737" s="65" t="str">
        <f t="shared" si="333"/>
        <v/>
      </c>
      <c r="Z737" s="65" t="str">
        <f t="shared" si="334"/>
        <v/>
      </c>
      <c r="AA737" s="65" t="str">
        <f t="shared" si="335"/>
        <v/>
      </c>
      <c r="AB737" s="65" t="str">
        <f t="shared" si="336"/>
        <v/>
      </c>
      <c r="AC737" s="65" t="str">
        <f t="shared" si="337"/>
        <v/>
      </c>
      <c r="AH737" s="65" t="str">
        <f t="shared" si="327"/>
        <v>1874111416</v>
      </c>
      <c r="AI737" s="126">
        <v>18741114</v>
      </c>
      <c r="AJ737" s="126" t="s">
        <v>163</v>
      </c>
      <c r="AK737" s="126">
        <v>16</v>
      </c>
      <c r="AN737" s="65" t="str">
        <f t="shared" si="322"/>
        <v/>
      </c>
    </row>
    <row r="738" spans="1:40" ht="16.8" customHeight="1" thickTop="1" x14ac:dyDescent="0.25">
      <c r="A738" s="113">
        <v>1</v>
      </c>
      <c r="B738" s="341" t="s">
        <v>22</v>
      </c>
      <c r="C738" s="341" t="s">
        <v>77</v>
      </c>
      <c r="D738" s="341" t="str">
        <f t="shared" si="314"/>
        <v>'Sheffield Wednesday'</v>
      </c>
      <c r="E738" s="211">
        <v>18760108</v>
      </c>
      <c r="F738" s="262">
        <v>1</v>
      </c>
      <c r="G738" s="212" t="s">
        <v>4806</v>
      </c>
      <c r="H738" s="212" t="s">
        <v>4777</v>
      </c>
      <c r="N738" s="416"/>
      <c r="O738" s="212"/>
      <c r="P738" s="212"/>
      <c r="R738" s="112" t="str">
        <f>IF(D738="","", CONCATENATE("Update games set ", B738, "= ",D738," where game_id=", E738))</f>
        <v>Update games set Opponent= 'Sheffield Wednesday' where game_id=18760108</v>
      </c>
      <c r="S738" s="112" t="str">
        <f t="shared" si="323"/>
        <v>Update lineups set player_name = 'SW Widdowson', raw_name = 'SW Widdowson' where game_id = 18760108 and player_order = 1</v>
      </c>
      <c r="T738" s="112" t="str">
        <f t="shared" si="324"/>
        <v/>
      </c>
      <c r="U738" s="200" t="str">
        <f t="shared" si="321"/>
        <v/>
      </c>
      <c r="V738" s="112" t="str">
        <f t="shared" si="325"/>
        <v/>
      </c>
      <c r="W738" s="415" t="str">
        <f t="shared" si="326"/>
        <v/>
      </c>
      <c r="Y738" s="65" t="str">
        <f t="shared" si="333"/>
        <v/>
      </c>
      <c r="Z738" s="65" t="str">
        <f t="shared" si="334"/>
        <v/>
      </c>
      <c r="AA738" s="65" t="str">
        <f t="shared" si="335"/>
        <v/>
      </c>
      <c r="AB738" s="65" t="str">
        <f t="shared" si="336"/>
        <v/>
      </c>
      <c r="AC738" s="65" t="str">
        <f t="shared" si="337"/>
        <v/>
      </c>
      <c r="AH738" s="65" t="str">
        <f t="shared" si="327"/>
        <v>187501121</v>
      </c>
      <c r="AI738" s="65">
        <v>18750112</v>
      </c>
      <c r="AJ738" s="65" t="s">
        <v>5322</v>
      </c>
      <c r="AK738" s="65">
        <v>1</v>
      </c>
      <c r="AN738" s="65" t="str">
        <f t="shared" si="322"/>
        <v>update games set source = 'The Nottingham Forest Football Scrapbook' where game_id = 18760108</v>
      </c>
    </row>
    <row r="739" spans="1:40" ht="16.8" customHeight="1" x14ac:dyDescent="0.25">
      <c r="A739" s="113">
        <v>1</v>
      </c>
      <c r="B739" s="342" t="s">
        <v>4979</v>
      </c>
      <c r="C739" s="342" t="str">
        <f>IF(C738="", "", C738)</f>
        <v>Sheffield Wednesday</v>
      </c>
      <c r="D739" s="350" t="str">
        <f t="shared" ref="D739:D802" si="342">IF(C739="", "", CONCATENATE("'", C739,"'"))</f>
        <v>'Sheffield Wednesday'</v>
      </c>
      <c r="E739" s="262">
        <f>E738</f>
        <v>18760108</v>
      </c>
      <c r="F739" s="262">
        <v>2</v>
      </c>
      <c r="G739" s="211" t="s">
        <v>4769</v>
      </c>
      <c r="R739" s="112" t="str">
        <f>IF(D739="","", CONCATENATE("Update games set ", B739, "= ",D739," where game_id=", E739))</f>
        <v>Update games set Opp_parent= 'Sheffield Wednesday' where game_id=18760108</v>
      </c>
      <c r="S739" s="112" t="str">
        <f t="shared" si="323"/>
        <v>Update lineups set player_name = 'W Revis', raw_name = 'W Revis' where game_id = 18760108 and player_order = 2</v>
      </c>
      <c r="T739" s="112" t="str">
        <f t="shared" si="324"/>
        <v/>
      </c>
      <c r="U739" s="200" t="str">
        <f t="shared" si="321"/>
        <v/>
      </c>
      <c r="V739" s="112" t="str">
        <f t="shared" si="325"/>
        <v/>
      </c>
      <c r="W739" s="415" t="str">
        <f t="shared" si="326"/>
        <v/>
      </c>
      <c r="Y739" s="65" t="str">
        <f t="shared" si="333"/>
        <v/>
      </c>
      <c r="Z739" s="65" t="str">
        <f t="shared" si="334"/>
        <v/>
      </c>
      <c r="AA739" s="65" t="str">
        <f t="shared" si="335"/>
        <v/>
      </c>
      <c r="AB739" s="65" t="str">
        <f t="shared" si="336"/>
        <v/>
      </c>
      <c r="AC739" s="65" t="str">
        <f t="shared" si="337"/>
        <v/>
      </c>
      <c r="AH739" s="65" t="str">
        <f t="shared" si="327"/>
        <v>187501122</v>
      </c>
      <c r="AI739" s="65">
        <v>18750112</v>
      </c>
      <c r="AJ739" s="65" t="s">
        <v>5322</v>
      </c>
      <c r="AK739" s="65">
        <v>2</v>
      </c>
      <c r="AN739" s="65" t="str">
        <f t="shared" si="322"/>
        <v/>
      </c>
    </row>
    <row r="740" spans="1:40" ht="16.8" customHeight="1" x14ac:dyDescent="0.25">
      <c r="A740" s="113">
        <v>1</v>
      </c>
      <c r="B740" s="342" t="s">
        <v>2653</v>
      </c>
      <c r="C740" s="342" t="s">
        <v>663</v>
      </c>
      <c r="D740" s="350" t="str">
        <f t="shared" si="342"/>
        <v>'Friendly'</v>
      </c>
      <c r="E740" s="262">
        <f t="shared" ref="E740:E753" si="343">E739</f>
        <v>18760108</v>
      </c>
      <c r="F740" s="262">
        <v>3</v>
      </c>
      <c r="G740" s="211" t="s">
        <v>4894</v>
      </c>
      <c r="R740" s="112" t="str">
        <f>IF(D740="","", CONCATENATE("Update games set ", B740, "= ",D740," where game_id=", E740))</f>
        <v>Update games set Game_type= 'Friendly' where game_id=18760108</v>
      </c>
      <c r="S740" s="112" t="str">
        <f t="shared" si="323"/>
        <v>Update lineups set player_name = 'J Whyatt', raw_name = 'J Whyatt' where game_id = 18760108 and player_order = 3</v>
      </c>
      <c r="T740" s="112" t="str">
        <f t="shared" si="324"/>
        <v/>
      </c>
      <c r="U740" s="200" t="str">
        <f t="shared" si="321"/>
        <v/>
      </c>
      <c r="V740" s="112" t="str">
        <f t="shared" si="325"/>
        <v/>
      </c>
      <c r="W740" s="415" t="str">
        <f t="shared" si="326"/>
        <v/>
      </c>
      <c r="Y740" s="65" t="str">
        <f t="shared" si="333"/>
        <v/>
      </c>
      <c r="Z740" s="65" t="str">
        <f t="shared" si="334"/>
        <v/>
      </c>
      <c r="AA740" s="65" t="str">
        <f t="shared" si="335"/>
        <v/>
      </c>
      <c r="AB740" s="65" t="str">
        <f t="shared" si="336"/>
        <v/>
      </c>
      <c r="AC740" s="65" t="str">
        <f t="shared" si="337"/>
        <v/>
      </c>
      <c r="AH740" s="65" t="str">
        <f t="shared" si="327"/>
        <v>187501123</v>
      </c>
      <c r="AI740" s="65">
        <v>18750112</v>
      </c>
      <c r="AJ740" s="65" t="s">
        <v>5322</v>
      </c>
      <c r="AK740" s="65">
        <v>3</v>
      </c>
      <c r="AN740" s="65" t="str">
        <f t="shared" si="322"/>
        <v/>
      </c>
    </row>
    <row r="741" spans="1:40" ht="16.8" customHeight="1" x14ac:dyDescent="0.25">
      <c r="A741" s="113">
        <v>1</v>
      </c>
      <c r="B741" s="342" t="s">
        <v>4978</v>
      </c>
      <c r="C741" s="342" t="s">
        <v>5065</v>
      </c>
      <c r="D741" s="350" t="str">
        <f t="shared" si="342"/>
        <v>'H'</v>
      </c>
      <c r="E741" s="262">
        <f t="shared" si="343"/>
        <v>18760108</v>
      </c>
      <c r="F741" s="262">
        <v>4</v>
      </c>
      <c r="G741" s="211" t="s">
        <v>4885</v>
      </c>
      <c r="R741" s="112" t="str">
        <f>IF(D741="","", CONCATENATE("Update games set ", B741, "= ",D741," where game_id=", E741))</f>
        <v>Update games set HAN= 'H' where game_id=18760108</v>
      </c>
      <c r="S741" s="112" t="str">
        <f t="shared" si="323"/>
        <v>Update lineups set player_name = 'A Goodyer', raw_name = 'A Goodyer' where game_id = 18760108 and player_order = 4</v>
      </c>
      <c r="T741" s="112" t="str">
        <f t="shared" si="324"/>
        <v/>
      </c>
      <c r="U741" s="200" t="str">
        <f t="shared" si="321"/>
        <v/>
      </c>
      <c r="V741" s="112" t="str">
        <f t="shared" si="325"/>
        <v/>
      </c>
      <c r="W741" s="415" t="str">
        <f t="shared" si="326"/>
        <v/>
      </c>
      <c r="Y741" s="65" t="str">
        <f t="shared" si="333"/>
        <v/>
      </c>
      <c r="Z741" s="65" t="str">
        <f t="shared" si="334"/>
        <v/>
      </c>
      <c r="AA741" s="65" t="str">
        <f t="shared" si="335"/>
        <v/>
      </c>
      <c r="AB741" s="65" t="str">
        <f t="shared" si="336"/>
        <v/>
      </c>
      <c r="AC741" s="65" t="str">
        <f t="shared" si="337"/>
        <v/>
      </c>
      <c r="AH741" s="65" t="str">
        <f t="shared" si="327"/>
        <v>187501124</v>
      </c>
      <c r="AI741" s="65">
        <v>18750112</v>
      </c>
      <c r="AJ741" s="65" t="s">
        <v>5322</v>
      </c>
      <c r="AK741" s="65">
        <v>4</v>
      </c>
      <c r="AN741" s="65" t="str">
        <f t="shared" si="322"/>
        <v/>
      </c>
    </row>
    <row r="742" spans="1:40" ht="16.8" customHeight="1" x14ac:dyDescent="0.25">
      <c r="A742" s="113">
        <v>1</v>
      </c>
      <c r="B742" s="342" t="s">
        <v>5</v>
      </c>
      <c r="C742" s="342">
        <v>0</v>
      </c>
      <c r="D742" s="349">
        <f t="shared" si="329"/>
        <v>0</v>
      </c>
      <c r="E742" s="262">
        <f t="shared" si="343"/>
        <v>18760108</v>
      </c>
      <c r="F742" s="262">
        <v>5</v>
      </c>
      <c r="G742" s="211" t="s">
        <v>4895</v>
      </c>
      <c r="R742" s="112" t="str">
        <f>IF(D742="","", CONCATENATE("Update games set ", B742, "= ",D742," where game_id=", E742))</f>
        <v>Update games set F= 0 where game_id=18760108</v>
      </c>
      <c r="S742" s="112" t="str">
        <f t="shared" si="323"/>
        <v>Update lineups set player_name = 'AH Smith', raw_name = 'AH Smith' where game_id = 18760108 and player_order = 5</v>
      </c>
      <c r="T742" s="112" t="str">
        <f t="shared" si="324"/>
        <v/>
      </c>
      <c r="U742" s="200" t="str">
        <f t="shared" si="321"/>
        <v/>
      </c>
      <c r="V742" s="112" t="str">
        <f t="shared" si="325"/>
        <v/>
      </c>
      <c r="W742" s="415" t="str">
        <f t="shared" si="326"/>
        <v/>
      </c>
      <c r="Y742" s="65" t="str">
        <f t="shared" si="333"/>
        <v/>
      </c>
      <c r="Z742" s="65" t="str">
        <f t="shared" si="334"/>
        <v/>
      </c>
      <c r="AA742" s="65" t="str">
        <f t="shared" si="335"/>
        <v/>
      </c>
      <c r="AB742" s="65" t="str">
        <f t="shared" si="336"/>
        <v/>
      </c>
      <c r="AC742" s="65" t="str">
        <f t="shared" si="337"/>
        <v/>
      </c>
      <c r="AH742" s="65" t="str">
        <f t="shared" si="327"/>
        <v>187501125</v>
      </c>
      <c r="AI742" s="65">
        <v>18750112</v>
      </c>
      <c r="AJ742" s="65" t="s">
        <v>5322</v>
      </c>
      <c r="AK742" s="65">
        <v>5</v>
      </c>
      <c r="AN742" s="65" t="str">
        <f t="shared" si="322"/>
        <v/>
      </c>
    </row>
    <row r="743" spans="1:40" ht="16.8" customHeight="1" x14ac:dyDescent="0.25">
      <c r="A743" s="113">
        <v>1</v>
      </c>
      <c r="B743" s="342" t="s">
        <v>0</v>
      </c>
      <c r="C743" s="342">
        <v>5</v>
      </c>
      <c r="D743" s="349">
        <f t="shared" si="329"/>
        <v>5</v>
      </c>
      <c r="E743" s="262">
        <f t="shared" si="343"/>
        <v>18760108</v>
      </c>
      <c r="F743" s="262">
        <v>6</v>
      </c>
      <c r="G743" s="211" t="s">
        <v>4916</v>
      </c>
      <c r="R743" s="112" t="str">
        <f>IF(D743="","", CONCATENATE("Update games set ", B743, "= ",D743," where game_id=", E743))</f>
        <v>Update games set A= 5 where game_id=18760108</v>
      </c>
      <c r="S743" s="112" t="str">
        <f t="shared" si="323"/>
        <v>Update lineups set player_name = 'J Oliver', raw_name = 'J Oliver' where game_id = 18760108 and player_order = 6</v>
      </c>
      <c r="T743" s="112" t="str">
        <f t="shared" si="324"/>
        <v/>
      </c>
      <c r="U743" s="200" t="str">
        <f t="shared" si="321"/>
        <v/>
      </c>
      <c r="V743" s="112" t="str">
        <f t="shared" si="325"/>
        <v/>
      </c>
      <c r="W743" s="415" t="str">
        <f t="shared" si="326"/>
        <v/>
      </c>
      <c r="Y743" s="65" t="str">
        <f t="shared" si="333"/>
        <v/>
      </c>
      <c r="Z743" s="65" t="str">
        <f t="shared" si="334"/>
        <v/>
      </c>
      <c r="AA743" s="65" t="str">
        <f t="shared" si="335"/>
        <v/>
      </c>
      <c r="AB743" s="65" t="str">
        <f t="shared" si="336"/>
        <v/>
      </c>
      <c r="AC743" s="65" t="str">
        <f t="shared" si="337"/>
        <v/>
      </c>
      <c r="AH743" s="65" t="str">
        <f t="shared" si="327"/>
        <v>187501126</v>
      </c>
      <c r="AI743" s="65">
        <v>18750112</v>
      </c>
      <c r="AJ743" s="65" t="s">
        <v>5322</v>
      </c>
      <c r="AK743" s="65">
        <v>6</v>
      </c>
      <c r="AN743" s="65" t="str">
        <f t="shared" si="322"/>
        <v/>
      </c>
    </row>
    <row r="744" spans="1:40" ht="16.8" customHeight="1" x14ac:dyDescent="0.25">
      <c r="A744" s="113">
        <v>1</v>
      </c>
      <c r="B744" s="342" t="s">
        <v>23</v>
      </c>
      <c r="D744" s="334" t="str">
        <f t="shared" ref="D744" si="344">IF(C744="",IF(D742&gt;D743,"'W'",IF(D742=D743,"'D'","'L'")),_xlfn.CONCAT("'",C744,"'"))</f>
        <v>'L'</v>
      </c>
      <c r="E744" s="262">
        <f t="shared" si="343"/>
        <v>18760108</v>
      </c>
      <c r="F744" s="262">
        <v>7</v>
      </c>
      <c r="G744" s="211" t="s">
        <v>4880</v>
      </c>
      <c r="R744" s="112" t="str">
        <f>IF(D744="","", CONCATENATE("Update games set ", B744, "= ",D744," where game_id=", E744))</f>
        <v>Update games set Result= 'L' where game_id=18760108</v>
      </c>
      <c r="S744" s="112" t="str">
        <f t="shared" si="323"/>
        <v>Update lineups set player_name = 'S Kirk', raw_name = 'S Kirk' where game_id = 18760108 and player_order = 7</v>
      </c>
      <c r="T744" s="112" t="str">
        <f t="shared" si="324"/>
        <v/>
      </c>
      <c r="U744" s="200" t="str">
        <f t="shared" si="321"/>
        <v/>
      </c>
      <c r="V744" s="112" t="str">
        <f t="shared" si="325"/>
        <v/>
      </c>
      <c r="W744" s="415" t="str">
        <f t="shared" si="326"/>
        <v/>
      </c>
      <c r="Y744" s="65" t="str">
        <f t="shared" si="333"/>
        <v/>
      </c>
      <c r="Z744" s="65" t="str">
        <f t="shared" si="334"/>
        <v/>
      </c>
      <c r="AA744" s="65" t="str">
        <f t="shared" si="335"/>
        <v/>
      </c>
      <c r="AB744" s="65" t="str">
        <f t="shared" si="336"/>
        <v/>
      </c>
      <c r="AC744" s="65" t="str">
        <f t="shared" si="337"/>
        <v/>
      </c>
      <c r="AH744" s="65" t="str">
        <f t="shared" si="327"/>
        <v>187501127</v>
      </c>
      <c r="AI744" s="65">
        <v>18750112</v>
      </c>
      <c r="AJ744" s="65" t="s">
        <v>5322</v>
      </c>
      <c r="AK744" s="65">
        <v>7</v>
      </c>
      <c r="AN744" s="65" t="str">
        <f t="shared" si="322"/>
        <v/>
      </c>
    </row>
    <row r="745" spans="1:40" ht="16.8" customHeight="1" x14ac:dyDescent="0.25">
      <c r="A745" s="113">
        <v>1</v>
      </c>
      <c r="B745" s="342" t="s">
        <v>768</v>
      </c>
      <c r="D745" s="349" t="str">
        <f t="shared" si="331"/>
        <v/>
      </c>
      <c r="E745" s="262">
        <f t="shared" si="343"/>
        <v>18760108</v>
      </c>
      <c r="F745" s="262">
        <v>8</v>
      </c>
      <c r="G745" s="194" t="s">
        <v>4884</v>
      </c>
      <c r="N745" s="417"/>
      <c r="O745" s="194"/>
      <c r="P745" s="194"/>
      <c r="R745" s="112" t="str">
        <f>IF(D745="","", CONCATENATE("Update games set ", B745, "= ",D745," where game_id=", E745))</f>
        <v/>
      </c>
      <c r="S745" s="112" t="str">
        <f t="shared" si="323"/>
        <v>Update lineups set player_name = 'J Richards', raw_name = 'J Richards' where game_id = 18760108 and player_order = 8</v>
      </c>
      <c r="T745" s="112" t="str">
        <f t="shared" si="324"/>
        <v/>
      </c>
      <c r="U745" s="200" t="str">
        <f t="shared" si="321"/>
        <v/>
      </c>
      <c r="V745" s="112" t="str">
        <f t="shared" si="325"/>
        <v/>
      </c>
      <c r="W745" s="415" t="str">
        <f t="shared" si="326"/>
        <v/>
      </c>
      <c r="Y745" s="65" t="str">
        <f t="shared" si="333"/>
        <v/>
      </c>
      <c r="Z745" s="65" t="str">
        <f t="shared" si="334"/>
        <v/>
      </c>
      <c r="AA745" s="65" t="str">
        <f t="shared" si="335"/>
        <v/>
      </c>
      <c r="AB745" s="65" t="str">
        <f t="shared" si="336"/>
        <v/>
      </c>
      <c r="AC745" s="65" t="str">
        <f t="shared" si="337"/>
        <v/>
      </c>
      <c r="AH745" s="65" t="str">
        <f t="shared" si="327"/>
        <v>187501128</v>
      </c>
      <c r="AI745" s="65">
        <v>18750112</v>
      </c>
      <c r="AJ745" s="65" t="s">
        <v>5322</v>
      </c>
      <c r="AK745" s="65">
        <v>8</v>
      </c>
      <c r="AN745" s="65" t="str">
        <f t="shared" si="322"/>
        <v/>
      </c>
    </row>
    <row r="746" spans="1:40" ht="16.8" customHeight="1" x14ac:dyDescent="0.25">
      <c r="A746" s="113">
        <v>1</v>
      </c>
      <c r="B746" s="342" t="s">
        <v>766</v>
      </c>
      <c r="D746" s="349" t="str">
        <f t="shared" si="331"/>
        <v/>
      </c>
      <c r="E746" s="262">
        <f t="shared" si="343"/>
        <v>18760108</v>
      </c>
      <c r="F746" s="262">
        <v>9</v>
      </c>
      <c r="G746" s="194" t="s">
        <v>4917</v>
      </c>
      <c r="H746" s="194"/>
      <c r="N746" s="417"/>
      <c r="O746" s="194"/>
      <c r="P746" s="194"/>
      <c r="R746" s="112" t="str">
        <f>IF(D746="","", CONCATENATE("Update games set ", B746, "= ",D746," where game_id=", E746))</f>
        <v/>
      </c>
      <c r="S746" s="112" t="str">
        <f t="shared" si="323"/>
        <v>Update lineups set player_name = 'H Rothera', raw_name = 'H Rothera' where game_id = 18760108 and player_order = 9</v>
      </c>
      <c r="T746" s="112" t="str">
        <f t="shared" si="324"/>
        <v/>
      </c>
      <c r="U746" s="200" t="str">
        <f t="shared" si="321"/>
        <v/>
      </c>
      <c r="V746" s="112" t="str">
        <f t="shared" si="325"/>
        <v/>
      </c>
      <c r="W746" s="415" t="str">
        <f t="shared" si="326"/>
        <v/>
      </c>
      <c r="Y746" s="65" t="str">
        <f t="shared" si="333"/>
        <v/>
      </c>
      <c r="Z746" s="65" t="str">
        <f t="shared" si="334"/>
        <v/>
      </c>
      <c r="AA746" s="65" t="str">
        <f t="shared" si="335"/>
        <v/>
      </c>
      <c r="AB746" s="65" t="str">
        <f t="shared" si="336"/>
        <v/>
      </c>
      <c r="AC746" s="65" t="str">
        <f t="shared" si="337"/>
        <v/>
      </c>
      <c r="AH746" s="65" t="str">
        <f t="shared" si="327"/>
        <v>187501129</v>
      </c>
      <c r="AI746" s="65">
        <v>18750112</v>
      </c>
      <c r="AJ746" s="65" t="s">
        <v>5322</v>
      </c>
      <c r="AK746" s="65">
        <v>9</v>
      </c>
      <c r="AN746" s="65" t="str">
        <f t="shared" si="322"/>
        <v/>
      </c>
    </row>
    <row r="747" spans="1:40" ht="16.8" customHeight="1" x14ac:dyDescent="0.25">
      <c r="A747" s="113">
        <v>1</v>
      </c>
      <c r="B747" s="342" t="s">
        <v>753</v>
      </c>
      <c r="D747" s="350" t="str">
        <f t="shared" si="332"/>
        <v/>
      </c>
      <c r="E747" s="262">
        <f t="shared" si="343"/>
        <v>18760108</v>
      </c>
      <c r="F747" s="262">
        <v>10</v>
      </c>
      <c r="G747" s="211" t="s">
        <v>4850</v>
      </c>
      <c r="R747" s="112" t="str">
        <f>IF(D747="","", CONCATENATE("Update games set ", B747, "= ",D747," where game_id=", E747))</f>
        <v/>
      </c>
      <c r="S747" s="112" t="str">
        <f t="shared" si="323"/>
        <v>Update lineups set player_name = 'HR Gamble', raw_name = 'HR Gamble' where game_id = 18760108 and player_order = 10</v>
      </c>
      <c r="T747" s="112" t="str">
        <f t="shared" si="324"/>
        <v/>
      </c>
      <c r="U747" s="200" t="str">
        <f t="shared" si="321"/>
        <v/>
      </c>
      <c r="V747" s="112" t="str">
        <f t="shared" si="325"/>
        <v/>
      </c>
      <c r="W747" s="415" t="str">
        <f t="shared" si="326"/>
        <v/>
      </c>
      <c r="Y747" s="65" t="str">
        <f t="shared" si="333"/>
        <v/>
      </c>
      <c r="Z747" s="65" t="str">
        <f t="shared" si="334"/>
        <v/>
      </c>
      <c r="AA747" s="65" t="str">
        <f t="shared" si="335"/>
        <v/>
      </c>
      <c r="AB747" s="65" t="str">
        <f t="shared" si="336"/>
        <v/>
      </c>
      <c r="AC747" s="65" t="str">
        <f t="shared" si="337"/>
        <v/>
      </c>
      <c r="AH747" s="65" t="str">
        <f t="shared" si="327"/>
        <v>1875011210</v>
      </c>
      <c r="AI747" s="65">
        <v>18750112</v>
      </c>
      <c r="AJ747" s="65" t="s">
        <v>5322</v>
      </c>
      <c r="AK747" s="65">
        <v>10</v>
      </c>
      <c r="AN747" s="65" t="str">
        <f t="shared" si="322"/>
        <v/>
      </c>
    </row>
    <row r="748" spans="1:40" ht="16.8" customHeight="1" x14ac:dyDescent="0.25">
      <c r="A748" s="113">
        <v>1</v>
      </c>
      <c r="B748" s="342" t="s">
        <v>746</v>
      </c>
      <c r="C748" s="351" t="s">
        <v>5062</v>
      </c>
      <c r="D748" s="334" t="str">
        <f>CONCATENATE("'", LEFT(E748,4),"-",MID(E748,5,2),"-", MID(E748,7,2), " ", C748,"'")</f>
        <v>'1876-01-08 15:00'</v>
      </c>
      <c r="E748" s="262">
        <f t="shared" si="343"/>
        <v>18760108</v>
      </c>
      <c r="F748" s="262">
        <v>11</v>
      </c>
      <c r="G748" s="211" t="s">
        <v>4829</v>
      </c>
      <c r="R748" s="112" t="str">
        <f>IF(D748="","", CONCATENATE("Update games set ", B748, "= ",D748," where game_id=", E748))</f>
        <v>Update games set Game_date= '1876-01-08 15:00' where game_id=18760108</v>
      </c>
      <c r="S748" s="112" t="str">
        <f t="shared" si="323"/>
        <v>Update lineups set player_name = 'RP Hawksley', raw_name = 'RP Hawksley' where game_id = 18760108 and player_order = 11</v>
      </c>
      <c r="T748" s="112" t="str">
        <f t="shared" si="324"/>
        <v/>
      </c>
      <c r="U748" s="200" t="str">
        <f t="shared" si="321"/>
        <v/>
      </c>
      <c r="V748" s="112" t="str">
        <f t="shared" si="325"/>
        <v/>
      </c>
      <c r="W748" s="415" t="str">
        <f t="shared" si="326"/>
        <v/>
      </c>
      <c r="Y748" s="65" t="str">
        <f t="shared" si="333"/>
        <v/>
      </c>
      <c r="Z748" s="65" t="str">
        <f t="shared" si="334"/>
        <v/>
      </c>
      <c r="AA748" s="65" t="str">
        <f t="shared" si="335"/>
        <v/>
      </c>
      <c r="AB748" s="65" t="str">
        <f t="shared" si="336"/>
        <v/>
      </c>
      <c r="AC748" s="65" t="str">
        <f t="shared" si="337"/>
        <v/>
      </c>
      <c r="AH748" s="65" t="str">
        <f t="shared" si="327"/>
        <v>1875011211</v>
      </c>
      <c r="AI748" s="65">
        <v>18750112</v>
      </c>
      <c r="AJ748" s="65" t="s">
        <v>5322</v>
      </c>
      <c r="AK748" s="65">
        <v>11</v>
      </c>
      <c r="AN748" s="65" t="str">
        <f t="shared" si="322"/>
        <v/>
      </c>
    </row>
    <row r="749" spans="1:40" ht="16.8" customHeight="1" x14ac:dyDescent="0.25">
      <c r="A749" s="113">
        <v>1</v>
      </c>
      <c r="B749" s="342" t="s">
        <v>25</v>
      </c>
      <c r="D749" s="350" t="str">
        <f t="shared" si="342"/>
        <v/>
      </c>
      <c r="E749" s="262">
        <f t="shared" si="343"/>
        <v>18760108</v>
      </c>
      <c r="F749" s="262">
        <v>12</v>
      </c>
      <c r="G749" s="211" t="s">
        <v>4918</v>
      </c>
      <c r="R749" s="112" t="str">
        <f>IF(D749="","", CONCATENATE("Update games set ", B749, "= ",D749," where game_id=", E749))</f>
        <v/>
      </c>
      <c r="S749" s="112" t="str">
        <f t="shared" si="323"/>
        <v>Update lineups set player_name = 'J Brown', raw_name = 'J Brown' where game_id = 18760108 and player_order = 12</v>
      </c>
      <c r="T749" s="112" t="str">
        <f t="shared" si="324"/>
        <v/>
      </c>
      <c r="U749" s="200" t="str">
        <f t="shared" si="321"/>
        <v/>
      </c>
      <c r="V749" s="112" t="str">
        <f t="shared" si="325"/>
        <v/>
      </c>
      <c r="W749" s="415" t="str">
        <f t="shared" si="326"/>
        <v/>
      </c>
      <c r="Y749" s="65" t="str">
        <f t="shared" si="333"/>
        <v/>
      </c>
      <c r="Z749" s="65" t="str">
        <f t="shared" si="334"/>
        <v/>
      </c>
      <c r="AA749" s="65" t="str">
        <f t="shared" si="335"/>
        <v/>
      </c>
      <c r="AB749" s="65" t="str">
        <f t="shared" si="336"/>
        <v/>
      </c>
      <c r="AC749" s="65" t="str">
        <f t="shared" si="337"/>
        <v/>
      </c>
      <c r="AH749" s="65" t="str">
        <f t="shared" si="327"/>
        <v>1875011212</v>
      </c>
      <c r="AI749" s="65">
        <v>18750112</v>
      </c>
      <c r="AJ749" s="65" t="s">
        <v>5322</v>
      </c>
      <c r="AK749" s="65">
        <v>12</v>
      </c>
      <c r="AN749" s="65" t="str">
        <f t="shared" si="322"/>
        <v/>
      </c>
    </row>
    <row r="750" spans="1:40" ht="16.8" customHeight="1" x14ac:dyDescent="0.25">
      <c r="A750" s="113">
        <v>1</v>
      </c>
      <c r="B750" s="342" t="s">
        <v>475</v>
      </c>
      <c r="D750" s="349" t="str">
        <f t="shared" si="331"/>
        <v/>
      </c>
      <c r="E750" s="262">
        <f t="shared" si="343"/>
        <v>18760108</v>
      </c>
      <c r="F750" s="262">
        <v>13</v>
      </c>
      <c r="R750" s="112" t="str">
        <f>IF(D750="","", CONCATENATE("Update games set ", B750, "= ",D750," where game_id=", E750))</f>
        <v/>
      </c>
      <c r="S750" s="112" t="str">
        <f t="shared" si="323"/>
        <v/>
      </c>
      <c r="T750" s="112" t="str">
        <f t="shared" si="324"/>
        <v/>
      </c>
      <c r="U750" s="200" t="str">
        <f t="shared" si="321"/>
        <v/>
      </c>
      <c r="V750" s="112" t="str">
        <f t="shared" si="325"/>
        <v/>
      </c>
      <c r="W750" s="415" t="str">
        <f t="shared" si="326"/>
        <v/>
      </c>
      <c r="Y750" s="65" t="str">
        <f t="shared" si="333"/>
        <v/>
      </c>
      <c r="Z750" s="65" t="str">
        <f t="shared" si="334"/>
        <v/>
      </c>
      <c r="AA750" s="65" t="str">
        <f t="shared" si="335"/>
        <v/>
      </c>
      <c r="AB750" s="65" t="str">
        <f t="shared" si="336"/>
        <v/>
      </c>
      <c r="AC750" s="65" t="str">
        <f t="shared" si="337"/>
        <v/>
      </c>
      <c r="AH750" s="65" t="str">
        <f t="shared" si="327"/>
        <v>1875011213</v>
      </c>
      <c r="AI750" s="65">
        <v>18750112</v>
      </c>
      <c r="AJ750" s="65" t="s">
        <v>5322</v>
      </c>
      <c r="AK750" s="65">
        <v>13</v>
      </c>
      <c r="AN750" s="65" t="str">
        <f t="shared" si="322"/>
        <v/>
      </c>
    </row>
    <row r="751" spans="1:40" ht="16.8" customHeight="1" x14ac:dyDescent="0.25">
      <c r="A751" s="113">
        <v>1</v>
      </c>
      <c r="B751" s="342" t="s">
        <v>20</v>
      </c>
      <c r="D751" s="350" t="str">
        <f t="shared" si="342"/>
        <v/>
      </c>
      <c r="E751" s="262">
        <f t="shared" si="343"/>
        <v>18760108</v>
      </c>
      <c r="F751" s="262">
        <v>14</v>
      </c>
      <c r="R751" s="112" t="str">
        <f>IF(D751="","", CONCATENATE("Update games set ", B751, "= ",D751," where game_id=", E751))</f>
        <v/>
      </c>
      <c r="S751" s="112" t="str">
        <f t="shared" si="323"/>
        <v/>
      </c>
      <c r="T751" s="112" t="str">
        <f t="shared" si="324"/>
        <v/>
      </c>
      <c r="U751" s="200" t="str">
        <f t="shared" si="321"/>
        <v/>
      </c>
      <c r="V751" s="112" t="str">
        <f t="shared" si="325"/>
        <v/>
      </c>
      <c r="W751" s="415" t="str">
        <f t="shared" si="326"/>
        <v/>
      </c>
      <c r="Y751" s="65" t="str">
        <f t="shared" si="333"/>
        <v/>
      </c>
      <c r="Z751" s="65" t="str">
        <f t="shared" si="334"/>
        <v/>
      </c>
      <c r="AA751" s="65" t="str">
        <f t="shared" si="335"/>
        <v/>
      </c>
      <c r="AB751" s="65" t="str">
        <f t="shared" si="336"/>
        <v/>
      </c>
      <c r="AC751" s="65" t="str">
        <f t="shared" si="337"/>
        <v/>
      </c>
      <c r="AH751" s="65" t="str">
        <f t="shared" si="327"/>
        <v>1875011214</v>
      </c>
      <c r="AI751" s="65">
        <v>18750112</v>
      </c>
      <c r="AJ751" s="65" t="s">
        <v>5322</v>
      </c>
      <c r="AK751" s="65">
        <v>14</v>
      </c>
      <c r="AN751" s="65" t="str">
        <f t="shared" si="322"/>
        <v/>
      </c>
    </row>
    <row r="752" spans="1:40" ht="16.8" customHeight="1" x14ac:dyDescent="0.25">
      <c r="A752" s="113">
        <v>1</v>
      </c>
      <c r="B752" s="342" t="s">
        <v>4882</v>
      </c>
      <c r="C752" s="342" t="str">
        <f>IF(C751="", "", C751)</f>
        <v/>
      </c>
      <c r="D752" s="350" t="str">
        <f t="shared" si="342"/>
        <v/>
      </c>
      <c r="E752" s="262">
        <f t="shared" si="343"/>
        <v>18760108</v>
      </c>
      <c r="F752" s="262">
        <v>15</v>
      </c>
      <c r="R752" s="112" t="str">
        <f>IF(D752="","", CONCATENATE("Update games set ", B752, "= ",D752," where game_id=", E752))</f>
        <v/>
      </c>
      <c r="S752" s="112" t="str">
        <f t="shared" si="323"/>
        <v/>
      </c>
      <c r="T752" s="112" t="str">
        <f t="shared" si="324"/>
        <v/>
      </c>
      <c r="U752" s="200" t="str">
        <f t="shared" si="321"/>
        <v/>
      </c>
      <c r="V752" s="112" t="str">
        <f t="shared" si="325"/>
        <v/>
      </c>
      <c r="W752" s="415" t="str">
        <f t="shared" si="326"/>
        <v/>
      </c>
      <c r="Y752" s="65" t="str">
        <f t="shared" si="333"/>
        <v/>
      </c>
      <c r="Z752" s="65" t="str">
        <f t="shared" si="334"/>
        <v/>
      </c>
      <c r="AA752" s="65" t="str">
        <f t="shared" si="335"/>
        <v/>
      </c>
      <c r="AB752" s="65" t="str">
        <f t="shared" si="336"/>
        <v/>
      </c>
      <c r="AC752" s="65" t="str">
        <f t="shared" si="337"/>
        <v/>
      </c>
      <c r="AH752" s="65" t="str">
        <f t="shared" si="327"/>
        <v>1875011215</v>
      </c>
      <c r="AI752" s="65">
        <v>18750112</v>
      </c>
      <c r="AJ752" s="65" t="s">
        <v>5322</v>
      </c>
      <c r="AK752" s="65">
        <v>15</v>
      </c>
      <c r="AN752" s="65" t="str">
        <f t="shared" si="322"/>
        <v/>
      </c>
    </row>
    <row r="753" spans="1:40" s="126" customFormat="1" ht="16.8" customHeight="1" thickBot="1" x14ac:dyDescent="0.3">
      <c r="A753" s="113">
        <v>1</v>
      </c>
      <c r="B753" s="116" t="s">
        <v>115</v>
      </c>
      <c r="C753" s="352"/>
      <c r="D753" s="370" t="str">
        <f t="shared" ref="D753" si="345">IF(MID(E753,5,2)*1&gt;6,_xlfn.CONCAT("'",LEFT(E753,4),"-",MID(E753,3,2)+1,"'"),_xlfn.CONCAT("'",LEFT(E753,4)-1,"-",MID(E753,3,2),"'"))</f>
        <v>'1875-76'</v>
      </c>
      <c r="E753" s="266">
        <f t="shared" si="343"/>
        <v>18760108</v>
      </c>
      <c r="F753" s="266">
        <v>16</v>
      </c>
      <c r="G753" s="343"/>
      <c r="H753" s="343"/>
      <c r="I753" s="267"/>
      <c r="J753" s="214"/>
      <c r="K753" s="266"/>
      <c r="L753" s="266"/>
      <c r="M753" s="266"/>
      <c r="N753" s="419"/>
      <c r="O753" s="343"/>
      <c r="P753" s="343"/>
      <c r="Q753" s="346"/>
      <c r="R753" s="112" t="str">
        <f>IF(D753="","", CONCATENATE("Update games set ", B753, "= ",D753," where game_id=", E753))</f>
        <v>Update games set Season= '1875-76' where game_id=18760108</v>
      </c>
      <c r="S753" s="112" t="str">
        <f t="shared" si="323"/>
        <v/>
      </c>
      <c r="T753" s="112" t="str">
        <f t="shared" si="324"/>
        <v/>
      </c>
      <c r="U753" s="200" t="str">
        <f t="shared" si="321"/>
        <v/>
      </c>
      <c r="V753" s="112" t="str">
        <f t="shared" si="325"/>
        <v/>
      </c>
      <c r="W753" s="415" t="str">
        <f t="shared" si="326"/>
        <v/>
      </c>
      <c r="X753" s="240"/>
      <c r="Y753" s="65" t="str">
        <f t="shared" si="333"/>
        <v/>
      </c>
      <c r="Z753" s="65" t="str">
        <f t="shared" si="334"/>
        <v/>
      </c>
      <c r="AA753" s="65" t="str">
        <f t="shared" si="335"/>
        <v/>
      </c>
      <c r="AB753" s="65" t="str">
        <f t="shared" si="336"/>
        <v/>
      </c>
      <c r="AC753" s="65" t="str">
        <f t="shared" si="337"/>
        <v/>
      </c>
      <c r="AH753" s="65" t="str">
        <f t="shared" si="327"/>
        <v>1875011216</v>
      </c>
      <c r="AI753" s="126">
        <v>18750112</v>
      </c>
      <c r="AJ753" s="126" t="s">
        <v>5322</v>
      </c>
      <c r="AK753" s="126">
        <v>16</v>
      </c>
      <c r="AN753" s="65" t="str">
        <f t="shared" si="322"/>
        <v/>
      </c>
    </row>
    <row r="754" spans="1:40" ht="16.8" customHeight="1" thickTop="1" x14ac:dyDescent="0.25">
      <c r="A754" s="113">
        <v>1</v>
      </c>
      <c r="B754" s="341" t="s">
        <v>22</v>
      </c>
      <c r="C754" s="341" t="s">
        <v>5295</v>
      </c>
      <c r="D754" s="341" t="str">
        <f t="shared" si="342"/>
        <v>'Notts'</v>
      </c>
      <c r="E754" s="211">
        <v>18760326</v>
      </c>
      <c r="F754" s="262">
        <v>1</v>
      </c>
      <c r="G754" s="212"/>
      <c r="H754" s="212"/>
      <c r="N754" s="416"/>
      <c r="O754" s="212"/>
      <c r="P754" s="212"/>
      <c r="R754" s="112" t="str">
        <f>IF(D754="","", CONCATENATE("Update games set ", B754, "= ",D754," where game_id=", E754))</f>
        <v>Update games set Opponent= 'Notts' where game_id=18760326</v>
      </c>
      <c r="S754" s="112" t="str">
        <f t="shared" si="323"/>
        <v/>
      </c>
      <c r="T754" s="112" t="str">
        <f t="shared" si="324"/>
        <v/>
      </c>
      <c r="U754" s="200" t="str">
        <f t="shared" si="321"/>
        <v/>
      </c>
      <c r="V754" s="112" t="str">
        <f t="shared" si="325"/>
        <v/>
      </c>
      <c r="W754" s="415" t="str">
        <f t="shared" si="326"/>
        <v/>
      </c>
      <c r="Y754" s="65" t="str">
        <f t="shared" si="333"/>
        <v/>
      </c>
      <c r="Z754" s="65" t="str">
        <f t="shared" si="334"/>
        <v/>
      </c>
      <c r="AA754" s="65" t="str">
        <f t="shared" si="335"/>
        <v/>
      </c>
      <c r="AB754" s="65" t="str">
        <f t="shared" si="336"/>
        <v/>
      </c>
      <c r="AC754" s="65" t="str">
        <f t="shared" si="337"/>
        <v/>
      </c>
      <c r="AH754" s="65" t="str">
        <f t="shared" si="327"/>
        <v>187503061</v>
      </c>
      <c r="AI754" s="65">
        <v>18750306</v>
      </c>
      <c r="AJ754" s="65" t="s">
        <v>5322</v>
      </c>
      <c r="AK754" s="65">
        <v>1</v>
      </c>
      <c r="AN754" s="65" t="str">
        <f t="shared" si="322"/>
        <v>update games set source = 'The Nottingham Forest Football Scrapbook' where game_id = 18760326</v>
      </c>
    </row>
    <row r="755" spans="1:40" ht="16.8" customHeight="1" x14ac:dyDescent="0.25">
      <c r="A755" s="113">
        <v>1</v>
      </c>
      <c r="B755" s="342" t="s">
        <v>4979</v>
      </c>
      <c r="C755" s="342" t="str">
        <f>IF(C754="", "", C754)</f>
        <v>Notts</v>
      </c>
      <c r="D755" s="350" t="str">
        <f t="shared" si="342"/>
        <v>'Notts'</v>
      </c>
      <c r="E755" s="262">
        <f>E754</f>
        <v>18760326</v>
      </c>
      <c r="F755" s="262">
        <v>2</v>
      </c>
      <c r="R755" s="112" t="str">
        <f>IF(D755="","", CONCATENATE("Update games set ", B755, "= ",D755," where game_id=", E755))</f>
        <v>Update games set Opp_parent= 'Notts' where game_id=18760326</v>
      </c>
      <c r="S755" s="112" t="str">
        <f t="shared" si="323"/>
        <v/>
      </c>
      <c r="T755" s="112" t="str">
        <f t="shared" si="324"/>
        <v/>
      </c>
      <c r="U755" s="200" t="str">
        <f t="shared" si="321"/>
        <v/>
      </c>
      <c r="V755" s="112" t="str">
        <f t="shared" si="325"/>
        <v/>
      </c>
      <c r="W755" s="415" t="str">
        <f t="shared" si="326"/>
        <v/>
      </c>
      <c r="Y755" s="65" t="str">
        <f t="shared" si="333"/>
        <v/>
      </c>
      <c r="Z755" s="65" t="str">
        <f t="shared" si="334"/>
        <v/>
      </c>
      <c r="AA755" s="65" t="str">
        <f t="shared" si="335"/>
        <v/>
      </c>
      <c r="AB755" s="65" t="str">
        <f t="shared" si="336"/>
        <v/>
      </c>
      <c r="AC755" s="65" t="str">
        <f t="shared" si="337"/>
        <v/>
      </c>
      <c r="AH755" s="65" t="str">
        <f t="shared" si="327"/>
        <v>187503062</v>
      </c>
      <c r="AI755" s="65">
        <v>18750306</v>
      </c>
      <c r="AJ755" s="65" t="s">
        <v>5322</v>
      </c>
      <c r="AK755" s="65">
        <v>2</v>
      </c>
      <c r="AN755" s="65" t="str">
        <f t="shared" si="322"/>
        <v/>
      </c>
    </row>
    <row r="756" spans="1:40" ht="16.8" customHeight="1" x14ac:dyDescent="0.25">
      <c r="A756" s="113">
        <v>1</v>
      </c>
      <c r="B756" s="342" t="s">
        <v>2653</v>
      </c>
      <c r="C756" s="342" t="s">
        <v>663</v>
      </c>
      <c r="D756" s="350" t="str">
        <f t="shared" si="342"/>
        <v>'Friendly'</v>
      </c>
      <c r="E756" s="262">
        <f t="shared" ref="E756:E769" si="346">E755</f>
        <v>18760326</v>
      </c>
      <c r="F756" s="262">
        <v>3</v>
      </c>
      <c r="R756" s="112" t="str">
        <f>IF(D756="","", CONCATENATE("Update games set ", B756, "= ",D756," where game_id=", E756))</f>
        <v>Update games set Game_type= 'Friendly' where game_id=18760326</v>
      </c>
      <c r="S756" s="112" t="str">
        <f t="shared" si="323"/>
        <v/>
      </c>
      <c r="T756" s="112" t="str">
        <f t="shared" si="324"/>
        <v/>
      </c>
      <c r="U756" s="200" t="str">
        <f t="shared" si="321"/>
        <v/>
      </c>
      <c r="V756" s="112" t="str">
        <f t="shared" si="325"/>
        <v/>
      </c>
      <c r="W756" s="415" t="str">
        <f t="shared" si="326"/>
        <v/>
      </c>
      <c r="Y756" s="65" t="str">
        <f t="shared" si="333"/>
        <v/>
      </c>
      <c r="Z756" s="65" t="str">
        <f t="shared" si="334"/>
        <v/>
      </c>
      <c r="AA756" s="65" t="str">
        <f t="shared" si="335"/>
        <v/>
      </c>
      <c r="AB756" s="65" t="str">
        <f t="shared" si="336"/>
        <v/>
      </c>
      <c r="AC756" s="65" t="str">
        <f t="shared" si="337"/>
        <v/>
      </c>
      <c r="AH756" s="65" t="str">
        <f t="shared" si="327"/>
        <v>187503063</v>
      </c>
      <c r="AI756" s="65">
        <v>18750306</v>
      </c>
      <c r="AJ756" s="65" t="s">
        <v>5322</v>
      </c>
      <c r="AK756" s="65">
        <v>3</v>
      </c>
      <c r="AN756" s="65" t="str">
        <f t="shared" si="322"/>
        <v/>
      </c>
    </row>
    <row r="757" spans="1:40" ht="16.8" customHeight="1" x14ac:dyDescent="0.25">
      <c r="A757" s="113">
        <v>1</v>
      </c>
      <c r="B757" s="342" t="s">
        <v>4978</v>
      </c>
      <c r="C757" s="342" t="s">
        <v>0</v>
      </c>
      <c r="D757" s="350" t="str">
        <f t="shared" si="342"/>
        <v>'A'</v>
      </c>
      <c r="E757" s="262">
        <f t="shared" si="346"/>
        <v>18760326</v>
      </c>
      <c r="F757" s="262">
        <v>4</v>
      </c>
      <c r="R757" s="112" t="str">
        <f>IF(D757="","", CONCATENATE("Update games set ", B757, "= ",D757," where game_id=", E757))</f>
        <v>Update games set HAN= 'A' where game_id=18760326</v>
      </c>
      <c r="S757" s="112" t="str">
        <f t="shared" si="323"/>
        <v/>
      </c>
      <c r="T757" s="112" t="str">
        <f t="shared" si="324"/>
        <v/>
      </c>
      <c r="U757" s="200" t="str">
        <f t="shared" si="321"/>
        <v/>
      </c>
      <c r="V757" s="112" t="str">
        <f t="shared" si="325"/>
        <v/>
      </c>
      <c r="W757" s="415" t="str">
        <f t="shared" si="326"/>
        <v/>
      </c>
      <c r="Y757" s="65" t="str">
        <f t="shared" si="333"/>
        <v/>
      </c>
      <c r="Z757" s="65" t="str">
        <f t="shared" si="334"/>
        <v/>
      </c>
      <c r="AA757" s="65" t="str">
        <f t="shared" si="335"/>
        <v/>
      </c>
      <c r="AB757" s="65" t="str">
        <f t="shared" si="336"/>
        <v/>
      </c>
      <c r="AC757" s="65" t="str">
        <f t="shared" si="337"/>
        <v/>
      </c>
      <c r="AH757" s="65" t="str">
        <f t="shared" si="327"/>
        <v>187503064</v>
      </c>
      <c r="AI757" s="65">
        <v>18750306</v>
      </c>
      <c r="AJ757" s="65" t="s">
        <v>5322</v>
      </c>
      <c r="AK757" s="65">
        <v>4</v>
      </c>
      <c r="AN757" s="65" t="str">
        <f t="shared" si="322"/>
        <v/>
      </c>
    </row>
    <row r="758" spans="1:40" ht="16.8" customHeight="1" x14ac:dyDescent="0.25">
      <c r="A758" s="113">
        <v>1</v>
      </c>
      <c r="B758" s="342" t="s">
        <v>5</v>
      </c>
      <c r="C758" s="342">
        <v>0</v>
      </c>
      <c r="D758" s="349">
        <f t="shared" si="329"/>
        <v>0</v>
      </c>
      <c r="E758" s="262">
        <f t="shared" si="346"/>
        <v>18760326</v>
      </c>
      <c r="F758" s="262">
        <v>5</v>
      </c>
      <c r="R758" s="112" t="str">
        <f>IF(D758="","", CONCATENATE("Update games set ", B758, "= ",D758," where game_id=", E758))</f>
        <v>Update games set F= 0 where game_id=18760326</v>
      </c>
      <c r="S758" s="112" t="str">
        <f t="shared" si="323"/>
        <v/>
      </c>
      <c r="T758" s="112" t="str">
        <f t="shared" si="324"/>
        <v/>
      </c>
      <c r="U758" s="200" t="str">
        <f t="shared" si="321"/>
        <v/>
      </c>
      <c r="V758" s="112" t="str">
        <f t="shared" si="325"/>
        <v/>
      </c>
      <c r="W758" s="415" t="str">
        <f t="shared" si="326"/>
        <v/>
      </c>
      <c r="Y758" s="65" t="str">
        <f t="shared" si="333"/>
        <v/>
      </c>
      <c r="Z758" s="65" t="str">
        <f t="shared" si="334"/>
        <v/>
      </c>
      <c r="AA758" s="65" t="str">
        <f t="shared" si="335"/>
        <v/>
      </c>
      <c r="AB758" s="65" t="str">
        <f t="shared" si="336"/>
        <v/>
      </c>
      <c r="AC758" s="65" t="str">
        <f t="shared" si="337"/>
        <v/>
      </c>
      <c r="AH758" s="65" t="str">
        <f t="shared" si="327"/>
        <v>187503065</v>
      </c>
      <c r="AI758" s="65">
        <v>18750306</v>
      </c>
      <c r="AJ758" s="65" t="s">
        <v>5322</v>
      </c>
      <c r="AK758" s="65">
        <v>5</v>
      </c>
      <c r="AN758" s="65" t="str">
        <f t="shared" si="322"/>
        <v/>
      </c>
    </row>
    <row r="759" spans="1:40" ht="16.8" customHeight="1" x14ac:dyDescent="0.25">
      <c r="A759" s="113">
        <v>1</v>
      </c>
      <c r="B759" s="342" t="s">
        <v>0</v>
      </c>
      <c r="C759" s="342">
        <v>1</v>
      </c>
      <c r="D759" s="349">
        <f t="shared" si="329"/>
        <v>1</v>
      </c>
      <c r="E759" s="262">
        <f t="shared" si="346"/>
        <v>18760326</v>
      </c>
      <c r="F759" s="262">
        <v>6</v>
      </c>
      <c r="R759" s="112" t="str">
        <f>IF(D759="","", CONCATENATE("Update games set ", B759, "= ",D759," where game_id=", E759))</f>
        <v>Update games set A= 1 where game_id=18760326</v>
      </c>
      <c r="S759" s="112" t="str">
        <f t="shared" si="323"/>
        <v/>
      </c>
      <c r="T759" s="112" t="str">
        <f t="shared" si="324"/>
        <v/>
      </c>
      <c r="U759" s="200" t="str">
        <f t="shared" si="321"/>
        <v/>
      </c>
      <c r="V759" s="112" t="str">
        <f t="shared" si="325"/>
        <v/>
      </c>
      <c r="W759" s="415" t="str">
        <f t="shared" si="326"/>
        <v/>
      </c>
      <c r="Y759" s="65" t="str">
        <f t="shared" si="333"/>
        <v/>
      </c>
      <c r="Z759" s="65" t="str">
        <f t="shared" si="334"/>
        <v/>
      </c>
      <c r="AA759" s="65" t="str">
        <f t="shared" si="335"/>
        <v/>
      </c>
      <c r="AB759" s="65" t="str">
        <f t="shared" si="336"/>
        <v/>
      </c>
      <c r="AC759" s="65" t="str">
        <f t="shared" si="337"/>
        <v/>
      </c>
      <c r="AH759" s="65" t="str">
        <f t="shared" si="327"/>
        <v>187503066</v>
      </c>
      <c r="AI759" s="65">
        <v>18750306</v>
      </c>
      <c r="AJ759" s="65" t="s">
        <v>5322</v>
      </c>
      <c r="AK759" s="65">
        <v>6</v>
      </c>
      <c r="AN759" s="65" t="str">
        <f t="shared" si="322"/>
        <v/>
      </c>
    </row>
    <row r="760" spans="1:40" ht="16.8" customHeight="1" x14ac:dyDescent="0.25">
      <c r="A760" s="113">
        <v>1</v>
      </c>
      <c r="B760" s="342" t="s">
        <v>23</v>
      </c>
      <c r="D760" s="334" t="str">
        <f t="shared" ref="D760" si="347">IF(C760="",IF(D758&gt;D759,"'W'",IF(D758=D759,"'D'","'L'")),_xlfn.CONCAT("'",C760,"'"))</f>
        <v>'L'</v>
      </c>
      <c r="E760" s="262">
        <f t="shared" si="346"/>
        <v>18760326</v>
      </c>
      <c r="F760" s="262">
        <v>7</v>
      </c>
      <c r="R760" s="112" t="str">
        <f>IF(D760="","", CONCATENATE("Update games set ", B760, "= ",D760," where game_id=", E760))</f>
        <v>Update games set Result= 'L' where game_id=18760326</v>
      </c>
      <c r="S760" s="112" t="str">
        <f t="shared" si="323"/>
        <v/>
      </c>
      <c r="T760" s="112" t="str">
        <f t="shared" si="324"/>
        <v/>
      </c>
      <c r="U760" s="200" t="str">
        <f t="shared" si="321"/>
        <v/>
      </c>
      <c r="V760" s="112" t="str">
        <f t="shared" si="325"/>
        <v/>
      </c>
      <c r="W760" s="415" t="str">
        <f t="shared" si="326"/>
        <v/>
      </c>
      <c r="Y760" s="65" t="str">
        <f t="shared" si="333"/>
        <v/>
      </c>
      <c r="Z760" s="65" t="str">
        <f t="shared" si="334"/>
        <v/>
      </c>
      <c r="AA760" s="65" t="str">
        <f t="shared" si="335"/>
        <v/>
      </c>
      <c r="AB760" s="65" t="str">
        <f t="shared" si="336"/>
        <v/>
      </c>
      <c r="AC760" s="65" t="str">
        <f t="shared" si="337"/>
        <v/>
      </c>
      <c r="AH760" s="65" t="str">
        <f t="shared" si="327"/>
        <v>187503067</v>
      </c>
      <c r="AI760" s="65">
        <v>18750306</v>
      </c>
      <c r="AJ760" s="65" t="s">
        <v>5322</v>
      </c>
      <c r="AK760" s="65">
        <v>7</v>
      </c>
      <c r="AN760" s="65" t="str">
        <f t="shared" si="322"/>
        <v/>
      </c>
    </row>
    <row r="761" spans="1:40" ht="16.8" customHeight="1" x14ac:dyDescent="0.25">
      <c r="A761" s="113">
        <v>1</v>
      </c>
      <c r="B761" s="342" t="s">
        <v>768</v>
      </c>
      <c r="D761" s="349" t="str">
        <f t="shared" si="331"/>
        <v/>
      </c>
      <c r="E761" s="262">
        <f t="shared" si="346"/>
        <v>18760326</v>
      </c>
      <c r="F761" s="262">
        <v>8</v>
      </c>
      <c r="G761" s="194"/>
      <c r="N761" s="417"/>
      <c r="O761" s="194"/>
      <c r="P761" s="194"/>
      <c r="R761" s="112" t="str">
        <f>IF(D761="","", CONCATENATE("Update games set ", B761, "= ",D761," where game_id=", E761))</f>
        <v/>
      </c>
      <c r="S761" s="112" t="str">
        <f t="shared" si="323"/>
        <v/>
      </c>
      <c r="T761" s="112" t="str">
        <f t="shared" si="324"/>
        <v/>
      </c>
      <c r="U761" s="200" t="str">
        <f t="shared" si="321"/>
        <v/>
      </c>
      <c r="V761" s="112" t="str">
        <f t="shared" si="325"/>
        <v/>
      </c>
      <c r="W761" s="415" t="str">
        <f t="shared" si="326"/>
        <v/>
      </c>
      <c r="Y761" s="65" t="str">
        <f t="shared" si="333"/>
        <v/>
      </c>
      <c r="Z761" s="65" t="str">
        <f t="shared" si="334"/>
        <v/>
      </c>
      <c r="AA761" s="65" t="str">
        <f t="shared" si="335"/>
        <v/>
      </c>
      <c r="AB761" s="65" t="str">
        <f t="shared" si="336"/>
        <v/>
      </c>
      <c r="AC761" s="65" t="str">
        <f t="shared" si="337"/>
        <v/>
      </c>
      <c r="AH761" s="65" t="str">
        <f t="shared" si="327"/>
        <v>187503068</v>
      </c>
      <c r="AI761" s="65">
        <v>18750306</v>
      </c>
      <c r="AJ761" s="65" t="s">
        <v>5322</v>
      </c>
      <c r="AK761" s="65">
        <v>8</v>
      </c>
      <c r="AN761" s="65" t="str">
        <f t="shared" si="322"/>
        <v/>
      </c>
    </row>
    <row r="762" spans="1:40" ht="16.8" customHeight="1" x14ac:dyDescent="0.25">
      <c r="A762" s="113">
        <v>1</v>
      </c>
      <c r="B762" s="342" t="s">
        <v>766</v>
      </c>
      <c r="D762" s="349" t="str">
        <f t="shared" si="331"/>
        <v/>
      </c>
      <c r="E762" s="262">
        <f t="shared" si="346"/>
        <v>18760326</v>
      </c>
      <c r="F762" s="262">
        <v>9</v>
      </c>
      <c r="G762" s="194"/>
      <c r="H762" s="194"/>
      <c r="N762" s="417"/>
      <c r="O762" s="194"/>
      <c r="P762" s="194"/>
      <c r="R762" s="112" t="str">
        <f>IF(D762="","", CONCATENATE("Update games set ", B762, "= ",D762," where game_id=", E762))</f>
        <v/>
      </c>
      <c r="S762" s="112" t="str">
        <f t="shared" si="323"/>
        <v/>
      </c>
      <c r="T762" s="112" t="str">
        <f t="shared" si="324"/>
        <v/>
      </c>
      <c r="U762" s="200" t="str">
        <f t="shared" si="321"/>
        <v/>
      </c>
      <c r="V762" s="112" t="str">
        <f t="shared" si="325"/>
        <v/>
      </c>
      <c r="W762" s="415" t="str">
        <f t="shared" si="326"/>
        <v/>
      </c>
      <c r="Y762" s="65" t="str">
        <f t="shared" si="333"/>
        <v/>
      </c>
      <c r="Z762" s="65" t="str">
        <f t="shared" si="334"/>
        <v/>
      </c>
      <c r="AA762" s="65" t="str">
        <f t="shared" si="335"/>
        <v/>
      </c>
      <c r="AB762" s="65" t="str">
        <f t="shared" si="336"/>
        <v/>
      </c>
      <c r="AC762" s="65" t="str">
        <f t="shared" si="337"/>
        <v/>
      </c>
      <c r="AH762" s="65" t="str">
        <f t="shared" si="327"/>
        <v>187503069</v>
      </c>
      <c r="AI762" s="65">
        <v>18750306</v>
      </c>
      <c r="AJ762" s="65" t="s">
        <v>5322</v>
      </c>
      <c r="AK762" s="65">
        <v>9</v>
      </c>
      <c r="AN762" s="65" t="str">
        <f t="shared" si="322"/>
        <v/>
      </c>
    </row>
    <row r="763" spans="1:40" ht="16.8" customHeight="1" x14ac:dyDescent="0.25">
      <c r="A763" s="113">
        <v>1</v>
      </c>
      <c r="B763" s="342" t="s">
        <v>753</v>
      </c>
      <c r="D763" s="350" t="str">
        <f t="shared" si="332"/>
        <v/>
      </c>
      <c r="E763" s="262">
        <f t="shared" si="346"/>
        <v>18760326</v>
      </c>
      <c r="F763" s="262">
        <v>10</v>
      </c>
      <c r="R763" s="112" t="str">
        <f>IF(D763="","", CONCATENATE("Update games set ", B763, "= ",D763," where game_id=", E763))</f>
        <v/>
      </c>
      <c r="S763" s="112" t="str">
        <f t="shared" si="323"/>
        <v/>
      </c>
      <c r="T763" s="112" t="str">
        <f t="shared" si="324"/>
        <v/>
      </c>
      <c r="U763" s="200" t="str">
        <f t="shared" si="321"/>
        <v/>
      </c>
      <c r="V763" s="112" t="str">
        <f t="shared" si="325"/>
        <v/>
      </c>
      <c r="W763" s="415" t="str">
        <f t="shared" si="326"/>
        <v/>
      </c>
      <c r="Y763" s="65" t="str">
        <f t="shared" si="333"/>
        <v/>
      </c>
      <c r="Z763" s="65" t="str">
        <f t="shared" si="334"/>
        <v/>
      </c>
      <c r="AA763" s="65" t="str">
        <f t="shared" si="335"/>
        <v/>
      </c>
      <c r="AB763" s="65" t="str">
        <f t="shared" si="336"/>
        <v/>
      </c>
      <c r="AC763" s="65" t="str">
        <f t="shared" si="337"/>
        <v/>
      </c>
      <c r="AH763" s="65" t="str">
        <f t="shared" si="327"/>
        <v>1875030610</v>
      </c>
      <c r="AI763" s="65">
        <v>18750306</v>
      </c>
      <c r="AJ763" s="65" t="s">
        <v>5322</v>
      </c>
      <c r="AK763" s="65">
        <v>10</v>
      </c>
      <c r="AN763" s="65" t="str">
        <f t="shared" si="322"/>
        <v/>
      </c>
    </row>
    <row r="764" spans="1:40" ht="16.8" customHeight="1" x14ac:dyDescent="0.25">
      <c r="A764" s="113">
        <v>1</v>
      </c>
      <c r="B764" s="342" t="s">
        <v>746</v>
      </c>
      <c r="C764" s="351" t="s">
        <v>5062</v>
      </c>
      <c r="D764" s="334" t="str">
        <f>CONCATENATE("'", LEFT(E764,4),"-",MID(E764,5,2),"-", MID(E764,7,2), " ", C764,"'")</f>
        <v>'1876-03-26 15:00'</v>
      </c>
      <c r="E764" s="262">
        <f t="shared" si="346"/>
        <v>18760326</v>
      </c>
      <c r="F764" s="262">
        <v>11</v>
      </c>
      <c r="R764" s="112" t="str">
        <f>IF(D764="","", CONCATENATE("Update games set ", B764, "= ",D764," where game_id=", E764))</f>
        <v>Update games set Game_date= '1876-03-26 15:00' where game_id=18760326</v>
      </c>
      <c r="S764" s="112" t="str">
        <f t="shared" si="323"/>
        <v/>
      </c>
      <c r="T764" s="112" t="str">
        <f t="shared" si="324"/>
        <v/>
      </c>
      <c r="U764" s="200" t="str">
        <f t="shared" si="321"/>
        <v/>
      </c>
      <c r="V764" s="112" t="str">
        <f t="shared" si="325"/>
        <v/>
      </c>
      <c r="W764" s="415" t="str">
        <f t="shared" si="326"/>
        <v/>
      </c>
      <c r="Y764" s="65" t="str">
        <f t="shared" si="333"/>
        <v/>
      </c>
      <c r="Z764" s="65" t="str">
        <f t="shared" si="334"/>
        <v/>
      </c>
      <c r="AA764" s="65" t="str">
        <f t="shared" si="335"/>
        <v/>
      </c>
      <c r="AB764" s="65" t="str">
        <f t="shared" si="336"/>
        <v/>
      </c>
      <c r="AC764" s="65" t="str">
        <f t="shared" si="337"/>
        <v/>
      </c>
      <c r="AH764" s="65" t="str">
        <f t="shared" si="327"/>
        <v>1875030611</v>
      </c>
      <c r="AI764" s="65">
        <v>18750306</v>
      </c>
      <c r="AJ764" s="65" t="s">
        <v>5322</v>
      </c>
      <c r="AK764" s="65">
        <v>11</v>
      </c>
      <c r="AN764" s="65" t="str">
        <f t="shared" si="322"/>
        <v/>
      </c>
    </row>
    <row r="765" spans="1:40" ht="16.8" customHeight="1" x14ac:dyDescent="0.25">
      <c r="A765" s="113">
        <v>1</v>
      </c>
      <c r="B765" s="342" t="s">
        <v>25</v>
      </c>
      <c r="D765" s="350" t="str">
        <f t="shared" si="342"/>
        <v/>
      </c>
      <c r="E765" s="262">
        <f t="shared" si="346"/>
        <v>18760326</v>
      </c>
      <c r="F765" s="262">
        <v>12</v>
      </c>
      <c r="R765" s="112" t="str">
        <f>IF(D765="","", CONCATENATE("Update games set ", B765, "= ",D765," where game_id=", E765))</f>
        <v/>
      </c>
      <c r="S765" s="112" t="str">
        <f t="shared" si="323"/>
        <v/>
      </c>
      <c r="T765" s="112" t="str">
        <f t="shared" si="324"/>
        <v/>
      </c>
      <c r="U765" s="200" t="str">
        <f t="shared" si="321"/>
        <v/>
      </c>
      <c r="V765" s="112" t="str">
        <f t="shared" si="325"/>
        <v/>
      </c>
      <c r="W765" s="415" t="str">
        <f t="shared" si="326"/>
        <v/>
      </c>
      <c r="Y765" s="65" t="str">
        <f t="shared" si="333"/>
        <v/>
      </c>
      <c r="Z765" s="65" t="str">
        <f t="shared" si="334"/>
        <v/>
      </c>
      <c r="AA765" s="65" t="str">
        <f t="shared" si="335"/>
        <v/>
      </c>
      <c r="AB765" s="65" t="str">
        <f t="shared" si="336"/>
        <v/>
      </c>
      <c r="AC765" s="65" t="str">
        <f t="shared" si="337"/>
        <v/>
      </c>
      <c r="AH765" s="65" t="str">
        <f t="shared" si="327"/>
        <v>1875030612</v>
      </c>
      <c r="AI765" s="65">
        <v>18750306</v>
      </c>
      <c r="AJ765" s="65" t="s">
        <v>5322</v>
      </c>
      <c r="AK765" s="65">
        <v>12</v>
      </c>
      <c r="AN765" s="65" t="str">
        <f t="shared" si="322"/>
        <v/>
      </c>
    </row>
    <row r="766" spans="1:40" ht="16.8" customHeight="1" x14ac:dyDescent="0.25">
      <c r="A766" s="113">
        <v>1</v>
      </c>
      <c r="B766" s="342" t="s">
        <v>475</v>
      </c>
      <c r="D766" s="349" t="str">
        <f t="shared" si="331"/>
        <v/>
      </c>
      <c r="E766" s="262">
        <f t="shared" si="346"/>
        <v>18760326</v>
      </c>
      <c r="F766" s="262">
        <v>13</v>
      </c>
      <c r="R766" s="112" t="str">
        <f>IF(D766="","", CONCATENATE("Update games set ", B766, "= ",D766," where game_id=", E766))</f>
        <v/>
      </c>
      <c r="S766" s="112" t="str">
        <f t="shared" si="323"/>
        <v/>
      </c>
      <c r="T766" s="112" t="str">
        <f t="shared" si="324"/>
        <v/>
      </c>
      <c r="U766" s="200" t="str">
        <f t="shared" si="321"/>
        <v/>
      </c>
      <c r="V766" s="112" t="str">
        <f t="shared" si="325"/>
        <v/>
      </c>
      <c r="W766" s="415" t="str">
        <f t="shared" si="326"/>
        <v/>
      </c>
      <c r="Y766" s="65" t="str">
        <f t="shared" si="333"/>
        <v/>
      </c>
      <c r="Z766" s="65" t="str">
        <f t="shared" si="334"/>
        <v/>
      </c>
      <c r="AA766" s="65" t="str">
        <f t="shared" si="335"/>
        <v/>
      </c>
      <c r="AB766" s="65" t="str">
        <f t="shared" si="336"/>
        <v/>
      </c>
      <c r="AC766" s="65" t="str">
        <f t="shared" si="337"/>
        <v/>
      </c>
      <c r="AH766" s="65" t="str">
        <f t="shared" si="327"/>
        <v>1875030613</v>
      </c>
      <c r="AI766" s="65">
        <v>18750306</v>
      </c>
      <c r="AJ766" s="65" t="s">
        <v>5322</v>
      </c>
      <c r="AK766" s="65">
        <v>13</v>
      </c>
      <c r="AN766" s="65" t="str">
        <f t="shared" si="322"/>
        <v/>
      </c>
    </row>
    <row r="767" spans="1:40" ht="16.8" customHeight="1" x14ac:dyDescent="0.25">
      <c r="A767" s="113">
        <v>1</v>
      </c>
      <c r="B767" s="342" t="s">
        <v>20</v>
      </c>
      <c r="C767" s="342" t="s">
        <v>5082</v>
      </c>
      <c r="D767" s="350" t="str">
        <f t="shared" si="342"/>
        <v>'Trent Bridge'</v>
      </c>
      <c r="E767" s="262">
        <f t="shared" si="346"/>
        <v>18760326</v>
      </c>
      <c r="F767" s="262">
        <v>14</v>
      </c>
      <c r="R767" s="112" t="str">
        <f>IF(D767="","", CONCATENATE("Update games set ", B767, "= ",D767," where game_id=", E767))</f>
        <v>Update games set Ground= 'Trent Bridge' where game_id=18760326</v>
      </c>
      <c r="S767" s="112" t="str">
        <f t="shared" si="323"/>
        <v/>
      </c>
      <c r="T767" s="112" t="str">
        <f t="shared" si="324"/>
        <v/>
      </c>
      <c r="U767" s="200" t="str">
        <f t="shared" si="321"/>
        <v/>
      </c>
      <c r="V767" s="112" t="str">
        <f t="shared" si="325"/>
        <v/>
      </c>
      <c r="W767" s="415" t="str">
        <f t="shared" si="326"/>
        <v/>
      </c>
      <c r="Y767" s="65" t="str">
        <f t="shared" si="333"/>
        <v/>
      </c>
      <c r="Z767" s="65" t="str">
        <f t="shared" si="334"/>
        <v/>
      </c>
      <c r="AA767" s="65" t="str">
        <f t="shared" si="335"/>
        <v/>
      </c>
      <c r="AB767" s="65" t="str">
        <f t="shared" si="336"/>
        <v/>
      </c>
      <c r="AC767" s="65" t="str">
        <f t="shared" si="337"/>
        <v/>
      </c>
      <c r="AH767" s="65" t="str">
        <f t="shared" si="327"/>
        <v>1875030614</v>
      </c>
      <c r="AI767" s="65">
        <v>18750306</v>
      </c>
      <c r="AJ767" s="65" t="s">
        <v>5322</v>
      </c>
      <c r="AK767" s="65">
        <v>14</v>
      </c>
      <c r="AN767" s="65" t="str">
        <f t="shared" si="322"/>
        <v/>
      </c>
    </row>
    <row r="768" spans="1:40" ht="16.8" customHeight="1" x14ac:dyDescent="0.25">
      <c r="A768" s="113">
        <v>1</v>
      </c>
      <c r="B768" s="342" t="s">
        <v>4882</v>
      </c>
      <c r="C768" s="342" t="str">
        <f>IF(C767="", "", C767)</f>
        <v>Trent Bridge</v>
      </c>
      <c r="D768" s="350" t="str">
        <f t="shared" si="342"/>
        <v>'Trent Bridge'</v>
      </c>
      <c r="E768" s="262">
        <f t="shared" si="346"/>
        <v>18760326</v>
      </c>
      <c r="F768" s="262">
        <v>15</v>
      </c>
      <c r="R768" s="112" t="str">
        <f>IF(D768="","", CONCATENATE("Update games set ", B768, "= ",D768," where game_id=", E768))</f>
        <v>Update games set Ground_parent= 'Trent Bridge' where game_id=18760326</v>
      </c>
      <c r="S768" s="112" t="str">
        <f t="shared" si="323"/>
        <v/>
      </c>
      <c r="T768" s="112" t="str">
        <f t="shared" si="324"/>
        <v/>
      </c>
      <c r="U768" s="200" t="str">
        <f t="shared" si="321"/>
        <v/>
      </c>
      <c r="V768" s="112" t="str">
        <f t="shared" si="325"/>
        <v/>
      </c>
      <c r="W768" s="415" t="str">
        <f t="shared" si="326"/>
        <v/>
      </c>
      <c r="Y768" s="65" t="str">
        <f t="shared" si="333"/>
        <v/>
      </c>
      <c r="Z768" s="65" t="str">
        <f t="shared" si="334"/>
        <v/>
      </c>
      <c r="AA768" s="65" t="str">
        <f t="shared" si="335"/>
        <v/>
      </c>
      <c r="AB768" s="65" t="str">
        <f t="shared" si="336"/>
        <v/>
      </c>
      <c r="AC768" s="65" t="str">
        <f t="shared" si="337"/>
        <v/>
      </c>
      <c r="AH768" s="65" t="str">
        <f t="shared" si="327"/>
        <v>1875030615</v>
      </c>
      <c r="AI768" s="65">
        <v>18750306</v>
      </c>
      <c r="AJ768" s="65" t="s">
        <v>5322</v>
      </c>
      <c r="AK768" s="65">
        <v>15</v>
      </c>
      <c r="AN768" s="65" t="str">
        <f t="shared" si="322"/>
        <v/>
      </c>
    </row>
    <row r="769" spans="1:40" s="126" customFormat="1" ht="16.8" customHeight="1" thickBot="1" x14ac:dyDescent="0.3">
      <c r="A769" s="113">
        <v>1</v>
      </c>
      <c r="B769" s="116" t="s">
        <v>115</v>
      </c>
      <c r="C769" s="352"/>
      <c r="D769" s="370" t="str">
        <f t="shared" ref="D769" si="348">IF(MID(E769,5,2)*1&gt;6,_xlfn.CONCAT("'",LEFT(E769,4),"-",MID(E769,3,2)+1,"'"),_xlfn.CONCAT("'",LEFT(E769,4)-1,"-",MID(E769,3,2),"'"))</f>
        <v>'1875-76'</v>
      </c>
      <c r="E769" s="266">
        <f t="shared" si="346"/>
        <v>18760326</v>
      </c>
      <c r="F769" s="266">
        <v>16</v>
      </c>
      <c r="G769" s="343"/>
      <c r="H769" s="343"/>
      <c r="I769" s="267"/>
      <c r="J769" s="214"/>
      <c r="K769" s="266"/>
      <c r="L769" s="266"/>
      <c r="M769" s="266"/>
      <c r="N769" s="419"/>
      <c r="O769" s="343"/>
      <c r="P769" s="343"/>
      <c r="Q769" s="346"/>
      <c r="R769" s="112" t="str">
        <f>IF(D769="","", CONCATENATE("Update games set ", B769, "= ",D769," where game_id=", E769))</f>
        <v>Update games set Season= '1875-76' where game_id=18760326</v>
      </c>
      <c r="S769" s="112" t="str">
        <f t="shared" si="323"/>
        <v/>
      </c>
      <c r="T769" s="112" t="str">
        <f t="shared" si="324"/>
        <v/>
      </c>
      <c r="U769" s="200" t="str">
        <f t="shared" si="321"/>
        <v/>
      </c>
      <c r="V769" s="112" t="str">
        <f t="shared" si="325"/>
        <v/>
      </c>
      <c r="W769" s="415" t="str">
        <f t="shared" si="326"/>
        <v/>
      </c>
      <c r="X769" s="240"/>
      <c r="Y769" s="65" t="str">
        <f t="shared" si="333"/>
        <v/>
      </c>
      <c r="Z769" s="65" t="str">
        <f t="shared" si="334"/>
        <v/>
      </c>
      <c r="AA769" s="65" t="str">
        <f t="shared" si="335"/>
        <v/>
      </c>
      <c r="AB769" s="65" t="str">
        <f t="shared" si="336"/>
        <v/>
      </c>
      <c r="AC769" s="65" t="str">
        <f t="shared" si="337"/>
        <v/>
      </c>
      <c r="AH769" s="65" t="str">
        <f t="shared" si="327"/>
        <v>1875030616</v>
      </c>
      <c r="AI769" s="126">
        <v>18750306</v>
      </c>
      <c r="AJ769" s="126" t="s">
        <v>5322</v>
      </c>
      <c r="AK769" s="126">
        <v>16</v>
      </c>
      <c r="AN769" s="65" t="str">
        <f t="shared" si="322"/>
        <v/>
      </c>
    </row>
    <row r="770" spans="1:40" ht="16.8" customHeight="1" thickTop="1" x14ac:dyDescent="0.25">
      <c r="A770" s="113">
        <v>1</v>
      </c>
      <c r="B770" s="341" t="s">
        <v>22</v>
      </c>
      <c r="C770" s="341" t="s">
        <v>5227</v>
      </c>
      <c r="D770" s="341" t="str">
        <f t="shared" si="342"/>
        <v>'Birmingham'</v>
      </c>
      <c r="E770" s="211">
        <v>18760311</v>
      </c>
      <c r="F770" s="262">
        <v>1</v>
      </c>
      <c r="G770" s="212" t="s">
        <v>4806</v>
      </c>
      <c r="H770" s="212" t="s">
        <v>4777</v>
      </c>
      <c r="N770" s="416"/>
      <c r="O770" s="212"/>
      <c r="P770" s="212"/>
      <c r="R770" s="112" t="str">
        <f>IF(D770="","", CONCATENATE("Update games set ", B770, "= ",D770," where game_id=", E770))</f>
        <v>Update games set Opponent= 'Birmingham' where game_id=18760311</v>
      </c>
      <c r="S770" s="112" t="str">
        <f t="shared" si="323"/>
        <v>Update lineups set player_name = 'SW Widdowson', raw_name = 'SW Widdowson' where game_id = 18760311 and player_order = 1</v>
      </c>
      <c r="T770" s="112" t="str">
        <f t="shared" si="324"/>
        <v/>
      </c>
      <c r="U770" s="200" t="str">
        <f t="shared" ref="U770:U833" si="349">IF(I770="", "", Y770&amp;Z770&amp;AA770&amp;AB770&amp;AC770)</f>
        <v/>
      </c>
      <c r="V770" s="112" t="str">
        <f t="shared" si="325"/>
        <v/>
      </c>
      <c r="W770" s="415" t="str">
        <f t="shared" si="326"/>
        <v/>
      </c>
      <c r="Y770" s="65" t="str">
        <f t="shared" si="333"/>
        <v/>
      </c>
      <c r="Z770" s="65" t="str">
        <f t="shared" si="334"/>
        <v/>
      </c>
      <c r="AA770" s="65" t="str">
        <f t="shared" si="335"/>
        <v/>
      </c>
      <c r="AB770" s="65" t="str">
        <f t="shared" si="336"/>
        <v/>
      </c>
      <c r="AC770" s="65" t="str">
        <f t="shared" si="337"/>
        <v/>
      </c>
      <c r="AH770" s="65" t="str">
        <f t="shared" si="327"/>
        <v>187512181</v>
      </c>
      <c r="AI770" s="65">
        <v>18751218</v>
      </c>
      <c r="AJ770" s="65" t="s">
        <v>5323</v>
      </c>
      <c r="AK770" s="65">
        <v>1</v>
      </c>
      <c r="AN770" s="65" t="str">
        <f t="shared" ref="AN770:AN833" si="350">IF(F770=1, _xlfn.CONCAT("update games set source = 'The Nottingham Forest Football Scrapbook' where game_id = ", E770), "")</f>
        <v>update games set source = 'The Nottingham Forest Football Scrapbook' where game_id = 18760311</v>
      </c>
    </row>
    <row r="771" spans="1:40" ht="16.8" customHeight="1" x14ac:dyDescent="0.25">
      <c r="A771" s="113">
        <v>1</v>
      </c>
      <c r="B771" s="342" t="s">
        <v>4979</v>
      </c>
      <c r="C771" s="342" t="str">
        <f>IF(C770="", "", C770)</f>
        <v>Birmingham</v>
      </c>
      <c r="D771" s="350" t="str">
        <f t="shared" si="342"/>
        <v>'Birmingham'</v>
      </c>
      <c r="E771" s="262">
        <f>E770</f>
        <v>18760311</v>
      </c>
      <c r="F771" s="262">
        <v>2</v>
      </c>
      <c r="G771" s="211" t="s">
        <v>4920</v>
      </c>
      <c r="R771" s="112" t="str">
        <f>IF(D771="","", CONCATENATE("Update games set ", B771, "= ",D771," where game_id=", E771))</f>
        <v>Update games set Opp_parent= 'Birmingham' where game_id=18760311</v>
      </c>
      <c r="S771" s="112" t="str">
        <f t="shared" ref="S771:S834" si="351">IF(G771="","",CONCATENATE("Update lineups set player_name = '",SUBSTITUTE(G771,"'","''"),"', raw_name = '",SUBSTITUTE(G771,"'","''"),"' where game_id = ",E771," and player_order = ",F771))</f>
        <v>Update lineups set player_name = 'EH Greenhalgh', raw_name = 'EH Greenhalgh' where game_id = 18760311 and player_order = 2</v>
      </c>
      <c r="T771" s="112" t="str">
        <f t="shared" ref="T771:T834" si="352">IF(J771="","", CONCATENATE("insert into goals (game_id, goal_order, scorer_name, goal_min) values (",E771, ", ", I771,", '",J771,")"))</f>
        <v/>
      </c>
      <c r="U771" s="200" t="str">
        <f t="shared" si="349"/>
        <v/>
      </c>
      <c r="V771" s="112" t="str">
        <f t="shared" ref="V771:V834" si="353">IF(N771="","", CONCATENATE("insert into games_sources (game_id, source_order, source_name, source_link) values (",E771, ", ", N771,", '",O771,"', '",P771,"')"))</f>
        <v/>
      </c>
      <c r="W771" s="415" t="str">
        <f t="shared" ref="W771:W834" si="354">IF(N771="","",CONCATENATE("update games_sources set  source_name = '",O771,"', source_link = '",P771,"' where game_id = ",E771," and source_order = ",N771))</f>
        <v/>
      </c>
      <c r="Y771" s="65" t="str">
        <f t="shared" si="333"/>
        <v/>
      </c>
      <c r="Z771" s="65" t="str">
        <f t="shared" si="334"/>
        <v/>
      </c>
      <c r="AA771" s="65" t="str">
        <f t="shared" si="335"/>
        <v/>
      </c>
      <c r="AB771" s="65" t="str">
        <f t="shared" si="336"/>
        <v/>
      </c>
      <c r="AC771" s="65" t="str">
        <f t="shared" si="337"/>
        <v/>
      </c>
      <c r="AH771" s="65" t="str">
        <f t="shared" ref="AH771:AH834" si="355">_xlfn.CONCAT(AI771,AK771)</f>
        <v>187512182</v>
      </c>
      <c r="AI771" s="65">
        <v>18751218</v>
      </c>
      <c r="AJ771" s="65" t="s">
        <v>5323</v>
      </c>
      <c r="AK771" s="65">
        <v>2</v>
      </c>
      <c r="AN771" s="65" t="str">
        <f t="shared" si="350"/>
        <v/>
      </c>
    </row>
    <row r="772" spans="1:40" ht="16.8" customHeight="1" x14ac:dyDescent="0.25">
      <c r="A772" s="113">
        <v>1</v>
      </c>
      <c r="B772" s="342" t="s">
        <v>2653</v>
      </c>
      <c r="C772" s="342" t="s">
        <v>663</v>
      </c>
      <c r="D772" s="350" t="str">
        <f t="shared" si="342"/>
        <v>'Friendly'</v>
      </c>
      <c r="E772" s="262">
        <f t="shared" ref="E772:E785" si="356">E771</f>
        <v>18760311</v>
      </c>
      <c r="F772" s="262">
        <v>3</v>
      </c>
      <c r="G772" s="211" t="s">
        <v>4815</v>
      </c>
      <c r="R772" s="112" t="str">
        <f>IF(D772="","", CONCATENATE("Update games set ", B772, "= ",D772," where game_id=", E772))</f>
        <v>Update games set Game_type= 'Friendly' where game_id=18760311</v>
      </c>
      <c r="S772" s="112" t="str">
        <f t="shared" si="351"/>
        <v>Update lineups set player_name = 'WH Revis', raw_name = 'WH Revis' where game_id = 18760311 and player_order = 3</v>
      </c>
      <c r="T772" s="112" t="str">
        <f t="shared" si="352"/>
        <v/>
      </c>
      <c r="U772" s="200" t="str">
        <f t="shared" si="349"/>
        <v/>
      </c>
      <c r="V772" s="112" t="str">
        <f t="shared" si="353"/>
        <v/>
      </c>
      <c r="W772" s="415" t="str">
        <f t="shared" si="354"/>
        <v/>
      </c>
      <c r="Y772" s="65" t="str">
        <f t="shared" si="333"/>
        <v/>
      </c>
      <c r="Z772" s="65" t="str">
        <f t="shared" si="334"/>
        <v/>
      </c>
      <c r="AA772" s="65" t="str">
        <f t="shared" si="335"/>
        <v/>
      </c>
      <c r="AB772" s="65" t="str">
        <f t="shared" si="336"/>
        <v/>
      </c>
      <c r="AC772" s="65" t="str">
        <f t="shared" si="337"/>
        <v/>
      </c>
      <c r="AH772" s="65" t="str">
        <f t="shared" si="355"/>
        <v>187512183</v>
      </c>
      <c r="AI772" s="65">
        <v>18751218</v>
      </c>
      <c r="AJ772" s="65" t="s">
        <v>5323</v>
      </c>
      <c r="AK772" s="65">
        <v>3</v>
      </c>
      <c r="AN772" s="65" t="str">
        <f t="shared" si="350"/>
        <v/>
      </c>
    </row>
    <row r="773" spans="1:40" ht="16.8" customHeight="1" x14ac:dyDescent="0.25">
      <c r="A773" s="113">
        <v>1</v>
      </c>
      <c r="B773" s="342" t="s">
        <v>4978</v>
      </c>
      <c r="C773" s="342" t="s">
        <v>5065</v>
      </c>
      <c r="D773" s="350" t="str">
        <f t="shared" si="342"/>
        <v>'H'</v>
      </c>
      <c r="E773" s="262">
        <f t="shared" si="356"/>
        <v>18760311</v>
      </c>
      <c r="F773" s="262">
        <v>4</v>
      </c>
      <c r="G773" s="211" t="s">
        <v>4895</v>
      </c>
      <c r="R773" s="112" t="str">
        <f>IF(D773="","", CONCATENATE("Update games set ", B773, "= ",D773," where game_id=", E773))</f>
        <v>Update games set HAN= 'H' where game_id=18760311</v>
      </c>
      <c r="S773" s="112" t="str">
        <f t="shared" si="351"/>
        <v>Update lineups set player_name = 'AH Smith', raw_name = 'AH Smith' where game_id = 18760311 and player_order = 4</v>
      </c>
      <c r="T773" s="112" t="str">
        <f t="shared" si="352"/>
        <v/>
      </c>
      <c r="U773" s="200" t="str">
        <f t="shared" si="349"/>
        <v/>
      </c>
      <c r="V773" s="112" t="str">
        <f t="shared" si="353"/>
        <v/>
      </c>
      <c r="W773" s="415" t="str">
        <f t="shared" si="354"/>
        <v/>
      </c>
      <c r="Y773" s="65" t="str">
        <f t="shared" si="333"/>
        <v/>
      </c>
      <c r="Z773" s="65" t="str">
        <f t="shared" si="334"/>
        <v/>
      </c>
      <c r="AA773" s="65" t="str">
        <f t="shared" si="335"/>
        <v/>
      </c>
      <c r="AB773" s="65" t="str">
        <f t="shared" si="336"/>
        <v/>
      </c>
      <c r="AC773" s="65" t="str">
        <f t="shared" si="337"/>
        <v/>
      </c>
      <c r="AH773" s="65" t="str">
        <f t="shared" si="355"/>
        <v>187512184</v>
      </c>
      <c r="AI773" s="65">
        <v>18751218</v>
      </c>
      <c r="AJ773" s="65" t="s">
        <v>5323</v>
      </c>
      <c r="AK773" s="65">
        <v>4</v>
      </c>
      <c r="AN773" s="65" t="str">
        <f t="shared" si="350"/>
        <v/>
      </c>
    </row>
    <row r="774" spans="1:40" ht="16.8" customHeight="1" x14ac:dyDescent="0.25">
      <c r="A774" s="113">
        <v>1</v>
      </c>
      <c r="B774" s="342" t="s">
        <v>5</v>
      </c>
      <c r="C774" s="342">
        <v>0</v>
      </c>
      <c r="D774" s="349">
        <f t="shared" ref="D774:D823" si="357">IF(C774="", "", C774)</f>
        <v>0</v>
      </c>
      <c r="E774" s="262">
        <f t="shared" si="356"/>
        <v>18760311</v>
      </c>
      <c r="F774" s="262">
        <v>5</v>
      </c>
      <c r="G774" s="211" t="s">
        <v>4874</v>
      </c>
      <c r="R774" s="112" t="str">
        <f>IF(D774="","", CONCATENATE("Update games set ", B774, "= ",D774," where game_id=", E774))</f>
        <v>Update games set F= 0 where game_id=18760311</v>
      </c>
      <c r="S774" s="112" t="str">
        <f t="shared" si="351"/>
        <v>Update lineups set player_name = 'C Rastall', raw_name = 'C Rastall' where game_id = 18760311 and player_order = 5</v>
      </c>
      <c r="T774" s="112" t="str">
        <f t="shared" si="352"/>
        <v/>
      </c>
      <c r="U774" s="200" t="str">
        <f t="shared" si="349"/>
        <v/>
      </c>
      <c r="V774" s="112" t="str">
        <f t="shared" si="353"/>
        <v/>
      </c>
      <c r="W774" s="415" t="str">
        <f t="shared" si="354"/>
        <v/>
      </c>
      <c r="Y774" s="65" t="str">
        <f t="shared" si="333"/>
        <v/>
      </c>
      <c r="Z774" s="65" t="str">
        <f t="shared" si="334"/>
        <v/>
      </c>
      <c r="AA774" s="65" t="str">
        <f t="shared" si="335"/>
        <v/>
      </c>
      <c r="AB774" s="65" t="str">
        <f t="shared" si="336"/>
        <v/>
      </c>
      <c r="AC774" s="65" t="str">
        <f t="shared" si="337"/>
        <v/>
      </c>
      <c r="AH774" s="65" t="str">
        <f t="shared" si="355"/>
        <v>187512185</v>
      </c>
      <c r="AI774" s="65">
        <v>18751218</v>
      </c>
      <c r="AJ774" s="65" t="s">
        <v>5323</v>
      </c>
      <c r="AK774" s="65">
        <v>5</v>
      </c>
      <c r="AN774" s="65" t="str">
        <f t="shared" si="350"/>
        <v/>
      </c>
    </row>
    <row r="775" spans="1:40" ht="16.8" customHeight="1" x14ac:dyDescent="0.25">
      <c r="A775" s="113">
        <v>1</v>
      </c>
      <c r="B775" s="342" t="s">
        <v>0</v>
      </c>
      <c r="C775" s="342">
        <v>0</v>
      </c>
      <c r="D775" s="349">
        <f t="shared" si="357"/>
        <v>0</v>
      </c>
      <c r="E775" s="262">
        <f t="shared" si="356"/>
        <v>18760311</v>
      </c>
      <c r="F775" s="262">
        <v>6</v>
      </c>
      <c r="G775" s="211" t="s">
        <v>4921</v>
      </c>
      <c r="R775" s="112" t="str">
        <f>IF(D775="","", CONCATENATE("Update games set ", B775, "= ",D775," where game_id=", E775))</f>
        <v>Update games set A= 0 where game_id=18760311</v>
      </c>
      <c r="S775" s="112" t="str">
        <f t="shared" si="351"/>
        <v>Update lineups set player_name = 'JH Whyatt', raw_name = 'JH Whyatt' where game_id = 18760311 and player_order = 6</v>
      </c>
      <c r="T775" s="112" t="str">
        <f t="shared" si="352"/>
        <v/>
      </c>
      <c r="U775" s="200" t="str">
        <f t="shared" si="349"/>
        <v/>
      </c>
      <c r="V775" s="112" t="str">
        <f t="shared" si="353"/>
        <v/>
      </c>
      <c r="W775" s="415" t="str">
        <f t="shared" si="354"/>
        <v/>
      </c>
      <c r="Y775" s="65" t="str">
        <f t="shared" si="333"/>
        <v/>
      </c>
      <c r="Z775" s="65" t="str">
        <f t="shared" si="334"/>
        <v/>
      </c>
      <c r="AA775" s="65" t="str">
        <f t="shared" si="335"/>
        <v/>
      </c>
      <c r="AB775" s="65" t="str">
        <f t="shared" si="336"/>
        <v/>
      </c>
      <c r="AC775" s="65" t="str">
        <f t="shared" si="337"/>
        <v/>
      </c>
      <c r="AH775" s="65" t="str">
        <f t="shared" si="355"/>
        <v>187512186</v>
      </c>
      <c r="AI775" s="65">
        <v>18751218</v>
      </c>
      <c r="AJ775" s="65" t="s">
        <v>5323</v>
      </c>
      <c r="AK775" s="65">
        <v>6</v>
      </c>
      <c r="AN775" s="65" t="str">
        <f t="shared" si="350"/>
        <v/>
      </c>
    </row>
    <row r="776" spans="1:40" ht="16.8" customHeight="1" x14ac:dyDescent="0.25">
      <c r="A776" s="113">
        <v>1</v>
      </c>
      <c r="B776" s="342" t="s">
        <v>23</v>
      </c>
      <c r="D776" s="334" t="str">
        <f t="shared" ref="D776" si="358">IF(C776="",IF(D774&gt;D775,"'W'",IF(D774=D775,"'D'","'L'")),_xlfn.CONCAT("'",C776,"'"))</f>
        <v>'D'</v>
      </c>
      <c r="E776" s="262">
        <f t="shared" si="356"/>
        <v>18760311</v>
      </c>
      <c r="F776" s="262">
        <v>7</v>
      </c>
      <c r="G776" s="211" t="s">
        <v>4896</v>
      </c>
      <c r="R776" s="112" t="str">
        <f>IF(D776="","", CONCATENATE("Update games set ", B776, "= ",D776," where game_id=", E776))</f>
        <v>Update games set Result= 'D' where game_id=18760311</v>
      </c>
      <c r="S776" s="112" t="str">
        <f t="shared" si="351"/>
        <v>Update lineups set player_name = 'AC Goodyer', raw_name = 'AC Goodyer' where game_id = 18760311 and player_order = 7</v>
      </c>
      <c r="T776" s="112" t="str">
        <f t="shared" si="352"/>
        <v/>
      </c>
      <c r="U776" s="200" t="str">
        <f t="shared" si="349"/>
        <v/>
      </c>
      <c r="V776" s="112" t="str">
        <f t="shared" si="353"/>
        <v/>
      </c>
      <c r="W776" s="415" t="str">
        <f t="shared" si="354"/>
        <v/>
      </c>
      <c r="Y776" s="65" t="str">
        <f t="shared" si="333"/>
        <v/>
      </c>
      <c r="Z776" s="65" t="str">
        <f t="shared" si="334"/>
        <v/>
      </c>
      <c r="AA776" s="65" t="str">
        <f t="shared" si="335"/>
        <v/>
      </c>
      <c r="AB776" s="65" t="str">
        <f t="shared" si="336"/>
        <v/>
      </c>
      <c r="AC776" s="65" t="str">
        <f t="shared" si="337"/>
        <v/>
      </c>
      <c r="AH776" s="65" t="str">
        <f t="shared" si="355"/>
        <v>187512187</v>
      </c>
      <c r="AI776" s="65">
        <v>18751218</v>
      </c>
      <c r="AJ776" s="65" t="s">
        <v>5323</v>
      </c>
      <c r="AK776" s="65">
        <v>7</v>
      </c>
      <c r="AN776" s="65" t="str">
        <f t="shared" si="350"/>
        <v/>
      </c>
    </row>
    <row r="777" spans="1:40" ht="16.8" customHeight="1" x14ac:dyDescent="0.25">
      <c r="A777" s="113">
        <v>1</v>
      </c>
      <c r="B777" s="342" t="s">
        <v>768</v>
      </c>
      <c r="D777" s="349" t="str">
        <f t="shared" ref="D777:D830" si="359">IF(C777="", "", C777)</f>
        <v/>
      </c>
      <c r="E777" s="262">
        <f t="shared" si="356"/>
        <v>18760311</v>
      </c>
      <c r="F777" s="262">
        <v>8</v>
      </c>
      <c r="G777" s="194" t="s">
        <v>4779</v>
      </c>
      <c r="N777" s="417"/>
      <c r="O777" s="194"/>
      <c r="P777" s="194"/>
      <c r="R777" s="112" t="str">
        <f>IF(D777="","", CONCATENATE("Update games set ", B777, "= ",D777," where game_id=", E777))</f>
        <v/>
      </c>
      <c r="S777" s="112" t="str">
        <f t="shared" si="351"/>
        <v>Update lineups set player_name = 'Gamble', raw_name = 'Gamble' where game_id = 18760311 and player_order = 8</v>
      </c>
      <c r="T777" s="112" t="str">
        <f t="shared" si="352"/>
        <v/>
      </c>
      <c r="U777" s="200" t="str">
        <f t="shared" si="349"/>
        <v/>
      </c>
      <c r="V777" s="112" t="str">
        <f t="shared" si="353"/>
        <v/>
      </c>
      <c r="W777" s="415" t="str">
        <f t="shared" si="354"/>
        <v/>
      </c>
      <c r="Y777" s="65" t="str">
        <f t="shared" si="333"/>
        <v/>
      </c>
      <c r="Z777" s="65" t="str">
        <f t="shared" si="334"/>
        <v/>
      </c>
      <c r="AA777" s="65" t="str">
        <f t="shared" si="335"/>
        <v/>
      </c>
      <c r="AB777" s="65" t="str">
        <f t="shared" si="336"/>
        <v/>
      </c>
      <c r="AC777" s="65" t="str">
        <f t="shared" si="337"/>
        <v/>
      </c>
      <c r="AH777" s="65" t="str">
        <f t="shared" si="355"/>
        <v>187512188</v>
      </c>
      <c r="AI777" s="65">
        <v>18751218</v>
      </c>
      <c r="AJ777" s="65" t="s">
        <v>5323</v>
      </c>
      <c r="AK777" s="65">
        <v>8</v>
      </c>
      <c r="AN777" s="65" t="str">
        <f t="shared" si="350"/>
        <v/>
      </c>
    </row>
    <row r="778" spans="1:40" ht="16.8" customHeight="1" x14ac:dyDescent="0.25">
      <c r="A778" s="113">
        <v>1</v>
      </c>
      <c r="B778" s="342" t="s">
        <v>766</v>
      </c>
      <c r="D778" s="349" t="str">
        <f t="shared" si="359"/>
        <v/>
      </c>
      <c r="E778" s="262">
        <f t="shared" si="356"/>
        <v>18760311</v>
      </c>
      <c r="F778" s="262">
        <v>9</v>
      </c>
      <c r="G778" s="194" t="s">
        <v>4785</v>
      </c>
      <c r="H778" s="194"/>
      <c r="N778" s="417"/>
      <c r="O778" s="194"/>
      <c r="P778" s="194"/>
      <c r="R778" s="112" t="str">
        <f>IF(D778="","", CONCATENATE("Update games set ", B778, "= ",D778," where game_id=", E778))</f>
        <v/>
      </c>
      <c r="S778" s="112" t="str">
        <f t="shared" si="351"/>
        <v>Update lineups set player_name = 'Rothera', raw_name = 'Rothera' where game_id = 18760311 and player_order = 9</v>
      </c>
      <c r="T778" s="112" t="str">
        <f t="shared" si="352"/>
        <v/>
      </c>
      <c r="U778" s="200" t="str">
        <f t="shared" si="349"/>
        <v/>
      </c>
      <c r="V778" s="112" t="str">
        <f t="shared" si="353"/>
        <v/>
      </c>
      <c r="W778" s="415" t="str">
        <f t="shared" si="354"/>
        <v/>
      </c>
      <c r="Y778" s="65" t="str">
        <f t="shared" si="333"/>
        <v/>
      </c>
      <c r="Z778" s="65" t="str">
        <f t="shared" si="334"/>
        <v/>
      </c>
      <c r="AA778" s="65" t="str">
        <f t="shared" si="335"/>
        <v/>
      </c>
      <c r="AB778" s="65" t="str">
        <f t="shared" si="336"/>
        <v/>
      </c>
      <c r="AC778" s="65" t="str">
        <f t="shared" si="337"/>
        <v/>
      </c>
      <c r="AH778" s="65" t="str">
        <f t="shared" si="355"/>
        <v>187512189</v>
      </c>
      <c r="AI778" s="65">
        <v>18751218</v>
      </c>
      <c r="AJ778" s="65" t="s">
        <v>5323</v>
      </c>
      <c r="AK778" s="65">
        <v>9</v>
      </c>
      <c r="AN778" s="65" t="str">
        <f t="shared" si="350"/>
        <v/>
      </c>
    </row>
    <row r="779" spans="1:40" ht="16.8" customHeight="1" x14ac:dyDescent="0.25">
      <c r="A779" s="113">
        <v>1</v>
      </c>
      <c r="B779" s="342" t="s">
        <v>753</v>
      </c>
      <c r="D779" s="350" t="str">
        <f t="shared" ref="D779:D827" si="360">IF(C779="", "", CONCATENATE("'", C779,"'"))</f>
        <v/>
      </c>
      <c r="E779" s="262">
        <f t="shared" si="356"/>
        <v>18760311</v>
      </c>
      <c r="F779" s="262">
        <v>10</v>
      </c>
      <c r="G779" s="211" t="s">
        <v>1471</v>
      </c>
      <c r="R779" s="112" t="str">
        <f>IF(D779="","", CONCATENATE("Update games set ", B779, "= ",D779," where game_id=", E779))</f>
        <v/>
      </c>
      <c r="S779" s="112" t="str">
        <f t="shared" si="351"/>
        <v>Update lineups set player_name = 'Carter', raw_name = 'Carter' where game_id = 18760311 and player_order = 10</v>
      </c>
      <c r="T779" s="112" t="str">
        <f t="shared" si="352"/>
        <v/>
      </c>
      <c r="U779" s="200" t="str">
        <f t="shared" si="349"/>
        <v/>
      </c>
      <c r="V779" s="112" t="str">
        <f t="shared" si="353"/>
        <v/>
      </c>
      <c r="W779" s="415" t="str">
        <f t="shared" si="354"/>
        <v/>
      </c>
      <c r="Y779" s="65" t="str">
        <f t="shared" si="333"/>
        <v/>
      </c>
      <c r="Z779" s="65" t="str">
        <f t="shared" si="334"/>
        <v/>
      </c>
      <c r="AA779" s="65" t="str">
        <f t="shared" si="335"/>
        <v/>
      </c>
      <c r="AB779" s="65" t="str">
        <f t="shared" si="336"/>
        <v/>
      </c>
      <c r="AC779" s="65" t="str">
        <f t="shared" si="337"/>
        <v/>
      </c>
      <c r="AH779" s="65" t="str">
        <f t="shared" si="355"/>
        <v>1875121810</v>
      </c>
      <c r="AI779" s="65">
        <v>18751218</v>
      </c>
      <c r="AJ779" s="65" t="s">
        <v>5323</v>
      </c>
      <c r="AK779" s="65">
        <v>10</v>
      </c>
      <c r="AN779" s="65" t="str">
        <f t="shared" si="350"/>
        <v/>
      </c>
    </row>
    <row r="780" spans="1:40" ht="16.8" customHeight="1" x14ac:dyDescent="0.25">
      <c r="A780" s="113">
        <v>1</v>
      </c>
      <c r="B780" s="342" t="s">
        <v>746</v>
      </c>
      <c r="C780" s="351" t="s">
        <v>5062</v>
      </c>
      <c r="D780" s="334" t="str">
        <f>CONCATENATE("'", LEFT(E780,4),"-",MID(E780,5,2),"-", MID(E780,7,2), " ", C780,"'")</f>
        <v>'1876-03-11 15:00'</v>
      </c>
      <c r="E780" s="262">
        <f t="shared" si="356"/>
        <v>18760311</v>
      </c>
      <c r="F780" s="262">
        <v>11</v>
      </c>
      <c r="G780" s="211" t="s">
        <v>4922</v>
      </c>
      <c r="R780" s="112" t="str">
        <f>IF(D780="","", CONCATENATE("Update games set ", B780, "= ",D780," where game_id=", E780))</f>
        <v>Update games set Game_date= '1876-03-11 15:00' where game_id=18760311</v>
      </c>
      <c r="S780" s="112" t="str">
        <f t="shared" si="351"/>
        <v>Update lineups set player_name = 'T Oliver', raw_name = 'T Oliver' where game_id = 18760311 and player_order = 11</v>
      </c>
      <c r="T780" s="112" t="str">
        <f t="shared" si="352"/>
        <v/>
      </c>
      <c r="U780" s="200" t="str">
        <f t="shared" si="349"/>
        <v/>
      </c>
      <c r="V780" s="112" t="str">
        <f t="shared" si="353"/>
        <v/>
      </c>
      <c r="W780" s="415" t="str">
        <f t="shared" si="354"/>
        <v/>
      </c>
      <c r="Y780" s="65" t="str">
        <f t="shared" si="333"/>
        <v/>
      </c>
      <c r="Z780" s="65" t="str">
        <f t="shared" si="334"/>
        <v/>
      </c>
      <c r="AA780" s="65" t="str">
        <f t="shared" si="335"/>
        <v/>
      </c>
      <c r="AB780" s="65" t="str">
        <f t="shared" si="336"/>
        <v/>
      </c>
      <c r="AC780" s="65" t="str">
        <f t="shared" si="337"/>
        <v/>
      </c>
      <c r="AH780" s="65" t="str">
        <f t="shared" si="355"/>
        <v>1875121811</v>
      </c>
      <c r="AI780" s="65">
        <v>18751218</v>
      </c>
      <c r="AJ780" s="65" t="s">
        <v>5323</v>
      </c>
      <c r="AK780" s="65">
        <v>11</v>
      </c>
      <c r="AN780" s="65" t="str">
        <f t="shared" si="350"/>
        <v/>
      </c>
    </row>
    <row r="781" spans="1:40" ht="16.8" customHeight="1" x14ac:dyDescent="0.25">
      <c r="A781" s="113">
        <v>1</v>
      </c>
      <c r="B781" s="342" t="s">
        <v>25</v>
      </c>
      <c r="D781" s="350" t="str">
        <f t="shared" si="342"/>
        <v/>
      </c>
      <c r="E781" s="262">
        <f t="shared" si="356"/>
        <v>18760311</v>
      </c>
      <c r="F781" s="262">
        <v>12</v>
      </c>
      <c r="R781" s="112" t="str">
        <f>IF(D781="","", CONCATENATE("Update games set ", B781, "= ",D781," where game_id=", E781))</f>
        <v/>
      </c>
      <c r="S781" s="112" t="str">
        <f t="shared" si="351"/>
        <v/>
      </c>
      <c r="T781" s="112" t="str">
        <f t="shared" si="352"/>
        <v/>
      </c>
      <c r="U781" s="200" t="str">
        <f t="shared" si="349"/>
        <v/>
      </c>
      <c r="V781" s="112" t="str">
        <f t="shared" si="353"/>
        <v/>
      </c>
      <c r="W781" s="415" t="str">
        <f t="shared" si="354"/>
        <v/>
      </c>
      <c r="Y781" s="65" t="str">
        <f t="shared" si="333"/>
        <v/>
      </c>
      <c r="Z781" s="65" t="str">
        <f t="shared" si="334"/>
        <v/>
      </c>
      <c r="AA781" s="65" t="str">
        <f t="shared" si="335"/>
        <v/>
      </c>
      <c r="AB781" s="65" t="str">
        <f t="shared" si="336"/>
        <v/>
      </c>
      <c r="AC781" s="65" t="str">
        <f t="shared" si="337"/>
        <v/>
      </c>
      <c r="AH781" s="65" t="str">
        <f t="shared" si="355"/>
        <v>1875121812</v>
      </c>
      <c r="AI781" s="65">
        <v>18751218</v>
      </c>
      <c r="AJ781" s="65" t="s">
        <v>5323</v>
      </c>
      <c r="AK781" s="65">
        <v>12</v>
      </c>
      <c r="AN781" s="65" t="str">
        <f t="shared" si="350"/>
        <v/>
      </c>
    </row>
    <row r="782" spans="1:40" ht="16.8" customHeight="1" x14ac:dyDescent="0.25">
      <c r="A782" s="113">
        <v>1</v>
      </c>
      <c r="B782" s="342" t="s">
        <v>475</v>
      </c>
      <c r="D782" s="349" t="str">
        <f t="shared" si="359"/>
        <v/>
      </c>
      <c r="E782" s="262">
        <f t="shared" si="356"/>
        <v>18760311</v>
      </c>
      <c r="F782" s="262">
        <v>13</v>
      </c>
      <c r="R782" s="112" t="str">
        <f>IF(D782="","", CONCATENATE("Update games set ", B782, "= ",D782," where game_id=", E782))</f>
        <v/>
      </c>
      <c r="S782" s="112" t="str">
        <f t="shared" si="351"/>
        <v/>
      </c>
      <c r="T782" s="112" t="str">
        <f t="shared" si="352"/>
        <v/>
      </c>
      <c r="U782" s="200" t="str">
        <f t="shared" si="349"/>
        <v/>
      </c>
      <c r="V782" s="112" t="str">
        <f t="shared" si="353"/>
        <v/>
      </c>
      <c r="W782" s="415" t="str">
        <f t="shared" si="354"/>
        <v/>
      </c>
      <c r="Y782" s="65" t="str">
        <f t="shared" ref="Y782:Y845" si="361">IF(I782="","",CONCATENATE("update goals set scorer_name = '",SUBSTITUTE(J782, "'", "''"),"'"))</f>
        <v/>
      </c>
      <c r="Z782" s="65" t="str">
        <f t="shared" ref="Z782:Z845" si="362">IF(K782="", "", CONCATENATE(", goal_min = ", K782))</f>
        <v/>
      </c>
      <c r="AA782" s="65" t="str">
        <f t="shared" ref="AA782:AA845" si="363">IF(L782="", "", CONCATENATE(", Pen = '", UPPER(L782), "'"))</f>
        <v/>
      </c>
      <c r="AB782" s="65" t="str">
        <f t="shared" ref="AB782:AB845" si="364">IF(M782="", "", CONCATENATE(", OG = '", UPPER(M782), "'"))</f>
        <v/>
      </c>
      <c r="AC782" s="65" t="str">
        <f t="shared" ref="AC782:AC845" si="365">IF(I782="", "", CONCATENATE(" where game_id = ", E782, " and goal_order = ", I782))</f>
        <v/>
      </c>
      <c r="AH782" s="65" t="str">
        <f t="shared" si="355"/>
        <v>1875121813</v>
      </c>
      <c r="AI782" s="65">
        <v>18751218</v>
      </c>
      <c r="AJ782" s="65" t="s">
        <v>5323</v>
      </c>
      <c r="AK782" s="65">
        <v>13</v>
      </c>
      <c r="AN782" s="65" t="str">
        <f t="shared" si="350"/>
        <v/>
      </c>
    </row>
    <row r="783" spans="1:40" ht="16.8" customHeight="1" x14ac:dyDescent="0.25">
      <c r="A783" s="113">
        <v>1</v>
      </c>
      <c r="B783" s="342" t="s">
        <v>20</v>
      </c>
      <c r="C783" s="342" t="s">
        <v>4919</v>
      </c>
      <c r="D783" s="350" t="str">
        <f t="shared" si="342"/>
        <v>'Forest Ground'</v>
      </c>
      <c r="E783" s="262">
        <f t="shared" si="356"/>
        <v>18760311</v>
      </c>
      <c r="F783" s="262">
        <v>14</v>
      </c>
      <c r="R783" s="112" t="str">
        <f>IF(D783="","", CONCATENATE("Update games set ", B783, "= ",D783," where game_id=", E783))</f>
        <v>Update games set Ground= 'Forest Ground' where game_id=18760311</v>
      </c>
      <c r="S783" s="112" t="str">
        <f t="shared" si="351"/>
        <v/>
      </c>
      <c r="T783" s="112" t="str">
        <f t="shared" si="352"/>
        <v/>
      </c>
      <c r="U783" s="200" t="str">
        <f t="shared" si="349"/>
        <v/>
      </c>
      <c r="V783" s="112" t="str">
        <f t="shared" si="353"/>
        <v/>
      </c>
      <c r="W783" s="415" t="str">
        <f t="shared" si="354"/>
        <v/>
      </c>
      <c r="Y783" s="65" t="str">
        <f t="shared" si="361"/>
        <v/>
      </c>
      <c r="Z783" s="65" t="str">
        <f t="shared" si="362"/>
        <v/>
      </c>
      <c r="AA783" s="65" t="str">
        <f t="shared" si="363"/>
        <v/>
      </c>
      <c r="AB783" s="65" t="str">
        <f t="shared" si="364"/>
        <v/>
      </c>
      <c r="AC783" s="65" t="str">
        <f t="shared" si="365"/>
        <v/>
      </c>
      <c r="AH783" s="65" t="str">
        <f t="shared" si="355"/>
        <v>1875121814</v>
      </c>
      <c r="AI783" s="65">
        <v>18751218</v>
      </c>
      <c r="AJ783" s="65" t="s">
        <v>5323</v>
      </c>
      <c r="AK783" s="65">
        <v>14</v>
      </c>
      <c r="AN783" s="65" t="str">
        <f t="shared" si="350"/>
        <v/>
      </c>
    </row>
    <row r="784" spans="1:40" ht="16.8" customHeight="1" x14ac:dyDescent="0.25">
      <c r="A784" s="113">
        <v>1</v>
      </c>
      <c r="B784" s="342" t="s">
        <v>4882</v>
      </c>
      <c r="C784" s="342" t="str">
        <f>IF(C783="", "", C783)</f>
        <v>Forest Ground</v>
      </c>
      <c r="D784" s="350" t="str">
        <f t="shared" si="342"/>
        <v>'Forest Ground'</v>
      </c>
      <c r="E784" s="262">
        <f t="shared" si="356"/>
        <v>18760311</v>
      </c>
      <c r="F784" s="262">
        <v>15</v>
      </c>
      <c r="R784" s="112" t="str">
        <f>IF(D784="","", CONCATENATE("Update games set ", B784, "= ",D784," where game_id=", E784))</f>
        <v>Update games set Ground_parent= 'Forest Ground' where game_id=18760311</v>
      </c>
      <c r="S784" s="112" t="str">
        <f t="shared" si="351"/>
        <v/>
      </c>
      <c r="T784" s="112" t="str">
        <f t="shared" si="352"/>
        <v/>
      </c>
      <c r="U784" s="200" t="str">
        <f t="shared" si="349"/>
        <v/>
      </c>
      <c r="V784" s="112" t="str">
        <f t="shared" si="353"/>
        <v/>
      </c>
      <c r="W784" s="415" t="str">
        <f t="shared" si="354"/>
        <v/>
      </c>
      <c r="Y784" s="65" t="str">
        <f t="shared" si="361"/>
        <v/>
      </c>
      <c r="Z784" s="65" t="str">
        <f t="shared" si="362"/>
        <v/>
      </c>
      <c r="AA784" s="65" t="str">
        <f t="shared" si="363"/>
        <v/>
      </c>
      <c r="AB784" s="65" t="str">
        <f t="shared" si="364"/>
        <v/>
      </c>
      <c r="AC784" s="65" t="str">
        <f t="shared" si="365"/>
        <v/>
      </c>
      <c r="AH784" s="65" t="str">
        <f t="shared" si="355"/>
        <v>1875121815</v>
      </c>
      <c r="AI784" s="65">
        <v>18751218</v>
      </c>
      <c r="AJ784" s="65" t="s">
        <v>5323</v>
      </c>
      <c r="AK784" s="65">
        <v>15</v>
      </c>
      <c r="AN784" s="65" t="str">
        <f t="shared" si="350"/>
        <v/>
      </c>
    </row>
    <row r="785" spans="1:40" s="126" customFormat="1" ht="16.8" customHeight="1" thickBot="1" x14ac:dyDescent="0.3">
      <c r="A785" s="113">
        <v>1</v>
      </c>
      <c r="B785" s="116" t="s">
        <v>115</v>
      </c>
      <c r="C785" s="352"/>
      <c r="D785" s="370" t="str">
        <f t="shared" ref="D785" si="366">IF(MID(E785,5,2)*1&gt;6,_xlfn.CONCAT("'",LEFT(E785,4),"-",MID(E785,3,2)+1,"'"),_xlfn.CONCAT("'",LEFT(E785,4)-1,"-",MID(E785,3,2),"'"))</f>
        <v>'1875-76'</v>
      </c>
      <c r="E785" s="266">
        <f t="shared" si="356"/>
        <v>18760311</v>
      </c>
      <c r="F785" s="266">
        <v>16</v>
      </c>
      <c r="G785" s="343"/>
      <c r="H785" s="343"/>
      <c r="I785" s="267"/>
      <c r="J785" s="214"/>
      <c r="K785" s="266"/>
      <c r="L785" s="266"/>
      <c r="M785" s="266"/>
      <c r="N785" s="419"/>
      <c r="O785" s="343"/>
      <c r="P785" s="343"/>
      <c r="Q785" s="346"/>
      <c r="R785" s="112" t="str">
        <f>IF(D785="","", CONCATENATE("Update games set ", B785, "= ",D785," where game_id=", E785))</f>
        <v>Update games set Season= '1875-76' where game_id=18760311</v>
      </c>
      <c r="S785" s="112" t="str">
        <f t="shared" si="351"/>
        <v/>
      </c>
      <c r="T785" s="112" t="str">
        <f t="shared" si="352"/>
        <v/>
      </c>
      <c r="U785" s="200" t="str">
        <f t="shared" si="349"/>
        <v/>
      </c>
      <c r="V785" s="112" t="str">
        <f t="shared" si="353"/>
        <v/>
      </c>
      <c r="W785" s="415" t="str">
        <f t="shared" si="354"/>
        <v/>
      </c>
      <c r="X785" s="240"/>
      <c r="Y785" s="65" t="str">
        <f t="shared" si="361"/>
        <v/>
      </c>
      <c r="Z785" s="65" t="str">
        <f t="shared" si="362"/>
        <v/>
      </c>
      <c r="AA785" s="65" t="str">
        <f t="shared" si="363"/>
        <v/>
      </c>
      <c r="AB785" s="65" t="str">
        <f t="shared" si="364"/>
        <v/>
      </c>
      <c r="AC785" s="65" t="str">
        <f t="shared" si="365"/>
        <v/>
      </c>
      <c r="AH785" s="65" t="str">
        <f t="shared" si="355"/>
        <v>1875121816</v>
      </c>
      <c r="AI785" s="126">
        <v>18751218</v>
      </c>
      <c r="AJ785" s="126" t="s">
        <v>5323</v>
      </c>
      <c r="AK785" s="126">
        <v>16</v>
      </c>
      <c r="AN785" s="65" t="str">
        <f t="shared" si="350"/>
        <v/>
      </c>
    </row>
    <row r="786" spans="1:40" ht="16.8" customHeight="1" thickTop="1" x14ac:dyDescent="0.25">
      <c r="A786" s="113">
        <v>1</v>
      </c>
      <c r="B786" s="341" t="s">
        <v>22</v>
      </c>
      <c r="C786" s="341" t="s">
        <v>5227</v>
      </c>
      <c r="D786" s="341" t="str">
        <f t="shared" si="342"/>
        <v>'Birmingham'</v>
      </c>
      <c r="E786" s="211">
        <v>18761104</v>
      </c>
      <c r="F786" s="262">
        <v>1</v>
      </c>
      <c r="G786" s="212" t="s">
        <v>4824</v>
      </c>
      <c r="H786" s="212" t="s">
        <v>4777</v>
      </c>
      <c r="N786" s="416"/>
      <c r="O786" s="212"/>
      <c r="P786" s="212"/>
      <c r="R786" s="112" t="str">
        <f>IF(D786="","", CONCATENATE("Update games set ", B786, "= ",D786," where game_id=", E786))</f>
        <v>Update games set Opponent= 'Birmingham' where game_id=18761104</v>
      </c>
      <c r="S786" s="112" t="str">
        <f t="shared" si="351"/>
        <v>Update lineups set player_name = 'J Tomlinson', raw_name = 'J Tomlinson' where game_id = 18761104 and player_order = 1</v>
      </c>
      <c r="T786" s="112" t="str">
        <f t="shared" si="352"/>
        <v/>
      </c>
      <c r="U786" s="200" t="str">
        <f t="shared" si="349"/>
        <v/>
      </c>
      <c r="V786" s="112" t="str">
        <f t="shared" si="353"/>
        <v/>
      </c>
      <c r="W786" s="415" t="str">
        <f t="shared" si="354"/>
        <v/>
      </c>
      <c r="Y786" s="65" t="str">
        <f t="shared" si="361"/>
        <v/>
      </c>
      <c r="Z786" s="65" t="str">
        <f t="shared" si="362"/>
        <v/>
      </c>
      <c r="AA786" s="65" t="str">
        <f t="shared" si="363"/>
        <v/>
      </c>
      <c r="AB786" s="65" t="str">
        <f t="shared" si="364"/>
        <v/>
      </c>
      <c r="AC786" s="65" t="str">
        <f t="shared" si="365"/>
        <v/>
      </c>
      <c r="AH786" s="65" t="str">
        <f t="shared" si="355"/>
        <v>187601081</v>
      </c>
      <c r="AI786" s="65">
        <v>18760108</v>
      </c>
      <c r="AJ786" s="65" t="s">
        <v>77</v>
      </c>
      <c r="AK786" s="65">
        <v>1</v>
      </c>
      <c r="AN786" s="65" t="str">
        <f t="shared" si="350"/>
        <v>update games set source = 'The Nottingham Forest Football Scrapbook' where game_id = 18761104</v>
      </c>
    </row>
    <row r="787" spans="1:40" ht="16.8" customHeight="1" x14ac:dyDescent="0.25">
      <c r="A787" s="113">
        <v>1</v>
      </c>
      <c r="B787" s="342" t="s">
        <v>4979</v>
      </c>
      <c r="C787" s="342" t="str">
        <f>IF(C786="", "", C786)</f>
        <v>Birmingham</v>
      </c>
      <c r="D787" s="350" t="str">
        <f t="shared" si="342"/>
        <v>'Birmingham'</v>
      </c>
      <c r="E787" s="211">
        <f>E786</f>
        <v>18761104</v>
      </c>
      <c r="F787" s="262">
        <v>2</v>
      </c>
      <c r="G787" s="211" t="s">
        <v>4923</v>
      </c>
      <c r="R787" s="112" t="str">
        <f>IF(D787="","", CONCATENATE("Update games set ", B787, "= ",D787," where game_id=", E787))</f>
        <v>Update games set Opp_parent= 'Birmingham' where game_id=18761104</v>
      </c>
      <c r="S787" s="112" t="str">
        <f t="shared" si="351"/>
        <v>Update lineups set player_name = 'H Rothers', raw_name = 'H Rothers' where game_id = 18761104 and player_order = 2</v>
      </c>
      <c r="T787" s="112" t="str">
        <f t="shared" si="352"/>
        <v/>
      </c>
      <c r="U787" s="200" t="str">
        <f t="shared" si="349"/>
        <v/>
      </c>
      <c r="V787" s="112" t="str">
        <f t="shared" si="353"/>
        <v/>
      </c>
      <c r="W787" s="415" t="str">
        <f t="shared" si="354"/>
        <v/>
      </c>
      <c r="Y787" s="65" t="str">
        <f t="shared" si="361"/>
        <v/>
      </c>
      <c r="Z787" s="65" t="str">
        <f t="shared" si="362"/>
        <v/>
      </c>
      <c r="AA787" s="65" t="str">
        <f t="shared" si="363"/>
        <v/>
      </c>
      <c r="AB787" s="65" t="str">
        <f t="shared" si="364"/>
        <v/>
      </c>
      <c r="AC787" s="65" t="str">
        <f t="shared" si="365"/>
        <v/>
      </c>
      <c r="AH787" s="65" t="str">
        <f t="shared" si="355"/>
        <v>187601082</v>
      </c>
      <c r="AI787" s="65">
        <v>18760108</v>
      </c>
      <c r="AJ787" s="65" t="s">
        <v>77</v>
      </c>
      <c r="AK787" s="65">
        <v>2</v>
      </c>
      <c r="AN787" s="65" t="str">
        <f t="shared" si="350"/>
        <v/>
      </c>
    </row>
    <row r="788" spans="1:40" ht="16.8" customHeight="1" x14ac:dyDescent="0.25">
      <c r="A788" s="113">
        <v>1</v>
      </c>
      <c r="B788" s="342" t="s">
        <v>2653</v>
      </c>
      <c r="C788" s="342" t="s">
        <v>663</v>
      </c>
      <c r="D788" s="350" t="str">
        <f t="shared" si="342"/>
        <v>'Friendly'</v>
      </c>
      <c r="E788" s="211">
        <f t="shared" ref="E788:E801" si="367">E787</f>
        <v>18761104</v>
      </c>
      <c r="F788" s="262">
        <v>3</v>
      </c>
      <c r="G788" s="211" t="s">
        <v>4924</v>
      </c>
      <c r="R788" s="112" t="str">
        <f>IF(D788="","", CONCATENATE("Update games set ", B788, "= ",D788," where game_id=", E788))</f>
        <v>Update games set Game_type= 'Friendly' where game_id=18761104</v>
      </c>
      <c r="S788" s="112" t="str">
        <f t="shared" si="351"/>
        <v>Update lineups set player_name = 'Gathers', raw_name = 'Gathers' where game_id = 18761104 and player_order = 3</v>
      </c>
      <c r="T788" s="112" t="str">
        <f t="shared" si="352"/>
        <v/>
      </c>
      <c r="U788" s="200" t="str">
        <f t="shared" si="349"/>
        <v/>
      </c>
      <c r="V788" s="112" t="str">
        <f t="shared" si="353"/>
        <v/>
      </c>
      <c r="W788" s="415" t="str">
        <f t="shared" si="354"/>
        <v/>
      </c>
      <c r="Y788" s="65" t="str">
        <f t="shared" si="361"/>
        <v/>
      </c>
      <c r="Z788" s="65" t="str">
        <f t="shared" si="362"/>
        <v/>
      </c>
      <c r="AA788" s="65" t="str">
        <f t="shared" si="363"/>
        <v/>
      </c>
      <c r="AB788" s="65" t="str">
        <f t="shared" si="364"/>
        <v/>
      </c>
      <c r="AC788" s="65" t="str">
        <f t="shared" si="365"/>
        <v/>
      </c>
      <c r="AH788" s="65" t="str">
        <f t="shared" si="355"/>
        <v>187601083</v>
      </c>
      <c r="AI788" s="65">
        <v>18760108</v>
      </c>
      <c r="AJ788" s="65" t="s">
        <v>77</v>
      </c>
      <c r="AK788" s="65">
        <v>3</v>
      </c>
      <c r="AN788" s="65" t="str">
        <f t="shared" si="350"/>
        <v/>
      </c>
    </row>
    <row r="789" spans="1:40" ht="16.8" customHeight="1" x14ac:dyDescent="0.25">
      <c r="A789" s="113">
        <v>1</v>
      </c>
      <c r="B789" s="342" t="s">
        <v>4978</v>
      </c>
      <c r="C789" s="342" t="s">
        <v>5065</v>
      </c>
      <c r="D789" s="350" t="str">
        <f t="shared" si="342"/>
        <v>'H'</v>
      </c>
      <c r="E789" s="211">
        <f t="shared" si="367"/>
        <v>18761104</v>
      </c>
      <c r="F789" s="262">
        <v>4</v>
      </c>
      <c r="G789" s="211" t="s">
        <v>4925</v>
      </c>
      <c r="R789" s="112" t="str">
        <f>IF(D789="","", CONCATENATE("Update games set ", B789, "= ",D789," where game_id=", E789))</f>
        <v>Update games set HAN= 'H' where game_id=18761104</v>
      </c>
      <c r="S789" s="112" t="str">
        <f t="shared" si="351"/>
        <v>Update lineups set player_name = 'H Howell', raw_name = 'H Howell' where game_id = 18761104 and player_order = 4</v>
      </c>
      <c r="T789" s="112" t="str">
        <f t="shared" si="352"/>
        <v/>
      </c>
      <c r="U789" s="200" t="str">
        <f t="shared" si="349"/>
        <v/>
      </c>
      <c r="V789" s="112" t="str">
        <f t="shared" si="353"/>
        <v/>
      </c>
      <c r="W789" s="415" t="str">
        <f t="shared" si="354"/>
        <v/>
      </c>
      <c r="Y789" s="65" t="str">
        <f t="shared" si="361"/>
        <v/>
      </c>
      <c r="Z789" s="65" t="str">
        <f t="shared" si="362"/>
        <v/>
      </c>
      <c r="AA789" s="65" t="str">
        <f t="shared" si="363"/>
        <v/>
      </c>
      <c r="AB789" s="65" t="str">
        <f t="shared" si="364"/>
        <v/>
      </c>
      <c r="AC789" s="65" t="str">
        <f t="shared" si="365"/>
        <v/>
      </c>
      <c r="AH789" s="65" t="str">
        <f t="shared" si="355"/>
        <v>187601084</v>
      </c>
      <c r="AI789" s="65">
        <v>18760108</v>
      </c>
      <c r="AJ789" s="65" t="s">
        <v>77</v>
      </c>
      <c r="AK789" s="65">
        <v>4</v>
      </c>
      <c r="AN789" s="65" t="str">
        <f t="shared" si="350"/>
        <v/>
      </c>
    </row>
    <row r="790" spans="1:40" ht="16.8" customHeight="1" x14ac:dyDescent="0.25">
      <c r="A790" s="113">
        <v>1</v>
      </c>
      <c r="B790" s="342" t="s">
        <v>5</v>
      </c>
      <c r="C790" s="342">
        <v>0</v>
      </c>
      <c r="D790" s="349">
        <f t="shared" si="357"/>
        <v>0</v>
      </c>
      <c r="E790" s="211">
        <f t="shared" si="367"/>
        <v>18761104</v>
      </c>
      <c r="F790" s="262">
        <v>5</v>
      </c>
      <c r="G790" s="211" t="s">
        <v>4896</v>
      </c>
      <c r="R790" s="112" t="str">
        <f>IF(D790="","", CONCATENATE("Update games set ", B790, "= ",D790," where game_id=", E790))</f>
        <v>Update games set F= 0 where game_id=18761104</v>
      </c>
      <c r="S790" s="112" t="str">
        <f t="shared" si="351"/>
        <v>Update lineups set player_name = 'AC Goodyer', raw_name = 'AC Goodyer' where game_id = 18761104 and player_order = 5</v>
      </c>
      <c r="T790" s="112" t="str">
        <f t="shared" si="352"/>
        <v/>
      </c>
      <c r="U790" s="200" t="str">
        <f t="shared" si="349"/>
        <v/>
      </c>
      <c r="V790" s="112" t="str">
        <f t="shared" si="353"/>
        <v/>
      </c>
      <c r="W790" s="415" t="str">
        <f t="shared" si="354"/>
        <v/>
      </c>
      <c r="Y790" s="65" t="str">
        <f t="shared" si="361"/>
        <v/>
      </c>
      <c r="Z790" s="65" t="str">
        <f t="shared" si="362"/>
        <v/>
      </c>
      <c r="AA790" s="65" t="str">
        <f t="shared" si="363"/>
        <v/>
      </c>
      <c r="AB790" s="65" t="str">
        <f t="shared" si="364"/>
        <v/>
      </c>
      <c r="AC790" s="65" t="str">
        <f t="shared" si="365"/>
        <v/>
      </c>
      <c r="AH790" s="65" t="str">
        <f t="shared" si="355"/>
        <v>187601085</v>
      </c>
      <c r="AI790" s="65">
        <v>18760108</v>
      </c>
      <c r="AJ790" s="65" t="s">
        <v>77</v>
      </c>
      <c r="AK790" s="65">
        <v>5</v>
      </c>
      <c r="AN790" s="65" t="str">
        <f t="shared" si="350"/>
        <v/>
      </c>
    </row>
    <row r="791" spans="1:40" ht="16.8" customHeight="1" x14ac:dyDescent="0.25">
      <c r="A791" s="113">
        <v>1</v>
      </c>
      <c r="B791" s="342" t="s">
        <v>0</v>
      </c>
      <c r="C791" s="342">
        <v>2</v>
      </c>
      <c r="D791" s="349">
        <f t="shared" si="357"/>
        <v>2</v>
      </c>
      <c r="E791" s="211">
        <f t="shared" si="367"/>
        <v>18761104</v>
      </c>
      <c r="F791" s="262">
        <v>6</v>
      </c>
      <c r="G791" s="211" t="s">
        <v>3651</v>
      </c>
      <c r="R791" s="112" t="str">
        <f>IF(D791="","", CONCATENATE("Update games set ", B791, "= ",D791," where game_id=", E791))</f>
        <v>Update games set A= 2 where game_id=18761104</v>
      </c>
      <c r="S791" s="112" t="str">
        <f t="shared" si="351"/>
        <v>Update lineups set player_name = 'J Smith', raw_name = 'J Smith' where game_id = 18761104 and player_order = 6</v>
      </c>
      <c r="T791" s="112" t="str">
        <f t="shared" si="352"/>
        <v/>
      </c>
      <c r="U791" s="200" t="str">
        <f t="shared" si="349"/>
        <v/>
      </c>
      <c r="V791" s="112" t="str">
        <f t="shared" si="353"/>
        <v/>
      </c>
      <c r="W791" s="415" t="str">
        <f t="shared" si="354"/>
        <v/>
      </c>
      <c r="Y791" s="65" t="str">
        <f t="shared" si="361"/>
        <v/>
      </c>
      <c r="Z791" s="65" t="str">
        <f t="shared" si="362"/>
        <v/>
      </c>
      <c r="AA791" s="65" t="str">
        <f t="shared" si="363"/>
        <v/>
      </c>
      <c r="AB791" s="65" t="str">
        <f t="shared" si="364"/>
        <v/>
      </c>
      <c r="AC791" s="65" t="str">
        <f t="shared" si="365"/>
        <v/>
      </c>
      <c r="AH791" s="65" t="str">
        <f t="shared" si="355"/>
        <v>187601086</v>
      </c>
      <c r="AI791" s="65">
        <v>18760108</v>
      </c>
      <c r="AJ791" s="65" t="s">
        <v>77</v>
      </c>
      <c r="AK791" s="65">
        <v>6</v>
      </c>
      <c r="AN791" s="65" t="str">
        <f t="shared" si="350"/>
        <v/>
      </c>
    </row>
    <row r="792" spans="1:40" ht="16.8" customHeight="1" x14ac:dyDescent="0.25">
      <c r="A792" s="113">
        <v>1</v>
      </c>
      <c r="B792" s="342" t="s">
        <v>23</v>
      </c>
      <c r="D792" s="334" t="str">
        <f t="shared" ref="D792" si="368">IF(C792="",IF(D790&gt;D791,"'W'",IF(D790=D791,"'D'","'L'")),_xlfn.CONCAT("'",C792,"'"))</f>
        <v>'L'</v>
      </c>
      <c r="E792" s="211">
        <f t="shared" si="367"/>
        <v>18761104</v>
      </c>
      <c r="F792" s="262">
        <v>7</v>
      </c>
      <c r="G792" s="211" t="s">
        <v>4920</v>
      </c>
      <c r="R792" s="112" t="str">
        <f>IF(D792="","", CONCATENATE("Update games set ", B792, "= ",D792," where game_id=", E792))</f>
        <v>Update games set Result= 'L' where game_id=18761104</v>
      </c>
      <c r="S792" s="112" t="str">
        <f t="shared" si="351"/>
        <v>Update lineups set player_name = 'EH Greenhalgh', raw_name = 'EH Greenhalgh' where game_id = 18761104 and player_order = 7</v>
      </c>
      <c r="T792" s="112" t="str">
        <f t="shared" si="352"/>
        <v/>
      </c>
      <c r="U792" s="200" t="str">
        <f t="shared" si="349"/>
        <v/>
      </c>
      <c r="V792" s="112" t="str">
        <f t="shared" si="353"/>
        <v/>
      </c>
      <c r="W792" s="415" t="str">
        <f t="shared" si="354"/>
        <v/>
      </c>
      <c r="Y792" s="65" t="str">
        <f t="shared" si="361"/>
        <v/>
      </c>
      <c r="Z792" s="65" t="str">
        <f t="shared" si="362"/>
        <v/>
      </c>
      <c r="AA792" s="65" t="str">
        <f t="shared" si="363"/>
        <v/>
      </c>
      <c r="AB792" s="65" t="str">
        <f t="shared" si="364"/>
        <v/>
      </c>
      <c r="AC792" s="65" t="str">
        <f t="shared" si="365"/>
        <v/>
      </c>
      <c r="AH792" s="65" t="str">
        <f t="shared" si="355"/>
        <v>187601087</v>
      </c>
      <c r="AI792" s="65">
        <v>18760108</v>
      </c>
      <c r="AJ792" s="65" t="s">
        <v>77</v>
      </c>
      <c r="AK792" s="65">
        <v>7</v>
      </c>
      <c r="AN792" s="65" t="str">
        <f t="shared" si="350"/>
        <v/>
      </c>
    </row>
    <row r="793" spans="1:40" ht="16.8" customHeight="1" x14ac:dyDescent="0.25">
      <c r="A793" s="113">
        <v>1</v>
      </c>
      <c r="B793" s="342" t="s">
        <v>768</v>
      </c>
      <c r="D793" s="349" t="str">
        <f t="shared" si="359"/>
        <v/>
      </c>
      <c r="E793" s="211">
        <f t="shared" si="367"/>
        <v>18761104</v>
      </c>
      <c r="F793" s="262">
        <v>8</v>
      </c>
      <c r="G793" s="194" t="s">
        <v>4913</v>
      </c>
      <c r="N793" s="417"/>
      <c r="O793" s="194"/>
      <c r="P793" s="194"/>
      <c r="R793" s="112" t="str">
        <f>IF(D793="","", CONCATENATE("Update games set ", B793, "= ",D793," where game_id=", E793))</f>
        <v/>
      </c>
      <c r="S793" s="112" t="str">
        <f t="shared" si="351"/>
        <v>Update lineups set player_name = 'Kirk', raw_name = 'Kirk' where game_id = 18761104 and player_order = 8</v>
      </c>
      <c r="T793" s="112" t="str">
        <f t="shared" si="352"/>
        <v/>
      </c>
      <c r="U793" s="200" t="str">
        <f t="shared" si="349"/>
        <v/>
      </c>
      <c r="V793" s="112" t="str">
        <f t="shared" si="353"/>
        <v/>
      </c>
      <c r="W793" s="415" t="str">
        <f t="shared" si="354"/>
        <v/>
      </c>
      <c r="Y793" s="65" t="str">
        <f t="shared" si="361"/>
        <v/>
      </c>
      <c r="Z793" s="65" t="str">
        <f t="shared" si="362"/>
        <v/>
      </c>
      <c r="AA793" s="65" t="str">
        <f t="shared" si="363"/>
        <v/>
      </c>
      <c r="AB793" s="65" t="str">
        <f t="shared" si="364"/>
        <v/>
      </c>
      <c r="AC793" s="65" t="str">
        <f t="shared" si="365"/>
        <v/>
      </c>
      <c r="AH793" s="65" t="str">
        <f t="shared" si="355"/>
        <v>187601088</v>
      </c>
      <c r="AI793" s="65">
        <v>18760108</v>
      </c>
      <c r="AJ793" s="65" t="s">
        <v>77</v>
      </c>
      <c r="AK793" s="65">
        <v>8</v>
      </c>
      <c r="AN793" s="65" t="str">
        <f t="shared" si="350"/>
        <v/>
      </c>
    </row>
    <row r="794" spans="1:40" ht="16.8" customHeight="1" x14ac:dyDescent="0.25">
      <c r="A794" s="113">
        <v>1</v>
      </c>
      <c r="B794" s="342" t="s">
        <v>766</v>
      </c>
      <c r="D794" s="349" t="str">
        <f t="shared" si="359"/>
        <v/>
      </c>
      <c r="E794" s="211">
        <f t="shared" si="367"/>
        <v>18761104</v>
      </c>
      <c r="F794" s="262">
        <v>9</v>
      </c>
      <c r="G794" s="194" t="s">
        <v>4926</v>
      </c>
      <c r="H794" s="194"/>
      <c r="N794" s="417"/>
      <c r="O794" s="194"/>
      <c r="P794" s="194"/>
      <c r="R794" s="112" t="str">
        <f>IF(D794="","", CONCATENATE("Update games set ", B794, "= ",D794," where game_id=", E794))</f>
        <v/>
      </c>
      <c r="S794" s="112" t="str">
        <f t="shared" si="351"/>
        <v>Update lineups set player_name = 'JP Turner', raw_name = 'JP Turner' where game_id = 18761104 and player_order = 9</v>
      </c>
      <c r="T794" s="112" t="str">
        <f t="shared" si="352"/>
        <v/>
      </c>
      <c r="U794" s="200" t="str">
        <f t="shared" si="349"/>
        <v/>
      </c>
      <c r="V794" s="112" t="str">
        <f t="shared" si="353"/>
        <v/>
      </c>
      <c r="W794" s="415" t="str">
        <f t="shared" si="354"/>
        <v/>
      </c>
      <c r="Y794" s="65" t="str">
        <f t="shared" si="361"/>
        <v/>
      </c>
      <c r="Z794" s="65" t="str">
        <f t="shared" si="362"/>
        <v/>
      </c>
      <c r="AA794" s="65" t="str">
        <f t="shared" si="363"/>
        <v/>
      </c>
      <c r="AB794" s="65" t="str">
        <f t="shared" si="364"/>
        <v/>
      </c>
      <c r="AC794" s="65" t="str">
        <f t="shared" si="365"/>
        <v/>
      </c>
      <c r="AH794" s="65" t="str">
        <f t="shared" si="355"/>
        <v>187601089</v>
      </c>
      <c r="AI794" s="65">
        <v>18760108</v>
      </c>
      <c r="AJ794" s="65" t="s">
        <v>77</v>
      </c>
      <c r="AK794" s="65">
        <v>9</v>
      </c>
      <c r="AN794" s="65" t="str">
        <f t="shared" si="350"/>
        <v/>
      </c>
    </row>
    <row r="795" spans="1:40" ht="16.8" customHeight="1" x14ac:dyDescent="0.25">
      <c r="A795" s="113">
        <v>1</v>
      </c>
      <c r="B795" s="342" t="s">
        <v>753</v>
      </c>
      <c r="D795" s="350" t="str">
        <f t="shared" si="360"/>
        <v/>
      </c>
      <c r="E795" s="211">
        <f t="shared" si="367"/>
        <v>18761104</v>
      </c>
      <c r="F795" s="262">
        <v>10</v>
      </c>
      <c r="G795" s="211" t="s">
        <v>4927</v>
      </c>
      <c r="R795" s="112" t="str">
        <f>IF(D795="","", CONCATENATE("Update games set ", B795, "= ",D795," where game_id=", E795))</f>
        <v/>
      </c>
      <c r="S795" s="112" t="str">
        <f t="shared" si="351"/>
        <v>Update lineups set player_name = 'T Davis', raw_name = 'T Davis' where game_id = 18761104 and player_order = 10</v>
      </c>
      <c r="T795" s="112" t="str">
        <f t="shared" si="352"/>
        <v/>
      </c>
      <c r="U795" s="200" t="str">
        <f t="shared" si="349"/>
        <v/>
      </c>
      <c r="V795" s="112" t="str">
        <f t="shared" si="353"/>
        <v/>
      </c>
      <c r="W795" s="415" t="str">
        <f t="shared" si="354"/>
        <v/>
      </c>
      <c r="Y795" s="65" t="str">
        <f t="shared" si="361"/>
        <v/>
      </c>
      <c r="Z795" s="65" t="str">
        <f t="shared" si="362"/>
        <v/>
      </c>
      <c r="AA795" s="65" t="str">
        <f t="shared" si="363"/>
        <v/>
      </c>
      <c r="AB795" s="65" t="str">
        <f t="shared" si="364"/>
        <v/>
      </c>
      <c r="AC795" s="65" t="str">
        <f t="shared" si="365"/>
        <v/>
      </c>
      <c r="AH795" s="65" t="str">
        <f t="shared" si="355"/>
        <v>1876010810</v>
      </c>
      <c r="AI795" s="65">
        <v>18760108</v>
      </c>
      <c r="AJ795" s="65" t="s">
        <v>77</v>
      </c>
      <c r="AK795" s="65">
        <v>10</v>
      </c>
      <c r="AN795" s="65" t="str">
        <f t="shared" si="350"/>
        <v/>
      </c>
    </row>
    <row r="796" spans="1:40" ht="16.8" customHeight="1" x14ac:dyDescent="0.25">
      <c r="A796" s="113">
        <v>1</v>
      </c>
      <c r="B796" s="342" t="s">
        <v>746</v>
      </c>
      <c r="C796" s="351" t="s">
        <v>5062</v>
      </c>
      <c r="D796" s="334" t="str">
        <f>CONCATENATE("'", LEFT(E796,4),"-",MID(E796,5,2),"-", MID(E796,7,2), " ", C796,"'")</f>
        <v>'1876-11-04 15:00'</v>
      </c>
      <c r="E796" s="211">
        <f t="shared" si="367"/>
        <v>18761104</v>
      </c>
      <c r="F796" s="262">
        <v>11</v>
      </c>
      <c r="G796" s="211" t="s">
        <v>4871</v>
      </c>
      <c r="R796" s="112" t="str">
        <f>IF(D796="","", CONCATENATE("Update games set ", B796, "= ",D796," where game_id=", E796))</f>
        <v>Update games set Game_date= '1876-11-04 15:00' where game_id=18761104</v>
      </c>
      <c r="S796" s="112" t="str">
        <f t="shared" si="351"/>
        <v>Update lineups set player_name = 'CJ Spencer', raw_name = 'CJ Spencer' where game_id = 18761104 and player_order = 11</v>
      </c>
      <c r="T796" s="112" t="str">
        <f t="shared" si="352"/>
        <v/>
      </c>
      <c r="U796" s="200" t="str">
        <f t="shared" si="349"/>
        <v/>
      </c>
      <c r="V796" s="112" t="str">
        <f t="shared" si="353"/>
        <v/>
      </c>
      <c r="W796" s="415" t="str">
        <f t="shared" si="354"/>
        <v/>
      </c>
      <c r="Y796" s="65" t="str">
        <f t="shared" si="361"/>
        <v/>
      </c>
      <c r="Z796" s="65" t="str">
        <f t="shared" si="362"/>
        <v/>
      </c>
      <c r="AA796" s="65" t="str">
        <f t="shared" si="363"/>
        <v/>
      </c>
      <c r="AB796" s="65" t="str">
        <f t="shared" si="364"/>
        <v/>
      </c>
      <c r="AC796" s="65" t="str">
        <f t="shared" si="365"/>
        <v/>
      </c>
      <c r="AH796" s="65" t="str">
        <f t="shared" si="355"/>
        <v>1876010811</v>
      </c>
      <c r="AI796" s="65">
        <v>18760108</v>
      </c>
      <c r="AJ796" s="65" t="s">
        <v>77</v>
      </c>
      <c r="AK796" s="65">
        <v>11</v>
      </c>
      <c r="AN796" s="65" t="str">
        <f t="shared" si="350"/>
        <v/>
      </c>
    </row>
    <row r="797" spans="1:40" ht="16.8" customHeight="1" x14ac:dyDescent="0.25">
      <c r="A797" s="113">
        <v>1</v>
      </c>
      <c r="B797" s="342" t="s">
        <v>25</v>
      </c>
      <c r="D797" s="350" t="str">
        <f t="shared" si="342"/>
        <v/>
      </c>
      <c r="E797" s="211">
        <f t="shared" si="367"/>
        <v>18761104</v>
      </c>
      <c r="F797" s="262">
        <v>12</v>
      </c>
      <c r="G797" s="211" t="s">
        <v>4815</v>
      </c>
      <c r="R797" s="112" t="str">
        <f>IF(D797="","", CONCATENATE("Update games set ", B797, "= ",D797," where game_id=", E797))</f>
        <v/>
      </c>
      <c r="S797" s="112" t="str">
        <f t="shared" si="351"/>
        <v>Update lineups set player_name = 'WH Revis', raw_name = 'WH Revis' where game_id = 18761104 and player_order = 12</v>
      </c>
      <c r="T797" s="112" t="str">
        <f t="shared" si="352"/>
        <v/>
      </c>
      <c r="U797" s="200" t="str">
        <f t="shared" si="349"/>
        <v/>
      </c>
      <c r="V797" s="112" t="str">
        <f t="shared" si="353"/>
        <v/>
      </c>
      <c r="W797" s="415" t="str">
        <f t="shared" si="354"/>
        <v/>
      </c>
      <c r="Y797" s="65" t="str">
        <f t="shared" si="361"/>
        <v/>
      </c>
      <c r="Z797" s="65" t="str">
        <f t="shared" si="362"/>
        <v/>
      </c>
      <c r="AA797" s="65" t="str">
        <f t="shared" si="363"/>
        <v/>
      </c>
      <c r="AB797" s="65" t="str">
        <f t="shared" si="364"/>
        <v/>
      </c>
      <c r="AC797" s="65" t="str">
        <f t="shared" si="365"/>
        <v/>
      </c>
      <c r="AH797" s="65" t="str">
        <f t="shared" si="355"/>
        <v>1876010812</v>
      </c>
      <c r="AI797" s="65">
        <v>18760108</v>
      </c>
      <c r="AJ797" s="65" t="s">
        <v>77</v>
      </c>
      <c r="AK797" s="65">
        <v>12</v>
      </c>
      <c r="AN797" s="65" t="str">
        <f t="shared" si="350"/>
        <v/>
      </c>
    </row>
    <row r="798" spans="1:40" ht="16.8" customHeight="1" x14ac:dyDescent="0.25">
      <c r="A798" s="113">
        <v>1</v>
      </c>
      <c r="B798" s="342" t="s">
        <v>475</v>
      </c>
      <c r="D798" s="349" t="str">
        <f t="shared" si="359"/>
        <v/>
      </c>
      <c r="E798" s="211">
        <f t="shared" si="367"/>
        <v>18761104</v>
      </c>
      <c r="F798" s="262">
        <v>13</v>
      </c>
      <c r="G798" s="211" t="s">
        <v>4827</v>
      </c>
      <c r="R798" s="112" t="str">
        <f>IF(D798="","", CONCATENATE("Update games set ", B798, "= ",D798," where game_id=", E798))</f>
        <v/>
      </c>
      <c r="S798" s="112" t="str">
        <f t="shared" si="351"/>
        <v>Update lineups set player_name = 'AB Baillon', raw_name = 'AB Baillon' where game_id = 18761104 and player_order = 13</v>
      </c>
      <c r="T798" s="112" t="str">
        <f t="shared" si="352"/>
        <v/>
      </c>
      <c r="U798" s="200" t="str">
        <f t="shared" si="349"/>
        <v/>
      </c>
      <c r="V798" s="112" t="str">
        <f t="shared" si="353"/>
        <v/>
      </c>
      <c r="W798" s="415" t="str">
        <f t="shared" si="354"/>
        <v/>
      </c>
      <c r="Y798" s="65" t="str">
        <f t="shared" si="361"/>
        <v/>
      </c>
      <c r="Z798" s="65" t="str">
        <f t="shared" si="362"/>
        <v/>
      </c>
      <c r="AA798" s="65" t="str">
        <f t="shared" si="363"/>
        <v/>
      </c>
      <c r="AB798" s="65" t="str">
        <f t="shared" si="364"/>
        <v/>
      </c>
      <c r="AC798" s="65" t="str">
        <f t="shared" si="365"/>
        <v/>
      </c>
      <c r="AH798" s="65" t="str">
        <f t="shared" si="355"/>
        <v>1876010813</v>
      </c>
      <c r="AI798" s="65">
        <v>18760108</v>
      </c>
      <c r="AJ798" s="65" t="s">
        <v>77</v>
      </c>
      <c r="AK798" s="65">
        <v>13</v>
      </c>
      <c r="AN798" s="65" t="str">
        <f t="shared" si="350"/>
        <v/>
      </c>
    </row>
    <row r="799" spans="1:40" ht="16.8" customHeight="1" x14ac:dyDescent="0.25">
      <c r="A799" s="113">
        <v>1</v>
      </c>
      <c r="B799" s="342" t="s">
        <v>20</v>
      </c>
      <c r="C799" s="342" t="s">
        <v>4919</v>
      </c>
      <c r="D799" s="350" t="str">
        <f t="shared" si="342"/>
        <v>'Forest Ground'</v>
      </c>
      <c r="E799" s="211">
        <f t="shared" si="367"/>
        <v>18761104</v>
      </c>
      <c r="F799" s="262">
        <v>14</v>
      </c>
      <c r="G799" s="211" t="s">
        <v>4928</v>
      </c>
      <c r="R799" s="112" t="str">
        <f>IF(D799="","", CONCATENATE("Update games set ", B799, "= ",D799," where game_id=", E799))</f>
        <v>Update games set Ground= 'Forest Ground' where game_id=18761104</v>
      </c>
      <c r="S799" s="112" t="str">
        <f t="shared" si="351"/>
        <v>Update lineups set player_name = 'JB Carter', raw_name = 'JB Carter' where game_id = 18761104 and player_order = 14</v>
      </c>
      <c r="T799" s="112" t="str">
        <f t="shared" si="352"/>
        <v/>
      </c>
      <c r="U799" s="200" t="str">
        <f t="shared" si="349"/>
        <v/>
      </c>
      <c r="V799" s="112" t="str">
        <f t="shared" si="353"/>
        <v/>
      </c>
      <c r="W799" s="415" t="str">
        <f t="shared" si="354"/>
        <v/>
      </c>
      <c r="Y799" s="65" t="str">
        <f t="shared" si="361"/>
        <v/>
      </c>
      <c r="Z799" s="65" t="str">
        <f t="shared" si="362"/>
        <v/>
      </c>
      <c r="AA799" s="65" t="str">
        <f t="shared" si="363"/>
        <v/>
      </c>
      <c r="AB799" s="65" t="str">
        <f t="shared" si="364"/>
        <v/>
      </c>
      <c r="AC799" s="65" t="str">
        <f t="shared" si="365"/>
        <v/>
      </c>
      <c r="AH799" s="65" t="str">
        <f t="shared" si="355"/>
        <v>1876010814</v>
      </c>
      <c r="AI799" s="65">
        <v>18760108</v>
      </c>
      <c r="AJ799" s="65" t="s">
        <v>77</v>
      </c>
      <c r="AK799" s="65">
        <v>14</v>
      </c>
      <c r="AN799" s="65" t="str">
        <f t="shared" si="350"/>
        <v/>
      </c>
    </row>
    <row r="800" spans="1:40" ht="16.8" customHeight="1" x14ac:dyDescent="0.25">
      <c r="A800" s="113">
        <v>1</v>
      </c>
      <c r="B800" s="342" t="s">
        <v>4882</v>
      </c>
      <c r="C800" s="342" t="str">
        <f>IF(C799="", "", C799)</f>
        <v>Forest Ground</v>
      </c>
      <c r="D800" s="350" t="str">
        <f t="shared" si="342"/>
        <v>'Forest Ground'</v>
      </c>
      <c r="E800" s="211">
        <f t="shared" si="367"/>
        <v>18761104</v>
      </c>
      <c r="F800" s="262">
        <v>15</v>
      </c>
      <c r="G800" s="211" t="s">
        <v>4922</v>
      </c>
      <c r="R800" s="112" t="str">
        <f>IF(D800="","", CONCATENATE("Update games set ", B800, "= ",D800," where game_id=", E800))</f>
        <v>Update games set Ground_parent= 'Forest Ground' where game_id=18761104</v>
      </c>
      <c r="S800" s="112" t="str">
        <f t="shared" si="351"/>
        <v>Update lineups set player_name = 'T Oliver', raw_name = 'T Oliver' where game_id = 18761104 and player_order = 15</v>
      </c>
      <c r="T800" s="112" t="str">
        <f t="shared" si="352"/>
        <v/>
      </c>
      <c r="U800" s="200" t="str">
        <f t="shared" si="349"/>
        <v/>
      </c>
      <c r="V800" s="112" t="str">
        <f t="shared" si="353"/>
        <v/>
      </c>
      <c r="W800" s="415" t="str">
        <f t="shared" si="354"/>
        <v/>
      </c>
      <c r="Y800" s="65" t="str">
        <f t="shared" si="361"/>
        <v/>
      </c>
      <c r="Z800" s="65" t="str">
        <f t="shared" si="362"/>
        <v/>
      </c>
      <c r="AA800" s="65" t="str">
        <f t="shared" si="363"/>
        <v/>
      </c>
      <c r="AB800" s="65" t="str">
        <f t="shared" si="364"/>
        <v/>
      </c>
      <c r="AC800" s="65" t="str">
        <f t="shared" si="365"/>
        <v/>
      </c>
      <c r="AH800" s="65" t="str">
        <f t="shared" si="355"/>
        <v>1876010815</v>
      </c>
      <c r="AI800" s="65">
        <v>18760108</v>
      </c>
      <c r="AJ800" s="65" t="s">
        <v>77</v>
      </c>
      <c r="AK800" s="65">
        <v>15</v>
      </c>
      <c r="AN800" s="65" t="str">
        <f t="shared" si="350"/>
        <v/>
      </c>
    </row>
    <row r="801" spans="1:40" s="126" customFormat="1" ht="16.8" customHeight="1" thickBot="1" x14ac:dyDescent="0.3">
      <c r="A801" s="113">
        <v>1</v>
      </c>
      <c r="B801" s="116" t="s">
        <v>115</v>
      </c>
      <c r="C801" s="352"/>
      <c r="D801" s="370" t="str">
        <f t="shared" ref="D801" si="369">IF(MID(E801,5,2)*1&gt;6,_xlfn.CONCAT("'",LEFT(E801,4),"-",MID(E801,3,2)+1,"'"),_xlfn.CONCAT("'",LEFT(E801,4)-1,"-",MID(E801,3,2),"'"))</f>
        <v>'1876-77'</v>
      </c>
      <c r="E801" s="214">
        <f t="shared" si="367"/>
        <v>18761104</v>
      </c>
      <c r="F801" s="266">
        <v>16</v>
      </c>
      <c r="G801" s="343"/>
      <c r="H801" s="343"/>
      <c r="I801" s="267"/>
      <c r="J801" s="214"/>
      <c r="K801" s="266"/>
      <c r="L801" s="266"/>
      <c r="M801" s="266"/>
      <c r="N801" s="419"/>
      <c r="O801" s="343"/>
      <c r="P801" s="343"/>
      <c r="Q801" s="346"/>
      <c r="R801" s="112" t="str">
        <f>IF(D801="","", CONCATENATE("Update games set ", B801, "= ",D801," where game_id=", E801))</f>
        <v>Update games set Season= '1876-77' where game_id=18761104</v>
      </c>
      <c r="S801" s="112" t="str">
        <f t="shared" si="351"/>
        <v/>
      </c>
      <c r="T801" s="112" t="str">
        <f t="shared" si="352"/>
        <v/>
      </c>
      <c r="U801" s="200" t="str">
        <f t="shared" si="349"/>
        <v/>
      </c>
      <c r="V801" s="112" t="str">
        <f t="shared" si="353"/>
        <v/>
      </c>
      <c r="W801" s="415" t="str">
        <f t="shared" si="354"/>
        <v/>
      </c>
      <c r="X801" s="240"/>
      <c r="Y801" s="65" t="str">
        <f t="shared" si="361"/>
        <v/>
      </c>
      <c r="Z801" s="65" t="str">
        <f t="shared" si="362"/>
        <v/>
      </c>
      <c r="AA801" s="65" t="str">
        <f t="shared" si="363"/>
        <v/>
      </c>
      <c r="AB801" s="65" t="str">
        <f t="shared" si="364"/>
        <v/>
      </c>
      <c r="AC801" s="65" t="str">
        <f t="shared" si="365"/>
        <v/>
      </c>
      <c r="AH801" s="65" t="str">
        <f t="shared" si="355"/>
        <v>1876010816</v>
      </c>
      <c r="AI801" s="126">
        <v>18760108</v>
      </c>
      <c r="AJ801" s="126" t="s">
        <v>77</v>
      </c>
      <c r="AK801" s="126">
        <v>16</v>
      </c>
      <c r="AN801" s="65" t="str">
        <f t="shared" si="350"/>
        <v/>
      </c>
    </row>
    <row r="802" spans="1:40" ht="16.8" customHeight="1" thickTop="1" x14ac:dyDescent="0.25">
      <c r="A802" s="113">
        <v>1</v>
      </c>
      <c r="B802" s="341" t="s">
        <v>22</v>
      </c>
      <c r="C802" s="341" t="s">
        <v>77</v>
      </c>
      <c r="D802" s="341" t="str">
        <f t="shared" si="342"/>
        <v>'Sheffield Wednesday'</v>
      </c>
      <c r="E802" s="211">
        <v>18770113</v>
      </c>
      <c r="F802" s="262">
        <v>1</v>
      </c>
      <c r="G802" s="212" t="s">
        <v>4806</v>
      </c>
      <c r="H802" s="212" t="s">
        <v>4777</v>
      </c>
      <c r="N802" s="416"/>
      <c r="O802" s="212"/>
      <c r="P802" s="212"/>
      <c r="R802" s="112" t="str">
        <f>IF(D802="","", CONCATENATE("Update games set ", B802, "= ",D802," where game_id=", E802))</f>
        <v>Update games set Opponent= 'Sheffield Wednesday' where game_id=18770113</v>
      </c>
      <c r="S802" s="112" t="str">
        <f t="shared" si="351"/>
        <v>Update lineups set player_name = 'SW Widdowson', raw_name = 'SW Widdowson' where game_id = 18770113 and player_order = 1</v>
      </c>
      <c r="T802" s="112" t="str">
        <f t="shared" si="352"/>
        <v/>
      </c>
      <c r="U802" s="200" t="str">
        <f t="shared" si="349"/>
        <v/>
      </c>
      <c r="V802" s="112" t="str">
        <f t="shared" si="353"/>
        <v/>
      </c>
      <c r="W802" s="415" t="str">
        <f t="shared" si="354"/>
        <v/>
      </c>
      <c r="Y802" s="65" t="str">
        <f t="shared" si="361"/>
        <v/>
      </c>
      <c r="Z802" s="65" t="str">
        <f t="shared" si="362"/>
        <v/>
      </c>
      <c r="AA802" s="65" t="str">
        <f t="shared" si="363"/>
        <v/>
      </c>
      <c r="AB802" s="65" t="str">
        <f t="shared" si="364"/>
        <v/>
      </c>
      <c r="AC802" s="65" t="str">
        <f t="shared" si="365"/>
        <v/>
      </c>
      <c r="AH802" s="65" t="str">
        <f t="shared" si="355"/>
        <v>187603111</v>
      </c>
      <c r="AI802" s="65">
        <v>18760311</v>
      </c>
      <c r="AJ802" s="65" t="s">
        <v>80</v>
      </c>
      <c r="AK802" s="65">
        <v>1</v>
      </c>
      <c r="AN802" s="65" t="str">
        <f t="shared" si="350"/>
        <v>update games set source = 'The Nottingham Forest Football Scrapbook' where game_id = 18770113</v>
      </c>
    </row>
    <row r="803" spans="1:40" ht="16.8" customHeight="1" x14ac:dyDescent="0.25">
      <c r="A803" s="113">
        <v>1</v>
      </c>
      <c r="B803" s="342" t="s">
        <v>4979</v>
      </c>
      <c r="C803" s="342" t="str">
        <f>IF(C802="", "", C802)</f>
        <v>Sheffield Wednesday</v>
      </c>
      <c r="D803" s="350" t="str">
        <f t="shared" ref="D803:D866" si="370">IF(C803="", "", CONCATENATE("'", C803,"'"))</f>
        <v>'Sheffield Wednesday'</v>
      </c>
      <c r="E803" s="211">
        <f>E802</f>
        <v>18770113</v>
      </c>
      <c r="F803" s="262">
        <v>2</v>
      </c>
      <c r="G803" s="211" t="s">
        <v>4827</v>
      </c>
      <c r="R803" s="112" t="str">
        <f>IF(D803="","", CONCATENATE("Update games set ", B803, "= ",D803," where game_id=", E803))</f>
        <v>Update games set Opp_parent= 'Sheffield Wednesday' where game_id=18770113</v>
      </c>
      <c r="S803" s="112" t="str">
        <f t="shared" si="351"/>
        <v>Update lineups set player_name = 'AB Baillon', raw_name = 'AB Baillon' where game_id = 18770113 and player_order = 2</v>
      </c>
      <c r="T803" s="112" t="str">
        <f t="shared" si="352"/>
        <v/>
      </c>
      <c r="U803" s="200" t="str">
        <f t="shared" si="349"/>
        <v/>
      </c>
      <c r="V803" s="112" t="str">
        <f t="shared" si="353"/>
        <v/>
      </c>
      <c r="W803" s="415" t="str">
        <f t="shared" si="354"/>
        <v/>
      </c>
      <c r="Y803" s="65" t="str">
        <f t="shared" si="361"/>
        <v/>
      </c>
      <c r="Z803" s="65" t="str">
        <f t="shared" si="362"/>
        <v/>
      </c>
      <c r="AA803" s="65" t="str">
        <f t="shared" si="363"/>
        <v/>
      </c>
      <c r="AB803" s="65" t="str">
        <f t="shared" si="364"/>
        <v/>
      </c>
      <c r="AC803" s="65" t="str">
        <f t="shared" si="365"/>
        <v/>
      </c>
      <c r="AH803" s="65" t="str">
        <f t="shared" si="355"/>
        <v>187603112</v>
      </c>
      <c r="AI803" s="65">
        <v>18760311</v>
      </c>
      <c r="AJ803" s="65" t="s">
        <v>80</v>
      </c>
      <c r="AK803" s="65">
        <v>2</v>
      </c>
      <c r="AN803" s="65" t="str">
        <f t="shared" si="350"/>
        <v/>
      </c>
    </row>
    <row r="804" spans="1:40" ht="16.8" customHeight="1" x14ac:dyDescent="0.25">
      <c r="A804" s="113">
        <v>1</v>
      </c>
      <c r="B804" s="342" t="s">
        <v>2653</v>
      </c>
      <c r="C804" s="342" t="s">
        <v>663</v>
      </c>
      <c r="D804" s="350" t="str">
        <f t="shared" si="370"/>
        <v>'Friendly'</v>
      </c>
      <c r="E804" s="211">
        <f t="shared" ref="E804:E817" si="371">E803</f>
        <v>18770113</v>
      </c>
      <c r="F804" s="262">
        <v>3</v>
      </c>
      <c r="G804" s="211" t="s">
        <v>4853</v>
      </c>
      <c r="R804" s="112" t="str">
        <f>IF(D804="","", CONCATENATE("Update games set ", B804, "= ",D804," where game_id=", E804))</f>
        <v>Update games set Game_type= 'Friendly' where game_id=18770113</v>
      </c>
      <c r="S804" s="112" t="str">
        <f t="shared" si="351"/>
        <v>Update lineups set player_name = 'Spencer', raw_name = 'Spencer' where game_id = 18770113 and player_order = 3</v>
      </c>
      <c r="T804" s="112" t="str">
        <f t="shared" si="352"/>
        <v/>
      </c>
      <c r="U804" s="200" t="str">
        <f t="shared" si="349"/>
        <v/>
      </c>
      <c r="V804" s="112" t="str">
        <f t="shared" si="353"/>
        <v/>
      </c>
      <c r="W804" s="415" t="str">
        <f t="shared" si="354"/>
        <v/>
      </c>
      <c r="Y804" s="65" t="str">
        <f t="shared" si="361"/>
        <v/>
      </c>
      <c r="Z804" s="65" t="str">
        <f t="shared" si="362"/>
        <v/>
      </c>
      <c r="AA804" s="65" t="str">
        <f t="shared" si="363"/>
        <v/>
      </c>
      <c r="AB804" s="65" t="str">
        <f t="shared" si="364"/>
        <v/>
      </c>
      <c r="AC804" s="65" t="str">
        <f t="shared" si="365"/>
        <v/>
      </c>
      <c r="AH804" s="65" t="str">
        <f t="shared" si="355"/>
        <v>187603113</v>
      </c>
      <c r="AI804" s="65">
        <v>18760311</v>
      </c>
      <c r="AJ804" s="65" t="s">
        <v>80</v>
      </c>
      <c r="AK804" s="65">
        <v>3</v>
      </c>
      <c r="AN804" s="65" t="str">
        <f t="shared" si="350"/>
        <v/>
      </c>
    </row>
    <row r="805" spans="1:40" ht="16.8" customHeight="1" x14ac:dyDescent="0.25">
      <c r="A805" s="113">
        <v>1</v>
      </c>
      <c r="B805" s="342" t="s">
        <v>4978</v>
      </c>
      <c r="C805" s="342" t="s">
        <v>5065</v>
      </c>
      <c r="D805" s="350" t="str">
        <f t="shared" si="370"/>
        <v>'H'</v>
      </c>
      <c r="E805" s="211">
        <f t="shared" si="371"/>
        <v>18770113</v>
      </c>
      <c r="F805" s="262">
        <v>4</v>
      </c>
      <c r="G805" s="211" t="s">
        <v>4895</v>
      </c>
      <c r="R805" s="112" t="str">
        <f>IF(D805="","", CONCATENATE("Update games set ", B805, "= ",D805," where game_id=", E805))</f>
        <v>Update games set HAN= 'H' where game_id=18770113</v>
      </c>
      <c r="S805" s="112" t="str">
        <f t="shared" si="351"/>
        <v>Update lineups set player_name = 'AH Smith', raw_name = 'AH Smith' where game_id = 18770113 and player_order = 4</v>
      </c>
      <c r="T805" s="112" t="str">
        <f t="shared" si="352"/>
        <v/>
      </c>
      <c r="U805" s="200" t="str">
        <f t="shared" si="349"/>
        <v/>
      </c>
      <c r="V805" s="112" t="str">
        <f t="shared" si="353"/>
        <v/>
      </c>
      <c r="W805" s="415" t="str">
        <f t="shared" si="354"/>
        <v/>
      </c>
      <c r="Y805" s="65" t="str">
        <f t="shared" si="361"/>
        <v/>
      </c>
      <c r="Z805" s="65" t="str">
        <f t="shared" si="362"/>
        <v/>
      </c>
      <c r="AA805" s="65" t="str">
        <f t="shared" si="363"/>
        <v/>
      </c>
      <c r="AB805" s="65" t="str">
        <f t="shared" si="364"/>
        <v/>
      </c>
      <c r="AC805" s="65" t="str">
        <f t="shared" si="365"/>
        <v/>
      </c>
      <c r="AH805" s="65" t="str">
        <f t="shared" si="355"/>
        <v>187603114</v>
      </c>
      <c r="AI805" s="65">
        <v>18760311</v>
      </c>
      <c r="AJ805" s="65" t="s">
        <v>80</v>
      </c>
      <c r="AK805" s="65">
        <v>4</v>
      </c>
      <c r="AN805" s="65" t="str">
        <f t="shared" si="350"/>
        <v/>
      </c>
    </row>
    <row r="806" spans="1:40" ht="16.8" customHeight="1" x14ac:dyDescent="0.25">
      <c r="A806" s="113">
        <v>1</v>
      </c>
      <c r="B806" s="342" t="s">
        <v>5</v>
      </c>
      <c r="C806" s="342">
        <v>2</v>
      </c>
      <c r="D806" s="349">
        <f t="shared" si="357"/>
        <v>2</v>
      </c>
      <c r="E806" s="211">
        <f t="shared" si="371"/>
        <v>18770113</v>
      </c>
      <c r="F806" s="262">
        <v>5</v>
      </c>
      <c r="G806" s="211" t="s">
        <v>4913</v>
      </c>
      <c r="R806" s="112" t="str">
        <f>IF(D806="","", CONCATENATE("Update games set ", B806, "= ",D806," where game_id=", E806))</f>
        <v>Update games set F= 2 where game_id=18770113</v>
      </c>
      <c r="S806" s="112" t="str">
        <f t="shared" si="351"/>
        <v>Update lineups set player_name = 'Kirk', raw_name = 'Kirk' where game_id = 18770113 and player_order = 5</v>
      </c>
      <c r="T806" s="112" t="str">
        <f t="shared" si="352"/>
        <v/>
      </c>
      <c r="U806" s="200" t="str">
        <f t="shared" si="349"/>
        <v/>
      </c>
      <c r="V806" s="112" t="str">
        <f t="shared" si="353"/>
        <v/>
      </c>
      <c r="W806" s="415" t="str">
        <f t="shared" si="354"/>
        <v/>
      </c>
      <c r="Y806" s="65" t="str">
        <f t="shared" si="361"/>
        <v/>
      </c>
      <c r="Z806" s="65" t="str">
        <f t="shared" si="362"/>
        <v/>
      </c>
      <c r="AA806" s="65" t="str">
        <f t="shared" si="363"/>
        <v/>
      </c>
      <c r="AB806" s="65" t="str">
        <f t="shared" si="364"/>
        <v/>
      </c>
      <c r="AC806" s="65" t="str">
        <f t="shared" si="365"/>
        <v/>
      </c>
      <c r="AH806" s="65" t="str">
        <f t="shared" si="355"/>
        <v>187603115</v>
      </c>
      <c r="AI806" s="65">
        <v>18760311</v>
      </c>
      <c r="AJ806" s="65" t="s">
        <v>80</v>
      </c>
      <c r="AK806" s="65">
        <v>5</v>
      </c>
      <c r="AN806" s="65" t="str">
        <f t="shared" si="350"/>
        <v/>
      </c>
    </row>
    <row r="807" spans="1:40" ht="16.8" customHeight="1" x14ac:dyDescent="0.25">
      <c r="A807" s="113">
        <v>1</v>
      </c>
      <c r="B807" s="342" t="s">
        <v>0</v>
      </c>
      <c r="C807" s="342">
        <v>1</v>
      </c>
      <c r="D807" s="349">
        <f t="shared" si="357"/>
        <v>1</v>
      </c>
      <c r="E807" s="211">
        <f t="shared" si="371"/>
        <v>18770113</v>
      </c>
      <c r="F807" s="262">
        <v>6</v>
      </c>
      <c r="G807" s="211" t="s">
        <v>4929</v>
      </c>
      <c r="R807" s="112" t="str">
        <f>IF(D807="","", CONCATENATE("Update games set ", B807, "= ",D807," where game_id=", E807))</f>
        <v>Update games set A= 1 where game_id=18770113</v>
      </c>
      <c r="S807" s="112" t="str">
        <f t="shared" si="351"/>
        <v>Update lineups set player_name = 'Carder', raw_name = 'Carder' where game_id = 18770113 and player_order = 6</v>
      </c>
      <c r="T807" s="112" t="str">
        <f t="shared" si="352"/>
        <v/>
      </c>
      <c r="U807" s="200" t="str">
        <f t="shared" si="349"/>
        <v/>
      </c>
      <c r="V807" s="112" t="str">
        <f t="shared" si="353"/>
        <v/>
      </c>
      <c r="W807" s="415" t="str">
        <f t="shared" si="354"/>
        <v/>
      </c>
      <c r="Y807" s="65" t="str">
        <f t="shared" si="361"/>
        <v/>
      </c>
      <c r="Z807" s="65" t="str">
        <f t="shared" si="362"/>
        <v/>
      </c>
      <c r="AA807" s="65" t="str">
        <f t="shared" si="363"/>
        <v/>
      </c>
      <c r="AB807" s="65" t="str">
        <f t="shared" si="364"/>
        <v/>
      </c>
      <c r="AC807" s="65" t="str">
        <f t="shared" si="365"/>
        <v/>
      </c>
      <c r="AH807" s="65" t="str">
        <f t="shared" si="355"/>
        <v>187603116</v>
      </c>
      <c r="AI807" s="65">
        <v>18760311</v>
      </c>
      <c r="AJ807" s="65" t="s">
        <v>80</v>
      </c>
      <c r="AK807" s="65">
        <v>6</v>
      </c>
      <c r="AN807" s="65" t="str">
        <f t="shared" si="350"/>
        <v/>
      </c>
    </row>
    <row r="808" spans="1:40" ht="16.8" customHeight="1" x14ac:dyDescent="0.25">
      <c r="A808" s="113">
        <v>1</v>
      </c>
      <c r="B808" s="342" t="s">
        <v>23</v>
      </c>
      <c r="D808" s="334" t="str">
        <f t="shared" ref="D808" si="372">IF(C808="",IF(D806&gt;D807,"'W'",IF(D806=D807,"'D'","'L'")),_xlfn.CONCAT("'",C808,"'"))</f>
        <v>'W'</v>
      </c>
      <c r="E808" s="211">
        <f t="shared" si="371"/>
        <v>18770113</v>
      </c>
      <c r="F808" s="262">
        <v>7</v>
      </c>
      <c r="G808" s="211" t="s">
        <v>4914</v>
      </c>
      <c r="R808" s="112" t="str">
        <f>IF(D808="","", CONCATENATE("Update games set ", B808, "= ",D808," where game_id=", E808))</f>
        <v>Update games set Result= 'W' where game_id=18770113</v>
      </c>
      <c r="S808" s="112" t="str">
        <f t="shared" si="351"/>
        <v>Update lineups set player_name = 'Turner', raw_name = 'Turner' where game_id = 18770113 and player_order = 7</v>
      </c>
      <c r="T808" s="112" t="str">
        <f t="shared" si="352"/>
        <v/>
      </c>
      <c r="U808" s="200" t="str">
        <f t="shared" si="349"/>
        <v/>
      </c>
      <c r="V808" s="112" t="str">
        <f t="shared" si="353"/>
        <v/>
      </c>
      <c r="W808" s="415" t="str">
        <f t="shared" si="354"/>
        <v/>
      </c>
      <c r="Y808" s="65" t="str">
        <f t="shared" si="361"/>
        <v/>
      </c>
      <c r="Z808" s="65" t="str">
        <f t="shared" si="362"/>
        <v/>
      </c>
      <c r="AA808" s="65" t="str">
        <f t="shared" si="363"/>
        <v/>
      </c>
      <c r="AB808" s="65" t="str">
        <f t="shared" si="364"/>
        <v/>
      </c>
      <c r="AC808" s="65" t="str">
        <f t="shared" si="365"/>
        <v/>
      </c>
      <c r="AH808" s="65" t="str">
        <f t="shared" si="355"/>
        <v>187603117</v>
      </c>
      <c r="AI808" s="65">
        <v>18760311</v>
      </c>
      <c r="AJ808" s="65" t="s">
        <v>80</v>
      </c>
      <c r="AK808" s="65">
        <v>7</v>
      </c>
      <c r="AN808" s="65" t="str">
        <f t="shared" si="350"/>
        <v/>
      </c>
    </row>
    <row r="809" spans="1:40" ht="16.8" customHeight="1" x14ac:dyDescent="0.25">
      <c r="A809" s="113">
        <v>1</v>
      </c>
      <c r="B809" s="342" t="s">
        <v>768</v>
      </c>
      <c r="D809" s="349" t="str">
        <f t="shared" si="359"/>
        <v/>
      </c>
      <c r="E809" s="211">
        <f t="shared" si="371"/>
        <v>18770113</v>
      </c>
      <c r="F809" s="262">
        <v>8</v>
      </c>
      <c r="G809" s="194" t="s">
        <v>4896</v>
      </c>
      <c r="N809" s="417"/>
      <c r="O809" s="194"/>
      <c r="P809" s="194"/>
      <c r="R809" s="112" t="str">
        <f>IF(D809="","", CONCATENATE("Update games set ", B809, "= ",D809," where game_id=", E809))</f>
        <v/>
      </c>
      <c r="S809" s="112" t="str">
        <f t="shared" si="351"/>
        <v>Update lineups set player_name = 'AC Goodyer', raw_name = 'AC Goodyer' where game_id = 18770113 and player_order = 8</v>
      </c>
      <c r="T809" s="112" t="str">
        <f t="shared" si="352"/>
        <v/>
      </c>
      <c r="U809" s="200" t="str">
        <f t="shared" si="349"/>
        <v/>
      </c>
      <c r="V809" s="112" t="str">
        <f t="shared" si="353"/>
        <v/>
      </c>
      <c r="W809" s="415" t="str">
        <f t="shared" si="354"/>
        <v/>
      </c>
      <c r="Y809" s="65" t="str">
        <f t="shared" si="361"/>
        <v/>
      </c>
      <c r="Z809" s="65" t="str">
        <f t="shared" si="362"/>
        <v/>
      </c>
      <c r="AA809" s="65" t="str">
        <f t="shared" si="363"/>
        <v/>
      </c>
      <c r="AB809" s="65" t="str">
        <f t="shared" si="364"/>
        <v/>
      </c>
      <c r="AC809" s="65" t="str">
        <f t="shared" si="365"/>
        <v/>
      </c>
      <c r="AH809" s="65" t="str">
        <f t="shared" si="355"/>
        <v>187603118</v>
      </c>
      <c r="AI809" s="65">
        <v>18760311</v>
      </c>
      <c r="AJ809" s="65" t="s">
        <v>80</v>
      </c>
      <c r="AK809" s="65">
        <v>8</v>
      </c>
      <c r="AN809" s="65" t="str">
        <f t="shared" si="350"/>
        <v/>
      </c>
    </row>
    <row r="810" spans="1:40" ht="16.8" customHeight="1" x14ac:dyDescent="0.25">
      <c r="A810" s="113">
        <v>1</v>
      </c>
      <c r="B810" s="342" t="s">
        <v>766</v>
      </c>
      <c r="D810" s="349" t="str">
        <f t="shared" si="359"/>
        <v/>
      </c>
      <c r="E810" s="211">
        <f t="shared" si="371"/>
        <v>18770113</v>
      </c>
      <c r="F810" s="262">
        <v>9</v>
      </c>
      <c r="G810" s="194" t="s">
        <v>4930</v>
      </c>
      <c r="H810" s="194"/>
      <c r="N810" s="417"/>
      <c r="O810" s="194"/>
      <c r="P810" s="194"/>
      <c r="R810" s="112" t="str">
        <f>IF(D810="","", CONCATENATE("Update games set ", B810, "= ",D810," where game_id=", E810))</f>
        <v/>
      </c>
      <c r="S810" s="112" t="str">
        <f t="shared" si="351"/>
        <v>Update lineups set player_name = 'Butler', raw_name = 'Butler' where game_id = 18770113 and player_order = 9</v>
      </c>
      <c r="T810" s="112" t="str">
        <f t="shared" si="352"/>
        <v/>
      </c>
      <c r="U810" s="200" t="str">
        <f t="shared" si="349"/>
        <v/>
      </c>
      <c r="V810" s="112" t="str">
        <f t="shared" si="353"/>
        <v/>
      </c>
      <c r="W810" s="415" t="str">
        <f t="shared" si="354"/>
        <v/>
      </c>
      <c r="Y810" s="65" t="str">
        <f t="shared" si="361"/>
        <v/>
      </c>
      <c r="Z810" s="65" t="str">
        <f t="shared" si="362"/>
        <v/>
      </c>
      <c r="AA810" s="65" t="str">
        <f t="shared" si="363"/>
        <v/>
      </c>
      <c r="AB810" s="65" t="str">
        <f t="shared" si="364"/>
        <v/>
      </c>
      <c r="AC810" s="65" t="str">
        <f t="shared" si="365"/>
        <v/>
      </c>
      <c r="AH810" s="65" t="str">
        <f t="shared" si="355"/>
        <v>187603119</v>
      </c>
      <c r="AI810" s="65">
        <v>18760311</v>
      </c>
      <c r="AJ810" s="65" t="s">
        <v>80</v>
      </c>
      <c r="AK810" s="65">
        <v>9</v>
      </c>
      <c r="AN810" s="65" t="str">
        <f t="shared" si="350"/>
        <v/>
      </c>
    </row>
    <row r="811" spans="1:40" ht="16.8" customHeight="1" x14ac:dyDescent="0.25">
      <c r="A811" s="113">
        <v>1</v>
      </c>
      <c r="B811" s="342" t="s">
        <v>753</v>
      </c>
      <c r="D811" s="350" t="str">
        <f t="shared" si="360"/>
        <v/>
      </c>
      <c r="E811" s="211">
        <f t="shared" si="371"/>
        <v>18770113</v>
      </c>
      <c r="F811" s="262">
        <v>10</v>
      </c>
      <c r="G811" s="211" t="s">
        <v>4931</v>
      </c>
      <c r="R811" s="112" t="str">
        <f>IF(D811="","", CONCATENATE("Update games set ", B811, "= ",D811," where game_id=", E811))</f>
        <v/>
      </c>
      <c r="S811" s="112" t="str">
        <f t="shared" si="351"/>
        <v>Update lineups set player_name = 'Sands', raw_name = 'Sands' where game_id = 18770113 and player_order = 10</v>
      </c>
      <c r="T811" s="112" t="str">
        <f t="shared" si="352"/>
        <v/>
      </c>
      <c r="U811" s="200" t="str">
        <f t="shared" si="349"/>
        <v/>
      </c>
      <c r="V811" s="112" t="str">
        <f t="shared" si="353"/>
        <v/>
      </c>
      <c r="W811" s="415" t="str">
        <f t="shared" si="354"/>
        <v/>
      </c>
      <c r="Y811" s="65" t="str">
        <f t="shared" si="361"/>
        <v/>
      </c>
      <c r="Z811" s="65" t="str">
        <f t="shared" si="362"/>
        <v/>
      </c>
      <c r="AA811" s="65" t="str">
        <f t="shared" si="363"/>
        <v/>
      </c>
      <c r="AB811" s="65" t="str">
        <f t="shared" si="364"/>
        <v/>
      </c>
      <c r="AC811" s="65" t="str">
        <f t="shared" si="365"/>
        <v/>
      </c>
      <c r="AH811" s="65" t="str">
        <f t="shared" si="355"/>
        <v>1876031110</v>
      </c>
      <c r="AI811" s="65">
        <v>18760311</v>
      </c>
      <c r="AJ811" s="65" t="s">
        <v>80</v>
      </c>
      <c r="AK811" s="65">
        <v>10</v>
      </c>
      <c r="AN811" s="65" t="str">
        <f t="shared" si="350"/>
        <v/>
      </c>
    </row>
    <row r="812" spans="1:40" ht="16.8" customHeight="1" x14ac:dyDescent="0.25">
      <c r="A812" s="113">
        <v>1</v>
      </c>
      <c r="B812" s="342" t="s">
        <v>746</v>
      </c>
      <c r="C812" s="351" t="s">
        <v>5062</v>
      </c>
      <c r="D812" s="334" t="str">
        <f>CONCATENATE("'", LEFT(E812,4),"-",MID(E812,5,2),"-", MID(E812,7,2), " ", C812,"'")</f>
        <v>'1877-01-13 15:00'</v>
      </c>
      <c r="E812" s="211">
        <f t="shared" si="371"/>
        <v>18770113</v>
      </c>
      <c r="F812" s="262">
        <v>11</v>
      </c>
      <c r="G812" s="211" t="s">
        <v>4924</v>
      </c>
      <c r="R812" s="112" t="str">
        <f>IF(D812="","", CONCATENATE("Update games set ", B812, "= ",D812," where game_id=", E812))</f>
        <v>Update games set Game_date= '1877-01-13 15:00' where game_id=18770113</v>
      </c>
      <c r="S812" s="112" t="str">
        <f t="shared" si="351"/>
        <v>Update lineups set player_name = 'Gathers', raw_name = 'Gathers' where game_id = 18770113 and player_order = 11</v>
      </c>
      <c r="T812" s="112" t="str">
        <f t="shared" si="352"/>
        <v/>
      </c>
      <c r="U812" s="200" t="str">
        <f t="shared" si="349"/>
        <v/>
      </c>
      <c r="V812" s="112" t="str">
        <f t="shared" si="353"/>
        <v/>
      </c>
      <c r="W812" s="415" t="str">
        <f t="shared" si="354"/>
        <v/>
      </c>
      <c r="Y812" s="65" t="str">
        <f t="shared" si="361"/>
        <v/>
      </c>
      <c r="Z812" s="65" t="str">
        <f t="shared" si="362"/>
        <v/>
      </c>
      <c r="AA812" s="65" t="str">
        <f t="shared" si="363"/>
        <v/>
      </c>
      <c r="AB812" s="65" t="str">
        <f t="shared" si="364"/>
        <v/>
      </c>
      <c r="AC812" s="65" t="str">
        <f t="shared" si="365"/>
        <v/>
      </c>
      <c r="AH812" s="65" t="str">
        <f t="shared" si="355"/>
        <v>1876031111</v>
      </c>
      <c r="AI812" s="65">
        <v>18760311</v>
      </c>
      <c r="AJ812" s="65" t="s">
        <v>80</v>
      </c>
      <c r="AK812" s="65">
        <v>11</v>
      </c>
      <c r="AN812" s="65" t="str">
        <f t="shared" si="350"/>
        <v/>
      </c>
    </row>
    <row r="813" spans="1:40" ht="16.8" customHeight="1" x14ac:dyDescent="0.25">
      <c r="A813" s="113">
        <v>1</v>
      </c>
      <c r="B813" s="342" t="s">
        <v>25</v>
      </c>
      <c r="D813" s="350" t="str">
        <f t="shared" si="370"/>
        <v/>
      </c>
      <c r="E813" s="211">
        <f t="shared" si="371"/>
        <v>18770113</v>
      </c>
      <c r="F813" s="262">
        <v>12</v>
      </c>
      <c r="G813" s="211" t="s">
        <v>4932</v>
      </c>
      <c r="R813" s="112" t="str">
        <f>IF(D813="","", CONCATENATE("Update games set ", B813, "= ",D813," where game_id=", E813))</f>
        <v/>
      </c>
      <c r="S813" s="112" t="str">
        <f t="shared" si="351"/>
        <v>Update lineups set player_name = 'Rawson', raw_name = 'Rawson' where game_id = 18770113 and player_order = 12</v>
      </c>
      <c r="T813" s="112" t="str">
        <f t="shared" si="352"/>
        <v/>
      </c>
      <c r="U813" s="200" t="str">
        <f t="shared" si="349"/>
        <v/>
      </c>
      <c r="V813" s="112" t="str">
        <f t="shared" si="353"/>
        <v/>
      </c>
      <c r="W813" s="415" t="str">
        <f t="shared" si="354"/>
        <v/>
      </c>
      <c r="Y813" s="65" t="str">
        <f t="shared" si="361"/>
        <v/>
      </c>
      <c r="Z813" s="65" t="str">
        <f t="shared" si="362"/>
        <v/>
      </c>
      <c r="AA813" s="65" t="str">
        <f t="shared" si="363"/>
        <v/>
      </c>
      <c r="AB813" s="65" t="str">
        <f t="shared" si="364"/>
        <v/>
      </c>
      <c r="AC813" s="65" t="str">
        <f t="shared" si="365"/>
        <v/>
      </c>
      <c r="AH813" s="65" t="str">
        <f t="shared" si="355"/>
        <v>1876031112</v>
      </c>
      <c r="AI813" s="65">
        <v>18760311</v>
      </c>
      <c r="AJ813" s="65" t="s">
        <v>80</v>
      </c>
      <c r="AK813" s="65">
        <v>12</v>
      </c>
      <c r="AN813" s="65" t="str">
        <f t="shared" si="350"/>
        <v/>
      </c>
    </row>
    <row r="814" spans="1:40" ht="16.8" customHeight="1" x14ac:dyDescent="0.25">
      <c r="A814" s="113">
        <v>1</v>
      </c>
      <c r="B814" s="342" t="s">
        <v>475</v>
      </c>
      <c r="D814" s="349" t="str">
        <f t="shared" si="359"/>
        <v/>
      </c>
      <c r="E814" s="211">
        <f t="shared" si="371"/>
        <v>18770113</v>
      </c>
      <c r="F814" s="262">
        <v>13</v>
      </c>
      <c r="R814" s="112" t="str">
        <f>IF(D814="","", CONCATENATE("Update games set ", B814, "= ",D814," where game_id=", E814))</f>
        <v/>
      </c>
      <c r="S814" s="112" t="str">
        <f t="shared" si="351"/>
        <v/>
      </c>
      <c r="T814" s="112" t="str">
        <f t="shared" si="352"/>
        <v/>
      </c>
      <c r="U814" s="200" t="str">
        <f t="shared" si="349"/>
        <v/>
      </c>
      <c r="V814" s="112" t="str">
        <f t="shared" si="353"/>
        <v/>
      </c>
      <c r="W814" s="415" t="str">
        <f t="shared" si="354"/>
        <v/>
      </c>
      <c r="Y814" s="65" t="str">
        <f t="shared" si="361"/>
        <v/>
      </c>
      <c r="Z814" s="65" t="str">
        <f t="shared" si="362"/>
        <v/>
      </c>
      <c r="AA814" s="65" t="str">
        <f t="shared" si="363"/>
        <v/>
      </c>
      <c r="AB814" s="65" t="str">
        <f t="shared" si="364"/>
        <v/>
      </c>
      <c r="AC814" s="65" t="str">
        <f t="shared" si="365"/>
        <v/>
      </c>
      <c r="AH814" s="65" t="str">
        <f t="shared" si="355"/>
        <v>1876031113</v>
      </c>
      <c r="AI814" s="65">
        <v>18760311</v>
      </c>
      <c r="AJ814" s="65" t="s">
        <v>80</v>
      </c>
      <c r="AK814" s="65">
        <v>13</v>
      </c>
      <c r="AN814" s="65" t="str">
        <f t="shared" si="350"/>
        <v/>
      </c>
    </row>
    <row r="815" spans="1:40" ht="16.8" customHeight="1" x14ac:dyDescent="0.25">
      <c r="A815" s="113">
        <v>1</v>
      </c>
      <c r="B815" s="342" t="s">
        <v>20</v>
      </c>
      <c r="D815" s="350" t="str">
        <f t="shared" si="370"/>
        <v/>
      </c>
      <c r="E815" s="211">
        <f t="shared" si="371"/>
        <v>18770113</v>
      </c>
      <c r="F815" s="262">
        <v>14</v>
      </c>
      <c r="R815" s="112" t="str">
        <f>IF(D815="","", CONCATENATE("Update games set ", B815, "= ",D815," where game_id=", E815))</f>
        <v/>
      </c>
      <c r="S815" s="112" t="str">
        <f t="shared" si="351"/>
        <v/>
      </c>
      <c r="T815" s="112" t="str">
        <f t="shared" si="352"/>
        <v/>
      </c>
      <c r="U815" s="200" t="str">
        <f t="shared" si="349"/>
        <v/>
      </c>
      <c r="V815" s="112" t="str">
        <f t="shared" si="353"/>
        <v/>
      </c>
      <c r="W815" s="415" t="str">
        <f t="shared" si="354"/>
        <v/>
      </c>
      <c r="Y815" s="65" t="str">
        <f t="shared" si="361"/>
        <v/>
      </c>
      <c r="Z815" s="65" t="str">
        <f t="shared" si="362"/>
        <v/>
      </c>
      <c r="AA815" s="65" t="str">
        <f t="shared" si="363"/>
        <v/>
      </c>
      <c r="AB815" s="65" t="str">
        <f t="shared" si="364"/>
        <v/>
      </c>
      <c r="AC815" s="65" t="str">
        <f t="shared" si="365"/>
        <v/>
      </c>
      <c r="AH815" s="65" t="str">
        <f t="shared" si="355"/>
        <v>1876031114</v>
      </c>
      <c r="AI815" s="65">
        <v>18760311</v>
      </c>
      <c r="AJ815" s="65" t="s">
        <v>80</v>
      </c>
      <c r="AK815" s="65">
        <v>14</v>
      </c>
      <c r="AN815" s="65" t="str">
        <f t="shared" si="350"/>
        <v/>
      </c>
    </row>
    <row r="816" spans="1:40" ht="16.8" customHeight="1" x14ac:dyDescent="0.25">
      <c r="A816" s="113">
        <v>1</v>
      </c>
      <c r="B816" s="342" t="s">
        <v>4882</v>
      </c>
      <c r="C816" s="342" t="str">
        <f>IF(C815="", "", C815)</f>
        <v/>
      </c>
      <c r="D816" s="350" t="str">
        <f t="shared" si="370"/>
        <v/>
      </c>
      <c r="E816" s="211">
        <f t="shared" si="371"/>
        <v>18770113</v>
      </c>
      <c r="F816" s="262">
        <v>15</v>
      </c>
      <c r="R816" s="112" t="str">
        <f>IF(D816="","", CONCATENATE("Update games set ", B816, "= ",D816," where game_id=", E816))</f>
        <v/>
      </c>
      <c r="S816" s="112" t="str">
        <f t="shared" si="351"/>
        <v/>
      </c>
      <c r="T816" s="112" t="str">
        <f t="shared" si="352"/>
        <v/>
      </c>
      <c r="U816" s="200" t="str">
        <f t="shared" si="349"/>
        <v/>
      </c>
      <c r="V816" s="112" t="str">
        <f t="shared" si="353"/>
        <v/>
      </c>
      <c r="W816" s="415" t="str">
        <f t="shared" si="354"/>
        <v/>
      </c>
      <c r="Y816" s="65" t="str">
        <f t="shared" si="361"/>
        <v/>
      </c>
      <c r="Z816" s="65" t="str">
        <f t="shared" si="362"/>
        <v/>
      </c>
      <c r="AA816" s="65" t="str">
        <f t="shared" si="363"/>
        <v/>
      </c>
      <c r="AB816" s="65" t="str">
        <f t="shared" si="364"/>
        <v/>
      </c>
      <c r="AC816" s="65" t="str">
        <f t="shared" si="365"/>
        <v/>
      </c>
      <c r="AH816" s="65" t="str">
        <f t="shared" si="355"/>
        <v>1876031115</v>
      </c>
      <c r="AI816" s="65">
        <v>18760311</v>
      </c>
      <c r="AJ816" s="65" t="s">
        <v>80</v>
      </c>
      <c r="AK816" s="65">
        <v>15</v>
      </c>
      <c r="AN816" s="65" t="str">
        <f t="shared" si="350"/>
        <v/>
      </c>
    </row>
    <row r="817" spans="1:40" s="126" customFormat="1" ht="16.8" customHeight="1" thickBot="1" x14ac:dyDescent="0.3">
      <c r="A817" s="113">
        <v>1</v>
      </c>
      <c r="B817" s="116" t="s">
        <v>115</v>
      </c>
      <c r="C817" s="352"/>
      <c r="D817" s="370" t="str">
        <f t="shared" ref="D817" si="373">IF(MID(E817,5,2)*1&gt;6,_xlfn.CONCAT("'",LEFT(E817,4),"-",MID(E817,3,2)+1,"'"),_xlfn.CONCAT("'",LEFT(E817,4)-1,"-",MID(E817,3,2),"'"))</f>
        <v>'1876-77'</v>
      </c>
      <c r="E817" s="214">
        <f t="shared" si="371"/>
        <v>18770113</v>
      </c>
      <c r="F817" s="266">
        <v>16</v>
      </c>
      <c r="G817" s="343"/>
      <c r="H817" s="343"/>
      <c r="I817" s="267"/>
      <c r="J817" s="214"/>
      <c r="K817" s="266"/>
      <c r="L817" s="266"/>
      <c r="M817" s="266"/>
      <c r="N817" s="419"/>
      <c r="O817" s="343"/>
      <c r="P817" s="343"/>
      <c r="Q817" s="346"/>
      <c r="R817" s="112" t="str">
        <f>IF(D817="","", CONCATENATE("Update games set ", B817, "= ",D817," where game_id=", E817))</f>
        <v>Update games set Season= '1876-77' where game_id=18770113</v>
      </c>
      <c r="S817" s="112" t="str">
        <f t="shared" si="351"/>
        <v/>
      </c>
      <c r="T817" s="112" t="str">
        <f t="shared" si="352"/>
        <v/>
      </c>
      <c r="U817" s="200" t="str">
        <f t="shared" si="349"/>
        <v/>
      </c>
      <c r="V817" s="112" t="str">
        <f t="shared" si="353"/>
        <v/>
      </c>
      <c r="W817" s="415" t="str">
        <f t="shared" si="354"/>
        <v/>
      </c>
      <c r="X817" s="240"/>
      <c r="Y817" s="65" t="str">
        <f t="shared" si="361"/>
        <v/>
      </c>
      <c r="Z817" s="65" t="str">
        <f t="shared" si="362"/>
        <v/>
      </c>
      <c r="AA817" s="65" t="str">
        <f t="shared" si="363"/>
        <v/>
      </c>
      <c r="AB817" s="65" t="str">
        <f t="shared" si="364"/>
        <v/>
      </c>
      <c r="AC817" s="65" t="str">
        <f t="shared" si="365"/>
        <v/>
      </c>
      <c r="AH817" s="65" t="str">
        <f t="shared" si="355"/>
        <v>1876031116</v>
      </c>
      <c r="AI817" s="126">
        <v>18760311</v>
      </c>
      <c r="AJ817" s="126" t="s">
        <v>80</v>
      </c>
      <c r="AK817" s="126">
        <v>16</v>
      </c>
      <c r="AN817" s="65" t="str">
        <f t="shared" si="350"/>
        <v/>
      </c>
    </row>
    <row r="818" spans="1:40" ht="16.8" customHeight="1" thickTop="1" x14ac:dyDescent="0.25">
      <c r="A818" s="113">
        <v>1</v>
      </c>
      <c r="B818" s="341" t="s">
        <v>22</v>
      </c>
      <c r="C818" s="341" t="s">
        <v>77</v>
      </c>
      <c r="D818" s="341" t="str">
        <f t="shared" si="370"/>
        <v>'Sheffield Wednesday'</v>
      </c>
      <c r="E818" s="211">
        <v>18770213</v>
      </c>
      <c r="F818" s="262">
        <v>1</v>
      </c>
      <c r="G818" s="212" t="s">
        <v>4781</v>
      </c>
      <c r="H818" s="212" t="s">
        <v>4777</v>
      </c>
      <c r="N818" s="416"/>
      <c r="O818" s="212"/>
      <c r="P818" s="212"/>
      <c r="R818" s="112" t="str">
        <f>IF(D818="","", CONCATENATE("Update games set ", B818, "= ",D818," where game_id=", E818))</f>
        <v>Update games set Opponent= 'Sheffield Wednesday' where game_id=18770213</v>
      </c>
      <c r="S818" s="112" t="str">
        <f t="shared" si="351"/>
        <v>Update lineups set player_name = 'Widdowson', raw_name = 'Widdowson' where game_id = 18770213 and player_order = 1</v>
      </c>
      <c r="T818" s="112" t="str">
        <f t="shared" si="352"/>
        <v/>
      </c>
      <c r="U818" s="200" t="str">
        <f t="shared" si="349"/>
        <v/>
      </c>
      <c r="V818" s="112" t="str">
        <f t="shared" si="353"/>
        <v/>
      </c>
      <c r="W818" s="415" t="str">
        <f t="shared" si="354"/>
        <v/>
      </c>
      <c r="Y818" s="65" t="str">
        <f t="shared" si="361"/>
        <v/>
      </c>
      <c r="Z818" s="65" t="str">
        <f t="shared" si="362"/>
        <v/>
      </c>
      <c r="AA818" s="65" t="str">
        <f t="shared" si="363"/>
        <v/>
      </c>
      <c r="AB818" s="65" t="str">
        <f t="shared" si="364"/>
        <v/>
      </c>
      <c r="AC818" s="65" t="str">
        <f t="shared" si="365"/>
        <v/>
      </c>
      <c r="AH818" s="65" t="str">
        <f t="shared" si="355"/>
        <v>187603261</v>
      </c>
      <c r="AI818" s="65">
        <v>18760326</v>
      </c>
      <c r="AJ818" s="65" t="s">
        <v>163</v>
      </c>
      <c r="AK818" s="65">
        <v>1</v>
      </c>
      <c r="AN818" s="65" t="str">
        <f t="shared" si="350"/>
        <v>update games set source = 'The Nottingham Forest Football Scrapbook' where game_id = 18770213</v>
      </c>
    </row>
    <row r="819" spans="1:40" ht="16.8" customHeight="1" x14ac:dyDescent="0.25">
      <c r="A819" s="113">
        <v>1</v>
      </c>
      <c r="B819" s="342" t="s">
        <v>4979</v>
      </c>
      <c r="C819" s="342" t="str">
        <f>IF(C818="", "", C818)</f>
        <v>Sheffield Wednesday</v>
      </c>
      <c r="D819" s="350" t="str">
        <f t="shared" si="370"/>
        <v>'Sheffield Wednesday'</v>
      </c>
      <c r="E819" s="211">
        <f>E818</f>
        <v>18770213</v>
      </c>
      <c r="F819" s="262">
        <v>2</v>
      </c>
      <c r="G819" s="211" t="s">
        <v>4895</v>
      </c>
      <c r="R819" s="112" t="str">
        <f>IF(D819="","", CONCATENATE("Update games set ", B819, "= ",D819," where game_id=", E819))</f>
        <v>Update games set Opp_parent= 'Sheffield Wednesday' where game_id=18770213</v>
      </c>
      <c r="S819" s="112" t="str">
        <f t="shared" si="351"/>
        <v>Update lineups set player_name = 'AH Smith', raw_name = 'AH Smith' where game_id = 18770213 and player_order = 2</v>
      </c>
      <c r="T819" s="112" t="str">
        <f t="shared" si="352"/>
        <v/>
      </c>
      <c r="U819" s="200" t="str">
        <f t="shared" si="349"/>
        <v/>
      </c>
      <c r="V819" s="112" t="str">
        <f t="shared" si="353"/>
        <v/>
      </c>
      <c r="W819" s="415" t="str">
        <f t="shared" si="354"/>
        <v/>
      </c>
      <c r="Y819" s="65" t="str">
        <f t="shared" si="361"/>
        <v/>
      </c>
      <c r="Z819" s="65" t="str">
        <f t="shared" si="362"/>
        <v/>
      </c>
      <c r="AA819" s="65" t="str">
        <f t="shared" si="363"/>
        <v/>
      </c>
      <c r="AB819" s="65" t="str">
        <f t="shared" si="364"/>
        <v/>
      </c>
      <c r="AC819" s="65" t="str">
        <f t="shared" si="365"/>
        <v/>
      </c>
      <c r="AH819" s="65" t="str">
        <f t="shared" si="355"/>
        <v>187603262</v>
      </c>
      <c r="AI819" s="65">
        <v>18760326</v>
      </c>
      <c r="AJ819" s="65" t="s">
        <v>163</v>
      </c>
      <c r="AK819" s="65">
        <v>2</v>
      </c>
      <c r="AN819" s="65" t="str">
        <f t="shared" si="350"/>
        <v/>
      </c>
    </row>
    <row r="820" spans="1:40" ht="16.8" customHeight="1" x14ac:dyDescent="0.25">
      <c r="A820" s="113">
        <v>1</v>
      </c>
      <c r="B820" s="342" t="s">
        <v>2653</v>
      </c>
      <c r="C820" s="342" t="s">
        <v>663</v>
      </c>
      <c r="D820" s="350" t="str">
        <f t="shared" si="370"/>
        <v>'Friendly'</v>
      </c>
      <c r="E820" s="211">
        <f t="shared" ref="E820:E833" si="374">E819</f>
        <v>18770213</v>
      </c>
      <c r="F820" s="262">
        <v>3</v>
      </c>
      <c r="G820" s="211" t="s">
        <v>4885</v>
      </c>
      <c r="R820" s="112" t="str">
        <f>IF(D820="","", CONCATENATE("Update games set ", B820, "= ",D820," where game_id=", E820))</f>
        <v>Update games set Game_type= 'Friendly' where game_id=18770213</v>
      </c>
      <c r="S820" s="112" t="str">
        <f t="shared" si="351"/>
        <v>Update lineups set player_name = 'A Goodyer', raw_name = 'A Goodyer' where game_id = 18770213 and player_order = 3</v>
      </c>
      <c r="T820" s="112" t="str">
        <f t="shared" si="352"/>
        <v/>
      </c>
      <c r="U820" s="200" t="str">
        <f t="shared" si="349"/>
        <v/>
      </c>
      <c r="V820" s="112" t="str">
        <f t="shared" si="353"/>
        <v/>
      </c>
      <c r="W820" s="415" t="str">
        <f t="shared" si="354"/>
        <v/>
      </c>
      <c r="Y820" s="65" t="str">
        <f t="shared" si="361"/>
        <v/>
      </c>
      <c r="Z820" s="65" t="str">
        <f t="shared" si="362"/>
        <v/>
      </c>
      <c r="AA820" s="65" t="str">
        <f t="shared" si="363"/>
        <v/>
      </c>
      <c r="AB820" s="65" t="str">
        <f t="shared" si="364"/>
        <v/>
      </c>
      <c r="AC820" s="65" t="str">
        <f t="shared" si="365"/>
        <v/>
      </c>
      <c r="AH820" s="65" t="str">
        <f t="shared" si="355"/>
        <v>187603263</v>
      </c>
      <c r="AI820" s="65">
        <v>18760326</v>
      </c>
      <c r="AJ820" s="65" t="s">
        <v>163</v>
      </c>
      <c r="AK820" s="65">
        <v>3</v>
      </c>
      <c r="AN820" s="65" t="str">
        <f t="shared" si="350"/>
        <v/>
      </c>
    </row>
    <row r="821" spans="1:40" ht="16.8" customHeight="1" x14ac:dyDescent="0.25">
      <c r="A821" s="113">
        <v>1</v>
      </c>
      <c r="B821" s="342" t="s">
        <v>4978</v>
      </c>
      <c r="C821" s="342" t="s">
        <v>5065</v>
      </c>
      <c r="D821" s="350" t="str">
        <f t="shared" si="370"/>
        <v>'H'</v>
      </c>
      <c r="E821" s="211">
        <f t="shared" si="374"/>
        <v>18770213</v>
      </c>
      <c r="F821" s="262">
        <v>4</v>
      </c>
      <c r="G821" s="211" t="s">
        <v>4934</v>
      </c>
      <c r="R821" s="112" t="str">
        <f>IF(D821="","", CONCATENATE("Update games set ", B821, "= ",D821," where game_id=", E821))</f>
        <v>Update games set HAN= 'H' where game_id=18770213</v>
      </c>
      <c r="S821" s="112" t="str">
        <f t="shared" si="351"/>
        <v>Update lineups set player_name = 'EH Gathers', raw_name = 'EH Gathers' where game_id = 18770213 and player_order = 4</v>
      </c>
      <c r="T821" s="112" t="str">
        <f t="shared" si="352"/>
        <v/>
      </c>
      <c r="U821" s="200" t="str">
        <f t="shared" si="349"/>
        <v/>
      </c>
      <c r="V821" s="112" t="str">
        <f t="shared" si="353"/>
        <v/>
      </c>
      <c r="W821" s="415" t="str">
        <f t="shared" si="354"/>
        <v/>
      </c>
      <c r="Y821" s="65" t="str">
        <f t="shared" si="361"/>
        <v/>
      </c>
      <c r="Z821" s="65" t="str">
        <f t="shared" si="362"/>
        <v/>
      </c>
      <c r="AA821" s="65" t="str">
        <f t="shared" si="363"/>
        <v/>
      </c>
      <c r="AB821" s="65" t="str">
        <f t="shared" si="364"/>
        <v/>
      </c>
      <c r="AC821" s="65" t="str">
        <f t="shared" si="365"/>
        <v/>
      </c>
      <c r="AH821" s="65" t="str">
        <f t="shared" si="355"/>
        <v>187603264</v>
      </c>
      <c r="AI821" s="65">
        <v>18760326</v>
      </c>
      <c r="AJ821" s="65" t="s">
        <v>163</v>
      </c>
      <c r="AK821" s="65">
        <v>4</v>
      </c>
      <c r="AN821" s="65" t="str">
        <f t="shared" si="350"/>
        <v/>
      </c>
    </row>
    <row r="822" spans="1:40" ht="16.8" customHeight="1" x14ac:dyDescent="0.25">
      <c r="A822" s="113">
        <v>1</v>
      </c>
      <c r="B822" s="342" t="s">
        <v>5</v>
      </c>
      <c r="C822" s="342">
        <v>0</v>
      </c>
      <c r="D822" s="349">
        <f t="shared" si="357"/>
        <v>0</v>
      </c>
      <c r="E822" s="211">
        <f t="shared" si="374"/>
        <v>18770213</v>
      </c>
      <c r="F822" s="262">
        <v>5</v>
      </c>
      <c r="G822" s="211" t="s">
        <v>4926</v>
      </c>
      <c r="R822" s="112" t="str">
        <f>IF(D822="","", CONCATENATE("Update games set ", B822, "= ",D822," where game_id=", E822))</f>
        <v>Update games set F= 0 where game_id=18770213</v>
      </c>
      <c r="S822" s="112" t="str">
        <f t="shared" si="351"/>
        <v>Update lineups set player_name = 'JP Turner', raw_name = 'JP Turner' where game_id = 18770213 and player_order = 5</v>
      </c>
      <c r="T822" s="112" t="str">
        <f t="shared" si="352"/>
        <v/>
      </c>
      <c r="U822" s="200" t="str">
        <f t="shared" si="349"/>
        <v/>
      </c>
      <c r="V822" s="112" t="str">
        <f t="shared" si="353"/>
        <v/>
      </c>
      <c r="W822" s="415" t="str">
        <f t="shared" si="354"/>
        <v/>
      </c>
      <c r="Y822" s="65" t="str">
        <f t="shared" si="361"/>
        <v/>
      </c>
      <c r="Z822" s="65" t="str">
        <f t="shared" si="362"/>
        <v/>
      </c>
      <c r="AA822" s="65" t="str">
        <f t="shared" si="363"/>
        <v/>
      </c>
      <c r="AB822" s="65" t="str">
        <f t="shared" si="364"/>
        <v/>
      </c>
      <c r="AC822" s="65" t="str">
        <f t="shared" si="365"/>
        <v/>
      </c>
      <c r="AH822" s="65" t="str">
        <f t="shared" si="355"/>
        <v>187603265</v>
      </c>
      <c r="AI822" s="65">
        <v>18760326</v>
      </c>
      <c r="AJ822" s="65" t="s">
        <v>163</v>
      </c>
      <c r="AK822" s="65">
        <v>5</v>
      </c>
      <c r="AN822" s="65" t="str">
        <f t="shared" si="350"/>
        <v/>
      </c>
    </row>
    <row r="823" spans="1:40" ht="16.8" customHeight="1" x14ac:dyDescent="0.25">
      <c r="A823" s="113">
        <v>1</v>
      </c>
      <c r="B823" s="342" t="s">
        <v>0</v>
      </c>
      <c r="C823" s="342">
        <v>1</v>
      </c>
      <c r="D823" s="349">
        <f t="shared" si="357"/>
        <v>1</v>
      </c>
      <c r="E823" s="211">
        <f t="shared" si="374"/>
        <v>18770213</v>
      </c>
      <c r="F823" s="262">
        <v>6</v>
      </c>
      <c r="G823" s="211" t="s">
        <v>4935</v>
      </c>
      <c r="R823" s="112" t="str">
        <f>IF(D823="","", CONCATENATE("Update games set ", B823, "= ",D823," where game_id=", E823))</f>
        <v>Update games set A= 1 where game_id=18770213</v>
      </c>
      <c r="S823" s="112" t="str">
        <f t="shared" si="351"/>
        <v>Update lineups set player_name = 'H Butler', raw_name = 'H Butler' where game_id = 18770213 and player_order = 6</v>
      </c>
      <c r="T823" s="112" t="str">
        <f t="shared" si="352"/>
        <v/>
      </c>
      <c r="U823" s="200" t="str">
        <f t="shared" si="349"/>
        <v/>
      </c>
      <c r="V823" s="112" t="str">
        <f t="shared" si="353"/>
        <v/>
      </c>
      <c r="W823" s="415" t="str">
        <f t="shared" si="354"/>
        <v/>
      </c>
      <c r="Y823" s="65" t="str">
        <f t="shared" si="361"/>
        <v/>
      </c>
      <c r="Z823" s="65" t="str">
        <f t="shared" si="362"/>
        <v/>
      </c>
      <c r="AA823" s="65" t="str">
        <f t="shared" si="363"/>
        <v/>
      </c>
      <c r="AB823" s="65" t="str">
        <f t="shared" si="364"/>
        <v/>
      </c>
      <c r="AC823" s="65" t="str">
        <f t="shared" si="365"/>
        <v/>
      </c>
      <c r="AH823" s="65" t="str">
        <f t="shared" si="355"/>
        <v>187603266</v>
      </c>
      <c r="AI823" s="65">
        <v>18760326</v>
      </c>
      <c r="AJ823" s="65" t="s">
        <v>163</v>
      </c>
      <c r="AK823" s="65">
        <v>6</v>
      </c>
      <c r="AN823" s="65" t="str">
        <f t="shared" si="350"/>
        <v/>
      </c>
    </row>
    <row r="824" spans="1:40" ht="16.8" customHeight="1" x14ac:dyDescent="0.25">
      <c r="A824" s="113">
        <v>1</v>
      </c>
      <c r="B824" s="342" t="s">
        <v>23</v>
      </c>
      <c r="D824" s="334" t="str">
        <f t="shared" ref="D824" si="375">IF(C824="",IF(D822&gt;D823,"'W'",IF(D822=D823,"'D'","'L'")),_xlfn.CONCAT("'",C824,"'"))</f>
        <v>'L'</v>
      </c>
      <c r="E824" s="211">
        <f t="shared" si="374"/>
        <v>18770213</v>
      </c>
      <c r="F824" s="262">
        <v>7</v>
      </c>
      <c r="G824" s="211" t="s">
        <v>4936</v>
      </c>
      <c r="R824" s="112" t="str">
        <f>IF(D824="","", CONCATENATE("Update games set ", B824, "= ",D824," where game_id=", E824))</f>
        <v>Update games set Result= 'L' where game_id=18770213</v>
      </c>
      <c r="S824" s="112" t="str">
        <f t="shared" si="351"/>
        <v>Update lineups set player_name = 'Pickerill', raw_name = 'Pickerill' where game_id = 18770213 and player_order = 7</v>
      </c>
      <c r="T824" s="112" t="str">
        <f t="shared" si="352"/>
        <v/>
      </c>
      <c r="U824" s="200" t="str">
        <f t="shared" si="349"/>
        <v/>
      </c>
      <c r="V824" s="112" t="str">
        <f t="shared" si="353"/>
        <v/>
      </c>
      <c r="W824" s="415" t="str">
        <f t="shared" si="354"/>
        <v/>
      </c>
      <c r="Y824" s="65" t="str">
        <f t="shared" si="361"/>
        <v/>
      </c>
      <c r="Z824" s="65" t="str">
        <f t="shared" si="362"/>
        <v/>
      </c>
      <c r="AA824" s="65" t="str">
        <f t="shared" si="363"/>
        <v/>
      </c>
      <c r="AB824" s="65" t="str">
        <f t="shared" si="364"/>
        <v/>
      </c>
      <c r="AC824" s="65" t="str">
        <f t="shared" si="365"/>
        <v/>
      </c>
      <c r="AH824" s="65" t="str">
        <f t="shared" si="355"/>
        <v>187603267</v>
      </c>
      <c r="AI824" s="65">
        <v>18760326</v>
      </c>
      <c r="AJ824" s="65" t="s">
        <v>163</v>
      </c>
      <c r="AK824" s="65">
        <v>7</v>
      </c>
      <c r="AN824" s="65" t="str">
        <f t="shared" si="350"/>
        <v/>
      </c>
    </row>
    <row r="825" spans="1:40" ht="16.8" customHeight="1" x14ac:dyDescent="0.25">
      <c r="A825" s="113">
        <v>1</v>
      </c>
      <c r="B825" s="342" t="s">
        <v>768</v>
      </c>
      <c r="D825" s="349" t="str">
        <f t="shared" si="359"/>
        <v/>
      </c>
      <c r="E825" s="211">
        <f t="shared" si="374"/>
        <v>18770213</v>
      </c>
      <c r="F825" s="262">
        <v>8</v>
      </c>
      <c r="G825" s="194" t="s">
        <v>4928</v>
      </c>
      <c r="N825" s="417"/>
      <c r="O825" s="194"/>
      <c r="P825" s="194"/>
      <c r="R825" s="112" t="str">
        <f>IF(D825="","", CONCATENATE("Update games set ", B825, "= ",D825," where game_id=", E825))</f>
        <v/>
      </c>
      <c r="S825" s="112" t="str">
        <f t="shared" si="351"/>
        <v>Update lineups set player_name = 'JB Carter', raw_name = 'JB Carter' where game_id = 18770213 and player_order = 8</v>
      </c>
      <c r="T825" s="112" t="str">
        <f t="shared" si="352"/>
        <v/>
      </c>
      <c r="U825" s="200" t="str">
        <f t="shared" si="349"/>
        <v/>
      </c>
      <c r="V825" s="112" t="str">
        <f t="shared" si="353"/>
        <v/>
      </c>
      <c r="W825" s="415" t="str">
        <f t="shared" si="354"/>
        <v/>
      </c>
      <c r="Y825" s="65" t="str">
        <f t="shared" si="361"/>
        <v/>
      </c>
      <c r="Z825" s="65" t="str">
        <f t="shared" si="362"/>
        <v/>
      </c>
      <c r="AA825" s="65" t="str">
        <f t="shared" si="363"/>
        <v/>
      </c>
      <c r="AB825" s="65" t="str">
        <f t="shared" si="364"/>
        <v/>
      </c>
      <c r="AC825" s="65" t="str">
        <f t="shared" si="365"/>
        <v/>
      </c>
      <c r="AH825" s="65" t="str">
        <f t="shared" si="355"/>
        <v>187603268</v>
      </c>
      <c r="AI825" s="65">
        <v>18760326</v>
      </c>
      <c r="AJ825" s="65" t="s">
        <v>163</v>
      </c>
      <c r="AK825" s="65">
        <v>8</v>
      </c>
      <c r="AN825" s="65" t="str">
        <f t="shared" si="350"/>
        <v/>
      </c>
    </row>
    <row r="826" spans="1:40" ht="16.8" customHeight="1" x14ac:dyDescent="0.25">
      <c r="A826" s="113">
        <v>1</v>
      </c>
      <c r="B826" s="342" t="s">
        <v>766</v>
      </c>
      <c r="D826" s="349" t="str">
        <f t="shared" si="359"/>
        <v/>
      </c>
      <c r="E826" s="211">
        <f t="shared" si="374"/>
        <v>18770213</v>
      </c>
      <c r="F826" s="262">
        <v>9</v>
      </c>
      <c r="G826" s="194" t="s">
        <v>4937</v>
      </c>
      <c r="H826" s="194"/>
      <c r="N826" s="417"/>
      <c r="O826" s="194"/>
      <c r="P826" s="194"/>
      <c r="R826" s="112" t="str">
        <f>IF(D826="","", CONCATENATE("Update games set ", B826, "= ",D826," where game_id=", E826))</f>
        <v/>
      </c>
      <c r="S826" s="112" t="str">
        <f t="shared" si="351"/>
        <v>Update lineups set player_name = 'Sam Kirk', raw_name = 'Sam Kirk' where game_id = 18770213 and player_order = 9</v>
      </c>
      <c r="T826" s="112" t="str">
        <f t="shared" si="352"/>
        <v/>
      </c>
      <c r="U826" s="200" t="str">
        <f t="shared" si="349"/>
        <v/>
      </c>
      <c r="V826" s="112" t="str">
        <f t="shared" si="353"/>
        <v/>
      </c>
      <c r="W826" s="415" t="str">
        <f t="shared" si="354"/>
        <v/>
      </c>
      <c r="Y826" s="65" t="str">
        <f t="shared" si="361"/>
        <v/>
      </c>
      <c r="Z826" s="65" t="str">
        <f t="shared" si="362"/>
        <v/>
      </c>
      <c r="AA826" s="65" t="str">
        <f t="shared" si="363"/>
        <v/>
      </c>
      <c r="AB826" s="65" t="str">
        <f t="shared" si="364"/>
        <v/>
      </c>
      <c r="AC826" s="65" t="str">
        <f t="shared" si="365"/>
        <v/>
      </c>
      <c r="AH826" s="65" t="str">
        <f t="shared" si="355"/>
        <v>187603269</v>
      </c>
      <c r="AI826" s="65">
        <v>18760326</v>
      </c>
      <c r="AJ826" s="65" t="s">
        <v>163</v>
      </c>
      <c r="AK826" s="65">
        <v>9</v>
      </c>
      <c r="AN826" s="65" t="str">
        <f t="shared" si="350"/>
        <v/>
      </c>
    </row>
    <row r="827" spans="1:40" ht="16.8" customHeight="1" x14ac:dyDescent="0.25">
      <c r="A827" s="113">
        <v>1</v>
      </c>
      <c r="B827" s="342" t="s">
        <v>753</v>
      </c>
      <c r="D827" s="350" t="str">
        <f t="shared" si="360"/>
        <v/>
      </c>
      <c r="E827" s="211">
        <f t="shared" si="374"/>
        <v>18770213</v>
      </c>
      <c r="F827" s="262">
        <v>10</v>
      </c>
      <c r="G827" s="211" t="s">
        <v>4938</v>
      </c>
      <c r="R827" s="112" t="str">
        <f>IF(D827="","", CONCATENATE("Update games set ", B827, "= ",D827," where game_id=", E827))</f>
        <v/>
      </c>
      <c r="S827" s="112" t="str">
        <f t="shared" si="351"/>
        <v>Update lineups set player_name = 'A Dobson', raw_name = 'A Dobson' where game_id = 18770213 and player_order = 10</v>
      </c>
      <c r="T827" s="112" t="str">
        <f t="shared" si="352"/>
        <v/>
      </c>
      <c r="U827" s="200" t="str">
        <f t="shared" si="349"/>
        <v/>
      </c>
      <c r="V827" s="112" t="str">
        <f t="shared" si="353"/>
        <v/>
      </c>
      <c r="W827" s="415" t="str">
        <f t="shared" si="354"/>
        <v/>
      </c>
      <c r="Y827" s="65" t="str">
        <f t="shared" si="361"/>
        <v/>
      </c>
      <c r="Z827" s="65" t="str">
        <f t="shared" si="362"/>
        <v/>
      </c>
      <c r="AA827" s="65" t="str">
        <f t="shared" si="363"/>
        <v/>
      </c>
      <c r="AB827" s="65" t="str">
        <f t="shared" si="364"/>
        <v/>
      </c>
      <c r="AC827" s="65" t="str">
        <f t="shared" si="365"/>
        <v/>
      </c>
      <c r="AH827" s="65" t="str">
        <f t="shared" si="355"/>
        <v>1876032610</v>
      </c>
      <c r="AI827" s="65">
        <v>18760326</v>
      </c>
      <c r="AJ827" s="65" t="s">
        <v>163</v>
      </c>
      <c r="AK827" s="65">
        <v>10</v>
      </c>
      <c r="AN827" s="65" t="str">
        <f t="shared" si="350"/>
        <v/>
      </c>
    </row>
    <row r="828" spans="1:40" ht="16.8" customHeight="1" x14ac:dyDescent="0.25">
      <c r="A828" s="113">
        <v>1</v>
      </c>
      <c r="B828" s="342" t="s">
        <v>746</v>
      </c>
      <c r="C828" s="351" t="s">
        <v>5324</v>
      </c>
      <c r="D828" s="334" t="str">
        <f>CONCATENATE("'", LEFT(E828,4),"-",MID(E828,5,2),"-", MID(E828,7,2), " ", C828,"'")</f>
        <v>'1877-02-13 14:45'</v>
      </c>
      <c r="E828" s="211">
        <f t="shared" si="374"/>
        <v>18770213</v>
      </c>
      <c r="F828" s="262">
        <v>11</v>
      </c>
      <c r="G828" s="211" t="s">
        <v>4939</v>
      </c>
      <c r="R828" s="112" t="str">
        <f>IF(D828="","", CONCATENATE("Update games set ", B828, "= ",D828," where game_id=", E828))</f>
        <v>Update games set Game_date= '1877-02-13 14:45' where game_id=18770213</v>
      </c>
      <c r="S828" s="112" t="str">
        <f t="shared" si="351"/>
        <v>Update lineups set player_name = 'J Sands', raw_name = 'J Sands' where game_id = 18770213 and player_order = 11</v>
      </c>
      <c r="T828" s="112" t="str">
        <f t="shared" si="352"/>
        <v/>
      </c>
      <c r="U828" s="200" t="str">
        <f t="shared" si="349"/>
        <v/>
      </c>
      <c r="V828" s="112" t="str">
        <f t="shared" si="353"/>
        <v/>
      </c>
      <c r="W828" s="415" t="str">
        <f t="shared" si="354"/>
        <v/>
      </c>
      <c r="Y828" s="65" t="str">
        <f t="shared" si="361"/>
        <v/>
      </c>
      <c r="Z828" s="65" t="str">
        <f t="shared" si="362"/>
        <v/>
      </c>
      <c r="AA828" s="65" t="str">
        <f t="shared" si="363"/>
        <v/>
      </c>
      <c r="AB828" s="65" t="str">
        <f t="shared" si="364"/>
        <v/>
      </c>
      <c r="AC828" s="65" t="str">
        <f t="shared" si="365"/>
        <v/>
      </c>
      <c r="AH828" s="65" t="str">
        <f t="shared" si="355"/>
        <v>1876032611</v>
      </c>
      <c r="AI828" s="65">
        <v>18760326</v>
      </c>
      <c r="AJ828" s="65" t="s">
        <v>163</v>
      </c>
      <c r="AK828" s="65">
        <v>11</v>
      </c>
      <c r="AN828" s="65" t="str">
        <f t="shared" si="350"/>
        <v/>
      </c>
    </row>
    <row r="829" spans="1:40" ht="16.8" customHeight="1" x14ac:dyDescent="0.25">
      <c r="A829" s="113">
        <v>1</v>
      </c>
      <c r="B829" s="342" t="s">
        <v>25</v>
      </c>
      <c r="D829" s="350" t="str">
        <f t="shared" si="370"/>
        <v/>
      </c>
      <c r="E829" s="211">
        <f t="shared" si="374"/>
        <v>18770213</v>
      </c>
      <c r="F829" s="262">
        <v>12</v>
      </c>
      <c r="R829" s="112" t="str">
        <f>IF(D829="","", CONCATENATE("Update games set ", B829, "= ",D829," where game_id=", E829))</f>
        <v/>
      </c>
      <c r="S829" s="112" t="str">
        <f t="shared" si="351"/>
        <v/>
      </c>
      <c r="T829" s="112" t="str">
        <f t="shared" si="352"/>
        <v/>
      </c>
      <c r="U829" s="200" t="str">
        <f t="shared" si="349"/>
        <v/>
      </c>
      <c r="V829" s="112" t="str">
        <f t="shared" si="353"/>
        <v/>
      </c>
      <c r="W829" s="415" t="str">
        <f t="shared" si="354"/>
        <v/>
      </c>
      <c r="Y829" s="65" t="str">
        <f t="shared" si="361"/>
        <v/>
      </c>
      <c r="Z829" s="65" t="str">
        <f t="shared" si="362"/>
        <v/>
      </c>
      <c r="AA829" s="65" t="str">
        <f t="shared" si="363"/>
        <v/>
      </c>
      <c r="AB829" s="65" t="str">
        <f t="shared" si="364"/>
        <v/>
      </c>
      <c r="AC829" s="65" t="str">
        <f t="shared" si="365"/>
        <v/>
      </c>
      <c r="AH829" s="65" t="str">
        <f t="shared" si="355"/>
        <v>1876032612</v>
      </c>
      <c r="AI829" s="65">
        <v>18760326</v>
      </c>
      <c r="AJ829" s="65" t="s">
        <v>163</v>
      </c>
      <c r="AK829" s="65">
        <v>12</v>
      </c>
      <c r="AN829" s="65" t="str">
        <f t="shared" si="350"/>
        <v/>
      </c>
    </row>
    <row r="830" spans="1:40" ht="16.8" customHeight="1" x14ac:dyDescent="0.25">
      <c r="A830" s="113">
        <v>1</v>
      </c>
      <c r="B830" s="342" t="s">
        <v>475</v>
      </c>
      <c r="D830" s="349" t="str">
        <f t="shared" si="359"/>
        <v/>
      </c>
      <c r="E830" s="211">
        <f t="shared" si="374"/>
        <v>18770213</v>
      </c>
      <c r="F830" s="262">
        <v>13</v>
      </c>
      <c r="R830" s="112" t="str">
        <f>IF(D830="","", CONCATENATE("Update games set ", B830, "= ",D830," where game_id=", E830))</f>
        <v/>
      </c>
      <c r="S830" s="112" t="str">
        <f t="shared" si="351"/>
        <v/>
      </c>
      <c r="T830" s="112" t="str">
        <f t="shared" si="352"/>
        <v/>
      </c>
      <c r="U830" s="200" t="str">
        <f t="shared" si="349"/>
        <v/>
      </c>
      <c r="V830" s="112" t="str">
        <f t="shared" si="353"/>
        <v/>
      </c>
      <c r="W830" s="415" t="str">
        <f t="shared" si="354"/>
        <v/>
      </c>
      <c r="Y830" s="65" t="str">
        <f t="shared" si="361"/>
        <v/>
      </c>
      <c r="Z830" s="65" t="str">
        <f t="shared" si="362"/>
        <v/>
      </c>
      <c r="AA830" s="65" t="str">
        <f t="shared" si="363"/>
        <v/>
      </c>
      <c r="AB830" s="65" t="str">
        <f t="shared" si="364"/>
        <v/>
      </c>
      <c r="AC830" s="65" t="str">
        <f t="shared" si="365"/>
        <v/>
      </c>
      <c r="AH830" s="65" t="str">
        <f t="shared" si="355"/>
        <v>1876032613</v>
      </c>
      <c r="AI830" s="65">
        <v>18760326</v>
      </c>
      <c r="AJ830" s="65" t="s">
        <v>163</v>
      </c>
      <c r="AK830" s="65">
        <v>13</v>
      </c>
      <c r="AN830" s="65" t="str">
        <f t="shared" si="350"/>
        <v/>
      </c>
    </row>
    <row r="831" spans="1:40" ht="16.8" customHeight="1" x14ac:dyDescent="0.25">
      <c r="A831" s="113">
        <v>1</v>
      </c>
      <c r="B831" s="342" t="s">
        <v>20</v>
      </c>
      <c r="C831" s="342" t="s">
        <v>4919</v>
      </c>
      <c r="D831" s="350" t="str">
        <f t="shared" si="370"/>
        <v>'Forest Ground'</v>
      </c>
      <c r="E831" s="211">
        <f t="shared" si="374"/>
        <v>18770213</v>
      </c>
      <c r="F831" s="262">
        <v>14</v>
      </c>
      <c r="R831" s="112" t="str">
        <f>IF(D831="","", CONCATENATE("Update games set ", B831, "= ",D831," where game_id=", E831))</f>
        <v>Update games set Ground= 'Forest Ground' where game_id=18770213</v>
      </c>
      <c r="S831" s="112" t="str">
        <f t="shared" si="351"/>
        <v/>
      </c>
      <c r="T831" s="112" t="str">
        <f t="shared" si="352"/>
        <v/>
      </c>
      <c r="U831" s="200" t="str">
        <f t="shared" si="349"/>
        <v/>
      </c>
      <c r="V831" s="112" t="str">
        <f t="shared" si="353"/>
        <v/>
      </c>
      <c r="W831" s="415" t="str">
        <f t="shared" si="354"/>
        <v/>
      </c>
      <c r="Y831" s="65" t="str">
        <f t="shared" si="361"/>
        <v/>
      </c>
      <c r="Z831" s="65" t="str">
        <f t="shared" si="362"/>
        <v/>
      </c>
      <c r="AA831" s="65" t="str">
        <f t="shared" si="363"/>
        <v/>
      </c>
      <c r="AB831" s="65" t="str">
        <f t="shared" si="364"/>
        <v/>
      </c>
      <c r="AC831" s="65" t="str">
        <f t="shared" si="365"/>
        <v/>
      </c>
      <c r="AH831" s="65" t="str">
        <f t="shared" si="355"/>
        <v>1876032614</v>
      </c>
      <c r="AI831" s="65">
        <v>18760326</v>
      </c>
      <c r="AJ831" s="65" t="s">
        <v>163</v>
      </c>
      <c r="AK831" s="65">
        <v>14</v>
      </c>
      <c r="AN831" s="65" t="str">
        <f t="shared" si="350"/>
        <v/>
      </c>
    </row>
    <row r="832" spans="1:40" ht="16.8" customHeight="1" x14ac:dyDescent="0.25">
      <c r="A832" s="113">
        <v>1</v>
      </c>
      <c r="B832" s="342" t="s">
        <v>4882</v>
      </c>
      <c r="C832" s="342" t="str">
        <f>IF(C831="", "", C831)</f>
        <v>Forest Ground</v>
      </c>
      <c r="D832" s="350" t="str">
        <f t="shared" si="370"/>
        <v>'Forest Ground'</v>
      </c>
      <c r="E832" s="211">
        <f t="shared" si="374"/>
        <v>18770213</v>
      </c>
      <c r="F832" s="262">
        <v>15</v>
      </c>
      <c r="R832" s="112" t="str">
        <f>IF(D832="","", CONCATENATE("Update games set ", B832, "= ",D832," where game_id=", E832))</f>
        <v>Update games set Ground_parent= 'Forest Ground' where game_id=18770213</v>
      </c>
      <c r="S832" s="112" t="str">
        <f t="shared" si="351"/>
        <v/>
      </c>
      <c r="T832" s="112" t="str">
        <f t="shared" si="352"/>
        <v/>
      </c>
      <c r="U832" s="200" t="str">
        <f t="shared" si="349"/>
        <v/>
      </c>
      <c r="V832" s="112" t="str">
        <f t="shared" si="353"/>
        <v/>
      </c>
      <c r="W832" s="415" t="str">
        <f t="shared" si="354"/>
        <v/>
      </c>
      <c r="Y832" s="65" t="str">
        <f t="shared" si="361"/>
        <v/>
      </c>
      <c r="Z832" s="65" t="str">
        <f t="shared" si="362"/>
        <v/>
      </c>
      <c r="AA832" s="65" t="str">
        <f t="shared" si="363"/>
        <v/>
      </c>
      <c r="AB832" s="65" t="str">
        <f t="shared" si="364"/>
        <v/>
      </c>
      <c r="AC832" s="65" t="str">
        <f t="shared" si="365"/>
        <v/>
      </c>
      <c r="AH832" s="65" t="str">
        <f t="shared" si="355"/>
        <v>1876032615</v>
      </c>
      <c r="AI832" s="65">
        <v>18760326</v>
      </c>
      <c r="AJ832" s="65" t="s">
        <v>163</v>
      </c>
      <c r="AK832" s="65">
        <v>15</v>
      </c>
      <c r="AN832" s="65" t="str">
        <f t="shared" si="350"/>
        <v/>
      </c>
    </row>
    <row r="833" spans="1:40" s="126" customFormat="1" ht="16.8" customHeight="1" thickBot="1" x14ac:dyDescent="0.3">
      <c r="A833" s="113">
        <v>1</v>
      </c>
      <c r="B833" s="116" t="s">
        <v>115</v>
      </c>
      <c r="C833" s="352"/>
      <c r="D833" s="370" t="str">
        <f t="shared" ref="D833" si="376">IF(MID(E833,5,2)*1&gt;6,_xlfn.CONCAT("'",LEFT(E833,4),"-",MID(E833,3,2)+1,"'"),_xlfn.CONCAT("'",LEFT(E833,4)-1,"-",MID(E833,3,2),"'"))</f>
        <v>'1876-77'</v>
      </c>
      <c r="E833" s="214">
        <f t="shared" si="374"/>
        <v>18770213</v>
      </c>
      <c r="F833" s="266">
        <v>16</v>
      </c>
      <c r="G833" s="343"/>
      <c r="H833" s="343"/>
      <c r="I833" s="267"/>
      <c r="J833" s="214"/>
      <c r="K833" s="266"/>
      <c r="L833" s="266"/>
      <c r="M833" s="266"/>
      <c r="N833" s="419"/>
      <c r="O833" s="343"/>
      <c r="P833" s="343"/>
      <c r="Q833" s="346"/>
      <c r="R833" s="112" t="str">
        <f>IF(D833="","", CONCATENATE("Update games set ", B833, "= ",D833," where game_id=", E833))</f>
        <v>Update games set Season= '1876-77' where game_id=18770213</v>
      </c>
      <c r="S833" s="112" t="str">
        <f t="shared" si="351"/>
        <v/>
      </c>
      <c r="T833" s="112" t="str">
        <f t="shared" si="352"/>
        <v/>
      </c>
      <c r="U833" s="200" t="str">
        <f t="shared" si="349"/>
        <v/>
      </c>
      <c r="V833" s="112" t="str">
        <f t="shared" si="353"/>
        <v/>
      </c>
      <c r="W833" s="415" t="str">
        <f t="shared" si="354"/>
        <v/>
      </c>
      <c r="X833" s="240"/>
      <c r="Y833" s="65" t="str">
        <f t="shared" si="361"/>
        <v/>
      </c>
      <c r="Z833" s="65" t="str">
        <f t="shared" si="362"/>
        <v/>
      </c>
      <c r="AA833" s="65" t="str">
        <f t="shared" si="363"/>
        <v/>
      </c>
      <c r="AB833" s="65" t="str">
        <f t="shared" si="364"/>
        <v/>
      </c>
      <c r="AC833" s="65" t="str">
        <f t="shared" si="365"/>
        <v/>
      </c>
      <c r="AH833" s="65" t="str">
        <f t="shared" si="355"/>
        <v>1876032616</v>
      </c>
      <c r="AI833" s="126">
        <v>18760326</v>
      </c>
      <c r="AJ833" s="126" t="s">
        <v>163</v>
      </c>
      <c r="AK833" s="126">
        <v>16</v>
      </c>
      <c r="AN833" s="65" t="str">
        <f t="shared" si="350"/>
        <v/>
      </c>
    </row>
    <row r="834" spans="1:40" ht="16.8" customHeight="1" thickTop="1" x14ac:dyDescent="0.25">
      <c r="A834" s="113">
        <v>1</v>
      </c>
      <c r="B834" s="341" t="s">
        <v>22</v>
      </c>
      <c r="C834" s="341" t="s">
        <v>77</v>
      </c>
      <c r="D834" s="341" t="str">
        <f t="shared" si="370"/>
        <v>'Sheffield Wednesday'</v>
      </c>
      <c r="E834" s="211">
        <v>18780126</v>
      </c>
      <c r="F834" s="262">
        <v>1</v>
      </c>
      <c r="G834" s="212" t="s">
        <v>4920</v>
      </c>
      <c r="H834" s="212" t="s">
        <v>4777</v>
      </c>
      <c r="I834" s="263">
        <v>1</v>
      </c>
      <c r="J834" s="211" t="s">
        <v>4781</v>
      </c>
      <c r="N834" s="416"/>
      <c r="O834" s="212"/>
      <c r="P834" s="212"/>
      <c r="R834" s="112" t="str">
        <f>IF(D834="","", CONCATENATE("Update games set ", B834, "= ",D834," where game_id=", E834))</f>
        <v>Update games set Opponent= 'Sheffield Wednesday' where game_id=18780126</v>
      </c>
      <c r="S834" s="112" t="str">
        <f t="shared" si="351"/>
        <v>Update lineups set player_name = 'EH Greenhalgh', raw_name = 'EH Greenhalgh' where game_id = 18780126 and player_order = 1</v>
      </c>
      <c r="T834" s="112" t="str">
        <f t="shared" si="352"/>
        <v>insert into goals (game_id, goal_order, scorer_name, goal_min) values (18780126, 1, 'Widdowson)</v>
      </c>
      <c r="U834" s="200" t="str">
        <f t="shared" ref="U834:U897" si="377">IF(I834="", "", Y834&amp;Z834&amp;AA834&amp;AB834&amp;AC834)</f>
        <v>update goals set scorer_name = 'Widdowson' where game_id = 18780126 and goal_order = 1</v>
      </c>
      <c r="V834" s="112" t="str">
        <f t="shared" si="353"/>
        <v/>
      </c>
      <c r="W834" s="415" t="str">
        <f t="shared" si="354"/>
        <v/>
      </c>
      <c r="Y834" s="65" t="str">
        <f t="shared" si="361"/>
        <v>update goals set scorer_name = 'Widdowson'</v>
      </c>
      <c r="Z834" s="65" t="str">
        <f t="shared" si="362"/>
        <v/>
      </c>
      <c r="AA834" s="65" t="str">
        <f t="shared" si="363"/>
        <v/>
      </c>
      <c r="AB834" s="65" t="str">
        <f t="shared" si="364"/>
        <v/>
      </c>
      <c r="AC834" s="65" t="str">
        <f t="shared" si="365"/>
        <v xml:space="preserve"> where game_id = 18780126 and goal_order = 1</v>
      </c>
      <c r="AH834" s="65" t="str">
        <f t="shared" si="355"/>
        <v>187611041</v>
      </c>
      <c r="AI834" s="65">
        <v>18761104</v>
      </c>
      <c r="AJ834" s="65" t="s">
        <v>80</v>
      </c>
      <c r="AK834" s="65">
        <v>1</v>
      </c>
      <c r="AN834" s="65" t="str">
        <f t="shared" ref="AN834:AN897" si="378">IF(F834=1, _xlfn.CONCAT("update games set source = 'The Nottingham Forest Football Scrapbook' where game_id = ", E834), "")</f>
        <v>update games set source = 'The Nottingham Forest Football Scrapbook' where game_id = 18780126</v>
      </c>
    </row>
    <row r="835" spans="1:40" ht="16.8" customHeight="1" x14ac:dyDescent="0.25">
      <c r="A835" s="113">
        <v>1</v>
      </c>
      <c r="B835" s="342" t="s">
        <v>4979</v>
      </c>
      <c r="C835" s="342" t="str">
        <f>IF(C834="", "", C834)</f>
        <v>Sheffield Wednesday</v>
      </c>
      <c r="D835" s="350" t="str">
        <f t="shared" si="370"/>
        <v>'Sheffield Wednesday'</v>
      </c>
      <c r="E835" s="211">
        <f>E834</f>
        <v>18780126</v>
      </c>
      <c r="F835" s="262">
        <v>2</v>
      </c>
      <c r="G835" s="211" t="s">
        <v>4781</v>
      </c>
      <c r="I835" s="263">
        <v>2</v>
      </c>
      <c r="J835" s="211" t="s">
        <v>4932</v>
      </c>
      <c r="R835" s="112" t="str">
        <f>IF(D835="","", CONCATENATE("Update games set ", B835, "= ",D835," where game_id=", E835))</f>
        <v>Update games set Opp_parent= 'Sheffield Wednesday' where game_id=18780126</v>
      </c>
      <c r="S835" s="112" t="str">
        <f t="shared" ref="S835:S898" si="379">IF(G835="","",CONCATENATE("Update lineups set player_name = '",SUBSTITUTE(G835,"'","''"),"', raw_name = '",SUBSTITUTE(G835,"'","''"),"' where game_id = ",E835," and player_order = ",F835))</f>
        <v>Update lineups set player_name = 'Widdowson', raw_name = 'Widdowson' where game_id = 18780126 and player_order = 2</v>
      </c>
      <c r="T835" s="112" t="str">
        <f t="shared" ref="T835:T898" si="380">IF(J835="","", CONCATENATE("insert into goals (game_id, goal_order, scorer_name, goal_min) values (",E835, ", ", I835,", '",J835,")"))</f>
        <v>insert into goals (game_id, goal_order, scorer_name, goal_min) values (18780126, 2, 'Rawson)</v>
      </c>
      <c r="U835" s="200" t="str">
        <f t="shared" si="377"/>
        <v>update goals set scorer_name = 'Rawson' where game_id = 18780126 and goal_order = 2</v>
      </c>
      <c r="V835" s="112" t="str">
        <f t="shared" ref="V835:V898" si="381">IF(N835="","", CONCATENATE("insert into games_sources (game_id, source_order, source_name, source_link) values (",E835, ", ", N835,", '",O835,"', '",P835,"')"))</f>
        <v/>
      </c>
      <c r="W835" s="415" t="str">
        <f t="shared" ref="W835:W898" si="382">IF(N835="","",CONCATENATE("update games_sources set  source_name = '",O835,"', source_link = '",P835,"' where game_id = ",E835," and source_order = ",N835))</f>
        <v/>
      </c>
      <c r="Y835" s="65" t="str">
        <f t="shared" si="361"/>
        <v>update goals set scorer_name = 'Rawson'</v>
      </c>
      <c r="Z835" s="65" t="str">
        <f t="shared" si="362"/>
        <v/>
      </c>
      <c r="AA835" s="65" t="str">
        <f t="shared" si="363"/>
        <v/>
      </c>
      <c r="AB835" s="65" t="str">
        <f t="shared" si="364"/>
        <v/>
      </c>
      <c r="AC835" s="65" t="str">
        <f t="shared" si="365"/>
        <v xml:space="preserve"> where game_id = 18780126 and goal_order = 2</v>
      </c>
      <c r="AH835" s="65" t="str">
        <f t="shared" ref="AH835:AH898" si="383">_xlfn.CONCAT(AI835,AK835)</f>
        <v>187611042</v>
      </c>
      <c r="AI835" s="65">
        <v>18761104</v>
      </c>
      <c r="AJ835" s="65" t="s">
        <v>80</v>
      </c>
      <c r="AK835" s="65">
        <v>2</v>
      </c>
      <c r="AN835" s="65" t="str">
        <f t="shared" si="378"/>
        <v/>
      </c>
    </row>
    <row r="836" spans="1:40" ht="16.8" customHeight="1" x14ac:dyDescent="0.25">
      <c r="A836" s="113">
        <v>1</v>
      </c>
      <c r="B836" s="342" t="s">
        <v>2653</v>
      </c>
      <c r="C836" s="342" t="s">
        <v>663</v>
      </c>
      <c r="D836" s="350" t="str">
        <f t="shared" si="370"/>
        <v>'Friendly'</v>
      </c>
      <c r="E836" s="211">
        <f t="shared" ref="E836:E849" si="384">E835</f>
        <v>18780126</v>
      </c>
      <c r="F836" s="262">
        <v>3</v>
      </c>
      <c r="G836" s="211" t="s">
        <v>4904</v>
      </c>
      <c r="I836" s="263">
        <v>3</v>
      </c>
      <c r="J836" s="211" t="s">
        <v>4781</v>
      </c>
      <c r="R836" s="112" t="str">
        <f>IF(D836="","", CONCATENATE("Update games set ", B836, "= ",D836," where game_id=", E836))</f>
        <v>Update games set Game_type= 'Friendly' where game_id=18780126</v>
      </c>
      <c r="S836" s="112" t="str">
        <f t="shared" si="379"/>
        <v>Update lineups set player_name = 'Goodyer', raw_name = 'Goodyer' where game_id = 18780126 and player_order = 3</v>
      </c>
      <c r="T836" s="112" t="str">
        <f t="shared" si="380"/>
        <v>insert into goals (game_id, goal_order, scorer_name, goal_min) values (18780126, 3, 'Widdowson)</v>
      </c>
      <c r="U836" s="200" t="str">
        <f t="shared" si="377"/>
        <v>update goals set scorer_name = 'Widdowson' where game_id = 18780126 and goal_order = 3</v>
      </c>
      <c r="V836" s="112" t="str">
        <f t="shared" si="381"/>
        <v/>
      </c>
      <c r="W836" s="415" t="str">
        <f t="shared" si="382"/>
        <v/>
      </c>
      <c r="Y836" s="65" t="str">
        <f t="shared" si="361"/>
        <v>update goals set scorer_name = 'Widdowson'</v>
      </c>
      <c r="Z836" s="65" t="str">
        <f t="shared" si="362"/>
        <v/>
      </c>
      <c r="AA836" s="65" t="str">
        <f t="shared" si="363"/>
        <v/>
      </c>
      <c r="AB836" s="65" t="str">
        <f t="shared" si="364"/>
        <v/>
      </c>
      <c r="AC836" s="65" t="str">
        <f t="shared" si="365"/>
        <v xml:space="preserve"> where game_id = 18780126 and goal_order = 3</v>
      </c>
      <c r="AH836" s="65" t="str">
        <f t="shared" si="383"/>
        <v>187611043</v>
      </c>
      <c r="AI836" s="65">
        <v>18761104</v>
      </c>
      <c r="AJ836" s="65" t="s">
        <v>80</v>
      </c>
      <c r="AK836" s="65">
        <v>3</v>
      </c>
      <c r="AN836" s="65" t="str">
        <f t="shared" si="378"/>
        <v/>
      </c>
    </row>
    <row r="837" spans="1:40" ht="16.8" customHeight="1" x14ac:dyDescent="0.25">
      <c r="A837" s="113">
        <v>1</v>
      </c>
      <c r="B837" s="342" t="s">
        <v>4978</v>
      </c>
      <c r="C837" s="342" t="s">
        <v>5065</v>
      </c>
      <c r="D837" s="350" t="str">
        <f t="shared" si="370"/>
        <v>'H'</v>
      </c>
      <c r="E837" s="211">
        <f t="shared" si="384"/>
        <v>18780126</v>
      </c>
      <c r="F837" s="262">
        <v>4</v>
      </c>
      <c r="G837" s="211" t="s">
        <v>4786</v>
      </c>
      <c r="I837" s="263">
        <v>4</v>
      </c>
      <c r="J837" s="211" t="s">
        <v>4940</v>
      </c>
      <c r="R837" s="112" t="str">
        <f>IF(D837="","", CONCATENATE("Update games set ", B837, "= ",D837," where game_id=", E837))</f>
        <v>Update games set HAN= 'H' where game_id=18780126</v>
      </c>
      <c r="S837" s="112" t="str">
        <f t="shared" si="379"/>
        <v>Update lineups set player_name = 'Smith', raw_name = 'Smith' where game_id = 18780126 and player_order = 4</v>
      </c>
      <c r="T837" s="112" t="str">
        <f t="shared" si="380"/>
        <v>insert into goals (game_id, goal_order, scorer_name, goal_min) values (18780126, 4, 'Golland)</v>
      </c>
      <c r="U837" s="200" t="str">
        <f t="shared" si="377"/>
        <v>update goals set scorer_name = 'Golland' where game_id = 18780126 and goal_order = 4</v>
      </c>
      <c r="V837" s="112" t="str">
        <f t="shared" si="381"/>
        <v/>
      </c>
      <c r="W837" s="415" t="str">
        <f t="shared" si="382"/>
        <v/>
      </c>
      <c r="Y837" s="65" t="str">
        <f t="shared" si="361"/>
        <v>update goals set scorer_name = 'Golland'</v>
      </c>
      <c r="Z837" s="65" t="str">
        <f t="shared" si="362"/>
        <v/>
      </c>
      <c r="AA837" s="65" t="str">
        <f t="shared" si="363"/>
        <v/>
      </c>
      <c r="AB837" s="65" t="str">
        <f t="shared" si="364"/>
        <v/>
      </c>
      <c r="AC837" s="65" t="str">
        <f t="shared" si="365"/>
        <v xml:space="preserve"> where game_id = 18780126 and goal_order = 4</v>
      </c>
      <c r="AH837" s="65" t="str">
        <f t="shared" si="383"/>
        <v>187611044</v>
      </c>
      <c r="AI837" s="65">
        <v>18761104</v>
      </c>
      <c r="AJ837" s="65" t="s">
        <v>80</v>
      </c>
      <c r="AK837" s="65">
        <v>4</v>
      </c>
      <c r="AN837" s="65" t="str">
        <f t="shared" si="378"/>
        <v/>
      </c>
    </row>
    <row r="838" spans="1:40" ht="16.8" customHeight="1" x14ac:dyDescent="0.25">
      <c r="A838" s="113">
        <v>1</v>
      </c>
      <c r="B838" s="342" t="s">
        <v>5</v>
      </c>
      <c r="C838" s="342">
        <v>4</v>
      </c>
      <c r="D838" s="349">
        <f t="shared" ref="D838:D887" si="385">IF(C838="", "", C838)</f>
        <v>4</v>
      </c>
      <c r="E838" s="211">
        <f t="shared" si="384"/>
        <v>18780126</v>
      </c>
      <c r="F838" s="262">
        <v>5</v>
      </c>
      <c r="G838" s="211" t="s">
        <v>4924</v>
      </c>
      <c r="R838" s="112" t="str">
        <f>IF(D838="","", CONCATENATE("Update games set ", B838, "= ",D838," where game_id=", E838))</f>
        <v>Update games set F= 4 where game_id=18780126</v>
      </c>
      <c r="S838" s="112" t="str">
        <f t="shared" si="379"/>
        <v>Update lineups set player_name = 'Gathers', raw_name = 'Gathers' where game_id = 18780126 and player_order = 5</v>
      </c>
      <c r="T838" s="112" t="str">
        <f t="shared" si="380"/>
        <v/>
      </c>
      <c r="U838" s="200" t="str">
        <f t="shared" si="377"/>
        <v/>
      </c>
      <c r="V838" s="112" t="str">
        <f t="shared" si="381"/>
        <v/>
      </c>
      <c r="W838" s="415" t="str">
        <f t="shared" si="382"/>
        <v/>
      </c>
      <c r="Y838" s="65" t="str">
        <f t="shared" si="361"/>
        <v/>
      </c>
      <c r="Z838" s="65" t="str">
        <f t="shared" si="362"/>
        <v/>
      </c>
      <c r="AA838" s="65" t="str">
        <f t="shared" si="363"/>
        <v/>
      </c>
      <c r="AB838" s="65" t="str">
        <f t="shared" si="364"/>
        <v/>
      </c>
      <c r="AC838" s="65" t="str">
        <f t="shared" si="365"/>
        <v/>
      </c>
      <c r="AH838" s="65" t="str">
        <f t="shared" si="383"/>
        <v>187611045</v>
      </c>
      <c r="AI838" s="65">
        <v>18761104</v>
      </c>
      <c r="AJ838" s="65" t="s">
        <v>80</v>
      </c>
      <c r="AK838" s="65">
        <v>5</v>
      </c>
      <c r="AN838" s="65" t="str">
        <f t="shared" si="378"/>
        <v/>
      </c>
    </row>
    <row r="839" spans="1:40" ht="16.8" customHeight="1" x14ac:dyDescent="0.25">
      <c r="A839" s="113">
        <v>1</v>
      </c>
      <c r="B839" s="342" t="s">
        <v>0</v>
      </c>
      <c r="C839" s="342">
        <v>1</v>
      </c>
      <c r="D839" s="349">
        <f t="shared" si="385"/>
        <v>1</v>
      </c>
      <c r="E839" s="211">
        <f t="shared" si="384"/>
        <v>18780126</v>
      </c>
      <c r="F839" s="262">
        <v>6</v>
      </c>
      <c r="G839" s="211" t="s">
        <v>4931</v>
      </c>
      <c r="R839" s="112" t="str">
        <f>IF(D839="","", CONCATENATE("Update games set ", B839, "= ",D839," where game_id=", E839))</f>
        <v>Update games set A= 1 where game_id=18780126</v>
      </c>
      <c r="S839" s="112" t="str">
        <f t="shared" si="379"/>
        <v>Update lineups set player_name = 'Sands', raw_name = 'Sands' where game_id = 18780126 and player_order = 6</v>
      </c>
      <c r="T839" s="112" t="str">
        <f t="shared" si="380"/>
        <v/>
      </c>
      <c r="U839" s="200" t="str">
        <f t="shared" si="377"/>
        <v/>
      </c>
      <c r="V839" s="112" t="str">
        <f t="shared" si="381"/>
        <v/>
      </c>
      <c r="W839" s="415" t="str">
        <f t="shared" si="382"/>
        <v/>
      </c>
      <c r="Y839" s="65" t="str">
        <f t="shared" si="361"/>
        <v/>
      </c>
      <c r="Z839" s="65" t="str">
        <f t="shared" si="362"/>
        <v/>
      </c>
      <c r="AA839" s="65" t="str">
        <f t="shared" si="363"/>
        <v/>
      </c>
      <c r="AB839" s="65" t="str">
        <f t="shared" si="364"/>
        <v/>
      </c>
      <c r="AC839" s="65" t="str">
        <f t="shared" si="365"/>
        <v/>
      </c>
      <c r="AH839" s="65" t="str">
        <f t="shared" si="383"/>
        <v>187611046</v>
      </c>
      <c r="AI839" s="65">
        <v>18761104</v>
      </c>
      <c r="AJ839" s="65" t="s">
        <v>80</v>
      </c>
      <c r="AK839" s="65">
        <v>6</v>
      </c>
      <c r="AN839" s="65" t="str">
        <f t="shared" si="378"/>
        <v/>
      </c>
    </row>
    <row r="840" spans="1:40" ht="16.8" customHeight="1" x14ac:dyDescent="0.25">
      <c r="A840" s="113">
        <v>1</v>
      </c>
      <c r="B840" s="342" t="s">
        <v>23</v>
      </c>
      <c r="D840" s="334" t="str">
        <f t="shared" ref="D840" si="386">IF(C840="",IF(D838&gt;D839,"'W'",IF(D838=D839,"'D'","'L'")),_xlfn.CONCAT("'",C840,"'"))</f>
        <v>'W'</v>
      </c>
      <c r="E840" s="211">
        <f t="shared" si="384"/>
        <v>18780126</v>
      </c>
      <c r="F840" s="262">
        <v>7</v>
      </c>
      <c r="G840" s="211" t="s">
        <v>4940</v>
      </c>
      <c r="R840" s="112" t="str">
        <f>IF(D840="","", CONCATENATE("Update games set ", B840, "= ",D840," where game_id=", E840))</f>
        <v>Update games set Result= 'W' where game_id=18780126</v>
      </c>
      <c r="S840" s="112" t="str">
        <f t="shared" si="379"/>
        <v>Update lineups set player_name = 'Golland', raw_name = 'Golland' where game_id = 18780126 and player_order = 7</v>
      </c>
      <c r="T840" s="112" t="str">
        <f t="shared" si="380"/>
        <v/>
      </c>
      <c r="U840" s="200" t="str">
        <f t="shared" si="377"/>
        <v/>
      </c>
      <c r="V840" s="112" t="str">
        <f t="shared" si="381"/>
        <v/>
      </c>
      <c r="W840" s="415" t="str">
        <f t="shared" si="382"/>
        <v/>
      </c>
      <c r="Y840" s="65" t="str">
        <f t="shared" si="361"/>
        <v/>
      </c>
      <c r="Z840" s="65" t="str">
        <f t="shared" si="362"/>
        <v/>
      </c>
      <c r="AA840" s="65" t="str">
        <f t="shared" si="363"/>
        <v/>
      </c>
      <c r="AB840" s="65" t="str">
        <f t="shared" si="364"/>
        <v/>
      </c>
      <c r="AC840" s="65" t="str">
        <f t="shared" si="365"/>
        <v/>
      </c>
      <c r="AH840" s="65" t="str">
        <f t="shared" si="383"/>
        <v>187611047</v>
      </c>
      <c r="AI840" s="65">
        <v>18761104</v>
      </c>
      <c r="AJ840" s="65" t="s">
        <v>80</v>
      </c>
      <c r="AK840" s="65">
        <v>7</v>
      </c>
      <c r="AN840" s="65" t="str">
        <f t="shared" si="378"/>
        <v/>
      </c>
    </row>
    <row r="841" spans="1:40" ht="16.8" customHeight="1" x14ac:dyDescent="0.25">
      <c r="A841" s="113">
        <v>1</v>
      </c>
      <c r="B841" s="342" t="s">
        <v>768</v>
      </c>
      <c r="D841" s="349" t="str">
        <f t="shared" ref="D841:D894" si="387">IF(C841="", "", C841)</f>
        <v/>
      </c>
      <c r="E841" s="211">
        <f t="shared" si="384"/>
        <v>18780126</v>
      </c>
      <c r="F841" s="262">
        <v>8</v>
      </c>
      <c r="G841" s="194" t="s">
        <v>2107</v>
      </c>
      <c r="N841" s="417"/>
      <c r="O841" s="194"/>
      <c r="P841" s="194"/>
      <c r="R841" s="112" t="str">
        <f>IF(D841="","", CONCATENATE("Update games set ", B841, "= ",D841," where game_id=", E841))</f>
        <v/>
      </c>
      <c r="S841" s="112" t="str">
        <f t="shared" si="379"/>
        <v>Update lineups set player_name = 'Luntley', raw_name = 'Luntley' where game_id = 18780126 and player_order = 8</v>
      </c>
      <c r="T841" s="112" t="str">
        <f t="shared" si="380"/>
        <v/>
      </c>
      <c r="U841" s="200" t="str">
        <f t="shared" si="377"/>
        <v/>
      </c>
      <c r="V841" s="112" t="str">
        <f t="shared" si="381"/>
        <v/>
      </c>
      <c r="W841" s="415" t="str">
        <f t="shared" si="382"/>
        <v/>
      </c>
      <c r="Y841" s="65" t="str">
        <f t="shared" si="361"/>
        <v/>
      </c>
      <c r="Z841" s="65" t="str">
        <f t="shared" si="362"/>
        <v/>
      </c>
      <c r="AA841" s="65" t="str">
        <f t="shared" si="363"/>
        <v/>
      </c>
      <c r="AB841" s="65" t="str">
        <f t="shared" si="364"/>
        <v/>
      </c>
      <c r="AC841" s="65" t="str">
        <f t="shared" si="365"/>
        <v/>
      </c>
      <c r="AH841" s="65" t="str">
        <f t="shared" si="383"/>
        <v>187611048</v>
      </c>
      <c r="AI841" s="65">
        <v>18761104</v>
      </c>
      <c r="AJ841" s="65" t="s">
        <v>80</v>
      </c>
      <c r="AK841" s="65">
        <v>8</v>
      </c>
      <c r="AN841" s="65" t="str">
        <f t="shared" si="378"/>
        <v/>
      </c>
    </row>
    <row r="842" spans="1:40" ht="16.8" customHeight="1" x14ac:dyDescent="0.25">
      <c r="A842" s="113">
        <v>1</v>
      </c>
      <c r="B842" s="342" t="s">
        <v>766</v>
      </c>
      <c r="D842" s="349" t="str">
        <f t="shared" si="387"/>
        <v/>
      </c>
      <c r="E842" s="211">
        <f t="shared" si="384"/>
        <v>18780126</v>
      </c>
      <c r="F842" s="262">
        <v>9</v>
      </c>
      <c r="G842" s="194" t="s">
        <v>2122</v>
      </c>
      <c r="H842" s="194"/>
      <c r="N842" s="417"/>
      <c r="O842" s="194"/>
      <c r="P842" s="194"/>
      <c r="R842" s="112" t="str">
        <f>IF(D842="","", CONCATENATE("Update games set ", B842, "= ",D842," where game_id=", E842))</f>
        <v/>
      </c>
      <c r="S842" s="112" t="str">
        <f t="shared" si="379"/>
        <v>Update lineups set player_name = 'Holroyd', raw_name = 'Holroyd' where game_id = 18780126 and player_order = 9</v>
      </c>
      <c r="T842" s="112" t="str">
        <f t="shared" si="380"/>
        <v/>
      </c>
      <c r="U842" s="200" t="str">
        <f t="shared" si="377"/>
        <v/>
      </c>
      <c r="V842" s="112" t="str">
        <f t="shared" si="381"/>
        <v/>
      </c>
      <c r="W842" s="415" t="str">
        <f t="shared" si="382"/>
        <v/>
      </c>
      <c r="Y842" s="65" t="str">
        <f t="shared" si="361"/>
        <v/>
      </c>
      <c r="Z842" s="65" t="str">
        <f t="shared" si="362"/>
        <v/>
      </c>
      <c r="AA842" s="65" t="str">
        <f t="shared" si="363"/>
        <v/>
      </c>
      <c r="AB842" s="65" t="str">
        <f t="shared" si="364"/>
        <v/>
      </c>
      <c r="AC842" s="65" t="str">
        <f t="shared" si="365"/>
        <v/>
      </c>
      <c r="AH842" s="65" t="str">
        <f t="shared" si="383"/>
        <v>187611049</v>
      </c>
      <c r="AI842" s="65">
        <v>18761104</v>
      </c>
      <c r="AJ842" s="65" t="s">
        <v>80</v>
      </c>
      <c r="AK842" s="65">
        <v>9</v>
      </c>
      <c r="AN842" s="65" t="str">
        <f t="shared" si="378"/>
        <v/>
      </c>
    </row>
    <row r="843" spans="1:40" ht="16.8" customHeight="1" x14ac:dyDescent="0.25">
      <c r="A843" s="113">
        <v>1</v>
      </c>
      <c r="B843" s="342" t="s">
        <v>753</v>
      </c>
      <c r="D843" s="350" t="str">
        <f t="shared" ref="D843:D891" si="388">IF(C843="", "", CONCATENATE("'", C843,"'"))</f>
        <v/>
      </c>
      <c r="E843" s="211">
        <f t="shared" si="384"/>
        <v>18780126</v>
      </c>
      <c r="F843" s="262">
        <v>10</v>
      </c>
      <c r="G843" s="211" t="s">
        <v>4932</v>
      </c>
      <c r="R843" s="112" t="str">
        <f>IF(D843="","", CONCATENATE("Update games set ", B843, "= ",D843," where game_id=", E843))</f>
        <v/>
      </c>
      <c r="S843" s="112" t="str">
        <f t="shared" si="379"/>
        <v>Update lineups set player_name = 'Rawson', raw_name = 'Rawson' where game_id = 18780126 and player_order = 10</v>
      </c>
      <c r="T843" s="112" t="str">
        <f t="shared" si="380"/>
        <v/>
      </c>
      <c r="U843" s="200" t="str">
        <f t="shared" si="377"/>
        <v/>
      </c>
      <c r="V843" s="112" t="str">
        <f t="shared" si="381"/>
        <v/>
      </c>
      <c r="W843" s="415" t="str">
        <f t="shared" si="382"/>
        <v/>
      </c>
      <c r="Y843" s="65" t="str">
        <f t="shared" si="361"/>
        <v/>
      </c>
      <c r="Z843" s="65" t="str">
        <f t="shared" si="362"/>
        <v/>
      </c>
      <c r="AA843" s="65" t="str">
        <f t="shared" si="363"/>
        <v/>
      </c>
      <c r="AB843" s="65" t="str">
        <f t="shared" si="364"/>
        <v/>
      </c>
      <c r="AC843" s="65" t="str">
        <f t="shared" si="365"/>
        <v/>
      </c>
      <c r="AH843" s="65" t="str">
        <f t="shared" si="383"/>
        <v>1876110410</v>
      </c>
      <c r="AI843" s="65">
        <v>18761104</v>
      </c>
      <c r="AJ843" s="65" t="s">
        <v>80</v>
      </c>
      <c r="AK843" s="65">
        <v>10</v>
      </c>
      <c r="AN843" s="65" t="str">
        <f t="shared" si="378"/>
        <v/>
      </c>
    </row>
    <row r="844" spans="1:40" ht="16.8" customHeight="1" x14ac:dyDescent="0.25">
      <c r="A844" s="113">
        <v>1</v>
      </c>
      <c r="B844" s="342" t="s">
        <v>746</v>
      </c>
      <c r="C844" s="351" t="s">
        <v>5062</v>
      </c>
      <c r="D844" s="334" t="str">
        <f>CONCATENATE("'", LEFT(E844,4),"-",MID(E844,5,2),"-", MID(E844,7,2), " ", C844,"'")</f>
        <v>'1878-01-26 15:00'</v>
      </c>
      <c r="E844" s="211">
        <f t="shared" si="384"/>
        <v>18780126</v>
      </c>
      <c r="F844" s="262">
        <v>11</v>
      </c>
      <c r="G844" s="211" t="s">
        <v>4930</v>
      </c>
      <c r="R844" s="112" t="str">
        <f>IF(D844="","", CONCATENATE("Update games set ", B844, "= ",D844," where game_id=", E844))</f>
        <v>Update games set Game_date= '1878-01-26 15:00' where game_id=18780126</v>
      </c>
      <c r="S844" s="112" t="str">
        <f t="shared" si="379"/>
        <v>Update lineups set player_name = 'Butler', raw_name = 'Butler' where game_id = 18780126 and player_order = 11</v>
      </c>
      <c r="T844" s="112" t="str">
        <f t="shared" si="380"/>
        <v/>
      </c>
      <c r="U844" s="200" t="str">
        <f t="shared" si="377"/>
        <v/>
      </c>
      <c r="V844" s="112" t="str">
        <f t="shared" si="381"/>
        <v/>
      </c>
      <c r="W844" s="415" t="str">
        <f t="shared" si="382"/>
        <v/>
      </c>
      <c r="Y844" s="65" t="str">
        <f t="shared" si="361"/>
        <v/>
      </c>
      <c r="Z844" s="65" t="str">
        <f t="shared" si="362"/>
        <v/>
      </c>
      <c r="AA844" s="65" t="str">
        <f t="shared" si="363"/>
        <v/>
      </c>
      <c r="AB844" s="65" t="str">
        <f t="shared" si="364"/>
        <v/>
      </c>
      <c r="AC844" s="65" t="str">
        <f t="shared" si="365"/>
        <v/>
      </c>
      <c r="AH844" s="65" t="str">
        <f t="shared" si="383"/>
        <v>1876110411</v>
      </c>
      <c r="AI844" s="65">
        <v>18761104</v>
      </c>
      <c r="AJ844" s="65" t="s">
        <v>80</v>
      </c>
      <c r="AK844" s="65">
        <v>11</v>
      </c>
      <c r="AN844" s="65" t="str">
        <f t="shared" si="378"/>
        <v/>
      </c>
    </row>
    <row r="845" spans="1:40" ht="16.8" customHeight="1" x14ac:dyDescent="0.25">
      <c r="A845" s="113">
        <v>1</v>
      </c>
      <c r="B845" s="342" t="s">
        <v>25</v>
      </c>
      <c r="D845" s="350" t="str">
        <f t="shared" si="370"/>
        <v/>
      </c>
      <c r="E845" s="211">
        <f t="shared" si="384"/>
        <v>18780126</v>
      </c>
      <c r="F845" s="262">
        <v>12</v>
      </c>
      <c r="G845" s="211" t="s">
        <v>4941</v>
      </c>
      <c r="R845" s="112" t="str">
        <f>IF(D845="","", CONCATENATE("Update games set ", B845, "= ",D845," where game_id=", E845))</f>
        <v/>
      </c>
      <c r="S845" s="112" t="str">
        <f t="shared" si="379"/>
        <v>Update lineups set player_name = 'Jardine', raw_name = 'Jardine' where game_id = 18780126 and player_order = 12</v>
      </c>
      <c r="T845" s="112" t="str">
        <f t="shared" si="380"/>
        <v/>
      </c>
      <c r="U845" s="200" t="str">
        <f t="shared" si="377"/>
        <v/>
      </c>
      <c r="V845" s="112" t="str">
        <f t="shared" si="381"/>
        <v/>
      </c>
      <c r="W845" s="415" t="str">
        <f t="shared" si="382"/>
        <v/>
      </c>
      <c r="Y845" s="65" t="str">
        <f t="shared" si="361"/>
        <v/>
      </c>
      <c r="Z845" s="65" t="str">
        <f t="shared" si="362"/>
        <v/>
      </c>
      <c r="AA845" s="65" t="str">
        <f t="shared" si="363"/>
        <v/>
      </c>
      <c r="AB845" s="65" t="str">
        <f t="shared" si="364"/>
        <v/>
      </c>
      <c r="AC845" s="65" t="str">
        <f t="shared" si="365"/>
        <v/>
      </c>
      <c r="AH845" s="65" t="str">
        <f t="shared" si="383"/>
        <v>1876110412</v>
      </c>
      <c r="AI845" s="65">
        <v>18761104</v>
      </c>
      <c r="AJ845" s="65" t="s">
        <v>80</v>
      </c>
      <c r="AK845" s="65">
        <v>12</v>
      </c>
      <c r="AN845" s="65" t="str">
        <f t="shared" si="378"/>
        <v/>
      </c>
    </row>
    <row r="846" spans="1:40" ht="16.8" customHeight="1" x14ac:dyDescent="0.25">
      <c r="A846" s="113">
        <v>1</v>
      </c>
      <c r="B846" s="342" t="s">
        <v>475</v>
      </c>
      <c r="D846" s="349" t="str">
        <f t="shared" si="387"/>
        <v/>
      </c>
      <c r="E846" s="211">
        <f t="shared" si="384"/>
        <v>18780126</v>
      </c>
      <c r="F846" s="262">
        <v>13</v>
      </c>
      <c r="R846" s="112" t="str">
        <f>IF(D846="","", CONCATENATE("Update games set ", B846, "= ",D846," where game_id=", E846))</f>
        <v/>
      </c>
      <c r="S846" s="112" t="str">
        <f t="shared" si="379"/>
        <v/>
      </c>
      <c r="T846" s="112" t="str">
        <f t="shared" si="380"/>
        <v/>
      </c>
      <c r="U846" s="200" t="str">
        <f t="shared" si="377"/>
        <v/>
      </c>
      <c r="V846" s="112" t="str">
        <f t="shared" si="381"/>
        <v/>
      </c>
      <c r="W846" s="415" t="str">
        <f t="shared" si="382"/>
        <v/>
      </c>
      <c r="Y846" s="65" t="str">
        <f t="shared" ref="Y846:Y909" si="389">IF(I846="","",CONCATENATE("update goals set scorer_name = '",SUBSTITUTE(J846, "'", "''"),"'"))</f>
        <v/>
      </c>
      <c r="Z846" s="65" t="str">
        <f t="shared" ref="Z846:Z909" si="390">IF(K846="", "", CONCATENATE(", goal_min = ", K846))</f>
        <v/>
      </c>
      <c r="AA846" s="65" t="str">
        <f t="shared" ref="AA846:AA909" si="391">IF(L846="", "", CONCATENATE(", Pen = '", UPPER(L846), "'"))</f>
        <v/>
      </c>
      <c r="AB846" s="65" t="str">
        <f t="shared" ref="AB846:AB909" si="392">IF(M846="", "", CONCATENATE(", OG = '", UPPER(M846), "'"))</f>
        <v/>
      </c>
      <c r="AC846" s="65" t="str">
        <f t="shared" ref="AC846:AC909" si="393">IF(I846="", "", CONCATENATE(" where game_id = ", E846, " and goal_order = ", I846))</f>
        <v/>
      </c>
      <c r="AH846" s="65" t="str">
        <f t="shared" si="383"/>
        <v>1876110413</v>
      </c>
      <c r="AI846" s="65">
        <v>18761104</v>
      </c>
      <c r="AJ846" s="65" t="s">
        <v>80</v>
      </c>
      <c r="AK846" s="65">
        <v>13</v>
      </c>
      <c r="AN846" s="65" t="str">
        <f t="shared" si="378"/>
        <v/>
      </c>
    </row>
    <row r="847" spans="1:40" ht="16.8" customHeight="1" x14ac:dyDescent="0.25">
      <c r="A847" s="113">
        <v>1</v>
      </c>
      <c r="B847" s="342" t="s">
        <v>20</v>
      </c>
      <c r="C847" s="342" t="s">
        <v>4919</v>
      </c>
      <c r="D847" s="350" t="str">
        <f t="shared" si="370"/>
        <v>'Forest Ground'</v>
      </c>
      <c r="E847" s="211">
        <f t="shared" si="384"/>
        <v>18780126</v>
      </c>
      <c r="F847" s="262">
        <v>14</v>
      </c>
      <c r="R847" s="112" t="str">
        <f>IF(D847="","", CONCATENATE("Update games set ", B847, "= ",D847," where game_id=", E847))</f>
        <v>Update games set Ground= 'Forest Ground' where game_id=18780126</v>
      </c>
      <c r="S847" s="112" t="str">
        <f t="shared" si="379"/>
        <v/>
      </c>
      <c r="T847" s="112" t="str">
        <f t="shared" si="380"/>
        <v/>
      </c>
      <c r="U847" s="200" t="str">
        <f t="shared" si="377"/>
        <v/>
      </c>
      <c r="V847" s="112" t="str">
        <f t="shared" si="381"/>
        <v/>
      </c>
      <c r="W847" s="415" t="str">
        <f t="shared" si="382"/>
        <v/>
      </c>
      <c r="Y847" s="65" t="str">
        <f t="shared" si="389"/>
        <v/>
      </c>
      <c r="Z847" s="65" t="str">
        <f t="shared" si="390"/>
        <v/>
      </c>
      <c r="AA847" s="65" t="str">
        <f t="shared" si="391"/>
        <v/>
      </c>
      <c r="AB847" s="65" t="str">
        <f t="shared" si="392"/>
        <v/>
      </c>
      <c r="AC847" s="65" t="str">
        <f t="shared" si="393"/>
        <v/>
      </c>
      <c r="AH847" s="65" t="str">
        <f t="shared" si="383"/>
        <v>1876110414</v>
      </c>
      <c r="AI847" s="65">
        <v>18761104</v>
      </c>
      <c r="AJ847" s="65" t="s">
        <v>80</v>
      </c>
      <c r="AK847" s="65">
        <v>14</v>
      </c>
      <c r="AN847" s="65" t="str">
        <f t="shared" si="378"/>
        <v/>
      </c>
    </row>
    <row r="848" spans="1:40" ht="16.8" customHeight="1" x14ac:dyDescent="0.25">
      <c r="A848" s="113">
        <v>1</v>
      </c>
      <c r="B848" s="342" t="s">
        <v>4882</v>
      </c>
      <c r="C848" s="342" t="str">
        <f>IF(C847="", "", C847)</f>
        <v>Forest Ground</v>
      </c>
      <c r="D848" s="350" t="str">
        <f t="shared" si="370"/>
        <v>'Forest Ground'</v>
      </c>
      <c r="E848" s="211">
        <f t="shared" si="384"/>
        <v>18780126</v>
      </c>
      <c r="F848" s="262">
        <v>15</v>
      </c>
      <c r="R848" s="112" t="str">
        <f>IF(D848="","", CONCATENATE("Update games set ", B848, "= ",D848," where game_id=", E848))</f>
        <v>Update games set Ground_parent= 'Forest Ground' where game_id=18780126</v>
      </c>
      <c r="S848" s="112" t="str">
        <f t="shared" si="379"/>
        <v/>
      </c>
      <c r="T848" s="112" t="str">
        <f t="shared" si="380"/>
        <v/>
      </c>
      <c r="U848" s="200" t="str">
        <f t="shared" si="377"/>
        <v/>
      </c>
      <c r="V848" s="112" t="str">
        <f t="shared" si="381"/>
        <v/>
      </c>
      <c r="W848" s="415" t="str">
        <f t="shared" si="382"/>
        <v/>
      </c>
      <c r="Y848" s="65" t="str">
        <f t="shared" si="389"/>
        <v/>
      </c>
      <c r="Z848" s="65" t="str">
        <f t="shared" si="390"/>
        <v/>
      </c>
      <c r="AA848" s="65" t="str">
        <f t="shared" si="391"/>
        <v/>
      </c>
      <c r="AB848" s="65" t="str">
        <f t="shared" si="392"/>
        <v/>
      </c>
      <c r="AC848" s="65" t="str">
        <f t="shared" si="393"/>
        <v/>
      </c>
      <c r="AH848" s="65" t="str">
        <f t="shared" si="383"/>
        <v>1876110415</v>
      </c>
      <c r="AI848" s="65">
        <v>18761104</v>
      </c>
      <c r="AJ848" s="65" t="s">
        <v>80</v>
      </c>
      <c r="AK848" s="65">
        <v>15</v>
      </c>
      <c r="AN848" s="65" t="str">
        <f t="shared" si="378"/>
        <v/>
      </c>
    </row>
    <row r="849" spans="1:40" s="126" customFormat="1" ht="16.8" customHeight="1" thickBot="1" x14ac:dyDescent="0.3">
      <c r="A849" s="113">
        <v>1</v>
      </c>
      <c r="B849" s="116" t="s">
        <v>115</v>
      </c>
      <c r="C849" s="352"/>
      <c r="D849" s="370" t="str">
        <f t="shared" ref="D849" si="394">IF(MID(E849,5,2)*1&gt;6,_xlfn.CONCAT("'",LEFT(E849,4),"-",MID(E849,3,2)+1,"'"),_xlfn.CONCAT("'",LEFT(E849,4)-1,"-",MID(E849,3,2),"'"))</f>
        <v>'1877-78'</v>
      </c>
      <c r="E849" s="214">
        <f t="shared" si="384"/>
        <v>18780126</v>
      </c>
      <c r="F849" s="266">
        <v>16</v>
      </c>
      <c r="G849" s="343"/>
      <c r="H849" s="343"/>
      <c r="I849" s="267"/>
      <c r="J849" s="214"/>
      <c r="K849" s="266"/>
      <c r="L849" s="266"/>
      <c r="M849" s="266"/>
      <c r="N849" s="419"/>
      <c r="O849" s="343"/>
      <c r="P849" s="343"/>
      <c r="Q849" s="346"/>
      <c r="R849" s="112" t="str">
        <f>IF(D849="","", CONCATENATE("Update games set ", B849, "= ",D849," where game_id=", E849))</f>
        <v>Update games set Season= '1877-78' where game_id=18780126</v>
      </c>
      <c r="S849" s="112" t="str">
        <f t="shared" si="379"/>
        <v/>
      </c>
      <c r="T849" s="112" t="str">
        <f t="shared" si="380"/>
        <v/>
      </c>
      <c r="U849" s="200" t="str">
        <f t="shared" si="377"/>
        <v/>
      </c>
      <c r="V849" s="112" t="str">
        <f t="shared" si="381"/>
        <v/>
      </c>
      <c r="W849" s="415" t="str">
        <f t="shared" si="382"/>
        <v/>
      </c>
      <c r="X849" s="240"/>
      <c r="Y849" s="65" t="str">
        <f t="shared" si="389"/>
        <v/>
      </c>
      <c r="Z849" s="65" t="str">
        <f t="shared" si="390"/>
        <v/>
      </c>
      <c r="AA849" s="65" t="str">
        <f t="shared" si="391"/>
        <v/>
      </c>
      <c r="AB849" s="65" t="str">
        <f t="shared" si="392"/>
        <v/>
      </c>
      <c r="AC849" s="65" t="str">
        <f t="shared" si="393"/>
        <v/>
      </c>
      <c r="AH849" s="65" t="str">
        <f t="shared" si="383"/>
        <v>1876110416</v>
      </c>
      <c r="AI849" s="126">
        <v>18761104</v>
      </c>
      <c r="AJ849" s="126" t="s">
        <v>80</v>
      </c>
      <c r="AK849" s="126">
        <v>16</v>
      </c>
      <c r="AN849" s="65" t="str">
        <f t="shared" si="378"/>
        <v/>
      </c>
    </row>
    <row r="850" spans="1:40" ht="16.8" customHeight="1" thickTop="1" x14ac:dyDescent="0.25">
      <c r="A850" s="113">
        <v>1</v>
      </c>
      <c r="B850" s="341" t="s">
        <v>22</v>
      </c>
      <c r="C850" s="341" t="s">
        <v>5325</v>
      </c>
      <c r="D850" s="341" t="str">
        <f t="shared" si="370"/>
        <v>'Glagow Rangers'</v>
      </c>
      <c r="E850" s="211">
        <v>18780216</v>
      </c>
      <c r="F850" s="262">
        <v>1</v>
      </c>
      <c r="G850" s="212" t="s">
        <v>4931</v>
      </c>
      <c r="H850" s="212"/>
      <c r="N850" s="416"/>
      <c r="O850" s="212"/>
      <c r="P850" s="212"/>
      <c r="R850" s="112" t="str">
        <f>IF(D850="","", CONCATENATE("Update games set ", B850, "= ",D850," where game_id=", E850))</f>
        <v>Update games set Opponent= 'Glagow Rangers' where game_id=18780216</v>
      </c>
      <c r="S850" s="112" t="str">
        <f t="shared" si="379"/>
        <v>Update lineups set player_name = 'Sands', raw_name = 'Sands' where game_id = 18780216 and player_order = 1</v>
      </c>
      <c r="T850" s="112" t="str">
        <f t="shared" si="380"/>
        <v/>
      </c>
      <c r="U850" s="200" t="str">
        <f t="shared" si="377"/>
        <v/>
      </c>
      <c r="V850" s="112" t="str">
        <f t="shared" si="381"/>
        <v/>
      </c>
      <c r="W850" s="415" t="str">
        <f t="shared" si="382"/>
        <v/>
      </c>
      <c r="Y850" s="65" t="str">
        <f t="shared" si="389"/>
        <v/>
      </c>
      <c r="Z850" s="65" t="str">
        <f t="shared" si="390"/>
        <v/>
      </c>
      <c r="AA850" s="65" t="str">
        <f t="shared" si="391"/>
        <v/>
      </c>
      <c r="AB850" s="65" t="str">
        <f t="shared" si="392"/>
        <v/>
      </c>
      <c r="AC850" s="65" t="str">
        <f t="shared" si="393"/>
        <v/>
      </c>
      <c r="AH850" s="65" t="str">
        <f t="shared" si="383"/>
        <v>187701131</v>
      </c>
      <c r="AI850" s="65">
        <v>18770113</v>
      </c>
      <c r="AJ850" s="65" t="s">
        <v>77</v>
      </c>
      <c r="AK850" s="65">
        <v>1</v>
      </c>
      <c r="AN850" s="65" t="str">
        <f t="shared" si="378"/>
        <v>update games set source = 'The Nottingham Forest Football Scrapbook' where game_id = 18780216</v>
      </c>
    </row>
    <row r="851" spans="1:40" ht="16.8" customHeight="1" x14ac:dyDescent="0.25">
      <c r="A851" s="113">
        <v>1</v>
      </c>
      <c r="B851" s="342" t="s">
        <v>4979</v>
      </c>
      <c r="C851" s="342" t="str">
        <f>IF(C850="", "", C850)</f>
        <v>Glagow Rangers</v>
      </c>
      <c r="D851" s="350" t="str">
        <f t="shared" si="370"/>
        <v>'Glagow Rangers'</v>
      </c>
      <c r="E851" s="211">
        <f>E850</f>
        <v>18780216</v>
      </c>
      <c r="F851" s="262">
        <v>2</v>
      </c>
      <c r="G851" s="211" t="s">
        <v>4942</v>
      </c>
      <c r="R851" s="112" t="str">
        <f>IF(D851="","", CONCATENATE("Update games set ", B851, "= ",D851," where game_id=", E851))</f>
        <v>Update games set Opp_parent= 'Glagow Rangers' where game_id=18780216</v>
      </c>
      <c r="S851" s="112" t="str">
        <f t="shared" si="379"/>
        <v>Update lineups set player_name = 'E Luntley', raw_name = 'E Luntley' where game_id = 18780216 and player_order = 2</v>
      </c>
      <c r="T851" s="112" t="str">
        <f t="shared" si="380"/>
        <v/>
      </c>
      <c r="U851" s="200" t="str">
        <f t="shared" si="377"/>
        <v/>
      </c>
      <c r="V851" s="112" t="str">
        <f t="shared" si="381"/>
        <v/>
      </c>
      <c r="W851" s="415" t="str">
        <f t="shared" si="382"/>
        <v/>
      </c>
      <c r="Y851" s="65" t="str">
        <f t="shared" si="389"/>
        <v/>
      </c>
      <c r="Z851" s="65" t="str">
        <f t="shared" si="390"/>
        <v/>
      </c>
      <c r="AA851" s="65" t="str">
        <f t="shared" si="391"/>
        <v/>
      </c>
      <c r="AB851" s="65" t="str">
        <f t="shared" si="392"/>
        <v/>
      </c>
      <c r="AC851" s="65" t="str">
        <f t="shared" si="393"/>
        <v/>
      </c>
      <c r="AH851" s="65" t="str">
        <f t="shared" si="383"/>
        <v>187701132</v>
      </c>
      <c r="AI851" s="65">
        <v>18770113</v>
      </c>
      <c r="AJ851" s="65" t="s">
        <v>77</v>
      </c>
      <c r="AK851" s="65">
        <v>2</v>
      </c>
      <c r="AN851" s="65" t="str">
        <f t="shared" si="378"/>
        <v/>
      </c>
    </row>
    <row r="852" spans="1:40" ht="16.8" customHeight="1" x14ac:dyDescent="0.25">
      <c r="A852" s="113">
        <v>1</v>
      </c>
      <c r="B852" s="342" t="s">
        <v>2653</v>
      </c>
      <c r="C852" s="342" t="s">
        <v>663</v>
      </c>
      <c r="D852" s="350" t="str">
        <f t="shared" si="370"/>
        <v>'Friendly'</v>
      </c>
      <c r="E852" s="211">
        <f t="shared" ref="E852:E865" si="395">E851</f>
        <v>18780216</v>
      </c>
      <c r="F852" s="262">
        <v>3</v>
      </c>
      <c r="G852" s="211" t="s">
        <v>4943</v>
      </c>
      <c r="R852" s="112" t="str">
        <f>IF(D852="","", CONCATENATE("Update games set ", B852, "= ",D852," where game_id=", E852))</f>
        <v>Update games set Game_type= 'Friendly' where game_id=18780216</v>
      </c>
      <c r="S852" s="112" t="str">
        <f t="shared" si="379"/>
        <v>Update lineups set player_name = 'E Gathers', raw_name = 'E Gathers' where game_id = 18780216 and player_order = 3</v>
      </c>
      <c r="T852" s="112" t="str">
        <f t="shared" si="380"/>
        <v/>
      </c>
      <c r="U852" s="200" t="str">
        <f t="shared" si="377"/>
        <v/>
      </c>
      <c r="V852" s="112" t="str">
        <f t="shared" si="381"/>
        <v/>
      </c>
      <c r="W852" s="415" t="str">
        <f t="shared" si="382"/>
        <v/>
      </c>
      <c r="Y852" s="65" t="str">
        <f t="shared" si="389"/>
        <v/>
      </c>
      <c r="Z852" s="65" t="str">
        <f t="shared" si="390"/>
        <v/>
      </c>
      <c r="AA852" s="65" t="str">
        <f t="shared" si="391"/>
        <v/>
      </c>
      <c r="AB852" s="65" t="str">
        <f t="shared" si="392"/>
        <v/>
      </c>
      <c r="AC852" s="65" t="str">
        <f t="shared" si="393"/>
        <v/>
      </c>
      <c r="AH852" s="65" t="str">
        <f t="shared" si="383"/>
        <v>187701133</v>
      </c>
      <c r="AI852" s="65">
        <v>18770113</v>
      </c>
      <c r="AJ852" s="65" t="s">
        <v>77</v>
      </c>
      <c r="AK852" s="65">
        <v>3</v>
      </c>
      <c r="AN852" s="65" t="str">
        <f t="shared" si="378"/>
        <v/>
      </c>
    </row>
    <row r="853" spans="1:40" ht="16.8" customHeight="1" x14ac:dyDescent="0.25">
      <c r="A853" s="113">
        <v>1</v>
      </c>
      <c r="B853" s="342" t="s">
        <v>4978</v>
      </c>
      <c r="C853" s="342" t="s">
        <v>5065</v>
      </c>
      <c r="D853" s="350" t="str">
        <f t="shared" si="370"/>
        <v>'H'</v>
      </c>
      <c r="E853" s="211">
        <f t="shared" si="395"/>
        <v>18780216</v>
      </c>
      <c r="F853" s="262">
        <v>4</v>
      </c>
      <c r="G853" s="211" t="s">
        <v>4920</v>
      </c>
      <c r="R853" s="112" t="str">
        <f>IF(D853="","", CONCATENATE("Update games set ", B853, "= ",D853," where game_id=", E853))</f>
        <v>Update games set HAN= 'H' where game_id=18780216</v>
      </c>
      <c r="S853" s="112" t="str">
        <f t="shared" si="379"/>
        <v>Update lineups set player_name = 'EH Greenhalgh', raw_name = 'EH Greenhalgh' where game_id = 18780216 and player_order = 4</v>
      </c>
      <c r="T853" s="112" t="str">
        <f t="shared" si="380"/>
        <v/>
      </c>
      <c r="U853" s="200" t="str">
        <f t="shared" si="377"/>
        <v/>
      </c>
      <c r="V853" s="112" t="str">
        <f t="shared" si="381"/>
        <v/>
      </c>
      <c r="W853" s="415" t="str">
        <f t="shared" si="382"/>
        <v/>
      </c>
      <c r="Y853" s="65" t="str">
        <f t="shared" si="389"/>
        <v/>
      </c>
      <c r="Z853" s="65" t="str">
        <f t="shared" si="390"/>
        <v/>
      </c>
      <c r="AA853" s="65" t="str">
        <f t="shared" si="391"/>
        <v/>
      </c>
      <c r="AB853" s="65" t="str">
        <f t="shared" si="392"/>
        <v/>
      </c>
      <c r="AC853" s="65" t="str">
        <f t="shared" si="393"/>
        <v/>
      </c>
      <c r="AH853" s="65" t="str">
        <f t="shared" si="383"/>
        <v>187701134</v>
      </c>
      <c r="AI853" s="65">
        <v>18770113</v>
      </c>
      <c r="AJ853" s="65" t="s">
        <v>77</v>
      </c>
      <c r="AK853" s="65">
        <v>4</v>
      </c>
      <c r="AN853" s="65" t="str">
        <f t="shared" si="378"/>
        <v/>
      </c>
    </row>
    <row r="854" spans="1:40" ht="16.8" customHeight="1" x14ac:dyDescent="0.25">
      <c r="A854" s="113">
        <v>1</v>
      </c>
      <c r="B854" s="342" t="s">
        <v>5</v>
      </c>
      <c r="C854" s="342">
        <v>2</v>
      </c>
      <c r="D854" s="349">
        <f t="shared" si="385"/>
        <v>2</v>
      </c>
      <c r="E854" s="211">
        <f t="shared" si="395"/>
        <v>18780216</v>
      </c>
      <c r="F854" s="262">
        <v>5</v>
      </c>
      <c r="G854" s="211" t="s">
        <v>2122</v>
      </c>
      <c r="R854" s="112" t="str">
        <f>IF(D854="","", CONCATENATE("Update games set ", B854, "= ",D854," where game_id=", E854))</f>
        <v>Update games set F= 2 where game_id=18780216</v>
      </c>
      <c r="S854" s="112" t="str">
        <f t="shared" si="379"/>
        <v>Update lineups set player_name = 'Holroyd', raw_name = 'Holroyd' where game_id = 18780216 and player_order = 5</v>
      </c>
      <c r="T854" s="112" t="str">
        <f t="shared" si="380"/>
        <v/>
      </c>
      <c r="U854" s="200" t="str">
        <f t="shared" si="377"/>
        <v/>
      </c>
      <c r="V854" s="112" t="str">
        <f t="shared" si="381"/>
        <v/>
      </c>
      <c r="W854" s="415" t="str">
        <f t="shared" si="382"/>
        <v/>
      </c>
      <c r="Y854" s="65" t="str">
        <f t="shared" si="389"/>
        <v/>
      </c>
      <c r="Z854" s="65" t="str">
        <f t="shared" si="390"/>
        <v/>
      </c>
      <c r="AA854" s="65" t="str">
        <f t="shared" si="391"/>
        <v/>
      </c>
      <c r="AB854" s="65" t="str">
        <f t="shared" si="392"/>
        <v/>
      </c>
      <c r="AC854" s="65" t="str">
        <f t="shared" si="393"/>
        <v/>
      </c>
      <c r="AH854" s="65" t="str">
        <f t="shared" si="383"/>
        <v>187701135</v>
      </c>
      <c r="AI854" s="65">
        <v>18770113</v>
      </c>
      <c r="AJ854" s="65" t="s">
        <v>77</v>
      </c>
      <c r="AK854" s="65">
        <v>5</v>
      </c>
      <c r="AN854" s="65" t="str">
        <f t="shared" si="378"/>
        <v/>
      </c>
    </row>
    <row r="855" spans="1:40" ht="16.8" customHeight="1" x14ac:dyDescent="0.25">
      <c r="A855" s="113">
        <v>1</v>
      </c>
      <c r="B855" s="342" t="s">
        <v>0</v>
      </c>
      <c r="C855" s="342">
        <v>4</v>
      </c>
      <c r="D855" s="349">
        <f t="shared" si="385"/>
        <v>4</v>
      </c>
      <c r="E855" s="211">
        <f t="shared" si="395"/>
        <v>18780216</v>
      </c>
      <c r="F855" s="262">
        <v>6</v>
      </c>
      <c r="G855" s="211" t="s">
        <v>4932</v>
      </c>
      <c r="R855" s="112" t="str">
        <f>IF(D855="","", CONCATENATE("Update games set ", B855, "= ",D855," where game_id=", E855))</f>
        <v>Update games set A= 4 where game_id=18780216</v>
      </c>
      <c r="S855" s="112" t="str">
        <f t="shared" si="379"/>
        <v>Update lineups set player_name = 'Rawson', raw_name = 'Rawson' where game_id = 18780216 and player_order = 6</v>
      </c>
      <c r="T855" s="112" t="str">
        <f t="shared" si="380"/>
        <v/>
      </c>
      <c r="U855" s="200" t="str">
        <f t="shared" si="377"/>
        <v/>
      </c>
      <c r="V855" s="112" t="str">
        <f t="shared" si="381"/>
        <v/>
      </c>
      <c r="W855" s="415" t="str">
        <f t="shared" si="382"/>
        <v/>
      </c>
      <c r="Y855" s="65" t="str">
        <f t="shared" si="389"/>
        <v/>
      </c>
      <c r="Z855" s="65" t="str">
        <f t="shared" si="390"/>
        <v/>
      </c>
      <c r="AA855" s="65" t="str">
        <f t="shared" si="391"/>
        <v/>
      </c>
      <c r="AB855" s="65" t="str">
        <f t="shared" si="392"/>
        <v/>
      </c>
      <c r="AC855" s="65" t="str">
        <f t="shared" si="393"/>
        <v/>
      </c>
      <c r="AH855" s="65" t="str">
        <f t="shared" si="383"/>
        <v>187701136</v>
      </c>
      <c r="AI855" s="65">
        <v>18770113</v>
      </c>
      <c r="AJ855" s="65" t="s">
        <v>77</v>
      </c>
      <c r="AK855" s="65">
        <v>6</v>
      </c>
      <c r="AN855" s="65" t="str">
        <f t="shared" si="378"/>
        <v/>
      </c>
    </row>
    <row r="856" spans="1:40" ht="16.8" customHeight="1" x14ac:dyDescent="0.25">
      <c r="A856" s="113">
        <v>1</v>
      </c>
      <c r="B856" s="342" t="s">
        <v>23</v>
      </c>
      <c r="D856" s="334" t="str">
        <f t="shared" ref="D856" si="396">IF(C856="",IF(D854&gt;D855,"'W'",IF(D854=D855,"'D'","'L'")),_xlfn.CONCAT("'",C856,"'"))</f>
        <v>'L'</v>
      </c>
      <c r="E856" s="211">
        <f t="shared" si="395"/>
        <v>18780216</v>
      </c>
      <c r="F856" s="262">
        <v>7</v>
      </c>
      <c r="G856" s="211" t="s">
        <v>4806</v>
      </c>
      <c r="R856" s="112" t="str">
        <f>IF(D856="","", CONCATENATE("Update games set ", B856, "= ",D856," where game_id=", E856))</f>
        <v>Update games set Result= 'L' where game_id=18780216</v>
      </c>
      <c r="S856" s="112" t="str">
        <f t="shared" si="379"/>
        <v>Update lineups set player_name = 'SW Widdowson', raw_name = 'SW Widdowson' where game_id = 18780216 and player_order = 7</v>
      </c>
      <c r="T856" s="112" t="str">
        <f t="shared" si="380"/>
        <v/>
      </c>
      <c r="U856" s="200" t="str">
        <f t="shared" si="377"/>
        <v/>
      </c>
      <c r="V856" s="112" t="str">
        <f t="shared" si="381"/>
        <v/>
      </c>
      <c r="W856" s="415" t="str">
        <f t="shared" si="382"/>
        <v/>
      </c>
      <c r="Y856" s="65" t="str">
        <f t="shared" si="389"/>
        <v/>
      </c>
      <c r="Z856" s="65" t="str">
        <f t="shared" si="390"/>
        <v/>
      </c>
      <c r="AA856" s="65" t="str">
        <f t="shared" si="391"/>
        <v/>
      </c>
      <c r="AB856" s="65" t="str">
        <f t="shared" si="392"/>
        <v/>
      </c>
      <c r="AC856" s="65" t="str">
        <f t="shared" si="393"/>
        <v/>
      </c>
      <c r="AH856" s="65" t="str">
        <f t="shared" si="383"/>
        <v>187701137</v>
      </c>
      <c r="AI856" s="65">
        <v>18770113</v>
      </c>
      <c r="AJ856" s="65" t="s">
        <v>77</v>
      </c>
      <c r="AK856" s="65">
        <v>7</v>
      </c>
      <c r="AN856" s="65" t="str">
        <f t="shared" si="378"/>
        <v/>
      </c>
    </row>
    <row r="857" spans="1:40" ht="16.8" customHeight="1" x14ac:dyDescent="0.25">
      <c r="A857" s="113">
        <v>1</v>
      </c>
      <c r="B857" s="342" t="s">
        <v>768</v>
      </c>
      <c r="D857" s="349" t="str">
        <f t="shared" si="387"/>
        <v/>
      </c>
      <c r="E857" s="211">
        <f t="shared" si="395"/>
        <v>18780216</v>
      </c>
      <c r="F857" s="262">
        <v>8</v>
      </c>
      <c r="G857" s="194" t="s">
        <v>4904</v>
      </c>
      <c r="N857" s="417"/>
      <c r="O857" s="194"/>
      <c r="P857" s="194"/>
      <c r="R857" s="112" t="str">
        <f>IF(D857="","", CONCATENATE("Update games set ", B857, "= ",D857," where game_id=", E857))</f>
        <v/>
      </c>
      <c r="S857" s="112" t="str">
        <f t="shared" si="379"/>
        <v>Update lineups set player_name = 'Goodyer', raw_name = 'Goodyer' where game_id = 18780216 and player_order = 8</v>
      </c>
      <c r="T857" s="112" t="str">
        <f t="shared" si="380"/>
        <v/>
      </c>
      <c r="U857" s="200" t="str">
        <f t="shared" si="377"/>
        <v/>
      </c>
      <c r="V857" s="112" t="str">
        <f t="shared" si="381"/>
        <v/>
      </c>
      <c r="W857" s="415" t="str">
        <f t="shared" si="382"/>
        <v/>
      </c>
      <c r="Y857" s="65" t="str">
        <f t="shared" si="389"/>
        <v/>
      </c>
      <c r="Z857" s="65" t="str">
        <f t="shared" si="390"/>
        <v/>
      </c>
      <c r="AA857" s="65" t="str">
        <f t="shared" si="391"/>
        <v/>
      </c>
      <c r="AB857" s="65" t="str">
        <f t="shared" si="392"/>
        <v/>
      </c>
      <c r="AC857" s="65" t="str">
        <f t="shared" si="393"/>
        <v/>
      </c>
      <c r="AH857" s="65" t="str">
        <f t="shared" si="383"/>
        <v>187701138</v>
      </c>
      <c r="AI857" s="65">
        <v>18770113</v>
      </c>
      <c r="AJ857" s="65" t="s">
        <v>77</v>
      </c>
      <c r="AK857" s="65">
        <v>8</v>
      </c>
      <c r="AN857" s="65" t="str">
        <f t="shared" si="378"/>
        <v/>
      </c>
    </row>
    <row r="858" spans="1:40" ht="16.8" customHeight="1" x14ac:dyDescent="0.25">
      <c r="A858" s="113">
        <v>1</v>
      </c>
      <c r="B858" s="342" t="s">
        <v>766</v>
      </c>
      <c r="D858" s="349" t="str">
        <f t="shared" si="387"/>
        <v/>
      </c>
      <c r="E858" s="211">
        <f t="shared" si="395"/>
        <v>18780216</v>
      </c>
      <c r="F858" s="262">
        <v>9</v>
      </c>
      <c r="G858" s="194" t="s">
        <v>4786</v>
      </c>
      <c r="H858" s="194"/>
      <c r="N858" s="417"/>
      <c r="O858" s="194"/>
      <c r="P858" s="194"/>
      <c r="R858" s="112" t="str">
        <f>IF(D858="","", CONCATENATE("Update games set ", B858, "= ",D858," where game_id=", E858))</f>
        <v/>
      </c>
      <c r="S858" s="112" t="str">
        <f t="shared" si="379"/>
        <v>Update lineups set player_name = 'Smith', raw_name = 'Smith' where game_id = 18780216 and player_order = 9</v>
      </c>
      <c r="T858" s="112" t="str">
        <f t="shared" si="380"/>
        <v/>
      </c>
      <c r="U858" s="200" t="str">
        <f t="shared" si="377"/>
        <v/>
      </c>
      <c r="V858" s="112" t="str">
        <f t="shared" si="381"/>
        <v/>
      </c>
      <c r="W858" s="415" t="str">
        <f t="shared" si="382"/>
        <v/>
      </c>
      <c r="Y858" s="65" t="str">
        <f t="shared" si="389"/>
        <v/>
      </c>
      <c r="Z858" s="65" t="str">
        <f t="shared" si="390"/>
        <v/>
      </c>
      <c r="AA858" s="65" t="str">
        <f t="shared" si="391"/>
        <v/>
      </c>
      <c r="AB858" s="65" t="str">
        <f t="shared" si="392"/>
        <v/>
      </c>
      <c r="AC858" s="65" t="str">
        <f t="shared" si="393"/>
        <v/>
      </c>
      <c r="AH858" s="65" t="str">
        <f t="shared" si="383"/>
        <v>187701139</v>
      </c>
      <c r="AI858" s="65">
        <v>18770113</v>
      </c>
      <c r="AJ858" s="65" t="s">
        <v>77</v>
      </c>
      <c r="AK858" s="65">
        <v>9</v>
      </c>
      <c r="AN858" s="65" t="str">
        <f t="shared" si="378"/>
        <v/>
      </c>
    </row>
    <row r="859" spans="1:40" ht="16.8" customHeight="1" x14ac:dyDescent="0.25">
      <c r="A859" s="113">
        <v>1</v>
      </c>
      <c r="B859" s="342" t="s">
        <v>753</v>
      </c>
      <c r="D859" s="350" t="str">
        <f t="shared" si="388"/>
        <v/>
      </c>
      <c r="E859" s="211">
        <f t="shared" si="395"/>
        <v>18780216</v>
      </c>
      <c r="F859" s="262">
        <v>10</v>
      </c>
      <c r="G859" s="211" t="s">
        <v>4940</v>
      </c>
      <c r="R859" s="112" t="str">
        <f>IF(D859="","", CONCATENATE("Update games set ", B859, "= ",D859," where game_id=", E859))</f>
        <v/>
      </c>
      <c r="S859" s="112" t="str">
        <f t="shared" si="379"/>
        <v>Update lineups set player_name = 'Golland', raw_name = 'Golland' where game_id = 18780216 and player_order = 10</v>
      </c>
      <c r="T859" s="112" t="str">
        <f t="shared" si="380"/>
        <v/>
      </c>
      <c r="U859" s="200" t="str">
        <f t="shared" si="377"/>
        <v/>
      </c>
      <c r="V859" s="112" t="str">
        <f t="shared" si="381"/>
        <v/>
      </c>
      <c r="W859" s="415" t="str">
        <f t="shared" si="382"/>
        <v/>
      </c>
      <c r="Y859" s="65" t="str">
        <f t="shared" si="389"/>
        <v/>
      </c>
      <c r="Z859" s="65" t="str">
        <f t="shared" si="390"/>
        <v/>
      </c>
      <c r="AA859" s="65" t="str">
        <f t="shared" si="391"/>
        <v/>
      </c>
      <c r="AB859" s="65" t="str">
        <f t="shared" si="392"/>
        <v/>
      </c>
      <c r="AC859" s="65" t="str">
        <f t="shared" si="393"/>
        <v/>
      </c>
      <c r="AH859" s="65" t="str">
        <f t="shared" si="383"/>
        <v>1877011310</v>
      </c>
      <c r="AI859" s="65">
        <v>18770113</v>
      </c>
      <c r="AJ859" s="65" t="s">
        <v>77</v>
      </c>
      <c r="AK859" s="65">
        <v>10</v>
      </c>
      <c r="AN859" s="65" t="str">
        <f t="shared" si="378"/>
        <v/>
      </c>
    </row>
    <row r="860" spans="1:40" ht="16.8" customHeight="1" x14ac:dyDescent="0.25">
      <c r="A860" s="113">
        <v>1</v>
      </c>
      <c r="B860" s="342" t="s">
        <v>746</v>
      </c>
      <c r="C860" s="351" t="s">
        <v>5062</v>
      </c>
      <c r="D860" s="334" t="str">
        <f>CONCATENATE("'", LEFT(E860,4),"-",MID(E860,5,2),"-", MID(E860,7,2), " ", C860,"'")</f>
        <v>'1878-02-16 15:00'</v>
      </c>
      <c r="E860" s="211">
        <f t="shared" si="395"/>
        <v>18780216</v>
      </c>
      <c r="F860" s="262">
        <v>11</v>
      </c>
      <c r="G860" s="211" t="s">
        <v>4914</v>
      </c>
      <c r="R860" s="112" t="str">
        <f>IF(D860="","", CONCATENATE("Update games set ", B860, "= ",D860," where game_id=", E860))</f>
        <v>Update games set Game_date= '1878-02-16 15:00' where game_id=18780216</v>
      </c>
      <c r="S860" s="112" t="str">
        <f t="shared" si="379"/>
        <v>Update lineups set player_name = 'Turner', raw_name = 'Turner' where game_id = 18780216 and player_order = 11</v>
      </c>
      <c r="T860" s="112" t="str">
        <f t="shared" si="380"/>
        <v/>
      </c>
      <c r="U860" s="200" t="str">
        <f t="shared" si="377"/>
        <v/>
      </c>
      <c r="V860" s="112" t="str">
        <f t="shared" si="381"/>
        <v/>
      </c>
      <c r="W860" s="415" t="str">
        <f t="shared" si="382"/>
        <v/>
      </c>
      <c r="Y860" s="65" t="str">
        <f t="shared" si="389"/>
        <v/>
      </c>
      <c r="Z860" s="65" t="str">
        <f t="shared" si="390"/>
        <v/>
      </c>
      <c r="AA860" s="65" t="str">
        <f t="shared" si="391"/>
        <v/>
      </c>
      <c r="AB860" s="65" t="str">
        <f t="shared" si="392"/>
        <v/>
      </c>
      <c r="AC860" s="65" t="str">
        <f t="shared" si="393"/>
        <v/>
      </c>
      <c r="AH860" s="65" t="str">
        <f t="shared" si="383"/>
        <v>1877011311</v>
      </c>
      <c r="AI860" s="65">
        <v>18770113</v>
      </c>
      <c r="AJ860" s="65" t="s">
        <v>77</v>
      </c>
      <c r="AK860" s="65">
        <v>11</v>
      </c>
      <c r="AN860" s="65" t="str">
        <f t="shared" si="378"/>
        <v/>
      </c>
    </row>
    <row r="861" spans="1:40" ht="16.8" customHeight="1" x14ac:dyDescent="0.25">
      <c r="A861" s="113">
        <v>1</v>
      </c>
      <c r="B861" s="342" t="s">
        <v>25</v>
      </c>
      <c r="D861" s="350" t="str">
        <f t="shared" si="370"/>
        <v/>
      </c>
      <c r="E861" s="211">
        <f t="shared" si="395"/>
        <v>18780216</v>
      </c>
      <c r="F861" s="262">
        <v>12</v>
      </c>
      <c r="R861" s="112" t="str">
        <f>IF(D861="","", CONCATENATE("Update games set ", B861, "= ",D861," where game_id=", E861))</f>
        <v/>
      </c>
      <c r="S861" s="112" t="str">
        <f t="shared" si="379"/>
        <v/>
      </c>
      <c r="T861" s="112" t="str">
        <f t="shared" si="380"/>
        <v/>
      </c>
      <c r="U861" s="200" t="str">
        <f t="shared" si="377"/>
        <v/>
      </c>
      <c r="V861" s="112" t="str">
        <f t="shared" si="381"/>
        <v/>
      </c>
      <c r="W861" s="415" t="str">
        <f t="shared" si="382"/>
        <v/>
      </c>
      <c r="Y861" s="65" t="str">
        <f t="shared" si="389"/>
        <v/>
      </c>
      <c r="Z861" s="65" t="str">
        <f t="shared" si="390"/>
        <v/>
      </c>
      <c r="AA861" s="65" t="str">
        <f t="shared" si="391"/>
        <v/>
      </c>
      <c r="AB861" s="65" t="str">
        <f t="shared" si="392"/>
        <v/>
      </c>
      <c r="AC861" s="65" t="str">
        <f t="shared" si="393"/>
        <v/>
      </c>
      <c r="AH861" s="65" t="str">
        <f t="shared" si="383"/>
        <v>1877011312</v>
      </c>
      <c r="AI861" s="65">
        <v>18770113</v>
      </c>
      <c r="AJ861" s="65" t="s">
        <v>77</v>
      </c>
      <c r="AK861" s="65">
        <v>12</v>
      </c>
      <c r="AN861" s="65" t="str">
        <f t="shared" si="378"/>
        <v/>
      </c>
    </row>
    <row r="862" spans="1:40" ht="16.8" customHeight="1" x14ac:dyDescent="0.25">
      <c r="A862" s="113">
        <v>1</v>
      </c>
      <c r="B862" s="342" t="s">
        <v>475</v>
      </c>
      <c r="D862" s="349" t="str">
        <f t="shared" si="387"/>
        <v/>
      </c>
      <c r="E862" s="211">
        <f t="shared" si="395"/>
        <v>18780216</v>
      </c>
      <c r="F862" s="262">
        <v>13</v>
      </c>
      <c r="R862" s="112" t="str">
        <f>IF(D862="","", CONCATENATE("Update games set ", B862, "= ",D862," where game_id=", E862))</f>
        <v/>
      </c>
      <c r="S862" s="112" t="str">
        <f t="shared" si="379"/>
        <v/>
      </c>
      <c r="T862" s="112" t="str">
        <f t="shared" si="380"/>
        <v/>
      </c>
      <c r="U862" s="200" t="str">
        <f t="shared" si="377"/>
        <v/>
      </c>
      <c r="V862" s="112" t="str">
        <f t="shared" si="381"/>
        <v/>
      </c>
      <c r="W862" s="415" t="str">
        <f t="shared" si="382"/>
        <v/>
      </c>
      <c r="Y862" s="65" t="str">
        <f t="shared" si="389"/>
        <v/>
      </c>
      <c r="Z862" s="65" t="str">
        <f t="shared" si="390"/>
        <v/>
      </c>
      <c r="AA862" s="65" t="str">
        <f t="shared" si="391"/>
        <v/>
      </c>
      <c r="AB862" s="65" t="str">
        <f t="shared" si="392"/>
        <v/>
      </c>
      <c r="AC862" s="65" t="str">
        <f t="shared" si="393"/>
        <v/>
      </c>
      <c r="AH862" s="65" t="str">
        <f t="shared" si="383"/>
        <v>1877011313</v>
      </c>
      <c r="AI862" s="65">
        <v>18770113</v>
      </c>
      <c r="AJ862" s="65" t="s">
        <v>77</v>
      </c>
      <c r="AK862" s="65">
        <v>13</v>
      </c>
      <c r="AN862" s="65" t="str">
        <f t="shared" si="378"/>
        <v/>
      </c>
    </row>
    <row r="863" spans="1:40" ht="16.8" customHeight="1" x14ac:dyDescent="0.25">
      <c r="A863" s="113">
        <v>1</v>
      </c>
      <c r="B863" s="342" t="s">
        <v>20</v>
      </c>
      <c r="C863" s="342" t="s">
        <v>5082</v>
      </c>
      <c r="D863" s="350" t="str">
        <f t="shared" si="370"/>
        <v>'Trent Bridge'</v>
      </c>
      <c r="E863" s="211">
        <f t="shared" si="395"/>
        <v>18780216</v>
      </c>
      <c r="F863" s="262">
        <v>14</v>
      </c>
      <c r="R863" s="112" t="str">
        <f>IF(D863="","", CONCATENATE("Update games set ", B863, "= ",D863," where game_id=", E863))</f>
        <v>Update games set Ground= 'Trent Bridge' where game_id=18780216</v>
      </c>
      <c r="S863" s="112" t="str">
        <f t="shared" si="379"/>
        <v/>
      </c>
      <c r="T863" s="112" t="str">
        <f t="shared" si="380"/>
        <v/>
      </c>
      <c r="U863" s="200" t="str">
        <f t="shared" si="377"/>
        <v/>
      </c>
      <c r="V863" s="112" t="str">
        <f t="shared" si="381"/>
        <v/>
      </c>
      <c r="W863" s="415" t="str">
        <f t="shared" si="382"/>
        <v/>
      </c>
      <c r="Y863" s="65" t="str">
        <f t="shared" si="389"/>
        <v/>
      </c>
      <c r="Z863" s="65" t="str">
        <f t="shared" si="390"/>
        <v/>
      </c>
      <c r="AA863" s="65" t="str">
        <f t="shared" si="391"/>
        <v/>
      </c>
      <c r="AB863" s="65" t="str">
        <f t="shared" si="392"/>
        <v/>
      </c>
      <c r="AC863" s="65" t="str">
        <f t="shared" si="393"/>
        <v/>
      </c>
      <c r="AH863" s="65" t="str">
        <f t="shared" si="383"/>
        <v>1877011314</v>
      </c>
      <c r="AI863" s="65">
        <v>18770113</v>
      </c>
      <c r="AJ863" s="65" t="s">
        <v>77</v>
      </c>
      <c r="AK863" s="65">
        <v>14</v>
      </c>
      <c r="AN863" s="65" t="str">
        <f t="shared" si="378"/>
        <v/>
      </c>
    </row>
    <row r="864" spans="1:40" ht="16.8" customHeight="1" x14ac:dyDescent="0.25">
      <c r="A864" s="113">
        <v>1</v>
      </c>
      <c r="B864" s="342" t="s">
        <v>4882</v>
      </c>
      <c r="C864" s="342" t="str">
        <f>IF(C863="", "", C863)</f>
        <v>Trent Bridge</v>
      </c>
      <c r="D864" s="350" t="str">
        <f t="shared" si="370"/>
        <v>'Trent Bridge'</v>
      </c>
      <c r="E864" s="211">
        <f t="shared" si="395"/>
        <v>18780216</v>
      </c>
      <c r="F864" s="262">
        <v>15</v>
      </c>
      <c r="R864" s="112" t="str">
        <f>IF(D864="","", CONCATENATE("Update games set ", B864, "= ",D864," where game_id=", E864))</f>
        <v>Update games set Ground_parent= 'Trent Bridge' where game_id=18780216</v>
      </c>
      <c r="S864" s="112" t="str">
        <f t="shared" si="379"/>
        <v/>
      </c>
      <c r="T864" s="112" t="str">
        <f t="shared" si="380"/>
        <v/>
      </c>
      <c r="U864" s="200" t="str">
        <f t="shared" si="377"/>
        <v/>
      </c>
      <c r="V864" s="112" t="str">
        <f t="shared" si="381"/>
        <v/>
      </c>
      <c r="W864" s="415" t="str">
        <f t="shared" si="382"/>
        <v/>
      </c>
      <c r="Y864" s="65" t="str">
        <f t="shared" si="389"/>
        <v/>
      </c>
      <c r="Z864" s="65" t="str">
        <f t="shared" si="390"/>
        <v/>
      </c>
      <c r="AA864" s="65" t="str">
        <f t="shared" si="391"/>
        <v/>
      </c>
      <c r="AB864" s="65" t="str">
        <f t="shared" si="392"/>
        <v/>
      </c>
      <c r="AC864" s="65" t="str">
        <f t="shared" si="393"/>
        <v/>
      </c>
      <c r="AH864" s="65" t="str">
        <f t="shared" si="383"/>
        <v>1877011315</v>
      </c>
      <c r="AI864" s="65">
        <v>18770113</v>
      </c>
      <c r="AJ864" s="65" t="s">
        <v>77</v>
      </c>
      <c r="AK864" s="65">
        <v>15</v>
      </c>
      <c r="AN864" s="65" t="str">
        <f t="shared" si="378"/>
        <v/>
      </c>
    </row>
    <row r="865" spans="1:40" s="126" customFormat="1" ht="16.8" customHeight="1" thickBot="1" x14ac:dyDescent="0.3">
      <c r="A865" s="113">
        <v>1</v>
      </c>
      <c r="B865" s="116" t="s">
        <v>115</v>
      </c>
      <c r="C865" s="352"/>
      <c r="D865" s="370" t="str">
        <f t="shared" ref="D865" si="397">IF(MID(E865,5,2)*1&gt;6,_xlfn.CONCAT("'",LEFT(E865,4),"-",MID(E865,3,2)+1,"'"),_xlfn.CONCAT("'",LEFT(E865,4)-1,"-",MID(E865,3,2),"'"))</f>
        <v>'1877-78'</v>
      </c>
      <c r="E865" s="214">
        <f t="shared" si="395"/>
        <v>18780216</v>
      </c>
      <c r="F865" s="266">
        <v>16</v>
      </c>
      <c r="G865" s="343"/>
      <c r="H865" s="343"/>
      <c r="I865" s="267"/>
      <c r="J865" s="214"/>
      <c r="K865" s="266"/>
      <c r="L865" s="266"/>
      <c r="M865" s="266"/>
      <c r="N865" s="419"/>
      <c r="O865" s="343"/>
      <c r="P865" s="343"/>
      <c r="Q865" s="346"/>
      <c r="R865" s="112" t="str">
        <f>IF(D865="","", CONCATENATE("Update games set ", B865, "= ",D865," where game_id=", E865))</f>
        <v>Update games set Season= '1877-78' where game_id=18780216</v>
      </c>
      <c r="S865" s="112" t="str">
        <f t="shared" si="379"/>
        <v/>
      </c>
      <c r="T865" s="112" t="str">
        <f t="shared" si="380"/>
        <v/>
      </c>
      <c r="U865" s="200" t="str">
        <f t="shared" si="377"/>
        <v/>
      </c>
      <c r="V865" s="112" t="str">
        <f t="shared" si="381"/>
        <v/>
      </c>
      <c r="W865" s="415" t="str">
        <f t="shared" si="382"/>
        <v/>
      </c>
      <c r="X865" s="240"/>
      <c r="Y865" s="65" t="str">
        <f t="shared" si="389"/>
        <v/>
      </c>
      <c r="Z865" s="65" t="str">
        <f t="shared" si="390"/>
        <v/>
      </c>
      <c r="AA865" s="65" t="str">
        <f t="shared" si="391"/>
        <v/>
      </c>
      <c r="AB865" s="65" t="str">
        <f t="shared" si="392"/>
        <v/>
      </c>
      <c r="AC865" s="65" t="str">
        <f t="shared" si="393"/>
        <v/>
      </c>
      <c r="AH865" s="65" t="str">
        <f t="shared" si="383"/>
        <v>1877011316</v>
      </c>
      <c r="AI865" s="126">
        <v>18770113</v>
      </c>
      <c r="AJ865" s="126" t="s">
        <v>77</v>
      </c>
      <c r="AK865" s="126">
        <v>16</v>
      </c>
      <c r="AN865" s="65" t="str">
        <f t="shared" si="378"/>
        <v/>
      </c>
    </row>
    <row r="866" spans="1:40" ht="16.8" customHeight="1" thickTop="1" x14ac:dyDescent="0.25">
      <c r="A866" s="113">
        <v>1</v>
      </c>
      <c r="B866" s="341" t="s">
        <v>22</v>
      </c>
      <c r="C866" s="341" t="s">
        <v>5244</v>
      </c>
      <c r="D866" s="341" t="str">
        <f t="shared" si="370"/>
        <v>'Spital'</v>
      </c>
      <c r="E866" s="211">
        <v>18780221</v>
      </c>
      <c r="F866" s="262">
        <v>1</v>
      </c>
      <c r="G866" s="212" t="s">
        <v>4764</v>
      </c>
      <c r="H866" s="212"/>
      <c r="N866" s="416"/>
      <c r="O866" s="212"/>
      <c r="P866" s="212"/>
      <c r="R866" s="112" t="str">
        <f>IF(D866="","", CONCATENATE("Update games set ", B866, "= ",D866," where game_id=", E866))</f>
        <v>Update games set Opponent= 'Spital' where game_id=18780221</v>
      </c>
      <c r="S866" s="112" t="str">
        <f t="shared" si="379"/>
        <v>Update lineups set player_name = 'W Brown', raw_name = 'W Brown' where game_id = 18780221 and player_order = 1</v>
      </c>
      <c r="T866" s="112" t="str">
        <f t="shared" si="380"/>
        <v/>
      </c>
      <c r="U866" s="200" t="str">
        <f t="shared" si="377"/>
        <v/>
      </c>
      <c r="V866" s="112" t="str">
        <f t="shared" si="381"/>
        <v/>
      </c>
      <c r="W866" s="415" t="str">
        <f t="shared" si="382"/>
        <v/>
      </c>
      <c r="Y866" s="65" t="str">
        <f t="shared" si="389"/>
        <v/>
      </c>
      <c r="Z866" s="65" t="str">
        <f t="shared" si="390"/>
        <v/>
      </c>
      <c r="AA866" s="65" t="str">
        <f t="shared" si="391"/>
        <v/>
      </c>
      <c r="AB866" s="65" t="str">
        <f t="shared" si="392"/>
        <v/>
      </c>
      <c r="AC866" s="65" t="str">
        <f t="shared" si="393"/>
        <v/>
      </c>
      <c r="AH866" s="65" t="str">
        <f t="shared" si="383"/>
        <v>187702131</v>
      </c>
      <c r="AI866" s="65">
        <v>18770213</v>
      </c>
      <c r="AJ866" s="65" t="s">
        <v>77</v>
      </c>
      <c r="AK866" s="65">
        <v>1</v>
      </c>
      <c r="AN866" s="65" t="str">
        <f t="shared" si="378"/>
        <v>update games set source = 'The Nottingham Forest Football Scrapbook' where game_id = 18780221</v>
      </c>
    </row>
    <row r="867" spans="1:40" ht="16.8" customHeight="1" x14ac:dyDescent="0.25">
      <c r="A867" s="113">
        <v>1</v>
      </c>
      <c r="B867" s="342" t="s">
        <v>4979</v>
      </c>
      <c r="C867" s="342" t="str">
        <f>IF(C866="", "", C866)</f>
        <v>Spital</v>
      </c>
      <c r="D867" s="350" t="str">
        <f t="shared" ref="D867:D930" si="398">IF(C867="", "", CONCATENATE("'", C867,"'"))</f>
        <v>'Spital'</v>
      </c>
      <c r="E867" s="211">
        <f>E866</f>
        <v>18780221</v>
      </c>
      <c r="F867" s="262">
        <v>2</v>
      </c>
      <c r="G867" s="211" t="s">
        <v>4871</v>
      </c>
      <c r="H867" s="211" t="s">
        <v>4777</v>
      </c>
      <c r="R867" s="112" t="str">
        <f>IF(D867="","", CONCATENATE("Update games set ", B867, "= ",D867," where game_id=", E867))</f>
        <v>Update games set Opp_parent= 'Spital' where game_id=18780221</v>
      </c>
      <c r="S867" s="112" t="str">
        <f t="shared" si="379"/>
        <v>Update lineups set player_name = 'CJ Spencer', raw_name = 'CJ Spencer' where game_id = 18780221 and player_order = 2</v>
      </c>
      <c r="T867" s="112" t="str">
        <f t="shared" si="380"/>
        <v/>
      </c>
      <c r="U867" s="200" t="str">
        <f t="shared" si="377"/>
        <v/>
      </c>
      <c r="V867" s="112" t="str">
        <f t="shared" si="381"/>
        <v/>
      </c>
      <c r="W867" s="415" t="str">
        <f t="shared" si="382"/>
        <v/>
      </c>
      <c r="Y867" s="65" t="str">
        <f t="shared" si="389"/>
        <v/>
      </c>
      <c r="Z867" s="65" t="str">
        <f t="shared" si="390"/>
        <v/>
      </c>
      <c r="AA867" s="65" t="str">
        <f t="shared" si="391"/>
        <v/>
      </c>
      <c r="AB867" s="65" t="str">
        <f t="shared" si="392"/>
        <v/>
      </c>
      <c r="AC867" s="65" t="str">
        <f t="shared" si="393"/>
        <v/>
      </c>
      <c r="AH867" s="65" t="str">
        <f t="shared" si="383"/>
        <v>187702132</v>
      </c>
      <c r="AI867" s="65">
        <v>18770213</v>
      </c>
      <c r="AJ867" s="65" t="s">
        <v>77</v>
      </c>
      <c r="AK867" s="65">
        <v>2</v>
      </c>
      <c r="AN867" s="65" t="str">
        <f t="shared" si="378"/>
        <v/>
      </c>
    </row>
    <row r="868" spans="1:40" ht="16.8" customHeight="1" x14ac:dyDescent="0.25">
      <c r="A868" s="113">
        <v>1</v>
      </c>
      <c r="B868" s="342" t="s">
        <v>2653</v>
      </c>
      <c r="C868" s="342" t="s">
        <v>663</v>
      </c>
      <c r="D868" s="350" t="str">
        <f t="shared" si="398"/>
        <v>'Friendly'</v>
      </c>
      <c r="E868" s="211">
        <f t="shared" ref="E868:E881" si="399">E867</f>
        <v>18780221</v>
      </c>
      <c r="F868" s="262">
        <v>3</v>
      </c>
      <c r="G868" s="211" t="s">
        <v>4941</v>
      </c>
      <c r="R868" s="112" t="str">
        <f>IF(D868="","", CONCATENATE("Update games set ", B868, "= ",D868," where game_id=", E868))</f>
        <v>Update games set Game_type= 'Friendly' where game_id=18780221</v>
      </c>
      <c r="S868" s="112" t="str">
        <f t="shared" si="379"/>
        <v>Update lineups set player_name = 'Jardine', raw_name = 'Jardine' where game_id = 18780221 and player_order = 3</v>
      </c>
      <c r="T868" s="112" t="str">
        <f t="shared" si="380"/>
        <v/>
      </c>
      <c r="U868" s="200" t="str">
        <f t="shared" si="377"/>
        <v/>
      </c>
      <c r="V868" s="112" t="str">
        <f t="shared" si="381"/>
        <v/>
      </c>
      <c r="W868" s="415" t="str">
        <f t="shared" si="382"/>
        <v/>
      </c>
      <c r="Y868" s="65" t="str">
        <f t="shared" si="389"/>
        <v/>
      </c>
      <c r="Z868" s="65" t="str">
        <f t="shared" si="390"/>
        <v/>
      </c>
      <c r="AA868" s="65" t="str">
        <f t="shared" si="391"/>
        <v/>
      </c>
      <c r="AB868" s="65" t="str">
        <f t="shared" si="392"/>
        <v/>
      </c>
      <c r="AC868" s="65" t="str">
        <f t="shared" si="393"/>
        <v/>
      </c>
      <c r="AH868" s="65" t="str">
        <f t="shared" si="383"/>
        <v>187702133</v>
      </c>
      <c r="AI868" s="65">
        <v>18770213</v>
      </c>
      <c r="AJ868" s="65" t="s">
        <v>77</v>
      </c>
      <c r="AK868" s="65">
        <v>3</v>
      </c>
      <c r="AN868" s="65" t="str">
        <f t="shared" si="378"/>
        <v/>
      </c>
    </row>
    <row r="869" spans="1:40" ht="16.8" customHeight="1" x14ac:dyDescent="0.25">
      <c r="A869" s="113">
        <v>1</v>
      </c>
      <c r="B869" s="342" t="s">
        <v>4978</v>
      </c>
      <c r="C869" s="342" t="s">
        <v>5065</v>
      </c>
      <c r="D869" s="350" t="str">
        <f t="shared" si="398"/>
        <v>'H'</v>
      </c>
      <c r="E869" s="211">
        <f t="shared" si="399"/>
        <v>18780221</v>
      </c>
      <c r="F869" s="262">
        <v>4</v>
      </c>
      <c r="G869" s="211" t="s">
        <v>4944</v>
      </c>
      <c r="R869" s="112" t="str">
        <f>IF(D869="","", CONCATENATE("Update games set ", B869, "= ",D869," where game_id=", E869))</f>
        <v>Update games set HAN= 'H' where game_id=18780221</v>
      </c>
      <c r="S869" s="112" t="str">
        <f t="shared" si="379"/>
        <v>Update lineups set player_name = 'H Goodyer', raw_name = 'H Goodyer' where game_id = 18780221 and player_order = 4</v>
      </c>
      <c r="T869" s="112" t="str">
        <f t="shared" si="380"/>
        <v/>
      </c>
      <c r="U869" s="200" t="str">
        <f t="shared" si="377"/>
        <v/>
      </c>
      <c r="V869" s="112" t="str">
        <f t="shared" si="381"/>
        <v/>
      </c>
      <c r="W869" s="415" t="str">
        <f t="shared" si="382"/>
        <v/>
      </c>
      <c r="Y869" s="65" t="str">
        <f t="shared" si="389"/>
        <v/>
      </c>
      <c r="Z869" s="65" t="str">
        <f t="shared" si="390"/>
        <v/>
      </c>
      <c r="AA869" s="65" t="str">
        <f t="shared" si="391"/>
        <v/>
      </c>
      <c r="AB869" s="65" t="str">
        <f t="shared" si="392"/>
        <v/>
      </c>
      <c r="AC869" s="65" t="str">
        <f t="shared" si="393"/>
        <v/>
      </c>
      <c r="AH869" s="65" t="str">
        <f t="shared" si="383"/>
        <v>187702134</v>
      </c>
      <c r="AI869" s="65">
        <v>18770213</v>
      </c>
      <c r="AJ869" s="65" t="s">
        <v>77</v>
      </c>
      <c r="AK869" s="65">
        <v>4</v>
      </c>
      <c r="AN869" s="65" t="str">
        <f t="shared" si="378"/>
        <v/>
      </c>
    </row>
    <row r="870" spans="1:40" ht="16.8" customHeight="1" x14ac:dyDescent="0.25">
      <c r="A870" s="113">
        <v>1</v>
      </c>
      <c r="B870" s="342" t="s">
        <v>5</v>
      </c>
      <c r="C870" s="342">
        <v>1</v>
      </c>
      <c r="D870" s="349">
        <f t="shared" si="385"/>
        <v>1</v>
      </c>
      <c r="E870" s="211">
        <f t="shared" si="399"/>
        <v>18780221</v>
      </c>
      <c r="F870" s="262">
        <v>5</v>
      </c>
      <c r="G870" s="211" t="s">
        <v>4945</v>
      </c>
      <c r="R870" s="112" t="str">
        <f>IF(D870="","", CONCATENATE("Update games set ", B870, "= ",D870," where game_id=", E870))</f>
        <v>Update games set F= 1 where game_id=18780221</v>
      </c>
      <c r="S870" s="112" t="str">
        <f t="shared" si="379"/>
        <v>Update lineups set player_name = 'W Kettle', raw_name = 'W Kettle' where game_id = 18780221 and player_order = 5</v>
      </c>
      <c r="T870" s="112" t="str">
        <f t="shared" si="380"/>
        <v/>
      </c>
      <c r="U870" s="200" t="str">
        <f t="shared" si="377"/>
        <v/>
      </c>
      <c r="V870" s="112" t="str">
        <f t="shared" si="381"/>
        <v/>
      </c>
      <c r="W870" s="415" t="str">
        <f t="shared" si="382"/>
        <v/>
      </c>
      <c r="Y870" s="65" t="str">
        <f t="shared" si="389"/>
        <v/>
      </c>
      <c r="Z870" s="65" t="str">
        <f t="shared" si="390"/>
        <v/>
      </c>
      <c r="AA870" s="65" t="str">
        <f t="shared" si="391"/>
        <v/>
      </c>
      <c r="AB870" s="65" t="str">
        <f t="shared" si="392"/>
        <v/>
      </c>
      <c r="AC870" s="65" t="str">
        <f t="shared" si="393"/>
        <v/>
      </c>
      <c r="AH870" s="65" t="str">
        <f t="shared" si="383"/>
        <v>187702135</v>
      </c>
      <c r="AI870" s="65">
        <v>18770213</v>
      </c>
      <c r="AJ870" s="65" t="s">
        <v>77</v>
      </c>
      <c r="AK870" s="65">
        <v>5</v>
      </c>
      <c r="AN870" s="65" t="str">
        <f t="shared" si="378"/>
        <v/>
      </c>
    </row>
    <row r="871" spans="1:40" ht="16.8" customHeight="1" x14ac:dyDescent="0.25">
      <c r="A871" s="113">
        <v>1</v>
      </c>
      <c r="B871" s="342" t="s">
        <v>0</v>
      </c>
      <c r="C871" s="342">
        <v>2</v>
      </c>
      <c r="D871" s="349">
        <f t="shared" si="385"/>
        <v>2</v>
      </c>
      <c r="E871" s="211">
        <f t="shared" si="399"/>
        <v>18780221</v>
      </c>
      <c r="F871" s="262">
        <v>6</v>
      </c>
      <c r="G871" s="211" t="s">
        <v>4946</v>
      </c>
      <c r="R871" s="112" t="str">
        <f>IF(D871="","", CONCATENATE("Update games set ", B871, "= ",D871," where game_id=", E871))</f>
        <v>Update games set A= 2 where game_id=18780221</v>
      </c>
      <c r="S871" s="112" t="str">
        <f t="shared" si="379"/>
        <v>Update lineups set player_name = 'L Lindley', raw_name = 'L Lindley' where game_id = 18780221 and player_order = 6</v>
      </c>
      <c r="T871" s="112" t="str">
        <f t="shared" si="380"/>
        <v/>
      </c>
      <c r="U871" s="200" t="str">
        <f t="shared" si="377"/>
        <v/>
      </c>
      <c r="V871" s="112" t="str">
        <f t="shared" si="381"/>
        <v/>
      </c>
      <c r="W871" s="415" t="str">
        <f t="shared" si="382"/>
        <v/>
      </c>
      <c r="Y871" s="65" t="str">
        <f t="shared" si="389"/>
        <v/>
      </c>
      <c r="Z871" s="65" t="str">
        <f t="shared" si="390"/>
        <v/>
      </c>
      <c r="AA871" s="65" t="str">
        <f t="shared" si="391"/>
        <v/>
      </c>
      <c r="AB871" s="65" t="str">
        <f t="shared" si="392"/>
        <v/>
      </c>
      <c r="AC871" s="65" t="str">
        <f t="shared" si="393"/>
        <v/>
      </c>
      <c r="AH871" s="65" t="str">
        <f t="shared" si="383"/>
        <v>187702136</v>
      </c>
      <c r="AI871" s="65">
        <v>18770213</v>
      </c>
      <c r="AJ871" s="65" t="s">
        <v>77</v>
      </c>
      <c r="AK871" s="65">
        <v>6</v>
      </c>
      <c r="AN871" s="65" t="str">
        <f t="shared" si="378"/>
        <v/>
      </c>
    </row>
    <row r="872" spans="1:40" ht="16.8" customHeight="1" x14ac:dyDescent="0.25">
      <c r="A872" s="113">
        <v>1</v>
      </c>
      <c r="B872" s="342" t="s">
        <v>23</v>
      </c>
      <c r="D872" s="334" t="str">
        <f t="shared" ref="D872" si="400">IF(C872="",IF(D870&gt;D871,"'W'",IF(D870=D871,"'D'","'L'")),_xlfn.CONCAT("'",C872,"'"))</f>
        <v>'L'</v>
      </c>
      <c r="E872" s="211">
        <f t="shared" si="399"/>
        <v>18780221</v>
      </c>
      <c r="F872" s="262">
        <v>7</v>
      </c>
      <c r="G872" s="211" t="s">
        <v>4947</v>
      </c>
      <c r="R872" s="112" t="str">
        <f>IF(D872="","", CONCATENATE("Update games set ", B872, "= ",D872," where game_id=", E872))</f>
        <v>Update games set Result= 'L' where game_id=18780221</v>
      </c>
      <c r="S872" s="112" t="str">
        <f t="shared" si="379"/>
        <v>Update lineups set player_name = 'A Barlow', raw_name = 'A Barlow' where game_id = 18780221 and player_order = 7</v>
      </c>
      <c r="T872" s="112" t="str">
        <f t="shared" si="380"/>
        <v/>
      </c>
      <c r="U872" s="200" t="str">
        <f t="shared" si="377"/>
        <v/>
      </c>
      <c r="V872" s="112" t="str">
        <f t="shared" si="381"/>
        <v/>
      </c>
      <c r="W872" s="415" t="str">
        <f t="shared" si="382"/>
        <v/>
      </c>
      <c r="Y872" s="65" t="str">
        <f t="shared" si="389"/>
        <v/>
      </c>
      <c r="Z872" s="65" t="str">
        <f t="shared" si="390"/>
        <v/>
      </c>
      <c r="AA872" s="65" t="str">
        <f t="shared" si="391"/>
        <v/>
      </c>
      <c r="AB872" s="65" t="str">
        <f t="shared" si="392"/>
        <v/>
      </c>
      <c r="AC872" s="65" t="str">
        <f t="shared" si="393"/>
        <v/>
      </c>
      <c r="AH872" s="65" t="str">
        <f t="shared" si="383"/>
        <v>187702137</v>
      </c>
      <c r="AI872" s="65">
        <v>18770213</v>
      </c>
      <c r="AJ872" s="65" t="s">
        <v>77</v>
      </c>
      <c r="AK872" s="65">
        <v>7</v>
      </c>
      <c r="AN872" s="65" t="str">
        <f t="shared" si="378"/>
        <v/>
      </c>
    </row>
    <row r="873" spans="1:40" ht="16.8" customHeight="1" x14ac:dyDescent="0.25">
      <c r="A873" s="113">
        <v>1</v>
      </c>
      <c r="B873" s="342" t="s">
        <v>768</v>
      </c>
      <c r="D873" s="349" t="str">
        <f t="shared" si="387"/>
        <v/>
      </c>
      <c r="E873" s="211">
        <f t="shared" si="399"/>
        <v>18780221</v>
      </c>
      <c r="F873" s="262">
        <v>8</v>
      </c>
      <c r="G873" s="194" t="s">
        <v>4948</v>
      </c>
      <c r="N873" s="417"/>
      <c r="O873" s="194"/>
      <c r="P873" s="194"/>
      <c r="R873" s="112" t="str">
        <f>IF(D873="","", CONCATENATE("Update games set ", B873, "= ",D873," where game_id=", E873))</f>
        <v/>
      </c>
      <c r="S873" s="112" t="str">
        <f t="shared" si="379"/>
        <v>Update lineups set player_name = 'S Mosley', raw_name = 'S Mosley' where game_id = 18780221 and player_order = 8</v>
      </c>
      <c r="T873" s="112" t="str">
        <f t="shared" si="380"/>
        <v/>
      </c>
      <c r="U873" s="200" t="str">
        <f t="shared" si="377"/>
        <v/>
      </c>
      <c r="V873" s="112" t="str">
        <f t="shared" si="381"/>
        <v/>
      </c>
      <c r="W873" s="415" t="str">
        <f t="shared" si="382"/>
        <v/>
      </c>
      <c r="Y873" s="65" t="str">
        <f t="shared" si="389"/>
        <v/>
      </c>
      <c r="Z873" s="65" t="str">
        <f t="shared" si="390"/>
        <v/>
      </c>
      <c r="AA873" s="65" t="str">
        <f t="shared" si="391"/>
        <v/>
      </c>
      <c r="AB873" s="65" t="str">
        <f t="shared" si="392"/>
        <v/>
      </c>
      <c r="AC873" s="65" t="str">
        <f t="shared" si="393"/>
        <v/>
      </c>
      <c r="AH873" s="65" t="str">
        <f t="shared" si="383"/>
        <v>187702138</v>
      </c>
      <c r="AI873" s="65">
        <v>18770213</v>
      </c>
      <c r="AJ873" s="65" t="s">
        <v>77</v>
      </c>
      <c r="AK873" s="65">
        <v>8</v>
      </c>
      <c r="AN873" s="65" t="str">
        <f t="shared" si="378"/>
        <v/>
      </c>
    </row>
    <row r="874" spans="1:40" ht="16.8" customHeight="1" x14ac:dyDescent="0.25">
      <c r="A874" s="113">
        <v>1</v>
      </c>
      <c r="B874" s="342" t="s">
        <v>766</v>
      </c>
      <c r="D874" s="349" t="str">
        <f t="shared" si="387"/>
        <v/>
      </c>
      <c r="E874" s="211">
        <f t="shared" si="399"/>
        <v>18780221</v>
      </c>
      <c r="F874" s="262">
        <v>9</v>
      </c>
      <c r="G874" s="194" t="s">
        <v>4939</v>
      </c>
      <c r="H874" s="194"/>
      <c r="N874" s="417"/>
      <c r="O874" s="194"/>
      <c r="P874" s="194"/>
      <c r="R874" s="112" t="str">
        <f>IF(D874="","", CONCATENATE("Update games set ", B874, "= ",D874," where game_id=", E874))</f>
        <v/>
      </c>
      <c r="S874" s="112" t="str">
        <f t="shared" si="379"/>
        <v>Update lineups set player_name = 'J Sands', raw_name = 'J Sands' where game_id = 18780221 and player_order = 9</v>
      </c>
      <c r="T874" s="112" t="str">
        <f t="shared" si="380"/>
        <v/>
      </c>
      <c r="U874" s="200" t="str">
        <f t="shared" si="377"/>
        <v/>
      </c>
      <c r="V874" s="112" t="str">
        <f t="shared" si="381"/>
        <v/>
      </c>
      <c r="W874" s="415" t="str">
        <f t="shared" si="382"/>
        <v/>
      </c>
      <c r="Y874" s="65" t="str">
        <f t="shared" si="389"/>
        <v/>
      </c>
      <c r="Z874" s="65" t="str">
        <f t="shared" si="390"/>
        <v/>
      </c>
      <c r="AA874" s="65" t="str">
        <f t="shared" si="391"/>
        <v/>
      </c>
      <c r="AB874" s="65" t="str">
        <f t="shared" si="392"/>
        <v/>
      </c>
      <c r="AC874" s="65" t="str">
        <f t="shared" si="393"/>
        <v/>
      </c>
      <c r="AH874" s="65" t="str">
        <f t="shared" si="383"/>
        <v>187702139</v>
      </c>
      <c r="AI874" s="65">
        <v>18770213</v>
      </c>
      <c r="AJ874" s="65" t="s">
        <v>77</v>
      </c>
      <c r="AK874" s="65">
        <v>9</v>
      </c>
      <c r="AN874" s="65" t="str">
        <f t="shared" si="378"/>
        <v/>
      </c>
    </row>
    <row r="875" spans="1:40" ht="16.8" customHeight="1" x14ac:dyDescent="0.25">
      <c r="A875" s="113">
        <v>1</v>
      </c>
      <c r="B875" s="342" t="s">
        <v>753</v>
      </c>
      <c r="D875" s="350" t="str">
        <f t="shared" si="388"/>
        <v/>
      </c>
      <c r="E875" s="211">
        <f t="shared" si="399"/>
        <v>18780221</v>
      </c>
      <c r="F875" s="262">
        <v>10</v>
      </c>
      <c r="G875" s="211" t="s">
        <v>4917</v>
      </c>
      <c r="R875" s="112" t="str">
        <f>IF(D875="","", CONCATENATE("Update games set ", B875, "= ",D875," where game_id=", E875))</f>
        <v/>
      </c>
      <c r="S875" s="112" t="str">
        <f t="shared" si="379"/>
        <v>Update lineups set player_name = 'H Rothera', raw_name = 'H Rothera' where game_id = 18780221 and player_order = 10</v>
      </c>
      <c r="T875" s="112" t="str">
        <f t="shared" si="380"/>
        <v/>
      </c>
      <c r="U875" s="200" t="str">
        <f t="shared" si="377"/>
        <v/>
      </c>
      <c r="V875" s="112" t="str">
        <f t="shared" si="381"/>
        <v/>
      </c>
      <c r="W875" s="415" t="str">
        <f t="shared" si="382"/>
        <v/>
      </c>
      <c r="Y875" s="65" t="str">
        <f t="shared" si="389"/>
        <v/>
      </c>
      <c r="Z875" s="65" t="str">
        <f t="shared" si="390"/>
        <v/>
      </c>
      <c r="AA875" s="65" t="str">
        <f t="shared" si="391"/>
        <v/>
      </c>
      <c r="AB875" s="65" t="str">
        <f t="shared" si="392"/>
        <v/>
      </c>
      <c r="AC875" s="65" t="str">
        <f t="shared" si="393"/>
        <v/>
      </c>
      <c r="AH875" s="65" t="str">
        <f t="shared" si="383"/>
        <v>1877021310</v>
      </c>
      <c r="AI875" s="65">
        <v>18770213</v>
      </c>
      <c r="AJ875" s="65" t="s">
        <v>77</v>
      </c>
      <c r="AK875" s="65">
        <v>10</v>
      </c>
      <c r="AN875" s="65" t="str">
        <f t="shared" si="378"/>
        <v/>
      </c>
    </row>
    <row r="876" spans="1:40" ht="16.8" customHeight="1" x14ac:dyDescent="0.25">
      <c r="A876" s="113">
        <v>1</v>
      </c>
      <c r="B876" s="342" t="s">
        <v>746</v>
      </c>
      <c r="C876" s="351" t="s">
        <v>5326</v>
      </c>
      <c r="D876" s="334" t="str">
        <f>CONCATENATE("'", LEFT(E876,4),"-",MID(E876,5,2),"-", MID(E876,7,2), " ", C876,"'")</f>
        <v>'1878-02-21 16:00'</v>
      </c>
      <c r="E876" s="211">
        <f t="shared" si="399"/>
        <v>18780221</v>
      </c>
      <c r="F876" s="262">
        <v>11</v>
      </c>
      <c r="G876" s="211" t="s">
        <v>4949</v>
      </c>
      <c r="R876" s="112" t="str">
        <f>IF(D876="","", CONCATENATE("Update games set ", B876, "= ",D876," where game_id=", E876))</f>
        <v>Update games set Game_date= '1878-02-21 16:00' where game_id=18780221</v>
      </c>
      <c r="S876" s="112" t="str">
        <f t="shared" si="379"/>
        <v>Update lineups set player_name = 'J Osborne', raw_name = 'J Osborne' where game_id = 18780221 and player_order = 11</v>
      </c>
      <c r="T876" s="112" t="str">
        <f t="shared" si="380"/>
        <v/>
      </c>
      <c r="U876" s="200" t="str">
        <f t="shared" si="377"/>
        <v/>
      </c>
      <c r="V876" s="112" t="str">
        <f t="shared" si="381"/>
        <v/>
      </c>
      <c r="W876" s="415" t="str">
        <f t="shared" si="382"/>
        <v/>
      </c>
      <c r="Y876" s="65" t="str">
        <f t="shared" si="389"/>
        <v/>
      </c>
      <c r="Z876" s="65" t="str">
        <f t="shared" si="390"/>
        <v/>
      </c>
      <c r="AA876" s="65" t="str">
        <f t="shared" si="391"/>
        <v/>
      </c>
      <c r="AB876" s="65" t="str">
        <f t="shared" si="392"/>
        <v/>
      </c>
      <c r="AC876" s="65" t="str">
        <f t="shared" si="393"/>
        <v/>
      </c>
      <c r="AH876" s="65" t="str">
        <f t="shared" si="383"/>
        <v>1877021311</v>
      </c>
      <c r="AI876" s="65">
        <v>18770213</v>
      </c>
      <c r="AJ876" s="65" t="s">
        <v>77</v>
      </c>
      <c r="AK876" s="65">
        <v>11</v>
      </c>
      <c r="AN876" s="65" t="str">
        <f t="shared" si="378"/>
        <v/>
      </c>
    </row>
    <row r="877" spans="1:40" ht="16.8" customHeight="1" x14ac:dyDescent="0.25">
      <c r="A877" s="113">
        <v>1</v>
      </c>
      <c r="B877" s="342" t="s">
        <v>25</v>
      </c>
      <c r="D877" s="350" t="str">
        <f t="shared" si="398"/>
        <v/>
      </c>
      <c r="E877" s="211">
        <f t="shared" si="399"/>
        <v>18780221</v>
      </c>
      <c r="F877" s="262">
        <v>12</v>
      </c>
      <c r="R877" s="112" t="str">
        <f>IF(D877="","", CONCATENATE("Update games set ", B877, "= ",D877," where game_id=", E877))</f>
        <v/>
      </c>
      <c r="S877" s="112" t="str">
        <f t="shared" si="379"/>
        <v/>
      </c>
      <c r="T877" s="112" t="str">
        <f t="shared" si="380"/>
        <v/>
      </c>
      <c r="U877" s="200" t="str">
        <f t="shared" si="377"/>
        <v/>
      </c>
      <c r="V877" s="112" t="str">
        <f t="shared" si="381"/>
        <v/>
      </c>
      <c r="W877" s="415" t="str">
        <f t="shared" si="382"/>
        <v/>
      </c>
      <c r="Y877" s="65" t="str">
        <f t="shared" si="389"/>
        <v/>
      </c>
      <c r="Z877" s="65" t="str">
        <f t="shared" si="390"/>
        <v/>
      </c>
      <c r="AA877" s="65" t="str">
        <f t="shared" si="391"/>
        <v/>
      </c>
      <c r="AB877" s="65" t="str">
        <f t="shared" si="392"/>
        <v/>
      </c>
      <c r="AC877" s="65" t="str">
        <f t="shared" si="393"/>
        <v/>
      </c>
      <c r="AH877" s="65" t="str">
        <f t="shared" si="383"/>
        <v>1877021312</v>
      </c>
      <c r="AI877" s="65">
        <v>18770213</v>
      </c>
      <c r="AJ877" s="65" t="s">
        <v>77</v>
      </c>
      <c r="AK877" s="65">
        <v>12</v>
      </c>
      <c r="AN877" s="65" t="str">
        <f t="shared" si="378"/>
        <v/>
      </c>
    </row>
    <row r="878" spans="1:40" ht="16.8" customHeight="1" x14ac:dyDescent="0.25">
      <c r="A878" s="113">
        <v>1</v>
      </c>
      <c r="B878" s="342" t="s">
        <v>475</v>
      </c>
      <c r="D878" s="349" t="str">
        <f t="shared" si="387"/>
        <v/>
      </c>
      <c r="E878" s="211">
        <f t="shared" si="399"/>
        <v>18780221</v>
      </c>
      <c r="F878" s="262">
        <v>13</v>
      </c>
      <c r="R878" s="112" t="str">
        <f>IF(D878="","", CONCATENATE("Update games set ", B878, "= ",D878," where game_id=", E878))</f>
        <v/>
      </c>
      <c r="S878" s="112" t="str">
        <f t="shared" si="379"/>
        <v/>
      </c>
      <c r="T878" s="112" t="str">
        <f t="shared" si="380"/>
        <v/>
      </c>
      <c r="U878" s="200" t="str">
        <f t="shared" si="377"/>
        <v/>
      </c>
      <c r="V878" s="112" t="str">
        <f t="shared" si="381"/>
        <v/>
      </c>
      <c r="W878" s="415" t="str">
        <f t="shared" si="382"/>
        <v/>
      </c>
      <c r="Y878" s="65" t="str">
        <f t="shared" si="389"/>
        <v/>
      </c>
      <c r="Z878" s="65" t="str">
        <f t="shared" si="390"/>
        <v/>
      </c>
      <c r="AA878" s="65" t="str">
        <f t="shared" si="391"/>
        <v/>
      </c>
      <c r="AB878" s="65" t="str">
        <f t="shared" si="392"/>
        <v/>
      </c>
      <c r="AC878" s="65" t="str">
        <f t="shared" si="393"/>
        <v/>
      </c>
      <c r="AH878" s="65" t="str">
        <f t="shared" si="383"/>
        <v>1877021313</v>
      </c>
      <c r="AI878" s="65">
        <v>18770213</v>
      </c>
      <c r="AJ878" s="65" t="s">
        <v>77</v>
      </c>
      <c r="AK878" s="65">
        <v>13</v>
      </c>
      <c r="AN878" s="65" t="str">
        <f t="shared" si="378"/>
        <v/>
      </c>
    </row>
    <row r="879" spans="1:40" ht="16.8" customHeight="1" x14ac:dyDescent="0.25">
      <c r="A879" s="113">
        <v>1</v>
      </c>
      <c r="B879" s="342" t="s">
        <v>20</v>
      </c>
      <c r="C879" s="342" t="s">
        <v>4919</v>
      </c>
      <c r="D879" s="350" t="str">
        <f t="shared" si="398"/>
        <v>'Forest Ground'</v>
      </c>
      <c r="E879" s="211">
        <f t="shared" si="399"/>
        <v>18780221</v>
      </c>
      <c r="F879" s="262">
        <v>14</v>
      </c>
      <c r="R879" s="112" t="str">
        <f>IF(D879="","", CONCATENATE("Update games set ", B879, "= ",D879," where game_id=", E879))</f>
        <v>Update games set Ground= 'Forest Ground' where game_id=18780221</v>
      </c>
      <c r="S879" s="112" t="str">
        <f t="shared" si="379"/>
        <v/>
      </c>
      <c r="T879" s="112" t="str">
        <f t="shared" si="380"/>
        <v/>
      </c>
      <c r="U879" s="200" t="str">
        <f t="shared" si="377"/>
        <v/>
      </c>
      <c r="V879" s="112" t="str">
        <f t="shared" si="381"/>
        <v/>
      </c>
      <c r="W879" s="415" t="str">
        <f t="shared" si="382"/>
        <v/>
      </c>
      <c r="Y879" s="65" t="str">
        <f t="shared" si="389"/>
        <v/>
      </c>
      <c r="Z879" s="65" t="str">
        <f t="shared" si="390"/>
        <v/>
      </c>
      <c r="AA879" s="65" t="str">
        <f t="shared" si="391"/>
        <v/>
      </c>
      <c r="AB879" s="65" t="str">
        <f t="shared" si="392"/>
        <v/>
      </c>
      <c r="AC879" s="65" t="str">
        <f t="shared" si="393"/>
        <v/>
      </c>
      <c r="AH879" s="65" t="str">
        <f t="shared" si="383"/>
        <v>1877021314</v>
      </c>
      <c r="AI879" s="65">
        <v>18770213</v>
      </c>
      <c r="AJ879" s="65" t="s">
        <v>77</v>
      </c>
      <c r="AK879" s="65">
        <v>14</v>
      </c>
      <c r="AN879" s="65" t="str">
        <f t="shared" si="378"/>
        <v/>
      </c>
    </row>
    <row r="880" spans="1:40" ht="16.8" customHeight="1" x14ac:dyDescent="0.25">
      <c r="A880" s="113">
        <v>1</v>
      </c>
      <c r="B880" s="342" t="s">
        <v>4882</v>
      </c>
      <c r="C880" s="342" t="str">
        <f>IF(C879="", "", C879)</f>
        <v>Forest Ground</v>
      </c>
      <c r="D880" s="350" t="str">
        <f t="shared" si="398"/>
        <v>'Forest Ground'</v>
      </c>
      <c r="E880" s="211">
        <f t="shared" si="399"/>
        <v>18780221</v>
      </c>
      <c r="F880" s="262">
        <v>15</v>
      </c>
      <c r="R880" s="112" t="str">
        <f>IF(D880="","", CONCATENATE("Update games set ", B880, "= ",D880," where game_id=", E880))</f>
        <v>Update games set Ground_parent= 'Forest Ground' where game_id=18780221</v>
      </c>
      <c r="S880" s="112" t="str">
        <f t="shared" si="379"/>
        <v/>
      </c>
      <c r="T880" s="112" t="str">
        <f t="shared" si="380"/>
        <v/>
      </c>
      <c r="U880" s="200" t="str">
        <f t="shared" si="377"/>
        <v/>
      </c>
      <c r="V880" s="112" t="str">
        <f t="shared" si="381"/>
        <v/>
      </c>
      <c r="W880" s="415" t="str">
        <f t="shared" si="382"/>
        <v/>
      </c>
      <c r="Y880" s="65" t="str">
        <f t="shared" si="389"/>
        <v/>
      </c>
      <c r="Z880" s="65" t="str">
        <f t="shared" si="390"/>
        <v/>
      </c>
      <c r="AA880" s="65" t="str">
        <f t="shared" si="391"/>
        <v/>
      </c>
      <c r="AB880" s="65" t="str">
        <f t="shared" si="392"/>
        <v/>
      </c>
      <c r="AC880" s="65" t="str">
        <f t="shared" si="393"/>
        <v/>
      </c>
      <c r="AH880" s="65" t="str">
        <f t="shared" si="383"/>
        <v>1877021315</v>
      </c>
      <c r="AI880" s="65">
        <v>18770213</v>
      </c>
      <c r="AJ880" s="65" t="s">
        <v>77</v>
      </c>
      <c r="AK880" s="65">
        <v>15</v>
      </c>
      <c r="AN880" s="65" t="str">
        <f t="shared" si="378"/>
        <v/>
      </c>
    </row>
    <row r="881" spans="1:40" s="126" customFormat="1" ht="16.8" customHeight="1" thickBot="1" x14ac:dyDescent="0.3">
      <c r="A881" s="113">
        <v>1</v>
      </c>
      <c r="B881" s="116" t="s">
        <v>115</v>
      </c>
      <c r="C881" s="352"/>
      <c r="D881" s="370" t="str">
        <f t="shared" ref="D881" si="401">IF(MID(E881,5,2)*1&gt;6,_xlfn.CONCAT("'",LEFT(E881,4),"-",MID(E881,3,2)+1,"'"),_xlfn.CONCAT("'",LEFT(E881,4)-1,"-",MID(E881,3,2),"'"))</f>
        <v>'1877-78'</v>
      </c>
      <c r="E881" s="214">
        <f t="shared" si="399"/>
        <v>18780221</v>
      </c>
      <c r="F881" s="266">
        <v>16</v>
      </c>
      <c r="G881" s="343"/>
      <c r="H881" s="343"/>
      <c r="I881" s="267"/>
      <c r="J881" s="214"/>
      <c r="K881" s="266"/>
      <c r="L881" s="266"/>
      <c r="M881" s="266"/>
      <c r="N881" s="419"/>
      <c r="O881" s="343"/>
      <c r="P881" s="343"/>
      <c r="Q881" s="346"/>
      <c r="R881" s="112" t="str">
        <f>IF(D881="","", CONCATENATE("Update games set ", B881, "= ",D881," where game_id=", E881))</f>
        <v>Update games set Season= '1877-78' where game_id=18780221</v>
      </c>
      <c r="S881" s="112" t="str">
        <f t="shared" si="379"/>
        <v/>
      </c>
      <c r="T881" s="112" t="str">
        <f t="shared" si="380"/>
        <v/>
      </c>
      <c r="U881" s="200" t="str">
        <f t="shared" si="377"/>
        <v/>
      </c>
      <c r="V881" s="112" t="str">
        <f t="shared" si="381"/>
        <v/>
      </c>
      <c r="W881" s="415" t="str">
        <f t="shared" si="382"/>
        <v/>
      </c>
      <c r="X881" s="240"/>
      <c r="Y881" s="65" t="str">
        <f t="shared" si="389"/>
        <v/>
      </c>
      <c r="Z881" s="65" t="str">
        <f t="shared" si="390"/>
        <v/>
      </c>
      <c r="AA881" s="65" t="str">
        <f t="shared" si="391"/>
        <v/>
      </c>
      <c r="AB881" s="65" t="str">
        <f t="shared" si="392"/>
        <v/>
      </c>
      <c r="AC881" s="65" t="str">
        <f t="shared" si="393"/>
        <v/>
      </c>
      <c r="AH881" s="65" t="str">
        <f t="shared" si="383"/>
        <v>1877021316</v>
      </c>
      <c r="AI881" s="126">
        <v>18770213</v>
      </c>
      <c r="AJ881" s="126" t="s">
        <v>77</v>
      </c>
      <c r="AK881" s="126">
        <v>16</v>
      </c>
      <c r="AN881" s="65" t="str">
        <f t="shared" si="378"/>
        <v/>
      </c>
    </row>
    <row r="882" spans="1:40" ht="16.8" customHeight="1" thickTop="1" x14ac:dyDescent="0.25">
      <c r="A882" s="113">
        <v>1</v>
      </c>
      <c r="B882" s="341" t="s">
        <v>22</v>
      </c>
      <c r="C882" s="341" t="s">
        <v>1536</v>
      </c>
      <c r="D882" s="341" t="str">
        <f t="shared" si="398"/>
        <v>'Southwell'</v>
      </c>
      <c r="E882" s="211">
        <v>18780302</v>
      </c>
      <c r="F882" s="262">
        <v>1</v>
      </c>
      <c r="G882" s="212"/>
      <c r="H882" s="212"/>
      <c r="N882" s="416"/>
      <c r="O882" s="212"/>
      <c r="P882" s="212"/>
      <c r="R882" s="112" t="str">
        <f>IF(D882="","", CONCATENATE("Update games set ", B882, "= ",D882," where game_id=", E882))</f>
        <v>Update games set Opponent= 'Southwell' where game_id=18780302</v>
      </c>
      <c r="S882" s="112" t="str">
        <f t="shared" si="379"/>
        <v/>
      </c>
      <c r="T882" s="112" t="str">
        <f t="shared" si="380"/>
        <v/>
      </c>
      <c r="U882" s="200" t="str">
        <f t="shared" si="377"/>
        <v/>
      </c>
      <c r="V882" s="112" t="str">
        <f t="shared" si="381"/>
        <v/>
      </c>
      <c r="W882" s="415" t="str">
        <f t="shared" si="382"/>
        <v/>
      </c>
      <c r="Y882" s="65" t="str">
        <f t="shared" si="389"/>
        <v/>
      </c>
      <c r="Z882" s="65" t="str">
        <f t="shared" si="390"/>
        <v/>
      </c>
      <c r="AA882" s="65" t="str">
        <f t="shared" si="391"/>
        <v/>
      </c>
      <c r="AB882" s="65" t="str">
        <f t="shared" si="392"/>
        <v/>
      </c>
      <c r="AC882" s="65" t="str">
        <f t="shared" si="393"/>
        <v/>
      </c>
      <c r="AH882" s="65" t="str">
        <f t="shared" si="383"/>
        <v>187801261</v>
      </c>
      <c r="AI882" s="65">
        <v>18780126</v>
      </c>
      <c r="AJ882" s="65" t="s">
        <v>77</v>
      </c>
      <c r="AK882" s="65">
        <v>1</v>
      </c>
      <c r="AN882" s="65" t="str">
        <f t="shared" si="378"/>
        <v>update games set source = 'The Nottingham Forest Football Scrapbook' where game_id = 18780302</v>
      </c>
    </row>
    <row r="883" spans="1:40" ht="16.8" customHeight="1" x14ac:dyDescent="0.25">
      <c r="A883" s="113">
        <v>1</v>
      </c>
      <c r="B883" s="342" t="s">
        <v>4979</v>
      </c>
      <c r="C883" s="342" t="str">
        <f>IF(C882="", "", C882)</f>
        <v>Southwell</v>
      </c>
      <c r="D883" s="350" t="str">
        <f t="shared" si="398"/>
        <v>'Southwell'</v>
      </c>
      <c r="E883" s="211">
        <f>E882</f>
        <v>18780302</v>
      </c>
      <c r="F883" s="262">
        <v>2</v>
      </c>
      <c r="R883" s="112" t="str">
        <f>IF(D883="","", CONCATENATE("Update games set ", B883, "= ",D883," where game_id=", E883))</f>
        <v>Update games set Opp_parent= 'Southwell' where game_id=18780302</v>
      </c>
      <c r="S883" s="112" t="str">
        <f t="shared" si="379"/>
        <v/>
      </c>
      <c r="T883" s="112" t="str">
        <f t="shared" si="380"/>
        <v/>
      </c>
      <c r="U883" s="200" t="str">
        <f t="shared" si="377"/>
        <v/>
      </c>
      <c r="V883" s="112" t="str">
        <f t="shared" si="381"/>
        <v/>
      </c>
      <c r="W883" s="415" t="str">
        <f t="shared" si="382"/>
        <v/>
      </c>
      <c r="Y883" s="65" t="str">
        <f t="shared" si="389"/>
        <v/>
      </c>
      <c r="Z883" s="65" t="str">
        <f t="shared" si="390"/>
        <v/>
      </c>
      <c r="AA883" s="65" t="str">
        <f t="shared" si="391"/>
        <v/>
      </c>
      <c r="AB883" s="65" t="str">
        <f t="shared" si="392"/>
        <v/>
      </c>
      <c r="AC883" s="65" t="str">
        <f t="shared" si="393"/>
        <v/>
      </c>
      <c r="AH883" s="65" t="str">
        <f t="shared" si="383"/>
        <v>187801262</v>
      </c>
      <c r="AI883" s="65">
        <v>18780126</v>
      </c>
      <c r="AJ883" s="65" t="s">
        <v>77</v>
      </c>
      <c r="AK883" s="65">
        <v>2</v>
      </c>
      <c r="AN883" s="65" t="str">
        <f t="shared" si="378"/>
        <v/>
      </c>
    </row>
    <row r="884" spans="1:40" ht="16.8" customHeight="1" x14ac:dyDescent="0.25">
      <c r="A884" s="113">
        <v>1</v>
      </c>
      <c r="B884" s="342" t="s">
        <v>2653</v>
      </c>
      <c r="C884" s="342" t="s">
        <v>663</v>
      </c>
      <c r="D884" s="350" t="str">
        <f t="shared" si="398"/>
        <v>'Friendly'</v>
      </c>
      <c r="E884" s="211">
        <f t="shared" ref="E884:E897" si="402">E883</f>
        <v>18780302</v>
      </c>
      <c r="F884" s="262">
        <v>3</v>
      </c>
      <c r="R884" s="112" t="str">
        <f>IF(D884="","", CONCATENATE("Update games set ", B884, "= ",D884," where game_id=", E884))</f>
        <v>Update games set Game_type= 'Friendly' where game_id=18780302</v>
      </c>
      <c r="S884" s="112" t="str">
        <f t="shared" si="379"/>
        <v/>
      </c>
      <c r="T884" s="112" t="str">
        <f t="shared" si="380"/>
        <v/>
      </c>
      <c r="U884" s="200" t="str">
        <f t="shared" si="377"/>
        <v/>
      </c>
      <c r="V884" s="112" t="str">
        <f t="shared" si="381"/>
        <v/>
      </c>
      <c r="W884" s="415" t="str">
        <f t="shared" si="382"/>
        <v/>
      </c>
      <c r="Y884" s="65" t="str">
        <f t="shared" si="389"/>
        <v/>
      </c>
      <c r="Z884" s="65" t="str">
        <f t="shared" si="390"/>
        <v/>
      </c>
      <c r="AA884" s="65" t="str">
        <f t="shared" si="391"/>
        <v/>
      </c>
      <c r="AB884" s="65" t="str">
        <f t="shared" si="392"/>
        <v/>
      </c>
      <c r="AC884" s="65" t="str">
        <f t="shared" si="393"/>
        <v/>
      </c>
      <c r="AH884" s="65" t="str">
        <f t="shared" si="383"/>
        <v>187801263</v>
      </c>
      <c r="AI884" s="65">
        <v>18780126</v>
      </c>
      <c r="AJ884" s="65" t="s">
        <v>77</v>
      </c>
      <c r="AK884" s="65">
        <v>3</v>
      </c>
      <c r="AN884" s="65" t="str">
        <f t="shared" si="378"/>
        <v/>
      </c>
    </row>
    <row r="885" spans="1:40" ht="16.8" customHeight="1" x14ac:dyDescent="0.25">
      <c r="A885" s="113">
        <v>1</v>
      </c>
      <c r="B885" s="342" t="s">
        <v>4978</v>
      </c>
      <c r="C885" s="342" t="s">
        <v>0</v>
      </c>
      <c r="D885" s="350" t="str">
        <f t="shared" si="398"/>
        <v>'A'</v>
      </c>
      <c r="E885" s="211">
        <f t="shared" si="402"/>
        <v>18780302</v>
      </c>
      <c r="F885" s="262">
        <v>4</v>
      </c>
      <c r="R885" s="112" t="str">
        <f>IF(D885="","", CONCATENATE("Update games set ", B885, "= ",D885," where game_id=", E885))</f>
        <v>Update games set HAN= 'A' where game_id=18780302</v>
      </c>
      <c r="S885" s="112" t="str">
        <f t="shared" si="379"/>
        <v/>
      </c>
      <c r="T885" s="112" t="str">
        <f t="shared" si="380"/>
        <v/>
      </c>
      <c r="U885" s="200" t="str">
        <f t="shared" si="377"/>
        <v/>
      </c>
      <c r="V885" s="112" t="str">
        <f t="shared" si="381"/>
        <v/>
      </c>
      <c r="W885" s="415" t="str">
        <f t="shared" si="382"/>
        <v/>
      </c>
      <c r="Y885" s="65" t="str">
        <f t="shared" si="389"/>
        <v/>
      </c>
      <c r="Z885" s="65" t="str">
        <f t="shared" si="390"/>
        <v/>
      </c>
      <c r="AA885" s="65" t="str">
        <f t="shared" si="391"/>
        <v/>
      </c>
      <c r="AB885" s="65" t="str">
        <f t="shared" si="392"/>
        <v/>
      </c>
      <c r="AC885" s="65" t="str">
        <f t="shared" si="393"/>
        <v/>
      </c>
      <c r="AH885" s="65" t="str">
        <f t="shared" si="383"/>
        <v>187801264</v>
      </c>
      <c r="AI885" s="65">
        <v>18780126</v>
      </c>
      <c r="AJ885" s="65" t="s">
        <v>77</v>
      </c>
      <c r="AK885" s="65">
        <v>4</v>
      </c>
      <c r="AN885" s="65" t="str">
        <f t="shared" si="378"/>
        <v/>
      </c>
    </row>
    <row r="886" spans="1:40" ht="16.8" customHeight="1" x14ac:dyDescent="0.25">
      <c r="A886" s="113">
        <v>1</v>
      </c>
      <c r="B886" s="342" t="s">
        <v>5</v>
      </c>
      <c r="C886" s="342">
        <v>3</v>
      </c>
      <c r="D886" s="349">
        <f t="shared" si="385"/>
        <v>3</v>
      </c>
      <c r="E886" s="211">
        <f t="shared" si="402"/>
        <v>18780302</v>
      </c>
      <c r="F886" s="262">
        <v>5</v>
      </c>
      <c r="R886" s="112" t="str">
        <f>IF(D886="","", CONCATENATE("Update games set ", B886, "= ",D886," where game_id=", E886))</f>
        <v>Update games set F= 3 where game_id=18780302</v>
      </c>
      <c r="S886" s="112" t="str">
        <f t="shared" si="379"/>
        <v/>
      </c>
      <c r="T886" s="112" t="str">
        <f t="shared" si="380"/>
        <v/>
      </c>
      <c r="U886" s="200" t="str">
        <f t="shared" si="377"/>
        <v/>
      </c>
      <c r="V886" s="112" t="str">
        <f t="shared" si="381"/>
        <v/>
      </c>
      <c r="W886" s="415" t="str">
        <f t="shared" si="382"/>
        <v/>
      </c>
      <c r="Y886" s="65" t="str">
        <f t="shared" si="389"/>
        <v/>
      </c>
      <c r="Z886" s="65" t="str">
        <f t="shared" si="390"/>
        <v/>
      </c>
      <c r="AA886" s="65" t="str">
        <f t="shared" si="391"/>
        <v/>
      </c>
      <c r="AB886" s="65" t="str">
        <f t="shared" si="392"/>
        <v/>
      </c>
      <c r="AC886" s="65" t="str">
        <f t="shared" si="393"/>
        <v/>
      </c>
      <c r="AH886" s="65" t="str">
        <f t="shared" si="383"/>
        <v>187801265</v>
      </c>
      <c r="AI886" s="65">
        <v>18780126</v>
      </c>
      <c r="AJ886" s="65" t="s">
        <v>77</v>
      </c>
      <c r="AK886" s="65">
        <v>5</v>
      </c>
      <c r="AN886" s="65" t="str">
        <f t="shared" si="378"/>
        <v/>
      </c>
    </row>
    <row r="887" spans="1:40" ht="16.8" customHeight="1" x14ac:dyDescent="0.25">
      <c r="A887" s="113">
        <v>1</v>
      </c>
      <c r="B887" s="342" t="s">
        <v>0</v>
      </c>
      <c r="C887" s="342">
        <v>2</v>
      </c>
      <c r="D887" s="349">
        <f t="shared" si="385"/>
        <v>2</v>
      </c>
      <c r="E887" s="211">
        <f t="shared" si="402"/>
        <v>18780302</v>
      </c>
      <c r="F887" s="262">
        <v>6</v>
      </c>
      <c r="R887" s="112" t="str">
        <f>IF(D887="","", CONCATENATE("Update games set ", B887, "= ",D887," where game_id=", E887))</f>
        <v>Update games set A= 2 where game_id=18780302</v>
      </c>
      <c r="S887" s="112" t="str">
        <f t="shared" si="379"/>
        <v/>
      </c>
      <c r="T887" s="112" t="str">
        <f t="shared" si="380"/>
        <v/>
      </c>
      <c r="U887" s="200" t="str">
        <f t="shared" si="377"/>
        <v/>
      </c>
      <c r="V887" s="112" t="str">
        <f t="shared" si="381"/>
        <v/>
      </c>
      <c r="W887" s="415" t="str">
        <f t="shared" si="382"/>
        <v/>
      </c>
      <c r="Y887" s="65" t="str">
        <f t="shared" si="389"/>
        <v/>
      </c>
      <c r="Z887" s="65" t="str">
        <f t="shared" si="390"/>
        <v/>
      </c>
      <c r="AA887" s="65" t="str">
        <f t="shared" si="391"/>
        <v/>
      </c>
      <c r="AB887" s="65" t="str">
        <f t="shared" si="392"/>
        <v/>
      </c>
      <c r="AC887" s="65" t="str">
        <f t="shared" si="393"/>
        <v/>
      </c>
      <c r="AH887" s="65" t="str">
        <f t="shared" si="383"/>
        <v>187801266</v>
      </c>
      <c r="AI887" s="65">
        <v>18780126</v>
      </c>
      <c r="AJ887" s="65" t="s">
        <v>77</v>
      </c>
      <c r="AK887" s="65">
        <v>6</v>
      </c>
      <c r="AN887" s="65" t="str">
        <f t="shared" si="378"/>
        <v/>
      </c>
    </row>
    <row r="888" spans="1:40" ht="16.8" customHeight="1" x14ac:dyDescent="0.25">
      <c r="A888" s="113">
        <v>1</v>
      </c>
      <c r="B888" s="342" t="s">
        <v>23</v>
      </c>
      <c r="D888" s="334" t="str">
        <f t="shared" ref="D888" si="403">IF(C888="",IF(D886&gt;D887,"'W'",IF(D886=D887,"'D'","'L'")),_xlfn.CONCAT("'",C888,"'"))</f>
        <v>'W'</v>
      </c>
      <c r="E888" s="211">
        <f t="shared" si="402"/>
        <v>18780302</v>
      </c>
      <c r="F888" s="262">
        <v>7</v>
      </c>
      <c r="R888" s="112" t="str">
        <f>IF(D888="","", CONCATENATE("Update games set ", B888, "= ",D888," where game_id=", E888))</f>
        <v>Update games set Result= 'W' where game_id=18780302</v>
      </c>
      <c r="S888" s="112" t="str">
        <f t="shared" si="379"/>
        <v/>
      </c>
      <c r="T888" s="112" t="str">
        <f t="shared" si="380"/>
        <v/>
      </c>
      <c r="U888" s="200" t="str">
        <f t="shared" si="377"/>
        <v/>
      </c>
      <c r="V888" s="112" t="str">
        <f t="shared" si="381"/>
        <v/>
      </c>
      <c r="W888" s="415" t="str">
        <f t="shared" si="382"/>
        <v/>
      </c>
      <c r="Y888" s="65" t="str">
        <f t="shared" si="389"/>
        <v/>
      </c>
      <c r="Z888" s="65" t="str">
        <f t="shared" si="390"/>
        <v/>
      </c>
      <c r="AA888" s="65" t="str">
        <f t="shared" si="391"/>
        <v/>
      </c>
      <c r="AB888" s="65" t="str">
        <f t="shared" si="392"/>
        <v/>
      </c>
      <c r="AC888" s="65" t="str">
        <f t="shared" si="393"/>
        <v/>
      </c>
      <c r="AH888" s="65" t="str">
        <f t="shared" si="383"/>
        <v>187801267</v>
      </c>
      <c r="AI888" s="65">
        <v>18780126</v>
      </c>
      <c r="AJ888" s="65" t="s">
        <v>77</v>
      </c>
      <c r="AK888" s="65">
        <v>7</v>
      </c>
      <c r="AN888" s="65" t="str">
        <f t="shared" si="378"/>
        <v/>
      </c>
    </row>
    <row r="889" spans="1:40" ht="16.8" customHeight="1" x14ac:dyDescent="0.25">
      <c r="A889" s="113">
        <v>1</v>
      </c>
      <c r="B889" s="342" t="s">
        <v>768</v>
      </c>
      <c r="D889" s="349" t="str">
        <f t="shared" si="387"/>
        <v/>
      </c>
      <c r="E889" s="211">
        <f t="shared" si="402"/>
        <v>18780302</v>
      </c>
      <c r="F889" s="262">
        <v>8</v>
      </c>
      <c r="G889" s="194"/>
      <c r="N889" s="417"/>
      <c r="O889" s="194"/>
      <c r="P889" s="194"/>
      <c r="R889" s="112" t="str">
        <f>IF(D889="","", CONCATENATE("Update games set ", B889, "= ",D889," where game_id=", E889))</f>
        <v/>
      </c>
      <c r="S889" s="112" t="str">
        <f t="shared" si="379"/>
        <v/>
      </c>
      <c r="T889" s="112" t="str">
        <f t="shared" si="380"/>
        <v/>
      </c>
      <c r="U889" s="200" t="str">
        <f t="shared" si="377"/>
        <v/>
      </c>
      <c r="V889" s="112" t="str">
        <f t="shared" si="381"/>
        <v/>
      </c>
      <c r="W889" s="415" t="str">
        <f t="shared" si="382"/>
        <v/>
      </c>
      <c r="Y889" s="65" t="str">
        <f t="shared" si="389"/>
        <v/>
      </c>
      <c r="Z889" s="65" t="str">
        <f t="shared" si="390"/>
        <v/>
      </c>
      <c r="AA889" s="65" t="str">
        <f t="shared" si="391"/>
        <v/>
      </c>
      <c r="AB889" s="65" t="str">
        <f t="shared" si="392"/>
        <v/>
      </c>
      <c r="AC889" s="65" t="str">
        <f t="shared" si="393"/>
        <v/>
      </c>
      <c r="AH889" s="65" t="str">
        <f t="shared" si="383"/>
        <v>187801268</v>
      </c>
      <c r="AI889" s="65">
        <v>18780126</v>
      </c>
      <c r="AJ889" s="65" t="s">
        <v>77</v>
      </c>
      <c r="AK889" s="65">
        <v>8</v>
      </c>
      <c r="AN889" s="65" t="str">
        <f t="shared" si="378"/>
        <v/>
      </c>
    </row>
    <row r="890" spans="1:40" ht="16.8" customHeight="1" x14ac:dyDescent="0.25">
      <c r="A890" s="113">
        <v>1</v>
      </c>
      <c r="B890" s="342" t="s">
        <v>766</v>
      </c>
      <c r="D890" s="349" t="str">
        <f t="shared" si="387"/>
        <v/>
      </c>
      <c r="E890" s="211">
        <f t="shared" si="402"/>
        <v>18780302</v>
      </c>
      <c r="F890" s="262">
        <v>9</v>
      </c>
      <c r="G890" s="194"/>
      <c r="H890" s="194"/>
      <c r="N890" s="417"/>
      <c r="O890" s="194"/>
      <c r="P890" s="194"/>
      <c r="R890" s="112" t="str">
        <f>IF(D890="","", CONCATENATE("Update games set ", B890, "= ",D890," where game_id=", E890))</f>
        <v/>
      </c>
      <c r="S890" s="112" t="str">
        <f t="shared" si="379"/>
        <v/>
      </c>
      <c r="T890" s="112" t="str">
        <f t="shared" si="380"/>
        <v/>
      </c>
      <c r="U890" s="200" t="str">
        <f t="shared" si="377"/>
        <v/>
      </c>
      <c r="V890" s="112" t="str">
        <f t="shared" si="381"/>
        <v/>
      </c>
      <c r="W890" s="415" t="str">
        <f t="shared" si="382"/>
        <v/>
      </c>
      <c r="Y890" s="65" t="str">
        <f t="shared" si="389"/>
        <v/>
      </c>
      <c r="Z890" s="65" t="str">
        <f t="shared" si="390"/>
        <v/>
      </c>
      <c r="AA890" s="65" t="str">
        <f t="shared" si="391"/>
        <v/>
      </c>
      <c r="AB890" s="65" t="str">
        <f t="shared" si="392"/>
        <v/>
      </c>
      <c r="AC890" s="65" t="str">
        <f t="shared" si="393"/>
        <v/>
      </c>
      <c r="AH890" s="65" t="str">
        <f t="shared" si="383"/>
        <v>187801269</v>
      </c>
      <c r="AI890" s="65">
        <v>18780126</v>
      </c>
      <c r="AJ890" s="65" t="s">
        <v>77</v>
      </c>
      <c r="AK890" s="65">
        <v>9</v>
      </c>
      <c r="AN890" s="65" t="str">
        <f t="shared" si="378"/>
        <v/>
      </c>
    </row>
    <row r="891" spans="1:40" ht="16.8" customHeight="1" x14ac:dyDescent="0.25">
      <c r="A891" s="113">
        <v>1</v>
      </c>
      <c r="B891" s="342" t="s">
        <v>753</v>
      </c>
      <c r="D891" s="350" t="str">
        <f t="shared" si="388"/>
        <v/>
      </c>
      <c r="E891" s="211">
        <f t="shared" si="402"/>
        <v>18780302</v>
      </c>
      <c r="F891" s="262">
        <v>10</v>
      </c>
      <c r="R891" s="112" t="str">
        <f>IF(D891="","", CONCATENATE("Update games set ", B891, "= ",D891," where game_id=", E891))</f>
        <v/>
      </c>
      <c r="S891" s="112" t="str">
        <f t="shared" si="379"/>
        <v/>
      </c>
      <c r="T891" s="112" t="str">
        <f t="shared" si="380"/>
        <v/>
      </c>
      <c r="U891" s="200" t="str">
        <f t="shared" si="377"/>
        <v/>
      </c>
      <c r="V891" s="112" t="str">
        <f t="shared" si="381"/>
        <v/>
      </c>
      <c r="W891" s="415" t="str">
        <f t="shared" si="382"/>
        <v/>
      </c>
      <c r="Y891" s="65" t="str">
        <f t="shared" si="389"/>
        <v/>
      </c>
      <c r="Z891" s="65" t="str">
        <f t="shared" si="390"/>
        <v/>
      </c>
      <c r="AA891" s="65" t="str">
        <f t="shared" si="391"/>
        <v/>
      </c>
      <c r="AB891" s="65" t="str">
        <f t="shared" si="392"/>
        <v/>
      </c>
      <c r="AC891" s="65" t="str">
        <f t="shared" si="393"/>
        <v/>
      </c>
      <c r="AH891" s="65" t="str">
        <f t="shared" si="383"/>
        <v>1878012610</v>
      </c>
      <c r="AI891" s="65">
        <v>18780126</v>
      </c>
      <c r="AJ891" s="65" t="s">
        <v>77</v>
      </c>
      <c r="AK891" s="65">
        <v>10</v>
      </c>
      <c r="AN891" s="65" t="str">
        <f t="shared" si="378"/>
        <v/>
      </c>
    </row>
    <row r="892" spans="1:40" ht="16.8" customHeight="1" x14ac:dyDescent="0.25">
      <c r="A892" s="113">
        <v>1</v>
      </c>
      <c r="B892" s="342" t="s">
        <v>746</v>
      </c>
      <c r="C892" s="351" t="s">
        <v>5062</v>
      </c>
      <c r="D892" s="334" t="str">
        <f>CONCATENATE("'", LEFT(E892,4),"-",MID(E892,5,2),"-", MID(E892,7,2), " ", C892,"'")</f>
        <v>'1878-03-02 15:00'</v>
      </c>
      <c r="E892" s="211">
        <f t="shared" si="402"/>
        <v>18780302</v>
      </c>
      <c r="F892" s="262">
        <v>11</v>
      </c>
      <c r="R892" s="112" t="str">
        <f>IF(D892="","", CONCATENATE("Update games set ", B892, "= ",D892," where game_id=", E892))</f>
        <v>Update games set Game_date= '1878-03-02 15:00' where game_id=18780302</v>
      </c>
      <c r="S892" s="112" t="str">
        <f t="shared" si="379"/>
        <v/>
      </c>
      <c r="T892" s="112" t="str">
        <f t="shared" si="380"/>
        <v/>
      </c>
      <c r="U892" s="200" t="str">
        <f t="shared" si="377"/>
        <v/>
      </c>
      <c r="V892" s="112" t="str">
        <f t="shared" si="381"/>
        <v/>
      </c>
      <c r="W892" s="415" t="str">
        <f t="shared" si="382"/>
        <v/>
      </c>
      <c r="Y892" s="65" t="str">
        <f t="shared" si="389"/>
        <v/>
      </c>
      <c r="Z892" s="65" t="str">
        <f t="shared" si="390"/>
        <v/>
      </c>
      <c r="AA892" s="65" t="str">
        <f t="shared" si="391"/>
        <v/>
      </c>
      <c r="AB892" s="65" t="str">
        <f t="shared" si="392"/>
        <v/>
      </c>
      <c r="AC892" s="65" t="str">
        <f t="shared" si="393"/>
        <v/>
      </c>
      <c r="AH892" s="65" t="str">
        <f t="shared" si="383"/>
        <v>1878012611</v>
      </c>
      <c r="AI892" s="65">
        <v>18780126</v>
      </c>
      <c r="AJ892" s="65" t="s">
        <v>77</v>
      </c>
      <c r="AK892" s="65">
        <v>11</v>
      </c>
      <c r="AN892" s="65" t="str">
        <f t="shared" si="378"/>
        <v/>
      </c>
    </row>
    <row r="893" spans="1:40" ht="16.8" customHeight="1" x14ac:dyDescent="0.25">
      <c r="A893" s="113">
        <v>1</v>
      </c>
      <c r="B893" s="342" t="s">
        <v>25</v>
      </c>
      <c r="D893" s="350" t="str">
        <f t="shared" si="398"/>
        <v/>
      </c>
      <c r="E893" s="211">
        <f t="shared" si="402"/>
        <v>18780302</v>
      </c>
      <c r="F893" s="262">
        <v>12</v>
      </c>
      <c r="R893" s="112" t="str">
        <f>IF(D893="","", CONCATENATE("Update games set ", B893, "= ",D893," where game_id=", E893))</f>
        <v/>
      </c>
      <c r="S893" s="112" t="str">
        <f t="shared" si="379"/>
        <v/>
      </c>
      <c r="T893" s="112" t="str">
        <f t="shared" si="380"/>
        <v/>
      </c>
      <c r="U893" s="200" t="str">
        <f t="shared" si="377"/>
        <v/>
      </c>
      <c r="V893" s="112" t="str">
        <f t="shared" si="381"/>
        <v/>
      </c>
      <c r="W893" s="415" t="str">
        <f t="shared" si="382"/>
        <v/>
      </c>
      <c r="Y893" s="65" t="str">
        <f t="shared" si="389"/>
        <v/>
      </c>
      <c r="Z893" s="65" t="str">
        <f t="shared" si="390"/>
        <v/>
      </c>
      <c r="AA893" s="65" t="str">
        <f t="shared" si="391"/>
        <v/>
      </c>
      <c r="AB893" s="65" t="str">
        <f t="shared" si="392"/>
        <v/>
      </c>
      <c r="AC893" s="65" t="str">
        <f t="shared" si="393"/>
        <v/>
      </c>
      <c r="AH893" s="65" t="str">
        <f t="shared" si="383"/>
        <v>1878012612</v>
      </c>
      <c r="AI893" s="65">
        <v>18780126</v>
      </c>
      <c r="AJ893" s="65" t="s">
        <v>77</v>
      </c>
      <c r="AK893" s="65">
        <v>12</v>
      </c>
      <c r="AN893" s="65" t="str">
        <f t="shared" si="378"/>
        <v/>
      </c>
    </row>
    <row r="894" spans="1:40" ht="16.8" customHeight="1" x14ac:dyDescent="0.25">
      <c r="A894" s="113">
        <v>1</v>
      </c>
      <c r="B894" s="342" t="s">
        <v>475</v>
      </c>
      <c r="D894" s="349" t="str">
        <f t="shared" si="387"/>
        <v/>
      </c>
      <c r="E894" s="211">
        <f t="shared" si="402"/>
        <v>18780302</v>
      </c>
      <c r="F894" s="262">
        <v>13</v>
      </c>
      <c r="R894" s="112" t="str">
        <f>IF(D894="","", CONCATENATE("Update games set ", B894, "= ",D894," where game_id=", E894))</f>
        <v/>
      </c>
      <c r="S894" s="112" t="str">
        <f t="shared" si="379"/>
        <v/>
      </c>
      <c r="T894" s="112" t="str">
        <f t="shared" si="380"/>
        <v/>
      </c>
      <c r="U894" s="200" t="str">
        <f t="shared" si="377"/>
        <v/>
      </c>
      <c r="V894" s="112" t="str">
        <f t="shared" si="381"/>
        <v/>
      </c>
      <c r="W894" s="415" t="str">
        <f t="shared" si="382"/>
        <v/>
      </c>
      <c r="Y894" s="65" t="str">
        <f t="shared" si="389"/>
        <v/>
      </c>
      <c r="Z894" s="65" t="str">
        <f t="shared" si="390"/>
        <v/>
      </c>
      <c r="AA894" s="65" t="str">
        <f t="shared" si="391"/>
        <v/>
      </c>
      <c r="AB894" s="65" t="str">
        <f t="shared" si="392"/>
        <v/>
      </c>
      <c r="AC894" s="65" t="str">
        <f t="shared" si="393"/>
        <v/>
      </c>
      <c r="AH894" s="65" t="str">
        <f t="shared" si="383"/>
        <v>1878012613</v>
      </c>
      <c r="AI894" s="65">
        <v>18780126</v>
      </c>
      <c r="AJ894" s="65" t="s">
        <v>77</v>
      </c>
      <c r="AK894" s="65">
        <v>13</v>
      </c>
      <c r="AN894" s="65" t="str">
        <f t="shared" si="378"/>
        <v/>
      </c>
    </row>
    <row r="895" spans="1:40" ht="16.8" customHeight="1" x14ac:dyDescent="0.25">
      <c r="A895" s="113">
        <v>1</v>
      </c>
      <c r="B895" s="342" t="s">
        <v>20</v>
      </c>
      <c r="D895" s="350" t="str">
        <f t="shared" si="398"/>
        <v/>
      </c>
      <c r="E895" s="211">
        <f t="shared" si="402"/>
        <v>18780302</v>
      </c>
      <c r="F895" s="262">
        <v>14</v>
      </c>
      <c r="R895" s="112" t="str">
        <f>IF(D895="","", CONCATENATE("Update games set ", B895, "= ",D895," where game_id=", E895))</f>
        <v/>
      </c>
      <c r="S895" s="112" t="str">
        <f t="shared" si="379"/>
        <v/>
      </c>
      <c r="T895" s="112" t="str">
        <f t="shared" si="380"/>
        <v/>
      </c>
      <c r="U895" s="200" t="str">
        <f t="shared" si="377"/>
        <v/>
      </c>
      <c r="V895" s="112" t="str">
        <f t="shared" si="381"/>
        <v/>
      </c>
      <c r="W895" s="415" t="str">
        <f t="shared" si="382"/>
        <v/>
      </c>
      <c r="Y895" s="65" t="str">
        <f t="shared" si="389"/>
        <v/>
      </c>
      <c r="Z895" s="65" t="str">
        <f t="shared" si="390"/>
        <v/>
      </c>
      <c r="AA895" s="65" t="str">
        <f t="shared" si="391"/>
        <v/>
      </c>
      <c r="AB895" s="65" t="str">
        <f t="shared" si="392"/>
        <v/>
      </c>
      <c r="AC895" s="65" t="str">
        <f t="shared" si="393"/>
        <v/>
      </c>
      <c r="AH895" s="65" t="str">
        <f t="shared" si="383"/>
        <v>1878012614</v>
      </c>
      <c r="AI895" s="65">
        <v>18780126</v>
      </c>
      <c r="AJ895" s="65" t="s">
        <v>77</v>
      </c>
      <c r="AK895" s="65">
        <v>14</v>
      </c>
      <c r="AN895" s="65" t="str">
        <f t="shared" si="378"/>
        <v/>
      </c>
    </row>
    <row r="896" spans="1:40" ht="16.8" customHeight="1" x14ac:dyDescent="0.25">
      <c r="A896" s="113">
        <v>1</v>
      </c>
      <c r="B896" s="342" t="s">
        <v>4882</v>
      </c>
      <c r="C896" s="342" t="str">
        <f>IF(C895="", "", C895)</f>
        <v/>
      </c>
      <c r="D896" s="350" t="str">
        <f t="shared" si="398"/>
        <v/>
      </c>
      <c r="E896" s="211">
        <f t="shared" si="402"/>
        <v>18780302</v>
      </c>
      <c r="F896" s="262">
        <v>15</v>
      </c>
      <c r="R896" s="112" t="str">
        <f>IF(D896="","", CONCATENATE("Update games set ", B896, "= ",D896," where game_id=", E896))</f>
        <v/>
      </c>
      <c r="S896" s="112" t="str">
        <f t="shared" si="379"/>
        <v/>
      </c>
      <c r="T896" s="112" t="str">
        <f t="shared" si="380"/>
        <v/>
      </c>
      <c r="U896" s="200" t="str">
        <f t="shared" si="377"/>
        <v/>
      </c>
      <c r="V896" s="112" t="str">
        <f t="shared" si="381"/>
        <v/>
      </c>
      <c r="W896" s="415" t="str">
        <f t="shared" si="382"/>
        <v/>
      </c>
      <c r="Y896" s="65" t="str">
        <f t="shared" si="389"/>
        <v/>
      </c>
      <c r="Z896" s="65" t="str">
        <f t="shared" si="390"/>
        <v/>
      </c>
      <c r="AA896" s="65" t="str">
        <f t="shared" si="391"/>
        <v/>
      </c>
      <c r="AB896" s="65" t="str">
        <f t="shared" si="392"/>
        <v/>
      </c>
      <c r="AC896" s="65" t="str">
        <f t="shared" si="393"/>
        <v/>
      </c>
      <c r="AH896" s="65" t="str">
        <f t="shared" si="383"/>
        <v>1878012615</v>
      </c>
      <c r="AI896" s="65">
        <v>18780126</v>
      </c>
      <c r="AJ896" s="65" t="s">
        <v>77</v>
      </c>
      <c r="AK896" s="65">
        <v>15</v>
      </c>
      <c r="AN896" s="65" t="str">
        <f t="shared" si="378"/>
        <v/>
      </c>
    </row>
    <row r="897" spans="1:40" s="126" customFormat="1" ht="16.8" customHeight="1" thickBot="1" x14ac:dyDescent="0.3">
      <c r="A897" s="113">
        <v>1</v>
      </c>
      <c r="B897" s="116" t="s">
        <v>115</v>
      </c>
      <c r="C897" s="352"/>
      <c r="D897" s="370" t="str">
        <f t="shared" ref="D897" si="404">IF(MID(E897,5,2)*1&gt;6,_xlfn.CONCAT("'",LEFT(E897,4),"-",MID(E897,3,2)+1,"'"),_xlfn.CONCAT("'",LEFT(E897,4)-1,"-",MID(E897,3,2),"'"))</f>
        <v>'1877-78'</v>
      </c>
      <c r="E897" s="214">
        <f t="shared" si="402"/>
        <v>18780302</v>
      </c>
      <c r="F897" s="266">
        <v>16</v>
      </c>
      <c r="G897" s="343"/>
      <c r="H897" s="343"/>
      <c r="I897" s="267"/>
      <c r="J897" s="214"/>
      <c r="K897" s="266"/>
      <c r="L897" s="266"/>
      <c r="M897" s="266"/>
      <c r="N897" s="419"/>
      <c r="O897" s="343"/>
      <c r="P897" s="343"/>
      <c r="Q897" s="346"/>
      <c r="R897" s="112" t="str">
        <f>IF(D897="","", CONCATENATE("Update games set ", B897, "= ",D897," where game_id=", E897))</f>
        <v>Update games set Season= '1877-78' where game_id=18780302</v>
      </c>
      <c r="S897" s="112" t="str">
        <f t="shared" si="379"/>
        <v/>
      </c>
      <c r="T897" s="112" t="str">
        <f t="shared" si="380"/>
        <v/>
      </c>
      <c r="U897" s="200" t="str">
        <f t="shared" si="377"/>
        <v/>
      </c>
      <c r="V897" s="112" t="str">
        <f t="shared" si="381"/>
        <v/>
      </c>
      <c r="W897" s="415" t="str">
        <f t="shared" si="382"/>
        <v/>
      </c>
      <c r="X897" s="240"/>
      <c r="Y897" s="65" t="str">
        <f t="shared" si="389"/>
        <v/>
      </c>
      <c r="Z897" s="65" t="str">
        <f t="shared" si="390"/>
        <v/>
      </c>
      <c r="AA897" s="65" t="str">
        <f t="shared" si="391"/>
        <v/>
      </c>
      <c r="AB897" s="65" t="str">
        <f t="shared" si="392"/>
        <v/>
      </c>
      <c r="AC897" s="65" t="str">
        <f t="shared" si="393"/>
        <v/>
      </c>
      <c r="AH897" s="65" t="str">
        <f t="shared" si="383"/>
        <v>1878012616</v>
      </c>
      <c r="AI897" s="126">
        <v>18780126</v>
      </c>
      <c r="AJ897" s="126" t="s">
        <v>77</v>
      </c>
      <c r="AK897" s="126">
        <v>16</v>
      </c>
      <c r="AN897" s="65" t="str">
        <f t="shared" si="378"/>
        <v/>
      </c>
    </row>
    <row r="898" spans="1:40" ht="16.8" customHeight="1" thickTop="1" x14ac:dyDescent="0.25">
      <c r="A898" s="113">
        <v>1</v>
      </c>
      <c r="B898" s="341" t="s">
        <v>22</v>
      </c>
      <c r="C898" s="341" t="s">
        <v>77</v>
      </c>
      <c r="D898" s="341" t="str">
        <f t="shared" si="398"/>
        <v>'Sheffield Wednesday'</v>
      </c>
      <c r="E898" s="211">
        <v>18780305</v>
      </c>
      <c r="F898" s="262">
        <v>1</v>
      </c>
      <c r="G898" s="212" t="s">
        <v>4901</v>
      </c>
      <c r="H898" s="212" t="s">
        <v>4777</v>
      </c>
      <c r="N898" s="416"/>
      <c r="O898" s="212"/>
      <c r="P898" s="212"/>
      <c r="R898" s="112" t="str">
        <f>IF(D898="","", CONCATENATE("Update games set ", B898, "= ",D898," where game_id=", E898))</f>
        <v>Update games set Opponent= 'Sheffield Wednesday' where game_id=18780305</v>
      </c>
      <c r="S898" s="112" t="str">
        <f t="shared" si="379"/>
        <v>Update lineups set player_name = 'A Smith', raw_name = 'A Smith' where game_id = 18780305 and player_order = 1</v>
      </c>
      <c r="T898" s="112" t="str">
        <f t="shared" si="380"/>
        <v/>
      </c>
      <c r="U898" s="200" t="str">
        <f t="shared" ref="U898:U961" si="405">IF(I898="", "", Y898&amp;Z898&amp;AA898&amp;AB898&amp;AC898)</f>
        <v/>
      </c>
      <c r="V898" s="112" t="str">
        <f t="shared" si="381"/>
        <v/>
      </c>
      <c r="W898" s="415" t="str">
        <f t="shared" si="382"/>
        <v/>
      </c>
      <c r="Y898" s="65" t="str">
        <f t="shared" si="389"/>
        <v/>
      </c>
      <c r="Z898" s="65" t="str">
        <f t="shared" si="390"/>
        <v/>
      </c>
      <c r="AA898" s="65" t="str">
        <f t="shared" si="391"/>
        <v/>
      </c>
      <c r="AB898" s="65" t="str">
        <f t="shared" si="392"/>
        <v/>
      </c>
      <c r="AC898" s="65" t="str">
        <f t="shared" si="393"/>
        <v/>
      </c>
      <c r="AH898" s="65" t="str">
        <f t="shared" si="383"/>
        <v>187802161</v>
      </c>
      <c r="AI898" s="65">
        <v>18780216</v>
      </c>
      <c r="AJ898" s="65" t="s">
        <v>5141</v>
      </c>
      <c r="AK898" s="65">
        <v>1</v>
      </c>
      <c r="AN898" s="65" t="str">
        <f t="shared" ref="AN898:AN961" si="406">IF(F898=1, _xlfn.CONCAT("update games set source = 'The Nottingham Forest Football Scrapbook' where game_id = ", E898), "")</f>
        <v>update games set source = 'The Nottingham Forest Football Scrapbook' where game_id = 18780305</v>
      </c>
    </row>
    <row r="899" spans="1:40" ht="16.8" customHeight="1" x14ac:dyDescent="0.25">
      <c r="A899" s="113">
        <v>1</v>
      </c>
      <c r="B899" s="342" t="s">
        <v>4979</v>
      </c>
      <c r="C899" s="342" t="str">
        <f>IF(C898="", "", C898)</f>
        <v>Sheffield Wednesday</v>
      </c>
      <c r="D899" s="350" t="str">
        <f t="shared" si="398"/>
        <v>'Sheffield Wednesday'</v>
      </c>
      <c r="E899" s="211">
        <f>E898</f>
        <v>18780305</v>
      </c>
      <c r="F899" s="262">
        <v>2</v>
      </c>
      <c r="G899" s="211" t="s">
        <v>4896</v>
      </c>
      <c r="R899" s="112" t="str">
        <f>IF(D899="","", CONCATENATE("Update games set ", B899, "= ",D899," where game_id=", E899))</f>
        <v>Update games set Opp_parent= 'Sheffield Wednesday' where game_id=18780305</v>
      </c>
      <c r="S899" s="112" t="str">
        <f t="shared" ref="S899:S962" si="407">IF(G899="","",CONCATENATE("Update lineups set player_name = '",SUBSTITUTE(G899,"'","''"),"', raw_name = '",SUBSTITUTE(G899,"'","''"),"' where game_id = ",E899," and player_order = ",F899))</f>
        <v>Update lineups set player_name = 'AC Goodyer', raw_name = 'AC Goodyer' where game_id = 18780305 and player_order = 2</v>
      </c>
      <c r="T899" s="112" t="str">
        <f t="shared" ref="T899:T962" si="408">IF(J899="","", CONCATENATE("insert into goals (game_id, goal_order, scorer_name, goal_min) values (",E899, ", ", I899,", '",J899,")"))</f>
        <v/>
      </c>
      <c r="U899" s="200" t="str">
        <f t="shared" si="405"/>
        <v/>
      </c>
      <c r="V899" s="112" t="str">
        <f t="shared" ref="V899:V962" si="409">IF(N899="","", CONCATENATE("insert into games_sources (game_id, source_order, source_name, source_link) values (",E899, ", ", N899,", '",O899,"', '",P899,"')"))</f>
        <v/>
      </c>
      <c r="W899" s="415" t="str">
        <f t="shared" ref="W899:W962" si="410">IF(N899="","",CONCATENATE("update games_sources set  source_name = '",O899,"', source_link = '",P899,"' where game_id = ",E899," and source_order = ",N899))</f>
        <v/>
      </c>
      <c r="Y899" s="65" t="str">
        <f t="shared" si="389"/>
        <v/>
      </c>
      <c r="Z899" s="65" t="str">
        <f t="shared" si="390"/>
        <v/>
      </c>
      <c r="AA899" s="65" t="str">
        <f t="shared" si="391"/>
        <v/>
      </c>
      <c r="AB899" s="65" t="str">
        <f t="shared" si="392"/>
        <v/>
      </c>
      <c r="AC899" s="65" t="str">
        <f t="shared" si="393"/>
        <v/>
      </c>
      <c r="AH899" s="65" t="str">
        <f t="shared" ref="AH899:AH962" si="411">_xlfn.CONCAT(AI899,AK899)</f>
        <v>187802162</v>
      </c>
      <c r="AI899" s="65">
        <v>18780216</v>
      </c>
      <c r="AJ899" s="65" t="s">
        <v>5141</v>
      </c>
      <c r="AK899" s="65">
        <v>2</v>
      </c>
      <c r="AN899" s="65" t="str">
        <f t="shared" si="406"/>
        <v/>
      </c>
    </row>
    <row r="900" spans="1:40" ht="16.8" customHeight="1" x14ac:dyDescent="0.25">
      <c r="A900" s="113">
        <v>1</v>
      </c>
      <c r="B900" s="342" t="s">
        <v>2653</v>
      </c>
      <c r="C900" s="342" t="s">
        <v>663</v>
      </c>
      <c r="D900" s="350" t="str">
        <f t="shared" si="398"/>
        <v>'Friendly'</v>
      </c>
      <c r="E900" s="211">
        <f t="shared" ref="E900:E913" si="412">E899</f>
        <v>18780305</v>
      </c>
      <c r="F900" s="262">
        <v>3</v>
      </c>
      <c r="G900" s="211" t="s">
        <v>4950</v>
      </c>
      <c r="R900" s="112" t="str">
        <f>IF(D900="","", CONCATENATE("Update games set ", B900, "= ",D900," where game_id=", E900))</f>
        <v>Update games set Game_type= 'Friendly' where game_id=18780305</v>
      </c>
      <c r="S900" s="112" t="str">
        <f t="shared" si="407"/>
        <v>Update lineups set player_name = 'G Golland', raw_name = 'G Golland' where game_id = 18780305 and player_order = 3</v>
      </c>
      <c r="T900" s="112" t="str">
        <f t="shared" si="408"/>
        <v/>
      </c>
      <c r="U900" s="200" t="str">
        <f t="shared" si="405"/>
        <v/>
      </c>
      <c r="V900" s="112" t="str">
        <f t="shared" si="409"/>
        <v/>
      </c>
      <c r="W900" s="415" t="str">
        <f t="shared" si="410"/>
        <v/>
      </c>
      <c r="Y900" s="65" t="str">
        <f t="shared" si="389"/>
        <v/>
      </c>
      <c r="Z900" s="65" t="str">
        <f t="shared" si="390"/>
        <v/>
      </c>
      <c r="AA900" s="65" t="str">
        <f t="shared" si="391"/>
        <v/>
      </c>
      <c r="AB900" s="65" t="str">
        <f t="shared" si="392"/>
        <v/>
      </c>
      <c r="AC900" s="65" t="str">
        <f t="shared" si="393"/>
        <v/>
      </c>
      <c r="AH900" s="65" t="str">
        <f t="shared" si="411"/>
        <v>187802163</v>
      </c>
      <c r="AI900" s="65">
        <v>18780216</v>
      </c>
      <c r="AJ900" s="65" t="s">
        <v>5141</v>
      </c>
      <c r="AK900" s="65">
        <v>3</v>
      </c>
      <c r="AN900" s="65" t="str">
        <f t="shared" si="406"/>
        <v/>
      </c>
    </row>
    <row r="901" spans="1:40" ht="16.8" customHeight="1" x14ac:dyDescent="0.25">
      <c r="A901" s="113">
        <v>1</v>
      </c>
      <c r="B901" s="342" t="s">
        <v>4978</v>
      </c>
      <c r="C901" s="342" t="s">
        <v>5065</v>
      </c>
      <c r="D901" s="350" t="str">
        <f t="shared" si="398"/>
        <v>'H'</v>
      </c>
      <c r="E901" s="211">
        <f t="shared" si="412"/>
        <v>18780305</v>
      </c>
      <c r="F901" s="262">
        <v>4</v>
      </c>
      <c r="G901" s="211" t="s">
        <v>4951</v>
      </c>
      <c r="R901" s="112" t="str">
        <f>IF(D901="","", CONCATENATE("Update games set ", B901, "= ",D901," where game_id=", E901))</f>
        <v>Update games set HAN= 'H' where game_id=18780305</v>
      </c>
      <c r="S901" s="112" t="str">
        <f t="shared" si="407"/>
        <v>Update lineups set player_name = 'H Cursham', raw_name = 'H Cursham' where game_id = 18780305 and player_order = 4</v>
      </c>
      <c r="T901" s="112" t="str">
        <f t="shared" si="408"/>
        <v/>
      </c>
      <c r="U901" s="200" t="str">
        <f t="shared" si="405"/>
        <v/>
      </c>
      <c r="V901" s="112" t="str">
        <f t="shared" si="409"/>
        <v/>
      </c>
      <c r="W901" s="415" t="str">
        <f t="shared" si="410"/>
        <v/>
      </c>
      <c r="Y901" s="65" t="str">
        <f t="shared" si="389"/>
        <v/>
      </c>
      <c r="Z901" s="65" t="str">
        <f t="shared" si="390"/>
        <v/>
      </c>
      <c r="AA901" s="65" t="str">
        <f t="shared" si="391"/>
        <v/>
      </c>
      <c r="AB901" s="65" t="str">
        <f t="shared" si="392"/>
        <v/>
      </c>
      <c r="AC901" s="65" t="str">
        <f t="shared" si="393"/>
        <v/>
      </c>
      <c r="AH901" s="65" t="str">
        <f t="shared" si="411"/>
        <v>187802164</v>
      </c>
      <c r="AI901" s="65">
        <v>18780216</v>
      </c>
      <c r="AJ901" s="65" t="s">
        <v>5141</v>
      </c>
      <c r="AK901" s="65">
        <v>4</v>
      </c>
      <c r="AN901" s="65" t="str">
        <f t="shared" si="406"/>
        <v/>
      </c>
    </row>
    <row r="902" spans="1:40" ht="16.8" customHeight="1" x14ac:dyDescent="0.25">
      <c r="A902" s="113">
        <v>1</v>
      </c>
      <c r="B902" s="342" t="s">
        <v>5</v>
      </c>
      <c r="C902" s="342">
        <v>0</v>
      </c>
      <c r="D902" s="349">
        <f t="shared" ref="D902:D951" si="413">IF(C902="", "", C902)</f>
        <v>0</v>
      </c>
      <c r="E902" s="211">
        <f t="shared" si="412"/>
        <v>18780305</v>
      </c>
      <c r="F902" s="262">
        <v>5</v>
      </c>
      <c r="G902" s="211" t="s">
        <v>4926</v>
      </c>
      <c r="R902" s="112" t="str">
        <f>IF(D902="","", CONCATENATE("Update games set ", B902, "= ",D902," where game_id=", E902))</f>
        <v>Update games set F= 0 where game_id=18780305</v>
      </c>
      <c r="S902" s="112" t="str">
        <f t="shared" si="407"/>
        <v>Update lineups set player_name = 'JP Turner', raw_name = 'JP Turner' where game_id = 18780305 and player_order = 5</v>
      </c>
      <c r="T902" s="112" t="str">
        <f t="shared" si="408"/>
        <v/>
      </c>
      <c r="U902" s="200" t="str">
        <f t="shared" si="405"/>
        <v/>
      </c>
      <c r="V902" s="112" t="str">
        <f t="shared" si="409"/>
        <v/>
      </c>
      <c r="W902" s="415" t="str">
        <f t="shared" si="410"/>
        <v/>
      </c>
      <c r="Y902" s="65" t="str">
        <f t="shared" si="389"/>
        <v/>
      </c>
      <c r="Z902" s="65" t="str">
        <f t="shared" si="390"/>
        <v/>
      </c>
      <c r="AA902" s="65" t="str">
        <f t="shared" si="391"/>
        <v/>
      </c>
      <c r="AB902" s="65" t="str">
        <f t="shared" si="392"/>
        <v/>
      </c>
      <c r="AC902" s="65" t="str">
        <f t="shared" si="393"/>
        <v/>
      </c>
      <c r="AH902" s="65" t="str">
        <f t="shared" si="411"/>
        <v>187802165</v>
      </c>
      <c r="AI902" s="65">
        <v>18780216</v>
      </c>
      <c r="AJ902" s="65" t="s">
        <v>5141</v>
      </c>
      <c r="AK902" s="65">
        <v>5</v>
      </c>
      <c r="AN902" s="65" t="str">
        <f t="shared" si="406"/>
        <v/>
      </c>
    </row>
    <row r="903" spans="1:40" ht="16.8" customHeight="1" x14ac:dyDescent="0.25">
      <c r="A903" s="113">
        <v>1</v>
      </c>
      <c r="B903" s="342" t="s">
        <v>0</v>
      </c>
      <c r="C903" s="342">
        <v>1</v>
      </c>
      <c r="D903" s="349">
        <f t="shared" si="413"/>
        <v>1</v>
      </c>
      <c r="E903" s="211">
        <f t="shared" si="412"/>
        <v>18780305</v>
      </c>
      <c r="F903" s="262">
        <v>6</v>
      </c>
      <c r="G903" s="211" t="s">
        <v>4942</v>
      </c>
      <c r="R903" s="112" t="str">
        <f>IF(D903="","", CONCATENATE("Update games set ", B903, "= ",D903," where game_id=", E903))</f>
        <v>Update games set A= 1 where game_id=18780305</v>
      </c>
      <c r="S903" s="112" t="str">
        <f t="shared" si="407"/>
        <v>Update lineups set player_name = 'E Luntley', raw_name = 'E Luntley' where game_id = 18780305 and player_order = 6</v>
      </c>
      <c r="T903" s="112" t="str">
        <f t="shared" si="408"/>
        <v/>
      </c>
      <c r="U903" s="200" t="str">
        <f t="shared" si="405"/>
        <v/>
      </c>
      <c r="V903" s="112" t="str">
        <f t="shared" si="409"/>
        <v/>
      </c>
      <c r="W903" s="415" t="str">
        <f t="shared" si="410"/>
        <v/>
      </c>
      <c r="Y903" s="65" t="str">
        <f t="shared" si="389"/>
        <v/>
      </c>
      <c r="Z903" s="65" t="str">
        <f t="shared" si="390"/>
        <v/>
      </c>
      <c r="AA903" s="65" t="str">
        <f t="shared" si="391"/>
        <v/>
      </c>
      <c r="AB903" s="65" t="str">
        <f t="shared" si="392"/>
        <v/>
      </c>
      <c r="AC903" s="65" t="str">
        <f t="shared" si="393"/>
        <v/>
      </c>
      <c r="AH903" s="65" t="str">
        <f t="shared" si="411"/>
        <v>187802166</v>
      </c>
      <c r="AI903" s="65">
        <v>18780216</v>
      </c>
      <c r="AJ903" s="65" t="s">
        <v>5141</v>
      </c>
      <c r="AK903" s="65">
        <v>6</v>
      </c>
      <c r="AN903" s="65" t="str">
        <f t="shared" si="406"/>
        <v/>
      </c>
    </row>
    <row r="904" spans="1:40" ht="16.8" customHeight="1" x14ac:dyDescent="0.25">
      <c r="A904" s="113">
        <v>1</v>
      </c>
      <c r="B904" s="342" t="s">
        <v>23</v>
      </c>
      <c r="D904" s="334" t="str">
        <f t="shared" ref="D904" si="414">IF(C904="",IF(D902&gt;D903,"'W'",IF(D902=D903,"'D'","'L'")),_xlfn.CONCAT("'",C904,"'"))</f>
        <v>'L'</v>
      </c>
      <c r="E904" s="211">
        <f t="shared" si="412"/>
        <v>18780305</v>
      </c>
      <c r="F904" s="262">
        <v>7</v>
      </c>
      <c r="G904" s="211" t="s">
        <v>4938</v>
      </c>
      <c r="R904" s="112" t="str">
        <f>IF(D904="","", CONCATENATE("Update games set ", B904, "= ",D904," where game_id=", E904))</f>
        <v>Update games set Result= 'L' where game_id=18780305</v>
      </c>
      <c r="S904" s="112" t="str">
        <f t="shared" si="407"/>
        <v>Update lineups set player_name = 'A Dobson', raw_name = 'A Dobson' where game_id = 18780305 and player_order = 7</v>
      </c>
      <c r="T904" s="112" t="str">
        <f t="shared" si="408"/>
        <v/>
      </c>
      <c r="U904" s="200" t="str">
        <f t="shared" si="405"/>
        <v/>
      </c>
      <c r="V904" s="112" t="str">
        <f t="shared" si="409"/>
        <v/>
      </c>
      <c r="W904" s="415" t="str">
        <f t="shared" si="410"/>
        <v/>
      </c>
      <c r="Y904" s="65" t="str">
        <f t="shared" si="389"/>
        <v/>
      </c>
      <c r="Z904" s="65" t="str">
        <f t="shared" si="390"/>
        <v/>
      </c>
      <c r="AA904" s="65" t="str">
        <f t="shared" si="391"/>
        <v/>
      </c>
      <c r="AB904" s="65" t="str">
        <f t="shared" si="392"/>
        <v/>
      </c>
      <c r="AC904" s="65" t="str">
        <f t="shared" si="393"/>
        <v/>
      </c>
      <c r="AH904" s="65" t="str">
        <f t="shared" si="411"/>
        <v>187802167</v>
      </c>
      <c r="AI904" s="65">
        <v>18780216</v>
      </c>
      <c r="AJ904" s="65" t="s">
        <v>5141</v>
      </c>
      <c r="AK904" s="65">
        <v>7</v>
      </c>
      <c r="AN904" s="65" t="str">
        <f t="shared" si="406"/>
        <v/>
      </c>
    </row>
    <row r="905" spans="1:40" ht="16.8" customHeight="1" x14ac:dyDescent="0.25">
      <c r="A905" s="113">
        <v>1</v>
      </c>
      <c r="B905" s="342" t="s">
        <v>768</v>
      </c>
      <c r="D905" s="349" t="str">
        <f t="shared" ref="D905:D958" si="415">IF(C905="", "", C905)</f>
        <v/>
      </c>
      <c r="E905" s="211">
        <f t="shared" si="412"/>
        <v>18780305</v>
      </c>
      <c r="F905" s="262">
        <v>8</v>
      </c>
      <c r="G905" s="194" t="s">
        <v>4952</v>
      </c>
      <c r="N905" s="417"/>
      <c r="O905" s="194"/>
      <c r="P905" s="194"/>
      <c r="R905" s="112" t="str">
        <f>IF(D905="","", CONCATENATE("Update games set ", B905, "= ",D905," where game_id=", E905))</f>
        <v/>
      </c>
      <c r="S905" s="112" t="str">
        <f t="shared" si="407"/>
        <v>Update lineups set player_name = 'M Holroyd', raw_name = 'M Holroyd' where game_id = 18780305 and player_order = 8</v>
      </c>
      <c r="T905" s="112" t="str">
        <f t="shared" si="408"/>
        <v/>
      </c>
      <c r="U905" s="200" t="str">
        <f t="shared" si="405"/>
        <v/>
      </c>
      <c r="V905" s="112" t="str">
        <f t="shared" si="409"/>
        <v/>
      </c>
      <c r="W905" s="415" t="str">
        <f t="shared" si="410"/>
        <v/>
      </c>
      <c r="Y905" s="65" t="str">
        <f t="shared" si="389"/>
        <v/>
      </c>
      <c r="Z905" s="65" t="str">
        <f t="shared" si="390"/>
        <v/>
      </c>
      <c r="AA905" s="65" t="str">
        <f t="shared" si="391"/>
        <v/>
      </c>
      <c r="AB905" s="65" t="str">
        <f t="shared" si="392"/>
        <v/>
      </c>
      <c r="AC905" s="65" t="str">
        <f t="shared" si="393"/>
        <v/>
      </c>
      <c r="AH905" s="65" t="str">
        <f t="shared" si="411"/>
        <v>187802168</v>
      </c>
      <c r="AI905" s="65">
        <v>18780216</v>
      </c>
      <c r="AJ905" s="65" t="s">
        <v>5141</v>
      </c>
      <c r="AK905" s="65">
        <v>8</v>
      </c>
      <c r="AN905" s="65" t="str">
        <f t="shared" si="406"/>
        <v/>
      </c>
    </row>
    <row r="906" spans="1:40" ht="16.8" customHeight="1" x14ac:dyDescent="0.25">
      <c r="A906" s="113">
        <v>1</v>
      </c>
      <c r="B906" s="342" t="s">
        <v>766</v>
      </c>
      <c r="D906" s="349" t="str">
        <f t="shared" si="415"/>
        <v/>
      </c>
      <c r="E906" s="211">
        <f t="shared" si="412"/>
        <v>18780305</v>
      </c>
      <c r="F906" s="262">
        <v>9</v>
      </c>
      <c r="G906" s="194" t="s">
        <v>4953</v>
      </c>
      <c r="H906" s="194"/>
      <c r="N906" s="417"/>
      <c r="O906" s="194"/>
      <c r="P906" s="194"/>
      <c r="R906" s="112" t="str">
        <f>IF(D906="","", CONCATENATE("Update games set ", B906, "= ",D906," where game_id=", E906))</f>
        <v/>
      </c>
      <c r="S906" s="112" t="str">
        <f t="shared" si="407"/>
        <v>Update lineups set player_name = 'J Rawson', raw_name = 'J Rawson' where game_id = 18780305 and player_order = 9</v>
      </c>
      <c r="T906" s="112" t="str">
        <f t="shared" si="408"/>
        <v/>
      </c>
      <c r="U906" s="200" t="str">
        <f t="shared" si="405"/>
        <v/>
      </c>
      <c r="V906" s="112" t="str">
        <f t="shared" si="409"/>
        <v/>
      </c>
      <c r="W906" s="415" t="str">
        <f t="shared" si="410"/>
        <v/>
      </c>
      <c r="Y906" s="65" t="str">
        <f t="shared" si="389"/>
        <v/>
      </c>
      <c r="Z906" s="65" t="str">
        <f t="shared" si="390"/>
        <v/>
      </c>
      <c r="AA906" s="65" t="str">
        <f t="shared" si="391"/>
        <v/>
      </c>
      <c r="AB906" s="65" t="str">
        <f t="shared" si="392"/>
        <v/>
      </c>
      <c r="AC906" s="65" t="str">
        <f t="shared" si="393"/>
        <v/>
      </c>
      <c r="AH906" s="65" t="str">
        <f t="shared" si="411"/>
        <v>187802169</v>
      </c>
      <c r="AI906" s="65">
        <v>18780216</v>
      </c>
      <c r="AJ906" s="65" t="s">
        <v>5141</v>
      </c>
      <c r="AK906" s="65">
        <v>9</v>
      </c>
      <c r="AN906" s="65" t="str">
        <f t="shared" si="406"/>
        <v/>
      </c>
    </row>
    <row r="907" spans="1:40" ht="16.8" customHeight="1" x14ac:dyDescent="0.25">
      <c r="A907" s="113">
        <v>1</v>
      </c>
      <c r="B907" s="342" t="s">
        <v>753</v>
      </c>
      <c r="D907" s="350" t="str">
        <f t="shared" ref="D907:D955" si="416">IF(C907="", "", CONCATENATE("'", C907,"'"))</f>
        <v/>
      </c>
      <c r="E907" s="211">
        <f t="shared" si="412"/>
        <v>18780305</v>
      </c>
      <c r="F907" s="262">
        <v>10</v>
      </c>
      <c r="R907" s="112" t="str">
        <f>IF(D907="","", CONCATENATE("Update games set ", B907, "= ",D907," where game_id=", E907))</f>
        <v/>
      </c>
      <c r="S907" s="112" t="str">
        <f t="shared" si="407"/>
        <v/>
      </c>
      <c r="T907" s="112" t="str">
        <f t="shared" si="408"/>
        <v/>
      </c>
      <c r="U907" s="200" t="str">
        <f t="shared" si="405"/>
        <v/>
      </c>
      <c r="V907" s="112" t="str">
        <f t="shared" si="409"/>
        <v/>
      </c>
      <c r="W907" s="415" t="str">
        <f t="shared" si="410"/>
        <v/>
      </c>
      <c r="Y907" s="65" t="str">
        <f t="shared" si="389"/>
        <v/>
      </c>
      <c r="Z907" s="65" t="str">
        <f t="shared" si="390"/>
        <v/>
      </c>
      <c r="AA907" s="65" t="str">
        <f t="shared" si="391"/>
        <v/>
      </c>
      <c r="AB907" s="65" t="str">
        <f t="shared" si="392"/>
        <v/>
      </c>
      <c r="AC907" s="65" t="str">
        <f t="shared" si="393"/>
        <v/>
      </c>
      <c r="AH907" s="65" t="str">
        <f t="shared" si="411"/>
        <v>1878021610</v>
      </c>
      <c r="AI907" s="65">
        <v>18780216</v>
      </c>
      <c r="AJ907" s="65" t="s">
        <v>5141</v>
      </c>
      <c r="AK907" s="65">
        <v>10</v>
      </c>
      <c r="AN907" s="65" t="str">
        <f t="shared" si="406"/>
        <v/>
      </c>
    </row>
    <row r="908" spans="1:40" ht="16.8" customHeight="1" x14ac:dyDescent="0.25">
      <c r="A908" s="113">
        <v>1</v>
      </c>
      <c r="B908" s="342" t="s">
        <v>746</v>
      </c>
      <c r="C908" s="351" t="s">
        <v>5062</v>
      </c>
      <c r="D908" s="334" t="str">
        <f>CONCATENATE("'", LEFT(E908,4),"-",MID(E908,5,2),"-", MID(E908,7,2), " ", C908,"'")</f>
        <v>'1878-03-05 15:00'</v>
      </c>
      <c r="E908" s="211">
        <f t="shared" si="412"/>
        <v>18780305</v>
      </c>
      <c r="F908" s="262">
        <v>11</v>
      </c>
      <c r="R908" s="112" t="str">
        <f>IF(D908="","", CONCATENATE("Update games set ", B908, "= ",D908," where game_id=", E908))</f>
        <v>Update games set Game_date= '1878-03-05 15:00' where game_id=18780305</v>
      </c>
      <c r="S908" s="112" t="str">
        <f t="shared" si="407"/>
        <v/>
      </c>
      <c r="T908" s="112" t="str">
        <f t="shared" si="408"/>
        <v/>
      </c>
      <c r="U908" s="200" t="str">
        <f t="shared" si="405"/>
        <v/>
      </c>
      <c r="V908" s="112" t="str">
        <f t="shared" si="409"/>
        <v/>
      </c>
      <c r="W908" s="415" t="str">
        <f t="shared" si="410"/>
        <v/>
      </c>
      <c r="Y908" s="65" t="str">
        <f t="shared" si="389"/>
        <v/>
      </c>
      <c r="Z908" s="65" t="str">
        <f t="shared" si="390"/>
        <v/>
      </c>
      <c r="AA908" s="65" t="str">
        <f t="shared" si="391"/>
        <v/>
      </c>
      <c r="AB908" s="65" t="str">
        <f t="shared" si="392"/>
        <v/>
      </c>
      <c r="AC908" s="65" t="str">
        <f t="shared" si="393"/>
        <v/>
      </c>
      <c r="AH908" s="65" t="str">
        <f t="shared" si="411"/>
        <v>1878021611</v>
      </c>
      <c r="AI908" s="65">
        <v>18780216</v>
      </c>
      <c r="AJ908" s="65" t="s">
        <v>5141</v>
      </c>
      <c r="AK908" s="65">
        <v>11</v>
      </c>
      <c r="AN908" s="65" t="str">
        <f t="shared" si="406"/>
        <v/>
      </c>
    </row>
    <row r="909" spans="1:40" ht="16.8" customHeight="1" x14ac:dyDescent="0.25">
      <c r="A909" s="113">
        <v>1</v>
      </c>
      <c r="B909" s="342" t="s">
        <v>25</v>
      </c>
      <c r="D909" s="350" t="str">
        <f t="shared" si="398"/>
        <v/>
      </c>
      <c r="E909" s="211">
        <f t="shared" si="412"/>
        <v>18780305</v>
      </c>
      <c r="F909" s="262">
        <v>12</v>
      </c>
      <c r="R909" s="112" t="str">
        <f>IF(D909="","", CONCATENATE("Update games set ", B909, "= ",D909," where game_id=", E909))</f>
        <v/>
      </c>
      <c r="S909" s="112" t="str">
        <f t="shared" si="407"/>
        <v/>
      </c>
      <c r="T909" s="112" t="str">
        <f t="shared" si="408"/>
        <v/>
      </c>
      <c r="U909" s="200" t="str">
        <f t="shared" si="405"/>
        <v/>
      </c>
      <c r="V909" s="112" t="str">
        <f t="shared" si="409"/>
        <v/>
      </c>
      <c r="W909" s="415" t="str">
        <f t="shared" si="410"/>
        <v/>
      </c>
      <c r="Y909" s="65" t="str">
        <f t="shared" si="389"/>
        <v/>
      </c>
      <c r="Z909" s="65" t="str">
        <f t="shared" si="390"/>
        <v/>
      </c>
      <c r="AA909" s="65" t="str">
        <f t="shared" si="391"/>
        <v/>
      </c>
      <c r="AB909" s="65" t="str">
        <f t="shared" si="392"/>
        <v/>
      </c>
      <c r="AC909" s="65" t="str">
        <f t="shared" si="393"/>
        <v/>
      </c>
      <c r="AH909" s="65" t="str">
        <f t="shared" si="411"/>
        <v>1878021612</v>
      </c>
      <c r="AI909" s="65">
        <v>18780216</v>
      </c>
      <c r="AJ909" s="65" t="s">
        <v>5141</v>
      </c>
      <c r="AK909" s="65">
        <v>12</v>
      </c>
      <c r="AN909" s="65" t="str">
        <f t="shared" si="406"/>
        <v/>
      </c>
    </row>
    <row r="910" spans="1:40" ht="16.8" customHeight="1" x14ac:dyDescent="0.25">
      <c r="A910" s="113">
        <v>1</v>
      </c>
      <c r="B910" s="342" t="s">
        <v>475</v>
      </c>
      <c r="D910" s="349" t="str">
        <f t="shared" si="415"/>
        <v/>
      </c>
      <c r="E910" s="211">
        <f t="shared" si="412"/>
        <v>18780305</v>
      </c>
      <c r="F910" s="262">
        <v>13</v>
      </c>
      <c r="R910" s="112" t="str">
        <f>IF(D910="","", CONCATENATE("Update games set ", B910, "= ",D910," where game_id=", E910))</f>
        <v/>
      </c>
      <c r="S910" s="112" t="str">
        <f t="shared" si="407"/>
        <v/>
      </c>
      <c r="T910" s="112" t="str">
        <f t="shared" si="408"/>
        <v/>
      </c>
      <c r="U910" s="200" t="str">
        <f t="shared" si="405"/>
        <v/>
      </c>
      <c r="V910" s="112" t="str">
        <f t="shared" si="409"/>
        <v/>
      </c>
      <c r="W910" s="415" t="str">
        <f t="shared" si="410"/>
        <v/>
      </c>
      <c r="Y910" s="65" t="str">
        <f t="shared" ref="Y910:Y973" si="417">IF(I910="","",CONCATENATE("update goals set scorer_name = '",SUBSTITUTE(J910, "'", "''"),"'"))</f>
        <v/>
      </c>
      <c r="Z910" s="65" t="str">
        <f t="shared" ref="Z910:Z973" si="418">IF(K910="", "", CONCATENATE(", goal_min = ", K910))</f>
        <v/>
      </c>
      <c r="AA910" s="65" t="str">
        <f t="shared" ref="AA910:AA973" si="419">IF(L910="", "", CONCATENATE(", Pen = '", UPPER(L910), "'"))</f>
        <v/>
      </c>
      <c r="AB910" s="65" t="str">
        <f t="shared" ref="AB910:AB973" si="420">IF(M910="", "", CONCATENATE(", OG = '", UPPER(M910), "'"))</f>
        <v/>
      </c>
      <c r="AC910" s="65" t="str">
        <f t="shared" ref="AC910:AC973" si="421">IF(I910="", "", CONCATENATE(" where game_id = ", E910, " and goal_order = ", I910))</f>
        <v/>
      </c>
      <c r="AH910" s="65" t="str">
        <f t="shared" si="411"/>
        <v>1878021613</v>
      </c>
      <c r="AI910" s="65">
        <v>18780216</v>
      </c>
      <c r="AJ910" s="65" t="s">
        <v>5141</v>
      </c>
      <c r="AK910" s="65">
        <v>13</v>
      </c>
      <c r="AN910" s="65" t="str">
        <f t="shared" si="406"/>
        <v/>
      </c>
    </row>
    <row r="911" spans="1:40" ht="16.8" customHeight="1" x14ac:dyDescent="0.25">
      <c r="A911" s="113">
        <v>1</v>
      </c>
      <c r="B911" s="342" t="s">
        <v>20</v>
      </c>
      <c r="C911" s="342" t="s">
        <v>5082</v>
      </c>
      <c r="D911" s="350" t="str">
        <f t="shared" si="398"/>
        <v>'Trent Bridge'</v>
      </c>
      <c r="E911" s="211">
        <f t="shared" si="412"/>
        <v>18780305</v>
      </c>
      <c r="F911" s="262">
        <v>14</v>
      </c>
      <c r="R911" s="112" t="str">
        <f>IF(D911="","", CONCATENATE("Update games set ", B911, "= ",D911," where game_id=", E911))</f>
        <v>Update games set Ground= 'Trent Bridge' where game_id=18780305</v>
      </c>
      <c r="S911" s="112" t="str">
        <f t="shared" si="407"/>
        <v/>
      </c>
      <c r="T911" s="112" t="str">
        <f t="shared" si="408"/>
        <v/>
      </c>
      <c r="U911" s="200" t="str">
        <f t="shared" si="405"/>
        <v/>
      </c>
      <c r="V911" s="112" t="str">
        <f t="shared" si="409"/>
        <v/>
      </c>
      <c r="W911" s="415" t="str">
        <f t="shared" si="410"/>
        <v/>
      </c>
      <c r="Y911" s="65" t="str">
        <f t="shared" si="417"/>
        <v/>
      </c>
      <c r="Z911" s="65" t="str">
        <f t="shared" si="418"/>
        <v/>
      </c>
      <c r="AA911" s="65" t="str">
        <f t="shared" si="419"/>
        <v/>
      </c>
      <c r="AB911" s="65" t="str">
        <f t="shared" si="420"/>
        <v/>
      </c>
      <c r="AC911" s="65" t="str">
        <f t="shared" si="421"/>
        <v/>
      </c>
      <c r="AH911" s="65" t="str">
        <f t="shared" si="411"/>
        <v>1878021614</v>
      </c>
      <c r="AI911" s="65">
        <v>18780216</v>
      </c>
      <c r="AJ911" s="65" t="s">
        <v>5141</v>
      </c>
      <c r="AK911" s="65">
        <v>14</v>
      </c>
      <c r="AN911" s="65" t="str">
        <f t="shared" si="406"/>
        <v/>
      </c>
    </row>
    <row r="912" spans="1:40" ht="16.8" customHeight="1" x14ac:dyDescent="0.25">
      <c r="A912" s="113">
        <v>1</v>
      </c>
      <c r="B912" s="342" t="s">
        <v>4882</v>
      </c>
      <c r="C912" s="342" t="str">
        <f>IF(C911="", "", C911)</f>
        <v>Trent Bridge</v>
      </c>
      <c r="D912" s="350" t="str">
        <f t="shared" si="398"/>
        <v>'Trent Bridge'</v>
      </c>
      <c r="E912" s="211">
        <f t="shared" si="412"/>
        <v>18780305</v>
      </c>
      <c r="F912" s="262">
        <v>15</v>
      </c>
      <c r="R912" s="112" t="str">
        <f>IF(D912="","", CONCATENATE("Update games set ", B912, "= ",D912," where game_id=", E912))</f>
        <v>Update games set Ground_parent= 'Trent Bridge' where game_id=18780305</v>
      </c>
      <c r="S912" s="112" t="str">
        <f t="shared" si="407"/>
        <v/>
      </c>
      <c r="T912" s="112" t="str">
        <f t="shared" si="408"/>
        <v/>
      </c>
      <c r="U912" s="200" t="str">
        <f t="shared" si="405"/>
        <v/>
      </c>
      <c r="V912" s="112" t="str">
        <f t="shared" si="409"/>
        <v/>
      </c>
      <c r="W912" s="415" t="str">
        <f t="shared" si="410"/>
        <v/>
      </c>
      <c r="Y912" s="65" t="str">
        <f t="shared" si="417"/>
        <v/>
      </c>
      <c r="Z912" s="65" t="str">
        <f t="shared" si="418"/>
        <v/>
      </c>
      <c r="AA912" s="65" t="str">
        <f t="shared" si="419"/>
        <v/>
      </c>
      <c r="AB912" s="65" t="str">
        <f t="shared" si="420"/>
        <v/>
      </c>
      <c r="AC912" s="65" t="str">
        <f t="shared" si="421"/>
        <v/>
      </c>
      <c r="AH912" s="65" t="str">
        <f t="shared" si="411"/>
        <v>1878021615</v>
      </c>
      <c r="AI912" s="65">
        <v>18780216</v>
      </c>
      <c r="AJ912" s="65" t="s">
        <v>5141</v>
      </c>
      <c r="AK912" s="65">
        <v>15</v>
      </c>
      <c r="AN912" s="65" t="str">
        <f t="shared" si="406"/>
        <v/>
      </c>
    </row>
    <row r="913" spans="1:40" s="126" customFormat="1" ht="16.8" customHeight="1" thickBot="1" x14ac:dyDescent="0.3">
      <c r="A913" s="113">
        <v>1</v>
      </c>
      <c r="B913" s="116" t="s">
        <v>115</v>
      </c>
      <c r="C913" s="352"/>
      <c r="D913" s="370" t="str">
        <f t="shared" ref="D913" si="422">IF(MID(E913,5,2)*1&gt;6,_xlfn.CONCAT("'",LEFT(E913,4),"-",MID(E913,3,2)+1,"'"),_xlfn.CONCAT("'",LEFT(E913,4)-1,"-",MID(E913,3,2),"'"))</f>
        <v>'1877-78'</v>
      </c>
      <c r="E913" s="214">
        <f t="shared" si="412"/>
        <v>18780305</v>
      </c>
      <c r="F913" s="266">
        <v>16</v>
      </c>
      <c r="G913" s="343"/>
      <c r="H913" s="343"/>
      <c r="I913" s="267"/>
      <c r="J913" s="214"/>
      <c r="K913" s="266"/>
      <c r="L913" s="266"/>
      <c r="M913" s="266"/>
      <c r="N913" s="419"/>
      <c r="O913" s="343"/>
      <c r="P913" s="343"/>
      <c r="Q913" s="346"/>
      <c r="R913" s="112" t="str">
        <f>IF(D913="","", CONCATENATE("Update games set ", B913, "= ",D913," where game_id=", E913))</f>
        <v>Update games set Season= '1877-78' where game_id=18780305</v>
      </c>
      <c r="S913" s="112" t="str">
        <f t="shared" si="407"/>
        <v/>
      </c>
      <c r="T913" s="112" t="str">
        <f t="shared" si="408"/>
        <v/>
      </c>
      <c r="U913" s="200" t="str">
        <f t="shared" si="405"/>
        <v/>
      </c>
      <c r="V913" s="112" t="str">
        <f t="shared" si="409"/>
        <v/>
      </c>
      <c r="W913" s="415" t="str">
        <f t="shared" si="410"/>
        <v/>
      </c>
      <c r="X913" s="240"/>
      <c r="Y913" s="65" t="str">
        <f t="shared" si="417"/>
        <v/>
      </c>
      <c r="Z913" s="65" t="str">
        <f t="shared" si="418"/>
        <v/>
      </c>
      <c r="AA913" s="65" t="str">
        <f t="shared" si="419"/>
        <v/>
      </c>
      <c r="AB913" s="65" t="str">
        <f t="shared" si="420"/>
        <v/>
      </c>
      <c r="AC913" s="65" t="str">
        <f t="shared" si="421"/>
        <v/>
      </c>
      <c r="AH913" s="65" t="str">
        <f t="shared" si="411"/>
        <v>1878021616</v>
      </c>
      <c r="AI913" s="126">
        <v>18780216</v>
      </c>
      <c r="AJ913" s="126" t="s">
        <v>5141</v>
      </c>
      <c r="AK913" s="126">
        <v>16</v>
      </c>
      <c r="AN913" s="65" t="str">
        <f t="shared" si="406"/>
        <v/>
      </c>
    </row>
    <row r="914" spans="1:40" ht="16.8" customHeight="1" thickTop="1" x14ac:dyDescent="0.25">
      <c r="A914" s="113">
        <v>1</v>
      </c>
      <c r="B914" s="341" t="s">
        <v>22</v>
      </c>
      <c r="C914" s="341" t="s">
        <v>4699</v>
      </c>
      <c r="D914" s="341" t="str">
        <f t="shared" si="398"/>
        <v>'Stoke'</v>
      </c>
      <c r="E914" s="211">
        <v>18780322</v>
      </c>
      <c r="F914" s="262">
        <v>1</v>
      </c>
      <c r="G914" s="211" t="s">
        <v>4939</v>
      </c>
      <c r="H914" s="212"/>
      <c r="R914" s="112" t="str">
        <f>IF(D914="","", CONCATENATE("Update games set ", B914, "= ",D914," where game_id=", E914))</f>
        <v>Update games set Opponent= 'Stoke' where game_id=18780322</v>
      </c>
      <c r="S914" s="112" t="str">
        <f t="shared" si="407"/>
        <v>Update lineups set player_name = 'J Sands', raw_name = 'J Sands' where game_id = 18780322 and player_order = 1</v>
      </c>
      <c r="T914" s="112" t="str">
        <f t="shared" si="408"/>
        <v/>
      </c>
      <c r="U914" s="200" t="str">
        <f t="shared" si="405"/>
        <v/>
      </c>
      <c r="V914" s="112" t="str">
        <f t="shared" si="409"/>
        <v/>
      </c>
      <c r="W914" s="415" t="str">
        <f t="shared" si="410"/>
        <v/>
      </c>
      <c r="Y914" s="65" t="str">
        <f t="shared" si="417"/>
        <v/>
      </c>
      <c r="Z914" s="65" t="str">
        <f t="shared" si="418"/>
        <v/>
      </c>
      <c r="AA914" s="65" t="str">
        <f t="shared" si="419"/>
        <v/>
      </c>
      <c r="AB914" s="65" t="str">
        <f t="shared" si="420"/>
        <v/>
      </c>
      <c r="AC914" s="65" t="str">
        <f t="shared" si="421"/>
        <v/>
      </c>
      <c r="AH914" s="65" t="str">
        <f t="shared" si="411"/>
        <v>187802211</v>
      </c>
      <c r="AI914" s="65">
        <v>18780221</v>
      </c>
      <c r="AJ914" s="65" t="s">
        <v>5356</v>
      </c>
      <c r="AK914" s="65">
        <v>1</v>
      </c>
      <c r="AN914" s="65" t="str">
        <f t="shared" si="406"/>
        <v>update games set source = 'The Nottingham Forest Football Scrapbook' where game_id = 18780322</v>
      </c>
    </row>
    <row r="915" spans="1:40" ht="16.8" customHeight="1" x14ac:dyDescent="0.25">
      <c r="A915" s="113">
        <v>1</v>
      </c>
      <c r="B915" s="342" t="s">
        <v>4979</v>
      </c>
      <c r="C915" s="342" t="str">
        <f>IF(C914="", "", C914)</f>
        <v>Stoke</v>
      </c>
      <c r="D915" s="350" t="str">
        <f t="shared" si="398"/>
        <v>'Stoke'</v>
      </c>
      <c r="E915" s="211">
        <f>E914</f>
        <v>18780322</v>
      </c>
      <c r="F915" s="262">
        <v>2</v>
      </c>
      <c r="G915" s="211" t="s">
        <v>4942</v>
      </c>
      <c r="R915" s="112" t="str">
        <f>IF(D915="","", CONCATENATE("Update games set ", B915, "= ",D915," where game_id=", E915))</f>
        <v>Update games set Opp_parent= 'Stoke' where game_id=18780322</v>
      </c>
      <c r="S915" s="112" t="str">
        <f t="shared" si="407"/>
        <v>Update lineups set player_name = 'E Luntley', raw_name = 'E Luntley' where game_id = 18780322 and player_order = 2</v>
      </c>
      <c r="T915" s="112" t="str">
        <f t="shared" si="408"/>
        <v/>
      </c>
      <c r="U915" s="200" t="str">
        <f t="shared" si="405"/>
        <v/>
      </c>
      <c r="V915" s="112" t="str">
        <f t="shared" si="409"/>
        <v/>
      </c>
      <c r="W915" s="415" t="str">
        <f t="shared" si="410"/>
        <v/>
      </c>
      <c r="Y915" s="65" t="str">
        <f t="shared" si="417"/>
        <v/>
      </c>
      <c r="Z915" s="65" t="str">
        <f t="shared" si="418"/>
        <v/>
      </c>
      <c r="AA915" s="65" t="str">
        <f t="shared" si="419"/>
        <v/>
      </c>
      <c r="AB915" s="65" t="str">
        <f t="shared" si="420"/>
        <v/>
      </c>
      <c r="AC915" s="65" t="str">
        <f t="shared" si="421"/>
        <v/>
      </c>
      <c r="AH915" s="65" t="str">
        <f t="shared" si="411"/>
        <v>187802212</v>
      </c>
      <c r="AI915" s="65">
        <v>18780221</v>
      </c>
      <c r="AJ915" s="65" t="s">
        <v>5356</v>
      </c>
      <c r="AK915" s="65">
        <v>2</v>
      </c>
      <c r="AN915" s="65" t="str">
        <f t="shared" si="406"/>
        <v/>
      </c>
    </row>
    <row r="916" spans="1:40" ht="16.8" customHeight="1" x14ac:dyDescent="0.25">
      <c r="A916" s="113">
        <v>1</v>
      </c>
      <c r="B916" s="342" t="s">
        <v>2653</v>
      </c>
      <c r="C916" s="342" t="s">
        <v>663</v>
      </c>
      <c r="D916" s="350" t="str">
        <f t="shared" si="398"/>
        <v>'Friendly'</v>
      </c>
      <c r="E916" s="211">
        <f t="shared" ref="E916:E929" si="423">E915</f>
        <v>18780322</v>
      </c>
      <c r="F916" s="262">
        <v>3</v>
      </c>
      <c r="G916" s="211" t="s">
        <v>3688</v>
      </c>
      <c r="R916" s="112" t="str">
        <f>IF(D916="","", CONCATENATE("Update games set ", B916, "= ",D916," where game_id=", E916))</f>
        <v>Update games set Game_type= 'Friendly' where game_id=18780322</v>
      </c>
      <c r="S916" s="112" t="str">
        <f t="shared" si="407"/>
        <v>Update lineups set player_name = 'J Luntley', raw_name = 'J Luntley' where game_id = 18780322 and player_order = 3</v>
      </c>
      <c r="T916" s="112" t="str">
        <f t="shared" si="408"/>
        <v/>
      </c>
      <c r="U916" s="200" t="str">
        <f t="shared" si="405"/>
        <v/>
      </c>
      <c r="V916" s="112" t="str">
        <f t="shared" si="409"/>
        <v/>
      </c>
      <c r="W916" s="415" t="str">
        <f t="shared" si="410"/>
        <v/>
      </c>
      <c r="Y916" s="65" t="str">
        <f t="shared" si="417"/>
        <v/>
      </c>
      <c r="Z916" s="65" t="str">
        <f t="shared" si="418"/>
        <v/>
      </c>
      <c r="AA916" s="65" t="str">
        <f t="shared" si="419"/>
        <v/>
      </c>
      <c r="AB916" s="65" t="str">
        <f t="shared" si="420"/>
        <v/>
      </c>
      <c r="AC916" s="65" t="str">
        <f t="shared" si="421"/>
        <v/>
      </c>
      <c r="AH916" s="65" t="str">
        <f t="shared" si="411"/>
        <v>187802213</v>
      </c>
      <c r="AI916" s="65">
        <v>18780221</v>
      </c>
      <c r="AJ916" s="65" t="s">
        <v>5356</v>
      </c>
      <c r="AK916" s="65">
        <v>3</v>
      </c>
      <c r="AN916" s="65" t="str">
        <f t="shared" si="406"/>
        <v/>
      </c>
    </row>
    <row r="917" spans="1:40" ht="16.8" customHeight="1" x14ac:dyDescent="0.25">
      <c r="A917" s="113">
        <v>1</v>
      </c>
      <c r="B917" s="342" t="s">
        <v>4978</v>
      </c>
      <c r="C917" s="342" t="s">
        <v>0</v>
      </c>
      <c r="D917" s="350" t="str">
        <f t="shared" si="398"/>
        <v>'A'</v>
      </c>
      <c r="E917" s="211">
        <f t="shared" si="423"/>
        <v>18780322</v>
      </c>
      <c r="F917" s="262">
        <v>4</v>
      </c>
      <c r="G917" s="211" t="s">
        <v>4954</v>
      </c>
      <c r="R917" s="112" t="str">
        <f>IF(D917="","", CONCATENATE("Update games set ", B917, "= ",D917," where game_id=", E917))</f>
        <v>Update games set HAN= 'A' where game_id=18780322</v>
      </c>
      <c r="S917" s="112" t="str">
        <f t="shared" si="407"/>
        <v>Update lineups set player_name = 'DE Gathers', raw_name = 'DE Gathers' where game_id = 18780322 and player_order = 4</v>
      </c>
      <c r="T917" s="112" t="str">
        <f t="shared" si="408"/>
        <v/>
      </c>
      <c r="U917" s="200" t="str">
        <f t="shared" si="405"/>
        <v/>
      </c>
      <c r="V917" s="112" t="str">
        <f t="shared" si="409"/>
        <v/>
      </c>
      <c r="W917" s="415" t="str">
        <f t="shared" si="410"/>
        <v/>
      </c>
      <c r="Y917" s="65" t="str">
        <f t="shared" si="417"/>
        <v/>
      </c>
      <c r="Z917" s="65" t="str">
        <f t="shared" si="418"/>
        <v/>
      </c>
      <c r="AA917" s="65" t="str">
        <f t="shared" si="419"/>
        <v/>
      </c>
      <c r="AB917" s="65" t="str">
        <f t="shared" si="420"/>
        <v/>
      </c>
      <c r="AC917" s="65" t="str">
        <f t="shared" si="421"/>
        <v/>
      </c>
      <c r="AH917" s="65" t="str">
        <f t="shared" si="411"/>
        <v>187802214</v>
      </c>
      <c r="AI917" s="65">
        <v>18780221</v>
      </c>
      <c r="AJ917" s="65" t="s">
        <v>5356</v>
      </c>
      <c r="AK917" s="65">
        <v>4</v>
      </c>
      <c r="AN917" s="65" t="str">
        <f t="shared" si="406"/>
        <v/>
      </c>
    </row>
    <row r="918" spans="1:40" ht="16.8" customHeight="1" x14ac:dyDescent="0.25">
      <c r="A918" s="113">
        <v>1</v>
      </c>
      <c r="B918" s="342" t="s">
        <v>5</v>
      </c>
      <c r="C918" s="342">
        <v>0</v>
      </c>
      <c r="D918" s="349">
        <f t="shared" si="413"/>
        <v>0</v>
      </c>
      <c r="E918" s="211">
        <f t="shared" si="423"/>
        <v>18780322</v>
      </c>
      <c r="F918" s="262">
        <v>5</v>
      </c>
      <c r="G918" s="211" t="s">
        <v>4940</v>
      </c>
      <c r="R918" s="112" t="str">
        <f>IF(D918="","", CONCATENATE("Update games set ", B918, "= ",D918," where game_id=", E918))</f>
        <v>Update games set F= 0 where game_id=18780322</v>
      </c>
      <c r="S918" s="112" t="str">
        <f t="shared" si="407"/>
        <v>Update lineups set player_name = 'Golland', raw_name = 'Golland' where game_id = 18780322 and player_order = 5</v>
      </c>
      <c r="T918" s="112" t="str">
        <f t="shared" si="408"/>
        <v/>
      </c>
      <c r="U918" s="200" t="str">
        <f t="shared" si="405"/>
        <v/>
      </c>
      <c r="V918" s="112" t="str">
        <f t="shared" si="409"/>
        <v/>
      </c>
      <c r="W918" s="415" t="str">
        <f t="shared" si="410"/>
        <v/>
      </c>
      <c r="Y918" s="65" t="str">
        <f t="shared" si="417"/>
        <v/>
      </c>
      <c r="Z918" s="65" t="str">
        <f t="shared" si="418"/>
        <v/>
      </c>
      <c r="AA918" s="65" t="str">
        <f t="shared" si="419"/>
        <v/>
      </c>
      <c r="AB918" s="65" t="str">
        <f t="shared" si="420"/>
        <v/>
      </c>
      <c r="AC918" s="65" t="str">
        <f t="shared" si="421"/>
        <v/>
      </c>
      <c r="AH918" s="65" t="str">
        <f t="shared" si="411"/>
        <v>187802215</v>
      </c>
      <c r="AI918" s="65">
        <v>18780221</v>
      </c>
      <c r="AJ918" s="65" t="s">
        <v>5356</v>
      </c>
      <c r="AK918" s="65">
        <v>5</v>
      </c>
      <c r="AN918" s="65" t="str">
        <f t="shared" si="406"/>
        <v/>
      </c>
    </row>
    <row r="919" spans="1:40" ht="16.8" customHeight="1" x14ac:dyDescent="0.25">
      <c r="A919" s="113">
        <v>1</v>
      </c>
      <c r="B919" s="342" t="s">
        <v>0</v>
      </c>
      <c r="C919" s="342">
        <v>1</v>
      </c>
      <c r="D919" s="349">
        <f t="shared" si="413"/>
        <v>1</v>
      </c>
      <c r="E919" s="211">
        <f t="shared" si="423"/>
        <v>18780322</v>
      </c>
      <c r="F919" s="262">
        <v>6</v>
      </c>
      <c r="G919" s="211" t="s">
        <v>4955</v>
      </c>
      <c r="R919" s="112" t="str">
        <f>IF(D919="","", CONCATENATE("Update games set ", B919, "= ",D919," where game_id=", E919))</f>
        <v>Update games set A= 1 where game_id=18780322</v>
      </c>
      <c r="S919" s="112" t="str">
        <f t="shared" si="407"/>
        <v>Update lineups set player_name = 'AJ Bates', raw_name = 'AJ Bates' where game_id = 18780322 and player_order = 6</v>
      </c>
      <c r="T919" s="112" t="str">
        <f t="shared" si="408"/>
        <v/>
      </c>
      <c r="U919" s="200" t="str">
        <f t="shared" si="405"/>
        <v/>
      </c>
      <c r="V919" s="112" t="str">
        <f t="shared" si="409"/>
        <v/>
      </c>
      <c r="W919" s="415" t="str">
        <f t="shared" si="410"/>
        <v/>
      </c>
      <c r="Y919" s="65" t="str">
        <f t="shared" si="417"/>
        <v/>
      </c>
      <c r="Z919" s="65" t="str">
        <f t="shared" si="418"/>
        <v/>
      </c>
      <c r="AA919" s="65" t="str">
        <f t="shared" si="419"/>
        <v/>
      </c>
      <c r="AB919" s="65" t="str">
        <f t="shared" si="420"/>
        <v/>
      </c>
      <c r="AC919" s="65" t="str">
        <f t="shared" si="421"/>
        <v/>
      </c>
      <c r="AH919" s="65" t="str">
        <f t="shared" si="411"/>
        <v>187802216</v>
      </c>
      <c r="AI919" s="65">
        <v>18780221</v>
      </c>
      <c r="AJ919" s="65" t="s">
        <v>5356</v>
      </c>
      <c r="AK919" s="65">
        <v>6</v>
      </c>
      <c r="AN919" s="65" t="str">
        <f t="shared" si="406"/>
        <v/>
      </c>
    </row>
    <row r="920" spans="1:40" ht="16.8" customHeight="1" x14ac:dyDescent="0.25">
      <c r="A920" s="113">
        <v>1</v>
      </c>
      <c r="B920" s="342" t="s">
        <v>23</v>
      </c>
      <c r="D920" s="334" t="str">
        <f t="shared" ref="D920" si="424">IF(C920="",IF(D918&gt;D919,"'W'",IF(D918=D919,"'D'","'L'")),_xlfn.CONCAT("'",C920,"'"))</f>
        <v>'L'</v>
      </c>
      <c r="E920" s="211">
        <f t="shared" si="423"/>
        <v>18780322</v>
      </c>
      <c r="F920" s="262">
        <v>7</v>
      </c>
      <c r="G920" s="211" t="s">
        <v>4896</v>
      </c>
      <c r="R920" s="112" t="str">
        <f>IF(D920="","", CONCATENATE("Update games set ", B920, "= ",D920," where game_id=", E920))</f>
        <v>Update games set Result= 'L' where game_id=18780322</v>
      </c>
      <c r="S920" s="112" t="str">
        <f t="shared" si="407"/>
        <v>Update lineups set player_name = 'AC Goodyer', raw_name = 'AC Goodyer' where game_id = 18780322 and player_order = 7</v>
      </c>
      <c r="T920" s="112" t="str">
        <f t="shared" si="408"/>
        <v/>
      </c>
      <c r="U920" s="200" t="str">
        <f t="shared" si="405"/>
        <v/>
      </c>
      <c r="V920" s="112" t="str">
        <f t="shared" si="409"/>
        <v/>
      </c>
      <c r="W920" s="415" t="str">
        <f t="shared" si="410"/>
        <v/>
      </c>
      <c r="Y920" s="65" t="str">
        <f t="shared" si="417"/>
        <v/>
      </c>
      <c r="Z920" s="65" t="str">
        <f t="shared" si="418"/>
        <v/>
      </c>
      <c r="AA920" s="65" t="str">
        <f t="shared" si="419"/>
        <v/>
      </c>
      <c r="AB920" s="65" t="str">
        <f t="shared" si="420"/>
        <v/>
      </c>
      <c r="AC920" s="65" t="str">
        <f t="shared" si="421"/>
        <v/>
      </c>
      <c r="AH920" s="65" t="str">
        <f t="shared" si="411"/>
        <v>187802217</v>
      </c>
      <c r="AI920" s="65">
        <v>18780221</v>
      </c>
      <c r="AJ920" s="65" t="s">
        <v>5356</v>
      </c>
      <c r="AK920" s="65">
        <v>7</v>
      </c>
      <c r="AN920" s="65" t="str">
        <f t="shared" si="406"/>
        <v/>
      </c>
    </row>
    <row r="921" spans="1:40" ht="16.8" customHeight="1" x14ac:dyDescent="0.25">
      <c r="A921" s="113">
        <v>1</v>
      </c>
      <c r="B921" s="342" t="s">
        <v>768</v>
      </c>
      <c r="D921" s="349" t="str">
        <f t="shared" si="415"/>
        <v/>
      </c>
      <c r="E921" s="211">
        <f t="shared" si="423"/>
        <v>18780322</v>
      </c>
      <c r="F921" s="262">
        <v>8</v>
      </c>
      <c r="G921" s="194" t="s">
        <v>4926</v>
      </c>
      <c r="N921" s="417"/>
      <c r="O921" s="194"/>
      <c r="P921" s="194"/>
      <c r="R921" s="112" t="str">
        <f>IF(D921="","", CONCATENATE("Update games set ", B921, "= ",D921," where game_id=", E921))</f>
        <v/>
      </c>
      <c r="S921" s="112" t="str">
        <f t="shared" si="407"/>
        <v>Update lineups set player_name = 'JP Turner', raw_name = 'JP Turner' where game_id = 18780322 and player_order = 8</v>
      </c>
      <c r="T921" s="112" t="str">
        <f t="shared" si="408"/>
        <v/>
      </c>
      <c r="U921" s="200" t="str">
        <f t="shared" si="405"/>
        <v/>
      </c>
      <c r="V921" s="112" t="str">
        <f t="shared" si="409"/>
        <v/>
      </c>
      <c r="W921" s="415" t="str">
        <f t="shared" si="410"/>
        <v/>
      </c>
      <c r="Y921" s="65" t="str">
        <f t="shared" si="417"/>
        <v/>
      </c>
      <c r="Z921" s="65" t="str">
        <f t="shared" si="418"/>
        <v/>
      </c>
      <c r="AA921" s="65" t="str">
        <f t="shared" si="419"/>
        <v/>
      </c>
      <c r="AB921" s="65" t="str">
        <f t="shared" si="420"/>
        <v/>
      </c>
      <c r="AC921" s="65" t="str">
        <f t="shared" si="421"/>
        <v/>
      </c>
      <c r="AH921" s="65" t="str">
        <f t="shared" si="411"/>
        <v>187802218</v>
      </c>
      <c r="AI921" s="65">
        <v>18780221</v>
      </c>
      <c r="AJ921" s="65" t="s">
        <v>5356</v>
      </c>
      <c r="AK921" s="65">
        <v>8</v>
      </c>
      <c r="AN921" s="65" t="str">
        <f t="shared" si="406"/>
        <v/>
      </c>
    </row>
    <row r="922" spans="1:40" ht="16.8" customHeight="1" x14ac:dyDescent="0.25">
      <c r="A922" s="113">
        <v>1</v>
      </c>
      <c r="B922" s="342" t="s">
        <v>766</v>
      </c>
      <c r="D922" s="349" t="str">
        <f t="shared" si="415"/>
        <v/>
      </c>
      <c r="E922" s="211">
        <f t="shared" si="423"/>
        <v>18780322</v>
      </c>
      <c r="F922" s="262">
        <v>9</v>
      </c>
      <c r="G922" s="194" t="s">
        <v>4956</v>
      </c>
      <c r="H922" s="194"/>
      <c r="N922" s="417"/>
      <c r="O922" s="194"/>
      <c r="P922" s="194"/>
      <c r="R922" s="112" t="str">
        <f>IF(D922="","", CONCATENATE("Update games set ", B922, "= ",D922," where game_id=", E922))</f>
        <v/>
      </c>
      <c r="S922" s="112" t="str">
        <f t="shared" si="407"/>
        <v>Update lineups set player_name = 'DS Kirk', raw_name = 'DS Kirk' where game_id = 18780322 and player_order = 9</v>
      </c>
      <c r="T922" s="112" t="str">
        <f t="shared" si="408"/>
        <v/>
      </c>
      <c r="U922" s="200" t="str">
        <f t="shared" si="405"/>
        <v/>
      </c>
      <c r="V922" s="112" t="str">
        <f t="shared" si="409"/>
        <v/>
      </c>
      <c r="W922" s="415" t="str">
        <f t="shared" si="410"/>
        <v/>
      </c>
      <c r="Y922" s="65" t="str">
        <f t="shared" si="417"/>
        <v/>
      </c>
      <c r="Z922" s="65" t="str">
        <f t="shared" si="418"/>
        <v/>
      </c>
      <c r="AA922" s="65" t="str">
        <f t="shared" si="419"/>
        <v/>
      </c>
      <c r="AB922" s="65" t="str">
        <f t="shared" si="420"/>
        <v/>
      </c>
      <c r="AC922" s="65" t="str">
        <f t="shared" si="421"/>
        <v/>
      </c>
      <c r="AH922" s="65" t="str">
        <f t="shared" si="411"/>
        <v>187802219</v>
      </c>
      <c r="AI922" s="65">
        <v>18780221</v>
      </c>
      <c r="AJ922" s="65" t="s">
        <v>5356</v>
      </c>
      <c r="AK922" s="65">
        <v>9</v>
      </c>
      <c r="AN922" s="65" t="str">
        <f t="shared" si="406"/>
        <v/>
      </c>
    </row>
    <row r="923" spans="1:40" ht="16.8" customHeight="1" x14ac:dyDescent="0.25">
      <c r="A923" s="113">
        <v>1</v>
      </c>
      <c r="B923" s="342" t="s">
        <v>753</v>
      </c>
      <c r="D923" s="350" t="str">
        <f t="shared" si="416"/>
        <v/>
      </c>
      <c r="E923" s="211">
        <f t="shared" si="423"/>
        <v>18780322</v>
      </c>
      <c r="F923" s="262">
        <v>10</v>
      </c>
      <c r="G923" s="211" t="s">
        <v>2122</v>
      </c>
      <c r="R923" s="112" t="str">
        <f>IF(D923="","", CONCATENATE("Update games set ", B923, "= ",D923," where game_id=", E923))</f>
        <v/>
      </c>
      <c r="S923" s="112" t="str">
        <f t="shared" si="407"/>
        <v>Update lineups set player_name = 'Holroyd', raw_name = 'Holroyd' where game_id = 18780322 and player_order = 10</v>
      </c>
      <c r="T923" s="112" t="str">
        <f t="shared" si="408"/>
        <v/>
      </c>
      <c r="U923" s="200" t="str">
        <f t="shared" si="405"/>
        <v/>
      </c>
      <c r="V923" s="112" t="str">
        <f t="shared" si="409"/>
        <v/>
      </c>
      <c r="W923" s="415" t="str">
        <f t="shared" si="410"/>
        <v/>
      </c>
      <c r="Y923" s="65" t="str">
        <f t="shared" si="417"/>
        <v/>
      </c>
      <c r="Z923" s="65" t="str">
        <f t="shared" si="418"/>
        <v/>
      </c>
      <c r="AA923" s="65" t="str">
        <f t="shared" si="419"/>
        <v/>
      </c>
      <c r="AB923" s="65" t="str">
        <f t="shared" si="420"/>
        <v/>
      </c>
      <c r="AC923" s="65" t="str">
        <f t="shared" si="421"/>
        <v/>
      </c>
      <c r="AH923" s="65" t="str">
        <f t="shared" si="411"/>
        <v>1878022110</v>
      </c>
      <c r="AI923" s="65">
        <v>18780221</v>
      </c>
      <c r="AJ923" s="65" t="s">
        <v>5356</v>
      </c>
      <c r="AK923" s="65">
        <v>10</v>
      </c>
      <c r="AN923" s="65" t="str">
        <f t="shared" si="406"/>
        <v/>
      </c>
    </row>
    <row r="924" spans="1:40" ht="16.8" customHeight="1" x14ac:dyDescent="0.25">
      <c r="A924" s="113">
        <v>1</v>
      </c>
      <c r="B924" s="342" t="s">
        <v>746</v>
      </c>
      <c r="C924" s="351" t="s">
        <v>5062</v>
      </c>
      <c r="D924" s="334" t="str">
        <f>CONCATENATE("'", LEFT(E924,4),"-",MID(E924,5,2),"-", MID(E924,7,2), " ", C924,"'")</f>
        <v>'1878-03-22 15:00'</v>
      </c>
      <c r="E924" s="211">
        <f t="shared" si="423"/>
        <v>18780322</v>
      </c>
      <c r="F924" s="262">
        <v>11</v>
      </c>
      <c r="G924" s="211" t="s">
        <v>4939</v>
      </c>
      <c r="R924" s="112" t="str">
        <f>IF(D924="","", CONCATENATE("Update games set ", B924, "= ",D924," where game_id=", E924))</f>
        <v>Update games set Game_date= '1878-03-22 15:00' where game_id=18780322</v>
      </c>
      <c r="S924" s="112" t="str">
        <f t="shared" si="407"/>
        <v>Update lineups set player_name = 'J Sands', raw_name = 'J Sands' where game_id = 18780322 and player_order = 11</v>
      </c>
      <c r="T924" s="112" t="str">
        <f t="shared" si="408"/>
        <v/>
      </c>
      <c r="U924" s="200" t="str">
        <f t="shared" si="405"/>
        <v/>
      </c>
      <c r="V924" s="112" t="str">
        <f t="shared" si="409"/>
        <v/>
      </c>
      <c r="W924" s="415" t="str">
        <f t="shared" si="410"/>
        <v/>
      </c>
      <c r="Y924" s="65" t="str">
        <f t="shared" si="417"/>
        <v/>
      </c>
      <c r="Z924" s="65" t="str">
        <f t="shared" si="418"/>
        <v/>
      </c>
      <c r="AA924" s="65" t="str">
        <f t="shared" si="419"/>
        <v/>
      </c>
      <c r="AB924" s="65" t="str">
        <f t="shared" si="420"/>
        <v/>
      </c>
      <c r="AC924" s="65" t="str">
        <f t="shared" si="421"/>
        <v/>
      </c>
      <c r="AH924" s="65" t="str">
        <f t="shared" si="411"/>
        <v>1878022111</v>
      </c>
      <c r="AI924" s="65">
        <v>18780221</v>
      </c>
      <c r="AJ924" s="65" t="s">
        <v>5356</v>
      </c>
      <c r="AK924" s="65">
        <v>11</v>
      </c>
      <c r="AN924" s="65" t="str">
        <f t="shared" si="406"/>
        <v/>
      </c>
    </row>
    <row r="925" spans="1:40" ht="16.8" customHeight="1" x14ac:dyDescent="0.25">
      <c r="A925" s="113">
        <v>1</v>
      </c>
      <c r="B925" s="342" t="s">
        <v>25</v>
      </c>
      <c r="D925" s="350" t="str">
        <f t="shared" si="398"/>
        <v/>
      </c>
      <c r="E925" s="211">
        <f t="shared" si="423"/>
        <v>18780322</v>
      </c>
      <c r="F925" s="262">
        <v>12</v>
      </c>
      <c r="G925" s="212" t="s">
        <v>4895</v>
      </c>
      <c r="H925" s="212" t="s">
        <v>4777</v>
      </c>
      <c r="N925" s="416"/>
      <c r="O925" s="212"/>
      <c r="P925" s="212"/>
      <c r="R925" s="112" t="str">
        <f>IF(D925="","", CONCATENATE("Update games set ", B925, "= ",D925," where game_id=", E925))</f>
        <v/>
      </c>
      <c r="S925" s="112" t="str">
        <f t="shared" si="407"/>
        <v>Update lineups set player_name = 'AH Smith', raw_name = 'AH Smith' where game_id = 18780322 and player_order = 12</v>
      </c>
      <c r="T925" s="112" t="str">
        <f t="shared" si="408"/>
        <v/>
      </c>
      <c r="U925" s="200" t="str">
        <f t="shared" si="405"/>
        <v/>
      </c>
      <c r="V925" s="112" t="str">
        <f t="shared" si="409"/>
        <v/>
      </c>
      <c r="W925" s="415" t="str">
        <f t="shared" si="410"/>
        <v/>
      </c>
      <c r="Y925" s="65" t="str">
        <f t="shared" si="417"/>
        <v/>
      </c>
      <c r="Z925" s="65" t="str">
        <f t="shared" si="418"/>
        <v/>
      </c>
      <c r="AA925" s="65" t="str">
        <f t="shared" si="419"/>
        <v/>
      </c>
      <c r="AB925" s="65" t="str">
        <f t="shared" si="420"/>
        <v/>
      </c>
      <c r="AC925" s="65" t="str">
        <f t="shared" si="421"/>
        <v/>
      </c>
      <c r="AH925" s="65" t="str">
        <f t="shared" si="411"/>
        <v>1878022112</v>
      </c>
      <c r="AI925" s="65">
        <v>18780221</v>
      </c>
      <c r="AJ925" s="65" t="s">
        <v>5356</v>
      </c>
      <c r="AK925" s="65">
        <v>12</v>
      </c>
      <c r="AN925" s="65" t="str">
        <f t="shared" si="406"/>
        <v/>
      </c>
    </row>
    <row r="926" spans="1:40" ht="16.8" customHeight="1" x14ac:dyDescent="0.25">
      <c r="A926" s="113">
        <v>1</v>
      </c>
      <c r="B926" s="342" t="s">
        <v>475</v>
      </c>
      <c r="D926" s="349" t="str">
        <f t="shared" si="415"/>
        <v/>
      </c>
      <c r="E926" s="211">
        <f t="shared" si="423"/>
        <v>18780322</v>
      </c>
      <c r="F926" s="262">
        <v>13</v>
      </c>
      <c r="R926" s="112" t="str">
        <f>IF(D926="","", CONCATENATE("Update games set ", B926, "= ",D926," where game_id=", E926))</f>
        <v/>
      </c>
      <c r="S926" s="112" t="str">
        <f t="shared" si="407"/>
        <v/>
      </c>
      <c r="T926" s="112" t="str">
        <f t="shared" si="408"/>
        <v/>
      </c>
      <c r="U926" s="200" t="str">
        <f t="shared" si="405"/>
        <v/>
      </c>
      <c r="V926" s="112" t="str">
        <f t="shared" si="409"/>
        <v/>
      </c>
      <c r="W926" s="415" t="str">
        <f t="shared" si="410"/>
        <v/>
      </c>
      <c r="Y926" s="65" t="str">
        <f t="shared" si="417"/>
        <v/>
      </c>
      <c r="Z926" s="65" t="str">
        <f t="shared" si="418"/>
        <v/>
      </c>
      <c r="AA926" s="65" t="str">
        <f t="shared" si="419"/>
        <v/>
      </c>
      <c r="AB926" s="65" t="str">
        <f t="shared" si="420"/>
        <v/>
      </c>
      <c r="AC926" s="65" t="str">
        <f t="shared" si="421"/>
        <v/>
      </c>
      <c r="AH926" s="65" t="str">
        <f t="shared" si="411"/>
        <v>1878022113</v>
      </c>
      <c r="AI926" s="65">
        <v>18780221</v>
      </c>
      <c r="AJ926" s="65" t="s">
        <v>5356</v>
      </c>
      <c r="AK926" s="65">
        <v>13</v>
      </c>
      <c r="AN926" s="65" t="str">
        <f t="shared" si="406"/>
        <v/>
      </c>
    </row>
    <row r="927" spans="1:40" ht="16.8" customHeight="1" x14ac:dyDescent="0.25">
      <c r="A927" s="113">
        <v>1</v>
      </c>
      <c r="B927" s="342" t="s">
        <v>20</v>
      </c>
      <c r="D927" s="350" t="str">
        <f t="shared" si="398"/>
        <v/>
      </c>
      <c r="E927" s="211">
        <f t="shared" si="423"/>
        <v>18780322</v>
      </c>
      <c r="F927" s="262">
        <v>14</v>
      </c>
      <c r="R927" s="112" t="str">
        <f>IF(D927="","", CONCATENATE("Update games set ", B927, "= ",D927," where game_id=", E927))</f>
        <v/>
      </c>
      <c r="S927" s="112" t="str">
        <f t="shared" si="407"/>
        <v/>
      </c>
      <c r="T927" s="112" t="str">
        <f t="shared" si="408"/>
        <v/>
      </c>
      <c r="U927" s="200" t="str">
        <f t="shared" si="405"/>
        <v/>
      </c>
      <c r="V927" s="112" t="str">
        <f t="shared" si="409"/>
        <v/>
      </c>
      <c r="W927" s="415" t="str">
        <f t="shared" si="410"/>
        <v/>
      </c>
      <c r="Y927" s="65" t="str">
        <f t="shared" si="417"/>
        <v/>
      </c>
      <c r="Z927" s="65" t="str">
        <f t="shared" si="418"/>
        <v/>
      </c>
      <c r="AA927" s="65" t="str">
        <f t="shared" si="419"/>
        <v/>
      </c>
      <c r="AB927" s="65" t="str">
        <f t="shared" si="420"/>
        <v/>
      </c>
      <c r="AC927" s="65" t="str">
        <f t="shared" si="421"/>
        <v/>
      </c>
      <c r="AH927" s="65" t="str">
        <f t="shared" si="411"/>
        <v>1878022114</v>
      </c>
      <c r="AI927" s="65">
        <v>18780221</v>
      </c>
      <c r="AJ927" s="65" t="s">
        <v>5356</v>
      </c>
      <c r="AK927" s="65">
        <v>14</v>
      </c>
      <c r="AN927" s="65" t="str">
        <f t="shared" si="406"/>
        <v/>
      </c>
    </row>
    <row r="928" spans="1:40" ht="16.8" customHeight="1" x14ac:dyDescent="0.25">
      <c r="A928" s="113">
        <v>1</v>
      </c>
      <c r="B928" s="342" t="s">
        <v>4882</v>
      </c>
      <c r="C928" s="342" t="str">
        <f>IF(C927="", "", C927)</f>
        <v/>
      </c>
      <c r="D928" s="350" t="str">
        <f t="shared" si="398"/>
        <v/>
      </c>
      <c r="E928" s="211">
        <f t="shared" si="423"/>
        <v>18780322</v>
      </c>
      <c r="F928" s="262">
        <v>15</v>
      </c>
      <c r="R928" s="112" t="str">
        <f>IF(D928="","", CONCATENATE("Update games set ", B928, "= ",D928," where game_id=", E928))</f>
        <v/>
      </c>
      <c r="S928" s="112" t="str">
        <f t="shared" si="407"/>
        <v/>
      </c>
      <c r="T928" s="112" t="str">
        <f t="shared" si="408"/>
        <v/>
      </c>
      <c r="U928" s="200" t="str">
        <f t="shared" si="405"/>
        <v/>
      </c>
      <c r="V928" s="112" t="str">
        <f t="shared" si="409"/>
        <v/>
      </c>
      <c r="W928" s="415" t="str">
        <f t="shared" si="410"/>
        <v/>
      </c>
      <c r="Y928" s="65" t="str">
        <f t="shared" si="417"/>
        <v/>
      </c>
      <c r="Z928" s="65" t="str">
        <f t="shared" si="418"/>
        <v/>
      </c>
      <c r="AA928" s="65" t="str">
        <f t="shared" si="419"/>
        <v/>
      </c>
      <c r="AB928" s="65" t="str">
        <f t="shared" si="420"/>
        <v/>
      </c>
      <c r="AC928" s="65" t="str">
        <f t="shared" si="421"/>
        <v/>
      </c>
      <c r="AH928" s="65" t="str">
        <f t="shared" si="411"/>
        <v>1878022115</v>
      </c>
      <c r="AI928" s="65">
        <v>18780221</v>
      </c>
      <c r="AJ928" s="65" t="s">
        <v>5356</v>
      </c>
      <c r="AK928" s="65">
        <v>15</v>
      </c>
      <c r="AN928" s="65" t="str">
        <f t="shared" si="406"/>
        <v/>
      </c>
    </row>
    <row r="929" spans="1:40" s="126" customFormat="1" ht="16.8" customHeight="1" thickBot="1" x14ac:dyDescent="0.3">
      <c r="A929" s="113">
        <v>1</v>
      </c>
      <c r="B929" s="116" t="s">
        <v>115</v>
      </c>
      <c r="C929" s="352"/>
      <c r="D929" s="370" t="str">
        <f t="shared" ref="D929" si="425">IF(MID(E929,5,2)*1&gt;6,_xlfn.CONCAT("'",LEFT(E929,4),"-",MID(E929,3,2)+1,"'"),_xlfn.CONCAT("'",LEFT(E929,4)-1,"-",MID(E929,3,2),"'"))</f>
        <v>'1877-78'</v>
      </c>
      <c r="E929" s="214">
        <f t="shared" si="423"/>
        <v>18780322</v>
      </c>
      <c r="F929" s="266">
        <v>16</v>
      </c>
      <c r="G929" s="343"/>
      <c r="H929" s="343"/>
      <c r="I929" s="267"/>
      <c r="J929" s="214"/>
      <c r="K929" s="266"/>
      <c r="L929" s="266"/>
      <c r="M929" s="266"/>
      <c r="N929" s="419"/>
      <c r="O929" s="343"/>
      <c r="P929" s="343"/>
      <c r="Q929" s="346"/>
      <c r="R929" s="112" t="str">
        <f>IF(D929="","", CONCATENATE("Update games set ", B929, "= ",D929," where game_id=", E929))</f>
        <v>Update games set Season= '1877-78' where game_id=18780322</v>
      </c>
      <c r="S929" s="112" t="str">
        <f t="shared" si="407"/>
        <v/>
      </c>
      <c r="T929" s="112" t="str">
        <f t="shared" si="408"/>
        <v/>
      </c>
      <c r="U929" s="200" t="str">
        <f t="shared" si="405"/>
        <v/>
      </c>
      <c r="V929" s="112" t="str">
        <f t="shared" si="409"/>
        <v/>
      </c>
      <c r="W929" s="415" t="str">
        <f t="shared" si="410"/>
        <v/>
      </c>
      <c r="X929" s="240"/>
      <c r="Y929" s="65" t="str">
        <f t="shared" si="417"/>
        <v/>
      </c>
      <c r="Z929" s="65" t="str">
        <f t="shared" si="418"/>
        <v/>
      </c>
      <c r="AA929" s="65" t="str">
        <f t="shared" si="419"/>
        <v/>
      </c>
      <c r="AB929" s="65" t="str">
        <f t="shared" si="420"/>
        <v/>
      </c>
      <c r="AC929" s="65" t="str">
        <f t="shared" si="421"/>
        <v/>
      </c>
      <c r="AH929" s="65" t="str">
        <f t="shared" si="411"/>
        <v>1878022116</v>
      </c>
      <c r="AI929" s="126">
        <v>18780221</v>
      </c>
      <c r="AJ929" s="126" t="s">
        <v>5356</v>
      </c>
      <c r="AK929" s="126">
        <v>16</v>
      </c>
      <c r="AN929" s="65" t="str">
        <f t="shared" si="406"/>
        <v/>
      </c>
    </row>
    <row r="930" spans="1:40" ht="16.8" customHeight="1" thickTop="1" x14ac:dyDescent="0.25">
      <c r="A930" s="113">
        <v>1</v>
      </c>
      <c r="B930" s="341" t="s">
        <v>22</v>
      </c>
      <c r="C930" s="341" t="s">
        <v>4699</v>
      </c>
      <c r="D930" s="341" t="str">
        <f t="shared" si="398"/>
        <v>'Stoke'</v>
      </c>
      <c r="E930" s="211">
        <v>18781012</v>
      </c>
      <c r="F930" s="262">
        <v>1</v>
      </c>
      <c r="G930" s="211" t="s">
        <v>4939</v>
      </c>
      <c r="H930" s="212"/>
      <c r="I930" s="263">
        <v>1</v>
      </c>
      <c r="J930" s="211" t="s">
        <v>4904</v>
      </c>
      <c r="R930" s="112" t="str">
        <f>IF(D930="","", CONCATENATE("Update games set ", B930, "= ",D930," where game_id=", E930))</f>
        <v>Update games set Opponent= 'Stoke' where game_id=18781012</v>
      </c>
      <c r="S930" s="112" t="str">
        <f t="shared" si="407"/>
        <v>Update lineups set player_name = 'J Sands', raw_name = 'J Sands' where game_id = 18781012 and player_order = 1</v>
      </c>
      <c r="T930" s="112" t="str">
        <f t="shared" si="408"/>
        <v>insert into goals (game_id, goal_order, scorer_name, goal_min) values (18781012, 1, 'Goodyer)</v>
      </c>
      <c r="U930" s="200" t="str">
        <f t="shared" si="405"/>
        <v>update goals set scorer_name = 'Goodyer' where game_id = 18781012 and goal_order = 1</v>
      </c>
      <c r="V930" s="112" t="str">
        <f t="shared" si="409"/>
        <v/>
      </c>
      <c r="W930" s="415" t="str">
        <f t="shared" si="410"/>
        <v/>
      </c>
      <c r="Y930" s="65" t="str">
        <f t="shared" si="417"/>
        <v>update goals set scorer_name = 'Goodyer'</v>
      </c>
      <c r="Z930" s="65" t="str">
        <f t="shared" si="418"/>
        <v/>
      </c>
      <c r="AA930" s="65" t="str">
        <f t="shared" si="419"/>
        <v/>
      </c>
      <c r="AB930" s="65" t="str">
        <f t="shared" si="420"/>
        <v/>
      </c>
      <c r="AC930" s="65" t="str">
        <f t="shared" si="421"/>
        <v xml:space="preserve"> where game_id = 18781012 and goal_order = 1</v>
      </c>
      <c r="AH930" s="65" t="str">
        <f t="shared" si="411"/>
        <v>187803021</v>
      </c>
      <c r="AI930" s="65">
        <v>18780302</v>
      </c>
      <c r="AJ930" s="65" t="s">
        <v>1536</v>
      </c>
      <c r="AK930" s="65">
        <v>1</v>
      </c>
      <c r="AN930" s="65" t="str">
        <f t="shared" si="406"/>
        <v>update games set source = 'The Nottingham Forest Football Scrapbook' where game_id = 18781012</v>
      </c>
    </row>
    <row r="931" spans="1:40" ht="16.8" customHeight="1" x14ac:dyDescent="0.25">
      <c r="A931" s="113">
        <v>1</v>
      </c>
      <c r="B931" s="342" t="s">
        <v>4979</v>
      </c>
      <c r="C931" s="342" t="str">
        <f>IF(C930="", "", C930)</f>
        <v>Stoke</v>
      </c>
      <c r="D931" s="350" t="str">
        <f t="shared" ref="D931:D994" si="426">IF(C931="", "", CONCATENATE("'", C931,"'"))</f>
        <v>'Stoke'</v>
      </c>
      <c r="E931" s="211">
        <f>E930</f>
        <v>18781012</v>
      </c>
      <c r="F931" s="262">
        <v>2</v>
      </c>
      <c r="G931" s="211" t="s">
        <v>3417</v>
      </c>
      <c r="I931" s="263">
        <v>2</v>
      </c>
      <c r="J931" s="211" t="s">
        <v>2174</v>
      </c>
      <c r="R931" s="112" t="str">
        <f>IF(D931="","", CONCATENATE("Update games set ", B931, "= ",D931," where game_id=", E931))</f>
        <v>Update games set Opp_parent= 'Stoke' where game_id=18781012</v>
      </c>
      <c r="S931" s="112" t="str">
        <f t="shared" si="407"/>
        <v>Update lineups set player_name = 'W Luntley', raw_name = 'W Luntley' where game_id = 18781012 and player_order = 2</v>
      </c>
      <c r="T931" s="112" t="str">
        <f t="shared" si="408"/>
        <v>insert into goals (game_id, goal_order, scorer_name, goal_min) values (18781012, 2, '?)</v>
      </c>
      <c r="U931" s="200" t="str">
        <f t="shared" si="405"/>
        <v>update goals set scorer_name = '?' where game_id = 18781012 and goal_order = 2</v>
      </c>
      <c r="V931" s="112" t="str">
        <f t="shared" si="409"/>
        <v/>
      </c>
      <c r="W931" s="415" t="str">
        <f t="shared" si="410"/>
        <v/>
      </c>
      <c r="Y931" s="65" t="str">
        <f t="shared" si="417"/>
        <v>update goals set scorer_name = '?'</v>
      </c>
      <c r="Z931" s="65" t="str">
        <f t="shared" si="418"/>
        <v/>
      </c>
      <c r="AA931" s="65" t="str">
        <f t="shared" si="419"/>
        <v/>
      </c>
      <c r="AB931" s="65" t="str">
        <f t="shared" si="420"/>
        <v/>
      </c>
      <c r="AC931" s="65" t="str">
        <f t="shared" si="421"/>
        <v xml:space="preserve"> where game_id = 18781012 and goal_order = 2</v>
      </c>
      <c r="AH931" s="65" t="str">
        <f t="shared" si="411"/>
        <v>187803022</v>
      </c>
      <c r="AI931" s="65">
        <v>18780302</v>
      </c>
      <c r="AJ931" s="65" t="s">
        <v>1536</v>
      </c>
      <c r="AK931" s="65">
        <v>2</v>
      </c>
      <c r="AN931" s="65" t="str">
        <f t="shared" si="406"/>
        <v/>
      </c>
    </row>
    <row r="932" spans="1:40" ht="16.8" customHeight="1" x14ac:dyDescent="0.25">
      <c r="A932" s="113">
        <v>1</v>
      </c>
      <c r="B932" s="342" t="s">
        <v>2653</v>
      </c>
      <c r="C932" s="342" t="s">
        <v>663</v>
      </c>
      <c r="D932" s="350" t="str">
        <f t="shared" si="426"/>
        <v>'Friendly'</v>
      </c>
      <c r="E932" s="211">
        <f t="shared" ref="E932:E945" si="427">E931</f>
        <v>18781012</v>
      </c>
      <c r="F932" s="262">
        <v>3</v>
      </c>
      <c r="G932" s="211" t="s">
        <v>4942</v>
      </c>
      <c r="R932" s="112" t="str">
        <f>IF(D932="","", CONCATENATE("Update games set ", B932, "= ",D932," where game_id=", E932))</f>
        <v>Update games set Game_type= 'Friendly' where game_id=18781012</v>
      </c>
      <c r="S932" s="112" t="str">
        <f t="shared" si="407"/>
        <v>Update lineups set player_name = 'E Luntley', raw_name = 'E Luntley' where game_id = 18781012 and player_order = 3</v>
      </c>
      <c r="T932" s="112" t="str">
        <f t="shared" si="408"/>
        <v/>
      </c>
      <c r="U932" s="200" t="str">
        <f t="shared" si="405"/>
        <v/>
      </c>
      <c r="V932" s="112" t="str">
        <f t="shared" si="409"/>
        <v/>
      </c>
      <c r="W932" s="415" t="str">
        <f t="shared" si="410"/>
        <v/>
      </c>
      <c r="Y932" s="65" t="str">
        <f t="shared" si="417"/>
        <v/>
      </c>
      <c r="Z932" s="65" t="str">
        <f t="shared" si="418"/>
        <v/>
      </c>
      <c r="AA932" s="65" t="str">
        <f t="shared" si="419"/>
        <v/>
      </c>
      <c r="AB932" s="65" t="str">
        <f t="shared" si="420"/>
        <v/>
      </c>
      <c r="AC932" s="65" t="str">
        <f t="shared" si="421"/>
        <v/>
      </c>
      <c r="AH932" s="65" t="str">
        <f t="shared" si="411"/>
        <v>187803023</v>
      </c>
      <c r="AI932" s="65">
        <v>18780302</v>
      </c>
      <c r="AJ932" s="65" t="s">
        <v>1536</v>
      </c>
      <c r="AK932" s="65">
        <v>3</v>
      </c>
      <c r="AN932" s="65" t="str">
        <f t="shared" si="406"/>
        <v/>
      </c>
    </row>
    <row r="933" spans="1:40" ht="16.8" customHeight="1" x14ac:dyDescent="0.25">
      <c r="A933" s="113">
        <v>1</v>
      </c>
      <c r="B933" s="342" t="s">
        <v>4978</v>
      </c>
      <c r="C933" s="342" t="s">
        <v>5065</v>
      </c>
      <c r="D933" s="350" t="str">
        <f t="shared" si="426"/>
        <v>'H'</v>
      </c>
      <c r="E933" s="211">
        <f t="shared" si="427"/>
        <v>18781012</v>
      </c>
      <c r="F933" s="262">
        <v>4</v>
      </c>
      <c r="G933" s="211" t="s">
        <v>4781</v>
      </c>
      <c r="R933" s="112" t="str">
        <f>IF(D933="","", CONCATENATE("Update games set ", B933, "= ",D933," where game_id=", E933))</f>
        <v>Update games set HAN= 'H' where game_id=18781012</v>
      </c>
      <c r="S933" s="112" t="str">
        <f t="shared" si="407"/>
        <v>Update lineups set player_name = 'Widdowson', raw_name = 'Widdowson' where game_id = 18781012 and player_order = 4</v>
      </c>
      <c r="T933" s="112" t="str">
        <f t="shared" si="408"/>
        <v/>
      </c>
      <c r="U933" s="200" t="str">
        <f t="shared" si="405"/>
        <v/>
      </c>
      <c r="V933" s="112" t="str">
        <f t="shared" si="409"/>
        <v/>
      </c>
      <c r="W933" s="415" t="str">
        <f t="shared" si="410"/>
        <v/>
      </c>
      <c r="Y933" s="65" t="str">
        <f t="shared" si="417"/>
        <v/>
      </c>
      <c r="Z933" s="65" t="str">
        <f t="shared" si="418"/>
        <v/>
      </c>
      <c r="AA933" s="65" t="str">
        <f t="shared" si="419"/>
        <v/>
      </c>
      <c r="AB933" s="65" t="str">
        <f t="shared" si="420"/>
        <v/>
      </c>
      <c r="AC933" s="65" t="str">
        <f t="shared" si="421"/>
        <v/>
      </c>
      <c r="AH933" s="65" t="str">
        <f t="shared" si="411"/>
        <v>187803024</v>
      </c>
      <c r="AI933" s="65">
        <v>18780302</v>
      </c>
      <c r="AJ933" s="65" t="s">
        <v>1536</v>
      </c>
      <c r="AK933" s="65">
        <v>4</v>
      </c>
      <c r="AN933" s="65" t="str">
        <f t="shared" si="406"/>
        <v/>
      </c>
    </row>
    <row r="934" spans="1:40" ht="16.8" customHeight="1" x14ac:dyDescent="0.25">
      <c r="A934" s="113">
        <v>1</v>
      </c>
      <c r="B934" s="342" t="s">
        <v>5</v>
      </c>
      <c r="C934" s="342">
        <v>2</v>
      </c>
      <c r="D934" s="349">
        <f t="shared" si="413"/>
        <v>2</v>
      </c>
      <c r="E934" s="211">
        <f t="shared" si="427"/>
        <v>18781012</v>
      </c>
      <c r="F934" s="262">
        <v>5</v>
      </c>
      <c r="G934" s="211" t="s">
        <v>4957</v>
      </c>
      <c r="R934" s="112" t="str">
        <f>IF(D934="","", CONCATENATE("Update games set ", B934, "= ",D934," where game_id=", E934))</f>
        <v>Update games set F= 2 where game_id=18781012</v>
      </c>
      <c r="S934" s="112" t="str">
        <f t="shared" si="407"/>
        <v>Update lineups set player_name = 'Caborn', raw_name = 'Caborn' where game_id = 18781012 and player_order = 5</v>
      </c>
      <c r="T934" s="112" t="str">
        <f t="shared" si="408"/>
        <v/>
      </c>
      <c r="U934" s="200" t="str">
        <f t="shared" si="405"/>
        <v/>
      </c>
      <c r="V934" s="112" t="str">
        <f t="shared" si="409"/>
        <v/>
      </c>
      <c r="W934" s="415" t="str">
        <f t="shared" si="410"/>
        <v/>
      </c>
      <c r="Y934" s="65" t="str">
        <f t="shared" si="417"/>
        <v/>
      </c>
      <c r="Z934" s="65" t="str">
        <f t="shared" si="418"/>
        <v/>
      </c>
      <c r="AA934" s="65" t="str">
        <f t="shared" si="419"/>
        <v/>
      </c>
      <c r="AB934" s="65" t="str">
        <f t="shared" si="420"/>
        <v/>
      </c>
      <c r="AC934" s="65" t="str">
        <f t="shared" si="421"/>
        <v/>
      </c>
      <c r="AH934" s="65" t="str">
        <f t="shared" si="411"/>
        <v>187803025</v>
      </c>
      <c r="AI934" s="65">
        <v>18780302</v>
      </c>
      <c r="AJ934" s="65" t="s">
        <v>1536</v>
      </c>
      <c r="AK934" s="65">
        <v>5</v>
      </c>
      <c r="AN934" s="65" t="str">
        <f t="shared" si="406"/>
        <v/>
      </c>
    </row>
    <row r="935" spans="1:40" ht="16.8" customHeight="1" x14ac:dyDescent="0.25">
      <c r="A935" s="113">
        <v>1</v>
      </c>
      <c r="B935" s="342" t="s">
        <v>0</v>
      </c>
      <c r="C935" s="342">
        <v>1</v>
      </c>
      <c r="D935" s="349">
        <f t="shared" si="413"/>
        <v>1</v>
      </c>
      <c r="E935" s="211">
        <f t="shared" si="427"/>
        <v>18781012</v>
      </c>
      <c r="F935" s="262">
        <v>6</v>
      </c>
      <c r="G935" s="211" t="s">
        <v>4904</v>
      </c>
      <c r="R935" s="112" t="str">
        <f>IF(D935="","", CONCATENATE("Update games set ", B935, "= ",D935," where game_id=", E935))</f>
        <v>Update games set A= 1 where game_id=18781012</v>
      </c>
      <c r="S935" s="112" t="str">
        <f t="shared" si="407"/>
        <v>Update lineups set player_name = 'Goodyer', raw_name = 'Goodyer' where game_id = 18781012 and player_order = 6</v>
      </c>
      <c r="T935" s="112" t="str">
        <f t="shared" si="408"/>
        <v/>
      </c>
      <c r="U935" s="200" t="str">
        <f t="shared" si="405"/>
        <v/>
      </c>
      <c r="V935" s="112" t="str">
        <f t="shared" si="409"/>
        <v/>
      </c>
      <c r="W935" s="415" t="str">
        <f t="shared" si="410"/>
        <v/>
      </c>
      <c r="Y935" s="65" t="str">
        <f t="shared" si="417"/>
        <v/>
      </c>
      <c r="Z935" s="65" t="str">
        <f t="shared" si="418"/>
        <v/>
      </c>
      <c r="AA935" s="65" t="str">
        <f t="shared" si="419"/>
        <v/>
      </c>
      <c r="AB935" s="65" t="str">
        <f t="shared" si="420"/>
        <v/>
      </c>
      <c r="AC935" s="65" t="str">
        <f t="shared" si="421"/>
        <v/>
      </c>
      <c r="AH935" s="65" t="str">
        <f t="shared" si="411"/>
        <v>187803026</v>
      </c>
      <c r="AI935" s="65">
        <v>18780302</v>
      </c>
      <c r="AJ935" s="65" t="s">
        <v>1536</v>
      </c>
      <c r="AK935" s="65">
        <v>6</v>
      </c>
      <c r="AN935" s="65" t="str">
        <f t="shared" si="406"/>
        <v/>
      </c>
    </row>
    <row r="936" spans="1:40" ht="16.8" customHeight="1" x14ac:dyDescent="0.25">
      <c r="A936" s="113">
        <v>1</v>
      </c>
      <c r="B936" s="342" t="s">
        <v>23</v>
      </c>
      <c r="D936" s="334" t="str">
        <f t="shared" ref="D936" si="428">IF(C936="",IF(D934&gt;D935,"'W'",IF(D934=D935,"'D'","'L'")),_xlfn.CONCAT("'",C936,"'"))</f>
        <v>'W'</v>
      </c>
      <c r="E936" s="211">
        <f t="shared" si="427"/>
        <v>18781012</v>
      </c>
      <c r="F936" s="262">
        <v>7</v>
      </c>
      <c r="G936" s="211" t="s">
        <v>2122</v>
      </c>
      <c r="R936" s="112" t="str">
        <f>IF(D936="","", CONCATENATE("Update games set ", B936, "= ",D936," where game_id=", E936))</f>
        <v>Update games set Result= 'W' where game_id=18781012</v>
      </c>
      <c r="S936" s="112" t="str">
        <f t="shared" si="407"/>
        <v>Update lineups set player_name = 'Holroyd', raw_name = 'Holroyd' where game_id = 18781012 and player_order = 7</v>
      </c>
      <c r="T936" s="112" t="str">
        <f t="shared" si="408"/>
        <v/>
      </c>
      <c r="U936" s="200" t="str">
        <f t="shared" si="405"/>
        <v/>
      </c>
      <c r="V936" s="112" t="str">
        <f t="shared" si="409"/>
        <v/>
      </c>
      <c r="W936" s="415" t="str">
        <f t="shared" si="410"/>
        <v/>
      </c>
      <c r="Y936" s="65" t="str">
        <f t="shared" si="417"/>
        <v/>
      </c>
      <c r="Z936" s="65" t="str">
        <f t="shared" si="418"/>
        <v/>
      </c>
      <c r="AA936" s="65" t="str">
        <f t="shared" si="419"/>
        <v/>
      </c>
      <c r="AB936" s="65" t="str">
        <f t="shared" si="420"/>
        <v/>
      </c>
      <c r="AC936" s="65" t="str">
        <f t="shared" si="421"/>
        <v/>
      </c>
      <c r="AH936" s="65" t="str">
        <f t="shared" si="411"/>
        <v>187803027</v>
      </c>
      <c r="AI936" s="65">
        <v>18780302</v>
      </c>
      <c r="AJ936" s="65" t="s">
        <v>1536</v>
      </c>
      <c r="AK936" s="65">
        <v>7</v>
      </c>
      <c r="AN936" s="65" t="str">
        <f t="shared" si="406"/>
        <v/>
      </c>
    </row>
    <row r="937" spans="1:40" ht="16.8" customHeight="1" x14ac:dyDescent="0.25">
      <c r="A937" s="113">
        <v>1</v>
      </c>
      <c r="B937" s="342" t="s">
        <v>768</v>
      </c>
      <c r="D937" s="349" t="str">
        <f t="shared" si="415"/>
        <v/>
      </c>
      <c r="E937" s="211">
        <f t="shared" si="427"/>
        <v>18781012</v>
      </c>
      <c r="F937" s="262">
        <v>8</v>
      </c>
      <c r="G937" s="194" t="s">
        <v>4958</v>
      </c>
      <c r="N937" s="417"/>
      <c r="O937" s="194"/>
      <c r="P937" s="194"/>
      <c r="R937" s="112" t="str">
        <f>IF(D937="","", CONCATENATE("Update games set ", B937, "= ",D937," where game_id=", E937))</f>
        <v/>
      </c>
      <c r="S937" s="112" t="str">
        <f t="shared" si="407"/>
        <v>Update lineups set player_name = 'Earp', raw_name = 'Earp' where game_id = 18781012 and player_order = 8</v>
      </c>
      <c r="T937" s="112" t="str">
        <f t="shared" si="408"/>
        <v/>
      </c>
      <c r="U937" s="200" t="str">
        <f t="shared" si="405"/>
        <v/>
      </c>
      <c r="V937" s="112" t="str">
        <f t="shared" si="409"/>
        <v/>
      </c>
      <c r="W937" s="415" t="str">
        <f t="shared" si="410"/>
        <v/>
      </c>
      <c r="Y937" s="65" t="str">
        <f t="shared" si="417"/>
        <v/>
      </c>
      <c r="Z937" s="65" t="str">
        <f t="shared" si="418"/>
        <v/>
      </c>
      <c r="AA937" s="65" t="str">
        <f t="shared" si="419"/>
        <v/>
      </c>
      <c r="AB937" s="65" t="str">
        <f t="shared" si="420"/>
        <v/>
      </c>
      <c r="AC937" s="65" t="str">
        <f t="shared" si="421"/>
        <v/>
      </c>
      <c r="AH937" s="65" t="str">
        <f t="shared" si="411"/>
        <v>187803028</v>
      </c>
      <c r="AI937" s="65">
        <v>18780302</v>
      </c>
      <c r="AJ937" s="65" t="s">
        <v>1536</v>
      </c>
      <c r="AK937" s="65">
        <v>8</v>
      </c>
      <c r="AN937" s="65" t="str">
        <f t="shared" si="406"/>
        <v/>
      </c>
    </row>
    <row r="938" spans="1:40" ht="16.8" customHeight="1" x14ac:dyDescent="0.25">
      <c r="A938" s="113">
        <v>1</v>
      </c>
      <c r="B938" s="342" t="s">
        <v>766</v>
      </c>
      <c r="D938" s="349" t="str">
        <f t="shared" si="415"/>
        <v/>
      </c>
      <c r="E938" s="211">
        <f t="shared" si="427"/>
        <v>18781012</v>
      </c>
      <c r="F938" s="262">
        <v>9</v>
      </c>
      <c r="G938" s="194" t="s">
        <v>4786</v>
      </c>
      <c r="H938" s="194"/>
      <c r="N938" s="417"/>
      <c r="O938" s="194"/>
      <c r="P938" s="194"/>
      <c r="R938" s="112" t="str">
        <f>IF(D938="","", CONCATENATE("Update games set ", B938, "= ",D938," where game_id=", E938))</f>
        <v/>
      </c>
      <c r="S938" s="112" t="str">
        <f t="shared" si="407"/>
        <v>Update lineups set player_name = 'Smith', raw_name = 'Smith' where game_id = 18781012 and player_order = 9</v>
      </c>
      <c r="T938" s="112" t="str">
        <f t="shared" si="408"/>
        <v/>
      </c>
      <c r="U938" s="200" t="str">
        <f t="shared" si="405"/>
        <v/>
      </c>
      <c r="V938" s="112" t="str">
        <f t="shared" si="409"/>
        <v/>
      </c>
      <c r="W938" s="415" t="str">
        <f t="shared" si="410"/>
        <v/>
      </c>
      <c r="Y938" s="65" t="str">
        <f t="shared" si="417"/>
        <v/>
      </c>
      <c r="Z938" s="65" t="str">
        <f t="shared" si="418"/>
        <v/>
      </c>
      <c r="AA938" s="65" t="str">
        <f t="shared" si="419"/>
        <v/>
      </c>
      <c r="AB938" s="65" t="str">
        <f t="shared" si="420"/>
        <v/>
      </c>
      <c r="AC938" s="65" t="str">
        <f t="shared" si="421"/>
        <v/>
      </c>
      <c r="AH938" s="65" t="str">
        <f t="shared" si="411"/>
        <v>187803029</v>
      </c>
      <c r="AI938" s="65">
        <v>18780302</v>
      </c>
      <c r="AJ938" s="65" t="s">
        <v>1536</v>
      </c>
      <c r="AK938" s="65">
        <v>9</v>
      </c>
      <c r="AN938" s="65" t="str">
        <f t="shared" si="406"/>
        <v/>
      </c>
    </row>
    <row r="939" spans="1:40" ht="16.8" customHeight="1" x14ac:dyDescent="0.25">
      <c r="A939" s="113">
        <v>1</v>
      </c>
      <c r="B939" s="342" t="s">
        <v>753</v>
      </c>
      <c r="D939" s="350" t="str">
        <f t="shared" si="416"/>
        <v/>
      </c>
      <c r="E939" s="211">
        <f t="shared" si="427"/>
        <v>18781012</v>
      </c>
      <c r="F939" s="262">
        <v>10</v>
      </c>
      <c r="G939" s="211" t="s">
        <v>4914</v>
      </c>
      <c r="R939" s="112" t="str">
        <f>IF(D939="","", CONCATENATE("Update games set ", B939, "= ",D939," where game_id=", E939))</f>
        <v/>
      </c>
      <c r="S939" s="112" t="str">
        <f t="shared" si="407"/>
        <v>Update lineups set player_name = 'Turner', raw_name = 'Turner' where game_id = 18781012 and player_order = 10</v>
      </c>
      <c r="T939" s="112" t="str">
        <f t="shared" si="408"/>
        <v/>
      </c>
      <c r="U939" s="200" t="str">
        <f t="shared" si="405"/>
        <v/>
      </c>
      <c r="V939" s="112" t="str">
        <f t="shared" si="409"/>
        <v/>
      </c>
      <c r="W939" s="415" t="str">
        <f t="shared" si="410"/>
        <v/>
      </c>
      <c r="Y939" s="65" t="str">
        <f t="shared" si="417"/>
        <v/>
      </c>
      <c r="Z939" s="65" t="str">
        <f t="shared" si="418"/>
        <v/>
      </c>
      <c r="AA939" s="65" t="str">
        <f t="shared" si="419"/>
        <v/>
      </c>
      <c r="AB939" s="65" t="str">
        <f t="shared" si="420"/>
        <v/>
      </c>
      <c r="AC939" s="65" t="str">
        <f t="shared" si="421"/>
        <v/>
      </c>
      <c r="AH939" s="65" t="str">
        <f t="shared" si="411"/>
        <v>1878030210</v>
      </c>
      <c r="AI939" s="65">
        <v>18780302</v>
      </c>
      <c r="AJ939" s="65" t="s">
        <v>1536</v>
      </c>
      <c r="AK939" s="65">
        <v>10</v>
      </c>
      <c r="AN939" s="65" t="str">
        <f t="shared" si="406"/>
        <v/>
      </c>
    </row>
    <row r="940" spans="1:40" ht="16.8" customHeight="1" x14ac:dyDescent="0.25">
      <c r="A940" s="113">
        <v>1</v>
      </c>
      <c r="B940" s="342" t="s">
        <v>746</v>
      </c>
      <c r="C940" s="351" t="s">
        <v>5062</v>
      </c>
      <c r="D940" s="334" t="str">
        <f>CONCATENATE("'", LEFT(E940,4),"-",MID(E940,5,2),"-", MID(E940,7,2), " ", C940,"'")</f>
        <v>'1878-10-12 15:00'</v>
      </c>
      <c r="E940" s="211">
        <f t="shared" si="427"/>
        <v>18781012</v>
      </c>
      <c r="F940" s="262">
        <v>11</v>
      </c>
      <c r="G940" s="211" t="s">
        <v>4959</v>
      </c>
      <c r="R940" s="112" t="str">
        <f>IF(D940="","", CONCATENATE("Update games set ", B940, "= ",D940," where game_id=", E940))</f>
        <v>Update games set Game_date= '1878-10-12 15:00' where game_id=18781012</v>
      </c>
      <c r="S940" s="112" t="str">
        <f t="shared" si="407"/>
        <v>Update lineups set player_name = 'Bates', raw_name = 'Bates' where game_id = 18781012 and player_order = 11</v>
      </c>
      <c r="T940" s="112" t="str">
        <f t="shared" si="408"/>
        <v/>
      </c>
      <c r="U940" s="200" t="str">
        <f t="shared" si="405"/>
        <v/>
      </c>
      <c r="V940" s="112" t="str">
        <f t="shared" si="409"/>
        <v/>
      </c>
      <c r="W940" s="415" t="str">
        <f t="shared" si="410"/>
        <v/>
      </c>
      <c r="Y940" s="65" t="str">
        <f t="shared" si="417"/>
        <v/>
      </c>
      <c r="Z940" s="65" t="str">
        <f t="shared" si="418"/>
        <v/>
      </c>
      <c r="AA940" s="65" t="str">
        <f t="shared" si="419"/>
        <v/>
      </c>
      <c r="AB940" s="65" t="str">
        <f t="shared" si="420"/>
        <v/>
      </c>
      <c r="AC940" s="65" t="str">
        <f t="shared" si="421"/>
        <v/>
      </c>
      <c r="AH940" s="65" t="str">
        <f t="shared" si="411"/>
        <v>1878030211</v>
      </c>
      <c r="AI940" s="65">
        <v>18780302</v>
      </c>
      <c r="AJ940" s="65" t="s">
        <v>1536</v>
      </c>
      <c r="AK940" s="65">
        <v>11</v>
      </c>
      <c r="AN940" s="65" t="str">
        <f t="shared" si="406"/>
        <v/>
      </c>
    </row>
    <row r="941" spans="1:40" ht="16.8" customHeight="1" x14ac:dyDescent="0.25">
      <c r="A941" s="113">
        <v>1</v>
      </c>
      <c r="B941" s="342" t="s">
        <v>25</v>
      </c>
      <c r="D941" s="350" t="str">
        <f t="shared" si="426"/>
        <v/>
      </c>
      <c r="E941" s="211">
        <f t="shared" si="427"/>
        <v>18781012</v>
      </c>
      <c r="F941" s="262">
        <v>12</v>
      </c>
      <c r="G941" s="212"/>
      <c r="H941" s="212"/>
      <c r="N941" s="416"/>
      <c r="O941" s="212"/>
      <c r="P941" s="212"/>
      <c r="R941" s="112" t="str">
        <f>IF(D941="","", CONCATENATE("Update games set ", B941, "= ",D941," where game_id=", E941))</f>
        <v/>
      </c>
      <c r="S941" s="112" t="str">
        <f t="shared" si="407"/>
        <v/>
      </c>
      <c r="T941" s="112" t="str">
        <f t="shared" si="408"/>
        <v/>
      </c>
      <c r="U941" s="200" t="str">
        <f t="shared" si="405"/>
        <v/>
      </c>
      <c r="V941" s="112" t="str">
        <f t="shared" si="409"/>
        <v/>
      </c>
      <c r="W941" s="415" t="str">
        <f t="shared" si="410"/>
        <v/>
      </c>
      <c r="Y941" s="65" t="str">
        <f t="shared" si="417"/>
        <v/>
      </c>
      <c r="Z941" s="65" t="str">
        <f t="shared" si="418"/>
        <v/>
      </c>
      <c r="AA941" s="65" t="str">
        <f t="shared" si="419"/>
        <v/>
      </c>
      <c r="AB941" s="65" t="str">
        <f t="shared" si="420"/>
        <v/>
      </c>
      <c r="AC941" s="65" t="str">
        <f t="shared" si="421"/>
        <v/>
      </c>
      <c r="AH941" s="65" t="str">
        <f t="shared" si="411"/>
        <v>1878030212</v>
      </c>
      <c r="AI941" s="65">
        <v>18780302</v>
      </c>
      <c r="AJ941" s="65" t="s">
        <v>1536</v>
      </c>
      <c r="AK941" s="65">
        <v>12</v>
      </c>
      <c r="AN941" s="65" t="str">
        <f t="shared" si="406"/>
        <v/>
      </c>
    </row>
    <row r="942" spans="1:40" ht="16.8" customHeight="1" x14ac:dyDescent="0.25">
      <c r="A942" s="113">
        <v>1</v>
      </c>
      <c r="B942" s="342" t="s">
        <v>475</v>
      </c>
      <c r="D942" s="349" t="str">
        <f t="shared" si="415"/>
        <v/>
      </c>
      <c r="E942" s="211">
        <f t="shared" si="427"/>
        <v>18781012</v>
      </c>
      <c r="F942" s="262">
        <v>13</v>
      </c>
      <c r="R942" s="112" t="str">
        <f>IF(D942="","", CONCATENATE("Update games set ", B942, "= ",D942," where game_id=", E942))</f>
        <v/>
      </c>
      <c r="S942" s="112" t="str">
        <f t="shared" si="407"/>
        <v/>
      </c>
      <c r="T942" s="112" t="str">
        <f t="shared" si="408"/>
        <v/>
      </c>
      <c r="U942" s="200" t="str">
        <f t="shared" si="405"/>
        <v/>
      </c>
      <c r="V942" s="112" t="str">
        <f t="shared" si="409"/>
        <v/>
      </c>
      <c r="W942" s="415" t="str">
        <f t="shared" si="410"/>
        <v/>
      </c>
      <c r="Y942" s="65" t="str">
        <f t="shared" si="417"/>
        <v/>
      </c>
      <c r="Z942" s="65" t="str">
        <f t="shared" si="418"/>
        <v/>
      </c>
      <c r="AA942" s="65" t="str">
        <f t="shared" si="419"/>
        <v/>
      </c>
      <c r="AB942" s="65" t="str">
        <f t="shared" si="420"/>
        <v/>
      </c>
      <c r="AC942" s="65" t="str">
        <f t="shared" si="421"/>
        <v/>
      </c>
      <c r="AH942" s="65" t="str">
        <f t="shared" si="411"/>
        <v>1878030213</v>
      </c>
      <c r="AI942" s="65">
        <v>18780302</v>
      </c>
      <c r="AJ942" s="65" t="s">
        <v>1536</v>
      </c>
      <c r="AK942" s="65">
        <v>13</v>
      </c>
      <c r="AN942" s="65" t="str">
        <f t="shared" si="406"/>
        <v/>
      </c>
    </row>
    <row r="943" spans="1:40" ht="16.8" customHeight="1" x14ac:dyDescent="0.25">
      <c r="A943" s="113">
        <v>1</v>
      </c>
      <c r="B943" s="342" t="s">
        <v>20</v>
      </c>
      <c r="D943" s="350" t="str">
        <f t="shared" si="426"/>
        <v/>
      </c>
      <c r="E943" s="211">
        <f t="shared" si="427"/>
        <v>18781012</v>
      </c>
      <c r="F943" s="262">
        <v>14</v>
      </c>
      <c r="R943" s="112" t="str">
        <f>IF(D943="","", CONCATENATE("Update games set ", B943, "= ",D943," where game_id=", E943))</f>
        <v/>
      </c>
      <c r="S943" s="112" t="str">
        <f t="shared" si="407"/>
        <v/>
      </c>
      <c r="T943" s="112" t="str">
        <f t="shared" si="408"/>
        <v/>
      </c>
      <c r="U943" s="200" t="str">
        <f t="shared" si="405"/>
        <v/>
      </c>
      <c r="V943" s="112" t="str">
        <f t="shared" si="409"/>
        <v/>
      </c>
      <c r="W943" s="415" t="str">
        <f t="shared" si="410"/>
        <v/>
      </c>
      <c r="Y943" s="65" t="str">
        <f t="shared" si="417"/>
        <v/>
      </c>
      <c r="Z943" s="65" t="str">
        <f t="shared" si="418"/>
        <v/>
      </c>
      <c r="AA943" s="65" t="str">
        <f t="shared" si="419"/>
        <v/>
      </c>
      <c r="AB943" s="65" t="str">
        <f t="shared" si="420"/>
        <v/>
      </c>
      <c r="AC943" s="65" t="str">
        <f t="shared" si="421"/>
        <v/>
      </c>
      <c r="AH943" s="65" t="str">
        <f t="shared" si="411"/>
        <v>1878030214</v>
      </c>
      <c r="AI943" s="65">
        <v>18780302</v>
      </c>
      <c r="AJ943" s="65" t="s">
        <v>1536</v>
      </c>
      <c r="AK943" s="65">
        <v>14</v>
      </c>
      <c r="AN943" s="65" t="str">
        <f t="shared" si="406"/>
        <v/>
      </c>
    </row>
    <row r="944" spans="1:40" ht="16.8" customHeight="1" x14ac:dyDescent="0.25">
      <c r="A944" s="113">
        <v>1</v>
      </c>
      <c r="B944" s="342" t="s">
        <v>4882</v>
      </c>
      <c r="C944" s="342" t="str">
        <f>IF(C943="", "", C943)</f>
        <v/>
      </c>
      <c r="D944" s="350" t="str">
        <f t="shared" si="426"/>
        <v/>
      </c>
      <c r="E944" s="211">
        <f t="shared" si="427"/>
        <v>18781012</v>
      </c>
      <c r="F944" s="262">
        <v>15</v>
      </c>
      <c r="R944" s="112" t="str">
        <f>IF(D944="","", CONCATENATE("Update games set ", B944, "= ",D944," where game_id=", E944))</f>
        <v/>
      </c>
      <c r="S944" s="112" t="str">
        <f t="shared" si="407"/>
        <v/>
      </c>
      <c r="T944" s="112" t="str">
        <f t="shared" si="408"/>
        <v/>
      </c>
      <c r="U944" s="200" t="str">
        <f t="shared" si="405"/>
        <v/>
      </c>
      <c r="V944" s="112" t="str">
        <f t="shared" si="409"/>
        <v/>
      </c>
      <c r="W944" s="415" t="str">
        <f t="shared" si="410"/>
        <v/>
      </c>
      <c r="Y944" s="65" t="str">
        <f t="shared" si="417"/>
        <v/>
      </c>
      <c r="Z944" s="65" t="str">
        <f t="shared" si="418"/>
        <v/>
      </c>
      <c r="AA944" s="65" t="str">
        <f t="shared" si="419"/>
        <v/>
      </c>
      <c r="AB944" s="65" t="str">
        <f t="shared" si="420"/>
        <v/>
      </c>
      <c r="AC944" s="65" t="str">
        <f t="shared" si="421"/>
        <v/>
      </c>
      <c r="AH944" s="65" t="str">
        <f t="shared" si="411"/>
        <v>1878030215</v>
      </c>
      <c r="AI944" s="65">
        <v>18780302</v>
      </c>
      <c r="AJ944" s="65" t="s">
        <v>1536</v>
      </c>
      <c r="AK944" s="65">
        <v>15</v>
      </c>
      <c r="AN944" s="65" t="str">
        <f t="shared" si="406"/>
        <v/>
      </c>
    </row>
    <row r="945" spans="1:40" s="126" customFormat="1" ht="16.8" customHeight="1" thickBot="1" x14ac:dyDescent="0.3">
      <c r="A945" s="113">
        <v>1</v>
      </c>
      <c r="B945" s="116" t="s">
        <v>115</v>
      </c>
      <c r="C945" s="352"/>
      <c r="D945" s="370" t="str">
        <f t="shared" ref="D945" si="429">IF(MID(E945,5,2)*1&gt;6,_xlfn.CONCAT("'",LEFT(E945,4),"-",MID(E945,3,2)+1,"'"),_xlfn.CONCAT("'",LEFT(E945,4)-1,"-",MID(E945,3,2),"'"))</f>
        <v>'1878-79'</v>
      </c>
      <c r="E945" s="214">
        <f t="shared" si="427"/>
        <v>18781012</v>
      </c>
      <c r="F945" s="266">
        <v>16</v>
      </c>
      <c r="G945" s="343"/>
      <c r="H945" s="343"/>
      <c r="I945" s="267"/>
      <c r="J945" s="214"/>
      <c r="K945" s="266"/>
      <c r="L945" s="266"/>
      <c r="M945" s="266"/>
      <c r="N945" s="419"/>
      <c r="O945" s="343"/>
      <c r="P945" s="343"/>
      <c r="Q945" s="346"/>
      <c r="R945" s="112" t="str">
        <f>IF(D945="","", CONCATENATE("Update games set ", B945, "= ",D945," where game_id=", E945))</f>
        <v>Update games set Season= '1878-79' where game_id=18781012</v>
      </c>
      <c r="S945" s="112" t="str">
        <f t="shared" si="407"/>
        <v/>
      </c>
      <c r="T945" s="112" t="str">
        <f t="shared" si="408"/>
        <v/>
      </c>
      <c r="U945" s="200" t="str">
        <f t="shared" si="405"/>
        <v/>
      </c>
      <c r="V945" s="112" t="str">
        <f t="shared" si="409"/>
        <v/>
      </c>
      <c r="W945" s="415" t="str">
        <f t="shared" si="410"/>
        <v/>
      </c>
      <c r="X945" s="240"/>
      <c r="Y945" s="65" t="str">
        <f t="shared" si="417"/>
        <v/>
      </c>
      <c r="Z945" s="65" t="str">
        <f t="shared" si="418"/>
        <v/>
      </c>
      <c r="AA945" s="65" t="str">
        <f t="shared" si="419"/>
        <v/>
      </c>
      <c r="AB945" s="65" t="str">
        <f t="shared" si="420"/>
        <v/>
      </c>
      <c r="AC945" s="65" t="str">
        <f t="shared" si="421"/>
        <v/>
      </c>
      <c r="AH945" s="65" t="str">
        <f t="shared" si="411"/>
        <v>1878030216</v>
      </c>
      <c r="AI945" s="126">
        <v>18780302</v>
      </c>
      <c r="AJ945" s="126" t="s">
        <v>1536</v>
      </c>
      <c r="AK945" s="126">
        <v>16</v>
      </c>
      <c r="AN945" s="65" t="str">
        <f t="shared" si="406"/>
        <v/>
      </c>
    </row>
    <row r="946" spans="1:40" ht="16.8" customHeight="1" thickTop="1" x14ac:dyDescent="0.25">
      <c r="A946" s="113">
        <v>1</v>
      </c>
      <c r="B946" s="341" t="s">
        <v>22</v>
      </c>
      <c r="C946" s="341" t="s">
        <v>5287</v>
      </c>
      <c r="D946" s="341" t="str">
        <f t="shared" si="426"/>
        <v>'Derby'</v>
      </c>
      <c r="E946" s="211">
        <v>18781019</v>
      </c>
      <c r="F946" s="262">
        <v>1</v>
      </c>
      <c r="G946" s="211" t="s">
        <v>4939</v>
      </c>
      <c r="H946" s="212"/>
      <c r="R946" s="112" t="str">
        <f>IF(D946="","", CONCATENATE("Update games set ", B946, "= ",D946," where game_id=", E946))</f>
        <v>Update games set Opponent= 'Derby' where game_id=18781019</v>
      </c>
      <c r="S946" s="112" t="str">
        <f t="shared" si="407"/>
        <v>Update lineups set player_name = 'J Sands', raw_name = 'J Sands' where game_id = 18781019 and player_order = 1</v>
      </c>
      <c r="T946" s="112" t="str">
        <f t="shared" si="408"/>
        <v/>
      </c>
      <c r="U946" s="200" t="str">
        <f t="shared" si="405"/>
        <v/>
      </c>
      <c r="V946" s="112" t="str">
        <f t="shared" si="409"/>
        <v/>
      </c>
      <c r="W946" s="415" t="str">
        <f t="shared" si="410"/>
        <v/>
      </c>
      <c r="Y946" s="65" t="str">
        <f t="shared" si="417"/>
        <v/>
      </c>
      <c r="Z946" s="65" t="str">
        <f t="shared" si="418"/>
        <v/>
      </c>
      <c r="AA946" s="65" t="str">
        <f t="shared" si="419"/>
        <v/>
      </c>
      <c r="AB946" s="65" t="str">
        <f t="shared" si="420"/>
        <v/>
      </c>
      <c r="AC946" s="65" t="str">
        <f t="shared" si="421"/>
        <v/>
      </c>
      <c r="AH946" s="65" t="str">
        <f t="shared" si="411"/>
        <v>187803051</v>
      </c>
      <c r="AI946" s="65">
        <v>18780305</v>
      </c>
      <c r="AJ946" s="65" t="s">
        <v>77</v>
      </c>
      <c r="AK946" s="65">
        <v>1</v>
      </c>
      <c r="AN946" s="65" t="str">
        <f t="shared" si="406"/>
        <v>update games set source = 'The Nottingham Forest Football Scrapbook' where game_id = 18781019</v>
      </c>
    </row>
    <row r="947" spans="1:40" ht="16.8" customHeight="1" x14ac:dyDescent="0.25">
      <c r="A947" s="113">
        <v>1</v>
      </c>
      <c r="B947" s="342" t="s">
        <v>4979</v>
      </c>
      <c r="C947" s="342" t="str">
        <f>IF(C946="", "", C946)</f>
        <v>Derby</v>
      </c>
      <c r="D947" s="350" t="str">
        <f t="shared" si="426"/>
        <v>'Derby'</v>
      </c>
      <c r="E947" s="211">
        <f>E946</f>
        <v>18781019</v>
      </c>
      <c r="F947" s="262">
        <v>2</v>
      </c>
      <c r="G947" s="211" t="s">
        <v>4895</v>
      </c>
      <c r="H947" s="211" t="s">
        <v>4777</v>
      </c>
      <c r="R947" s="112" t="str">
        <f>IF(D947="","", CONCATENATE("Update games set ", B947, "= ",D947," where game_id=", E947))</f>
        <v>Update games set Opp_parent= 'Derby' where game_id=18781019</v>
      </c>
      <c r="S947" s="112" t="str">
        <f t="shared" si="407"/>
        <v>Update lineups set player_name = 'AH Smith', raw_name = 'AH Smith' where game_id = 18781019 and player_order = 2</v>
      </c>
      <c r="T947" s="112" t="str">
        <f t="shared" si="408"/>
        <v/>
      </c>
      <c r="U947" s="200" t="str">
        <f t="shared" si="405"/>
        <v/>
      </c>
      <c r="V947" s="112" t="str">
        <f t="shared" si="409"/>
        <v/>
      </c>
      <c r="W947" s="415" t="str">
        <f t="shared" si="410"/>
        <v/>
      </c>
      <c r="Y947" s="65" t="str">
        <f t="shared" si="417"/>
        <v/>
      </c>
      <c r="Z947" s="65" t="str">
        <f t="shared" si="418"/>
        <v/>
      </c>
      <c r="AA947" s="65" t="str">
        <f t="shared" si="419"/>
        <v/>
      </c>
      <c r="AB947" s="65" t="str">
        <f t="shared" si="420"/>
        <v/>
      </c>
      <c r="AC947" s="65" t="str">
        <f t="shared" si="421"/>
        <v/>
      </c>
      <c r="AH947" s="65" t="str">
        <f t="shared" si="411"/>
        <v>187803052</v>
      </c>
      <c r="AI947" s="65">
        <v>18780305</v>
      </c>
      <c r="AJ947" s="65" t="s">
        <v>77</v>
      </c>
      <c r="AK947" s="65">
        <v>2</v>
      </c>
      <c r="AN947" s="65" t="str">
        <f t="shared" si="406"/>
        <v/>
      </c>
    </row>
    <row r="948" spans="1:40" ht="16.8" customHeight="1" x14ac:dyDescent="0.25">
      <c r="A948" s="113">
        <v>1</v>
      </c>
      <c r="B948" s="342" t="s">
        <v>2653</v>
      </c>
      <c r="C948" s="342" t="s">
        <v>663</v>
      </c>
      <c r="D948" s="350" t="str">
        <f t="shared" si="426"/>
        <v>'Friendly'</v>
      </c>
      <c r="E948" s="211">
        <f t="shared" ref="E948:E961" si="430">E947</f>
        <v>18781019</v>
      </c>
      <c r="F948" s="262">
        <v>3</v>
      </c>
      <c r="G948" s="211" t="s">
        <v>4955</v>
      </c>
      <c r="R948" s="112" t="str">
        <f>IF(D948="","", CONCATENATE("Update games set ", B948, "= ",D948," where game_id=", E948))</f>
        <v>Update games set Game_type= 'Friendly' where game_id=18781019</v>
      </c>
      <c r="S948" s="112" t="str">
        <f t="shared" si="407"/>
        <v>Update lineups set player_name = 'AJ Bates', raw_name = 'AJ Bates' where game_id = 18781019 and player_order = 3</v>
      </c>
      <c r="T948" s="112" t="str">
        <f t="shared" si="408"/>
        <v/>
      </c>
      <c r="U948" s="200" t="str">
        <f t="shared" si="405"/>
        <v/>
      </c>
      <c r="V948" s="112" t="str">
        <f t="shared" si="409"/>
        <v/>
      </c>
      <c r="W948" s="415" t="str">
        <f t="shared" si="410"/>
        <v/>
      </c>
      <c r="Y948" s="65" t="str">
        <f t="shared" si="417"/>
        <v/>
      </c>
      <c r="Z948" s="65" t="str">
        <f t="shared" si="418"/>
        <v/>
      </c>
      <c r="AA948" s="65" t="str">
        <f t="shared" si="419"/>
        <v/>
      </c>
      <c r="AB948" s="65" t="str">
        <f t="shared" si="420"/>
        <v/>
      </c>
      <c r="AC948" s="65" t="str">
        <f t="shared" si="421"/>
        <v/>
      </c>
      <c r="AH948" s="65" t="str">
        <f t="shared" si="411"/>
        <v>187803053</v>
      </c>
      <c r="AI948" s="65">
        <v>18780305</v>
      </c>
      <c r="AJ948" s="65" t="s">
        <v>77</v>
      </c>
      <c r="AK948" s="65">
        <v>3</v>
      </c>
      <c r="AN948" s="65" t="str">
        <f t="shared" si="406"/>
        <v/>
      </c>
    </row>
    <row r="949" spans="1:40" ht="16.8" customHeight="1" x14ac:dyDescent="0.25">
      <c r="A949" s="113">
        <v>1</v>
      </c>
      <c r="B949" s="342" t="s">
        <v>4978</v>
      </c>
      <c r="C949" s="342" t="s">
        <v>5065</v>
      </c>
      <c r="D949" s="350" t="str">
        <f t="shared" si="426"/>
        <v>'H'</v>
      </c>
      <c r="E949" s="211">
        <f t="shared" si="430"/>
        <v>18781019</v>
      </c>
      <c r="F949" s="262">
        <v>4</v>
      </c>
      <c r="G949" s="211" t="s">
        <v>4960</v>
      </c>
      <c r="R949" s="112" t="str">
        <f>IF(D949="","", CONCATENATE("Update games set ", B949, "= ",D949," where game_id=", E949))</f>
        <v>Update games set HAN= 'H' where game_id=18781019</v>
      </c>
      <c r="S949" s="112" t="str">
        <f t="shared" si="407"/>
        <v>Update lineups set player_name = 'E Earp', raw_name = 'E Earp' where game_id = 18781019 and player_order = 4</v>
      </c>
      <c r="T949" s="112" t="str">
        <f t="shared" si="408"/>
        <v/>
      </c>
      <c r="U949" s="200" t="str">
        <f t="shared" si="405"/>
        <v/>
      </c>
      <c r="V949" s="112" t="str">
        <f t="shared" si="409"/>
        <v/>
      </c>
      <c r="W949" s="415" t="str">
        <f t="shared" si="410"/>
        <v/>
      </c>
      <c r="Y949" s="65" t="str">
        <f t="shared" si="417"/>
        <v/>
      </c>
      <c r="Z949" s="65" t="str">
        <f t="shared" si="418"/>
        <v/>
      </c>
      <c r="AA949" s="65" t="str">
        <f t="shared" si="419"/>
        <v/>
      </c>
      <c r="AB949" s="65" t="str">
        <f t="shared" si="420"/>
        <v/>
      </c>
      <c r="AC949" s="65" t="str">
        <f t="shared" si="421"/>
        <v/>
      </c>
      <c r="AH949" s="65" t="str">
        <f t="shared" si="411"/>
        <v>187803054</v>
      </c>
      <c r="AI949" s="65">
        <v>18780305</v>
      </c>
      <c r="AJ949" s="65" t="s">
        <v>77</v>
      </c>
      <c r="AK949" s="65">
        <v>4</v>
      </c>
      <c r="AN949" s="65" t="str">
        <f t="shared" si="406"/>
        <v/>
      </c>
    </row>
    <row r="950" spans="1:40" ht="16.8" customHeight="1" x14ac:dyDescent="0.25">
      <c r="A950" s="113">
        <v>1</v>
      </c>
      <c r="B950" s="342" t="s">
        <v>5</v>
      </c>
      <c r="C950" s="342">
        <v>0</v>
      </c>
      <c r="D950" s="349">
        <f t="shared" si="413"/>
        <v>0</v>
      </c>
      <c r="E950" s="211">
        <f t="shared" si="430"/>
        <v>18781019</v>
      </c>
      <c r="F950" s="262">
        <v>5</v>
      </c>
      <c r="G950" s="211" t="s">
        <v>4899</v>
      </c>
      <c r="R950" s="112" t="str">
        <f>IF(D950="","", CONCATENATE("Update games set ", B950, "= ",D950," where game_id=", E950))</f>
        <v>Update games set F= 0 where game_id=18781019</v>
      </c>
      <c r="S950" s="112" t="str">
        <f t="shared" si="407"/>
        <v>Update lineups set player_name = 'C Goodyer', raw_name = 'C Goodyer' where game_id = 18781019 and player_order = 5</v>
      </c>
      <c r="T950" s="112" t="str">
        <f t="shared" si="408"/>
        <v/>
      </c>
      <c r="U950" s="200" t="str">
        <f t="shared" si="405"/>
        <v/>
      </c>
      <c r="V950" s="112" t="str">
        <f t="shared" si="409"/>
        <v/>
      </c>
      <c r="W950" s="415" t="str">
        <f t="shared" si="410"/>
        <v/>
      </c>
      <c r="Y950" s="65" t="str">
        <f t="shared" si="417"/>
        <v/>
      </c>
      <c r="Z950" s="65" t="str">
        <f t="shared" si="418"/>
        <v/>
      </c>
      <c r="AA950" s="65" t="str">
        <f t="shared" si="419"/>
        <v/>
      </c>
      <c r="AB950" s="65" t="str">
        <f t="shared" si="420"/>
        <v/>
      </c>
      <c r="AC950" s="65" t="str">
        <f t="shared" si="421"/>
        <v/>
      </c>
      <c r="AH950" s="65" t="str">
        <f t="shared" si="411"/>
        <v>187803055</v>
      </c>
      <c r="AI950" s="65">
        <v>18780305</v>
      </c>
      <c r="AJ950" s="65" t="s">
        <v>77</v>
      </c>
      <c r="AK950" s="65">
        <v>5</v>
      </c>
      <c r="AN950" s="65" t="str">
        <f t="shared" si="406"/>
        <v/>
      </c>
    </row>
    <row r="951" spans="1:40" ht="16.8" customHeight="1" x14ac:dyDescent="0.25">
      <c r="A951" s="113">
        <v>1</v>
      </c>
      <c r="B951" s="342" t="s">
        <v>0</v>
      </c>
      <c r="C951" s="342">
        <v>0</v>
      </c>
      <c r="D951" s="349">
        <f t="shared" si="413"/>
        <v>0</v>
      </c>
      <c r="E951" s="211">
        <f t="shared" si="430"/>
        <v>18781019</v>
      </c>
      <c r="F951" s="262">
        <v>6</v>
      </c>
      <c r="G951" s="211" t="s">
        <v>4952</v>
      </c>
      <c r="R951" s="112" t="str">
        <f>IF(D951="","", CONCATENATE("Update games set ", B951, "= ",D951," where game_id=", E951))</f>
        <v>Update games set A= 0 where game_id=18781019</v>
      </c>
      <c r="S951" s="112" t="str">
        <f t="shared" si="407"/>
        <v>Update lineups set player_name = 'M Holroyd', raw_name = 'M Holroyd' where game_id = 18781019 and player_order = 6</v>
      </c>
      <c r="T951" s="112" t="str">
        <f t="shared" si="408"/>
        <v/>
      </c>
      <c r="U951" s="200" t="str">
        <f t="shared" si="405"/>
        <v/>
      </c>
      <c r="V951" s="112" t="str">
        <f t="shared" si="409"/>
        <v/>
      </c>
      <c r="W951" s="415" t="str">
        <f t="shared" si="410"/>
        <v/>
      </c>
      <c r="Y951" s="65" t="str">
        <f t="shared" si="417"/>
        <v/>
      </c>
      <c r="Z951" s="65" t="str">
        <f t="shared" si="418"/>
        <v/>
      </c>
      <c r="AA951" s="65" t="str">
        <f t="shared" si="419"/>
        <v/>
      </c>
      <c r="AB951" s="65" t="str">
        <f t="shared" si="420"/>
        <v/>
      </c>
      <c r="AC951" s="65" t="str">
        <f t="shared" si="421"/>
        <v/>
      </c>
      <c r="AH951" s="65" t="str">
        <f t="shared" si="411"/>
        <v>187803056</v>
      </c>
      <c r="AI951" s="65">
        <v>18780305</v>
      </c>
      <c r="AJ951" s="65" t="s">
        <v>77</v>
      </c>
      <c r="AK951" s="65">
        <v>6</v>
      </c>
      <c r="AN951" s="65" t="str">
        <f t="shared" si="406"/>
        <v/>
      </c>
    </row>
    <row r="952" spans="1:40" ht="16.8" customHeight="1" x14ac:dyDescent="0.25">
      <c r="A952" s="113">
        <v>1</v>
      </c>
      <c r="B952" s="342" t="s">
        <v>23</v>
      </c>
      <c r="D952" s="334" t="str">
        <f t="shared" ref="D952" si="431">IF(C952="",IF(D950&gt;D951,"'W'",IF(D950=D951,"'D'","'L'")),_xlfn.CONCAT("'",C952,"'"))</f>
        <v>'D'</v>
      </c>
      <c r="E952" s="211">
        <f t="shared" si="430"/>
        <v>18781019</v>
      </c>
      <c r="F952" s="262">
        <v>7</v>
      </c>
      <c r="G952" s="211" t="s">
        <v>4963</v>
      </c>
      <c r="R952" s="112" t="str">
        <f>IF(D952="","", CONCATENATE("Update games set ", B952, "= ",D952," where game_id=", E952))</f>
        <v>Update games set Result= 'D' where game_id=18781019</v>
      </c>
      <c r="S952" s="112" t="str">
        <f t="shared" si="407"/>
        <v>Update lineups set player_name = 'Johnstone', raw_name = 'Johnstone' where game_id = 18781019 and player_order = 7</v>
      </c>
      <c r="T952" s="112" t="str">
        <f t="shared" si="408"/>
        <v/>
      </c>
      <c r="U952" s="200" t="str">
        <f t="shared" si="405"/>
        <v/>
      </c>
      <c r="V952" s="112" t="str">
        <f t="shared" si="409"/>
        <v/>
      </c>
      <c r="W952" s="415" t="str">
        <f t="shared" si="410"/>
        <v/>
      </c>
      <c r="Y952" s="65" t="str">
        <f t="shared" si="417"/>
        <v/>
      </c>
      <c r="Z952" s="65" t="str">
        <f t="shared" si="418"/>
        <v/>
      </c>
      <c r="AA952" s="65" t="str">
        <f t="shared" si="419"/>
        <v/>
      </c>
      <c r="AB952" s="65" t="str">
        <f t="shared" si="420"/>
        <v/>
      </c>
      <c r="AC952" s="65" t="str">
        <f t="shared" si="421"/>
        <v/>
      </c>
      <c r="AH952" s="65" t="str">
        <f t="shared" si="411"/>
        <v>187803057</v>
      </c>
      <c r="AI952" s="65">
        <v>18780305</v>
      </c>
      <c r="AJ952" s="65" t="s">
        <v>77</v>
      </c>
      <c r="AK952" s="65">
        <v>7</v>
      </c>
      <c r="AN952" s="65" t="str">
        <f t="shared" si="406"/>
        <v/>
      </c>
    </row>
    <row r="953" spans="1:40" ht="16.8" customHeight="1" x14ac:dyDescent="0.25">
      <c r="A953" s="113">
        <v>1</v>
      </c>
      <c r="B953" s="342" t="s">
        <v>768</v>
      </c>
      <c r="D953" s="349" t="str">
        <f t="shared" si="415"/>
        <v/>
      </c>
      <c r="E953" s="211">
        <f t="shared" si="430"/>
        <v>18781019</v>
      </c>
      <c r="F953" s="262">
        <v>8</v>
      </c>
      <c r="G953" s="194" t="s">
        <v>4942</v>
      </c>
      <c r="N953" s="417"/>
      <c r="O953" s="194"/>
      <c r="P953" s="194"/>
      <c r="R953" s="112" t="str">
        <f>IF(D953="","", CONCATENATE("Update games set ", B953, "= ",D953," where game_id=", E953))</f>
        <v/>
      </c>
      <c r="S953" s="112" t="str">
        <f t="shared" si="407"/>
        <v>Update lineups set player_name = 'E Luntley', raw_name = 'E Luntley' where game_id = 18781019 and player_order = 8</v>
      </c>
      <c r="T953" s="112" t="str">
        <f t="shared" si="408"/>
        <v/>
      </c>
      <c r="U953" s="200" t="str">
        <f t="shared" si="405"/>
        <v/>
      </c>
      <c r="V953" s="112" t="str">
        <f t="shared" si="409"/>
        <v/>
      </c>
      <c r="W953" s="415" t="str">
        <f t="shared" si="410"/>
        <v/>
      </c>
      <c r="Y953" s="65" t="str">
        <f t="shared" si="417"/>
        <v/>
      </c>
      <c r="Z953" s="65" t="str">
        <f t="shared" si="418"/>
        <v/>
      </c>
      <c r="AA953" s="65" t="str">
        <f t="shared" si="419"/>
        <v/>
      </c>
      <c r="AB953" s="65" t="str">
        <f t="shared" si="420"/>
        <v/>
      </c>
      <c r="AC953" s="65" t="str">
        <f t="shared" si="421"/>
        <v/>
      </c>
      <c r="AH953" s="65" t="str">
        <f t="shared" si="411"/>
        <v>187803058</v>
      </c>
      <c r="AI953" s="65">
        <v>18780305</v>
      </c>
      <c r="AJ953" s="65" t="s">
        <v>77</v>
      </c>
      <c r="AK953" s="65">
        <v>8</v>
      </c>
      <c r="AN953" s="65" t="str">
        <f t="shared" si="406"/>
        <v/>
      </c>
    </row>
    <row r="954" spans="1:40" ht="16.8" customHeight="1" x14ac:dyDescent="0.25">
      <c r="A954" s="113">
        <v>1</v>
      </c>
      <c r="B954" s="342" t="s">
        <v>766</v>
      </c>
      <c r="D954" s="349" t="str">
        <f t="shared" si="415"/>
        <v/>
      </c>
      <c r="E954" s="211">
        <f t="shared" si="430"/>
        <v>18781019</v>
      </c>
      <c r="F954" s="262">
        <v>9</v>
      </c>
      <c r="G954" s="194" t="s">
        <v>3417</v>
      </c>
      <c r="H954" s="194"/>
      <c r="N954" s="417"/>
      <c r="O954" s="194"/>
      <c r="P954" s="194"/>
      <c r="R954" s="112" t="str">
        <f>IF(D954="","", CONCATENATE("Update games set ", B954, "= ",D954," where game_id=", E954))</f>
        <v/>
      </c>
      <c r="S954" s="112" t="str">
        <f t="shared" si="407"/>
        <v>Update lineups set player_name = 'W Luntley', raw_name = 'W Luntley' where game_id = 18781019 and player_order = 9</v>
      </c>
      <c r="T954" s="112" t="str">
        <f t="shared" si="408"/>
        <v/>
      </c>
      <c r="U954" s="200" t="str">
        <f t="shared" si="405"/>
        <v/>
      </c>
      <c r="V954" s="112" t="str">
        <f t="shared" si="409"/>
        <v/>
      </c>
      <c r="W954" s="415" t="str">
        <f t="shared" si="410"/>
        <v/>
      </c>
      <c r="Y954" s="65" t="str">
        <f t="shared" si="417"/>
        <v/>
      </c>
      <c r="Z954" s="65" t="str">
        <f t="shared" si="418"/>
        <v/>
      </c>
      <c r="AA954" s="65" t="str">
        <f t="shared" si="419"/>
        <v/>
      </c>
      <c r="AB954" s="65" t="str">
        <f t="shared" si="420"/>
        <v/>
      </c>
      <c r="AC954" s="65" t="str">
        <f t="shared" si="421"/>
        <v/>
      </c>
      <c r="AH954" s="65" t="str">
        <f t="shared" si="411"/>
        <v>187803059</v>
      </c>
      <c r="AI954" s="65">
        <v>18780305</v>
      </c>
      <c r="AJ954" s="65" t="s">
        <v>77</v>
      </c>
      <c r="AK954" s="65">
        <v>9</v>
      </c>
      <c r="AN954" s="65" t="str">
        <f t="shared" si="406"/>
        <v/>
      </c>
    </row>
    <row r="955" spans="1:40" ht="16.8" customHeight="1" x14ac:dyDescent="0.25">
      <c r="A955" s="113">
        <v>1</v>
      </c>
      <c r="B955" s="342" t="s">
        <v>753</v>
      </c>
      <c r="D955" s="350" t="str">
        <f t="shared" si="416"/>
        <v/>
      </c>
      <c r="E955" s="211">
        <f t="shared" si="430"/>
        <v>18781019</v>
      </c>
      <c r="F955" s="262">
        <v>10</v>
      </c>
      <c r="G955" s="211" t="s">
        <v>4964</v>
      </c>
      <c r="R955" s="112" t="str">
        <f>IF(D955="","", CONCATENATE("Update games set ", B955, "= ",D955," where game_id=", E955))</f>
        <v/>
      </c>
      <c r="S955" s="112" t="str">
        <f t="shared" si="407"/>
        <v>Update lineups set player_name = 'JW Turner', raw_name = 'JW Turner' where game_id = 18781019 and player_order = 10</v>
      </c>
      <c r="T955" s="112" t="str">
        <f t="shared" si="408"/>
        <v/>
      </c>
      <c r="U955" s="200" t="str">
        <f t="shared" si="405"/>
        <v/>
      </c>
      <c r="V955" s="112" t="str">
        <f t="shared" si="409"/>
        <v/>
      </c>
      <c r="W955" s="415" t="str">
        <f t="shared" si="410"/>
        <v/>
      </c>
      <c r="Y955" s="65" t="str">
        <f t="shared" si="417"/>
        <v/>
      </c>
      <c r="Z955" s="65" t="str">
        <f t="shared" si="418"/>
        <v/>
      </c>
      <c r="AA955" s="65" t="str">
        <f t="shared" si="419"/>
        <v/>
      </c>
      <c r="AB955" s="65" t="str">
        <f t="shared" si="420"/>
        <v/>
      </c>
      <c r="AC955" s="65" t="str">
        <f t="shared" si="421"/>
        <v/>
      </c>
      <c r="AH955" s="65" t="str">
        <f t="shared" si="411"/>
        <v>1878030510</v>
      </c>
      <c r="AI955" s="65">
        <v>18780305</v>
      </c>
      <c r="AJ955" s="65" t="s">
        <v>77</v>
      </c>
      <c r="AK955" s="65">
        <v>10</v>
      </c>
      <c r="AN955" s="65" t="str">
        <f t="shared" si="406"/>
        <v/>
      </c>
    </row>
    <row r="956" spans="1:40" ht="16.8" customHeight="1" x14ac:dyDescent="0.25">
      <c r="A956" s="113">
        <v>1</v>
      </c>
      <c r="B956" s="342" t="s">
        <v>746</v>
      </c>
      <c r="C956" s="351" t="s">
        <v>5062</v>
      </c>
      <c r="D956" s="334" t="str">
        <f>CONCATENATE("'", LEFT(E956,4),"-",MID(E956,5,2),"-", MID(E956,7,2), " ", C956,"'")</f>
        <v>'1878-10-19 15:00'</v>
      </c>
      <c r="E956" s="211">
        <f t="shared" si="430"/>
        <v>18781019</v>
      </c>
      <c r="F956" s="262">
        <v>11</v>
      </c>
      <c r="G956" s="211" t="s">
        <v>4965</v>
      </c>
      <c r="R956" s="112" t="str">
        <f>IF(D956="","", CONCATENATE("Update games set ", B956, "= ",D956," where game_id=", E956))</f>
        <v>Update games set Game_date= '1878-10-19 15:00' where game_id=18781019</v>
      </c>
      <c r="S956" s="112" t="str">
        <f t="shared" si="407"/>
        <v>Update lineups set player_name = 'C Caborn', raw_name = 'C Caborn' where game_id = 18781019 and player_order = 11</v>
      </c>
      <c r="T956" s="112" t="str">
        <f t="shared" si="408"/>
        <v/>
      </c>
      <c r="U956" s="200" t="str">
        <f t="shared" si="405"/>
        <v/>
      </c>
      <c r="V956" s="112" t="str">
        <f t="shared" si="409"/>
        <v/>
      </c>
      <c r="W956" s="415" t="str">
        <f t="shared" si="410"/>
        <v/>
      </c>
      <c r="Y956" s="65" t="str">
        <f t="shared" si="417"/>
        <v/>
      </c>
      <c r="Z956" s="65" t="str">
        <f t="shared" si="418"/>
        <v/>
      </c>
      <c r="AA956" s="65" t="str">
        <f t="shared" si="419"/>
        <v/>
      </c>
      <c r="AB956" s="65" t="str">
        <f t="shared" si="420"/>
        <v/>
      </c>
      <c r="AC956" s="65" t="str">
        <f t="shared" si="421"/>
        <v/>
      </c>
      <c r="AH956" s="65" t="str">
        <f t="shared" si="411"/>
        <v>1878030511</v>
      </c>
      <c r="AI956" s="65">
        <v>18780305</v>
      </c>
      <c r="AJ956" s="65" t="s">
        <v>77</v>
      </c>
      <c r="AK956" s="65">
        <v>11</v>
      </c>
      <c r="AN956" s="65" t="str">
        <f t="shared" si="406"/>
        <v/>
      </c>
    </row>
    <row r="957" spans="1:40" ht="16.8" customHeight="1" x14ac:dyDescent="0.25">
      <c r="A957" s="113">
        <v>1</v>
      </c>
      <c r="B957" s="342" t="s">
        <v>25</v>
      </c>
      <c r="D957" s="350" t="str">
        <f t="shared" si="426"/>
        <v/>
      </c>
      <c r="E957" s="211">
        <f t="shared" si="430"/>
        <v>18781019</v>
      </c>
      <c r="F957" s="262">
        <v>12</v>
      </c>
      <c r="G957" s="212"/>
      <c r="H957" s="212"/>
      <c r="N957" s="416"/>
      <c r="O957" s="212"/>
      <c r="P957" s="212"/>
      <c r="R957" s="112" t="str">
        <f>IF(D957="","", CONCATENATE("Update games set ", B957, "= ",D957," where game_id=", E957))</f>
        <v/>
      </c>
      <c r="S957" s="112" t="str">
        <f t="shared" si="407"/>
        <v/>
      </c>
      <c r="T957" s="112" t="str">
        <f t="shared" si="408"/>
        <v/>
      </c>
      <c r="U957" s="200" t="str">
        <f t="shared" si="405"/>
        <v/>
      </c>
      <c r="V957" s="112" t="str">
        <f t="shared" si="409"/>
        <v/>
      </c>
      <c r="W957" s="415" t="str">
        <f t="shared" si="410"/>
        <v/>
      </c>
      <c r="Y957" s="65" t="str">
        <f t="shared" si="417"/>
        <v/>
      </c>
      <c r="Z957" s="65" t="str">
        <f t="shared" si="418"/>
        <v/>
      </c>
      <c r="AA957" s="65" t="str">
        <f t="shared" si="419"/>
        <v/>
      </c>
      <c r="AB957" s="65" t="str">
        <f t="shared" si="420"/>
        <v/>
      </c>
      <c r="AC957" s="65" t="str">
        <f t="shared" si="421"/>
        <v/>
      </c>
      <c r="AH957" s="65" t="str">
        <f t="shared" si="411"/>
        <v>1878030512</v>
      </c>
      <c r="AI957" s="65">
        <v>18780305</v>
      </c>
      <c r="AJ957" s="65" t="s">
        <v>77</v>
      </c>
      <c r="AK957" s="65">
        <v>12</v>
      </c>
      <c r="AN957" s="65" t="str">
        <f t="shared" si="406"/>
        <v/>
      </c>
    </row>
    <row r="958" spans="1:40" ht="16.8" customHeight="1" x14ac:dyDescent="0.25">
      <c r="A958" s="113">
        <v>1</v>
      </c>
      <c r="B958" s="342" t="s">
        <v>475</v>
      </c>
      <c r="D958" s="349" t="str">
        <f t="shared" si="415"/>
        <v/>
      </c>
      <c r="E958" s="211">
        <f t="shared" si="430"/>
        <v>18781019</v>
      </c>
      <c r="F958" s="262">
        <v>13</v>
      </c>
      <c r="R958" s="112" t="str">
        <f>IF(D958="","", CONCATENATE("Update games set ", B958, "= ",D958," where game_id=", E958))</f>
        <v/>
      </c>
      <c r="S958" s="112" t="str">
        <f t="shared" si="407"/>
        <v/>
      </c>
      <c r="T958" s="112" t="str">
        <f t="shared" si="408"/>
        <v/>
      </c>
      <c r="U958" s="200" t="str">
        <f t="shared" si="405"/>
        <v/>
      </c>
      <c r="V958" s="112" t="str">
        <f t="shared" si="409"/>
        <v/>
      </c>
      <c r="W958" s="415" t="str">
        <f t="shared" si="410"/>
        <v/>
      </c>
      <c r="Y958" s="65" t="str">
        <f t="shared" si="417"/>
        <v/>
      </c>
      <c r="Z958" s="65" t="str">
        <f t="shared" si="418"/>
        <v/>
      </c>
      <c r="AA958" s="65" t="str">
        <f t="shared" si="419"/>
        <v/>
      </c>
      <c r="AB958" s="65" t="str">
        <f t="shared" si="420"/>
        <v/>
      </c>
      <c r="AC958" s="65" t="str">
        <f t="shared" si="421"/>
        <v/>
      </c>
      <c r="AH958" s="65" t="str">
        <f t="shared" si="411"/>
        <v>1878030513</v>
      </c>
      <c r="AI958" s="65">
        <v>18780305</v>
      </c>
      <c r="AJ958" s="65" t="s">
        <v>77</v>
      </c>
      <c r="AK958" s="65">
        <v>13</v>
      </c>
      <c r="AN958" s="65" t="str">
        <f t="shared" si="406"/>
        <v/>
      </c>
    </row>
    <row r="959" spans="1:40" ht="16.8" customHeight="1" x14ac:dyDescent="0.25">
      <c r="A959" s="113">
        <v>1</v>
      </c>
      <c r="B959" s="342" t="s">
        <v>20</v>
      </c>
      <c r="C959" s="342" t="s">
        <v>4919</v>
      </c>
      <c r="D959" s="350" t="str">
        <f t="shared" si="426"/>
        <v>'Forest Ground'</v>
      </c>
      <c r="E959" s="211">
        <f t="shared" si="430"/>
        <v>18781019</v>
      </c>
      <c r="F959" s="262">
        <v>14</v>
      </c>
      <c r="R959" s="112" t="str">
        <f>IF(D959="","", CONCATENATE("Update games set ", B959, "= ",D959," where game_id=", E959))</f>
        <v>Update games set Ground= 'Forest Ground' where game_id=18781019</v>
      </c>
      <c r="S959" s="112" t="str">
        <f t="shared" si="407"/>
        <v/>
      </c>
      <c r="T959" s="112" t="str">
        <f t="shared" si="408"/>
        <v/>
      </c>
      <c r="U959" s="200" t="str">
        <f t="shared" si="405"/>
        <v/>
      </c>
      <c r="V959" s="112" t="str">
        <f t="shared" si="409"/>
        <v/>
      </c>
      <c r="W959" s="415" t="str">
        <f t="shared" si="410"/>
        <v/>
      </c>
      <c r="Y959" s="65" t="str">
        <f t="shared" si="417"/>
        <v/>
      </c>
      <c r="Z959" s="65" t="str">
        <f t="shared" si="418"/>
        <v/>
      </c>
      <c r="AA959" s="65" t="str">
        <f t="shared" si="419"/>
        <v/>
      </c>
      <c r="AB959" s="65" t="str">
        <f t="shared" si="420"/>
        <v/>
      </c>
      <c r="AC959" s="65" t="str">
        <f t="shared" si="421"/>
        <v/>
      </c>
      <c r="AH959" s="65" t="str">
        <f t="shared" si="411"/>
        <v>1878030514</v>
      </c>
      <c r="AI959" s="65">
        <v>18780305</v>
      </c>
      <c r="AJ959" s="65" t="s">
        <v>77</v>
      </c>
      <c r="AK959" s="65">
        <v>14</v>
      </c>
      <c r="AN959" s="65" t="str">
        <f t="shared" si="406"/>
        <v/>
      </c>
    </row>
    <row r="960" spans="1:40" ht="16.8" customHeight="1" x14ac:dyDescent="0.25">
      <c r="A960" s="113">
        <v>1</v>
      </c>
      <c r="B960" s="342" t="s">
        <v>4882</v>
      </c>
      <c r="C960" s="342" t="str">
        <f>IF(C959="", "", C959)</f>
        <v>Forest Ground</v>
      </c>
      <c r="D960" s="350" t="str">
        <f t="shared" si="426"/>
        <v>'Forest Ground'</v>
      </c>
      <c r="E960" s="211">
        <f t="shared" si="430"/>
        <v>18781019</v>
      </c>
      <c r="F960" s="262">
        <v>15</v>
      </c>
      <c r="R960" s="112" t="str">
        <f>IF(D960="","", CONCATENATE("Update games set ", B960, "= ",D960," where game_id=", E960))</f>
        <v>Update games set Ground_parent= 'Forest Ground' where game_id=18781019</v>
      </c>
      <c r="S960" s="112" t="str">
        <f t="shared" si="407"/>
        <v/>
      </c>
      <c r="T960" s="112" t="str">
        <f t="shared" si="408"/>
        <v/>
      </c>
      <c r="U960" s="200" t="str">
        <f t="shared" si="405"/>
        <v/>
      </c>
      <c r="V960" s="112" t="str">
        <f t="shared" si="409"/>
        <v/>
      </c>
      <c r="W960" s="415" t="str">
        <f t="shared" si="410"/>
        <v/>
      </c>
      <c r="Y960" s="65" t="str">
        <f t="shared" si="417"/>
        <v/>
      </c>
      <c r="Z960" s="65" t="str">
        <f t="shared" si="418"/>
        <v/>
      </c>
      <c r="AA960" s="65" t="str">
        <f t="shared" si="419"/>
        <v/>
      </c>
      <c r="AB960" s="65" t="str">
        <f t="shared" si="420"/>
        <v/>
      </c>
      <c r="AC960" s="65" t="str">
        <f t="shared" si="421"/>
        <v/>
      </c>
      <c r="AH960" s="65" t="str">
        <f t="shared" si="411"/>
        <v>1878030515</v>
      </c>
      <c r="AI960" s="65">
        <v>18780305</v>
      </c>
      <c r="AJ960" s="65" t="s">
        <v>77</v>
      </c>
      <c r="AK960" s="65">
        <v>15</v>
      </c>
      <c r="AN960" s="65" t="str">
        <f t="shared" si="406"/>
        <v/>
      </c>
    </row>
    <row r="961" spans="1:40" s="126" customFormat="1" ht="16.8" customHeight="1" thickBot="1" x14ac:dyDescent="0.3">
      <c r="A961" s="113">
        <v>1</v>
      </c>
      <c r="B961" s="116" t="s">
        <v>115</v>
      </c>
      <c r="C961" s="352"/>
      <c r="D961" s="370" t="str">
        <f t="shared" ref="D961" si="432">IF(MID(E961,5,2)*1&gt;6,_xlfn.CONCAT("'",LEFT(E961,4),"-",MID(E961,3,2)+1,"'"),_xlfn.CONCAT("'",LEFT(E961,4)-1,"-",MID(E961,3,2),"'"))</f>
        <v>'1878-79'</v>
      </c>
      <c r="E961" s="214">
        <f t="shared" si="430"/>
        <v>18781019</v>
      </c>
      <c r="F961" s="266">
        <v>16</v>
      </c>
      <c r="G961" s="343"/>
      <c r="H961" s="343"/>
      <c r="I961" s="267"/>
      <c r="J961" s="214"/>
      <c r="K961" s="266"/>
      <c r="L961" s="266"/>
      <c r="M961" s="266"/>
      <c r="N961" s="419"/>
      <c r="O961" s="343"/>
      <c r="P961" s="343"/>
      <c r="Q961" s="346"/>
      <c r="R961" s="112" t="str">
        <f>IF(D961="","", CONCATENATE("Update games set ", B961, "= ",D961," where game_id=", E961))</f>
        <v>Update games set Season= '1878-79' where game_id=18781019</v>
      </c>
      <c r="S961" s="112" t="str">
        <f t="shared" si="407"/>
        <v/>
      </c>
      <c r="T961" s="112" t="str">
        <f t="shared" si="408"/>
        <v/>
      </c>
      <c r="U961" s="200" t="str">
        <f t="shared" si="405"/>
        <v/>
      </c>
      <c r="V961" s="112" t="str">
        <f t="shared" si="409"/>
        <v/>
      </c>
      <c r="W961" s="415" t="str">
        <f t="shared" si="410"/>
        <v/>
      </c>
      <c r="X961" s="240"/>
      <c r="Y961" s="65" t="str">
        <f t="shared" si="417"/>
        <v/>
      </c>
      <c r="Z961" s="65" t="str">
        <f t="shared" si="418"/>
        <v/>
      </c>
      <c r="AA961" s="65" t="str">
        <f t="shared" si="419"/>
        <v/>
      </c>
      <c r="AB961" s="65" t="str">
        <f t="shared" si="420"/>
        <v/>
      </c>
      <c r="AC961" s="65" t="str">
        <f t="shared" si="421"/>
        <v/>
      </c>
      <c r="AH961" s="65" t="str">
        <f t="shared" si="411"/>
        <v>1878030516</v>
      </c>
      <c r="AI961" s="126">
        <v>18780305</v>
      </c>
      <c r="AJ961" s="126" t="s">
        <v>77</v>
      </c>
      <c r="AK961" s="126">
        <v>16</v>
      </c>
      <c r="AN961" s="65" t="str">
        <f t="shared" si="406"/>
        <v/>
      </c>
    </row>
    <row r="962" spans="1:40" ht="16.8" customHeight="1" thickTop="1" x14ac:dyDescent="0.25">
      <c r="A962" s="113">
        <v>1</v>
      </c>
      <c r="B962" s="341" t="s">
        <v>22</v>
      </c>
      <c r="C962" s="341" t="s">
        <v>5141</v>
      </c>
      <c r="D962" s="341" t="str">
        <f t="shared" si="426"/>
        <v>'Glasgow Rangers'</v>
      </c>
      <c r="E962" s="211">
        <v>18781026</v>
      </c>
      <c r="F962" s="262">
        <v>1</v>
      </c>
      <c r="G962" s="211" t="s">
        <v>4939</v>
      </c>
      <c r="H962" s="212"/>
      <c r="R962" s="112" t="str">
        <f>IF(D962="","", CONCATENATE("Update games set ", B962, "= ",D962," where game_id=", E962))</f>
        <v>Update games set Opponent= 'Glasgow Rangers' where game_id=18781026</v>
      </c>
      <c r="S962" s="112" t="str">
        <f t="shared" si="407"/>
        <v>Update lineups set player_name = 'J Sands', raw_name = 'J Sands' where game_id = 18781026 and player_order = 1</v>
      </c>
      <c r="T962" s="112" t="str">
        <f t="shared" si="408"/>
        <v/>
      </c>
      <c r="U962" s="200" t="str">
        <f t="shared" ref="U962:U1025" si="433">IF(I962="", "", Y962&amp;Z962&amp;AA962&amp;AB962&amp;AC962)</f>
        <v/>
      </c>
      <c r="V962" s="112" t="str">
        <f t="shared" si="409"/>
        <v/>
      </c>
      <c r="W962" s="415" t="str">
        <f t="shared" si="410"/>
        <v/>
      </c>
      <c r="Y962" s="65" t="str">
        <f t="shared" si="417"/>
        <v/>
      </c>
      <c r="Z962" s="65" t="str">
        <f t="shared" si="418"/>
        <v/>
      </c>
      <c r="AA962" s="65" t="str">
        <f t="shared" si="419"/>
        <v/>
      </c>
      <c r="AB962" s="65" t="str">
        <f t="shared" si="420"/>
        <v/>
      </c>
      <c r="AC962" s="65" t="str">
        <f t="shared" si="421"/>
        <v/>
      </c>
      <c r="AH962" s="65" t="str">
        <f t="shared" si="411"/>
        <v>187803221</v>
      </c>
      <c r="AI962" s="65">
        <v>18780322</v>
      </c>
      <c r="AJ962" s="65" t="s">
        <v>4699</v>
      </c>
      <c r="AK962" s="65">
        <v>1</v>
      </c>
      <c r="AN962" s="65" t="str">
        <f t="shared" ref="AN962:AN1025" si="434">IF(F962=1, _xlfn.CONCAT("update games set source = 'The Nottingham Forest Football Scrapbook' where game_id = ", E962), "")</f>
        <v>update games set source = 'The Nottingham Forest Football Scrapbook' where game_id = 18781026</v>
      </c>
    </row>
    <row r="963" spans="1:40" ht="16.8" customHeight="1" x14ac:dyDescent="0.25">
      <c r="A963" s="113">
        <v>1</v>
      </c>
      <c r="B963" s="342" t="s">
        <v>4979</v>
      </c>
      <c r="C963" s="342" t="str">
        <f>IF(C962="", "", C962)</f>
        <v>Glasgow Rangers</v>
      </c>
      <c r="D963" s="350" t="str">
        <f t="shared" si="426"/>
        <v>'Glasgow Rangers'</v>
      </c>
      <c r="E963" s="211">
        <f>E962</f>
        <v>18781026</v>
      </c>
      <c r="F963" s="262">
        <v>2</v>
      </c>
      <c r="G963" s="211" t="s">
        <v>4942</v>
      </c>
      <c r="R963" s="112" t="str">
        <f>IF(D963="","", CONCATENATE("Update games set ", B963, "= ",D963," where game_id=", E963))</f>
        <v>Update games set Opp_parent= 'Glasgow Rangers' where game_id=18781026</v>
      </c>
      <c r="S963" s="112" t="str">
        <f t="shared" ref="S963:S1026" si="435">IF(G963="","",CONCATENATE("Update lineups set player_name = '",SUBSTITUTE(G963,"'","''"),"', raw_name = '",SUBSTITUTE(G963,"'","''"),"' where game_id = ",E963," and player_order = ",F963))</f>
        <v>Update lineups set player_name = 'E Luntley', raw_name = 'E Luntley' where game_id = 18781026 and player_order = 2</v>
      </c>
      <c r="T963" s="112" t="str">
        <f t="shared" ref="T963:T1026" si="436">IF(J963="","", CONCATENATE("insert into goals (game_id, goal_order, scorer_name, goal_min) values (",E963, ", ", I963,", '",J963,")"))</f>
        <v/>
      </c>
      <c r="U963" s="200" t="str">
        <f t="shared" si="433"/>
        <v/>
      </c>
      <c r="V963" s="112" t="str">
        <f t="shared" ref="V963:V1026" si="437">IF(N963="","", CONCATENATE("insert into games_sources (game_id, source_order, source_name, source_link) values (",E963, ", ", N963,", '",O963,"', '",P963,"')"))</f>
        <v/>
      </c>
      <c r="W963" s="415" t="str">
        <f t="shared" ref="W963:W1026" si="438">IF(N963="","",CONCATENATE("update games_sources set  source_name = '",O963,"', source_link = '",P963,"' where game_id = ",E963," and source_order = ",N963))</f>
        <v/>
      </c>
      <c r="Y963" s="65" t="str">
        <f t="shared" si="417"/>
        <v/>
      </c>
      <c r="Z963" s="65" t="str">
        <f t="shared" si="418"/>
        <v/>
      </c>
      <c r="AA963" s="65" t="str">
        <f t="shared" si="419"/>
        <v/>
      </c>
      <c r="AB963" s="65" t="str">
        <f t="shared" si="420"/>
        <v/>
      </c>
      <c r="AC963" s="65" t="str">
        <f t="shared" si="421"/>
        <v/>
      </c>
      <c r="AH963" s="65" t="str">
        <f t="shared" ref="AH963:AH1026" si="439">_xlfn.CONCAT(AI963,AK963)</f>
        <v>187803222</v>
      </c>
      <c r="AI963" s="65">
        <v>18780322</v>
      </c>
      <c r="AJ963" s="65" t="s">
        <v>4699</v>
      </c>
      <c r="AK963" s="65">
        <v>2</v>
      </c>
      <c r="AN963" s="65" t="str">
        <f t="shared" si="434"/>
        <v/>
      </c>
    </row>
    <row r="964" spans="1:40" ht="16.8" customHeight="1" x14ac:dyDescent="0.25">
      <c r="A964" s="113">
        <v>1</v>
      </c>
      <c r="B964" s="342" t="s">
        <v>2653</v>
      </c>
      <c r="C964" s="342" t="s">
        <v>663</v>
      </c>
      <c r="D964" s="350" t="str">
        <f t="shared" si="426"/>
        <v>'Friendly'</v>
      </c>
      <c r="E964" s="211">
        <f t="shared" ref="E964:E977" si="440">E963</f>
        <v>18781026</v>
      </c>
      <c r="F964" s="262">
        <v>3</v>
      </c>
      <c r="G964" s="211" t="s">
        <v>4965</v>
      </c>
      <c r="R964" s="112" t="str">
        <f>IF(D964="","", CONCATENATE("Update games set ", B964, "= ",D964," where game_id=", E964))</f>
        <v>Update games set Game_type= 'Friendly' where game_id=18781026</v>
      </c>
      <c r="S964" s="112" t="str">
        <f t="shared" si="435"/>
        <v>Update lineups set player_name = 'C Caborn', raw_name = 'C Caborn' where game_id = 18781026 and player_order = 3</v>
      </c>
      <c r="T964" s="112" t="str">
        <f t="shared" si="436"/>
        <v/>
      </c>
      <c r="U964" s="200" t="str">
        <f t="shared" si="433"/>
        <v/>
      </c>
      <c r="V964" s="112" t="str">
        <f t="shared" si="437"/>
        <v/>
      </c>
      <c r="W964" s="415" t="str">
        <f t="shared" si="438"/>
        <v/>
      </c>
      <c r="Y964" s="65" t="str">
        <f t="shared" si="417"/>
        <v/>
      </c>
      <c r="Z964" s="65" t="str">
        <f t="shared" si="418"/>
        <v/>
      </c>
      <c r="AA964" s="65" t="str">
        <f t="shared" si="419"/>
        <v/>
      </c>
      <c r="AB964" s="65" t="str">
        <f t="shared" si="420"/>
        <v/>
      </c>
      <c r="AC964" s="65" t="str">
        <f t="shared" si="421"/>
        <v/>
      </c>
      <c r="AH964" s="65" t="str">
        <f t="shared" si="439"/>
        <v>187803223</v>
      </c>
      <c r="AI964" s="65">
        <v>18780322</v>
      </c>
      <c r="AJ964" s="65" t="s">
        <v>4699</v>
      </c>
      <c r="AK964" s="65">
        <v>3</v>
      </c>
      <c r="AN964" s="65" t="str">
        <f t="shared" si="434"/>
        <v/>
      </c>
    </row>
    <row r="965" spans="1:40" ht="16.8" customHeight="1" x14ac:dyDescent="0.25">
      <c r="A965" s="113">
        <v>1</v>
      </c>
      <c r="B965" s="342" t="s">
        <v>4978</v>
      </c>
      <c r="C965" s="342" t="s">
        <v>5065</v>
      </c>
      <c r="D965" s="350" t="str">
        <f t="shared" si="426"/>
        <v>'H'</v>
      </c>
      <c r="E965" s="211">
        <f t="shared" si="440"/>
        <v>18781026</v>
      </c>
      <c r="F965" s="262">
        <v>4</v>
      </c>
      <c r="G965" s="211" t="s">
        <v>4955</v>
      </c>
      <c r="R965" s="112" t="str">
        <f>IF(D965="","", CONCATENATE("Update games set ", B965, "= ",D965," where game_id=", E965))</f>
        <v>Update games set HAN= 'H' where game_id=18781026</v>
      </c>
      <c r="S965" s="112" t="str">
        <f t="shared" si="435"/>
        <v>Update lineups set player_name = 'AJ Bates', raw_name = 'AJ Bates' where game_id = 18781026 and player_order = 4</v>
      </c>
      <c r="T965" s="112" t="str">
        <f t="shared" si="436"/>
        <v/>
      </c>
      <c r="U965" s="200" t="str">
        <f t="shared" si="433"/>
        <v/>
      </c>
      <c r="V965" s="112" t="str">
        <f t="shared" si="437"/>
        <v/>
      </c>
      <c r="W965" s="415" t="str">
        <f t="shared" si="438"/>
        <v/>
      </c>
      <c r="Y965" s="65" t="str">
        <f t="shared" si="417"/>
        <v/>
      </c>
      <c r="Z965" s="65" t="str">
        <f t="shared" si="418"/>
        <v/>
      </c>
      <c r="AA965" s="65" t="str">
        <f t="shared" si="419"/>
        <v/>
      </c>
      <c r="AB965" s="65" t="str">
        <f t="shared" si="420"/>
        <v/>
      </c>
      <c r="AC965" s="65" t="str">
        <f t="shared" si="421"/>
        <v/>
      </c>
      <c r="AH965" s="65" t="str">
        <f t="shared" si="439"/>
        <v>187803224</v>
      </c>
      <c r="AI965" s="65">
        <v>18780322</v>
      </c>
      <c r="AJ965" s="65" t="s">
        <v>4699</v>
      </c>
      <c r="AK965" s="65">
        <v>4</v>
      </c>
      <c r="AN965" s="65" t="str">
        <f t="shared" si="434"/>
        <v/>
      </c>
    </row>
    <row r="966" spans="1:40" ht="16.8" customHeight="1" x14ac:dyDescent="0.25">
      <c r="A966" s="113">
        <v>1</v>
      </c>
      <c r="B966" s="342" t="s">
        <v>5</v>
      </c>
      <c r="C966" s="342">
        <v>0</v>
      </c>
      <c r="D966" s="349">
        <f t="shared" ref="D966:D1015" si="441">IF(C966="", "", C966)</f>
        <v>0</v>
      </c>
      <c r="E966" s="211">
        <f t="shared" si="440"/>
        <v>18781026</v>
      </c>
      <c r="F966" s="262">
        <v>5</v>
      </c>
      <c r="G966" s="211" t="s">
        <v>4952</v>
      </c>
      <c r="R966" s="112" t="str">
        <f>IF(D966="","", CONCATENATE("Update games set ", B966, "= ",D966," where game_id=", E966))</f>
        <v>Update games set F= 0 where game_id=18781026</v>
      </c>
      <c r="S966" s="112" t="str">
        <f t="shared" si="435"/>
        <v>Update lineups set player_name = 'M Holroyd', raw_name = 'M Holroyd' where game_id = 18781026 and player_order = 5</v>
      </c>
      <c r="T966" s="112" t="str">
        <f t="shared" si="436"/>
        <v/>
      </c>
      <c r="U966" s="200" t="str">
        <f t="shared" si="433"/>
        <v/>
      </c>
      <c r="V966" s="112" t="str">
        <f t="shared" si="437"/>
        <v/>
      </c>
      <c r="W966" s="415" t="str">
        <f t="shared" si="438"/>
        <v/>
      </c>
      <c r="Y966" s="65" t="str">
        <f t="shared" si="417"/>
        <v/>
      </c>
      <c r="Z966" s="65" t="str">
        <f t="shared" si="418"/>
        <v/>
      </c>
      <c r="AA966" s="65" t="str">
        <f t="shared" si="419"/>
        <v/>
      </c>
      <c r="AB966" s="65" t="str">
        <f t="shared" si="420"/>
        <v/>
      </c>
      <c r="AC966" s="65" t="str">
        <f t="shared" si="421"/>
        <v/>
      </c>
      <c r="AH966" s="65" t="str">
        <f t="shared" si="439"/>
        <v>187803225</v>
      </c>
      <c r="AI966" s="65">
        <v>18780322</v>
      </c>
      <c r="AJ966" s="65" t="s">
        <v>4699</v>
      </c>
      <c r="AK966" s="65">
        <v>5</v>
      </c>
      <c r="AN966" s="65" t="str">
        <f t="shared" si="434"/>
        <v/>
      </c>
    </row>
    <row r="967" spans="1:40" ht="16.8" customHeight="1" x14ac:dyDescent="0.25">
      <c r="A967" s="113">
        <v>1</v>
      </c>
      <c r="B967" s="342" t="s">
        <v>0</v>
      </c>
      <c r="C967" s="342">
        <v>2</v>
      </c>
      <c r="D967" s="349">
        <f t="shared" si="441"/>
        <v>2</v>
      </c>
      <c r="E967" s="211">
        <f t="shared" si="440"/>
        <v>18781026</v>
      </c>
      <c r="F967" s="262">
        <v>6</v>
      </c>
      <c r="G967" s="211" t="s">
        <v>4896</v>
      </c>
      <c r="R967" s="112" t="str">
        <f>IF(D967="","", CONCATENATE("Update games set ", B967, "= ",D967," where game_id=", E967))</f>
        <v>Update games set A= 2 where game_id=18781026</v>
      </c>
      <c r="S967" s="112" t="str">
        <f t="shared" si="435"/>
        <v>Update lineups set player_name = 'AC Goodyer', raw_name = 'AC Goodyer' where game_id = 18781026 and player_order = 6</v>
      </c>
      <c r="T967" s="112" t="str">
        <f t="shared" si="436"/>
        <v/>
      </c>
      <c r="U967" s="200" t="str">
        <f t="shared" si="433"/>
        <v/>
      </c>
      <c r="V967" s="112" t="str">
        <f t="shared" si="437"/>
        <v/>
      </c>
      <c r="W967" s="415" t="str">
        <f t="shared" si="438"/>
        <v/>
      </c>
      <c r="Y967" s="65" t="str">
        <f t="shared" si="417"/>
        <v/>
      </c>
      <c r="Z967" s="65" t="str">
        <f t="shared" si="418"/>
        <v/>
      </c>
      <c r="AA967" s="65" t="str">
        <f t="shared" si="419"/>
        <v/>
      </c>
      <c r="AB967" s="65" t="str">
        <f t="shared" si="420"/>
        <v/>
      </c>
      <c r="AC967" s="65" t="str">
        <f t="shared" si="421"/>
        <v/>
      </c>
      <c r="AH967" s="65" t="str">
        <f t="shared" si="439"/>
        <v>187803226</v>
      </c>
      <c r="AI967" s="65">
        <v>18780322</v>
      </c>
      <c r="AJ967" s="65" t="s">
        <v>4699</v>
      </c>
      <c r="AK967" s="65">
        <v>6</v>
      </c>
      <c r="AN967" s="65" t="str">
        <f t="shared" si="434"/>
        <v/>
      </c>
    </row>
    <row r="968" spans="1:40" ht="16.8" customHeight="1" x14ac:dyDescent="0.25">
      <c r="A968" s="113">
        <v>1</v>
      </c>
      <c r="B968" s="342" t="s">
        <v>23</v>
      </c>
      <c r="D968" s="334" t="str">
        <f t="shared" ref="D968" si="442">IF(C968="",IF(D966&gt;D967,"'W'",IF(D966=D967,"'D'","'L'")),_xlfn.CONCAT("'",C968,"'"))</f>
        <v>'L'</v>
      </c>
      <c r="E968" s="211">
        <f t="shared" si="440"/>
        <v>18781026</v>
      </c>
      <c r="F968" s="262">
        <v>7</v>
      </c>
      <c r="G968" s="211" t="s">
        <v>4895</v>
      </c>
      <c r="R968" s="112" t="str">
        <f>IF(D968="","", CONCATENATE("Update games set ", B968, "= ",D968," where game_id=", E968))</f>
        <v>Update games set Result= 'L' where game_id=18781026</v>
      </c>
      <c r="S968" s="112" t="str">
        <f t="shared" si="435"/>
        <v>Update lineups set player_name = 'AH Smith', raw_name = 'AH Smith' where game_id = 18781026 and player_order = 7</v>
      </c>
      <c r="T968" s="112" t="str">
        <f t="shared" si="436"/>
        <v/>
      </c>
      <c r="U968" s="200" t="str">
        <f t="shared" si="433"/>
        <v/>
      </c>
      <c r="V968" s="112" t="str">
        <f t="shared" si="437"/>
        <v/>
      </c>
      <c r="W968" s="415" t="str">
        <f t="shared" si="438"/>
        <v/>
      </c>
      <c r="Y968" s="65" t="str">
        <f t="shared" si="417"/>
        <v/>
      </c>
      <c r="Z968" s="65" t="str">
        <f t="shared" si="418"/>
        <v/>
      </c>
      <c r="AA968" s="65" t="str">
        <f t="shared" si="419"/>
        <v/>
      </c>
      <c r="AB968" s="65" t="str">
        <f t="shared" si="420"/>
        <v/>
      </c>
      <c r="AC968" s="65" t="str">
        <f t="shared" si="421"/>
        <v/>
      </c>
      <c r="AH968" s="65" t="str">
        <f t="shared" si="439"/>
        <v>187803227</v>
      </c>
      <c r="AI968" s="65">
        <v>18780322</v>
      </c>
      <c r="AJ968" s="65" t="s">
        <v>4699</v>
      </c>
      <c r="AK968" s="65">
        <v>7</v>
      </c>
      <c r="AN968" s="65" t="str">
        <f t="shared" si="434"/>
        <v/>
      </c>
    </row>
    <row r="969" spans="1:40" ht="16.8" customHeight="1" x14ac:dyDescent="0.25">
      <c r="A969" s="113">
        <v>1</v>
      </c>
      <c r="B969" s="342" t="s">
        <v>768</v>
      </c>
      <c r="D969" s="349" t="str">
        <f t="shared" ref="D969:D1022" si="443">IF(C969="", "", C969)</f>
        <v/>
      </c>
      <c r="E969" s="211">
        <f t="shared" si="440"/>
        <v>18781026</v>
      </c>
      <c r="F969" s="262">
        <v>8</v>
      </c>
      <c r="G969" s="194" t="s">
        <v>4806</v>
      </c>
      <c r="H969" s="211" t="s">
        <v>4777</v>
      </c>
      <c r="N969" s="417"/>
      <c r="O969" s="194"/>
      <c r="P969" s="194"/>
      <c r="R969" s="112" t="str">
        <f>IF(D969="","", CONCATENATE("Update games set ", B969, "= ",D969," where game_id=", E969))</f>
        <v/>
      </c>
      <c r="S969" s="112" t="str">
        <f t="shared" si="435"/>
        <v>Update lineups set player_name = 'SW Widdowson', raw_name = 'SW Widdowson' where game_id = 18781026 and player_order = 8</v>
      </c>
      <c r="T969" s="112" t="str">
        <f t="shared" si="436"/>
        <v/>
      </c>
      <c r="U969" s="200" t="str">
        <f t="shared" si="433"/>
        <v/>
      </c>
      <c r="V969" s="112" t="str">
        <f t="shared" si="437"/>
        <v/>
      </c>
      <c r="W969" s="415" t="str">
        <f t="shared" si="438"/>
        <v/>
      </c>
      <c r="Y969" s="65" t="str">
        <f t="shared" si="417"/>
        <v/>
      </c>
      <c r="Z969" s="65" t="str">
        <f t="shared" si="418"/>
        <v/>
      </c>
      <c r="AA969" s="65" t="str">
        <f t="shared" si="419"/>
        <v/>
      </c>
      <c r="AB969" s="65" t="str">
        <f t="shared" si="420"/>
        <v/>
      </c>
      <c r="AC969" s="65" t="str">
        <f t="shared" si="421"/>
        <v/>
      </c>
      <c r="AH969" s="65" t="str">
        <f t="shared" si="439"/>
        <v>187803228</v>
      </c>
      <c r="AI969" s="65">
        <v>18780322</v>
      </c>
      <c r="AJ969" s="65" t="s">
        <v>4699</v>
      </c>
      <c r="AK969" s="65">
        <v>8</v>
      </c>
      <c r="AN969" s="65" t="str">
        <f t="shared" si="434"/>
        <v/>
      </c>
    </row>
    <row r="970" spans="1:40" ht="16.8" customHeight="1" x14ac:dyDescent="0.25">
      <c r="A970" s="113">
        <v>1</v>
      </c>
      <c r="B970" s="342" t="s">
        <v>766</v>
      </c>
      <c r="D970" s="349" t="str">
        <f t="shared" si="443"/>
        <v/>
      </c>
      <c r="E970" s="211">
        <f t="shared" si="440"/>
        <v>18781026</v>
      </c>
      <c r="F970" s="262">
        <v>9</v>
      </c>
      <c r="G970" s="194" t="s">
        <v>4960</v>
      </c>
      <c r="H970" s="194"/>
      <c r="N970" s="417"/>
      <c r="O970" s="194"/>
      <c r="P970" s="194"/>
      <c r="R970" s="112" t="str">
        <f>IF(D970="","", CONCATENATE("Update games set ", B970, "= ",D970," where game_id=", E970))</f>
        <v/>
      </c>
      <c r="S970" s="112" t="str">
        <f t="shared" si="435"/>
        <v>Update lineups set player_name = 'E Earp', raw_name = 'E Earp' where game_id = 18781026 and player_order = 9</v>
      </c>
      <c r="T970" s="112" t="str">
        <f t="shared" si="436"/>
        <v/>
      </c>
      <c r="U970" s="200" t="str">
        <f t="shared" si="433"/>
        <v/>
      </c>
      <c r="V970" s="112" t="str">
        <f t="shared" si="437"/>
        <v/>
      </c>
      <c r="W970" s="415" t="str">
        <f t="shared" si="438"/>
        <v/>
      </c>
      <c r="Y970" s="65" t="str">
        <f t="shared" si="417"/>
        <v/>
      </c>
      <c r="Z970" s="65" t="str">
        <f t="shared" si="418"/>
        <v/>
      </c>
      <c r="AA970" s="65" t="str">
        <f t="shared" si="419"/>
        <v/>
      </c>
      <c r="AB970" s="65" t="str">
        <f t="shared" si="420"/>
        <v/>
      </c>
      <c r="AC970" s="65" t="str">
        <f t="shared" si="421"/>
        <v/>
      </c>
      <c r="AH970" s="65" t="str">
        <f t="shared" si="439"/>
        <v>187803229</v>
      </c>
      <c r="AI970" s="65">
        <v>18780322</v>
      </c>
      <c r="AJ970" s="65" t="s">
        <v>4699</v>
      </c>
      <c r="AK970" s="65">
        <v>9</v>
      </c>
      <c r="AN970" s="65" t="str">
        <f t="shared" si="434"/>
        <v/>
      </c>
    </row>
    <row r="971" spans="1:40" ht="16.8" customHeight="1" x14ac:dyDescent="0.25">
      <c r="A971" s="113">
        <v>1</v>
      </c>
      <c r="B971" s="342" t="s">
        <v>753</v>
      </c>
      <c r="D971" s="350" t="str">
        <f t="shared" ref="D971:D1019" si="444">IF(C971="", "", CONCATENATE("'", C971,"'"))</f>
        <v/>
      </c>
      <c r="E971" s="211">
        <f t="shared" si="440"/>
        <v>18781026</v>
      </c>
      <c r="F971" s="262">
        <v>10</v>
      </c>
      <c r="G971" s="211" t="s">
        <v>4926</v>
      </c>
      <c r="R971" s="112" t="str">
        <f>IF(D971="","", CONCATENATE("Update games set ", B971, "= ",D971," where game_id=", E971))</f>
        <v/>
      </c>
      <c r="S971" s="112" t="str">
        <f t="shared" si="435"/>
        <v>Update lineups set player_name = 'JP Turner', raw_name = 'JP Turner' where game_id = 18781026 and player_order = 10</v>
      </c>
      <c r="T971" s="112" t="str">
        <f t="shared" si="436"/>
        <v/>
      </c>
      <c r="U971" s="200" t="str">
        <f t="shared" si="433"/>
        <v/>
      </c>
      <c r="V971" s="112" t="str">
        <f t="shared" si="437"/>
        <v/>
      </c>
      <c r="W971" s="415" t="str">
        <f t="shared" si="438"/>
        <v/>
      </c>
      <c r="Y971" s="65" t="str">
        <f t="shared" si="417"/>
        <v/>
      </c>
      <c r="Z971" s="65" t="str">
        <f t="shared" si="418"/>
        <v/>
      </c>
      <c r="AA971" s="65" t="str">
        <f t="shared" si="419"/>
        <v/>
      </c>
      <c r="AB971" s="65" t="str">
        <f t="shared" si="420"/>
        <v/>
      </c>
      <c r="AC971" s="65" t="str">
        <f t="shared" si="421"/>
        <v/>
      </c>
      <c r="AH971" s="65" t="str">
        <f t="shared" si="439"/>
        <v>1878032210</v>
      </c>
      <c r="AI971" s="65">
        <v>18780322</v>
      </c>
      <c r="AJ971" s="65" t="s">
        <v>4699</v>
      </c>
      <c r="AK971" s="65">
        <v>10</v>
      </c>
      <c r="AN971" s="65" t="str">
        <f t="shared" si="434"/>
        <v/>
      </c>
    </row>
    <row r="972" spans="1:40" ht="16.8" customHeight="1" x14ac:dyDescent="0.25">
      <c r="A972" s="113">
        <v>1</v>
      </c>
      <c r="B972" s="342" t="s">
        <v>746</v>
      </c>
      <c r="C972" s="351" t="s">
        <v>5062</v>
      </c>
      <c r="D972" s="334" t="str">
        <f>CONCATENATE("'", LEFT(E972,4),"-",MID(E972,5,2),"-", MID(E972,7,2), " ", C972,"'")</f>
        <v>'1878-10-26 15:00'</v>
      </c>
      <c r="E972" s="211">
        <f t="shared" si="440"/>
        <v>18781026</v>
      </c>
      <c r="F972" s="262">
        <v>11</v>
      </c>
      <c r="G972" s="211" t="s">
        <v>4950</v>
      </c>
      <c r="R972" s="112" t="str">
        <f>IF(D972="","", CONCATENATE("Update games set ", B972, "= ",D972," where game_id=", E972))</f>
        <v>Update games set Game_date= '1878-10-26 15:00' where game_id=18781026</v>
      </c>
      <c r="S972" s="112" t="str">
        <f t="shared" si="435"/>
        <v>Update lineups set player_name = 'G Golland', raw_name = 'G Golland' where game_id = 18781026 and player_order = 11</v>
      </c>
      <c r="T972" s="112" t="str">
        <f t="shared" si="436"/>
        <v/>
      </c>
      <c r="U972" s="200" t="str">
        <f t="shared" si="433"/>
        <v/>
      </c>
      <c r="V972" s="112" t="str">
        <f t="shared" si="437"/>
        <v/>
      </c>
      <c r="W972" s="415" t="str">
        <f t="shared" si="438"/>
        <v/>
      </c>
      <c r="Y972" s="65" t="str">
        <f t="shared" si="417"/>
        <v/>
      </c>
      <c r="Z972" s="65" t="str">
        <f t="shared" si="418"/>
        <v/>
      </c>
      <c r="AA972" s="65" t="str">
        <f t="shared" si="419"/>
        <v/>
      </c>
      <c r="AB972" s="65" t="str">
        <f t="shared" si="420"/>
        <v/>
      </c>
      <c r="AC972" s="65" t="str">
        <f t="shared" si="421"/>
        <v/>
      </c>
      <c r="AH972" s="65" t="str">
        <f t="shared" si="439"/>
        <v>1878032211</v>
      </c>
      <c r="AI972" s="65">
        <v>18780322</v>
      </c>
      <c r="AJ972" s="65" t="s">
        <v>4699</v>
      </c>
      <c r="AK972" s="65">
        <v>11</v>
      </c>
      <c r="AN972" s="65" t="str">
        <f t="shared" si="434"/>
        <v/>
      </c>
    </row>
    <row r="973" spans="1:40" ht="16.8" customHeight="1" x14ac:dyDescent="0.25">
      <c r="A973" s="113">
        <v>1</v>
      </c>
      <c r="B973" s="342" t="s">
        <v>25</v>
      </c>
      <c r="D973" s="350" t="str">
        <f t="shared" si="426"/>
        <v/>
      </c>
      <c r="E973" s="211">
        <f t="shared" si="440"/>
        <v>18781026</v>
      </c>
      <c r="F973" s="262">
        <v>12</v>
      </c>
      <c r="G973" s="212"/>
      <c r="H973" s="212"/>
      <c r="N973" s="416"/>
      <c r="O973" s="212"/>
      <c r="P973" s="212"/>
      <c r="R973" s="112" t="str">
        <f>IF(D973="","", CONCATENATE("Update games set ", B973, "= ",D973," where game_id=", E973))</f>
        <v/>
      </c>
      <c r="S973" s="112" t="str">
        <f t="shared" si="435"/>
        <v/>
      </c>
      <c r="T973" s="112" t="str">
        <f t="shared" si="436"/>
        <v/>
      </c>
      <c r="U973" s="200" t="str">
        <f t="shared" si="433"/>
        <v/>
      </c>
      <c r="V973" s="112" t="str">
        <f t="shared" si="437"/>
        <v/>
      </c>
      <c r="W973" s="415" t="str">
        <f t="shared" si="438"/>
        <v/>
      </c>
      <c r="Y973" s="65" t="str">
        <f t="shared" si="417"/>
        <v/>
      </c>
      <c r="Z973" s="65" t="str">
        <f t="shared" si="418"/>
        <v/>
      </c>
      <c r="AA973" s="65" t="str">
        <f t="shared" si="419"/>
        <v/>
      </c>
      <c r="AB973" s="65" t="str">
        <f t="shared" si="420"/>
        <v/>
      </c>
      <c r="AC973" s="65" t="str">
        <f t="shared" si="421"/>
        <v/>
      </c>
      <c r="AH973" s="65" t="str">
        <f t="shared" si="439"/>
        <v>1878032212</v>
      </c>
      <c r="AI973" s="65">
        <v>18780322</v>
      </c>
      <c r="AJ973" s="65" t="s">
        <v>4699</v>
      </c>
      <c r="AK973" s="65">
        <v>12</v>
      </c>
      <c r="AN973" s="65" t="str">
        <f t="shared" si="434"/>
        <v/>
      </c>
    </row>
    <row r="974" spans="1:40" ht="16.8" customHeight="1" x14ac:dyDescent="0.25">
      <c r="A974" s="113">
        <v>1</v>
      </c>
      <c r="B974" s="342" t="s">
        <v>475</v>
      </c>
      <c r="D974" s="349" t="str">
        <f t="shared" si="443"/>
        <v/>
      </c>
      <c r="E974" s="211">
        <f t="shared" si="440"/>
        <v>18781026</v>
      </c>
      <c r="F974" s="262">
        <v>13</v>
      </c>
      <c r="R974" s="112" t="str">
        <f>IF(D974="","", CONCATENATE("Update games set ", B974, "= ",D974," where game_id=", E974))</f>
        <v/>
      </c>
      <c r="S974" s="112" t="str">
        <f t="shared" si="435"/>
        <v/>
      </c>
      <c r="T974" s="112" t="str">
        <f t="shared" si="436"/>
        <v/>
      </c>
      <c r="U974" s="200" t="str">
        <f t="shared" si="433"/>
        <v/>
      </c>
      <c r="V974" s="112" t="str">
        <f t="shared" si="437"/>
        <v/>
      </c>
      <c r="W974" s="415" t="str">
        <f t="shared" si="438"/>
        <v/>
      </c>
      <c r="Y974" s="65" t="str">
        <f t="shared" ref="Y974:Y1037" si="445">IF(I974="","",CONCATENATE("update goals set scorer_name = '",SUBSTITUTE(J974, "'", "''"),"'"))</f>
        <v/>
      </c>
      <c r="Z974" s="65" t="str">
        <f t="shared" ref="Z974:Z1037" si="446">IF(K974="", "", CONCATENATE(", goal_min = ", K974))</f>
        <v/>
      </c>
      <c r="AA974" s="65" t="str">
        <f t="shared" ref="AA974:AA1037" si="447">IF(L974="", "", CONCATENATE(", Pen = '", UPPER(L974), "'"))</f>
        <v/>
      </c>
      <c r="AB974" s="65" t="str">
        <f t="shared" ref="AB974:AB1037" si="448">IF(M974="", "", CONCATENATE(", OG = '", UPPER(M974), "'"))</f>
        <v/>
      </c>
      <c r="AC974" s="65" t="str">
        <f t="shared" ref="AC974:AC1037" si="449">IF(I974="", "", CONCATENATE(" where game_id = ", E974, " and goal_order = ", I974))</f>
        <v/>
      </c>
      <c r="AH974" s="65" t="str">
        <f t="shared" si="439"/>
        <v>1878032213</v>
      </c>
      <c r="AI974" s="65">
        <v>18780322</v>
      </c>
      <c r="AJ974" s="65" t="s">
        <v>4699</v>
      </c>
      <c r="AK974" s="65">
        <v>13</v>
      </c>
      <c r="AN974" s="65" t="str">
        <f t="shared" si="434"/>
        <v/>
      </c>
    </row>
    <row r="975" spans="1:40" ht="16.8" customHeight="1" x14ac:dyDescent="0.25">
      <c r="A975" s="113">
        <v>1</v>
      </c>
      <c r="B975" s="342" t="s">
        <v>20</v>
      </c>
      <c r="D975" s="350" t="str">
        <f t="shared" si="426"/>
        <v/>
      </c>
      <c r="E975" s="211">
        <f t="shared" si="440"/>
        <v>18781026</v>
      </c>
      <c r="F975" s="262">
        <v>14</v>
      </c>
      <c r="R975" s="112" t="str">
        <f>IF(D975="","", CONCATENATE("Update games set ", B975, "= ",D975," where game_id=", E975))</f>
        <v/>
      </c>
      <c r="S975" s="112" t="str">
        <f t="shared" si="435"/>
        <v/>
      </c>
      <c r="T975" s="112" t="str">
        <f t="shared" si="436"/>
        <v/>
      </c>
      <c r="U975" s="200" t="str">
        <f t="shared" si="433"/>
        <v/>
      </c>
      <c r="V975" s="112" t="str">
        <f t="shared" si="437"/>
        <v/>
      </c>
      <c r="W975" s="415" t="str">
        <f t="shared" si="438"/>
        <v/>
      </c>
      <c r="Y975" s="65" t="str">
        <f t="shared" si="445"/>
        <v/>
      </c>
      <c r="Z975" s="65" t="str">
        <f t="shared" si="446"/>
        <v/>
      </c>
      <c r="AA975" s="65" t="str">
        <f t="shared" si="447"/>
        <v/>
      </c>
      <c r="AB975" s="65" t="str">
        <f t="shared" si="448"/>
        <v/>
      </c>
      <c r="AC975" s="65" t="str">
        <f t="shared" si="449"/>
        <v/>
      </c>
      <c r="AH975" s="65" t="str">
        <f t="shared" si="439"/>
        <v>1878032214</v>
      </c>
      <c r="AI975" s="65">
        <v>18780322</v>
      </c>
      <c r="AJ975" s="65" t="s">
        <v>4699</v>
      </c>
      <c r="AK975" s="65">
        <v>14</v>
      </c>
      <c r="AN975" s="65" t="str">
        <f t="shared" si="434"/>
        <v/>
      </c>
    </row>
    <row r="976" spans="1:40" ht="16.8" customHeight="1" x14ac:dyDescent="0.25">
      <c r="A976" s="113">
        <v>1</v>
      </c>
      <c r="B976" s="342" t="s">
        <v>4882</v>
      </c>
      <c r="C976" s="342" t="str">
        <f>IF(C975="", "", C975)</f>
        <v/>
      </c>
      <c r="D976" s="350" t="str">
        <f t="shared" si="426"/>
        <v/>
      </c>
      <c r="E976" s="211">
        <f t="shared" si="440"/>
        <v>18781026</v>
      </c>
      <c r="F976" s="262">
        <v>15</v>
      </c>
      <c r="R976" s="112" t="str">
        <f>IF(D976="","", CONCATENATE("Update games set ", B976, "= ",D976," where game_id=", E976))</f>
        <v/>
      </c>
      <c r="S976" s="112" t="str">
        <f t="shared" si="435"/>
        <v/>
      </c>
      <c r="T976" s="112" t="str">
        <f t="shared" si="436"/>
        <v/>
      </c>
      <c r="U976" s="200" t="str">
        <f t="shared" si="433"/>
        <v/>
      </c>
      <c r="V976" s="112" t="str">
        <f t="shared" si="437"/>
        <v/>
      </c>
      <c r="W976" s="415" t="str">
        <f t="shared" si="438"/>
        <v/>
      </c>
      <c r="Y976" s="65" t="str">
        <f t="shared" si="445"/>
        <v/>
      </c>
      <c r="Z976" s="65" t="str">
        <f t="shared" si="446"/>
        <v/>
      </c>
      <c r="AA976" s="65" t="str">
        <f t="shared" si="447"/>
        <v/>
      </c>
      <c r="AB976" s="65" t="str">
        <f t="shared" si="448"/>
        <v/>
      </c>
      <c r="AC976" s="65" t="str">
        <f t="shared" si="449"/>
        <v/>
      </c>
      <c r="AH976" s="65" t="str">
        <f t="shared" si="439"/>
        <v>1878032215</v>
      </c>
      <c r="AI976" s="65">
        <v>18780322</v>
      </c>
      <c r="AJ976" s="65" t="s">
        <v>4699</v>
      </c>
      <c r="AK976" s="65">
        <v>15</v>
      </c>
      <c r="AN976" s="65" t="str">
        <f t="shared" si="434"/>
        <v/>
      </c>
    </row>
    <row r="977" spans="1:40" s="126" customFormat="1" ht="16.8" customHeight="1" thickBot="1" x14ac:dyDescent="0.3">
      <c r="A977" s="113">
        <v>1</v>
      </c>
      <c r="B977" s="116" t="s">
        <v>115</v>
      </c>
      <c r="C977" s="352"/>
      <c r="D977" s="370" t="str">
        <f t="shared" ref="D977" si="450">IF(MID(E977,5,2)*1&gt;6,_xlfn.CONCAT("'",LEFT(E977,4),"-",MID(E977,3,2)+1,"'"),_xlfn.CONCAT("'",LEFT(E977,4)-1,"-",MID(E977,3,2),"'"))</f>
        <v>'1878-79'</v>
      </c>
      <c r="E977" s="214">
        <f t="shared" si="440"/>
        <v>18781026</v>
      </c>
      <c r="F977" s="266">
        <v>16</v>
      </c>
      <c r="G977" s="343"/>
      <c r="H977" s="343"/>
      <c r="I977" s="267"/>
      <c r="J977" s="214"/>
      <c r="K977" s="266"/>
      <c r="L977" s="266"/>
      <c r="M977" s="266"/>
      <c r="N977" s="419"/>
      <c r="O977" s="343"/>
      <c r="P977" s="343"/>
      <c r="Q977" s="346"/>
      <c r="R977" s="112" t="str">
        <f>IF(D977="","", CONCATENATE("Update games set ", B977, "= ",D977," where game_id=", E977))</f>
        <v>Update games set Season= '1878-79' where game_id=18781026</v>
      </c>
      <c r="S977" s="112" t="str">
        <f t="shared" si="435"/>
        <v/>
      </c>
      <c r="T977" s="112" t="str">
        <f t="shared" si="436"/>
        <v/>
      </c>
      <c r="U977" s="200" t="str">
        <f t="shared" si="433"/>
        <v/>
      </c>
      <c r="V977" s="112" t="str">
        <f t="shared" si="437"/>
        <v/>
      </c>
      <c r="W977" s="415" t="str">
        <f t="shared" si="438"/>
        <v/>
      </c>
      <c r="X977" s="240"/>
      <c r="Y977" s="65" t="str">
        <f t="shared" si="445"/>
        <v/>
      </c>
      <c r="Z977" s="65" t="str">
        <f t="shared" si="446"/>
        <v/>
      </c>
      <c r="AA977" s="65" t="str">
        <f t="shared" si="447"/>
        <v/>
      </c>
      <c r="AB977" s="65" t="str">
        <f t="shared" si="448"/>
        <v/>
      </c>
      <c r="AC977" s="65" t="str">
        <f t="shared" si="449"/>
        <v/>
      </c>
      <c r="AH977" s="65" t="str">
        <f t="shared" si="439"/>
        <v>1878032216</v>
      </c>
      <c r="AI977" s="126">
        <v>18780322</v>
      </c>
      <c r="AJ977" s="126" t="s">
        <v>4699</v>
      </c>
      <c r="AK977" s="126">
        <v>16</v>
      </c>
      <c r="AN977" s="65" t="str">
        <f t="shared" si="434"/>
        <v/>
      </c>
    </row>
    <row r="978" spans="1:40" ht="16.8" customHeight="1" thickTop="1" x14ac:dyDescent="0.25">
      <c r="A978" s="113">
        <v>1</v>
      </c>
      <c r="B978" s="341" t="s">
        <v>22</v>
      </c>
      <c r="C978" s="341" t="s">
        <v>5227</v>
      </c>
      <c r="D978" s="341" t="str">
        <f t="shared" si="426"/>
        <v>'Birmingham'</v>
      </c>
      <c r="E978" s="211">
        <v>18781028</v>
      </c>
      <c r="F978" s="262">
        <v>1</v>
      </c>
      <c r="G978" s="211" t="s">
        <v>4939</v>
      </c>
      <c r="H978" s="212"/>
      <c r="R978" s="112" t="str">
        <f>IF(D978="","", CONCATENATE("Update games set ", B978, "= ",D978," where game_id=", E978))</f>
        <v>Update games set Opponent= 'Birmingham' where game_id=18781028</v>
      </c>
      <c r="S978" s="112" t="str">
        <f t="shared" si="435"/>
        <v>Update lineups set player_name = 'J Sands', raw_name = 'J Sands' where game_id = 18781028 and player_order = 1</v>
      </c>
      <c r="T978" s="112" t="str">
        <f t="shared" si="436"/>
        <v/>
      </c>
      <c r="U978" s="200" t="str">
        <f t="shared" si="433"/>
        <v/>
      </c>
      <c r="V978" s="112" t="str">
        <f t="shared" si="437"/>
        <v/>
      </c>
      <c r="W978" s="415" t="str">
        <f t="shared" si="438"/>
        <v/>
      </c>
      <c r="Y978" s="65" t="str">
        <f t="shared" si="445"/>
        <v/>
      </c>
      <c r="Z978" s="65" t="str">
        <f t="shared" si="446"/>
        <v/>
      </c>
      <c r="AA978" s="65" t="str">
        <f t="shared" si="447"/>
        <v/>
      </c>
      <c r="AB978" s="65" t="str">
        <f t="shared" si="448"/>
        <v/>
      </c>
      <c r="AC978" s="65" t="str">
        <f t="shared" si="449"/>
        <v/>
      </c>
      <c r="AH978" s="65" t="str">
        <f t="shared" si="439"/>
        <v>187810121</v>
      </c>
      <c r="AI978" s="65">
        <v>18781012</v>
      </c>
      <c r="AJ978" s="65" t="s">
        <v>4699</v>
      </c>
      <c r="AK978" s="65">
        <v>1</v>
      </c>
      <c r="AN978" s="65" t="str">
        <f t="shared" si="434"/>
        <v>update games set source = 'The Nottingham Forest Football Scrapbook' where game_id = 18781028</v>
      </c>
    </row>
    <row r="979" spans="1:40" ht="16.8" customHeight="1" x14ac:dyDescent="0.25">
      <c r="A979" s="113">
        <v>1</v>
      </c>
      <c r="B979" s="342" t="s">
        <v>4979</v>
      </c>
      <c r="C979" s="342" t="str">
        <f>IF(C978="", "", C978)</f>
        <v>Birmingham</v>
      </c>
      <c r="D979" s="350" t="str">
        <f t="shared" si="426"/>
        <v>'Birmingham'</v>
      </c>
      <c r="E979" s="211">
        <f>E978</f>
        <v>18781028</v>
      </c>
      <c r="F979" s="262">
        <v>2</v>
      </c>
      <c r="G979" s="211" t="s">
        <v>4942</v>
      </c>
      <c r="R979" s="112" t="str">
        <f>IF(D979="","", CONCATENATE("Update games set ", B979, "= ",D979," where game_id=", E979))</f>
        <v>Update games set Opp_parent= 'Birmingham' where game_id=18781028</v>
      </c>
      <c r="S979" s="112" t="str">
        <f t="shared" si="435"/>
        <v>Update lineups set player_name = 'E Luntley', raw_name = 'E Luntley' where game_id = 18781028 and player_order = 2</v>
      </c>
      <c r="T979" s="112" t="str">
        <f t="shared" si="436"/>
        <v/>
      </c>
      <c r="U979" s="200" t="str">
        <f t="shared" si="433"/>
        <v/>
      </c>
      <c r="V979" s="112" t="str">
        <f t="shared" si="437"/>
        <v/>
      </c>
      <c r="W979" s="415" t="str">
        <f t="shared" si="438"/>
        <v/>
      </c>
      <c r="Y979" s="65" t="str">
        <f t="shared" si="445"/>
        <v/>
      </c>
      <c r="Z979" s="65" t="str">
        <f t="shared" si="446"/>
        <v/>
      </c>
      <c r="AA979" s="65" t="str">
        <f t="shared" si="447"/>
        <v/>
      </c>
      <c r="AB979" s="65" t="str">
        <f t="shared" si="448"/>
        <v/>
      </c>
      <c r="AC979" s="65" t="str">
        <f t="shared" si="449"/>
        <v/>
      </c>
      <c r="AH979" s="65" t="str">
        <f t="shared" si="439"/>
        <v>187810122</v>
      </c>
      <c r="AI979" s="65">
        <v>18781012</v>
      </c>
      <c r="AJ979" s="65" t="s">
        <v>4699</v>
      </c>
      <c r="AK979" s="65">
        <v>2</v>
      </c>
      <c r="AN979" s="65" t="str">
        <f t="shared" si="434"/>
        <v/>
      </c>
    </row>
    <row r="980" spans="1:40" ht="16.8" customHeight="1" x14ac:dyDescent="0.25">
      <c r="A980" s="113">
        <v>1</v>
      </c>
      <c r="B980" s="342" t="s">
        <v>2653</v>
      </c>
      <c r="C980" s="342" t="s">
        <v>663</v>
      </c>
      <c r="D980" s="350" t="str">
        <f t="shared" si="426"/>
        <v>'Friendly'</v>
      </c>
      <c r="E980" s="211">
        <f t="shared" ref="E980:E993" si="451">E979</f>
        <v>18781028</v>
      </c>
      <c r="F980" s="262">
        <v>3</v>
      </c>
      <c r="G980" s="211" t="s">
        <v>4965</v>
      </c>
      <c r="R980" s="112" t="str">
        <f>IF(D980="","", CONCATENATE("Update games set ", B980, "= ",D980," where game_id=", E980))</f>
        <v>Update games set Game_type= 'Friendly' where game_id=18781028</v>
      </c>
      <c r="S980" s="112" t="str">
        <f t="shared" si="435"/>
        <v>Update lineups set player_name = 'C Caborn', raw_name = 'C Caborn' where game_id = 18781028 and player_order = 3</v>
      </c>
      <c r="T980" s="112" t="str">
        <f t="shared" si="436"/>
        <v/>
      </c>
      <c r="U980" s="200" t="str">
        <f t="shared" si="433"/>
        <v/>
      </c>
      <c r="V980" s="112" t="str">
        <f t="shared" si="437"/>
        <v/>
      </c>
      <c r="W980" s="415" t="str">
        <f t="shared" si="438"/>
        <v/>
      </c>
      <c r="Y980" s="65" t="str">
        <f t="shared" si="445"/>
        <v/>
      </c>
      <c r="Z980" s="65" t="str">
        <f t="shared" si="446"/>
        <v/>
      </c>
      <c r="AA980" s="65" t="str">
        <f t="shared" si="447"/>
        <v/>
      </c>
      <c r="AB980" s="65" t="str">
        <f t="shared" si="448"/>
        <v/>
      </c>
      <c r="AC980" s="65" t="str">
        <f t="shared" si="449"/>
        <v/>
      </c>
      <c r="AH980" s="65" t="str">
        <f t="shared" si="439"/>
        <v>187810123</v>
      </c>
      <c r="AI980" s="65">
        <v>18781012</v>
      </c>
      <c r="AJ980" s="65" t="s">
        <v>4699</v>
      </c>
      <c r="AK980" s="65">
        <v>3</v>
      </c>
      <c r="AN980" s="65" t="str">
        <f t="shared" si="434"/>
        <v/>
      </c>
    </row>
    <row r="981" spans="1:40" ht="16.8" customHeight="1" x14ac:dyDescent="0.25">
      <c r="A981" s="113">
        <v>1</v>
      </c>
      <c r="B981" s="342" t="s">
        <v>4978</v>
      </c>
      <c r="C981" s="342" t="s">
        <v>0</v>
      </c>
      <c r="D981" s="350" t="str">
        <f t="shared" si="426"/>
        <v>'A'</v>
      </c>
      <c r="E981" s="211">
        <f t="shared" si="451"/>
        <v>18781028</v>
      </c>
      <c r="F981" s="262">
        <v>4</v>
      </c>
      <c r="G981" s="211" t="s">
        <v>4955</v>
      </c>
      <c r="R981" s="112" t="str">
        <f>IF(D981="","", CONCATENATE("Update games set ", B981, "= ",D981," where game_id=", E981))</f>
        <v>Update games set HAN= 'A' where game_id=18781028</v>
      </c>
      <c r="S981" s="112" t="str">
        <f t="shared" si="435"/>
        <v>Update lineups set player_name = 'AJ Bates', raw_name = 'AJ Bates' where game_id = 18781028 and player_order = 4</v>
      </c>
      <c r="T981" s="112" t="str">
        <f t="shared" si="436"/>
        <v/>
      </c>
      <c r="U981" s="200" t="str">
        <f t="shared" si="433"/>
        <v/>
      </c>
      <c r="V981" s="112" t="str">
        <f t="shared" si="437"/>
        <v/>
      </c>
      <c r="W981" s="415" t="str">
        <f t="shared" si="438"/>
        <v/>
      </c>
      <c r="Y981" s="65" t="str">
        <f t="shared" si="445"/>
        <v/>
      </c>
      <c r="Z981" s="65" t="str">
        <f t="shared" si="446"/>
        <v/>
      </c>
      <c r="AA981" s="65" t="str">
        <f t="shared" si="447"/>
        <v/>
      </c>
      <c r="AB981" s="65" t="str">
        <f t="shared" si="448"/>
        <v/>
      </c>
      <c r="AC981" s="65" t="str">
        <f t="shared" si="449"/>
        <v/>
      </c>
      <c r="AH981" s="65" t="str">
        <f t="shared" si="439"/>
        <v>187810124</v>
      </c>
      <c r="AI981" s="65">
        <v>18781012</v>
      </c>
      <c r="AJ981" s="65" t="s">
        <v>4699</v>
      </c>
      <c r="AK981" s="65">
        <v>4</v>
      </c>
      <c r="AN981" s="65" t="str">
        <f t="shared" si="434"/>
        <v/>
      </c>
    </row>
    <row r="982" spans="1:40" ht="16.8" customHeight="1" x14ac:dyDescent="0.25">
      <c r="A982" s="113">
        <v>1</v>
      </c>
      <c r="B982" s="342" t="s">
        <v>5</v>
      </c>
      <c r="C982" s="342">
        <v>2</v>
      </c>
      <c r="D982" s="349">
        <f t="shared" si="441"/>
        <v>2</v>
      </c>
      <c r="E982" s="211">
        <f t="shared" si="451"/>
        <v>18781028</v>
      </c>
      <c r="F982" s="262">
        <v>5</v>
      </c>
      <c r="G982" s="211" t="s">
        <v>4952</v>
      </c>
      <c r="R982" s="112" t="str">
        <f>IF(D982="","", CONCATENATE("Update games set ", B982, "= ",D982," where game_id=", E982))</f>
        <v>Update games set F= 2 where game_id=18781028</v>
      </c>
      <c r="S982" s="112" t="str">
        <f t="shared" si="435"/>
        <v>Update lineups set player_name = 'M Holroyd', raw_name = 'M Holroyd' where game_id = 18781028 and player_order = 5</v>
      </c>
      <c r="T982" s="112" t="str">
        <f t="shared" si="436"/>
        <v/>
      </c>
      <c r="U982" s="200" t="str">
        <f t="shared" si="433"/>
        <v/>
      </c>
      <c r="V982" s="112" t="str">
        <f t="shared" si="437"/>
        <v/>
      </c>
      <c r="W982" s="415" t="str">
        <f t="shared" si="438"/>
        <v/>
      </c>
      <c r="Y982" s="65" t="str">
        <f t="shared" si="445"/>
        <v/>
      </c>
      <c r="Z982" s="65" t="str">
        <f t="shared" si="446"/>
        <v/>
      </c>
      <c r="AA982" s="65" t="str">
        <f t="shared" si="447"/>
        <v/>
      </c>
      <c r="AB982" s="65" t="str">
        <f t="shared" si="448"/>
        <v/>
      </c>
      <c r="AC982" s="65" t="str">
        <f t="shared" si="449"/>
        <v/>
      </c>
      <c r="AH982" s="65" t="str">
        <f t="shared" si="439"/>
        <v>187810125</v>
      </c>
      <c r="AI982" s="65">
        <v>18781012</v>
      </c>
      <c r="AJ982" s="65" t="s">
        <v>4699</v>
      </c>
      <c r="AK982" s="65">
        <v>5</v>
      </c>
      <c r="AN982" s="65" t="str">
        <f t="shared" si="434"/>
        <v/>
      </c>
    </row>
    <row r="983" spans="1:40" ht="16.8" customHeight="1" x14ac:dyDescent="0.25">
      <c r="A983" s="113">
        <v>1</v>
      </c>
      <c r="B983" s="342" t="s">
        <v>0</v>
      </c>
      <c r="C983" s="342">
        <v>1</v>
      </c>
      <c r="D983" s="349">
        <f t="shared" si="441"/>
        <v>1</v>
      </c>
      <c r="E983" s="211">
        <f t="shared" si="451"/>
        <v>18781028</v>
      </c>
      <c r="F983" s="262">
        <v>6</v>
      </c>
      <c r="G983" s="211" t="s">
        <v>4914</v>
      </c>
      <c r="R983" s="112" t="str">
        <f>IF(D983="","", CONCATENATE("Update games set ", B983, "= ",D983," where game_id=", E983))</f>
        <v>Update games set A= 1 where game_id=18781028</v>
      </c>
      <c r="S983" s="112" t="str">
        <f t="shared" si="435"/>
        <v>Update lineups set player_name = 'Turner', raw_name = 'Turner' where game_id = 18781028 and player_order = 6</v>
      </c>
      <c r="T983" s="112" t="str">
        <f t="shared" si="436"/>
        <v/>
      </c>
      <c r="U983" s="200" t="str">
        <f t="shared" si="433"/>
        <v/>
      </c>
      <c r="V983" s="112" t="str">
        <f t="shared" si="437"/>
        <v/>
      </c>
      <c r="W983" s="415" t="str">
        <f t="shared" si="438"/>
        <v/>
      </c>
      <c r="Y983" s="65" t="str">
        <f t="shared" si="445"/>
        <v/>
      </c>
      <c r="Z983" s="65" t="str">
        <f t="shared" si="446"/>
        <v/>
      </c>
      <c r="AA983" s="65" t="str">
        <f t="shared" si="447"/>
        <v/>
      </c>
      <c r="AB983" s="65" t="str">
        <f t="shared" si="448"/>
        <v/>
      </c>
      <c r="AC983" s="65" t="str">
        <f t="shared" si="449"/>
        <v/>
      </c>
      <c r="AH983" s="65" t="str">
        <f t="shared" si="439"/>
        <v>187810126</v>
      </c>
      <c r="AI983" s="65">
        <v>18781012</v>
      </c>
      <c r="AJ983" s="65" t="s">
        <v>4699</v>
      </c>
      <c r="AK983" s="65">
        <v>6</v>
      </c>
      <c r="AN983" s="65" t="str">
        <f t="shared" si="434"/>
        <v/>
      </c>
    </row>
    <row r="984" spans="1:40" ht="16.8" customHeight="1" x14ac:dyDescent="0.25">
      <c r="A984" s="113">
        <v>1</v>
      </c>
      <c r="B984" s="342" t="s">
        <v>23</v>
      </c>
      <c r="D984" s="334" t="str">
        <f t="shared" ref="D984" si="452">IF(C984="",IF(D982&gt;D983,"'W'",IF(D982=D983,"'D'","'L'")),_xlfn.CONCAT("'",C984,"'"))</f>
        <v>'W'</v>
      </c>
      <c r="E984" s="211">
        <f t="shared" si="451"/>
        <v>18781028</v>
      </c>
      <c r="F984" s="262">
        <v>7</v>
      </c>
      <c r="G984" s="211" t="s">
        <v>4806</v>
      </c>
      <c r="R984" s="112" t="str">
        <f>IF(D984="","", CONCATENATE("Update games set ", B984, "= ",D984," where game_id=", E984))</f>
        <v>Update games set Result= 'W' where game_id=18781028</v>
      </c>
      <c r="S984" s="112" t="str">
        <f t="shared" si="435"/>
        <v>Update lineups set player_name = 'SW Widdowson', raw_name = 'SW Widdowson' where game_id = 18781028 and player_order = 7</v>
      </c>
      <c r="T984" s="112" t="str">
        <f t="shared" si="436"/>
        <v/>
      </c>
      <c r="U984" s="200" t="str">
        <f t="shared" si="433"/>
        <v/>
      </c>
      <c r="V984" s="112" t="str">
        <f t="shared" si="437"/>
        <v/>
      </c>
      <c r="W984" s="415" t="str">
        <f t="shared" si="438"/>
        <v/>
      </c>
      <c r="Y984" s="65" t="str">
        <f t="shared" si="445"/>
        <v/>
      </c>
      <c r="Z984" s="65" t="str">
        <f t="shared" si="446"/>
        <v/>
      </c>
      <c r="AA984" s="65" t="str">
        <f t="shared" si="447"/>
        <v/>
      </c>
      <c r="AB984" s="65" t="str">
        <f t="shared" si="448"/>
        <v/>
      </c>
      <c r="AC984" s="65" t="str">
        <f t="shared" si="449"/>
        <v/>
      </c>
      <c r="AH984" s="65" t="str">
        <f t="shared" si="439"/>
        <v>187810127</v>
      </c>
      <c r="AI984" s="65">
        <v>18781012</v>
      </c>
      <c r="AJ984" s="65" t="s">
        <v>4699</v>
      </c>
      <c r="AK984" s="65">
        <v>7</v>
      </c>
      <c r="AN984" s="65" t="str">
        <f t="shared" si="434"/>
        <v/>
      </c>
    </row>
    <row r="985" spans="1:40" ht="16.8" customHeight="1" x14ac:dyDescent="0.25">
      <c r="A985" s="113">
        <v>1</v>
      </c>
      <c r="B985" s="342" t="s">
        <v>768</v>
      </c>
      <c r="D985" s="349" t="str">
        <f t="shared" si="443"/>
        <v/>
      </c>
      <c r="E985" s="211">
        <f t="shared" si="451"/>
        <v>18781028</v>
      </c>
      <c r="F985" s="262">
        <v>8</v>
      </c>
      <c r="G985" s="194" t="s">
        <v>4967</v>
      </c>
      <c r="H985" s="211" t="s">
        <v>4777</v>
      </c>
      <c r="N985" s="417"/>
      <c r="O985" s="194"/>
      <c r="P985" s="194"/>
      <c r="R985" s="112" t="str">
        <f>IF(D985="","", CONCATENATE("Update games set ", B985, "= ",D985," where game_id=", E985))</f>
        <v/>
      </c>
      <c r="S985" s="112" t="str">
        <f t="shared" si="435"/>
        <v>Update lineups set player_name = 'M Luntley', raw_name = 'M Luntley' where game_id = 18781028 and player_order = 8</v>
      </c>
      <c r="T985" s="112" t="str">
        <f t="shared" si="436"/>
        <v/>
      </c>
      <c r="U985" s="200" t="str">
        <f t="shared" si="433"/>
        <v/>
      </c>
      <c r="V985" s="112" t="str">
        <f t="shared" si="437"/>
        <v/>
      </c>
      <c r="W985" s="415" t="str">
        <f t="shared" si="438"/>
        <v/>
      </c>
      <c r="Y985" s="65" t="str">
        <f t="shared" si="445"/>
        <v/>
      </c>
      <c r="Z985" s="65" t="str">
        <f t="shared" si="446"/>
        <v/>
      </c>
      <c r="AA985" s="65" t="str">
        <f t="shared" si="447"/>
        <v/>
      </c>
      <c r="AB985" s="65" t="str">
        <f t="shared" si="448"/>
        <v/>
      </c>
      <c r="AC985" s="65" t="str">
        <f t="shared" si="449"/>
        <v/>
      </c>
      <c r="AH985" s="65" t="str">
        <f t="shared" si="439"/>
        <v>187810128</v>
      </c>
      <c r="AI985" s="65">
        <v>18781012</v>
      </c>
      <c r="AJ985" s="65" t="s">
        <v>4699</v>
      </c>
      <c r="AK985" s="65">
        <v>8</v>
      </c>
      <c r="AN985" s="65" t="str">
        <f t="shared" si="434"/>
        <v/>
      </c>
    </row>
    <row r="986" spans="1:40" ht="16.8" customHeight="1" x14ac:dyDescent="0.25">
      <c r="A986" s="113">
        <v>1</v>
      </c>
      <c r="B986" s="342" t="s">
        <v>766</v>
      </c>
      <c r="D986" s="349" t="str">
        <f t="shared" si="443"/>
        <v/>
      </c>
      <c r="E986" s="211">
        <f t="shared" si="451"/>
        <v>18781028</v>
      </c>
      <c r="F986" s="262">
        <v>9</v>
      </c>
      <c r="G986" s="194" t="s">
        <v>4940</v>
      </c>
      <c r="H986" s="194"/>
      <c r="N986" s="417"/>
      <c r="O986" s="194"/>
      <c r="P986" s="194"/>
      <c r="R986" s="112" t="str">
        <f>IF(D986="","", CONCATENATE("Update games set ", B986, "= ",D986," where game_id=", E986))</f>
        <v/>
      </c>
      <c r="S986" s="112" t="str">
        <f t="shared" si="435"/>
        <v>Update lineups set player_name = 'Golland', raw_name = 'Golland' where game_id = 18781028 and player_order = 9</v>
      </c>
      <c r="T986" s="112" t="str">
        <f t="shared" si="436"/>
        <v/>
      </c>
      <c r="U986" s="200" t="str">
        <f t="shared" si="433"/>
        <v/>
      </c>
      <c r="V986" s="112" t="str">
        <f t="shared" si="437"/>
        <v/>
      </c>
      <c r="W986" s="415" t="str">
        <f t="shared" si="438"/>
        <v/>
      </c>
      <c r="Y986" s="65" t="str">
        <f t="shared" si="445"/>
        <v/>
      </c>
      <c r="Z986" s="65" t="str">
        <f t="shared" si="446"/>
        <v/>
      </c>
      <c r="AA986" s="65" t="str">
        <f t="shared" si="447"/>
        <v/>
      </c>
      <c r="AB986" s="65" t="str">
        <f t="shared" si="448"/>
        <v/>
      </c>
      <c r="AC986" s="65" t="str">
        <f t="shared" si="449"/>
        <v/>
      </c>
      <c r="AH986" s="65" t="str">
        <f t="shared" si="439"/>
        <v>187810129</v>
      </c>
      <c r="AI986" s="65">
        <v>18781012</v>
      </c>
      <c r="AJ986" s="65" t="s">
        <v>4699</v>
      </c>
      <c r="AK986" s="65">
        <v>9</v>
      </c>
      <c r="AN986" s="65" t="str">
        <f t="shared" si="434"/>
        <v/>
      </c>
    </row>
    <row r="987" spans="1:40" ht="16.8" customHeight="1" x14ac:dyDescent="0.25">
      <c r="A987" s="113">
        <v>1</v>
      </c>
      <c r="B987" s="342" t="s">
        <v>753</v>
      </c>
      <c r="D987" s="350" t="str">
        <f t="shared" si="444"/>
        <v/>
      </c>
      <c r="E987" s="211">
        <f t="shared" si="451"/>
        <v>18781028</v>
      </c>
      <c r="F987" s="262">
        <v>10</v>
      </c>
      <c r="G987" s="211" t="s">
        <v>4958</v>
      </c>
      <c r="R987" s="112" t="str">
        <f>IF(D987="","", CONCATENATE("Update games set ", B987, "= ",D987," where game_id=", E987))</f>
        <v/>
      </c>
      <c r="S987" s="112" t="str">
        <f t="shared" si="435"/>
        <v>Update lineups set player_name = 'Earp', raw_name = 'Earp' where game_id = 18781028 and player_order = 10</v>
      </c>
      <c r="T987" s="112" t="str">
        <f t="shared" si="436"/>
        <v/>
      </c>
      <c r="U987" s="200" t="str">
        <f t="shared" si="433"/>
        <v/>
      </c>
      <c r="V987" s="112" t="str">
        <f t="shared" si="437"/>
        <v/>
      </c>
      <c r="W987" s="415" t="str">
        <f t="shared" si="438"/>
        <v/>
      </c>
      <c r="Y987" s="65" t="str">
        <f t="shared" si="445"/>
        <v/>
      </c>
      <c r="Z987" s="65" t="str">
        <f t="shared" si="446"/>
        <v/>
      </c>
      <c r="AA987" s="65" t="str">
        <f t="shared" si="447"/>
        <v/>
      </c>
      <c r="AB987" s="65" t="str">
        <f t="shared" si="448"/>
        <v/>
      </c>
      <c r="AC987" s="65" t="str">
        <f t="shared" si="449"/>
        <v/>
      </c>
      <c r="AH987" s="65" t="str">
        <f t="shared" si="439"/>
        <v>1878101210</v>
      </c>
      <c r="AI987" s="65">
        <v>18781012</v>
      </c>
      <c r="AJ987" s="65" t="s">
        <v>4699</v>
      </c>
      <c r="AK987" s="65">
        <v>10</v>
      </c>
      <c r="AN987" s="65" t="str">
        <f t="shared" si="434"/>
        <v/>
      </c>
    </row>
    <row r="988" spans="1:40" ht="16.8" customHeight="1" x14ac:dyDescent="0.25">
      <c r="A988" s="113">
        <v>1</v>
      </c>
      <c r="B988" s="342" t="s">
        <v>746</v>
      </c>
      <c r="C988" s="351">
        <v>0.8125</v>
      </c>
      <c r="D988" s="334" t="str">
        <f>CONCATENATE("'", LEFT(E988,4),"-",MID(E988,5,2),"-", MID(E988,7,2), " ", C988,"'")</f>
        <v>'1878-10-28 0.8125'</v>
      </c>
      <c r="E988" s="211">
        <f t="shared" si="451"/>
        <v>18781028</v>
      </c>
      <c r="F988" s="262">
        <v>11</v>
      </c>
      <c r="G988" s="211" t="s">
        <v>4786</v>
      </c>
      <c r="R988" s="112" t="str">
        <f>IF(D988="","", CONCATENATE("Update games set ", B988, "= ",D988," where game_id=", E988))</f>
        <v>Update games set Game_date= '1878-10-28 0.8125' where game_id=18781028</v>
      </c>
      <c r="S988" s="112" t="str">
        <f t="shared" si="435"/>
        <v>Update lineups set player_name = 'Smith', raw_name = 'Smith' where game_id = 18781028 and player_order = 11</v>
      </c>
      <c r="T988" s="112" t="str">
        <f t="shared" si="436"/>
        <v/>
      </c>
      <c r="U988" s="200" t="str">
        <f t="shared" si="433"/>
        <v/>
      </c>
      <c r="V988" s="112" t="str">
        <f t="shared" si="437"/>
        <v/>
      </c>
      <c r="W988" s="415" t="str">
        <f t="shared" si="438"/>
        <v/>
      </c>
      <c r="Y988" s="65" t="str">
        <f t="shared" si="445"/>
        <v/>
      </c>
      <c r="Z988" s="65" t="str">
        <f t="shared" si="446"/>
        <v/>
      </c>
      <c r="AA988" s="65" t="str">
        <f t="shared" si="447"/>
        <v/>
      </c>
      <c r="AB988" s="65" t="str">
        <f t="shared" si="448"/>
        <v/>
      </c>
      <c r="AC988" s="65" t="str">
        <f t="shared" si="449"/>
        <v/>
      </c>
      <c r="AH988" s="65" t="str">
        <f t="shared" si="439"/>
        <v>1878101211</v>
      </c>
      <c r="AI988" s="65">
        <v>18781012</v>
      </c>
      <c r="AJ988" s="65" t="s">
        <v>4699</v>
      </c>
      <c r="AK988" s="65">
        <v>11</v>
      </c>
      <c r="AN988" s="65" t="str">
        <f t="shared" si="434"/>
        <v/>
      </c>
    </row>
    <row r="989" spans="1:40" ht="16.8" customHeight="1" x14ac:dyDescent="0.25">
      <c r="A989" s="113">
        <v>1</v>
      </c>
      <c r="B989" s="342" t="s">
        <v>25</v>
      </c>
      <c r="C989" s="342" t="s">
        <v>5327</v>
      </c>
      <c r="D989" s="350" t="str">
        <f t="shared" si="426"/>
        <v>'Played with electric lights'</v>
      </c>
      <c r="E989" s="211">
        <f t="shared" si="451"/>
        <v>18781028</v>
      </c>
      <c r="F989" s="262">
        <v>12</v>
      </c>
      <c r="G989" s="212"/>
      <c r="H989" s="212"/>
      <c r="N989" s="416"/>
      <c r="O989" s="212"/>
      <c r="P989" s="212"/>
      <c r="R989" s="112" t="str">
        <f>IF(D989="","", CONCATENATE("Update games set ", B989, "= ",D989," where game_id=", E989))</f>
        <v>Update games set Notes= 'Played with electric lights' where game_id=18781028</v>
      </c>
      <c r="S989" s="112" t="str">
        <f t="shared" si="435"/>
        <v/>
      </c>
      <c r="T989" s="112" t="str">
        <f t="shared" si="436"/>
        <v/>
      </c>
      <c r="U989" s="200" t="str">
        <f t="shared" si="433"/>
        <v/>
      </c>
      <c r="V989" s="112" t="str">
        <f t="shared" si="437"/>
        <v/>
      </c>
      <c r="W989" s="415" t="str">
        <f t="shared" si="438"/>
        <v/>
      </c>
      <c r="Y989" s="65" t="str">
        <f t="shared" si="445"/>
        <v/>
      </c>
      <c r="Z989" s="65" t="str">
        <f t="shared" si="446"/>
        <v/>
      </c>
      <c r="AA989" s="65" t="str">
        <f t="shared" si="447"/>
        <v/>
      </c>
      <c r="AB989" s="65" t="str">
        <f t="shared" si="448"/>
        <v/>
      </c>
      <c r="AC989" s="65" t="str">
        <f t="shared" si="449"/>
        <v/>
      </c>
      <c r="AH989" s="65" t="str">
        <f t="shared" si="439"/>
        <v>1878101212</v>
      </c>
      <c r="AI989" s="65">
        <v>18781012</v>
      </c>
      <c r="AJ989" s="65" t="s">
        <v>4699</v>
      </c>
      <c r="AK989" s="65">
        <v>12</v>
      </c>
      <c r="AN989" s="65" t="str">
        <f t="shared" si="434"/>
        <v/>
      </c>
    </row>
    <row r="990" spans="1:40" ht="16.8" customHeight="1" x14ac:dyDescent="0.25">
      <c r="A990" s="113">
        <v>1</v>
      </c>
      <c r="B990" s="342" t="s">
        <v>475</v>
      </c>
      <c r="D990" s="349" t="str">
        <f t="shared" si="443"/>
        <v/>
      </c>
      <c r="E990" s="211">
        <f t="shared" si="451"/>
        <v>18781028</v>
      </c>
      <c r="F990" s="262">
        <v>13</v>
      </c>
      <c r="R990" s="112" t="str">
        <f>IF(D990="","", CONCATENATE("Update games set ", B990, "= ",D990," where game_id=", E990))</f>
        <v/>
      </c>
      <c r="S990" s="112" t="str">
        <f t="shared" si="435"/>
        <v/>
      </c>
      <c r="T990" s="112" t="str">
        <f t="shared" si="436"/>
        <v/>
      </c>
      <c r="U990" s="200" t="str">
        <f t="shared" si="433"/>
        <v/>
      </c>
      <c r="V990" s="112" t="str">
        <f t="shared" si="437"/>
        <v/>
      </c>
      <c r="W990" s="415" t="str">
        <f t="shared" si="438"/>
        <v/>
      </c>
      <c r="Y990" s="65" t="str">
        <f t="shared" si="445"/>
        <v/>
      </c>
      <c r="Z990" s="65" t="str">
        <f t="shared" si="446"/>
        <v/>
      </c>
      <c r="AA990" s="65" t="str">
        <f t="shared" si="447"/>
        <v/>
      </c>
      <c r="AB990" s="65" t="str">
        <f t="shared" si="448"/>
        <v/>
      </c>
      <c r="AC990" s="65" t="str">
        <f t="shared" si="449"/>
        <v/>
      </c>
      <c r="AH990" s="65" t="str">
        <f t="shared" si="439"/>
        <v>1878101213</v>
      </c>
      <c r="AI990" s="65">
        <v>18781012</v>
      </c>
      <c r="AJ990" s="65" t="s">
        <v>4699</v>
      </c>
      <c r="AK990" s="65">
        <v>13</v>
      </c>
      <c r="AN990" s="65" t="str">
        <f t="shared" si="434"/>
        <v/>
      </c>
    </row>
    <row r="991" spans="1:40" ht="16.8" customHeight="1" x14ac:dyDescent="0.25">
      <c r="A991" s="113">
        <v>1</v>
      </c>
      <c r="B991" s="342" t="s">
        <v>20</v>
      </c>
      <c r="D991" s="350" t="str">
        <f t="shared" si="426"/>
        <v/>
      </c>
      <c r="E991" s="211">
        <f t="shared" si="451"/>
        <v>18781028</v>
      </c>
      <c r="F991" s="262">
        <v>14</v>
      </c>
      <c r="R991" s="112" t="str">
        <f>IF(D991="","", CONCATENATE("Update games set ", B991, "= ",D991," where game_id=", E991))</f>
        <v/>
      </c>
      <c r="S991" s="112" t="str">
        <f t="shared" si="435"/>
        <v/>
      </c>
      <c r="T991" s="112" t="str">
        <f t="shared" si="436"/>
        <v/>
      </c>
      <c r="U991" s="200" t="str">
        <f t="shared" si="433"/>
        <v/>
      </c>
      <c r="V991" s="112" t="str">
        <f t="shared" si="437"/>
        <v/>
      </c>
      <c r="W991" s="415" t="str">
        <f t="shared" si="438"/>
        <v/>
      </c>
      <c r="Y991" s="65" t="str">
        <f t="shared" si="445"/>
        <v/>
      </c>
      <c r="Z991" s="65" t="str">
        <f t="shared" si="446"/>
        <v/>
      </c>
      <c r="AA991" s="65" t="str">
        <f t="shared" si="447"/>
        <v/>
      </c>
      <c r="AB991" s="65" t="str">
        <f t="shared" si="448"/>
        <v/>
      </c>
      <c r="AC991" s="65" t="str">
        <f t="shared" si="449"/>
        <v/>
      </c>
      <c r="AH991" s="65" t="str">
        <f t="shared" si="439"/>
        <v>1878101214</v>
      </c>
      <c r="AI991" s="65">
        <v>18781012</v>
      </c>
      <c r="AJ991" s="65" t="s">
        <v>4699</v>
      </c>
      <c r="AK991" s="65">
        <v>14</v>
      </c>
      <c r="AN991" s="65" t="str">
        <f t="shared" si="434"/>
        <v/>
      </c>
    </row>
    <row r="992" spans="1:40" ht="16.8" customHeight="1" x14ac:dyDescent="0.25">
      <c r="A992" s="113">
        <v>1</v>
      </c>
      <c r="B992" s="342" t="s">
        <v>4882</v>
      </c>
      <c r="C992" s="342" t="str">
        <f>IF(C991="", "", C991)</f>
        <v/>
      </c>
      <c r="D992" s="350" t="str">
        <f t="shared" si="426"/>
        <v/>
      </c>
      <c r="E992" s="211">
        <f t="shared" si="451"/>
        <v>18781028</v>
      </c>
      <c r="F992" s="262">
        <v>15</v>
      </c>
      <c r="R992" s="112" t="str">
        <f>IF(D992="","", CONCATENATE("Update games set ", B992, "= ",D992," where game_id=", E992))</f>
        <v/>
      </c>
      <c r="S992" s="112" t="str">
        <f t="shared" si="435"/>
        <v/>
      </c>
      <c r="T992" s="112" t="str">
        <f t="shared" si="436"/>
        <v/>
      </c>
      <c r="U992" s="200" t="str">
        <f t="shared" si="433"/>
        <v/>
      </c>
      <c r="V992" s="112" t="str">
        <f t="shared" si="437"/>
        <v/>
      </c>
      <c r="W992" s="415" t="str">
        <f t="shared" si="438"/>
        <v/>
      </c>
      <c r="Y992" s="65" t="str">
        <f t="shared" si="445"/>
        <v/>
      </c>
      <c r="Z992" s="65" t="str">
        <f t="shared" si="446"/>
        <v/>
      </c>
      <c r="AA992" s="65" t="str">
        <f t="shared" si="447"/>
        <v/>
      </c>
      <c r="AB992" s="65" t="str">
        <f t="shared" si="448"/>
        <v/>
      </c>
      <c r="AC992" s="65" t="str">
        <f t="shared" si="449"/>
        <v/>
      </c>
      <c r="AH992" s="65" t="str">
        <f t="shared" si="439"/>
        <v>1878101215</v>
      </c>
      <c r="AI992" s="65">
        <v>18781012</v>
      </c>
      <c r="AJ992" s="65" t="s">
        <v>4699</v>
      </c>
      <c r="AK992" s="65">
        <v>15</v>
      </c>
      <c r="AN992" s="65" t="str">
        <f t="shared" si="434"/>
        <v/>
      </c>
    </row>
    <row r="993" spans="1:40" s="126" customFormat="1" ht="16.8" customHeight="1" thickBot="1" x14ac:dyDescent="0.3">
      <c r="A993" s="113">
        <v>1</v>
      </c>
      <c r="B993" s="116" t="s">
        <v>115</v>
      </c>
      <c r="C993" s="352"/>
      <c r="D993" s="370" t="str">
        <f t="shared" ref="D993" si="453">IF(MID(E993,5,2)*1&gt;6,_xlfn.CONCAT("'",LEFT(E993,4),"-",MID(E993,3,2)+1,"'"),_xlfn.CONCAT("'",LEFT(E993,4)-1,"-",MID(E993,3,2),"'"))</f>
        <v>'1878-79'</v>
      </c>
      <c r="E993" s="214">
        <f t="shared" si="451"/>
        <v>18781028</v>
      </c>
      <c r="F993" s="266">
        <v>16</v>
      </c>
      <c r="G993" s="343"/>
      <c r="H993" s="343"/>
      <c r="I993" s="267"/>
      <c r="J993" s="214"/>
      <c r="K993" s="266"/>
      <c r="L993" s="266"/>
      <c r="M993" s="266"/>
      <c r="N993" s="419"/>
      <c r="O993" s="343"/>
      <c r="P993" s="343"/>
      <c r="Q993" s="346"/>
      <c r="R993" s="112" t="str">
        <f>IF(D993="","", CONCATENATE("Update games set ", B993, "= ",D993," where game_id=", E993))</f>
        <v>Update games set Season= '1878-79' where game_id=18781028</v>
      </c>
      <c r="S993" s="112" t="str">
        <f t="shared" si="435"/>
        <v/>
      </c>
      <c r="T993" s="112" t="str">
        <f t="shared" si="436"/>
        <v/>
      </c>
      <c r="U993" s="200" t="str">
        <f t="shared" si="433"/>
        <v/>
      </c>
      <c r="V993" s="112" t="str">
        <f t="shared" si="437"/>
        <v/>
      </c>
      <c r="W993" s="415" t="str">
        <f t="shared" si="438"/>
        <v/>
      </c>
      <c r="X993" s="240"/>
      <c r="Y993" s="65" t="str">
        <f t="shared" si="445"/>
        <v/>
      </c>
      <c r="Z993" s="65" t="str">
        <f t="shared" si="446"/>
        <v/>
      </c>
      <c r="AA993" s="65" t="str">
        <f t="shared" si="447"/>
        <v/>
      </c>
      <c r="AB993" s="65" t="str">
        <f t="shared" si="448"/>
        <v/>
      </c>
      <c r="AC993" s="65" t="str">
        <f t="shared" si="449"/>
        <v/>
      </c>
      <c r="AH993" s="65" t="str">
        <f t="shared" si="439"/>
        <v>1878101216</v>
      </c>
      <c r="AI993" s="126">
        <v>18781012</v>
      </c>
      <c r="AJ993" s="126" t="s">
        <v>4699</v>
      </c>
      <c r="AK993" s="126">
        <v>16</v>
      </c>
      <c r="AN993" s="65" t="str">
        <f t="shared" si="434"/>
        <v/>
      </c>
    </row>
    <row r="994" spans="1:40" ht="16.8" customHeight="1" thickTop="1" x14ac:dyDescent="0.25">
      <c r="A994" s="113">
        <v>1</v>
      </c>
      <c r="B994" s="341" t="s">
        <v>22</v>
      </c>
      <c r="C994" s="341" t="s">
        <v>5227</v>
      </c>
      <c r="D994" s="341" t="str">
        <f t="shared" si="426"/>
        <v>'Birmingham'</v>
      </c>
      <c r="E994" s="211">
        <v>18781109</v>
      </c>
      <c r="F994" s="262">
        <v>1</v>
      </c>
      <c r="G994" s="211" t="s">
        <v>4931</v>
      </c>
      <c r="H994" s="212"/>
      <c r="R994" s="112" t="str">
        <f>IF(D994="","", CONCATENATE("Update games set ", B994, "= ",D994," where game_id=", E994))</f>
        <v>Update games set Opponent= 'Birmingham' where game_id=18781109</v>
      </c>
      <c r="S994" s="112" t="str">
        <f t="shared" si="435"/>
        <v>Update lineups set player_name = 'Sands', raw_name = 'Sands' where game_id = 18781109 and player_order = 1</v>
      </c>
      <c r="T994" s="112" t="str">
        <f t="shared" si="436"/>
        <v/>
      </c>
      <c r="U994" s="200" t="str">
        <f t="shared" si="433"/>
        <v/>
      </c>
      <c r="V994" s="112" t="str">
        <f t="shared" si="437"/>
        <v/>
      </c>
      <c r="W994" s="415" t="str">
        <f t="shared" si="438"/>
        <v/>
      </c>
      <c r="Y994" s="65" t="str">
        <f t="shared" si="445"/>
        <v/>
      </c>
      <c r="Z994" s="65" t="str">
        <f t="shared" si="446"/>
        <v/>
      </c>
      <c r="AA994" s="65" t="str">
        <f t="shared" si="447"/>
        <v/>
      </c>
      <c r="AB994" s="65" t="str">
        <f t="shared" si="448"/>
        <v/>
      </c>
      <c r="AC994" s="65" t="str">
        <f t="shared" si="449"/>
        <v/>
      </c>
      <c r="AH994" s="65" t="str">
        <f t="shared" si="439"/>
        <v>187810191</v>
      </c>
      <c r="AI994" s="65">
        <v>18781019</v>
      </c>
      <c r="AJ994" s="65" t="s">
        <v>29</v>
      </c>
      <c r="AK994" s="65">
        <v>1</v>
      </c>
      <c r="AN994" s="65" t="str">
        <f t="shared" si="434"/>
        <v>update games set source = 'The Nottingham Forest Football Scrapbook' where game_id = 18781109</v>
      </c>
    </row>
    <row r="995" spans="1:40" ht="16.8" customHeight="1" x14ac:dyDescent="0.25">
      <c r="A995" s="113">
        <v>1</v>
      </c>
      <c r="B995" s="342" t="s">
        <v>4979</v>
      </c>
      <c r="C995" s="342" t="str">
        <f>IF(C994="", "", C994)</f>
        <v>Birmingham</v>
      </c>
      <c r="D995" s="350" t="str">
        <f t="shared" ref="D995:D1058" si="454">IF(C995="", "", CONCATENATE("'", C995,"'"))</f>
        <v>'Birmingham'</v>
      </c>
      <c r="E995" s="211">
        <f>E994</f>
        <v>18781109</v>
      </c>
      <c r="F995" s="262">
        <v>2</v>
      </c>
      <c r="G995" s="211" t="s">
        <v>4942</v>
      </c>
      <c r="R995" s="112" t="str">
        <f>IF(D995="","", CONCATENATE("Update games set ", B995, "= ",D995," where game_id=", E995))</f>
        <v>Update games set Opp_parent= 'Birmingham' where game_id=18781109</v>
      </c>
      <c r="S995" s="112" t="str">
        <f t="shared" si="435"/>
        <v>Update lineups set player_name = 'E Luntley', raw_name = 'E Luntley' where game_id = 18781109 and player_order = 2</v>
      </c>
      <c r="T995" s="112" t="str">
        <f t="shared" si="436"/>
        <v/>
      </c>
      <c r="U995" s="200" t="str">
        <f t="shared" si="433"/>
        <v/>
      </c>
      <c r="V995" s="112" t="str">
        <f t="shared" si="437"/>
        <v/>
      </c>
      <c r="W995" s="415" t="str">
        <f t="shared" si="438"/>
        <v/>
      </c>
      <c r="Y995" s="65" t="str">
        <f t="shared" si="445"/>
        <v/>
      </c>
      <c r="Z995" s="65" t="str">
        <f t="shared" si="446"/>
        <v/>
      </c>
      <c r="AA995" s="65" t="str">
        <f t="shared" si="447"/>
        <v/>
      </c>
      <c r="AB995" s="65" t="str">
        <f t="shared" si="448"/>
        <v/>
      </c>
      <c r="AC995" s="65" t="str">
        <f t="shared" si="449"/>
        <v/>
      </c>
      <c r="AH995" s="65" t="str">
        <f t="shared" si="439"/>
        <v>187810192</v>
      </c>
      <c r="AI995" s="65">
        <v>18781019</v>
      </c>
      <c r="AJ995" s="65" t="s">
        <v>29</v>
      </c>
      <c r="AK995" s="65">
        <v>2</v>
      </c>
      <c r="AN995" s="65" t="str">
        <f t="shared" si="434"/>
        <v/>
      </c>
    </row>
    <row r="996" spans="1:40" ht="16.8" customHeight="1" x14ac:dyDescent="0.25">
      <c r="A996" s="113">
        <v>1</v>
      </c>
      <c r="B996" s="342" t="s">
        <v>2653</v>
      </c>
      <c r="C996" s="342" t="s">
        <v>663</v>
      </c>
      <c r="D996" s="350" t="str">
        <f t="shared" si="454"/>
        <v>'Friendly'</v>
      </c>
      <c r="E996" s="211">
        <f t="shared" ref="E996:E1009" si="455">E995</f>
        <v>18781109</v>
      </c>
      <c r="F996" s="262">
        <v>3</v>
      </c>
      <c r="G996" s="211" t="s">
        <v>4965</v>
      </c>
      <c r="R996" s="112" t="str">
        <f>IF(D996="","", CONCATENATE("Update games set ", B996, "= ",D996," where game_id=", E996))</f>
        <v>Update games set Game_type= 'Friendly' where game_id=18781109</v>
      </c>
      <c r="S996" s="112" t="str">
        <f t="shared" si="435"/>
        <v>Update lineups set player_name = 'C Caborn', raw_name = 'C Caborn' where game_id = 18781109 and player_order = 3</v>
      </c>
      <c r="T996" s="112" t="str">
        <f t="shared" si="436"/>
        <v/>
      </c>
      <c r="U996" s="200" t="str">
        <f t="shared" si="433"/>
        <v/>
      </c>
      <c r="V996" s="112" t="str">
        <f t="shared" si="437"/>
        <v/>
      </c>
      <c r="W996" s="415" t="str">
        <f t="shared" si="438"/>
        <v/>
      </c>
      <c r="Y996" s="65" t="str">
        <f t="shared" si="445"/>
        <v/>
      </c>
      <c r="Z996" s="65" t="str">
        <f t="shared" si="446"/>
        <v/>
      </c>
      <c r="AA996" s="65" t="str">
        <f t="shared" si="447"/>
        <v/>
      </c>
      <c r="AB996" s="65" t="str">
        <f t="shared" si="448"/>
        <v/>
      </c>
      <c r="AC996" s="65" t="str">
        <f t="shared" si="449"/>
        <v/>
      </c>
      <c r="AH996" s="65" t="str">
        <f t="shared" si="439"/>
        <v>187810193</v>
      </c>
      <c r="AI996" s="65">
        <v>18781019</v>
      </c>
      <c r="AJ996" s="65" t="s">
        <v>29</v>
      </c>
      <c r="AK996" s="65">
        <v>3</v>
      </c>
      <c r="AN996" s="65" t="str">
        <f t="shared" si="434"/>
        <v/>
      </c>
    </row>
    <row r="997" spans="1:40" ht="16.8" customHeight="1" x14ac:dyDescent="0.25">
      <c r="A997" s="113">
        <v>1</v>
      </c>
      <c r="B997" s="342" t="s">
        <v>4978</v>
      </c>
      <c r="C997" s="342" t="s">
        <v>0</v>
      </c>
      <c r="D997" s="350" t="str">
        <f t="shared" si="454"/>
        <v>'A'</v>
      </c>
      <c r="E997" s="211">
        <f t="shared" si="455"/>
        <v>18781109</v>
      </c>
      <c r="F997" s="262">
        <v>4</v>
      </c>
      <c r="G997" s="211" t="s">
        <v>4955</v>
      </c>
      <c r="R997" s="112" t="str">
        <f>IF(D997="","", CONCATENATE("Update games set ", B997, "= ",D997," where game_id=", E997))</f>
        <v>Update games set HAN= 'A' where game_id=18781109</v>
      </c>
      <c r="S997" s="112" t="str">
        <f t="shared" si="435"/>
        <v>Update lineups set player_name = 'AJ Bates', raw_name = 'AJ Bates' where game_id = 18781109 and player_order = 4</v>
      </c>
      <c r="T997" s="112" t="str">
        <f t="shared" si="436"/>
        <v/>
      </c>
      <c r="U997" s="200" t="str">
        <f t="shared" si="433"/>
        <v/>
      </c>
      <c r="V997" s="112" t="str">
        <f t="shared" si="437"/>
        <v/>
      </c>
      <c r="W997" s="415" t="str">
        <f t="shared" si="438"/>
        <v/>
      </c>
      <c r="Y997" s="65" t="str">
        <f t="shared" si="445"/>
        <v/>
      </c>
      <c r="Z997" s="65" t="str">
        <f t="shared" si="446"/>
        <v/>
      </c>
      <c r="AA997" s="65" t="str">
        <f t="shared" si="447"/>
        <v/>
      </c>
      <c r="AB997" s="65" t="str">
        <f t="shared" si="448"/>
        <v/>
      </c>
      <c r="AC997" s="65" t="str">
        <f t="shared" si="449"/>
        <v/>
      </c>
      <c r="AH997" s="65" t="str">
        <f t="shared" si="439"/>
        <v>187810194</v>
      </c>
      <c r="AI997" s="65">
        <v>18781019</v>
      </c>
      <c r="AJ997" s="65" t="s">
        <v>29</v>
      </c>
      <c r="AK997" s="65">
        <v>4</v>
      </c>
      <c r="AN997" s="65" t="str">
        <f t="shared" si="434"/>
        <v/>
      </c>
    </row>
    <row r="998" spans="1:40" ht="16.8" customHeight="1" x14ac:dyDescent="0.25">
      <c r="A998" s="113">
        <v>1</v>
      </c>
      <c r="B998" s="342" t="s">
        <v>5</v>
      </c>
      <c r="C998" s="342">
        <v>3</v>
      </c>
      <c r="D998" s="349">
        <f t="shared" si="441"/>
        <v>3</v>
      </c>
      <c r="E998" s="211">
        <f t="shared" si="455"/>
        <v>18781109</v>
      </c>
      <c r="F998" s="262">
        <v>5</v>
      </c>
      <c r="G998" s="211" t="s">
        <v>4952</v>
      </c>
      <c r="R998" s="112" t="str">
        <f>IF(D998="","", CONCATENATE("Update games set ", B998, "= ",D998," where game_id=", E998))</f>
        <v>Update games set F= 3 where game_id=18781109</v>
      </c>
      <c r="S998" s="112" t="str">
        <f t="shared" si="435"/>
        <v>Update lineups set player_name = 'M Holroyd', raw_name = 'M Holroyd' where game_id = 18781109 and player_order = 5</v>
      </c>
      <c r="T998" s="112" t="str">
        <f t="shared" si="436"/>
        <v/>
      </c>
      <c r="U998" s="200" t="str">
        <f t="shared" si="433"/>
        <v/>
      </c>
      <c r="V998" s="112" t="str">
        <f t="shared" si="437"/>
        <v/>
      </c>
      <c r="W998" s="415" t="str">
        <f t="shared" si="438"/>
        <v/>
      </c>
      <c r="Y998" s="65" t="str">
        <f t="shared" si="445"/>
        <v/>
      </c>
      <c r="Z998" s="65" t="str">
        <f t="shared" si="446"/>
        <v/>
      </c>
      <c r="AA998" s="65" t="str">
        <f t="shared" si="447"/>
        <v/>
      </c>
      <c r="AB998" s="65" t="str">
        <f t="shared" si="448"/>
        <v/>
      </c>
      <c r="AC998" s="65" t="str">
        <f t="shared" si="449"/>
        <v/>
      </c>
      <c r="AH998" s="65" t="str">
        <f t="shared" si="439"/>
        <v>187810195</v>
      </c>
      <c r="AI998" s="65">
        <v>18781019</v>
      </c>
      <c r="AJ998" s="65" t="s">
        <v>29</v>
      </c>
      <c r="AK998" s="65">
        <v>5</v>
      </c>
      <c r="AN998" s="65" t="str">
        <f t="shared" si="434"/>
        <v/>
      </c>
    </row>
    <row r="999" spans="1:40" ht="16.8" customHeight="1" x14ac:dyDescent="0.25">
      <c r="A999" s="113">
        <v>1</v>
      </c>
      <c r="B999" s="342" t="s">
        <v>0</v>
      </c>
      <c r="C999" s="342">
        <v>1</v>
      </c>
      <c r="D999" s="349">
        <f t="shared" si="441"/>
        <v>1</v>
      </c>
      <c r="E999" s="211">
        <f t="shared" si="455"/>
        <v>18781109</v>
      </c>
      <c r="F999" s="262">
        <v>6</v>
      </c>
      <c r="G999" s="211" t="s">
        <v>4914</v>
      </c>
      <c r="R999" s="112" t="str">
        <f>IF(D999="","", CONCATENATE("Update games set ", B999, "= ",D999," where game_id=", E999))</f>
        <v>Update games set A= 1 where game_id=18781109</v>
      </c>
      <c r="S999" s="112" t="str">
        <f t="shared" si="435"/>
        <v>Update lineups set player_name = 'Turner', raw_name = 'Turner' where game_id = 18781109 and player_order = 6</v>
      </c>
      <c r="T999" s="112" t="str">
        <f t="shared" si="436"/>
        <v/>
      </c>
      <c r="U999" s="200" t="str">
        <f t="shared" si="433"/>
        <v/>
      </c>
      <c r="V999" s="112" t="str">
        <f t="shared" si="437"/>
        <v/>
      </c>
      <c r="W999" s="415" t="str">
        <f t="shared" si="438"/>
        <v/>
      </c>
      <c r="Y999" s="65" t="str">
        <f t="shared" si="445"/>
        <v/>
      </c>
      <c r="Z999" s="65" t="str">
        <f t="shared" si="446"/>
        <v/>
      </c>
      <c r="AA999" s="65" t="str">
        <f t="shared" si="447"/>
        <v/>
      </c>
      <c r="AB999" s="65" t="str">
        <f t="shared" si="448"/>
        <v/>
      </c>
      <c r="AC999" s="65" t="str">
        <f t="shared" si="449"/>
        <v/>
      </c>
      <c r="AH999" s="65" t="str">
        <f t="shared" si="439"/>
        <v>187810196</v>
      </c>
      <c r="AI999" s="65">
        <v>18781019</v>
      </c>
      <c r="AJ999" s="65" t="s">
        <v>29</v>
      </c>
      <c r="AK999" s="65">
        <v>6</v>
      </c>
      <c r="AN999" s="65" t="str">
        <f t="shared" si="434"/>
        <v/>
      </c>
    </row>
    <row r="1000" spans="1:40" ht="16.8" customHeight="1" x14ac:dyDescent="0.25">
      <c r="A1000" s="113">
        <v>1</v>
      </c>
      <c r="B1000" s="342" t="s">
        <v>23</v>
      </c>
      <c r="D1000" s="334" t="str">
        <f t="shared" ref="D1000" si="456">IF(C1000="",IF(D998&gt;D999,"'W'",IF(D998=D999,"'D'","'L'")),_xlfn.CONCAT("'",C1000,"'"))</f>
        <v>'W'</v>
      </c>
      <c r="E1000" s="211">
        <f t="shared" si="455"/>
        <v>18781109</v>
      </c>
      <c r="F1000" s="262">
        <v>7</v>
      </c>
      <c r="G1000" s="211" t="s">
        <v>4806</v>
      </c>
      <c r="R1000" s="112" t="str">
        <f>IF(D1000="","", CONCATENATE("Update games set ", B1000, "= ",D1000," where game_id=", E1000))</f>
        <v>Update games set Result= 'W' where game_id=18781109</v>
      </c>
      <c r="S1000" s="112" t="str">
        <f t="shared" si="435"/>
        <v>Update lineups set player_name = 'SW Widdowson', raw_name = 'SW Widdowson' where game_id = 18781109 and player_order = 7</v>
      </c>
      <c r="T1000" s="112" t="str">
        <f t="shared" si="436"/>
        <v/>
      </c>
      <c r="U1000" s="200" t="str">
        <f t="shared" si="433"/>
        <v/>
      </c>
      <c r="V1000" s="112" t="str">
        <f t="shared" si="437"/>
        <v/>
      </c>
      <c r="W1000" s="415" t="str">
        <f t="shared" si="438"/>
        <v/>
      </c>
      <c r="Y1000" s="65" t="str">
        <f t="shared" si="445"/>
        <v/>
      </c>
      <c r="Z1000" s="65" t="str">
        <f t="shared" si="446"/>
        <v/>
      </c>
      <c r="AA1000" s="65" t="str">
        <f t="shared" si="447"/>
        <v/>
      </c>
      <c r="AB1000" s="65" t="str">
        <f t="shared" si="448"/>
        <v/>
      </c>
      <c r="AC1000" s="65" t="str">
        <f t="shared" si="449"/>
        <v/>
      </c>
      <c r="AH1000" s="65" t="str">
        <f t="shared" si="439"/>
        <v>187810197</v>
      </c>
      <c r="AI1000" s="65">
        <v>18781019</v>
      </c>
      <c r="AJ1000" s="65" t="s">
        <v>29</v>
      </c>
      <c r="AK1000" s="65">
        <v>7</v>
      </c>
      <c r="AN1000" s="65" t="str">
        <f t="shared" si="434"/>
        <v/>
      </c>
    </row>
    <row r="1001" spans="1:40" ht="16.8" customHeight="1" x14ac:dyDescent="0.25">
      <c r="A1001" s="113">
        <v>1</v>
      </c>
      <c r="B1001" s="342" t="s">
        <v>768</v>
      </c>
      <c r="D1001" s="349" t="str">
        <f t="shared" si="443"/>
        <v/>
      </c>
      <c r="E1001" s="211">
        <f t="shared" si="455"/>
        <v>18781109</v>
      </c>
      <c r="F1001" s="262">
        <v>8</v>
      </c>
      <c r="G1001" s="194" t="s">
        <v>4967</v>
      </c>
      <c r="H1001" s="211" t="s">
        <v>4777</v>
      </c>
      <c r="N1001" s="417"/>
      <c r="O1001" s="194"/>
      <c r="P1001" s="194"/>
      <c r="R1001" s="112" t="str">
        <f>IF(D1001="","", CONCATENATE("Update games set ", B1001, "= ",D1001," where game_id=", E1001))</f>
        <v/>
      </c>
      <c r="S1001" s="112" t="str">
        <f t="shared" si="435"/>
        <v>Update lineups set player_name = 'M Luntley', raw_name = 'M Luntley' where game_id = 18781109 and player_order = 8</v>
      </c>
      <c r="T1001" s="112" t="str">
        <f t="shared" si="436"/>
        <v/>
      </c>
      <c r="U1001" s="200" t="str">
        <f t="shared" si="433"/>
        <v/>
      </c>
      <c r="V1001" s="112" t="str">
        <f t="shared" si="437"/>
        <v/>
      </c>
      <c r="W1001" s="415" t="str">
        <f t="shared" si="438"/>
        <v/>
      </c>
      <c r="Y1001" s="65" t="str">
        <f t="shared" si="445"/>
        <v/>
      </c>
      <c r="Z1001" s="65" t="str">
        <f t="shared" si="446"/>
        <v/>
      </c>
      <c r="AA1001" s="65" t="str">
        <f t="shared" si="447"/>
        <v/>
      </c>
      <c r="AB1001" s="65" t="str">
        <f t="shared" si="448"/>
        <v/>
      </c>
      <c r="AC1001" s="65" t="str">
        <f t="shared" si="449"/>
        <v/>
      </c>
      <c r="AH1001" s="65" t="str">
        <f t="shared" si="439"/>
        <v>187810198</v>
      </c>
      <c r="AI1001" s="65">
        <v>18781019</v>
      </c>
      <c r="AJ1001" s="65" t="s">
        <v>29</v>
      </c>
      <c r="AK1001" s="65">
        <v>8</v>
      </c>
      <c r="AN1001" s="65" t="str">
        <f t="shared" si="434"/>
        <v/>
      </c>
    </row>
    <row r="1002" spans="1:40" ht="16.8" customHeight="1" x14ac:dyDescent="0.25">
      <c r="A1002" s="113">
        <v>1</v>
      </c>
      <c r="B1002" s="342" t="s">
        <v>766</v>
      </c>
      <c r="D1002" s="349" t="str">
        <f t="shared" si="443"/>
        <v/>
      </c>
      <c r="E1002" s="211">
        <f t="shared" si="455"/>
        <v>18781109</v>
      </c>
      <c r="F1002" s="262">
        <v>9</v>
      </c>
      <c r="G1002" s="194" t="s">
        <v>4940</v>
      </c>
      <c r="H1002" s="194"/>
      <c r="N1002" s="417"/>
      <c r="O1002" s="194"/>
      <c r="P1002" s="194"/>
      <c r="R1002" s="112" t="str">
        <f>IF(D1002="","", CONCATENATE("Update games set ", B1002, "= ",D1002," where game_id=", E1002))</f>
        <v/>
      </c>
      <c r="S1002" s="112" t="str">
        <f t="shared" si="435"/>
        <v>Update lineups set player_name = 'Golland', raw_name = 'Golland' where game_id = 18781109 and player_order = 9</v>
      </c>
      <c r="T1002" s="112" t="str">
        <f t="shared" si="436"/>
        <v/>
      </c>
      <c r="U1002" s="200" t="str">
        <f t="shared" si="433"/>
        <v/>
      </c>
      <c r="V1002" s="112" t="str">
        <f t="shared" si="437"/>
        <v/>
      </c>
      <c r="W1002" s="415" t="str">
        <f t="shared" si="438"/>
        <v/>
      </c>
      <c r="Y1002" s="65" t="str">
        <f t="shared" si="445"/>
        <v/>
      </c>
      <c r="Z1002" s="65" t="str">
        <f t="shared" si="446"/>
        <v/>
      </c>
      <c r="AA1002" s="65" t="str">
        <f t="shared" si="447"/>
        <v/>
      </c>
      <c r="AB1002" s="65" t="str">
        <f t="shared" si="448"/>
        <v/>
      </c>
      <c r="AC1002" s="65" t="str">
        <f t="shared" si="449"/>
        <v/>
      </c>
      <c r="AH1002" s="65" t="str">
        <f t="shared" si="439"/>
        <v>187810199</v>
      </c>
      <c r="AI1002" s="65">
        <v>18781019</v>
      </c>
      <c r="AJ1002" s="65" t="s">
        <v>29</v>
      </c>
      <c r="AK1002" s="65">
        <v>9</v>
      </c>
      <c r="AN1002" s="65" t="str">
        <f t="shared" si="434"/>
        <v/>
      </c>
    </row>
    <row r="1003" spans="1:40" ht="16.8" customHeight="1" x14ac:dyDescent="0.25">
      <c r="A1003" s="113">
        <v>1</v>
      </c>
      <c r="B1003" s="342" t="s">
        <v>753</v>
      </c>
      <c r="D1003" s="350" t="str">
        <f t="shared" si="444"/>
        <v/>
      </c>
      <c r="E1003" s="211">
        <f t="shared" si="455"/>
        <v>18781109</v>
      </c>
      <c r="F1003" s="262">
        <v>10</v>
      </c>
      <c r="G1003" s="211" t="s">
        <v>4958</v>
      </c>
      <c r="R1003" s="112" t="str">
        <f>IF(D1003="","", CONCATENATE("Update games set ", B1003, "= ",D1003," where game_id=", E1003))</f>
        <v/>
      </c>
      <c r="S1003" s="112" t="str">
        <f t="shared" si="435"/>
        <v>Update lineups set player_name = 'Earp', raw_name = 'Earp' where game_id = 18781109 and player_order = 10</v>
      </c>
      <c r="T1003" s="112" t="str">
        <f t="shared" si="436"/>
        <v/>
      </c>
      <c r="U1003" s="200" t="str">
        <f t="shared" si="433"/>
        <v/>
      </c>
      <c r="V1003" s="112" t="str">
        <f t="shared" si="437"/>
        <v/>
      </c>
      <c r="W1003" s="415" t="str">
        <f t="shared" si="438"/>
        <v/>
      </c>
      <c r="Y1003" s="65" t="str">
        <f t="shared" si="445"/>
        <v/>
      </c>
      <c r="Z1003" s="65" t="str">
        <f t="shared" si="446"/>
        <v/>
      </c>
      <c r="AA1003" s="65" t="str">
        <f t="shared" si="447"/>
        <v/>
      </c>
      <c r="AB1003" s="65" t="str">
        <f t="shared" si="448"/>
        <v/>
      </c>
      <c r="AC1003" s="65" t="str">
        <f t="shared" si="449"/>
        <v/>
      </c>
      <c r="AH1003" s="65" t="str">
        <f t="shared" si="439"/>
        <v>1878101910</v>
      </c>
      <c r="AI1003" s="65">
        <v>18781019</v>
      </c>
      <c r="AJ1003" s="65" t="s">
        <v>29</v>
      </c>
      <c r="AK1003" s="65">
        <v>10</v>
      </c>
      <c r="AN1003" s="65" t="str">
        <f t="shared" si="434"/>
        <v/>
      </c>
    </row>
    <row r="1004" spans="1:40" ht="16.8" customHeight="1" x14ac:dyDescent="0.25">
      <c r="A1004" s="113">
        <v>1</v>
      </c>
      <c r="B1004" s="342" t="s">
        <v>746</v>
      </c>
      <c r="C1004" s="351" t="s">
        <v>5062</v>
      </c>
      <c r="D1004" s="334" t="str">
        <f>CONCATENATE("'", LEFT(E1004,4),"-",MID(E1004,5,2),"-", MID(E1004,7,2), " ", C1004,"'")</f>
        <v>'1878-11-09 15:00'</v>
      </c>
      <c r="E1004" s="211">
        <f t="shared" si="455"/>
        <v>18781109</v>
      </c>
      <c r="F1004" s="262">
        <v>11</v>
      </c>
      <c r="G1004" s="211" t="s">
        <v>4786</v>
      </c>
      <c r="R1004" s="112" t="str">
        <f>IF(D1004="","", CONCATENATE("Update games set ", B1004, "= ",D1004," where game_id=", E1004))</f>
        <v>Update games set Game_date= '1878-11-09 15:00' where game_id=18781109</v>
      </c>
      <c r="S1004" s="112" t="str">
        <f t="shared" si="435"/>
        <v>Update lineups set player_name = 'Smith', raw_name = 'Smith' where game_id = 18781109 and player_order = 11</v>
      </c>
      <c r="T1004" s="112" t="str">
        <f t="shared" si="436"/>
        <v/>
      </c>
      <c r="U1004" s="200" t="str">
        <f t="shared" si="433"/>
        <v/>
      </c>
      <c r="V1004" s="112" t="str">
        <f t="shared" si="437"/>
        <v/>
      </c>
      <c r="W1004" s="415" t="str">
        <f t="shared" si="438"/>
        <v/>
      </c>
      <c r="Y1004" s="65" t="str">
        <f t="shared" si="445"/>
        <v/>
      </c>
      <c r="Z1004" s="65" t="str">
        <f t="shared" si="446"/>
        <v/>
      </c>
      <c r="AA1004" s="65" t="str">
        <f t="shared" si="447"/>
        <v/>
      </c>
      <c r="AB1004" s="65" t="str">
        <f t="shared" si="448"/>
        <v/>
      </c>
      <c r="AC1004" s="65" t="str">
        <f t="shared" si="449"/>
        <v/>
      </c>
      <c r="AH1004" s="65" t="str">
        <f t="shared" si="439"/>
        <v>1878101911</v>
      </c>
      <c r="AI1004" s="65">
        <v>18781019</v>
      </c>
      <c r="AJ1004" s="65" t="s">
        <v>29</v>
      </c>
      <c r="AK1004" s="65">
        <v>11</v>
      </c>
      <c r="AN1004" s="65" t="str">
        <f t="shared" si="434"/>
        <v/>
      </c>
    </row>
    <row r="1005" spans="1:40" ht="16.8" customHeight="1" x14ac:dyDescent="0.25">
      <c r="A1005" s="113">
        <v>1</v>
      </c>
      <c r="B1005" s="342" t="s">
        <v>25</v>
      </c>
      <c r="D1005" s="350" t="str">
        <f t="shared" si="454"/>
        <v/>
      </c>
      <c r="E1005" s="211">
        <f t="shared" si="455"/>
        <v>18781109</v>
      </c>
      <c r="F1005" s="262">
        <v>12</v>
      </c>
      <c r="G1005" s="212"/>
      <c r="H1005" s="212"/>
      <c r="N1005" s="416"/>
      <c r="O1005" s="212"/>
      <c r="P1005" s="212"/>
      <c r="R1005" s="112" t="str">
        <f>IF(D1005="","", CONCATENATE("Update games set ", B1005, "= ",D1005," where game_id=", E1005))</f>
        <v/>
      </c>
      <c r="S1005" s="112" t="str">
        <f t="shared" si="435"/>
        <v/>
      </c>
      <c r="T1005" s="112" t="str">
        <f t="shared" si="436"/>
        <v/>
      </c>
      <c r="U1005" s="200" t="str">
        <f t="shared" si="433"/>
        <v/>
      </c>
      <c r="V1005" s="112" t="str">
        <f t="shared" si="437"/>
        <v/>
      </c>
      <c r="W1005" s="415" t="str">
        <f t="shared" si="438"/>
        <v/>
      </c>
      <c r="Y1005" s="65" t="str">
        <f t="shared" si="445"/>
        <v/>
      </c>
      <c r="Z1005" s="65" t="str">
        <f t="shared" si="446"/>
        <v/>
      </c>
      <c r="AA1005" s="65" t="str">
        <f t="shared" si="447"/>
        <v/>
      </c>
      <c r="AB1005" s="65" t="str">
        <f t="shared" si="448"/>
        <v/>
      </c>
      <c r="AC1005" s="65" t="str">
        <f t="shared" si="449"/>
        <v/>
      </c>
      <c r="AH1005" s="65" t="str">
        <f t="shared" si="439"/>
        <v>1878101912</v>
      </c>
      <c r="AI1005" s="65">
        <v>18781019</v>
      </c>
      <c r="AJ1005" s="65" t="s">
        <v>29</v>
      </c>
      <c r="AK1005" s="65">
        <v>12</v>
      </c>
      <c r="AN1005" s="65" t="str">
        <f t="shared" si="434"/>
        <v/>
      </c>
    </row>
    <row r="1006" spans="1:40" ht="16.8" customHeight="1" x14ac:dyDescent="0.25">
      <c r="A1006" s="113">
        <v>1</v>
      </c>
      <c r="B1006" s="342" t="s">
        <v>475</v>
      </c>
      <c r="D1006" s="349" t="str">
        <f t="shared" si="443"/>
        <v/>
      </c>
      <c r="E1006" s="211">
        <f t="shared" si="455"/>
        <v>18781109</v>
      </c>
      <c r="F1006" s="262">
        <v>13</v>
      </c>
      <c r="R1006" s="112" t="str">
        <f>IF(D1006="","", CONCATENATE("Update games set ", B1006, "= ",D1006," where game_id=", E1006))</f>
        <v/>
      </c>
      <c r="S1006" s="112" t="str">
        <f t="shared" si="435"/>
        <v/>
      </c>
      <c r="T1006" s="112" t="str">
        <f t="shared" si="436"/>
        <v/>
      </c>
      <c r="U1006" s="200" t="str">
        <f t="shared" si="433"/>
        <v/>
      </c>
      <c r="V1006" s="112" t="str">
        <f t="shared" si="437"/>
        <v/>
      </c>
      <c r="W1006" s="415" t="str">
        <f t="shared" si="438"/>
        <v/>
      </c>
      <c r="Y1006" s="65" t="str">
        <f t="shared" si="445"/>
        <v/>
      </c>
      <c r="Z1006" s="65" t="str">
        <f t="shared" si="446"/>
        <v/>
      </c>
      <c r="AA1006" s="65" t="str">
        <f t="shared" si="447"/>
        <v/>
      </c>
      <c r="AB1006" s="65" t="str">
        <f t="shared" si="448"/>
        <v/>
      </c>
      <c r="AC1006" s="65" t="str">
        <f t="shared" si="449"/>
        <v/>
      </c>
      <c r="AH1006" s="65" t="str">
        <f t="shared" si="439"/>
        <v>1878101913</v>
      </c>
      <c r="AI1006" s="65">
        <v>18781019</v>
      </c>
      <c r="AJ1006" s="65" t="s">
        <v>29</v>
      </c>
      <c r="AK1006" s="65">
        <v>13</v>
      </c>
      <c r="AN1006" s="65" t="str">
        <f t="shared" si="434"/>
        <v/>
      </c>
    </row>
    <row r="1007" spans="1:40" ht="16.8" customHeight="1" x14ac:dyDescent="0.25">
      <c r="A1007" s="113">
        <v>1</v>
      </c>
      <c r="B1007" s="342" t="s">
        <v>20</v>
      </c>
      <c r="C1007" s="342" t="s">
        <v>4966</v>
      </c>
      <c r="D1007" s="350" t="str">
        <f t="shared" si="454"/>
        <v>'Aston Lower Grounds'</v>
      </c>
      <c r="E1007" s="211">
        <f t="shared" si="455"/>
        <v>18781109</v>
      </c>
      <c r="F1007" s="262">
        <v>14</v>
      </c>
      <c r="R1007" s="112" t="str">
        <f>IF(D1007="","", CONCATENATE("Update games set ", B1007, "= ",D1007," where game_id=", E1007))</f>
        <v>Update games set Ground= 'Aston Lower Grounds' where game_id=18781109</v>
      </c>
      <c r="S1007" s="112" t="str">
        <f t="shared" si="435"/>
        <v/>
      </c>
      <c r="T1007" s="112" t="str">
        <f t="shared" si="436"/>
        <v/>
      </c>
      <c r="U1007" s="200" t="str">
        <f t="shared" si="433"/>
        <v/>
      </c>
      <c r="V1007" s="112" t="str">
        <f t="shared" si="437"/>
        <v/>
      </c>
      <c r="W1007" s="415" t="str">
        <f t="shared" si="438"/>
        <v/>
      </c>
      <c r="Y1007" s="65" t="str">
        <f t="shared" si="445"/>
        <v/>
      </c>
      <c r="Z1007" s="65" t="str">
        <f t="shared" si="446"/>
        <v/>
      </c>
      <c r="AA1007" s="65" t="str">
        <f t="shared" si="447"/>
        <v/>
      </c>
      <c r="AB1007" s="65" t="str">
        <f t="shared" si="448"/>
        <v/>
      </c>
      <c r="AC1007" s="65" t="str">
        <f t="shared" si="449"/>
        <v/>
      </c>
      <c r="AH1007" s="65" t="str">
        <f t="shared" si="439"/>
        <v>1878101914</v>
      </c>
      <c r="AI1007" s="65">
        <v>18781019</v>
      </c>
      <c r="AJ1007" s="65" t="s">
        <v>29</v>
      </c>
      <c r="AK1007" s="65">
        <v>14</v>
      </c>
      <c r="AN1007" s="65" t="str">
        <f t="shared" si="434"/>
        <v/>
      </c>
    </row>
    <row r="1008" spans="1:40" ht="16.8" customHeight="1" x14ac:dyDescent="0.25">
      <c r="A1008" s="113">
        <v>1</v>
      </c>
      <c r="B1008" s="342" t="s">
        <v>4882</v>
      </c>
      <c r="C1008" s="342" t="str">
        <f>IF(C1007="", "", C1007)</f>
        <v>Aston Lower Grounds</v>
      </c>
      <c r="D1008" s="350" t="str">
        <f t="shared" si="454"/>
        <v>'Aston Lower Grounds'</v>
      </c>
      <c r="E1008" s="211">
        <f t="shared" si="455"/>
        <v>18781109</v>
      </c>
      <c r="F1008" s="262">
        <v>15</v>
      </c>
      <c r="R1008" s="112" t="str">
        <f>IF(D1008="","", CONCATENATE("Update games set ", B1008, "= ",D1008," where game_id=", E1008))</f>
        <v>Update games set Ground_parent= 'Aston Lower Grounds' where game_id=18781109</v>
      </c>
      <c r="S1008" s="112" t="str">
        <f t="shared" si="435"/>
        <v/>
      </c>
      <c r="T1008" s="112" t="str">
        <f t="shared" si="436"/>
        <v/>
      </c>
      <c r="U1008" s="200" t="str">
        <f t="shared" si="433"/>
        <v/>
      </c>
      <c r="V1008" s="112" t="str">
        <f t="shared" si="437"/>
        <v/>
      </c>
      <c r="W1008" s="415" t="str">
        <f t="shared" si="438"/>
        <v/>
      </c>
      <c r="Y1008" s="65" t="str">
        <f t="shared" si="445"/>
        <v/>
      </c>
      <c r="Z1008" s="65" t="str">
        <f t="shared" si="446"/>
        <v/>
      </c>
      <c r="AA1008" s="65" t="str">
        <f t="shared" si="447"/>
        <v/>
      </c>
      <c r="AB1008" s="65" t="str">
        <f t="shared" si="448"/>
        <v/>
      </c>
      <c r="AC1008" s="65" t="str">
        <f t="shared" si="449"/>
        <v/>
      </c>
      <c r="AH1008" s="65" t="str">
        <f t="shared" si="439"/>
        <v>1878101915</v>
      </c>
      <c r="AI1008" s="65">
        <v>18781019</v>
      </c>
      <c r="AJ1008" s="65" t="s">
        <v>29</v>
      </c>
      <c r="AK1008" s="65">
        <v>15</v>
      </c>
      <c r="AN1008" s="65" t="str">
        <f t="shared" si="434"/>
        <v/>
      </c>
    </row>
    <row r="1009" spans="1:40" s="126" customFormat="1" ht="16.8" customHeight="1" thickBot="1" x14ac:dyDescent="0.3">
      <c r="A1009" s="113">
        <v>1</v>
      </c>
      <c r="B1009" s="116" t="s">
        <v>115</v>
      </c>
      <c r="C1009" s="352"/>
      <c r="D1009" s="370" t="str">
        <f t="shared" ref="D1009" si="457">IF(MID(E1009,5,2)*1&gt;6,_xlfn.CONCAT("'",LEFT(E1009,4),"-",MID(E1009,3,2)+1,"'"),_xlfn.CONCAT("'",LEFT(E1009,4)-1,"-",MID(E1009,3,2),"'"))</f>
        <v>'1878-79'</v>
      </c>
      <c r="E1009" s="214">
        <f t="shared" si="455"/>
        <v>18781109</v>
      </c>
      <c r="F1009" s="266">
        <v>16</v>
      </c>
      <c r="G1009" s="343"/>
      <c r="H1009" s="343"/>
      <c r="I1009" s="267"/>
      <c r="J1009" s="214"/>
      <c r="K1009" s="266"/>
      <c r="L1009" s="266"/>
      <c r="M1009" s="266"/>
      <c r="N1009" s="419"/>
      <c r="O1009" s="343"/>
      <c r="P1009" s="343"/>
      <c r="Q1009" s="346"/>
      <c r="R1009" s="112" t="str">
        <f>IF(D1009="","", CONCATENATE("Update games set ", B1009, "= ",D1009," where game_id=", E1009))</f>
        <v>Update games set Season= '1878-79' where game_id=18781109</v>
      </c>
      <c r="S1009" s="112" t="str">
        <f t="shared" si="435"/>
        <v/>
      </c>
      <c r="T1009" s="112" t="str">
        <f t="shared" si="436"/>
        <v/>
      </c>
      <c r="U1009" s="200" t="str">
        <f t="shared" si="433"/>
        <v/>
      </c>
      <c r="V1009" s="112" t="str">
        <f t="shared" si="437"/>
        <v/>
      </c>
      <c r="W1009" s="415" t="str">
        <f t="shared" si="438"/>
        <v/>
      </c>
      <c r="X1009" s="240"/>
      <c r="Y1009" s="65" t="str">
        <f t="shared" si="445"/>
        <v/>
      </c>
      <c r="Z1009" s="65" t="str">
        <f t="shared" si="446"/>
        <v/>
      </c>
      <c r="AA1009" s="65" t="str">
        <f t="shared" si="447"/>
        <v/>
      </c>
      <c r="AB1009" s="65" t="str">
        <f t="shared" si="448"/>
        <v/>
      </c>
      <c r="AC1009" s="65" t="str">
        <f t="shared" si="449"/>
        <v/>
      </c>
      <c r="AH1009" s="65" t="str">
        <f t="shared" si="439"/>
        <v>1878101916</v>
      </c>
      <c r="AI1009" s="126">
        <v>18781019</v>
      </c>
      <c r="AJ1009" s="126" t="s">
        <v>29</v>
      </c>
      <c r="AK1009" s="126">
        <v>16</v>
      </c>
      <c r="AN1009" s="65" t="str">
        <f t="shared" si="434"/>
        <v/>
      </c>
    </row>
    <row r="1010" spans="1:40" ht="16.8" customHeight="1" thickTop="1" x14ac:dyDescent="0.25">
      <c r="A1010" s="113">
        <v>1</v>
      </c>
      <c r="B1010" s="341" t="s">
        <v>22</v>
      </c>
      <c r="C1010" s="341" t="s">
        <v>5315</v>
      </c>
      <c r="D1010" s="341" t="str">
        <f t="shared" si="454"/>
        <v>'Law'</v>
      </c>
      <c r="E1010" s="211">
        <v>18781211</v>
      </c>
      <c r="F1010" s="262">
        <v>1</v>
      </c>
      <c r="G1010" s="211" t="s">
        <v>4895</v>
      </c>
      <c r="H1010" s="212"/>
      <c r="R1010" s="112" t="str">
        <f>IF(D1010="","", CONCATENATE("Update games set ", B1010, "= ",D1010," where game_id=", E1010))</f>
        <v>Update games set Opponent= 'Law' where game_id=18781211</v>
      </c>
      <c r="S1010" s="112" t="str">
        <f t="shared" si="435"/>
        <v>Update lineups set player_name = 'AH Smith', raw_name = 'AH Smith' where game_id = 18781211 and player_order = 1</v>
      </c>
      <c r="T1010" s="112" t="str">
        <f t="shared" si="436"/>
        <v/>
      </c>
      <c r="U1010" s="200" t="str">
        <f t="shared" si="433"/>
        <v/>
      </c>
      <c r="V1010" s="112" t="str">
        <f t="shared" si="437"/>
        <v/>
      </c>
      <c r="W1010" s="415" t="str">
        <f t="shared" si="438"/>
        <v/>
      </c>
      <c r="Y1010" s="65" t="str">
        <f t="shared" si="445"/>
        <v/>
      </c>
      <c r="Z1010" s="65" t="str">
        <f t="shared" si="446"/>
        <v/>
      </c>
      <c r="AA1010" s="65" t="str">
        <f t="shared" si="447"/>
        <v/>
      </c>
      <c r="AB1010" s="65" t="str">
        <f t="shared" si="448"/>
        <v/>
      </c>
      <c r="AC1010" s="65" t="str">
        <f t="shared" si="449"/>
        <v/>
      </c>
      <c r="AH1010" s="65" t="str">
        <f t="shared" si="439"/>
        <v>187810261</v>
      </c>
      <c r="AI1010" s="65">
        <v>18781026</v>
      </c>
      <c r="AJ1010" s="65" t="s">
        <v>5141</v>
      </c>
      <c r="AK1010" s="65">
        <v>1</v>
      </c>
      <c r="AN1010" s="65" t="str">
        <f t="shared" si="434"/>
        <v>update games set source = 'The Nottingham Forest Football Scrapbook' where game_id = 18781211</v>
      </c>
    </row>
    <row r="1011" spans="1:40" ht="16.8" customHeight="1" x14ac:dyDescent="0.25">
      <c r="A1011" s="113">
        <v>1</v>
      </c>
      <c r="B1011" s="342" t="s">
        <v>4979</v>
      </c>
      <c r="C1011" s="342" t="str">
        <f>IF(C1010="", "", C1010)</f>
        <v>Law</v>
      </c>
      <c r="D1011" s="350" t="str">
        <f t="shared" si="454"/>
        <v>'Law'</v>
      </c>
      <c r="E1011" s="211">
        <f>E1010</f>
        <v>18781211</v>
      </c>
      <c r="F1011" s="262">
        <v>2</v>
      </c>
      <c r="G1011" s="211" t="s">
        <v>4960</v>
      </c>
      <c r="R1011" s="112" t="str">
        <f>IF(D1011="","", CONCATENATE("Update games set ", B1011, "= ",D1011," where game_id=", E1011))</f>
        <v>Update games set Opp_parent= 'Law' where game_id=18781211</v>
      </c>
      <c r="S1011" s="112" t="str">
        <f t="shared" si="435"/>
        <v>Update lineups set player_name = 'E Earp', raw_name = 'E Earp' where game_id = 18781211 and player_order = 2</v>
      </c>
      <c r="T1011" s="112" t="str">
        <f t="shared" si="436"/>
        <v/>
      </c>
      <c r="U1011" s="200" t="str">
        <f t="shared" si="433"/>
        <v/>
      </c>
      <c r="V1011" s="112" t="str">
        <f t="shared" si="437"/>
        <v/>
      </c>
      <c r="W1011" s="415" t="str">
        <f t="shared" si="438"/>
        <v/>
      </c>
      <c r="Y1011" s="65" t="str">
        <f t="shared" si="445"/>
        <v/>
      </c>
      <c r="Z1011" s="65" t="str">
        <f t="shared" si="446"/>
        <v/>
      </c>
      <c r="AA1011" s="65" t="str">
        <f t="shared" si="447"/>
        <v/>
      </c>
      <c r="AB1011" s="65" t="str">
        <f t="shared" si="448"/>
        <v/>
      </c>
      <c r="AC1011" s="65" t="str">
        <f t="shared" si="449"/>
        <v/>
      </c>
      <c r="AH1011" s="65" t="str">
        <f t="shared" si="439"/>
        <v>187810262</v>
      </c>
      <c r="AI1011" s="65">
        <v>18781026</v>
      </c>
      <c r="AJ1011" s="65" t="s">
        <v>5141</v>
      </c>
      <c r="AK1011" s="65">
        <v>2</v>
      </c>
      <c r="AN1011" s="65" t="str">
        <f t="shared" si="434"/>
        <v/>
      </c>
    </row>
    <row r="1012" spans="1:40" ht="16.8" customHeight="1" x14ac:dyDescent="0.25">
      <c r="A1012" s="113">
        <v>1</v>
      </c>
      <c r="B1012" s="342" t="s">
        <v>2653</v>
      </c>
      <c r="C1012" s="342" t="s">
        <v>663</v>
      </c>
      <c r="D1012" s="350" t="str">
        <f t="shared" si="454"/>
        <v>'Friendly'</v>
      </c>
      <c r="E1012" s="211">
        <f t="shared" ref="E1012:E1025" si="458">E1011</f>
        <v>18781211</v>
      </c>
      <c r="F1012" s="262">
        <v>3</v>
      </c>
      <c r="G1012" s="211" t="s">
        <v>4968</v>
      </c>
      <c r="R1012" s="112" t="str">
        <f>IF(D1012="","", CONCATENATE("Update games set ", B1012, "= ",D1012," where game_id=", E1012))</f>
        <v>Update games set Game_type= 'Friendly' where game_id=18781211</v>
      </c>
      <c r="S1012" s="112" t="str">
        <f t="shared" si="435"/>
        <v>Update lineups set player_name = 'E Jardine', raw_name = 'E Jardine' where game_id = 18781211 and player_order = 3</v>
      </c>
      <c r="T1012" s="112" t="str">
        <f t="shared" si="436"/>
        <v/>
      </c>
      <c r="U1012" s="200" t="str">
        <f t="shared" si="433"/>
        <v/>
      </c>
      <c r="V1012" s="112" t="str">
        <f t="shared" si="437"/>
        <v/>
      </c>
      <c r="W1012" s="415" t="str">
        <f t="shared" si="438"/>
        <v/>
      </c>
      <c r="Y1012" s="65" t="str">
        <f t="shared" si="445"/>
        <v/>
      </c>
      <c r="Z1012" s="65" t="str">
        <f t="shared" si="446"/>
        <v/>
      </c>
      <c r="AA1012" s="65" t="str">
        <f t="shared" si="447"/>
        <v/>
      </c>
      <c r="AB1012" s="65" t="str">
        <f t="shared" si="448"/>
        <v/>
      </c>
      <c r="AC1012" s="65" t="str">
        <f t="shared" si="449"/>
        <v/>
      </c>
      <c r="AH1012" s="65" t="str">
        <f t="shared" si="439"/>
        <v>187810263</v>
      </c>
      <c r="AI1012" s="65">
        <v>18781026</v>
      </c>
      <c r="AJ1012" s="65" t="s">
        <v>5141</v>
      </c>
      <c r="AK1012" s="65">
        <v>3</v>
      </c>
      <c r="AN1012" s="65" t="str">
        <f t="shared" si="434"/>
        <v/>
      </c>
    </row>
    <row r="1013" spans="1:40" ht="16.8" customHeight="1" x14ac:dyDescent="0.25">
      <c r="A1013" s="113">
        <v>1</v>
      </c>
      <c r="B1013" s="342" t="s">
        <v>4978</v>
      </c>
      <c r="C1013" s="342" t="s">
        <v>5065</v>
      </c>
      <c r="D1013" s="350" t="str">
        <f t="shared" si="454"/>
        <v>'H'</v>
      </c>
      <c r="E1013" s="211">
        <f t="shared" si="458"/>
        <v>18781211</v>
      </c>
      <c r="F1013" s="262">
        <v>4</v>
      </c>
      <c r="G1013" s="211" t="s">
        <v>4969</v>
      </c>
      <c r="R1013" s="112" t="str">
        <f>IF(D1013="","", CONCATENATE("Update games set ", B1013, "= ",D1013," where game_id=", E1013))</f>
        <v>Update games set HAN= 'H' where game_id=18781211</v>
      </c>
      <c r="S1013" s="112" t="str">
        <f t="shared" si="435"/>
        <v>Update lineups set player_name = 'L Luntley', raw_name = 'L Luntley' where game_id = 18781211 and player_order = 4</v>
      </c>
      <c r="T1013" s="112" t="str">
        <f t="shared" si="436"/>
        <v/>
      </c>
      <c r="U1013" s="200" t="str">
        <f t="shared" si="433"/>
        <v/>
      </c>
      <c r="V1013" s="112" t="str">
        <f t="shared" si="437"/>
        <v/>
      </c>
      <c r="W1013" s="415" t="str">
        <f t="shared" si="438"/>
        <v/>
      </c>
      <c r="Y1013" s="65" t="str">
        <f t="shared" si="445"/>
        <v/>
      </c>
      <c r="Z1013" s="65" t="str">
        <f t="shared" si="446"/>
        <v/>
      </c>
      <c r="AA1013" s="65" t="str">
        <f t="shared" si="447"/>
        <v/>
      </c>
      <c r="AB1013" s="65" t="str">
        <f t="shared" si="448"/>
        <v/>
      </c>
      <c r="AC1013" s="65" t="str">
        <f t="shared" si="449"/>
        <v/>
      </c>
      <c r="AH1013" s="65" t="str">
        <f t="shared" si="439"/>
        <v>187810264</v>
      </c>
      <c r="AI1013" s="65">
        <v>18781026</v>
      </c>
      <c r="AJ1013" s="65" t="s">
        <v>5141</v>
      </c>
      <c r="AK1013" s="65">
        <v>4</v>
      </c>
      <c r="AN1013" s="65" t="str">
        <f t="shared" si="434"/>
        <v/>
      </c>
    </row>
    <row r="1014" spans="1:40" ht="16.8" customHeight="1" x14ac:dyDescent="0.25">
      <c r="A1014" s="113">
        <v>1</v>
      </c>
      <c r="B1014" s="342" t="s">
        <v>5</v>
      </c>
      <c r="C1014" s="342">
        <v>7</v>
      </c>
      <c r="D1014" s="349">
        <f t="shared" si="441"/>
        <v>7</v>
      </c>
      <c r="E1014" s="211">
        <f t="shared" si="458"/>
        <v>18781211</v>
      </c>
      <c r="F1014" s="262">
        <v>5</v>
      </c>
      <c r="G1014" s="211" t="s">
        <v>4970</v>
      </c>
      <c r="R1014" s="112" t="str">
        <f>IF(D1014="","", CONCATENATE("Update games set ", B1014, "= ",D1014," where game_id=", E1014))</f>
        <v>Update games set F= 7 where game_id=18781211</v>
      </c>
      <c r="S1014" s="112" t="str">
        <f t="shared" si="435"/>
        <v>Update lineups set player_name = 'J Turner', raw_name = 'J Turner' where game_id = 18781211 and player_order = 5</v>
      </c>
      <c r="T1014" s="112" t="str">
        <f t="shared" si="436"/>
        <v/>
      </c>
      <c r="U1014" s="200" t="str">
        <f t="shared" si="433"/>
        <v/>
      </c>
      <c r="V1014" s="112" t="str">
        <f t="shared" si="437"/>
        <v/>
      </c>
      <c r="W1014" s="415" t="str">
        <f t="shared" si="438"/>
        <v/>
      </c>
      <c r="Y1014" s="65" t="str">
        <f t="shared" si="445"/>
        <v/>
      </c>
      <c r="Z1014" s="65" t="str">
        <f t="shared" si="446"/>
        <v/>
      </c>
      <c r="AA1014" s="65" t="str">
        <f t="shared" si="447"/>
        <v/>
      </c>
      <c r="AB1014" s="65" t="str">
        <f t="shared" si="448"/>
        <v/>
      </c>
      <c r="AC1014" s="65" t="str">
        <f t="shared" si="449"/>
        <v/>
      </c>
      <c r="AH1014" s="65" t="str">
        <f t="shared" si="439"/>
        <v>187810265</v>
      </c>
      <c r="AI1014" s="65">
        <v>18781026</v>
      </c>
      <c r="AJ1014" s="65" t="s">
        <v>5141</v>
      </c>
      <c r="AK1014" s="65">
        <v>5</v>
      </c>
      <c r="AN1014" s="65" t="str">
        <f t="shared" si="434"/>
        <v/>
      </c>
    </row>
    <row r="1015" spans="1:40" ht="16.8" customHeight="1" x14ac:dyDescent="0.25">
      <c r="A1015" s="113">
        <v>1</v>
      </c>
      <c r="B1015" s="342" t="s">
        <v>0</v>
      </c>
      <c r="C1015" s="342">
        <v>0</v>
      </c>
      <c r="D1015" s="349">
        <f t="shared" si="441"/>
        <v>0</v>
      </c>
      <c r="E1015" s="211">
        <f t="shared" si="458"/>
        <v>18781211</v>
      </c>
      <c r="F1015" s="262">
        <v>6</v>
      </c>
      <c r="G1015" s="211" t="s">
        <v>4955</v>
      </c>
      <c r="R1015" s="112" t="str">
        <f>IF(D1015="","", CONCATENATE("Update games set ", B1015, "= ",D1015," where game_id=", E1015))</f>
        <v>Update games set A= 0 where game_id=18781211</v>
      </c>
      <c r="S1015" s="112" t="str">
        <f t="shared" si="435"/>
        <v>Update lineups set player_name = 'AJ Bates', raw_name = 'AJ Bates' where game_id = 18781211 and player_order = 6</v>
      </c>
      <c r="T1015" s="112" t="str">
        <f t="shared" si="436"/>
        <v/>
      </c>
      <c r="U1015" s="200" t="str">
        <f t="shared" si="433"/>
        <v/>
      </c>
      <c r="V1015" s="112" t="str">
        <f t="shared" si="437"/>
        <v/>
      </c>
      <c r="W1015" s="415" t="str">
        <f t="shared" si="438"/>
        <v/>
      </c>
      <c r="Y1015" s="65" t="str">
        <f t="shared" si="445"/>
        <v/>
      </c>
      <c r="Z1015" s="65" t="str">
        <f t="shared" si="446"/>
        <v/>
      </c>
      <c r="AA1015" s="65" t="str">
        <f t="shared" si="447"/>
        <v/>
      </c>
      <c r="AB1015" s="65" t="str">
        <f t="shared" si="448"/>
        <v/>
      </c>
      <c r="AC1015" s="65" t="str">
        <f t="shared" si="449"/>
        <v/>
      </c>
      <c r="AH1015" s="65" t="str">
        <f t="shared" si="439"/>
        <v>187810266</v>
      </c>
      <c r="AI1015" s="65">
        <v>18781026</v>
      </c>
      <c r="AJ1015" s="65" t="s">
        <v>5141</v>
      </c>
      <c r="AK1015" s="65">
        <v>6</v>
      </c>
      <c r="AN1015" s="65" t="str">
        <f t="shared" si="434"/>
        <v/>
      </c>
    </row>
    <row r="1016" spans="1:40" ht="16.8" customHeight="1" x14ac:dyDescent="0.25">
      <c r="A1016" s="113">
        <v>1</v>
      </c>
      <c r="B1016" s="342" t="s">
        <v>23</v>
      </c>
      <c r="D1016" s="334" t="str">
        <f t="shared" ref="D1016" si="459">IF(C1016="",IF(D1014&gt;D1015,"'W'",IF(D1014=D1015,"'D'","'L'")),_xlfn.CONCAT("'",C1016,"'"))</f>
        <v>'W'</v>
      </c>
      <c r="E1016" s="211">
        <f t="shared" si="458"/>
        <v>18781211</v>
      </c>
      <c r="F1016" s="262">
        <v>7</v>
      </c>
      <c r="G1016" s="211" t="s">
        <v>3688</v>
      </c>
      <c r="R1016" s="112" t="str">
        <f>IF(D1016="","", CONCATENATE("Update games set ", B1016, "= ",D1016," where game_id=", E1016))</f>
        <v>Update games set Result= 'W' where game_id=18781211</v>
      </c>
      <c r="S1016" s="112" t="str">
        <f t="shared" si="435"/>
        <v>Update lineups set player_name = 'J Luntley', raw_name = 'J Luntley' where game_id = 18781211 and player_order = 7</v>
      </c>
      <c r="T1016" s="112" t="str">
        <f t="shared" si="436"/>
        <v/>
      </c>
      <c r="U1016" s="200" t="str">
        <f t="shared" si="433"/>
        <v/>
      </c>
      <c r="V1016" s="112" t="str">
        <f t="shared" si="437"/>
        <v/>
      </c>
      <c r="W1016" s="415" t="str">
        <f t="shared" si="438"/>
        <v/>
      </c>
      <c r="Y1016" s="65" t="str">
        <f t="shared" si="445"/>
        <v/>
      </c>
      <c r="Z1016" s="65" t="str">
        <f t="shared" si="446"/>
        <v/>
      </c>
      <c r="AA1016" s="65" t="str">
        <f t="shared" si="447"/>
        <v/>
      </c>
      <c r="AB1016" s="65" t="str">
        <f t="shared" si="448"/>
        <v/>
      </c>
      <c r="AC1016" s="65" t="str">
        <f t="shared" si="449"/>
        <v/>
      </c>
      <c r="AH1016" s="65" t="str">
        <f t="shared" si="439"/>
        <v>187810267</v>
      </c>
      <c r="AI1016" s="65">
        <v>18781026</v>
      </c>
      <c r="AJ1016" s="65" t="s">
        <v>5141</v>
      </c>
      <c r="AK1016" s="65">
        <v>7</v>
      </c>
      <c r="AN1016" s="65" t="str">
        <f t="shared" si="434"/>
        <v/>
      </c>
    </row>
    <row r="1017" spans="1:40" ht="16.8" customHeight="1" x14ac:dyDescent="0.25">
      <c r="A1017" s="113">
        <v>1</v>
      </c>
      <c r="B1017" s="342" t="s">
        <v>768</v>
      </c>
      <c r="C1017" s="342">
        <v>5</v>
      </c>
      <c r="D1017" s="349">
        <f t="shared" si="443"/>
        <v>5</v>
      </c>
      <c r="E1017" s="211">
        <f t="shared" si="458"/>
        <v>18781211</v>
      </c>
      <c r="F1017" s="262">
        <v>8</v>
      </c>
      <c r="G1017" s="194" t="s">
        <v>3417</v>
      </c>
      <c r="N1017" s="417"/>
      <c r="O1017" s="194"/>
      <c r="P1017" s="194"/>
      <c r="R1017" s="112" t="str">
        <f>IF(D1017="","", CONCATENATE("Update games set ", B1017, "= ",D1017," where game_id=", E1017))</f>
        <v>Update games set HT_f= 5 where game_id=18781211</v>
      </c>
      <c r="S1017" s="112" t="str">
        <f t="shared" si="435"/>
        <v>Update lineups set player_name = 'W Luntley', raw_name = 'W Luntley' where game_id = 18781211 and player_order = 8</v>
      </c>
      <c r="T1017" s="112" t="str">
        <f t="shared" si="436"/>
        <v/>
      </c>
      <c r="U1017" s="200" t="str">
        <f t="shared" si="433"/>
        <v/>
      </c>
      <c r="V1017" s="112" t="str">
        <f t="shared" si="437"/>
        <v/>
      </c>
      <c r="W1017" s="415" t="str">
        <f t="shared" si="438"/>
        <v/>
      </c>
      <c r="Y1017" s="65" t="str">
        <f t="shared" si="445"/>
        <v/>
      </c>
      <c r="Z1017" s="65" t="str">
        <f t="shared" si="446"/>
        <v/>
      </c>
      <c r="AA1017" s="65" t="str">
        <f t="shared" si="447"/>
        <v/>
      </c>
      <c r="AB1017" s="65" t="str">
        <f t="shared" si="448"/>
        <v/>
      </c>
      <c r="AC1017" s="65" t="str">
        <f t="shared" si="449"/>
        <v/>
      </c>
      <c r="AH1017" s="65" t="str">
        <f t="shared" si="439"/>
        <v>187810268</v>
      </c>
      <c r="AI1017" s="65">
        <v>18781026</v>
      </c>
      <c r="AJ1017" s="65" t="s">
        <v>5141</v>
      </c>
      <c r="AK1017" s="65">
        <v>8</v>
      </c>
      <c r="AN1017" s="65" t="str">
        <f t="shared" si="434"/>
        <v/>
      </c>
    </row>
    <row r="1018" spans="1:40" ht="16.8" customHeight="1" x14ac:dyDescent="0.25">
      <c r="A1018" s="113">
        <v>1</v>
      </c>
      <c r="B1018" s="342" t="s">
        <v>766</v>
      </c>
      <c r="C1018" s="342">
        <v>0</v>
      </c>
      <c r="D1018" s="349">
        <f t="shared" si="443"/>
        <v>0</v>
      </c>
      <c r="E1018" s="211">
        <f t="shared" si="458"/>
        <v>18781211</v>
      </c>
      <c r="F1018" s="262">
        <v>9</v>
      </c>
      <c r="G1018" s="194" t="s">
        <v>4971</v>
      </c>
      <c r="H1018" s="194"/>
      <c r="N1018" s="417"/>
      <c r="O1018" s="194"/>
      <c r="P1018" s="194"/>
      <c r="R1018" s="112" t="str">
        <f>IF(D1018="","", CONCATENATE("Update games set ", B1018, "= ",D1018," where game_id=", E1018))</f>
        <v>Update games set HT_a= 0 where game_id=18781211</v>
      </c>
      <c r="S1018" s="112" t="str">
        <f t="shared" si="435"/>
        <v>Update lineups set player_name = 'E Godber', raw_name = 'E Godber' where game_id = 18781211 and player_order = 9</v>
      </c>
      <c r="T1018" s="112" t="str">
        <f t="shared" si="436"/>
        <v/>
      </c>
      <c r="U1018" s="200" t="str">
        <f t="shared" si="433"/>
        <v/>
      </c>
      <c r="V1018" s="112" t="str">
        <f t="shared" si="437"/>
        <v/>
      </c>
      <c r="W1018" s="415" t="str">
        <f t="shared" si="438"/>
        <v/>
      </c>
      <c r="Y1018" s="65" t="str">
        <f t="shared" si="445"/>
        <v/>
      </c>
      <c r="Z1018" s="65" t="str">
        <f t="shared" si="446"/>
        <v/>
      </c>
      <c r="AA1018" s="65" t="str">
        <f t="shared" si="447"/>
        <v/>
      </c>
      <c r="AB1018" s="65" t="str">
        <f t="shared" si="448"/>
        <v/>
      </c>
      <c r="AC1018" s="65" t="str">
        <f t="shared" si="449"/>
        <v/>
      </c>
      <c r="AH1018" s="65" t="str">
        <f t="shared" si="439"/>
        <v>187810269</v>
      </c>
      <c r="AI1018" s="65">
        <v>18781026</v>
      </c>
      <c r="AJ1018" s="65" t="s">
        <v>5141</v>
      </c>
      <c r="AK1018" s="65">
        <v>9</v>
      </c>
      <c r="AN1018" s="65" t="str">
        <f t="shared" si="434"/>
        <v/>
      </c>
    </row>
    <row r="1019" spans="1:40" ht="16.8" customHeight="1" x14ac:dyDescent="0.25">
      <c r="A1019" s="113">
        <v>1</v>
      </c>
      <c r="B1019" s="342" t="s">
        <v>753</v>
      </c>
      <c r="D1019" s="350" t="str">
        <f t="shared" si="444"/>
        <v/>
      </c>
      <c r="E1019" s="211">
        <f t="shared" si="458"/>
        <v>18781211</v>
      </c>
      <c r="F1019" s="262">
        <v>10</v>
      </c>
      <c r="G1019" s="211" t="s">
        <v>4806</v>
      </c>
      <c r="H1019" s="211" t="s">
        <v>4777</v>
      </c>
      <c r="R1019" s="112" t="str">
        <f>IF(D1019="","", CONCATENATE("Update games set ", B1019, "= ",D1019," where game_id=", E1019))</f>
        <v/>
      </c>
      <c r="S1019" s="112" t="str">
        <f t="shared" si="435"/>
        <v>Update lineups set player_name = 'SW Widdowson', raw_name = 'SW Widdowson' where game_id = 18781211 and player_order = 10</v>
      </c>
      <c r="T1019" s="112" t="str">
        <f t="shared" si="436"/>
        <v/>
      </c>
      <c r="U1019" s="200" t="str">
        <f t="shared" si="433"/>
        <v/>
      </c>
      <c r="V1019" s="112" t="str">
        <f t="shared" si="437"/>
        <v/>
      </c>
      <c r="W1019" s="415" t="str">
        <f t="shared" si="438"/>
        <v/>
      </c>
      <c r="Y1019" s="65" t="str">
        <f t="shared" si="445"/>
        <v/>
      </c>
      <c r="Z1019" s="65" t="str">
        <f t="shared" si="446"/>
        <v/>
      </c>
      <c r="AA1019" s="65" t="str">
        <f t="shared" si="447"/>
        <v/>
      </c>
      <c r="AB1019" s="65" t="str">
        <f t="shared" si="448"/>
        <v/>
      </c>
      <c r="AC1019" s="65" t="str">
        <f t="shared" si="449"/>
        <v/>
      </c>
      <c r="AH1019" s="65" t="str">
        <f t="shared" si="439"/>
        <v>1878102610</v>
      </c>
      <c r="AI1019" s="65">
        <v>18781026</v>
      </c>
      <c r="AJ1019" s="65" t="s">
        <v>5141</v>
      </c>
      <c r="AK1019" s="65">
        <v>10</v>
      </c>
      <c r="AN1019" s="65" t="str">
        <f t="shared" si="434"/>
        <v/>
      </c>
    </row>
    <row r="1020" spans="1:40" ht="16.8" customHeight="1" x14ac:dyDescent="0.25">
      <c r="A1020" s="113">
        <v>1</v>
      </c>
      <c r="B1020" s="342" t="s">
        <v>746</v>
      </c>
      <c r="C1020" s="351" t="s">
        <v>5062</v>
      </c>
      <c r="D1020" s="334" t="str">
        <f>CONCATENATE("'", LEFT(E1020,4),"-",MID(E1020,5,2),"-", MID(E1020,7,2), " ", C1020,"'")</f>
        <v>'1878-12-11 15:00'</v>
      </c>
      <c r="E1020" s="211">
        <f t="shared" si="458"/>
        <v>18781211</v>
      </c>
      <c r="F1020" s="262">
        <v>11</v>
      </c>
      <c r="J1020" s="211" t="s">
        <v>4975</v>
      </c>
      <c r="R1020" s="112" t="str">
        <f>IF(D1020="","", CONCATENATE("Update games set ", B1020, "= ",D1020," where game_id=", E1020))</f>
        <v>Update games set Game_date= '1878-12-11 15:00' where game_id=18781211</v>
      </c>
      <c r="S1020" s="112" t="str">
        <f t="shared" si="435"/>
        <v/>
      </c>
      <c r="T1020" s="112" t="str">
        <f t="shared" si="436"/>
        <v>insert into goals (game_id, goal_order, scorer_name, goal_min) values (18781211, , 'aa)</v>
      </c>
      <c r="U1020" s="200" t="str">
        <f t="shared" si="433"/>
        <v/>
      </c>
      <c r="V1020" s="112" t="str">
        <f t="shared" si="437"/>
        <v/>
      </c>
      <c r="W1020" s="415" t="str">
        <f t="shared" si="438"/>
        <v/>
      </c>
      <c r="Y1020" s="65" t="str">
        <f t="shared" si="445"/>
        <v/>
      </c>
      <c r="Z1020" s="65" t="str">
        <f t="shared" si="446"/>
        <v/>
      </c>
      <c r="AA1020" s="65" t="str">
        <f t="shared" si="447"/>
        <v/>
      </c>
      <c r="AB1020" s="65" t="str">
        <f t="shared" si="448"/>
        <v/>
      </c>
      <c r="AC1020" s="65" t="str">
        <f t="shared" si="449"/>
        <v/>
      </c>
      <c r="AH1020" s="65" t="str">
        <f t="shared" si="439"/>
        <v>1878102611</v>
      </c>
      <c r="AI1020" s="65">
        <v>18781026</v>
      </c>
      <c r="AJ1020" s="65" t="s">
        <v>5141</v>
      </c>
      <c r="AK1020" s="65">
        <v>11</v>
      </c>
      <c r="AN1020" s="65" t="str">
        <f t="shared" si="434"/>
        <v/>
      </c>
    </row>
    <row r="1021" spans="1:40" ht="16.8" customHeight="1" x14ac:dyDescent="0.25">
      <c r="A1021" s="113">
        <v>1</v>
      </c>
      <c r="B1021" s="342" t="s">
        <v>25</v>
      </c>
      <c r="D1021" s="350" t="str">
        <f t="shared" si="454"/>
        <v/>
      </c>
      <c r="E1021" s="211">
        <f t="shared" si="458"/>
        <v>18781211</v>
      </c>
      <c r="F1021" s="262">
        <v>12</v>
      </c>
      <c r="G1021" s="212"/>
      <c r="H1021" s="212"/>
      <c r="N1021" s="416"/>
      <c r="O1021" s="212"/>
      <c r="P1021" s="212"/>
      <c r="R1021" s="112" t="str">
        <f>IF(D1021="","", CONCATENATE("Update games set ", B1021, "= ",D1021," where game_id=", E1021))</f>
        <v/>
      </c>
      <c r="S1021" s="112" t="str">
        <f t="shared" si="435"/>
        <v/>
      </c>
      <c r="T1021" s="112" t="str">
        <f t="shared" si="436"/>
        <v/>
      </c>
      <c r="U1021" s="200" t="str">
        <f t="shared" si="433"/>
        <v/>
      </c>
      <c r="V1021" s="112" t="str">
        <f t="shared" si="437"/>
        <v/>
      </c>
      <c r="W1021" s="415" t="str">
        <f t="shared" si="438"/>
        <v/>
      </c>
      <c r="Y1021" s="65" t="str">
        <f t="shared" si="445"/>
        <v/>
      </c>
      <c r="Z1021" s="65" t="str">
        <f t="shared" si="446"/>
        <v/>
      </c>
      <c r="AA1021" s="65" t="str">
        <f t="shared" si="447"/>
        <v/>
      </c>
      <c r="AB1021" s="65" t="str">
        <f t="shared" si="448"/>
        <v/>
      </c>
      <c r="AC1021" s="65" t="str">
        <f t="shared" si="449"/>
        <v/>
      </c>
      <c r="AH1021" s="65" t="str">
        <f t="shared" si="439"/>
        <v>1878102612</v>
      </c>
      <c r="AI1021" s="65">
        <v>18781026</v>
      </c>
      <c r="AJ1021" s="65" t="s">
        <v>5141</v>
      </c>
      <c r="AK1021" s="65">
        <v>12</v>
      </c>
      <c r="AN1021" s="65" t="str">
        <f t="shared" si="434"/>
        <v/>
      </c>
    </row>
    <row r="1022" spans="1:40" ht="16.8" customHeight="1" x14ac:dyDescent="0.25">
      <c r="A1022" s="113">
        <v>1</v>
      </c>
      <c r="B1022" s="342" t="s">
        <v>475</v>
      </c>
      <c r="D1022" s="349" t="str">
        <f t="shared" si="443"/>
        <v/>
      </c>
      <c r="E1022" s="211">
        <f t="shared" si="458"/>
        <v>18781211</v>
      </c>
      <c r="F1022" s="262">
        <v>13</v>
      </c>
      <c r="R1022" s="112" t="str">
        <f>IF(D1022="","", CONCATENATE("Update games set ", B1022, "= ",D1022," where game_id=", E1022))</f>
        <v/>
      </c>
      <c r="S1022" s="112" t="str">
        <f t="shared" si="435"/>
        <v/>
      </c>
      <c r="T1022" s="112" t="str">
        <f t="shared" si="436"/>
        <v/>
      </c>
      <c r="U1022" s="200" t="str">
        <f t="shared" si="433"/>
        <v/>
      </c>
      <c r="V1022" s="112" t="str">
        <f t="shared" si="437"/>
        <v/>
      </c>
      <c r="W1022" s="415" t="str">
        <f t="shared" si="438"/>
        <v/>
      </c>
      <c r="Y1022" s="65" t="str">
        <f t="shared" si="445"/>
        <v/>
      </c>
      <c r="Z1022" s="65" t="str">
        <f t="shared" si="446"/>
        <v/>
      </c>
      <c r="AA1022" s="65" t="str">
        <f t="shared" si="447"/>
        <v/>
      </c>
      <c r="AB1022" s="65" t="str">
        <f t="shared" si="448"/>
        <v/>
      </c>
      <c r="AC1022" s="65" t="str">
        <f t="shared" si="449"/>
        <v/>
      </c>
      <c r="AH1022" s="65" t="str">
        <f t="shared" si="439"/>
        <v>1878102613</v>
      </c>
      <c r="AI1022" s="65">
        <v>18781026</v>
      </c>
      <c r="AJ1022" s="65" t="s">
        <v>5141</v>
      </c>
      <c r="AK1022" s="65">
        <v>13</v>
      </c>
      <c r="AN1022" s="65" t="str">
        <f t="shared" si="434"/>
        <v/>
      </c>
    </row>
    <row r="1023" spans="1:40" ht="16.8" customHeight="1" x14ac:dyDescent="0.25">
      <c r="A1023" s="113">
        <v>1</v>
      </c>
      <c r="B1023" s="342" t="s">
        <v>20</v>
      </c>
      <c r="D1023" s="350" t="str">
        <f t="shared" si="454"/>
        <v/>
      </c>
      <c r="E1023" s="211">
        <f t="shared" si="458"/>
        <v>18781211</v>
      </c>
      <c r="F1023" s="262">
        <v>14</v>
      </c>
      <c r="R1023" s="112" t="str">
        <f>IF(D1023="","", CONCATENATE("Update games set ", B1023, "= ",D1023," where game_id=", E1023))</f>
        <v/>
      </c>
      <c r="S1023" s="112" t="str">
        <f t="shared" si="435"/>
        <v/>
      </c>
      <c r="T1023" s="112" t="str">
        <f t="shared" si="436"/>
        <v/>
      </c>
      <c r="U1023" s="200" t="str">
        <f t="shared" si="433"/>
        <v/>
      </c>
      <c r="V1023" s="112" t="str">
        <f t="shared" si="437"/>
        <v/>
      </c>
      <c r="W1023" s="415" t="str">
        <f t="shared" si="438"/>
        <v/>
      </c>
      <c r="Y1023" s="65" t="str">
        <f t="shared" si="445"/>
        <v/>
      </c>
      <c r="Z1023" s="65" t="str">
        <f t="shared" si="446"/>
        <v/>
      </c>
      <c r="AA1023" s="65" t="str">
        <f t="shared" si="447"/>
        <v/>
      </c>
      <c r="AB1023" s="65" t="str">
        <f t="shared" si="448"/>
        <v/>
      </c>
      <c r="AC1023" s="65" t="str">
        <f t="shared" si="449"/>
        <v/>
      </c>
      <c r="AH1023" s="65" t="str">
        <f t="shared" si="439"/>
        <v>1878102614</v>
      </c>
      <c r="AI1023" s="65">
        <v>18781026</v>
      </c>
      <c r="AJ1023" s="65" t="s">
        <v>5141</v>
      </c>
      <c r="AK1023" s="65">
        <v>14</v>
      </c>
      <c r="AN1023" s="65" t="str">
        <f t="shared" si="434"/>
        <v/>
      </c>
    </row>
    <row r="1024" spans="1:40" ht="16.8" customHeight="1" x14ac:dyDescent="0.25">
      <c r="A1024" s="113">
        <v>1</v>
      </c>
      <c r="B1024" s="342" t="s">
        <v>4882</v>
      </c>
      <c r="C1024" s="342" t="str">
        <f>IF(C1023="", "", C1023)</f>
        <v/>
      </c>
      <c r="D1024" s="350" t="str">
        <f t="shared" si="454"/>
        <v/>
      </c>
      <c r="E1024" s="211">
        <f t="shared" si="458"/>
        <v>18781211</v>
      </c>
      <c r="F1024" s="262">
        <v>15</v>
      </c>
      <c r="R1024" s="112" t="str">
        <f>IF(D1024="","", CONCATENATE("Update games set ", B1024, "= ",D1024," where game_id=", E1024))</f>
        <v/>
      </c>
      <c r="S1024" s="112" t="str">
        <f t="shared" si="435"/>
        <v/>
      </c>
      <c r="T1024" s="112" t="str">
        <f t="shared" si="436"/>
        <v/>
      </c>
      <c r="U1024" s="200" t="str">
        <f t="shared" si="433"/>
        <v/>
      </c>
      <c r="V1024" s="112" t="str">
        <f t="shared" si="437"/>
        <v/>
      </c>
      <c r="W1024" s="415" t="str">
        <f t="shared" si="438"/>
        <v/>
      </c>
      <c r="Y1024" s="65" t="str">
        <f t="shared" si="445"/>
        <v/>
      </c>
      <c r="Z1024" s="65" t="str">
        <f t="shared" si="446"/>
        <v/>
      </c>
      <c r="AA1024" s="65" t="str">
        <f t="shared" si="447"/>
        <v/>
      </c>
      <c r="AB1024" s="65" t="str">
        <f t="shared" si="448"/>
        <v/>
      </c>
      <c r="AC1024" s="65" t="str">
        <f t="shared" si="449"/>
        <v/>
      </c>
      <c r="AH1024" s="65" t="str">
        <f t="shared" si="439"/>
        <v>1878102615</v>
      </c>
      <c r="AI1024" s="65">
        <v>18781026</v>
      </c>
      <c r="AJ1024" s="65" t="s">
        <v>5141</v>
      </c>
      <c r="AK1024" s="65">
        <v>15</v>
      </c>
      <c r="AN1024" s="65" t="str">
        <f t="shared" si="434"/>
        <v/>
      </c>
    </row>
    <row r="1025" spans="1:40" s="126" customFormat="1" ht="16.8" customHeight="1" thickBot="1" x14ac:dyDescent="0.3">
      <c r="A1025" s="113">
        <v>1</v>
      </c>
      <c r="B1025" s="116" t="s">
        <v>115</v>
      </c>
      <c r="C1025" s="352"/>
      <c r="D1025" s="370" t="str">
        <f t="shared" ref="D1025" si="460">IF(MID(E1025,5,2)*1&gt;6,_xlfn.CONCAT("'",LEFT(E1025,4),"-",MID(E1025,3,2)+1,"'"),_xlfn.CONCAT("'",LEFT(E1025,4)-1,"-",MID(E1025,3,2),"'"))</f>
        <v>'1878-79'</v>
      </c>
      <c r="E1025" s="214">
        <f t="shared" si="458"/>
        <v>18781211</v>
      </c>
      <c r="F1025" s="266">
        <v>16</v>
      </c>
      <c r="G1025" s="343"/>
      <c r="H1025" s="343"/>
      <c r="I1025" s="267"/>
      <c r="J1025" s="214"/>
      <c r="K1025" s="266"/>
      <c r="L1025" s="266"/>
      <c r="M1025" s="266"/>
      <c r="N1025" s="419"/>
      <c r="O1025" s="343"/>
      <c r="P1025" s="343"/>
      <c r="Q1025" s="346"/>
      <c r="R1025" s="112" t="str">
        <f>IF(D1025="","", CONCATENATE("Update games set ", B1025, "= ",D1025," where game_id=", E1025))</f>
        <v>Update games set Season= '1878-79' where game_id=18781211</v>
      </c>
      <c r="S1025" s="112" t="str">
        <f t="shared" si="435"/>
        <v/>
      </c>
      <c r="T1025" s="112" t="str">
        <f t="shared" si="436"/>
        <v/>
      </c>
      <c r="U1025" s="200" t="str">
        <f t="shared" si="433"/>
        <v/>
      </c>
      <c r="V1025" s="112" t="str">
        <f t="shared" si="437"/>
        <v/>
      </c>
      <c r="W1025" s="415" t="str">
        <f t="shared" si="438"/>
        <v/>
      </c>
      <c r="X1025" s="240"/>
      <c r="Y1025" s="65" t="str">
        <f t="shared" si="445"/>
        <v/>
      </c>
      <c r="Z1025" s="65" t="str">
        <f t="shared" si="446"/>
        <v/>
      </c>
      <c r="AA1025" s="65" t="str">
        <f t="shared" si="447"/>
        <v/>
      </c>
      <c r="AB1025" s="65" t="str">
        <f t="shared" si="448"/>
        <v/>
      </c>
      <c r="AC1025" s="65" t="str">
        <f t="shared" si="449"/>
        <v/>
      </c>
      <c r="AH1025" s="65" t="str">
        <f t="shared" si="439"/>
        <v>1878102616</v>
      </c>
      <c r="AI1025" s="126">
        <v>18781026</v>
      </c>
      <c r="AJ1025" s="126" t="s">
        <v>5141</v>
      </c>
      <c r="AK1025" s="126">
        <v>16</v>
      </c>
      <c r="AN1025" s="65" t="str">
        <f t="shared" si="434"/>
        <v/>
      </c>
    </row>
    <row r="1026" spans="1:40" ht="16.8" customHeight="1" thickTop="1" x14ac:dyDescent="0.25">
      <c r="A1026" s="113">
        <v>1</v>
      </c>
      <c r="B1026" s="341" t="s">
        <v>22</v>
      </c>
      <c r="C1026" s="341" t="s">
        <v>77</v>
      </c>
      <c r="D1026" s="341" t="str">
        <f t="shared" si="454"/>
        <v>'Sheffield Wednesday'</v>
      </c>
      <c r="E1026" s="211">
        <v>18781206</v>
      </c>
      <c r="F1026" s="262">
        <v>1</v>
      </c>
      <c r="G1026" s="211" t="s">
        <v>4939</v>
      </c>
      <c r="H1026" s="212"/>
      <c r="R1026" s="112" t="str">
        <f>IF(D1026="","", CONCATENATE("Update games set ", B1026, "= ",D1026," where game_id=", E1026))</f>
        <v>Update games set Opponent= 'Sheffield Wednesday' where game_id=18781206</v>
      </c>
      <c r="S1026" s="112" t="str">
        <f t="shared" si="435"/>
        <v>Update lineups set player_name = 'J Sands', raw_name = 'J Sands' where game_id = 18781206 and player_order = 1</v>
      </c>
      <c r="T1026" s="112" t="str">
        <f t="shared" si="436"/>
        <v/>
      </c>
      <c r="U1026" s="200" t="str">
        <f t="shared" ref="U1026:U1089" si="461">IF(I1026="", "", Y1026&amp;Z1026&amp;AA1026&amp;AB1026&amp;AC1026)</f>
        <v/>
      </c>
      <c r="V1026" s="112" t="str">
        <f t="shared" si="437"/>
        <v/>
      </c>
      <c r="W1026" s="415" t="str">
        <f t="shared" si="438"/>
        <v/>
      </c>
      <c r="Y1026" s="65" t="str">
        <f t="shared" si="445"/>
        <v/>
      </c>
      <c r="Z1026" s="65" t="str">
        <f t="shared" si="446"/>
        <v/>
      </c>
      <c r="AA1026" s="65" t="str">
        <f t="shared" si="447"/>
        <v/>
      </c>
      <c r="AB1026" s="65" t="str">
        <f t="shared" si="448"/>
        <v/>
      </c>
      <c r="AC1026" s="65" t="str">
        <f t="shared" si="449"/>
        <v/>
      </c>
      <c r="AH1026" s="65" t="str">
        <f t="shared" si="439"/>
        <v>187810281</v>
      </c>
      <c r="AI1026" s="65">
        <v>18781028</v>
      </c>
      <c r="AJ1026" s="65" t="s">
        <v>80</v>
      </c>
      <c r="AK1026" s="65">
        <v>1</v>
      </c>
      <c r="AN1026" s="65" t="str">
        <f t="shared" ref="AN1026:AN1089" si="462">IF(F1026=1, _xlfn.CONCAT("update games set source = 'The Nottingham Forest Football Scrapbook' where game_id = ", E1026), "")</f>
        <v>update games set source = 'The Nottingham Forest Football Scrapbook' where game_id = 18781206</v>
      </c>
    </row>
    <row r="1027" spans="1:40" ht="16.8" customHeight="1" x14ac:dyDescent="0.25">
      <c r="A1027" s="113">
        <v>1</v>
      </c>
      <c r="B1027" s="342" t="s">
        <v>4979</v>
      </c>
      <c r="C1027" s="342" t="str">
        <f>IF(C1026="", "", C1026)</f>
        <v>Sheffield Wednesday</v>
      </c>
      <c r="D1027" s="350" t="str">
        <f t="shared" si="454"/>
        <v>'Sheffield Wednesday'</v>
      </c>
      <c r="E1027" s="211">
        <f>E1026</f>
        <v>18781206</v>
      </c>
      <c r="F1027" s="262">
        <v>2</v>
      </c>
      <c r="G1027" s="211" t="s">
        <v>4973</v>
      </c>
      <c r="R1027" s="112" t="str">
        <f>IF(D1027="","", CONCATENATE("Update games set ", B1027, "= ",D1027," where game_id=", E1027))</f>
        <v>Update games set Opp_parent= 'Sheffield Wednesday' where game_id=18781206</v>
      </c>
      <c r="S1027" s="112" t="str">
        <f t="shared" ref="S1027:S1090" si="463">IF(G1027="","",CONCATENATE("Update lineups set player_name = '",SUBSTITUTE(G1027,"'","''"),"', raw_name = '",SUBSTITUTE(G1027,"'","''"),"' where game_id = ",E1027," and player_order = ",F1027))</f>
        <v>Update lineups set player_name = 'J Johnstone', raw_name = 'J Johnstone' where game_id = 18781206 and player_order = 2</v>
      </c>
      <c r="T1027" s="112" t="str">
        <f t="shared" ref="T1027:T1090" si="464">IF(J1027="","", CONCATENATE("insert into goals (game_id, goal_order, scorer_name, goal_min) values (",E1027, ", ", I1027,", '",J1027,")"))</f>
        <v/>
      </c>
      <c r="U1027" s="200" t="str">
        <f t="shared" si="461"/>
        <v/>
      </c>
      <c r="V1027" s="112" t="str">
        <f t="shared" ref="V1027:V1090" si="465">IF(N1027="","", CONCATENATE("insert into games_sources (game_id, source_order, source_name, source_link) values (",E1027, ", ", N1027,", '",O1027,"', '",P1027,"')"))</f>
        <v/>
      </c>
      <c r="W1027" s="415" t="str">
        <f t="shared" ref="W1027:W1090" si="466">IF(N1027="","",CONCATENATE("update games_sources set  source_name = '",O1027,"', source_link = '",P1027,"' where game_id = ",E1027," and source_order = ",N1027))</f>
        <v/>
      </c>
      <c r="Y1027" s="65" t="str">
        <f t="shared" si="445"/>
        <v/>
      </c>
      <c r="Z1027" s="65" t="str">
        <f t="shared" si="446"/>
        <v/>
      </c>
      <c r="AA1027" s="65" t="str">
        <f t="shared" si="447"/>
        <v/>
      </c>
      <c r="AB1027" s="65" t="str">
        <f t="shared" si="448"/>
        <v/>
      </c>
      <c r="AC1027" s="65" t="str">
        <f t="shared" si="449"/>
        <v/>
      </c>
      <c r="AH1027" s="65" t="str">
        <f t="shared" ref="AH1027:AH1090" si="467">_xlfn.CONCAT(AI1027,AK1027)</f>
        <v>187810282</v>
      </c>
      <c r="AI1027" s="65">
        <v>18781028</v>
      </c>
      <c r="AJ1027" s="65" t="s">
        <v>80</v>
      </c>
      <c r="AK1027" s="65">
        <v>2</v>
      </c>
      <c r="AN1027" s="65" t="str">
        <f t="shared" si="462"/>
        <v/>
      </c>
    </row>
    <row r="1028" spans="1:40" ht="16.8" customHeight="1" x14ac:dyDescent="0.25">
      <c r="A1028" s="113">
        <v>1</v>
      </c>
      <c r="B1028" s="342" t="s">
        <v>2653</v>
      </c>
      <c r="C1028" s="342" t="s">
        <v>663</v>
      </c>
      <c r="D1028" s="350" t="str">
        <f t="shared" si="454"/>
        <v>'Friendly'</v>
      </c>
      <c r="E1028" s="211">
        <f t="shared" ref="E1028:E1041" si="468">E1027</f>
        <v>18781206</v>
      </c>
      <c r="F1028" s="262">
        <v>3</v>
      </c>
      <c r="G1028" s="211" t="s">
        <v>4974</v>
      </c>
      <c r="R1028" s="112" t="str">
        <f>IF(D1028="","", CONCATENATE("Update games set ", B1028, "= ",D1028," where game_id=", E1028))</f>
        <v>Update games set Game_type= 'Friendly' where game_id=18781206</v>
      </c>
      <c r="S1028" s="112" t="str">
        <f t="shared" si="463"/>
        <v>Update lineups set player_name = 'A Maddocks', raw_name = 'A Maddocks' where game_id = 18781206 and player_order = 3</v>
      </c>
      <c r="T1028" s="112" t="str">
        <f t="shared" si="464"/>
        <v/>
      </c>
      <c r="U1028" s="200" t="str">
        <f t="shared" si="461"/>
        <v/>
      </c>
      <c r="V1028" s="112" t="str">
        <f t="shared" si="465"/>
        <v/>
      </c>
      <c r="W1028" s="415" t="str">
        <f t="shared" si="466"/>
        <v/>
      </c>
      <c r="Y1028" s="65" t="str">
        <f t="shared" si="445"/>
        <v/>
      </c>
      <c r="Z1028" s="65" t="str">
        <f t="shared" si="446"/>
        <v/>
      </c>
      <c r="AA1028" s="65" t="str">
        <f t="shared" si="447"/>
        <v/>
      </c>
      <c r="AB1028" s="65" t="str">
        <f t="shared" si="448"/>
        <v/>
      </c>
      <c r="AC1028" s="65" t="str">
        <f t="shared" si="449"/>
        <v/>
      </c>
      <c r="AH1028" s="65" t="str">
        <f t="shared" si="467"/>
        <v>187810283</v>
      </c>
      <c r="AI1028" s="65">
        <v>18781028</v>
      </c>
      <c r="AJ1028" s="65" t="s">
        <v>80</v>
      </c>
      <c r="AK1028" s="65">
        <v>3</v>
      </c>
      <c r="AN1028" s="65" t="str">
        <f t="shared" si="462"/>
        <v/>
      </c>
    </row>
    <row r="1029" spans="1:40" ht="16.8" customHeight="1" x14ac:dyDescent="0.25">
      <c r="A1029" s="113">
        <v>1</v>
      </c>
      <c r="B1029" s="342" t="s">
        <v>4978</v>
      </c>
      <c r="C1029" s="342" t="s">
        <v>0</v>
      </c>
      <c r="D1029" s="350" t="str">
        <f t="shared" si="454"/>
        <v>'A'</v>
      </c>
      <c r="E1029" s="211">
        <f t="shared" si="468"/>
        <v>18781206</v>
      </c>
      <c r="F1029" s="262">
        <v>4</v>
      </c>
      <c r="G1029" s="211" t="s">
        <v>4962</v>
      </c>
      <c r="R1029" s="112" t="str">
        <f>IF(D1029="","", CONCATENATE("Update games set ", B1029, "= ",D1029," where game_id=", E1029))</f>
        <v>Update games set HAN= 'A' where game_id=18781206</v>
      </c>
      <c r="S1029" s="112" t="str">
        <f t="shared" si="463"/>
        <v>Update lineups set player_name = 'R Earp', raw_name = 'R Earp' where game_id = 18781206 and player_order = 4</v>
      </c>
      <c r="T1029" s="112" t="str">
        <f t="shared" si="464"/>
        <v/>
      </c>
      <c r="U1029" s="200" t="str">
        <f t="shared" si="461"/>
        <v/>
      </c>
      <c r="V1029" s="112" t="str">
        <f t="shared" si="465"/>
        <v/>
      </c>
      <c r="W1029" s="415" t="str">
        <f t="shared" si="466"/>
        <v/>
      </c>
      <c r="Y1029" s="65" t="str">
        <f t="shared" si="445"/>
        <v/>
      </c>
      <c r="Z1029" s="65" t="str">
        <f t="shared" si="446"/>
        <v/>
      </c>
      <c r="AA1029" s="65" t="str">
        <f t="shared" si="447"/>
        <v/>
      </c>
      <c r="AB1029" s="65" t="str">
        <f t="shared" si="448"/>
        <v/>
      </c>
      <c r="AC1029" s="65" t="str">
        <f t="shared" si="449"/>
        <v/>
      </c>
      <c r="AH1029" s="65" t="str">
        <f t="shared" si="467"/>
        <v>187810284</v>
      </c>
      <c r="AI1029" s="65">
        <v>18781028</v>
      </c>
      <c r="AJ1029" s="65" t="s">
        <v>80</v>
      </c>
      <c r="AK1029" s="65">
        <v>4</v>
      </c>
      <c r="AN1029" s="65" t="str">
        <f t="shared" si="462"/>
        <v/>
      </c>
    </row>
    <row r="1030" spans="1:40" ht="16.8" customHeight="1" x14ac:dyDescent="0.25">
      <c r="A1030" s="113">
        <v>1</v>
      </c>
      <c r="B1030" s="342" t="s">
        <v>5</v>
      </c>
      <c r="C1030" s="342">
        <v>0</v>
      </c>
      <c r="D1030" s="349">
        <f t="shared" ref="D1030:D1079" si="469">IF(C1030="", "", C1030)</f>
        <v>0</v>
      </c>
      <c r="E1030" s="211">
        <f t="shared" si="468"/>
        <v>18781206</v>
      </c>
      <c r="F1030" s="262">
        <v>5</v>
      </c>
      <c r="G1030" s="211" t="s">
        <v>3417</v>
      </c>
      <c r="R1030" s="112" t="str">
        <f>IF(D1030="","", CONCATENATE("Update games set ", B1030, "= ",D1030," where game_id=", E1030))</f>
        <v>Update games set F= 0 where game_id=18781206</v>
      </c>
      <c r="S1030" s="112" t="str">
        <f t="shared" si="463"/>
        <v>Update lineups set player_name = 'W Luntley', raw_name = 'W Luntley' where game_id = 18781206 and player_order = 5</v>
      </c>
      <c r="T1030" s="112" t="str">
        <f t="shared" si="464"/>
        <v/>
      </c>
      <c r="U1030" s="200" t="str">
        <f t="shared" si="461"/>
        <v/>
      </c>
      <c r="V1030" s="112" t="str">
        <f t="shared" si="465"/>
        <v/>
      </c>
      <c r="W1030" s="415" t="str">
        <f t="shared" si="466"/>
        <v/>
      </c>
      <c r="Y1030" s="65" t="str">
        <f t="shared" si="445"/>
        <v/>
      </c>
      <c r="Z1030" s="65" t="str">
        <f t="shared" si="446"/>
        <v/>
      </c>
      <c r="AA1030" s="65" t="str">
        <f t="shared" si="447"/>
        <v/>
      </c>
      <c r="AB1030" s="65" t="str">
        <f t="shared" si="448"/>
        <v/>
      </c>
      <c r="AC1030" s="65" t="str">
        <f t="shared" si="449"/>
        <v/>
      </c>
      <c r="AH1030" s="65" t="str">
        <f t="shared" si="467"/>
        <v>187810285</v>
      </c>
      <c r="AI1030" s="65">
        <v>18781028</v>
      </c>
      <c r="AJ1030" s="65" t="s">
        <v>80</v>
      </c>
      <c r="AK1030" s="65">
        <v>5</v>
      </c>
      <c r="AN1030" s="65" t="str">
        <f t="shared" si="462"/>
        <v/>
      </c>
    </row>
    <row r="1031" spans="1:40" ht="16.8" customHeight="1" x14ac:dyDescent="0.25">
      <c r="A1031" s="113">
        <v>1</v>
      </c>
      <c r="B1031" s="342" t="s">
        <v>0</v>
      </c>
      <c r="C1031" s="342">
        <v>1</v>
      </c>
      <c r="D1031" s="349">
        <f t="shared" si="469"/>
        <v>1</v>
      </c>
      <c r="E1031" s="211">
        <f t="shared" si="468"/>
        <v>18781206</v>
      </c>
      <c r="F1031" s="262">
        <v>6</v>
      </c>
      <c r="G1031" s="211" t="s">
        <v>4942</v>
      </c>
      <c r="R1031" s="112" t="str">
        <f>IF(D1031="","", CONCATENATE("Update games set ", B1031, "= ",D1031," where game_id=", E1031))</f>
        <v>Update games set A= 1 where game_id=18781206</v>
      </c>
      <c r="S1031" s="112" t="str">
        <f t="shared" si="463"/>
        <v>Update lineups set player_name = 'E Luntley', raw_name = 'E Luntley' where game_id = 18781206 and player_order = 6</v>
      </c>
      <c r="T1031" s="112" t="str">
        <f t="shared" si="464"/>
        <v/>
      </c>
      <c r="U1031" s="200" t="str">
        <f t="shared" si="461"/>
        <v/>
      </c>
      <c r="V1031" s="112" t="str">
        <f t="shared" si="465"/>
        <v/>
      </c>
      <c r="W1031" s="415" t="str">
        <f t="shared" si="466"/>
        <v/>
      </c>
      <c r="Y1031" s="65" t="str">
        <f t="shared" si="445"/>
        <v/>
      </c>
      <c r="Z1031" s="65" t="str">
        <f t="shared" si="446"/>
        <v/>
      </c>
      <c r="AA1031" s="65" t="str">
        <f t="shared" si="447"/>
        <v/>
      </c>
      <c r="AB1031" s="65" t="str">
        <f t="shared" si="448"/>
        <v/>
      </c>
      <c r="AC1031" s="65" t="str">
        <f t="shared" si="449"/>
        <v/>
      </c>
      <c r="AH1031" s="65" t="str">
        <f t="shared" si="467"/>
        <v>187810286</v>
      </c>
      <c r="AI1031" s="65">
        <v>18781028</v>
      </c>
      <c r="AJ1031" s="65" t="s">
        <v>80</v>
      </c>
      <c r="AK1031" s="65">
        <v>6</v>
      </c>
      <c r="AN1031" s="65" t="str">
        <f t="shared" si="462"/>
        <v/>
      </c>
    </row>
    <row r="1032" spans="1:40" ht="16.8" customHeight="1" x14ac:dyDescent="0.25">
      <c r="A1032" s="113">
        <v>1</v>
      </c>
      <c r="B1032" s="342" t="s">
        <v>23</v>
      </c>
      <c r="D1032" s="334" t="str">
        <f t="shared" ref="D1032" si="470">IF(C1032="",IF(D1030&gt;D1031,"'W'",IF(D1030=D1031,"'D'","'L'")),_xlfn.CONCAT("'",C1032,"'"))</f>
        <v>'L'</v>
      </c>
      <c r="E1032" s="211">
        <f t="shared" si="468"/>
        <v>18781206</v>
      </c>
      <c r="F1032" s="262">
        <v>7</v>
      </c>
      <c r="G1032" s="211" t="s">
        <v>4965</v>
      </c>
      <c r="R1032" s="112" t="str">
        <f>IF(D1032="","", CONCATENATE("Update games set ", B1032, "= ",D1032," where game_id=", E1032))</f>
        <v>Update games set Result= 'L' where game_id=18781206</v>
      </c>
      <c r="S1032" s="112" t="str">
        <f t="shared" si="463"/>
        <v>Update lineups set player_name = 'C Caborn', raw_name = 'C Caborn' where game_id = 18781206 and player_order = 7</v>
      </c>
      <c r="T1032" s="112" t="str">
        <f t="shared" si="464"/>
        <v/>
      </c>
      <c r="U1032" s="200" t="str">
        <f t="shared" si="461"/>
        <v/>
      </c>
      <c r="V1032" s="112" t="str">
        <f t="shared" si="465"/>
        <v/>
      </c>
      <c r="W1032" s="415" t="str">
        <f t="shared" si="466"/>
        <v/>
      </c>
      <c r="Y1032" s="65" t="str">
        <f t="shared" si="445"/>
        <v/>
      </c>
      <c r="Z1032" s="65" t="str">
        <f t="shared" si="446"/>
        <v/>
      </c>
      <c r="AA1032" s="65" t="str">
        <f t="shared" si="447"/>
        <v/>
      </c>
      <c r="AB1032" s="65" t="str">
        <f t="shared" si="448"/>
        <v/>
      </c>
      <c r="AC1032" s="65" t="str">
        <f t="shared" si="449"/>
        <v/>
      </c>
      <c r="AH1032" s="65" t="str">
        <f t="shared" si="467"/>
        <v>187810287</v>
      </c>
      <c r="AI1032" s="65">
        <v>18781028</v>
      </c>
      <c r="AJ1032" s="65" t="s">
        <v>80</v>
      </c>
      <c r="AK1032" s="65">
        <v>7</v>
      </c>
      <c r="AN1032" s="65" t="str">
        <f t="shared" si="462"/>
        <v/>
      </c>
    </row>
    <row r="1033" spans="1:40" ht="16.8" customHeight="1" x14ac:dyDescent="0.25">
      <c r="A1033" s="113">
        <v>1</v>
      </c>
      <c r="B1033" s="342" t="s">
        <v>768</v>
      </c>
      <c r="C1033" s="342">
        <v>0</v>
      </c>
      <c r="D1033" s="349">
        <f t="shared" ref="D1033:D1086" si="471">IF(C1033="", "", C1033)</f>
        <v>0</v>
      </c>
      <c r="E1033" s="211">
        <f t="shared" si="468"/>
        <v>18781206</v>
      </c>
      <c r="F1033" s="262">
        <v>8</v>
      </c>
      <c r="G1033" s="194" t="s">
        <v>4901</v>
      </c>
      <c r="N1033" s="417"/>
      <c r="O1033" s="194"/>
      <c r="P1033" s="194"/>
      <c r="R1033" s="112" t="str">
        <f>IF(D1033="","", CONCATENATE("Update games set ", B1033, "= ",D1033," where game_id=", E1033))</f>
        <v>Update games set HT_f= 0 where game_id=18781206</v>
      </c>
      <c r="S1033" s="112" t="str">
        <f t="shared" si="463"/>
        <v>Update lineups set player_name = 'A Smith', raw_name = 'A Smith' where game_id = 18781206 and player_order = 8</v>
      </c>
      <c r="T1033" s="112" t="str">
        <f t="shared" si="464"/>
        <v/>
      </c>
      <c r="U1033" s="200" t="str">
        <f t="shared" si="461"/>
        <v/>
      </c>
      <c r="V1033" s="112" t="str">
        <f t="shared" si="465"/>
        <v/>
      </c>
      <c r="W1033" s="415" t="str">
        <f t="shared" si="466"/>
        <v/>
      </c>
      <c r="Y1033" s="65" t="str">
        <f t="shared" si="445"/>
        <v/>
      </c>
      <c r="Z1033" s="65" t="str">
        <f t="shared" si="446"/>
        <v/>
      </c>
      <c r="AA1033" s="65" t="str">
        <f t="shared" si="447"/>
        <v/>
      </c>
      <c r="AB1033" s="65" t="str">
        <f t="shared" si="448"/>
        <v/>
      </c>
      <c r="AC1033" s="65" t="str">
        <f t="shared" si="449"/>
        <v/>
      </c>
      <c r="AH1033" s="65" t="str">
        <f t="shared" si="467"/>
        <v>187810288</v>
      </c>
      <c r="AI1033" s="65">
        <v>18781028</v>
      </c>
      <c r="AJ1033" s="65" t="s">
        <v>80</v>
      </c>
      <c r="AK1033" s="65">
        <v>8</v>
      </c>
      <c r="AN1033" s="65" t="str">
        <f t="shared" si="462"/>
        <v/>
      </c>
    </row>
    <row r="1034" spans="1:40" ht="16.8" customHeight="1" x14ac:dyDescent="0.25">
      <c r="A1034" s="113">
        <v>1</v>
      </c>
      <c r="B1034" s="342" t="s">
        <v>766</v>
      </c>
      <c r="C1034" s="342">
        <v>0</v>
      </c>
      <c r="D1034" s="349">
        <f t="shared" si="471"/>
        <v>0</v>
      </c>
      <c r="E1034" s="211">
        <f t="shared" si="468"/>
        <v>18781206</v>
      </c>
      <c r="F1034" s="262">
        <v>9</v>
      </c>
      <c r="G1034" s="194" t="s">
        <v>4955</v>
      </c>
      <c r="H1034" s="194"/>
      <c r="N1034" s="417"/>
      <c r="O1034" s="194"/>
      <c r="P1034" s="194"/>
      <c r="R1034" s="112" t="str">
        <f>IF(D1034="","", CONCATENATE("Update games set ", B1034, "= ",D1034," where game_id=", E1034))</f>
        <v>Update games set HT_a= 0 where game_id=18781206</v>
      </c>
      <c r="S1034" s="112" t="str">
        <f t="shared" si="463"/>
        <v>Update lineups set player_name = 'AJ Bates', raw_name = 'AJ Bates' where game_id = 18781206 and player_order = 9</v>
      </c>
      <c r="T1034" s="112" t="str">
        <f t="shared" si="464"/>
        <v/>
      </c>
      <c r="U1034" s="200" t="str">
        <f t="shared" si="461"/>
        <v/>
      </c>
      <c r="V1034" s="112" t="str">
        <f t="shared" si="465"/>
        <v/>
      </c>
      <c r="W1034" s="415" t="str">
        <f t="shared" si="466"/>
        <v/>
      </c>
      <c r="Y1034" s="65" t="str">
        <f t="shared" si="445"/>
        <v/>
      </c>
      <c r="Z1034" s="65" t="str">
        <f t="shared" si="446"/>
        <v/>
      </c>
      <c r="AA1034" s="65" t="str">
        <f t="shared" si="447"/>
        <v/>
      </c>
      <c r="AB1034" s="65" t="str">
        <f t="shared" si="448"/>
        <v/>
      </c>
      <c r="AC1034" s="65" t="str">
        <f t="shared" si="449"/>
        <v/>
      </c>
      <c r="AH1034" s="65" t="str">
        <f t="shared" si="467"/>
        <v>187810289</v>
      </c>
      <c r="AI1034" s="65">
        <v>18781028</v>
      </c>
      <c r="AJ1034" s="65" t="s">
        <v>80</v>
      </c>
      <c r="AK1034" s="65">
        <v>9</v>
      </c>
      <c r="AN1034" s="65" t="str">
        <f t="shared" si="462"/>
        <v/>
      </c>
    </row>
    <row r="1035" spans="1:40" ht="16.8" customHeight="1" x14ac:dyDescent="0.25">
      <c r="A1035" s="113">
        <v>1</v>
      </c>
      <c r="B1035" s="342" t="s">
        <v>753</v>
      </c>
      <c r="C1035" s="342" t="s">
        <v>4744</v>
      </c>
      <c r="D1035" s="350" t="str">
        <f t="shared" ref="D1035:D1083" si="472">IF(C1035="", "", CONCATENATE("'", C1035,"'"))</f>
        <v>'Walter Lymbery'</v>
      </c>
      <c r="E1035" s="211">
        <f t="shared" si="468"/>
        <v>18781206</v>
      </c>
      <c r="F1035" s="262">
        <v>10</v>
      </c>
      <c r="G1035" s="211" t="s">
        <v>4806</v>
      </c>
      <c r="H1035" s="211" t="s">
        <v>4777</v>
      </c>
      <c r="R1035" s="112" t="str">
        <f>IF(D1035="","", CONCATENATE("Update games set ", B1035, "= ",D1035," where game_id=", E1035))</f>
        <v>Update games set Referee= 'Walter Lymbery' where game_id=18781206</v>
      </c>
      <c r="S1035" s="112" t="str">
        <f t="shared" si="463"/>
        <v>Update lineups set player_name = 'SW Widdowson', raw_name = 'SW Widdowson' where game_id = 18781206 and player_order = 10</v>
      </c>
      <c r="T1035" s="112" t="str">
        <f t="shared" si="464"/>
        <v/>
      </c>
      <c r="U1035" s="200" t="str">
        <f t="shared" si="461"/>
        <v/>
      </c>
      <c r="V1035" s="112" t="str">
        <f t="shared" si="465"/>
        <v/>
      </c>
      <c r="W1035" s="415" t="str">
        <f t="shared" si="466"/>
        <v/>
      </c>
      <c r="Y1035" s="65" t="str">
        <f t="shared" si="445"/>
        <v/>
      </c>
      <c r="Z1035" s="65" t="str">
        <f t="shared" si="446"/>
        <v/>
      </c>
      <c r="AA1035" s="65" t="str">
        <f t="shared" si="447"/>
        <v/>
      </c>
      <c r="AB1035" s="65" t="str">
        <f t="shared" si="448"/>
        <v/>
      </c>
      <c r="AC1035" s="65" t="str">
        <f t="shared" si="449"/>
        <v/>
      </c>
      <c r="AH1035" s="65" t="str">
        <f t="shared" si="467"/>
        <v>1878102810</v>
      </c>
      <c r="AI1035" s="65">
        <v>18781028</v>
      </c>
      <c r="AJ1035" s="65" t="s">
        <v>80</v>
      </c>
      <c r="AK1035" s="65">
        <v>10</v>
      </c>
      <c r="AN1035" s="65" t="str">
        <f t="shared" si="462"/>
        <v/>
      </c>
    </row>
    <row r="1036" spans="1:40" ht="16.8" customHeight="1" x14ac:dyDescent="0.25">
      <c r="A1036" s="113">
        <v>1</v>
      </c>
      <c r="B1036" s="342" t="s">
        <v>746</v>
      </c>
      <c r="C1036" s="351" t="s">
        <v>5062</v>
      </c>
      <c r="D1036" s="334" t="str">
        <f>CONCATENATE("'", LEFT(E1036,4),"-",MID(E1036,5,2),"-", MID(E1036,7,2), " ", C1036,"'")</f>
        <v>'1878-12-06 15:00'</v>
      </c>
      <c r="E1036" s="211">
        <f t="shared" si="468"/>
        <v>18781206</v>
      </c>
      <c r="F1036" s="262">
        <v>11</v>
      </c>
      <c r="G1036" s="211" t="s">
        <v>4952</v>
      </c>
      <c r="R1036" s="112" t="str">
        <f>IF(D1036="","", CONCATENATE("Update games set ", B1036, "= ",D1036," where game_id=", E1036))</f>
        <v>Update games set Game_date= '1878-12-06 15:00' where game_id=18781206</v>
      </c>
      <c r="S1036" s="112" t="str">
        <f t="shared" si="463"/>
        <v>Update lineups set player_name = 'M Holroyd', raw_name = 'M Holroyd' where game_id = 18781206 and player_order = 11</v>
      </c>
      <c r="T1036" s="112" t="str">
        <f t="shared" si="464"/>
        <v/>
      </c>
      <c r="U1036" s="200" t="str">
        <f t="shared" si="461"/>
        <v/>
      </c>
      <c r="V1036" s="112" t="str">
        <f t="shared" si="465"/>
        <v/>
      </c>
      <c r="W1036" s="415" t="str">
        <f t="shared" si="466"/>
        <v/>
      </c>
      <c r="Y1036" s="65" t="str">
        <f t="shared" si="445"/>
        <v/>
      </c>
      <c r="Z1036" s="65" t="str">
        <f t="shared" si="446"/>
        <v/>
      </c>
      <c r="AA1036" s="65" t="str">
        <f t="shared" si="447"/>
        <v/>
      </c>
      <c r="AB1036" s="65" t="str">
        <f t="shared" si="448"/>
        <v/>
      </c>
      <c r="AC1036" s="65" t="str">
        <f t="shared" si="449"/>
        <v/>
      </c>
      <c r="AH1036" s="65" t="str">
        <f t="shared" si="467"/>
        <v>1878102811</v>
      </c>
      <c r="AI1036" s="65">
        <v>18781028</v>
      </c>
      <c r="AJ1036" s="65" t="s">
        <v>80</v>
      </c>
      <c r="AK1036" s="65">
        <v>11</v>
      </c>
      <c r="AN1036" s="65" t="str">
        <f t="shared" si="462"/>
        <v/>
      </c>
    </row>
    <row r="1037" spans="1:40" ht="16.8" customHeight="1" x14ac:dyDescent="0.25">
      <c r="A1037" s="113">
        <v>1</v>
      </c>
      <c r="B1037" s="342" t="s">
        <v>25</v>
      </c>
      <c r="D1037" s="350" t="str">
        <f t="shared" si="454"/>
        <v/>
      </c>
      <c r="E1037" s="211">
        <f t="shared" si="468"/>
        <v>18781206</v>
      </c>
      <c r="F1037" s="262">
        <v>12</v>
      </c>
      <c r="G1037" s="212"/>
      <c r="H1037" s="212"/>
      <c r="N1037" s="416"/>
      <c r="O1037" s="212"/>
      <c r="P1037" s="212"/>
      <c r="R1037" s="112" t="str">
        <f>IF(D1037="","", CONCATENATE("Update games set ", B1037, "= ",D1037," where game_id=", E1037))</f>
        <v/>
      </c>
      <c r="S1037" s="112" t="str">
        <f t="shared" si="463"/>
        <v/>
      </c>
      <c r="T1037" s="112" t="str">
        <f t="shared" si="464"/>
        <v/>
      </c>
      <c r="U1037" s="200" t="str">
        <f t="shared" si="461"/>
        <v/>
      </c>
      <c r="V1037" s="112" t="str">
        <f t="shared" si="465"/>
        <v/>
      </c>
      <c r="W1037" s="415" t="str">
        <f t="shared" si="466"/>
        <v/>
      </c>
      <c r="Y1037" s="65" t="str">
        <f t="shared" si="445"/>
        <v/>
      </c>
      <c r="Z1037" s="65" t="str">
        <f t="shared" si="446"/>
        <v/>
      </c>
      <c r="AA1037" s="65" t="str">
        <f t="shared" si="447"/>
        <v/>
      </c>
      <c r="AB1037" s="65" t="str">
        <f t="shared" si="448"/>
        <v/>
      </c>
      <c r="AC1037" s="65" t="str">
        <f t="shared" si="449"/>
        <v/>
      </c>
      <c r="AH1037" s="65" t="str">
        <f t="shared" si="467"/>
        <v>1878102812</v>
      </c>
      <c r="AI1037" s="65">
        <v>18781028</v>
      </c>
      <c r="AJ1037" s="65" t="s">
        <v>80</v>
      </c>
      <c r="AK1037" s="65">
        <v>12</v>
      </c>
      <c r="AN1037" s="65" t="str">
        <f t="shared" si="462"/>
        <v/>
      </c>
    </row>
    <row r="1038" spans="1:40" ht="16.8" customHeight="1" x14ac:dyDescent="0.25">
      <c r="A1038" s="113">
        <v>1</v>
      </c>
      <c r="B1038" s="342" t="s">
        <v>475</v>
      </c>
      <c r="D1038" s="349" t="str">
        <f t="shared" si="471"/>
        <v/>
      </c>
      <c r="E1038" s="211">
        <f t="shared" si="468"/>
        <v>18781206</v>
      </c>
      <c r="F1038" s="262">
        <v>13</v>
      </c>
      <c r="R1038" s="112" t="str">
        <f>IF(D1038="","", CONCATENATE("Update games set ", B1038, "= ",D1038," where game_id=", E1038))</f>
        <v/>
      </c>
      <c r="S1038" s="112" t="str">
        <f t="shared" si="463"/>
        <v/>
      </c>
      <c r="T1038" s="112" t="str">
        <f t="shared" si="464"/>
        <v/>
      </c>
      <c r="U1038" s="200" t="str">
        <f t="shared" si="461"/>
        <v/>
      </c>
      <c r="V1038" s="112" t="str">
        <f t="shared" si="465"/>
        <v/>
      </c>
      <c r="W1038" s="415" t="str">
        <f t="shared" si="466"/>
        <v/>
      </c>
      <c r="Y1038" s="65" t="str">
        <f t="shared" ref="Y1038:Y1101" si="473">IF(I1038="","",CONCATENATE("update goals set scorer_name = '",SUBSTITUTE(J1038, "'", "''"),"'"))</f>
        <v/>
      </c>
      <c r="Z1038" s="65" t="str">
        <f t="shared" ref="Z1038:Z1101" si="474">IF(K1038="", "", CONCATENATE(", goal_min = ", K1038))</f>
        <v/>
      </c>
      <c r="AA1038" s="65" t="str">
        <f t="shared" ref="AA1038:AA1101" si="475">IF(L1038="", "", CONCATENATE(", Pen = '", UPPER(L1038), "'"))</f>
        <v/>
      </c>
      <c r="AB1038" s="65" t="str">
        <f t="shared" ref="AB1038:AB1101" si="476">IF(M1038="", "", CONCATENATE(", OG = '", UPPER(M1038), "'"))</f>
        <v/>
      </c>
      <c r="AC1038" s="65" t="str">
        <f t="shared" ref="AC1038:AC1101" si="477">IF(I1038="", "", CONCATENATE(" where game_id = ", E1038, " and goal_order = ", I1038))</f>
        <v/>
      </c>
      <c r="AH1038" s="65" t="str">
        <f t="shared" si="467"/>
        <v>1878102813</v>
      </c>
      <c r="AI1038" s="65">
        <v>18781028</v>
      </c>
      <c r="AJ1038" s="65" t="s">
        <v>80</v>
      </c>
      <c r="AK1038" s="65">
        <v>13</v>
      </c>
      <c r="AN1038" s="65" t="str">
        <f t="shared" si="462"/>
        <v/>
      </c>
    </row>
    <row r="1039" spans="1:40" ht="16.8" customHeight="1" x14ac:dyDescent="0.25">
      <c r="A1039" s="113">
        <v>1</v>
      </c>
      <c r="B1039" s="342" t="s">
        <v>20</v>
      </c>
      <c r="C1039" s="342" t="s">
        <v>4972</v>
      </c>
      <c r="D1039" s="350" t="str">
        <f t="shared" si="454"/>
        <v>'Sheaf House'</v>
      </c>
      <c r="E1039" s="211">
        <f t="shared" si="468"/>
        <v>18781206</v>
      </c>
      <c r="F1039" s="262">
        <v>14</v>
      </c>
      <c r="R1039" s="112" t="str">
        <f>IF(D1039="","", CONCATENATE("Update games set ", B1039, "= ",D1039," where game_id=", E1039))</f>
        <v>Update games set Ground= 'Sheaf House' where game_id=18781206</v>
      </c>
      <c r="S1039" s="112" t="str">
        <f t="shared" si="463"/>
        <v/>
      </c>
      <c r="T1039" s="112" t="str">
        <f t="shared" si="464"/>
        <v/>
      </c>
      <c r="U1039" s="200" t="str">
        <f t="shared" si="461"/>
        <v/>
      </c>
      <c r="V1039" s="112" t="str">
        <f t="shared" si="465"/>
        <v/>
      </c>
      <c r="W1039" s="415" t="str">
        <f t="shared" si="466"/>
        <v/>
      </c>
      <c r="Y1039" s="65" t="str">
        <f t="shared" si="473"/>
        <v/>
      </c>
      <c r="Z1039" s="65" t="str">
        <f t="shared" si="474"/>
        <v/>
      </c>
      <c r="AA1039" s="65" t="str">
        <f t="shared" si="475"/>
        <v/>
      </c>
      <c r="AB1039" s="65" t="str">
        <f t="shared" si="476"/>
        <v/>
      </c>
      <c r="AC1039" s="65" t="str">
        <f t="shared" si="477"/>
        <v/>
      </c>
      <c r="AH1039" s="65" t="str">
        <f t="shared" si="467"/>
        <v>1878102814</v>
      </c>
      <c r="AI1039" s="65">
        <v>18781028</v>
      </c>
      <c r="AJ1039" s="65" t="s">
        <v>80</v>
      </c>
      <c r="AK1039" s="65">
        <v>14</v>
      </c>
      <c r="AN1039" s="65" t="str">
        <f t="shared" si="462"/>
        <v/>
      </c>
    </row>
    <row r="1040" spans="1:40" ht="16.8" customHeight="1" x14ac:dyDescent="0.25">
      <c r="A1040" s="113">
        <v>1</v>
      </c>
      <c r="B1040" s="342" t="s">
        <v>4882</v>
      </c>
      <c r="C1040" s="342" t="str">
        <f>IF(C1039="", "", C1039)</f>
        <v>Sheaf House</v>
      </c>
      <c r="D1040" s="350" t="str">
        <f t="shared" si="454"/>
        <v>'Sheaf House'</v>
      </c>
      <c r="E1040" s="211">
        <f t="shared" si="468"/>
        <v>18781206</v>
      </c>
      <c r="F1040" s="262">
        <v>15</v>
      </c>
      <c r="R1040" s="112" t="str">
        <f>IF(D1040="","", CONCATENATE("Update games set ", B1040, "= ",D1040," where game_id=", E1040))</f>
        <v>Update games set Ground_parent= 'Sheaf House' where game_id=18781206</v>
      </c>
      <c r="S1040" s="112" t="str">
        <f t="shared" si="463"/>
        <v/>
      </c>
      <c r="T1040" s="112" t="str">
        <f t="shared" si="464"/>
        <v/>
      </c>
      <c r="U1040" s="200" t="str">
        <f t="shared" si="461"/>
        <v/>
      </c>
      <c r="V1040" s="112" t="str">
        <f t="shared" si="465"/>
        <v/>
      </c>
      <c r="W1040" s="415" t="str">
        <f t="shared" si="466"/>
        <v/>
      </c>
      <c r="Y1040" s="65" t="str">
        <f t="shared" si="473"/>
        <v/>
      </c>
      <c r="Z1040" s="65" t="str">
        <f t="shared" si="474"/>
        <v/>
      </c>
      <c r="AA1040" s="65" t="str">
        <f t="shared" si="475"/>
        <v/>
      </c>
      <c r="AB1040" s="65" t="str">
        <f t="shared" si="476"/>
        <v/>
      </c>
      <c r="AC1040" s="65" t="str">
        <f t="shared" si="477"/>
        <v/>
      </c>
      <c r="AH1040" s="65" t="str">
        <f t="shared" si="467"/>
        <v>1878102815</v>
      </c>
      <c r="AI1040" s="65">
        <v>18781028</v>
      </c>
      <c r="AJ1040" s="65" t="s">
        <v>80</v>
      </c>
      <c r="AK1040" s="65">
        <v>15</v>
      </c>
      <c r="AN1040" s="65" t="str">
        <f t="shared" si="462"/>
        <v/>
      </c>
    </row>
    <row r="1041" spans="1:40" s="126" customFormat="1" ht="16.8" customHeight="1" thickBot="1" x14ac:dyDescent="0.3">
      <c r="A1041" s="113">
        <v>1</v>
      </c>
      <c r="B1041" s="116" t="s">
        <v>115</v>
      </c>
      <c r="C1041" s="352"/>
      <c r="D1041" s="370" t="str">
        <f t="shared" ref="D1041" si="478">IF(MID(E1041,5,2)*1&gt;6,_xlfn.CONCAT("'",LEFT(E1041,4),"-",MID(E1041,3,2)+1,"'"),_xlfn.CONCAT("'",LEFT(E1041,4)-1,"-",MID(E1041,3,2),"'"))</f>
        <v>'1878-79'</v>
      </c>
      <c r="E1041" s="214">
        <f t="shared" si="468"/>
        <v>18781206</v>
      </c>
      <c r="F1041" s="266">
        <v>16</v>
      </c>
      <c r="G1041" s="343"/>
      <c r="H1041" s="343"/>
      <c r="I1041" s="267"/>
      <c r="J1041" s="214"/>
      <c r="K1041" s="266"/>
      <c r="L1041" s="266"/>
      <c r="M1041" s="266"/>
      <c r="N1041" s="419"/>
      <c r="O1041" s="343"/>
      <c r="P1041" s="343"/>
      <c r="Q1041" s="346"/>
      <c r="R1041" s="112" t="str">
        <f>IF(D1041="","", CONCATENATE("Update games set ", B1041, "= ",D1041," where game_id=", E1041))</f>
        <v>Update games set Season= '1878-79' where game_id=18781206</v>
      </c>
      <c r="S1041" s="112" t="str">
        <f t="shared" si="463"/>
        <v/>
      </c>
      <c r="T1041" s="112" t="str">
        <f t="shared" si="464"/>
        <v/>
      </c>
      <c r="U1041" s="200" t="str">
        <f t="shared" si="461"/>
        <v/>
      </c>
      <c r="V1041" s="112" t="str">
        <f t="shared" si="465"/>
        <v/>
      </c>
      <c r="W1041" s="415" t="str">
        <f t="shared" si="466"/>
        <v/>
      </c>
      <c r="X1041" s="240"/>
      <c r="Y1041" s="65" t="str">
        <f t="shared" si="473"/>
        <v/>
      </c>
      <c r="Z1041" s="65" t="str">
        <f t="shared" si="474"/>
        <v/>
      </c>
      <c r="AA1041" s="65" t="str">
        <f t="shared" si="475"/>
        <v/>
      </c>
      <c r="AB1041" s="65" t="str">
        <f t="shared" si="476"/>
        <v/>
      </c>
      <c r="AC1041" s="65" t="str">
        <f t="shared" si="477"/>
        <v/>
      </c>
      <c r="AH1041" s="65" t="str">
        <f t="shared" si="467"/>
        <v>1878102816</v>
      </c>
      <c r="AI1041" s="126">
        <v>18781028</v>
      </c>
      <c r="AJ1041" s="126" t="s">
        <v>80</v>
      </c>
      <c r="AK1041" s="126">
        <v>16</v>
      </c>
      <c r="AN1041" s="65" t="str">
        <f t="shared" si="462"/>
        <v/>
      </c>
    </row>
    <row r="1042" spans="1:40" ht="16.8" customHeight="1" thickTop="1" x14ac:dyDescent="0.25">
      <c r="A1042" s="113">
        <v>1</v>
      </c>
      <c r="B1042" s="341" t="s">
        <v>22</v>
      </c>
      <c r="C1042" s="341" t="s">
        <v>5246</v>
      </c>
      <c r="D1042" s="341" t="str">
        <f t="shared" si="454"/>
        <v>'Edingburgh University'</v>
      </c>
      <c r="E1042" s="211">
        <v>18790118</v>
      </c>
      <c r="F1042" s="262">
        <v>1</v>
      </c>
      <c r="G1042" s="211" t="s">
        <v>4939</v>
      </c>
      <c r="H1042" s="212"/>
      <c r="I1042" s="263">
        <v>1</v>
      </c>
      <c r="J1042" s="211" t="s">
        <v>4977</v>
      </c>
      <c r="R1042" s="112" t="str">
        <f>IF(D1042="","", CONCATENATE("Update games set ", B1042, "= ",D1042," where game_id=", E1042))</f>
        <v>Update games set Opponent= 'Edingburgh University' where game_id=18790118</v>
      </c>
      <c r="S1042" s="112" t="str">
        <f t="shared" si="463"/>
        <v>Update lineups set player_name = 'J Sands', raw_name = 'J Sands' where game_id = 18790118 and player_order = 1</v>
      </c>
      <c r="T1042" s="112" t="str">
        <f t="shared" si="464"/>
        <v>insert into goals (game_id, goal_order, scorer_name, goal_min) values (18790118, 1, 'EW Earp)</v>
      </c>
      <c r="U1042" s="200" t="str">
        <f t="shared" si="461"/>
        <v>update goals set scorer_name = 'EW Earp' where game_id = 18790118 and goal_order = 1</v>
      </c>
      <c r="V1042" s="112" t="str">
        <f t="shared" si="465"/>
        <v/>
      </c>
      <c r="W1042" s="415" t="str">
        <f t="shared" si="466"/>
        <v/>
      </c>
      <c r="Y1042" s="65" t="str">
        <f t="shared" si="473"/>
        <v>update goals set scorer_name = 'EW Earp'</v>
      </c>
      <c r="Z1042" s="65" t="str">
        <f t="shared" si="474"/>
        <v/>
      </c>
      <c r="AA1042" s="65" t="str">
        <f t="shared" si="475"/>
        <v/>
      </c>
      <c r="AB1042" s="65" t="str">
        <f t="shared" si="476"/>
        <v/>
      </c>
      <c r="AC1042" s="65" t="str">
        <f t="shared" si="477"/>
        <v xml:space="preserve"> where game_id = 18790118 and goal_order = 1</v>
      </c>
      <c r="AH1042" s="65" t="str">
        <f t="shared" si="467"/>
        <v>187811091</v>
      </c>
      <c r="AI1042" s="65">
        <v>18781109</v>
      </c>
      <c r="AJ1042" s="65" t="s">
        <v>80</v>
      </c>
      <c r="AK1042" s="65">
        <v>1</v>
      </c>
      <c r="AN1042" s="65" t="str">
        <f t="shared" si="462"/>
        <v>update games set source = 'The Nottingham Forest Football Scrapbook' where game_id = 18790118</v>
      </c>
    </row>
    <row r="1043" spans="1:40" ht="16.8" customHeight="1" x14ac:dyDescent="0.25">
      <c r="A1043" s="113">
        <v>1</v>
      </c>
      <c r="B1043" s="342" t="s">
        <v>4979</v>
      </c>
      <c r="C1043" s="342" t="str">
        <f>IF(C1042="", "", C1042)</f>
        <v>Edingburgh University</v>
      </c>
      <c r="D1043" s="350" t="str">
        <f t="shared" si="454"/>
        <v>'Edingburgh University'</v>
      </c>
      <c r="E1043" s="211">
        <f>E1042</f>
        <v>18790118</v>
      </c>
      <c r="F1043" s="262">
        <v>2</v>
      </c>
      <c r="G1043" s="211" t="s">
        <v>4976</v>
      </c>
      <c r="I1043" s="263">
        <v>2</v>
      </c>
      <c r="J1043" s="211" t="s">
        <v>4806</v>
      </c>
      <c r="R1043" s="112" t="str">
        <f>IF(D1043="","", CONCATENATE("Update games set ", B1043, "= ",D1043," where game_id=", E1043))</f>
        <v>Update games set Opp_parent= 'Edingburgh University' where game_id=18790118</v>
      </c>
      <c r="S1043" s="112" t="str">
        <f t="shared" si="463"/>
        <v>Update lineups set player_name = 'CJ Caborn', raw_name = 'CJ Caborn' where game_id = 18790118 and player_order = 2</v>
      </c>
      <c r="T1043" s="112" t="str">
        <f t="shared" si="464"/>
        <v>insert into goals (game_id, goal_order, scorer_name, goal_min) values (18790118, 2, 'SW Widdowson)</v>
      </c>
      <c r="U1043" s="200" t="str">
        <f t="shared" si="461"/>
        <v>update goals set scorer_name = 'SW Widdowson' where game_id = 18790118 and goal_order = 2</v>
      </c>
      <c r="V1043" s="112" t="str">
        <f t="shared" si="465"/>
        <v/>
      </c>
      <c r="W1043" s="415" t="str">
        <f t="shared" si="466"/>
        <v/>
      </c>
      <c r="Y1043" s="65" t="str">
        <f t="shared" si="473"/>
        <v>update goals set scorer_name = 'SW Widdowson'</v>
      </c>
      <c r="Z1043" s="65" t="str">
        <f t="shared" si="474"/>
        <v/>
      </c>
      <c r="AA1043" s="65" t="str">
        <f t="shared" si="475"/>
        <v/>
      </c>
      <c r="AB1043" s="65" t="str">
        <f t="shared" si="476"/>
        <v/>
      </c>
      <c r="AC1043" s="65" t="str">
        <f t="shared" si="477"/>
        <v xml:space="preserve"> where game_id = 18790118 and goal_order = 2</v>
      </c>
      <c r="AH1043" s="65" t="str">
        <f t="shared" si="467"/>
        <v>187811092</v>
      </c>
      <c r="AI1043" s="65">
        <v>18781109</v>
      </c>
      <c r="AJ1043" s="65" t="s">
        <v>80</v>
      </c>
      <c r="AK1043" s="65">
        <v>2</v>
      </c>
      <c r="AN1043" s="65" t="str">
        <f t="shared" si="462"/>
        <v/>
      </c>
    </row>
    <row r="1044" spans="1:40" ht="16.8" customHeight="1" x14ac:dyDescent="0.25">
      <c r="A1044" s="113">
        <v>1</v>
      </c>
      <c r="B1044" s="342" t="s">
        <v>2653</v>
      </c>
      <c r="C1044" s="342" t="s">
        <v>663</v>
      </c>
      <c r="D1044" s="350" t="str">
        <f t="shared" si="454"/>
        <v>'Friendly'</v>
      </c>
      <c r="E1044" s="211">
        <f t="shared" ref="E1044:E1057" si="479">E1043</f>
        <v>18790118</v>
      </c>
      <c r="F1044" s="262">
        <v>3</v>
      </c>
      <c r="G1044" s="211" t="s">
        <v>3417</v>
      </c>
      <c r="I1044" s="263">
        <v>3</v>
      </c>
      <c r="J1044" s="211" t="s">
        <v>4895</v>
      </c>
      <c r="R1044" s="112" t="str">
        <f>IF(D1044="","", CONCATENATE("Update games set ", B1044, "= ",D1044," where game_id=", E1044))</f>
        <v>Update games set Game_type= 'Friendly' where game_id=18790118</v>
      </c>
      <c r="S1044" s="112" t="str">
        <f t="shared" si="463"/>
        <v>Update lineups set player_name = 'W Luntley', raw_name = 'W Luntley' where game_id = 18790118 and player_order = 3</v>
      </c>
      <c r="T1044" s="112" t="str">
        <f t="shared" si="464"/>
        <v>insert into goals (game_id, goal_order, scorer_name, goal_min) values (18790118, 3, 'AH Smith)</v>
      </c>
      <c r="U1044" s="200" t="str">
        <f t="shared" si="461"/>
        <v>update goals set scorer_name = 'AH Smith' where game_id = 18790118 and goal_order = 3</v>
      </c>
      <c r="V1044" s="112" t="str">
        <f t="shared" si="465"/>
        <v/>
      </c>
      <c r="W1044" s="415" t="str">
        <f t="shared" si="466"/>
        <v/>
      </c>
      <c r="Y1044" s="65" t="str">
        <f t="shared" si="473"/>
        <v>update goals set scorer_name = 'AH Smith'</v>
      </c>
      <c r="Z1044" s="65" t="str">
        <f t="shared" si="474"/>
        <v/>
      </c>
      <c r="AA1044" s="65" t="str">
        <f t="shared" si="475"/>
        <v/>
      </c>
      <c r="AB1044" s="65" t="str">
        <f t="shared" si="476"/>
        <v/>
      </c>
      <c r="AC1044" s="65" t="str">
        <f t="shared" si="477"/>
        <v xml:space="preserve"> where game_id = 18790118 and goal_order = 3</v>
      </c>
      <c r="AH1044" s="65" t="str">
        <f t="shared" si="467"/>
        <v>187811093</v>
      </c>
      <c r="AI1044" s="65">
        <v>18781109</v>
      </c>
      <c r="AJ1044" s="65" t="s">
        <v>80</v>
      </c>
      <c r="AK1044" s="65">
        <v>3</v>
      </c>
      <c r="AN1044" s="65" t="str">
        <f t="shared" si="462"/>
        <v/>
      </c>
    </row>
    <row r="1045" spans="1:40" ht="16.8" customHeight="1" x14ac:dyDescent="0.25">
      <c r="A1045" s="113">
        <v>1</v>
      </c>
      <c r="B1045" s="342" t="s">
        <v>4978</v>
      </c>
      <c r="C1045" s="342" t="s">
        <v>5065</v>
      </c>
      <c r="D1045" s="350" t="str">
        <f t="shared" si="454"/>
        <v>'H'</v>
      </c>
      <c r="E1045" s="211">
        <f t="shared" si="479"/>
        <v>18790118</v>
      </c>
      <c r="F1045" s="262">
        <v>4</v>
      </c>
      <c r="G1045" s="211" t="s">
        <v>4942</v>
      </c>
      <c r="I1045" s="263">
        <v>4</v>
      </c>
      <c r="J1045" s="211" t="s">
        <v>4806</v>
      </c>
      <c r="R1045" s="112" t="str">
        <f>IF(D1045="","", CONCATENATE("Update games set ", B1045, "= ",D1045," where game_id=", E1045))</f>
        <v>Update games set HAN= 'H' where game_id=18790118</v>
      </c>
      <c r="S1045" s="112" t="str">
        <f t="shared" si="463"/>
        <v>Update lineups set player_name = 'E Luntley', raw_name = 'E Luntley' where game_id = 18790118 and player_order = 4</v>
      </c>
      <c r="T1045" s="112" t="str">
        <f t="shared" si="464"/>
        <v>insert into goals (game_id, goal_order, scorer_name, goal_min) values (18790118, 4, 'SW Widdowson)</v>
      </c>
      <c r="U1045" s="200" t="str">
        <f t="shared" si="461"/>
        <v>update goals set scorer_name = 'SW Widdowson' where game_id = 18790118 and goal_order = 4</v>
      </c>
      <c r="V1045" s="112" t="str">
        <f t="shared" si="465"/>
        <v/>
      </c>
      <c r="W1045" s="415" t="str">
        <f t="shared" si="466"/>
        <v/>
      </c>
      <c r="Y1045" s="65" t="str">
        <f t="shared" si="473"/>
        <v>update goals set scorer_name = 'SW Widdowson'</v>
      </c>
      <c r="Z1045" s="65" t="str">
        <f t="shared" si="474"/>
        <v/>
      </c>
      <c r="AA1045" s="65" t="str">
        <f t="shared" si="475"/>
        <v/>
      </c>
      <c r="AB1045" s="65" t="str">
        <f t="shared" si="476"/>
        <v/>
      </c>
      <c r="AC1045" s="65" t="str">
        <f t="shared" si="477"/>
        <v xml:space="preserve"> where game_id = 18790118 and goal_order = 4</v>
      </c>
      <c r="AH1045" s="65" t="str">
        <f t="shared" si="467"/>
        <v>187811094</v>
      </c>
      <c r="AI1045" s="65">
        <v>18781109</v>
      </c>
      <c r="AJ1045" s="65" t="s">
        <v>80</v>
      </c>
      <c r="AK1045" s="65">
        <v>4</v>
      </c>
      <c r="AN1045" s="65" t="str">
        <f t="shared" si="462"/>
        <v/>
      </c>
    </row>
    <row r="1046" spans="1:40" ht="16.8" customHeight="1" x14ac:dyDescent="0.25">
      <c r="A1046" s="113">
        <v>1</v>
      </c>
      <c r="B1046" s="342" t="s">
        <v>5</v>
      </c>
      <c r="C1046" s="342">
        <v>4</v>
      </c>
      <c r="D1046" s="349">
        <f t="shared" si="469"/>
        <v>4</v>
      </c>
      <c r="E1046" s="211">
        <f t="shared" si="479"/>
        <v>18790118</v>
      </c>
      <c r="F1046" s="262">
        <v>5</v>
      </c>
      <c r="G1046" s="211" t="s">
        <v>4977</v>
      </c>
      <c r="R1046" s="112" t="str">
        <f>IF(D1046="","", CONCATENATE("Update games set ", B1046, "= ",D1046," where game_id=", E1046))</f>
        <v>Update games set F= 4 where game_id=18790118</v>
      </c>
      <c r="S1046" s="112" t="str">
        <f t="shared" si="463"/>
        <v>Update lineups set player_name = 'EW Earp', raw_name = 'EW Earp' where game_id = 18790118 and player_order = 5</v>
      </c>
      <c r="T1046" s="112" t="str">
        <f t="shared" si="464"/>
        <v/>
      </c>
      <c r="U1046" s="200" t="str">
        <f t="shared" si="461"/>
        <v/>
      </c>
      <c r="V1046" s="112" t="str">
        <f t="shared" si="465"/>
        <v/>
      </c>
      <c r="W1046" s="415" t="str">
        <f t="shared" si="466"/>
        <v/>
      </c>
      <c r="Y1046" s="65" t="str">
        <f t="shared" si="473"/>
        <v/>
      </c>
      <c r="Z1046" s="65" t="str">
        <f t="shared" si="474"/>
        <v/>
      </c>
      <c r="AA1046" s="65" t="str">
        <f t="shared" si="475"/>
        <v/>
      </c>
      <c r="AB1046" s="65" t="str">
        <f t="shared" si="476"/>
        <v/>
      </c>
      <c r="AC1046" s="65" t="str">
        <f t="shared" si="477"/>
        <v/>
      </c>
      <c r="AH1046" s="65" t="str">
        <f t="shared" si="467"/>
        <v>187811095</v>
      </c>
      <c r="AI1046" s="65">
        <v>18781109</v>
      </c>
      <c r="AJ1046" s="65" t="s">
        <v>80</v>
      </c>
      <c r="AK1046" s="65">
        <v>5</v>
      </c>
      <c r="AN1046" s="65" t="str">
        <f t="shared" si="462"/>
        <v/>
      </c>
    </row>
    <row r="1047" spans="1:40" ht="16.8" customHeight="1" x14ac:dyDescent="0.25">
      <c r="A1047" s="113">
        <v>1</v>
      </c>
      <c r="B1047" s="342" t="s">
        <v>0</v>
      </c>
      <c r="C1047" s="342">
        <v>1</v>
      </c>
      <c r="D1047" s="349">
        <f t="shared" si="469"/>
        <v>1</v>
      </c>
      <c r="E1047" s="211">
        <f t="shared" si="479"/>
        <v>18790118</v>
      </c>
      <c r="F1047" s="262">
        <v>6</v>
      </c>
      <c r="G1047" s="211" t="s">
        <v>4926</v>
      </c>
      <c r="R1047" s="112" t="str">
        <f>IF(D1047="","", CONCATENATE("Update games set ", B1047, "= ",D1047," where game_id=", E1047))</f>
        <v>Update games set A= 1 where game_id=18790118</v>
      </c>
      <c r="S1047" s="112" t="str">
        <f t="shared" si="463"/>
        <v>Update lineups set player_name = 'JP Turner', raw_name = 'JP Turner' where game_id = 18790118 and player_order = 6</v>
      </c>
      <c r="T1047" s="112" t="str">
        <f t="shared" si="464"/>
        <v/>
      </c>
      <c r="U1047" s="200" t="str">
        <f t="shared" si="461"/>
        <v/>
      </c>
      <c r="V1047" s="112" t="str">
        <f t="shared" si="465"/>
        <v/>
      </c>
      <c r="W1047" s="415" t="str">
        <f t="shared" si="466"/>
        <v/>
      </c>
      <c r="Y1047" s="65" t="str">
        <f t="shared" si="473"/>
        <v/>
      </c>
      <c r="Z1047" s="65" t="str">
        <f t="shared" si="474"/>
        <v/>
      </c>
      <c r="AA1047" s="65" t="str">
        <f t="shared" si="475"/>
        <v/>
      </c>
      <c r="AB1047" s="65" t="str">
        <f t="shared" si="476"/>
        <v/>
      </c>
      <c r="AC1047" s="65" t="str">
        <f t="shared" si="477"/>
        <v/>
      </c>
      <c r="AH1047" s="65" t="str">
        <f t="shared" si="467"/>
        <v>187811096</v>
      </c>
      <c r="AI1047" s="65">
        <v>18781109</v>
      </c>
      <c r="AJ1047" s="65" t="s">
        <v>80</v>
      </c>
      <c r="AK1047" s="65">
        <v>6</v>
      </c>
      <c r="AN1047" s="65" t="str">
        <f t="shared" si="462"/>
        <v/>
      </c>
    </row>
    <row r="1048" spans="1:40" ht="16.8" customHeight="1" x14ac:dyDescent="0.25">
      <c r="A1048" s="113">
        <v>1</v>
      </c>
      <c r="B1048" s="342" t="s">
        <v>23</v>
      </c>
      <c r="D1048" s="334" t="str">
        <f t="shared" ref="D1048" si="480">IF(C1048="",IF(D1046&gt;D1047,"'W'",IF(D1046=D1047,"'D'","'L'")),_xlfn.CONCAT("'",C1048,"'"))</f>
        <v>'W'</v>
      </c>
      <c r="E1048" s="211">
        <f t="shared" si="479"/>
        <v>18790118</v>
      </c>
      <c r="F1048" s="262">
        <v>7</v>
      </c>
      <c r="G1048" s="211" t="s">
        <v>4952</v>
      </c>
      <c r="R1048" s="112" t="str">
        <f>IF(D1048="","", CONCATENATE("Update games set ", B1048, "= ",D1048," where game_id=", E1048))</f>
        <v>Update games set Result= 'W' where game_id=18790118</v>
      </c>
      <c r="S1048" s="112" t="str">
        <f t="shared" si="463"/>
        <v>Update lineups set player_name = 'M Holroyd', raw_name = 'M Holroyd' where game_id = 18790118 and player_order = 7</v>
      </c>
      <c r="T1048" s="112" t="str">
        <f t="shared" si="464"/>
        <v/>
      </c>
      <c r="U1048" s="200" t="str">
        <f t="shared" si="461"/>
        <v/>
      </c>
      <c r="V1048" s="112" t="str">
        <f t="shared" si="465"/>
        <v/>
      </c>
      <c r="W1048" s="415" t="str">
        <f t="shared" si="466"/>
        <v/>
      </c>
      <c r="Y1048" s="65" t="str">
        <f t="shared" si="473"/>
        <v/>
      </c>
      <c r="Z1048" s="65" t="str">
        <f t="shared" si="474"/>
        <v/>
      </c>
      <c r="AA1048" s="65" t="str">
        <f t="shared" si="475"/>
        <v/>
      </c>
      <c r="AB1048" s="65" t="str">
        <f t="shared" si="476"/>
        <v/>
      </c>
      <c r="AC1048" s="65" t="str">
        <f t="shared" si="477"/>
        <v/>
      </c>
      <c r="AH1048" s="65" t="str">
        <f t="shared" si="467"/>
        <v>187811097</v>
      </c>
      <c r="AI1048" s="65">
        <v>18781109</v>
      </c>
      <c r="AJ1048" s="65" t="s">
        <v>80</v>
      </c>
      <c r="AK1048" s="65">
        <v>7</v>
      </c>
      <c r="AN1048" s="65" t="str">
        <f t="shared" si="462"/>
        <v/>
      </c>
    </row>
    <row r="1049" spans="1:40" ht="16.8" customHeight="1" x14ac:dyDescent="0.25">
      <c r="A1049" s="113">
        <v>1</v>
      </c>
      <c r="B1049" s="342" t="s">
        <v>768</v>
      </c>
      <c r="D1049" s="349" t="str">
        <f t="shared" si="471"/>
        <v/>
      </c>
      <c r="E1049" s="211">
        <f t="shared" si="479"/>
        <v>18790118</v>
      </c>
      <c r="F1049" s="262">
        <v>8</v>
      </c>
      <c r="G1049" s="194" t="s">
        <v>4806</v>
      </c>
      <c r="H1049" s="211" t="s">
        <v>4777</v>
      </c>
      <c r="N1049" s="417"/>
      <c r="O1049" s="194"/>
      <c r="P1049" s="194"/>
      <c r="R1049" s="112" t="str">
        <f>IF(D1049="","", CONCATENATE("Update games set ", B1049, "= ",D1049," where game_id=", E1049))</f>
        <v/>
      </c>
      <c r="S1049" s="112" t="str">
        <f t="shared" si="463"/>
        <v>Update lineups set player_name = 'SW Widdowson', raw_name = 'SW Widdowson' where game_id = 18790118 and player_order = 8</v>
      </c>
      <c r="T1049" s="112" t="str">
        <f t="shared" si="464"/>
        <v/>
      </c>
      <c r="U1049" s="200" t="str">
        <f t="shared" si="461"/>
        <v/>
      </c>
      <c r="V1049" s="112" t="str">
        <f t="shared" si="465"/>
        <v/>
      </c>
      <c r="W1049" s="415" t="str">
        <f t="shared" si="466"/>
        <v/>
      </c>
      <c r="Y1049" s="65" t="str">
        <f t="shared" si="473"/>
        <v/>
      </c>
      <c r="Z1049" s="65" t="str">
        <f t="shared" si="474"/>
        <v/>
      </c>
      <c r="AA1049" s="65" t="str">
        <f t="shared" si="475"/>
        <v/>
      </c>
      <c r="AB1049" s="65" t="str">
        <f t="shared" si="476"/>
        <v/>
      </c>
      <c r="AC1049" s="65" t="str">
        <f t="shared" si="477"/>
        <v/>
      </c>
      <c r="AH1049" s="65" t="str">
        <f t="shared" si="467"/>
        <v>187811098</v>
      </c>
      <c r="AI1049" s="65">
        <v>18781109</v>
      </c>
      <c r="AJ1049" s="65" t="s">
        <v>80</v>
      </c>
      <c r="AK1049" s="65">
        <v>8</v>
      </c>
      <c r="AN1049" s="65" t="str">
        <f t="shared" si="462"/>
        <v/>
      </c>
    </row>
    <row r="1050" spans="1:40" ht="16.8" customHeight="1" x14ac:dyDescent="0.25">
      <c r="A1050" s="113">
        <v>1</v>
      </c>
      <c r="B1050" s="342" t="s">
        <v>766</v>
      </c>
      <c r="D1050" s="349" t="str">
        <f t="shared" si="471"/>
        <v/>
      </c>
      <c r="E1050" s="211">
        <f t="shared" si="479"/>
        <v>18790118</v>
      </c>
      <c r="F1050" s="262">
        <v>9</v>
      </c>
      <c r="G1050" s="194" t="s">
        <v>4896</v>
      </c>
      <c r="H1050" s="194"/>
      <c r="N1050" s="417"/>
      <c r="O1050" s="194"/>
      <c r="P1050" s="194"/>
      <c r="R1050" s="112" t="str">
        <f>IF(D1050="","", CONCATENATE("Update games set ", B1050, "= ",D1050," where game_id=", E1050))</f>
        <v/>
      </c>
      <c r="S1050" s="112" t="str">
        <f t="shared" si="463"/>
        <v>Update lineups set player_name = 'AC Goodyer', raw_name = 'AC Goodyer' where game_id = 18790118 and player_order = 9</v>
      </c>
      <c r="T1050" s="112" t="str">
        <f t="shared" si="464"/>
        <v/>
      </c>
      <c r="U1050" s="200" t="str">
        <f t="shared" si="461"/>
        <v/>
      </c>
      <c r="V1050" s="112" t="str">
        <f t="shared" si="465"/>
        <v/>
      </c>
      <c r="W1050" s="415" t="str">
        <f t="shared" si="466"/>
        <v/>
      </c>
      <c r="Y1050" s="65" t="str">
        <f t="shared" si="473"/>
        <v/>
      </c>
      <c r="Z1050" s="65" t="str">
        <f t="shared" si="474"/>
        <v/>
      </c>
      <c r="AA1050" s="65" t="str">
        <f t="shared" si="475"/>
        <v/>
      </c>
      <c r="AB1050" s="65" t="str">
        <f t="shared" si="476"/>
        <v/>
      </c>
      <c r="AC1050" s="65" t="str">
        <f t="shared" si="477"/>
        <v/>
      </c>
      <c r="AH1050" s="65" t="str">
        <f t="shared" si="467"/>
        <v>187811099</v>
      </c>
      <c r="AI1050" s="65">
        <v>18781109</v>
      </c>
      <c r="AJ1050" s="65" t="s">
        <v>80</v>
      </c>
      <c r="AK1050" s="65">
        <v>9</v>
      </c>
      <c r="AN1050" s="65" t="str">
        <f t="shared" si="462"/>
        <v/>
      </c>
    </row>
    <row r="1051" spans="1:40" ht="16.8" customHeight="1" x14ac:dyDescent="0.25">
      <c r="A1051" s="113">
        <v>1</v>
      </c>
      <c r="B1051" s="342" t="s">
        <v>753</v>
      </c>
      <c r="C1051" s="342" t="s">
        <v>4871</v>
      </c>
      <c r="D1051" s="350" t="str">
        <f t="shared" si="472"/>
        <v>'CJ Spencer'</v>
      </c>
      <c r="E1051" s="211">
        <f t="shared" si="479"/>
        <v>18790118</v>
      </c>
      <c r="F1051" s="262">
        <v>10</v>
      </c>
      <c r="G1051" s="211" t="s">
        <v>4895</v>
      </c>
      <c r="R1051" s="112" t="str">
        <f>IF(D1051="","", CONCATENATE("Update games set ", B1051, "= ",D1051," where game_id=", E1051))</f>
        <v>Update games set Referee= 'CJ Spencer' where game_id=18790118</v>
      </c>
      <c r="S1051" s="112" t="str">
        <f t="shared" si="463"/>
        <v>Update lineups set player_name = 'AH Smith', raw_name = 'AH Smith' where game_id = 18790118 and player_order = 10</v>
      </c>
      <c r="T1051" s="112" t="str">
        <f t="shared" si="464"/>
        <v/>
      </c>
      <c r="U1051" s="200" t="str">
        <f t="shared" si="461"/>
        <v/>
      </c>
      <c r="V1051" s="112" t="str">
        <f t="shared" si="465"/>
        <v/>
      </c>
      <c r="W1051" s="415" t="str">
        <f t="shared" si="466"/>
        <v/>
      </c>
      <c r="Y1051" s="65" t="str">
        <f t="shared" si="473"/>
        <v/>
      </c>
      <c r="Z1051" s="65" t="str">
        <f t="shared" si="474"/>
        <v/>
      </c>
      <c r="AA1051" s="65" t="str">
        <f t="shared" si="475"/>
        <v/>
      </c>
      <c r="AB1051" s="65" t="str">
        <f t="shared" si="476"/>
        <v/>
      </c>
      <c r="AC1051" s="65" t="str">
        <f t="shared" si="477"/>
        <v/>
      </c>
      <c r="AH1051" s="65" t="str">
        <f t="shared" si="467"/>
        <v>1878110910</v>
      </c>
      <c r="AI1051" s="65">
        <v>18781109</v>
      </c>
      <c r="AJ1051" s="65" t="s">
        <v>80</v>
      </c>
      <c r="AK1051" s="65">
        <v>10</v>
      </c>
      <c r="AN1051" s="65" t="str">
        <f t="shared" si="462"/>
        <v/>
      </c>
    </row>
    <row r="1052" spans="1:40" ht="16.8" customHeight="1" x14ac:dyDescent="0.25">
      <c r="A1052" s="113">
        <v>1</v>
      </c>
      <c r="B1052" s="342" t="s">
        <v>746</v>
      </c>
      <c r="C1052" s="354" t="s">
        <v>5062</v>
      </c>
      <c r="D1052" s="334" t="str">
        <f>CONCATENATE("'", LEFT(E1052,4),"-",MID(E1052,5,2),"-", MID(E1052,7,2), " ", C1052,"'")</f>
        <v>'1879-01-18 15:00'</v>
      </c>
      <c r="E1052" s="211">
        <f t="shared" si="479"/>
        <v>18790118</v>
      </c>
      <c r="F1052" s="262">
        <v>11</v>
      </c>
      <c r="G1052" s="211" t="s">
        <v>4955</v>
      </c>
      <c r="R1052" s="112" t="str">
        <f>IF(D1052="","", CONCATENATE("Update games set ", B1052, "= ",D1052," where game_id=", E1052))</f>
        <v>Update games set Game_date= '1879-01-18 15:00' where game_id=18790118</v>
      </c>
      <c r="S1052" s="112" t="str">
        <f t="shared" si="463"/>
        <v>Update lineups set player_name = 'AJ Bates', raw_name = 'AJ Bates' where game_id = 18790118 and player_order = 11</v>
      </c>
      <c r="T1052" s="112" t="str">
        <f t="shared" si="464"/>
        <v/>
      </c>
      <c r="U1052" s="200" t="str">
        <f t="shared" si="461"/>
        <v/>
      </c>
      <c r="V1052" s="112" t="str">
        <f t="shared" si="465"/>
        <v/>
      </c>
      <c r="W1052" s="415" t="str">
        <f t="shared" si="466"/>
        <v/>
      </c>
      <c r="Y1052" s="65" t="str">
        <f t="shared" si="473"/>
        <v/>
      </c>
      <c r="Z1052" s="65" t="str">
        <f t="shared" si="474"/>
        <v/>
      </c>
      <c r="AA1052" s="65" t="str">
        <f t="shared" si="475"/>
        <v/>
      </c>
      <c r="AB1052" s="65" t="str">
        <f t="shared" si="476"/>
        <v/>
      </c>
      <c r="AC1052" s="65" t="str">
        <f t="shared" si="477"/>
        <v/>
      </c>
      <c r="AH1052" s="65" t="str">
        <f t="shared" si="467"/>
        <v>1878110911</v>
      </c>
      <c r="AI1052" s="65">
        <v>18781109</v>
      </c>
      <c r="AJ1052" s="65" t="s">
        <v>80</v>
      </c>
      <c r="AK1052" s="65">
        <v>11</v>
      </c>
      <c r="AN1052" s="65" t="str">
        <f t="shared" si="462"/>
        <v/>
      </c>
    </row>
    <row r="1053" spans="1:40" ht="16.8" customHeight="1" x14ac:dyDescent="0.25">
      <c r="A1053" s="113">
        <v>1</v>
      </c>
      <c r="B1053" s="342" t="s">
        <v>25</v>
      </c>
      <c r="C1053" s="351"/>
      <c r="D1053" s="350" t="str">
        <f t="shared" si="454"/>
        <v/>
      </c>
      <c r="E1053" s="211">
        <f t="shared" si="479"/>
        <v>18790118</v>
      </c>
      <c r="F1053" s="262">
        <v>12</v>
      </c>
      <c r="G1053" s="212"/>
      <c r="H1053" s="212"/>
      <c r="N1053" s="416"/>
      <c r="O1053" s="212"/>
      <c r="P1053" s="212"/>
      <c r="R1053" s="112" t="str">
        <f>IF(D1053="","", CONCATENATE("Update games set ", B1053, "= ",D1053," where game_id=", E1053))</f>
        <v/>
      </c>
      <c r="S1053" s="112" t="str">
        <f t="shared" si="463"/>
        <v/>
      </c>
      <c r="T1053" s="112" t="str">
        <f t="shared" si="464"/>
        <v/>
      </c>
      <c r="U1053" s="200" t="str">
        <f t="shared" si="461"/>
        <v/>
      </c>
      <c r="V1053" s="112" t="str">
        <f t="shared" si="465"/>
        <v/>
      </c>
      <c r="W1053" s="415" t="str">
        <f t="shared" si="466"/>
        <v/>
      </c>
      <c r="Y1053" s="65" t="str">
        <f t="shared" si="473"/>
        <v/>
      </c>
      <c r="Z1053" s="65" t="str">
        <f t="shared" si="474"/>
        <v/>
      </c>
      <c r="AA1053" s="65" t="str">
        <f t="shared" si="475"/>
        <v/>
      </c>
      <c r="AB1053" s="65" t="str">
        <f t="shared" si="476"/>
        <v/>
      </c>
      <c r="AC1053" s="65" t="str">
        <f t="shared" si="477"/>
        <v/>
      </c>
      <c r="AH1053" s="65" t="str">
        <f t="shared" si="467"/>
        <v>1878110912</v>
      </c>
      <c r="AI1053" s="65">
        <v>18781109</v>
      </c>
      <c r="AJ1053" s="65" t="s">
        <v>80</v>
      </c>
      <c r="AK1053" s="65">
        <v>12</v>
      </c>
      <c r="AN1053" s="65" t="str">
        <f t="shared" si="462"/>
        <v/>
      </c>
    </row>
    <row r="1054" spans="1:40" ht="16.8" customHeight="1" x14ac:dyDescent="0.25">
      <c r="A1054" s="113">
        <v>1</v>
      </c>
      <c r="B1054" s="342" t="s">
        <v>475</v>
      </c>
      <c r="D1054" s="349" t="str">
        <f t="shared" si="471"/>
        <v/>
      </c>
      <c r="E1054" s="211">
        <f t="shared" si="479"/>
        <v>18790118</v>
      </c>
      <c r="F1054" s="262">
        <v>13</v>
      </c>
      <c r="R1054" s="112" t="str">
        <f>IF(D1054="","", CONCATENATE("Update games set ", B1054, "= ",D1054," where game_id=", E1054))</f>
        <v/>
      </c>
      <c r="S1054" s="112" t="str">
        <f t="shared" si="463"/>
        <v/>
      </c>
      <c r="T1054" s="112" t="str">
        <f t="shared" si="464"/>
        <v/>
      </c>
      <c r="U1054" s="200" t="str">
        <f t="shared" si="461"/>
        <v/>
      </c>
      <c r="V1054" s="112" t="str">
        <f t="shared" si="465"/>
        <v/>
      </c>
      <c r="W1054" s="415" t="str">
        <f t="shared" si="466"/>
        <v/>
      </c>
      <c r="Y1054" s="65" t="str">
        <f t="shared" si="473"/>
        <v/>
      </c>
      <c r="Z1054" s="65" t="str">
        <f t="shared" si="474"/>
        <v/>
      </c>
      <c r="AA1054" s="65" t="str">
        <f t="shared" si="475"/>
        <v/>
      </c>
      <c r="AB1054" s="65" t="str">
        <f t="shared" si="476"/>
        <v/>
      </c>
      <c r="AC1054" s="65" t="str">
        <f t="shared" si="477"/>
        <v/>
      </c>
      <c r="AH1054" s="65" t="str">
        <f t="shared" si="467"/>
        <v>1878110913</v>
      </c>
      <c r="AI1054" s="65">
        <v>18781109</v>
      </c>
      <c r="AJ1054" s="65" t="s">
        <v>80</v>
      </c>
      <c r="AK1054" s="65">
        <v>13</v>
      </c>
      <c r="AN1054" s="65" t="str">
        <f t="shared" si="462"/>
        <v/>
      </c>
    </row>
    <row r="1055" spans="1:40" ht="16.8" customHeight="1" x14ac:dyDescent="0.25">
      <c r="A1055" s="113">
        <v>1</v>
      </c>
      <c r="B1055" s="342" t="s">
        <v>20</v>
      </c>
      <c r="D1055" s="350" t="str">
        <f t="shared" si="454"/>
        <v/>
      </c>
      <c r="E1055" s="211">
        <f t="shared" si="479"/>
        <v>18790118</v>
      </c>
      <c r="F1055" s="262">
        <v>14</v>
      </c>
      <c r="R1055" s="112" t="str">
        <f>IF(D1055="","", CONCATENATE("Update games set ", B1055, "= ",D1055," where game_id=", E1055))</f>
        <v/>
      </c>
      <c r="S1055" s="112" t="str">
        <f t="shared" si="463"/>
        <v/>
      </c>
      <c r="T1055" s="112" t="str">
        <f t="shared" si="464"/>
        <v/>
      </c>
      <c r="U1055" s="200" t="str">
        <f t="shared" si="461"/>
        <v/>
      </c>
      <c r="V1055" s="112" t="str">
        <f t="shared" si="465"/>
        <v/>
      </c>
      <c r="W1055" s="415" t="str">
        <f t="shared" si="466"/>
        <v/>
      </c>
      <c r="Y1055" s="65" t="str">
        <f t="shared" si="473"/>
        <v/>
      </c>
      <c r="Z1055" s="65" t="str">
        <f t="shared" si="474"/>
        <v/>
      </c>
      <c r="AA1055" s="65" t="str">
        <f t="shared" si="475"/>
        <v/>
      </c>
      <c r="AB1055" s="65" t="str">
        <f t="shared" si="476"/>
        <v/>
      </c>
      <c r="AC1055" s="65" t="str">
        <f t="shared" si="477"/>
        <v/>
      </c>
      <c r="AH1055" s="65" t="str">
        <f t="shared" si="467"/>
        <v>1878110914</v>
      </c>
      <c r="AI1055" s="65">
        <v>18781109</v>
      </c>
      <c r="AJ1055" s="65" t="s">
        <v>80</v>
      </c>
      <c r="AK1055" s="65">
        <v>14</v>
      </c>
      <c r="AN1055" s="65" t="str">
        <f t="shared" si="462"/>
        <v/>
      </c>
    </row>
    <row r="1056" spans="1:40" ht="16.8" customHeight="1" x14ac:dyDescent="0.25">
      <c r="A1056" s="113">
        <v>1</v>
      </c>
      <c r="B1056" s="342" t="s">
        <v>4882</v>
      </c>
      <c r="C1056" s="342" t="str">
        <f>IF(C1055="", "", C1055)</f>
        <v/>
      </c>
      <c r="D1056" s="350" t="str">
        <f t="shared" si="454"/>
        <v/>
      </c>
      <c r="E1056" s="211">
        <f t="shared" si="479"/>
        <v>18790118</v>
      </c>
      <c r="F1056" s="262">
        <v>15</v>
      </c>
      <c r="R1056" s="112" t="str">
        <f>IF(D1056="","", CONCATENATE("Update games set ", B1056, "= ",D1056," where game_id=", E1056))</f>
        <v/>
      </c>
      <c r="S1056" s="112" t="str">
        <f t="shared" si="463"/>
        <v/>
      </c>
      <c r="T1056" s="112" t="str">
        <f t="shared" si="464"/>
        <v/>
      </c>
      <c r="U1056" s="200" t="str">
        <f t="shared" si="461"/>
        <v/>
      </c>
      <c r="V1056" s="112" t="str">
        <f t="shared" si="465"/>
        <v/>
      </c>
      <c r="W1056" s="415" t="str">
        <f t="shared" si="466"/>
        <v/>
      </c>
      <c r="Y1056" s="65" t="str">
        <f t="shared" si="473"/>
        <v/>
      </c>
      <c r="Z1056" s="65" t="str">
        <f t="shared" si="474"/>
        <v/>
      </c>
      <c r="AA1056" s="65" t="str">
        <f t="shared" si="475"/>
        <v/>
      </c>
      <c r="AB1056" s="65" t="str">
        <f t="shared" si="476"/>
        <v/>
      </c>
      <c r="AC1056" s="65" t="str">
        <f t="shared" si="477"/>
        <v/>
      </c>
      <c r="AH1056" s="65" t="str">
        <f t="shared" si="467"/>
        <v>1878110915</v>
      </c>
      <c r="AI1056" s="65">
        <v>18781109</v>
      </c>
      <c r="AJ1056" s="65" t="s">
        <v>80</v>
      </c>
      <c r="AK1056" s="65">
        <v>15</v>
      </c>
      <c r="AN1056" s="65" t="str">
        <f t="shared" si="462"/>
        <v/>
      </c>
    </row>
    <row r="1057" spans="1:40" s="126" customFormat="1" ht="16.8" customHeight="1" thickBot="1" x14ac:dyDescent="0.3">
      <c r="A1057" s="113">
        <v>1</v>
      </c>
      <c r="B1057" s="116" t="s">
        <v>115</v>
      </c>
      <c r="C1057" s="352"/>
      <c r="D1057" s="370" t="str">
        <f t="shared" ref="D1057" si="481">IF(MID(E1057,5,2)*1&gt;6,_xlfn.CONCAT("'",LEFT(E1057,4),"-",MID(E1057,3,2)+1,"'"),_xlfn.CONCAT("'",LEFT(E1057,4)-1,"-",MID(E1057,3,2),"'"))</f>
        <v>'1878-79'</v>
      </c>
      <c r="E1057" s="214">
        <f t="shared" si="479"/>
        <v>18790118</v>
      </c>
      <c r="F1057" s="266">
        <v>16</v>
      </c>
      <c r="G1057" s="343"/>
      <c r="H1057" s="343"/>
      <c r="I1057" s="267"/>
      <c r="J1057" s="214"/>
      <c r="K1057" s="266"/>
      <c r="L1057" s="266"/>
      <c r="M1057" s="266"/>
      <c r="N1057" s="419"/>
      <c r="O1057" s="343"/>
      <c r="P1057" s="343"/>
      <c r="Q1057" s="346"/>
      <c r="R1057" s="112" t="str">
        <f>IF(D1057="","", CONCATENATE("Update games set ", B1057, "= ",D1057," where game_id=", E1057))</f>
        <v>Update games set Season= '1878-79' where game_id=18790118</v>
      </c>
      <c r="S1057" s="112" t="str">
        <f t="shared" si="463"/>
        <v/>
      </c>
      <c r="T1057" s="112" t="str">
        <f t="shared" si="464"/>
        <v/>
      </c>
      <c r="U1057" s="200" t="str">
        <f t="shared" si="461"/>
        <v/>
      </c>
      <c r="V1057" s="112" t="str">
        <f t="shared" si="465"/>
        <v/>
      </c>
      <c r="W1057" s="415" t="str">
        <f t="shared" si="466"/>
        <v/>
      </c>
      <c r="X1057" s="240"/>
      <c r="Y1057" s="65" t="str">
        <f t="shared" si="473"/>
        <v/>
      </c>
      <c r="Z1057" s="65" t="str">
        <f t="shared" si="474"/>
        <v/>
      </c>
      <c r="AA1057" s="65" t="str">
        <f t="shared" si="475"/>
        <v/>
      </c>
      <c r="AB1057" s="65" t="str">
        <f t="shared" si="476"/>
        <v/>
      </c>
      <c r="AC1057" s="65" t="str">
        <f t="shared" si="477"/>
        <v/>
      </c>
      <c r="AH1057" s="65" t="str">
        <f t="shared" si="467"/>
        <v>1878110916</v>
      </c>
      <c r="AI1057" s="126">
        <v>18781109</v>
      </c>
      <c r="AJ1057" s="126" t="s">
        <v>80</v>
      </c>
      <c r="AK1057" s="126">
        <v>16</v>
      </c>
      <c r="AN1057" s="65" t="str">
        <f t="shared" si="462"/>
        <v/>
      </c>
    </row>
    <row r="1058" spans="1:40" ht="16.8" customHeight="1" thickTop="1" x14ac:dyDescent="0.25">
      <c r="A1058" s="113">
        <v>1</v>
      </c>
      <c r="B1058" s="341" t="s">
        <v>22</v>
      </c>
      <c r="C1058" s="341" t="s">
        <v>5227</v>
      </c>
      <c r="D1058" s="341" t="str">
        <f t="shared" si="454"/>
        <v>'Birmingham'</v>
      </c>
      <c r="E1058" s="211">
        <v>18790215</v>
      </c>
      <c r="F1058" s="262">
        <v>1</v>
      </c>
      <c r="G1058" s="211" t="s">
        <v>4939</v>
      </c>
      <c r="H1058" s="212"/>
      <c r="R1058" s="112" t="str">
        <f>IF(D1058="","", CONCATENATE("Update games set ", B1058, "= ",D1058," where game_id=", E1058))</f>
        <v>Update games set Opponent= 'Birmingham' where game_id=18790215</v>
      </c>
      <c r="S1058" s="112" t="str">
        <f t="shared" si="463"/>
        <v>Update lineups set player_name = 'J Sands', raw_name = 'J Sands' where game_id = 18790215 and player_order = 1</v>
      </c>
      <c r="T1058" s="112" t="str">
        <f t="shared" si="464"/>
        <v/>
      </c>
      <c r="U1058" s="200" t="str">
        <f t="shared" si="461"/>
        <v/>
      </c>
      <c r="V1058" s="112" t="str">
        <f t="shared" si="465"/>
        <v/>
      </c>
      <c r="W1058" s="415" t="str">
        <f t="shared" si="466"/>
        <v/>
      </c>
      <c r="Y1058" s="65" t="str">
        <f t="shared" si="473"/>
        <v/>
      </c>
      <c r="Z1058" s="65" t="str">
        <f t="shared" si="474"/>
        <v/>
      </c>
      <c r="AA1058" s="65" t="str">
        <f t="shared" si="475"/>
        <v/>
      </c>
      <c r="AB1058" s="65" t="str">
        <f t="shared" si="476"/>
        <v/>
      </c>
      <c r="AC1058" s="65" t="str">
        <f t="shared" si="477"/>
        <v/>
      </c>
      <c r="AH1058" s="65" t="str">
        <f t="shared" si="467"/>
        <v>187811161</v>
      </c>
      <c r="AI1058" s="65">
        <v>18781116</v>
      </c>
      <c r="AJ1058" s="65" t="s">
        <v>163</v>
      </c>
      <c r="AK1058" s="65">
        <v>1</v>
      </c>
      <c r="AL1058" s="65" t="s">
        <v>3356</v>
      </c>
      <c r="AN1058" s="65" t="str">
        <f t="shared" si="462"/>
        <v>update games set source = 'The Nottingham Forest Football Scrapbook' where game_id = 18790215</v>
      </c>
    </row>
    <row r="1059" spans="1:40" ht="16.8" customHeight="1" x14ac:dyDescent="0.25">
      <c r="A1059" s="113">
        <v>1</v>
      </c>
      <c r="B1059" s="342" t="s">
        <v>4979</v>
      </c>
      <c r="C1059" s="342" t="str">
        <f>IF(C1058="", "", C1058)</f>
        <v>Birmingham</v>
      </c>
      <c r="D1059" s="350" t="str">
        <f t="shared" ref="D1059:D1122" si="482">IF(C1059="", "", CONCATENATE("'", C1059,"'"))</f>
        <v>'Birmingham'</v>
      </c>
      <c r="E1059" s="211">
        <f>E1058</f>
        <v>18790215</v>
      </c>
      <c r="F1059" s="262">
        <v>2</v>
      </c>
      <c r="G1059" s="211" t="s">
        <v>4976</v>
      </c>
      <c r="R1059" s="112" t="str">
        <f>IF(D1059="","", CONCATENATE("Update games set ", B1059, "= ",D1059," where game_id=", E1059))</f>
        <v>Update games set Opp_parent= 'Birmingham' where game_id=18790215</v>
      </c>
      <c r="S1059" s="112" t="str">
        <f t="shared" si="463"/>
        <v>Update lineups set player_name = 'CJ Caborn', raw_name = 'CJ Caborn' where game_id = 18790215 and player_order = 2</v>
      </c>
      <c r="T1059" s="112" t="str">
        <f t="shared" si="464"/>
        <v/>
      </c>
      <c r="U1059" s="200" t="str">
        <f t="shared" si="461"/>
        <v/>
      </c>
      <c r="V1059" s="112" t="str">
        <f t="shared" si="465"/>
        <v/>
      </c>
      <c r="W1059" s="415" t="str">
        <f t="shared" si="466"/>
        <v/>
      </c>
      <c r="Y1059" s="65" t="str">
        <f t="shared" si="473"/>
        <v/>
      </c>
      <c r="Z1059" s="65" t="str">
        <f t="shared" si="474"/>
        <v/>
      </c>
      <c r="AA1059" s="65" t="str">
        <f t="shared" si="475"/>
        <v/>
      </c>
      <c r="AB1059" s="65" t="str">
        <f t="shared" si="476"/>
        <v/>
      </c>
      <c r="AC1059" s="65" t="str">
        <f t="shared" si="477"/>
        <v/>
      </c>
      <c r="AH1059" s="65" t="str">
        <f t="shared" si="467"/>
        <v>187811162</v>
      </c>
      <c r="AI1059" s="65">
        <v>18781116</v>
      </c>
      <c r="AJ1059" s="65" t="s">
        <v>163</v>
      </c>
      <c r="AK1059" s="65">
        <v>2</v>
      </c>
      <c r="AL1059" s="65" t="s">
        <v>2981</v>
      </c>
      <c r="AN1059" s="65" t="str">
        <f t="shared" si="462"/>
        <v/>
      </c>
    </row>
    <row r="1060" spans="1:40" ht="16.8" customHeight="1" x14ac:dyDescent="0.25">
      <c r="A1060" s="113">
        <v>1</v>
      </c>
      <c r="B1060" s="342" t="s">
        <v>2653</v>
      </c>
      <c r="C1060" s="342" t="s">
        <v>663</v>
      </c>
      <c r="D1060" s="350" t="str">
        <f t="shared" si="482"/>
        <v>'Friendly'</v>
      </c>
      <c r="E1060" s="211">
        <f t="shared" ref="E1060:E1073" si="483">E1059</f>
        <v>18790215</v>
      </c>
      <c r="F1060" s="262">
        <v>3</v>
      </c>
      <c r="G1060" s="211" t="s">
        <v>3417</v>
      </c>
      <c r="I1060" s="342"/>
      <c r="R1060" s="112" t="str">
        <f>IF(D1060="","", CONCATENATE("Update games set ", B1060, "= ",D1060," where game_id=", E1060))</f>
        <v>Update games set Game_type= 'Friendly' where game_id=18790215</v>
      </c>
      <c r="S1060" s="112" t="str">
        <f t="shared" si="463"/>
        <v>Update lineups set player_name = 'W Luntley', raw_name = 'W Luntley' where game_id = 18790215 and player_order = 3</v>
      </c>
      <c r="T1060" s="112" t="str">
        <f t="shared" si="464"/>
        <v/>
      </c>
      <c r="U1060" s="200" t="str">
        <f t="shared" si="461"/>
        <v/>
      </c>
      <c r="V1060" s="112" t="str">
        <f t="shared" si="465"/>
        <v/>
      </c>
      <c r="W1060" s="415" t="str">
        <f t="shared" si="466"/>
        <v/>
      </c>
      <c r="Y1060" s="65" t="str">
        <f t="shared" si="473"/>
        <v/>
      </c>
      <c r="Z1060" s="65" t="str">
        <f t="shared" si="474"/>
        <v/>
      </c>
      <c r="AA1060" s="65" t="str">
        <f t="shared" si="475"/>
        <v/>
      </c>
      <c r="AB1060" s="65" t="str">
        <f t="shared" si="476"/>
        <v/>
      </c>
      <c r="AC1060" s="65" t="str">
        <f t="shared" si="477"/>
        <v/>
      </c>
      <c r="AH1060" s="65" t="str">
        <f t="shared" si="467"/>
        <v>187811163</v>
      </c>
      <c r="AI1060" s="65">
        <v>18781116</v>
      </c>
      <c r="AJ1060" s="65" t="s">
        <v>163</v>
      </c>
      <c r="AK1060" s="65">
        <v>3</v>
      </c>
      <c r="AL1060" s="65" t="s">
        <v>3393</v>
      </c>
      <c r="AN1060" s="65" t="str">
        <f t="shared" si="462"/>
        <v/>
      </c>
    </row>
    <row r="1061" spans="1:40" ht="16.8" customHeight="1" x14ac:dyDescent="0.25">
      <c r="A1061" s="113">
        <v>1</v>
      </c>
      <c r="B1061" s="342" t="s">
        <v>4978</v>
      </c>
      <c r="C1061" s="342" t="s">
        <v>5065</v>
      </c>
      <c r="D1061" s="350" t="str">
        <f t="shared" si="482"/>
        <v>'H'</v>
      </c>
      <c r="E1061" s="211">
        <f t="shared" si="483"/>
        <v>18790215</v>
      </c>
      <c r="F1061" s="262">
        <v>4</v>
      </c>
      <c r="G1061" s="211" t="s">
        <v>4955</v>
      </c>
      <c r="I1061" s="342"/>
      <c r="R1061" s="112" t="str">
        <f>IF(D1061="","", CONCATENATE("Update games set ", B1061, "= ",D1061," where game_id=", E1061))</f>
        <v>Update games set HAN= 'H' where game_id=18790215</v>
      </c>
      <c r="S1061" s="112" t="str">
        <f t="shared" si="463"/>
        <v>Update lineups set player_name = 'AJ Bates', raw_name = 'AJ Bates' where game_id = 18790215 and player_order = 4</v>
      </c>
      <c r="T1061" s="112" t="str">
        <f t="shared" si="464"/>
        <v/>
      </c>
      <c r="U1061" s="200" t="str">
        <f t="shared" si="461"/>
        <v/>
      </c>
      <c r="V1061" s="112" t="str">
        <f t="shared" si="465"/>
        <v/>
      </c>
      <c r="W1061" s="415" t="str">
        <f t="shared" si="466"/>
        <v/>
      </c>
      <c r="Y1061" s="65" t="str">
        <f t="shared" si="473"/>
        <v/>
      </c>
      <c r="Z1061" s="65" t="str">
        <f t="shared" si="474"/>
        <v/>
      </c>
      <c r="AA1061" s="65" t="str">
        <f t="shared" si="475"/>
        <v/>
      </c>
      <c r="AB1061" s="65" t="str">
        <f t="shared" si="476"/>
        <v/>
      </c>
      <c r="AC1061" s="65" t="str">
        <f t="shared" si="477"/>
        <v/>
      </c>
      <c r="AH1061" s="65" t="str">
        <f t="shared" si="467"/>
        <v>187811164</v>
      </c>
      <c r="AI1061" s="65">
        <v>18781116</v>
      </c>
      <c r="AJ1061" s="65" t="s">
        <v>163</v>
      </c>
      <c r="AK1061" s="65">
        <v>4</v>
      </c>
      <c r="AL1061" s="65" t="s">
        <v>3078</v>
      </c>
      <c r="AN1061" s="65" t="str">
        <f t="shared" si="462"/>
        <v/>
      </c>
    </row>
    <row r="1062" spans="1:40" ht="16.8" customHeight="1" x14ac:dyDescent="0.25">
      <c r="A1062" s="113">
        <v>1</v>
      </c>
      <c r="B1062" s="342" t="s">
        <v>5</v>
      </c>
      <c r="C1062" s="342">
        <v>6</v>
      </c>
      <c r="D1062" s="349">
        <f t="shared" si="469"/>
        <v>6</v>
      </c>
      <c r="E1062" s="211">
        <f t="shared" si="483"/>
        <v>18790215</v>
      </c>
      <c r="F1062" s="262">
        <v>5</v>
      </c>
      <c r="G1062" s="211" t="s">
        <v>4950</v>
      </c>
      <c r="I1062" s="342"/>
      <c r="R1062" s="112" t="str">
        <f>IF(D1062="","", CONCATENATE("Update games set ", B1062, "= ",D1062," where game_id=", E1062))</f>
        <v>Update games set F= 6 where game_id=18790215</v>
      </c>
      <c r="S1062" s="112" t="str">
        <f t="shared" si="463"/>
        <v>Update lineups set player_name = 'G Golland', raw_name = 'G Golland' where game_id = 18790215 and player_order = 5</v>
      </c>
      <c r="T1062" s="112" t="str">
        <f t="shared" si="464"/>
        <v/>
      </c>
      <c r="U1062" s="200" t="str">
        <f t="shared" si="461"/>
        <v/>
      </c>
      <c r="V1062" s="112" t="str">
        <f t="shared" si="465"/>
        <v/>
      </c>
      <c r="W1062" s="415" t="str">
        <f t="shared" si="466"/>
        <v/>
      </c>
      <c r="Y1062" s="65" t="str">
        <f t="shared" si="473"/>
        <v/>
      </c>
      <c r="Z1062" s="65" t="str">
        <f t="shared" si="474"/>
        <v/>
      </c>
      <c r="AA1062" s="65" t="str">
        <f t="shared" si="475"/>
        <v/>
      </c>
      <c r="AB1062" s="65" t="str">
        <f t="shared" si="476"/>
        <v/>
      </c>
      <c r="AC1062" s="65" t="str">
        <f t="shared" si="477"/>
        <v/>
      </c>
      <c r="AH1062" s="65" t="str">
        <f t="shared" si="467"/>
        <v>187811165</v>
      </c>
      <c r="AI1062" s="65">
        <v>18781116</v>
      </c>
      <c r="AJ1062" s="65" t="s">
        <v>163</v>
      </c>
      <c r="AK1062" s="65">
        <v>5</v>
      </c>
      <c r="AL1062" s="65" t="s">
        <v>2905</v>
      </c>
      <c r="AN1062" s="65" t="str">
        <f t="shared" si="462"/>
        <v/>
      </c>
    </row>
    <row r="1063" spans="1:40" ht="16.8" customHeight="1" x14ac:dyDescent="0.25">
      <c r="A1063" s="113">
        <v>1</v>
      </c>
      <c r="B1063" s="342" t="s">
        <v>0</v>
      </c>
      <c r="C1063" s="342">
        <v>1</v>
      </c>
      <c r="D1063" s="349">
        <f t="shared" si="469"/>
        <v>1</v>
      </c>
      <c r="E1063" s="211">
        <f t="shared" si="483"/>
        <v>18790215</v>
      </c>
      <c r="F1063" s="262">
        <v>6</v>
      </c>
      <c r="G1063" s="211" t="s">
        <v>4952</v>
      </c>
      <c r="I1063" s="342"/>
      <c r="R1063" s="112" t="str">
        <f>IF(D1063="","", CONCATENATE("Update games set ", B1063, "= ",D1063," where game_id=", E1063))</f>
        <v>Update games set A= 1 where game_id=18790215</v>
      </c>
      <c r="S1063" s="112" t="str">
        <f t="shared" si="463"/>
        <v>Update lineups set player_name = 'M Holroyd', raw_name = 'M Holroyd' where game_id = 18790215 and player_order = 6</v>
      </c>
      <c r="T1063" s="112" t="str">
        <f t="shared" si="464"/>
        <v/>
      </c>
      <c r="U1063" s="200" t="str">
        <f t="shared" si="461"/>
        <v/>
      </c>
      <c r="V1063" s="112" t="str">
        <f t="shared" si="465"/>
        <v/>
      </c>
      <c r="W1063" s="415" t="str">
        <f t="shared" si="466"/>
        <v/>
      </c>
      <c r="Y1063" s="65" t="str">
        <f t="shared" si="473"/>
        <v/>
      </c>
      <c r="Z1063" s="65" t="str">
        <f t="shared" si="474"/>
        <v/>
      </c>
      <c r="AA1063" s="65" t="str">
        <f t="shared" si="475"/>
        <v/>
      </c>
      <c r="AB1063" s="65" t="str">
        <f t="shared" si="476"/>
        <v/>
      </c>
      <c r="AC1063" s="65" t="str">
        <f t="shared" si="477"/>
        <v/>
      </c>
      <c r="AH1063" s="65" t="str">
        <f t="shared" si="467"/>
        <v>187811166</v>
      </c>
      <c r="AI1063" s="65">
        <v>18781116</v>
      </c>
      <c r="AJ1063" s="65" t="s">
        <v>163</v>
      </c>
      <c r="AK1063" s="65">
        <v>6</v>
      </c>
      <c r="AL1063" s="65" t="s">
        <v>2122</v>
      </c>
      <c r="AN1063" s="65" t="str">
        <f t="shared" si="462"/>
        <v/>
      </c>
    </row>
    <row r="1064" spans="1:40" ht="16.8" customHeight="1" x14ac:dyDescent="0.25">
      <c r="A1064" s="113">
        <v>1</v>
      </c>
      <c r="B1064" s="342" t="s">
        <v>23</v>
      </c>
      <c r="D1064" s="334" t="str">
        <f t="shared" ref="D1064" si="484">IF(C1064="",IF(D1062&gt;D1063,"'W'",IF(D1062=D1063,"'D'","'L'")),_xlfn.CONCAT("'",C1064,"'"))</f>
        <v>'W'</v>
      </c>
      <c r="E1064" s="211">
        <f t="shared" si="483"/>
        <v>18790215</v>
      </c>
      <c r="F1064" s="262">
        <v>7</v>
      </c>
      <c r="G1064" s="211" t="s">
        <v>4980</v>
      </c>
      <c r="I1064" s="342"/>
      <c r="R1064" s="112" t="str">
        <f>IF(D1064="","", CONCATENATE("Update games set ", B1064, "= ",D1064," where game_id=", E1064))</f>
        <v>Update games set Result= 'W' where game_id=18790215</v>
      </c>
      <c r="S1064" s="112" t="str">
        <f t="shared" si="463"/>
        <v>Update lineups set player_name = 'FW Earp', raw_name = 'FW Earp' where game_id = 18790215 and player_order = 7</v>
      </c>
      <c r="T1064" s="112" t="str">
        <f t="shared" si="464"/>
        <v/>
      </c>
      <c r="U1064" s="200" t="str">
        <f t="shared" si="461"/>
        <v/>
      </c>
      <c r="V1064" s="112" t="str">
        <f t="shared" si="465"/>
        <v/>
      </c>
      <c r="W1064" s="415" t="str">
        <f t="shared" si="466"/>
        <v/>
      </c>
      <c r="Y1064" s="65" t="str">
        <f t="shared" si="473"/>
        <v/>
      </c>
      <c r="Z1064" s="65" t="str">
        <f t="shared" si="474"/>
        <v/>
      </c>
      <c r="AA1064" s="65" t="str">
        <f t="shared" si="475"/>
        <v/>
      </c>
      <c r="AB1064" s="65" t="str">
        <f t="shared" si="476"/>
        <v/>
      </c>
      <c r="AC1064" s="65" t="str">
        <f t="shared" si="477"/>
        <v/>
      </c>
      <c r="AH1064" s="65" t="str">
        <f t="shared" si="467"/>
        <v>187811167</v>
      </c>
      <c r="AI1064" s="65">
        <v>18781116</v>
      </c>
      <c r="AJ1064" s="65" t="s">
        <v>163</v>
      </c>
      <c r="AK1064" s="65">
        <v>7</v>
      </c>
      <c r="AL1064" s="65" t="s">
        <v>2120</v>
      </c>
      <c r="AN1064" s="65" t="str">
        <f t="shared" si="462"/>
        <v/>
      </c>
    </row>
    <row r="1065" spans="1:40" ht="16.8" customHeight="1" x14ac:dyDescent="0.25">
      <c r="A1065" s="113">
        <v>1</v>
      </c>
      <c r="B1065" s="342" t="s">
        <v>768</v>
      </c>
      <c r="D1065" s="349" t="str">
        <f t="shared" si="471"/>
        <v/>
      </c>
      <c r="E1065" s="211">
        <f t="shared" si="483"/>
        <v>18790215</v>
      </c>
      <c r="F1065" s="262">
        <v>8</v>
      </c>
      <c r="G1065" s="194" t="s">
        <v>4926</v>
      </c>
      <c r="I1065" s="342"/>
      <c r="N1065" s="417"/>
      <c r="O1065" s="194"/>
      <c r="P1065" s="194"/>
      <c r="R1065" s="112" t="str">
        <f>IF(D1065="","", CONCATENATE("Update games set ", B1065, "= ",D1065," where game_id=", E1065))</f>
        <v/>
      </c>
      <c r="S1065" s="112" t="str">
        <f t="shared" si="463"/>
        <v>Update lineups set player_name = 'JP Turner', raw_name = 'JP Turner' where game_id = 18790215 and player_order = 8</v>
      </c>
      <c r="T1065" s="112" t="str">
        <f t="shared" si="464"/>
        <v/>
      </c>
      <c r="U1065" s="200" t="str">
        <f t="shared" si="461"/>
        <v/>
      </c>
      <c r="V1065" s="112" t="str">
        <f t="shared" si="465"/>
        <v/>
      </c>
      <c r="W1065" s="415" t="str">
        <f t="shared" si="466"/>
        <v/>
      </c>
      <c r="Y1065" s="65" t="str">
        <f t="shared" si="473"/>
        <v/>
      </c>
      <c r="Z1065" s="65" t="str">
        <f t="shared" si="474"/>
        <v/>
      </c>
      <c r="AA1065" s="65" t="str">
        <f t="shared" si="475"/>
        <v/>
      </c>
      <c r="AB1065" s="65" t="str">
        <f t="shared" si="476"/>
        <v/>
      </c>
      <c r="AC1065" s="65" t="str">
        <f t="shared" si="477"/>
        <v/>
      </c>
      <c r="AH1065" s="65" t="str">
        <f t="shared" si="467"/>
        <v>187811168</v>
      </c>
      <c r="AI1065" s="65">
        <v>18781116</v>
      </c>
      <c r="AJ1065" s="65" t="s">
        <v>163</v>
      </c>
      <c r="AK1065" s="65">
        <v>8</v>
      </c>
      <c r="AL1065" s="65" t="s">
        <v>3245</v>
      </c>
      <c r="AN1065" s="65" t="str">
        <f t="shared" si="462"/>
        <v/>
      </c>
    </row>
    <row r="1066" spans="1:40" ht="16.8" customHeight="1" x14ac:dyDescent="0.25">
      <c r="A1066" s="113">
        <v>1</v>
      </c>
      <c r="B1066" s="342" t="s">
        <v>766</v>
      </c>
      <c r="D1066" s="349" t="str">
        <f t="shared" si="471"/>
        <v/>
      </c>
      <c r="E1066" s="211">
        <f t="shared" si="483"/>
        <v>18790215</v>
      </c>
      <c r="F1066" s="262">
        <v>9</v>
      </c>
      <c r="G1066" s="194" t="s">
        <v>4806</v>
      </c>
      <c r="H1066" s="194" t="s">
        <v>4777</v>
      </c>
      <c r="I1066" s="342"/>
      <c r="N1066" s="417"/>
      <c r="O1066" s="194"/>
      <c r="P1066" s="194"/>
      <c r="R1066" s="112" t="str">
        <f>IF(D1066="","", CONCATENATE("Update games set ", B1066, "= ",D1066," where game_id=", E1066))</f>
        <v/>
      </c>
      <c r="S1066" s="112" t="str">
        <f t="shared" si="463"/>
        <v>Update lineups set player_name = 'SW Widdowson', raw_name = 'SW Widdowson' where game_id = 18790215 and player_order = 9</v>
      </c>
      <c r="T1066" s="112" t="str">
        <f t="shared" si="464"/>
        <v/>
      </c>
      <c r="U1066" s="200" t="str">
        <f t="shared" si="461"/>
        <v/>
      </c>
      <c r="V1066" s="112" t="str">
        <f t="shared" si="465"/>
        <v/>
      </c>
      <c r="W1066" s="415" t="str">
        <f t="shared" si="466"/>
        <v/>
      </c>
      <c r="Y1066" s="65" t="str">
        <f t="shared" si="473"/>
        <v/>
      </c>
      <c r="Z1066" s="65" t="str">
        <f t="shared" si="474"/>
        <v/>
      </c>
      <c r="AA1066" s="65" t="str">
        <f t="shared" si="475"/>
        <v/>
      </c>
      <c r="AB1066" s="65" t="str">
        <f t="shared" si="476"/>
        <v/>
      </c>
      <c r="AC1066" s="65" t="str">
        <f t="shared" si="477"/>
        <v/>
      </c>
      <c r="AH1066" s="65" t="str">
        <f t="shared" si="467"/>
        <v>187811169</v>
      </c>
      <c r="AI1066" s="65">
        <v>18781116</v>
      </c>
      <c r="AJ1066" s="65" t="s">
        <v>163</v>
      </c>
      <c r="AK1066" s="65">
        <v>9</v>
      </c>
      <c r="AL1066" s="65" t="s">
        <v>2952</v>
      </c>
      <c r="AN1066" s="65" t="str">
        <f t="shared" si="462"/>
        <v/>
      </c>
    </row>
    <row r="1067" spans="1:40" ht="16.8" customHeight="1" x14ac:dyDescent="0.25">
      <c r="A1067" s="113">
        <v>1</v>
      </c>
      <c r="B1067" s="342" t="s">
        <v>753</v>
      </c>
      <c r="D1067" s="350" t="str">
        <f t="shared" si="472"/>
        <v/>
      </c>
      <c r="E1067" s="211">
        <f t="shared" si="483"/>
        <v>18790215</v>
      </c>
      <c r="F1067" s="262">
        <v>10</v>
      </c>
      <c r="G1067" s="211" t="s">
        <v>4895</v>
      </c>
      <c r="I1067" s="342"/>
      <c r="R1067" s="112" t="str">
        <f>IF(D1067="","", CONCATENATE("Update games set ", B1067, "= ",D1067," where game_id=", E1067))</f>
        <v/>
      </c>
      <c r="S1067" s="112" t="str">
        <f t="shared" si="463"/>
        <v>Update lineups set player_name = 'AH Smith', raw_name = 'AH Smith' where game_id = 18790215 and player_order = 10</v>
      </c>
      <c r="T1067" s="112" t="str">
        <f t="shared" si="464"/>
        <v/>
      </c>
      <c r="U1067" s="200" t="str">
        <f t="shared" si="461"/>
        <v/>
      </c>
      <c r="V1067" s="112" t="str">
        <f t="shared" si="465"/>
        <v/>
      </c>
      <c r="W1067" s="415" t="str">
        <f t="shared" si="466"/>
        <v/>
      </c>
      <c r="Y1067" s="65" t="str">
        <f t="shared" si="473"/>
        <v/>
      </c>
      <c r="Z1067" s="65" t="str">
        <f t="shared" si="474"/>
        <v/>
      </c>
      <c r="AA1067" s="65" t="str">
        <f t="shared" si="475"/>
        <v/>
      </c>
      <c r="AB1067" s="65" t="str">
        <f t="shared" si="476"/>
        <v/>
      </c>
      <c r="AC1067" s="65" t="str">
        <f t="shared" si="477"/>
        <v/>
      </c>
      <c r="AH1067" s="65" t="str">
        <f t="shared" si="467"/>
        <v>1878111610</v>
      </c>
      <c r="AI1067" s="65">
        <v>18781116</v>
      </c>
      <c r="AJ1067" s="65" t="s">
        <v>163</v>
      </c>
      <c r="AK1067" s="65">
        <v>10</v>
      </c>
      <c r="AL1067" s="65" t="s">
        <v>3178</v>
      </c>
      <c r="AN1067" s="65" t="str">
        <f t="shared" si="462"/>
        <v/>
      </c>
    </row>
    <row r="1068" spans="1:40" ht="16.8" customHeight="1" x14ac:dyDescent="0.25">
      <c r="A1068" s="113">
        <v>1</v>
      </c>
      <c r="B1068" s="342" t="s">
        <v>746</v>
      </c>
      <c r="C1068" s="351" t="s">
        <v>5281</v>
      </c>
      <c r="D1068" s="334" t="str">
        <f>CONCATENATE("'", LEFT(E1068,4),"-",MID(E1068,5,2),"-", MID(E1068,7,2), " ", C1068,"'")</f>
        <v>'1879-02-15 14:30'</v>
      </c>
      <c r="E1068" s="211">
        <f t="shared" si="483"/>
        <v>18790215</v>
      </c>
      <c r="F1068" s="262">
        <v>11</v>
      </c>
      <c r="G1068" s="211" t="s">
        <v>4896</v>
      </c>
      <c r="I1068" s="342"/>
      <c r="R1068" s="112" t="str">
        <f>IF(D1068="","", CONCATENATE("Update games set ", B1068, "= ",D1068," where game_id=", E1068))</f>
        <v>Update games set Game_date= '1879-02-15 14:30' where game_id=18790215</v>
      </c>
      <c r="S1068" s="112" t="str">
        <f t="shared" si="463"/>
        <v>Update lineups set player_name = 'AC Goodyer', raw_name = 'AC Goodyer' where game_id = 18790215 and player_order = 11</v>
      </c>
      <c r="T1068" s="112" t="str">
        <f t="shared" si="464"/>
        <v/>
      </c>
      <c r="U1068" s="200" t="str">
        <f t="shared" si="461"/>
        <v/>
      </c>
      <c r="V1068" s="112" t="str">
        <f t="shared" si="465"/>
        <v/>
      </c>
      <c r="W1068" s="415" t="str">
        <f t="shared" si="466"/>
        <v/>
      </c>
      <c r="Y1068" s="65" t="str">
        <f t="shared" si="473"/>
        <v/>
      </c>
      <c r="Z1068" s="65" t="str">
        <f t="shared" si="474"/>
        <v/>
      </c>
      <c r="AA1068" s="65" t="str">
        <f t="shared" si="475"/>
        <v/>
      </c>
      <c r="AB1068" s="65" t="str">
        <f t="shared" si="476"/>
        <v/>
      </c>
      <c r="AC1068" s="65" t="str">
        <f t="shared" si="477"/>
        <v/>
      </c>
      <c r="AH1068" s="65" t="str">
        <f t="shared" si="467"/>
        <v>1878111611</v>
      </c>
      <c r="AI1068" s="65">
        <v>18781116</v>
      </c>
      <c r="AJ1068" s="65" t="s">
        <v>163</v>
      </c>
      <c r="AK1068" s="65">
        <v>11</v>
      </c>
      <c r="AL1068" s="65" t="s">
        <v>3417</v>
      </c>
      <c r="AN1068" s="65" t="str">
        <f t="shared" si="462"/>
        <v/>
      </c>
    </row>
    <row r="1069" spans="1:40" ht="16.8" customHeight="1" x14ac:dyDescent="0.25">
      <c r="A1069" s="113">
        <v>1</v>
      </c>
      <c r="B1069" s="342" t="s">
        <v>25</v>
      </c>
      <c r="D1069" s="350" t="str">
        <f t="shared" si="482"/>
        <v/>
      </c>
      <c r="E1069" s="211">
        <f t="shared" si="483"/>
        <v>18790215</v>
      </c>
      <c r="F1069" s="262">
        <v>12</v>
      </c>
      <c r="G1069" s="212"/>
      <c r="H1069" s="212"/>
      <c r="I1069" s="342"/>
      <c r="N1069" s="416"/>
      <c r="O1069" s="212"/>
      <c r="P1069" s="212"/>
      <c r="R1069" s="112" t="str">
        <f>IF(D1069="","", CONCATENATE("Update games set ", B1069, "= ",D1069," where game_id=", E1069))</f>
        <v/>
      </c>
      <c r="S1069" s="112" t="str">
        <f t="shared" si="463"/>
        <v/>
      </c>
      <c r="T1069" s="112" t="str">
        <f t="shared" si="464"/>
        <v/>
      </c>
      <c r="U1069" s="200" t="str">
        <f t="shared" si="461"/>
        <v/>
      </c>
      <c r="V1069" s="112" t="str">
        <f t="shared" si="465"/>
        <v/>
      </c>
      <c r="W1069" s="415" t="str">
        <f t="shared" si="466"/>
        <v/>
      </c>
      <c r="Y1069" s="65" t="str">
        <f t="shared" si="473"/>
        <v/>
      </c>
      <c r="Z1069" s="65" t="str">
        <f t="shared" si="474"/>
        <v/>
      </c>
      <c r="AA1069" s="65" t="str">
        <f t="shared" si="475"/>
        <v/>
      </c>
      <c r="AB1069" s="65" t="str">
        <f t="shared" si="476"/>
        <v/>
      </c>
      <c r="AC1069" s="65" t="str">
        <f t="shared" si="477"/>
        <v/>
      </c>
      <c r="AH1069" s="65" t="str">
        <f t="shared" si="467"/>
        <v>1878111612</v>
      </c>
      <c r="AI1069" s="65">
        <v>18781116</v>
      </c>
      <c r="AJ1069" s="65" t="s">
        <v>163</v>
      </c>
      <c r="AK1069" s="65">
        <v>12</v>
      </c>
      <c r="AL1069" s="65" t="s">
        <v>653</v>
      </c>
      <c r="AN1069" s="65" t="str">
        <f t="shared" si="462"/>
        <v/>
      </c>
    </row>
    <row r="1070" spans="1:40" ht="16.8" customHeight="1" x14ac:dyDescent="0.25">
      <c r="A1070" s="113">
        <v>1</v>
      </c>
      <c r="B1070" s="342" t="s">
        <v>475</v>
      </c>
      <c r="D1070" s="349" t="str">
        <f t="shared" si="471"/>
        <v/>
      </c>
      <c r="E1070" s="211">
        <f t="shared" si="483"/>
        <v>18790215</v>
      </c>
      <c r="F1070" s="262">
        <v>13</v>
      </c>
      <c r="I1070" s="342"/>
      <c r="R1070" s="112" t="str">
        <f>IF(D1070="","", CONCATENATE("Update games set ", B1070, "= ",D1070," where game_id=", E1070))</f>
        <v/>
      </c>
      <c r="S1070" s="112" t="str">
        <f t="shared" si="463"/>
        <v/>
      </c>
      <c r="T1070" s="112" t="str">
        <f t="shared" si="464"/>
        <v/>
      </c>
      <c r="U1070" s="200" t="str">
        <f t="shared" si="461"/>
        <v/>
      </c>
      <c r="V1070" s="112" t="str">
        <f t="shared" si="465"/>
        <v/>
      </c>
      <c r="W1070" s="415" t="str">
        <f t="shared" si="466"/>
        <v/>
      </c>
      <c r="Y1070" s="65" t="str">
        <f t="shared" si="473"/>
        <v/>
      </c>
      <c r="Z1070" s="65" t="str">
        <f t="shared" si="474"/>
        <v/>
      </c>
      <c r="AA1070" s="65" t="str">
        <f t="shared" si="475"/>
        <v/>
      </c>
      <c r="AB1070" s="65" t="str">
        <f t="shared" si="476"/>
        <v/>
      </c>
      <c r="AC1070" s="65" t="str">
        <f t="shared" si="477"/>
        <v/>
      </c>
      <c r="AH1070" s="65" t="str">
        <f t="shared" si="467"/>
        <v>1878111613</v>
      </c>
      <c r="AI1070" s="65">
        <v>18781116</v>
      </c>
      <c r="AJ1070" s="65" t="s">
        <v>163</v>
      </c>
      <c r="AK1070" s="65">
        <v>13</v>
      </c>
      <c r="AL1070" s="65" t="s">
        <v>653</v>
      </c>
      <c r="AN1070" s="65" t="str">
        <f t="shared" si="462"/>
        <v/>
      </c>
    </row>
    <row r="1071" spans="1:40" ht="16.8" customHeight="1" x14ac:dyDescent="0.25">
      <c r="A1071" s="113">
        <v>1</v>
      </c>
      <c r="B1071" s="342" t="s">
        <v>20</v>
      </c>
      <c r="C1071" s="342" t="s">
        <v>4933</v>
      </c>
      <c r="D1071" s="350" t="str">
        <f t="shared" si="482"/>
        <v>'Trent Bridge Ground'</v>
      </c>
      <c r="E1071" s="211">
        <f t="shared" si="483"/>
        <v>18790215</v>
      </c>
      <c r="F1071" s="262">
        <v>14</v>
      </c>
      <c r="I1071" s="342"/>
      <c r="R1071" s="112" t="str">
        <f>IF(D1071="","", CONCATENATE("Update games set ", B1071, "= ",D1071," where game_id=", E1071))</f>
        <v>Update games set Ground= 'Trent Bridge Ground' where game_id=18790215</v>
      </c>
      <c r="S1071" s="112" t="str">
        <f t="shared" si="463"/>
        <v/>
      </c>
      <c r="T1071" s="112" t="str">
        <f t="shared" si="464"/>
        <v/>
      </c>
      <c r="U1071" s="200" t="str">
        <f t="shared" si="461"/>
        <v/>
      </c>
      <c r="V1071" s="112" t="str">
        <f t="shared" si="465"/>
        <v/>
      </c>
      <c r="W1071" s="415" t="str">
        <f t="shared" si="466"/>
        <v/>
      </c>
      <c r="Y1071" s="65" t="str">
        <f t="shared" si="473"/>
        <v/>
      </c>
      <c r="Z1071" s="65" t="str">
        <f t="shared" si="474"/>
        <v/>
      </c>
      <c r="AA1071" s="65" t="str">
        <f t="shared" si="475"/>
        <v/>
      </c>
      <c r="AB1071" s="65" t="str">
        <f t="shared" si="476"/>
        <v/>
      </c>
      <c r="AC1071" s="65" t="str">
        <f t="shared" si="477"/>
        <v/>
      </c>
      <c r="AH1071" s="65" t="str">
        <f t="shared" si="467"/>
        <v>1878111614</v>
      </c>
      <c r="AI1071" s="65">
        <v>18781116</v>
      </c>
      <c r="AJ1071" s="65" t="s">
        <v>163</v>
      </c>
      <c r="AK1071" s="65">
        <v>14</v>
      </c>
      <c r="AL1071" s="65" t="s">
        <v>653</v>
      </c>
      <c r="AN1071" s="65" t="str">
        <f t="shared" si="462"/>
        <v/>
      </c>
    </row>
    <row r="1072" spans="1:40" ht="16.8" customHeight="1" x14ac:dyDescent="0.25">
      <c r="A1072" s="113">
        <v>1</v>
      </c>
      <c r="B1072" s="342" t="s">
        <v>4882</v>
      </c>
      <c r="C1072" s="342" t="str">
        <f>IF(C1071="", "", C1071)</f>
        <v>Trent Bridge Ground</v>
      </c>
      <c r="D1072" s="350" t="str">
        <f t="shared" si="482"/>
        <v>'Trent Bridge Ground'</v>
      </c>
      <c r="E1072" s="211">
        <f t="shared" si="483"/>
        <v>18790215</v>
      </c>
      <c r="F1072" s="262">
        <v>15</v>
      </c>
      <c r="I1072" s="342"/>
      <c r="R1072" s="112" t="str">
        <f>IF(D1072="","", CONCATENATE("Update games set ", B1072, "= ",D1072," where game_id=", E1072))</f>
        <v>Update games set Ground_parent= 'Trent Bridge Ground' where game_id=18790215</v>
      </c>
      <c r="S1072" s="112" t="str">
        <f t="shared" si="463"/>
        <v/>
      </c>
      <c r="T1072" s="112" t="str">
        <f t="shared" si="464"/>
        <v/>
      </c>
      <c r="U1072" s="200" t="str">
        <f t="shared" si="461"/>
        <v/>
      </c>
      <c r="V1072" s="112" t="str">
        <f t="shared" si="465"/>
        <v/>
      </c>
      <c r="W1072" s="415" t="str">
        <f t="shared" si="466"/>
        <v/>
      </c>
      <c r="Y1072" s="65" t="str">
        <f t="shared" si="473"/>
        <v/>
      </c>
      <c r="Z1072" s="65" t="str">
        <f t="shared" si="474"/>
        <v/>
      </c>
      <c r="AA1072" s="65" t="str">
        <f t="shared" si="475"/>
        <v/>
      </c>
      <c r="AB1072" s="65" t="str">
        <f t="shared" si="476"/>
        <v/>
      </c>
      <c r="AC1072" s="65" t="str">
        <f t="shared" si="477"/>
        <v/>
      </c>
      <c r="AH1072" s="65" t="str">
        <f t="shared" si="467"/>
        <v>1878111615</v>
      </c>
      <c r="AI1072" s="65">
        <v>18781116</v>
      </c>
      <c r="AJ1072" s="65" t="s">
        <v>163</v>
      </c>
      <c r="AK1072" s="65">
        <v>15</v>
      </c>
      <c r="AL1072" s="65" t="s">
        <v>653</v>
      </c>
      <c r="AN1072" s="65" t="str">
        <f t="shared" si="462"/>
        <v/>
      </c>
    </row>
    <row r="1073" spans="1:40" s="126" customFormat="1" ht="16.8" customHeight="1" thickBot="1" x14ac:dyDescent="0.3">
      <c r="A1073" s="113">
        <v>1</v>
      </c>
      <c r="B1073" s="116" t="s">
        <v>115</v>
      </c>
      <c r="C1073" s="352"/>
      <c r="D1073" s="370" t="str">
        <f t="shared" ref="D1073" si="485">IF(MID(E1073,5,2)*1&gt;6,_xlfn.CONCAT("'",LEFT(E1073,4),"-",MID(E1073,3,2)+1,"'"),_xlfn.CONCAT("'",LEFT(E1073,4)-1,"-",MID(E1073,3,2),"'"))</f>
        <v>'1878-79'</v>
      </c>
      <c r="E1073" s="214">
        <f t="shared" si="483"/>
        <v>18790215</v>
      </c>
      <c r="F1073" s="266">
        <v>16</v>
      </c>
      <c r="G1073" s="343"/>
      <c r="H1073" s="343"/>
      <c r="I1073" s="116"/>
      <c r="J1073" s="214"/>
      <c r="K1073" s="266"/>
      <c r="L1073" s="266"/>
      <c r="M1073" s="266"/>
      <c r="N1073" s="419"/>
      <c r="O1073" s="343"/>
      <c r="P1073" s="343"/>
      <c r="Q1073" s="346"/>
      <c r="R1073" s="112" t="str">
        <f>IF(D1073="","", CONCATENATE("Update games set ", B1073, "= ",D1073," where game_id=", E1073))</f>
        <v>Update games set Season= '1878-79' where game_id=18790215</v>
      </c>
      <c r="S1073" s="112" t="str">
        <f t="shared" si="463"/>
        <v/>
      </c>
      <c r="T1073" s="112" t="str">
        <f t="shared" si="464"/>
        <v/>
      </c>
      <c r="U1073" s="200" t="str">
        <f t="shared" si="461"/>
        <v/>
      </c>
      <c r="V1073" s="112" t="str">
        <f t="shared" si="465"/>
        <v/>
      </c>
      <c r="W1073" s="415" t="str">
        <f t="shared" si="466"/>
        <v/>
      </c>
      <c r="X1073" s="240"/>
      <c r="Y1073" s="65" t="str">
        <f t="shared" si="473"/>
        <v/>
      </c>
      <c r="Z1073" s="65" t="str">
        <f t="shared" si="474"/>
        <v/>
      </c>
      <c r="AA1073" s="65" t="str">
        <f t="shared" si="475"/>
        <v/>
      </c>
      <c r="AB1073" s="65" t="str">
        <f t="shared" si="476"/>
        <v/>
      </c>
      <c r="AC1073" s="65" t="str">
        <f t="shared" si="477"/>
        <v/>
      </c>
      <c r="AH1073" s="65" t="str">
        <f t="shared" si="467"/>
        <v>1878111616</v>
      </c>
      <c r="AI1073" s="126">
        <v>18781116</v>
      </c>
      <c r="AJ1073" s="126" t="s">
        <v>163</v>
      </c>
      <c r="AK1073" s="126">
        <v>16</v>
      </c>
      <c r="AL1073" s="126" t="s">
        <v>653</v>
      </c>
      <c r="AN1073" s="65" t="str">
        <f t="shared" si="462"/>
        <v/>
      </c>
    </row>
    <row r="1074" spans="1:40" ht="16.8" customHeight="1" thickTop="1" x14ac:dyDescent="0.25">
      <c r="A1074" s="113">
        <v>1</v>
      </c>
      <c r="B1074" s="341" t="s">
        <v>22</v>
      </c>
      <c r="C1074" s="341" t="s">
        <v>5287</v>
      </c>
      <c r="D1074" s="341" t="str">
        <f t="shared" si="482"/>
        <v>'Derby'</v>
      </c>
      <c r="E1074" s="211">
        <v>18790222</v>
      </c>
      <c r="F1074" s="262">
        <v>1</v>
      </c>
      <c r="G1074" s="211" t="s">
        <v>1579</v>
      </c>
      <c r="H1074" s="212"/>
      <c r="R1074" s="112" t="str">
        <f>IF(D1074="","", CONCATENATE("Update games set ", B1074, "= ",D1074," where game_id=", E1074))</f>
        <v>Update games set Opponent= 'Derby' where game_id=18790222</v>
      </c>
      <c r="S1074" s="112" t="str">
        <f t="shared" si="463"/>
        <v>Update lineups set player_name = 'Lewis', raw_name = 'Lewis' where game_id = 18790222 and player_order = 1</v>
      </c>
      <c r="T1074" s="112" t="str">
        <f t="shared" si="464"/>
        <v/>
      </c>
      <c r="U1074" s="200" t="str">
        <f t="shared" si="461"/>
        <v/>
      </c>
      <c r="V1074" s="112" t="str">
        <f t="shared" si="465"/>
        <v/>
      </c>
      <c r="W1074" s="415" t="str">
        <f t="shared" si="466"/>
        <v/>
      </c>
      <c r="Y1074" s="65" t="str">
        <f t="shared" si="473"/>
        <v/>
      </c>
      <c r="Z1074" s="65" t="str">
        <f t="shared" si="474"/>
        <v/>
      </c>
      <c r="AA1074" s="65" t="str">
        <f t="shared" si="475"/>
        <v/>
      </c>
      <c r="AB1074" s="65" t="str">
        <f t="shared" si="476"/>
        <v/>
      </c>
      <c r="AC1074" s="65" t="str">
        <f t="shared" si="477"/>
        <v/>
      </c>
      <c r="AH1074" s="65" t="str">
        <f t="shared" si="467"/>
        <v>187812061</v>
      </c>
      <c r="AI1074" s="65">
        <v>18781206</v>
      </c>
      <c r="AJ1074" s="65" t="s">
        <v>77</v>
      </c>
      <c r="AK1074" s="65">
        <v>1</v>
      </c>
      <c r="AN1074" s="65" t="str">
        <f t="shared" si="462"/>
        <v>update games set source = 'The Nottingham Forest Football Scrapbook' where game_id = 18790222</v>
      </c>
    </row>
    <row r="1075" spans="1:40" ht="16.8" customHeight="1" x14ac:dyDescent="0.25">
      <c r="A1075" s="113">
        <v>1</v>
      </c>
      <c r="B1075" s="342" t="s">
        <v>4979</v>
      </c>
      <c r="C1075" s="342" t="str">
        <f>IF(C1074="", "", C1074)</f>
        <v>Derby</v>
      </c>
      <c r="D1075" s="350" t="str">
        <f t="shared" si="482"/>
        <v>'Derby'</v>
      </c>
      <c r="E1075" s="211">
        <f>E1074</f>
        <v>18790222</v>
      </c>
      <c r="F1075" s="262">
        <v>2</v>
      </c>
      <c r="G1075" s="211" t="s">
        <v>4981</v>
      </c>
      <c r="R1075" s="112" t="str">
        <f>IF(D1075="","", CONCATENATE("Update games set ", B1075, "= ",D1075," where game_id=", E1075))</f>
        <v>Update games set Opp_parent= 'Derby' where game_id=18790222</v>
      </c>
      <c r="S1075" s="112" t="str">
        <f t="shared" si="463"/>
        <v>Update lineups set player_name = 'Jordan', raw_name = 'Jordan' where game_id = 18790222 and player_order = 2</v>
      </c>
      <c r="T1075" s="112" t="str">
        <f t="shared" si="464"/>
        <v/>
      </c>
      <c r="U1075" s="200" t="str">
        <f t="shared" si="461"/>
        <v/>
      </c>
      <c r="V1075" s="112" t="str">
        <f t="shared" si="465"/>
        <v/>
      </c>
      <c r="W1075" s="415" t="str">
        <f t="shared" si="466"/>
        <v/>
      </c>
      <c r="Y1075" s="65" t="str">
        <f t="shared" si="473"/>
        <v/>
      </c>
      <c r="Z1075" s="65" t="str">
        <f t="shared" si="474"/>
        <v/>
      </c>
      <c r="AA1075" s="65" t="str">
        <f t="shared" si="475"/>
        <v/>
      </c>
      <c r="AB1075" s="65" t="str">
        <f t="shared" si="476"/>
        <v/>
      </c>
      <c r="AC1075" s="65" t="str">
        <f t="shared" si="477"/>
        <v/>
      </c>
      <c r="AH1075" s="65" t="str">
        <f t="shared" si="467"/>
        <v>187812062</v>
      </c>
      <c r="AI1075" s="65">
        <v>18781206</v>
      </c>
      <c r="AJ1075" s="65" t="s">
        <v>77</v>
      </c>
      <c r="AK1075" s="65">
        <v>2</v>
      </c>
      <c r="AN1075" s="65" t="str">
        <f t="shared" si="462"/>
        <v/>
      </c>
    </row>
    <row r="1076" spans="1:40" ht="16.8" customHeight="1" x14ac:dyDescent="0.25">
      <c r="A1076" s="113">
        <v>1</v>
      </c>
      <c r="B1076" s="342" t="s">
        <v>2653</v>
      </c>
      <c r="C1076" s="342" t="s">
        <v>663</v>
      </c>
      <c r="D1076" s="350" t="str">
        <f t="shared" si="482"/>
        <v>'Friendly'</v>
      </c>
      <c r="E1076" s="211">
        <f t="shared" ref="E1076:E1089" si="486">E1075</f>
        <v>18790222</v>
      </c>
      <c r="F1076" s="262">
        <v>3</v>
      </c>
      <c r="G1076" s="211" t="s">
        <v>4940</v>
      </c>
      <c r="R1076" s="112" t="str">
        <f>IF(D1076="","", CONCATENATE("Update games set ", B1076, "= ",D1076," where game_id=", E1076))</f>
        <v>Update games set Game_type= 'Friendly' where game_id=18790222</v>
      </c>
      <c r="S1076" s="112" t="str">
        <f t="shared" si="463"/>
        <v>Update lineups set player_name = 'Golland', raw_name = 'Golland' where game_id = 18790222 and player_order = 3</v>
      </c>
      <c r="T1076" s="112" t="str">
        <f t="shared" si="464"/>
        <v/>
      </c>
      <c r="U1076" s="200" t="str">
        <f t="shared" si="461"/>
        <v/>
      </c>
      <c r="V1076" s="112" t="str">
        <f t="shared" si="465"/>
        <v/>
      </c>
      <c r="W1076" s="415" t="str">
        <f t="shared" si="466"/>
        <v/>
      </c>
      <c r="Y1076" s="65" t="str">
        <f t="shared" si="473"/>
        <v/>
      </c>
      <c r="Z1076" s="65" t="str">
        <f t="shared" si="474"/>
        <v/>
      </c>
      <c r="AA1076" s="65" t="str">
        <f t="shared" si="475"/>
        <v/>
      </c>
      <c r="AB1076" s="65" t="str">
        <f t="shared" si="476"/>
        <v/>
      </c>
      <c r="AC1076" s="65" t="str">
        <f t="shared" si="477"/>
        <v/>
      </c>
      <c r="AH1076" s="65" t="str">
        <f t="shared" si="467"/>
        <v>187812063</v>
      </c>
      <c r="AI1076" s="65">
        <v>18781206</v>
      </c>
      <c r="AJ1076" s="65" t="s">
        <v>77</v>
      </c>
      <c r="AK1076" s="65">
        <v>3</v>
      </c>
      <c r="AN1076" s="65" t="str">
        <f t="shared" si="462"/>
        <v/>
      </c>
    </row>
    <row r="1077" spans="1:40" ht="16.8" customHeight="1" x14ac:dyDescent="0.25">
      <c r="A1077" s="113">
        <v>1</v>
      </c>
      <c r="B1077" s="342" t="s">
        <v>4978</v>
      </c>
      <c r="C1077" s="342" t="s">
        <v>0</v>
      </c>
      <c r="D1077" s="350" t="str">
        <f t="shared" si="482"/>
        <v>'A'</v>
      </c>
      <c r="E1077" s="211">
        <f t="shared" si="486"/>
        <v>18790222</v>
      </c>
      <c r="F1077" s="262">
        <v>4</v>
      </c>
      <c r="G1077" s="211" t="s">
        <v>4982</v>
      </c>
      <c r="R1077" s="112" t="str">
        <f>IF(D1077="","", CONCATENATE("Update games set ", B1077, "= ",D1077," where game_id=", E1077))</f>
        <v>Update games set HAN= 'A' where game_id=18790222</v>
      </c>
      <c r="S1077" s="112" t="str">
        <f t="shared" si="463"/>
        <v>Update lineups set player_name = 'Lindley', raw_name = 'Lindley' where game_id = 18790222 and player_order = 4</v>
      </c>
      <c r="T1077" s="112" t="str">
        <f t="shared" si="464"/>
        <v/>
      </c>
      <c r="U1077" s="200" t="str">
        <f t="shared" si="461"/>
        <v/>
      </c>
      <c r="V1077" s="112" t="str">
        <f t="shared" si="465"/>
        <v/>
      </c>
      <c r="W1077" s="415" t="str">
        <f t="shared" si="466"/>
        <v/>
      </c>
      <c r="Y1077" s="65" t="str">
        <f t="shared" si="473"/>
        <v/>
      </c>
      <c r="Z1077" s="65" t="str">
        <f t="shared" si="474"/>
        <v/>
      </c>
      <c r="AA1077" s="65" t="str">
        <f t="shared" si="475"/>
        <v/>
      </c>
      <c r="AB1077" s="65" t="str">
        <f t="shared" si="476"/>
        <v/>
      </c>
      <c r="AC1077" s="65" t="str">
        <f t="shared" si="477"/>
        <v/>
      </c>
      <c r="AH1077" s="65" t="str">
        <f t="shared" si="467"/>
        <v>187812064</v>
      </c>
      <c r="AI1077" s="65">
        <v>18781206</v>
      </c>
      <c r="AJ1077" s="65" t="s">
        <v>77</v>
      </c>
      <c r="AK1077" s="65">
        <v>4</v>
      </c>
      <c r="AN1077" s="65" t="str">
        <f t="shared" si="462"/>
        <v/>
      </c>
    </row>
    <row r="1078" spans="1:40" ht="16.8" customHeight="1" x14ac:dyDescent="0.25">
      <c r="A1078" s="113">
        <v>1</v>
      </c>
      <c r="B1078" s="342" t="s">
        <v>5</v>
      </c>
      <c r="C1078" s="342">
        <v>0</v>
      </c>
      <c r="D1078" s="349">
        <f t="shared" si="469"/>
        <v>0</v>
      </c>
      <c r="E1078" s="211">
        <f t="shared" si="486"/>
        <v>18790222</v>
      </c>
      <c r="F1078" s="262">
        <v>5</v>
      </c>
      <c r="G1078" s="211" t="s">
        <v>4983</v>
      </c>
      <c r="R1078" s="112" t="str">
        <f>IF(D1078="","", CONCATENATE("Update games set ", B1078, "= ",D1078," where game_id=", E1078))</f>
        <v>Update games set F= 0 where game_id=18790222</v>
      </c>
      <c r="S1078" s="112" t="str">
        <f t="shared" si="463"/>
        <v>Update lineups set player_name = 'Handcock', raw_name = 'Handcock' where game_id = 18790222 and player_order = 5</v>
      </c>
      <c r="T1078" s="112" t="str">
        <f t="shared" si="464"/>
        <v/>
      </c>
      <c r="U1078" s="200" t="str">
        <f t="shared" si="461"/>
        <v/>
      </c>
      <c r="V1078" s="112" t="str">
        <f t="shared" si="465"/>
        <v/>
      </c>
      <c r="W1078" s="415" t="str">
        <f t="shared" si="466"/>
        <v/>
      </c>
      <c r="Y1078" s="65" t="str">
        <f t="shared" si="473"/>
        <v/>
      </c>
      <c r="Z1078" s="65" t="str">
        <f t="shared" si="474"/>
        <v/>
      </c>
      <c r="AA1078" s="65" t="str">
        <f t="shared" si="475"/>
        <v/>
      </c>
      <c r="AB1078" s="65" t="str">
        <f t="shared" si="476"/>
        <v/>
      </c>
      <c r="AC1078" s="65" t="str">
        <f t="shared" si="477"/>
        <v/>
      </c>
      <c r="AH1078" s="65" t="str">
        <f t="shared" si="467"/>
        <v>187812065</v>
      </c>
      <c r="AI1078" s="65">
        <v>18781206</v>
      </c>
      <c r="AJ1078" s="65" t="s">
        <v>77</v>
      </c>
      <c r="AK1078" s="65">
        <v>5</v>
      </c>
      <c r="AN1078" s="65" t="str">
        <f t="shared" si="462"/>
        <v/>
      </c>
    </row>
    <row r="1079" spans="1:40" ht="16.8" customHeight="1" x14ac:dyDescent="0.25">
      <c r="A1079" s="113">
        <v>1</v>
      </c>
      <c r="B1079" s="342" t="s">
        <v>0</v>
      </c>
      <c r="C1079" s="342">
        <v>3</v>
      </c>
      <c r="D1079" s="349">
        <f t="shared" si="469"/>
        <v>3</v>
      </c>
      <c r="E1079" s="211">
        <f t="shared" si="486"/>
        <v>18790222</v>
      </c>
      <c r="F1079" s="262">
        <v>6</v>
      </c>
      <c r="G1079" s="211" t="s">
        <v>4786</v>
      </c>
      <c r="R1079" s="112" t="str">
        <f>IF(D1079="","", CONCATENATE("Update games set ", B1079, "= ",D1079," where game_id=", E1079))</f>
        <v>Update games set A= 3 where game_id=18790222</v>
      </c>
      <c r="S1079" s="112" t="str">
        <f t="shared" si="463"/>
        <v>Update lineups set player_name = 'Smith', raw_name = 'Smith' where game_id = 18790222 and player_order = 6</v>
      </c>
      <c r="T1079" s="112" t="str">
        <f t="shared" si="464"/>
        <v/>
      </c>
      <c r="U1079" s="200" t="str">
        <f t="shared" si="461"/>
        <v/>
      </c>
      <c r="V1079" s="112" t="str">
        <f t="shared" si="465"/>
        <v/>
      </c>
      <c r="W1079" s="415" t="str">
        <f t="shared" si="466"/>
        <v/>
      </c>
      <c r="Y1079" s="65" t="str">
        <f t="shared" si="473"/>
        <v/>
      </c>
      <c r="Z1079" s="65" t="str">
        <f t="shared" si="474"/>
        <v/>
      </c>
      <c r="AA1079" s="65" t="str">
        <f t="shared" si="475"/>
        <v/>
      </c>
      <c r="AB1079" s="65" t="str">
        <f t="shared" si="476"/>
        <v/>
      </c>
      <c r="AC1079" s="65" t="str">
        <f t="shared" si="477"/>
        <v/>
      </c>
      <c r="AH1079" s="65" t="str">
        <f t="shared" si="467"/>
        <v>187812066</v>
      </c>
      <c r="AI1079" s="65">
        <v>18781206</v>
      </c>
      <c r="AJ1079" s="65" t="s">
        <v>77</v>
      </c>
      <c r="AK1079" s="65">
        <v>6</v>
      </c>
      <c r="AN1079" s="65" t="str">
        <f t="shared" si="462"/>
        <v/>
      </c>
    </row>
    <row r="1080" spans="1:40" ht="16.8" customHeight="1" x14ac:dyDescent="0.25">
      <c r="A1080" s="113">
        <v>1</v>
      </c>
      <c r="B1080" s="342" t="s">
        <v>23</v>
      </c>
      <c r="D1080" s="334" t="str">
        <f t="shared" ref="D1080" si="487">IF(C1080="",IF(D1078&gt;D1079,"'W'",IF(D1078=D1079,"'D'","'L'")),_xlfn.CONCAT("'",C1080,"'"))</f>
        <v>'L'</v>
      </c>
      <c r="E1080" s="211">
        <f t="shared" si="486"/>
        <v>18790222</v>
      </c>
      <c r="F1080" s="262">
        <v>7</v>
      </c>
      <c r="G1080" s="211" t="s">
        <v>4984</v>
      </c>
      <c r="R1080" s="112" t="str">
        <f>IF(D1080="","", CONCATENATE("Update games set ", B1080, "= ",D1080," where game_id=", E1080))</f>
        <v>Update games set Result= 'L' where game_id=18790222</v>
      </c>
      <c r="S1080" s="112" t="str">
        <f t="shared" si="463"/>
        <v>Update lineups set player_name = 'Hill', raw_name = 'Hill' where game_id = 18790222 and player_order = 7</v>
      </c>
      <c r="T1080" s="112" t="str">
        <f t="shared" si="464"/>
        <v/>
      </c>
      <c r="U1080" s="200" t="str">
        <f t="shared" si="461"/>
        <v/>
      </c>
      <c r="V1080" s="112" t="str">
        <f t="shared" si="465"/>
        <v/>
      </c>
      <c r="W1080" s="415" t="str">
        <f t="shared" si="466"/>
        <v/>
      </c>
      <c r="Y1080" s="65" t="str">
        <f t="shared" si="473"/>
        <v/>
      </c>
      <c r="Z1080" s="65" t="str">
        <f t="shared" si="474"/>
        <v/>
      </c>
      <c r="AA1080" s="65" t="str">
        <f t="shared" si="475"/>
        <v/>
      </c>
      <c r="AB1080" s="65" t="str">
        <f t="shared" si="476"/>
        <v/>
      </c>
      <c r="AC1080" s="65" t="str">
        <f t="shared" si="477"/>
        <v/>
      </c>
      <c r="AH1080" s="65" t="str">
        <f t="shared" si="467"/>
        <v>187812067</v>
      </c>
      <c r="AI1080" s="65">
        <v>18781206</v>
      </c>
      <c r="AJ1080" s="65" t="s">
        <v>77</v>
      </c>
      <c r="AK1080" s="65">
        <v>7</v>
      </c>
      <c r="AN1080" s="65" t="str">
        <f t="shared" si="462"/>
        <v/>
      </c>
    </row>
    <row r="1081" spans="1:40" ht="16.8" customHeight="1" x14ac:dyDescent="0.25">
      <c r="A1081" s="113">
        <v>1</v>
      </c>
      <c r="B1081" s="342" t="s">
        <v>768</v>
      </c>
      <c r="D1081" s="349" t="str">
        <f t="shared" si="471"/>
        <v/>
      </c>
      <c r="E1081" s="211">
        <f t="shared" si="486"/>
        <v>18790222</v>
      </c>
      <c r="F1081" s="262">
        <v>8</v>
      </c>
      <c r="G1081" s="194" t="s">
        <v>4963</v>
      </c>
      <c r="N1081" s="417"/>
      <c r="O1081" s="194"/>
      <c r="P1081" s="194"/>
      <c r="R1081" s="112" t="str">
        <f>IF(D1081="","", CONCATENATE("Update games set ", B1081, "= ",D1081," where game_id=", E1081))</f>
        <v/>
      </c>
      <c r="S1081" s="112" t="str">
        <f t="shared" si="463"/>
        <v>Update lineups set player_name = 'Johnstone', raw_name = 'Johnstone' where game_id = 18790222 and player_order = 8</v>
      </c>
      <c r="T1081" s="112" t="str">
        <f t="shared" si="464"/>
        <v/>
      </c>
      <c r="U1081" s="200" t="str">
        <f t="shared" si="461"/>
        <v/>
      </c>
      <c r="V1081" s="112" t="str">
        <f t="shared" si="465"/>
        <v/>
      </c>
      <c r="W1081" s="415" t="str">
        <f t="shared" si="466"/>
        <v/>
      </c>
      <c r="Y1081" s="65" t="str">
        <f t="shared" si="473"/>
        <v/>
      </c>
      <c r="Z1081" s="65" t="str">
        <f t="shared" si="474"/>
        <v/>
      </c>
      <c r="AA1081" s="65" t="str">
        <f t="shared" si="475"/>
        <v/>
      </c>
      <c r="AB1081" s="65" t="str">
        <f t="shared" si="476"/>
        <v/>
      </c>
      <c r="AC1081" s="65" t="str">
        <f t="shared" si="477"/>
        <v/>
      </c>
      <c r="AH1081" s="65" t="str">
        <f t="shared" si="467"/>
        <v>187812068</v>
      </c>
      <c r="AI1081" s="65">
        <v>18781206</v>
      </c>
      <c r="AJ1081" s="65" t="s">
        <v>77</v>
      </c>
      <c r="AK1081" s="65">
        <v>8</v>
      </c>
      <c r="AN1081" s="65" t="str">
        <f t="shared" si="462"/>
        <v/>
      </c>
    </row>
    <row r="1082" spans="1:40" ht="16.8" customHeight="1" x14ac:dyDescent="0.25">
      <c r="A1082" s="113">
        <v>1</v>
      </c>
      <c r="B1082" s="342" t="s">
        <v>766</v>
      </c>
      <c r="D1082" s="349" t="str">
        <f t="shared" si="471"/>
        <v/>
      </c>
      <c r="E1082" s="211">
        <f t="shared" si="486"/>
        <v>18790222</v>
      </c>
      <c r="F1082" s="262">
        <v>9</v>
      </c>
      <c r="G1082" s="194" t="s">
        <v>4985</v>
      </c>
      <c r="H1082" s="194"/>
      <c r="N1082" s="417"/>
      <c r="O1082" s="194"/>
      <c r="P1082" s="194"/>
      <c r="R1082" s="112" t="str">
        <f>IF(D1082="","", CONCATENATE("Update games set ", B1082, "= ",D1082," where game_id=", E1082))</f>
        <v/>
      </c>
      <c r="S1082" s="112" t="str">
        <f t="shared" si="463"/>
        <v>Update lineups set player_name = 'Savill', raw_name = 'Savill' where game_id = 18790222 and player_order = 9</v>
      </c>
      <c r="T1082" s="112" t="str">
        <f t="shared" si="464"/>
        <v/>
      </c>
      <c r="U1082" s="200" t="str">
        <f t="shared" si="461"/>
        <v/>
      </c>
      <c r="V1082" s="112" t="str">
        <f t="shared" si="465"/>
        <v/>
      </c>
      <c r="W1082" s="415" t="str">
        <f t="shared" si="466"/>
        <v/>
      </c>
      <c r="Y1082" s="65" t="str">
        <f t="shared" si="473"/>
        <v/>
      </c>
      <c r="Z1082" s="65" t="str">
        <f t="shared" si="474"/>
        <v/>
      </c>
      <c r="AA1082" s="65" t="str">
        <f t="shared" si="475"/>
        <v/>
      </c>
      <c r="AB1082" s="65" t="str">
        <f t="shared" si="476"/>
        <v/>
      </c>
      <c r="AC1082" s="65" t="str">
        <f t="shared" si="477"/>
        <v/>
      </c>
      <c r="AH1082" s="65" t="str">
        <f t="shared" si="467"/>
        <v>187812069</v>
      </c>
      <c r="AI1082" s="65">
        <v>18781206</v>
      </c>
      <c r="AJ1082" s="65" t="s">
        <v>77</v>
      </c>
      <c r="AK1082" s="65">
        <v>9</v>
      </c>
      <c r="AN1082" s="65" t="str">
        <f t="shared" si="462"/>
        <v/>
      </c>
    </row>
    <row r="1083" spans="1:40" ht="16.8" customHeight="1" x14ac:dyDescent="0.25">
      <c r="A1083" s="113">
        <v>1</v>
      </c>
      <c r="B1083" s="342" t="s">
        <v>753</v>
      </c>
      <c r="D1083" s="350" t="str">
        <f t="shared" si="472"/>
        <v/>
      </c>
      <c r="E1083" s="211">
        <f t="shared" si="486"/>
        <v>18790222</v>
      </c>
      <c r="F1083" s="262">
        <v>10</v>
      </c>
      <c r="G1083" s="211" t="s">
        <v>4986</v>
      </c>
      <c r="R1083" s="112" t="str">
        <f>IF(D1083="","", CONCATENATE("Update games set ", B1083, "= ",D1083," where game_id=", E1083))</f>
        <v/>
      </c>
      <c r="S1083" s="112" t="str">
        <f t="shared" si="463"/>
        <v>Update lineups set player_name = 'Maddox', raw_name = 'Maddox' where game_id = 18790222 and player_order = 10</v>
      </c>
      <c r="T1083" s="112" t="str">
        <f t="shared" si="464"/>
        <v/>
      </c>
      <c r="U1083" s="200" t="str">
        <f t="shared" si="461"/>
        <v/>
      </c>
      <c r="V1083" s="112" t="str">
        <f t="shared" si="465"/>
        <v/>
      </c>
      <c r="W1083" s="415" t="str">
        <f t="shared" si="466"/>
        <v/>
      </c>
      <c r="Y1083" s="65" t="str">
        <f t="shared" si="473"/>
        <v/>
      </c>
      <c r="Z1083" s="65" t="str">
        <f t="shared" si="474"/>
        <v/>
      </c>
      <c r="AA1083" s="65" t="str">
        <f t="shared" si="475"/>
        <v/>
      </c>
      <c r="AB1083" s="65" t="str">
        <f t="shared" si="476"/>
        <v/>
      </c>
      <c r="AC1083" s="65" t="str">
        <f t="shared" si="477"/>
        <v/>
      </c>
      <c r="AH1083" s="65" t="str">
        <f t="shared" si="467"/>
        <v>1878120610</v>
      </c>
      <c r="AI1083" s="65">
        <v>18781206</v>
      </c>
      <c r="AJ1083" s="65" t="s">
        <v>77</v>
      </c>
      <c r="AK1083" s="65">
        <v>10</v>
      </c>
      <c r="AN1083" s="65" t="str">
        <f t="shared" si="462"/>
        <v/>
      </c>
    </row>
    <row r="1084" spans="1:40" ht="16.8" customHeight="1" x14ac:dyDescent="0.25">
      <c r="A1084" s="113">
        <v>1</v>
      </c>
      <c r="B1084" s="342" t="s">
        <v>746</v>
      </c>
      <c r="C1084" s="334" t="s">
        <v>5062</v>
      </c>
      <c r="D1084" s="334" t="str">
        <f>CONCATENATE("'", LEFT(E1084,4),"-",MID(E1084,5,2),"-", MID(E1084,7,2), " ", C1084,"'")</f>
        <v>'1879-02-22 15:00'</v>
      </c>
      <c r="E1084" s="211">
        <f t="shared" si="486"/>
        <v>18790222</v>
      </c>
      <c r="F1084" s="262">
        <v>11</v>
      </c>
      <c r="G1084" s="211" t="s">
        <v>4987</v>
      </c>
      <c r="R1084" s="112" t="str">
        <f>IF(D1084="","", CONCATENATE("Update games set ", B1084, "= ",D1084," where game_id=", E1084))</f>
        <v>Update games set Game_date= '1879-02-22 15:00' where game_id=18790222</v>
      </c>
      <c r="S1084" s="112" t="str">
        <f t="shared" si="463"/>
        <v>Update lineups set player_name = 'Sharp', raw_name = 'Sharp' where game_id = 18790222 and player_order = 11</v>
      </c>
      <c r="T1084" s="112" t="str">
        <f t="shared" si="464"/>
        <v/>
      </c>
      <c r="U1084" s="200" t="str">
        <f t="shared" si="461"/>
        <v/>
      </c>
      <c r="V1084" s="112" t="str">
        <f t="shared" si="465"/>
        <v/>
      </c>
      <c r="W1084" s="415" t="str">
        <f t="shared" si="466"/>
        <v/>
      </c>
      <c r="Y1084" s="65" t="str">
        <f t="shared" si="473"/>
        <v/>
      </c>
      <c r="Z1084" s="65" t="str">
        <f t="shared" si="474"/>
        <v/>
      </c>
      <c r="AA1084" s="65" t="str">
        <f t="shared" si="475"/>
        <v/>
      </c>
      <c r="AB1084" s="65" t="str">
        <f t="shared" si="476"/>
        <v/>
      </c>
      <c r="AC1084" s="65" t="str">
        <f t="shared" si="477"/>
        <v/>
      </c>
      <c r="AH1084" s="65" t="str">
        <f t="shared" si="467"/>
        <v>1878120611</v>
      </c>
      <c r="AI1084" s="65">
        <v>18781206</v>
      </c>
      <c r="AJ1084" s="65" t="s">
        <v>77</v>
      </c>
      <c r="AK1084" s="65">
        <v>11</v>
      </c>
      <c r="AN1084" s="65" t="str">
        <f t="shared" si="462"/>
        <v/>
      </c>
    </row>
    <row r="1085" spans="1:40" ht="16.8" customHeight="1" x14ac:dyDescent="0.25">
      <c r="A1085" s="113">
        <v>1</v>
      </c>
      <c r="B1085" s="342" t="s">
        <v>25</v>
      </c>
      <c r="C1085" s="351"/>
      <c r="D1085" s="350" t="str">
        <f t="shared" si="482"/>
        <v/>
      </c>
      <c r="E1085" s="211">
        <f t="shared" si="486"/>
        <v>18790222</v>
      </c>
      <c r="F1085" s="262">
        <v>12</v>
      </c>
      <c r="G1085" s="212"/>
      <c r="H1085" s="212"/>
      <c r="N1085" s="416"/>
      <c r="O1085" s="212"/>
      <c r="P1085" s="212"/>
      <c r="R1085" s="112" t="str">
        <f>IF(D1085="","", CONCATENATE("Update games set ", B1085, "= ",D1085," where game_id=", E1085))</f>
        <v/>
      </c>
      <c r="S1085" s="112" t="str">
        <f t="shared" si="463"/>
        <v/>
      </c>
      <c r="T1085" s="112" t="str">
        <f t="shared" si="464"/>
        <v/>
      </c>
      <c r="U1085" s="200" t="str">
        <f t="shared" si="461"/>
        <v/>
      </c>
      <c r="V1085" s="112" t="str">
        <f t="shared" si="465"/>
        <v/>
      </c>
      <c r="W1085" s="415" t="str">
        <f t="shared" si="466"/>
        <v/>
      </c>
      <c r="Y1085" s="65" t="str">
        <f t="shared" si="473"/>
        <v/>
      </c>
      <c r="Z1085" s="65" t="str">
        <f t="shared" si="474"/>
        <v/>
      </c>
      <c r="AA1085" s="65" t="str">
        <f t="shared" si="475"/>
        <v/>
      </c>
      <c r="AB1085" s="65" t="str">
        <f t="shared" si="476"/>
        <v/>
      </c>
      <c r="AC1085" s="65" t="str">
        <f t="shared" si="477"/>
        <v/>
      </c>
      <c r="AH1085" s="65" t="str">
        <f t="shared" si="467"/>
        <v>1878120612</v>
      </c>
      <c r="AI1085" s="65">
        <v>18781206</v>
      </c>
      <c r="AJ1085" s="65" t="s">
        <v>77</v>
      </c>
      <c r="AK1085" s="65">
        <v>12</v>
      </c>
      <c r="AN1085" s="65" t="str">
        <f t="shared" si="462"/>
        <v/>
      </c>
    </row>
    <row r="1086" spans="1:40" ht="16.8" customHeight="1" x14ac:dyDescent="0.25">
      <c r="A1086" s="113">
        <v>1</v>
      </c>
      <c r="B1086" s="342" t="s">
        <v>475</v>
      </c>
      <c r="D1086" s="349" t="str">
        <f t="shared" si="471"/>
        <v/>
      </c>
      <c r="E1086" s="211">
        <f t="shared" si="486"/>
        <v>18790222</v>
      </c>
      <c r="F1086" s="262">
        <v>13</v>
      </c>
      <c r="R1086" s="112" t="str">
        <f>IF(D1086="","", CONCATENATE("Update games set ", B1086, "= ",D1086," where game_id=", E1086))</f>
        <v/>
      </c>
      <c r="S1086" s="112" t="str">
        <f t="shared" si="463"/>
        <v/>
      </c>
      <c r="T1086" s="112" t="str">
        <f t="shared" si="464"/>
        <v/>
      </c>
      <c r="U1086" s="200" t="str">
        <f t="shared" si="461"/>
        <v/>
      </c>
      <c r="V1086" s="112" t="str">
        <f t="shared" si="465"/>
        <v/>
      </c>
      <c r="W1086" s="415" t="str">
        <f t="shared" si="466"/>
        <v/>
      </c>
      <c r="Y1086" s="65" t="str">
        <f t="shared" si="473"/>
        <v/>
      </c>
      <c r="Z1086" s="65" t="str">
        <f t="shared" si="474"/>
        <v/>
      </c>
      <c r="AA1086" s="65" t="str">
        <f t="shared" si="475"/>
        <v/>
      </c>
      <c r="AB1086" s="65" t="str">
        <f t="shared" si="476"/>
        <v/>
      </c>
      <c r="AC1086" s="65" t="str">
        <f t="shared" si="477"/>
        <v/>
      </c>
      <c r="AH1086" s="65" t="str">
        <f t="shared" si="467"/>
        <v>1878120613</v>
      </c>
      <c r="AI1086" s="65">
        <v>18781206</v>
      </c>
      <c r="AJ1086" s="65" t="s">
        <v>77</v>
      </c>
      <c r="AK1086" s="65">
        <v>13</v>
      </c>
      <c r="AN1086" s="65" t="str">
        <f t="shared" si="462"/>
        <v/>
      </c>
    </row>
    <row r="1087" spans="1:40" ht="16.8" customHeight="1" x14ac:dyDescent="0.25">
      <c r="A1087" s="113">
        <v>1</v>
      </c>
      <c r="B1087" s="342" t="s">
        <v>20</v>
      </c>
      <c r="C1087" s="342" t="s">
        <v>5094</v>
      </c>
      <c r="D1087" s="350" t="str">
        <f t="shared" si="482"/>
        <v>'County Ground, Derby'</v>
      </c>
      <c r="E1087" s="211">
        <f t="shared" si="486"/>
        <v>18790222</v>
      </c>
      <c r="F1087" s="262">
        <v>14</v>
      </c>
      <c r="R1087" s="112" t="str">
        <f>IF(D1087="","", CONCATENATE("Update games set ", B1087, "= ",D1087," where game_id=", E1087))</f>
        <v>Update games set Ground= 'County Ground, Derby' where game_id=18790222</v>
      </c>
      <c r="S1087" s="112" t="str">
        <f t="shared" si="463"/>
        <v/>
      </c>
      <c r="T1087" s="112" t="str">
        <f t="shared" si="464"/>
        <v/>
      </c>
      <c r="U1087" s="200" t="str">
        <f t="shared" si="461"/>
        <v/>
      </c>
      <c r="V1087" s="112" t="str">
        <f t="shared" si="465"/>
        <v/>
      </c>
      <c r="W1087" s="415" t="str">
        <f t="shared" si="466"/>
        <v/>
      </c>
      <c r="Y1087" s="65" t="str">
        <f t="shared" si="473"/>
        <v/>
      </c>
      <c r="Z1087" s="65" t="str">
        <f t="shared" si="474"/>
        <v/>
      </c>
      <c r="AA1087" s="65" t="str">
        <f t="shared" si="475"/>
        <v/>
      </c>
      <c r="AB1087" s="65" t="str">
        <f t="shared" si="476"/>
        <v/>
      </c>
      <c r="AC1087" s="65" t="str">
        <f t="shared" si="477"/>
        <v/>
      </c>
      <c r="AH1087" s="65" t="str">
        <f t="shared" si="467"/>
        <v>1878120614</v>
      </c>
      <c r="AI1087" s="65">
        <v>18781206</v>
      </c>
      <c r="AJ1087" s="65" t="s">
        <v>77</v>
      </c>
      <c r="AK1087" s="65">
        <v>14</v>
      </c>
      <c r="AN1087" s="65" t="str">
        <f t="shared" si="462"/>
        <v/>
      </c>
    </row>
    <row r="1088" spans="1:40" ht="16.8" customHeight="1" x14ac:dyDescent="0.25">
      <c r="A1088" s="113">
        <v>1</v>
      </c>
      <c r="B1088" s="342" t="s">
        <v>4882</v>
      </c>
      <c r="C1088" s="342" t="str">
        <f>IF(C1087="", "", C1087)</f>
        <v>County Ground, Derby</v>
      </c>
      <c r="D1088" s="350" t="str">
        <f t="shared" si="482"/>
        <v>'County Ground, Derby'</v>
      </c>
      <c r="E1088" s="211">
        <f t="shared" si="486"/>
        <v>18790222</v>
      </c>
      <c r="F1088" s="262">
        <v>15</v>
      </c>
      <c r="R1088" s="112" t="str">
        <f>IF(D1088="","", CONCATENATE("Update games set ", B1088, "= ",D1088," where game_id=", E1088))</f>
        <v>Update games set Ground_parent= 'County Ground, Derby' where game_id=18790222</v>
      </c>
      <c r="S1088" s="112" t="str">
        <f t="shared" si="463"/>
        <v/>
      </c>
      <c r="T1088" s="112" t="str">
        <f t="shared" si="464"/>
        <v/>
      </c>
      <c r="U1088" s="200" t="str">
        <f t="shared" si="461"/>
        <v/>
      </c>
      <c r="V1088" s="112" t="str">
        <f t="shared" si="465"/>
        <v/>
      </c>
      <c r="W1088" s="415" t="str">
        <f t="shared" si="466"/>
        <v/>
      </c>
      <c r="Y1088" s="65" t="str">
        <f t="shared" si="473"/>
        <v/>
      </c>
      <c r="Z1088" s="65" t="str">
        <f t="shared" si="474"/>
        <v/>
      </c>
      <c r="AA1088" s="65" t="str">
        <f t="shared" si="475"/>
        <v/>
      </c>
      <c r="AB1088" s="65" t="str">
        <f t="shared" si="476"/>
        <v/>
      </c>
      <c r="AC1088" s="65" t="str">
        <f t="shared" si="477"/>
        <v/>
      </c>
      <c r="AH1088" s="65" t="str">
        <f t="shared" si="467"/>
        <v>1878120615</v>
      </c>
      <c r="AI1088" s="65">
        <v>18781206</v>
      </c>
      <c r="AJ1088" s="65" t="s">
        <v>77</v>
      </c>
      <c r="AK1088" s="65">
        <v>15</v>
      </c>
      <c r="AN1088" s="65" t="str">
        <f t="shared" si="462"/>
        <v/>
      </c>
    </row>
    <row r="1089" spans="1:40" s="126" customFormat="1" ht="16.8" customHeight="1" thickBot="1" x14ac:dyDescent="0.3">
      <c r="A1089" s="113">
        <v>1</v>
      </c>
      <c r="B1089" s="116" t="s">
        <v>115</v>
      </c>
      <c r="C1089" s="352"/>
      <c r="D1089" s="370" t="str">
        <f t="shared" ref="D1089" si="488">IF(MID(E1089,5,2)*1&gt;6,_xlfn.CONCAT("'",LEFT(E1089,4),"-",MID(E1089,3,2)+1,"'"),_xlfn.CONCAT("'",LEFT(E1089,4)-1,"-",MID(E1089,3,2),"'"))</f>
        <v>'1878-79'</v>
      </c>
      <c r="E1089" s="214">
        <f t="shared" si="486"/>
        <v>18790222</v>
      </c>
      <c r="F1089" s="266">
        <v>16</v>
      </c>
      <c r="G1089" s="343"/>
      <c r="H1089" s="343"/>
      <c r="I1089" s="267"/>
      <c r="J1089" s="214"/>
      <c r="K1089" s="266"/>
      <c r="L1089" s="266"/>
      <c r="M1089" s="266"/>
      <c r="N1089" s="419"/>
      <c r="O1089" s="343"/>
      <c r="P1089" s="343"/>
      <c r="Q1089" s="346"/>
      <c r="R1089" s="112" t="str">
        <f>IF(D1089="","", CONCATENATE("Update games set ", B1089, "= ",D1089," where game_id=", E1089))</f>
        <v>Update games set Season= '1878-79' where game_id=18790222</v>
      </c>
      <c r="S1089" s="112" t="str">
        <f t="shared" si="463"/>
        <v/>
      </c>
      <c r="T1089" s="112" t="str">
        <f t="shared" si="464"/>
        <v/>
      </c>
      <c r="U1089" s="200" t="str">
        <f t="shared" si="461"/>
        <v/>
      </c>
      <c r="V1089" s="112" t="str">
        <f t="shared" si="465"/>
        <v/>
      </c>
      <c r="W1089" s="415" t="str">
        <f t="shared" si="466"/>
        <v/>
      </c>
      <c r="X1089" s="240"/>
      <c r="Y1089" s="65" t="str">
        <f t="shared" si="473"/>
        <v/>
      </c>
      <c r="Z1089" s="65" t="str">
        <f t="shared" si="474"/>
        <v/>
      </c>
      <c r="AA1089" s="65" t="str">
        <f t="shared" si="475"/>
        <v/>
      </c>
      <c r="AB1089" s="65" t="str">
        <f t="shared" si="476"/>
        <v/>
      </c>
      <c r="AC1089" s="65" t="str">
        <f t="shared" si="477"/>
        <v/>
      </c>
      <c r="AH1089" s="65" t="str">
        <f t="shared" si="467"/>
        <v>1878120616</v>
      </c>
      <c r="AI1089" s="126">
        <v>18781206</v>
      </c>
      <c r="AJ1089" s="126" t="s">
        <v>77</v>
      </c>
      <c r="AK1089" s="126">
        <v>16</v>
      </c>
      <c r="AN1089" s="65" t="str">
        <f t="shared" si="462"/>
        <v/>
      </c>
    </row>
    <row r="1090" spans="1:40" ht="16.8" customHeight="1" thickTop="1" x14ac:dyDescent="0.25">
      <c r="A1090" s="113">
        <v>1</v>
      </c>
      <c r="B1090" s="341" t="s">
        <v>22</v>
      </c>
      <c r="C1090" s="341" t="s">
        <v>5243</v>
      </c>
      <c r="D1090" s="341" t="str">
        <f t="shared" si="482"/>
        <v>'Oxford University'</v>
      </c>
      <c r="E1090" s="211">
        <v>18790225</v>
      </c>
      <c r="F1090" s="262">
        <v>1</v>
      </c>
      <c r="G1090" s="211" t="s">
        <v>4939</v>
      </c>
      <c r="H1090" s="212"/>
      <c r="R1090" s="112" t="str">
        <f>IF(D1090="","", CONCATENATE("Update games set ", B1090, "= ",D1090," where game_id=", E1090))</f>
        <v>Update games set Opponent= 'Oxford University' where game_id=18790225</v>
      </c>
      <c r="S1090" s="112" t="str">
        <f t="shared" si="463"/>
        <v>Update lineups set player_name = 'J Sands', raw_name = 'J Sands' where game_id = 18790225 and player_order = 1</v>
      </c>
      <c r="T1090" s="112" t="str">
        <f t="shared" si="464"/>
        <v/>
      </c>
      <c r="U1090" s="200" t="str">
        <f t="shared" ref="U1090:U1153" si="489">IF(I1090="", "", Y1090&amp;Z1090&amp;AA1090&amp;AB1090&amp;AC1090)</f>
        <v/>
      </c>
      <c r="V1090" s="112" t="str">
        <f t="shared" si="465"/>
        <v/>
      </c>
      <c r="W1090" s="415" t="str">
        <f t="shared" si="466"/>
        <v/>
      </c>
      <c r="Y1090" s="65" t="str">
        <f t="shared" si="473"/>
        <v/>
      </c>
      <c r="Z1090" s="65" t="str">
        <f t="shared" si="474"/>
        <v/>
      </c>
      <c r="AA1090" s="65" t="str">
        <f t="shared" si="475"/>
        <v/>
      </c>
      <c r="AB1090" s="65" t="str">
        <f t="shared" si="476"/>
        <v/>
      </c>
      <c r="AC1090" s="65" t="str">
        <f t="shared" si="477"/>
        <v/>
      </c>
      <c r="AH1090" s="65" t="str">
        <f t="shared" si="467"/>
        <v>187812111</v>
      </c>
      <c r="AI1090" s="65">
        <v>18781211</v>
      </c>
      <c r="AJ1090" s="65" t="s">
        <v>5357</v>
      </c>
      <c r="AK1090" s="65">
        <v>1</v>
      </c>
      <c r="AN1090" s="65" t="str">
        <f t="shared" ref="AN1090:AN1153" si="490">IF(F1090=1, _xlfn.CONCAT("update games set source = 'The Nottingham Forest Football Scrapbook' where game_id = ", E1090), "")</f>
        <v>update games set source = 'The Nottingham Forest Football Scrapbook' where game_id = 18790225</v>
      </c>
    </row>
    <row r="1091" spans="1:40" ht="16.8" customHeight="1" x14ac:dyDescent="0.25">
      <c r="A1091" s="113">
        <v>1</v>
      </c>
      <c r="B1091" s="342" t="s">
        <v>4979</v>
      </c>
      <c r="C1091" s="342" t="str">
        <f>IF(C1090="", "", C1090)</f>
        <v>Oxford University</v>
      </c>
      <c r="D1091" s="350" t="str">
        <f t="shared" si="482"/>
        <v>'Oxford University'</v>
      </c>
      <c r="E1091" s="211">
        <f>E1090</f>
        <v>18790225</v>
      </c>
      <c r="F1091" s="262">
        <v>2</v>
      </c>
      <c r="G1091" s="211" t="s">
        <v>4988</v>
      </c>
      <c r="R1091" s="112" t="str">
        <f>IF(D1091="","", CONCATENATE("Update games set ", B1091, "= ",D1091," where game_id=", E1091))</f>
        <v>Update games set Opp_parent= 'Oxford University' where game_id=18790225</v>
      </c>
      <c r="S1091" s="112" t="str">
        <f t="shared" ref="S1091:S1154" si="491">IF(G1091="","",CONCATENATE("Update lineups set player_name = '",SUBSTITUTE(G1091,"'","''"),"', raw_name = '",SUBSTITUTE(G1091,"'","''"),"' where game_id = ",E1091," and player_order = ",F1091))</f>
        <v>Update lineups set player_name = 'AJ Caborn', raw_name = 'AJ Caborn' where game_id = 18790225 and player_order = 2</v>
      </c>
      <c r="T1091" s="112" t="str">
        <f t="shared" ref="T1091:T1154" si="492">IF(J1091="","", CONCATENATE("insert into goals (game_id, goal_order, scorer_name, goal_min) values (",E1091, ", ", I1091,", '",J1091,")"))</f>
        <v/>
      </c>
      <c r="U1091" s="200" t="str">
        <f t="shared" si="489"/>
        <v/>
      </c>
      <c r="V1091" s="112" t="str">
        <f t="shared" ref="V1091:V1154" si="493">IF(N1091="","", CONCATENATE("insert into games_sources (game_id, source_order, source_name, source_link) values (",E1091, ", ", N1091,", '",O1091,"', '",P1091,"')"))</f>
        <v/>
      </c>
      <c r="W1091" s="415" t="str">
        <f t="shared" ref="W1091:W1154" si="494">IF(N1091="","",CONCATENATE("update games_sources set  source_name = '",O1091,"', source_link = '",P1091,"' where game_id = ",E1091," and source_order = ",N1091))</f>
        <v/>
      </c>
      <c r="Y1091" s="65" t="str">
        <f t="shared" si="473"/>
        <v/>
      </c>
      <c r="Z1091" s="65" t="str">
        <f t="shared" si="474"/>
        <v/>
      </c>
      <c r="AA1091" s="65" t="str">
        <f t="shared" si="475"/>
        <v/>
      </c>
      <c r="AB1091" s="65" t="str">
        <f t="shared" si="476"/>
        <v/>
      </c>
      <c r="AC1091" s="65" t="str">
        <f t="shared" si="477"/>
        <v/>
      </c>
      <c r="AH1091" s="65" t="str">
        <f t="shared" ref="AH1091:AH1154" si="495">_xlfn.CONCAT(AI1091,AK1091)</f>
        <v>187812112</v>
      </c>
      <c r="AI1091" s="65">
        <v>18781211</v>
      </c>
      <c r="AJ1091" s="65" t="s">
        <v>5357</v>
      </c>
      <c r="AK1091" s="65">
        <v>2</v>
      </c>
      <c r="AN1091" s="65" t="str">
        <f t="shared" si="490"/>
        <v/>
      </c>
    </row>
    <row r="1092" spans="1:40" ht="16.8" customHeight="1" x14ac:dyDescent="0.25">
      <c r="A1092" s="113">
        <v>1</v>
      </c>
      <c r="B1092" s="342" t="s">
        <v>2653</v>
      </c>
      <c r="C1092" s="342" t="s">
        <v>11</v>
      </c>
      <c r="D1092" s="350" t="str">
        <f t="shared" si="482"/>
        <v>'FA Cup'</v>
      </c>
      <c r="E1092" s="211">
        <f t="shared" ref="E1092:E1105" si="496">E1091</f>
        <v>18790225</v>
      </c>
      <c r="F1092" s="262">
        <v>3</v>
      </c>
      <c r="G1092" s="211" t="s">
        <v>3417</v>
      </c>
      <c r="R1092" s="112" t="str">
        <f>IF(D1092="","", CONCATENATE("Update games set ", B1092, "= ",D1092," where game_id=", E1092))</f>
        <v>Update games set Game_type= 'FA Cup' where game_id=18790225</v>
      </c>
      <c r="S1092" s="112" t="str">
        <f t="shared" si="491"/>
        <v>Update lineups set player_name = 'W Luntley', raw_name = 'W Luntley' where game_id = 18790225 and player_order = 3</v>
      </c>
      <c r="T1092" s="112" t="str">
        <f t="shared" si="492"/>
        <v/>
      </c>
      <c r="U1092" s="200" t="str">
        <f t="shared" si="489"/>
        <v/>
      </c>
      <c r="V1092" s="112" t="str">
        <f t="shared" si="493"/>
        <v/>
      </c>
      <c r="W1092" s="415" t="str">
        <f t="shared" si="494"/>
        <v/>
      </c>
      <c r="Y1092" s="65" t="str">
        <f t="shared" si="473"/>
        <v/>
      </c>
      <c r="Z1092" s="65" t="str">
        <f t="shared" si="474"/>
        <v/>
      </c>
      <c r="AA1092" s="65" t="str">
        <f t="shared" si="475"/>
        <v/>
      </c>
      <c r="AB1092" s="65" t="str">
        <f t="shared" si="476"/>
        <v/>
      </c>
      <c r="AC1092" s="65" t="str">
        <f t="shared" si="477"/>
        <v/>
      </c>
      <c r="AH1092" s="65" t="str">
        <f t="shared" si="495"/>
        <v>187812113</v>
      </c>
      <c r="AI1092" s="65">
        <v>18781211</v>
      </c>
      <c r="AJ1092" s="65" t="s">
        <v>5357</v>
      </c>
      <c r="AK1092" s="65">
        <v>3</v>
      </c>
      <c r="AN1092" s="65" t="str">
        <f t="shared" si="490"/>
        <v/>
      </c>
    </row>
    <row r="1093" spans="1:40" ht="16.8" customHeight="1" x14ac:dyDescent="0.25">
      <c r="A1093" s="113">
        <v>1</v>
      </c>
      <c r="B1093" s="342" t="s">
        <v>4978</v>
      </c>
      <c r="C1093" s="342" t="s">
        <v>5065</v>
      </c>
      <c r="D1093" s="350" t="str">
        <f t="shared" si="482"/>
        <v>'H'</v>
      </c>
      <c r="E1093" s="211">
        <f t="shared" si="496"/>
        <v>18790225</v>
      </c>
      <c r="F1093" s="262">
        <v>4</v>
      </c>
      <c r="G1093" s="211" t="s">
        <v>4968</v>
      </c>
      <c r="R1093" s="112" t="str">
        <f>IF(D1093="","", CONCATENATE("Update games set ", B1093, "= ",D1093," where game_id=", E1093))</f>
        <v>Update games set HAN= 'H' where game_id=18790225</v>
      </c>
      <c r="S1093" s="112" t="str">
        <f t="shared" si="491"/>
        <v>Update lineups set player_name = 'E Jardine', raw_name = 'E Jardine' where game_id = 18790225 and player_order = 4</v>
      </c>
      <c r="T1093" s="112" t="str">
        <f t="shared" si="492"/>
        <v/>
      </c>
      <c r="U1093" s="200" t="str">
        <f t="shared" si="489"/>
        <v/>
      </c>
      <c r="V1093" s="112" t="str">
        <f t="shared" si="493"/>
        <v/>
      </c>
      <c r="W1093" s="415" t="str">
        <f t="shared" si="494"/>
        <v/>
      </c>
      <c r="Y1093" s="65" t="str">
        <f t="shared" si="473"/>
        <v/>
      </c>
      <c r="Z1093" s="65" t="str">
        <f t="shared" si="474"/>
        <v/>
      </c>
      <c r="AA1093" s="65" t="str">
        <f t="shared" si="475"/>
        <v/>
      </c>
      <c r="AB1093" s="65" t="str">
        <f t="shared" si="476"/>
        <v/>
      </c>
      <c r="AC1093" s="65" t="str">
        <f t="shared" si="477"/>
        <v/>
      </c>
      <c r="AH1093" s="65" t="str">
        <f t="shared" si="495"/>
        <v>187812114</v>
      </c>
      <c r="AI1093" s="65">
        <v>18781211</v>
      </c>
      <c r="AJ1093" s="65" t="s">
        <v>5357</v>
      </c>
      <c r="AK1093" s="65">
        <v>4</v>
      </c>
      <c r="AN1093" s="65" t="str">
        <f t="shared" si="490"/>
        <v/>
      </c>
    </row>
    <row r="1094" spans="1:40" ht="16.8" customHeight="1" x14ac:dyDescent="0.25">
      <c r="A1094" s="113">
        <v>1</v>
      </c>
      <c r="B1094" s="342" t="s">
        <v>5</v>
      </c>
      <c r="C1094" s="342">
        <v>2</v>
      </c>
      <c r="D1094" s="349">
        <f t="shared" ref="D1094:D1143" si="497">IF(C1094="", "", C1094)</f>
        <v>2</v>
      </c>
      <c r="E1094" s="211">
        <f t="shared" si="496"/>
        <v>18790225</v>
      </c>
      <c r="F1094" s="262">
        <v>5</v>
      </c>
      <c r="G1094" s="211" t="s">
        <v>4955</v>
      </c>
      <c r="R1094" s="112" t="str">
        <f>IF(D1094="","", CONCATENATE("Update games set ", B1094, "= ",D1094," where game_id=", E1094))</f>
        <v>Update games set F= 2 where game_id=18790225</v>
      </c>
      <c r="S1094" s="112" t="str">
        <f t="shared" si="491"/>
        <v>Update lineups set player_name = 'AJ Bates', raw_name = 'AJ Bates' where game_id = 18790225 and player_order = 5</v>
      </c>
      <c r="T1094" s="112" t="str">
        <f t="shared" si="492"/>
        <v/>
      </c>
      <c r="U1094" s="200" t="str">
        <f t="shared" si="489"/>
        <v/>
      </c>
      <c r="V1094" s="112" t="str">
        <f t="shared" si="493"/>
        <v/>
      </c>
      <c r="W1094" s="415" t="str">
        <f t="shared" si="494"/>
        <v/>
      </c>
      <c r="Y1094" s="65" t="str">
        <f t="shared" si="473"/>
        <v/>
      </c>
      <c r="Z1094" s="65" t="str">
        <f t="shared" si="474"/>
        <v/>
      </c>
      <c r="AA1094" s="65" t="str">
        <f t="shared" si="475"/>
        <v/>
      </c>
      <c r="AB1094" s="65" t="str">
        <f t="shared" si="476"/>
        <v/>
      </c>
      <c r="AC1094" s="65" t="str">
        <f t="shared" si="477"/>
        <v/>
      </c>
      <c r="AH1094" s="65" t="str">
        <f t="shared" si="495"/>
        <v>187812115</v>
      </c>
      <c r="AI1094" s="65">
        <v>18781211</v>
      </c>
      <c r="AJ1094" s="65" t="s">
        <v>5357</v>
      </c>
      <c r="AK1094" s="65">
        <v>5</v>
      </c>
      <c r="AN1094" s="65" t="str">
        <f t="shared" si="490"/>
        <v/>
      </c>
    </row>
    <row r="1095" spans="1:40" ht="16.8" customHeight="1" x14ac:dyDescent="0.25">
      <c r="A1095" s="113">
        <v>1</v>
      </c>
      <c r="B1095" s="342" t="s">
        <v>0</v>
      </c>
      <c r="C1095" s="342">
        <v>1</v>
      </c>
      <c r="D1095" s="349">
        <f t="shared" si="497"/>
        <v>1</v>
      </c>
      <c r="E1095" s="211">
        <f t="shared" si="496"/>
        <v>18790225</v>
      </c>
      <c r="F1095" s="262">
        <v>6</v>
      </c>
      <c r="G1095" s="211" t="s">
        <v>4952</v>
      </c>
      <c r="R1095" s="112" t="str">
        <f>IF(D1095="","", CONCATENATE("Update games set ", B1095, "= ",D1095," where game_id=", E1095))</f>
        <v>Update games set A= 1 where game_id=18790225</v>
      </c>
      <c r="S1095" s="112" t="str">
        <f t="shared" si="491"/>
        <v>Update lineups set player_name = 'M Holroyd', raw_name = 'M Holroyd' where game_id = 18790225 and player_order = 6</v>
      </c>
      <c r="T1095" s="112" t="str">
        <f t="shared" si="492"/>
        <v/>
      </c>
      <c r="U1095" s="200" t="str">
        <f t="shared" si="489"/>
        <v/>
      </c>
      <c r="V1095" s="112" t="str">
        <f t="shared" si="493"/>
        <v/>
      </c>
      <c r="W1095" s="415" t="str">
        <f t="shared" si="494"/>
        <v/>
      </c>
      <c r="Y1095" s="65" t="str">
        <f t="shared" si="473"/>
        <v/>
      </c>
      <c r="Z1095" s="65" t="str">
        <f t="shared" si="474"/>
        <v/>
      </c>
      <c r="AA1095" s="65" t="str">
        <f t="shared" si="475"/>
        <v/>
      </c>
      <c r="AB1095" s="65" t="str">
        <f t="shared" si="476"/>
        <v/>
      </c>
      <c r="AC1095" s="65" t="str">
        <f t="shared" si="477"/>
        <v/>
      </c>
      <c r="AH1095" s="65" t="str">
        <f t="shared" si="495"/>
        <v>187812116</v>
      </c>
      <c r="AI1095" s="65">
        <v>18781211</v>
      </c>
      <c r="AJ1095" s="65" t="s">
        <v>5357</v>
      </c>
      <c r="AK1095" s="65">
        <v>6</v>
      </c>
      <c r="AN1095" s="65" t="str">
        <f t="shared" si="490"/>
        <v/>
      </c>
    </row>
    <row r="1096" spans="1:40" ht="16.8" customHeight="1" x14ac:dyDescent="0.25">
      <c r="A1096" s="113">
        <v>1</v>
      </c>
      <c r="B1096" s="342" t="s">
        <v>23</v>
      </c>
      <c r="C1096" s="342" t="s">
        <v>2</v>
      </c>
      <c r="D1096" s="334" t="str">
        <f t="shared" ref="D1096" si="498">IF(C1096="",IF(D1094&gt;D1095,"'W'",IF(D1094=D1095,"'D'","'L'")),_xlfn.CONCAT("'",C1096,"'"))</f>
        <v>'W'</v>
      </c>
      <c r="E1096" s="211">
        <f t="shared" si="496"/>
        <v>18790225</v>
      </c>
      <c r="F1096" s="262">
        <v>7</v>
      </c>
      <c r="G1096" s="211" t="s">
        <v>4926</v>
      </c>
      <c r="R1096" s="112" t="str">
        <f>IF(D1096="","", CONCATENATE("Update games set ", B1096, "= ",D1096," where game_id=", E1096))</f>
        <v>Update games set Result= 'W' where game_id=18790225</v>
      </c>
      <c r="S1096" s="112" t="str">
        <f t="shared" si="491"/>
        <v>Update lineups set player_name = 'JP Turner', raw_name = 'JP Turner' where game_id = 18790225 and player_order = 7</v>
      </c>
      <c r="T1096" s="112" t="str">
        <f t="shared" si="492"/>
        <v/>
      </c>
      <c r="U1096" s="200" t="str">
        <f t="shared" si="489"/>
        <v/>
      </c>
      <c r="V1096" s="112" t="str">
        <f t="shared" si="493"/>
        <v/>
      </c>
      <c r="W1096" s="415" t="str">
        <f t="shared" si="494"/>
        <v/>
      </c>
      <c r="Y1096" s="65" t="str">
        <f t="shared" si="473"/>
        <v/>
      </c>
      <c r="Z1096" s="65" t="str">
        <f t="shared" si="474"/>
        <v/>
      </c>
      <c r="AA1096" s="65" t="str">
        <f t="shared" si="475"/>
        <v/>
      </c>
      <c r="AB1096" s="65" t="str">
        <f t="shared" si="476"/>
        <v/>
      </c>
      <c r="AC1096" s="65" t="str">
        <f t="shared" si="477"/>
        <v/>
      </c>
      <c r="AH1096" s="65" t="str">
        <f t="shared" si="495"/>
        <v>187812117</v>
      </c>
      <c r="AI1096" s="65">
        <v>18781211</v>
      </c>
      <c r="AJ1096" s="65" t="s">
        <v>5357</v>
      </c>
      <c r="AK1096" s="65">
        <v>7</v>
      </c>
      <c r="AN1096" s="65" t="str">
        <f t="shared" si="490"/>
        <v/>
      </c>
    </row>
    <row r="1097" spans="1:40" ht="16.8" customHeight="1" x14ac:dyDescent="0.25">
      <c r="A1097" s="113">
        <v>1</v>
      </c>
      <c r="B1097" s="342" t="s">
        <v>768</v>
      </c>
      <c r="D1097" s="349" t="str">
        <f t="shared" ref="D1097:D1150" si="499">IF(C1097="", "", C1097)</f>
        <v/>
      </c>
      <c r="E1097" s="211">
        <f t="shared" si="496"/>
        <v>18790225</v>
      </c>
      <c r="F1097" s="262">
        <v>8</v>
      </c>
      <c r="G1097" s="194" t="s">
        <v>4961</v>
      </c>
      <c r="N1097" s="417"/>
      <c r="O1097" s="194"/>
      <c r="P1097" s="194"/>
      <c r="R1097" s="112" t="str">
        <f>IF(D1097="","", CONCATENATE("Update games set ", B1097, "= ",D1097," where game_id=", E1097))</f>
        <v/>
      </c>
      <c r="S1097" s="112" t="str">
        <f t="shared" si="491"/>
        <v>Update lineups set player_name = 'T Earp', raw_name = 'T Earp' where game_id = 18790225 and player_order = 8</v>
      </c>
      <c r="T1097" s="112" t="str">
        <f t="shared" si="492"/>
        <v/>
      </c>
      <c r="U1097" s="200" t="str">
        <f t="shared" si="489"/>
        <v/>
      </c>
      <c r="V1097" s="112" t="str">
        <f t="shared" si="493"/>
        <v/>
      </c>
      <c r="W1097" s="415" t="str">
        <f t="shared" si="494"/>
        <v/>
      </c>
      <c r="Y1097" s="65" t="str">
        <f t="shared" si="473"/>
        <v/>
      </c>
      <c r="Z1097" s="65" t="str">
        <f t="shared" si="474"/>
        <v/>
      </c>
      <c r="AA1097" s="65" t="str">
        <f t="shared" si="475"/>
        <v/>
      </c>
      <c r="AB1097" s="65" t="str">
        <f t="shared" si="476"/>
        <v/>
      </c>
      <c r="AC1097" s="65" t="str">
        <f t="shared" si="477"/>
        <v/>
      </c>
      <c r="AH1097" s="65" t="str">
        <f t="shared" si="495"/>
        <v>187812118</v>
      </c>
      <c r="AI1097" s="65">
        <v>18781211</v>
      </c>
      <c r="AJ1097" s="65" t="s">
        <v>5357</v>
      </c>
      <c r="AK1097" s="65">
        <v>8</v>
      </c>
      <c r="AN1097" s="65" t="str">
        <f t="shared" si="490"/>
        <v/>
      </c>
    </row>
    <row r="1098" spans="1:40" ht="16.8" customHeight="1" x14ac:dyDescent="0.25">
      <c r="A1098" s="113">
        <v>1</v>
      </c>
      <c r="B1098" s="342" t="s">
        <v>766</v>
      </c>
      <c r="D1098" s="349" t="str">
        <f t="shared" si="499"/>
        <v/>
      </c>
      <c r="E1098" s="211">
        <f t="shared" si="496"/>
        <v>18790225</v>
      </c>
      <c r="F1098" s="262">
        <v>9</v>
      </c>
      <c r="G1098" s="194" t="s">
        <v>4896</v>
      </c>
      <c r="H1098" s="194"/>
      <c r="N1098" s="417"/>
      <c r="O1098" s="194"/>
      <c r="P1098" s="194"/>
      <c r="R1098" s="112" t="str">
        <f>IF(D1098="","", CONCATENATE("Update games set ", B1098, "= ",D1098," where game_id=", E1098))</f>
        <v/>
      </c>
      <c r="S1098" s="112" t="str">
        <f t="shared" si="491"/>
        <v>Update lineups set player_name = 'AC Goodyer', raw_name = 'AC Goodyer' where game_id = 18790225 and player_order = 9</v>
      </c>
      <c r="T1098" s="112" t="str">
        <f t="shared" si="492"/>
        <v/>
      </c>
      <c r="U1098" s="200" t="str">
        <f t="shared" si="489"/>
        <v/>
      </c>
      <c r="V1098" s="112" t="str">
        <f t="shared" si="493"/>
        <v/>
      </c>
      <c r="W1098" s="415" t="str">
        <f t="shared" si="494"/>
        <v/>
      </c>
      <c r="Y1098" s="65" t="str">
        <f t="shared" si="473"/>
        <v/>
      </c>
      <c r="Z1098" s="65" t="str">
        <f t="shared" si="474"/>
        <v/>
      </c>
      <c r="AA1098" s="65" t="str">
        <f t="shared" si="475"/>
        <v/>
      </c>
      <c r="AB1098" s="65" t="str">
        <f t="shared" si="476"/>
        <v/>
      </c>
      <c r="AC1098" s="65" t="str">
        <f t="shared" si="477"/>
        <v/>
      </c>
      <c r="AH1098" s="65" t="str">
        <f t="shared" si="495"/>
        <v>187812119</v>
      </c>
      <c r="AI1098" s="65">
        <v>18781211</v>
      </c>
      <c r="AJ1098" s="65" t="s">
        <v>5357</v>
      </c>
      <c r="AK1098" s="65">
        <v>9</v>
      </c>
      <c r="AN1098" s="65" t="str">
        <f t="shared" si="490"/>
        <v/>
      </c>
    </row>
    <row r="1099" spans="1:40" ht="16.8" customHeight="1" x14ac:dyDescent="0.25">
      <c r="A1099" s="113">
        <v>1</v>
      </c>
      <c r="B1099" s="342" t="s">
        <v>753</v>
      </c>
      <c r="C1099" s="342" t="s">
        <v>5329</v>
      </c>
      <c r="D1099" s="350" t="str">
        <f t="shared" ref="D1099:D1147" si="500">IF(C1099="", "", CONCATENATE("'", C1099,"'"))</f>
        <v>'Mjr RE Marinden'</v>
      </c>
      <c r="E1099" s="211">
        <f t="shared" si="496"/>
        <v>18790225</v>
      </c>
      <c r="F1099" s="262">
        <v>10</v>
      </c>
      <c r="G1099" s="211" t="s">
        <v>4895</v>
      </c>
      <c r="R1099" s="112" t="str">
        <f>IF(D1099="","", CONCATENATE("Update games set ", B1099, "= ",D1099," where game_id=", E1099))</f>
        <v>Update games set Referee= 'Mjr RE Marinden' where game_id=18790225</v>
      </c>
      <c r="S1099" s="112" t="str">
        <f t="shared" si="491"/>
        <v>Update lineups set player_name = 'AH Smith', raw_name = 'AH Smith' where game_id = 18790225 and player_order = 10</v>
      </c>
      <c r="T1099" s="112" t="str">
        <f t="shared" si="492"/>
        <v/>
      </c>
      <c r="U1099" s="200" t="str">
        <f t="shared" si="489"/>
        <v/>
      </c>
      <c r="V1099" s="112" t="str">
        <f t="shared" si="493"/>
        <v/>
      </c>
      <c r="W1099" s="415" t="str">
        <f t="shared" si="494"/>
        <v/>
      </c>
      <c r="Y1099" s="65" t="str">
        <f t="shared" si="473"/>
        <v/>
      </c>
      <c r="Z1099" s="65" t="str">
        <f t="shared" si="474"/>
        <v/>
      </c>
      <c r="AA1099" s="65" t="str">
        <f t="shared" si="475"/>
        <v/>
      </c>
      <c r="AB1099" s="65" t="str">
        <f t="shared" si="476"/>
        <v/>
      </c>
      <c r="AC1099" s="65" t="str">
        <f t="shared" si="477"/>
        <v/>
      </c>
      <c r="AH1099" s="65" t="str">
        <f t="shared" si="495"/>
        <v>1878121110</v>
      </c>
      <c r="AI1099" s="65">
        <v>18781211</v>
      </c>
      <c r="AJ1099" s="65" t="s">
        <v>5357</v>
      </c>
      <c r="AK1099" s="65">
        <v>10</v>
      </c>
      <c r="AN1099" s="65" t="str">
        <f t="shared" si="490"/>
        <v/>
      </c>
    </row>
    <row r="1100" spans="1:40" ht="16.8" customHeight="1" x14ac:dyDescent="0.25">
      <c r="A1100" s="113">
        <v>1</v>
      </c>
      <c r="B1100" s="342" t="s">
        <v>746</v>
      </c>
      <c r="C1100" s="334" t="s">
        <v>5062</v>
      </c>
      <c r="D1100" s="334" t="str">
        <f>CONCATENATE("'", LEFT(E1100,4),"-",MID(E1100,5,2),"-", MID(E1100,7,2), " ", C1100,"'")</f>
        <v>'1879-02-25 15:00'</v>
      </c>
      <c r="E1100" s="211">
        <f t="shared" si="496"/>
        <v>18790225</v>
      </c>
      <c r="F1100" s="262">
        <v>11</v>
      </c>
      <c r="G1100" s="211" t="s">
        <v>4806</v>
      </c>
      <c r="H1100" s="211" t="s">
        <v>4777</v>
      </c>
      <c r="R1100" s="112" t="str">
        <f>IF(D1100="","", CONCATENATE("Update games set ", B1100, "= ",D1100," where game_id=", E1100))</f>
        <v>Update games set Game_date= '1879-02-25 15:00' where game_id=18790225</v>
      </c>
      <c r="S1100" s="112" t="str">
        <f t="shared" si="491"/>
        <v>Update lineups set player_name = 'SW Widdowson', raw_name = 'SW Widdowson' where game_id = 18790225 and player_order = 11</v>
      </c>
      <c r="T1100" s="112" t="str">
        <f t="shared" si="492"/>
        <v/>
      </c>
      <c r="U1100" s="200" t="str">
        <f t="shared" si="489"/>
        <v/>
      </c>
      <c r="V1100" s="112" t="str">
        <f t="shared" si="493"/>
        <v/>
      </c>
      <c r="W1100" s="415" t="str">
        <f t="shared" si="494"/>
        <v/>
      </c>
      <c r="Y1100" s="65" t="str">
        <f t="shared" si="473"/>
        <v/>
      </c>
      <c r="Z1100" s="65" t="str">
        <f t="shared" si="474"/>
        <v/>
      </c>
      <c r="AA1100" s="65" t="str">
        <f t="shared" si="475"/>
        <v/>
      </c>
      <c r="AB1100" s="65" t="str">
        <f t="shared" si="476"/>
        <v/>
      </c>
      <c r="AC1100" s="65" t="str">
        <f t="shared" si="477"/>
        <v/>
      </c>
      <c r="AH1100" s="65" t="str">
        <f t="shared" si="495"/>
        <v>1878121111</v>
      </c>
      <c r="AI1100" s="65">
        <v>18781211</v>
      </c>
      <c r="AJ1100" s="65" t="s">
        <v>5357</v>
      </c>
      <c r="AK1100" s="65">
        <v>11</v>
      </c>
      <c r="AN1100" s="65" t="str">
        <f t="shared" si="490"/>
        <v/>
      </c>
    </row>
    <row r="1101" spans="1:40" ht="16.8" customHeight="1" x14ac:dyDescent="0.25">
      <c r="A1101" s="113">
        <v>1</v>
      </c>
      <c r="B1101" s="342" t="s">
        <v>25</v>
      </c>
      <c r="C1101" s="351"/>
      <c r="D1101" s="350" t="str">
        <f t="shared" si="482"/>
        <v/>
      </c>
      <c r="E1101" s="211">
        <f t="shared" si="496"/>
        <v>18790225</v>
      </c>
      <c r="F1101" s="262">
        <v>12</v>
      </c>
      <c r="G1101" s="212"/>
      <c r="H1101" s="212"/>
      <c r="N1101" s="416"/>
      <c r="O1101" s="212"/>
      <c r="P1101" s="212"/>
      <c r="R1101" s="112" t="str">
        <f>IF(D1101="","", CONCATENATE("Update games set ", B1101, "= ",D1101," where game_id=", E1101))</f>
        <v/>
      </c>
      <c r="S1101" s="112" t="str">
        <f t="shared" si="491"/>
        <v/>
      </c>
      <c r="T1101" s="112" t="str">
        <f t="shared" si="492"/>
        <v/>
      </c>
      <c r="U1101" s="200" t="str">
        <f t="shared" si="489"/>
        <v/>
      </c>
      <c r="V1101" s="112" t="str">
        <f t="shared" si="493"/>
        <v/>
      </c>
      <c r="W1101" s="415" t="str">
        <f t="shared" si="494"/>
        <v/>
      </c>
      <c r="Y1101" s="65" t="str">
        <f t="shared" si="473"/>
        <v/>
      </c>
      <c r="Z1101" s="65" t="str">
        <f t="shared" si="474"/>
        <v/>
      </c>
      <c r="AA1101" s="65" t="str">
        <f t="shared" si="475"/>
        <v/>
      </c>
      <c r="AB1101" s="65" t="str">
        <f t="shared" si="476"/>
        <v/>
      </c>
      <c r="AC1101" s="65" t="str">
        <f t="shared" si="477"/>
        <v/>
      </c>
      <c r="AH1101" s="65" t="str">
        <f t="shared" si="495"/>
        <v>1878121112</v>
      </c>
      <c r="AI1101" s="65">
        <v>18781211</v>
      </c>
      <c r="AJ1101" s="65" t="s">
        <v>5357</v>
      </c>
      <c r="AK1101" s="65">
        <v>12</v>
      </c>
      <c r="AN1101" s="65" t="str">
        <f t="shared" si="490"/>
        <v/>
      </c>
    </row>
    <row r="1102" spans="1:40" ht="16.8" customHeight="1" x14ac:dyDescent="0.25">
      <c r="A1102" s="113">
        <v>1</v>
      </c>
      <c r="B1102" s="342" t="s">
        <v>475</v>
      </c>
      <c r="D1102" s="349" t="str">
        <f t="shared" si="499"/>
        <v/>
      </c>
      <c r="E1102" s="211">
        <f t="shared" si="496"/>
        <v>18790225</v>
      </c>
      <c r="F1102" s="262">
        <v>13</v>
      </c>
      <c r="R1102" s="112" t="str">
        <f>IF(D1102="","", CONCATENATE("Update games set ", B1102, "= ",D1102," where game_id=", E1102))</f>
        <v/>
      </c>
      <c r="S1102" s="112" t="str">
        <f t="shared" si="491"/>
        <v/>
      </c>
      <c r="T1102" s="112" t="str">
        <f t="shared" si="492"/>
        <v/>
      </c>
      <c r="U1102" s="200" t="str">
        <f t="shared" si="489"/>
        <v/>
      </c>
      <c r="V1102" s="112" t="str">
        <f t="shared" si="493"/>
        <v/>
      </c>
      <c r="W1102" s="415" t="str">
        <f t="shared" si="494"/>
        <v/>
      </c>
      <c r="Y1102" s="65" t="str">
        <f t="shared" ref="Y1102:Y1165" si="501">IF(I1102="","",CONCATENATE("update goals set scorer_name = '",SUBSTITUTE(J1102, "'", "''"),"'"))</f>
        <v/>
      </c>
      <c r="Z1102" s="65" t="str">
        <f t="shared" ref="Z1102:Z1165" si="502">IF(K1102="", "", CONCATENATE(", goal_min = ", K1102))</f>
        <v/>
      </c>
      <c r="AA1102" s="65" t="str">
        <f t="shared" ref="AA1102:AA1165" si="503">IF(L1102="", "", CONCATENATE(", Pen = '", UPPER(L1102), "'"))</f>
        <v/>
      </c>
      <c r="AB1102" s="65" t="str">
        <f t="shared" ref="AB1102:AB1165" si="504">IF(M1102="", "", CONCATENATE(", OG = '", UPPER(M1102), "'"))</f>
        <v/>
      </c>
      <c r="AC1102" s="65" t="str">
        <f t="shared" ref="AC1102:AC1165" si="505">IF(I1102="", "", CONCATENATE(" where game_id = ", E1102, " and goal_order = ", I1102))</f>
        <v/>
      </c>
      <c r="AH1102" s="65" t="str">
        <f t="shared" si="495"/>
        <v>1878121113</v>
      </c>
      <c r="AI1102" s="65">
        <v>18781211</v>
      </c>
      <c r="AJ1102" s="65" t="s">
        <v>5357</v>
      </c>
      <c r="AK1102" s="65">
        <v>13</v>
      </c>
      <c r="AN1102" s="65" t="str">
        <f t="shared" si="490"/>
        <v/>
      </c>
    </row>
    <row r="1103" spans="1:40" ht="16.8" customHeight="1" x14ac:dyDescent="0.25">
      <c r="A1103" s="113">
        <v>1</v>
      </c>
      <c r="B1103" s="342" t="s">
        <v>20</v>
      </c>
      <c r="C1103" s="342" t="s">
        <v>4933</v>
      </c>
      <c r="D1103" s="350" t="str">
        <f t="shared" si="482"/>
        <v>'Trent Bridge Ground'</v>
      </c>
      <c r="E1103" s="211">
        <f t="shared" si="496"/>
        <v>18790225</v>
      </c>
      <c r="F1103" s="262">
        <v>14</v>
      </c>
      <c r="R1103" s="112" t="str">
        <f>IF(D1103="","", CONCATENATE("Update games set ", B1103, "= ",D1103," where game_id=", E1103))</f>
        <v>Update games set Ground= 'Trent Bridge Ground' where game_id=18790225</v>
      </c>
      <c r="S1103" s="112" t="str">
        <f t="shared" si="491"/>
        <v/>
      </c>
      <c r="T1103" s="112" t="str">
        <f t="shared" si="492"/>
        <v/>
      </c>
      <c r="U1103" s="200" t="str">
        <f t="shared" si="489"/>
        <v/>
      </c>
      <c r="V1103" s="112" t="str">
        <f t="shared" si="493"/>
        <v/>
      </c>
      <c r="W1103" s="415" t="str">
        <f t="shared" si="494"/>
        <v/>
      </c>
      <c r="Y1103" s="65" t="str">
        <f t="shared" si="501"/>
        <v/>
      </c>
      <c r="Z1103" s="65" t="str">
        <f t="shared" si="502"/>
        <v/>
      </c>
      <c r="AA1103" s="65" t="str">
        <f t="shared" si="503"/>
        <v/>
      </c>
      <c r="AB1103" s="65" t="str">
        <f t="shared" si="504"/>
        <v/>
      </c>
      <c r="AC1103" s="65" t="str">
        <f t="shared" si="505"/>
        <v/>
      </c>
      <c r="AH1103" s="65" t="str">
        <f t="shared" si="495"/>
        <v>1878121114</v>
      </c>
      <c r="AI1103" s="65">
        <v>18781211</v>
      </c>
      <c r="AJ1103" s="65" t="s">
        <v>5357</v>
      </c>
      <c r="AK1103" s="65">
        <v>14</v>
      </c>
      <c r="AN1103" s="65" t="str">
        <f t="shared" si="490"/>
        <v/>
      </c>
    </row>
    <row r="1104" spans="1:40" ht="16.8" customHeight="1" x14ac:dyDescent="0.25">
      <c r="A1104" s="113">
        <v>1</v>
      </c>
      <c r="B1104" s="342" t="s">
        <v>4882</v>
      </c>
      <c r="C1104" s="342" t="str">
        <f>IF(C1103="", "", C1103)</f>
        <v>Trent Bridge Ground</v>
      </c>
      <c r="D1104" s="350" t="str">
        <f t="shared" si="482"/>
        <v>'Trent Bridge Ground'</v>
      </c>
      <c r="E1104" s="211">
        <f t="shared" si="496"/>
        <v>18790225</v>
      </c>
      <c r="F1104" s="262">
        <v>15</v>
      </c>
      <c r="R1104" s="112" t="str">
        <f>IF(D1104="","", CONCATENATE("Update games set ", B1104, "= ",D1104," where game_id=", E1104))</f>
        <v>Update games set Ground_parent= 'Trent Bridge Ground' where game_id=18790225</v>
      </c>
      <c r="S1104" s="112" t="str">
        <f t="shared" si="491"/>
        <v/>
      </c>
      <c r="T1104" s="112" t="str">
        <f t="shared" si="492"/>
        <v/>
      </c>
      <c r="U1104" s="200" t="str">
        <f t="shared" si="489"/>
        <v/>
      </c>
      <c r="V1104" s="112" t="str">
        <f t="shared" si="493"/>
        <v/>
      </c>
      <c r="W1104" s="415" t="str">
        <f t="shared" si="494"/>
        <v/>
      </c>
      <c r="Y1104" s="65" t="str">
        <f t="shared" si="501"/>
        <v/>
      </c>
      <c r="Z1104" s="65" t="str">
        <f t="shared" si="502"/>
        <v/>
      </c>
      <c r="AA1104" s="65" t="str">
        <f t="shared" si="503"/>
        <v/>
      </c>
      <c r="AB1104" s="65" t="str">
        <f t="shared" si="504"/>
        <v/>
      </c>
      <c r="AC1104" s="65" t="str">
        <f t="shared" si="505"/>
        <v/>
      </c>
      <c r="AH1104" s="65" t="str">
        <f t="shared" si="495"/>
        <v>1878121115</v>
      </c>
      <c r="AI1104" s="65">
        <v>18781211</v>
      </c>
      <c r="AJ1104" s="65" t="s">
        <v>5357</v>
      </c>
      <c r="AK1104" s="65">
        <v>15</v>
      </c>
      <c r="AN1104" s="65" t="str">
        <f t="shared" si="490"/>
        <v/>
      </c>
    </row>
    <row r="1105" spans="1:40" s="126" customFormat="1" ht="16.8" customHeight="1" thickBot="1" x14ac:dyDescent="0.3">
      <c r="A1105" s="113">
        <v>1</v>
      </c>
      <c r="B1105" s="116" t="s">
        <v>115</v>
      </c>
      <c r="C1105" s="352"/>
      <c r="D1105" s="370" t="str">
        <f t="shared" ref="D1105" si="506">IF(MID(E1105,5,2)*1&gt;6,_xlfn.CONCAT("'",LEFT(E1105,4),"-",MID(E1105,3,2)+1,"'"),_xlfn.CONCAT("'",LEFT(E1105,4)-1,"-",MID(E1105,3,2),"'"))</f>
        <v>'1878-79'</v>
      </c>
      <c r="E1105" s="214">
        <f t="shared" si="496"/>
        <v>18790225</v>
      </c>
      <c r="F1105" s="266">
        <v>16</v>
      </c>
      <c r="G1105" s="343"/>
      <c r="H1105" s="343"/>
      <c r="I1105" s="267"/>
      <c r="J1105" s="214"/>
      <c r="K1105" s="266"/>
      <c r="L1105" s="266"/>
      <c r="M1105" s="266"/>
      <c r="N1105" s="419"/>
      <c r="O1105" s="343"/>
      <c r="P1105" s="343"/>
      <c r="Q1105" s="346"/>
      <c r="R1105" s="112" t="str">
        <f>IF(D1105="","", CONCATENATE("Update games set ", B1105, "= ",D1105," where game_id=", E1105))</f>
        <v>Update games set Season= '1878-79' where game_id=18790225</v>
      </c>
      <c r="S1105" s="112" t="str">
        <f t="shared" si="491"/>
        <v/>
      </c>
      <c r="T1105" s="112" t="str">
        <f t="shared" si="492"/>
        <v/>
      </c>
      <c r="U1105" s="200" t="str">
        <f t="shared" si="489"/>
        <v/>
      </c>
      <c r="V1105" s="112" t="str">
        <f t="shared" si="493"/>
        <v/>
      </c>
      <c r="W1105" s="415" t="str">
        <f t="shared" si="494"/>
        <v/>
      </c>
      <c r="X1105" s="240"/>
      <c r="Y1105" s="65" t="str">
        <f t="shared" si="501"/>
        <v/>
      </c>
      <c r="Z1105" s="65" t="str">
        <f t="shared" si="502"/>
        <v/>
      </c>
      <c r="AA1105" s="65" t="str">
        <f t="shared" si="503"/>
        <v/>
      </c>
      <c r="AB1105" s="65" t="str">
        <f t="shared" si="504"/>
        <v/>
      </c>
      <c r="AC1105" s="65" t="str">
        <f t="shared" si="505"/>
        <v/>
      </c>
      <c r="AH1105" s="65" t="str">
        <f t="shared" si="495"/>
        <v>1878121116</v>
      </c>
      <c r="AI1105" s="126">
        <v>18781211</v>
      </c>
      <c r="AJ1105" s="126" t="s">
        <v>5357</v>
      </c>
      <c r="AK1105" s="126">
        <v>16</v>
      </c>
      <c r="AN1105" s="65" t="str">
        <f t="shared" si="490"/>
        <v/>
      </c>
    </row>
    <row r="1106" spans="1:40" ht="16.8" customHeight="1" thickTop="1" x14ac:dyDescent="0.25">
      <c r="A1106" s="113">
        <v>1</v>
      </c>
      <c r="B1106" s="341" t="s">
        <v>22</v>
      </c>
      <c r="C1106" s="341" t="s">
        <v>48</v>
      </c>
      <c r="D1106" s="341" t="str">
        <f t="shared" si="482"/>
        <v>'Chesterfield'</v>
      </c>
      <c r="E1106" s="211">
        <v>18790308</v>
      </c>
      <c r="F1106" s="262">
        <v>1</v>
      </c>
      <c r="G1106" s="211" t="s">
        <v>4939</v>
      </c>
      <c r="H1106" s="212"/>
      <c r="R1106" s="112" t="str">
        <f>IF(D1106="","", CONCATENATE("Update games set ", B1106, "= ",D1106," where game_id=", E1106))</f>
        <v>Update games set Opponent= 'Chesterfield' where game_id=18790308</v>
      </c>
      <c r="S1106" s="112" t="str">
        <f t="shared" si="491"/>
        <v>Update lineups set player_name = 'J Sands', raw_name = 'J Sands' where game_id = 18790308 and player_order = 1</v>
      </c>
      <c r="T1106" s="112" t="str">
        <f t="shared" si="492"/>
        <v/>
      </c>
      <c r="U1106" s="200" t="str">
        <f t="shared" si="489"/>
        <v/>
      </c>
      <c r="V1106" s="112" t="str">
        <f t="shared" si="493"/>
        <v/>
      </c>
      <c r="W1106" s="415" t="str">
        <f t="shared" si="494"/>
        <v/>
      </c>
      <c r="Y1106" s="65" t="str">
        <f t="shared" si="501"/>
        <v/>
      </c>
      <c r="Z1106" s="65" t="str">
        <f t="shared" si="502"/>
        <v/>
      </c>
      <c r="AA1106" s="65" t="str">
        <f t="shared" si="503"/>
        <v/>
      </c>
      <c r="AB1106" s="65" t="str">
        <f t="shared" si="504"/>
        <v/>
      </c>
      <c r="AC1106" s="65" t="str">
        <f t="shared" si="505"/>
        <v/>
      </c>
      <c r="AH1106" s="65" t="str">
        <f t="shared" si="495"/>
        <v>187812211</v>
      </c>
      <c r="AI1106" s="65">
        <v>18781221</v>
      </c>
      <c r="AJ1106" s="65" t="s">
        <v>32</v>
      </c>
      <c r="AK1106" s="65">
        <v>1</v>
      </c>
      <c r="AL1106" s="65" t="s">
        <v>3356</v>
      </c>
      <c r="AN1106" s="65" t="str">
        <f t="shared" si="490"/>
        <v>update games set source = 'The Nottingham Forest Football Scrapbook' where game_id = 18790308</v>
      </c>
    </row>
    <row r="1107" spans="1:40" ht="16.8" customHeight="1" x14ac:dyDescent="0.25">
      <c r="A1107" s="113">
        <v>1</v>
      </c>
      <c r="B1107" s="342" t="s">
        <v>4979</v>
      </c>
      <c r="C1107" s="342" t="str">
        <f>IF(C1106="", "", C1106)</f>
        <v>Chesterfield</v>
      </c>
      <c r="D1107" s="350" t="str">
        <f t="shared" si="482"/>
        <v>'Chesterfield'</v>
      </c>
      <c r="E1107" s="211">
        <f>E1106</f>
        <v>18790308</v>
      </c>
      <c r="F1107" s="262">
        <v>2</v>
      </c>
      <c r="G1107" s="211" t="s">
        <v>4988</v>
      </c>
      <c r="R1107" s="112" t="str">
        <f>IF(D1107="","", CONCATENATE("Update games set ", B1107, "= ",D1107," where game_id=", E1107))</f>
        <v>Update games set Opp_parent= 'Chesterfield' where game_id=18790308</v>
      </c>
      <c r="S1107" s="112" t="str">
        <f t="shared" si="491"/>
        <v>Update lineups set player_name = 'AJ Caborn', raw_name = 'AJ Caborn' where game_id = 18790308 and player_order = 2</v>
      </c>
      <c r="T1107" s="112" t="str">
        <f t="shared" si="492"/>
        <v/>
      </c>
      <c r="U1107" s="200" t="str">
        <f t="shared" si="489"/>
        <v/>
      </c>
      <c r="V1107" s="112" t="str">
        <f t="shared" si="493"/>
        <v/>
      </c>
      <c r="W1107" s="415" t="str">
        <f t="shared" si="494"/>
        <v/>
      </c>
      <c r="Y1107" s="65" t="str">
        <f t="shared" si="501"/>
        <v/>
      </c>
      <c r="Z1107" s="65" t="str">
        <f t="shared" si="502"/>
        <v/>
      </c>
      <c r="AA1107" s="65" t="str">
        <f t="shared" si="503"/>
        <v/>
      </c>
      <c r="AB1107" s="65" t="str">
        <f t="shared" si="504"/>
        <v/>
      </c>
      <c r="AC1107" s="65" t="str">
        <f t="shared" si="505"/>
        <v/>
      </c>
      <c r="AH1107" s="65" t="str">
        <f t="shared" si="495"/>
        <v>187812212</v>
      </c>
      <c r="AI1107" s="65">
        <v>18781221</v>
      </c>
      <c r="AJ1107" s="65" t="s">
        <v>32</v>
      </c>
      <c r="AK1107" s="65">
        <v>2</v>
      </c>
      <c r="AL1107" s="65" t="s">
        <v>3078</v>
      </c>
      <c r="AN1107" s="65" t="str">
        <f t="shared" si="490"/>
        <v/>
      </c>
    </row>
    <row r="1108" spans="1:40" ht="16.8" customHeight="1" x14ac:dyDescent="0.25">
      <c r="A1108" s="113">
        <v>1</v>
      </c>
      <c r="B1108" s="342" t="s">
        <v>2653</v>
      </c>
      <c r="C1108" s="342" t="s">
        <v>663</v>
      </c>
      <c r="D1108" s="350" t="str">
        <f t="shared" si="482"/>
        <v>'Friendly'</v>
      </c>
      <c r="E1108" s="211">
        <f t="shared" ref="E1108:E1121" si="507">E1107</f>
        <v>18790308</v>
      </c>
      <c r="F1108" s="262">
        <v>3</v>
      </c>
      <c r="G1108" s="211" t="s">
        <v>3417</v>
      </c>
      <c r="R1108" s="112" t="str">
        <f>IF(D1108="","", CONCATENATE("Update games set ", B1108, "= ",D1108," where game_id=", E1108))</f>
        <v>Update games set Game_type= 'Friendly' where game_id=18790308</v>
      </c>
      <c r="S1108" s="112" t="str">
        <f t="shared" si="491"/>
        <v>Update lineups set player_name = 'W Luntley', raw_name = 'W Luntley' where game_id = 18790308 and player_order = 3</v>
      </c>
      <c r="T1108" s="112" t="str">
        <f t="shared" si="492"/>
        <v/>
      </c>
      <c r="U1108" s="200" t="str">
        <f t="shared" si="489"/>
        <v/>
      </c>
      <c r="V1108" s="112" t="str">
        <f t="shared" si="493"/>
        <v/>
      </c>
      <c r="W1108" s="415" t="str">
        <f t="shared" si="494"/>
        <v/>
      </c>
      <c r="Y1108" s="65" t="str">
        <f t="shared" si="501"/>
        <v/>
      </c>
      <c r="Z1108" s="65" t="str">
        <f t="shared" si="502"/>
        <v/>
      </c>
      <c r="AA1108" s="65" t="str">
        <f t="shared" si="503"/>
        <v/>
      </c>
      <c r="AB1108" s="65" t="str">
        <f t="shared" si="504"/>
        <v/>
      </c>
      <c r="AC1108" s="65" t="str">
        <f t="shared" si="505"/>
        <v/>
      </c>
      <c r="AH1108" s="65" t="str">
        <f t="shared" si="495"/>
        <v>187812213</v>
      </c>
      <c r="AI1108" s="65">
        <v>18781221</v>
      </c>
      <c r="AJ1108" s="65" t="s">
        <v>32</v>
      </c>
      <c r="AK1108" s="65">
        <v>3</v>
      </c>
      <c r="AL1108" s="65" t="s">
        <v>3393</v>
      </c>
      <c r="AN1108" s="65" t="str">
        <f t="shared" si="490"/>
        <v/>
      </c>
    </row>
    <row r="1109" spans="1:40" ht="16.8" customHeight="1" x14ac:dyDescent="0.25">
      <c r="A1109" s="113">
        <v>1</v>
      </c>
      <c r="B1109" s="342" t="s">
        <v>4978</v>
      </c>
      <c r="C1109" s="347" t="s">
        <v>5065</v>
      </c>
      <c r="D1109" s="350" t="str">
        <f t="shared" si="482"/>
        <v>'H'</v>
      </c>
      <c r="E1109" s="211">
        <f t="shared" si="507"/>
        <v>18790308</v>
      </c>
      <c r="F1109" s="262">
        <v>4</v>
      </c>
      <c r="G1109" s="211" t="s">
        <v>4968</v>
      </c>
      <c r="R1109" s="112" t="str">
        <f>IF(D1109="","", CONCATENATE("Update games set ", B1109, "= ",D1109," where game_id=", E1109))</f>
        <v>Update games set HAN= 'H' where game_id=18790308</v>
      </c>
      <c r="S1109" s="112" t="str">
        <f t="shared" si="491"/>
        <v>Update lineups set player_name = 'E Jardine', raw_name = 'E Jardine' where game_id = 18790308 and player_order = 4</v>
      </c>
      <c r="T1109" s="112" t="str">
        <f t="shared" si="492"/>
        <v/>
      </c>
      <c r="U1109" s="200" t="str">
        <f t="shared" si="489"/>
        <v/>
      </c>
      <c r="V1109" s="112" t="str">
        <f t="shared" si="493"/>
        <v/>
      </c>
      <c r="W1109" s="415" t="str">
        <f t="shared" si="494"/>
        <v/>
      </c>
      <c r="Y1109" s="65" t="str">
        <f t="shared" si="501"/>
        <v/>
      </c>
      <c r="Z1109" s="65" t="str">
        <f t="shared" si="502"/>
        <v/>
      </c>
      <c r="AA1109" s="65" t="str">
        <f t="shared" si="503"/>
        <v/>
      </c>
      <c r="AB1109" s="65" t="str">
        <f t="shared" si="504"/>
        <v/>
      </c>
      <c r="AC1109" s="65" t="str">
        <f t="shared" si="505"/>
        <v/>
      </c>
      <c r="AH1109" s="65" t="str">
        <f t="shared" si="495"/>
        <v>187812214</v>
      </c>
      <c r="AI1109" s="65">
        <v>18781221</v>
      </c>
      <c r="AJ1109" s="65" t="s">
        <v>32</v>
      </c>
      <c r="AK1109" s="65">
        <v>4</v>
      </c>
      <c r="AL1109" s="65" t="s">
        <v>3417</v>
      </c>
      <c r="AN1109" s="65" t="str">
        <f t="shared" si="490"/>
        <v/>
      </c>
    </row>
    <row r="1110" spans="1:40" ht="16.8" customHeight="1" x14ac:dyDescent="0.25">
      <c r="A1110" s="113">
        <v>1</v>
      </c>
      <c r="B1110" s="342" t="s">
        <v>5</v>
      </c>
      <c r="C1110" s="347">
        <v>5</v>
      </c>
      <c r="D1110" s="349">
        <f t="shared" si="497"/>
        <v>5</v>
      </c>
      <c r="E1110" s="211">
        <f t="shared" si="507"/>
        <v>18790308</v>
      </c>
      <c r="F1110" s="262">
        <v>5</v>
      </c>
      <c r="G1110" s="211" t="s">
        <v>4955</v>
      </c>
      <c r="R1110" s="112" t="str">
        <f>IF(D1110="","", CONCATENATE("Update games set ", B1110, "= ",D1110," where game_id=", E1110))</f>
        <v>Update games set F= 5 where game_id=18790308</v>
      </c>
      <c r="S1110" s="112" t="str">
        <f t="shared" si="491"/>
        <v>Update lineups set player_name = 'AJ Bates', raw_name = 'AJ Bates' where game_id = 18790308 and player_order = 5</v>
      </c>
      <c r="T1110" s="112" t="str">
        <f t="shared" si="492"/>
        <v/>
      </c>
      <c r="U1110" s="200" t="str">
        <f t="shared" si="489"/>
        <v/>
      </c>
      <c r="V1110" s="112" t="str">
        <f t="shared" si="493"/>
        <v/>
      </c>
      <c r="W1110" s="415" t="str">
        <f t="shared" si="494"/>
        <v/>
      </c>
      <c r="Y1110" s="65" t="str">
        <f t="shared" si="501"/>
        <v/>
      </c>
      <c r="Z1110" s="65" t="str">
        <f t="shared" si="502"/>
        <v/>
      </c>
      <c r="AA1110" s="65" t="str">
        <f t="shared" si="503"/>
        <v/>
      </c>
      <c r="AB1110" s="65" t="str">
        <f t="shared" si="504"/>
        <v/>
      </c>
      <c r="AC1110" s="65" t="str">
        <f t="shared" si="505"/>
        <v/>
      </c>
      <c r="AH1110" s="65" t="str">
        <f t="shared" si="495"/>
        <v>187812215</v>
      </c>
      <c r="AI1110" s="65">
        <v>18781221</v>
      </c>
      <c r="AJ1110" s="65" t="s">
        <v>32</v>
      </c>
      <c r="AK1110" s="65">
        <v>5</v>
      </c>
      <c r="AL1110" s="65" t="s">
        <v>3793</v>
      </c>
      <c r="AN1110" s="65" t="str">
        <f t="shared" si="490"/>
        <v/>
      </c>
    </row>
    <row r="1111" spans="1:40" ht="16.8" customHeight="1" x14ac:dyDescent="0.25">
      <c r="A1111" s="113">
        <v>1</v>
      </c>
      <c r="B1111" s="342" t="s">
        <v>0</v>
      </c>
      <c r="C1111" s="180">
        <v>1</v>
      </c>
      <c r="D1111" s="349">
        <f t="shared" si="497"/>
        <v>1</v>
      </c>
      <c r="E1111" s="211">
        <f t="shared" si="507"/>
        <v>18790308</v>
      </c>
      <c r="F1111" s="262">
        <v>6</v>
      </c>
      <c r="G1111" s="211" t="s">
        <v>4952</v>
      </c>
      <c r="R1111" s="112" t="str">
        <f>IF(D1111="","", CONCATENATE("Update games set ", B1111, "= ",D1111," where game_id=", E1111))</f>
        <v>Update games set A= 1 where game_id=18790308</v>
      </c>
      <c r="S1111" s="112" t="str">
        <f t="shared" si="491"/>
        <v>Update lineups set player_name = 'M Holroyd', raw_name = 'M Holroyd' where game_id = 18790308 and player_order = 6</v>
      </c>
      <c r="T1111" s="112" t="str">
        <f t="shared" si="492"/>
        <v/>
      </c>
      <c r="U1111" s="200" t="str">
        <f t="shared" si="489"/>
        <v/>
      </c>
      <c r="V1111" s="112" t="str">
        <f t="shared" si="493"/>
        <v/>
      </c>
      <c r="W1111" s="415" t="str">
        <f t="shared" si="494"/>
        <v/>
      </c>
      <c r="Y1111" s="65" t="str">
        <f t="shared" si="501"/>
        <v/>
      </c>
      <c r="Z1111" s="65" t="str">
        <f t="shared" si="502"/>
        <v/>
      </c>
      <c r="AA1111" s="65" t="str">
        <f t="shared" si="503"/>
        <v/>
      </c>
      <c r="AB1111" s="65" t="str">
        <f t="shared" si="504"/>
        <v/>
      </c>
      <c r="AC1111" s="65" t="str">
        <f t="shared" si="505"/>
        <v/>
      </c>
      <c r="AH1111" s="65" t="str">
        <f t="shared" si="495"/>
        <v>187812216</v>
      </c>
      <c r="AI1111" s="65">
        <v>18781221</v>
      </c>
      <c r="AJ1111" s="65" t="s">
        <v>32</v>
      </c>
      <c r="AK1111" s="65">
        <v>6</v>
      </c>
      <c r="AL1111" s="65" t="s">
        <v>2122</v>
      </c>
      <c r="AN1111" s="65" t="str">
        <f t="shared" si="490"/>
        <v/>
      </c>
    </row>
    <row r="1112" spans="1:40" ht="16.8" customHeight="1" x14ac:dyDescent="0.25">
      <c r="A1112" s="113">
        <v>1</v>
      </c>
      <c r="B1112" s="342" t="s">
        <v>23</v>
      </c>
      <c r="C1112" s="334" t="s">
        <v>2</v>
      </c>
      <c r="D1112" s="334" t="str">
        <f t="shared" ref="D1112" si="508">IF(C1112="",IF(D1110&gt;D1111,"'W'",IF(D1110=D1111,"'D'","'L'")),_xlfn.CONCAT("'",C1112,"'"))</f>
        <v>'W'</v>
      </c>
      <c r="E1112" s="211">
        <f t="shared" si="507"/>
        <v>18790308</v>
      </c>
      <c r="F1112" s="262">
        <v>7</v>
      </c>
      <c r="G1112" s="211" t="s">
        <v>4926</v>
      </c>
      <c r="R1112" s="112" t="str">
        <f>IF(D1112="","", CONCATENATE("Update games set ", B1112, "= ",D1112," where game_id=", E1112))</f>
        <v>Update games set Result= 'W' where game_id=18790308</v>
      </c>
      <c r="S1112" s="112" t="str">
        <f t="shared" si="491"/>
        <v>Update lineups set player_name = 'JP Turner', raw_name = 'JP Turner' where game_id = 18790308 and player_order = 7</v>
      </c>
      <c r="T1112" s="112" t="str">
        <f t="shared" si="492"/>
        <v/>
      </c>
      <c r="U1112" s="200" t="str">
        <f t="shared" si="489"/>
        <v/>
      </c>
      <c r="V1112" s="112" t="str">
        <f t="shared" si="493"/>
        <v/>
      </c>
      <c r="W1112" s="415" t="str">
        <f t="shared" si="494"/>
        <v/>
      </c>
      <c r="Y1112" s="65" t="str">
        <f t="shared" si="501"/>
        <v/>
      </c>
      <c r="Z1112" s="65" t="str">
        <f t="shared" si="502"/>
        <v/>
      </c>
      <c r="AA1112" s="65" t="str">
        <f t="shared" si="503"/>
        <v/>
      </c>
      <c r="AB1112" s="65" t="str">
        <f t="shared" si="504"/>
        <v/>
      </c>
      <c r="AC1112" s="65" t="str">
        <f t="shared" si="505"/>
        <v/>
      </c>
      <c r="AH1112" s="65" t="str">
        <f t="shared" si="495"/>
        <v>187812217</v>
      </c>
      <c r="AI1112" s="65">
        <v>18781221</v>
      </c>
      <c r="AJ1112" s="65" t="s">
        <v>32</v>
      </c>
      <c r="AK1112" s="65">
        <v>7</v>
      </c>
      <c r="AL1112" s="65" t="s">
        <v>2120</v>
      </c>
      <c r="AN1112" s="65" t="str">
        <f t="shared" si="490"/>
        <v/>
      </c>
    </row>
    <row r="1113" spans="1:40" ht="16.8" customHeight="1" x14ac:dyDescent="0.25">
      <c r="A1113" s="113">
        <v>1</v>
      </c>
      <c r="B1113" s="342" t="s">
        <v>768</v>
      </c>
      <c r="C1113" s="180"/>
      <c r="D1113" s="349" t="str">
        <f t="shared" si="499"/>
        <v/>
      </c>
      <c r="E1113" s="211">
        <f t="shared" si="507"/>
        <v>18790308</v>
      </c>
      <c r="F1113" s="262">
        <v>8</v>
      </c>
      <c r="G1113" s="194" t="s">
        <v>4961</v>
      </c>
      <c r="N1113" s="417"/>
      <c r="O1113" s="194"/>
      <c r="P1113" s="194"/>
      <c r="R1113" s="112" t="str">
        <f>IF(D1113="","", CONCATENATE("Update games set ", B1113, "= ",D1113," where game_id=", E1113))</f>
        <v/>
      </c>
      <c r="S1113" s="112" t="str">
        <f t="shared" si="491"/>
        <v>Update lineups set player_name = 'T Earp', raw_name = 'T Earp' where game_id = 18790308 and player_order = 8</v>
      </c>
      <c r="T1113" s="112" t="str">
        <f t="shared" si="492"/>
        <v/>
      </c>
      <c r="U1113" s="200" t="str">
        <f t="shared" si="489"/>
        <v/>
      </c>
      <c r="V1113" s="112" t="str">
        <f t="shared" si="493"/>
        <v/>
      </c>
      <c r="W1113" s="415" t="str">
        <f t="shared" si="494"/>
        <v/>
      </c>
      <c r="Y1113" s="65" t="str">
        <f t="shared" si="501"/>
        <v/>
      </c>
      <c r="Z1113" s="65" t="str">
        <f t="shared" si="502"/>
        <v/>
      </c>
      <c r="AA1113" s="65" t="str">
        <f t="shared" si="503"/>
        <v/>
      </c>
      <c r="AB1113" s="65" t="str">
        <f t="shared" si="504"/>
        <v/>
      </c>
      <c r="AC1113" s="65" t="str">
        <f t="shared" si="505"/>
        <v/>
      </c>
      <c r="AH1113" s="65" t="str">
        <f t="shared" si="495"/>
        <v>187812218</v>
      </c>
      <c r="AI1113" s="65">
        <v>18781221</v>
      </c>
      <c r="AJ1113" s="65" t="s">
        <v>32</v>
      </c>
      <c r="AK1113" s="65">
        <v>8</v>
      </c>
      <c r="AL1113" s="65" t="s">
        <v>3245</v>
      </c>
      <c r="AN1113" s="65" t="str">
        <f t="shared" si="490"/>
        <v/>
      </c>
    </row>
    <row r="1114" spans="1:40" ht="16.8" customHeight="1" x14ac:dyDescent="0.25">
      <c r="A1114" s="113">
        <v>1</v>
      </c>
      <c r="B1114" s="342" t="s">
        <v>766</v>
      </c>
      <c r="C1114" s="180"/>
      <c r="D1114" s="349" t="str">
        <f t="shared" si="499"/>
        <v/>
      </c>
      <c r="E1114" s="211">
        <f t="shared" si="507"/>
        <v>18790308</v>
      </c>
      <c r="F1114" s="262">
        <v>9</v>
      </c>
      <c r="G1114" s="194" t="s">
        <v>4896</v>
      </c>
      <c r="H1114" s="194"/>
      <c r="N1114" s="417"/>
      <c r="O1114" s="194"/>
      <c r="P1114" s="194"/>
      <c r="R1114" s="112" t="str">
        <f>IF(D1114="","", CONCATENATE("Update games set ", B1114, "= ",D1114," where game_id=", E1114))</f>
        <v/>
      </c>
      <c r="S1114" s="112" t="str">
        <f t="shared" si="491"/>
        <v>Update lineups set player_name = 'AC Goodyer', raw_name = 'AC Goodyer' where game_id = 18790308 and player_order = 9</v>
      </c>
      <c r="T1114" s="112" t="str">
        <f t="shared" si="492"/>
        <v/>
      </c>
      <c r="U1114" s="200" t="str">
        <f t="shared" si="489"/>
        <v/>
      </c>
      <c r="V1114" s="112" t="str">
        <f t="shared" si="493"/>
        <v/>
      </c>
      <c r="W1114" s="415" t="str">
        <f t="shared" si="494"/>
        <v/>
      </c>
      <c r="Y1114" s="65" t="str">
        <f t="shared" si="501"/>
        <v/>
      </c>
      <c r="Z1114" s="65" t="str">
        <f t="shared" si="502"/>
        <v/>
      </c>
      <c r="AA1114" s="65" t="str">
        <f t="shared" si="503"/>
        <v/>
      </c>
      <c r="AB1114" s="65" t="str">
        <f t="shared" si="504"/>
        <v/>
      </c>
      <c r="AC1114" s="65" t="str">
        <f t="shared" si="505"/>
        <v/>
      </c>
      <c r="AH1114" s="65" t="str">
        <f t="shared" si="495"/>
        <v>187812219</v>
      </c>
      <c r="AI1114" s="65">
        <v>18781221</v>
      </c>
      <c r="AJ1114" s="65" t="s">
        <v>32</v>
      </c>
      <c r="AK1114" s="65">
        <v>9</v>
      </c>
      <c r="AL1114" s="65" t="s">
        <v>2981</v>
      </c>
      <c r="AN1114" s="65" t="str">
        <f t="shared" si="490"/>
        <v/>
      </c>
    </row>
    <row r="1115" spans="1:40" ht="16.8" customHeight="1" x14ac:dyDescent="0.25">
      <c r="A1115" s="113">
        <v>1</v>
      </c>
      <c r="B1115" s="342" t="s">
        <v>753</v>
      </c>
      <c r="C1115" s="347"/>
      <c r="D1115" s="350" t="str">
        <f t="shared" si="500"/>
        <v/>
      </c>
      <c r="E1115" s="211">
        <f t="shared" si="507"/>
        <v>18790308</v>
      </c>
      <c r="F1115" s="262">
        <v>10</v>
      </c>
      <c r="G1115" s="211" t="s">
        <v>4895</v>
      </c>
      <c r="R1115" s="112" t="str">
        <f>IF(D1115="","", CONCATENATE("Update games set ", B1115, "= ",D1115," where game_id=", E1115))</f>
        <v/>
      </c>
      <c r="S1115" s="112" t="str">
        <f t="shared" si="491"/>
        <v>Update lineups set player_name = 'AH Smith', raw_name = 'AH Smith' where game_id = 18790308 and player_order = 10</v>
      </c>
      <c r="T1115" s="112" t="str">
        <f t="shared" si="492"/>
        <v/>
      </c>
      <c r="U1115" s="200" t="str">
        <f t="shared" si="489"/>
        <v/>
      </c>
      <c r="V1115" s="112" t="str">
        <f t="shared" si="493"/>
        <v/>
      </c>
      <c r="W1115" s="415" t="str">
        <f t="shared" si="494"/>
        <v/>
      </c>
      <c r="Y1115" s="65" t="str">
        <f t="shared" si="501"/>
        <v/>
      </c>
      <c r="Z1115" s="65" t="str">
        <f t="shared" si="502"/>
        <v/>
      </c>
      <c r="AA1115" s="65" t="str">
        <f t="shared" si="503"/>
        <v/>
      </c>
      <c r="AB1115" s="65" t="str">
        <f t="shared" si="504"/>
        <v/>
      </c>
      <c r="AC1115" s="65" t="str">
        <f t="shared" si="505"/>
        <v/>
      </c>
      <c r="AH1115" s="65" t="str">
        <f t="shared" si="495"/>
        <v>1878122110</v>
      </c>
      <c r="AI1115" s="65">
        <v>18781221</v>
      </c>
      <c r="AJ1115" s="65" t="s">
        <v>32</v>
      </c>
      <c r="AK1115" s="65">
        <v>10</v>
      </c>
      <c r="AL1115" s="65" t="s">
        <v>3178</v>
      </c>
      <c r="AN1115" s="65" t="str">
        <f t="shared" si="490"/>
        <v/>
      </c>
    </row>
    <row r="1116" spans="1:40" ht="16.8" customHeight="1" x14ac:dyDescent="0.25">
      <c r="A1116" s="113">
        <v>1</v>
      </c>
      <c r="B1116" s="342" t="s">
        <v>746</v>
      </c>
      <c r="C1116" s="334" t="s">
        <v>5062</v>
      </c>
      <c r="D1116" s="334" t="str">
        <f>CONCATENATE("'", LEFT(E1116,4),"-",MID(E1116,5,2),"-", MID(E1116,7,2), " ", C1116,"'")</f>
        <v>'1879-03-08 15:00'</v>
      </c>
      <c r="E1116" s="211">
        <f t="shared" si="507"/>
        <v>18790308</v>
      </c>
      <c r="F1116" s="262">
        <v>11</v>
      </c>
      <c r="G1116" s="211" t="s">
        <v>4806</v>
      </c>
      <c r="H1116" s="211" t="s">
        <v>4777</v>
      </c>
      <c r="R1116" s="112" t="str">
        <f>IF(D1116="","", CONCATENATE("Update games set ", B1116, "= ",D1116," where game_id=", E1116))</f>
        <v>Update games set Game_date= '1879-03-08 15:00' where game_id=18790308</v>
      </c>
      <c r="S1116" s="112" t="str">
        <f t="shared" si="491"/>
        <v>Update lineups set player_name = 'SW Widdowson', raw_name = 'SW Widdowson' where game_id = 18790308 and player_order = 11</v>
      </c>
      <c r="T1116" s="112" t="str">
        <f t="shared" si="492"/>
        <v/>
      </c>
      <c r="U1116" s="200" t="str">
        <f t="shared" si="489"/>
        <v/>
      </c>
      <c r="V1116" s="112" t="str">
        <f t="shared" si="493"/>
        <v/>
      </c>
      <c r="W1116" s="415" t="str">
        <f t="shared" si="494"/>
        <v/>
      </c>
      <c r="Y1116" s="65" t="str">
        <f t="shared" si="501"/>
        <v/>
      </c>
      <c r="Z1116" s="65" t="str">
        <f t="shared" si="502"/>
        <v/>
      </c>
      <c r="AA1116" s="65" t="str">
        <f t="shared" si="503"/>
        <v/>
      </c>
      <c r="AB1116" s="65" t="str">
        <f t="shared" si="504"/>
        <v/>
      </c>
      <c r="AC1116" s="65" t="str">
        <f t="shared" si="505"/>
        <v/>
      </c>
      <c r="AH1116" s="65" t="str">
        <f t="shared" si="495"/>
        <v>1878122111</v>
      </c>
      <c r="AI1116" s="65">
        <v>18781221</v>
      </c>
      <c r="AJ1116" s="65" t="s">
        <v>32</v>
      </c>
      <c r="AK1116" s="65">
        <v>11</v>
      </c>
      <c r="AL1116" s="65" t="s">
        <v>2952</v>
      </c>
      <c r="AN1116" s="65" t="str">
        <f t="shared" si="490"/>
        <v/>
      </c>
    </row>
    <row r="1117" spans="1:40" ht="16.8" customHeight="1" x14ac:dyDescent="0.25">
      <c r="A1117" s="113">
        <v>1</v>
      </c>
      <c r="B1117" s="342" t="s">
        <v>25</v>
      </c>
      <c r="C1117" s="334"/>
      <c r="D1117" s="350" t="str">
        <f t="shared" si="482"/>
        <v/>
      </c>
      <c r="E1117" s="211">
        <f t="shared" si="507"/>
        <v>18790308</v>
      </c>
      <c r="F1117" s="262">
        <v>12</v>
      </c>
      <c r="G1117" s="212"/>
      <c r="H1117" s="212"/>
      <c r="N1117" s="416"/>
      <c r="O1117" s="212"/>
      <c r="P1117" s="212"/>
      <c r="R1117" s="112" t="str">
        <f>IF(D1117="","", CONCATENATE("Update games set ", B1117, "= ",D1117," where game_id=", E1117))</f>
        <v/>
      </c>
      <c r="S1117" s="112" t="str">
        <f t="shared" si="491"/>
        <v/>
      </c>
      <c r="T1117" s="112" t="str">
        <f t="shared" si="492"/>
        <v/>
      </c>
      <c r="U1117" s="200" t="str">
        <f t="shared" si="489"/>
        <v/>
      </c>
      <c r="V1117" s="112" t="str">
        <f t="shared" si="493"/>
        <v/>
      </c>
      <c r="W1117" s="415" t="str">
        <f t="shared" si="494"/>
        <v/>
      </c>
      <c r="Y1117" s="65" t="str">
        <f t="shared" si="501"/>
        <v/>
      </c>
      <c r="Z1117" s="65" t="str">
        <f t="shared" si="502"/>
        <v/>
      </c>
      <c r="AA1117" s="65" t="str">
        <f t="shared" si="503"/>
        <v/>
      </c>
      <c r="AB1117" s="65" t="str">
        <f t="shared" si="504"/>
        <v/>
      </c>
      <c r="AC1117" s="65" t="str">
        <f t="shared" si="505"/>
        <v/>
      </c>
      <c r="AH1117" s="65" t="str">
        <f t="shared" si="495"/>
        <v>1878122112</v>
      </c>
      <c r="AI1117" s="65">
        <v>18781221</v>
      </c>
      <c r="AJ1117" s="65" t="s">
        <v>32</v>
      </c>
      <c r="AK1117" s="65">
        <v>12</v>
      </c>
      <c r="AL1117" s="65" t="s">
        <v>653</v>
      </c>
      <c r="AN1117" s="65" t="str">
        <f t="shared" si="490"/>
        <v/>
      </c>
    </row>
    <row r="1118" spans="1:40" ht="16.8" customHeight="1" x14ac:dyDescent="0.25">
      <c r="A1118" s="113">
        <v>1</v>
      </c>
      <c r="B1118" s="342" t="s">
        <v>475</v>
      </c>
      <c r="C1118" s="180"/>
      <c r="D1118" s="349" t="str">
        <f t="shared" si="499"/>
        <v/>
      </c>
      <c r="E1118" s="211">
        <f t="shared" si="507"/>
        <v>18790308</v>
      </c>
      <c r="F1118" s="262">
        <v>13</v>
      </c>
      <c r="R1118" s="112" t="str">
        <f>IF(D1118="","", CONCATENATE("Update games set ", B1118, "= ",D1118," where game_id=", E1118))</f>
        <v/>
      </c>
      <c r="S1118" s="112" t="str">
        <f t="shared" si="491"/>
        <v/>
      </c>
      <c r="T1118" s="112" t="str">
        <f t="shared" si="492"/>
        <v/>
      </c>
      <c r="U1118" s="200" t="str">
        <f t="shared" si="489"/>
        <v/>
      </c>
      <c r="V1118" s="112" t="str">
        <f t="shared" si="493"/>
        <v/>
      </c>
      <c r="W1118" s="415" t="str">
        <f t="shared" si="494"/>
        <v/>
      </c>
      <c r="Y1118" s="65" t="str">
        <f t="shared" si="501"/>
        <v/>
      </c>
      <c r="Z1118" s="65" t="str">
        <f t="shared" si="502"/>
        <v/>
      </c>
      <c r="AA1118" s="65" t="str">
        <f t="shared" si="503"/>
        <v/>
      </c>
      <c r="AB1118" s="65" t="str">
        <f t="shared" si="504"/>
        <v/>
      </c>
      <c r="AC1118" s="65" t="str">
        <f t="shared" si="505"/>
        <v/>
      </c>
      <c r="AH1118" s="65" t="str">
        <f t="shared" si="495"/>
        <v>1878122113</v>
      </c>
      <c r="AI1118" s="65">
        <v>18781221</v>
      </c>
      <c r="AJ1118" s="65" t="s">
        <v>32</v>
      </c>
      <c r="AK1118" s="65">
        <v>13</v>
      </c>
      <c r="AL1118" s="65" t="s">
        <v>653</v>
      </c>
      <c r="AN1118" s="65" t="str">
        <f t="shared" si="490"/>
        <v/>
      </c>
    </row>
    <row r="1119" spans="1:40" ht="16.8" customHeight="1" x14ac:dyDescent="0.25">
      <c r="A1119" s="113">
        <v>1</v>
      </c>
      <c r="B1119" s="342" t="s">
        <v>20</v>
      </c>
      <c r="C1119" s="347" t="s">
        <v>4919</v>
      </c>
      <c r="D1119" s="350" t="str">
        <f t="shared" si="482"/>
        <v>'Forest Ground'</v>
      </c>
      <c r="E1119" s="211">
        <f t="shared" si="507"/>
        <v>18790308</v>
      </c>
      <c r="F1119" s="262">
        <v>14</v>
      </c>
      <c r="R1119" s="112" t="str">
        <f>IF(D1119="","", CONCATENATE("Update games set ", B1119, "= ",D1119," where game_id=", E1119))</f>
        <v>Update games set Ground= 'Forest Ground' where game_id=18790308</v>
      </c>
      <c r="S1119" s="112" t="str">
        <f t="shared" si="491"/>
        <v/>
      </c>
      <c r="T1119" s="112" t="str">
        <f t="shared" si="492"/>
        <v/>
      </c>
      <c r="U1119" s="200" t="str">
        <f t="shared" si="489"/>
        <v/>
      </c>
      <c r="V1119" s="112" t="str">
        <f t="shared" si="493"/>
        <v/>
      </c>
      <c r="W1119" s="415" t="str">
        <f t="shared" si="494"/>
        <v/>
      </c>
      <c r="Y1119" s="65" t="str">
        <f t="shared" si="501"/>
        <v/>
      </c>
      <c r="Z1119" s="65" t="str">
        <f t="shared" si="502"/>
        <v/>
      </c>
      <c r="AA1119" s="65" t="str">
        <f t="shared" si="503"/>
        <v/>
      </c>
      <c r="AB1119" s="65" t="str">
        <f t="shared" si="504"/>
        <v/>
      </c>
      <c r="AC1119" s="65" t="str">
        <f t="shared" si="505"/>
        <v/>
      </c>
      <c r="AH1119" s="65" t="str">
        <f t="shared" si="495"/>
        <v>1878122114</v>
      </c>
      <c r="AI1119" s="65">
        <v>18781221</v>
      </c>
      <c r="AJ1119" s="65" t="s">
        <v>32</v>
      </c>
      <c r="AK1119" s="65">
        <v>14</v>
      </c>
      <c r="AL1119" s="65" t="s">
        <v>653</v>
      </c>
      <c r="AN1119" s="65" t="str">
        <f t="shared" si="490"/>
        <v/>
      </c>
    </row>
    <row r="1120" spans="1:40" ht="16.8" customHeight="1" x14ac:dyDescent="0.25">
      <c r="A1120" s="113">
        <v>1</v>
      </c>
      <c r="B1120" s="342" t="s">
        <v>4882</v>
      </c>
      <c r="C1120" s="342" t="str">
        <f>IF(C1119="", "", C1119)</f>
        <v>Forest Ground</v>
      </c>
      <c r="D1120" s="350" t="str">
        <f t="shared" si="482"/>
        <v>'Forest Ground'</v>
      </c>
      <c r="E1120" s="211">
        <f t="shared" si="507"/>
        <v>18790308</v>
      </c>
      <c r="F1120" s="262">
        <v>15</v>
      </c>
      <c r="R1120" s="112" t="str">
        <f>IF(D1120="","", CONCATENATE("Update games set ", B1120, "= ",D1120," where game_id=", E1120))</f>
        <v>Update games set Ground_parent= 'Forest Ground' where game_id=18790308</v>
      </c>
      <c r="S1120" s="112" t="str">
        <f t="shared" si="491"/>
        <v/>
      </c>
      <c r="T1120" s="112" t="str">
        <f t="shared" si="492"/>
        <v/>
      </c>
      <c r="U1120" s="200" t="str">
        <f t="shared" si="489"/>
        <v/>
      </c>
      <c r="V1120" s="112" t="str">
        <f t="shared" si="493"/>
        <v/>
      </c>
      <c r="W1120" s="415" t="str">
        <f t="shared" si="494"/>
        <v/>
      </c>
      <c r="Y1120" s="65" t="str">
        <f t="shared" si="501"/>
        <v/>
      </c>
      <c r="Z1120" s="65" t="str">
        <f t="shared" si="502"/>
        <v/>
      </c>
      <c r="AA1120" s="65" t="str">
        <f t="shared" si="503"/>
        <v/>
      </c>
      <c r="AB1120" s="65" t="str">
        <f t="shared" si="504"/>
        <v/>
      </c>
      <c r="AC1120" s="65" t="str">
        <f t="shared" si="505"/>
        <v/>
      </c>
      <c r="AH1120" s="65" t="str">
        <f t="shared" si="495"/>
        <v>1878122115</v>
      </c>
      <c r="AI1120" s="65">
        <v>18781221</v>
      </c>
      <c r="AJ1120" s="65" t="s">
        <v>32</v>
      </c>
      <c r="AK1120" s="65">
        <v>15</v>
      </c>
      <c r="AL1120" s="65" t="s">
        <v>653</v>
      </c>
      <c r="AN1120" s="65" t="str">
        <f t="shared" si="490"/>
        <v/>
      </c>
    </row>
    <row r="1121" spans="1:40" s="126" customFormat="1" ht="16.8" customHeight="1" thickBot="1" x14ac:dyDescent="0.3">
      <c r="A1121" s="113">
        <v>1</v>
      </c>
      <c r="B1121" s="116" t="s">
        <v>115</v>
      </c>
      <c r="C1121" s="352"/>
      <c r="D1121" s="370" t="str">
        <f t="shared" ref="D1121" si="509">IF(MID(E1121,5,2)*1&gt;6,_xlfn.CONCAT("'",LEFT(E1121,4),"-",MID(E1121,3,2)+1,"'"),_xlfn.CONCAT("'",LEFT(E1121,4)-1,"-",MID(E1121,3,2),"'"))</f>
        <v>'1878-79'</v>
      </c>
      <c r="E1121" s="214">
        <f t="shared" si="507"/>
        <v>18790308</v>
      </c>
      <c r="F1121" s="266">
        <v>16</v>
      </c>
      <c r="G1121" s="343"/>
      <c r="H1121" s="343"/>
      <c r="I1121" s="267"/>
      <c r="J1121" s="214"/>
      <c r="K1121" s="266"/>
      <c r="L1121" s="266"/>
      <c r="M1121" s="266"/>
      <c r="N1121" s="419"/>
      <c r="O1121" s="343"/>
      <c r="P1121" s="343"/>
      <c r="Q1121" s="346"/>
      <c r="R1121" s="112" t="str">
        <f>IF(D1121="","", CONCATENATE("Update games set ", B1121, "= ",D1121," where game_id=", E1121))</f>
        <v>Update games set Season= '1878-79' where game_id=18790308</v>
      </c>
      <c r="S1121" s="112" t="str">
        <f t="shared" si="491"/>
        <v/>
      </c>
      <c r="T1121" s="112" t="str">
        <f t="shared" si="492"/>
        <v/>
      </c>
      <c r="U1121" s="200" t="str">
        <f t="shared" si="489"/>
        <v/>
      </c>
      <c r="V1121" s="112" t="str">
        <f t="shared" si="493"/>
        <v/>
      </c>
      <c r="W1121" s="415" t="str">
        <f t="shared" si="494"/>
        <v/>
      </c>
      <c r="X1121" s="240"/>
      <c r="Y1121" s="65" t="str">
        <f t="shared" si="501"/>
        <v/>
      </c>
      <c r="Z1121" s="65" t="str">
        <f t="shared" si="502"/>
        <v/>
      </c>
      <c r="AA1121" s="65" t="str">
        <f t="shared" si="503"/>
        <v/>
      </c>
      <c r="AB1121" s="65" t="str">
        <f t="shared" si="504"/>
        <v/>
      </c>
      <c r="AC1121" s="65" t="str">
        <f t="shared" si="505"/>
        <v/>
      </c>
      <c r="AH1121" s="65" t="str">
        <f t="shared" si="495"/>
        <v>1878122116</v>
      </c>
      <c r="AI1121" s="126">
        <v>18781221</v>
      </c>
      <c r="AJ1121" s="126" t="s">
        <v>32</v>
      </c>
      <c r="AK1121" s="126">
        <v>16</v>
      </c>
      <c r="AL1121" s="126" t="s">
        <v>653</v>
      </c>
      <c r="AN1121" s="65" t="str">
        <f t="shared" si="490"/>
        <v/>
      </c>
    </row>
    <row r="1122" spans="1:40" ht="16.8" customHeight="1" thickTop="1" x14ac:dyDescent="0.25">
      <c r="A1122" s="113">
        <v>1</v>
      </c>
      <c r="B1122" s="341" t="s">
        <v>22</v>
      </c>
      <c r="C1122" s="341" t="s">
        <v>5244</v>
      </c>
      <c r="D1122" s="341" t="str">
        <f t="shared" si="482"/>
        <v>'Spital'</v>
      </c>
      <c r="E1122" s="211">
        <v>18790329</v>
      </c>
      <c r="F1122" s="262">
        <v>1</v>
      </c>
      <c r="G1122" s="211" t="s">
        <v>4931</v>
      </c>
      <c r="H1122" s="212"/>
      <c r="R1122" s="112" t="str">
        <f>IF(D1122="","", CONCATENATE("Update games set ", B1122, "= ",D1122," where game_id=", E1122))</f>
        <v>Update games set Opponent= 'Spital' where game_id=18790329</v>
      </c>
      <c r="S1122" s="112" t="str">
        <f t="shared" si="491"/>
        <v>Update lineups set player_name = 'Sands', raw_name = 'Sands' where game_id = 18790329 and player_order = 1</v>
      </c>
      <c r="T1122" s="112" t="str">
        <f t="shared" si="492"/>
        <v/>
      </c>
      <c r="U1122" s="200" t="str">
        <f t="shared" si="489"/>
        <v/>
      </c>
      <c r="V1122" s="112" t="str">
        <f t="shared" si="493"/>
        <v/>
      </c>
      <c r="W1122" s="415" t="str">
        <f t="shared" si="494"/>
        <v/>
      </c>
      <c r="Y1122" s="65" t="str">
        <f t="shared" si="501"/>
        <v/>
      </c>
      <c r="Z1122" s="65" t="str">
        <f t="shared" si="502"/>
        <v/>
      </c>
      <c r="AA1122" s="65" t="str">
        <f t="shared" si="503"/>
        <v/>
      </c>
      <c r="AB1122" s="65" t="str">
        <f t="shared" si="504"/>
        <v/>
      </c>
      <c r="AC1122" s="65" t="str">
        <f t="shared" si="505"/>
        <v/>
      </c>
      <c r="AH1122" s="65" t="str">
        <f t="shared" si="495"/>
        <v>187901181</v>
      </c>
      <c r="AI1122" s="65">
        <v>18790118</v>
      </c>
      <c r="AJ1122" s="65" t="s">
        <v>5246</v>
      </c>
      <c r="AK1122" s="65">
        <v>1</v>
      </c>
      <c r="AN1122" s="65" t="str">
        <f t="shared" si="490"/>
        <v>update games set source = 'The Nottingham Forest Football Scrapbook' where game_id = 18790329</v>
      </c>
    </row>
    <row r="1123" spans="1:40" ht="16.8" customHeight="1" x14ac:dyDescent="0.25">
      <c r="A1123" s="113">
        <v>1</v>
      </c>
      <c r="B1123" s="342" t="s">
        <v>4979</v>
      </c>
      <c r="C1123" s="342" t="str">
        <f>IF(C1122="", "", C1122)</f>
        <v>Spital</v>
      </c>
      <c r="D1123" s="350" t="str">
        <f t="shared" ref="D1123:D1186" si="510">IF(C1123="", "", CONCATENATE("'", C1123,"'"))</f>
        <v>'Spital'</v>
      </c>
      <c r="E1123" s="211">
        <f>E1122</f>
        <v>18790329</v>
      </c>
      <c r="F1123" s="262">
        <v>2</v>
      </c>
      <c r="G1123" s="211" t="s">
        <v>4957</v>
      </c>
      <c r="R1123" s="112" t="str">
        <f>IF(D1123="","", CONCATENATE("Update games set ", B1123, "= ",D1123," where game_id=", E1123))</f>
        <v>Update games set Opp_parent= 'Spital' where game_id=18790329</v>
      </c>
      <c r="S1123" s="112" t="str">
        <f t="shared" si="491"/>
        <v>Update lineups set player_name = 'Caborn', raw_name = 'Caborn' where game_id = 18790329 and player_order = 2</v>
      </c>
      <c r="T1123" s="112" t="str">
        <f t="shared" si="492"/>
        <v/>
      </c>
      <c r="U1123" s="200" t="str">
        <f t="shared" si="489"/>
        <v/>
      </c>
      <c r="V1123" s="112" t="str">
        <f t="shared" si="493"/>
        <v/>
      </c>
      <c r="W1123" s="415" t="str">
        <f t="shared" si="494"/>
        <v/>
      </c>
      <c r="Y1123" s="65" t="str">
        <f t="shared" si="501"/>
        <v/>
      </c>
      <c r="Z1123" s="65" t="str">
        <f t="shared" si="502"/>
        <v/>
      </c>
      <c r="AA1123" s="65" t="str">
        <f t="shared" si="503"/>
        <v/>
      </c>
      <c r="AB1123" s="65" t="str">
        <f t="shared" si="504"/>
        <v/>
      </c>
      <c r="AC1123" s="65" t="str">
        <f t="shared" si="505"/>
        <v/>
      </c>
      <c r="AH1123" s="65" t="str">
        <f t="shared" si="495"/>
        <v>187901182</v>
      </c>
      <c r="AI1123" s="65">
        <v>18790118</v>
      </c>
      <c r="AJ1123" s="65" t="s">
        <v>5246</v>
      </c>
      <c r="AK1123" s="65">
        <v>2</v>
      </c>
      <c r="AN1123" s="65" t="str">
        <f t="shared" si="490"/>
        <v/>
      </c>
    </row>
    <row r="1124" spans="1:40" ht="16.8" customHeight="1" x14ac:dyDescent="0.25">
      <c r="A1124" s="113">
        <v>1</v>
      </c>
      <c r="B1124" s="342" t="s">
        <v>2653</v>
      </c>
      <c r="C1124" s="342" t="s">
        <v>663</v>
      </c>
      <c r="D1124" s="350" t="str">
        <f t="shared" si="510"/>
        <v>'Friendly'</v>
      </c>
      <c r="E1124" s="211">
        <f t="shared" ref="E1124:E1137" si="511">E1123</f>
        <v>18790329</v>
      </c>
      <c r="F1124" s="262">
        <v>3</v>
      </c>
      <c r="G1124" s="211" t="s">
        <v>4942</v>
      </c>
      <c r="R1124" s="112" t="str">
        <f>IF(D1124="","", CONCATENATE("Update games set ", B1124, "= ",D1124," where game_id=", E1124))</f>
        <v>Update games set Game_type= 'Friendly' where game_id=18790329</v>
      </c>
      <c r="S1124" s="112" t="str">
        <f t="shared" si="491"/>
        <v>Update lineups set player_name = 'E Luntley', raw_name = 'E Luntley' where game_id = 18790329 and player_order = 3</v>
      </c>
      <c r="T1124" s="112" t="str">
        <f t="shared" si="492"/>
        <v/>
      </c>
      <c r="U1124" s="200" t="str">
        <f t="shared" si="489"/>
        <v/>
      </c>
      <c r="V1124" s="112" t="str">
        <f t="shared" si="493"/>
        <v/>
      </c>
      <c r="W1124" s="415" t="str">
        <f t="shared" si="494"/>
        <v/>
      </c>
      <c r="Y1124" s="65" t="str">
        <f t="shared" si="501"/>
        <v/>
      </c>
      <c r="Z1124" s="65" t="str">
        <f t="shared" si="502"/>
        <v/>
      </c>
      <c r="AA1124" s="65" t="str">
        <f t="shared" si="503"/>
        <v/>
      </c>
      <c r="AB1124" s="65" t="str">
        <f t="shared" si="504"/>
        <v/>
      </c>
      <c r="AC1124" s="65" t="str">
        <f t="shared" si="505"/>
        <v/>
      </c>
      <c r="AH1124" s="65" t="str">
        <f t="shared" si="495"/>
        <v>187901183</v>
      </c>
      <c r="AI1124" s="65">
        <v>18790118</v>
      </c>
      <c r="AJ1124" s="65" t="s">
        <v>5246</v>
      </c>
      <c r="AK1124" s="65">
        <v>3</v>
      </c>
      <c r="AN1124" s="65" t="str">
        <f t="shared" si="490"/>
        <v/>
      </c>
    </row>
    <row r="1125" spans="1:40" ht="16.8" customHeight="1" x14ac:dyDescent="0.25">
      <c r="A1125" s="113">
        <v>1</v>
      </c>
      <c r="B1125" s="342" t="s">
        <v>4978</v>
      </c>
      <c r="C1125" s="347" t="s">
        <v>0</v>
      </c>
      <c r="D1125" s="350" t="str">
        <f t="shared" si="510"/>
        <v>'A'</v>
      </c>
      <c r="E1125" s="211">
        <f t="shared" si="511"/>
        <v>18790329</v>
      </c>
      <c r="F1125" s="262">
        <v>4</v>
      </c>
      <c r="G1125" s="211" t="s">
        <v>5330</v>
      </c>
      <c r="R1125" s="112" t="str">
        <f>IF(D1125="","", CONCATENATE("Update games set ", B1125, "= ",D1125," where game_id=", E1125))</f>
        <v>Update games set HAN= 'A' where game_id=18790329</v>
      </c>
      <c r="S1125" s="112" t="str">
        <f t="shared" si="491"/>
        <v>Update lineups set player_name = 'Rothern', raw_name = 'Rothern' where game_id = 18790329 and player_order = 4</v>
      </c>
      <c r="T1125" s="112" t="str">
        <f t="shared" si="492"/>
        <v/>
      </c>
      <c r="U1125" s="200" t="str">
        <f t="shared" si="489"/>
        <v/>
      </c>
      <c r="V1125" s="112" t="str">
        <f t="shared" si="493"/>
        <v/>
      </c>
      <c r="W1125" s="415" t="str">
        <f t="shared" si="494"/>
        <v/>
      </c>
      <c r="Y1125" s="65" t="str">
        <f t="shared" si="501"/>
        <v/>
      </c>
      <c r="Z1125" s="65" t="str">
        <f t="shared" si="502"/>
        <v/>
      </c>
      <c r="AA1125" s="65" t="str">
        <f t="shared" si="503"/>
        <v/>
      </c>
      <c r="AB1125" s="65" t="str">
        <f t="shared" si="504"/>
        <v/>
      </c>
      <c r="AC1125" s="65" t="str">
        <f t="shared" si="505"/>
        <v/>
      </c>
      <c r="AH1125" s="65" t="str">
        <f t="shared" si="495"/>
        <v>187901184</v>
      </c>
      <c r="AI1125" s="65">
        <v>18790118</v>
      </c>
      <c r="AJ1125" s="65" t="s">
        <v>5246</v>
      </c>
      <c r="AK1125" s="65">
        <v>4</v>
      </c>
      <c r="AN1125" s="65" t="str">
        <f t="shared" si="490"/>
        <v/>
      </c>
    </row>
    <row r="1126" spans="1:40" ht="16.8" customHeight="1" x14ac:dyDescent="0.25">
      <c r="A1126" s="113">
        <v>1</v>
      </c>
      <c r="B1126" s="342" t="s">
        <v>5</v>
      </c>
      <c r="C1126" s="347">
        <v>1</v>
      </c>
      <c r="D1126" s="349">
        <f t="shared" si="497"/>
        <v>1</v>
      </c>
      <c r="E1126" s="211">
        <f t="shared" si="511"/>
        <v>18790329</v>
      </c>
      <c r="F1126" s="262">
        <v>5</v>
      </c>
      <c r="G1126" s="211" t="s">
        <v>4941</v>
      </c>
      <c r="R1126" s="112" t="str">
        <f>IF(D1126="","", CONCATENATE("Update games set ", B1126, "= ",D1126," where game_id=", E1126))</f>
        <v>Update games set F= 1 where game_id=18790329</v>
      </c>
      <c r="S1126" s="112" t="str">
        <f t="shared" si="491"/>
        <v>Update lineups set player_name = 'Jardine', raw_name = 'Jardine' where game_id = 18790329 and player_order = 5</v>
      </c>
      <c r="T1126" s="112" t="str">
        <f t="shared" si="492"/>
        <v/>
      </c>
      <c r="U1126" s="200" t="str">
        <f t="shared" si="489"/>
        <v/>
      </c>
      <c r="V1126" s="112" t="str">
        <f t="shared" si="493"/>
        <v/>
      </c>
      <c r="W1126" s="415" t="str">
        <f t="shared" si="494"/>
        <v/>
      </c>
      <c r="Y1126" s="65" t="str">
        <f t="shared" si="501"/>
        <v/>
      </c>
      <c r="Z1126" s="65" t="str">
        <f t="shared" si="502"/>
        <v/>
      </c>
      <c r="AA1126" s="65" t="str">
        <f t="shared" si="503"/>
        <v/>
      </c>
      <c r="AB1126" s="65" t="str">
        <f t="shared" si="504"/>
        <v/>
      </c>
      <c r="AC1126" s="65" t="str">
        <f t="shared" si="505"/>
        <v/>
      </c>
      <c r="AH1126" s="65" t="str">
        <f t="shared" si="495"/>
        <v>187901185</v>
      </c>
      <c r="AI1126" s="65">
        <v>18790118</v>
      </c>
      <c r="AJ1126" s="65" t="s">
        <v>5246</v>
      </c>
      <c r="AK1126" s="65">
        <v>5</v>
      </c>
      <c r="AN1126" s="65" t="str">
        <f t="shared" si="490"/>
        <v/>
      </c>
    </row>
    <row r="1127" spans="1:40" ht="16.8" customHeight="1" x14ac:dyDescent="0.25">
      <c r="A1127" s="113">
        <v>1</v>
      </c>
      <c r="B1127" s="342" t="s">
        <v>0</v>
      </c>
      <c r="C1127" s="180">
        <v>2</v>
      </c>
      <c r="D1127" s="349">
        <f t="shared" si="497"/>
        <v>2</v>
      </c>
      <c r="E1127" s="211">
        <f t="shared" si="511"/>
        <v>18790329</v>
      </c>
      <c r="F1127" s="262">
        <v>6</v>
      </c>
      <c r="G1127" s="211" t="s">
        <v>3688</v>
      </c>
      <c r="R1127" s="112" t="str">
        <f>IF(D1127="","", CONCATENATE("Update games set ", B1127, "= ",D1127," where game_id=", E1127))</f>
        <v>Update games set A= 2 where game_id=18790329</v>
      </c>
      <c r="S1127" s="112" t="str">
        <f t="shared" si="491"/>
        <v>Update lineups set player_name = 'J Luntley', raw_name = 'J Luntley' where game_id = 18790329 and player_order = 6</v>
      </c>
      <c r="T1127" s="112" t="str">
        <f t="shared" si="492"/>
        <v/>
      </c>
      <c r="U1127" s="200" t="str">
        <f t="shared" si="489"/>
        <v/>
      </c>
      <c r="V1127" s="112" t="str">
        <f t="shared" si="493"/>
        <v/>
      </c>
      <c r="W1127" s="415" t="str">
        <f t="shared" si="494"/>
        <v/>
      </c>
      <c r="Y1127" s="65" t="str">
        <f t="shared" si="501"/>
        <v/>
      </c>
      <c r="Z1127" s="65" t="str">
        <f t="shared" si="502"/>
        <v/>
      </c>
      <c r="AA1127" s="65" t="str">
        <f t="shared" si="503"/>
        <v/>
      </c>
      <c r="AB1127" s="65" t="str">
        <f t="shared" si="504"/>
        <v/>
      </c>
      <c r="AC1127" s="65" t="str">
        <f t="shared" si="505"/>
        <v/>
      </c>
      <c r="AH1127" s="65" t="str">
        <f t="shared" si="495"/>
        <v>187901186</v>
      </c>
      <c r="AI1127" s="65">
        <v>18790118</v>
      </c>
      <c r="AJ1127" s="65" t="s">
        <v>5246</v>
      </c>
      <c r="AK1127" s="65">
        <v>6</v>
      </c>
      <c r="AN1127" s="65" t="str">
        <f t="shared" si="490"/>
        <v/>
      </c>
    </row>
    <row r="1128" spans="1:40" ht="16.8" customHeight="1" x14ac:dyDescent="0.25">
      <c r="A1128" s="113">
        <v>1</v>
      </c>
      <c r="B1128" s="342" t="s">
        <v>23</v>
      </c>
      <c r="C1128" s="334" t="s">
        <v>4</v>
      </c>
      <c r="D1128" s="334" t="str">
        <f t="shared" ref="D1128" si="512">IF(C1128="",IF(D1126&gt;D1127,"'W'",IF(D1126=D1127,"'D'","'L'")),_xlfn.CONCAT("'",C1128,"'"))</f>
        <v>'L'</v>
      </c>
      <c r="E1128" s="211">
        <f t="shared" si="511"/>
        <v>18790329</v>
      </c>
      <c r="F1128" s="262">
        <v>7</v>
      </c>
      <c r="G1128" s="211" t="s">
        <v>4989</v>
      </c>
      <c r="R1128" s="112" t="str">
        <f>IF(D1128="","", CONCATENATE("Update games set ", B1128, "= ",D1128," where game_id=", E1128))</f>
        <v>Update games set Result= 'L' where game_id=18790329</v>
      </c>
      <c r="S1128" s="112" t="str">
        <f t="shared" si="491"/>
        <v>Update lineups set player_name = 'Maddocks', raw_name = 'Maddocks' where game_id = 18790329 and player_order = 7</v>
      </c>
      <c r="T1128" s="112" t="str">
        <f t="shared" si="492"/>
        <v/>
      </c>
      <c r="U1128" s="200" t="str">
        <f t="shared" si="489"/>
        <v/>
      </c>
      <c r="V1128" s="112" t="str">
        <f t="shared" si="493"/>
        <v/>
      </c>
      <c r="W1128" s="415" t="str">
        <f t="shared" si="494"/>
        <v/>
      </c>
      <c r="Y1128" s="65" t="str">
        <f t="shared" si="501"/>
        <v/>
      </c>
      <c r="Z1128" s="65" t="str">
        <f t="shared" si="502"/>
        <v/>
      </c>
      <c r="AA1128" s="65" t="str">
        <f t="shared" si="503"/>
        <v/>
      </c>
      <c r="AB1128" s="65" t="str">
        <f t="shared" si="504"/>
        <v/>
      </c>
      <c r="AC1128" s="65" t="str">
        <f t="shared" si="505"/>
        <v/>
      </c>
      <c r="AH1128" s="65" t="str">
        <f t="shared" si="495"/>
        <v>187901187</v>
      </c>
      <c r="AI1128" s="65">
        <v>18790118</v>
      </c>
      <c r="AJ1128" s="65" t="s">
        <v>5246</v>
      </c>
      <c r="AK1128" s="65">
        <v>7</v>
      </c>
      <c r="AN1128" s="65" t="str">
        <f t="shared" si="490"/>
        <v/>
      </c>
    </row>
    <row r="1129" spans="1:40" ht="16.8" customHeight="1" x14ac:dyDescent="0.25">
      <c r="A1129" s="113">
        <v>1</v>
      </c>
      <c r="B1129" s="342" t="s">
        <v>768</v>
      </c>
      <c r="C1129" s="180"/>
      <c r="D1129" s="349" t="str">
        <f t="shared" si="499"/>
        <v/>
      </c>
      <c r="E1129" s="211">
        <f t="shared" si="511"/>
        <v>18790329</v>
      </c>
      <c r="F1129" s="262">
        <v>8</v>
      </c>
      <c r="G1129" s="194" t="s">
        <v>3417</v>
      </c>
      <c r="N1129" s="417"/>
      <c r="O1129" s="194"/>
      <c r="P1129" s="194"/>
      <c r="R1129" s="112" t="str">
        <f>IF(D1129="","", CONCATENATE("Update games set ", B1129, "= ",D1129," where game_id=", E1129))</f>
        <v/>
      </c>
      <c r="S1129" s="112" t="str">
        <f t="shared" si="491"/>
        <v>Update lineups set player_name = 'W Luntley', raw_name = 'W Luntley' where game_id = 18790329 and player_order = 8</v>
      </c>
      <c r="T1129" s="112" t="str">
        <f t="shared" si="492"/>
        <v/>
      </c>
      <c r="U1129" s="200" t="str">
        <f t="shared" si="489"/>
        <v/>
      </c>
      <c r="V1129" s="112" t="str">
        <f t="shared" si="493"/>
        <v/>
      </c>
      <c r="W1129" s="415" t="str">
        <f t="shared" si="494"/>
        <v/>
      </c>
      <c r="Y1129" s="65" t="str">
        <f t="shared" si="501"/>
        <v/>
      </c>
      <c r="Z1129" s="65" t="str">
        <f t="shared" si="502"/>
        <v/>
      </c>
      <c r="AA1129" s="65" t="str">
        <f t="shared" si="503"/>
        <v/>
      </c>
      <c r="AB1129" s="65" t="str">
        <f t="shared" si="504"/>
        <v/>
      </c>
      <c r="AC1129" s="65" t="str">
        <f t="shared" si="505"/>
        <v/>
      </c>
      <c r="AH1129" s="65" t="str">
        <f t="shared" si="495"/>
        <v>187901188</v>
      </c>
      <c r="AI1129" s="65">
        <v>18790118</v>
      </c>
      <c r="AJ1129" s="65" t="s">
        <v>5246</v>
      </c>
      <c r="AK1129" s="65">
        <v>8</v>
      </c>
      <c r="AN1129" s="65" t="str">
        <f t="shared" si="490"/>
        <v/>
      </c>
    </row>
    <row r="1130" spans="1:40" ht="16.8" customHeight="1" x14ac:dyDescent="0.25">
      <c r="A1130" s="113">
        <v>1</v>
      </c>
      <c r="B1130" s="342" t="s">
        <v>766</v>
      </c>
      <c r="C1130" s="180"/>
      <c r="D1130" s="349" t="str">
        <f t="shared" si="499"/>
        <v/>
      </c>
      <c r="E1130" s="211">
        <f t="shared" si="511"/>
        <v>18790329</v>
      </c>
      <c r="F1130" s="262">
        <v>9</v>
      </c>
      <c r="G1130" s="194" t="s">
        <v>4990</v>
      </c>
      <c r="H1130" s="194"/>
      <c r="N1130" s="417"/>
      <c r="O1130" s="194"/>
      <c r="P1130" s="194"/>
      <c r="R1130" s="112" t="str">
        <f>IF(D1130="","", CONCATENATE("Update games set ", B1130, "= ",D1130," where game_id=", E1130))</f>
        <v/>
      </c>
      <c r="S1130" s="112" t="str">
        <f t="shared" si="491"/>
        <v>Update lineups set player_name = 'Johnson', raw_name = 'Johnson' where game_id = 18790329 and player_order = 9</v>
      </c>
      <c r="T1130" s="112" t="str">
        <f t="shared" si="492"/>
        <v/>
      </c>
      <c r="U1130" s="200" t="str">
        <f t="shared" si="489"/>
        <v/>
      </c>
      <c r="V1130" s="112" t="str">
        <f t="shared" si="493"/>
        <v/>
      </c>
      <c r="W1130" s="415" t="str">
        <f t="shared" si="494"/>
        <v/>
      </c>
      <c r="Y1130" s="65" t="str">
        <f t="shared" si="501"/>
        <v/>
      </c>
      <c r="Z1130" s="65" t="str">
        <f t="shared" si="502"/>
        <v/>
      </c>
      <c r="AA1130" s="65" t="str">
        <f t="shared" si="503"/>
        <v/>
      </c>
      <c r="AB1130" s="65" t="str">
        <f t="shared" si="504"/>
        <v/>
      </c>
      <c r="AC1130" s="65" t="str">
        <f t="shared" si="505"/>
        <v/>
      </c>
      <c r="AH1130" s="65" t="str">
        <f t="shared" si="495"/>
        <v>187901189</v>
      </c>
      <c r="AI1130" s="65">
        <v>18790118</v>
      </c>
      <c r="AJ1130" s="65" t="s">
        <v>5246</v>
      </c>
      <c r="AK1130" s="65">
        <v>9</v>
      </c>
      <c r="AN1130" s="65" t="str">
        <f t="shared" si="490"/>
        <v/>
      </c>
    </row>
    <row r="1131" spans="1:40" ht="16.8" customHeight="1" x14ac:dyDescent="0.25">
      <c r="A1131" s="113">
        <v>1</v>
      </c>
      <c r="B1131" s="342" t="s">
        <v>753</v>
      </c>
      <c r="C1131" s="347"/>
      <c r="D1131" s="350" t="str">
        <f t="shared" si="500"/>
        <v/>
      </c>
      <c r="E1131" s="211">
        <f t="shared" si="511"/>
        <v>18790329</v>
      </c>
      <c r="F1131" s="262">
        <v>10</v>
      </c>
      <c r="G1131" s="211" t="s">
        <v>4914</v>
      </c>
      <c r="R1131" s="112" t="str">
        <f>IF(D1131="","", CONCATENATE("Update games set ", B1131, "= ",D1131," where game_id=", E1131))</f>
        <v/>
      </c>
      <c r="S1131" s="112" t="str">
        <f t="shared" si="491"/>
        <v>Update lineups set player_name = 'Turner', raw_name = 'Turner' where game_id = 18790329 and player_order = 10</v>
      </c>
      <c r="T1131" s="112" t="str">
        <f t="shared" si="492"/>
        <v/>
      </c>
      <c r="U1131" s="200" t="str">
        <f t="shared" si="489"/>
        <v/>
      </c>
      <c r="V1131" s="112" t="str">
        <f t="shared" si="493"/>
        <v/>
      </c>
      <c r="W1131" s="415" t="str">
        <f t="shared" si="494"/>
        <v/>
      </c>
      <c r="Y1131" s="65" t="str">
        <f t="shared" si="501"/>
        <v/>
      </c>
      <c r="Z1131" s="65" t="str">
        <f t="shared" si="502"/>
        <v/>
      </c>
      <c r="AA1131" s="65" t="str">
        <f t="shared" si="503"/>
        <v/>
      </c>
      <c r="AB1131" s="65" t="str">
        <f t="shared" si="504"/>
        <v/>
      </c>
      <c r="AC1131" s="65" t="str">
        <f t="shared" si="505"/>
        <v/>
      </c>
      <c r="AH1131" s="65" t="str">
        <f t="shared" si="495"/>
        <v>1879011810</v>
      </c>
      <c r="AI1131" s="65">
        <v>18790118</v>
      </c>
      <c r="AJ1131" s="65" t="s">
        <v>5246</v>
      </c>
      <c r="AK1131" s="65">
        <v>10</v>
      </c>
      <c r="AN1131" s="65" t="str">
        <f t="shared" si="490"/>
        <v/>
      </c>
    </row>
    <row r="1132" spans="1:40" ht="16.8" customHeight="1" x14ac:dyDescent="0.25">
      <c r="A1132" s="113">
        <v>1</v>
      </c>
      <c r="B1132" s="342" t="s">
        <v>746</v>
      </c>
      <c r="C1132" s="334" t="s">
        <v>5062</v>
      </c>
      <c r="D1132" s="334" t="str">
        <f>CONCATENATE("'", LEFT(E1132,4),"-",MID(E1132,5,2),"-", MID(E1132,7,2), " ", C1132,"'")</f>
        <v>'1879-03-29 15:00'</v>
      </c>
      <c r="E1132" s="211">
        <f t="shared" si="511"/>
        <v>18790329</v>
      </c>
      <c r="F1132" s="262">
        <v>11</v>
      </c>
      <c r="G1132" s="211" t="s">
        <v>4904</v>
      </c>
      <c r="H1132" s="211" t="s">
        <v>4777</v>
      </c>
      <c r="R1132" s="112" t="str">
        <f>IF(D1132="","", CONCATENATE("Update games set ", B1132, "= ",D1132," where game_id=", E1132))</f>
        <v>Update games set Game_date= '1879-03-29 15:00' where game_id=18790329</v>
      </c>
      <c r="S1132" s="112" t="str">
        <f t="shared" si="491"/>
        <v>Update lineups set player_name = 'Goodyer', raw_name = 'Goodyer' where game_id = 18790329 and player_order = 11</v>
      </c>
      <c r="T1132" s="112" t="str">
        <f t="shared" si="492"/>
        <v/>
      </c>
      <c r="U1132" s="200" t="str">
        <f t="shared" si="489"/>
        <v/>
      </c>
      <c r="V1132" s="112" t="str">
        <f t="shared" si="493"/>
        <v/>
      </c>
      <c r="W1132" s="415" t="str">
        <f t="shared" si="494"/>
        <v/>
      </c>
      <c r="Y1132" s="65" t="str">
        <f t="shared" si="501"/>
        <v/>
      </c>
      <c r="Z1132" s="65" t="str">
        <f t="shared" si="502"/>
        <v/>
      </c>
      <c r="AA1132" s="65" t="str">
        <f t="shared" si="503"/>
        <v/>
      </c>
      <c r="AB1132" s="65" t="str">
        <f t="shared" si="504"/>
        <v/>
      </c>
      <c r="AC1132" s="65" t="str">
        <f t="shared" si="505"/>
        <v/>
      </c>
      <c r="AH1132" s="65" t="str">
        <f t="shared" si="495"/>
        <v>1879011811</v>
      </c>
      <c r="AI1132" s="65">
        <v>18790118</v>
      </c>
      <c r="AJ1132" s="65" t="s">
        <v>5246</v>
      </c>
      <c r="AK1132" s="65">
        <v>11</v>
      </c>
      <c r="AN1132" s="65" t="str">
        <f t="shared" si="490"/>
        <v/>
      </c>
    </row>
    <row r="1133" spans="1:40" ht="16.8" customHeight="1" x14ac:dyDescent="0.25">
      <c r="A1133" s="113">
        <v>1</v>
      </c>
      <c r="B1133" s="342" t="s">
        <v>25</v>
      </c>
      <c r="C1133" s="334"/>
      <c r="D1133" s="350" t="str">
        <f t="shared" si="510"/>
        <v/>
      </c>
      <c r="E1133" s="211">
        <f t="shared" si="511"/>
        <v>18790329</v>
      </c>
      <c r="F1133" s="262">
        <v>12</v>
      </c>
      <c r="G1133" s="212"/>
      <c r="H1133" s="212"/>
      <c r="N1133" s="416"/>
      <c r="O1133" s="212"/>
      <c r="P1133" s="212"/>
      <c r="R1133" s="112" t="str">
        <f>IF(D1133="","", CONCATENATE("Update games set ", B1133, "= ",D1133," where game_id=", E1133))</f>
        <v/>
      </c>
      <c r="S1133" s="112" t="str">
        <f t="shared" si="491"/>
        <v/>
      </c>
      <c r="T1133" s="112" t="str">
        <f t="shared" si="492"/>
        <v/>
      </c>
      <c r="U1133" s="200" t="str">
        <f t="shared" si="489"/>
        <v/>
      </c>
      <c r="V1133" s="112" t="str">
        <f t="shared" si="493"/>
        <v/>
      </c>
      <c r="W1133" s="415" t="str">
        <f t="shared" si="494"/>
        <v/>
      </c>
      <c r="Y1133" s="65" t="str">
        <f t="shared" si="501"/>
        <v/>
      </c>
      <c r="Z1133" s="65" t="str">
        <f t="shared" si="502"/>
        <v/>
      </c>
      <c r="AA1133" s="65" t="str">
        <f t="shared" si="503"/>
        <v/>
      </c>
      <c r="AB1133" s="65" t="str">
        <f t="shared" si="504"/>
        <v/>
      </c>
      <c r="AC1133" s="65" t="str">
        <f t="shared" si="505"/>
        <v/>
      </c>
      <c r="AH1133" s="65" t="str">
        <f t="shared" si="495"/>
        <v>1879011812</v>
      </c>
      <c r="AI1133" s="65">
        <v>18790118</v>
      </c>
      <c r="AJ1133" s="65" t="s">
        <v>5246</v>
      </c>
      <c r="AK1133" s="65">
        <v>12</v>
      </c>
      <c r="AN1133" s="65" t="str">
        <f t="shared" si="490"/>
        <v/>
      </c>
    </row>
    <row r="1134" spans="1:40" ht="16.8" customHeight="1" x14ac:dyDescent="0.25">
      <c r="A1134" s="113">
        <v>1</v>
      </c>
      <c r="B1134" s="342" t="s">
        <v>475</v>
      </c>
      <c r="C1134" s="180"/>
      <c r="D1134" s="349" t="str">
        <f t="shared" si="499"/>
        <v/>
      </c>
      <c r="E1134" s="211">
        <f t="shared" si="511"/>
        <v>18790329</v>
      </c>
      <c r="F1134" s="262">
        <v>13</v>
      </c>
      <c r="R1134" s="112" t="str">
        <f>IF(D1134="","", CONCATENATE("Update games set ", B1134, "= ",D1134," where game_id=", E1134))</f>
        <v/>
      </c>
      <c r="S1134" s="112" t="str">
        <f t="shared" si="491"/>
        <v/>
      </c>
      <c r="T1134" s="112" t="str">
        <f t="shared" si="492"/>
        <v/>
      </c>
      <c r="U1134" s="200" t="str">
        <f t="shared" si="489"/>
        <v/>
      </c>
      <c r="V1134" s="112" t="str">
        <f t="shared" si="493"/>
        <v/>
      </c>
      <c r="W1134" s="415" t="str">
        <f t="shared" si="494"/>
        <v/>
      </c>
      <c r="Y1134" s="65" t="str">
        <f t="shared" si="501"/>
        <v/>
      </c>
      <c r="Z1134" s="65" t="str">
        <f t="shared" si="502"/>
        <v/>
      </c>
      <c r="AA1134" s="65" t="str">
        <f t="shared" si="503"/>
        <v/>
      </c>
      <c r="AB1134" s="65" t="str">
        <f t="shared" si="504"/>
        <v/>
      </c>
      <c r="AC1134" s="65" t="str">
        <f t="shared" si="505"/>
        <v/>
      </c>
      <c r="AH1134" s="65" t="str">
        <f t="shared" si="495"/>
        <v>1879011813</v>
      </c>
      <c r="AI1134" s="65">
        <v>18790118</v>
      </c>
      <c r="AJ1134" s="65" t="s">
        <v>5246</v>
      </c>
      <c r="AK1134" s="65">
        <v>13</v>
      </c>
      <c r="AN1134" s="65" t="str">
        <f t="shared" si="490"/>
        <v/>
      </c>
    </row>
    <row r="1135" spans="1:40" ht="16.8" customHeight="1" x14ac:dyDescent="0.25">
      <c r="A1135" s="113">
        <v>1</v>
      </c>
      <c r="B1135" s="342" t="s">
        <v>20</v>
      </c>
      <c r="C1135" s="347" t="s">
        <v>4919</v>
      </c>
      <c r="D1135" s="350" t="str">
        <f t="shared" si="510"/>
        <v>'Forest Ground'</v>
      </c>
      <c r="E1135" s="211">
        <f t="shared" si="511"/>
        <v>18790329</v>
      </c>
      <c r="F1135" s="262">
        <v>14</v>
      </c>
      <c r="R1135" s="112" t="str">
        <f>IF(D1135="","", CONCATENATE("Update games set ", B1135, "= ",D1135," where game_id=", E1135))</f>
        <v>Update games set Ground= 'Forest Ground' where game_id=18790329</v>
      </c>
      <c r="S1135" s="112" t="str">
        <f t="shared" si="491"/>
        <v/>
      </c>
      <c r="T1135" s="112" t="str">
        <f t="shared" si="492"/>
        <v/>
      </c>
      <c r="U1135" s="200" t="str">
        <f t="shared" si="489"/>
        <v/>
      </c>
      <c r="V1135" s="112" t="str">
        <f t="shared" si="493"/>
        <v/>
      </c>
      <c r="W1135" s="415" t="str">
        <f t="shared" si="494"/>
        <v/>
      </c>
      <c r="Y1135" s="65" t="str">
        <f t="shared" si="501"/>
        <v/>
      </c>
      <c r="Z1135" s="65" t="str">
        <f t="shared" si="502"/>
        <v/>
      </c>
      <c r="AA1135" s="65" t="str">
        <f t="shared" si="503"/>
        <v/>
      </c>
      <c r="AB1135" s="65" t="str">
        <f t="shared" si="504"/>
        <v/>
      </c>
      <c r="AC1135" s="65" t="str">
        <f t="shared" si="505"/>
        <v/>
      </c>
      <c r="AH1135" s="65" t="str">
        <f t="shared" si="495"/>
        <v>1879011814</v>
      </c>
      <c r="AI1135" s="65">
        <v>18790118</v>
      </c>
      <c r="AJ1135" s="65" t="s">
        <v>5246</v>
      </c>
      <c r="AK1135" s="65">
        <v>14</v>
      </c>
      <c r="AN1135" s="65" t="str">
        <f t="shared" si="490"/>
        <v/>
      </c>
    </row>
    <row r="1136" spans="1:40" ht="16.8" customHeight="1" x14ac:dyDescent="0.25">
      <c r="A1136" s="113">
        <v>1</v>
      </c>
      <c r="B1136" s="342" t="s">
        <v>4882</v>
      </c>
      <c r="C1136" s="342" t="str">
        <f>IF(C1135="", "", C1135)</f>
        <v>Forest Ground</v>
      </c>
      <c r="D1136" s="350" t="str">
        <f t="shared" si="510"/>
        <v>'Forest Ground'</v>
      </c>
      <c r="E1136" s="211">
        <f t="shared" si="511"/>
        <v>18790329</v>
      </c>
      <c r="F1136" s="262">
        <v>15</v>
      </c>
      <c r="R1136" s="112" t="str">
        <f>IF(D1136="","", CONCATENATE("Update games set ", B1136, "= ",D1136," where game_id=", E1136))</f>
        <v>Update games set Ground_parent= 'Forest Ground' where game_id=18790329</v>
      </c>
      <c r="S1136" s="112" t="str">
        <f t="shared" si="491"/>
        <v/>
      </c>
      <c r="T1136" s="112" t="str">
        <f t="shared" si="492"/>
        <v/>
      </c>
      <c r="U1136" s="200" t="str">
        <f t="shared" si="489"/>
        <v/>
      </c>
      <c r="V1136" s="112" t="str">
        <f t="shared" si="493"/>
        <v/>
      </c>
      <c r="W1136" s="415" t="str">
        <f t="shared" si="494"/>
        <v/>
      </c>
      <c r="Y1136" s="65" t="str">
        <f t="shared" si="501"/>
        <v/>
      </c>
      <c r="Z1136" s="65" t="str">
        <f t="shared" si="502"/>
        <v/>
      </c>
      <c r="AA1136" s="65" t="str">
        <f t="shared" si="503"/>
        <v/>
      </c>
      <c r="AB1136" s="65" t="str">
        <f t="shared" si="504"/>
        <v/>
      </c>
      <c r="AC1136" s="65" t="str">
        <f t="shared" si="505"/>
        <v/>
      </c>
      <c r="AH1136" s="65" t="str">
        <f t="shared" si="495"/>
        <v>1879011815</v>
      </c>
      <c r="AI1136" s="65">
        <v>18790118</v>
      </c>
      <c r="AJ1136" s="65" t="s">
        <v>5246</v>
      </c>
      <c r="AK1136" s="65">
        <v>15</v>
      </c>
      <c r="AN1136" s="65" t="str">
        <f t="shared" si="490"/>
        <v/>
      </c>
    </row>
    <row r="1137" spans="1:40" s="126" customFormat="1" ht="16.8" customHeight="1" thickBot="1" x14ac:dyDescent="0.3">
      <c r="A1137" s="113">
        <v>1</v>
      </c>
      <c r="B1137" s="116" t="s">
        <v>115</v>
      </c>
      <c r="C1137" s="352"/>
      <c r="D1137" s="370" t="str">
        <f t="shared" ref="D1137" si="513">IF(MID(E1137,5,2)*1&gt;6,_xlfn.CONCAT("'",LEFT(E1137,4),"-",MID(E1137,3,2)+1,"'"),_xlfn.CONCAT("'",LEFT(E1137,4)-1,"-",MID(E1137,3,2),"'"))</f>
        <v>'1878-79'</v>
      </c>
      <c r="E1137" s="214">
        <f t="shared" si="511"/>
        <v>18790329</v>
      </c>
      <c r="F1137" s="266">
        <v>16</v>
      </c>
      <c r="G1137" s="343"/>
      <c r="H1137" s="343"/>
      <c r="I1137" s="267"/>
      <c r="J1137" s="214"/>
      <c r="K1137" s="266"/>
      <c r="L1137" s="266"/>
      <c r="M1137" s="266"/>
      <c r="N1137" s="419"/>
      <c r="O1137" s="343"/>
      <c r="P1137" s="343"/>
      <c r="Q1137" s="346"/>
      <c r="R1137" s="112" t="str">
        <f>IF(D1137="","", CONCATENATE("Update games set ", B1137, "= ",D1137," where game_id=", E1137))</f>
        <v>Update games set Season= '1878-79' where game_id=18790329</v>
      </c>
      <c r="S1137" s="112" t="str">
        <f t="shared" si="491"/>
        <v/>
      </c>
      <c r="T1137" s="112" t="str">
        <f t="shared" si="492"/>
        <v/>
      </c>
      <c r="U1137" s="200" t="str">
        <f t="shared" si="489"/>
        <v/>
      </c>
      <c r="V1137" s="112" t="str">
        <f t="shared" si="493"/>
        <v/>
      </c>
      <c r="W1137" s="415" t="str">
        <f t="shared" si="494"/>
        <v/>
      </c>
      <c r="X1137" s="240"/>
      <c r="Y1137" s="65" t="str">
        <f t="shared" si="501"/>
        <v/>
      </c>
      <c r="Z1137" s="65" t="str">
        <f t="shared" si="502"/>
        <v/>
      </c>
      <c r="AA1137" s="65" t="str">
        <f t="shared" si="503"/>
        <v/>
      </c>
      <c r="AB1137" s="65" t="str">
        <f t="shared" si="504"/>
        <v/>
      </c>
      <c r="AC1137" s="65" t="str">
        <f t="shared" si="505"/>
        <v/>
      </c>
      <c r="AH1137" s="65" t="str">
        <f t="shared" si="495"/>
        <v>1879011816</v>
      </c>
      <c r="AI1137" s="126">
        <v>18790118</v>
      </c>
      <c r="AJ1137" s="126" t="s">
        <v>5246</v>
      </c>
      <c r="AK1137" s="126">
        <v>16</v>
      </c>
      <c r="AN1137" s="65" t="str">
        <f t="shared" si="490"/>
        <v/>
      </c>
    </row>
    <row r="1138" spans="1:40" ht="16.8" customHeight="1" thickTop="1" x14ac:dyDescent="0.25">
      <c r="A1138" s="113">
        <v>1</v>
      </c>
      <c r="B1138" s="341" t="s">
        <v>22</v>
      </c>
      <c r="C1138" s="341" t="s">
        <v>4699</v>
      </c>
      <c r="D1138" s="341" t="str">
        <f t="shared" si="510"/>
        <v>'Stoke'</v>
      </c>
      <c r="E1138" s="211">
        <v>18790419</v>
      </c>
      <c r="F1138" s="262">
        <v>1</v>
      </c>
      <c r="G1138" s="211" t="s">
        <v>4941</v>
      </c>
      <c r="H1138" s="212"/>
      <c r="R1138" s="112" t="str">
        <f>IF(D1138="","", CONCATENATE("Update games set ", B1138, "= ",D1138," where game_id=", E1138))</f>
        <v>Update games set Opponent= 'Stoke' where game_id=18790419</v>
      </c>
      <c r="S1138" s="112" t="str">
        <f t="shared" si="491"/>
        <v>Update lineups set player_name = 'Jardine', raw_name = 'Jardine' where game_id = 18790419 and player_order = 1</v>
      </c>
      <c r="T1138" s="112" t="str">
        <f t="shared" si="492"/>
        <v/>
      </c>
      <c r="U1138" s="200" t="str">
        <f t="shared" si="489"/>
        <v/>
      </c>
      <c r="V1138" s="112" t="str">
        <f t="shared" si="493"/>
        <v/>
      </c>
      <c r="W1138" s="415" t="str">
        <f t="shared" si="494"/>
        <v/>
      </c>
      <c r="Y1138" s="65" t="str">
        <f t="shared" si="501"/>
        <v/>
      </c>
      <c r="Z1138" s="65" t="str">
        <f t="shared" si="502"/>
        <v/>
      </c>
      <c r="AA1138" s="65" t="str">
        <f t="shared" si="503"/>
        <v/>
      </c>
      <c r="AB1138" s="65" t="str">
        <f t="shared" si="504"/>
        <v/>
      </c>
      <c r="AC1138" s="65" t="str">
        <f t="shared" si="505"/>
        <v/>
      </c>
      <c r="AH1138" s="65" t="str">
        <f t="shared" si="495"/>
        <v>187901281</v>
      </c>
      <c r="AI1138" s="65">
        <v>18790128</v>
      </c>
      <c r="AJ1138" s="65" t="s">
        <v>5358</v>
      </c>
      <c r="AK1138" s="65">
        <v>1</v>
      </c>
      <c r="AL1138" s="65" t="s">
        <v>3356</v>
      </c>
      <c r="AN1138" s="65" t="str">
        <f t="shared" si="490"/>
        <v>update games set source = 'The Nottingham Forest Football Scrapbook' where game_id = 18790419</v>
      </c>
    </row>
    <row r="1139" spans="1:40" ht="16.8" customHeight="1" x14ac:dyDescent="0.25">
      <c r="A1139" s="113">
        <v>1</v>
      </c>
      <c r="B1139" s="342" t="s">
        <v>4979</v>
      </c>
      <c r="C1139" s="342" t="str">
        <f>IF(C1138="", "", C1138)</f>
        <v>Stoke</v>
      </c>
      <c r="D1139" s="350" t="str">
        <f t="shared" si="510"/>
        <v>'Stoke'</v>
      </c>
      <c r="E1139" s="211">
        <f>E1138</f>
        <v>18790419</v>
      </c>
      <c r="F1139" s="262">
        <v>2</v>
      </c>
      <c r="G1139" s="211" t="s">
        <v>4942</v>
      </c>
      <c r="R1139" s="112" t="str">
        <f>IF(D1139="","", CONCATENATE("Update games set ", B1139, "= ",D1139," where game_id=", E1139))</f>
        <v>Update games set Opp_parent= 'Stoke' where game_id=18790419</v>
      </c>
      <c r="S1139" s="112" t="str">
        <f t="shared" si="491"/>
        <v>Update lineups set player_name = 'E Luntley', raw_name = 'E Luntley' where game_id = 18790419 and player_order = 2</v>
      </c>
      <c r="T1139" s="112" t="str">
        <f t="shared" si="492"/>
        <v/>
      </c>
      <c r="U1139" s="200" t="str">
        <f t="shared" si="489"/>
        <v/>
      </c>
      <c r="V1139" s="112" t="str">
        <f t="shared" si="493"/>
        <v/>
      </c>
      <c r="W1139" s="415" t="str">
        <f t="shared" si="494"/>
        <v/>
      </c>
      <c r="Y1139" s="65" t="str">
        <f t="shared" si="501"/>
        <v/>
      </c>
      <c r="Z1139" s="65" t="str">
        <f t="shared" si="502"/>
        <v/>
      </c>
      <c r="AA1139" s="65" t="str">
        <f t="shared" si="503"/>
        <v/>
      </c>
      <c r="AB1139" s="65" t="str">
        <f t="shared" si="504"/>
        <v/>
      </c>
      <c r="AC1139" s="65" t="str">
        <f t="shared" si="505"/>
        <v/>
      </c>
      <c r="AH1139" s="65" t="str">
        <f t="shared" si="495"/>
        <v>187901282</v>
      </c>
      <c r="AI1139" s="65">
        <v>18790128</v>
      </c>
      <c r="AJ1139" s="65" t="s">
        <v>5358</v>
      </c>
      <c r="AK1139" s="65">
        <v>2</v>
      </c>
      <c r="AL1139" s="65" t="s">
        <v>3078</v>
      </c>
      <c r="AN1139" s="65" t="str">
        <f t="shared" si="490"/>
        <v/>
      </c>
    </row>
    <row r="1140" spans="1:40" ht="16.8" customHeight="1" x14ac:dyDescent="0.25">
      <c r="A1140" s="113">
        <v>1</v>
      </c>
      <c r="B1140" s="342" t="s">
        <v>2653</v>
      </c>
      <c r="C1140" s="342" t="s">
        <v>663</v>
      </c>
      <c r="D1140" s="350" t="str">
        <f t="shared" si="510"/>
        <v>'Friendly'</v>
      </c>
      <c r="E1140" s="211">
        <f t="shared" ref="E1140:E1153" si="514">E1139</f>
        <v>18790419</v>
      </c>
      <c r="F1140" s="262">
        <v>3</v>
      </c>
      <c r="G1140" s="211" t="s">
        <v>3417</v>
      </c>
      <c r="R1140" s="112" t="str">
        <f>IF(D1140="","", CONCATENATE("Update games set ", B1140, "= ",D1140," where game_id=", E1140))</f>
        <v>Update games set Game_type= 'Friendly' where game_id=18790419</v>
      </c>
      <c r="S1140" s="112" t="str">
        <f t="shared" si="491"/>
        <v>Update lineups set player_name = 'W Luntley', raw_name = 'W Luntley' where game_id = 18790419 and player_order = 3</v>
      </c>
      <c r="T1140" s="112" t="str">
        <f t="shared" si="492"/>
        <v/>
      </c>
      <c r="U1140" s="200" t="str">
        <f t="shared" si="489"/>
        <v/>
      </c>
      <c r="V1140" s="112" t="str">
        <f t="shared" si="493"/>
        <v/>
      </c>
      <c r="W1140" s="415" t="str">
        <f t="shared" si="494"/>
        <v/>
      </c>
      <c r="Y1140" s="65" t="str">
        <f t="shared" si="501"/>
        <v/>
      </c>
      <c r="Z1140" s="65" t="str">
        <f t="shared" si="502"/>
        <v/>
      </c>
      <c r="AA1140" s="65" t="str">
        <f t="shared" si="503"/>
        <v/>
      </c>
      <c r="AB1140" s="65" t="str">
        <f t="shared" si="504"/>
        <v/>
      </c>
      <c r="AC1140" s="65" t="str">
        <f t="shared" si="505"/>
        <v/>
      </c>
      <c r="AH1140" s="65" t="str">
        <f t="shared" si="495"/>
        <v>187901283</v>
      </c>
      <c r="AI1140" s="65">
        <v>18790128</v>
      </c>
      <c r="AJ1140" s="65" t="s">
        <v>5358</v>
      </c>
      <c r="AK1140" s="65">
        <v>3</v>
      </c>
      <c r="AL1140" s="65" t="s">
        <v>3393</v>
      </c>
      <c r="AN1140" s="65" t="str">
        <f t="shared" si="490"/>
        <v/>
      </c>
    </row>
    <row r="1141" spans="1:40" ht="16.8" customHeight="1" x14ac:dyDescent="0.25">
      <c r="A1141" s="113">
        <v>1</v>
      </c>
      <c r="B1141" s="342" t="s">
        <v>4978</v>
      </c>
      <c r="C1141" s="347" t="s">
        <v>0</v>
      </c>
      <c r="D1141" s="350" t="str">
        <f t="shared" si="510"/>
        <v>'A'</v>
      </c>
      <c r="E1141" s="211">
        <f t="shared" si="514"/>
        <v>18790419</v>
      </c>
      <c r="F1141" s="262">
        <v>4</v>
      </c>
      <c r="G1141" s="211" t="s">
        <v>4952</v>
      </c>
      <c r="R1141" s="112" t="str">
        <f>IF(D1141="","", CONCATENATE("Update games set ", B1141, "= ",D1141," where game_id=", E1141))</f>
        <v>Update games set HAN= 'A' where game_id=18790419</v>
      </c>
      <c r="S1141" s="112" t="str">
        <f t="shared" si="491"/>
        <v>Update lineups set player_name = 'M Holroyd', raw_name = 'M Holroyd' where game_id = 18790419 and player_order = 4</v>
      </c>
      <c r="T1141" s="112" t="str">
        <f t="shared" si="492"/>
        <v/>
      </c>
      <c r="U1141" s="200" t="str">
        <f t="shared" si="489"/>
        <v/>
      </c>
      <c r="V1141" s="112" t="str">
        <f t="shared" si="493"/>
        <v/>
      </c>
      <c r="W1141" s="415" t="str">
        <f t="shared" si="494"/>
        <v/>
      </c>
      <c r="Y1141" s="65" t="str">
        <f t="shared" si="501"/>
        <v/>
      </c>
      <c r="Z1141" s="65" t="str">
        <f t="shared" si="502"/>
        <v/>
      </c>
      <c r="AA1141" s="65" t="str">
        <f t="shared" si="503"/>
        <v/>
      </c>
      <c r="AB1141" s="65" t="str">
        <f t="shared" si="504"/>
        <v/>
      </c>
      <c r="AC1141" s="65" t="str">
        <f t="shared" si="505"/>
        <v/>
      </c>
      <c r="AH1141" s="65" t="str">
        <f t="shared" si="495"/>
        <v>187901284</v>
      </c>
      <c r="AI1141" s="65">
        <v>18790128</v>
      </c>
      <c r="AJ1141" s="65" t="s">
        <v>5358</v>
      </c>
      <c r="AK1141" s="65">
        <v>4</v>
      </c>
      <c r="AL1141" s="65" t="s">
        <v>3417</v>
      </c>
      <c r="AN1141" s="65" t="str">
        <f t="shared" si="490"/>
        <v/>
      </c>
    </row>
    <row r="1142" spans="1:40" ht="16.8" customHeight="1" x14ac:dyDescent="0.25">
      <c r="A1142" s="113">
        <v>1</v>
      </c>
      <c r="B1142" s="342" t="s">
        <v>5</v>
      </c>
      <c r="C1142" s="347">
        <v>0</v>
      </c>
      <c r="D1142" s="349">
        <f t="shared" si="497"/>
        <v>0</v>
      </c>
      <c r="E1142" s="211">
        <f t="shared" si="514"/>
        <v>18790419</v>
      </c>
      <c r="F1142" s="262">
        <v>5</v>
      </c>
      <c r="G1142" s="211" t="s">
        <v>4982</v>
      </c>
      <c r="R1142" s="112" t="str">
        <f>IF(D1142="","", CONCATENATE("Update games set ", B1142, "= ",D1142," where game_id=", E1142))</f>
        <v>Update games set F= 0 where game_id=18790419</v>
      </c>
      <c r="S1142" s="112" t="str">
        <f t="shared" si="491"/>
        <v>Update lineups set player_name = 'Lindley', raw_name = 'Lindley' where game_id = 18790419 and player_order = 5</v>
      </c>
      <c r="T1142" s="112" t="str">
        <f t="shared" si="492"/>
        <v/>
      </c>
      <c r="U1142" s="200" t="str">
        <f t="shared" si="489"/>
        <v/>
      </c>
      <c r="V1142" s="112" t="str">
        <f t="shared" si="493"/>
        <v/>
      </c>
      <c r="W1142" s="415" t="str">
        <f t="shared" si="494"/>
        <v/>
      </c>
      <c r="Y1142" s="65" t="str">
        <f t="shared" si="501"/>
        <v/>
      </c>
      <c r="Z1142" s="65" t="str">
        <f t="shared" si="502"/>
        <v/>
      </c>
      <c r="AA1142" s="65" t="str">
        <f t="shared" si="503"/>
        <v/>
      </c>
      <c r="AB1142" s="65" t="str">
        <f t="shared" si="504"/>
        <v/>
      </c>
      <c r="AC1142" s="65" t="str">
        <f t="shared" si="505"/>
        <v/>
      </c>
      <c r="AH1142" s="65" t="str">
        <f t="shared" si="495"/>
        <v>187901285</v>
      </c>
      <c r="AI1142" s="65">
        <v>18790128</v>
      </c>
      <c r="AJ1142" s="65" t="s">
        <v>5358</v>
      </c>
      <c r="AK1142" s="65">
        <v>5</v>
      </c>
      <c r="AL1142" s="65" t="s">
        <v>2905</v>
      </c>
      <c r="AN1142" s="65" t="str">
        <f t="shared" si="490"/>
        <v/>
      </c>
    </row>
    <row r="1143" spans="1:40" ht="16.8" customHeight="1" x14ac:dyDescent="0.25">
      <c r="A1143" s="113">
        <v>1</v>
      </c>
      <c r="B1143" s="342" t="s">
        <v>0</v>
      </c>
      <c r="C1143" s="180">
        <v>0</v>
      </c>
      <c r="D1143" s="349">
        <f t="shared" si="497"/>
        <v>0</v>
      </c>
      <c r="E1143" s="211">
        <f t="shared" si="514"/>
        <v>18790419</v>
      </c>
      <c r="F1143" s="262">
        <v>6</v>
      </c>
      <c r="G1143" s="211" t="s">
        <v>4963</v>
      </c>
      <c r="R1143" s="112" t="str">
        <f>IF(D1143="","", CONCATENATE("Update games set ", B1143, "= ",D1143," where game_id=", E1143))</f>
        <v>Update games set A= 0 where game_id=18790419</v>
      </c>
      <c r="S1143" s="112" t="str">
        <f t="shared" si="491"/>
        <v>Update lineups set player_name = 'Johnstone', raw_name = 'Johnstone' where game_id = 18790419 and player_order = 6</v>
      </c>
      <c r="T1143" s="112" t="str">
        <f t="shared" si="492"/>
        <v/>
      </c>
      <c r="U1143" s="200" t="str">
        <f t="shared" si="489"/>
        <v/>
      </c>
      <c r="V1143" s="112" t="str">
        <f t="shared" si="493"/>
        <v/>
      </c>
      <c r="W1143" s="415" t="str">
        <f t="shared" si="494"/>
        <v/>
      </c>
      <c r="Y1143" s="65" t="str">
        <f t="shared" si="501"/>
        <v/>
      </c>
      <c r="Z1143" s="65" t="str">
        <f t="shared" si="502"/>
        <v/>
      </c>
      <c r="AA1143" s="65" t="str">
        <f t="shared" si="503"/>
        <v/>
      </c>
      <c r="AB1143" s="65" t="str">
        <f t="shared" si="504"/>
        <v/>
      </c>
      <c r="AC1143" s="65" t="str">
        <f t="shared" si="505"/>
        <v/>
      </c>
      <c r="AH1143" s="65" t="str">
        <f t="shared" si="495"/>
        <v>187901286</v>
      </c>
      <c r="AI1143" s="65">
        <v>18790128</v>
      </c>
      <c r="AJ1143" s="65" t="s">
        <v>5358</v>
      </c>
      <c r="AK1143" s="65">
        <v>6</v>
      </c>
      <c r="AL1143" s="65" t="s">
        <v>2122</v>
      </c>
      <c r="AN1143" s="65" t="str">
        <f t="shared" si="490"/>
        <v/>
      </c>
    </row>
    <row r="1144" spans="1:40" ht="16.8" customHeight="1" x14ac:dyDescent="0.25">
      <c r="A1144" s="113">
        <v>1</v>
      </c>
      <c r="B1144" s="342" t="s">
        <v>23</v>
      </c>
      <c r="C1144" s="334" t="s">
        <v>3</v>
      </c>
      <c r="D1144" s="334" t="str">
        <f t="shared" ref="D1144" si="515">IF(C1144="",IF(D1142&gt;D1143,"'W'",IF(D1142=D1143,"'D'","'L'")),_xlfn.CONCAT("'",C1144,"'"))</f>
        <v>'D'</v>
      </c>
      <c r="E1144" s="211">
        <f t="shared" si="514"/>
        <v>18790419</v>
      </c>
      <c r="F1144" s="262">
        <v>7</v>
      </c>
      <c r="G1144" s="211" t="s">
        <v>4786</v>
      </c>
      <c r="R1144" s="112" t="str">
        <f>IF(D1144="","", CONCATENATE("Update games set ", B1144, "= ",D1144," where game_id=", E1144))</f>
        <v>Update games set Result= 'D' where game_id=18790419</v>
      </c>
      <c r="S1144" s="112" t="str">
        <f t="shared" si="491"/>
        <v>Update lineups set player_name = 'Smith', raw_name = 'Smith' where game_id = 18790419 and player_order = 7</v>
      </c>
      <c r="T1144" s="112" t="str">
        <f t="shared" si="492"/>
        <v/>
      </c>
      <c r="U1144" s="200" t="str">
        <f t="shared" si="489"/>
        <v/>
      </c>
      <c r="V1144" s="112" t="str">
        <f t="shared" si="493"/>
        <v/>
      </c>
      <c r="W1144" s="415" t="str">
        <f t="shared" si="494"/>
        <v/>
      </c>
      <c r="Y1144" s="65" t="str">
        <f t="shared" si="501"/>
        <v/>
      </c>
      <c r="Z1144" s="65" t="str">
        <f t="shared" si="502"/>
        <v/>
      </c>
      <c r="AA1144" s="65" t="str">
        <f t="shared" si="503"/>
        <v/>
      </c>
      <c r="AB1144" s="65" t="str">
        <f t="shared" si="504"/>
        <v/>
      </c>
      <c r="AC1144" s="65" t="str">
        <f t="shared" si="505"/>
        <v/>
      </c>
      <c r="AH1144" s="65" t="str">
        <f t="shared" si="495"/>
        <v>187901287</v>
      </c>
      <c r="AI1144" s="65">
        <v>18790128</v>
      </c>
      <c r="AJ1144" s="65" t="s">
        <v>5358</v>
      </c>
      <c r="AK1144" s="65">
        <v>7</v>
      </c>
      <c r="AL1144" s="65" t="s">
        <v>2120</v>
      </c>
      <c r="AN1144" s="65" t="str">
        <f t="shared" si="490"/>
        <v/>
      </c>
    </row>
    <row r="1145" spans="1:40" ht="16.8" customHeight="1" x14ac:dyDescent="0.25">
      <c r="A1145" s="113">
        <v>1</v>
      </c>
      <c r="B1145" s="342" t="s">
        <v>768</v>
      </c>
      <c r="C1145" s="180"/>
      <c r="D1145" s="349" t="str">
        <f t="shared" si="499"/>
        <v/>
      </c>
      <c r="E1145" s="211">
        <f t="shared" si="514"/>
        <v>18790419</v>
      </c>
      <c r="F1145" s="262">
        <v>8</v>
      </c>
      <c r="G1145" s="194" t="s">
        <v>4904</v>
      </c>
      <c r="N1145" s="417"/>
      <c r="O1145" s="194"/>
      <c r="P1145" s="194"/>
      <c r="R1145" s="112" t="str">
        <f>IF(D1145="","", CONCATENATE("Update games set ", B1145, "= ",D1145," where game_id=", E1145))</f>
        <v/>
      </c>
      <c r="S1145" s="112" t="str">
        <f t="shared" si="491"/>
        <v>Update lineups set player_name = 'Goodyer', raw_name = 'Goodyer' where game_id = 18790419 and player_order = 8</v>
      </c>
      <c r="T1145" s="112" t="str">
        <f t="shared" si="492"/>
        <v/>
      </c>
      <c r="U1145" s="200" t="str">
        <f t="shared" si="489"/>
        <v/>
      </c>
      <c r="V1145" s="112" t="str">
        <f t="shared" si="493"/>
        <v/>
      </c>
      <c r="W1145" s="415" t="str">
        <f t="shared" si="494"/>
        <v/>
      </c>
      <c r="Y1145" s="65" t="str">
        <f t="shared" si="501"/>
        <v/>
      </c>
      <c r="Z1145" s="65" t="str">
        <f t="shared" si="502"/>
        <v/>
      </c>
      <c r="AA1145" s="65" t="str">
        <f t="shared" si="503"/>
        <v/>
      </c>
      <c r="AB1145" s="65" t="str">
        <f t="shared" si="504"/>
        <v/>
      </c>
      <c r="AC1145" s="65" t="str">
        <f t="shared" si="505"/>
        <v/>
      </c>
      <c r="AH1145" s="65" t="str">
        <f t="shared" si="495"/>
        <v>187901288</v>
      </c>
      <c r="AI1145" s="65">
        <v>18790128</v>
      </c>
      <c r="AJ1145" s="65" t="s">
        <v>5358</v>
      </c>
      <c r="AK1145" s="65">
        <v>8</v>
      </c>
      <c r="AL1145" s="65" t="s">
        <v>3245</v>
      </c>
      <c r="AN1145" s="65" t="str">
        <f t="shared" si="490"/>
        <v/>
      </c>
    </row>
    <row r="1146" spans="1:40" ht="16.8" customHeight="1" x14ac:dyDescent="0.25">
      <c r="A1146" s="113">
        <v>1</v>
      </c>
      <c r="B1146" s="342" t="s">
        <v>766</v>
      </c>
      <c r="C1146" s="180"/>
      <c r="D1146" s="349" t="str">
        <f t="shared" si="499"/>
        <v/>
      </c>
      <c r="E1146" s="211">
        <f t="shared" si="514"/>
        <v>18790419</v>
      </c>
      <c r="F1146" s="262">
        <v>9</v>
      </c>
      <c r="G1146" s="194" t="s">
        <v>4914</v>
      </c>
      <c r="H1146" s="194" t="s">
        <v>4777</v>
      </c>
      <c r="N1146" s="417"/>
      <c r="O1146" s="194"/>
      <c r="P1146" s="194"/>
      <c r="R1146" s="112" t="str">
        <f>IF(D1146="","", CONCATENATE("Update games set ", B1146, "= ",D1146," where game_id=", E1146))</f>
        <v/>
      </c>
      <c r="S1146" s="112" t="str">
        <f t="shared" si="491"/>
        <v>Update lineups set player_name = 'Turner', raw_name = 'Turner' where game_id = 18790419 and player_order = 9</v>
      </c>
      <c r="T1146" s="112" t="str">
        <f t="shared" si="492"/>
        <v/>
      </c>
      <c r="U1146" s="200" t="str">
        <f t="shared" si="489"/>
        <v/>
      </c>
      <c r="V1146" s="112" t="str">
        <f t="shared" si="493"/>
        <v/>
      </c>
      <c r="W1146" s="415" t="str">
        <f t="shared" si="494"/>
        <v/>
      </c>
      <c r="Y1146" s="65" t="str">
        <f t="shared" si="501"/>
        <v/>
      </c>
      <c r="Z1146" s="65" t="str">
        <f t="shared" si="502"/>
        <v/>
      </c>
      <c r="AA1146" s="65" t="str">
        <f t="shared" si="503"/>
        <v/>
      </c>
      <c r="AB1146" s="65" t="str">
        <f t="shared" si="504"/>
        <v/>
      </c>
      <c r="AC1146" s="65" t="str">
        <f t="shared" si="505"/>
        <v/>
      </c>
      <c r="AH1146" s="65" t="str">
        <f t="shared" si="495"/>
        <v>187901289</v>
      </c>
      <c r="AI1146" s="65">
        <v>18790128</v>
      </c>
      <c r="AJ1146" s="65" t="s">
        <v>5358</v>
      </c>
      <c r="AK1146" s="65">
        <v>9</v>
      </c>
      <c r="AL1146" s="65" t="s">
        <v>2981</v>
      </c>
      <c r="AN1146" s="65" t="str">
        <f t="shared" si="490"/>
        <v/>
      </c>
    </row>
    <row r="1147" spans="1:40" ht="16.8" customHeight="1" x14ac:dyDescent="0.25">
      <c r="A1147" s="113">
        <v>1</v>
      </c>
      <c r="B1147" s="342" t="s">
        <v>753</v>
      </c>
      <c r="C1147" s="347" t="s">
        <v>5245</v>
      </c>
      <c r="D1147" s="350" t="str">
        <f t="shared" si="500"/>
        <v>'WE Tellwright'</v>
      </c>
      <c r="E1147" s="211">
        <f t="shared" si="514"/>
        <v>18790419</v>
      </c>
      <c r="F1147" s="262">
        <v>10</v>
      </c>
      <c r="G1147" s="211" t="s">
        <v>4984</v>
      </c>
      <c r="R1147" s="112" t="str">
        <f>IF(D1147="","", CONCATENATE("Update games set ", B1147, "= ",D1147," where game_id=", E1147))</f>
        <v>Update games set Referee= 'WE Tellwright' where game_id=18790419</v>
      </c>
      <c r="S1147" s="112" t="str">
        <f t="shared" si="491"/>
        <v>Update lineups set player_name = 'Hill', raw_name = 'Hill' where game_id = 18790419 and player_order = 10</v>
      </c>
      <c r="T1147" s="112" t="str">
        <f t="shared" si="492"/>
        <v/>
      </c>
      <c r="U1147" s="200" t="str">
        <f t="shared" si="489"/>
        <v/>
      </c>
      <c r="V1147" s="112" t="str">
        <f t="shared" si="493"/>
        <v/>
      </c>
      <c r="W1147" s="415" t="str">
        <f t="shared" si="494"/>
        <v/>
      </c>
      <c r="Y1147" s="65" t="str">
        <f t="shared" si="501"/>
        <v/>
      </c>
      <c r="Z1147" s="65" t="str">
        <f t="shared" si="502"/>
        <v/>
      </c>
      <c r="AA1147" s="65" t="str">
        <f t="shared" si="503"/>
        <v/>
      </c>
      <c r="AB1147" s="65" t="str">
        <f t="shared" si="504"/>
        <v/>
      </c>
      <c r="AC1147" s="65" t="str">
        <f t="shared" si="505"/>
        <v/>
      </c>
      <c r="AH1147" s="65" t="str">
        <f t="shared" si="495"/>
        <v>1879012810</v>
      </c>
      <c r="AI1147" s="65">
        <v>18790128</v>
      </c>
      <c r="AJ1147" s="65" t="s">
        <v>5358</v>
      </c>
      <c r="AK1147" s="65">
        <v>10</v>
      </c>
      <c r="AL1147" s="65" t="s">
        <v>3178</v>
      </c>
      <c r="AN1147" s="65" t="str">
        <f t="shared" si="490"/>
        <v/>
      </c>
    </row>
    <row r="1148" spans="1:40" ht="16.8" customHeight="1" x14ac:dyDescent="0.25">
      <c r="A1148" s="113">
        <v>1</v>
      </c>
      <c r="B1148" s="342" t="s">
        <v>746</v>
      </c>
      <c r="C1148" s="334" t="s">
        <v>5062</v>
      </c>
      <c r="D1148" s="334" t="str">
        <f>CONCATENATE("'", LEFT(E1148,4),"-",MID(E1148,5,2),"-", MID(E1148,7,2), " ", C1148,"'")</f>
        <v>'1879-04-19 15:00'</v>
      </c>
      <c r="E1148" s="211">
        <f t="shared" si="514"/>
        <v>18790419</v>
      </c>
      <c r="F1148" s="262">
        <v>11</v>
      </c>
      <c r="G1148" s="211" t="s">
        <v>4991</v>
      </c>
      <c r="R1148" s="112" t="str">
        <f>IF(D1148="","", CONCATENATE("Update games set ", B1148, "= ",D1148," where game_id=", E1148))</f>
        <v>Update games set Game_date= '1879-04-19 15:00' where game_id=18790419</v>
      </c>
      <c r="S1148" s="112" t="str">
        <f t="shared" si="491"/>
        <v>Update lineups set player_name = 'Bishop', raw_name = 'Bishop' where game_id = 18790419 and player_order = 11</v>
      </c>
      <c r="T1148" s="112" t="str">
        <f t="shared" si="492"/>
        <v/>
      </c>
      <c r="U1148" s="200" t="str">
        <f t="shared" si="489"/>
        <v/>
      </c>
      <c r="V1148" s="112" t="str">
        <f t="shared" si="493"/>
        <v/>
      </c>
      <c r="W1148" s="415" t="str">
        <f t="shared" si="494"/>
        <v/>
      </c>
      <c r="Y1148" s="65" t="str">
        <f t="shared" si="501"/>
        <v/>
      </c>
      <c r="Z1148" s="65" t="str">
        <f t="shared" si="502"/>
        <v/>
      </c>
      <c r="AA1148" s="65" t="str">
        <f t="shared" si="503"/>
        <v/>
      </c>
      <c r="AB1148" s="65" t="str">
        <f t="shared" si="504"/>
        <v/>
      </c>
      <c r="AC1148" s="65" t="str">
        <f t="shared" si="505"/>
        <v/>
      </c>
      <c r="AH1148" s="65" t="str">
        <f t="shared" si="495"/>
        <v>1879012811</v>
      </c>
      <c r="AI1148" s="65">
        <v>18790128</v>
      </c>
      <c r="AJ1148" s="65" t="s">
        <v>5358</v>
      </c>
      <c r="AK1148" s="65">
        <v>11</v>
      </c>
      <c r="AL1148" s="65" t="s">
        <v>2952</v>
      </c>
      <c r="AN1148" s="65" t="str">
        <f t="shared" si="490"/>
        <v/>
      </c>
    </row>
    <row r="1149" spans="1:40" ht="16.8" customHeight="1" x14ac:dyDescent="0.25">
      <c r="A1149" s="113">
        <v>1</v>
      </c>
      <c r="B1149" s="342" t="s">
        <v>25</v>
      </c>
      <c r="C1149" s="334"/>
      <c r="D1149" s="350" t="str">
        <f t="shared" si="510"/>
        <v/>
      </c>
      <c r="E1149" s="211">
        <f t="shared" si="514"/>
        <v>18790419</v>
      </c>
      <c r="F1149" s="262">
        <v>12</v>
      </c>
      <c r="G1149" s="212"/>
      <c r="H1149" s="212"/>
      <c r="N1149" s="416"/>
      <c r="O1149" s="212"/>
      <c r="P1149" s="212"/>
      <c r="R1149" s="112" t="str">
        <f>IF(D1149="","", CONCATENATE("Update games set ", B1149, "= ",D1149," where game_id=", E1149))</f>
        <v/>
      </c>
      <c r="S1149" s="112" t="str">
        <f t="shared" si="491"/>
        <v/>
      </c>
      <c r="T1149" s="112" t="str">
        <f t="shared" si="492"/>
        <v/>
      </c>
      <c r="U1149" s="200" t="str">
        <f t="shared" si="489"/>
        <v/>
      </c>
      <c r="V1149" s="112" t="str">
        <f t="shared" si="493"/>
        <v/>
      </c>
      <c r="W1149" s="415" t="str">
        <f t="shared" si="494"/>
        <v/>
      </c>
      <c r="Y1149" s="65" t="str">
        <f t="shared" si="501"/>
        <v/>
      </c>
      <c r="Z1149" s="65" t="str">
        <f t="shared" si="502"/>
        <v/>
      </c>
      <c r="AA1149" s="65" t="str">
        <f t="shared" si="503"/>
        <v/>
      </c>
      <c r="AB1149" s="65" t="str">
        <f t="shared" si="504"/>
        <v/>
      </c>
      <c r="AC1149" s="65" t="str">
        <f t="shared" si="505"/>
        <v/>
      </c>
      <c r="AH1149" s="65" t="str">
        <f t="shared" si="495"/>
        <v>1879012812</v>
      </c>
      <c r="AI1149" s="65">
        <v>18790128</v>
      </c>
      <c r="AJ1149" s="65" t="s">
        <v>5358</v>
      </c>
      <c r="AK1149" s="65">
        <v>12</v>
      </c>
      <c r="AL1149" s="65" t="s">
        <v>653</v>
      </c>
      <c r="AN1149" s="65" t="str">
        <f t="shared" si="490"/>
        <v/>
      </c>
    </row>
    <row r="1150" spans="1:40" ht="16.8" customHeight="1" x14ac:dyDescent="0.25">
      <c r="A1150" s="113">
        <v>1</v>
      </c>
      <c r="B1150" s="342" t="s">
        <v>475</v>
      </c>
      <c r="C1150" s="180"/>
      <c r="D1150" s="349" t="str">
        <f t="shared" si="499"/>
        <v/>
      </c>
      <c r="E1150" s="211">
        <f t="shared" si="514"/>
        <v>18790419</v>
      </c>
      <c r="F1150" s="262">
        <v>13</v>
      </c>
      <c r="R1150" s="112" t="str">
        <f>IF(D1150="","", CONCATENATE("Update games set ", B1150, "= ",D1150," where game_id=", E1150))</f>
        <v/>
      </c>
      <c r="S1150" s="112" t="str">
        <f t="shared" si="491"/>
        <v/>
      </c>
      <c r="T1150" s="112" t="str">
        <f t="shared" si="492"/>
        <v/>
      </c>
      <c r="U1150" s="200" t="str">
        <f t="shared" si="489"/>
        <v/>
      </c>
      <c r="V1150" s="112" t="str">
        <f t="shared" si="493"/>
        <v/>
      </c>
      <c r="W1150" s="415" t="str">
        <f t="shared" si="494"/>
        <v/>
      </c>
      <c r="Y1150" s="65" t="str">
        <f t="shared" si="501"/>
        <v/>
      </c>
      <c r="Z1150" s="65" t="str">
        <f t="shared" si="502"/>
        <v/>
      </c>
      <c r="AA1150" s="65" t="str">
        <f t="shared" si="503"/>
        <v/>
      </c>
      <c r="AB1150" s="65" t="str">
        <f t="shared" si="504"/>
        <v/>
      </c>
      <c r="AC1150" s="65" t="str">
        <f t="shared" si="505"/>
        <v/>
      </c>
      <c r="AH1150" s="65" t="str">
        <f t="shared" si="495"/>
        <v>1879012813</v>
      </c>
      <c r="AI1150" s="65">
        <v>18790128</v>
      </c>
      <c r="AJ1150" s="65" t="s">
        <v>5358</v>
      </c>
      <c r="AK1150" s="65">
        <v>13</v>
      </c>
      <c r="AL1150" s="65" t="s">
        <v>653</v>
      </c>
      <c r="AN1150" s="65" t="str">
        <f t="shared" si="490"/>
        <v/>
      </c>
    </row>
    <row r="1151" spans="1:40" ht="16.8" customHeight="1" x14ac:dyDescent="0.25">
      <c r="A1151" s="113">
        <v>1</v>
      </c>
      <c r="B1151" s="342" t="s">
        <v>20</v>
      </c>
      <c r="C1151" s="347" t="s">
        <v>4919</v>
      </c>
      <c r="D1151" s="350" t="str">
        <f t="shared" si="510"/>
        <v>'Forest Ground'</v>
      </c>
      <c r="E1151" s="211">
        <f t="shared" si="514"/>
        <v>18790419</v>
      </c>
      <c r="F1151" s="262">
        <v>14</v>
      </c>
      <c r="R1151" s="112" t="str">
        <f>IF(D1151="","", CONCATENATE("Update games set ", B1151, "= ",D1151," where game_id=", E1151))</f>
        <v>Update games set Ground= 'Forest Ground' where game_id=18790419</v>
      </c>
      <c r="S1151" s="112" t="str">
        <f t="shared" si="491"/>
        <v/>
      </c>
      <c r="T1151" s="112" t="str">
        <f t="shared" si="492"/>
        <v/>
      </c>
      <c r="U1151" s="200" t="str">
        <f t="shared" si="489"/>
        <v/>
      </c>
      <c r="V1151" s="112" t="str">
        <f t="shared" si="493"/>
        <v/>
      </c>
      <c r="W1151" s="415" t="str">
        <f t="shared" si="494"/>
        <v/>
      </c>
      <c r="Y1151" s="65" t="str">
        <f t="shared" si="501"/>
        <v/>
      </c>
      <c r="Z1151" s="65" t="str">
        <f t="shared" si="502"/>
        <v/>
      </c>
      <c r="AA1151" s="65" t="str">
        <f t="shared" si="503"/>
        <v/>
      </c>
      <c r="AB1151" s="65" t="str">
        <f t="shared" si="504"/>
        <v/>
      </c>
      <c r="AC1151" s="65" t="str">
        <f t="shared" si="505"/>
        <v/>
      </c>
      <c r="AH1151" s="65" t="str">
        <f t="shared" si="495"/>
        <v>1879012814</v>
      </c>
      <c r="AI1151" s="65">
        <v>18790128</v>
      </c>
      <c r="AJ1151" s="65" t="s">
        <v>5358</v>
      </c>
      <c r="AK1151" s="65">
        <v>14</v>
      </c>
      <c r="AL1151" s="65" t="s">
        <v>653</v>
      </c>
      <c r="AN1151" s="65" t="str">
        <f t="shared" si="490"/>
        <v/>
      </c>
    </row>
    <row r="1152" spans="1:40" ht="16.8" customHeight="1" x14ac:dyDescent="0.25">
      <c r="A1152" s="113">
        <v>1</v>
      </c>
      <c r="B1152" s="342" t="s">
        <v>4882</v>
      </c>
      <c r="C1152" s="342" t="str">
        <f>IF(C1151="", "", C1151)</f>
        <v>Forest Ground</v>
      </c>
      <c r="D1152" s="350" t="str">
        <f t="shared" si="510"/>
        <v>'Forest Ground'</v>
      </c>
      <c r="E1152" s="211">
        <f t="shared" si="514"/>
        <v>18790419</v>
      </c>
      <c r="F1152" s="262">
        <v>15</v>
      </c>
      <c r="R1152" s="112" t="str">
        <f>IF(D1152="","", CONCATENATE("Update games set ", B1152, "= ",D1152," where game_id=", E1152))</f>
        <v>Update games set Ground_parent= 'Forest Ground' where game_id=18790419</v>
      </c>
      <c r="S1152" s="112" t="str">
        <f t="shared" si="491"/>
        <v/>
      </c>
      <c r="T1152" s="112" t="str">
        <f t="shared" si="492"/>
        <v/>
      </c>
      <c r="U1152" s="200" t="str">
        <f t="shared" si="489"/>
        <v/>
      </c>
      <c r="V1152" s="112" t="str">
        <f t="shared" si="493"/>
        <v/>
      </c>
      <c r="W1152" s="415" t="str">
        <f t="shared" si="494"/>
        <v/>
      </c>
      <c r="Y1152" s="65" t="str">
        <f t="shared" si="501"/>
        <v/>
      </c>
      <c r="Z1152" s="65" t="str">
        <f t="shared" si="502"/>
        <v/>
      </c>
      <c r="AA1152" s="65" t="str">
        <f t="shared" si="503"/>
        <v/>
      </c>
      <c r="AB1152" s="65" t="str">
        <f t="shared" si="504"/>
        <v/>
      </c>
      <c r="AC1152" s="65" t="str">
        <f t="shared" si="505"/>
        <v/>
      </c>
      <c r="AH1152" s="65" t="str">
        <f t="shared" si="495"/>
        <v>1879012815</v>
      </c>
      <c r="AI1152" s="65">
        <v>18790128</v>
      </c>
      <c r="AJ1152" s="65" t="s">
        <v>5358</v>
      </c>
      <c r="AK1152" s="65">
        <v>15</v>
      </c>
      <c r="AL1152" s="65" t="s">
        <v>653</v>
      </c>
      <c r="AN1152" s="65" t="str">
        <f t="shared" si="490"/>
        <v/>
      </c>
    </row>
    <row r="1153" spans="1:40" s="126" customFormat="1" ht="16.8" customHeight="1" thickBot="1" x14ac:dyDescent="0.3">
      <c r="A1153" s="113">
        <v>1</v>
      </c>
      <c r="B1153" s="116" t="s">
        <v>115</v>
      </c>
      <c r="C1153" s="352"/>
      <c r="D1153" s="370" t="str">
        <f t="shared" ref="D1153" si="516">IF(MID(E1153,5,2)*1&gt;6,_xlfn.CONCAT("'",LEFT(E1153,4),"-",MID(E1153,3,2)+1,"'"),_xlfn.CONCAT("'",LEFT(E1153,4)-1,"-",MID(E1153,3,2),"'"))</f>
        <v>'1878-79'</v>
      </c>
      <c r="E1153" s="214">
        <f t="shared" si="514"/>
        <v>18790419</v>
      </c>
      <c r="F1153" s="266">
        <v>16</v>
      </c>
      <c r="G1153" s="343"/>
      <c r="H1153" s="343"/>
      <c r="I1153" s="267"/>
      <c r="J1153" s="214"/>
      <c r="K1153" s="266"/>
      <c r="L1153" s="266"/>
      <c r="M1153" s="266"/>
      <c r="N1153" s="419"/>
      <c r="O1153" s="343"/>
      <c r="P1153" s="343"/>
      <c r="Q1153" s="346"/>
      <c r="R1153" s="112" t="str">
        <f>IF(D1153="","", CONCATENATE("Update games set ", B1153, "= ",D1153," where game_id=", E1153))</f>
        <v>Update games set Season= '1878-79' where game_id=18790419</v>
      </c>
      <c r="S1153" s="112" t="str">
        <f t="shared" si="491"/>
        <v/>
      </c>
      <c r="T1153" s="112" t="str">
        <f t="shared" si="492"/>
        <v/>
      </c>
      <c r="U1153" s="200" t="str">
        <f t="shared" si="489"/>
        <v/>
      </c>
      <c r="V1153" s="112" t="str">
        <f t="shared" si="493"/>
        <v/>
      </c>
      <c r="W1153" s="415" t="str">
        <f t="shared" si="494"/>
        <v/>
      </c>
      <c r="X1153" s="240"/>
      <c r="Y1153" s="65" t="str">
        <f t="shared" si="501"/>
        <v/>
      </c>
      <c r="Z1153" s="65" t="str">
        <f t="shared" si="502"/>
        <v/>
      </c>
      <c r="AA1153" s="65" t="str">
        <f t="shared" si="503"/>
        <v/>
      </c>
      <c r="AB1153" s="65" t="str">
        <f t="shared" si="504"/>
        <v/>
      </c>
      <c r="AC1153" s="65" t="str">
        <f t="shared" si="505"/>
        <v/>
      </c>
      <c r="AH1153" s="65" t="str">
        <f t="shared" si="495"/>
        <v>1879012816</v>
      </c>
      <c r="AI1153" s="126">
        <v>18790128</v>
      </c>
      <c r="AJ1153" s="126" t="s">
        <v>5358</v>
      </c>
      <c r="AK1153" s="126">
        <v>16</v>
      </c>
      <c r="AL1153" s="126" t="s">
        <v>653</v>
      </c>
      <c r="AN1153" s="65" t="str">
        <f t="shared" si="490"/>
        <v/>
      </c>
    </row>
    <row r="1154" spans="1:40" ht="16.8" customHeight="1" thickTop="1" x14ac:dyDescent="0.25">
      <c r="A1154" s="113">
        <v>1</v>
      </c>
      <c r="B1154" s="341" t="s">
        <v>22</v>
      </c>
      <c r="C1154" s="341" t="s">
        <v>5227</v>
      </c>
      <c r="D1154" s="341" t="str">
        <f t="shared" si="510"/>
        <v>'Birmingham'</v>
      </c>
      <c r="E1154" s="211">
        <v>18791025</v>
      </c>
      <c r="F1154" s="262">
        <v>1</v>
      </c>
      <c r="G1154" s="211" t="s">
        <v>4939</v>
      </c>
      <c r="H1154" s="212"/>
      <c r="R1154" s="112" t="str">
        <f>IF(D1154="","", CONCATENATE("Update games set ", B1154, "= ",D1154," where game_id=", E1154))</f>
        <v>Update games set Opponent= 'Birmingham' where game_id=18791025</v>
      </c>
      <c r="S1154" s="112" t="str">
        <f t="shared" si="491"/>
        <v>Update lineups set player_name = 'J Sands', raw_name = 'J Sands' where game_id = 18791025 and player_order = 1</v>
      </c>
      <c r="T1154" s="112" t="str">
        <f t="shared" si="492"/>
        <v/>
      </c>
      <c r="U1154" s="200" t="str">
        <f t="shared" ref="U1154:U1217" si="517">IF(I1154="", "", Y1154&amp;Z1154&amp;AA1154&amp;AB1154&amp;AC1154)</f>
        <v/>
      </c>
      <c r="V1154" s="112" t="str">
        <f t="shared" si="493"/>
        <v/>
      </c>
      <c r="W1154" s="415" t="str">
        <f t="shared" si="494"/>
        <v/>
      </c>
      <c r="Y1154" s="65" t="str">
        <f t="shared" si="501"/>
        <v/>
      </c>
      <c r="Z1154" s="65" t="str">
        <f t="shared" si="502"/>
        <v/>
      </c>
      <c r="AA1154" s="65" t="str">
        <f t="shared" si="503"/>
        <v/>
      </c>
      <c r="AB1154" s="65" t="str">
        <f t="shared" si="504"/>
        <v/>
      </c>
      <c r="AC1154" s="65" t="str">
        <f t="shared" si="505"/>
        <v/>
      </c>
      <c r="AH1154" s="65" t="str">
        <f t="shared" si="495"/>
        <v>187902151</v>
      </c>
      <c r="AI1154" s="65">
        <v>18790215</v>
      </c>
      <c r="AJ1154" s="65" t="s">
        <v>5227</v>
      </c>
      <c r="AK1154" s="65">
        <v>1</v>
      </c>
      <c r="AN1154" s="65" t="str">
        <f t="shared" ref="AN1154:AN1217" si="518">IF(F1154=1, _xlfn.CONCAT("update games set source = 'The Nottingham Forest Football Scrapbook' where game_id = ", E1154), "")</f>
        <v>update games set source = 'The Nottingham Forest Football Scrapbook' where game_id = 18791025</v>
      </c>
    </row>
    <row r="1155" spans="1:40" ht="16.8" customHeight="1" x14ac:dyDescent="0.25">
      <c r="A1155" s="113">
        <v>1</v>
      </c>
      <c r="B1155" s="342" t="s">
        <v>4979</v>
      </c>
      <c r="C1155" s="342" t="str">
        <f>IF(C1154="", "", C1154)</f>
        <v>Birmingham</v>
      </c>
      <c r="D1155" s="350" t="str">
        <f t="shared" si="510"/>
        <v>'Birmingham'</v>
      </c>
      <c r="E1155" s="211">
        <f>E1154</f>
        <v>18791025</v>
      </c>
      <c r="F1155" s="262">
        <v>2</v>
      </c>
      <c r="G1155" s="211" t="s">
        <v>4976</v>
      </c>
      <c r="R1155" s="112" t="str">
        <f>IF(D1155="","", CONCATENATE("Update games set ", B1155, "= ",D1155," where game_id=", E1155))</f>
        <v>Update games set Opp_parent= 'Birmingham' where game_id=18791025</v>
      </c>
      <c r="S1155" s="112" t="str">
        <f t="shared" ref="S1155:S1218" si="519">IF(G1155="","",CONCATENATE("Update lineups set player_name = '",SUBSTITUTE(G1155,"'","''"),"', raw_name = '",SUBSTITUTE(G1155,"'","''"),"' where game_id = ",E1155," and player_order = ",F1155))</f>
        <v>Update lineups set player_name = 'CJ Caborn', raw_name = 'CJ Caborn' where game_id = 18791025 and player_order = 2</v>
      </c>
      <c r="T1155" s="112" t="str">
        <f t="shared" ref="T1155:T1218" si="520">IF(J1155="","", CONCATENATE("insert into goals (game_id, goal_order, scorer_name, goal_min) values (",E1155, ", ", I1155,", '",J1155,")"))</f>
        <v/>
      </c>
      <c r="U1155" s="200" t="str">
        <f t="shared" si="517"/>
        <v/>
      </c>
      <c r="V1155" s="112" t="str">
        <f t="shared" ref="V1155:V1218" si="521">IF(N1155="","", CONCATENATE("insert into games_sources (game_id, source_order, source_name, source_link) values (",E1155, ", ", N1155,", '",O1155,"', '",P1155,"')"))</f>
        <v/>
      </c>
      <c r="W1155" s="415" t="str">
        <f t="shared" ref="W1155:W1218" si="522">IF(N1155="","",CONCATENATE("update games_sources set  source_name = '",O1155,"', source_link = '",P1155,"' where game_id = ",E1155," and source_order = ",N1155))</f>
        <v/>
      </c>
      <c r="Y1155" s="65" t="str">
        <f t="shared" si="501"/>
        <v/>
      </c>
      <c r="Z1155" s="65" t="str">
        <f t="shared" si="502"/>
        <v/>
      </c>
      <c r="AA1155" s="65" t="str">
        <f t="shared" si="503"/>
        <v/>
      </c>
      <c r="AB1155" s="65" t="str">
        <f t="shared" si="504"/>
        <v/>
      </c>
      <c r="AC1155" s="65" t="str">
        <f t="shared" si="505"/>
        <v/>
      </c>
      <c r="AH1155" s="65" t="str">
        <f t="shared" ref="AH1155:AH1218" si="523">_xlfn.CONCAT(AI1155,AK1155)</f>
        <v>187902152</v>
      </c>
      <c r="AI1155" s="65">
        <v>18790215</v>
      </c>
      <c r="AJ1155" s="65" t="s">
        <v>5227</v>
      </c>
      <c r="AK1155" s="65">
        <v>2</v>
      </c>
      <c r="AN1155" s="65" t="str">
        <f t="shared" si="518"/>
        <v/>
      </c>
    </row>
    <row r="1156" spans="1:40" ht="16.8" customHeight="1" x14ac:dyDescent="0.25">
      <c r="A1156" s="113">
        <v>1</v>
      </c>
      <c r="B1156" s="342" t="s">
        <v>2653</v>
      </c>
      <c r="C1156" s="342" t="s">
        <v>663</v>
      </c>
      <c r="D1156" s="350" t="str">
        <f t="shared" si="510"/>
        <v>'Friendly'</v>
      </c>
      <c r="E1156" s="211">
        <f t="shared" ref="E1156:E1169" si="524">E1155</f>
        <v>18791025</v>
      </c>
      <c r="F1156" s="262">
        <v>3</v>
      </c>
      <c r="G1156" s="211" t="s">
        <v>4992</v>
      </c>
      <c r="R1156" s="112" t="str">
        <f>IF(D1156="","", CONCATENATE("Update games set ", B1156, "= ",D1156," where game_id=", E1156))</f>
        <v>Update games set Game_type= 'Friendly' where game_id=18791025</v>
      </c>
      <c r="S1156" s="112" t="str">
        <f t="shared" si="519"/>
        <v>Update lineups set player_name = 'E Lindley', raw_name = 'E Lindley' where game_id = 18791025 and player_order = 3</v>
      </c>
      <c r="T1156" s="112" t="str">
        <f t="shared" si="520"/>
        <v/>
      </c>
      <c r="U1156" s="200" t="str">
        <f t="shared" si="517"/>
        <v/>
      </c>
      <c r="V1156" s="112" t="str">
        <f t="shared" si="521"/>
        <v/>
      </c>
      <c r="W1156" s="415" t="str">
        <f t="shared" si="522"/>
        <v/>
      </c>
      <c r="Y1156" s="65" t="str">
        <f t="shared" si="501"/>
        <v/>
      </c>
      <c r="Z1156" s="65" t="str">
        <f t="shared" si="502"/>
        <v/>
      </c>
      <c r="AA1156" s="65" t="str">
        <f t="shared" si="503"/>
        <v/>
      </c>
      <c r="AB1156" s="65" t="str">
        <f t="shared" si="504"/>
        <v/>
      </c>
      <c r="AC1156" s="65" t="str">
        <f t="shared" si="505"/>
        <v/>
      </c>
      <c r="AH1156" s="65" t="str">
        <f t="shared" si="523"/>
        <v>187902153</v>
      </c>
      <c r="AI1156" s="65">
        <v>18790215</v>
      </c>
      <c r="AJ1156" s="65" t="s">
        <v>5227</v>
      </c>
      <c r="AK1156" s="65">
        <v>3</v>
      </c>
      <c r="AN1156" s="65" t="str">
        <f t="shared" si="518"/>
        <v/>
      </c>
    </row>
    <row r="1157" spans="1:40" ht="16.8" customHeight="1" x14ac:dyDescent="0.25">
      <c r="A1157" s="113">
        <v>1</v>
      </c>
      <c r="B1157" s="342" t="s">
        <v>4978</v>
      </c>
      <c r="C1157" s="347" t="s">
        <v>5065</v>
      </c>
      <c r="D1157" s="350" t="str">
        <f t="shared" si="510"/>
        <v>'H'</v>
      </c>
      <c r="E1157" s="211">
        <f t="shared" si="524"/>
        <v>18791025</v>
      </c>
      <c r="F1157" s="262">
        <v>4</v>
      </c>
      <c r="G1157" s="211" t="s">
        <v>4946</v>
      </c>
      <c r="R1157" s="112" t="str">
        <f>IF(D1157="","", CONCATENATE("Update games set ", B1157, "= ",D1157," where game_id=", E1157))</f>
        <v>Update games set HAN= 'H' where game_id=18791025</v>
      </c>
      <c r="S1157" s="112" t="str">
        <f t="shared" si="519"/>
        <v>Update lineups set player_name = 'L Lindley', raw_name = 'L Lindley' where game_id = 18791025 and player_order = 4</v>
      </c>
      <c r="T1157" s="112" t="str">
        <f t="shared" si="520"/>
        <v/>
      </c>
      <c r="U1157" s="200" t="str">
        <f t="shared" si="517"/>
        <v/>
      </c>
      <c r="V1157" s="112" t="str">
        <f t="shared" si="521"/>
        <v/>
      </c>
      <c r="W1157" s="415" t="str">
        <f t="shared" si="522"/>
        <v/>
      </c>
      <c r="Y1157" s="65" t="str">
        <f t="shared" si="501"/>
        <v/>
      </c>
      <c r="Z1157" s="65" t="str">
        <f t="shared" si="502"/>
        <v/>
      </c>
      <c r="AA1157" s="65" t="str">
        <f t="shared" si="503"/>
        <v/>
      </c>
      <c r="AB1157" s="65" t="str">
        <f t="shared" si="504"/>
        <v/>
      </c>
      <c r="AC1157" s="65" t="str">
        <f t="shared" si="505"/>
        <v/>
      </c>
      <c r="AH1157" s="65" t="str">
        <f t="shared" si="523"/>
        <v>187902154</v>
      </c>
      <c r="AI1157" s="65">
        <v>18790215</v>
      </c>
      <c r="AJ1157" s="65" t="s">
        <v>5227</v>
      </c>
      <c r="AK1157" s="65">
        <v>4</v>
      </c>
      <c r="AN1157" s="65" t="str">
        <f t="shared" si="518"/>
        <v/>
      </c>
    </row>
    <row r="1158" spans="1:40" ht="16.8" customHeight="1" x14ac:dyDescent="0.25">
      <c r="A1158" s="113">
        <v>1</v>
      </c>
      <c r="B1158" s="342" t="s">
        <v>5</v>
      </c>
      <c r="C1158" s="347">
        <v>6</v>
      </c>
      <c r="D1158" s="349">
        <f t="shared" ref="D1158:D1207" si="525">IF(C1158="", "", C1158)</f>
        <v>6</v>
      </c>
      <c r="E1158" s="211">
        <f t="shared" si="524"/>
        <v>18791025</v>
      </c>
      <c r="F1158" s="262">
        <v>5</v>
      </c>
      <c r="G1158" s="211" t="s">
        <v>4952</v>
      </c>
      <c r="R1158" s="112" t="str">
        <f>IF(D1158="","", CONCATENATE("Update games set ", B1158, "= ",D1158," where game_id=", E1158))</f>
        <v>Update games set F= 6 where game_id=18791025</v>
      </c>
      <c r="S1158" s="112" t="str">
        <f t="shared" si="519"/>
        <v>Update lineups set player_name = 'M Holroyd', raw_name = 'M Holroyd' where game_id = 18791025 and player_order = 5</v>
      </c>
      <c r="T1158" s="112" t="str">
        <f t="shared" si="520"/>
        <v/>
      </c>
      <c r="U1158" s="200" t="str">
        <f t="shared" si="517"/>
        <v/>
      </c>
      <c r="V1158" s="112" t="str">
        <f t="shared" si="521"/>
        <v/>
      </c>
      <c r="W1158" s="415" t="str">
        <f t="shared" si="522"/>
        <v/>
      </c>
      <c r="Y1158" s="65" t="str">
        <f t="shared" si="501"/>
        <v/>
      </c>
      <c r="Z1158" s="65" t="str">
        <f t="shared" si="502"/>
        <v/>
      </c>
      <c r="AA1158" s="65" t="str">
        <f t="shared" si="503"/>
        <v/>
      </c>
      <c r="AB1158" s="65" t="str">
        <f t="shared" si="504"/>
        <v/>
      </c>
      <c r="AC1158" s="65" t="str">
        <f t="shared" si="505"/>
        <v/>
      </c>
      <c r="AH1158" s="65" t="str">
        <f t="shared" si="523"/>
        <v>187902155</v>
      </c>
      <c r="AI1158" s="65">
        <v>18790215</v>
      </c>
      <c r="AJ1158" s="65" t="s">
        <v>5227</v>
      </c>
      <c r="AK1158" s="65">
        <v>5</v>
      </c>
      <c r="AN1158" s="65" t="str">
        <f t="shared" si="518"/>
        <v/>
      </c>
    </row>
    <row r="1159" spans="1:40" ht="16.8" customHeight="1" x14ac:dyDescent="0.25">
      <c r="A1159" s="113">
        <v>1</v>
      </c>
      <c r="B1159" s="342" t="s">
        <v>0</v>
      </c>
      <c r="C1159" s="180">
        <v>0</v>
      </c>
      <c r="D1159" s="349">
        <f t="shared" si="525"/>
        <v>0</v>
      </c>
      <c r="E1159" s="211">
        <f t="shared" si="524"/>
        <v>18791025</v>
      </c>
      <c r="F1159" s="262">
        <v>6</v>
      </c>
      <c r="G1159" s="211" t="s">
        <v>4955</v>
      </c>
      <c r="R1159" s="112" t="str">
        <f>IF(D1159="","", CONCATENATE("Update games set ", B1159, "= ",D1159," where game_id=", E1159))</f>
        <v>Update games set A= 0 where game_id=18791025</v>
      </c>
      <c r="S1159" s="112" t="str">
        <f t="shared" si="519"/>
        <v>Update lineups set player_name = 'AJ Bates', raw_name = 'AJ Bates' where game_id = 18791025 and player_order = 6</v>
      </c>
      <c r="T1159" s="112" t="str">
        <f t="shared" si="520"/>
        <v/>
      </c>
      <c r="U1159" s="200" t="str">
        <f t="shared" si="517"/>
        <v/>
      </c>
      <c r="V1159" s="112" t="str">
        <f t="shared" si="521"/>
        <v/>
      </c>
      <c r="W1159" s="415" t="str">
        <f t="shared" si="522"/>
        <v/>
      </c>
      <c r="Y1159" s="65" t="str">
        <f t="shared" si="501"/>
        <v/>
      </c>
      <c r="Z1159" s="65" t="str">
        <f t="shared" si="502"/>
        <v/>
      </c>
      <c r="AA1159" s="65" t="str">
        <f t="shared" si="503"/>
        <v/>
      </c>
      <c r="AB1159" s="65" t="str">
        <f t="shared" si="504"/>
        <v/>
      </c>
      <c r="AC1159" s="65" t="str">
        <f t="shared" si="505"/>
        <v/>
      </c>
      <c r="AH1159" s="65" t="str">
        <f t="shared" si="523"/>
        <v>187902156</v>
      </c>
      <c r="AI1159" s="65">
        <v>18790215</v>
      </c>
      <c r="AJ1159" s="65" t="s">
        <v>5227</v>
      </c>
      <c r="AK1159" s="65">
        <v>6</v>
      </c>
      <c r="AN1159" s="65" t="str">
        <f t="shared" si="518"/>
        <v/>
      </c>
    </row>
    <row r="1160" spans="1:40" ht="16.8" customHeight="1" x14ac:dyDescent="0.25">
      <c r="A1160" s="113">
        <v>1</v>
      </c>
      <c r="B1160" s="342" t="s">
        <v>23</v>
      </c>
      <c r="C1160" s="334" t="s">
        <v>2</v>
      </c>
      <c r="D1160" s="334" t="str">
        <f t="shared" ref="D1160" si="526">IF(C1160="",IF(D1158&gt;D1159,"'W'",IF(D1158=D1159,"'D'","'L'")),_xlfn.CONCAT("'",C1160,"'"))</f>
        <v>'W'</v>
      </c>
      <c r="E1160" s="211">
        <f t="shared" si="524"/>
        <v>18791025</v>
      </c>
      <c r="F1160" s="262">
        <v>7</v>
      </c>
      <c r="G1160" s="211" t="s">
        <v>4980</v>
      </c>
      <c r="R1160" s="112" t="str">
        <f>IF(D1160="","", CONCATENATE("Update games set ", B1160, "= ",D1160," where game_id=", E1160))</f>
        <v>Update games set Result= 'W' where game_id=18791025</v>
      </c>
      <c r="S1160" s="112" t="str">
        <f t="shared" si="519"/>
        <v>Update lineups set player_name = 'FW Earp', raw_name = 'FW Earp' where game_id = 18791025 and player_order = 7</v>
      </c>
      <c r="T1160" s="112" t="str">
        <f t="shared" si="520"/>
        <v/>
      </c>
      <c r="U1160" s="200" t="str">
        <f t="shared" si="517"/>
        <v/>
      </c>
      <c r="V1160" s="112" t="str">
        <f t="shared" si="521"/>
        <v/>
      </c>
      <c r="W1160" s="415" t="str">
        <f t="shared" si="522"/>
        <v/>
      </c>
      <c r="Y1160" s="65" t="str">
        <f t="shared" si="501"/>
        <v/>
      </c>
      <c r="Z1160" s="65" t="str">
        <f t="shared" si="502"/>
        <v/>
      </c>
      <c r="AA1160" s="65" t="str">
        <f t="shared" si="503"/>
        <v/>
      </c>
      <c r="AB1160" s="65" t="str">
        <f t="shared" si="504"/>
        <v/>
      </c>
      <c r="AC1160" s="65" t="str">
        <f t="shared" si="505"/>
        <v/>
      </c>
      <c r="AH1160" s="65" t="str">
        <f t="shared" si="523"/>
        <v>187902157</v>
      </c>
      <c r="AI1160" s="65">
        <v>18790215</v>
      </c>
      <c r="AJ1160" s="65" t="s">
        <v>5227</v>
      </c>
      <c r="AK1160" s="65">
        <v>7</v>
      </c>
      <c r="AN1160" s="65" t="str">
        <f t="shared" si="518"/>
        <v/>
      </c>
    </row>
    <row r="1161" spans="1:40" ht="16.8" customHeight="1" x14ac:dyDescent="0.25">
      <c r="A1161" s="113">
        <v>1</v>
      </c>
      <c r="B1161" s="342" t="s">
        <v>768</v>
      </c>
      <c r="C1161" s="180"/>
      <c r="D1161" s="349" t="str">
        <f t="shared" ref="D1161:D1214" si="527">IF(C1161="", "", C1161)</f>
        <v/>
      </c>
      <c r="E1161" s="211">
        <f t="shared" si="524"/>
        <v>18791025</v>
      </c>
      <c r="F1161" s="262">
        <v>8</v>
      </c>
      <c r="G1161" s="194" t="s">
        <v>4926</v>
      </c>
      <c r="N1161" s="417"/>
      <c r="O1161" s="194"/>
      <c r="P1161" s="194"/>
      <c r="R1161" s="112" t="str">
        <f>IF(D1161="","", CONCATENATE("Update games set ", B1161, "= ",D1161," where game_id=", E1161))</f>
        <v/>
      </c>
      <c r="S1161" s="112" t="str">
        <f t="shared" si="519"/>
        <v>Update lineups set player_name = 'JP Turner', raw_name = 'JP Turner' where game_id = 18791025 and player_order = 8</v>
      </c>
      <c r="T1161" s="112" t="str">
        <f t="shared" si="520"/>
        <v/>
      </c>
      <c r="U1161" s="200" t="str">
        <f t="shared" si="517"/>
        <v/>
      </c>
      <c r="V1161" s="112" t="str">
        <f t="shared" si="521"/>
        <v/>
      </c>
      <c r="W1161" s="415" t="str">
        <f t="shared" si="522"/>
        <v/>
      </c>
      <c r="Y1161" s="65" t="str">
        <f t="shared" si="501"/>
        <v/>
      </c>
      <c r="Z1161" s="65" t="str">
        <f t="shared" si="502"/>
        <v/>
      </c>
      <c r="AA1161" s="65" t="str">
        <f t="shared" si="503"/>
        <v/>
      </c>
      <c r="AB1161" s="65" t="str">
        <f t="shared" si="504"/>
        <v/>
      </c>
      <c r="AC1161" s="65" t="str">
        <f t="shared" si="505"/>
        <v/>
      </c>
      <c r="AH1161" s="65" t="str">
        <f t="shared" si="523"/>
        <v>187902158</v>
      </c>
      <c r="AI1161" s="65">
        <v>18790215</v>
      </c>
      <c r="AJ1161" s="65" t="s">
        <v>5227</v>
      </c>
      <c r="AK1161" s="65">
        <v>8</v>
      </c>
      <c r="AN1161" s="65" t="str">
        <f t="shared" si="518"/>
        <v/>
      </c>
    </row>
    <row r="1162" spans="1:40" ht="16.8" customHeight="1" x14ac:dyDescent="0.25">
      <c r="A1162" s="113">
        <v>1</v>
      </c>
      <c r="B1162" s="342" t="s">
        <v>766</v>
      </c>
      <c r="C1162" s="180"/>
      <c r="D1162" s="349" t="str">
        <f t="shared" si="527"/>
        <v/>
      </c>
      <c r="E1162" s="211">
        <f t="shared" si="524"/>
        <v>18791025</v>
      </c>
      <c r="F1162" s="262">
        <v>9</v>
      </c>
      <c r="G1162" s="194" t="s">
        <v>4896</v>
      </c>
      <c r="H1162" s="194"/>
      <c r="N1162" s="417"/>
      <c r="O1162" s="194"/>
      <c r="P1162" s="194"/>
      <c r="R1162" s="112" t="str">
        <f>IF(D1162="","", CONCATENATE("Update games set ", B1162, "= ",D1162," where game_id=", E1162))</f>
        <v/>
      </c>
      <c r="S1162" s="112" t="str">
        <f t="shared" si="519"/>
        <v>Update lineups set player_name = 'AC Goodyer', raw_name = 'AC Goodyer' where game_id = 18791025 and player_order = 9</v>
      </c>
      <c r="T1162" s="112" t="str">
        <f t="shared" si="520"/>
        <v/>
      </c>
      <c r="U1162" s="200" t="str">
        <f t="shared" si="517"/>
        <v/>
      </c>
      <c r="V1162" s="112" t="str">
        <f t="shared" si="521"/>
        <v/>
      </c>
      <c r="W1162" s="415" t="str">
        <f t="shared" si="522"/>
        <v/>
      </c>
      <c r="Y1162" s="65" t="str">
        <f t="shared" si="501"/>
        <v/>
      </c>
      <c r="Z1162" s="65" t="str">
        <f t="shared" si="502"/>
        <v/>
      </c>
      <c r="AA1162" s="65" t="str">
        <f t="shared" si="503"/>
        <v/>
      </c>
      <c r="AB1162" s="65" t="str">
        <f t="shared" si="504"/>
        <v/>
      </c>
      <c r="AC1162" s="65" t="str">
        <f t="shared" si="505"/>
        <v/>
      </c>
      <c r="AH1162" s="65" t="str">
        <f t="shared" si="523"/>
        <v>187902159</v>
      </c>
      <c r="AI1162" s="65">
        <v>18790215</v>
      </c>
      <c r="AJ1162" s="65" t="s">
        <v>5227</v>
      </c>
      <c r="AK1162" s="65">
        <v>9</v>
      </c>
      <c r="AN1162" s="65" t="str">
        <f t="shared" si="518"/>
        <v/>
      </c>
    </row>
    <row r="1163" spans="1:40" ht="16.8" customHeight="1" x14ac:dyDescent="0.25">
      <c r="A1163" s="113">
        <v>1</v>
      </c>
      <c r="B1163" s="342" t="s">
        <v>753</v>
      </c>
      <c r="C1163" s="347"/>
      <c r="D1163" s="350" t="str">
        <f t="shared" ref="D1163:D1211" si="528">IF(C1163="", "", CONCATENATE("'", C1163,"'"))</f>
        <v/>
      </c>
      <c r="E1163" s="211">
        <f t="shared" si="524"/>
        <v>18791025</v>
      </c>
      <c r="F1163" s="262">
        <v>10</v>
      </c>
      <c r="G1163" s="211" t="s">
        <v>4895</v>
      </c>
      <c r="R1163" s="112" t="str">
        <f>IF(D1163="","", CONCATENATE("Update games set ", B1163, "= ",D1163," where game_id=", E1163))</f>
        <v/>
      </c>
      <c r="S1163" s="112" t="str">
        <f t="shared" si="519"/>
        <v>Update lineups set player_name = 'AH Smith', raw_name = 'AH Smith' where game_id = 18791025 and player_order = 10</v>
      </c>
      <c r="T1163" s="112" t="str">
        <f t="shared" si="520"/>
        <v/>
      </c>
      <c r="U1163" s="200" t="str">
        <f t="shared" si="517"/>
        <v/>
      </c>
      <c r="V1163" s="112" t="str">
        <f t="shared" si="521"/>
        <v/>
      </c>
      <c r="W1163" s="415" t="str">
        <f t="shared" si="522"/>
        <v/>
      </c>
      <c r="Y1163" s="65" t="str">
        <f t="shared" si="501"/>
        <v/>
      </c>
      <c r="Z1163" s="65" t="str">
        <f t="shared" si="502"/>
        <v/>
      </c>
      <c r="AA1163" s="65" t="str">
        <f t="shared" si="503"/>
        <v/>
      </c>
      <c r="AB1163" s="65" t="str">
        <f t="shared" si="504"/>
        <v/>
      </c>
      <c r="AC1163" s="65" t="str">
        <f t="shared" si="505"/>
        <v/>
      </c>
      <c r="AH1163" s="65" t="str">
        <f t="shared" si="523"/>
        <v>1879021510</v>
      </c>
      <c r="AI1163" s="65">
        <v>18790215</v>
      </c>
      <c r="AJ1163" s="65" t="s">
        <v>5227</v>
      </c>
      <c r="AK1163" s="65">
        <v>10</v>
      </c>
      <c r="AN1163" s="65" t="str">
        <f t="shared" si="518"/>
        <v/>
      </c>
    </row>
    <row r="1164" spans="1:40" ht="16.8" customHeight="1" x14ac:dyDescent="0.25">
      <c r="A1164" s="113">
        <v>1</v>
      </c>
      <c r="B1164" s="342" t="s">
        <v>746</v>
      </c>
      <c r="C1164" s="334" t="s">
        <v>5062</v>
      </c>
      <c r="D1164" s="334" t="str">
        <f>CONCATENATE("'", LEFT(E1164,4),"-",MID(E1164,5,2),"-", MID(E1164,7,2), " ", C1164,"'")</f>
        <v>'1879-10-25 15:00'</v>
      </c>
      <c r="E1164" s="211">
        <f t="shared" si="524"/>
        <v>18791025</v>
      </c>
      <c r="F1164" s="262">
        <v>11</v>
      </c>
      <c r="G1164" s="211" t="s">
        <v>4806</v>
      </c>
      <c r="H1164" s="211" t="s">
        <v>4777</v>
      </c>
      <c r="R1164" s="112" t="str">
        <f>IF(D1164="","", CONCATENATE("Update games set ", B1164, "= ",D1164," where game_id=", E1164))</f>
        <v>Update games set Game_date= '1879-10-25 15:00' where game_id=18791025</v>
      </c>
      <c r="S1164" s="112" t="str">
        <f t="shared" si="519"/>
        <v>Update lineups set player_name = 'SW Widdowson', raw_name = 'SW Widdowson' where game_id = 18791025 and player_order = 11</v>
      </c>
      <c r="T1164" s="112" t="str">
        <f t="shared" si="520"/>
        <v/>
      </c>
      <c r="U1164" s="200" t="str">
        <f t="shared" si="517"/>
        <v/>
      </c>
      <c r="V1164" s="112" t="str">
        <f t="shared" si="521"/>
        <v/>
      </c>
      <c r="W1164" s="415" t="str">
        <f t="shared" si="522"/>
        <v/>
      </c>
      <c r="Y1164" s="65" t="str">
        <f t="shared" si="501"/>
        <v/>
      </c>
      <c r="Z1164" s="65" t="str">
        <f t="shared" si="502"/>
        <v/>
      </c>
      <c r="AA1164" s="65" t="str">
        <f t="shared" si="503"/>
        <v/>
      </c>
      <c r="AB1164" s="65" t="str">
        <f t="shared" si="504"/>
        <v/>
      </c>
      <c r="AC1164" s="65" t="str">
        <f t="shared" si="505"/>
        <v/>
      </c>
      <c r="AH1164" s="65" t="str">
        <f t="shared" si="523"/>
        <v>1879021511</v>
      </c>
      <c r="AI1164" s="65">
        <v>18790215</v>
      </c>
      <c r="AJ1164" s="65" t="s">
        <v>5227</v>
      </c>
      <c r="AK1164" s="65">
        <v>11</v>
      </c>
      <c r="AN1164" s="65" t="str">
        <f t="shared" si="518"/>
        <v/>
      </c>
    </row>
    <row r="1165" spans="1:40" ht="16.8" customHeight="1" x14ac:dyDescent="0.25">
      <c r="A1165" s="113">
        <v>1</v>
      </c>
      <c r="B1165" s="342" t="s">
        <v>25</v>
      </c>
      <c r="C1165" s="334"/>
      <c r="D1165" s="350" t="str">
        <f t="shared" si="510"/>
        <v/>
      </c>
      <c r="E1165" s="211">
        <f t="shared" si="524"/>
        <v>18791025</v>
      </c>
      <c r="F1165" s="262">
        <v>12</v>
      </c>
      <c r="G1165" s="212"/>
      <c r="H1165" s="212"/>
      <c r="N1165" s="416"/>
      <c r="O1165" s="212"/>
      <c r="P1165" s="212"/>
      <c r="R1165" s="112" t="str">
        <f>IF(D1165="","", CONCATENATE("Update games set ", B1165, "= ",D1165," where game_id=", E1165))</f>
        <v/>
      </c>
      <c r="S1165" s="112" t="str">
        <f t="shared" si="519"/>
        <v/>
      </c>
      <c r="T1165" s="112" t="str">
        <f t="shared" si="520"/>
        <v/>
      </c>
      <c r="U1165" s="200" t="str">
        <f t="shared" si="517"/>
        <v/>
      </c>
      <c r="V1165" s="112" t="str">
        <f t="shared" si="521"/>
        <v/>
      </c>
      <c r="W1165" s="415" t="str">
        <f t="shared" si="522"/>
        <v/>
      </c>
      <c r="Y1165" s="65" t="str">
        <f t="shared" si="501"/>
        <v/>
      </c>
      <c r="Z1165" s="65" t="str">
        <f t="shared" si="502"/>
        <v/>
      </c>
      <c r="AA1165" s="65" t="str">
        <f t="shared" si="503"/>
        <v/>
      </c>
      <c r="AB1165" s="65" t="str">
        <f t="shared" si="504"/>
        <v/>
      </c>
      <c r="AC1165" s="65" t="str">
        <f t="shared" si="505"/>
        <v/>
      </c>
      <c r="AH1165" s="65" t="str">
        <f t="shared" si="523"/>
        <v>1879021512</v>
      </c>
      <c r="AI1165" s="65">
        <v>18790215</v>
      </c>
      <c r="AJ1165" s="65" t="s">
        <v>5227</v>
      </c>
      <c r="AK1165" s="65">
        <v>12</v>
      </c>
      <c r="AN1165" s="65" t="str">
        <f t="shared" si="518"/>
        <v/>
      </c>
    </row>
    <row r="1166" spans="1:40" ht="16.8" customHeight="1" x14ac:dyDescent="0.25">
      <c r="A1166" s="113">
        <v>1</v>
      </c>
      <c r="B1166" s="342" t="s">
        <v>475</v>
      </c>
      <c r="C1166" s="180"/>
      <c r="D1166" s="349" t="str">
        <f t="shared" si="527"/>
        <v/>
      </c>
      <c r="E1166" s="211">
        <f t="shared" si="524"/>
        <v>18791025</v>
      </c>
      <c r="F1166" s="262">
        <v>13</v>
      </c>
      <c r="R1166" s="112" t="str">
        <f>IF(D1166="","", CONCATENATE("Update games set ", B1166, "= ",D1166," where game_id=", E1166))</f>
        <v/>
      </c>
      <c r="S1166" s="112" t="str">
        <f t="shared" si="519"/>
        <v/>
      </c>
      <c r="T1166" s="112" t="str">
        <f t="shared" si="520"/>
        <v/>
      </c>
      <c r="U1166" s="200" t="str">
        <f t="shared" si="517"/>
        <v/>
      </c>
      <c r="V1166" s="112" t="str">
        <f t="shared" si="521"/>
        <v/>
      </c>
      <c r="W1166" s="415" t="str">
        <f t="shared" si="522"/>
        <v/>
      </c>
      <c r="Y1166" s="65" t="str">
        <f t="shared" ref="Y1166:Y1229" si="529">IF(I1166="","",CONCATENATE("update goals set scorer_name = '",SUBSTITUTE(J1166, "'", "''"),"'"))</f>
        <v/>
      </c>
      <c r="Z1166" s="65" t="str">
        <f t="shared" ref="Z1166:Z1229" si="530">IF(K1166="", "", CONCATENATE(", goal_min = ", K1166))</f>
        <v/>
      </c>
      <c r="AA1166" s="65" t="str">
        <f t="shared" ref="AA1166:AA1229" si="531">IF(L1166="", "", CONCATENATE(", Pen = '", UPPER(L1166), "'"))</f>
        <v/>
      </c>
      <c r="AB1166" s="65" t="str">
        <f t="shared" ref="AB1166:AB1229" si="532">IF(M1166="", "", CONCATENATE(", OG = '", UPPER(M1166), "'"))</f>
        <v/>
      </c>
      <c r="AC1166" s="65" t="str">
        <f t="shared" ref="AC1166:AC1229" si="533">IF(I1166="", "", CONCATENATE(" where game_id = ", E1166, " and goal_order = ", I1166))</f>
        <v/>
      </c>
      <c r="AH1166" s="65" t="str">
        <f t="shared" si="523"/>
        <v>1879021513</v>
      </c>
      <c r="AI1166" s="65">
        <v>18790215</v>
      </c>
      <c r="AJ1166" s="65" t="s">
        <v>5227</v>
      </c>
      <c r="AK1166" s="65">
        <v>13</v>
      </c>
      <c r="AN1166" s="65" t="str">
        <f t="shared" si="518"/>
        <v/>
      </c>
    </row>
    <row r="1167" spans="1:40" ht="16.8" customHeight="1" x14ac:dyDescent="0.25">
      <c r="A1167" s="113">
        <v>1</v>
      </c>
      <c r="B1167" s="342" t="s">
        <v>20</v>
      </c>
      <c r="C1167" s="347" t="s">
        <v>4933</v>
      </c>
      <c r="D1167" s="350" t="str">
        <f t="shared" si="510"/>
        <v>'Trent Bridge Ground'</v>
      </c>
      <c r="E1167" s="211">
        <f t="shared" si="524"/>
        <v>18791025</v>
      </c>
      <c r="F1167" s="262">
        <v>14</v>
      </c>
      <c r="R1167" s="112" t="str">
        <f>IF(D1167="","", CONCATENATE("Update games set ", B1167, "= ",D1167," where game_id=", E1167))</f>
        <v>Update games set Ground= 'Trent Bridge Ground' where game_id=18791025</v>
      </c>
      <c r="S1167" s="112" t="str">
        <f t="shared" si="519"/>
        <v/>
      </c>
      <c r="T1167" s="112" t="str">
        <f t="shared" si="520"/>
        <v/>
      </c>
      <c r="U1167" s="200" t="str">
        <f t="shared" si="517"/>
        <v/>
      </c>
      <c r="V1167" s="112" t="str">
        <f t="shared" si="521"/>
        <v/>
      </c>
      <c r="W1167" s="415" t="str">
        <f t="shared" si="522"/>
        <v/>
      </c>
      <c r="Y1167" s="65" t="str">
        <f t="shared" si="529"/>
        <v/>
      </c>
      <c r="Z1167" s="65" t="str">
        <f t="shared" si="530"/>
        <v/>
      </c>
      <c r="AA1167" s="65" t="str">
        <f t="shared" si="531"/>
        <v/>
      </c>
      <c r="AB1167" s="65" t="str">
        <f t="shared" si="532"/>
        <v/>
      </c>
      <c r="AC1167" s="65" t="str">
        <f t="shared" si="533"/>
        <v/>
      </c>
      <c r="AH1167" s="65" t="str">
        <f t="shared" si="523"/>
        <v>1879021514</v>
      </c>
      <c r="AI1167" s="65">
        <v>18790215</v>
      </c>
      <c r="AJ1167" s="65" t="s">
        <v>5227</v>
      </c>
      <c r="AK1167" s="65">
        <v>14</v>
      </c>
      <c r="AN1167" s="65" t="str">
        <f t="shared" si="518"/>
        <v/>
      </c>
    </row>
    <row r="1168" spans="1:40" ht="16.8" customHeight="1" x14ac:dyDescent="0.25">
      <c r="A1168" s="113">
        <v>1</v>
      </c>
      <c r="B1168" s="342" t="s">
        <v>4882</v>
      </c>
      <c r="C1168" s="342" t="str">
        <f>IF(C1167="", "", C1167)</f>
        <v>Trent Bridge Ground</v>
      </c>
      <c r="D1168" s="350" t="str">
        <f t="shared" si="510"/>
        <v>'Trent Bridge Ground'</v>
      </c>
      <c r="E1168" s="211">
        <f t="shared" si="524"/>
        <v>18791025</v>
      </c>
      <c r="F1168" s="262">
        <v>15</v>
      </c>
      <c r="R1168" s="112" t="str">
        <f>IF(D1168="","", CONCATENATE("Update games set ", B1168, "= ",D1168," where game_id=", E1168))</f>
        <v>Update games set Ground_parent= 'Trent Bridge Ground' where game_id=18791025</v>
      </c>
      <c r="S1168" s="112" t="str">
        <f t="shared" si="519"/>
        <v/>
      </c>
      <c r="T1168" s="112" t="str">
        <f t="shared" si="520"/>
        <v/>
      </c>
      <c r="U1168" s="200" t="str">
        <f t="shared" si="517"/>
        <v/>
      </c>
      <c r="V1168" s="112" t="str">
        <f t="shared" si="521"/>
        <v/>
      </c>
      <c r="W1168" s="415" t="str">
        <f t="shared" si="522"/>
        <v/>
      </c>
      <c r="Y1168" s="65" t="str">
        <f t="shared" si="529"/>
        <v/>
      </c>
      <c r="Z1168" s="65" t="str">
        <f t="shared" si="530"/>
        <v/>
      </c>
      <c r="AA1168" s="65" t="str">
        <f t="shared" si="531"/>
        <v/>
      </c>
      <c r="AB1168" s="65" t="str">
        <f t="shared" si="532"/>
        <v/>
      </c>
      <c r="AC1168" s="65" t="str">
        <f t="shared" si="533"/>
        <v/>
      </c>
      <c r="AH1168" s="65" t="str">
        <f t="shared" si="523"/>
        <v>1879021515</v>
      </c>
      <c r="AI1168" s="65">
        <v>18790215</v>
      </c>
      <c r="AJ1168" s="65" t="s">
        <v>5227</v>
      </c>
      <c r="AK1168" s="65">
        <v>15</v>
      </c>
      <c r="AN1168" s="65" t="str">
        <f t="shared" si="518"/>
        <v/>
      </c>
    </row>
    <row r="1169" spans="1:40" s="126" customFormat="1" ht="16.8" customHeight="1" thickBot="1" x14ac:dyDescent="0.3">
      <c r="A1169" s="113">
        <v>1</v>
      </c>
      <c r="B1169" s="116" t="s">
        <v>115</v>
      </c>
      <c r="C1169" s="352"/>
      <c r="D1169" s="370" t="str">
        <f t="shared" ref="D1169" si="534">IF(MID(E1169,5,2)*1&gt;6,_xlfn.CONCAT("'",LEFT(E1169,4),"-",MID(E1169,3,2)+1,"'"),_xlfn.CONCAT("'",LEFT(E1169,4)-1,"-",MID(E1169,3,2),"'"))</f>
        <v>'1879-80'</v>
      </c>
      <c r="E1169" s="214">
        <f t="shared" si="524"/>
        <v>18791025</v>
      </c>
      <c r="F1169" s="266">
        <v>16</v>
      </c>
      <c r="G1169" s="343"/>
      <c r="H1169" s="343"/>
      <c r="I1169" s="267"/>
      <c r="J1169" s="214"/>
      <c r="K1169" s="266"/>
      <c r="L1169" s="266"/>
      <c r="M1169" s="266"/>
      <c r="N1169" s="419"/>
      <c r="O1169" s="343"/>
      <c r="P1169" s="343"/>
      <c r="Q1169" s="346"/>
      <c r="R1169" s="112" t="str">
        <f>IF(D1169="","", CONCATENATE("Update games set ", B1169, "= ",D1169," where game_id=", E1169))</f>
        <v>Update games set Season= '1879-80' where game_id=18791025</v>
      </c>
      <c r="S1169" s="112" t="str">
        <f t="shared" si="519"/>
        <v/>
      </c>
      <c r="T1169" s="112" t="str">
        <f t="shared" si="520"/>
        <v/>
      </c>
      <c r="U1169" s="200" t="str">
        <f t="shared" si="517"/>
        <v/>
      </c>
      <c r="V1169" s="112" t="str">
        <f t="shared" si="521"/>
        <v/>
      </c>
      <c r="W1169" s="415" t="str">
        <f t="shared" si="522"/>
        <v/>
      </c>
      <c r="X1169" s="240"/>
      <c r="Y1169" s="65" t="str">
        <f t="shared" si="529"/>
        <v/>
      </c>
      <c r="Z1169" s="65" t="str">
        <f t="shared" si="530"/>
        <v/>
      </c>
      <c r="AA1169" s="65" t="str">
        <f t="shared" si="531"/>
        <v/>
      </c>
      <c r="AB1169" s="65" t="str">
        <f t="shared" si="532"/>
        <v/>
      </c>
      <c r="AC1169" s="65" t="str">
        <f t="shared" si="533"/>
        <v/>
      </c>
      <c r="AH1169" s="65" t="str">
        <f t="shared" si="523"/>
        <v>1879021516</v>
      </c>
      <c r="AI1169" s="126">
        <v>18790215</v>
      </c>
      <c r="AJ1169" s="126" t="s">
        <v>5227</v>
      </c>
      <c r="AK1169" s="126">
        <v>16</v>
      </c>
      <c r="AN1169" s="65" t="str">
        <f t="shared" si="518"/>
        <v/>
      </c>
    </row>
    <row r="1170" spans="1:40" ht="16.8" customHeight="1" thickTop="1" x14ac:dyDescent="0.25">
      <c r="A1170" s="113">
        <v>1</v>
      </c>
      <c r="B1170" s="341" t="s">
        <v>22</v>
      </c>
      <c r="C1170" s="341" t="s">
        <v>5246</v>
      </c>
      <c r="D1170" s="341" t="str">
        <f t="shared" si="510"/>
        <v>'Edingburgh University'</v>
      </c>
      <c r="E1170" s="211">
        <v>18791101</v>
      </c>
      <c r="F1170" s="262">
        <v>1</v>
      </c>
      <c r="G1170" s="211" t="s">
        <v>4939</v>
      </c>
      <c r="H1170" s="212"/>
      <c r="R1170" s="112" t="str">
        <f>IF(D1170="","", CONCATENATE("Update games set ", B1170, "= ",D1170," where game_id=", E1170))</f>
        <v>Update games set Opponent= 'Edingburgh University' where game_id=18791101</v>
      </c>
      <c r="S1170" s="112" t="str">
        <f t="shared" si="519"/>
        <v>Update lineups set player_name = 'J Sands', raw_name = 'J Sands' where game_id = 18791101 and player_order = 1</v>
      </c>
      <c r="T1170" s="112" t="str">
        <f t="shared" si="520"/>
        <v/>
      </c>
      <c r="U1170" s="200" t="str">
        <f t="shared" si="517"/>
        <v/>
      </c>
      <c r="V1170" s="112" t="str">
        <f t="shared" si="521"/>
        <v/>
      </c>
      <c r="W1170" s="415" t="str">
        <f t="shared" si="522"/>
        <v/>
      </c>
      <c r="Y1170" s="65" t="str">
        <f t="shared" si="529"/>
        <v/>
      </c>
      <c r="Z1170" s="65" t="str">
        <f t="shared" si="530"/>
        <v/>
      </c>
      <c r="AA1170" s="65" t="str">
        <f t="shared" si="531"/>
        <v/>
      </c>
      <c r="AB1170" s="65" t="str">
        <f t="shared" si="532"/>
        <v/>
      </c>
      <c r="AC1170" s="65" t="str">
        <f t="shared" si="533"/>
        <v/>
      </c>
      <c r="AH1170" s="65" t="str">
        <f t="shared" si="523"/>
        <v>187902221</v>
      </c>
      <c r="AI1170" s="65">
        <v>18790222</v>
      </c>
      <c r="AJ1170" s="65" t="s">
        <v>5357</v>
      </c>
      <c r="AK1170" s="65">
        <v>1</v>
      </c>
      <c r="AN1170" s="65" t="str">
        <f t="shared" si="518"/>
        <v>update games set source = 'The Nottingham Forest Football Scrapbook' where game_id = 18791101</v>
      </c>
    </row>
    <row r="1171" spans="1:40" ht="16.8" customHeight="1" x14ac:dyDescent="0.25">
      <c r="A1171" s="113">
        <v>1</v>
      </c>
      <c r="B1171" s="342" t="s">
        <v>4979</v>
      </c>
      <c r="C1171" s="342" t="str">
        <f>IF(C1170="", "", C1170)</f>
        <v>Edingburgh University</v>
      </c>
      <c r="D1171" s="350" t="str">
        <f t="shared" si="510"/>
        <v>'Edingburgh University'</v>
      </c>
      <c r="E1171" s="211">
        <f>E1170</f>
        <v>18791101</v>
      </c>
      <c r="F1171" s="262">
        <v>2</v>
      </c>
      <c r="G1171" s="211" t="s">
        <v>4976</v>
      </c>
      <c r="R1171" s="112" t="str">
        <f>IF(D1171="","", CONCATENATE("Update games set ", B1171, "= ",D1171," where game_id=", E1171))</f>
        <v>Update games set Opp_parent= 'Edingburgh University' where game_id=18791101</v>
      </c>
      <c r="S1171" s="112" t="str">
        <f t="shared" si="519"/>
        <v>Update lineups set player_name = 'CJ Caborn', raw_name = 'CJ Caborn' where game_id = 18791101 and player_order = 2</v>
      </c>
      <c r="T1171" s="112" t="str">
        <f t="shared" si="520"/>
        <v/>
      </c>
      <c r="U1171" s="200" t="str">
        <f t="shared" si="517"/>
        <v/>
      </c>
      <c r="V1171" s="112" t="str">
        <f t="shared" si="521"/>
        <v/>
      </c>
      <c r="W1171" s="415" t="str">
        <f t="shared" si="522"/>
        <v/>
      </c>
      <c r="Y1171" s="65" t="str">
        <f t="shared" si="529"/>
        <v/>
      </c>
      <c r="Z1171" s="65" t="str">
        <f t="shared" si="530"/>
        <v/>
      </c>
      <c r="AA1171" s="65" t="str">
        <f t="shared" si="531"/>
        <v/>
      </c>
      <c r="AB1171" s="65" t="str">
        <f t="shared" si="532"/>
        <v/>
      </c>
      <c r="AC1171" s="65" t="str">
        <f t="shared" si="533"/>
        <v/>
      </c>
      <c r="AH1171" s="65" t="str">
        <f t="shared" si="523"/>
        <v>187902222</v>
      </c>
      <c r="AI1171" s="65">
        <v>18790222</v>
      </c>
      <c r="AJ1171" s="65" t="s">
        <v>5357</v>
      </c>
      <c r="AK1171" s="65">
        <v>2</v>
      </c>
      <c r="AN1171" s="65" t="str">
        <f t="shared" si="518"/>
        <v/>
      </c>
    </row>
    <row r="1172" spans="1:40" ht="16.8" customHeight="1" x14ac:dyDescent="0.25">
      <c r="A1172" s="113">
        <v>1</v>
      </c>
      <c r="B1172" s="342" t="s">
        <v>2653</v>
      </c>
      <c r="C1172" s="342" t="s">
        <v>663</v>
      </c>
      <c r="D1172" s="350" t="str">
        <f t="shared" si="510"/>
        <v>'Friendly'</v>
      </c>
      <c r="E1172" s="211">
        <f t="shared" ref="E1172:E1185" si="535">E1171</f>
        <v>18791101</v>
      </c>
      <c r="F1172" s="262">
        <v>3</v>
      </c>
      <c r="G1172" s="211" t="s">
        <v>4942</v>
      </c>
      <c r="R1172" s="112" t="str">
        <f>IF(D1172="","", CONCATENATE("Update games set ", B1172, "= ",D1172," where game_id=", E1172))</f>
        <v>Update games set Game_type= 'Friendly' where game_id=18791101</v>
      </c>
      <c r="S1172" s="112" t="str">
        <f t="shared" si="519"/>
        <v>Update lineups set player_name = 'E Luntley', raw_name = 'E Luntley' where game_id = 18791101 and player_order = 3</v>
      </c>
      <c r="T1172" s="112" t="str">
        <f t="shared" si="520"/>
        <v/>
      </c>
      <c r="U1172" s="200" t="str">
        <f t="shared" si="517"/>
        <v/>
      </c>
      <c r="V1172" s="112" t="str">
        <f t="shared" si="521"/>
        <v/>
      </c>
      <c r="W1172" s="415" t="str">
        <f t="shared" si="522"/>
        <v/>
      </c>
      <c r="Y1172" s="65" t="str">
        <f t="shared" si="529"/>
        <v/>
      </c>
      <c r="Z1172" s="65" t="str">
        <f t="shared" si="530"/>
        <v/>
      </c>
      <c r="AA1172" s="65" t="str">
        <f t="shared" si="531"/>
        <v/>
      </c>
      <c r="AB1172" s="65" t="str">
        <f t="shared" si="532"/>
        <v/>
      </c>
      <c r="AC1172" s="65" t="str">
        <f t="shared" si="533"/>
        <v/>
      </c>
      <c r="AH1172" s="65" t="str">
        <f t="shared" si="523"/>
        <v>187902223</v>
      </c>
      <c r="AI1172" s="65">
        <v>18790222</v>
      </c>
      <c r="AJ1172" s="65" t="s">
        <v>5357</v>
      </c>
      <c r="AK1172" s="65">
        <v>3</v>
      </c>
      <c r="AN1172" s="65" t="str">
        <f t="shared" si="518"/>
        <v/>
      </c>
    </row>
    <row r="1173" spans="1:40" ht="16.8" customHeight="1" x14ac:dyDescent="0.25">
      <c r="A1173" s="113">
        <v>1</v>
      </c>
      <c r="B1173" s="342" t="s">
        <v>4978</v>
      </c>
      <c r="C1173" s="347" t="s">
        <v>5065</v>
      </c>
      <c r="D1173" s="350" t="str">
        <f t="shared" si="510"/>
        <v>'H'</v>
      </c>
      <c r="E1173" s="211">
        <f t="shared" si="535"/>
        <v>18791101</v>
      </c>
      <c r="F1173" s="262">
        <v>4</v>
      </c>
      <c r="G1173" s="211" t="s">
        <v>3417</v>
      </c>
      <c r="R1173" s="112" t="str">
        <f>IF(D1173="","", CONCATENATE("Update games set ", B1173, "= ",D1173," where game_id=", E1173))</f>
        <v>Update games set HAN= 'H' where game_id=18791101</v>
      </c>
      <c r="S1173" s="112" t="str">
        <f t="shared" si="519"/>
        <v>Update lineups set player_name = 'W Luntley', raw_name = 'W Luntley' where game_id = 18791101 and player_order = 4</v>
      </c>
      <c r="T1173" s="112" t="str">
        <f t="shared" si="520"/>
        <v/>
      </c>
      <c r="U1173" s="200" t="str">
        <f t="shared" si="517"/>
        <v/>
      </c>
      <c r="V1173" s="112" t="str">
        <f t="shared" si="521"/>
        <v/>
      </c>
      <c r="W1173" s="415" t="str">
        <f t="shared" si="522"/>
        <v/>
      </c>
      <c r="Y1173" s="65" t="str">
        <f t="shared" si="529"/>
        <v/>
      </c>
      <c r="Z1173" s="65" t="str">
        <f t="shared" si="530"/>
        <v/>
      </c>
      <c r="AA1173" s="65" t="str">
        <f t="shared" si="531"/>
        <v/>
      </c>
      <c r="AB1173" s="65" t="str">
        <f t="shared" si="532"/>
        <v/>
      </c>
      <c r="AC1173" s="65" t="str">
        <f t="shared" si="533"/>
        <v/>
      </c>
      <c r="AH1173" s="65" t="str">
        <f t="shared" si="523"/>
        <v>187902224</v>
      </c>
      <c r="AI1173" s="65">
        <v>18790222</v>
      </c>
      <c r="AJ1173" s="65" t="s">
        <v>5357</v>
      </c>
      <c r="AK1173" s="65">
        <v>4</v>
      </c>
      <c r="AN1173" s="65" t="str">
        <f t="shared" si="518"/>
        <v/>
      </c>
    </row>
    <row r="1174" spans="1:40" ht="16.8" customHeight="1" x14ac:dyDescent="0.25">
      <c r="A1174" s="113">
        <v>1</v>
      </c>
      <c r="B1174" s="342" t="s">
        <v>5</v>
      </c>
      <c r="C1174" s="347">
        <v>6</v>
      </c>
      <c r="D1174" s="349">
        <f t="shared" si="525"/>
        <v>6</v>
      </c>
      <c r="E1174" s="211">
        <f t="shared" si="535"/>
        <v>18791101</v>
      </c>
      <c r="F1174" s="262">
        <v>5</v>
      </c>
      <c r="G1174" s="211" t="s">
        <v>4952</v>
      </c>
      <c r="R1174" s="112" t="str">
        <f>IF(D1174="","", CONCATENATE("Update games set ", B1174, "= ",D1174," where game_id=", E1174))</f>
        <v>Update games set F= 6 where game_id=18791101</v>
      </c>
      <c r="S1174" s="112" t="str">
        <f t="shared" si="519"/>
        <v>Update lineups set player_name = 'M Holroyd', raw_name = 'M Holroyd' where game_id = 18791101 and player_order = 5</v>
      </c>
      <c r="T1174" s="112" t="str">
        <f t="shared" si="520"/>
        <v/>
      </c>
      <c r="U1174" s="200" t="str">
        <f t="shared" si="517"/>
        <v/>
      </c>
      <c r="V1174" s="112" t="str">
        <f t="shared" si="521"/>
        <v/>
      </c>
      <c r="W1174" s="415" t="str">
        <f t="shared" si="522"/>
        <v/>
      </c>
      <c r="Y1174" s="65" t="str">
        <f t="shared" si="529"/>
        <v/>
      </c>
      <c r="Z1174" s="65" t="str">
        <f t="shared" si="530"/>
        <v/>
      </c>
      <c r="AA1174" s="65" t="str">
        <f t="shared" si="531"/>
        <v/>
      </c>
      <c r="AB1174" s="65" t="str">
        <f t="shared" si="532"/>
        <v/>
      </c>
      <c r="AC1174" s="65" t="str">
        <f t="shared" si="533"/>
        <v/>
      </c>
      <c r="AH1174" s="65" t="str">
        <f t="shared" si="523"/>
        <v>187902225</v>
      </c>
      <c r="AI1174" s="65">
        <v>18790222</v>
      </c>
      <c r="AJ1174" s="65" t="s">
        <v>5357</v>
      </c>
      <c r="AK1174" s="65">
        <v>5</v>
      </c>
      <c r="AN1174" s="65" t="str">
        <f t="shared" si="518"/>
        <v/>
      </c>
    </row>
    <row r="1175" spans="1:40" ht="16.8" customHeight="1" x14ac:dyDescent="0.25">
      <c r="A1175" s="113">
        <v>1</v>
      </c>
      <c r="B1175" s="342" t="s">
        <v>0</v>
      </c>
      <c r="C1175" s="180">
        <v>1</v>
      </c>
      <c r="D1175" s="349">
        <f t="shared" si="525"/>
        <v>1</v>
      </c>
      <c r="E1175" s="211">
        <f t="shared" si="535"/>
        <v>18791101</v>
      </c>
      <c r="F1175" s="262">
        <v>6</v>
      </c>
      <c r="G1175" s="211" t="s">
        <v>4993</v>
      </c>
      <c r="R1175" s="112" t="str">
        <f>IF(D1175="","", CONCATENATE("Update games set ", B1175, "= ",D1175," where game_id=", E1175))</f>
        <v>Update games set A= 1 where game_id=18791101</v>
      </c>
      <c r="S1175" s="112" t="str">
        <f t="shared" si="519"/>
        <v>Update lineups set player_name = 'AG Bates', raw_name = 'AG Bates' where game_id = 18791101 and player_order = 6</v>
      </c>
      <c r="T1175" s="112" t="str">
        <f t="shared" si="520"/>
        <v/>
      </c>
      <c r="U1175" s="200" t="str">
        <f t="shared" si="517"/>
        <v/>
      </c>
      <c r="V1175" s="112" t="str">
        <f t="shared" si="521"/>
        <v/>
      </c>
      <c r="W1175" s="415" t="str">
        <f t="shared" si="522"/>
        <v/>
      </c>
      <c r="Y1175" s="65" t="str">
        <f t="shared" si="529"/>
        <v/>
      </c>
      <c r="Z1175" s="65" t="str">
        <f t="shared" si="530"/>
        <v/>
      </c>
      <c r="AA1175" s="65" t="str">
        <f t="shared" si="531"/>
        <v/>
      </c>
      <c r="AB1175" s="65" t="str">
        <f t="shared" si="532"/>
        <v/>
      </c>
      <c r="AC1175" s="65" t="str">
        <f t="shared" si="533"/>
        <v/>
      </c>
      <c r="AH1175" s="65" t="str">
        <f t="shared" si="523"/>
        <v>187902226</v>
      </c>
      <c r="AI1175" s="65">
        <v>18790222</v>
      </c>
      <c r="AJ1175" s="65" t="s">
        <v>5357</v>
      </c>
      <c r="AK1175" s="65">
        <v>6</v>
      </c>
      <c r="AN1175" s="65" t="str">
        <f t="shared" si="518"/>
        <v/>
      </c>
    </row>
    <row r="1176" spans="1:40" ht="16.8" customHeight="1" x14ac:dyDescent="0.25">
      <c r="A1176" s="113">
        <v>1</v>
      </c>
      <c r="B1176" s="342" t="s">
        <v>23</v>
      </c>
      <c r="C1176" s="334" t="s">
        <v>2</v>
      </c>
      <c r="D1176" s="334" t="str">
        <f t="shared" ref="D1176" si="536">IF(C1176="",IF(D1174&gt;D1175,"'W'",IF(D1174=D1175,"'D'","'L'")),_xlfn.CONCAT("'",C1176,"'"))</f>
        <v>'W'</v>
      </c>
      <c r="E1176" s="211">
        <f t="shared" si="535"/>
        <v>18791101</v>
      </c>
      <c r="F1176" s="262">
        <v>7</v>
      </c>
      <c r="G1176" s="211" t="s">
        <v>4980</v>
      </c>
      <c r="R1176" s="112" t="str">
        <f>IF(D1176="","", CONCATENATE("Update games set ", B1176, "= ",D1176," where game_id=", E1176))</f>
        <v>Update games set Result= 'W' where game_id=18791101</v>
      </c>
      <c r="S1176" s="112" t="str">
        <f t="shared" si="519"/>
        <v>Update lineups set player_name = 'FW Earp', raw_name = 'FW Earp' where game_id = 18791101 and player_order = 7</v>
      </c>
      <c r="T1176" s="112" t="str">
        <f t="shared" si="520"/>
        <v/>
      </c>
      <c r="U1176" s="200" t="str">
        <f t="shared" si="517"/>
        <v/>
      </c>
      <c r="V1176" s="112" t="str">
        <f t="shared" si="521"/>
        <v/>
      </c>
      <c r="W1176" s="415" t="str">
        <f t="shared" si="522"/>
        <v/>
      </c>
      <c r="Y1176" s="65" t="str">
        <f t="shared" si="529"/>
        <v/>
      </c>
      <c r="Z1176" s="65" t="str">
        <f t="shared" si="530"/>
        <v/>
      </c>
      <c r="AA1176" s="65" t="str">
        <f t="shared" si="531"/>
        <v/>
      </c>
      <c r="AB1176" s="65" t="str">
        <f t="shared" si="532"/>
        <v/>
      </c>
      <c r="AC1176" s="65" t="str">
        <f t="shared" si="533"/>
        <v/>
      </c>
      <c r="AH1176" s="65" t="str">
        <f t="shared" si="523"/>
        <v>187902227</v>
      </c>
      <c r="AI1176" s="65">
        <v>18790222</v>
      </c>
      <c r="AJ1176" s="65" t="s">
        <v>5357</v>
      </c>
      <c r="AK1176" s="65">
        <v>7</v>
      </c>
      <c r="AN1176" s="65" t="str">
        <f t="shared" si="518"/>
        <v/>
      </c>
    </row>
    <row r="1177" spans="1:40" ht="16.8" customHeight="1" x14ac:dyDescent="0.25">
      <c r="A1177" s="113">
        <v>1</v>
      </c>
      <c r="B1177" s="342" t="s">
        <v>768</v>
      </c>
      <c r="C1177" s="180"/>
      <c r="D1177" s="349" t="str">
        <f t="shared" si="527"/>
        <v/>
      </c>
      <c r="E1177" s="211">
        <f t="shared" si="535"/>
        <v>18791101</v>
      </c>
      <c r="F1177" s="262">
        <v>8</v>
      </c>
      <c r="G1177" s="194" t="s">
        <v>4926</v>
      </c>
      <c r="N1177" s="417"/>
      <c r="O1177" s="194"/>
      <c r="P1177" s="194"/>
      <c r="R1177" s="112" t="str">
        <f>IF(D1177="","", CONCATENATE("Update games set ", B1177, "= ",D1177," where game_id=", E1177))</f>
        <v/>
      </c>
      <c r="S1177" s="112" t="str">
        <f t="shared" si="519"/>
        <v>Update lineups set player_name = 'JP Turner', raw_name = 'JP Turner' where game_id = 18791101 and player_order = 8</v>
      </c>
      <c r="T1177" s="112" t="str">
        <f t="shared" si="520"/>
        <v/>
      </c>
      <c r="U1177" s="200" t="str">
        <f t="shared" si="517"/>
        <v/>
      </c>
      <c r="V1177" s="112" t="str">
        <f t="shared" si="521"/>
        <v/>
      </c>
      <c r="W1177" s="415" t="str">
        <f t="shared" si="522"/>
        <v/>
      </c>
      <c r="Y1177" s="65" t="str">
        <f t="shared" si="529"/>
        <v/>
      </c>
      <c r="Z1177" s="65" t="str">
        <f t="shared" si="530"/>
        <v/>
      </c>
      <c r="AA1177" s="65" t="str">
        <f t="shared" si="531"/>
        <v/>
      </c>
      <c r="AB1177" s="65" t="str">
        <f t="shared" si="532"/>
        <v/>
      </c>
      <c r="AC1177" s="65" t="str">
        <f t="shared" si="533"/>
        <v/>
      </c>
      <c r="AH1177" s="65" t="str">
        <f t="shared" si="523"/>
        <v>187902228</v>
      </c>
      <c r="AI1177" s="65">
        <v>18790222</v>
      </c>
      <c r="AJ1177" s="65" t="s">
        <v>5357</v>
      </c>
      <c r="AK1177" s="65">
        <v>8</v>
      </c>
      <c r="AN1177" s="65" t="str">
        <f t="shared" si="518"/>
        <v/>
      </c>
    </row>
    <row r="1178" spans="1:40" ht="16.8" customHeight="1" x14ac:dyDescent="0.25">
      <c r="A1178" s="113">
        <v>1</v>
      </c>
      <c r="B1178" s="342" t="s">
        <v>766</v>
      </c>
      <c r="C1178" s="180"/>
      <c r="D1178" s="349" t="str">
        <f t="shared" si="527"/>
        <v/>
      </c>
      <c r="E1178" s="211">
        <f t="shared" si="535"/>
        <v>18791101</v>
      </c>
      <c r="F1178" s="262">
        <v>9</v>
      </c>
      <c r="G1178" s="194" t="s">
        <v>4896</v>
      </c>
      <c r="H1178" s="194"/>
      <c r="N1178" s="417"/>
      <c r="O1178" s="194"/>
      <c r="P1178" s="194"/>
      <c r="R1178" s="112" t="str">
        <f>IF(D1178="","", CONCATENATE("Update games set ", B1178, "= ",D1178," where game_id=", E1178))</f>
        <v/>
      </c>
      <c r="S1178" s="112" t="str">
        <f t="shared" si="519"/>
        <v>Update lineups set player_name = 'AC Goodyer', raw_name = 'AC Goodyer' where game_id = 18791101 and player_order = 9</v>
      </c>
      <c r="T1178" s="112" t="str">
        <f t="shared" si="520"/>
        <v/>
      </c>
      <c r="U1178" s="200" t="str">
        <f t="shared" si="517"/>
        <v/>
      </c>
      <c r="V1178" s="112" t="str">
        <f t="shared" si="521"/>
        <v/>
      </c>
      <c r="W1178" s="415" t="str">
        <f t="shared" si="522"/>
        <v/>
      </c>
      <c r="Y1178" s="65" t="str">
        <f t="shared" si="529"/>
        <v/>
      </c>
      <c r="Z1178" s="65" t="str">
        <f t="shared" si="530"/>
        <v/>
      </c>
      <c r="AA1178" s="65" t="str">
        <f t="shared" si="531"/>
        <v/>
      </c>
      <c r="AB1178" s="65" t="str">
        <f t="shared" si="532"/>
        <v/>
      </c>
      <c r="AC1178" s="65" t="str">
        <f t="shared" si="533"/>
        <v/>
      </c>
      <c r="AH1178" s="65" t="str">
        <f t="shared" si="523"/>
        <v>187902229</v>
      </c>
      <c r="AI1178" s="65">
        <v>18790222</v>
      </c>
      <c r="AJ1178" s="65" t="s">
        <v>5357</v>
      </c>
      <c r="AK1178" s="65">
        <v>9</v>
      </c>
      <c r="AN1178" s="65" t="str">
        <f t="shared" si="518"/>
        <v/>
      </c>
    </row>
    <row r="1179" spans="1:40" ht="16.8" customHeight="1" x14ac:dyDescent="0.25">
      <c r="A1179" s="113">
        <v>1</v>
      </c>
      <c r="B1179" s="342" t="s">
        <v>753</v>
      </c>
      <c r="C1179" s="347"/>
      <c r="D1179" s="350" t="str">
        <f t="shared" si="528"/>
        <v/>
      </c>
      <c r="E1179" s="211">
        <f t="shared" si="535"/>
        <v>18791101</v>
      </c>
      <c r="F1179" s="262">
        <v>10</v>
      </c>
      <c r="G1179" s="211" t="s">
        <v>4895</v>
      </c>
      <c r="R1179" s="112" t="str">
        <f>IF(D1179="","", CONCATENATE("Update games set ", B1179, "= ",D1179," where game_id=", E1179))</f>
        <v/>
      </c>
      <c r="S1179" s="112" t="str">
        <f t="shared" si="519"/>
        <v>Update lineups set player_name = 'AH Smith', raw_name = 'AH Smith' where game_id = 18791101 and player_order = 10</v>
      </c>
      <c r="T1179" s="112" t="str">
        <f t="shared" si="520"/>
        <v/>
      </c>
      <c r="U1179" s="200" t="str">
        <f t="shared" si="517"/>
        <v/>
      </c>
      <c r="V1179" s="112" t="str">
        <f t="shared" si="521"/>
        <v/>
      </c>
      <c r="W1179" s="415" t="str">
        <f t="shared" si="522"/>
        <v/>
      </c>
      <c r="Y1179" s="65" t="str">
        <f t="shared" si="529"/>
        <v/>
      </c>
      <c r="Z1179" s="65" t="str">
        <f t="shared" si="530"/>
        <v/>
      </c>
      <c r="AA1179" s="65" t="str">
        <f t="shared" si="531"/>
        <v/>
      </c>
      <c r="AB1179" s="65" t="str">
        <f t="shared" si="532"/>
        <v/>
      </c>
      <c r="AC1179" s="65" t="str">
        <f t="shared" si="533"/>
        <v/>
      </c>
      <c r="AH1179" s="65" t="str">
        <f t="shared" si="523"/>
        <v>1879022210</v>
      </c>
      <c r="AI1179" s="65">
        <v>18790222</v>
      </c>
      <c r="AJ1179" s="65" t="s">
        <v>5357</v>
      </c>
      <c r="AK1179" s="65">
        <v>10</v>
      </c>
      <c r="AN1179" s="65" t="str">
        <f t="shared" si="518"/>
        <v/>
      </c>
    </row>
    <row r="1180" spans="1:40" ht="16.8" customHeight="1" x14ac:dyDescent="0.25">
      <c r="A1180" s="113">
        <v>1</v>
      </c>
      <c r="B1180" s="342" t="s">
        <v>746</v>
      </c>
      <c r="C1180" s="334" t="s">
        <v>5062</v>
      </c>
      <c r="D1180" s="334" t="str">
        <f>CONCATENATE("'", LEFT(E1180,4),"-",MID(E1180,5,2),"-", MID(E1180,7,2), " ", C1180,"'")</f>
        <v>'1879-11-01 15:00'</v>
      </c>
      <c r="E1180" s="211">
        <f t="shared" si="535"/>
        <v>18791101</v>
      </c>
      <c r="F1180" s="262">
        <v>11</v>
      </c>
      <c r="G1180" s="211" t="s">
        <v>4806</v>
      </c>
      <c r="H1180" s="211" t="s">
        <v>4777</v>
      </c>
      <c r="R1180" s="112" t="str">
        <f>IF(D1180="","", CONCATENATE("Update games set ", B1180, "= ",D1180," where game_id=", E1180))</f>
        <v>Update games set Game_date= '1879-11-01 15:00' where game_id=18791101</v>
      </c>
      <c r="S1180" s="112" t="str">
        <f t="shared" si="519"/>
        <v>Update lineups set player_name = 'SW Widdowson', raw_name = 'SW Widdowson' where game_id = 18791101 and player_order = 11</v>
      </c>
      <c r="T1180" s="112" t="str">
        <f t="shared" si="520"/>
        <v/>
      </c>
      <c r="U1180" s="200" t="str">
        <f t="shared" si="517"/>
        <v/>
      </c>
      <c r="V1180" s="112" t="str">
        <f t="shared" si="521"/>
        <v/>
      </c>
      <c r="W1180" s="415" t="str">
        <f t="shared" si="522"/>
        <v/>
      </c>
      <c r="Y1180" s="65" t="str">
        <f t="shared" si="529"/>
        <v/>
      </c>
      <c r="Z1180" s="65" t="str">
        <f t="shared" si="530"/>
        <v/>
      </c>
      <c r="AA1180" s="65" t="str">
        <f t="shared" si="531"/>
        <v/>
      </c>
      <c r="AB1180" s="65" t="str">
        <f t="shared" si="532"/>
        <v/>
      </c>
      <c r="AC1180" s="65" t="str">
        <f t="shared" si="533"/>
        <v/>
      </c>
      <c r="AH1180" s="65" t="str">
        <f t="shared" si="523"/>
        <v>1879022211</v>
      </c>
      <c r="AI1180" s="65">
        <v>18790222</v>
      </c>
      <c r="AJ1180" s="65" t="s">
        <v>5357</v>
      </c>
      <c r="AK1180" s="65">
        <v>11</v>
      </c>
      <c r="AN1180" s="65" t="str">
        <f t="shared" si="518"/>
        <v/>
      </c>
    </row>
    <row r="1181" spans="1:40" ht="16.8" customHeight="1" x14ac:dyDescent="0.25">
      <c r="A1181" s="113">
        <v>1</v>
      </c>
      <c r="B1181" s="342" t="s">
        <v>25</v>
      </c>
      <c r="C1181" s="334"/>
      <c r="D1181" s="350" t="str">
        <f t="shared" si="510"/>
        <v/>
      </c>
      <c r="E1181" s="211">
        <f t="shared" si="535"/>
        <v>18791101</v>
      </c>
      <c r="F1181" s="262">
        <v>12</v>
      </c>
      <c r="G1181" s="212"/>
      <c r="H1181" s="212"/>
      <c r="N1181" s="416"/>
      <c r="O1181" s="212"/>
      <c r="P1181" s="212"/>
      <c r="R1181" s="112" t="str">
        <f>IF(D1181="","", CONCATENATE("Update games set ", B1181, "= ",D1181," where game_id=", E1181))</f>
        <v/>
      </c>
      <c r="S1181" s="112" t="str">
        <f t="shared" si="519"/>
        <v/>
      </c>
      <c r="T1181" s="112" t="str">
        <f t="shared" si="520"/>
        <v/>
      </c>
      <c r="U1181" s="200" t="str">
        <f t="shared" si="517"/>
        <v/>
      </c>
      <c r="V1181" s="112" t="str">
        <f t="shared" si="521"/>
        <v/>
      </c>
      <c r="W1181" s="415" t="str">
        <f t="shared" si="522"/>
        <v/>
      </c>
      <c r="Y1181" s="65" t="str">
        <f t="shared" si="529"/>
        <v/>
      </c>
      <c r="Z1181" s="65" t="str">
        <f t="shared" si="530"/>
        <v/>
      </c>
      <c r="AA1181" s="65" t="str">
        <f t="shared" si="531"/>
        <v/>
      </c>
      <c r="AB1181" s="65" t="str">
        <f t="shared" si="532"/>
        <v/>
      </c>
      <c r="AC1181" s="65" t="str">
        <f t="shared" si="533"/>
        <v/>
      </c>
      <c r="AH1181" s="65" t="str">
        <f t="shared" si="523"/>
        <v>1879022212</v>
      </c>
      <c r="AI1181" s="65">
        <v>18790222</v>
      </c>
      <c r="AJ1181" s="65" t="s">
        <v>5357</v>
      </c>
      <c r="AK1181" s="65">
        <v>12</v>
      </c>
      <c r="AN1181" s="65" t="str">
        <f t="shared" si="518"/>
        <v/>
      </c>
    </row>
    <row r="1182" spans="1:40" ht="16.8" customHeight="1" x14ac:dyDescent="0.25">
      <c r="A1182" s="113">
        <v>1</v>
      </c>
      <c r="B1182" s="342" t="s">
        <v>475</v>
      </c>
      <c r="C1182" s="180">
        <v>600</v>
      </c>
      <c r="D1182" s="349">
        <f t="shared" si="527"/>
        <v>600</v>
      </c>
      <c r="E1182" s="211">
        <f t="shared" si="535"/>
        <v>18791101</v>
      </c>
      <c r="F1182" s="262">
        <v>13</v>
      </c>
      <c r="R1182" s="112" t="str">
        <f>IF(D1182="","", CONCATENATE("Update games set ", B1182, "= ",D1182," where game_id=", E1182))</f>
        <v>Update games set Att= 600 where game_id=18791101</v>
      </c>
      <c r="S1182" s="112" t="str">
        <f t="shared" si="519"/>
        <v/>
      </c>
      <c r="T1182" s="112" t="str">
        <f t="shared" si="520"/>
        <v/>
      </c>
      <c r="U1182" s="200" t="str">
        <f t="shared" si="517"/>
        <v/>
      </c>
      <c r="V1182" s="112" t="str">
        <f t="shared" si="521"/>
        <v/>
      </c>
      <c r="W1182" s="415" t="str">
        <f t="shared" si="522"/>
        <v/>
      </c>
      <c r="Y1182" s="65" t="str">
        <f t="shared" si="529"/>
        <v/>
      </c>
      <c r="Z1182" s="65" t="str">
        <f t="shared" si="530"/>
        <v/>
      </c>
      <c r="AA1182" s="65" t="str">
        <f t="shared" si="531"/>
        <v/>
      </c>
      <c r="AB1182" s="65" t="str">
        <f t="shared" si="532"/>
        <v/>
      </c>
      <c r="AC1182" s="65" t="str">
        <f t="shared" si="533"/>
        <v/>
      </c>
      <c r="AH1182" s="65" t="str">
        <f t="shared" si="523"/>
        <v>1879022213</v>
      </c>
      <c r="AI1182" s="65">
        <v>18790222</v>
      </c>
      <c r="AJ1182" s="65" t="s">
        <v>5357</v>
      </c>
      <c r="AK1182" s="65">
        <v>13</v>
      </c>
      <c r="AN1182" s="65" t="str">
        <f t="shared" si="518"/>
        <v/>
      </c>
    </row>
    <row r="1183" spans="1:40" ht="16.8" customHeight="1" x14ac:dyDescent="0.25">
      <c r="A1183" s="113">
        <v>1</v>
      </c>
      <c r="B1183" s="342" t="s">
        <v>20</v>
      </c>
      <c r="C1183" s="347" t="s">
        <v>4933</v>
      </c>
      <c r="D1183" s="350" t="str">
        <f t="shared" si="510"/>
        <v>'Trent Bridge Ground'</v>
      </c>
      <c r="E1183" s="211">
        <f t="shared" si="535"/>
        <v>18791101</v>
      </c>
      <c r="F1183" s="262">
        <v>14</v>
      </c>
      <c r="R1183" s="112" t="str">
        <f>IF(D1183="","", CONCATENATE("Update games set ", B1183, "= ",D1183," where game_id=", E1183))</f>
        <v>Update games set Ground= 'Trent Bridge Ground' where game_id=18791101</v>
      </c>
      <c r="S1183" s="112" t="str">
        <f t="shared" si="519"/>
        <v/>
      </c>
      <c r="T1183" s="112" t="str">
        <f t="shared" si="520"/>
        <v/>
      </c>
      <c r="U1183" s="200" t="str">
        <f t="shared" si="517"/>
        <v/>
      </c>
      <c r="V1183" s="112" t="str">
        <f t="shared" si="521"/>
        <v/>
      </c>
      <c r="W1183" s="415" t="str">
        <f t="shared" si="522"/>
        <v/>
      </c>
      <c r="Y1183" s="65" t="str">
        <f t="shared" si="529"/>
        <v/>
      </c>
      <c r="Z1183" s="65" t="str">
        <f t="shared" si="530"/>
        <v/>
      </c>
      <c r="AA1183" s="65" t="str">
        <f t="shared" si="531"/>
        <v/>
      </c>
      <c r="AB1183" s="65" t="str">
        <f t="shared" si="532"/>
        <v/>
      </c>
      <c r="AC1183" s="65" t="str">
        <f t="shared" si="533"/>
        <v/>
      </c>
      <c r="AH1183" s="65" t="str">
        <f t="shared" si="523"/>
        <v>1879022214</v>
      </c>
      <c r="AI1183" s="65">
        <v>18790222</v>
      </c>
      <c r="AJ1183" s="65" t="s">
        <v>5357</v>
      </c>
      <c r="AK1183" s="65">
        <v>14</v>
      </c>
      <c r="AN1183" s="65" t="str">
        <f t="shared" si="518"/>
        <v/>
      </c>
    </row>
    <row r="1184" spans="1:40" ht="16.8" customHeight="1" x14ac:dyDescent="0.25">
      <c r="A1184" s="113">
        <v>1</v>
      </c>
      <c r="B1184" s="342" t="s">
        <v>4882</v>
      </c>
      <c r="C1184" s="342" t="str">
        <f>IF(C1183="", "", C1183)</f>
        <v>Trent Bridge Ground</v>
      </c>
      <c r="D1184" s="350" t="str">
        <f t="shared" si="510"/>
        <v>'Trent Bridge Ground'</v>
      </c>
      <c r="E1184" s="211">
        <f t="shared" si="535"/>
        <v>18791101</v>
      </c>
      <c r="F1184" s="262">
        <v>15</v>
      </c>
      <c r="R1184" s="112" t="str">
        <f>IF(D1184="","", CONCATENATE("Update games set ", B1184, "= ",D1184," where game_id=", E1184))</f>
        <v>Update games set Ground_parent= 'Trent Bridge Ground' where game_id=18791101</v>
      </c>
      <c r="S1184" s="112" t="str">
        <f t="shared" si="519"/>
        <v/>
      </c>
      <c r="T1184" s="112" t="str">
        <f t="shared" si="520"/>
        <v/>
      </c>
      <c r="U1184" s="200" t="str">
        <f t="shared" si="517"/>
        <v/>
      </c>
      <c r="V1184" s="112" t="str">
        <f t="shared" si="521"/>
        <v/>
      </c>
      <c r="W1184" s="415" t="str">
        <f t="shared" si="522"/>
        <v/>
      </c>
      <c r="Y1184" s="65" t="str">
        <f t="shared" si="529"/>
        <v/>
      </c>
      <c r="Z1184" s="65" t="str">
        <f t="shared" si="530"/>
        <v/>
      </c>
      <c r="AA1184" s="65" t="str">
        <f t="shared" si="531"/>
        <v/>
      </c>
      <c r="AB1184" s="65" t="str">
        <f t="shared" si="532"/>
        <v/>
      </c>
      <c r="AC1184" s="65" t="str">
        <f t="shared" si="533"/>
        <v/>
      </c>
      <c r="AH1184" s="65" t="str">
        <f t="shared" si="523"/>
        <v>1879022215</v>
      </c>
      <c r="AI1184" s="65">
        <v>18790222</v>
      </c>
      <c r="AJ1184" s="65" t="s">
        <v>5357</v>
      </c>
      <c r="AK1184" s="65">
        <v>15</v>
      </c>
      <c r="AN1184" s="65" t="str">
        <f t="shared" si="518"/>
        <v/>
      </c>
    </row>
    <row r="1185" spans="1:40" s="126" customFormat="1" ht="16.8" customHeight="1" thickBot="1" x14ac:dyDescent="0.3">
      <c r="A1185" s="113">
        <v>1</v>
      </c>
      <c r="B1185" s="116" t="s">
        <v>115</v>
      </c>
      <c r="C1185" s="352"/>
      <c r="D1185" s="370" t="str">
        <f t="shared" ref="D1185" si="537">IF(MID(E1185,5,2)*1&gt;6,_xlfn.CONCAT("'",LEFT(E1185,4),"-",MID(E1185,3,2)+1,"'"),_xlfn.CONCAT("'",LEFT(E1185,4)-1,"-",MID(E1185,3,2),"'"))</f>
        <v>'1879-80'</v>
      </c>
      <c r="E1185" s="214">
        <f t="shared" si="535"/>
        <v>18791101</v>
      </c>
      <c r="F1185" s="266">
        <v>16</v>
      </c>
      <c r="G1185" s="343"/>
      <c r="H1185" s="343"/>
      <c r="I1185" s="267"/>
      <c r="J1185" s="214"/>
      <c r="K1185" s="266"/>
      <c r="L1185" s="266"/>
      <c r="M1185" s="266"/>
      <c r="N1185" s="419"/>
      <c r="O1185" s="343"/>
      <c r="P1185" s="343"/>
      <c r="Q1185" s="346"/>
      <c r="R1185" s="112" t="str">
        <f>IF(D1185="","", CONCATENATE("Update games set ", B1185, "= ",D1185," where game_id=", E1185))</f>
        <v>Update games set Season= '1879-80' where game_id=18791101</v>
      </c>
      <c r="S1185" s="112" t="str">
        <f t="shared" si="519"/>
        <v/>
      </c>
      <c r="T1185" s="112" t="str">
        <f t="shared" si="520"/>
        <v/>
      </c>
      <c r="U1185" s="200" t="str">
        <f t="shared" si="517"/>
        <v/>
      </c>
      <c r="V1185" s="112" t="str">
        <f t="shared" si="521"/>
        <v/>
      </c>
      <c r="W1185" s="415" t="str">
        <f t="shared" si="522"/>
        <v/>
      </c>
      <c r="X1185" s="240"/>
      <c r="Y1185" s="65" t="str">
        <f t="shared" si="529"/>
        <v/>
      </c>
      <c r="Z1185" s="65" t="str">
        <f t="shared" si="530"/>
        <v/>
      </c>
      <c r="AA1185" s="65" t="str">
        <f t="shared" si="531"/>
        <v/>
      </c>
      <c r="AB1185" s="65" t="str">
        <f t="shared" si="532"/>
        <v/>
      </c>
      <c r="AC1185" s="65" t="str">
        <f t="shared" si="533"/>
        <v/>
      </c>
      <c r="AH1185" s="65" t="str">
        <f t="shared" si="523"/>
        <v>1879022216</v>
      </c>
      <c r="AI1185" s="126">
        <v>18790222</v>
      </c>
      <c r="AJ1185" s="126" t="s">
        <v>5357</v>
      </c>
      <c r="AK1185" s="126">
        <v>16</v>
      </c>
      <c r="AN1185" s="65" t="str">
        <f t="shared" si="518"/>
        <v/>
      </c>
    </row>
    <row r="1186" spans="1:40" ht="16.8" customHeight="1" thickTop="1" x14ac:dyDescent="0.25">
      <c r="A1186" s="113">
        <v>1</v>
      </c>
      <c r="B1186" s="341" t="s">
        <v>22</v>
      </c>
      <c r="C1186" s="341" t="s">
        <v>27</v>
      </c>
      <c r="D1186" s="341" t="str">
        <f t="shared" si="510"/>
        <v>'Blackburn Rovers'</v>
      </c>
      <c r="E1186" s="211">
        <v>18791227</v>
      </c>
      <c r="F1186" s="262">
        <v>1</v>
      </c>
      <c r="G1186" s="211" t="s">
        <v>4939</v>
      </c>
      <c r="H1186" s="212"/>
      <c r="R1186" s="112" t="str">
        <f>IF(D1186="","", CONCATENATE("Update games set ", B1186, "= ",D1186," where game_id=", E1186))</f>
        <v>Update games set Opponent= 'Blackburn Rovers' where game_id=18791227</v>
      </c>
      <c r="S1186" s="112" t="str">
        <f t="shared" si="519"/>
        <v>Update lineups set player_name = 'J Sands', raw_name = 'J Sands' where game_id = 18791227 and player_order = 1</v>
      </c>
      <c r="T1186" s="112" t="str">
        <f t="shared" si="520"/>
        <v/>
      </c>
      <c r="U1186" s="200" t="str">
        <f t="shared" si="517"/>
        <v/>
      </c>
      <c r="V1186" s="112" t="str">
        <f t="shared" si="521"/>
        <v/>
      </c>
      <c r="W1186" s="415" t="str">
        <f t="shared" si="522"/>
        <v/>
      </c>
      <c r="Y1186" s="65" t="str">
        <f t="shared" si="529"/>
        <v/>
      </c>
      <c r="Z1186" s="65" t="str">
        <f t="shared" si="530"/>
        <v/>
      </c>
      <c r="AA1186" s="65" t="str">
        <f t="shared" si="531"/>
        <v/>
      </c>
      <c r="AB1186" s="65" t="str">
        <f t="shared" si="532"/>
        <v/>
      </c>
      <c r="AC1186" s="65" t="str">
        <f t="shared" si="533"/>
        <v/>
      </c>
      <c r="AH1186" s="65" t="str">
        <f t="shared" si="523"/>
        <v>187902251</v>
      </c>
      <c r="AI1186" s="65">
        <v>18790225</v>
      </c>
      <c r="AJ1186" s="65" t="s">
        <v>5243</v>
      </c>
      <c r="AK1186" s="65">
        <v>1</v>
      </c>
      <c r="AL1186" s="65" t="s">
        <v>3356</v>
      </c>
      <c r="AN1186" s="65" t="str">
        <f t="shared" si="518"/>
        <v>update games set source = 'The Nottingham Forest Football Scrapbook' where game_id = 18791227</v>
      </c>
    </row>
    <row r="1187" spans="1:40" ht="16.8" customHeight="1" x14ac:dyDescent="0.25">
      <c r="A1187" s="113">
        <v>1</v>
      </c>
      <c r="B1187" s="342" t="s">
        <v>4979</v>
      </c>
      <c r="C1187" s="342" t="str">
        <f>IF(C1186="", "", C1186)</f>
        <v>Blackburn Rovers</v>
      </c>
      <c r="D1187" s="350" t="str">
        <f t="shared" ref="D1187:D1250" si="538">IF(C1187="", "", CONCATENATE("'", C1187,"'"))</f>
        <v>'Blackburn Rovers'</v>
      </c>
      <c r="E1187" s="211">
        <f>E1186</f>
        <v>18791227</v>
      </c>
      <c r="F1187" s="262">
        <v>2</v>
      </c>
      <c r="G1187" s="211" t="s">
        <v>4976</v>
      </c>
      <c r="R1187" s="112" t="str">
        <f>IF(D1187="","", CONCATENATE("Update games set ", B1187, "= ",D1187," where game_id=", E1187))</f>
        <v>Update games set Opp_parent= 'Blackburn Rovers' where game_id=18791227</v>
      </c>
      <c r="S1187" s="112" t="str">
        <f t="shared" si="519"/>
        <v>Update lineups set player_name = 'CJ Caborn', raw_name = 'CJ Caborn' where game_id = 18791227 and player_order = 2</v>
      </c>
      <c r="T1187" s="112" t="str">
        <f t="shared" si="520"/>
        <v/>
      </c>
      <c r="U1187" s="200" t="str">
        <f t="shared" si="517"/>
        <v/>
      </c>
      <c r="V1187" s="112" t="str">
        <f t="shared" si="521"/>
        <v/>
      </c>
      <c r="W1187" s="415" t="str">
        <f t="shared" si="522"/>
        <v/>
      </c>
      <c r="Y1187" s="65" t="str">
        <f t="shared" si="529"/>
        <v/>
      </c>
      <c r="Z1187" s="65" t="str">
        <f t="shared" si="530"/>
        <v/>
      </c>
      <c r="AA1187" s="65" t="str">
        <f t="shared" si="531"/>
        <v/>
      </c>
      <c r="AB1187" s="65" t="str">
        <f t="shared" si="532"/>
        <v/>
      </c>
      <c r="AC1187" s="65" t="str">
        <f t="shared" si="533"/>
        <v/>
      </c>
      <c r="AH1187" s="65" t="str">
        <f t="shared" si="523"/>
        <v>187902252</v>
      </c>
      <c r="AI1187" s="65">
        <v>18790225</v>
      </c>
      <c r="AJ1187" s="65" t="s">
        <v>5243</v>
      </c>
      <c r="AK1187" s="65">
        <v>2</v>
      </c>
      <c r="AL1187" s="65" t="s">
        <v>3078</v>
      </c>
      <c r="AN1187" s="65" t="str">
        <f t="shared" si="518"/>
        <v/>
      </c>
    </row>
    <row r="1188" spans="1:40" ht="16.8" customHeight="1" x14ac:dyDescent="0.25">
      <c r="A1188" s="113">
        <v>1</v>
      </c>
      <c r="B1188" s="342" t="s">
        <v>2653</v>
      </c>
      <c r="C1188" s="342" t="s">
        <v>663</v>
      </c>
      <c r="D1188" s="350" t="str">
        <f t="shared" si="538"/>
        <v>'Friendly'</v>
      </c>
      <c r="E1188" s="211">
        <f t="shared" ref="E1188:E1201" si="539">E1187</f>
        <v>18791227</v>
      </c>
      <c r="F1188" s="262">
        <v>3</v>
      </c>
      <c r="G1188" s="211" t="s">
        <v>4942</v>
      </c>
      <c r="R1188" s="112" t="str">
        <f>IF(D1188="","", CONCATENATE("Update games set ", B1188, "= ",D1188," where game_id=", E1188))</f>
        <v>Update games set Game_type= 'Friendly' where game_id=18791227</v>
      </c>
      <c r="S1188" s="112" t="str">
        <f t="shared" si="519"/>
        <v>Update lineups set player_name = 'E Luntley', raw_name = 'E Luntley' where game_id = 18791227 and player_order = 3</v>
      </c>
      <c r="T1188" s="112" t="str">
        <f t="shared" si="520"/>
        <v/>
      </c>
      <c r="U1188" s="200" t="str">
        <f t="shared" si="517"/>
        <v/>
      </c>
      <c r="V1188" s="112" t="str">
        <f t="shared" si="521"/>
        <v/>
      </c>
      <c r="W1188" s="415" t="str">
        <f t="shared" si="522"/>
        <v/>
      </c>
      <c r="Y1188" s="65" t="str">
        <f t="shared" si="529"/>
        <v/>
      </c>
      <c r="Z1188" s="65" t="str">
        <f t="shared" si="530"/>
        <v/>
      </c>
      <c r="AA1188" s="65" t="str">
        <f t="shared" si="531"/>
        <v/>
      </c>
      <c r="AB1188" s="65" t="str">
        <f t="shared" si="532"/>
        <v/>
      </c>
      <c r="AC1188" s="65" t="str">
        <f t="shared" si="533"/>
        <v/>
      </c>
      <c r="AH1188" s="65" t="str">
        <f t="shared" si="523"/>
        <v>187902253</v>
      </c>
      <c r="AI1188" s="65">
        <v>18790225</v>
      </c>
      <c r="AJ1188" s="65" t="s">
        <v>5243</v>
      </c>
      <c r="AK1188" s="65">
        <v>3</v>
      </c>
      <c r="AL1188" s="65" t="s">
        <v>3393</v>
      </c>
      <c r="AN1188" s="65" t="str">
        <f t="shared" si="518"/>
        <v/>
      </c>
    </row>
    <row r="1189" spans="1:40" ht="16.8" customHeight="1" x14ac:dyDescent="0.25">
      <c r="A1189" s="113">
        <v>1</v>
      </c>
      <c r="B1189" s="342" t="s">
        <v>4978</v>
      </c>
      <c r="C1189" s="347" t="s">
        <v>5065</v>
      </c>
      <c r="D1189" s="350" t="str">
        <f t="shared" si="538"/>
        <v>'H'</v>
      </c>
      <c r="E1189" s="211">
        <f t="shared" si="539"/>
        <v>18791227</v>
      </c>
      <c r="F1189" s="262">
        <v>4</v>
      </c>
      <c r="G1189" s="211" t="s">
        <v>3417</v>
      </c>
      <c r="R1189" s="112" t="str">
        <f>IF(D1189="","", CONCATENATE("Update games set ", B1189, "= ",D1189," where game_id=", E1189))</f>
        <v>Update games set HAN= 'H' where game_id=18791227</v>
      </c>
      <c r="S1189" s="112" t="str">
        <f t="shared" si="519"/>
        <v>Update lineups set player_name = 'W Luntley', raw_name = 'W Luntley' where game_id = 18791227 and player_order = 4</v>
      </c>
      <c r="T1189" s="112" t="str">
        <f t="shared" si="520"/>
        <v/>
      </c>
      <c r="U1189" s="200" t="str">
        <f t="shared" si="517"/>
        <v/>
      </c>
      <c r="V1189" s="112" t="str">
        <f t="shared" si="521"/>
        <v/>
      </c>
      <c r="W1189" s="415" t="str">
        <f t="shared" si="522"/>
        <v/>
      </c>
      <c r="Y1189" s="65" t="str">
        <f t="shared" si="529"/>
        <v/>
      </c>
      <c r="Z1189" s="65" t="str">
        <f t="shared" si="530"/>
        <v/>
      </c>
      <c r="AA1189" s="65" t="str">
        <f t="shared" si="531"/>
        <v/>
      </c>
      <c r="AB1189" s="65" t="str">
        <f t="shared" si="532"/>
        <v/>
      </c>
      <c r="AC1189" s="65" t="str">
        <f t="shared" si="533"/>
        <v/>
      </c>
      <c r="AH1189" s="65" t="str">
        <f t="shared" si="523"/>
        <v>187902254</v>
      </c>
      <c r="AI1189" s="65">
        <v>18790225</v>
      </c>
      <c r="AJ1189" s="65" t="s">
        <v>5243</v>
      </c>
      <c r="AK1189" s="65">
        <v>4</v>
      </c>
      <c r="AL1189" s="65" t="s">
        <v>3793</v>
      </c>
      <c r="AN1189" s="65" t="str">
        <f t="shared" si="518"/>
        <v/>
      </c>
    </row>
    <row r="1190" spans="1:40" ht="16.8" customHeight="1" x14ac:dyDescent="0.25">
      <c r="A1190" s="113">
        <v>1</v>
      </c>
      <c r="B1190" s="342" t="s">
        <v>5</v>
      </c>
      <c r="C1190" s="347">
        <v>1</v>
      </c>
      <c r="D1190" s="349">
        <f t="shared" si="525"/>
        <v>1</v>
      </c>
      <c r="E1190" s="211">
        <f t="shared" si="539"/>
        <v>18791227</v>
      </c>
      <c r="F1190" s="262">
        <v>5</v>
      </c>
      <c r="G1190" s="211" t="s">
        <v>4952</v>
      </c>
      <c r="R1190" s="112" t="str">
        <f>IF(D1190="","", CONCATENATE("Update games set ", B1190, "= ",D1190," where game_id=", E1190))</f>
        <v>Update games set F= 1 where game_id=18791227</v>
      </c>
      <c r="S1190" s="112" t="str">
        <f t="shared" si="519"/>
        <v>Update lineups set player_name = 'M Holroyd', raw_name = 'M Holroyd' where game_id = 18791227 and player_order = 5</v>
      </c>
      <c r="T1190" s="112" t="str">
        <f t="shared" si="520"/>
        <v/>
      </c>
      <c r="U1190" s="200" t="str">
        <f t="shared" si="517"/>
        <v/>
      </c>
      <c r="V1190" s="112" t="str">
        <f t="shared" si="521"/>
        <v/>
      </c>
      <c r="W1190" s="415" t="str">
        <f t="shared" si="522"/>
        <v/>
      </c>
      <c r="Y1190" s="65" t="str">
        <f t="shared" si="529"/>
        <v/>
      </c>
      <c r="Z1190" s="65" t="str">
        <f t="shared" si="530"/>
        <v/>
      </c>
      <c r="AA1190" s="65" t="str">
        <f t="shared" si="531"/>
        <v/>
      </c>
      <c r="AB1190" s="65" t="str">
        <f t="shared" si="532"/>
        <v/>
      </c>
      <c r="AC1190" s="65" t="str">
        <f t="shared" si="533"/>
        <v/>
      </c>
      <c r="AH1190" s="65" t="str">
        <f t="shared" si="523"/>
        <v>187902255</v>
      </c>
      <c r="AI1190" s="65">
        <v>18790225</v>
      </c>
      <c r="AJ1190" s="65" t="s">
        <v>5243</v>
      </c>
      <c r="AK1190" s="65">
        <v>5</v>
      </c>
      <c r="AL1190" s="65" t="s">
        <v>2905</v>
      </c>
      <c r="AN1190" s="65" t="str">
        <f t="shared" si="518"/>
        <v/>
      </c>
    </row>
    <row r="1191" spans="1:40" ht="16.8" customHeight="1" x14ac:dyDescent="0.25">
      <c r="A1191" s="113">
        <v>1</v>
      </c>
      <c r="B1191" s="342" t="s">
        <v>0</v>
      </c>
      <c r="C1191" s="180">
        <v>1</v>
      </c>
      <c r="D1191" s="349">
        <f t="shared" si="525"/>
        <v>1</v>
      </c>
      <c r="E1191" s="211">
        <f t="shared" si="539"/>
        <v>18791227</v>
      </c>
      <c r="F1191" s="262">
        <v>6</v>
      </c>
      <c r="G1191" s="211" t="s">
        <v>4955</v>
      </c>
      <c r="R1191" s="112" t="str">
        <f>IF(D1191="","", CONCATENATE("Update games set ", B1191, "= ",D1191," where game_id=", E1191))</f>
        <v>Update games set A= 1 where game_id=18791227</v>
      </c>
      <c r="S1191" s="112" t="str">
        <f t="shared" si="519"/>
        <v>Update lineups set player_name = 'AJ Bates', raw_name = 'AJ Bates' where game_id = 18791227 and player_order = 6</v>
      </c>
      <c r="T1191" s="112" t="str">
        <f t="shared" si="520"/>
        <v/>
      </c>
      <c r="U1191" s="200" t="str">
        <f t="shared" si="517"/>
        <v/>
      </c>
      <c r="V1191" s="112" t="str">
        <f t="shared" si="521"/>
        <v/>
      </c>
      <c r="W1191" s="415" t="str">
        <f t="shared" si="522"/>
        <v/>
      </c>
      <c r="Y1191" s="65" t="str">
        <f t="shared" si="529"/>
        <v/>
      </c>
      <c r="Z1191" s="65" t="str">
        <f t="shared" si="530"/>
        <v/>
      </c>
      <c r="AA1191" s="65" t="str">
        <f t="shared" si="531"/>
        <v/>
      </c>
      <c r="AB1191" s="65" t="str">
        <f t="shared" si="532"/>
        <v/>
      </c>
      <c r="AC1191" s="65" t="str">
        <f t="shared" si="533"/>
        <v/>
      </c>
      <c r="AH1191" s="65" t="str">
        <f t="shared" si="523"/>
        <v>187902256</v>
      </c>
      <c r="AI1191" s="65">
        <v>18790225</v>
      </c>
      <c r="AJ1191" s="65" t="s">
        <v>5243</v>
      </c>
      <c r="AK1191" s="65">
        <v>6</v>
      </c>
      <c r="AL1191" s="65" t="s">
        <v>2122</v>
      </c>
      <c r="AN1191" s="65" t="str">
        <f t="shared" si="518"/>
        <v/>
      </c>
    </row>
    <row r="1192" spans="1:40" ht="16.8" customHeight="1" x14ac:dyDescent="0.25">
      <c r="A1192" s="113">
        <v>1</v>
      </c>
      <c r="B1192" s="342" t="s">
        <v>23</v>
      </c>
      <c r="C1192" s="334" t="s">
        <v>3</v>
      </c>
      <c r="D1192" s="334" t="str">
        <f t="shared" ref="D1192" si="540">IF(C1192="",IF(D1190&gt;D1191,"'W'",IF(D1190=D1191,"'D'","'L'")),_xlfn.CONCAT("'",C1192,"'"))</f>
        <v>'D'</v>
      </c>
      <c r="E1192" s="211">
        <f t="shared" si="539"/>
        <v>18791227</v>
      </c>
      <c r="F1192" s="262">
        <v>7</v>
      </c>
      <c r="G1192" s="211" t="s">
        <v>4980</v>
      </c>
      <c r="R1192" s="112" t="str">
        <f>IF(D1192="","", CONCATENATE("Update games set ", B1192, "= ",D1192," where game_id=", E1192))</f>
        <v>Update games set Result= 'D' where game_id=18791227</v>
      </c>
      <c r="S1192" s="112" t="str">
        <f t="shared" si="519"/>
        <v>Update lineups set player_name = 'FW Earp', raw_name = 'FW Earp' where game_id = 18791227 and player_order = 7</v>
      </c>
      <c r="T1192" s="112" t="str">
        <f t="shared" si="520"/>
        <v/>
      </c>
      <c r="U1192" s="200" t="str">
        <f t="shared" si="517"/>
        <v/>
      </c>
      <c r="V1192" s="112" t="str">
        <f t="shared" si="521"/>
        <v/>
      </c>
      <c r="W1192" s="415" t="str">
        <f t="shared" si="522"/>
        <v/>
      </c>
      <c r="Y1192" s="65" t="str">
        <f t="shared" si="529"/>
        <v/>
      </c>
      <c r="Z1192" s="65" t="str">
        <f t="shared" si="530"/>
        <v/>
      </c>
      <c r="AA1192" s="65" t="str">
        <f t="shared" si="531"/>
        <v/>
      </c>
      <c r="AB1192" s="65" t="str">
        <f t="shared" si="532"/>
        <v/>
      </c>
      <c r="AC1192" s="65" t="str">
        <f t="shared" si="533"/>
        <v/>
      </c>
      <c r="AH1192" s="65" t="str">
        <f t="shared" si="523"/>
        <v>187902257</v>
      </c>
      <c r="AI1192" s="65">
        <v>18790225</v>
      </c>
      <c r="AJ1192" s="65" t="s">
        <v>5243</v>
      </c>
      <c r="AK1192" s="65">
        <v>7</v>
      </c>
      <c r="AL1192" s="65" t="s">
        <v>2120</v>
      </c>
      <c r="AN1192" s="65" t="str">
        <f t="shared" si="518"/>
        <v/>
      </c>
    </row>
    <row r="1193" spans="1:40" ht="16.8" customHeight="1" x14ac:dyDescent="0.25">
      <c r="A1193" s="113">
        <v>1</v>
      </c>
      <c r="B1193" s="342" t="s">
        <v>768</v>
      </c>
      <c r="C1193" s="180"/>
      <c r="D1193" s="349" t="str">
        <f t="shared" si="527"/>
        <v/>
      </c>
      <c r="E1193" s="211">
        <f t="shared" si="539"/>
        <v>18791227</v>
      </c>
      <c r="F1193" s="262">
        <v>8</v>
      </c>
      <c r="G1193" s="194" t="s">
        <v>4895</v>
      </c>
      <c r="H1193" s="211" t="s">
        <v>4777</v>
      </c>
      <c r="N1193" s="417"/>
      <c r="O1193" s="194"/>
      <c r="P1193" s="194"/>
      <c r="R1193" s="112" t="str">
        <f>IF(D1193="","", CONCATENATE("Update games set ", B1193, "= ",D1193," where game_id=", E1193))</f>
        <v/>
      </c>
      <c r="S1193" s="112" t="str">
        <f t="shared" si="519"/>
        <v>Update lineups set player_name = 'AH Smith', raw_name = 'AH Smith' where game_id = 18791227 and player_order = 8</v>
      </c>
      <c r="T1193" s="112" t="str">
        <f t="shared" si="520"/>
        <v/>
      </c>
      <c r="U1193" s="200" t="str">
        <f t="shared" si="517"/>
        <v/>
      </c>
      <c r="V1193" s="112" t="str">
        <f t="shared" si="521"/>
        <v/>
      </c>
      <c r="W1193" s="415" t="str">
        <f t="shared" si="522"/>
        <v/>
      </c>
      <c r="Y1193" s="65" t="str">
        <f t="shared" si="529"/>
        <v/>
      </c>
      <c r="Z1193" s="65" t="str">
        <f t="shared" si="530"/>
        <v/>
      </c>
      <c r="AA1193" s="65" t="str">
        <f t="shared" si="531"/>
        <v/>
      </c>
      <c r="AB1193" s="65" t="str">
        <f t="shared" si="532"/>
        <v/>
      </c>
      <c r="AC1193" s="65" t="str">
        <f t="shared" si="533"/>
        <v/>
      </c>
      <c r="AH1193" s="65" t="str">
        <f t="shared" si="523"/>
        <v>187902258</v>
      </c>
      <c r="AI1193" s="65">
        <v>18790225</v>
      </c>
      <c r="AJ1193" s="65" t="s">
        <v>5243</v>
      </c>
      <c r="AK1193" s="65">
        <v>8</v>
      </c>
      <c r="AL1193" s="65" t="s">
        <v>3245</v>
      </c>
      <c r="AN1193" s="65" t="str">
        <f t="shared" si="518"/>
        <v/>
      </c>
    </row>
    <row r="1194" spans="1:40" ht="16.8" customHeight="1" x14ac:dyDescent="0.25">
      <c r="A1194" s="113">
        <v>1</v>
      </c>
      <c r="B1194" s="342" t="s">
        <v>766</v>
      </c>
      <c r="C1194" s="180"/>
      <c r="D1194" s="349" t="str">
        <f t="shared" si="527"/>
        <v/>
      </c>
      <c r="E1194" s="211">
        <f t="shared" si="539"/>
        <v>18791227</v>
      </c>
      <c r="F1194" s="262">
        <v>9</v>
      </c>
      <c r="G1194" s="194" t="s">
        <v>4994</v>
      </c>
      <c r="H1194" s="194"/>
      <c r="N1194" s="417"/>
      <c r="O1194" s="194"/>
      <c r="P1194" s="194"/>
      <c r="R1194" s="112" t="str">
        <f>IF(D1194="","", CONCATENATE("Update games set ", B1194, "= ",D1194," where game_id=", E1194))</f>
        <v/>
      </c>
      <c r="S1194" s="112" t="str">
        <f t="shared" si="519"/>
        <v>Update lineups set player_name = 'IO Lindley', raw_name = 'IO Lindley' where game_id = 18791227 and player_order = 9</v>
      </c>
      <c r="T1194" s="112" t="str">
        <f t="shared" si="520"/>
        <v/>
      </c>
      <c r="U1194" s="200" t="str">
        <f t="shared" si="517"/>
        <v/>
      </c>
      <c r="V1194" s="112" t="str">
        <f t="shared" si="521"/>
        <v/>
      </c>
      <c r="W1194" s="415" t="str">
        <f t="shared" si="522"/>
        <v/>
      </c>
      <c r="Y1194" s="65" t="str">
        <f t="shared" si="529"/>
        <v/>
      </c>
      <c r="Z1194" s="65" t="str">
        <f t="shared" si="530"/>
        <v/>
      </c>
      <c r="AA1194" s="65" t="str">
        <f t="shared" si="531"/>
        <v/>
      </c>
      <c r="AB1194" s="65" t="str">
        <f t="shared" si="532"/>
        <v/>
      </c>
      <c r="AC1194" s="65" t="str">
        <f t="shared" si="533"/>
        <v/>
      </c>
      <c r="AH1194" s="65" t="str">
        <f t="shared" si="523"/>
        <v>187902259</v>
      </c>
      <c r="AI1194" s="65">
        <v>18790225</v>
      </c>
      <c r="AJ1194" s="65" t="s">
        <v>5243</v>
      </c>
      <c r="AK1194" s="65">
        <v>9</v>
      </c>
      <c r="AL1194" s="65" t="s">
        <v>2981</v>
      </c>
      <c r="AN1194" s="65" t="str">
        <f t="shared" si="518"/>
        <v/>
      </c>
    </row>
    <row r="1195" spans="1:40" ht="16.8" customHeight="1" x14ac:dyDescent="0.25">
      <c r="A1195" s="113">
        <v>1</v>
      </c>
      <c r="B1195" s="342" t="s">
        <v>753</v>
      </c>
      <c r="C1195" s="347" t="s">
        <v>4806</v>
      </c>
      <c r="D1195" s="350" t="str">
        <f t="shared" si="528"/>
        <v>'SW Widdowson'</v>
      </c>
      <c r="E1195" s="211">
        <f t="shared" si="539"/>
        <v>18791227</v>
      </c>
      <c r="F1195" s="262">
        <v>10</v>
      </c>
      <c r="G1195" s="211" t="s">
        <v>4973</v>
      </c>
      <c r="R1195" s="112" t="str">
        <f>IF(D1195="","", CONCATENATE("Update games set ", B1195, "= ",D1195," where game_id=", E1195))</f>
        <v>Update games set Referee= 'SW Widdowson' where game_id=18791227</v>
      </c>
      <c r="S1195" s="112" t="str">
        <f t="shared" si="519"/>
        <v>Update lineups set player_name = 'J Johnstone', raw_name = 'J Johnstone' where game_id = 18791227 and player_order = 10</v>
      </c>
      <c r="T1195" s="112" t="str">
        <f t="shared" si="520"/>
        <v/>
      </c>
      <c r="U1195" s="200" t="str">
        <f t="shared" si="517"/>
        <v/>
      </c>
      <c r="V1195" s="112" t="str">
        <f t="shared" si="521"/>
        <v/>
      </c>
      <c r="W1195" s="415" t="str">
        <f t="shared" si="522"/>
        <v/>
      </c>
      <c r="Y1195" s="65" t="str">
        <f t="shared" si="529"/>
        <v/>
      </c>
      <c r="Z1195" s="65" t="str">
        <f t="shared" si="530"/>
        <v/>
      </c>
      <c r="AA1195" s="65" t="str">
        <f t="shared" si="531"/>
        <v/>
      </c>
      <c r="AB1195" s="65" t="str">
        <f t="shared" si="532"/>
        <v/>
      </c>
      <c r="AC1195" s="65" t="str">
        <f t="shared" si="533"/>
        <v/>
      </c>
      <c r="AH1195" s="65" t="str">
        <f t="shared" si="523"/>
        <v>1879022510</v>
      </c>
      <c r="AI1195" s="65">
        <v>18790225</v>
      </c>
      <c r="AJ1195" s="65" t="s">
        <v>5243</v>
      </c>
      <c r="AK1195" s="65">
        <v>10</v>
      </c>
      <c r="AL1195" s="65" t="s">
        <v>3178</v>
      </c>
      <c r="AN1195" s="65" t="str">
        <f t="shared" si="518"/>
        <v/>
      </c>
    </row>
    <row r="1196" spans="1:40" ht="16.8" customHeight="1" x14ac:dyDescent="0.25">
      <c r="A1196" s="113">
        <v>1</v>
      </c>
      <c r="B1196" s="342" t="s">
        <v>746</v>
      </c>
      <c r="C1196" s="334" t="s">
        <v>5062</v>
      </c>
      <c r="D1196" s="334" t="str">
        <f>CONCATENATE("'", LEFT(E1196,4),"-",MID(E1196,5,2),"-", MID(E1196,7,2), " ", C1196,"'")</f>
        <v>'1879-12-27 15:00'</v>
      </c>
      <c r="E1196" s="211">
        <f t="shared" si="539"/>
        <v>18791227</v>
      </c>
      <c r="F1196" s="262">
        <v>11</v>
      </c>
      <c r="G1196" s="211" t="s">
        <v>4926</v>
      </c>
      <c r="R1196" s="112" t="str">
        <f>IF(D1196="","", CONCATENATE("Update games set ", B1196, "= ",D1196," where game_id=", E1196))</f>
        <v>Update games set Game_date= '1879-12-27 15:00' where game_id=18791227</v>
      </c>
      <c r="S1196" s="112" t="str">
        <f t="shared" si="519"/>
        <v>Update lineups set player_name = 'JP Turner', raw_name = 'JP Turner' where game_id = 18791227 and player_order = 11</v>
      </c>
      <c r="T1196" s="112" t="str">
        <f t="shared" si="520"/>
        <v/>
      </c>
      <c r="U1196" s="200" t="str">
        <f t="shared" si="517"/>
        <v/>
      </c>
      <c r="V1196" s="112" t="str">
        <f t="shared" si="521"/>
        <v/>
      </c>
      <c r="W1196" s="415" t="str">
        <f t="shared" si="522"/>
        <v/>
      </c>
      <c r="Y1196" s="65" t="str">
        <f t="shared" si="529"/>
        <v/>
      </c>
      <c r="Z1196" s="65" t="str">
        <f t="shared" si="530"/>
        <v/>
      </c>
      <c r="AA1196" s="65" t="str">
        <f t="shared" si="531"/>
        <v/>
      </c>
      <c r="AB1196" s="65" t="str">
        <f t="shared" si="532"/>
        <v/>
      </c>
      <c r="AC1196" s="65" t="str">
        <f t="shared" si="533"/>
        <v/>
      </c>
      <c r="AH1196" s="65" t="str">
        <f t="shared" si="523"/>
        <v>1879022511</v>
      </c>
      <c r="AI1196" s="65">
        <v>18790225</v>
      </c>
      <c r="AJ1196" s="65" t="s">
        <v>5243</v>
      </c>
      <c r="AK1196" s="65">
        <v>11</v>
      </c>
      <c r="AL1196" s="65" t="s">
        <v>2952</v>
      </c>
      <c r="AN1196" s="65" t="str">
        <f t="shared" si="518"/>
        <v/>
      </c>
    </row>
    <row r="1197" spans="1:40" ht="16.8" customHeight="1" x14ac:dyDescent="0.25">
      <c r="A1197" s="113">
        <v>1</v>
      </c>
      <c r="B1197" s="342" t="s">
        <v>25</v>
      </c>
      <c r="C1197" s="334"/>
      <c r="D1197" s="350" t="str">
        <f t="shared" si="538"/>
        <v/>
      </c>
      <c r="E1197" s="211">
        <f t="shared" si="539"/>
        <v>18791227</v>
      </c>
      <c r="F1197" s="262">
        <v>12</v>
      </c>
      <c r="G1197" s="212"/>
      <c r="H1197" s="212"/>
      <c r="N1197" s="416"/>
      <c r="O1197" s="212"/>
      <c r="P1197" s="212"/>
      <c r="R1197" s="112" t="str">
        <f>IF(D1197="","", CONCATENATE("Update games set ", B1197, "= ",D1197," where game_id=", E1197))</f>
        <v/>
      </c>
      <c r="S1197" s="112" t="str">
        <f t="shared" si="519"/>
        <v/>
      </c>
      <c r="T1197" s="112" t="str">
        <f t="shared" si="520"/>
        <v/>
      </c>
      <c r="U1197" s="200" t="str">
        <f t="shared" si="517"/>
        <v/>
      </c>
      <c r="V1197" s="112" t="str">
        <f t="shared" si="521"/>
        <v/>
      </c>
      <c r="W1197" s="415" t="str">
        <f t="shared" si="522"/>
        <v/>
      </c>
      <c r="Y1197" s="65" t="str">
        <f t="shared" si="529"/>
        <v/>
      </c>
      <c r="Z1197" s="65" t="str">
        <f t="shared" si="530"/>
        <v/>
      </c>
      <c r="AA1197" s="65" t="str">
        <f t="shared" si="531"/>
        <v/>
      </c>
      <c r="AB1197" s="65" t="str">
        <f t="shared" si="532"/>
        <v/>
      </c>
      <c r="AC1197" s="65" t="str">
        <f t="shared" si="533"/>
        <v/>
      </c>
      <c r="AH1197" s="65" t="str">
        <f t="shared" si="523"/>
        <v>1879022512</v>
      </c>
      <c r="AI1197" s="65">
        <v>18790225</v>
      </c>
      <c r="AJ1197" s="65" t="s">
        <v>5243</v>
      </c>
      <c r="AK1197" s="65">
        <v>12</v>
      </c>
      <c r="AL1197" s="65" t="s">
        <v>653</v>
      </c>
      <c r="AN1197" s="65" t="str">
        <f t="shared" si="518"/>
        <v/>
      </c>
    </row>
    <row r="1198" spans="1:40" ht="16.8" customHeight="1" x14ac:dyDescent="0.25">
      <c r="A1198" s="113">
        <v>1</v>
      </c>
      <c r="B1198" s="342" t="s">
        <v>475</v>
      </c>
      <c r="C1198" s="180">
        <v>500</v>
      </c>
      <c r="D1198" s="349">
        <f t="shared" si="527"/>
        <v>500</v>
      </c>
      <c r="E1198" s="211">
        <f t="shared" si="539"/>
        <v>18791227</v>
      </c>
      <c r="F1198" s="262">
        <v>13</v>
      </c>
      <c r="R1198" s="112" t="str">
        <f>IF(D1198="","", CONCATENATE("Update games set ", B1198, "= ",D1198," where game_id=", E1198))</f>
        <v>Update games set Att= 500 where game_id=18791227</v>
      </c>
      <c r="S1198" s="112" t="str">
        <f t="shared" si="519"/>
        <v/>
      </c>
      <c r="T1198" s="112" t="str">
        <f t="shared" si="520"/>
        <v/>
      </c>
      <c r="U1198" s="200" t="str">
        <f t="shared" si="517"/>
        <v/>
      </c>
      <c r="V1198" s="112" t="str">
        <f t="shared" si="521"/>
        <v/>
      </c>
      <c r="W1198" s="415" t="str">
        <f t="shared" si="522"/>
        <v/>
      </c>
      <c r="Y1198" s="65" t="str">
        <f t="shared" si="529"/>
        <v/>
      </c>
      <c r="Z1198" s="65" t="str">
        <f t="shared" si="530"/>
        <v/>
      </c>
      <c r="AA1198" s="65" t="str">
        <f t="shared" si="531"/>
        <v/>
      </c>
      <c r="AB1198" s="65" t="str">
        <f t="shared" si="532"/>
        <v/>
      </c>
      <c r="AC1198" s="65" t="str">
        <f t="shared" si="533"/>
        <v/>
      </c>
      <c r="AH1198" s="65" t="str">
        <f t="shared" si="523"/>
        <v>1879022513</v>
      </c>
      <c r="AI1198" s="65">
        <v>18790225</v>
      </c>
      <c r="AJ1198" s="65" t="s">
        <v>5243</v>
      </c>
      <c r="AK1198" s="65">
        <v>13</v>
      </c>
      <c r="AL1198" s="65" t="s">
        <v>653</v>
      </c>
      <c r="AN1198" s="65" t="str">
        <f t="shared" si="518"/>
        <v/>
      </c>
    </row>
    <row r="1199" spans="1:40" ht="16.8" customHeight="1" x14ac:dyDescent="0.25">
      <c r="A1199" s="113">
        <v>1</v>
      </c>
      <c r="B1199" s="342" t="s">
        <v>20</v>
      </c>
      <c r="C1199" s="347" t="s">
        <v>4933</v>
      </c>
      <c r="D1199" s="350" t="str">
        <f t="shared" si="538"/>
        <v>'Trent Bridge Ground'</v>
      </c>
      <c r="E1199" s="211">
        <f t="shared" si="539"/>
        <v>18791227</v>
      </c>
      <c r="F1199" s="262">
        <v>14</v>
      </c>
      <c r="R1199" s="112" t="str">
        <f>IF(D1199="","", CONCATENATE("Update games set ", B1199, "= ",D1199," where game_id=", E1199))</f>
        <v>Update games set Ground= 'Trent Bridge Ground' where game_id=18791227</v>
      </c>
      <c r="S1199" s="112" t="str">
        <f t="shared" si="519"/>
        <v/>
      </c>
      <c r="T1199" s="112" t="str">
        <f t="shared" si="520"/>
        <v/>
      </c>
      <c r="U1199" s="200" t="str">
        <f t="shared" si="517"/>
        <v/>
      </c>
      <c r="V1199" s="112" t="str">
        <f t="shared" si="521"/>
        <v/>
      </c>
      <c r="W1199" s="415" t="str">
        <f t="shared" si="522"/>
        <v/>
      </c>
      <c r="Y1199" s="65" t="str">
        <f t="shared" si="529"/>
        <v/>
      </c>
      <c r="Z1199" s="65" t="str">
        <f t="shared" si="530"/>
        <v/>
      </c>
      <c r="AA1199" s="65" t="str">
        <f t="shared" si="531"/>
        <v/>
      </c>
      <c r="AB1199" s="65" t="str">
        <f t="shared" si="532"/>
        <v/>
      </c>
      <c r="AC1199" s="65" t="str">
        <f t="shared" si="533"/>
        <v/>
      </c>
      <c r="AH1199" s="65" t="str">
        <f t="shared" si="523"/>
        <v>1879022514</v>
      </c>
      <c r="AI1199" s="65">
        <v>18790225</v>
      </c>
      <c r="AJ1199" s="65" t="s">
        <v>5243</v>
      </c>
      <c r="AK1199" s="65">
        <v>14</v>
      </c>
      <c r="AL1199" s="65" t="s">
        <v>653</v>
      </c>
      <c r="AN1199" s="65" t="str">
        <f t="shared" si="518"/>
        <v/>
      </c>
    </row>
    <row r="1200" spans="1:40" ht="16.8" customHeight="1" x14ac:dyDescent="0.25">
      <c r="A1200" s="113">
        <v>1</v>
      </c>
      <c r="B1200" s="342" t="s">
        <v>4882</v>
      </c>
      <c r="C1200" s="342" t="str">
        <f>IF(C1199="", "", C1199)</f>
        <v>Trent Bridge Ground</v>
      </c>
      <c r="D1200" s="350" t="str">
        <f t="shared" si="538"/>
        <v>'Trent Bridge Ground'</v>
      </c>
      <c r="E1200" s="211">
        <f t="shared" si="539"/>
        <v>18791227</v>
      </c>
      <c r="F1200" s="262">
        <v>15</v>
      </c>
      <c r="R1200" s="112" t="str">
        <f>IF(D1200="","", CONCATENATE("Update games set ", B1200, "= ",D1200," where game_id=", E1200))</f>
        <v>Update games set Ground_parent= 'Trent Bridge Ground' where game_id=18791227</v>
      </c>
      <c r="S1200" s="112" t="str">
        <f t="shared" si="519"/>
        <v/>
      </c>
      <c r="T1200" s="112" t="str">
        <f t="shared" si="520"/>
        <v/>
      </c>
      <c r="U1200" s="200" t="str">
        <f t="shared" si="517"/>
        <v/>
      </c>
      <c r="V1200" s="112" t="str">
        <f t="shared" si="521"/>
        <v/>
      </c>
      <c r="W1200" s="415" t="str">
        <f t="shared" si="522"/>
        <v/>
      </c>
      <c r="Y1200" s="65" t="str">
        <f t="shared" si="529"/>
        <v/>
      </c>
      <c r="Z1200" s="65" t="str">
        <f t="shared" si="530"/>
        <v/>
      </c>
      <c r="AA1200" s="65" t="str">
        <f t="shared" si="531"/>
        <v/>
      </c>
      <c r="AB1200" s="65" t="str">
        <f t="shared" si="532"/>
        <v/>
      </c>
      <c r="AC1200" s="65" t="str">
        <f t="shared" si="533"/>
        <v/>
      </c>
      <c r="AH1200" s="65" t="str">
        <f t="shared" si="523"/>
        <v>1879022515</v>
      </c>
      <c r="AI1200" s="65">
        <v>18790225</v>
      </c>
      <c r="AJ1200" s="65" t="s">
        <v>5243</v>
      </c>
      <c r="AK1200" s="65">
        <v>15</v>
      </c>
      <c r="AL1200" s="65" t="s">
        <v>653</v>
      </c>
      <c r="AN1200" s="65" t="str">
        <f t="shared" si="518"/>
        <v/>
      </c>
    </row>
    <row r="1201" spans="1:40" s="126" customFormat="1" ht="16.8" customHeight="1" thickBot="1" x14ac:dyDescent="0.3">
      <c r="A1201" s="113">
        <v>1</v>
      </c>
      <c r="B1201" s="116" t="s">
        <v>115</v>
      </c>
      <c r="C1201" s="352"/>
      <c r="D1201" s="370" t="str">
        <f t="shared" ref="D1201" si="541">IF(MID(E1201,5,2)*1&gt;6,_xlfn.CONCAT("'",LEFT(E1201,4),"-",MID(E1201,3,2)+1,"'"),_xlfn.CONCAT("'",LEFT(E1201,4)-1,"-",MID(E1201,3,2),"'"))</f>
        <v>'1879-80'</v>
      </c>
      <c r="E1201" s="214">
        <f t="shared" si="539"/>
        <v>18791227</v>
      </c>
      <c r="F1201" s="266">
        <v>16</v>
      </c>
      <c r="G1201" s="343"/>
      <c r="H1201" s="343"/>
      <c r="I1201" s="267"/>
      <c r="J1201" s="214"/>
      <c r="K1201" s="266"/>
      <c r="L1201" s="266"/>
      <c r="M1201" s="266"/>
      <c r="N1201" s="419"/>
      <c r="O1201" s="343"/>
      <c r="P1201" s="343"/>
      <c r="Q1201" s="346"/>
      <c r="R1201" s="112" t="str">
        <f>IF(D1201="","", CONCATENATE("Update games set ", B1201, "= ",D1201," where game_id=", E1201))</f>
        <v>Update games set Season= '1879-80' where game_id=18791227</v>
      </c>
      <c r="S1201" s="112" t="str">
        <f t="shared" si="519"/>
        <v/>
      </c>
      <c r="T1201" s="112" t="str">
        <f t="shared" si="520"/>
        <v/>
      </c>
      <c r="U1201" s="200" t="str">
        <f t="shared" si="517"/>
        <v/>
      </c>
      <c r="V1201" s="112" t="str">
        <f t="shared" si="521"/>
        <v/>
      </c>
      <c r="W1201" s="415" t="str">
        <f t="shared" si="522"/>
        <v/>
      </c>
      <c r="X1201" s="240"/>
      <c r="Y1201" s="65" t="str">
        <f t="shared" si="529"/>
        <v/>
      </c>
      <c r="Z1201" s="65" t="str">
        <f t="shared" si="530"/>
        <v/>
      </c>
      <c r="AA1201" s="65" t="str">
        <f t="shared" si="531"/>
        <v/>
      </c>
      <c r="AB1201" s="65" t="str">
        <f t="shared" si="532"/>
        <v/>
      </c>
      <c r="AC1201" s="65" t="str">
        <f t="shared" si="533"/>
        <v/>
      </c>
      <c r="AH1201" s="65" t="str">
        <f t="shared" si="523"/>
        <v>1879022516</v>
      </c>
      <c r="AI1201" s="126">
        <v>18790225</v>
      </c>
      <c r="AJ1201" s="126" t="s">
        <v>5243</v>
      </c>
      <c r="AK1201" s="126">
        <v>16</v>
      </c>
      <c r="AL1201" s="126" t="s">
        <v>653</v>
      </c>
      <c r="AN1201" s="65" t="str">
        <f t="shared" si="518"/>
        <v/>
      </c>
    </row>
    <row r="1202" spans="1:40" ht="16.8" customHeight="1" thickTop="1" x14ac:dyDescent="0.25">
      <c r="A1202" s="113">
        <v>1</v>
      </c>
      <c r="B1202" s="341" t="s">
        <v>22</v>
      </c>
      <c r="C1202" s="341" t="s">
        <v>5247</v>
      </c>
      <c r="D1202" s="341" t="str">
        <f t="shared" si="538"/>
        <v>'Wednesbury Strollers'</v>
      </c>
      <c r="E1202" s="211">
        <v>18800110</v>
      </c>
      <c r="F1202" s="262">
        <v>1</v>
      </c>
      <c r="G1202" s="211" t="s">
        <v>4939</v>
      </c>
      <c r="H1202" s="212"/>
      <c r="R1202" s="112" t="str">
        <f>IF(D1202="","", CONCATENATE("Update games set ", B1202, "= ",D1202," where game_id=", E1202))</f>
        <v>Update games set Opponent= 'Wednesbury Strollers' where game_id=18800110</v>
      </c>
      <c r="S1202" s="112" t="str">
        <f t="shared" si="519"/>
        <v>Update lineups set player_name = 'J Sands', raw_name = 'J Sands' where game_id = 18800110 and player_order = 1</v>
      </c>
      <c r="T1202" s="112" t="str">
        <f t="shared" si="520"/>
        <v/>
      </c>
      <c r="U1202" s="200" t="str">
        <f t="shared" si="517"/>
        <v/>
      </c>
      <c r="V1202" s="112" t="str">
        <f t="shared" si="521"/>
        <v/>
      </c>
      <c r="W1202" s="415" t="str">
        <f t="shared" si="522"/>
        <v/>
      </c>
      <c r="Y1202" s="65" t="str">
        <f t="shared" si="529"/>
        <v/>
      </c>
      <c r="Z1202" s="65" t="str">
        <f t="shared" si="530"/>
        <v/>
      </c>
      <c r="AA1202" s="65" t="str">
        <f t="shared" si="531"/>
        <v/>
      </c>
      <c r="AB1202" s="65" t="str">
        <f t="shared" si="532"/>
        <v/>
      </c>
      <c r="AC1202" s="65" t="str">
        <f t="shared" si="533"/>
        <v/>
      </c>
      <c r="AH1202" s="65" t="str">
        <f t="shared" si="523"/>
        <v>187903221</v>
      </c>
      <c r="AI1202" s="65">
        <v>18790322</v>
      </c>
      <c r="AJ1202" s="65" t="s">
        <v>5359</v>
      </c>
      <c r="AK1202" s="65">
        <v>1</v>
      </c>
      <c r="AL1202" s="65" t="s">
        <v>3356</v>
      </c>
      <c r="AN1202" s="65" t="str">
        <f t="shared" si="518"/>
        <v>update games set source = 'The Nottingham Forest Football Scrapbook' where game_id = 18800110</v>
      </c>
    </row>
    <row r="1203" spans="1:40" ht="16.8" customHeight="1" x14ac:dyDescent="0.25">
      <c r="A1203" s="113">
        <v>1</v>
      </c>
      <c r="B1203" s="342" t="s">
        <v>4979</v>
      </c>
      <c r="C1203" s="342" t="str">
        <f>IF(C1202="", "", C1202)</f>
        <v>Wednesbury Strollers</v>
      </c>
      <c r="D1203" s="350" t="str">
        <f t="shared" si="538"/>
        <v>'Wednesbury Strollers'</v>
      </c>
      <c r="E1203" s="211">
        <f>E1202</f>
        <v>18800110</v>
      </c>
      <c r="F1203" s="262">
        <v>2</v>
      </c>
      <c r="G1203" s="211" t="s">
        <v>4976</v>
      </c>
      <c r="R1203" s="112" t="str">
        <f>IF(D1203="","", CONCATENATE("Update games set ", B1203, "= ",D1203," where game_id=", E1203))</f>
        <v>Update games set Opp_parent= 'Wednesbury Strollers' where game_id=18800110</v>
      </c>
      <c r="S1203" s="112" t="str">
        <f t="shared" si="519"/>
        <v>Update lineups set player_name = 'CJ Caborn', raw_name = 'CJ Caborn' where game_id = 18800110 and player_order = 2</v>
      </c>
      <c r="T1203" s="112" t="str">
        <f t="shared" si="520"/>
        <v/>
      </c>
      <c r="U1203" s="200" t="str">
        <f t="shared" si="517"/>
        <v/>
      </c>
      <c r="V1203" s="112" t="str">
        <f t="shared" si="521"/>
        <v/>
      </c>
      <c r="W1203" s="415" t="str">
        <f t="shared" si="522"/>
        <v/>
      </c>
      <c r="Y1203" s="65" t="str">
        <f t="shared" si="529"/>
        <v/>
      </c>
      <c r="Z1203" s="65" t="str">
        <f t="shared" si="530"/>
        <v/>
      </c>
      <c r="AA1203" s="65" t="str">
        <f t="shared" si="531"/>
        <v/>
      </c>
      <c r="AB1203" s="65" t="str">
        <f t="shared" si="532"/>
        <v/>
      </c>
      <c r="AC1203" s="65" t="str">
        <f t="shared" si="533"/>
        <v/>
      </c>
      <c r="AH1203" s="65" t="str">
        <f t="shared" si="523"/>
        <v>187903222</v>
      </c>
      <c r="AI1203" s="65">
        <v>18790322</v>
      </c>
      <c r="AJ1203" s="65" t="s">
        <v>5359</v>
      </c>
      <c r="AK1203" s="65">
        <v>2</v>
      </c>
      <c r="AL1203" s="65" t="s">
        <v>3078</v>
      </c>
      <c r="AN1203" s="65" t="str">
        <f t="shared" si="518"/>
        <v/>
      </c>
    </row>
    <row r="1204" spans="1:40" ht="16.8" customHeight="1" x14ac:dyDescent="0.25">
      <c r="A1204" s="113">
        <v>1</v>
      </c>
      <c r="B1204" s="342" t="s">
        <v>2653</v>
      </c>
      <c r="C1204" s="342" t="s">
        <v>663</v>
      </c>
      <c r="D1204" s="350" t="str">
        <f t="shared" si="538"/>
        <v>'Friendly'</v>
      </c>
      <c r="E1204" s="211">
        <f t="shared" ref="E1204:E1217" si="542">E1203</f>
        <v>18800110</v>
      </c>
      <c r="F1204" s="262">
        <v>3</v>
      </c>
      <c r="G1204" s="211" t="s">
        <v>4942</v>
      </c>
      <c r="R1204" s="112" t="str">
        <f>IF(D1204="","", CONCATENATE("Update games set ", B1204, "= ",D1204," where game_id=", E1204))</f>
        <v>Update games set Game_type= 'Friendly' where game_id=18800110</v>
      </c>
      <c r="S1204" s="112" t="str">
        <f t="shared" si="519"/>
        <v>Update lineups set player_name = 'E Luntley', raw_name = 'E Luntley' where game_id = 18800110 and player_order = 3</v>
      </c>
      <c r="T1204" s="112" t="str">
        <f t="shared" si="520"/>
        <v/>
      </c>
      <c r="U1204" s="200" t="str">
        <f t="shared" si="517"/>
        <v/>
      </c>
      <c r="V1204" s="112" t="str">
        <f t="shared" si="521"/>
        <v/>
      </c>
      <c r="W1204" s="415" t="str">
        <f t="shared" si="522"/>
        <v/>
      </c>
      <c r="Y1204" s="65" t="str">
        <f t="shared" si="529"/>
        <v/>
      </c>
      <c r="Z1204" s="65" t="str">
        <f t="shared" si="530"/>
        <v/>
      </c>
      <c r="AA1204" s="65" t="str">
        <f t="shared" si="531"/>
        <v/>
      </c>
      <c r="AB1204" s="65" t="str">
        <f t="shared" si="532"/>
        <v/>
      </c>
      <c r="AC1204" s="65" t="str">
        <f t="shared" si="533"/>
        <v/>
      </c>
      <c r="AH1204" s="65" t="str">
        <f t="shared" si="523"/>
        <v>187903223</v>
      </c>
      <c r="AI1204" s="65">
        <v>18790322</v>
      </c>
      <c r="AJ1204" s="65" t="s">
        <v>5359</v>
      </c>
      <c r="AK1204" s="65">
        <v>3</v>
      </c>
      <c r="AL1204" s="65" t="s">
        <v>3393</v>
      </c>
      <c r="AN1204" s="65" t="str">
        <f t="shared" si="518"/>
        <v/>
      </c>
    </row>
    <row r="1205" spans="1:40" ht="16.8" customHeight="1" x14ac:dyDescent="0.25">
      <c r="A1205" s="113">
        <v>1</v>
      </c>
      <c r="B1205" s="342" t="s">
        <v>4978</v>
      </c>
      <c r="C1205" s="347" t="s">
        <v>5065</v>
      </c>
      <c r="D1205" s="350" t="str">
        <f t="shared" si="538"/>
        <v>'H'</v>
      </c>
      <c r="E1205" s="211">
        <f t="shared" si="542"/>
        <v>18800110</v>
      </c>
      <c r="F1205" s="262">
        <v>4</v>
      </c>
      <c r="G1205" s="211" t="s">
        <v>4952</v>
      </c>
      <c r="R1205" s="112" t="str">
        <f>IF(D1205="","", CONCATENATE("Update games set ", B1205, "= ",D1205," where game_id=", E1205))</f>
        <v>Update games set HAN= 'H' where game_id=18800110</v>
      </c>
      <c r="S1205" s="112" t="str">
        <f t="shared" si="519"/>
        <v>Update lineups set player_name = 'M Holroyd', raw_name = 'M Holroyd' where game_id = 18800110 and player_order = 4</v>
      </c>
      <c r="T1205" s="112" t="str">
        <f t="shared" si="520"/>
        <v/>
      </c>
      <c r="U1205" s="200" t="str">
        <f t="shared" si="517"/>
        <v/>
      </c>
      <c r="V1205" s="112" t="str">
        <f t="shared" si="521"/>
        <v/>
      </c>
      <c r="W1205" s="415" t="str">
        <f t="shared" si="522"/>
        <v/>
      </c>
      <c r="Y1205" s="65" t="str">
        <f t="shared" si="529"/>
        <v/>
      </c>
      <c r="Z1205" s="65" t="str">
        <f t="shared" si="530"/>
        <v/>
      </c>
      <c r="AA1205" s="65" t="str">
        <f t="shared" si="531"/>
        <v/>
      </c>
      <c r="AB1205" s="65" t="str">
        <f t="shared" si="532"/>
        <v/>
      </c>
      <c r="AC1205" s="65" t="str">
        <f t="shared" si="533"/>
        <v/>
      </c>
      <c r="AH1205" s="65" t="str">
        <f t="shared" si="523"/>
        <v>187903224</v>
      </c>
      <c r="AI1205" s="65">
        <v>18790322</v>
      </c>
      <c r="AJ1205" s="65" t="s">
        <v>5359</v>
      </c>
      <c r="AK1205" s="65">
        <v>4</v>
      </c>
      <c r="AL1205" s="65" t="s">
        <v>3417</v>
      </c>
      <c r="AN1205" s="65" t="str">
        <f t="shared" si="518"/>
        <v/>
      </c>
    </row>
    <row r="1206" spans="1:40" ht="16.8" customHeight="1" x14ac:dyDescent="0.25">
      <c r="A1206" s="113">
        <v>1</v>
      </c>
      <c r="B1206" s="342" t="s">
        <v>5</v>
      </c>
      <c r="C1206" s="347">
        <v>4</v>
      </c>
      <c r="D1206" s="349">
        <f t="shared" si="525"/>
        <v>4</v>
      </c>
      <c r="E1206" s="211">
        <f t="shared" si="542"/>
        <v>18800110</v>
      </c>
      <c r="F1206" s="262">
        <v>5</v>
      </c>
      <c r="G1206" s="211" t="s">
        <v>4955</v>
      </c>
      <c r="R1206" s="112" t="str">
        <f>IF(D1206="","", CONCATENATE("Update games set ", B1206, "= ",D1206," where game_id=", E1206))</f>
        <v>Update games set F= 4 where game_id=18800110</v>
      </c>
      <c r="S1206" s="112" t="str">
        <f t="shared" si="519"/>
        <v>Update lineups set player_name = 'AJ Bates', raw_name = 'AJ Bates' where game_id = 18800110 and player_order = 5</v>
      </c>
      <c r="T1206" s="112" t="str">
        <f t="shared" si="520"/>
        <v/>
      </c>
      <c r="U1206" s="200" t="str">
        <f t="shared" si="517"/>
        <v/>
      </c>
      <c r="V1206" s="112" t="str">
        <f t="shared" si="521"/>
        <v/>
      </c>
      <c r="W1206" s="415" t="str">
        <f t="shared" si="522"/>
        <v/>
      </c>
      <c r="Y1206" s="65" t="str">
        <f t="shared" si="529"/>
        <v/>
      </c>
      <c r="Z1206" s="65" t="str">
        <f t="shared" si="530"/>
        <v/>
      </c>
      <c r="AA1206" s="65" t="str">
        <f t="shared" si="531"/>
        <v/>
      </c>
      <c r="AB1206" s="65" t="str">
        <f t="shared" si="532"/>
        <v/>
      </c>
      <c r="AC1206" s="65" t="str">
        <f t="shared" si="533"/>
        <v/>
      </c>
      <c r="AH1206" s="65" t="str">
        <f t="shared" si="523"/>
        <v>187903225</v>
      </c>
      <c r="AI1206" s="65">
        <v>18790322</v>
      </c>
      <c r="AJ1206" s="65" t="s">
        <v>5359</v>
      </c>
      <c r="AK1206" s="65">
        <v>5</v>
      </c>
      <c r="AL1206" s="65" t="s">
        <v>2905</v>
      </c>
      <c r="AN1206" s="65" t="str">
        <f t="shared" si="518"/>
        <v/>
      </c>
    </row>
    <row r="1207" spans="1:40" ht="16.8" customHeight="1" x14ac:dyDescent="0.25">
      <c r="A1207" s="113">
        <v>1</v>
      </c>
      <c r="B1207" s="342" t="s">
        <v>0</v>
      </c>
      <c r="C1207" s="180">
        <v>0</v>
      </c>
      <c r="D1207" s="349">
        <f t="shared" si="525"/>
        <v>0</v>
      </c>
      <c r="E1207" s="211">
        <f t="shared" si="542"/>
        <v>18800110</v>
      </c>
      <c r="F1207" s="262">
        <v>6</v>
      </c>
      <c r="G1207" s="211" t="s">
        <v>4995</v>
      </c>
      <c r="R1207" s="112" t="str">
        <f>IF(D1207="","", CONCATENATE("Update games set ", B1207, "= ",D1207," where game_id=", E1207))</f>
        <v>Update games set A= 0 where game_id=18800110</v>
      </c>
      <c r="S1207" s="112" t="str">
        <f t="shared" si="519"/>
        <v>Update lineups set player_name = 'LO Lindley', raw_name = 'LO Lindley' where game_id = 18800110 and player_order = 6</v>
      </c>
      <c r="T1207" s="112" t="str">
        <f t="shared" si="520"/>
        <v/>
      </c>
      <c r="U1207" s="200" t="str">
        <f t="shared" si="517"/>
        <v/>
      </c>
      <c r="V1207" s="112" t="str">
        <f t="shared" si="521"/>
        <v/>
      </c>
      <c r="W1207" s="415" t="str">
        <f t="shared" si="522"/>
        <v/>
      </c>
      <c r="Y1207" s="65" t="str">
        <f t="shared" si="529"/>
        <v/>
      </c>
      <c r="Z1207" s="65" t="str">
        <f t="shared" si="530"/>
        <v/>
      </c>
      <c r="AA1207" s="65" t="str">
        <f t="shared" si="531"/>
        <v/>
      </c>
      <c r="AB1207" s="65" t="str">
        <f t="shared" si="532"/>
        <v/>
      </c>
      <c r="AC1207" s="65" t="str">
        <f t="shared" si="533"/>
        <v/>
      </c>
      <c r="AH1207" s="65" t="str">
        <f t="shared" si="523"/>
        <v>187903226</v>
      </c>
      <c r="AI1207" s="65">
        <v>18790322</v>
      </c>
      <c r="AJ1207" s="65" t="s">
        <v>5359</v>
      </c>
      <c r="AK1207" s="65">
        <v>6</v>
      </c>
      <c r="AL1207" s="65" t="s">
        <v>2122</v>
      </c>
      <c r="AN1207" s="65" t="str">
        <f t="shared" si="518"/>
        <v/>
      </c>
    </row>
    <row r="1208" spans="1:40" ht="16.8" customHeight="1" x14ac:dyDescent="0.25">
      <c r="A1208" s="113">
        <v>1</v>
      </c>
      <c r="B1208" s="342" t="s">
        <v>23</v>
      </c>
      <c r="C1208" s="334" t="s">
        <v>2</v>
      </c>
      <c r="D1208" s="334" t="str">
        <f t="shared" ref="D1208" si="543">IF(C1208="",IF(D1206&gt;D1207,"'W'",IF(D1206=D1207,"'D'","'L'")),_xlfn.CONCAT("'",C1208,"'"))</f>
        <v>'W'</v>
      </c>
      <c r="E1208" s="211">
        <f t="shared" si="542"/>
        <v>18800110</v>
      </c>
      <c r="F1208" s="262">
        <v>7</v>
      </c>
      <c r="G1208" s="211" t="s">
        <v>4980</v>
      </c>
      <c r="R1208" s="112" t="str">
        <f>IF(D1208="","", CONCATENATE("Update games set ", B1208, "= ",D1208," where game_id=", E1208))</f>
        <v>Update games set Result= 'W' where game_id=18800110</v>
      </c>
      <c r="S1208" s="112" t="str">
        <f t="shared" si="519"/>
        <v>Update lineups set player_name = 'FW Earp', raw_name = 'FW Earp' where game_id = 18800110 and player_order = 7</v>
      </c>
      <c r="T1208" s="112" t="str">
        <f t="shared" si="520"/>
        <v/>
      </c>
      <c r="U1208" s="200" t="str">
        <f t="shared" si="517"/>
        <v/>
      </c>
      <c r="V1208" s="112" t="str">
        <f t="shared" si="521"/>
        <v/>
      </c>
      <c r="W1208" s="415" t="str">
        <f t="shared" si="522"/>
        <v/>
      </c>
      <c r="Y1208" s="65" t="str">
        <f t="shared" si="529"/>
        <v/>
      </c>
      <c r="Z1208" s="65" t="str">
        <f t="shared" si="530"/>
        <v/>
      </c>
      <c r="AA1208" s="65" t="str">
        <f t="shared" si="531"/>
        <v/>
      </c>
      <c r="AB1208" s="65" t="str">
        <f t="shared" si="532"/>
        <v/>
      </c>
      <c r="AC1208" s="65" t="str">
        <f t="shared" si="533"/>
        <v/>
      </c>
      <c r="AH1208" s="65" t="str">
        <f t="shared" si="523"/>
        <v>187903227</v>
      </c>
      <c r="AI1208" s="65">
        <v>18790322</v>
      </c>
      <c r="AJ1208" s="65" t="s">
        <v>5359</v>
      </c>
      <c r="AK1208" s="65">
        <v>7</v>
      </c>
      <c r="AL1208" s="65" t="s">
        <v>2120</v>
      </c>
      <c r="AN1208" s="65" t="str">
        <f t="shared" si="518"/>
        <v/>
      </c>
    </row>
    <row r="1209" spans="1:40" ht="16.8" customHeight="1" x14ac:dyDescent="0.25">
      <c r="A1209" s="113">
        <v>1</v>
      </c>
      <c r="B1209" s="342" t="s">
        <v>768</v>
      </c>
      <c r="C1209" s="180"/>
      <c r="D1209" s="349" t="str">
        <f t="shared" si="527"/>
        <v/>
      </c>
      <c r="E1209" s="211">
        <f t="shared" si="542"/>
        <v>18800110</v>
      </c>
      <c r="F1209" s="262">
        <v>8</v>
      </c>
      <c r="G1209" s="194" t="s">
        <v>4895</v>
      </c>
      <c r="N1209" s="417"/>
      <c r="O1209" s="194"/>
      <c r="P1209" s="194"/>
      <c r="R1209" s="112" t="str">
        <f>IF(D1209="","", CONCATENATE("Update games set ", B1209, "= ",D1209," where game_id=", E1209))</f>
        <v/>
      </c>
      <c r="S1209" s="112" t="str">
        <f t="shared" si="519"/>
        <v>Update lineups set player_name = 'AH Smith', raw_name = 'AH Smith' where game_id = 18800110 and player_order = 8</v>
      </c>
      <c r="T1209" s="112" t="str">
        <f t="shared" si="520"/>
        <v/>
      </c>
      <c r="U1209" s="200" t="str">
        <f t="shared" si="517"/>
        <v/>
      </c>
      <c r="V1209" s="112" t="str">
        <f t="shared" si="521"/>
        <v/>
      </c>
      <c r="W1209" s="415" t="str">
        <f t="shared" si="522"/>
        <v/>
      </c>
      <c r="Y1209" s="65" t="str">
        <f t="shared" si="529"/>
        <v/>
      </c>
      <c r="Z1209" s="65" t="str">
        <f t="shared" si="530"/>
        <v/>
      </c>
      <c r="AA1209" s="65" t="str">
        <f t="shared" si="531"/>
        <v/>
      </c>
      <c r="AB1209" s="65" t="str">
        <f t="shared" si="532"/>
        <v/>
      </c>
      <c r="AC1209" s="65" t="str">
        <f t="shared" si="533"/>
        <v/>
      </c>
      <c r="AH1209" s="65" t="str">
        <f t="shared" si="523"/>
        <v>187903228</v>
      </c>
      <c r="AI1209" s="65">
        <v>18790322</v>
      </c>
      <c r="AJ1209" s="65" t="s">
        <v>5359</v>
      </c>
      <c r="AK1209" s="65">
        <v>8</v>
      </c>
      <c r="AL1209" s="65" t="s">
        <v>3245</v>
      </c>
      <c r="AN1209" s="65" t="str">
        <f t="shared" si="518"/>
        <v/>
      </c>
    </row>
    <row r="1210" spans="1:40" ht="16.8" customHeight="1" x14ac:dyDescent="0.25">
      <c r="A1210" s="113">
        <v>1</v>
      </c>
      <c r="B1210" s="342" t="s">
        <v>766</v>
      </c>
      <c r="C1210" s="180"/>
      <c r="D1210" s="349" t="str">
        <f t="shared" si="527"/>
        <v/>
      </c>
      <c r="E1210" s="211">
        <f t="shared" si="542"/>
        <v>18800110</v>
      </c>
      <c r="F1210" s="262">
        <v>9</v>
      </c>
      <c r="G1210" s="194" t="s">
        <v>4896</v>
      </c>
      <c r="H1210" s="194"/>
      <c r="N1210" s="417"/>
      <c r="O1210" s="194"/>
      <c r="P1210" s="194"/>
      <c r="R1210" s="112" t="str">
        <f>IF(D1210="","", CONCATENATE("Update games set ", B1210, "= ",D1210," where game_id=", E1210))</f>
        <v/>
      </c>
      <c r="S1210" s="112" t="str">
        <f t="shared" si="519"/>
        <v>Update lineups set player_name = 'AC Goodyer', raw_name = 'AC Goodyer' where game_id = 18800110 and player_order = 9</v>
      </c>
      <c r="T1210" s="112" t="str">
        <f t="shared" si="520"/>
        <v/>
      </c>
      <c r="U1210" s="200" t="str">
        <f t="shared" si="517"/>
        <v/>
      </c>
      <c r="V1210" s="112" t="str">
        <f t="shared" si="521"/>
        <v/>
      </c>
      <c r="W1210" s="415" t="str">
        <f t="shared" si="522"/>
        <v/>
      </c>
      <c r="Y1210" s="65" t="str">
        <f t="shared" si="529"/>
        <v/>
      </c>
      <c r="Z1210" s="65" t="str">
        <f t="shared" si="530"/>
        <v/>
      </c>
      <c r="AA1210" s="65" t="str">
        <f t="shared" si="531"/>
        <v/>
      </c>
      <c r="AB1210" s="65" t="str">
        <f t="shared" si="532"/>
        <v/>
      </c>
      <c r="AC1210" s="65" t="str">
        <f t="shared" si="533"/>
        <v/>
      </c>
      <c r="AH1210" s="65" t="str">
        <f t="shared" si="523"/>
        <v>187903229</v>
      </c>
      <c r="AI1210" s="65">
        <v>18790322</v>
      </c>
      <c r="AJ1210" s="65" t="s">
        <v>5359</v>
      </c>
      <c r="AK1210" s="65">
        <v>9</v>
      </c>
      <c r="AL1210" s="65" t="s">
        <v>2981</v>
      </c>
      <c r="AN1210" s="65" t="str">
        <f t="shared" si="518"/>
        <v/>
      </c>
    </row>
    <row r="1211" spans="1:40" ht="16.8" customHeight="1" x14ac:dyDescent="0.25">
      <c r="A1211" s="113">
        <v>1</v>
      </c>
      <c r="B1211" s="342" t="s">
        <v>753</v>
      </c>
      <c r="C1211" s="347"/>
      <c r="D1211" s="350" t="str">
        <f t="shared" si="528"/>
        <v/>
      </c>
      <c r="E1211" s="211">
        <f t="shared" si="542"/>
        <v>18800110</v>
      </c>
      <c r="F1211" s="262">
        <v>10</v>
      </c>
      <c r="G1211" s="211" t="s">
        <v>3417</v>
      </c>
      <c r="H1211" s="211" t="s">
        <v>4777</v>
      </c>
      <c r="R1211" s="112" t="str">
        <f>IF(D1211="","", CONCATENATE("Update games set ", B1211, "= ",D1211," where game_id=", E1211))</f>
        <v/>
      </c>
      <c r="S1211" s="112" t="str">
        <f t="shared" si="519"/>
        <v>Update lineups set player_name = 'W Luntley', raw_name = 'W Luntley' where game_id = 18800110 and player_order = 10</v>
      </c>
      <c r="T1211" s="112" t="str">
        <f t="shared" si="520"/>
        <v/>
      </c>
      <c r="U1211" s="200" t="str">
        <f t="shared" si="517"/>
        <v/>
      </c>
      <c r="V1211" s="112" t="str">
        <f t="shared" si="521"/>
        <v/>
      </c>
      <c r="W1211" s="415" t="str">
        <f t="shared" si="522"/>
        <v/>
      </c>
      <c r="Y1211" s="65" t="str">
        <f t="shared" si="529"/>
        <v/>
      </c>
      <c r="Z1211" s="65" t="str">
        <f t="shared" si="530"/>
        <v/>
      </c>
      <c r="AA1211" s="65" t="str">
        <f t="shared" si="531"/>
        <v/>
      </c>
      <c r="AB1211" s="65" t="str">
        <f t="shared" si="532"/>
        <v/>
      </c>
      <c r="AC1211" s="65" t="str">
        <f t="shared" si="533"/>
        <v/>
      </c>
      <c r="AH1211" s="65" t="str">
        <f t="shared" si="523"/>
        <v>1879032210</v>
      </c>
      <c r="AI1211" s="65">
        <v>18790322</v>
      </c>
      <c r="AJ1211" s="65" t="s">
        <v>5359</v>
      </c>
      <c r="AK1211" s="65">
        <v>10</v>
      </c>
      <c r="AL1211" s="65" t="s">
        <v>3035</v>
      </c>
      <c r="AN1211" s="65" t="str">
        <f t="shared" si="518"/>
        <v/>
      </c>
    </row>
    <row r="1212" spans="1:40" ht="16.8" customHeight="1" x14ac:dyDescent="0.25">
      <c r="A1212" s="113">
        <v>1</v>
      </c>
      <c r="B1212" s="342" t="s">
        <v>746</v>
      </c>
      <c r="C1212" s="334" t="s">
        <v>5062</v>
      </c>
      <c r="D1212" s="334" t="str">
        <f>CONCATENATE("'", LEFT(E1212,4),"-",MID(E1212,5,2),"-", MID(E1212,7,2), " ", C1212,"'")</f>
        <v>'1880-01-10 15:00'</v>
      </c>
      <c r="E1212" s="211">
        <f t="shared" si="542"/>
        <v>18800110</v>
      </c>
      <c r="F1212" s="262">
        <v>11</v>
      </c>
      <c r="G1212" s="211" t="s">
        <v>4926</v>
      </c>
      <c r="R1212" s="112" t="str">
        <f>IF(D1212="","", CONCATENATE("Update games set ", B1212, "= ",D1212," where game_id=", E1212))</f>
        <v>Update games set Game_date= '1880-01-10 15:00' where game_id=18800110</v>
      </c>
      <c r="S1212" s="112" t="str">
        <f t="shared" si="519"/>
        <v>Update lineups set player_name = 'JP Turner', raw_name = 'JP Turner' where game_id = 18800110 and player_order = 11</v>
      </c>
      <c r="T1212" s="112" t="str">
        <f t="shared" si="520"/>
        <v/>
      </c>
      <c r="U1212" s="200" t="str">
        <f t="shared" si="517"/>
        <v/>
      </c>
      <c r="V1212" s="112" t="str">
        <f t="shared" si="521"/>
        <v/>
      </c>
      <c r="W1212" s="415" t="str">
        <f t="shared" si="522"/>
        <v/>
      </c>
      <c r="Y1212" s="65" t="str">
        <f t="shared" si="529"/>
        <v/>
      </c>
      <c r="Z1212" s="65" t="str">
        <f t="shared" si="530"/>
        <v/>
      </c>
      <c r="AA1212" s="65" t="str">
        <f t="shared" si="531"/>
        <v/>
      </c>
      <c r="AB1212" s="65" t="str">
        <f t="shared" si="532"/>
        <v/>
      </c>
      <c r="AC1212" s="65" t="str">
        <f t="shared" si="533"/>
        <v/>
      </c>
      <c r="AH1212" s="65" t="str">
        <f t="shared" si="523"/>
        <v>1879032211</v>
      </c>
      <c r="AI1212" s="65">
        <v>18790322</v>
      </c>
      <c r="AJ1212" s="65" t="s">
        <v>5359</v>
      </c>
      <c r="AK1212" s="65">
        <v>11</v>
      </c>
      <c r="AL1212" s="65" t="s">
        <v>2952</v>
      </c>
      <c r="AN1212" s="65" t="str">
        <f t="shared" si="518"/>
        <v/>
      </c>
    </row>
    <row r="1213" spans="1:40" ht="16.8" customHeight="1" x14ac:dyDescent="0.25">
      <c r="A1213" s="113">
        <v>1</v>
      </c>
      <c r="B1213" s="342" t="s">
        <v>25</v>
      </c>
      <c r="C1213" s="334"/>
      <c r="D1213" s="350" t="str">
        <f t="shared" si="538"/>
        <v/>
      </c>
      <c r="E1213" s="211">
        <f t="shared" si="542"/>
        <v>18800110</v>
      </c>
      <c r="F1213" s="262">
        <v>12</v>
      </c>
      <c r="G1213" s="212"/>
      <c r="H1213" s="212"/>
      <c r="N1213" s="416"/>
      <c r="O1213" s="212"/>
      <c r="P1213" s="212"/>
      <c r="R1213" s="112" t="str">
        <f>IF(D1213="","", CONCATENATE("Update games set ", B1213, "= ",D1213," where game_id=", E1213))</f>
        <v/>
      </c>
      <c r="S1213" s="112" t="str">
        <f t="shared" si="519"/>
        <v/>
      </c>
      <c r="T1213" s="112" t="str">
        <f t="shared" si="520"/>
        <v/>
      </c>
      <c r="U1213" s="200" t="str">
        <f t="shared" si="517"/>
        <v/>
      </c>
      <c r="V1213" s="112" t="str">
        <f t="shared" si="521"/>
        <v/>
      </c>
      <c r="W1213" s="415" t="str">
        <f t="shared" si="522"/>
        <v/>
      </c>
      <c r="Y1213" s="65" t="str">
        <f t="shared" si="529"/>
        <v/>
      </c>
      <c r="Z1213" s="65" t="str">
        <f t="shared" si="530"/>
        <v/>
      </c>
      <c r="AA1213" s="65" t="str">
        <f t="shared" si="531"/>
        <v/>
      </c>
      <c r="AB1213" s="65" t="str">
        <f t="shared" si="532"/>
        <v/>
      </c>
      <c r="AC1213" s="65" t="str">
        <f t="shared" si="533"/>
        <v/>
      </c>
      <c r="AH1213" s="65" t="str">
        <f t="shared" si="523"/>
        <v>1879032212</v>
      </c>
      <c r="AI1213" s="65">
        <v>18790322</v>
      </c>
      <c r="AJ1213" s="65" t="s">
        <v>5359</v>
      </c>
      <c r="AK1213" s="65">
        <v>12</v>
      </c>
      <c r="AL1213" s="65" t="s">
        <v>653</v>
      </c>
      <c r="AN1213" s="65" t="str">
        <f t="shared" si="518"/>
        <v/>
      </c>
    </row>
    <row r="1214" spans="1:40" ht="16.8" customHeight="1" x14ac:dyDescent="0.25">
      <c r="A1214" s="113">
        <v>1</v>
      </c>
      <c r="B1214" s="342" t="s">
        <v>475</v>
      </c>
      <c r="C1214" s="365"/>
      <c r="D1214" s="349" t="str">
        <f t="shared" si="527"/>
        <v/>
      </c>
      <c r="E1214" s="211">
        <f t="shared" si="542"/>
        <v>18800110</v>
      </c>
      <c r="F1214" s="262">
        <v>13</v>
      </c>
      <c r="R1214" s="112" t="str">
        <f>IF(D1214="","", CONCATENATE("Update games set ", B1214, "= ",D1214," where game_id=", E1214))</f>
        <v/>
      </c>
      <c r="S1214" s="112" t="str">
        <f t="shared" si="519"/>
        <v/>
      </c>
      <c r="T1214" s="112" t="str">
        <f t="shared" si="520"/>
        <v/>
      </c>
      <c r="U1214" s="200" t="str">
        <f t="shared" si="517"/>
        <v/>
      </c>
      <c r="V1214" s="112" t="str">
        <f t="shared" si="521"/>
        <v/>
      </c>
      <c r="W1214" s="415" t="str">
        <f t="shared" si="522"/>
        <v/>
      </c>
      <c r="Y1214" s="65" t="str">
        <f t="shared" si="529"/>
        <v/>
      </c>
      <c r="Z1214" s="65" t="str">
        <f t="shared" si="530"/>
        <v/>
      </c>
      <c r="AA1214" s="65" t="str">
        <f t="shared" si="531"/>
        <v/>
      </c>
      <c r="AB1214" s="65" t="str">
        <f t="shared" si="532"/>
        <v/>
      </c>
      <c r="AC1214" s="65" t="str">
        <f t="shared" si="533"/>
        <v/>
      </c>
      <c r="AH1214" s="65" t="str">
        <f t="shared" si="523"/>
        <v>1879032213</v>
      </c>
      <c r="AI1214" s="65">
        <v>18790322</v>
      </c>
      <c r="AJ1214" s="65" t="s">
        <v>5359</v>
      </c>
      <c r="AK1214" s="65">
        <v>13</v>
      </c>
      <c r="AL1214" s="65" t="s">
        <v>653</v>
      </c>
      <c r="AN1214" s="65" t="str">
        <f t="shared" si="518"/>
        <v/>
      </c>
    </row>
    <row r="1215" spans="1:40" ht="16.8" customHeight="1" x14ac:dyDescent="0.25">
      <c r="A1215" s="113">
        <v>1</v>
      </c>
      <c r="B1215" s="342" t="s">
        <v>20</v>
      </c>
      <c r="C1215" s="347" t="s">
        <v>4919</v>
      </c>
      <c r="D1215" s="350" t="str">
        <f t="shared" si="538"/>
        <v>'Forest Ground'</v>
      </c>
      <c r="E1215" s="211">
        <f t="shared" si="542"/>
        <v>18800110</v>
      </c>
      <c r="F1215" s="262">
        <v>14</v>
      </c>
      <c r="R1215" s="112" t="str">
        <f>IF(D1215="","", CONCATENATE("Update games set ", B1215, "= ",D1215," where game_id=", E1215))</f>
        <v>Update games set Ground= 'Forest Ground' where game_id=18800110</v>
      </c>
      <c r="S1215" s="112" t="str">
        <f t="shared" si="519"/>
        <v/>
      </c>
      <c r="T1215" s="112" t="str">
        <f t="shared" si="520"/>
        <v/>
      </c>
      <c r="U1215" s="200" t="str">
        <f t="shared" si="517"/>
        <v/>
      </c>
      <c r="V1215" s="112" t="str">
        <f t="shared" si="521"/>
        <v/>
      </c>
      <c r="W1215" s="415" t="str">
        <f t="shared" si="522"/>
        <v/>
      </c>
      <c r="Y1215" s="65" t="str">
        <f t="shared" si="529"/>
        <v/>
      </c>
      <c r="Z1215" s="65" t="str">
        <f t="shared" si="530"/>
        <v/>
      </c>
      <c r="AA1215" s="65" t="str">
        <f t="shared" si="531"/>
        <v/>
      </c>
      <c r="AB1215" s="65" t="str">
        <f t="shared" si="532"/>
        <v/>
      </c>
      <c r="AC1215" s="65" t="str">
        <f t="shared" si="533"/>
        <v/>
      </c>
      <c r="AH1215" s="65" t="str">
        <f t="shared" si="523"/>
        <v>1879032214</v>
      </c>
      <c r="AI1215" s="65">
        <v>18790322</v>
      </c>
      <c r="AJ1215" s="65" t="s">
        <v>5359</v>
      </c>
      <c r="AK1215" s="65">
        <v>14</v>
      </c>
      <c r="AL1215" s="65" t="s">
        <v>653</v>
      </c>
      <c r="AN1215" s="65" t="str">
        <f t="shared" si="518"/>
        <v/>
      </c>
    </row>
    <row r="1216" spans="1:40" ht="16.8" customHeight="1" x14ac:dyDescent="0.25">
      <c r="A1216" s="113">
        <v>1</v>
      </c>
      <c r="B1216" s="342" t="s">
        <v>4882</v>
      </c>
      <c r="C1216" s="342" t="str">
        <f>IF(C1215="", "", C1215)</f>
        <v>Forest Ground</v>
      </c>
      <c r="D1216" s="350" t="str">
        <f t="shared" si="538"/>
        <v>'Forest Ground'</v>
      </c>
      <c r="E1216" s="211">
        <f t="shared" si="542"/>
        <v>18800110</v>
      </c>
      <c r="F1216" s="262">
        <v>15</v>
      </c>
      <c r="R1216" s="112" t="str">
        <f>IF(D1216="","", CONCATENATE("Update games set ", B1216, "= ",D1216," where game_id=", E1216))</f>
        <v>Update games set Ground_parent= 'Forest Ground' where game_id=18800110</v>
      </c>
      <c r="S1216" s="112" t="str">
        <f t="shared" si="519"/>
        <v/>
      </c>
      <c r="T1216" s="112" t="str">
        <f t="shared" si="520"/>
        <v/>
      </c>
      <c r="U1216" s="200" t="str">
        <f t="shared" si="517"/>
        <v/>
      </c>
      <c r="V1216" s="112" t="str">
        <f t="shared" si="521"/>
        <v/>
      </c>
      <c r="W1216" s="415" t="str">
        <f t="shared" si="522"/>
        <v/>
      </c>
      <c r="Y1216" s="65" t="str">
        <f t="shared" si="529"/>
        <v/>
      </c>
      <c r="Z1216" s="65" t="str">
        <f t="shared" si="530"/>
        <v/>
      </c>
      <c r="AA1216" s="65" t="str">
        <f t="shared" si="531"/>
        <v/>
      </c>
      <c r="AB1216" s="65" t="str">
        <f t="shared" si="532"/>
        <v/>
      </c>
      <c r="AC1216" s="65" t="str">
        <f t="shared" si="533"/>
        <v/>
      </c>
      <c r="AH1216" s="65" t="str">
        <f t="shared" si="523"/>
        <v>1879032215</v>
      </c>
      <c r="AI1216" s="65">
        <v>18790322</v>
      </c>
      <c r="AJ1216" s="65" t="s">
        <v>5359</v>
      </c>
      <c r="AK1216" s="65">
        <v>15</v>
      </c>
      <c r="AL1216" s="65" t="s">
        <v>653</v>
      </c>
      <c r="AN1216" s="65" t="str">
        <f t="shared" si="518"/>
        <v/>
      </c>
    </row>
    <row r="1217" spans="1:40" s="126" customFormat="1" ht="16.8" customHeight="1" thickBot="1" x14ac:dyDescent="0.3">
      <c r="A1217" s="113">
        <v>1</v>
      </c>
      <c r="B1217" s="116" t="s">
        <v>115</v>
      </c>
      <c r="C1217" s="352"/>
      <c r="D1217" s="370" t="str">
        <f t="shared" ref="D1217" si="544">IF(MID(E1217,5,2)*1&gt;6,_xlfn.CONCAT("'",LEFT(E1217,4),"-",MID(E1217,3,2)+1,"'"),_xlfn.CONCAT("'",LEFT(E1217,4)-1,"-",MID(E1217,3,2),"'"))</f>
        <v>'1879-80'</v>
      </c>
      <c r="E1217" s="214">
        <f t="shared" si="542"/>
        <v>18800110</v>
      </c>
      <c r="F1217" s="266">
        <v>16</v>
      </c>
      <c r="G1217" s="343"/>
      <c r="H1217" s="343"/>
      <c r="I1217" s="267"/>
      <c r="J1217" s="214"/>
      <c r="K1217" s="266"/>
      <c r="L1217" s="266"/>
      <c r="M1217" s="266"/>
      <c r="N1217" s="419"/>
      <c r="O1217" s="343"/>
      <c r="P1217" s="343"/>
      <c r="Q1217" s="346"/>
      <c r="R1217" s="112" t="str">
        <f>IF(D1217="","", CONCATENATE("Update games set ", B1217, "= ",D1217," where game_id=", E1217))</f>
        <v>Update games set Season= '1879-80' where game_id=18800110</v>
      </c>
      <c r="S1217" s="112" t="str">
        <f t="shared" si="519"/>
        <v/>
      </c>
      <c r="T1217" s="112" t="str">
        <f t="shared" si="520"/>
        <v/>
      </c>
      <c r="U1217" s="200" t="str">
        <f t="shared" si="517"/>
        <v/>
      </c>
      <c r="V1217" s="112" t="str">
        <f t="shared" si="521"/>
        <v/>
      </c>
      <c r="W1217" s="415" t="str">
        <f t="shared" si="522"/>
        <v/>
      </c>
      <c r="X1217" s="240"/>
      <c r="Y1217" s="65" t="str">
        <f t="shared" si="529"/>
        <v/>
      </c>
      <c r="Z1217" s="65" t="str">
        <f t="shared" si="530"/>
        <v/>
      </c>
      <c r="AA1217" s="65" t="str">
        <f t="shared" si="531"/>
        <v/>
      </c>
      <c r="AB1217" s="65" t="str">
        <f t="shared" si="532"/>
        <v/>
      </c>
      <c r="AC1217" s="65" t="str">
        <f t="shared" si="533"/>
        <v/>
      </c>
      <c r="AH1217" s="65" t="str">
        <f t="shared" si="523"/>
        <v>1879032216</v>
      </c>
      <c r="AI1217" s="126">
        <v>18790322</v>
      </c>
      <c r="AJ1217" s="126" t="s">
        <v>5359</v>
      </c>
      <c r="AK1217" s="126">
        <v>16</v>
      </c>
      <c r="AL1217" s="126" t="s">
        <v>653</v>
      </c>
      <c r="AN1217" s="65" t="str">
        <f t="shared" si="518"/>
        <v/>
      </c>
    </row>
    <row r="1218" spans="1:40" ht="16.8" customHeight="1" thickTop="1" x14ac:dyDescent="0.25">
      <c r="A1218" s="113">
        <v>1</v>
      </c>
      <c r="B1218" s="341" t="s">
        <v>22</v>
      </c>
      <c r="C1218" s="341" t="s">
        <v>163</v>
      </c>
      <c r="D1218" s="341" t="str">
        <f t="shared" si="538"/>
        <v>'Notts County'</v>
      </c>
      <c r="E1218" s="211">
        <v>18800117</v>
      </c>
      <c r="F1218" s="262">
        <v>1</v>
      </c>
      <c r="G1218" s="211" t="s">
        <v>4939</v>
      </c>
      <c r="H1218" s="212"/>
      <c r="R1218" s="112" t="str">
        <f>IF(D1218="","", CONCATENATE("Update games set ", B1218, "= ",D1218," where game_id=", E1218))</f>
        <v>Update games set Opponent= 'Notts County' where game_id=18800117</v>
      </c>
      <c r="S1218" s="112" t="str">
        <f t="shared" si="519"/>
        <v>Update lineups set player_name = 'J Sands', raw_name = 'J Sands' where game_id = 18800117 and player_order = 1</v>
      </c>
      <c r="T1218" s="112" t="str">
        <f t="shared" si="520"/>
        <v/>
      </c>
      <c r="U1218" s="200" t="str">
        <f t="shared" ref="U1218:U1281" si="545">IF(I1218="", "", Y1218&amp;Z1218&amp;AA1218&amp;AB1218&amp;AC1218)</f>
        <v/>
      </c>
      <c r="V1218" s="112" t="str">
        <f t="shared" si="521"/>
        <v/>
      </c>
      <c r="W1218" s="415" t="str">
        <f t="shared" si="522"/>
        <v/>
      </c>
      <c r="Y1218" s="65" t="str">
        <f t="shared" si="529"/>
        <v/>
      </c>
      <c r="Z1218" s="65" t="str">
        <f t="shared" si="530"/>
        <v/>
      </c>
      <c r="AA1218" s="65" t="str">
        <f t="shared" si="531"/>
        <v/>
      </c>
      <c r="AB1218" s="65" t="str">
        <f t="shared" si="532"/>
        <v/>
      </c>
      <c r="AC1218" s="65" t="str">
        <f t="shared" si="533"/>
        <v/>
      </c>
      <c r="AH1218" s="65" t="str">
        <f t="shared" si="523"/>
        <v>187903291</v>
      </c>
      <c r="AI1218" s="65">
        <v>18790329</v>
      </c>
      <c r="AJ1218" s="65" t="s">
        <v>5244</v>
      </c>
      <c r="AK1218" s="65">
        <v>1</v>
      </c>
      <c r="AN1218" s="65" t="str">
        <f t="shared" ref="AN1218:AN1281" si="546">IF(F1218=1, _xlfn.CONCAT("update games set source = 'The Nottingham Forest Football Scrapbook' where game_id = ", E1218), "")</f>
        <v>update games set source = 'The Nottingham Forest Football Scrapbook' where game_id = 18800117</v>
      </c>
    </row>
    <row r="1219" spans="1:40" ht="16.8" customHeight="1" x14ac:dyDescent="0.25">
      <c r="A1219" s="113">
        <v>1</v>
      </c>
      <c r="B1219" s="342" t="s">
        <v>4979</v>
      </c>
      <c r="C1219" s="342" t="str">
        <f>IF(C1218="", "", C1218)</f>
        <v>Notts County</v>
      </c>
      <c r="D1219" s="350" t="str">
        <f t="shared" si="538"/>
        <v>'Notts County'</v>
      </c>
      <c r="E1219" s="211">
        <f>E1218</f>
        <v>18800117</v>
      </c>
      <c r="F1219" s="262">
        <v>2</v>
      </c>
      <c r="G1219" s="211" t="s">
        <v>4976</v>
      </c>
      <c r="R1219" s="112" t="str">
        <f>IF(D1219="","", CONCATENATE("Update games set ", B1219, "= ",D1219," where game_id=", E1219))</f>
        <v>Update games set Opp_parent= 'Notts County' where game_id=18800117</v>
      </c>
      <c r="S1219" s="112" t="str">
        <f t="shared" ref="S1219:S1282" si="547">IF(G1219="","",CONCATENATE("Update lineups set player_name = '",SUBSTITUTE(G1219,"'","''"),"', raw_name = '",SUBSTITUTE(G1219,"'","''"),"' where game_id = ",E1219," and player_order = ",F1219))</f>
        <v>Update lineups set player_name = 'CJ Caborn', raw_name = 'CJ Caborn' where game_id = 18800117 and player_order = 2</v>
      </c>
      <c r="T1219" s="112" t="str">
        <f t="shared" ref="T1219:T1282" si="548">IF(J1219="","", CONCATENATE("insert into goals (game_id, goal_order, scorer_name, goal_min) values (",E1219, ", ", I1219,", '",J1219,")"))</f>
        <v/>
      </c>
      <c r="U1219" s="200" t="str">
        <f t="shared" si="545"/>
        <v/>
      </c>
      <c r="V1219" s="112" t="str">
        <f t="shared" ref="V1219:V1282" si="549">IF(N1219="","", CONCATENATE("insert into games_sources (game_id, source_order, source_name, source_link) values (",E1219, ", ", N1219,", '",O1219,"', '",P1219,"')"))</f>
        <v/>
      </c>
      <c r="W1219" s="415" t="str">
        <f t="shared" ref="W1219:W1282" si="550">IF(N1219="","",CONCATENATE("update games_sources set  source_name = '",O1219,"', source_link = '",P1219,"' where game_id = ",E1219," and source_order = ",N1219))</f>
        <v/>
      </c>
      <c r="Y1219" s="65" t="str">
        <f t="shared" si="529"/>
        <v/>
      </c>
      <c r="Z1219" s="65" t="str">
        <f t="shared" si="530"/>
        <v/>
      </c>
      <c r="AA1219" s="65" t="str">
        <f t="shared" si="531"/>
        <v/>
      </c>
      <c r="AB1219" s="65" t="str">
        <f t="shared" si="532"/>
        <v/>
      </c>
      <c r="AC1219" s="65" t="str">
        <f t="shared" si="533"/>
        <v/>
      </c>
      <c r="AH1219" s="65" t="str">
        <f t="shared" ref="AH1219:AH1282" si="551">_xlfn.CONCAT(AI1219,AK1219)</f>
        <v>187903292</v>
      </c>
      <c r="AI1219" s="65">
        <v>18790329</v>
      </c>
      <c r="AJ1219" s="65" t="s">
        <v>5244</v>
      </c>
      <c r="AK1219" s="65">
        <v>2</v>
      </c>
      <c r="AN1219" s="65" t="str">
        <f t="shared" si="546"/>
        <v/>
      </c>
    </row>
    <row r="1220" spans="1:40" ht="16.8" customHeight="1" x14ac:dyDescent="0.25">
      <c r="A1220" s="113">
        <v>1</v>
      </c>
      <c r="B1220" s="342" t="s">
        <v>2653</v>
      </c>
      <c r="C1220" s="342" t="s">
        <v>663</v>
      </c>
      <c r="D1220" s="350" t="str">
        <f t="shared" si="538"/>
        <v>'Friendly'</v>
      </c>
      <c r="E1220" s="211">
        <f t="shared" ref="E1220:E1233" si="552">E1219</f>
        <v>18800117</v>
      </c>
      <c r="F1220" s="262">
        <v>3</v>
      </c>
      <c r="G1220" s="211" t="s">
        <v>4968</v>
      </c>
      <c r="R1220" s="112" t="str">
        <f>IF(D1220="","", CONCATENATE("Update games set ", B1220, "= ",D1220," where game_id=", E1220))</f>
        <v>Update games set Game_type= 'Friendly' where game_id=18800117</v>
      </c>
      <c r="S1220" s="112" t="str">
        <f t="shared" si="547"/>
        <v>Update lineups set player_name = 'E Jardine', raw_name = 'E Jardine' where game_id = 18800117 and player_order = 3</v>
      </c>
      <c r="T1220" s="112" t="str">
        <f t="shared" si="548"/>
        <v/>
      </c>
      <c r="U1220" s="200" t="str">
        <f t="shared" si="545"/>
        <v/>
      </c>
      <c r="V1220" s="112" t="str">
        <f t="shared" si="549"/>
        <v/>
      </c>
      <c r="W1220" s="415" t="str">
        <f t="shared" si="550"/>
        <v/>
      </c>
      <c r="Y1220" s="65" t="str">
        <f t="shared" si="529"/>
        <v/>
      </c>
      <c r="Z1220" s="65" t="str">
        <f t="shared" si="530"/>
        <v/>
      </c>
      <c r="AA1220" s="65" t="str">
        <f t="shared" si="531"/>
        <v/>
      </c>
      <c r="AB1220" s="65" t="str">
        <f t="shared" si="532"/>
        <v/>
      </c>
      <c r="AC1220" s="65" t="str">
        <f t="shared" si="533"/>
        <v/>
      </c>
      <c r="AH1220" s="65" t="str">
        <f t="shared" si="551"/>
        <v>187903293</v>
      </c>
      <c r="AI1220" s="65">
        <v>18790329</v>
      </c>
      <c r="AJ1220" s="65" t="s">
        <v>5244</v>
      </c>
      <c r="AK1220" s="65">
        <v>3</v>
      </c>
      <c r="AN1220" s="65" t="str">
        <f t="shared" si="546"/>
        <v/>
      </c>
    </row>
    <row r="1221" spans="1:40" ht="16.8" customHeight="1" x14ac:dyDescent="0.25">
      <c r="A1221" s="113">
        <v>1</v>
      </c>
      <c r="B1221" s="342" t="s">
        <v>4978</v>
      </c>
      <c r="C1221" s="347" t="s">
        <v>5065</v>
      </c>
      <c r="D1221" s="350" t="str">
        <f t="shared" si="538"/>
        <v>'H'</v>
      </c>
      <c r="E1221" s="211">
        <f t="shared" si="552"/>
        <v>18800117</v>
      </c>
      <c r="F1221" s="262">
        <v>4</v>
      </c>
      <c r="G1221" s="211" t="s">
        <v>4942</v>
      </c>
      <c r="R1221" s="112" t="str">
        <f>IF(D1221="","", CONCATENATE("Update games set ", B1221, "= ",D1221," where game_id=", E1221))</f>
        <v>Update games set HAN= 'H' where game_id=18800117</v>
      </c>
      <c r="S1221" s="112" t="str">
        <f t="shared" si="547"/>
        <v>Update lineups set player_name = 'E Luntley', raw_name = 'E Luntley' where game_id = 18800117 and player_order = 4</v>
      </c>
      <c r="T1221" s="112" t="str">
        <f t="shared" si="548"/>
        <v/>
      </c>
      <c r="U1221" s="200" t="str">
        <f t="shared" si="545"/>
        <v/>
      </c>
      <c r="V1221" s="112" t="str">
        <f t="shared" si="549"/>
        <v/>
      </c>
      <c r="W1221" s="415" t="str">
        <f t="shared" si="550"/>
        <v/>
      </c>
      <c r="Y1221" s="65" t="str">
        <f t="shared" si="529"/>
        <v/>
      </c>
      <c r="Z1221" s="65" t="str">
        <f t="shared" si="530"/>
        <v/>
      </c>
      <c r="AA1221" s="65" t="str">
        <f t="shared" si="531"/>
        <v/>
      </c>
      <c r="AB1221" s="65" t="str">
        <f t="shared" si="532"/>
        <v/>
      </c>
      <c r="AC1221" s="65" t="str">
        <f t="shared" si="533"/>
        <v/>
      </c>
      <c r="AH1221" s="65" t="str">
        <f t="shared" si="551"/>
        <v>187903294</v>
      </c>
      <c r="AI1221" s="65">
        <v>18790329</v>
      </c>
      <c r="AJ1221" s="65" t="s">
        <v>5244</v>
      </c>
      <c r="AK1221" s="65">
        <v>4</v>
      </c>
      <c r="AN1221" s="65" t="str">
        <f t="shared" si="546"/>
        <v/>
      </c>
    </row>
    <row r="1222" spans="1:40" ht="16.8" customHeight="1" x14ac:dyDescent="0.25">
      <c r="A1222" s="113">
        <v>1</v>
      </c>
      <c r="B1222" s="342" t="s">
        <v>5</v>
      </c>
      <c r="C1222" s="347">
        <v>7</v>
      </c>
      <c r="D1222" s="349">
        <f t="shared" ref="D1222:D1271" si="553">IF(C1222="", "", C1222)</f>
        <v>7</v>
      </c>
      <c r="E1222" s="211">
        <f t="shared" si="552"/>
        <v>18800117</v>
      </c>
      <c r="F1222" s="262">
        <v>5</v>
      </c>
      <c r="G1222" s="211" t="s">
        <v>3417</v>
      </c>
      <c r="R1222" s="112" t="str">
        <f>IF(D1222="","", CONCATENATE("Update games set ", B1222, "= ",D1222," where game_id=", E1222))</f>
        <v>Update games set F= 7 where game_id=18800117</v>
      </c>
      <c r="S1222" s="112" t="str">
        <f t="shared" si="547"/>
        <v>Update lineups set player_name = 'W Luntley', raw_name = 'W Luntley' where game_id = 18800117 and player_order = 5</v>
      </c>
      <c r="T1222" s="112" t="str">
        <f t="shared" si="548"/>
        <v/>
      </c>
      <c r="U1222" s="200" t="str">
        <f t="shared" si="545"/>
        <v/>
      </c>
      <c r="V1222" s="112" t="str">
        <f t="shared" si="549"/>
        <v/>
      </c>
      <c r="W1222" s="415" t="str">
        <f t="shared" si="550"/>
        <v/>
      </c>
      <c r="Y1222" s="65" t="str">
        <f t="shared" si="529"/>
        <v/>
      </c>
      <c r="Z1222" s="65" t="str">
        <f t="shared" si="530"/>
        <v/>
      </c>
      <c r="AA1222" s="65" t="str">
        <f t="shared" si="531"/>
        <v/>
      </c>
      <c r="AB1222" s="65" t="str">
        <f t="shared" si="532"/>
        <v/>
      </c>
      <c r="AC1222" s="65" t="str">
        <f t="shared" si="533"/>
        <v/>
      </c>
      <c r="AH1222" s="65" t="str">
        <f t="shared" si="551"/>
        <v>187903295</v>
      </c>
      <c r="AI1222" s="65">
        <v>18790329</v>
      </c>
      <c r="AJ1222" s="65" t="s">
        <v>5244</v>
      </c>
      <c r="AK1222" s="65">
        <v>5</v>
      </c>
      <c r="AN1222" s="65" t="str">
        <f t="shared" si="546"/>
        <v/>
      </c>
    </row>
    <row r="1223" spans="1:40" ht="16.8" customHeight="1" x14ac:dyDescent="0.25">
      <c r="A1223" s="113">
        <v>1</v>
      </c>
      <c r="B1223" s="342" t="s">
        <v>0</v>
      </c>
      <c r="C1223" s="180">
        <v>0</v>
      </c>
      <c r="D1223" s="349">
        <f t="shared" si="553"/>
        <v>0</v>
      </c>
      <c r="E1223" s="211">
        <f t="shared" si="552"/>
        <v>18800117</v>
      </c>
      <c r="F1223" s="262">
        <v>6</v>
      </c>
      <c r="G1223" s="211" t="s">
        <v>4952</v>
      </c>
      <c r="R1223" s="112" t="str">
        <f>IF(D1223="","", CONCATENATE("Update games set ", B1223, "= ",D1223," where game_id=", E1223))</f>
        <v>Update games set A= 0 where game_id=18800117</v>
      </c>
      <c r="S1223" s="112" t="str">
        <f t="shared" si="547"/>
        <v>Update lineups set player_name = 'M Holroyd', raw_name = 'M Holroyd' where game_id = 18800117 and player_order = 6</v>
      </c>
      <c r="T1223" s="112" t="str">
        <f t="shared" si="548"/>
        <v/>
      </c>
      <c r="U1223" s="200" t="str">
        <f t="shared" si="545"/>
        <v/>
      </c>
      <c r="V1223" s="112" t="str">
        <f t="shared" si="549"/>
        <v/>
      </c>
      <c r="W1223" s="415" t="str">
        <f t="shared" si="550"/>
        <v/>
      </c>
      <c r="Y1223" s="65" t="str">
        <f t="shared" si="529"/>
        <v/>
      </c>
      <c r="Z1223" s="65" t="str">
        <f t="shared" si="530"/>
        <v/>
      </c>
      <c r="AA1223" s="65" t="str">
        <f t="shared" si="531"/>
        <v/>
      </c>
      <c r="AB1223" s="65" t="str">
        <f t="shared" si="532"/>
        <v/>
      </c>
      <c r="AC1223" s="65" t="str">
        <f t="shared" si="533"/>
        <v/>
      </c>
      <c r="AH1223" s="65" t="str">
        <f t="shared" si="551"/>
        <v>187903296</v>
      </c>
      <c r="AI1223" s="65">
        <v>18790329</v>
      </c>
      <c r="AJ1223" s="65" t="s">
        <v>5244</v>
      </c>
      <c r="AK1223" s="65">
        <v>6</v>
      </c>
      <c r="AN1223" s="65" t="str">
        <f t="shared" si="546"/>
        <v/>
      </c>
    </row>
    <row r="1224" spans="1:40" ht="16.8" customHeight="1" x14ac:dyDescent="0.25">
      <c r="A1224" s="113">
        <v>1</v>
      </c>
      <c r="B1224" s="342" t="s">
        <v>23</v>
      </c>
      <c r="C1224" s="334" t="s">
        <v>2</v>
      </c>
      <c r="D1224" s="334" t="str">
        <f t="shared" ref="D1224" si="554">IF(C1224="",IF(D1222&gt;D1223,"'W'",IF(D1222=D1223,"'D'","'L'")),_xlfn.CONCAT("'",C1224,"'"))</f>
        <v>'W'</v>
      </c>
      <c r="E1224" s="211">
        <f t="shared" si="552"/>
        <v>18800117</v>
      </c>
      <c r="F1224" s="262">
        <v>7</v>
      </c>
      <c r="G1224" s="211" t="s">
        <v>4896</v>
      </c>
      <c r="R1224" s="112" t="str">
        <f>IF(D1224="","", CONCATENATE("Update games set ", B1224, "= ",D1224," where game_id=", E1224))</f>
        <v>Update games set Result= 'W' where game_id=18800117</v>
      </c>
      <c r="S1224" s="112" t="str">
        <f t="shared" si="547"/>
        <v>Update lineups set player_name = 'AC Goodyer', raw_name = 'AC Goodyer' where game_id = 18800117 and player_order = 7</v>
      </c>
      <c r="T1224" s="112" t="str">
        <f t="shared" si="548"/>
        <v/>
      </c>
      <c r="U1224" s="200" t="str">
        <f t="shared" si="545"/>
        <v/>
      </c>
      <c r="V1224" s="112" t="str">
        <f t="shared" si="549"/>
        <v/>
      </c>
      <c r="W1224" s="415" t="str">
        <f t="shared" si="550"/>
        <v/>
      </c>
      <c r="Y1224" s="65" t="str">
        <f t="shared" si="529"/>
        <v/>
      </c>
      <c r="Z1224" s="65" t="str">
        <f t="shared" si="530"/>
        <v/>
      </c>
      <c r="AA1224" s="65" t="str">
        <f t="shared" si="531"/>
        <v/>
      </c>
      <c r="AB1224" s="65" t="str">
        <f t="shared" si="532"/>
        <v/>
      </c>
      <c r="AC1224" s="65" t="str">
        <f t="shared" si="533"/>
        <v/>
      </c>
      <c r="AH1224" s="65" t="str">
        <f t="shared" si="551"/>
        <v>187903297</v>
      </c>
      <c r="AI1224" s="65">
        <v>18790329</v>
      </c>
      <c r="AJ1224" s="65" t="s">
        <v>5244</v>
      </c>
      <c r="AK1224" s="65">
        <v>7</v>
      </c>
      <c r="AN1224" s="65" t="str">
        <f t="shared" si="546"/>
        <v/>
      </c>
    </row>
    <row r="1225" spans="1:40" ht="16.8" customHeight="1" x14ac:dyDescent="0.25">
      <c r="A1225" s="113">
        <v>1</v>
      </c>
      <c r="B1225" s="342" t="s">
        <v>768</v>
      </c>
      <c r="C1225" s="180"/>
      <c r="D1225" s="349" t="str">
        <f t="shared" ref="D1225:D1278" si="555">IF(C1225="", "", C1225)</f>
        <v/>
      </c>
      <c r="E1225" s="211">
        <f t="shared" si="552"/>
        <v>18800117</v>
      </c>
      <c r="F1225" s="262">
        <v>8</v>
      </c>
      <c r="G1225" s="194" t="s">
        <v>4895</v>
      </c>
      <c r="N1225" s="417"/>
      <c r="O1225" s="194"/>
      <c r="P1225" s="194"/>
      <c r="R1225" s="112" t="str">
        <f>IF(D1225="","", CONCATENATE("Update games set ", B1225, "= ",D1225," where game_id=", E1225))</f>
        <v/>
      </c>
      <c r="S1225" s="112" t="str">
        <f t="shared" si="547"/>
        <v>Update lineups set player_name = 'AH Smith', raw_name = 'AH Smith' where game_id = 18800117 and player_order = 8</v>
      </c>
      <c r="T1225" s="112" t="str">
        <f t="shared" si="548"/>
        <v/>
      </c>
      <c r="U1225" s="200" t="str">
        <f t="shared" si="545"/>
        <v/>
      </c>
      <c r="V1225" s="112" t="str">
        <f t="shared" si="549"/>
        <v/>
      </c>
      <c r="W1225" s="415" t="str">
        <f t="shared" si="550"/>
        <v/>
      </c>
      <c r="Y1225" s="65" t="str">
        <f t="shared" si="529"/>
        <v/>
      </c>
      <c r="Z1225" s="65" t="str">
        <f t="shared" si="530"/>
        <v/>
      </c>
      <c r="AA1225" s="65" t="str">
        <f t="shared" si="531"/>
        <v/>
      </c>
      <c r="AB1225" s="65" t="str">
        <f t="shared" si="532"/>
        <v/>
      </c>
      <c r="AC1225" s="65" t="str">
        <f t="shared" si="533"/>
        <v/>
      </c>
      <c r="AH1225" s="65" t="str">
        <f t="shared" si="551"/>
        <v>187903298</v>
      </c>
      <c r="AI1225" s="65">
        <v>18790329</v>
      </c>
      <c r="AJ1225" s="65" t="s">
        <v>5244</v>
      </c>
      <c r="AK1225" s="65">
        <v>8</v>
      </c>
      <c r="AN1225" s="65" t="str">
        <f t="shared" si="546"/>
        <v/>
      </c>
    </row>
    <row r="1226" spans="1:40" ht="16.8" customHeight="1" x14ac:dyDescent="0.25">
      <c r="A1226" s="113">
        <v>1</v>
      </c>
      <c r="B1226" s="342" t="s">
        <v>766</v>
      </c>
      <c r="C1226" s="180"/>
      <c r="D1226" s="349" t="str">
        <f t="shared" si="555"/>
        <v/>
      </c>
      <c r="E1226" s="211">
        <f t="shared" si="552"/>
        <v>18800117</v>
      </c>
      <c r="F1226" s="262">
        <v>9</v>
      </c>
      <c r="G1226" s="194" t="s">
        <v>4926</v>
      </c>
      <c r="H1226" s="194"/>
      <c r="N1226" s="417"/>
      <c r="O1226" s="194"/>
      <c r="P1226" s="194"/>
      <c r="R1226" s="112" t="str">
        <f>IF(D1226="","", CONCATENATE("Update games set ", B1226, "= ",D1226," where game_id=", E1226))</f>
        <v/>
      </c>
      <c r="S1226" s="112" t="str">
        <f t="shared" si="547"/>
        <v>Update lineups set player_name = 'JP Turner', raw_name = 'JP Turner' where game_id = 18800117 and player_order = 9</v>
      </c>
      <c r="T1226" s="112" t="str">
        <f t="shared" si="548"/>
        <v/>
      </c>
      <c r="U1226" s="200" t="str">
        <f t="shared" si="545"/>
        <v/>
      </c>
      <c r="V1226" s="112" t="str">
        <f t="shared" si="549"/>
        <v/>
      </c>
      <c r="W1226" s="415" t="str">
        <f t="shared" si="550"/>
        <v/>
      </c>
      <c r="Y1226" s="65" t="str">
        <f t="shared" si="529"/>
        <v/>
      </c>
      <c r="Z1226" s="65" t="str">
        <f t="shared" si="530"/>
        <v/>
      </c>
      <c r="AA1226" s="65" t="str">
        <f t="shared" si="531"/>
        <v/>
      </c>
      <c r="AB1226" s="65" t="str">
        <f t="shared" si="532"/>
        <v/>
      </c>
      <c r="AC1226" s="65" t="str">
        <f t="shared" si="533"/>
        <v/>
      </c>
      <c r="AH1226" s="65" t="str">
        <f t="shared" si="551"/>
        <v>187903299</v>
      </c>
      <c r="AI1226" s="65">
        <v>18790329</v>
      </c>
      <c r="AJ1226" s="65" t="s">
        <v>5244</v>
      </c>
      <c r="AK1226" s="65">
        <v>9</v>
      </c>
      <c r="AN1226" s="65" t="str">
        <f t="shared" si="546"/>
        <v/>
      </c>
    </row>
    <row r="1227" spans="1:40" ht="16.8" customHeight="1" x14ac:dyDescent="0.25">
      <c r="A1227" s="113">
        <v>1</v>
      </c>
      <c r="B1227" s="342" t="s">
        <v>753</v>
      </c>
      <c r="C1227" s="347" t="s">
        <v>5248</v>
      </c>
      <c r="D1227" s="350" t="str">
        <f t="shared" ref="D1227:D1275" si="556">IF(C1227="", "", CONCATENATE("'", C1227,"'"))</f>
        <v>'EH Steedman'</v>
      </c>
      <c r="E1227" s="211">
        <f t="shared" si="552"/>
        <v>18800117</v>
      </c>
      <c r="F1227" s="262">
        <v>10</v>
      </c>
      <c r="G1227" s="211" t="s">
        <v>4980</v>
      </c>
      <c r="H1227" s="211" t="s">
        <v>4777</v>
      </c>
      <c r="R1227" s="112" t="str">
        <f>IF(D1227="","", CONCATENATE("Update games set ", B1227, "= ",D1227," where game_id=", E1227))</f>
        <v>Update games set Referee= 'EH Steedman' where game_id=18800117</v>
      </c>
      <c r="S1227" s="112" t="str">
        <f t="shared" si="547"/>
        <v>Update lineups set player_name = 'FW Earp', raw_name = 'FW Earp' where game_id = 18800117 and player_order = 10</v>
      </c>
      <c r="T1227" s="112" t="str">
        <f t="shared" si="548"/>
        <v/>
      </c>
      <c r="U1227" s="200" t="str">
        <f t="shared" si="545"/>
        <v/>
      </c>
      <c r="V1227" s="112" t="str">
        <f t="shared" si="549"/>
        <v/>
      </c>
      <c r="W1227" s="415" t="str">
        <f t="shared" si="550"/>
        <v/>
      </c>
      <c r="Y1227" s="65" t="str">
        <f t="shared" si="529"/>
        <v/>
      </c>
      <c r="Z1227" s="65" t="str">
        <f t="shared" si="530"/>
        <v/>
      </c>
      <c r="AA1227" s="65" t="str">
        <f t="shared" si="531"/>
        <v/>
      </c>
      <c r="AB1227" s="65" t="str">
        <f t="shared" si="532"/>
        <v/>
      </c>
      <c r="AC1227" s="65" t="str">
        <f t="shared" si="533"/>
        <v/>
      </c>
      <c r="AH1227" s="65" t="str">
        <f t="shared" si="551"/>
        <v>1879032910</v>
      </c>
      <c r="AI1227" s="65">
        <v>18790329</v>
      </c>
      <c r="AJ1227" s="65" t="s">
        <v>5244</v>
      </c>
      <c r="AK1227" s="65">
        <v>10</v>
      </c>
      <c r="AN1227" s="65" t="str">
        <f t="shared" si="546"/>
        <v/>
      </c>
    </row>
    <row r="1228" spans="1:40" ht="16.8" customHeight="1" x14ac:dyDescent="0.25">
      <c r="A1228" s="113">
        <v>1</v>
      </c>
      <c r="B1228" s="342" t="s">
        <v>746</v>
      </c>
      <c r="C1228" s="334" t="s">
        <v>5062</v>
      </c>
      <c r="D1228" s="334" t="str">
        <f>CONCATENATE("'", LEFT(E1228,4),"-",MID(E1228,5,2),"-", MID(E1228,7,2), " ", C1228,"'")</f>
        <v>'1880-01-17 15:00'</v>
      </c>
      <c r="E1228" s="211">
        <f t="shared" si="552"/>
        <v>18800117</v>
      </c>
      <c r="F1228" s="262">
        <v>11</v>
      </c>
      <c r="G1228" s="211" t="s">
        <v>4806</v>
      </c>
      <c r="R1228" s="112" t="str">
        <f>IF(D1228="","", CONCATENATE("Update games set ", B1228, "= ",D1228," where game_id=", E1228))</f>
        <v>Update games set Game_date= '1880-01-17 15:00' where game_id=18800117</v>
      </c>
      <c r="S1228" s="112" t="str">
        <f t="shared" si="547"/>
        <v>Update lineups set player_name = 'SW Widdowson', raw_name = 'SW Widdowson' where game_id = 18800117 and player_order = 11</v>
      </c>
      <c r="T1228" s="112" t="str">
        <f t="shared" si="548"/>
        <v/>
      </c>
      <c r="U1228" s="200" t="str">
        <f t="shared" si="545"/>
        <v/>
      </c>
      <c r="V1228" s="112" t="str">
        <f t="shared" si="549"/>
        <v/>
      </c>
      <c r="W1228" s="415" t="str">
        <f t="shared" si="550"/>
        <v/>
      </c>
      <c r="Y1228" s="65" t="str">
        <f t="shared" si="529"/>
        <v/>
      </c>
      <c r="Z1228" s="65" t="str">
        <f t="shared" si="530"/>
        <v/>
      </c>
      <c r="AA1228" s="65" t="str">
        <f t="shared" si="531"/>
        <v/>
      </c>
      <c r="AB1228" s="65" t="str">
        <f t="shared" si="532"/>
        <v/>
      </c>
      <c r="AC1228" s="65" t="str">
        <f t="shared" si="533"/>
        <v/>
      </c>
      <c r="AH1228" s="65" t="str">
        <f t="shared" si="551"/>
        <v>1879032911</v>
      </c>
      <c r="AI1228" s="65">
        <v>18790329</v>
      </c>
      <c r="AJ1228" s="65" t="s">
        <v>5244</v>
      </c>
      <c r="AK1228" s="65">
        <v>11</v>
      </c>
      <c r="AN1228" s="65" t="str">
        <f t="shared" si="546"/>
        <v/>
      </c>
    </row>
    <row r="1229" spans="1:40" ht="16.8" customHeight="1" x14ac:dyDescent="0.25">
      <c r="A1229" s="113">
        <v>1</v>
      </c>
      <c r="B1229" s="342" t="s">
        <v>25</v>
      </c>
      <c r="C1229" s="334"/>
      <c r="D1229" s="350" t="str">
        <f t="shared" si="538"/>
        <v/>
      </c>
      <c r="E1229" s="211">
        <f t="shared" si="552"/>
        <v>18800117</v>
      </c>
      <c r="F1229" s="262">
        <v>12</v>
      </c>
      <c r="G1229" s="212"/>
      <c r="H1229" s="212"/>
      <c r="N1229" s="416"/>
      <c r="O1229" s="212"/>
      <c r="P1229" s="212"/>
      <c r="R1229" s="112" t="str">
        <f>IF(D1229="","", CONCATENATE("Update games set ", B1229, "= ",D1229," where game_id=", E1229))</f>
        <v/>
      </c>
      <c r="S1229" s="112" t="str">
        <f t="shared" si="547"/>
        <v/>
      </c>
      <c r="T1229" s="112" t="str">
        <f t="shared" si="548"/>
        <v/>
      </c>
      <c r="U1229" s="200" t="str">
        <f t="shared" si="545"/>
        <v/>
      </c>
      <c r="V1229" s="112" t="str">
        <f t="shared" si="549"/>
        <v/>
      </c>
      <c r="W1229" s="415" t="str">
        <f t="shared" si="550"/>
        <v/>
      </c>
      <c r="Y1229" s="65" t="str">
        <f t="shared" si="529"/>
        <v/>
      </c>
      <c r="Z1229" s="65" t="str">
        <f t="shared" si="530"/>
        <v/>
      </c>
      <c r="AA1229" s="65" t="str">
        <f t="shared" si="531"/>
        <v/>
      </c>
      <c r="AB1229" s="65" t="str">
        <f t="shared" si="532"/>
        <v/>
      </c>
      <c r="AC1229" s="65" t="str">
        <f t="shared" si="533"/>
        <v/>
      </c>
      <c r="AH1229" s="65" t="str">
        <f t="shared" si="551"/>
        <v>1879032912</v>
      </c>
      <c r="AI1229" s="65">
        <v>18790329</v>
      </c>
      <c r="AJ1229" s="65" t="s">
        <v>5244</v>
      </c>
      <c r="AK1229" s="65">
        <v>12</v>
      </c>
      <c r="AN1229" s="65" t="str">
        <f t="shared" si="546"/>
        <v/>
      </c>
    </row>
    <row r="1230" spans="1:40" ht="16.8" customHeight="1" x14ac:dyDescent="0.25">
      <c r="A1230" s="113">
        <v>1</v>
      </c>
      <c r="B1230" s="342" t="s">
        <v>475</v>
      </c>
      <c r="C1230" s="180">
        <v>1000</v>
      </c>
      <c r="D1230" s="349">
        <f t="shared" si="555"/>
        <v>1000</v>
      </c>
      <c r="E1230" s="211">
        <f t="shared" si="552"/>
        <v>18800117</v>
      </c>
      <c r="F1230" s="262">
        <v>13</v>
      </c>
      <c r="R1230" s="112" t="str">
        <f>IF(D1230="","", CONCATENATE("Update games set ", B1230, "= ",D1230," where game_id=", E1230))</f>
        <v>Update games set Att= 1000 where game_id=18800117</v>
      </c>
      <c r="S1230" s="112" t="str">
        <f t="shared" si="547"/>
        <v/>
      </c>
      <c r="T1230" s="112" t="str">
        <f t="shared" si="548"/>
        <v/>
      </c>
      <c r="U1230" s="200" t="str">
        <f t="shared" si="545"/>
        <v/>
      </c>
      <c r="V1230" s="112" t="str">
        <f t="shared" si="549"/>
        <v/>
      </c>
      <c r="W1230" s="415" t="str">
        <f t="shared" si="550"/>
        <v/>
      </c>
      <c r="Y1230" s="65" t="str">
        <f t="shared" ref="Y1230:Y1293" si="557">IF(I1230="","",CONCATENATE("update goals set scorer_name = '",SUBSTITUTE(J1230, "'", "''"),"'"))</f>
        <v/>
      </c>
      <c r="Z1230" s="65" t="str">
        <f t="shared" ref="Z1230:Z1293" si="558">IF(K1230="", "", CONCATENATE(", goal_min = ", K1230))</f>
        <v/>
      </c>
      <c r="AA1230" s="65" t="str">
        <f t="shared" ref="AA1230:AA1293" si="559">IF(L1230="", "", CONCATENATE(", Pen = '", UPPER(L1230), "'"))</f>
        <v/>
      </c>
      <c r="AB1230" s="65" t="str">
        <f t="shared" ref="AB1230:AB1293" si="560">IF(M1230="", "", CONCATENATE(", OG = '", UPPER(M1230), "'"))</f>
        <v/>
      </c>
      <c r="AC1230" s="65" t="str">
        <f t="shared" ref="AC1230:AC1293" si="561">IF(I1230="", "", CONCATENATE(" where game_id = ", E1230, " and goal_order = ", I1230))</f>
        <v/>
      </c>
      <c r="AH1230" s="65" t="str">
        <f t="shared" si="551"/>
        <v>1879032913</v>
      </c>
      <c r="AI1230" s="65">
        <v>18790329</v>
      </c>
      <c r="AJ1230" s="65" t="s">
        <v>5244</v>
      </c>
      <c r="AK1230" s="65">
        <v>13</v>
      </c>
      <c r="AN1230" s="65" t="str">
        <f t="shared" si="546"/>
        <v/>
      </c>
    </row>
    <row r="1231" spans="1:40" ht="16.8" customHeight="1" x14ac:dyDescent="0.25">
      <c r="A1231" s="113">
        <v>1</v>
      </c>
      <c r="B1231" s="342" t="s">
        <v>20</v>
      </c>
      <c r="C1231" s="347" t="s">
        <v>4933</v>
      </c>
      <c r="D1231" s="350" t="str">
        <f t="shared" si="538"/>
        <v>'Trent Bridge Ground'</v>
      </c>
      <c r="E1231" s="211">
        <f t="shared" si="552"/>
        <v>18800117</v>
      </c>
      <c r="F1231" s="262">
        <v>14</v>
      </c>
      <c r="R1231" s="112" t="str">
        <f>IF(D1231="","", CONCATENATE("Update games set ", B1231, "= ",D1231," where game_id=", E1231))</f>
        <v>Update games set Ground= 'Trent Bridge Ground' where game_id=18800117</v>
      </c>
      <c r="S1231" s="112" t="str">
        <f t="shared" si="547"/>
        <v/>
      </c>
      <c r="T1231" s="112" t="str">
        <f t="shared" si="548"/>
        <v/>
      </c>
      <c r="U1231" s="200" t="str">
        <f t="shared" si="545"/>
        <v/>
      </c>
      <c r="V1231" s="112" t="str">
        <f t="shared" si="549"/>
        <v/>
      </c>
      <c r="W1231" s="415" t="str">
        <f t="shared" si="550"/>
        <v/>
      </c>
      <c r="Y1231" s="65" t="str">
        <f t="shared" si="557"/>
        <v/>
      </c>
      <c r="Z1231" s="65" t="str">
        <f t="shared" si="558"/>
        <v/>
      </c>
      <c r="AA1231" s="65" t="str">
        <f t="shared" si="559"/>
        <v/>
      </c>
      <c r="AB1231" s="65" t="str">
        <f t="shared" si="560"/>
        <v/>
      </c>
      <c r="AC1231" s="65" t="str">
        <f t="shared" si="561"/>
        <v/>
      </c>
      <c r="AH1231" s="65" t="str">
        <f t="shared" si="551"/>
        <v>1879032914</v>
      </c>
      <c r="AI1231" s="65">
        <v>18790329</v>
      </c>
      <c r="AJ1231" s="65" t="s">
        <v>5244</v>
      </c>
      <c r="AK1231" s="65">
        <v>14</v>
      </c>
      <c r="AN1231" s="65" t="str">
        <f t="shared" si="546"/>
        <v/>
      </c>
    </row>
    <row r="1232" spans="1:40" ht="16.8" customHeight="1" x14ac:dyDescent="0.25">
      <c r="A1232" s="113">
        <v>1</v>
      </c>
      <c r="B1232" s="342" t="s">
        <v>4882</v>
      </c>
      <c r="C1232" s="365" t="str">
        <f>IF(C1231="", "", C1231)</f>
        <v>Trent Bridge Ground</v>
      </c>
      <c r="D1232" s="350" t="str">
        <f t="shared" si="538"/>
        <v>'Trent Bridge Ground'</v>
      </c>
      <c r="E1232" s="211">
        <f t="shared" si="552"/>
        <v>18800117</v>
      </c>
      <c r="F1232" s="262">
        <v>15</v>
      </c>
      <c r="R1232" s="112" t="str">
        <f>IF(D1232="","", CONCATENATE("Update games set ", B1232, "= ",D1232," where game_id=", E1232))</f>
        <v>Update games set Ground_parent= 'Trent Bridge Ground' where game_id=18800117</v>
      </c>
      <c r="S1232" s="112" t="str">
        <f t="shared" si="547"/>
        <v/>
      </c>
      <c r="T1232" s="112" t="str">
        <f t="shared" si="548"/>
        <v/>
      </c>
      <c r="U1232" s="200" t="str">
        <f t="shared" si="545"/>
        <v/>
      </c>
      <c r="V1232" s="112" t="str">
        <f t="shared" si="549"/>
        <v/>
      </c>
      <c r="W1232" s="415" t="str">
        <f t="shared" si="550"/>
        <v/>
      </c>
      <c r="Y1232" s="65" t="str">
        <f t="shared" si="557"/>
        <v/>
      </c>
      <c r="Z1232" s="65" t="str">
        <f t="shared" si="558"/>
        <v/>
      </c>
      <c r="AA1232" s="65" t="str">
        <f t="shared" si="559"/>
        <v/>
      </c>
      <c r="AB1232" s="65" t="str">
        <f t="shared" si="560"/>
        <v/>
      </c>
      <c r="AC1232" s="65" t="str">
        <f t="shared" si="561"/>
        <v/>
      </c>
      <c r="AH1232" s="65" t="str">
        <f t="shared" si="551"/>
        <v>1879032915</v>
      </c>
      <c r="AI1232" s="65">
        <v>18790329</v>
      </c>
      <c r="AJ1232" s="65" t="s">
        <v>5244</v>
      </c>
      <c r="AK1232" s="65">
        <v>15</v>
      </c>
      <c r="AN1232" s="65" t="str">
        <f t="shared" si="546"/>
        <v/>
      </c>
    </row>
    <row r="1233" spans="1:40" s="126" customFormat="1" ht="16.8" customHeight="1" thickBot="1" x14ac:dyDescent="0.3">
      <c r="A1233" s="113">
        <v>1</v>
      </c>
      <c r="B1233" s="116" t="s">
        <v>115</v>
      </c>
      <c r="C1233" s="352"/>
      <c r="D1233" s="370" t="str">
        <f t="shared" ref="D1233" si="562">IF(MID(E1233,5,2)*1&gt;6,_xlfn.CONCAT("'",LEFT(E1233,4),"-",MID(E1233,3,2)+1,"'"),_xlfn.CONCAT("'",LEFT(E1233,4)-1,"-",MID(E1233,3,2),"'"))</f>
        <v>'1879-80'</v>
      </c>
      <c r="E1233" s="214">
        <f t="shared" si="552"/>
        <v>18800117</v>
      </c>
      <c r="F1233" s="266">
        <v>16</v>
      </c>
      <c r="G1233" s="343"/>
      <c r="H1233" s="343"/>
      <c r="I1233" s="267"/>
      <c r="J1233" s="214"/>
      <c r="K1233" s="266"/>
      <c r="L1233" s="266"/>
      <c r="M1233" s="266"/>
      <c r="N1233" s="419"/>
      <c r="O1233" s="343"/>
      <c r="P1233" s="343"/>
      <c r="Q1233" s="346"/>
      <c r="R1233" s="112" t="str">
        <f>IF(D1233="","", CONCATENATE("Update games set ", B1233, "= ",D1233," where game_id=", E1233))</f>
        <v>Update games set Season= '1879-80' where game_id=18800117</v>
      </c>
      <c r="S1233" s="112" t="str">
        <f t="shared" si="547"/>
        <v/>
      </c>
      <c r="T1233" s="112" t="str">
        <f t="shared" si="548"/>
        <v/>
      </c>
      <c r="U1233" s="200" t="str">
        <f t="shared" si="545"/>
        <v/>
      </c>
      <c r="V1233" s="112" t="str">
        <f t="shared" si="549"/>
        <v/>
      </c>
      <c r="W1233" s="415" t="str">
        <f t="shared" si="550"/>
        <v/>
      </c>
      <c r="X1233" s="240"/>
      <c r="Y1233" s="65" t="str">
        <f t="shared" si="557"/>
        <v/>
      </c>
      <c r="Z1233" s="65" t="str">
        <f t="shared" si="558"/>
        <v/>
      </c>
      <c r="AA1233" s="65" t="str">
        <f t="shared" si="559"/>
        <v/>
      </c>
      <c r="AB1233" s="65" t="str">
        <f t="shared" si="560"/>
        <v/>
      </c>
      <c r="AC1233" s="65" t="str">
        <f t="shared" si="561"/>
        <v/>
      </c>
      <c r="AH1233" s="65" t="str">
        <f t="shared" si="551"/>
        <v>1879032916</v>
      </c>
      <c r="AI1233" s="126">
        <v>18790329</v>
      </c>
      <c r="AJ1233" s="126" t="s">
        <v>5244</v>
      </c>
      <c r="AK1233" s="126">
        <v>16</v>
      </c>
      <c r="AN1233" s="65" t="str">
        <f t="shared" si="546"/>
        <v/>
      </c>
    </row>
    <row r="1234" spans="1:40" ht="16.8" customHeight="1" thickTop="1" x14ac:dyDescent="0.25">
      <c r="A1234" s="113">
        <v>1</v>
      </c>
      <c r="B1234" s="341" t="s">
        <v>22</v>
      </c>
      <c r="C1234" s="341" t="s">
        <v>5314</v>
      </c>
      <c r="D1234" s="341" t="str">
        <f t="shared" si="538"/>
        <v>'Sheffield'</v>
      </c>
      <c r="E1234" s="211">
        <v>18800124</v>
      </c>
      <c r="F1234" s="262">
        <v>1</v>
      </c>
      <c r="G1234" s="211" t="s">
        <v>4939</v>
      </c>
      <c r="H1234" s="212"/>
      <c r="R1234" s="112" t="str">
        <f>IF(D1234="","", CONCATENATE("Update games set ", B1234, "= ",D1234," where game_id=", E1234))</f>
        <v>Update games set Opponent= 'Sheffield' where game_id=18800124</v>
      </c>
      <c r="S1234" s="112" t="str">
        <f t="shared" si="547"/>
        <v>Update lineups set player_name = 'J Sands', raw_name = 'J Sands' where game_id = 18800124 and player_order = 1</v>
      </c>
      <c r="T1234" s="112" t="str">
        <f t="shared" si="548"/>
        <v/>
      </c>
      <c r="U1234" s="200" t="str">
        <f t="shared" si="545"/>
        <v/>
      </c>
      <c r="V1234" s="112" t="str">
        <f t="shared" si="549"/>
        <v/>
      </c>
      <c r="W1234" s="415" t="str">
        <f t="shared" si="550"/>
        <v/>
      </c>
      <c r="Y1234" s="65" t="str">
        <f t="shared" si="557"/>
        <v/>
      </c>
      <c r="Z1234" s="65" t="str">
        <f t="shared" si="558"/>
        <v/>
      </c>
      <c r="AA1234" s="65" t="str">
        <f t="shared" si="559"/>
        <v/>
      </c>
      <c r="AB1234" s="65" t="str">
        <f t="shared" si="560"/>
        <v/>
      </c>
      <c r="AC1234" s="65" t="str">
        <f t="shared" si="561"/>
        <v/>
      </c>
      <c r="AH1234" s="65" t="str">
        <f t="shared" si="551"/>
        <v>187910251</v>
      </c>
      <c r="AI1234" s="65">
        <v>18791025</v>
      </c>
      <c r="AJ1234" s="65" t="s">
        <v>5357</v>
      </c>
      <c r="AK1234" s="65">
        <v>1</v>
      </c>
      <c r="AN1234" s="65" t="str">
        <f t="shared" si="546"/>
        <v>update games set source = 'The Nottingham Forest Football Scrapbook' where game_id = 18800124</v>
      </c>
    </row>
    <row r="1235" spans="1:40" ht="16.8" customHeight="1" x14ac:dyDescent="0.25">
      <c r="A1235" s="113">
        <v>1</v>
      </c>
      <c r="B1235" s="342" t="s">
        <v>4979</v>
      </c>
      <c r="C1235" s="342" t="str">
        <f>IF(C1234="", "", C1234)</f>
        <v>Sheffield</v>
      </c>
      <c r="D1235" s="350" t="str">
        <f t="shared" si="538"/>
        <v>'Sheffield'</v>
      </c>
      <c r="E1235" s="211">
        <f>E1234</f>
        <v>18800124</v>
      </c>
      <c r="F1235" s="262">
        <v>2</v>
      </c>
      <c r="G1235" s="211" t="s">
        <v>4976</v>
      </c>
      <c r="R1235" s="112" t="str">
        <f>IF(D1235="","", CONCATENATE("Update games set ", B1235, "= ",D1235," where game_id=", E1235))</f>
        <v>Update games set Opp_parent= 'Sheffield' where game_id=18800124</v>
      </c>
      <c r="S1235" s="112" t="str">
        <f t="shared" si="547"/>
        <v>Update lineups set player_name = 'CJ Caborn', raw_name = 'CJ Caborn' where game_id = 18800124 and player_order = 2</v>
      </c>
      <c r="T1235" s="112" t="str">
        <f t="shared" si="548"/>
        <v/>
      </c>
      <c r="U1235" s="200" t="str">
        <f t="shared" si="545"/>
        <v/>
      </c>
      <c r="V1235" s="112" t="str">
        <f t="shared" si="549"/>
        <v/>
      </c>
      <c r="W1235" s="415" t="str">
        <f t="shared" si="550"/>
        <v/>
      </c>
      <c r="Y1235" s="65" t="str">
        <f t="shared" si="557"/>
        <v/>
      </c>
      <c r="Z1235" s="65" t="str">
        <f t="shared" si="558"/>
        <v/>
      </c>
      <c r="AA1235" s="65" t="str">
        <f t="shared" si="559"/>
        <v/>
      </c>
      <c r="AB1235" s="65" t="str">
        <f t="shared" si="560"/>
        <v/>
      </c>
      <c r="AC1235" s="65" t="str">
        <f t="shared" si="561"/>
        <v/>
      </c>
      <c r="AH1235" s="65" t="str">
        <f t="shared" si="551"/>
        <v>187910252</v>
      </c>
      <c r="AI1235" s="65">
        <v>18791025</v>
      </c>
      <c r="AJ1235" s="65" t="s">
        <v>5357</v>
      </c>
      <c r="AK1235" s="65">
        <v>2</v>
      </c>
      <c r="AN1235" s="65" t="str">
        <f t="shared" si="546"/>
        <v/>
      </c>
    </row>
    <row r="1236" spans="1:40" ht="16.8" customHeight="1" x14ac:dyDescent="0.25">
      <c r="A1236" s="113">
        <v>1</v>
      </c>
      <c r="B1236" s="342" t="s">
        <v>2653</v>
      </c>
      <c r="C1236" s="342" t="s">
        <v>663</v>
      </c>
      <c r="D1236" s="350" t="str">
        <f t="shared" si="538"/>
        <v>'Friendly'</v>
      </c>
      <c r="E1236" s="211">
        <f t="shared" ref="E1236:E1249" si="563">E1235</f>
        <v>18800124</v>
      </c>
      <c r="F1236" s="262">
        <v>3</v>
      </c>
      <c r="G1236" s="211" t="s">
        <v>4942</v>
      </c>
      <c r="R1236" s="112" t="str">
        <f>IF(D1236="","", CONCATENATE("Update games set ", B1236, "= ",D1236," where game_id=", E1236))</f>
        <v>Update games set Game_type= 'Friendly' where game_id=18800124</v>
      </c>
      <c r="S1236" s="112" t="str">
        <f t="shared" si="547"/>
        <v>Update lineups set player_name = 'E Luntley', raw_name = 'E Luntley' where game_id = 18800124 and player_order = 3</v>
      </c>
      <c r="T1236" s="112" t="str">
        <f t="shared" si="548"/>
        <v/>
      </c>
      <c r="U1236" s="200" t="str">
        <f t="shared" si="545"/>
        <v/>
      </c>
      <c r="V1236" s="112" t="str">
        <f t="shared" si="549"/>
        <v/>
      </c>
      <c r="W1236" s="415" t="str">
        <f t="shared" si="550"/>
        <v/>
      </c>
      <c r="Y1236" s="65" t="str">
        <f t="shared" si="557"/>
        <v/>
      </c>
      <c r="Z1236" s="65" t="str">
        <f t="shared" si="558"/>
        <v/>
      </c>
      <c r="AA1236" s="65" t="str">
        <f t="shared" si="559"/>
        <v/>
      </c>
      <c r="AB1236" s="65" t="str">
        <f t="shared" si="560"/>
        <v/>
      </c>
      <c r="AC1236" s="65" t="str">
        <f t="shared" si="561"/>
        <v/>
      </c>
      <c r="AH1236" s="65" t="str">
        <f t="shared" si="551"/>
        <v>187910253</v>
      </c>
      <c r="AI1236" s="65">
        <v>18791025</v>
      </c>
      <c r="AJ1236" s="65" t="s">
        <v>5357</v>
      </c>
      <c r="AK1236" s="65">
        <v>3</v>
      </c>
      <c r="AN1236" s="65" t="str">
        <f t="shared" si="546"/>
        <v/>
      </c>
    </row>
    <row r="1237" spans="1:40" ht="16.8" customHeight="1" x14ac:dyDescent="0.25">
      <c r="A1237" s="113">
        <v>1</v>
      </c>
      <c r="B1237" s="342" t="s">
        <v>4978</v>
      </c>
      <c r="C1237" s="347" t="s">
        <v>5065</v>
      </c>
      <c r="D1237" s="350" t="str">
        <f t="shared" si="538"/>
        <v>'H'</v>
      </c>
      <c r="E1237" s="211">
        <f t="shared" si="563"/>
        <v>18800124</v>
      </c>
      <c r="F1237" s="262">
        <v>4</v>
      </c>
      <c r="G1237" s="211" t="s">
        <v>4941</v>
      </c>
      <c r="R1237" s="112" t="str">
        <f>IF(D1237="","", CONCATENATE("Update games set ", B1237, "= ",D1237," where game_id=", E1237))</f>
        <v>Update games set HAN= 'H' where game_id=18800124</v>
      </c>
      <c r="S1237" s="112" t="str">
        <f t="shared" si="547"/>
        <v>Update lineups set player_name = 'Jardine', raw_name = 'Jardine' where game_id = 18800124 and player_order = 4</v>
      </c>
      <c r="T1237" s="112" t="str">
        <f t="shared" si="548"/>
        <v/>
      </c>
      <c r="U1237" s="200" t="str">
        <f t="shared" si="545"/>
        <v/>
      </c>
      <c r="V1237" s="112" t="str">
        <f t="shared" si="549"/>
        <v/>
      </c>
      <c r="W1237" s="415" t="str">
        <f t="shared" si="550"/>
        <v/>
      </c>
      <c r="Y1237" s="65" t="str">
        <f t="shared" si="557"/>
        <v/>
      </c>
      <c r="Z1237" s="65" t="str">
        <f t="shared" si="558"/>
        <v/>
      </c>
      <c r="AA1237" s="65" t="str">
        <f t="shared" si="559"/>
        <v/>
      </c>
      <c r="AB1237" s="65" t="str">
        <f t="shared" si="560"/>
        <v/>
      </c>
      <c r="AC1237" s="65" t="str">
        <f t="shared" si="561"/>
        <v/>
      </c>
      <c r="AH1237" s="65" t="str">
        <f t="shared" si="551"/>
        <v>187910254</v>
      </c>
      <c r="AI1237" s="65">
        <v>18791025</v>
      </c>
      <c r="AJ1237" s="65" t="s">
        <v>5357</v>
      </c>
      <c r="AK1237" s="65">
        <v>4</v>
      </c>
      <c r="AN1237" s="65" t="str">
        <f t="shared" si="546"/>
        <v/>
      </c>
    </row>
    <row r="1238" spans="1:40" ht="16.8" customHeight="1" x14ac:dyDescent="0.25">
      <c r="A1238" s="113">
        <v>1</v>
      </c>
      <c r="B1238" s="342" t="s">
        <v>5</v>
      </c>
      <c r="C1238" s="347">
        <v>3</v>
      </c>
      <c r="D1238" s="349">
        <f t="shared" si="553"/>
        <v>3</v>
      </c>
      <c r="E1238" s="211">
        <f t="shared" si="563"/>
        <v>18800124</v>
      </c>
      <c r="F1238" s="262">
        <v>5</v>
      </c>
      <c r="G1238" s="211" t="s">
        <v>3417</v>
      </c>
      <c r="R1238" s="112" t="str">
        <f>IF(D1238="","", CONCATENATE("Update games set ", B1238, "= ",D1238," where game_id=", E1238))</f>
        <v>Update games set F= 3 where game_id=18800124</v>
      </c>
      <c r="S1238" s="112" t="str">
        <f t="shared" si="547"/>
        <v>Update lineups set player_name = 'W Luntley', raw_name = 'W Luntley' where game_id = 18800124 and player_order = 5</v>
      </c>
      <c r="T1238" s="112" t="str">
        <f t="shared" si="548"/>
        <v/>
      </c>
      <c r="U1238" s="200" t="str">
        <f t="shared" si="545"/>
        <v/>
      </c>
      <c r="V1238" s="112" t="str">
        <f t="shared" si="549"/>
        <v/>
      </c>
      <c r="W1238" s="415" t="str">
        <f t="shared" si="550"/>
        <v/>
      </c>
      <c r="Y1238" s="65" t="str">
        <f t="shared" si="557"/>
        <v/>
      </c>
      <c r="Z1238" s="65" t="str">
        <f t="shared" si="558"/>
        <v/>
      </c>
      <c r="AA1238" s="65" t="str">
        <f t="shared" si="559"/>
        <v/>
      </c>
      <c r="AB1238" s="65" t="str">
        <f t="shared" si="560"/>
        <v/>
      </c>
      <c r="AC1238" s="65" t="str">
        <f t="shared" si="561"/>
        <v/>
      </c>
      <c r="AH1238" s="65" t="str">
        <f t="shared" si="551"/>
        <v>187910255</v>
      </c>
      <c r="AI1238" s="65">
        <v>18791025</v>
      </c>
      <c r="AJ1238" s="65" t="s">
        <v>5357</v>
      </c>
      <c r="AK1238" s="65">
        <v>5</v>
      </c>
      <c r="AN1238" s="65" t="str">
        <f t="shared" si="546"/>
        <v/>
      </c>
    </row>
    <row r="1239" spans="1:40" ht="16.8" customHeight="1" x14ac:dyDescent="0.25">
      <c r="A1239" s="113">
        <v>1</v>
      </c>
      <c r="B1239" s="342" t="s">
        <v>0</v>
      </c>
      <c r="C1239" s="180">
        <v>2</v>
      </c>
      <c r="D1239" s="349">
        <f t="shared" si="553"/>
        <v>2</v>
      </c>
      <c r="E1239" s="211">
        <f t="shared" si="563"/>
        <v>18800124</v>
      </c>
      <c r="F1239" s="262">
        <v>6</v>
      </c>
      <c r="G1239" s="211" t="s">
        <v>4952</v>
      </c>
      <c r="R1239" s="112" t="str">
        <f>IF(D1239="","", CONCATENATE("Update games set ", B1239, "= ",D1239," where game_id=", E1239))</f>
        <v>Update games set A= 2 where game_id=18800124</v>
      </c>
      <c r="S1239" s="112" t="str">
        <f t="shared" si="547"/>
        <v>Update lineups set player_name = 'M Holroyd', raw_name = 'M Holroyd' where game_id = 18800124 and player_order = 6</v>
      </c>
      <c r="T1239" s="112" t="str">
        <f t="shared" si="548"/>
        <v/>
      </c>
      <c r="U1239" s="200" t="str">
        <f t="shared" si="545"/>
        <v/>
      </c>
      <c r="V1239" s="112" t="str">
        <f t="shared" si="549"/>
        <v/>
      </c>
      <c r="W1239" s="415" t="str">
        <f t="shared" si="550"/>
        <v/>
      </c>
      <c r="Y1239" s="65" t="str">
        <f t="shared" si="557"/>
        <v/>
      </c>
      <c r="Z1239" s="65" t="str">
        <f t="shared" si="558"/>
        <v/>
      </c>
      <c r="AA1239" s="65" t="str">
        <f t="shared" si="559"/>
        <v/>
      </c>
      <c r="AB1239" s="65" t="str">
        <f t="shared" si="560"/>
        <v/>
      </c>
      <c r="AC1239" s="65" t="str">
        <f t="shared" si="561"/>
        <v/>
      </c>
      <c r="AH1239" s="65" t="str">
        <f t="shared" si="551"/>
        <v>187910256</v>
      </c>
      <c r="AI1239" s="65">
        <v>18791025</v>
      </c>
      <c r="AJ1239" s="65" t="s">
        <v>5357</v>
      </c>
      <c r="AK1239" s="65">
        <v>6</v>
      </c>
      <c r="AN1239" s="65" t="str">
        <f t="shared" si="546"/>
        <v/>
      </c>
    </row>
    <row r="1240" spans="1:40" ht="16.8" customHeight="1" x14ac:dyDescent="0.25">
      <c r="A1240" s="113">
        <v>1</v>
      </c>
      <c r="B1240" s="342" t="s">
        <v>23</v>
      </c>
      <c r="C1240" s="334" t="s">
        <v>2</v>
      </c>
      <c r="D1240" s="334" t="str">
        <f t="shared" ref="D1240" si="564">IF(C1240="",IF(D1238&gt;D1239,"'W'",IF(D1238=D1239,"'D'","'L'")),_xlfn.CONCAT("'",C1240,"'"))</f>
        <v>'W'</v>
      </c>
      <c r="E1240" s="211">
        <f t="shared" si="563"/>
        <v>18800124</v>
      </c>
      <c r="F1240" s="262">
        <v>7</v>
      </c>
      <c r="G1240" s="211" t="s">
        <v>4980</v>
      </c>
      <c r="R1240" s="112" t="str">
        <f>IF(D1240="","", CONCATENATE("Update games set ", B1240, "= ",D1240," where game_id=", E1240))</f>
        <v>Update games set Result= 'W' where game_id=18800124</v>
      </c>
      <c r="S1240" s="112" t="str">
        <f t="shared" si="547"/>
        <v>Update lineups set player_name = 'FW Earp', raw_name = 'FW Earp' where game_id = 18800124 and player_order = 7</v>
      </c>
      <c r="T1240" s="112" t="str">
        <f t="shared" si="548"/>
        <v/>
      </c>
      <c r="U1240" s="200" t="str">
        <f t="shared" si="545"/>
        <v/>
      </c>
      <c r="V1240" s="112" t="str">
        <f t="shared" si="549"/>
        <v/>
      </c>
      <c r="W1240" s="415" t="str">
        <f t="shared" si="550"/>
        <v/>
      </c>
      <c r="Y1240" s="65" t="str">
        <f t="shared" si="557"/>
        <v/>
      </c>
      <c r="Z1240" s="65" t="str">
        <f t="shared" si="558"/>
        <v/>
      </c>
      <c r="AA1240" s="65" t="str">
        <f t="shared" si="559"/>
        <v/>
      </c>
      <c r="AB1240" s="65" t="str">
        <f t="shared" si="560"/>
        <v/>
      </c>
      <c r="AC1240" s="65" t="str">
        <f t="shared" si="561"/>
        <v/>
      </c>
      <c r="AH1240" s="65" t="str">
        <f t="shared" si="551"/>
        <v>187910257</v>
      </c>
      <c r="AI1240" s="65">
        <v>18791025</v>
      </c>
      <c r="AJ1240" s="65" t="s">
        <v>5357</v>
      </c>
      <c r="AK1240" s="65">
        <v>7</v>
      </c>
      <c r="AN1240" s="65" t="str">
        <f t="shared" si="546"/>
        <v/>
      </c>
    </row>
    <row r="1241" spans="1:40" ht="16.8" customHeight="1" x14ac:dyDescent="0.25">
      <c r="A1241" s="113">
        <v>1</v>
      </c>
      <c r="B1241" s="342" t="s">
        <v>768</v>
      </c>
      <c r="C1241" s="180"/>
      <c r="D1241" s="349" t="str">
        <f t="shared" si="555"/>
        <v/>
      </c>
      <c r="E1241" s="211">
        <f t="shared" si="563"/>
        <v>18800124</v>
      </c>
      <c r="F1241" s="262">
        <v>8</v>
      </c>
      <c r="G1241" s="194" t="s">
        <v>4926</v>
      </c>
      <c r="N1241" s="417"/>
      <c r="O1241" s="194"/>
      <c r="P1241" s="194"/>
      <c r="R1241" s="112" t="str">
        <f>IF(D1241="","", CONCATENATE("Update games set ", B1241, "= ",D1241," where game_id=", E1241))</f>
        <v/>
      </c>
      <c r="S1241" s="112" t="str">
        <f t="shared" si="547"/>
        <v>Update lineups set player_name = 'JP Turner', raw_name = 'JP Turner' where game_id = 18800124 and player_order = 8</v>
      </c>
      <c r="T1241" s="112" t="str">
        <f t="shared" si="548"/>
        <v/>
      </c>
      <c r="U1241" s="200" t="str">
        <f t="shared" si="545"/>
        <v/>
      </c>
      <c r="V1241" s="112" t="str">
        <f t="shared" si="549"/>
        <v/>
      </c>
      <c r="W1241" s="415" t="str">
        <f t="shared" si="550"/>
        <v/>
      </c>
      <c r="Y1241" s="65" t="str">
        <f t="shared" si="557"/>
        <v/>
      </c>
      <c r="Z1241" s="65" t="str">
        <f t="shared" si="558"/>
        <v/>
      </c>
      <c r="AA1241" s="65" t="str">
        <f t="shared" si="559"/>
        <v/>
      </c>
      <c r="AB1241" s="65" t="str">
        <f t="shared" si="560"/>
        <v/>
      </c>
      <c r="AC1241" s="65" t="str">
        <f t="shared" si="561"/>
        <v/>
      </c>
      <c r="AH1241" s="65" t="str">
        <f t="shared" si="551"/>
        <v>187910258</v>
      </c>
      <c r="AI1241" s="65">
        <v>18791025</v>
      </c>
      <c r="AJ1241" s="65" t="s">
        <v>5357</v>
      </c>
      <c r="AK1241" s="65">
        <v>8</v>
      </c>
      <c r="AN1241" s="65" t="str">
        <f t="shared" si="546"/>
        <v/>
      </c>
    </row>
    <row r="1242" spans="1:40" ht="16.8" customHeight="1" x14ac:dyDescent="0.25">
      <c r="A1242" s="113">
        <v>1</v>
      </c>
      <c r="B1242" s="342" t="s">
        <v>766</v>
      </c>
      <c r="C1242" s="180"/>
      <c r="D1242" s="349" t="str">
        <f t="shared" si="555"/>
        <v/>
      </c>
      <c r="E1242" s="211">
        <f t="shared" si="563"/>
        <v>18800124</v>
      </c>
      <c r="F1242" s="262">
        <v>9</v>
      </c>
      <c r="G1242" s="194" t="s">
        <v>4896</v>
      </c>
      <c r="H1242" s="194"/>
      <c r="N1242" s="417"/>
      <c r="O1242" s="194"/>
      <c r="P1242" s="194"/>
      <c r="R1242" s="112" t="str">
        <f>IF(D1242="","", CONCATENATE("Update games set ", B1242, "= ",D1242," where game_id=", E1242))</f>
        <v/>
      </c>
      <c r="S1242" s="112" t="str">
        <f t="shared" si="547"/>
        <v>Update lineups set player_name = 'AC Goodyer', raw_name = 'AC Goodyer' where game_id = 18800124 and player_order = 9</v>
      </c>
      <c r="T1242" s="112" t="str">
        <f t="shared" si="548"/>
        <v/>
      </c>
      <c r="U1242" s="200" t="str">
        <f t="shared" si="545"/>
        <v/>
      </c>
      <c r="V1242" s="112" t="str">
        <f t="shared" si="549"/>
        <v/>
      </c>
      <c r="W1242" s="415" t="str">
        <f t="shared" si="550"/>
        <v/>
      </c>
      <c r="Y1242" s="65" t="str">
        <f t="shared" si="557"/>
        <v/>
      </c>
      <c r="Z1242" s="65" t="str">
        <f t="shared" si="558"/>
        <v/>
      </c>
      <c r="AA1242" s="65" t="str">
        <f t="shared" si="559"/>
        <v/>
      </c>
      <c r="AB1242" s="65" t="str">
        <f t="shared" si="560"/>
        <v/>
      </c>
      <c r="AC1242" s="65" t="str">
        <f t="shared" si="561"/>
        <v/>
      </c>
      <c r="AH1242" s="65" t="str">
        <f t="shared" si="551"/>
        <v>187910259</v>
      </c>
      <c r="AI1242" s="65">
        <v>18791025</v>
      </c>
      <c r="AJ1242" s="65" t="s">
        <v>5357</v>
      </c>
      <c r="AK1242" s="65">
        <v>9</v>
      </c>
      <c r="AN1242" s="65" t="str">
        <f t="shared" si="546"/>
        <v/>
      </c>
    </row>
    <row r="1243" spans="1:40" ht="16.8" customHeight="1" x14ac:dyDescent="0.25">
      <c r="A1243" s="113">
        <v>1</v>
      </c>
      <c r="B1243" s="342" t="s">
        <v>753</v>
      </c>
      <c r="C1243" s="347" t="s">
        <v>5248</v>
      </c>
      <c r="D1243" s="350" t="str">
        <f t="shared" si="556"/>
        <v>'EH Steedman'</v>
      </c>
      <c r="E1243" s="211">
        <f t="shared" si="563"/>
        <v>18800124</v>
      </c>
      <c r="F1243" s="262">
        <v>10</v>
      </c>
      <c r="G1243" s="211" t="s">
        <v>4895</v>
      </c>
      <c r="H1243" s="211" t="s">
        <v>4777</v>
      </c>
      <c r="R1243" s="112" t="str">
        <f>IF(D1243="","", CONCATENATE("Update games set ", B1243, "= ",D1243," where game_id=", E1243))</f>
        <v>Update games set Referee= 'EH Steedman' where game_id=18800124</v>
      </c>
      <c r="S1243" s="112" t="str">
        <f t="shared" si="547"/>
        <v>Update lineups set player_name = 'AH Smith', raw_name = 'AH Smith' where game_id = 18800124 and player_order = 10</v>
      </c>
      <c r="T1243" s="112" t="str">
        <f t="shared" si="548"/>
        <v/>
      </c>
      <c r="U1243" s="200" t="str">
        <f t="shared" si="545"/>
        <v/>
      </c>
      <c r="V1243" s="112" t="str">
        <f t="shared" si="549"/>
        <v/>
      </c>
      <c r="W1243" s="415" t="str">
        <f t="shared" si="550"/>
        <v/>
      </c>
      <c r="Y1243" s="65" t="str">
        <f t="shared" si="557"/>
        <v/>
      </c>
      <c r="Z1243" s="65" t="str">
        <f t="shared" si="558"/>
        <v/>
      </c>
      <c r="AA1243" s="65" t="str">
        <f t="shared" si="559"/>
        <v/>
      </c>
      <c r="AB1243" s="65" t="str">
        <f t="shared" si="560"/>
        <v/>
      </c>
      <c r="AC1243" s="65" t="str">
        <f t="shared" si="561"/>
        <v/>
      </c>
      <c r="AH1243" s="65" t="str">
        <f t="shared" si="551"/>
        <v>1879102510</v>
      </c>
      <c r="AI1243" s="65">
        <v>18791025</v>
      </c>
      <c r="AJ1243" s="65" t="s">
        <v>5357</v>
      </c>
      <c r="AK1243" s="65">
        <v>10</v>
      </c>
      <c r="AN1243" s="65" t="str">
        <f t="shared" si="546"/>
        <v/>
      </c>
    </row>
    <row r="1244" spans="1:40" ht="16.8" customHeight="1" x14ac:dyDescent="0.25">
      <c r="A1244" s="113">
        <v>1</v>
      </c>
      <c r="B1244" s="342" t="s">
        <v>746</v>
      </c>
      <c r="C1244" s="334" t="s">
        <v>5062</v>
      </c>
      <c r="D1244" s="334" t="str">
        <f>CONCATENATE("'", LEFT(E1244,4),"-",MID(E1244,5,2),"-", MID(E1244,7,2), " ", C1244,"'")</f>
        <v>'1880-01-24 15:00'</v>
      </c>
      <c r="E1244" s="211">
        <f t="shared" si="563"/>
        <v>18800124</v>
      </c>
      <c r="F1244" s="262">
        <v>11</v>
      </c>
      <c r="G1244" s="211" t="s">
        <v>4806</v>
      </c>
      <c r="R1244" s="112" t="str">
        <f>IF(D1244="","", CONCATENATE("Update games set ", B1244, "= ",D1244," where game_id=", E1244))</f>
        <v>Update games set Game_date= '1880-01-24 15:00' where game_id=18800124</v>
      </c>
      <c r="S1244" s="112" t="str">
        <f t="shared" si="547"/>
        <v>Update lineups set player_name = 'SW Widdowson', raw_name = 'SW Widdowson' where game_id = 18800124 and player_order = 11</v>
      </c>
      <c r="T1244" s="112" t="str">
        <f t="shared" si="548"/>
        <v/>
      </c>
      <c r="U1244" s="200" t="str">
        <f t="shared" si="545"/>
        <v/>
      </c>
      <c r="V1244" s="112" t="str">
        <f t="shared" si="549"/>
        <v/>
      </c>
      <c r="W1244" s="415" t="str">
        <f t="shared" si="550"/>
        <v/>
      </c>
      <c r="Y1244" s="65" t="str">
        <f t="shared" si="557"/>
        <v/>
      </c>
      <c r="Z1244" s="65" t="str">
        <f t="shared" si="558"/>
        <v/>
      </c>
      <c r="AA1244" s="65" t="str">
        <f t="shared" si="559"/>
        <v/>
      </c>
      <c r="AB1244" s="65" t="str">
        <f t="shared" si="560"/>
        <v/>
      </c>
      <c r="AC1244" s="65" t="str">
        <f t="shared" si="561"/>
        <v/>
      </c>
      <c r="AH1244" s="65" t="str">
        <f t="shared" si="551"/>
        <v>1879102511</v>
      </c>
      <c r="AI1244" s="65">
        <v>18791025</v>
      </c>
      <c r="AJ1244" s="65" t="s">
        <v>5357</v>
      </c>
      <c r="AK1244" s="65">
        <v>11</v>
      </c>
      <c r="AN1244" s="65" t="str">
        <f t="shared" si="546"/>
        <v/>
      </c>
    </row>
    <row r="1245" spans="1:40" ht="16.8" customHeight="1" x14ac:dyDescent="0.25">
      <c r="A1245" s="113">
        <v>1</v>
      </c>
      <c r="B1245" s="342" t="s">
        <v>25</v>
      </c>
      <c r="C1245" s="334"/>
      <c r="D1245" s="350" t="str">
        <f t="shared" si="538"/>
        <v/>
      </c>
      <c r="E1245" s="211">
        <f t="shared" si="563"/>
        <v>18800124</v>
      </c>
      <c r="F1245" s="262">
        <v>12</v>
      </c>
      <c r="G1245" s="212"/>
      <c r="H1245" s="212"/>
      <c r="N1245" s="416"/>
      <c r="O1245" s="212"/>
      <c r="P1245" s="212"/>
      <c r="R1245" s="112" t="str">
        <f>IF(D1245="","", CONCATENATE("Update games set ", B1245, "= ",D1245," where game_id=", E1245))</f>
        <v/>
      </c>
      <c r="S1245" s="112" t="str">
        <f t="shared" si="547"/>
        <v/>
      </c>
      <c r="T1245" s="112" t="str">
        <f t="shared" si="548"/>
        <v/>
      </c>
      <c r="U1245" s="200" t="str">
        <f t="shared" si="545"/>
        <v/>
      </c>
      <c r="V1245" s="112" t="str">
        <f t="shared" si="549"/>
        <v/>
      </c>
      <c r="W1245" s="415" t="str">
        <f t="shared" si="550"/>
        <v/>
      </c>
      <c r="Y1245" s="65" t="str">
        <f t="shared" si="557"/>
        <v/>
      </c>
      <c r="Z1245" s="65" t="str">
        <f t="shared" si="558"/>
        <v/>
      </c>
      <c r="AA1245" s="65" t="str">
        <f t="shared" si="559"/>
        <v/>
      </c>
      <c r="AB1245" s="65" t="str">
        <f t="shared" si="560"/>
        <v/>
      </c>
      <c r="AC1245" s="65" t="str">
        <f t="shared" si="561"/>
        <v/>
      </c>
      <c r="AH1245" s="65" t="str">
        <f t="shared" si="551"/>
        <v>1879102512</v>
      </c>
      <c r="AI1245" s="65">
        <v>18791025</v>
      </c>
      <c r="AJ1245" s="65" t="s">
        <v>5357</v>
      </c>
      <c r="AK1245" s="65">
        <v>12</v>
      </c>
      <c r="AN1245" s="65" t="str">
        <f t="shared" si="546"/>
        <v/>
      </c>
    </row>
    <row r="1246" spans="1:40" ht="16.8" customHeight="1" x14ac:dyDescent="0.25">
      <c r="A1246" s="113">
        <v>1</v>
      </c>
      <c r="B1246" s="342" t="s">
        <v>475</v>
      </c>
      <c r="C1246" s="180">
        <v>800</v>
      </c>
      <c r="D1246" s="349">
        <f t="shared" si="555"/>
        <v>800</v>
      </c>
      <c r="E1246" s="211">
        <f t="shared" si="563"/>
        <v>18800124</v>
      </c>
      <c r="F1246" s="262">
        <v>13</v>
      </c>
      <c r="R1246" s="112" t="str">
        <f>IF(D1246="","", CONCATENATE("Update games set ", B1246, "= ",D1246," where game_id=", E1246))</f>
        <v>Update games set Att= 800 where game_id=18800124</v>
      </c>
      <c r="S1246" s="112" t="str">
        <f t="shared" si="547"/>
        <v/>
      </c>
      <c r="T1246" s="112" t="str">
        <f t="shared" si="548"/>
        <v/>
      </c>
      <c r="U1246" s="200" t="str">
        <f t="shared" si="545"/>
        <v/>
      </c>
      <c r="V1246" s="112" t="str">
        <f t="shared" si="549"/>
        <v/>
      </c>
      <c r="W1246" s="415" t="str">
        <f t="shared" si="550"/>
        <v/>
      </c>
      <c r="Y1246" s="65" t="str">
        <f t="shared" si="557"/>
        <v/>
      </c>
      <c r="Z1246" s="65" t="str">
        <f t="shared" si="558"/>
        <v/>
      </c>
      <c r="AA1246" s="65" t="str">
        <f t="shared" si="559"/>
        <v/>
      </c>
      <c r="AB1246" s="65" t="str">
        <f t="shared" si="560"/>
        <v/>
      </c>
      <c r="AC1246" s="65" t="str">
        <f t="shared" si="561"/>
        <v/>
      </c>
      <c r="AH1246" s="65" t="str">
        <f t="shared" si="551"/>
        <v>1879102513</v>
      </c>
      <c r="AI1246" s="65">
        <v>18791025</v>
      </c>
      <c r="AJ1246" s="65" t="s">
        <v>5357</v>
      </c>
      <c r="AK1246" s="65">
        <v>13</v>
      </c>
      <c r="AN1246" s="65" t="str">
        <f t="shared" si="546"/>
        <v/>
      </c>
    </row>
    <row r="1247" spans="1:40" ht="16.8" customHeight="1" x14ac:dyDescent="0.25">
      <c r="A1247" s="113">
        <v>1</v>
      </c>
      <c r="B1247" s="342" t="s">
        <v>20</v>
      </c>
      <c r="C1247" s="347" t="s">
        <v>4933</v>
      </c>
      <c r="D1247" s="350" t="str">
        <f t="shared" si="538"/>
        <v>'Trent Bridge Ground'</v>
      </c>
      <c r="E1247" s="211">
        <f t="shared" si="563"/>
        <v>18800124</v>
      </c>
      <c r="F1247" s="262">
        <v>14</v>
      </c>
      <c r="R1247" s="112" t="str">
        <f>IF(D1247="","", CONCATENATE("Update games set ", B1247, "= ",D1247," where game_id=", E1247))</f>
        <v>Update games set Ground= 'Trent Bridge Ground' where game_id=18800124</v>
      </c>
      <c r="S1247" s="112" t="str">
        <f t="shared" si="547"/>
        <v/>
      </c>
      <c r="T1247" s="112" t="str">
        <f t="shared" si="548"/>
        <v/>
      </c>
      <c r="U1247" s="200" t="str">
        <f t="shared" si="545"/>
        <v/>
      </c>
      <c r="V1247" s="112" t="str">
        <f t="shared" si="549"/>
        <v/>
      </c>
      <c r="W1247" s="415" t="str">
        <f t="shared" si="550"/>
        <v/>
      </c>
      <c r="Y1247" s="65" t="str">
        <f t="shared" si="557"/>
        <v/>
      </c>
      <c r="Z1247" s="65" t="str">
        <f t="shared" si="558"/>
        <v/>
      </c>
      <c r="AA1247" s="65" t="str">
        <f t="shared" si="559"/>
        <v/>
      </c>
      <c r="AB1247" s="65" t="str">
        <f t="shared" si="560"/>
        <v/>
      </c>
      <c r="AC1247" s="65" t="str">
        <f t="shared" si="561"/>
        <v/>
      </c>
      <c r="AH1247" s="65" t="str">
        <f t="shared" si="551"/>
        <v>1879102514</v>
      </c>
      <c r="AI1247" s="65">
        <v>18791025</v>
      </c>
      <c r="AJ1247" s="65" t="s">
        <v>5357</v>
      </c>
      <c r="AK1247" s="65">
        <v>14</v>
      </c>
      <c r="AN1247" s="65" t="str">
        <f t="shared" si="546"/>
        <v/>
      </c>
    </row>
    <row r="1248" spans="1:40" ht="16.8" customHeight="1" x14ac:dyDescent="0.25">
      <c r="A1248" s="113">
        <v>1</v>
      </c>
      <c r="B1248" s="342" t="s">
        <v>4882</v>
      </c>
      <c r="C1248" s="342" t="str">
        <f>IF(C1247="", "", C1247)</f>
        <v>Trent Bridge Ground</v>
      </c>
      <c r="D1248" s="350" t="str">
        <f t="shared" si="538"/>
        <v>'Trent Bridge Ground'</v>
      </c>
      <c r="E1248" s="211">
        <f t="shared" si="563"/>
        <v>18800124</v>
      </c>
      <c r="F1248" s="262">
        <v>15</v>
      </c>
      <c r="R1248" s="112" t="str">
        <f>IF(D1248="","", CONCATENATE("Update games set ", B1248, "= ",D1248," where game_id=", E1248))</f>
        <v>Update games set Ground_parent= 'Trent Bridge Ground' where game_id=18800124</v>
      </c>
      <c r="S1248" s="112" t="str">
        <f t="shared" si="547"/>
        <v/>
      </c>
      <c r="T1248" s="112" t="str">
        <f t="shared" si="548"/>
        <v/>
      </c>
      <c r="U1248" s="200" t="str">
        <f t="shared" si="545"/>
        <v/>
      </c>
      <c r="V1248" s="112" t="str">
        <f t="shared" si="549"/>
        <v/>
      </c>
      <c r="W1248" s="415" t="str">
        <f t="shared" si="550"/>
        <v/>
      </c>
      <c r="Y1248" s="65" t="str">
        <f t="shared" si="557"/>
        <v/>
      </c>
      <c r="Z1248" s="65" t="str">
        <f t="shared" si="558"/>
        <v/>
      </c>
      <c r="AA1248" s="65" t="str">
        <f t="shared" si="559"/>
        <v/>
      </c>
      <c r="AB1248" s="65" t="str">
        <f t="shared" si="560"/>
        <v/>
      </c>
      <c r="AC1248" s="65" t="str">
        <f t="shared" si="561"/>
        <v/>
      </c>
      <c r="AH1248" s="65" t="str">
        <f t="shared" si="551"/>
        <v>1879102515</v>
      </c>
      <c r="AI1248" s="65">
        <v>18791025</v>
      </c>
      <c r="AJ1248" s="65" t="s">
        <v>5357</v>
      </c>
      <c r="AK1248" s="65">
        <v>15</v>
      </c>
      <c r="AN1248" s="65" t="str">
        <f t="shared" si="546"/>
        <v/>
      </c>
    </row>
    <row r="1249" spans="1:40" s="126" customFormat="1" ht="16.8" customHeight="1" thickBot="1" x14ac:dyDescent="0.3">
      <c r="A1249" s="113">
        <v>1</v>
      </c>
      <c r="B1249" s="116" t="s">
        <v>115</v>
      </c>
      <c r="C1249" s="352"/>
      <c r="D1249" s="370" t="str">
        <f t="shared" ref="D1249" si="565">IF(MID(E1249,5,2)*1&gt;6,_xlfn.CONCAT("'",LEFT(E1249,4),"-",MID(E1249,3,2)+1,"'"),_xlfn.CONCAT("'",LEFT(E1249,4)-1,"-",MID(E1249,3,2),"'"))</f>
        <v>'1879-80'</v>
      </c>
      <c r="E1249" s="214">
        <f t="shared" si="563"/>
        <v>18800124</v>
      </c>
      <c r="F1249" s="266">
        <v>16</v>
      </c>
      <c r="G1249" s="343"/>
      <c r="H1249" s="343"/>
      <c r="I1249" s="267"/>
      <c r="J1249" s="214"/>
      <c r="K1249" s="266"/>
      <c r="L1249" s="266"/>
      <c r="M1249" s="266"/>
      <c r="N1249" s="419"/>
      <c r="O1249" s="343"/>
      <c r="P1249" s="343"/>
      <c r="Q1249" s="346"/>
      <c r="R1249" s="112" t="str">
        <f>IF(D1249="","", CONCATENATE("Update games set ", B1249, "= ",D1249," where game_id=", E1249))</f>
        <v>Update games set Season= '1879-80' where game_id=18800124</v>
      </c>
      <c r="S1249" s="112" t="str">
        <f t="shared" si="547"/>
        <v/>
      </c>
      <c r="T1249" s="112" t="str">
        <f t="shared" si="548"/>
        <v/>
      </c>
      <c r="U1249" s="200" t="str">
        <f t="shared" si="545"/>
        <v/>
      </c>
      <c r="V1249" s="112" t="str">
        <f t="shared" si="549"/>
        <v/>
      </c>
      <c r="W1249" s="415" t="str">
        <f t="shared" si="550"/>
        <v/>
      </c>
      <c r="X1249" s="240"/>
      <c r="Y1249" s="65" t="str">
        <f t="shared" si="557"/>
        <v/>
      </c>
      <c r="Z1249" s="65" t="str">
        <f t="shared" si="558"/>
        <v/>
      </c>
      <c r="AA1249" s="65" t="str">
        <f t="shared" si="559"/>
        <v/>
      </c>
      <c r="AB1249" s="65" t="str">
        <f t="shared" si="560"/>
        <v/>
      </c>
      <c r="AC1249" s="65" t="str">
        <f t="shared" si="561"/>
        <v/>
      </c>
      <c r="AH1249" s="65" t="str">
        <f t="shared" si="551"/>
        <v>1879102516</v>
      </c>
      <c r="AI1249" s="126">
        <v>18791025</v>
      </c>
      <c r="AJ1249" s="126" t="s">
        <v>5357</v>
      </c>
      <c r="AK1249" s="126">
        <v>16</v>
      </c>
      <c r="AN1249" s="65" t="str">
        <f t="shared" si="546"/>
        <v/>
      </c>
    </row>
    <row r="1250" spans="1:40" ht="16.8" customHeight="1" thickTop="1" x14ac:dyDescent="0.25">
      <c r="A1250" s="113">
        <v>1</v>
      </c>
      <c r="B1250" s="341" t="s">
        <v>22</v>
      </c>
      <c r="C1250" s="341" t="s">
        <v>77</v>
      </c>
      <c r="D1250" s="341" t="str">
        <f t="shared" si="538"/>
        <v>'Sheffield Wednesday'</v>
      </c>
      <c r="E1250" s="211">
        <v>18800207</v>
      </c>
      <c r="F1250" s="262">
        <v>1</v>
      </c>
      <c r="G1250" s="211" t="s">
        <v>4939</v>
      </c>
      <c r="H1250" s="212"/>
      <c r="R1250" s="112" t="str">
        <f>IF(D1250="","", CONCATENATE("Update games set ", B1250, "= ",D1250," where game_id=", E1250))</f>
        <v>Update games set Opponent= 'Sheffield Wednesday' where game_id=18800207</v>
      </c>
      <c r="S1250" s="112" t="str">
        <f t="shared" si="547"/>
        <v>Update lineups set player_name = 'J Sands', raw_name = 'J Sands' where game_id = 18800207 and player_order = 1</v>
      </c>
      <c r="T1250" s="112" t="str">
        <f t="shared" si="548"/>
        <v/>
      </c>
      <c r="U1250" s="200" t="str">
        <f t="shared" si="545"/>
        <v/>
      </c>
      <c r="V1250" s="112" t="str">
        <f t="shared" si="549"/>
        <v/>
      </c>
      <c r="W1250" s="415" t="str">
        <f t="shared" si="550"/>
        <v/>
      </c>
      <c r="Y1250" s="65" t="str">
        <f t="shared" si="557"/>
        <v/>
      </c>
      <c r="Z1250" s="65" t="str">
        <f t="shared" si="558"/>
        <v/>
      </c>
      <c r="AA1250" s="65" t="str">
        <f t="shared" si="559"/>
        <v/>
      </c>
      <c r="AB1250" s="65" t="str">
        <f t="shared" si="560"/>
        <v/>
      </c>
      <c r="AC1250" s="65" t="str">
        <f t="shared" si="561"/>
        <v/>
      </c>
      <c r="AH1250" s="65" t="str">
        <f t="shared" si="551"/>
        <v>187911011</v>
      </c>
      <c r="AI1250" s="65">
        <v>18791101</v>
      </c>
      <c r="AJ1250" s="65" t="s">
        <v>5357</v>
      </c>
      <c r="AK1250" s="65">
        <v>1</v>
      </c>
      <c r="AN1250" s="65" t="str">
        <f t="shared" si="546"/>
        <v>update games set source = 'The Nottingham Forest Football Scrapbook' where game_id = 18800207</v>
      </c>
    </row>
    <row r="1251" spans="1:40" ht="16.8" customHeight="1" x14ac:dyDescent="0.25">
      <c r="A1251" s="113">
        <v>1</v>
      </c>
      <c r="B1251" s="342" t="s">
        <v>4979</v>
      </c>
      <c r="C1251" s="342" t="str">
        <f>IF(C1250="", "", C1250)</f>
        <v>Sheffield Wednesday</v>
      </c>
      <c r="D1251" s="350" t="str">
        <f t="shared" ref="D1251:D1314" si="566">IF(C1251="", "", CONCATENATE("'", C1251,"'"))</f>
        <v>'Sheffield Wednesday'</v>
      </c>
      <c r="E1251" s="211">
        <f>E1250</f>
        <v>18800207</v>
      </c>
      <c r="F1251" s="262">
        <v>2</v>
      </c>
      <c r="G1251" s="211" t="s">
        <v>4976</v>
      </c>
      <c r="R1251" s="112" t="str">
        <f>IF(D1251="","", CONCATENATE("Update games set ", B1251, "= ",D1251," where game_id=", E1251))</f>
        <v>Update games set Opp_parent= 'Sheffield Wednesday' where game_id=18800207</v>
      </c>
      <c r="S1251" s="112" t="str">
        <f t="shared" si="547"/>
        <v>Update lineups set player_name = 'CJ Caborn', raw_name = 'CJ Caborn' where game_id = 18800207 and player_order = 2</v>
      </c>
      <c r="T1251" s="112" t="str">
        <f t="shared" si="548"/>
        <v/>
      </c>
      <c r="U1251" s="200" t="str">
        <f t="shared" si="545"/>
        <v/>
      </c>
      <c r="V1251" s="112" t="str">
        <f t="shared" si="549"/>
        <v/>
      </c>
      <c r="W1251" s="415" t="str">
        <f t="shared" si="550"/>
        <v/>
      </c>
      <c r="Y1251" s="65" t="str">
        <f t="shared" si="557"/>
        <v/>
      </c>
      <c r="Z1251" s="65" t="str">
        <f t="shared" si="558"/>
        <v/>
      </c>
      <c r="AA1251" s="65" t="str">
        <f t="shared" si="559"/>
        <v/>
      </c>
      <c r="AB1251" s="65" t="str">
        <f t="shared" si="560"/>
        <v/>
      </c>
      <c r="AC1251" s="65" t="str">
        <f t="shared" si="561"/>
        <v/>
      </c>
      <c r="AH1251" s="65" t="str">
        <f t="shared" si="551"/>
        <v>187911012</v>
      </c>
      <c r="AI1251" s="65">
        <v>18791101</v>
      </c>
      <c r="AJ1251" s="65" t="s">
        <v>5357</v>
      </c>
      <c r="AK1251" s="65">
        <v>2</v>
      </c>
      <c r="AN1251" s="65" t="str">
        <f t="shared" si="546"/>
        <v/>
      </c>
    </row>
    <row r="1252" spans="1:40" ht="16.8" customHeight="1" x14ac:dyDescent="0.25">
      <c r="A1252" s="113">
        <v>1</v>
      </c>
      <c r="B1252" s="342" t="s">
        <v>2653</v>
      </c>
      <c r="C1252" s="342" t="s">
        <v>663</v>
      </c>
      <c r="D1252" s="350" t="str">
        <f t="shared" si="566"/>
        <v>'Friendly'</v>
      </c>
      <c r="E1252" s="211">
        <f t="shared" ref="E1252:E1265" si="567">E1251</f>
        <v>18800207</v>
      </c>
      <c r="F1252" s="262">
        <v>3</v>
      </c>
      <c r="G1252" s="211" t="s">
        <v>4942</v>
      </c>
      <c r="R1252" s="112" t="str">
        <f>IF(D1252="","", CONCATENATE("Update games set ", B1252, "= ",D1252," where game_id=", E1252))</f>
        <v>Update games set Game_type= 'Friendly' where game_id=18800207</v>
      </c>
      <c r="S1252" s="112" t="str">
        <f t="shared" si="547"/>
        <v>Update lineups set player_name = 'E Luntley', raw_name = 'E Luntley' where game_id = 18800207 and player_order = 3</v>
      </c>
      <c r="T1252" s="112" t="str">
        <f t="shared" si="548"/>
        <v/>
      </c>
      <c r="U1252" s="200" t="str">
        <f t="shared" si="545"/>
        <v/>
      </c>
      <c r="V1252" s="112" t="str">
        <f t="shared" si="549"/>
        <v/>
      </c>
      <c r="W1252" s="415" t="str">
        <f t="shared" si="550"/>
        <v/>
      </c>
      <c r="Y1252" s="65" t="str">
        <f t="shared" si="557"/>
        <v/>
      </c>
      <c r="Z1252" s="65" t="str">
        <f t="shared" si="558"/>
        <v/>
      </c>
      <c r="AA1252" s="65" t="str">
        <f t="shared" si="559"/>
        <v/>
      </c>
      <c r="AB1252" s="65" t="str">
        <f t="shared" si="560"/>
        <v/>
      </c>
      <c r="AC1252" s="65" t="str">
        <f t="shared" si="561"/>
        <v/>
      </c>
      <c r="AH1252" s="65" t="str">
        <f t="shared" si="551"/>
        <v>187911013</v>
      </c>
      <c r="AI1252" s="65">
        <v>18791101</v>
      </c>
      <c r="AJ1252" s="65" t="s">
        <v>5357</v>
      </c>
      <c r="AK1252" s="65">
        <v>3</v>
      </c>
      <c r="AN1252" s="65" t="str">
        <f t="shared" si="546"/>
        <v/>
      </c>
    </row>
    <row r="1253" spans="1:40" ht="16.8" customHeight="1" x14ac:dyDescent="0.25">
      <c r="A1253" s="113">
        <v>1</v>
      </c>
      <c r="B1253" s="342" t="s">
        <v>4978</v>
      </c>
      <c r="C1253" s="347" t="s">
        <v>5065</v>
      </c>
      <c r="D1253" s="350" t="str">
        <f t="shared" si="566"/>
        <v>'H'</v>
      </c>
      <c r="E1253" s="211">
        <f t="shared" si="567"/>
        <v>18800207</v>
      </c>
      <c r="F1253" s="262">
        <v>4</v>
      </c>
      <c r="G1253" s="211" t="s">
        <v>3417</v>
      </c>
      <c r="R1253" s="112" t="str">
        <f>IF(D1253="","", CONCATENATE("Update games set ", B1253, "= ",D1253," where game_id=", E1253))</f>
        <v>Update games set HAN= 'H' where game_id=18800207</v>
      </c>
      <c r="S1253" s="112" t="str">
        <f t="shared" si="547"/>
        <v>Update lineups set player_name = 'W Luntley', raw_name = 'W Luntley' where game_id = 18800207 and player_order = 4</v>
      </c>
      <c r="T1253" s="112" t="str">
        <f t="shared" si="548"/>
        <v/>
      </c>
      <c r="U1253" s="200" t="str">
        <f t="shared" si="545"/>
        <v/>
      </c>
      <c r="V1253" s="112" t="str">
        <f t="shared" si="549"/>
        <v/>
      </c>
      <c r="W1253" s="415" t="str">
        <f t="shared" si="550"/>
        <v/>
      </c>
      <c r="Y1253" s="65" t="str">
        <f t="shared" si="557"/>
        <v/>
      </c>
      <c r="Z1253" s="65" t="str">
        <f t="shared" si="558"/>
        <v/>
      </c>
      <c r="AA1253" s="65" t="str">
        <f t="shared" si="559"/>
        <v/>
      </c>
      <c r="AB1253" s="65" t="str">
        <f t="shared" si="560"/>
        <v/>
      </c>
      <c r="AC1253" s="65" t="str">
        <f t="shared" si="561"/>
        <v/>
      </c>
      <c r="AH1253" s="65" t="str">
        <f t="shared" si="551"/>
        <v>187911014</v>
      </c>
      <c r="AI1253" s="65">
        <v>18791101</v>
      </c>
      <c r="AJ1253" s="65" t="s">
        <v>5357</v>
      </c>
      <c r="AK1253" s="65">
        <v>4</v>
      </c>
      <c r="AN1253" s="65" t="str">
        <f t="shared" si="546"/>
        <v/>
      </c>
    </row>
    <row r="1254" spans="1:40" ht="16.8" customHeight="1" x14ac:dyDescent="0.25">
      <c r="A1254" s="113">
        <v>1</v>
      </c>
      <c r="B1254" s="342" t="s">
        <v>5</v>
      </c>
      <c r="C1254" s="347">
        <v>2</v>
      </c>
      <c r="D1254" s="349">
        <f t="shared" si="553"/>
        <v>2</v>
      </c>
      <c r="E1254" s="211">
        <f t="shared" si="567"/>
        <v>18800207</v>
      </c>
      <c r="F1254" s="262">
        <v>5</v>
      </c>
      <c r="G1254" s="211" t="s">
        <v>4952</v>
      </c>
      <c r="R1254" s="112" t="str">
        <f>IF(D1254="","", CONCATENATE("Update games set ", B1254, "= ",D1254," where game_id=", E1254))</f>
        <v>Update games set F= 2 where game_id=18800207</v>
      </c>
      <c r="S1254" s="112" t="str">
        <f t="shared" si="547"/>
        <v>Update lineups set player_name = 'M Holroyd', raw_name = 'M Holroyd' where game_id = 18800207 and player_order = 5</v>
      </c>
      <c r="T1254" s="112" t="str">
        <f t="shared" si="548"/>
        <v/>
      </c>
      <c r="U1254" s="200" t="str">
        <f t="shared" si="545"/>
        <v/>
      </c>
      <c r="V1254" s="112" t="str">
        <f t="shared" si="549"/>
        <v/>
      </c>
      <c r="W1254" s="415" t="str">
        <f t="shared" si="550"/>
        <v/>
      </c>
      <c r="Y1254" s="65" t="str">
        <f t="shared" si="557"/>
        <v/>
      </c>
      <c r="Z1254" s="65" t="str">
        <f t="shared" si="558"/>
        <v/>
      </c>
      <c r="AA1254" s="65" t="str">
        <f t="shared" si="559"/>
        <v/>
      </c>
      <c r="AB1254" s="65" t="str">
        <f t="shared" si="560"/>
        <v/>
      </c>
      <c r="AC1254" s="65" t="str">
        <f t="shared" si="561"/>
        <v/>
      </c>
      <c r="AH1254" s="65" t="str">
        <f t="shared" si="551"/>
        <v>187911015</v>
      </c>
      <c r="AI1254" s="65">
        <v>18791101</v>
      </c>
      <c r="AJ1254" s="65" t="s">
        <v>5357</v>
      </c>
      <c r="AK1254" s="65">
        <v>5</v>
      </c>
      <c r="AN1254" s="65" t="str">
        <f t="shared" si="546"/>
        <v/>
      </c>
    </row>
    <row r="1255" spans="1:40" ht="16.8" customHeight="1" x14ac:dyDescent="0.25">
      <c r="A1255" s="113">
        <v>1</v>
      </c>
      <c r="B1255" s="342" t="s">
        <v>0</v>
      </c>
      <c r="C1255" s="180">
        <v>0</v>
      </c>
      <c r="D1255" s="349">
        <f t="shared" si="553"/>
        <v>0</v>
      </c>
      <c r="E1255" s="211">
        <f t="shared" si="567"/>
        <v>18800207</v>
      </c>
      <c r="F1255" s="262">
        <v>6</v>
      </c>
      <c r="G1255" s="211" t="s">
        <v>4955</v>
      </c>
      <c r="R1255" s="112" t="str">
        <f>IF(D1255="","", CONCATENATE("Update games set ", B1255, "= ",D1255," where game_id=", E1255))</f>
        <v>Update games set A= 0 where game_id=18800207</v>
      </c>
      <c r="S1255" s="112" t="str">
        <f t="shared" si="547"/>
        <v>Update lineups set player_name = 'AJ Bates', raw_name = 'AJ Bates' where game_id = 18800207 and player_order = 6</v>
      </c>
      <c r="T1255" s="112" t="str">
        <f t="shared" si="548"/>
        <v/>
      </c>
      <c r="U1255" s="200" t="str">
        <f t="shared" si="545"/>
        <v/>
      </c>
      <c r="V1255" s="112" t="str">
        <f t="shared" si="549"/>
        <v/>
      </c>
      <c r="W1255" s="415" t="str">
        <f t="shared" si="550"/>
        <v/>
      </c>
      <c r="Y1255" s="65" t="str">
        <f t="shared" si="557"/>
        <v/>
      </c>
      <c r="Z1255" s="65" t="str">
        <f t="shared" si="558"/>
        <v/>
      </c>
      <c r="AA1255" s="65" t="str">
        <f t="shared" si="559"/>
        <v/>
      </c>
      <c r="AB1255" s="65" t="str">
        <f t="shared" si="560"/>
        <v/>
      </c>
      <c r="AC1255" s="65" t="str">
        <f t="shared" si="561"/>
        <v/>
      </c>
      <c r="AH1255" s="65" t="str">
        <f t="shared" si="551"/>
        <v>187911016</v>
      </c>
      <c r="AI1255" s="65">
        <v>18791101</v>
      </c>
      <c r="AJ1255" s="65" t="s">
        <v>5357</v>
      </c>
      <c r="AK1255" s="65">
        <v>6</v>
      </c>
      <c r="AN1255" s="65" t="str">
        <f t="shared" si="546"/>
        <v/>
      </c>
    </row>
    <row r="1256" spans="1:40" ht="16.8" customHeight="1" x14ac:dyDescent="0.25">
      <c r="A1256" s="113">
        <v>1</v>
      </c>
      <c r="B1256" s="342" t="s">
        <v>23</v>
      </c>
      <c r="C1256" s="334" t="s">
        <v>2</v>
      </c>
      <c r="D1256" s="334" t="str">
        <f t="shared" ref="D1256" si="568">IF(C1256="",IF(D1254&gt;D1255,"'W'",IF(D1254=D1255,"'D'","'L'")),_xlfn.CONCAT("'",C1256,"'"))</f>
        <v>'W'</v>
      </c>
      <c r="E1256" s="211">
        <f t="shared" si="567"/>
        <v>18800207</v>
      </c>
      <c r="F1256" s="262">
        <v>7</v>
      </c>
      <c r="G1256" s="211" t="s">
        <v>4980</v>
      </c>
      <c r="R1256" s="112" t="str">
        <f>IF(D1256="","", CONCATENATE("Update games set ", B1256, "= ",D1256," where game_id=", E1256))</f>
        <v>Update games set Result= 'W' where game_id=18800207</v>
      </c>
      <c r="S1256" s="112" t="str">
        <f t="shared" si="547"/>
        <v>Update lineups set player_name = 'FW Earp', raw_name = 'FW Earp' where game_id = 18800207 and player_order = 7</v>
      </c>
      <c r="T1256" s="112" t="str">
        <f t="shared" si="548"/>
        <v/>
      </c>
      <c r="U1256" s="200" t="str">
        <f t="shared" si="545"/>
        <v/>
      </c>
      <c r="V1256" s="112" t="str">
        <f t="shared" si="549"/>
        <v/>
      </c>
      <c r="W1256" s="415" t="str">
        <f t="shared" si="550"/>
        <v/>
      </c>
      <c r="Y1256" s="65" t="str">
        <f t="shared" si="557"/>
        <v/>
      </c>
      <c r="Z1256" s="65" t="str">
        <f t="shared" si="558"/>
        <v/>
      </c>
      <c r="AA1256" s="65" t="str">
        <f t="shared" si="559"/>
        <v/>
      </c>
      <c r="AB1256" s="65" t="str">
        <f t="shared" si="560"/>
        <v/>
      </c>
      <c r="AC1256" s="65" t="str">
        <f t="shared" si="561"/>
        <v/>
      </c>
      <c r="AH1256" s="65" t="str">
        <f t="shared" si="551"/>
        <v>187911017</v>
      </c>
      <c r="AI1256" s="65">
        <v>18791101</v>
      </c>
      <c r="AJ1256" s="65" t="s">
        <v>5357</v>
      </c>
      <c r="AK1256" s="65">
        <v>7</v>
      </c>
      <c r="AN1256" s="65" t="str">
        <f t="shared" si="546"/>
        <v/>
      </c>
    </row>
    <row r="1257" spans="1:40" ht="16.8" customHeight="1" x14ac:dyDescent="0.25">
      <c r="A1257" s="113">
        <v>1</v>
      </c>
      <c r="B1257" s="342" t="s">
        <v>768</v>
      </c>
      <c r="C1257" s="180"/>
      <c r="D1257" s="349" t="str">
        <f t="shared" si="555"/>
        <v/>
      </c>
      <c r="E1257" s="211">
        <f t="shared" si="567"/>
        <v>18800207</v>
      </c>
      <c r="F1257" s="262">
        <v>8</v>
      </c>
      <c r="G1257" s="194" t="s">
        <v>4926</v>
      </c>
      <c r="N1257" s="417"/>
      <c r="O1257" s="194"/>
      <c r="P1257" s="194"/>
      <c r="R1257" s="112" t="str">
        <f>IF(D1257="","", CONCATENATE("Update games set ", B1257, "= ",D1257," where game_id=", E1257))</f>
        <v/>
      </c>
      <c r="S1257" s="112" t="str">
        <f t="shared" si="547"/>
        <v>Update lineups set player_name = 'JP Turner', raw_name = 'JP Turner' where game_id = 18800207 and player_order = 8</v>
      </c>
      <c r="T1257" s="112" t="str">
        <f t="shared" si="548"/>
        <v/>
      </c>
      <c r="U1257" s="200" t="str">
        <f t="shared" si="545"/>
        <v/>
      </c>
      <c r="V1257" s="112" t="str">
        <f t="shared" si="549"/>
        <v/>
      </c>
      <c r="W1257" s="415" t="str">
        <f t="shared" si="550"/>
        <v/>
      </c>
      <c r="Y1257" s="65" t="str">
        <f t="shared" si="557"/>
        <v/>
      </c>
      <c r="Z1257" s="65" t="str">
        <f t="shared" si="558"/>
        <v/>
      </c>
      <c r="AA1257" s="65" t="str">
        <f t="shared" si="559"/>
        <v/>
      </c>
      <c r="AB1257" s="65" t="str">
        <f t="shared" si="560"/>
        <v/>
      </c>
      <c r="AC1257" s="65" t="str">
        <f t="shared" si="561"/>
        <v/>
      </c>
      <c r="AH1257" s="65" t="str">
        <f t="shared" si="551"/>
        <v>187911018</v>
      </c>
      <c r="AI1257" s="65">
        <v>18791101</v>
      </c>
      <c r="AJ1257" s="65" t="s">
        <v>5357</v>
      </c>
      <c r="AK1257" s="65">
        <v>8</v>
      </c>
      <c r="AN1257" s="65" t="str">
        <f t="shared" si="546"/>
        <v/>
      </c>
    </row>
    <row r="1258" spans="1:40" ht="16.8" customHeight="1" x14ac:dyDescent="0.25">
      <c r="A1258" s="113">
        <v>1</v>
      </c>
      <c r="B1258" s="342" t="s">
        <v>766</v>
      </c>
      <c r="C1258" s="180"/>
      <c r="D1258" s="349" t="str">
        <f t="shared" si="555"/>
        <v/>
      </c>
      <c r="E1258" s="211">
        <f t="shared" si="567"/>
        <v>18800207</v>
      </c>
      <c r="F1258" s="262">
        <v>9</v>
      </c>
      <c r="G1258" s="194" t="s">
        <v>4896</v>
      </c>
      <c r="H1258" s="194"/>
      <c r="N1258" s="417"/>
      <c r="O1258" s="194"/>
      <c r="P1258" s="194"/>
      <c r="R1258" s="112" t="str">
        <f>IF(D1258="","", CONCATENATE("Update games set ", B1258, "= ",D1258," where game_id=", E1258))</f>
        <v/>
      </c>
      <c r="S1258" s="112" t="str">
        <f t="shared" si="547"/>
        <v>Update lineups set player_name = 'AC Goodyer', raw_name = 'AC Goodyer' where game_id = 18800207 and player_order = 9</v>
      </c>
      <c r="T1258" s="112" t="str">
        <f t="shared" si="548"/>
        <v/>
      </c>
      <c r="U1258" s="200" t="str">
        <f t="shared" si="545"/>
        <v/>
      </c>
      <c r="V1258" s="112" t="str">
        <f t="shared" si="549"/>
        <v/>
      </c>
      <c r="W1258" s="415" t="str">
        <f t="shared" si="550"/>
        <v/>
      </c>
      <c r="Y1258" s="65" t="str">
        <f t="shared" si="557"/>
        <v/>
      </c>
      <c r="Z1258" s="65" t="str">
        <f t="shared" si="558"/>
        <v/>
      </c>
      <c r="AA1258" s="65" t="str">
        <f t="shared" si="559"/>
        <v/>
      </c>
      <c r="AB1258" s="65" t="str">
        <f t="shared" si="560"/>
        <v/>
      </c>
      <c r="AC1258" s="65" t="str">
        <f t="shared" si="561"/>
        <v/>
      </c>
      <c r="AH1258" s="65" t="str">
        <f t="shared" si="551"/>
        <v>187911019</v>
      </c>
      <c r="AI1258" s="65">
        <v>18791101</v>
      </c>
      <c r="AJ1258" s="65" t="s">
        <v>5357</v>
      </c>
      <c r="AK1258" s="65">
        <v>9</v>
      </c>
      <c r="AN1258" s="65" t="str">
        <f t="shared" si="546"/>
        <v/>
      </c>
    </row>
    <row r="1259" spans="1:40" ht="16.8" customHeight="1" x14ac:dyDescent="0.25">
      <c r="A1259" s="113">
        <v>1</v>
      </c>
      <c r="B1259" s="342" t="s">
        <v>753</v>
      </c>
      <c r="C1259" s="347" t="s">
        <v>5248</v>
      </c>
      <c r="D1259" s="350" t="str">
        <f t="shared" si="556"/>
        <v>'EH Steedman'</v>
      </c>
      <c r="E1259" s="211">
        <f t="shared" si="567"/>
        <v>18800207</v>
      </c>
      <c r="F1259" s="262">
        <v>10</v>
      </c>
      <c r="G1259" s="211" t="s">
        <v>4996</v>
      </c>
      <c r="R1259" s="112" t="str">
        <f>IF(D1259="","", CONCATENATE("Update games set ", B1259, "= ",D1259," where game_id=", E1259))</f>
        <v>Update games set Referee= 'EH Steedman' where game_id=18800207</v>
      </c>
      <c r="S1259" s="112" t="str">
        <f t="shared" si="547"/>
        <v>Update lineups set player_name = 'Claude Hill', raw_name = 'Claude Hill' where game_id = 18800207 and player_order = 10</v>
      </c>
      <c r="T1259" s="112" t="str">
        <f t="shared" si="548"/>
        <v/>
      </c>
      <c r="U1259" s="200" t="str">
        <f t="shared" si="545"/>
        <v/>
      </c>
      <c r="V1259" s="112" t="str">
        <f t="shared" si="549"/>
        <v/>
      </c>
      <c r="W1259" s="415" t="str">
        <f t="shared" si="550"/>
        <v/>
      </c>
      <c r="Y1259" s="65" t="str">
        <f t="shared" si="557"/>
        <v/>
      </c>
      <c r="Z1259" s="65" t="str">
        <f t="shared" si="558"/>
        <v/>
      </c>
      <c r="AA1259" s="65" t="str">
        <f t="shared" si="559"/>
        <v/>
      </c>
      <c r="AB1259" s="65" t="str">
        <f t="shared" si="560"/>
        <v/>
      </c>
      <c r="AC1259" s="65" t="str">
        <f t="shared" si="561"/>
        <v/>
      </c>
      <c r="AH1259" s="65" t="str">
        <f t="shared" si="551"/>
        <v>1879110110</v>
      </c>
      <c r="AI1259" s="65">
        <v>18791101</v>
      </c>
      <c r="AJ1259" s="65" t="s">
        <v>5357</v>
      </c>
      <c r="AK1259" s="65">
        <v>10</v>
      </c>
      <c r="AN1259" s="65" t="str">
        <f t="shared" si="546"/>
        <v/>
      </c>
    </row>
    <row r="1260" spans="1:40" ht="16.8" customHeight="1" x14ac:dyDescent="0.25">
      <c r="A1260" s="113">
        <v>1</v>
      </c>
      <c r="B1260" s="342" t="s">
        <v>746</v>
      </c>
      <c r="C1260" s="334" t="s">
        <v>5062</v>
      </c>
      <c r="D1260" s="334" t="str">
        <f>CONCATENATE("'", LEFT(E1260,4),"-",MID(E1260,5,2),"-", MID(E1260,7,2), " ", C1260,"'")</f>
        <v>'1880-02-07 15:00'</v>
      </c>
      <c r="E1260" s="211">
        <f t="shared" si="567"/>
        <v>18800207</v>
      </c>
      <c r="F1260" s="262">
        <v>11</v>
      </c>
      <c r="G1260" s="211" t="s">
        <v>4806</v>
      </c>
      <c r="H1260" s="211" t="s">
        <v>4777</v>
      </c>
      <c r="R1260" s="112" t="str">
        <f>IF(D1260="","", CONCATENATE("Update games set ", B1260, "= ",D1260," where game_id=", E1260))</f>
        <v>Update games set Game_date= '1880-02-07 15:00' where game_id=18800207</v>
      </c>
      <c r="S1260" s="112" t="str">
        <f t="shared" si="547"/>
        <v>Update lineups set player_name = 'SW Widdowson', raw_name = 'SW Widdowson' where game_id = 18800207 and player_order = 11</v>
      </c>
      <c r="T1260" s="112" t="str">
        <f t="shared" si="548"/>
        <v/>
      </c>
      <c r="U1260" s="200" t="str">
        <f t="shared" si="545"/>
        <v/>
      </c>
      <c r="V1260" s="112" t="str">
        <f t="shared" si="549"/>
        <v/>
      </c>
      <c r="W1260" s="415" t="str">
        <f t="shared" si="550"/>
        <v/>
      </c>
      <c r="Y1260" s="65" t="str">
        <f t="shared" si="557"/>
        <v/>
      </c>
      <c r="Z1260" s="65" t="str">
        <f t="shared" si="558"/>
        <v/>
      </c>
      <c r="AA1260" s="65" t="str">
        <f t="shared" si="559"/>
        <v/>
      </c>
      <c r="AB1260" s="65" t="str">
        <f t="shared" si="560"/>
        <v/>
      </c>
      <c r="AC1260" s="65" t="str">
        <f t="shared" si="561"/>
        <v/>
      </c>
      <c r="AH1260" s="65" t="str">
        <f t="shared" si="551"/>
        <v>1879110111</v>
      </c>
      <c r="AI1260" s="65">
        <v>18791101</v>
      </c>
      <c r="AJ1260" s="65" t="s">
        <v>5357</v>
      </c>
      <c r="AK1260" s="65">
        <v>11</v>
      </c>
      <c r="AN1260" s="65" t="str">
        <f t="shared" si="546"/>
        <v/>
      </c>
    </row>
    <row r="1261" spans="1:40" ht="16.8" customHeight="1" x14ac:dyDescent="0.25">
      <c r="A1261" s="113">
        <v>1</v>
      </c>
      <c r="B1261" s="342" t="s">
        <v>25</v>
      </c>
      <c r="C1261" s="334"/>
      <c r="D1261" s="350" t="str">
        <f t="shared" si="566"/>
        <v/>
      </c>
      <c r="E1261" s="211">
        <f t="shared" si="567"/>
        <v>18800207</v>
      </c>
      <c r="F1261" s="262">
        <v>12</v>
      </c>
      <c r="G1261" s="212"/>
      <c r="H1261" s="212"/>
      <c r="N1261" s="416"/>
      <c r="O1261" s="212"/>
      <c r="P1261" s="212"/>
      <c r="R1261" s="112" t="str">
        <f>IF(D1261="","", CONCATENATE("Update games set ", B1261, "= ",D1261," where game_id=", E1261))</f>
        <v/>
      </c>
      <c r="S1261" s="112" t="str">
        <f t="shared" si="547"/>
        <v/>
      </c>
      <c r="T1261" s="112" t="str">
        <f t="shared" si="548"/>
        <v/>
      </c>
      <c r="U1261" s="200" t="str">
        <f t="shared" si="545"/>
        <v/>
      </c>
      <c r="V1261" s="112" t="str">
        <f t="shared" si="549"/>
        <v/>
      </c>
      <c r="W1261" s="415" t="str">
        <f t="shared" si="550"/>
        <v/>
      </c>
      <c r="Y1261" s="65" t="str">
        <f t="shared" si="557"/>
        <v/>
      </c>
      <c r="Z1261" s="65" t="str">
        <f t="shared" si="558"/>
        <v/>
      </c>
      <c r="AA1261" s="65" t="str">
        <f t="shared" si="559"/>
        <v/>
      </c>
      <c r="AB1261" s="65" t="str">
        <f t="shared" si="560"/>
        <v/>
      </c>
      <c r="AC1261" s="65" t="str">
        <f t="shared" si="561"/>
        <v/>
      </c>
      <c r="AH1261" s="65" t="str">
        <f t="shared" si="551"/>
        <v>1879110112</v>
      </c>
      <c r="AI1261" s="65">
        <v>18791101</v>
      </c>
      <c r="AJ1261" s="65" t="s">
        <v>5357</v>
      </c>
      <c r="AK1261" s="65">
        <v>12</v>
      </c>
      <c r="AN1261" s="65" t="str">
        <f t="shared" si="546"/>
        <v/>
      </c>
    </row>
    <row r="1262" spans="1:40" ht="16.8" customHeight="1" x14ac:dyDescent="0.25">
      <c r="A1262" s="113">
        <v>1</v>
      </c>
      <c r="B1262" s="342" t="s">
        <v>475</v>
      </c>
      <c r="C1262" s="180">
        <v>800</v>
      </c>
      <c r="D1262" s="349">
        <f t="shared" si="555"/>
        <v>800</v>
      </c>
      <c r="E1262" s="211">
        <f t="shared" si="567"/>
        <v>18800207</v>
      </c>
      <c r="F1262" s="262">
        <v>13</v>
      </c>
      <c r="R1262" s="112" t="str">
        <f>IF(D1262="","", CONCATENATE("Update games set ", B1262, "= ",D1262," where game_id=", E1262))</f>
        <v>Update games set Att= 800 where game_id=18800207</v>
      </c>
      <c r="S1262" s="112" t="str">
        <f t="shared" si="547"/>
        <v/>
      </c>
      <c r="T1262" s="112" t="str">
        <f t="shared" si="548"/>
        <v/>
      </c>
      <c r="U1262" s="200" t="str">
        <f t="shared" si="545"/>
        <v/>
      </c>
      <c r="V1262" s="112" t="str">
        <f t="shared" si="549"/>
        <v/>
      </c>
      <c r="W1262" s="415" t="str">
        <f t="shared" si="550"/>
        <v/>
      </c>
      <c r="Y1262" s="65" t="str">
        <f t="shared" si="557"/>
        <v/>
      </c>
      <c r="Z1262" s="65" t="str">
        <f t="shared" si="558"/>
        <v/>
      </c>
      <c r="AA1262" s="65" t="str">
        <f t="shared" si="559"/>
        <v/>
      </c>
      <c r="AB1262" s="65" t="str">
        <f t="shared" si="560"/>
        <v/>
      </c>
      <c r="AC1262" s="65" t="str">
        <f t="shared" si="561"/>
        <v/>
      </c>
      <c r="AH1262" s="65" t="str">
        <f t="shared" si="551"/>
        <v>1879110113</v>
      </c>
      <c r="AI1262" s="65">
        <v>18791101</v>
      </c>
      <c r="AJ1262" s="65" t="s">
        <v>5357</v>
      </c>
      <c r="AK1262" s="65">
        <v>13</v>
      </c>
      <c r="AN1262" s="65" t="str">
        <f t="shared" si="546"/>
        <v/>
      </c>
    </row>
    <row r="1263" spans="1:40" ht="16.8" customHeight="1" x14ac:dyDescent="0.25">
      <c r="A1263" s="113">
        <v>1</v>
      </c>
      <c r="B1263" s="342" t="s">
        <v>20</v>
      </c>
      <c r="C1263" s="347" t="s">
        <v>4933</v>
      </c>
      <c r="D1263" s="350" t="str">
        <f t="shared" si="566"/>
        <v>'Trent Bridge Ground'</v>
      </c>
      <c r="E1263" s="211">
        <f t="shared" si="567"/>
        <v>18800207</v>
      </c>
      <c r="F1263" s="262">
        <v>14</v>
      </c>
      <c r="R1263" s="112" t="str">
        <f>IF(D1263="","", CONCATENATE("Update games set ", B1263, "= ",D1263," where game_id=", E1263))</f>
        <v>Update games set Ground= 'Trent Bridge Ground' where game_id=18800207</v>
      </c>
      <c r="S1263" s="112" t="str">
        <f t="shared" si="547"/>
        <v/>
      </c>
      <c r="T1263" s="112" t="str">
        <f t="shared" si="548"/>
        <v/>
      </c>
      <c r="U1263" s="200" t="str">
        <f t="shared" si="545"/>
        <v/>
      </c>
      <c r="V1263" s="112" t="str">
        <f t="shared" si="549"/>
        <v/>
      </c>
      <c r="W1263" s="415" t="str">
        <f t="shared" si="550"/>
        <v/>
      </c>
      <c r="Y1263" s="65" t="str">
        <f t="shared" si="557"/>
        <v/>
      </c>
      <c r="Z1263" s="65" t="str">
        <f t="shared" si="558"/>
        <v/>
      </c>
      <c r="AA1263" s="65" t="str">
        <f t="shared" si="559"/>
        <v/>
      </c>
      <c r="AB1263" s="65" t="str">
        <f t="shared" si="560"/>
        <v/>
      </c>
      <c r="AC1263" s="65" t="str">
        <f t="shared" si="561"/>
        <v/>
      </c>
      <c r="AH1263" s="65" t="str">
        <f t="shared" si="551"/>
        <v>1879110114</v>
      </c>
      <c r="AI1263" s="65">
        <v>18791101</v>
      </c>
      <c r="AJ1263" s="65" t="s">
        <v>5357</v>
      </c>
      <c r="AK1263" s="65">
        <v>14</v>
      </c>
      <c r="AN1263" s="65" t="str">
        <f t="shared" si="546"/>
        <v/>
      </c>
    </row>
    <row r="1264" spans="1:40" ht="16.8" customHeight="1" x14ac:dyDescent="0.25">
      <c r="A1264" s="113">
        <v>1</v>
      </c>
      <c r="B1264" s="342" t="s">
        <v>4882</v>
      </c>
      <c r="C1264" s="342" t="str">
        <f>IF(C1263="", "", C1263)</f>
        <v>Trent Bridge Ground</v>
      </c>
      <c r="D1264" s="350" t="str">
        <f t="shared" si="566"/>
        <v>'Trent Bridge Ground'</v>
      </c>
      <c r="E1264" s="211">
        <f t="shared" si="567"/>
        <v>18800207</v>
      </c>
      <c r="F1264" s="262">
        <v>15</v>
      </c>
      <c r="R1264" s="112" t="str">
        <f>IF(D1264="","", CONCATENATE("Update games set ", B1264, "= ",D1264," where game_id=", E1264))</f>
        <v>Update games set Ground_parent= 'Trent Bridge Ground' where game_id=18800207</v>
      </c>
      <c r="S1264" s="112" t="str">
        <f t="shared" si="547"/>
        <v/>
      </c>
      <c r="T1264" s="112" t="str">
        <f t="shared" si="548"/>
        <v/>
      </c>
      <c r="U1264" s="200" t="str">
        <f t="shared" si="545"/>
        <v/>
      </c>
      <c r="V1264" s="112" t="str">
        <f t="shared" si="549"/>
        <v/>
      </c>
      <c r="W1264" s="415" t="str">
        <f t="shared" si="550"/>
        <v/>
      </c>
      <c r="Y1264" s="65" t="str">
        <f t="shared" si="557"/>
        <v/>
      </c>
      <c r="Z1264" s="65" t="str">
        <f t="shared" si="558"/>
        <v/>
      </c>
      <c r="AA1264" s="65" t="str">
        <f t="shared" si="559"/>
        <v/>
      </c>
      <c r="AB1264" s="65" t="str">
        <f t="shared" si="560"/>
        <v/>
      </c>
      <c r="AC1264" s="65" t="str">
        <f t="shared" si="561"/>
        <v/>
      </c>
      <c r="AH1264" s="65" t="str">
        <f t="shared" si="551"/>
        <v>1879110115</v>
      </c>
      <c r="AI1264" s="65">
        <v>18791101</v>
      </c>
      <c r="AJ1264" s="65" t="s">
        <v>5357</v>
      </c>
      <c r="AK1264" s="65">
        <v>15</v>
      </c>
      <c r="AN1264" s="65" t="str">
        <f t="shared" si="546"/>
        <v/>
      </c>
    </row>
    <row r="1265" spans="1:40" s="126" customFormat="1" ht="16.8" customHeight="1" thickBot="1" x14ac:dyDescent="0.3">
      <c r="A1265" s="113">
        <v>1</v>
      </c>
      <c r="B1265" s="116" t="s">
        <v>115</v>
      </c>
      <c r="C1265" s="352"/>
      <c r="D1265" s="370" t="str">
        <f t="shared" ref="D1265" si="569">IF(MID(E1265,5,2)*1&gt;6,_xlfn.CONCAT("'",LEFT(E1265,4),"-",MID(E1265,3,2)+1,"'"),_xlfn.CONCAT("'",LEFT(E1265,4)-1,"-",MID(E1265,3,2),"'"))</f>
        <v>'1879-80'</v>
      </c>
      <c r="E1265" s="214">
        <f t="shared" si="567"/>
        <v>18800207</v>
      </c>
      <c r="F1265" s="266">
        <v>16</v>
      </c>
      <c r="G1265" s="343"/>
      <c r="H1265" s="343"/>
      <c r="I1265" s="267"/>
      <c r="J1265" s="214"/>
      <c r="K1265" s="266"/>
      <c r="L1265" s="266"/>
      <c r="M1265" s="266"/>
      <c r="N1265" s="419"/>
      <c r="O1265" s="343"/>
      <c r="P1265" s="343"/>
      <c r="Q1265" s="346"/>
      <c r="R1265" s="112" t="str">
        <f>IF(D1265="","", CONCATENATE("Update games set ", B1265, "= ",D1265," where game_id=", E1265))</f>
        <v>Update games set Season= '1879-80' where game_id=18800207</v>
      </c>
      <c r="S1265" s="112" t="str">
        <f t="shared" si="547"/>
        <v/>
      </c>
      <c r="T1265" s="112" t="str">
        <f t="shared" si="548"/>
        <v/>
      </c>
      <c r="U1265" s="200" t="str">
        <f t="shared" si="545"/>
        <v/>
      </c>
      <c r="V1265" s="112" t="str">
        <f t="shared" si="549"/>
        <v/>
      </c>
      <c r="W1265" s="415" t="str">
        <f t="shared" si="550"/>
        <v/>
      </c>
      <c r="X1265" s="240"/>
      <c r="Y1265" s="65" t="str">
        <f t="shared" si="557"/>
        <v/>
      </c>
      <c r="Z1265" s="65" t="str">
        <f t="shared" si="558"/>
        <v/>
      </c>
      <c r="AA1265" s="65" t="str">
        <f t="shared" si="559"/>
        <v/>
      </c>
      <c r="AB1265" s="65" t="str">
        <f t="shared" si="560"/>
        <v/>
      </c>
      <c r="AC1265" s="65" t="str">
        <f t="shared" si="561"/>
        <v/>
      </c>
      <c r="AH1265" s="65" t="str">
        <f t="shared" si="551"/>
        <v>1879110116</v>
      </c>
      <c r="AI1265" s="126">
        <v>18791101</v>
      </c>
      <c r="AJ1265" s="126" t="s">
        <v>5357</v>
      </c>
      <c r="AK1265" s="126">
        <v>16</v>
      </c>
      <c r="AN1265" s="65" t="str">
        <f t="shared" si="546"/>
        <v/>
      </c>
    </row>
    <row r="1266" spans="1:40" ht="16.8" customHeight="1" thickTop="1" x14ac:dyDescent="0.25">
      <c r="A1266" s="113">
        <v>1</v>
      </c>
      <c r="B1266" s="341" t="s">
        <v>22</v>
      </c>
      <c r="C1266" s="341" t="s">
        <v>5249</v>
      </c>
      <c r="D1266" s="341" t="str">
        <f t="shared" si="566"/>
        <v>'Scottish Canadian'</v>
      </c>
      <c r="E1266" s="211">
        <v>18800210</v>
      </c>
      <c r="F1266" s="262">
        <v>1</v>
      </c>
      <c r="G1266" s="211" t="s">
        <v>4939</v>
      </c>
      <c r="H1266" s="212"/>
      <c r="R1266" s="112" t="str">
        <f>IF(D1266="","", CONCATENATE("Update games set ", B1266, "= ",D1266," where game_id=", E1266))</f>
        <v>Update games set Opponent= 'Scottish Canadian' where game_id=18800210</v>
      </c>
      <c r="S1266" s="112" t="str">
        <f t="shared" si="547"/>
        <v>Update lineups set player_name = 'J Sands', raw_name = 'J Sands' where game_id = 18800210 and player_order = 1</v>
      </c>
      <c r="T1266" s="112" t="str">
        <f t="shared" si="548"/>
        <v/>
      </c>
      <c r="U1266" s="200" t="str">
        <f t="shared" si="545"/>
        <v/>
      </c>
      <c r="V1266" s="112" t="str">
        <f t="shared" si="549"/>
        <v/>
      </c>
      <c r="W1266" s="415" t="str">
        <f t="shared" si="550"/>
        <v/>
      </c>
      <c r="Y1266" s="65" t="str">
        <f t="shared" si="557"/>
        <v/>
      </c>
      <c r="Z1266" s="65" t="str">
        <f t="shared" si="558"/>
        <v/>
      </c>
      <c r="AA1266" s="65" t="str">
        <f t="shared" si="559"/>
        <v/>
      </c>
      <c r="AB1266" s="65" t="str">
        <f t="shared" si="560"/>
        <v/>
      </c>
      <c r="AC1266" s="65" t="str">
        <f t="shared" si="561"/>
        <v/>
      </c>
      <c r="AH1266" s="65" t="str">
        <f t="shared" si="551"/>
        <v>187911081</v>
      </c>
      <c r="AI1266" s="65">
        <v>18791108</v>
      </c>
      <c r="AJ1266" s="65" t="s">
        <v>163</v>
      </c>
      <c r="AK1266" s="65">
        <v>1</v>
      </c>
      <c r="AL1266" s="65" t="s">
        <v>3356</v>
      </c>
      <c r="AN1266" s="65" t="str">
        <f t="shared" si="546"/>
        <v>update games set source = 'The Nottingham Forest Football Scrapbook' where game_id = 18800210</v>
      </c>
    </row>
    <row r="1267" spans="1:40" ht="16.8" customHeight="1" x14ac:dyDescent="0.25">
      <c r="A1267" s="113">
        <v>1</v>
      </c>
      <c r="B1267" s="342" t="s">
        <v>4979</v>
      </c>
      <c r="C1267" s="342" t="str">
        <f>IF(C1266="", "", C1266)</f>
        <v>Scottish Canadian</v>
      </c>
      <c r="D1267" s="350" t="str">
        <f t="shared" si="566"/>
        <v>'Scottish Canadian'</v>
      </c>
      <c r="E1267" s="211">
        <f>E1266</f>
        <v>18800210</v>
      </c>
      <c r="F1267" s="262">
        <v>2</v>
      </c>
      <c r="G1267" s="211" t="s">
        <v>4976</v>
      </c>
      <c r="R1267" s="112" t="str">
        <f>IF(D1267="","", CONCATENATE("Update games set ", B1267, "= ",D1267," where game_id=", E1267))</f>
        <v>Update games set Opp_parent= 'Scottish Canadian' where game_id=18800210</v>
      </c>
      <c r="S1267" s="112" t="str">
        <f t="shared" si="547"/>
        <v>Update lineups set player_name = 'CJ Caborn', raw_name = 'CJ Caborn' where game_id = 18800210 and player_order = 2</v>
      </c>
      <c r="T1267" s="112" t="str">
        <f t="shared" si="548"/>
        <v/>
      </c>
      <c r="U1267" s="200" t="str">
        <f t="shared" si="545"/>
        <v/>
      </c>
      <c r="V1267" s="112" t="str">
        <f t="shared" si="549"/>
        <v/>
      </c>
      <c r="W1267" s="415" t="str">
        <f t="shared" si="550"/>
        <v/>
      </c>
      <c r="Y1267" s="65" t="str">
        <f t="shared" si="557"/>
        <v/>
      </c>
      <c r="Z1267" s="65" t="str">
        <f t="shared" si="558"/>
        <v/>
      </c>
      <c r="AA1267" s="65" t="str">
        <f t="shared" si="559"/>
        <v/>
      </c>
      <c r="AB1267" s="65" t="str">
        <f t="shared" si="560"/>
        <v/>
      </c>
      <c r="AC1267" s="65" t="str">
        <f t="shared" si="561"/>
        <v/>
      </c>
      <c r="AH1267" s="65" t="str">
        <f t="shared" si="551"/>
        <v>187911082</v>
      </c>
      <c r="AI1267" s="65">
        <v>18791108</v>
      </c>
      <c r="AJ1267" s="65" t="s">
        <v>163</v>
      </c>
      <c r="AK1267" s="65">
        <v>2</v>
      </c>
      <c r="AL1267" s="65" t="s">
        <v>3078</v>
      </c>
      <c r="AN1267" s="65" t="str">
        <f t="shared" si="546"/>
        <v/>
      </c>
    </row>
    <row r="1268" spans="1:40" ht="16.8" customHeight="1" x14ac:dyDescent="0.25">
      <c r="A1268" s="113">
        <v>1</v>
      </c>
      <c r="B1268" s="342" t="s">
        <v>2653</v>
      </c>
      <c r="C1268" s="342" t="s">
        <v>663</v>
      </c>
      <c r="D1268" s="350" t="str">
        <f t="shared" si="566"/>
        <v>'Friendly'</v>
      </c>
      <c r="E1268" s="211">
        <f t="shared" ref="E1268:E1281" si="570">E1267</f>
        <v>18800210</v>
      </c>
      <c r="F1268" s="262">
        <v>3</v>
      </c>
      <c r="G1268" s="211" t="s">
        <v>3417</v>
      </c>
      <c r="R1268" s="112" t="str">
        <f>IF(D1268="","", CONCATENATE("Update games set ", B1268, "= ",D1268," where game_id=", E1268))</f>
        <v>Update games set Game_type= 'Friendly' where game_id=18800210</v>
      </c>
      <c r="S1268" s="112" t="str">
        <f t="shared" si="547"/>
        <v>Update lineups set player_name = 'W Luntley', raw_name = 'W Luntley' where game_id = 18800210 and player_order = 3</v>
      </c>
      <c r="T1268" s="112" t="str">
        <f t="shared" si="548"/>
        <v/>
      </c>
      <c r="U1268" s="200" t="str">
        <f t="shared" si="545"/>
        <v/>
      </c>
      <c r="V1268" s="112" t="str">
        <f t="shared" si="549"/>
        <v/>
      </c>
      <c r="W1268" s="415" t="str">
        <f t="shared" si="550"/>
        <v/>
      </c>
      <c r="Y1268" s="65" t="str">
        <f t="shared" si="557"/>
        <v/>
      </c>
      <c r="Z1268" s="65" t="str">
        <f t="shared" si="558"/>
        <v/>
      </c>
      <c r="AA1268" s="65" t="str">
        <f t="shared" si="559"/>
        <v/>
      </c>
      <c r="AB1268" s="65" t="str">
        <f t="shared" si="560"/>
        <v/>
      </c>
      <c r="AC1268" s="65" t="str">
        <f t="shared" si="561"/>
        <v/>
      </c>
      <c r="AH1268" s="65" t="str">
        <f t="shared" si="551"/>
        <v>187911083</v>
      </c>
      <c r="AI1268" s="65">
        <v>18791108</v>
      </c>
      <c r="AJ1268" s="65" t="s">
        <v>163</v>
      </c>
      <c r="AK1268" s="65">
        <v>3</v>
      </c>
      <c r="AL1268" s="65" t="s">
        <v>3393</v>
      </c>
      <c r="AN1268" s="65" t="str">
        <f t="shared" si="546"/>
        <v/>
      </c>
    </row>
    <row r="1269" spans="1:40" ht="16.8" customHeight="1" x14ac:dyDescent="0.25">
      <c r="A1269" s="113">
        <v>1</v>
      </c>
      <c r="B1269" s="342" t="s">
        <v>4978</v>
      </c>
      <c r="C1269" s="347" t="s">
        <v>5065</v>
      </c>
      <c r="D1269" s="350" t="str">
        <f t="shared" si="566"/>
        <v>'H'</v>
      </c>
      <c r="E1269" s="211">
        <f t="shared" si="570"/>
        <v>18800210</v>
      </c>
      <c r="F1269" s="262">
        <v>4</v>
      </c>
      <c r="G1269" s="211" t="s">
        <v>4942</v>
      </c>
      <c r="R1269" s="112" t="str">
        <f>IF(D1269="","", CONCATENATE("Update games set ", B1269, "= ",D1269," where game_id=", E1269))</f>
        <v>Update games set HAN= 'H' where game_id=18800210</v>
      </c>
      <c r="S1269" s="112" t="str">
        <f t="shared" si="547"/>
        <v>Update lineups set player_name = 'E Luntley', raw_name = 'E Luntley' where game_id = 18800210 and player_order = 4</v>
      </c>
      <c r="T1269" s="112" t="str">
        <f t="shared" si="548"/>
        <v/>
      </c>
      <c r="U1269" s="200" t="str">
        <f t="shared" si="545"/>
        <v/>
      </c>
      <c r="V1269" s="112" t="str">
        <f t="shared" si="549"/>
        <v/>
      </c>
      <c r="W1269" s="415" t="str">
        <f t="shared" si="550"/>
        <v/>
      </c>
      <c r="Y1269" s="65" t="str">
        <f t="shared" si="557"/>
        <v/>
      </c>
      <c r="Z1269" s="65" t="str">
        <f t="shared" si="558"/>
        <v/>
      </c>
      <c r="AA1269" s="65" t="str">
        <f t="shared" si="559"/>
        <v/>
      </c>
      <c r="AB1269" s="65" t="str">
        <f t="shared" si="560"/>
        <v/>
      </c>
      <c r="AC1269" s="65" t="str">
        <f t="shared" si="561"/>
        <v/>
      </c>
      <c r="AH1269" s="65" t="str">
        <f t="shared" si="551"/>
        <v>187911084</v>
      </c>
      <c r="AI1269" s="65">
        <v>18791108</v>
      </c>
      <c r="AJ1269" s="65" t="s">
        <v>163</v>
      </c>
      <c r="AK1269" s="65">
        <v>4</v>
      </c>
      <c r="AL1269" s="65" t="s">
        <v>3417</v>
      </c>
      <c r="AN1269" s="65" t="str">
        <f t="shared" si="546"/>
        <v/>
      </c>
    </row>
    <row r="1270" spans="1:40" ht="16.8" customHeight="1" x14ac:dyDescent="0.25">
      <c r="A1270" s="113">
        <v>1</v>
      </c>
      <c r="B1270" s="342" t="s">
        <v>5</v>
      </c>
      <c r="C1270" s="347">
        <v>0</v>
      </c>
      <c r="D1270" s="349">
        <f t="shared" si="553"/>
        <v>0</v>
      </c>
      <c r="E1270" s="211">
        <f t="shared" si="570"/>
        <v>18800210</v>
      </c>
      <c r="F1270" s="262">
        <v>5</v>
      </c>
      <c r="G1270" s="211" t="s">
        <v>4968</v>
      </c>
      <c r="R1270" s="112" t="str">
        <f>IF(D1270="","", CONCATENATE("Update games set ", B1270, "= ",D1270," where game_id=", E1270))</f>
        <v>Update games set F= 0 where game_id=18800210</v>
      </c>
      <c r="S1270" s="112" t="str">
        <f t="shared" si="547"/>
        <v>Update lineups set player_name = 'E Jardine', raw_name = 'E Jardine' where game_id = 18800210 and player_order = 5</v>
      </c>
      <c r="T1270" s="112" t="str">
        <f t="shared" si="548"/>
        <v/>
      </c>
      <c r="U1270" s="200" t="str">
        <f t="shared" si="545"/>
        <v/>
      </c>
      <c r="V1270" s="112" t="str">
        <f t="shared" si="549"/>
        <v/>
      </c>
      <c r="W1270" s="415" t="str">
        <f t="shared" si="550"/>
        <v/>
      </c>
      <c r="Y1270" s="65" t="str">
        <f t="shared" si="557"/>
        <v/>
      </c>
      <c r="Z1270" s="65" t="str">
        <f t="shared" si="558"/>
        <v/>
      </c>
      <c r="AA1270" s="65" t="str">
        <f t="shared" si="559"/>
        <v/>
      </c>
      <c r="AB1270" s="65" t="str">
        <f t="shared" si="560"/>
        <v/>
      </c>
      <c r="AC1270" s="65" t="str">
        <f t="shared" si="561"/>
        <v/>
      </c>
      <c r="AH1270" s="65" t="str">
        <f t="shared" si="551"/>
        <v>187911085</v>
      </c>
      <c r="AI1270" s="65">
        <v>18791108</v>
      </c>
      <c r="AJ1270" s="65" t="s">
        <v>163</v>
      </c>
      <c r="AK1270" s="65">
        <v>5</v>
      </c>
      <c r="AL1270" s="65" t="s">
        <v>2905</v>
      </c>
      <c r="AN1270" s="65" t="str">
        <f t="shared" si="546"/>
        <v/>
      </c>
    </row>
    <row r="1271" spans="1:40" ht="16.8" customHeight="1" x14ac:dyDescent="0.25">
      <c r="A1271" s="113">
        <v>1</v>
      </c>
      <c r="B1271" s="342" t="s">
        <v>0</v>
      </c>
      <c r="C1271" s="180">
        <v>2</v>
      </c>
      <c r="D1271" s="349">
        <f t="shared" si="553"/>
        <v>2</v>
      </c>
      <c r="E1271" s="211">
        <f t="shared" si="570"/>
        <v>18800210</v>
      </c>
      <c r="F1271" s="262">
        <v>6</v>
      </c>
      <c r="G1271" s="211" t="s">
        <v>4952</v>
      </c>
      <c r="R1271" s="112" t="str">
        <f>IF(D1271="","", CONCATENATE("Update games set ", B1271, "= ",D1271," where game_id=", E1271))</f>
        <v>Update games set A= 2 where game_id=18800210</v>
      </c>
      <c r="S1271" s="112" t="str">
        <f t="shared" si="547"/>
        <v>Update lineups set player_name = 'M Holroyd', raw_name = 'M Holroyd' where game_id = 18800210 and player_order = 6</v>
      </c>
      <c r="T1271" s="112" t="str">
        <f t="shared" si="548"/>
        <v/>
      </c>
      <c r="U1271" s="200" t="str">
        <f t="shared" si="545"/>
        <v/>
      </c>
      <c r="V1271" s="112" t="str">
        <f t="shared" si="549"/>
        <v/>
      </c>
      <c r="W1271" s="415" t="str">
        <f t="shared" si="550"/>
        <v/>
      </c>
      <c r="Y1271" s="65" t="str">
        <f t="shared" si="557"/>
        <v/>
      </c>
      <c r="Z1271" s="65" t="str">
        <f t="shared" si="558"/>
        <v/>
      </c>
      <c r="AA1271" s="65" t="str">
        <f t="shared" si="559"/>
        <v/>
      </c>
      <c r="AB1271" s="65" t="str">
        <f t="shared" si="560"/>
        <v/>
      </c>
      <c r="AC1271" s="65" t="str">
        <f t="shared" si="561"/>
        <v/>
      </c>
      <c r="AH1271" s="65" t="str">
        <f t="shared" si="551"/>
        <v>187911086</v>
      </c>
      <c r="AI1271" s="65">
        <v>18791108</v>
      </c>
      <c r="AJ1271" s="65" t="s">
        <v>163</v>
      </c>
      <c r="AK1271" s="65">
        <v>6</v>
      </c>
      <c r="AL1271" s="65" t="s">
        <v>2122</v>
      </c>
      <c r="AN1271" s="65" t="str">
        <f t="shared" si="546"/>
        <v/>
      </c>
    </row>
    <row r="1272" spans="1:40" ht="16.8" customHeight="1" x14ac:dyDescent="0.25">
      <c r="A1272" s="113">
        <v>1</v>
      </c>
      <c r="B1272" s="342" t="s">
        <v>23</v>
      </c>
      <c r="C1272" s="334" t="s">
        <v>4</v>
      </c>
      <c r="D1272" s="334" t="str">
        <f t="shared" ref="D1272" si="571">IF(C1272="",IF(D1270&gt;D1271,"'W'",IF(D1270=D1271,"'D'","'L'")),_xlfn.CONCAT("'",C1272,"'"))</f>
        <v>'L'</v>
      </c>
      <c r="E1272" s="211">
        <f t="shared" si="570"/>
        <v>18800210</v>
      </c>
      <c r="F1272" s="262">
        <v>7</v>
      </c>
      <c r="G1272" s="211" t="s">
        <v>4895</v>
      </c>
      <c r="R1272" s="112" t="str">
        <f>IF(D1272="","", CONCATENATE("Update games set ", B1272, "= ",D1272," where game_id=", E1272))</f>
        <v>Update games set Result= 'L' where game_id=18800210</v>
      </c>
      <c r="S1272" s="112" t="str">
        <f t="shared" si="547"/>
        <v>Update lineups set player_name = 'AH Smith', raw_name = 'AH Smith' where game_id = 18800210 and player_order = 7</v>
      </c>
      <c r="T1272" s="112" t="str">
        <f t="shared" si="548"/>
        <v/>
      </c>
      <c r="U1272" s="200" t="str">
        <f t="shared" si="545"/>
        <v/>
      </c>
      <c r="V1272" s="112" t="str">
        <f t="shared" si="549"/>
        <v/>
      </c>
      <c r="W1272" s="415" t="str">
        <f t="shared" si="550"/>
        <v/>
      </c>
      <c r="Y1272" s="65" t="str">
        <f t="shared" si="557"/>
        <v/>
      </c>
      <c r="Z1272" s="65" t="str">
        <f t="shared" si="558"/>
        <v/>
      </c>
      <c r="AA1272" s="65" t="str">
        <f t="shared" si="559"/>
        <v/>
      </c>
      <c r="AB1272" s="65" t="str">
        <f t="shared" si="560"/>
        <v/>
      </c>
      <c r="AC1272" s="65" t="str">
        <f t="shared" si="561"/>
        <v/>
      </c>
      <c r="AH1272" s="65" t="str">
        <f t="shared" si="551"/>
        <v>187911087</v>
      </c>
      <c r="AI1272" s="65">
        <v>18791108</v>
      </c>
      <c r="AJ1272" s="65" t="s">
        <v>163</v>
      </c>
      <c r="AK1272" s="65">
        <v>7</v>
      </c>
      <c r="AL1272" s="65" t="s">
        <v>2120</v>
      </c>
      <c r="AN1272" s="65" t="str">
        <f t="shared" si="546"/>
        <v/>
      </c>
    </row>
    <row r="1273" spans="1:40" ht="16.8" customHeight="1" x14ac:dyDescent="0.25">
      <c r="A1273" s="113">
        <v>1</v>
      </c>
      <c r="B1273" s="342" t="s">
        <v>768</v>
      </c>
      <c r="C1273" s="180"/>
      <c r="D1273" s="349" t="str">
        <f t="shared" si="555"/>
        <v/>
      </c>
      <c r="E1273" s="211">
        <f t="shared" si="570"/>
        <v>18800210</v>
      </c>
      <c r="F1273" s="262">
        <v>8</v>
      </c>
      <c r="G1273" s="211" t="s">
        <v>4896</v>
      </c>
      <c r="R1273" s="112" t="str">
        <f>IF(D1273="","", CONCATENATE("Update games set ", B1273, "= ",D1273," where game_id=", E1273))</f>
        <v/>
      </c>
      <c r="S1273" s="112" t="str">
        <f t="shared" si="547"/>
        <v>Update lineups set player_name = 'AC Goodyer', raw_name = 'AC Goodyer' where game_id = 18800210 and player_order = 8</v>
      </c>
      <c r="T1273" s="112" t="str">
        <f t="shared" si="548"/>
        <v/>
      </c>
      <c r="U1273" s="200" t="str">
        <f t="shared" si="545"/>
        <v/>
      </c>
      <c r="V1273" s="112" t="str">
        <f t="shared" si="549"/>
        <v/>
      </c>
      <c r="W1273" s="415" t="str">
        <f t="shared" si="550"/>
        <v/>
      </c>
      <c r="Y1273" s="65" t="str">
        <f t="shared" si="557"/>
        <v/>
      </c>
      <c r="Z1273" s="65" t="str">
        <f t="shared" si="558"/>
        <v/>
      </c>
      <c r="AA1273" s="65" t="str">
        <f t="shared" si="559"/>
        <v/>
      </c>
      <c r="AB1273" s="65" t="str">
        <f t="shared" si="560"/>
        <v/>
      </c>
      <c r="AC1273" s="65" t="str">
        <f t="shared" si="561"/>
        <v/>
      </c>
      <c r="AH1273" s="65" t="str">
        <f t="shared" si="551"/>
        <v>187911088</v>
      </c>
      <c r="AI1273" s="65">
        <v>18791108</v>
      </c>
      <c r="AJ1273" s="65" t="s">
        <v>163</v>
      </c>
      <c r="AK1273" s="65">
        <v>8</v>
      </c>
      <c r="AL1273" s="65" t="s">
        <v>3245</v>
      </c>
      <c r="AN1273" s="65" t="str">
        <f t="shared" si="546"/>
        <v/>
      </c>
    </row>
    <row r="1274" spans="1:40" ht="16.8" customHeight="1" x14ac:dyDescent="0.25">
      <c r="A1274" s="113">
        <v>1</v>
      </c>
      <c r="B1274" s="342" t="s">
        <v>766</v>
      </c>
      <c r="C1274" s="180"/>
      <c r="D1274" s="349" t="str">
        <f t="shared" si="555"/>
        <v/>
      </c>
      <c r="E1274" s="211">
        <f t="shared" si="570"/>
        <v>18800210</v>
      </c>
      <c r="F1274" s="262">
        <v>9</v>
      </c>
      <c r="G1274" s="194" t="s">
        <v>4980</v>
      </c>
      <c r="H1274" s="194"/>
      <c r="N1274" s="417"/>
      <c r="O1274" s="194"/>
      <c r="P1274" s="194"/>
      <c r="R1274" s="112" t="str">
        <f>IF(D1274="","", CONCATENATE("Update games set ", B1274, "= ",D1274," where game_id=", E1274))</f>
        <v/>
      </c>
      <c r="S1274" s="112" t="str">
        <f t="shared" si="547"/>
        <v>Update lineups set player_name = 'FW Earp', raw_name = 'FW Earp' where game_id = 18800210 and player_order = 9</v>
      </c>
      <c r="T1274" s="112" t="str">
        <f t="shared" si="548"/>
        <v/>
      </c>
      <c r="U1274" s="200" t="str">
        <f t="shared" si="545"/>
        <v/>
      </c>
      <c r="V1274" s="112" t="str">
        <f t="shared" si="549"/>
        <v/>
      </c>
      <c r="W1274" s="415" t="str">
        <f t="shared" si="550"/>
        <v/>
      </c>
      <c r="Y1274" s="65" t="str">
        <f t="shared" si="557"/>
        <v/>
      </c>
      <c r="Z1274" s="65" t="str">
        <f t="shared" si="558"/>
        <v/>
      </c>
      <c r="AA1274" s="65" t="str">
        <f t="shared" si="559"/>
        <v/>
      </c>
      <c r="AB1274" s="65" t="str">
        <f t="shared" si="560"/>
        <v/>
      </c>
      <c r="AC1274" s="65" t="str">
        <f t="shared" si="561"/>
        <v/>
      </c>
      <c r="AH1274" s="65" t="str">
        <f t="shared" si="551"/>
        <v>187911089</v>
      </c>
      <c r="AI1274" s="65">
        <v>18791108</v>
      </c>
      <c r="AJ1274" s="65" t="s">
        <v>163</v>
      </c>
      <c r="AK1274" s="65">
        <v>9</v>
      </c>
      <c r="AL1274" s="65" t="s">
        <v>2981</v>
      </c>
      <c r="AN1274" s="65" t="str">
        <f t="shared" si="546"/>
        <v/>
      </c>
    </row>
    <row r="1275" spans="1:40" ht="16.8" customHeight="1" x14ac:dyDescent="0.25">
      <c r="A1275" s="113">
        <v>1</v>
      </c>
      <c r="B1275" s="342" t="s">
        <v>753</v>
      </c>
      <c r="C1275" s="347" t="s">
        <v>5250</v>
      </c>
      <c r="D1275" s="350" t="str">
        <f t="shared" si="556"/>
        <v>'AH Ashwell'</v>
      </c>
      <c r="E1275" s="211">
        <f t="shared" si="570"/>
        <v>18800210</v>
      </c>
      <c r="F1275" s="262">
        <v>10</v>
      </c>
      <c r="G1275" s="194" t="s">
        <v>4926</v>
      </c>
      <c r="N1275" s="417"/>
      <c r="O1275" s="194"/>
      <c r="P1275" s="194"/>
      <c r="R1275" s="112" t="str">
        <f>IF(D1275="","", CONCATENATE("Update games set ", B1275, "= ",D1275," where game_id=", E1275))</f>
        <v>Update games set Referee= 'AH Ashwell' where game_id=18800210</v>
      </c>
      <c r="S1275" s="112" t="str">
        <f t="shared" si="547"/>
        <v>Update lineups set player_name = 'JP Turner', raw_name = 'JP Turner' where game_id = 18800210 and player_order = 10</v>
      </c>
      <c r="T1275" s="112" t="str">
        <f t="shared" si="548"/>
        <v/>
      </c>
      <c r="U1275" s="200" t="str">
        <f t="shared" si="545"/>
        <v/>
      </c>
      <c r="V1275" s="112" t="str">
        <f t="shared" si="549"/>
        <v/>
      </c>
      <c r="W1275" s="415" t="str">
        <f t="shared" si="550"/>
        <v/>
      </c>
      <c r="Y1275" s="65" t="str">
        <f t="shared" si="557"/>
        <v/>
      </c>
      <c r="Z1275" s="65" t="str">
        <f t="shared" si="558"/>
        <v/>
      </c>
      <c r="AA1275" s="65" t="str">
        <f t="shared" si="559"/>
        <v/>
      </c>
      <c r="AB1275" s="65" t="str">
        <f t="shared" si="560"/>
        <v/>
      </c>
      <c r="AC1275" s="65" t="str">
        <f t="shared" si="561"/>
        <v/>
      </c>
      <c r="AH1275" s="65" t="str">
        <f t="shared" si="551"/>
        <v>1879110810</v>
      </c>
      <c r="AI1275" s="65">
        <v>18791108</v>
      </c>
      <c r="AJ1275" s="65" t="s">
        <v>163</v>
      </c>
      <c r="AK1275" s="65">
        <v>10</v>
      </c>
      <c r="AL1275" s="65" t="s">
        <v>3178</v>
      </c>
      <c r="AN1275" s="65" t="str">
        <f t="shared" si="546"/>
        <v/>
      </c>
    </row>
    <row r="1276" spans="1:40" ht="16.8" customHeight="1" x14ac:dyDescent="0.25">
      <c r="A1276" s="113">
        <v>1</v>
      </c>
      <c r="B1276" s="342" t="s">
        <v>746</v>
      </c>
      <c r="C1276" s="334" t="s">
        <v>5062</v>
      </c>
      <c r="D1276" s="334" t="str">
        <f>CONCATENATE("'", LEFT(E1276,4),"-",MID(E1276,5,2),"-", MID(E1276,7,2), " ", C1276,"'")</f>
        <v>'1880-02-10 15:00'</v>
      </c>
      <c r="E1276" s="211">
        <f t="shared" si="570"/>
        <v>18800210</v>
      </c>
      <c r="F1276" s="262">
        <v>11</v>
      </c>
      <c r="G1276" s="211" t="s">
        <v>4806</v>
      </c>
      <c r="H1276" s="211" t="s">
        <v>4777</v>
      </c>
      <c r="R1276" s="112" t="str">
        <f>IF(D1276="","", CONCATENATE("Update games set ", B1276, "= ",D1276," where game_id=", E1276))</f>
        <v>Update games set Game_date= '1880-02-10 15:00' where game_id=18800210</v>
      </c>
      <c r="S1276" s="112" t="str">
        <f t="shared" si="547"/>
        <v>Update lineups set player_name = 'SW Widdowson', raw_name = 'SW Widdowson' where game_id = 18800210 and player_order = 11</v>
      </c>
      <c r="T1276" s="112" t="str">
        <f t="shared" si="548"/>
        <v/>
      </c>
      <c r="U1276" s="200" t="str">
        <f t="shared" si="545"/>
        <v/>
      </c>
      <c r="V1276" s="112" t="str">
        <f t="shared" si="549"/>
        <v/>
      </c>
      <c r="W1276" s="415" t="str">
        <f t="shared" si="550"/>
        <v/>
      </c>
      <c r="Y1276" s="65" t="str">
        <f t="shared" si="557"/>
        <v/>
      </c>
      <c r="Z1276" s="65" t="str">
        <f t="shared" si="558"/>
        <v/>
      </c>
      <c r="AA1276" s="65" t="str">
        <f t="shared" si="559"/>
        <v/>
      </c>
      <c r="AB1276" s="65" t="str">
        <f t="shared" si="560"/>
        <v/>
      </c>
      <c r="AC1276" s="65" t="str">
        <f t="shared" si="561"/>
        <v/>
      </c>
      <c r="AH1276" s="65" t="str">
        <f t="shared" si="551"/>
        <v>1879110811</v>
      </c>
      <c r="AI1276" s="65">
        <v>18791108</v>
      </c>
      <c r="AJ1276" s="65" t="s">
        <v>163</v>
      </c>
      <c r="AK1276" s="65">
        <v>11</v>
      </c>
      <c r="AL1276" s="65" t="s">
        <v>2952</v>
      </c>
      <c r="AN1276" s="65" t="str">
        <f t="shared" si="546"/>
        <v/>
      </c>
    </row>
    <row r="1277" spans="1:40" ht="16.8" customHeight="1" x14ac:dyDescent="0.25">
      <c r="A1277" s="113">
        <v>1</v>
      </c>
      <c r="B1277" s="342" t="s">
        <v>25</v>
      </c>
      <c r="C1277" s="334"/>
      <c r="D1277" s="350" t="str">
        <f t="shared" si="566"/>
        <v/>
      </c>
      <c r="E1277" s="211">
        <f t="shared" si="570"/>
        <v>18800210</v>
      </c>
      <c r="F1277" s="262">
        <v>12</v>
      </c>
      <c r="G1277" s="212"/>
      <c r="H1277" s="212"/>
      <c r="N1277" s="416"/>
      <c r="O1277" s="212"/>
      <c r="P1277" s="212"/>
      <c r="R1277" s="112" t="str">
        <f>IF(D1277="","", CONCATENATE("Update games set ", B1277, "= ",D1277," where game_id=", E1277))</f>
        <v/>
      </c>
      <c r="S1277" s="112" t="str">
        <f t="shared" si="547"/>
        <v/>
      </c>
      <c r="T1277" s="112" t="str">
        <f t="shared" si="548"/>
        <v/>
      </c>
      <c r="U1277" s="200" t="str">
        <f t="shared" si="545"/>
        <v/>
      </c>
      <c r="V1277" s="112" t="str">
        <f t="shared" si="549"/>
        <v/>
      </c>
      <c r="W1277" s="415" t="str">
        <f t="shared" si="550"/>
        <v/>
      </c>
      <c r="Y1277" s="65" t="str">
        <f t="shared" si="557"/>
        <v/>
      </c>
      <c r="Z1277" s="65" t="str">
        <f t="shared" si="558"/>
        <v/>
      </c>
      <c r="AA1277" s="65" t="str">
        <f t="shared" si="559"/>
        <v/>
      </c>
      <c r="AB1277" s="65" t="str">
        <f t="shared" si="560"/>
        <v/>
      </c>
      <c r="AC1277" s="65" t="str">
        <f t="shared" si="561"/>
        <v/>
      </c>
      <c r="AH1277" s="65" t="str">
        <f t="shared" si="551"/>
        <v>1879110812</v>
      </c>
      <c r="AI1277" s="65">
        <v>18791108</v>
      </c>
      <c r="AJ1277" s="65" t="s">
        <v>163</v>
      </c>
      <c r="AK1277" s="65">
        <v>12</v>
      </c>
      <c r="AL1277" s="65" t="s">
        <v>653</v>
      </c>
      <c r="AN1277" s="65" t="str">
        <f t="shared" si="546"/>
        <v/>
      </c>
    </row>
    <row r="1278" spans="1:40" ht="16.8" customHeight="1" x14ac:dyDescent="0.25">
      <c r="A1278" s="113">
        <v>1</v>
      </c>
      <c r="B1278" s="342" t="s">
        <v>475</v>
      </c>
      <c r="C1278" s="180">
        <v>5500</v>
      </c>
      <c r="D1278" s="349">
        <f t="shared" si="555"/>
        <v>5500</v>
      </c>
      <c r="E1278" s="211">
        <f t="shared" si="570"/>
        <v>18800210</v>
      </c>
      <c r="F1278" s="262">
        <v>13</v>
      </c>
      <c r="R1278" s="112" t="str">
        <f>IF(D1278="","", CONCATENATE("Update games set ", B1278, "= ",D1278," where game_id=", E1278))</f>
        <v>Update games set Att= 5500 where game_id=18800210</v>
      </c>
      <c r="S1278" s="112" t="str">
        <f t="shared" si="547"/>
        <v/>
      </c>
      <c r="T1278" s="112" t="str">
        <f t="shared" si="548"/>
        <v/>
      </c>
      <c r="U1278" s="200" t="str">
        <f t="shared" si="545"/>
        <v/>
      </c>
      <c r="V1278" s="112" t="str">
        <f t="shared" si="549"/>
        <v/>
      </c>
      <c r="W1278" s="415" t="str">
        <f t="shared" si="550"/>
        <v/>
      </c>
      <c r="Y1278" s="65" t="str">
        <f t="shared" si="557"/>
        <v/>
      </c>
      <c r="Z1278" s="65" t="str">
        <f t="shared" si="558"/>
        <v/>
      </c>
      <c r="AA1278" s="65" t="str">
        <f t="shared" si="559"/>
        <v/>
      </c>
      <c r="AB1278" s="65" t="str">
        <f t="shared" si="560"/>
        <v/>
      </c>
      <c r="AC1278" s="65" t="str">
        <f t="shared" si="561"/>
        <v/>
      </c>
      <c r="AH1278" s="65" t="str">
        <f t="shared" si="551"/>
        <v>1879110813</v>
      </c>
      <c r="AI1278" s="65">
        <v>18791108</v>
      </c>
      <c r="AJ1278" s="65" t="s">
        <v>163</v>
      </c>
      <c r="AK1278" s="65">
        <v>13</v>
      </c>
      <c r="AL1278" s="65" t="s">
        <v>653</v>
      </c>
      <c r="AN1278" s="65" t="str">
        <f t="shared" si="546"/>
        <v/>
      </c>
    </row>
    <row r="1279" spans="1:40" ht="16.8" customHeight="1" x14ac:dyDescent="0.25">
      <c r="A1279" s="113">
        <v>1</v>
      </c>
      <c r="B1279" s="342" t="s">
        <v>20</v>
      </c>
      <c r="C1279" s="347" t="s">
        <v>4933</v>
      </c>
      <c r="D1279" s="350" t="str">
        <f t="shared" si="566"/>
        <v>'Trent Bridge Ground'</v>
      </c>
      <c r="E1279" s="211">
        <f t="shared" si="570"/>
        <v>18800210</v>
      </c>
      <c r="F1279" s="262">
        <v>14</v>
      </c>
      <c r="R1279" s="112" t="str">
        <f>IF(D1279="","", CONCATENATE("Update games set ", B1279, "= ",D1279," where game_id=", E1279))</f>
        <v>Update games set Ground= 'Trent Bridge Ground' where game_id=18800210</v>
      </c>
      <c r="S1279" s="112" t="str">
        <f t="shared" si="547"/>
        <v/>
      </c>
      <c r="T1279" s="112" t="str">
        <f t="shared" si="548"/>
        <v/>
      </c>
      <c r="U1279" s="200" t="str">
        <f t="shared" si="545"/>
        <v/>
      </c>
      <c r="V1279" s="112" t="str">
        <f t="shared" si="549"/>
        <v/>
      </c>
      <c r="W1279" s="415" t="str">
        <f t="shared" si="550"/>
        <v/>
      </c>
      <c r="Y1279" s="65" t="str">
        <f t="shared" si="557"/>
        <v/>
      </c>
      <c r="Z1279" s="65" t="str">
        <f t="shared" si="558"/>
        <v/>
      </c>
      <c r="AA1279" s="65" t="str">
        <f t="shared" si="559"/>
        <v/>
      </c>
      <c r="AB1279" s="65" t="str">
        <f t="shared" si="560"/>
        <v/>
      </c>
      <c r="AC1279" s="65" t="str">
        <f t="shared" si="561"/>
        <v/>
      </c>
      <c r="AH1279" s="65" t="str">
        <f t="shared" si="551"/>
        <v>1879110814</v>
      </c>
      <c r="AI1279" s="65">
        <v>18791108</v>
      </c>
      <c r="AJ1279" s="65" t="s">
        <v>163</v>
      </c>
      <c r="AK1279" s="65">
        <v>14</v>
      </c>
      <c r="AL1279" s="65" t="s">
        <v>653</v>
      </c>
      <c r="AN1279" s="65" t="str">
        <f t="shared" si="546"/>
        <v/>
      </c>
    </row>
    <row r="1280" spans="1:40" ht="16.8" customHeight="1" x14ac:dyDescent="0.25">
      <c r="A1280" s="113">
        <v>1</v>
      </c>
      <c r="B1280" s="342" t="s">
        <v>4882</v>
      </c>
      <c r="C1280" s="342" t="str">
        <f>IF(C1279="", "", C1279)</f>
        <v>Trent Bridge Ground</v>
      </c>
      <c r="D1280" s="350" t="str">
        <f t="shared" si="566"/>
        <v>'Trent Bridge Ground'</v>
      </c>
      <c r="E1280" s="211">
        <f t="shared" si="570"/>
        <v>18800210</v>
      </c>
      <c r="F1280" s="262">
        <v>15</v>
      </c>
      <c r="R1280" s="112" t="str">
        <f>IF(D1280="","", CONCATENATE("Update games set ", B1280, "= ",D1280," where game_id=", E1280))</f>
        <v>Update games set Ground_parent= 'Trent Bridge Ground' where game_id=18800210</v>
      </c>
      <c r="S1280" s="112" t="str">
        <f t="shared" si="547"/>
        <v/>
      </c>
      <c r="T1280" s="112" t="str">
        <f t="shared" si="548"/>
        <v/>
      </c>
      <c r="U1280" s="200" t="str">
        <f t="shared" si="545"/>
        <v/>
      </c>
      <c r="V1280" s="112" t="str">
        <f t="shared" si="549"/>
        <v/>
      </c>
      <c r="W1280" s="415" t="str">
        <f t="shared" si="550"/>
        <v/>
      </c>
      <c r="Y1280" s="65" t="str">
        <f t="shared" si="557"/>
        <v/>
      </c>
      <c r="Z1280" s="65" t="str">
        <f t="shared" si="558"/>
        <v/>
      </c>
      <c r="AA1280" s="65" t="str">
        <f t="shared" si="559"/>
        <v/>
      </c>
      <c r="AB1280" s="65" t="str">
        <f t="shared" si="560"/>
        <v/>
      </c>
      <c r="AC1280" s="65" t="str">
        <f t="shared" si="561"/>
        <v/>
      </c>
      <c r="AH1280" s="65" t="str">
        <f t="shared" si="551"/>
        <v>1879110815</v>
      </c>
      <c r="AI1280" s="65">
        <v>18791108</v>
      </c>
      <c r="AJ1280" s="65" t="s">
        <v>163</v>
      </c>
      <c r="AK1280" s="65">
        <v>15</v>
      </c>
      <c r="AL1280" s="65" t="s">
        <v>653</v>
      </c>
      <c r="AN1280" s="65" t="str">
        <f t="shared" si="546"/>
        <v/>
      </c>
    </row>
    <row r="1281" spans="1:40" s="126" customFormat="1" ht="16.8" customHeight="1" thickBot="1" x14ac:dyDescent="0.3">
      <c r="A1281" s="113">
        <v>1</v>
      </c>
      <c r="B1281" s="116" t="s">
        <v>115</v>
      </c>
      <c r="C1281" s="352"/>
      <c r="D1281" s="370" t="str">
        <f t="shared" ref="D1281" si="572">IF(MID(E1281,5,2)*1&gt;6,_xlfn.CONCAT("'",LEFT(E1281,4),"-",MID(E1281,3,2)+1,"'"),_xlfn.CONCAT("'",LEFT(E1281,4)-1,"-",MID(E1281,3,2),"'"))</f>
        <v>'1879-80'</v>
      </c>
      <c r="E1281" s="214">
        <f t="shared" si="570"/>
        <v>18800210</v>
      </c>
      <c r="F1281" s="266">
        <v>16</v>
      </c>
      <c r="G1281" s="343"/>
      <c r="H1281" s="343"/>
      <c r="I1281" s="267"/>
      <c r="J1281" s="214"/>
      <c r="K1281" s="266"/>
      <c r="L1281" s="266"/>
      <c r="M1281" s="266"/>
      <c r="N1281" s="419"/>
      <c r="O1281" s="343"/>
      <c r="P1281" s="343"/>
      <c r="Q1281" s="346"/>
      <c r="R1281" s="112" t="str">
        <f>IF(D1281="","", CONCATENATE("Update games set ", B1281, "= ",D1281," where game_id=", E1281))</f>
        <v>Update games set Season= '1879-80' where game_id=18800210</v>
      </c>
      <c r="S1281" s="112" t="str">
        <f t="shared" si="547"/>
        <v/>
      </c>
      <c r="T1281" s="112" t="str">
        <f t="shared" si="548"/>
        <v/>
      </c>
      <c r="U1281" s="200" t="str">
        <f t="shared" si="545"/>
        <v/>
      </c>
      <c r="V1281" s="112" t="str">
        <f t="shared" si="549"/>
        <v/>
      </c>
      <c r="W1281" s="415" t="str">
        <f t="shared" si="550"/>
        <v/>
      </c>
      <c r="X1281" s="240"/>
      <c r="Y1281" s="65" t="str">
        <f t="shared" si="557"/>
        <v/>
      </c>
      <c r="Z1281" s="65" t="str">
        <f t="shared" si="558"/>
        <v/>
      </c>
      <c r="AA1281" s="65" t="str">
        <f t="shared" si="559"/>
        <v/>
      </c>
      <c r="AB1281" s="65" t="str">
        <f t="shared" si="560"/>
        <v/>
      </c>
      <c r="AC1281" s="65" t="str">
        <f t="shared" si="561"/>
        <v/>
      </c>
      <c r="AH1281" s="65" t="str">
        <f t="shared" si="551"/>
        <v>1879110816</v>
      </c>
      <c r="AI1281" s="126">
        <v>18791108</v>
      </c>
      <c r="AJ1281" s="126" t="s">
        <v>163</v>
      </c>
      <c r="AK1281" s="126">
        <v>16</v>
      </c>
      <c r="AL1281" s="126" t="s">
        <v>653</v>
      </c>
      <c r="AN1281" s="65" t="str">
        <f t="shared" si="546"/>
        <v/>
      </c>
    </row>
    <row r="1282" spans="1:40" ht="16.8" customHeight="1" thickTop="1" x14ac:dyDescent="0.25">
      <c r="A1282" s="113">
        <v>1</v>
      </c>
      <c r="B1282" s="341" t="s">
        <v>22</v>
      </c>
      <c r="C1282" s="341" t="s">
        <v>77</v>
      </c>
      <c r="D1282" s="341" t="str">
        <f t="shared" si="566"/>
        <v>'Sheffield Wednesday'</v>
      </c>
      <c r="E1282" s="211">
        <v>18800221</v>
      </c>
      <c r="F1282" s="262">
        <v>1</v>
      </c>
      <c r="G1282" s="211" t="s">
        <v>4939</v>
      </c>
      <c r="H1282" s="212"/>
      <c r="R1282" s="112" t="str">
        <f>IF(D1282="","", CONCATENATE("Update games set ", B1282, "= ",D1282," where game_id=", E1282))</f>
        <v>Update games set Opponent= 'Sheffield Wednesday' where game_id=18800221</v>
      </c>
      <c r="S1282" s="112" t="str">
        <f t="shared" si="547"/>
        <v>Update lineups set player_name = 'J Sands', raw_name = 'J Sands' where game_id = 18800221 and player_order = 1</v>
      </c>
      <c r="T1282" s="112" t="str">
        <f t="shared" si="548"/>
        <v/>
      </c>
      <c r="U1282" s="200" t="str">
        <f t="shared" ref="U1282:U1345" si="573">IF(I1282="", "", Y1282&amp;Z1282&amp;AA1282&amp;AB1282&amp;AC1282)</f>
        <v/>
      </c>
      <c r="V1282" s="112" t="str">
        <f t="shared" si="549"/>
        <v/>
      </c>
      <c r="W1282" s="415" t="str">
        <f t="shared" si="550"/>
        <v/>
      </c>
      <c r="Y1282" s="65" t="str">
        <f t="shared" si="557"/>
        <v/>
      </c>
      <c r="Z1282" s="65" t="str">
        <f t="shared" si="558"/>
        <v/>
      </c>
      <c r="AA1282" s="65" t="str">
        <f t="shared" si="559"/>
        <v/>
      </c>
      <c r="AB1282" s="65" t="str">
        <f t="shared" si="560"/>
        <v/>
      </c>
      <c r="AC1282" s="65" t="str">
        <f t="shared" si="561"/>
        <v/>
      </c>
      <c r="AH1282" s="65" t="str">
        <f t="shared" si="551"/>
        <v>187912131</v>
      </c>
      <c r="AI1282" s="65">
        <v>18791213</v>
      </c>
      <c r="AJ1282" s="65" t="s">
        <v>5360</v>
      </c>
      <c r="AK1282" s="65">
        <v>1</v>
      </c>
      <c r="AL1282" s="65" t="s">
        <v>3356</v>
      </c>
      <c r="AN1282" s="65" t="str">
        <f t="shared" ref="AN1282:AN1345" si="574">IF(F1282=1, _xlfn.CONCAT("update games set source = 'The Nottingham Forest Football Scrapbook' where game_id = ", E1282), "")</f>
        <v>update games set source = 'The Nottingham Forest Football Scrapbook' where game_id = 18800221</v>
      </c>
    </row>
    <row r="1283" spans="1:40" ht="16.8" customHeight="1" x14ac:dyDescent="0.25">
      <c r="A1283" s="113">
        <v>1</v>
      </c>
      <c r="B1283" s="342" t="s">
        <v>4979</v>
      </c>
      <c r="C1283" s="342" t="str">
        <f>IF(C1282="", "", C1282)</f>
        <v>Sheffield Wednesday</v>
      </c>
      <c r="D1283" s="350" t="str">
        <f t="shared" si="566"/>
        <v>'Sheffield Wednesday'</v>
      </c>
      <c r="E1283" s="211">
        <f>E1282</f>
        <v>18800221</v>
      </c>
      <c r="F1283" s="262">
        <v>2</v>
      </c>
      <c r="G1283" s="211" t="s">
        <v>4997</v>
      </c>
      <c r="R1283" s="112" t="str">
        <f>IF(D1283="","", CONCATENATE("Update games set ", B1283, "= ",D1283," where game_id=", E1283))</f>
        <v>Update games set Opp_parent= 'Sheffield Wednesday' where game_id=18800221</v>
      </c>
      <c r="S1283" s="112" t="str">
        <f t="shared" ref="S1283:S1346" si="575">IF(G1283="","",CONCATENATE("Update lineups set player_name = '",SUBSTITUTE(G1283,"'","''"),"', raw_name = '",SUBSTITUTE(G1283,"'","''"),"' where game_id = ",E1283," and player_order = ",F1283))</f>
        <v>Update lineups set player_name = 'T Hancock', raw_name = 'T Hancock' where game_id = 18800221 and player_order = 2</v>
      </c>
      <c r="T1283" s="112" t="str">
        <f t="shared" ref="T1283:T1346" si="576">IF(J1283="","", CONCATENATE("insert into goals (game_id, goal_order, scorer_name, goal_min) values (",E1283, ", ", I1283,", '",J1283,")"))</f>
        <v/>
      </c>
      <c r="U1283" s="200" t="str">
        <f t="shared" si="573"/>
        <v/>
      </c>
      <c r="V1283" s="112" t="str">
        <f t="shared" ref="V1283:V1346" si="577">IF(N1283="","", CONCATENATE("insert into games_sources (game_id, source_order, source_name, source_link) values (",E1283, ", ", N1283,", '",O1283,"', '",P1283,"')"))</f>
        <v/>
      </c>
      <c r="W1283" s="415" t="str">
        <f t="shared" ref="W1283:W1346" si="578">IF(N1283="","",CONCATENATE("update games_sources set  source_name = '",O1283,"', source_link = '",P1283,"' where game_id = ",E1283," and source_order = ",N1283))</f>
        <v/>
      </c>
      <c r="Y1283" s="65" t="str">
        <f t="shared" si="557"/>
        <v/>
      </c>
      <c r="Z1283" s="65" t="str">
        <f t="shared" si="558"/>
        <v/>
      </c>
      <c r="AA1283" s="65" t="str">
        <f t="shared" si="559"/>
        <v/>
      </c>
      <c r="AB1283" s="65" t="str">
        <f t="shared" si="560"/>
        <v/>
      </c>
      <c r="AC1283" s="65" t="str">
        <f t="shared" si="561"/>
        <v/>
      </c>
      <c r="AH1283" s="65" t="str">
        <f t="shared" ref="AH1283:AH1346" si="579">_xlfn.CONCAT(AI1283,AK1283)</f>
        <v>187912132</v>
      </c>
      <c r="AI1283" s="65">
        <v>18791213</v>
      </c>
      <c r="AJ1283" s="65" t="s">
        <v>5360</v>
      </c>
      <c r="AK1283" s="65">
        <v>2</v>
      </c>
      <c r="AL1283" s="65" t="s">
        <v>3078</v>
      </c>
      <c r="AN1283" s="65" t="str">
        <f t="shared" si="574"/>
        <v/>
      </c>
    </row>
    <row r="1284" spans="1:40" ht="16.8" customHeight="1" x14ac:dyDescent="0.25">
      <c r="A1284" s="113">
        <v>1</v>
      </c>
      <c r="B1284" s="342" t="s">
        <v>2653</v>
      </c>
      <c r="C1284" s="342" t="s">
        <v>663</v>
      </c>
      <c r="D1284" s="350" t="str">
        <f t="shared" si="566"/>
        <v>'Friendly'</v>
      </c>
      <c r="E1284" s="211">
        <f t="shared" ref="E1284:E1297" si="580">E1283</f>
        <v>18800221</v>
      </c>
      <c r="F1284" s="262">
        <v>3</v>
      </c>
      <c r="G1284" s="211" t="s">
        <v>4920</v>
      </c>
      <c r="R1284" s="112" t="str">
        <f>IF(D1284="","", CONCATENATE("Update games set ", B1284, "= ",D1284," where game_id=", E1284))</f>
        <v>Update games set Game_type= 'Friendly' where game_id=18800221</v>
      </c>
      <c r="S1284" s="112" t="str">
        <f t="shared" si="575"/>
        <v>Update lineups set player_name = 'EH Greenhalgh', raw_name = 'EH Greenhalgh' where game_id = 18800221 and player_order = 3</v>
      </c>
      <c r="T1284" s="112" t="str">
        <f t="shared" si="576"/>
        <v/>
      </c>
      <c r="U1284" s="200" t="str">
        <f t="shared" si="573"/>
        <v/>
      </c>
      <c r="V1284" s="112" t="str">
        <f t="shared" si="577"/>
        <v/>
      </c>
      <c r="W1284" s="415" t="str">
        <f t="shared" si="578"/>
        <v/>
      </c>
      <c r="Y1284" s="65" t="str">
        <f t="shared" si="557"/>
        <v/>
      </c>
      <c r="Z1284" s="65" t="str">
        <f t="shared" si="558"/>
        <v/>
      </c>
      <c r="AA1284" s="65" t="str">
        <f t="shared" si="559"/>
        <v/>
      </c>
      <c r="AB1284" s="65" t="str">
        <f t="shared" si="560"/>
        <v/>
      </c>
      <c r="AC1284" s="65" t="str">
        <f t="shared" si="561"/>
        <v/>
      </c>
      <c r="AH1284" s="65" t="str">
        <f t="shared" si="579"/>
        <v>187912133</v>
      </c>
      <c r="AI1284" s="65">
        <v>18791213</v>
      </c>
      <c r="AJ1284" s="65" t="s">
        <v>5360</v>
      </c>
      <c r="AK1284" s="65">
        <v>3</v>
      </c>
      <c r="AL1284" s="65" t="s">
        <v>3393</v>
      </c>
      <c r="AN1284" s="65" t="str">
        <f t="shared" si="574"/>
        <v/>
      </c>
    </row>
    <row r="1285" spans="1:40" ht="16.8" customHeight="1" x14ac:dyDescent="0.25">
      <c r="A1285" s="113">
        <v>1</v>
      </c>
      <c r="B1285" s="342" t="s">
        <v>4978</v>
      </c>
      <c r="C1285" s="347" t="s">
        <v>0</v>
      </c>
      <c r="D1285" s="350" t="str">
        <f t="shared" si="566"/>
        <v>'A'</v>
      </c>
      <c r="E1285" s="211">
        <f t="shared" si="580"/>
        <v>18800221</v>
      </c>
      <c r="F1285" s="262">
        <v>4</v>
      </c>
      <c r="G1285" s="211" t="s">
        <v>3417</v>
      </c>
      <c r="R1285" s="112" t="str">
        <f>IF(D1285="","", CONCATENATE("Update games set ", B1285, "= ",D1285," where game_id=", E1285))</f>
        <v>Update games set HAN= 'A' where game_id=18800221</v>
      </c>
      <c r="S1285" s="112" t="str">
        <f t="shared" si="575"/>
        <v>Update lineups set player_name = 'W Luntley', raw_name = 'W Luntley' where game_id = 18800221 and player_order = 4</v>
      </c>
      <c r="T1285" s="112" t="str">
        <f t="shared" si="576"/>
        <v/>
      </c>
      <c r="U1285" s="200" t="str">
        <f t="shared" si="573"/>
        <v/>
      </c>
      <c r="V1285" s="112" t="str">
        <f t="shared" si="577"/>
        <v/>
      </c>
      <c r="W1285" s="415" t="str">
        <f t="shared" si="578"/>
        <v/>
      </c>
      <c r="Y1285" s="65" t="str">
        <f t="shared" si="557"/>
        <v/>
      </c>
      <c r="Z1285" s="65" t="str">
        <f t="shared" si="558"/>
        <v/>
      </c>
      <c r="AA1285" s="65" t="str">
        <f t="shared" si="559"/>
        <v/>
      </c>
      <c r="AB1285" s="65" t="str">
        <f t="shared" si="560"/>
        <v/>
      </c>
      <c r="AC1285" s="65" t="str">
        <f t="shared" si="561"/>
        <v/>
      </c>
      <c r="AH1285" s="65" t="str">
        <f t="shared" si="579"/>
        <v>187912134</v>
      </c>
      <c r="AI1285" s="65">
        <v>18791213</v>
      </c>
      <c r="AJ1285" s="65" t="s">
        <v>5360</v>
      </c>
      <c r="AK1285" s="65">
        <v>4</v>
      </c>
      <c r="AL1285" s="65" t="s">
        <v>3417</v>
      </c>
      <c r="AN1285" s="65" t="str">
        <f t="shared" si="574"/>
        <v/>
      </c>
    </row>
    <row r="1286" spans="1:40" ht="16.8" customHeight="1" x14ac:dyDescent="0.25">
      <c r="A1286" s="113">
        <v>1</v>
      </c>
      <c r="B1286" s="342" t="s">
        <v>5</v>
      </c>
      <c r="C1286" s="347">
        <v>0</v>
      </c>
      <c r="D1286" s="349">
        <f t="shared" ref="D1286:D1335" si="581">IF(C1286="", "", C1286)</f>
        <v>0</v>
      </c>
      <c r="E1286" s="211">
        <f t="shared" si="580"/>
        <v>18800221</v>
      </c>
      <c r="F1286" s="262">
        <v>5</v>
      </c>
      <c r="G1286" s="211" t="s">
        <v>4998</v>
      </c>
      <c r="R1286" s="112" t="str">
        <f>IF(D1286="","", CONCATENATE("Update games set ", B1286, "= ",D1286," where game_id=", E1286))</f>
        <v>Update games set F= 0 where game_id=18800221</v>
      </c>
      <c r="S1286" s="112" t="str">
        <f t="shared" si="575"/>
        <v>Update lineups set player_name = 'H Billyeald', raw_name = 'H Billyeald' where game_id = 18800221 and player_order = 5</v>
      </c>
      <c r="T1286" s="112" t="str">
        <f t="shared" si="576"/>
        <v/>
      </c>
      <c r="U1286" s="200" t="str">
        <f t="shared" si="573"/>
        <v/>
      </c>
      <c r="V1286" s="112" t="str">
        <f t="shared" si="577"/>
        <v/>
      </c>
      <c r="W1286" s="415" t="str">
        <f t="shared" si="578"/>
        <v/>
      </c>
      <c r="Y1286" s="65" t="str">
        <f t="shared" si="557"/>
        <v/>
      </c>
      <c r="Z1286" s="65" t="str">
        <f t="shared" si="558"/>
        <v/>
      </c>
      <c r="AA1286" s="65" t="str">
        <f t="shared" si="559"/>
        <v/>
      </c>
      <c r="AB1286" s="65" t="str">
        <f t="shared" si="560"/>
        <v/>
      </c>
      <c r="AC1286" s="65" t="str">
        <f t="shared" si="561"/>
        <v/>
      </c>
      <c r="AH1286" s="65" t="str">
        <f t="shared" si="579"/>
        <v>187912135</v>
      </c>
      <c r="AI1286" s="65">
        <v>18791213</v>
      </c>
      <c r="AJ1286" s="65" t="s">
        <v>5360</v>
      </c>
      <c r="AK1286" s="65">
        <v>5</v>
      </c>
      <c r="AL1286" s="65" t="s">
        <v>2905</v>
      </c>
      <c r="AN1286" s="65" t="str">
        <f t="shared" si="574"/>
        <v/>
      </c>
    </row>
    <row r="1287" spans="1:40" ht="16.8" customHeight="1" x14ac:dyDescent="0.25">
      <c r="A1287" s="113">
        <v>1</v>
      </c>
      <c r="B1287" s="342" t="s">
        <v>0</v>
      </c>
      <c r="C1287" s="180">
        <v>1</v>
      </c>
      <c r="D1287" s="349">
        <f t="shared" si="581"/>
        <v>1</v>
      </c>
      <c r="E1287" s="211">
        <f t="shared" si="580"/>
        <v>18800221</v>
      </c>
      <c r="F1287" s="262">
        <v>6</v>
      </c>
      <c r="G1287" s="211" t="s">
        <v>4806</v>
      </c>
      <c r="R1287" s="112" t="str">
        <f>IF(D1287="","", CONCATENATE("Update games set ", B1287, "= ",D1287," where game_id=", E1287))</f>
        <v>Update games set A= 1 where game_id=18800221</v>
      </c>
      <c r="S1287" s="112" t="str">
        <f t="shared" si="575"/>
        <v>Update lineups set player_name = 'SW Widdowson', raw_name = 'SW Widdowson' where game_id = 18800221 and player_order = 6</v>
      </c>
      <c r="T1287" s="112" t="str">
        <f t="shared" si="576"/>
        <v/>
      </c>
      <c r="U1287" s="200" t="str">
        <f t="shared" si="573"/>
        <v/>
      </c>
      <c r="V1287" s="112" t="str">
        <f t="shared" si="577"/>
        <v/>
      </c>
      <c r="W1287" s="415" t="str">
        <f t="shared" si="578"/>
        <v/>
      </c>
      <c r="Y1287" s="65" t="str">
        <f t="shared" si="557"/>
        <v/>
      </c>
      <c r="Z1287" s="65" t="str">
        <f t="shared" si="558"/>
        <v/>
      </c>
      <c r="AA1287" s="65" t="str">
        <f t="shared" si="559"/>
        <v/>
      </c>
      <c r="AB1287" s="65" t="str">
        <f t="shared" si="560"/>
        <v/>
      </c>
      <c r="AC1287" s="65" t="str">
        <f t="shared" si="561"/>
        <v/>
      </c>
      <c r="AH1287" s="65" t="str">
        <f t="shared" si="579"/>
        <v>187912136</v>
      </c>
      <c r="AI1287" s="65">
        <v>18791213</v>
      </c>
      <c r="AJ1287" s="65" t="s">
        <v>5360</v>
      </c>
      <c r="AK1287" s="65">
        <v>6</v>
      </c>
      <c r="AL1287" s="65" t="s">
        <v>2122</v>
      </c>
      <c r="AN1287" s="65" t="str">
        <f t="shared" si="574"/>
        <v/>
      </c>
    </row>
    <row r="1288" spans="1:40" ht="16.8" customHeight="1" x14ac:dyDescent="0.25">
      <c r="A1288" s="113">
        <v>1</v>
      </c>
      <c r="B1288" s="342" t="s">
        <v>23</v>
      </c>
      <c r="C1288" s="334" t="s">
        <v>4</v>
      </c>
      <c r="D1288" s="334" t="str">
        <f t="shared" ref="D1288" si="582">IF(C1288="",IF(D1286&gt;D1287,"'W'",IF(D1286=D1287,"'D'","'L'")),_xlfn.CONCAT("'",C1288,"'"))</f>
        <v>'L'</v>
      </c>
      <c r="E1288" s="211">
        <f t="shared" si="580"/>
        <v>18800221</v>
      </c>
      <c r="F1288" s="262">
        <v>7</v>
      </c>
      <c r="G1288" s="211" t="s">
        <v>4895</v>
      </c>
      <c r="R1288" s="112" t="str">
        <f>IF(D1288="","", CONCATENATE("Update games set ", B1288, "= ",D1288," where game_id=", E1288))</f>
        <v>Update games set Result= 'L' where game_id=18800221</v>
      </c>
      <c r="S1288" s="112" t="str">
        <f t="shared" si="575"/>
        <v>Update lineups set player_name = 'AH Smith', raw_name = 'AH Smith' where game_id = 18800221 and player_order = 7</v>
      </c>
      <c r="T1288" s="112" t="str">
        <f t="shared" si="576"/>
        <v/>
      </c>
      <c r="U1288" s="200" t="str">
        <f t="shared" si="573"/>
        <v/>
      </c>
      <c r="V1288" s="112" t="str">
        <f t="shared" si="577"/>
        <v/>
      </c>
      <c r="W1288" s="415" t="str">
        <f t="shared" si="578"/>
        <v/>
      </c>
      <c r="Y1288" s="65" t="str">
        <f t="shared" si="557"/>
        <v/>
      </c>
      <c r="Z1288" s="65" t="str">
        <f t="shared" si="558"/>
        <v/>
      </c>
      <c r="AA1288" s="65" t="str">
        <f t="shared" si="559"/>
        <v/>
      </c>
      <c r="AB1288" s="65" t="str">
        <f t="shared" si="560"/>
        <v/>
      </c>
      <c r="AC1288" s="65" t="str">
        <f t="shared" si="561"/>
        <v/>
      </c>
      <c r="AH1288" s="65" t="str">
        <f t="shared" si="579"/>
        <v>187912137</v>
      </c>
      <c r="AI1288" s="65">
        <v>18791213</v>
      </c>
      <c r="AJ1288" s="65" t="s">
        <v>5360</v>
      </c>
      <c r="AK1288" s="65">
        <v>7</v>
      </c>
      <c r="AL1288" s="65" t="s">
        <v>2120</v>
      </c>
      <c r="AN1288" s="65" t="str">
        <f t="shared" si="574"/>
        <v/>
      </c>
    </row>
    <row r="1289" spans="1:40" ht="16.8" customHeight="1" x14ac:dyDescent="0.25">
      <c r="A1289" s="113">
        <v>1</v>
      </c>
      <c r="B1289" s="342" t="s">
        <v>768</v>
      </c>
      <c r="C1289" s="180"/>
      <c r="D1289" s="349" t="str">
        <f t="shared" ref="D1289:D1342" si="583">IF(C1289="", "", C1289)</f>
        <v/>
      </c>
      <c r="E1289" s="211">
        <f t="shared" si="580"/>
        <v>18800221</v>
      </c>
      <c r="F1289" s="262">
        <v>8</v>
      </c>
      <c r="G1289" s="211" t="s">
        <v>4973</v>
      </c>
      <c r="R1289" s="112" t="str">
        <f>IF(D1289="","", CONCATENATE("Update games set ", B1289, "= ",D1289," where game_id=", E1289))</f>
        <v/>
      </c>
      <c r="S1289" s="112" t="str">
        <f t="shared" si="575"/>
        <v>Update lineups set player_name = 'J Johnstone', raw_name = 'J Johnstone' where game_id = 18800221 and player_order = 8</v>
      </c>
      <c r="T1289" s="112" t="str">
        <f t="shared" si="576"/>
        <v/>
      </c>
      <c r="U1289" s="200" t="str">
        <f t="shared" si="573"/>
        <v/>
      </c>
      <c r="V1289" s="112" t="str">
        <f t="shared" si="577"/>
        <v/>
      </c>
      <c r="W1289" s="415" t="str">
        <f t="shared" si="578"/>
        <v/>
      </c>
      <c r="Y1289" s="65" t="str">
        <f t="shared" si="557"/>
        <v/>
      </c>
      <c r="Z1289" s="65" t="str">
        <f t="shared" si="558"/>
        <v/>
      </c>
      <c r="AA1289" s="65" t="str">
        <f t="shared" si="559"/>
        <v/>
      </c>
      <c r="AB1289" s="65" t="str">
        <f t="shared" si="560"/>
        <v/>
      </c>
      <c r="AC1289" s="65" t="str">
        <f t="shared" si="561"/>
        <v/>
      </c>
      <c r="AH1289" s="65" t="str">
        <f t="shared" si="579"/>
        <v>187912138</v>
      </c>
      <c r="AI1289" s="65">
        <v>18791213</v>
      </c>
      <c r="AJ1289" s="65" t="s">
        <v>5360</v>
      </c>
      <c r="AK1289" s="65">
        <v>8</v>
      </c>
      <c r="AL1289" s="65" t="s">
        <v>3245</v>
      </c>
      <c r="AN1289" s="65" t="str">
        <f t="shared" si="574"/>
        <v/>
      </c>
    </row>
    <row r="1290" spans="1:40" ht="16.8" customHeight="1" x14ac:dyDescent="0.25">
      <c r="A1290" s="113">
        <v>1</v>
      </c>
      <c r="B1290" s="342" t="s">
        <v>766</v>
      </c>
      <c r="C1290" s="180"/>
      <c r="D1290" s="349" t="str">
        <f t="shared" si="583"/>
        <v/>
      </c>
      <c r="E1290" s="211">
        <f t="shared" si="580"/>
        <v>18800221</v>
      </c>
      <c r="F1290" s="262">
        <v>9</v>
      </c>
      <c r="G1290" s="194" t="s">
        <v>4999</v>
      </c>
      <c r="H1290" s="194"/>
      <c r="N1290" s="417"/>
      <c r="O1290" s="194"/>
      <c r="P1290" s="194"/>
      <c r="R1290" s="112" t="str">
        <f>IF(D1290="","", CONCATENATE("Update games set ", B1290, "= ",D1290," where game_id=", E1290))</f>
        <v/>
      </c>
      <c r="S1290" s="112" t="str">
        <f t="shared" si="575"/>
        <v>Update lineups set player_name = 'C Hill', raw_name = 'C Hill' where game_id = 18800221 and player_order = 9</v>
      </c>
      <c r="T1290" s="112" t="str">
        <f t="shared" si="576"/>
        <v/>
      </c>
      <c r="U1290" s="200" t="str">
        <f t="shared" si="573"/>
        <v/>
      </c>
      <c r="V1290" s="112" t="str">
        <f t="shared" si="577"/>
        <v/>
      </c>
      <c r="W1290" s="415" t="str">
        <f t="shared" si="578"/>
        <v/>
      </c>
      <c r="Y1290" s="65" t="str">
        <f t="shared" si="557"/>
        <v/>
      </c>
      <c r="Z1290" s="65" t="str">
        <f t="shared" si="558"/>
        <v/>
      </c>
      <c r="AA1290" s="65" t="str">
        <f t="shared" si="559"/>
        <v/>
      </c>
      <c r="AB1290" s="65" t="str">
        <f t="shared" si="560"/>
        <v/>
      </c>
      <c r="AC1290" s="65" t="str">
        <f t="shared" si="561"/>
        <v/>
      </c>
      <c r="AH1290" s="65" t="str">
        <f t="shared" si="579"/>
        <v>187912139</v>
      </c>
      <c r="AI1290" s="65">
        <v>18791213</v>
      </c>
      <c r="AJ1290" s="65" t="s">
        <v>5360</v>
      </c>
      <c r="AK1290" s="65">
        <v>9</v>
      </c>
      <c r="AL1290" s="65" t="s">
        <v>2981</v>
      </c>
      <c r="AN1290" s="65" t="str">
        <f t="shared" si="574"/>
        <v/>
      </c>
    </row>
    <row r="1291" spans="1:40" ht="16.8" customHeight="1" x14ac:dyDescent="0.25">
      <c r="A1291" s="113">
        <v>1</v>
      </c>
      <c r="B1291" s="342" t="s">
        <v>753</v>
      </c>
      <c r="C1291" s="347" t="s">
        <v>5250</v>
      </c>
      <c r="D1291" s="350" t="str">
        <f t="shared" ref="D1291:D1339" si="584">IF(C1291="", "", CONCATENATE("'", C1291,"'"))</f>
        <v>'AH Ashwell'</v>
      </c>
      <c r="E1291" s="211">
        <f t="shared" si="580"/>
        <v>18800221</v>
      </c>
      <c r="F1291" s="262">
        <v>10</v>
      </c>
      <c r="G1291" s="194" t="s">
        <v>4980</v>
      </c>
      <c r="N1291" s="417"/>
      <c r="O1291" s="194"/>
      <c r="P1291" s="194"/>
      <c r="R1291" s="112" t="str">
        <f>IF(D1291="","", CONCATENATE("Update games set ", B1291, "= ",D1291," where game_id=", E1291))</f>
        <v>Update games set Referee= 'AH Ashwell' where game_id=18800221</v>
      </c>
      <c r="S1291" s="112" t="str">
        <f t="shared" si="575"/>
        <v>Update lineups set player_name = 'FW Earp', raw_name = 'FW Earp' where game_id = 18800221 and player_order = 10</v>
      </c>
      <c r="T1291" s="112" t="str">
        <f t="shared" si="576"/>
        <v/>
      </c>
      <c r="U1291" s="200" t="str">
        <f t="shared" si="573"/>
        <v/>
      </c>
      <c r="V1291" s="112" t="str">
        <f t="shared" si="577"/>
        <v/>
      </c>
      <c r="W1291" s="415" t="str">
        <f t="shared" si="578"/>
        <v/>
      </c>
      <c r="Y1291" s="65" t="str">
        <f t="shared" si="557"/>
        <v/>
      </c>
      <c r="Z1291" s="65" t="str">
        <f t="shared" si="558"/>
        <v/>
      </c>
      <c r="AA1291" s="65" t="str">
        <f t="shared" si="559"/>
        <v/>
      </c>
      <c r="AB1291" s="65" t="str">
        <f t="shared" si="560"/>
        <v/>
      </c>
      <c r="AC1291" s="65" t="str">
        <f t="shared" si="561"/>
        <v/>
      </c>
      <c r="AH1291" s="65" t="str">
        <f t="shared" si="579"/>
        <v>1879121310</v>
      </c>
      <c r="AI1291" s="65">
        <v>18791213</v>
      </c>
      <c r="AJ1291" s="65" t="s">
        <v>5360</v>
      </c>
      <c r="AK1291" s="65">
        <v>10</v>
      </c>
      <c r="AL1291" s="65" t="s">
        <v>3178</v>
      </c>
      <c r="AN1291" s="65" t="str">
        <f t="shared" si="574"/>
        <v/>
      </c>
    </row>
    <row r="1292" spans="1:40" ht="16.8" customHeight="1" x14ac:dyDescent="0.25">
      <c r="A1292" s="113">
        <v>1</v>
      </c>
      <c r="B1292" s="342" t="s">
        <v>746</v>
      </c>
      <c r="C1292" s="334" t="s">
        <v>5062</v>
      </c>
      <c r="D1292" s="334" t="str">
        <f>CONCATENATE("'", LEFT(E1292,4),"-",MID(E1292,5,2),"-", MID(E1292,7,2), " ", C1292,"'")</f>
        <v>'1880-02-21 15:00'</v>
      </c>
      <c r="E1292" s="211">
        <f t="shared" si="580"/>
        <v>18800221</v>
      </c>
      <c r="F1292" s="262">
        <v>11</v>
      </c>
      <c r="G1292" s="211" t="s">
        <v>4926</v>
      </c>
      <c r="R1292" s="112" t="str">
        <f>IF(D1292="","", CONCATENATE("Update games set ", B1292, "= ",D1292," where game_id=", E1292))</f>
        <v>Update games set Game_date= '1880-02-21 15:00' where game_id=18800221</v>
      </c>
      <c r="S1292" s="112" t="str">
        <f t="shared" si="575"/>
        <v>Update lineups set player_name = 'JP Turner', raw_name = 'JP Turner' where game_id = 18800221 and player_order = 11</v>
      </c>
      <c r="T1292" s="112" t="str">
        <f t="shared" si="576"/>
        <v/>
      </c>
      <c r="U1292" s="200" t="str">
        <f t="shared" si="573"/>
        <v/>
      </c>
      <c r="V1292" s="112" t="str">
        <f t="shared" si="577"/>
        <v/>
      </c>
      <c r="W1292" s="415" t="str">
        <f t="shared" si="578"/>
        <v/>
      </c>
      <c r="Y1292" s="65" t="str">
        <f t="shared" si="557"/>
        <v/>
      </c>
      <c r="Z1292" s="65" t="str">
        <f t="shared" si="558"/>
        <v/>
      </c>
      <c r="AA1292" s="65" t="str">
        <f t="shared" si="559"/>
        <v/>
      </c>
      <c r="AB1292" s="65" t="str">
        <f t="shared" si="560"/>
        <v/>
      </c>
      <c r="AC1292" s="65" t="str">
        <f t="shared" si="561"/>
        <v/>
      </c>
      <c r="AH1292" s="65" t="str">
        <f t="shared" si="579"/>
        <v>1879121311</v>
      </c>
      <c r="AI1292" s="65">
        <v>18791213</v>
      </c>
      <c r="AJ1292" s="65" t="s">
        <v>5360</v>
      </c>
      <c r="AK1292" s="65">
        <v>11</v>
      </c>
      <c r="AL1292" s="65" t="s">
        <v>2952</v>
      </c>
      <c r="AN1292" s="65" t="str">
        <f t="shared" si="574"/>
        <v/>
      </c>
    </row>
    <row r="1293" spans="1:40" ht="16.8" customHeight="1" x14ac:dyDescent="0.25">
      <c r="A1293" s="113">
        <v>1</v>
      </c>
      <c r="B1293" s="342" t="s">
        <v>25</v>
      </c>
      <c r="C1293" s="334"/>
      <c r="D1293" s="350" t="str">
        <f t="shared" si="566"/>
        <v/>
      </c>
      <c r="E1293" s="211">
        <f t="shared" si="580"/>
        <v>18800221</v>
      </c>
      <c r="F1293" s="262">
        <v>12</v>
      </c>
      <c r="G1293" s="212"/>
      <c r="H1293" s="212"/>
      <c r="N1293" s="416"/>
      <c r="O1293" s="212"/>
      <c r="P1293" s="212"/>
      <c r="R1293" s="112" t="str">
        <f>IF(D1293="","", CONCATENATE("Update games set ", B1293, "= ",D1293," where game_id=", E1293))</f>
        <v/>
      </c>
      <c r="S1293" s="112" t="str">
        <f t="shared" si="575"/>
        <v/>
      </c>
      <c r="T1293" s="112" t="str">
        <f t="shared" si="576"/>
        <v/>
      </c>
      <c r="U1293" s="200" t="str">
        <f t="shared" si="573"/>
        <v/>
      </c>
      <c r="V1293" s="112" t="str">
        <f t="shared" si="577"/>
        <v/>
      </c>
      <c r="W1293" s="415" t="str">
        <f t="shared" si="578"/>
        <v/>
      </c>
      <c r="Y1293" s="65" t="str">
        <f t="shared" si="557"/>
        <v/>
      </c>
      <c r="Z1293" s="65" t="str">
        <f t="shared" si="558"/>
        <v/>
      </c>
      <c r="AA1293" s="65" t="str">
        <f t="shared" si="559"/>
        <v/>
      </c>
      <c r="AB1293" s="65" t="str">
        <f t="shared" si="560"/>
        <v/>
      </c>
      <c r="AC1293" s="65" t="str">
        <f t="shared" si="561"/>
        <v/>
      </c>
      <c r="AH1293" s="65" t="str">
        <f t="shared" si="579"/>
        <v>1879121312</v>
      </c>
      <c r="AI1293" s="65">
        <v>18791213</v>
      </c>
      <c r="AJ1293" s="65" t="s">
        <v>5360</v>
      </c>
      <c r="AK1293" s="65">
        <v>12</v>
      </c>
      <c r="AL1293" s="65" t="s">
        <v>653</v>
      </c>
      <c r="AN1293" s="65" t="str">
        <f t="shared" si="574"/>
        <v/>
      </c>
    </row>
    <row r="1294" spans="1:40" ht="16.8" customHeight="1" x14ac:dyDescent="0.25">
      <c r="A1294" s="113">
        <v>1</v>
      </c>
      <c r="B1294" s="342" t="s">
        <v>475</v>
      </c>
      <c r="C1294" s="180"/>
      <c r="D1294" s="349" t="str">
        <f t="shared" si="583"/>
        <v/>
      </c>
      <c r="E1294" s="211">
        <f t="shared" si="580"/>
        <v>18800221</v>
      </c>
      <c r="F1294" s="262">
        <v>13</v>
      </c>
      <c r="R1294" s="112" t="str">
        <f>IF(D1294="","", CONCATENATE("Update games set ", B1294, "= ",D1294," where game_id=", E1294))</f>
        <v/>
      </c>
      <c r="S1294" s="112" t="str">
        <f t="shared" si="575"/>
        <v/>
      </c>
      <c r="T1294" s="112" t="str">
        <f t="shared" si="576"/>
        <v/>
      </c>
      <c r="U1294" s="200" t="str">
        <f t="shared" si="573"/>
        <v/>
      </c>
      <c r="V1294" s="112" t="str">
        <f t="shared" si="577"/>
        <v/>
      </c>
      <c r="W1294" s="415" t="str">
        <f t="shared" si="578"/>
        <v/>
      </c>
      <c r="Y1294" s="65" t="str">
        <f t="shared" ref="Y1294:Y1357" si="585">IF(I1294="","",CONCATENATE("update goals set scorer_name = '",SUBSTITUTE(J1294, "'", "''"),"'"))</f>
        <v/>
      </c>
      <c r="Z1294" s="65" t="str">
        <f t="shared" ref="Z1294:Z1357" si="586">IF(K1294="", "", CONCATENATE(", goal_min = ", K1294))</f>
        <v/>
      </c>
      <c r="AA1294" s="65" t="str">
        <f t="shared" ref="AA1294:AA1357" si="587">IF(L1294="", "", CONCATENATE(", Pen = '", UPPER(L1294), "'"))</f>
        <v/>
      </c>
      <c r="AB1294" s="65" t="str">
        <f t="shared" ref="AB1294:AB1357" si="588">IF(M1294="", "", CONCATENATE(", OG = '", UPPER(M1294), "'"))</f>
        <v/>
      </c>
      <c r="AC1294" s="65" t="str">
        <f t="shared" ref="AC1294:AC1357" si="589">IF(I1294="", "", CONCATENATE(" where game_id = ", E1294, " and goal_order = ", I1294))</f>
        <v/>
      </c>
      <c r="AH1294" s="65" t="str">
        <f t="shared" si="579"/>
        <v>1879121313</v>
      </c>
      <c r="AI1294" s="65">
        <v>18791213</v>
      </c>
      <c r="AJ1294" s="65" t="s">
        <v>5360</v>
      </c>
      <c r="AK1294" s="65">
        <v>13</v>
      </c>
      <c r="AL1294" s="65" t="s">
        <v>653</v>
      </c>
      <c r="AN1294" s="65" t="str">
        <f t="shared" si="574"/>
        <v/>
      </c>
    </row>
    <row r="1295" spans="1:40" ht="16.8" customHeight="1" x14ac:dyDescent="0.25">
      <c r="A1295" s="113">
        <v>1</v>
      </c>
      <c r="B1295" s="342" t="s">
        <v>20</v>
      </c>
      <c r="C1295" s="347" t="s">
        <v>4972</v>
      </c>
      <c r="D1295" s="350" t="str">
        <f t="shared" si="566"/>
        <v>'Sheaf House'</v>
      </c>
      <c r="E1295" s="211">
        <f t="shared" si="580"/>
        <v>18800221</v>
      </c>
      <c r="F1295" s="262">
        <v>14</v>
      </c>
      <c r="R1295" s="112" t="str">
        <f>IF(D1295="","", CONCATENATE("Update games set ", B1295, "= ",D1295," where game_id=", E1295))</f>
        <v>Update games set Ground= 'Sheaf House' where game_id=18800221</v>
      </c>
      <c r="S1295" s="112" t="str">
        <f t="shared" si="575"/>
        <v/>
      </c>
      <c r="T1295" s="112" t="str">
        <f t="shared" si="576"/>
        <v/>
      </c>
      <c r="U1295" s="200" t="str">
        <f t="shared" si="573"/>
        <v/>
      </c>
      <c r="V1295" s="112" t="str">
        <f t="shared" si="577"/>
        <v/>
      </c>
      <c r="W1295" s="415" t="str">
        <f t="shared" si="578"/>
        <v/>
      </c>
      <c r="Y1295" s="65" t="str">
        <f t="shared" si="585"/>
        <v/>
      </c>
      <c r="Z1295" s="65" t="str">
        <f t="shared" si="586"/>
        <v/>
      </c>
      <c r="AA1295" s="65" t="str">
        <f t="shared" si="587"/>
        <v/>
      </c>
      <c r="AB1295" s="65" t="str">
        <f t="shared" si="588"/>
        <v/>
      </c>
      <c r="AC1295" s="65" t="str">
        <f t="shared" si="589"/>
        <v/>
      </c>
      <c r="AH1295" s="65" t="str">
        <f t="shared" si="579"/>
        <v>1879121314</v>
      </c>
      <c r="AI1295" s="65">
        <v>18791213</v>
      </c>
      <c r="AJ1295" s="65" t="s">
        <v>5360</v>
      </c>
      <c r="AK1295" s="65">
        <v>14</v>
      </c>
      <c r="AL1295" s="65" t="s">
        <v>653</v>
      </c>
      <c r="AN1295" s="65" t="str">
        <f t="shared" si="574"/>
        <v/>
      </c>
    </row>
    <row r="1296" spans="1:40" ht="16.8" customHeight="1" x14ac:dyDescent="0.25">
      <c r="A1296" s="113">
        <v>1</v>
      </c>
      <c r="B1296" s="342" t="s">
        <v>4882</v>
      </c>
      <c r="C1296" s="342" t="str">
        <f>IF(C1295="", "", C1295)</f>
        <v>Sheaf House</v>
      </c>
      <c r="D1296" s="350" t="str">
        <f t="shared" si="566"/>
        <v>'Sheaf House'</v>
      </c>
      <c r="E1296" s="211">
        <f t="shared" si="580"/>
        <v>18800221</v>
      </c>
      <c r="F1296" s="262">
        <v>15</v>
      </c>
      <c r="R1296" s="112" t="str">
        <f>IF(D1296="","", CONCATENATE("Update games set ", B1296, "= ",D1296," where game_id=", E1296))</f>
        <v>Update games set Ground_parent= 'Sheaf House' where game_id=18800221</v>
      </c>
      <c r="S1296" s="112" t="str">
        <f t="shared" si="575"/>
        <v/>
      </c>
      <c r="T1296" s="112" t="str">
        <f t="shared" si="576"/>
        <v/>
      </c>
      <c r="U1296" s="200" t="str">
        <f t="shared" si="573"/>
        <v/>
      </c>
      <c r="V1296" s="112" t="str">
        <f t="shared" si="577"/>
        <v/>
      </c>
      <c r="W1296" s="415" t="str">
        <f t="shared" si="578"/>
        <v/>
      </c>
      <c r="Y1296" s="65" t="str">
        <f t="shared" si="585"/>
        <v/>
      </c>
      <c r="Z1296" s="65" t="str">
        <f t="shared" si="586"/>
        <v/>
      </c>
      <c r="AA1296" s="65" t="str">
        <f t="shared" si="587"/>
        <v/>
      </c>
      <c r="AB1296" s="65" t="str">
        <f t="shared" si="588"/>
        <v/>
      </c>
      <c r="AC1296" s="65" t="str">
        <f t="shared" si="589"/>
        <v/>
      </c>
      <c r="AH1296" s="65" t="str">
        <f t="shared" si="579"/>
        <v>1879121315</v>
      </c>
      <c r="AI1296" s="65">
        <v>18791213</v>
      </c>
      <c r="AJ1296" s="65" t="s">
        <v>5360</v>
      </c>
      <c r="AK1296" s="65">
        <v>15</v>
      </c>
      <c r="AL1296" s="65" t="s">
        <v>653</v>
      </c>
      <c r="AN1296" s="65" t="str">
        <f t="shared" si="574"/>
        <v/>
      </c>
    </row>
    <row r="1297" spans="1:40" s="126" customFormat="1" ht="16.8" customHeight="1" thickBot="1" x14ac:dyDescent="0.3">
      <c r="A1297" s="113">
        <v>1</v>
      </c>
      <c r="B1297" s="116" t="s">
        <v>115</v>
      </c>
      <c r="C1297" s="352"/>
      <c r="D1297" s="370" t="str">
        <f t="shared" ref="D1297" si="590">IF(MID(E1297,5,2)*1&gt;6,_xlfn.CONCAT("'",LEFT(E1297,4),"-",MID(E1297,3,2)+1,"'"),_xlfn.CONCAT("'",LEFT(E1297,4)-1,"-",MID(E1297,3,2),"'"))</f>
        <v>'1879-80'</v>
      </c>
      <c r="E1297" s="214">
        <f t="shared" si="580"/>
        <v>18800221</v>
      </c>
      <c r="F1297" s="266">
        <v>16</v>
      </c>
      <c r="G1297" s="343"/>
      <c r="H1297" s="343"/>
      <c r="I1297" s="267"/>
      <c r="J1297" s="214"/>
      <c r="K1297" s="266"/>
      <c r="L1297" s="266"/>
      <c r="M1297" s="266"/>
      <c r="N1297" s="419"/>
      <c r="O1297" s="343"/>
      <c r="P1297" s="343"/>
      <c r="Q1297" s="346"/>
      <c r="R1297" s="112" t="str">
        <f>IF(D1297="","", CONCATENATE("Update games set ", B1297, "= ",D1297," where game_id=", E1297))</f>
        <v>Update games set Season= '1879-80' where game_id=18800221</v>
      </c>
      <c r="S1297" s="112" t="str">
        <f t="shared" si="575"/>
        <v/>
      </c>
      <c r="T1297" s="112" t="str">
        <f t="shared" si="576"/>
        <v/>
      </c>
      <c r="U1297" s="200" t="str">
        <f t="shared" si="573"/>
        <v/>
      </c>
      <c r="V1297" s="112" t="str">
        <f t="shared" si="577"/>
        <v/>
      </c>
      <c r="W1297" s="415" t="str">
        <f t="shared" si="578"/>
        <v/>
      </c>
      <c r="X1297" s="240"/>
      <c r="Y1297" s="65" t="str">
        <f t="shared" si="585"/>
        <v/>
      </c>
      <c r="Z1297" s="65" t="str">
        <f t="shared" si="586"/>
        <v/>
      </c>
      <c r="AA1297" s="65" t="str">
        <f t="shared" si="587"/>
        <v/>
      </c>
      <c r="AB1297" s="65" t="str">
        <f t="shared" si="588"/>
        <v/>
      </c>
      <c r="AC1297" s="65" t="str">
        <f t="shared" si="589"/>
        <v/>
      </c>
      <c r="AH1297" s="65" t="str">
        <f t="shared" si="579"/>
        <v>1879121316</v>
      </c>
      <c r="AI1297" s="126">
        <v>18791213</v>
      </c>
      <c r="AJ1297" s="126" t="s">
        <v>5360</v>
      </c>
      <c r="AK1297" s="126">
        <v>16</v>
      </c>
      <c r="AL1297" s="126" t="s">
        <v>653</v>
      </c>
      <c r="AN1297" s="65" t="str">
        <f t="shared" si="574"/>
        <v/>
      </c>
    </row>
    <row r="1298" spans="1:40" ht="16.8" customHeight="1" thickTop="1" x14ac:dyDescent="0.25">
      <c r="A1298" s="113">
        <v>1</v>
      </c>
      <c r="B1298" s="341" t="s">
        <v>22</v>
      </c>
      <c r="C1298" s="341" t="s">
        <v>5206</v>
      </c>
      <c r="D1298" s="341" t="str">
        <f t="shared" si="566"/>
        <v>'Darwen'</v>
      </c>
      <c r="E1298" s="211">
        <v>18800228</v>
      </c>
      <c r="F1298" s="262">
        <v>1</v>
      </c>
      <c r="G1298" s="211" t="s">
        <v>4939</v>
      </c>
      <c r="H1298" s="212"/>
      <c r="R1298" s="112" t="str">
        <f>IF(D1298="","", CONCATENATE("Update games set ", B1298, "= ",D1298," where game_id=", E1298))</f>
        <v>Update games set Opponent= 'Darwen' where game_id=18800228</v>
      </c>
      <c r="S1298" s="112" t="str">
        <f t="shared" si="575"/>
        <v>Update lineups set player_name = 'J Sands', raw_name = 'J Sands' where game_id = 18800228 and player_order = 1</v>
      </c>
      <c r="T1298" s="112" t="str">
        <f t="shared" si="576"/>
        <v/>
      </c>
      <c r="U1298" s="200" t="str">
        <f t="shared" si="573"/>
        <v/>
      </c>
      <c r="V1298" s="112" t="str">
        <f t="shared" si="577"/>
        <v/>
      </c>
      <c r="W1298" s="415" t="str">
        <f t="shared" si="578"/>
        <v/>
      </c>
      <c r="Y1298" s="65" t="str">
        <f t="shared" si="585"/>
        <v/>
      </c>
      <c r="Z1298" s="65" t="str">
        <f t="shared" si="586"/>
        <v/>
      </c>
      <c r="AA1298" s="65" t="str">
        <f t="shared" si="587"/>
        <v/>
      </c>
      <c r="AB1298" s="65" t="str">
        <f t="shared" si="588"/>
        <v/>
      </c>
      <c r="AC1298" s="65" t="str">
        <f t="shared" si="589"/>
        <v/>
      </c>
      <c r="AH1298" s="65" t="str">
        <f t="shared" si="579"/>
        <v>187912271</v>
      </c>
      <c r="AI1298" s="65">
        <v>18791227</v>
      </c>
      <c r="AJ1298" s="65" t="s">
        <v>27</v>
      </c>
      <c r="AK1298" s="65">
        <v>1</v>
      </c>
      <c r="AN1298" s="65" t="str">
        <f t="shared" si="574"/>
        <v>update games set source = 'The Nottingham Forest Football Scrapbook' where game_id = 18800228</v>
      </c>
    </row>
    <row r="1299" spans="1:40" ht="16.8" customHeight="1" x14ac:dyDescent="0.25">
      <c r="A1299" s="113">
        <v>1</v>
      </c>
      <c r="B1299" s="342" t="s">
        <v>4979</v>
      </c>
      <c r="C1299" s="342" t="str">
        <f>IF(C1298="", "", C1298)</f>
        <v>Darwen</v>
      </c>
      <c r="D1299" s="350" t="str">
        <f t="shared" si="566"/>
        <v>'Darwen'</v>
      </c>
      <c r="E1299" s="211">
        <f>E1298</f>
        <v>18800228</v>
      </c>
      <c r="F1299" s="262">
        <v>2</v>
      </c>
      <c r="G1299" s="211" t="s">
        <v>4976</v>
      </c>
      <c r="R1299" s="112" t="str">
        <f>IF(D1299="","", CONCATENATE("Update games set ", B1299, "= ",D1299," where game_id=", E1299))</f>
        <v>Update games set Opp_parent= 'Darwen' where game_id=18800228</v>
      </c>
      <c r="S1299" s="112" t="str">
        <f t="shared" si="575"/>
        <v>Update lineups set player_name = 'CJ Caborn', raw_name = 'CJ Caborn' where game_id = 18800228 and player_order = 2</v>
      </c>
      <c r="T1299" s="112" t="str">
        <f t="shared" si="576"/>
        <v/>
      </c>
      <c r="U1299" s="200" t="str">
        <f t="shared" si="573"/>
        <v/>
      </c>
      <c r="V1299" s="112" t="str">
        <f t="shared" si="577"/>
        <v/>
      </c>
      <c r="W1299" s="415" t="str">
        <f t="shared" si="578"/>
        <v/>
      </c>
      <c r="Y1299" s="65" t="str">
        <f t="shared" si="585"/>
        <v/>
      </c>
      <c r="Z1299" s="65" t="str">
        <f t="shared" si="586"/>
        <v/>
      </c>
      <c r="AA1299" s="65" t="str">
        <f t="shared" si="587"/>
        <v/>
      </c>
      <c r="AB1299" s="65" t="str">
        <f t="shared" si="588"/>
        <v/>
      </c>
      <c r="AC1299" s="65" t="str">
        <f t="shared" si="589"/>
        <v/>
      </c>
      <c r="AH1299" s="65" t="str">
        <f t="shared" si="579"/>
        <v>187912272</v>
      </c>
      <c r="AI1299" s="65">
        <v>18791227</v>
      </c>
      <c r="AJ1299" s="65" t="s">
        <v>27</v>
      </c>
      <c r="AK1299" s="65">
        <v>2</v>
      </c>
      <c r="AN1299" s="65" t="str">
        <f t="shared" si="574"/>
        <v/>
      </c>
    </row>
    <row r="1300" spans="1:40" ht="16.8" customHeight="1" x14ac:dyDescent="0.25">
      <c r="A1300" s="113">
        <v>1</v>
      </c>
      <c r="B1300" s="342" t="s">
        <v>2653</v>
      </c>
      <c r="C1300" s="342" t="s">
        <v>663</v>
      </c>
      <c r="D1300" s="350" t="str">
        <f t="shared" si="566"/>
        <v>'Friendly'</v>
      </c>
      <c r="E1300" s="211">
        <f t="shared" ref="E1300:E1313" si="591">E1299</f>
        <v>18800228</v>
      </c>
      <c r="F1300" s="262">
        <v>3</v>
      </c>
      <c r="G1300" s="211" t="s">
        <v>4942</v>
      </c>
      <c r="R1300" s="112" t="str">
        <f>IF(D1300="","", CONCATENATE("Update games set ", B1300, "= ",D1300," where game_id=", E1300))</f>
        <v>Update games set Game_type= 'Friendly' where game_id=18800228</v>
      </c>
      <c r="S1300" s="112" t="str">
        <f t="shared" si="575"/>
        <v>Update lineups set player_name = 'E Luntley', raw_name = 'E Luntley' where game_id = 18800228 and player_order = 3</v>
      </c>
      <c r="T1300" s="112" t="str">
        <f t="shared" si="576"/>
        <v/>
      </c>
      <c r="U1300" s="200" t="str">
        <f t="shared" si="573"/>
        <v/>
      </c>
      <c r="V1300" s="112" t="str">
        <f t="shared" si="577"/>
        <v/>
      </c>
      <c r="W1300" s="415" t="str">
        <f t="shared" si="578"/>
        <v/>
      </c>
      <c r="Y1300" s="65" t="str">
        <f t="shared" si="585"/>
        <v/>
      </c>
      <c r="Z1300" s="65" t="str">
        <f t="shared" si="586"/>
        <v/>
      </c>
      <c r="AA1300" s="65" t="str">
        <f t="shared" si="587"/>
        <v/>
      </c>
      <c r="AB1300" s="65" t="str">
        <f t="shared" si="588"/>
        <v/>
      </c>
      <c r="AC1300" s="65" t="str">
        <f t="shared" si="589"/>
        <v/>
      </c>
      <c r="AH1300" s="65" t="str">
        <f t="shared" si="579"/>
        <v>187912273</v>
      </c>
      <c r="AI1300" s="65">
        <v>18791227</v>
      </c>
      <c r="AJ1300" s="65" t="s">
        <v>27</v>
      </c>
      <c r="AK1300" s="65">
        <v>3</v>
      </c>
      <c r="AN1300" s="65" t="str">
        <f t="shared" si="574"/>
        <v/>
      </c>
    </row>
    <row r="1301" spans="1:40" ht="16.8" customHeight="1" x14ac:dyDescent="0.25">
      <c r="A1301" s="113">
        <v>1</v>
      </c>
      <c r="B1301" s="342" t="s">
        <v>4978</v>
      </c>
      <c r="C1301" s="347" t="s">
        <v>5065</v>
      </c>
      <c r="D1301" s="350" t="str">
        <f t="shared" si="566"/>
        <v>'H'</v>
      </c>
      <c r="E1301" s="211">
        <f t="shared" si="591"/>
        <v>18800228</v>
      </c>
      <c r="F1301" s="262">
        <v>4</v>
      </c>
      <c r="G1301" s="211" t="s">
        <v>5000</v>
      </c>
      <c r="R1301" s="112" t="str">
        <f>IF(D1301="","", CONCATENATE("Update games set ", B1301, "= ",D1301," where game_id=", E1301))</f>
        <v>Update games set HAN= 'H' where game_id=18800228</v>
      </c>
      <c r="S1301" s="112" t="str">
        <f t="shared" si="575"/>
        <v>Update lineups set player_name = 'W Billyeald', raw_name = 'W Billyeald' where game_id = 18800228 and player_order = 4</v>
      </c>
      <c r="T1301" s="112" t="str">
        <f t="shared" si="576"/>
        <v/>
      </c>
      <c r="U1301" s="200" t="str">
        <f t="shared" si="573"/>
        <v/>
      </c>
      <c r="V1301" s="112" t="str">
        <f t="shared" si="577"/>
        <v/>
      </c>
      <c r="W1301" s="415" t="str">
        <f t="shared" si="578"/>
        <v/>
      </c>
      <c r="Y1301" s="65" t="str">
        <f t="shared" si="585"/>
        <v/>
      </c>
      <c r="Z1301" s="65" t="str">
        <f t="shared" si="586"/>
        <v/>
      </c>
      <c r="AA1301" s="65" t="str">
        <f t="shared" si="587"/>
        <v/>
      </c>
      <c r="AB1301" s="65" t="str">
        <f t="shared" si="588"/>
        <v/>
      </c>
      <c r="AC1301" s="65" t="str">
        <f t="shared" si="589"/>
        <v/>
      </c>
      <c r="AH1301" s="65" t="str">
        <f t="shared" si="579"/>
        <v>187912274</v>
      </c>
      <c r="AI1301" s="65">
        <v>18791227</v>
      </c>
      <c r="AJ1301" s="65" t="s">
        <v>27</v>
      </c>
      <c r="AK1301" s="65">
        <v>4</v>
      </c>
      <c r="AN1301" s="65" t="str">
        <f t="shared" si="574"/>
        <v/>
      </c>
    </row>
    <row r="1302" spans="1:40" ht="16.8" customHeight="1" x14ac:dyDescent="0.25">
      <c r="A1302" s="113">
        <v>1</v>
      </c>
      <c r="B1302" s="342" t="s">
        <v>5</v>
      </c>
      <c r="C1302" s="347">
        <v>5</v>
      </c>
      <c r="D1302" s="349">
        <f t="shared" si="581"/>
        <v>5</v>
      </c>
      <c r="E1302" s="211">
        <f t="shared" si="591"/>
        <v>18800228</v>
      </c>
      <c r="F1302" s="262">
        <v>5</v>
      </c>
      <c r="G1302" s="211" t="s">
        <v>4952</v>
      </c>
      <c r="R1302" s="112" t="str">
        <f>IF(D1302="","", CONCATENATE("Update games set ", B1302, "= ",D1302," where game_id=", E1302))</f>
        <v>Update games set F= 5 where game_id=18800228</v>
      </c>
      <c r="S1302" s="112" t="str">
        <f t="shared" si="575"/>
        <v>Update lineups set player_name = 'M Holroyd', raw_name = 'M Holroyd' where game_id = 18800228 and player_order = 5</v>
      </c>
      <c r="T1302" s="112" t="str">
        <f t="shared" si="576"/>
        <v/>
      </c>
      <c r="U1302" s="200" t="str">
        <f t="shared" si="573"/>
        <v/>
      </c>
      <c r="V1302" s="112" t="str">
        <f t="shared" si="577"/>
        <v/>
      </c>
      <c r="W1302" s="415" t="str">
        <f t="shared" si="578"/>
        <v/>
      </c>
      <c r="Y1302" s="65" t="str">
        <f t="shared" si="585"/>
        <v/>
      </c>
      <c r="Z1302" s="65" t="str">
        <f t="shared" si="586"/>
        <v/>
      </c>
      <c r="AA1302" s="65" t="str">
        <f t="shared" si="587"/>
        <v/>
      </c>
      <c r="AB1302" s="65" t="str">
        <f t="shared" si="588"/>
        <v/>
      </c>
      <c r="AC1302" s="65" t="str">
        <f t="shared" si="589"/>
        <v/>
      </c>
      <c r="AH1302" s="65" t="str">
        <f t="shared" si="579"/>
        <v>187912275</v>
      </c>
      <c r="AI1302" s="65">
        <v>18791227</v>
      </c>
      <c r="AJ1302" s="65" t="s">
        <v>27</v>
      </c>
      <c r="AK1302" s="65">
        <v>5</v>
      </c>
      <c r="AN1302" s="65" t="str">
        <f t="shared" si="574"/>
        <v/>
      </c>
    </row>
    <row r="1303" spans="1:40" ht="16.8" customHeight="1" x14ac:dyDescent="0.25">
      <c r="A1303" s="113">
        <v>1</v>
      </c>
      <c r="B1303" s="342" t="s">
        <v>0</v>
      </c>
      <c r="C1303" s="180">
        <v>0</v>
      </c>
      <c r="D1303" s="349">
        <f t="shared" si="581"/>
        <v>0</v>
      </c>
      <c r="E1303" s="211">
        <f t="shared" si="591"/>
        <v>18800228</v>
      </c>
      <c r="F1303" s="262">
        <v>6</v>
      </c>
      <c r="G1303" s="211" t="s">
        <v>3417</v>
      </c>
      <c r="R1303" s="112" t="str">
        <f>IF(D1303="","", CONCATENATE("Update games set ", B1303, "= ",D1303," where game_id=", E1303))</f>
        <v>Update games set A= 0 where game_id=18800228</v>
      </c>
      <c r="S1303" s="112" t="str">
        <f t="shared" si="575"/>
        <v>Update lineups set player_name = 'W Luntley', raw_name = 'W Luntley' where game_id = 18800228 and player_order = 6</v>
      </c>
      <c r="T1303" s="112" t="str">
        <f t="shared" si="576"/>
        <v/>
      </c>
      <c r="U1303" s="200" t="str">
        <f t="shared" si="573"/>
        <v/>
      </c>
      <c r="V1303" s="112" t="str">
        <f t="shared" si="577"/>
        <v/>
      </c>
      <c r="W1303" s="415" t="str">
        <f t="shared" si="578"/>
        <v/>
      </c>
      <c r="Y1303" s="65" t="str">
        <f t="shared" si="585"/>
        <v/>
      </c>
      <c r="Z1303" s="65" t="str">
        <f t="shared" si="586"/>
        <v/>
      </c>
      <c r="AA1303" s="65" t="str">
        <f t="shared" si="587"/>
        <v/>
      </c>
      <c r="AB1303" s="65" t="str">
        <f t="shared" si="588"/>
        <v/>
      </c>
      <c r="AC1303" s="65" t="str">
        <f t="shared" si="589"/>
        <v/>
      </c>
      <c r="AH1303" s="65" t="str">
        <f t="shared" si="579"/>
        <v>187912276</v>
      </c>
      <c r="AI1303" s="65">
        <v>18791227</v>
      </c>
      <c r="AJ1303" s="65" t="s">
        <v>27</v>
      </c>
      <c r="AK1303" s="65">
        <v>6</v>
      </c>
      <c r="AN1303" s="65" t="str">
        <f t="shared" si="574"/>
        <v/>
      </c>
    </row>
    <row r="1304" spans="1:40" ht="16.8" customHeight="1" x14ac:dyDescent="0.25">
      <c r="A1304" s="113">
        <v>1</v>
      </c>
      <c r="B1304" s="342" t="s">
        <v>23</v>
      </c>
      <c r="C1304" s="334" t="s">
        <v>2</v>
      </c>
      <c r="D1304" s="334" t="str">
        <f t="shared" ref="D1304" si="592">IF(C1304="",IF(D1302&gt;D1303,"'W'",IF(D1302=D1303,"'D'","'L'")),_xlfn.CONCAT("'",C1304,"'"))</f>
        <v>'W'</v>
      </c>
      <c r="E1304" s="211">
        <f t="shared" si="591"/>
        <v>18800228</v>
      </c>
      <c r="F1304" s="262">
        <v>7</v>
      </c>
      <c r="G1304" s="211" t="s">
        <v>4896</v>
      </c>
      <c r="R1304" s="112" t="str">
        <f>IF(D1304="","", CONCATENATE("Update games set ", B1304, "= ",D1304," where game_id=", E1304))</f>
        <v>Update games set Result= 'W' where game_id=18800228</v>
      </c>
      <c r="S1304" s="112" t="str">
        <f t="shared" si="575"/>
        <v>Update lineups set player_name = 'AC Goodyer', raw_name = 'AC Goodyer' where game_id = 18800228 and player_order = 7</v>
      </c>
      <c r="T1304" s="112" t="str">
        <f t="shared" si="576"/>
        <v/>
      </c>
      <c r="U1304" s="200" t="str">
        <f t="shared" si="573"/>
        <v/>
      </c>
      <c r="V1304" s="112" t="str">
        <f t="shared" si="577"/>
        <v/>
      </c>
      <c r="W1304" s="415" t="str">
        <f t="shared" si="578"/>
        <v/>
      </c>
      <c r="Y1304" s="65" t="str">
        <f t="shared" si="585"/>
        <v/>
      </c>
      <c r="Z1304" s="65" t="str">
        <f t="shared" si="586"/>
        <v/>
      </c>
      <c r="AA1304" s="65" t="str">
        <f t="shared" si="587"/>
        <v/>
      </c>
      <c r="AB1304" s="65" t="str">
        <f t="shared" si="588"/>
        <v/>
      </c>
      <c r="AC1304" s="65" t="str">
        <f t="shared" si="589"/>
        <v/>
      </c>
      <c r="AH1304" s="65" t="str">
        <f t="shared" si="579"/>
        <v>187912277</v>
      </c>
      <c r="AI1304" s="65">
        <v>18791227</v>
      </c>
      <c r="AJ1304" s="65" t="s">
        <v>27</v>
      </c>
      <c r="AK1304" s="65">
        <v>7</v>
      </c>
      <c r="AN1304" s="65" t="str">
        <f t="shared" si="574"/>
        <v/>
      </c>
    </row>
    <row r="1305" spans="1:40" ht="16.8" customHeight="1" x14ac:dyDescent="0.25">
      <c r="A1305" s="113">
        <v>1</v>
      </c>
      <c r="B1305" s="342" t="s">
        <v>768</v>
      </c>
      <c r="C1305" s="180"/>
      <c r="D1305" s="349" t="str">
        <f t="shared" si="583"/>
        <v/>
      </c>
      <c r="E1305" s="211">
        <f t="shared" si="591"/>
        <v>18800228</v>
      </c>
      <c r="F1305" s="262">
        <v>8</v>
      </c>
      <c r="G1305" s="211" t="s">
        <v>4895</v>
      </c>
      <c r="R1305" s="112" t="str">
        <f>IF(D1305="","", CONCATENATE("Update games set ", B1305, "= ",D1305," where game_id=", E1305))</f>
        <v/>
      </c>
      <c r="S1305" s="112" t="str">
        <f t="shared" si="575"/>
        <v>Update lineups set player_name = 'AH Smith', raw_name = 'AH Smith' where game_id = 18800228 and player_order = 8</v>
      </c>
      <c r="T1305" s="112" t="str">
        <f t="shared" si="576"/>
        <v/>
      </c>
      <c r="U1305" s="200" t="str">
        <f t="shared" si="573"/>
        <v/>
      </c>
      <c r="V1305" s="112" t="str">
        <f t="shared" si="577"/>
        <v/>
      </c>
      <c r="W1305" s="415" t="str">
        <f t="shared" si="578"/>
        <v/>
      </c>
      <c r="Y1305" s="65" t="str">
        <f t="shared" si="585"/>
        <v/>
      </c>
      <c r="Z1305" s="65" t="str">
        <f t="shared" si="586"/>
        <v/>
      </c>
      <c r="AA1305" s="65" t="str">
        <f t="shared" si="587"/>
        <v/>
      </c>
      <c r="AB1305" s="65" t="str">
        <f t="shared" si="588"/>
        <v/>
      </c>
      <c r="AC1305" s="65" t="str">
        <f t="shared" si="589"/>
        <v/>
      </c>
      <c r="AH1305" s="65" t="str">
        <f t="shared" si="579"/>
        <v>187912278</v>
      </c>
      <c r="AI1305" s="65">
        <v>18791227</v>
      </c>
      <c r="AJ1305" s="65" t="s">
        <v>27</v>
      </c>
      <c r="AK1305" s="65">
        <v>8</v>
      </c>
      <c r="AN1305" s="65" t="str">
        <f t="shared" si="574"/>
        <v/>
      </c>
    </row>
    <row r="1306" spans="1:40" ht="16.8" customHeight="1" x14ac:dyDescent="0.25">
      <c r="A1306" s="113">
        <v>1</v>
      </c>
      <c r="B1306" s="342" t="s">
        <v>766</v>
      </c>
      <c r="C1306" s="180"/>
      <c r="D1306" s="349" t="str">
        <f t="shared" si="583"/>
        <v/>
      </c>
      <c r="E1306" s="211">
        <f t="shared" si="591"/>
        <v>18800228</v>
      </c>
      <c r="F1306" s="262">
        <v>9</v>
      </c>
      <c r="G1306" s="194" t="s">
        <v>4980</v>
      </c>
      <c r="H1306" s="194"/>
      <c r="N1306" s="417"/>
      <c r="O1306" s="194"/>
      <c r="P1306" s="194"/>
      <c r="R1306" s="112" t="str">
        <f>IF(D1306="","", CONCATENATE("Update games set ", B1306, "= ",D1306," where game_id=", E1306))</f>
        <v/>
      </c>
      <c r="S1306" s="112" t="str">
        <f t="shared" si="575"/>
        <v>Update lineups set player_name = 'FW Earp', raw_name = 'FW Earp' where game_id = 18800228 and player_order = 9</v>
      </c>
      <c r="T1306" s="112" t="str">
        <f t="shared" si="576"/>
        <v/>
      </c>
      <c r="U1306" s="200" t="str">
        <f t="shared" si="573"/>
        <v/>
      </c>
      <c r="V1306" s="112" t="str">
        <f t="shared" si="577"/>
        <v/>
      </c>
      <c r="W1306" s="415" t="str">
        <f t="shared" si="578"/>
        <v/>
      </c>
      <c r="Y1306" s="65" t="str">
        <f t="shared" si="585"/>
        <v/>
      </c>
      <c r="Z1306" s="65" t="str">
        <f t="shared" si="586"/>
        <v/>
      </c>
      <c r="AA1306" s="65" t="str">
        <f t="shared" si="587"/>
        <v/>
      </c>
      <c r="AB1306" s="65" t="str">
        <f t="shared" si="588"/>
        <v/>
      </c>
      <c r="AC1306" s="65" t="str">
        <f t="shared" si="589"/>
        <v/>
      </c>
      <c r="AH1306" s="65" t="str">
        <f t="shared" si="579"/>
        <v>187912279</v>
      </c>
      <c r="AI1306" s="65">
        <v>18791227</v>
      </c>
      <c r="AJ1306" s="65" t="s">
        <v>27</v>
      </c>
      <c r="AK1306" s="65">
        <v>9</v>
      </c>
      <c r="AN1306" s="65" t="str">
        <f t="shared" si="574"/>
        <v/>
      </c>
    </row>
    <row r="1307" spans="1:40" ht="16.8" customHeight="1" x14ac:dyDescent="0.25">
      <c r="A1307" s="113">
        <v>1</v>
      </c>
      <c r="B1307" s="342" t="s">
        <v>753</v>
      </c>
      <c r="C1307" s="347" t="s">
        <v>5250</v>
      </c>
      <c r="D1307" s="350" t="str">
        <f t="shared" si="584"/>
        <v>'AH Ashwell'</v>
      </c>
      <c r="E1307" s="211">
        <f t="shared" si="591"/>
        <v>18800228</v>
      </c>
      <c r="F1307" s="262">
        <v>10</v>
      </c>
      <c r="G1307" s="194" t="s">
        <v>4946</v>
      </c>
      <c r="N1307" s="417"/>
      <c r="O1307" s="194"/>
      <c r="P1307" s="194"/>
      <c r="R1307" s="112" t="str">
        <f>IF(D1307="","", CONCATENATE("Update games set ", B1307, "= ",D1307," where game_id=", E1307))</f>
        <v>Update games set Referee= 'AH Ashwell' where game_id=18800228</v>
      </c>
      <c r="S1307" s="112" t="str">
        <f t="shared" si="575"/>
        <v>Update lineups set player_name = 'L Lindley', raw_name = 'L Lindley' where game_id = 18800228 and player_order = 10</v>
      </c>
      <c r="T1307" s="112" t="str">
        <f t="shared" si="576"/>
        <v/>
      </c>
      <c r="U1307" s="200" t="str">
        <f t="shared" si="573"/>
        <v/>
      </c>
      <c r="V1307" s="112" t="str">
        <f t="shared" si="577"/>
        <v/>
      </c>
      <c r="W1307" s="415" t="str">
        <f t="shared" si="578"/>
        <v/>
      </c>
      <c r="Y1307" s="65" t="str">
        <f t="shared" si="585"/>
        <v/>
      </c>
      <c r="Z1307" s="65" t="str">
        <f t="shared" si="586"/>
        <v/>
      </c>
      <c r="AA1307" s="65" t="str">
        <f t="shared" si="587"/>
        <v/>
      </c>
      <c r="AB1307" s="65" t="str">
        <f t="shared" si="588"/>
        <v/>
      </c>
      <c r="AC1307" s="65" t="str">
        <f t="shared" si="589"/>
        <v/>
      </c>
      <c r="AH1307" s="65" t="str">
        <f t="shared" si="579"/>
        <v>1879122710</v>
      </c>
      <c r="AI1307" s="65">
        <v>18791227</v>
      </c>
      <c r="AJ1307" s="65" t="s">
        <v>27</v>
      </c>
      <c r="AK1307" s="65">
        <v>10</v>
      </c>
      <c r="AN1307" s="65" t="str">
        <f t="shared" si="574"/>
        <v/>
      </c>
    </row>
    <row r="1308" spans="1:40" ht="16.8" customHeight="1" x14ac:dyDescent="0.25">
      <c r="A1308" s="113">
        <v>1</v>
      </c>
      <c r="B1308" s="342" t="s">
        <v>746</v>
      </c>
      <c r="C1308" s="334" t="s">
        <v>5062</v>
      </c>
      <c r="D1308" s="334" t="str">
        <f>CONCATENATE("'", LEFT(E1308,4),"-",MID(E1308,5,2),"-", MID(E1308,7,2), " ", C1308,"'")</f>
        <v>'1880-02-28 15:00'</v>
      </c>
      <c r="E1308" s="211">
        <f t="shared" si="591"/>
        <v>18800228</v>
      </c>
      <c r="F1308" s="262">
        <v>11</v>
      </c>
      <c r="G1308" s="211" t="s">
        <v>4926</v>
      </c>
      <c r="H1308" s="211" t="s">
        <v>4777</v>
      </c>
      <c r="R1308" s="112" t="str">
        <f>IF(D1308="","", CONCATENATE("Update games set ", B1308, "= ",D1308," where game_id=", E1308))</f>
        <v>Update games set Game_date= '1880-02-28 15:00' where game_id=18800228</v>
      </c>
      <c r="S1308" s="112" t="str">
        <f t="shared" si="575"/>
        <v>Update lineups set player_name = 'JP Turner', raw_name = 'JP Turner' where game_id = 18800228 and player_order = 11</v>
      </c>
      <c r="T1308" s="112" t="str">
        <f t="shared" si="576"/>
        <v/>
      </c>
      <c r="U1308" s="200" t="str">
        <f t="shared" si="573"/>
        <v/>
      </c>
      <c r="V1308" s="112" t="str">
        <f t="shared" si="577"/>
        <v/>
      </c>
      <c r="W1308" s="415" t="str">
        <f t="shared" si="578"/>
        <v/>
      </c>
      <c r="Y1308" s="65" t="str">
        <f t="shared" si="585"/>
        <v/>
      </c>
      <c r="Z1308" s="65" t="str">
        <f t="shared" si="586"/>
        <v/>
      </c>
      <c r="AA1308" s="65" t="str">
        <f t="shared" si="587"/>
        <v/>
      </c>
      <c r="AB1308" s="65" t="str">
        <f t="shared" si="588"/>
        <v/>
      </c>
      <c r="AC1308" s="65" t="str">
        <f t="shared" si="589"/>
        <v/>
      </c>
      <c r="AH1308" s="65" t="str">
        <f t="shared" si="579"/>
        <v>1879122711</v>
      </c>
      <c r="AI1308" s="65">
        <v>18791227</v>
      </c>
      <c r="AJ1308" s="65" t="s">
        <v>27</v>
      </c>
      <c r="AK1308" s="65">
        <v>11</v>
      </c>
      <c r="AN1308" s="65" t="str">
        <f t="shared" si="574"/>
        <v/>
      </c>
    </row>
    <row r="1309" spans="1:40" ht="16.8" customHeight="1" x14ac:dyDescent="0.25">
      <c r="A1309" s="113">
        <v>1</v>
      </c>
      <c r="B1309" s="342" t="s">
        <v>25</v>
      </c>
      <c r="C1309" s="334"/>
      <c r="D1309" s="350" t="str">
        <f t="shared" si="566"/>
        <v/>
      </c>
      <c r="E1309" s="211">
        <f t="shared" si="591"/>
        <v>18800228</v>
      </c>
      <c r="F1309" s="262">
        <v>12</v>
      </c>
      <c r="G1309" s="212"/>
      <c r="H1309" s="212"/>
      <c r="N1309" s="416"/>
      <c r="O1309" s="212"/>
      <c r="P1309" s="212"/>
      <c r="R1309" s="112" t="str">
        <f>IF(D1309="","", CONCATENATE("Update games set ", B1309, "= ",D1309," where game_id=", E1309))</f>
        <v/>
      </c>
      <c r="S1309" s="112" t="str">
        <f t="shared" si="575"/>
        <v/>
      </c>
      <c r="T1309" s="112" t="str">
        <f t="shared" si="576"/>
        <v/>
      </c>
      <c r="U1309" s="200" t="str">
        <f t="shared" si="573"/>
        <v/>
      </c>
      <c r="V1309" s="112" t="str">
        <f t="shared" si="577"/>
        <v/>
      </c>
      <c r="W1309" s="415" t="str">
        <f t="shared" si="578"/>
        <v/>
      </c>
      <c r="Y1309" s="65" t="str">
        <f t="shared" si="585"/>
        <v/>
      </c>
      <c r="Z1309" s="65" t="str">
        <f t="shared" si="586"/>
        <v/>
      </c>
      <c r="AA1309" s="65" t="str">
        <f t="shared" si="587"/>
        <v/>
      </c>
      <c r="AB1309" s="65" t="str">
        <f t="shared" si="588"/>
        <v/>
      </c>
      <c r="AC1309" s="65" t="str">
        <f t="shared" si="589"/>
        <v/>
      </c>
      <c r="AH1309" s="65" t="str">
        <f t="shared" si="579"/>
        <v>1879122712</v>
      </c>
      <c r="AI1309" s="65">
        <v>18791227</v>
      </c>
      <c r="AJ1309" s="65" t="s">
        <v>27</v>
      </c>
      <c r="AK1309" s="65">
        <v>12</v>
      </c>
      <c r="AN1309" s="65" t="str">
        <f t="shared" si="574"/>
        <v/>
      </c>
    </row>
    <row r="1310" spans="1:40" ht="16.8" customHeight="1" x14ac:dyDescent="0.25">
      <c r="A1310" s="113">
        <v>1</v>
      </c>
      <c r="B1310" s="342" t="s">
        <v>475</v>
      </c>
      <c r="C1310" s="180"/>
      <c r="D1310" s="349" t="str">
        <f t="shared" si="583"/>
        <v/>
      </c>
      <c r="E1310" s="211">
        <f t="shared" si="591"/>
        <v>18800228</v>
      </c>
      <c r="F1310" s="262">
        <v>13</v>
      </c>
      <c r="R1310" s="112" t="str">
        <f>IF(D1310="","", CONCATENATE("Update games set ", B1310, "= ",D1310," where game_id=", E1310))</f>
        <v/>
      </c>
      <c r="S1310" s="112" t="str">
        <f t="shared" si="575"/>
        <v/>
      </c>
      <c r="T1310" s="112" t="str">
        <f t="shared" si="576"/>
        <v/>
      </c>
      <c r="U1310" s="200" t="str">
        <f t="shared" si="573"/>
        <v/>
      </c>
      <c r="V1310" s="112" t="str">
        <f t="shared" si="577"/>
        <v/>
      </c>
      <c r="W1310" s="415" t="str">
        <f t="shared" si="578"/>
        <v/>
      </c>
      <c r="Y1310" s="65" t="str">
        <f t="shared" si="585"/>
        <v/>
      </c>
      <c r="Z1310" s="65" t="str">
        <f t="shared" si="586"/>
        <v/>
      </c>
      <c r="AA1310" s="65" t="str">
        <f t="shared" si="587"/>
        <v/>
      </c>
      <c r="AB1310" s="65" t="str">
        <f t="shared" si="588"/>
        <v/>
      </c>
      <c r="AC1310" s="65" t="str">
        <f t="shared" si="589"/>
        <v/>
      </c>
      <c r="AH1310" s="65" t="str">
        <f t="shared" si="579"/>
        <v>1879122713</v>
      </c>
      <c r="AI1310" s="65">
        <v>18791227</v>
      </c>
      <c r="AJ1310" s="65" t="s">
        <v>27</v>
      </c>
      <c r="AK1310" s="65">
        <v>13</v>
      </c>
      <c r="AN1310" s="65" t="str">
        <f t="shared" si="574"/>
        <v/>
      </c>
    </row>
    <row r="1311" spans="1:40" ht="16.8" customHeight="1" x14ac:dyDescent="0.25">
      <c r="A1311" s="113">
        <v>1</v>
      </c>
      <c r="B1311" s="342" t="s">
        <v>20</v>
      </c>
      <c r="C1311" s="347" t="s">
        <v>4933</v>
      </c>
      <c r="D1311" s="350" t="str">
        <f t="shared" si="566"/>
        <v>'Trent Bridge Ground'</v>
      </c>
      <c r="E1311" s="211">
        <f t="shared" si="591"/>
        <v>18800228</v>
      </c>
      <c r="F1311" s="262">
        <v>14</v>
      </c>
      <c r="R1311" s="112" t="str">
        <f>IF(D1311="","", CONCATENATE("Update games set ", B1311, "= ",D1311," where game_id=", E1311))</f>
        <v>Update games set Ground= 'Trent Bridge Ground' where game_id=18800228</v>
      </c>
      <c r="S1311" s="112" t="str">
        <f t="shared" si="575"/>
        <v/>
      </c>
      <c r="T1311" s="112" t="str">
        <f t="shared" si="576"/>
        <v/>
      </c>
      <c r="U1311" s="200" t="str">
        <f t="shared" si="573"/>
        <v/>
      </c>
      <c r="V1311" s="112" t="str">
        <f t="shared" si="577"/>
        <v/>
      </c>
      <c r="W1311" s="415" t="str">
        <f t="shared" si="578"/>
        <v/>
      </c>
      <c r="Y1311" s="65" t="str">
        <f t="shared" si="585"/>
        <v/>
      </c>
      <c r="Z1311" s="65" t="str">
        <f t="shared" si="586"/>
        <v/>
      </c>
      <c r="AA1311" s="65" t="str">
        <f t="shared" si="587"/>
        <v/>
      </c>
      <c r="AB1311" s="65" t="str">
        <f t="shared" si="588"/>
        <v/>
      </c>
      <c r="AC1311" s="65" t="str">
        <f t="shared" si="589"/>
        <v/>
      </c>
      <c r="AH1311" s="65" t="str">
        <f t="shared" si="579"/>
        <v>1879122714</v>
      </c>
      <c r="AI1311" s="65">
        <v>18791227</v>
      </c>
      <c r="AJ1311" s="65" t="s">
        <v>27</v>
      </c>
      <c r="AK1311" s="65">
        <v>14</v>
      </c>
      <c r="AN1311" s="65" t="str">
        <f t="shared" si="574"/>
        <v/>
      </c>
    </row>
    <row r="1312" spans="1:40" ht="16.8" customHeight="1" x14ac:dyDescent="0.25">
      <c r="A1312" s="113">
        <v>1</v>
      </c>
      <c r="B1312" s="342" t="s">
        <v>4882</v>
      </c>
      <c r="C1312" s="342" t="str">
        <f>IF(C1311="", "", C1311)</f>
        <v>Trent Bridge Ground</v>
      </c>
      <c r="D1312" s="350" t="str">
        <f t="shared" si="566"/>
        <v>'Trent Bridge Ground'</v>
      </c>
      <c r="E1312" s="211">
        <f t="shared" si="591"/>
        <v>18800228</v>
      </c>
      <c r="F1312" s="262">
        <v>15</v>
      </c>
      <c r="R1312" s="112" t="str">
        <f>IF(D1312="","", CONCATENATE("Update games set ", B1312, "= ",D1312," where game_id=", E1312))</f>
        <v>Update games set Ground_parent= 'Trent Bridge Ground' where game_id=18800228</v>
      </c>
      <c r="S1312" s="112" t="str">
        <f t="shared" si="575"/>
        <v/>
      </c>
      <c r="T1312" s="112" t="str">
        <f t="shared" si="576"/>
        <v/>
      </c>
      <c r="U1312" s="200" t="str">
        <f t="shared" si="573"/>
        <v/>
      </c>
      <c r="V1312" s="112" t="str">
        <f t="shared" si="577"/>
        <v/>
      </c>
      <c r="W1312" s="415" t="str">
        <f t="shared" si="578"/>
        <v/>
      </c>
      <c r="Y1312" s="65" t="str">
        <f t="shared" si="585"/>
        <v/>
      </c>
      <c r="Z1312" s="65" t="str">
        <f t="shared" si="586"/>
        <v/>
      </c>
      <c r="AA1312" s="65" t="str">
        <f t="shared" si="587"/>
        <v/>
      </c>
      <c r="AB1312" s="65" t="str">
        <f t="shared" si="588"/>
        <v/>
      </c>
      <c r="AC1312" s="65" t="str">
        <f t="shared" si="589"/>
        <v/>
      </c>
      <c r="AH1312" s="65" t="str">
        <f t="shared" si="579"/>
        <v>1879122715</v>
      </c>
      <c r="AI1312" s="65">
        <v>18791227</v>
      </c>
      <c r="AJ1312" s="65" t="s">
        <v>27</v>
      </c>
      <c r="AK1312" s="65">
        <v>15</v>
      </c>
      <c r="AN1312" s="65" t="str">
        <f t="shared" si="574"/>
        <v/>
      </c>
    </row>
    <row r="1313" spans="1:40" s="126" customFormat="1" ht="16.8" customHeight="1" thickBot="1" x14ac:dyDescent="0.3">
      <c r="A1313" s="113">
        <v>1</v>
      </c>
      <c r="B1313" s="116" t="s">
        <v>115</v>
      </c>
      <c r="C1313" s="352"/>
      <c r="D1313" s="370" t="str">
        <f t="shared" ref="D1313" si="593">IF(MID(E1313,5,2)*1&gt;6,_xlfn.CONCAT("'",LEFT(E1313,4),"-",MID(E1313,3,2)+1,"'"),_xlfn.CONCAT("'",LEFT(E1313,4)-1,"-",MID(E1313,3,2),"'"))</f>
        <v>'1879-80'</v>
      </c>
      <c r="E1313" s="214">
        <f t="shared" si="591"/>
        <v>18800228</v>
      </c>
      <c r="F1313" s="266">
        <v>16</v>
      </c>
      <c r="G1313" s="343"/>
      <c r="H1313" s="343"/>
      <c r="I1313" s="267"/>
      <c r="J1313" s="214"/>
      <c r="K1313" s="266"/>
      <c r="L1313" s="266"/>
      <c r="M1313" s="266"/>
      <c r="N1313" s="419"/>
      <c r="O1313" s="343"/>
      <c r="P1313" s="343"/>
      <c r="Q1313" s="346"/>
      <c r="R1313" s="112" t="str">
        <f>IF(D1313="","", CONCATENATE("Update games set ", B1313, "= ",D1313," where game_id=", E1313))</f>
        <v>Update games set Season= '1879-80' where game_id=18800228</v>
      </c>
      <c r="S1313" s="112" t="str">
        <f t="shared" si="575"/>
        <v/>
      </c>
      <c r="T1313" s="112" t="str">
        <f t="shared" si="576"/>
        <v/>
      </c>
      <c r="U1313" s="200" t="str">
        <f t="shared" si="573"/>
        <v/>
      </c>
      <c r="V1313" s="112" t="str">
        <f t="shared" si="577"/>
        <v/>
      </c>
      <c r="W1313" s="415" t="str">
        <f t="shared" si="578"/>
        <v/>
      </c>
      <c r="X1313" s="240"/>
      <c r="Y1313" s="65" t="str">
        <f t="shared" si="585"/>
        <v/>
      </c>
      <c r="Z1313" s="65" t="str">
        <f t="shared" si="586"/>
        <v/>
      </c>
      <c r="AA1313" s="65" t="str">
        <f t="shared" si="587"/>
        <v/>
      </c>
      <c r="AB1313" s="65" t="str">
        <f t="shared" si="588"/>
        <v/>
      </c>
      <c r="AC1313" s="65" t="str">
        <f t="shared" si="589"/>
        <v/>
      </c>
      <c r="AH1313" s="65" t="str">
        <f t="shared" si="579"/>
        <v>1879122716</v>
      </c>
      <c r="AI1313" s="126">
        <v>18791227</v>
      </c>
      <c r="AJ1313" s="126" t="s">
        <v>27</v>
      </c>
      <c r="AK1313" s="126">
        <v>16</v>
      </c>
      <c r="AN1313" s="65" t="str">
        <f t="shared" si="574"/>
        <v/>
      </c>
    </row>
    <row r="1314" spans="1:40" ht="16.8" customHeight="1" thickTop="1" x14ac:dyDescent="0.25">
      <c r="A1314" s="113">
        <v>1</v>
      </c>
      <c r="B1314" s="341" t="s">
        <v>22</v>
      </c>
      <c r="C1314" s="341" t="s">
        <v>5251</v>
      </c>
      <c r="D1314" s="341" t="str">
        <f t="shared" si="566"/>
        <v>'Edinburgh University'</v>
      </c>
      <c r="E1314" s="211">
        <v>18800329</v>
      </c>
      <c r="F1314" s="262">
        <v>1</v>
      </c>
      <c r="H1314" s="212"/>
      <c r="R1314" s="112" t="str">
        <f>IF(D1314="","", CONCATENATE("Update games set ", B1314, "= ",D1314," where game_id=", E1314))</f>
        <v>Update games set Opponent= 'Edinburgh University' where game_id=18800329</v>
      </c>
      <c r="S1314" s="112" t="str">
        <f t="shared" si="575"/>
        <v/>
      </c>
      <c r="T1314" s="112" t="str">
        <f t="shared" si="576"/>
        <v/>
      </c>
      <c r="U1314" s="200" t="str">
        <f t="shared" si="573"/>
        <v/>
      </c>
      <c r="V1314" s="112" t="str">
        <f t="shared" si="577"/>
        <v/>
      </c>
      <c r="W1314" s="415" t="str">
        <f t="shared" si="578"/>
        <v/>
      </c>
      <c r="Y1314" s="65" t="str">
        <f t="shared" si="585"/>
        <v/>
      </c>
      <c r="Z1314" s="65" t="str">
        <f t="shared" si="586"/>
        <v/>
      </c>
      <c r="AA1314" s="65" t="str">
        <f t="shared" si="587"/>
        <v/>
      </c>
      <c r="AB1314" s="65" t="str">
        <f t="shared" si="588"/>
        <v/>
      </c>
      <c r="AC1314" s="65" t="str">
        <f t="shared" si="589"/>
        <v/>
      </c>
      <c r="AH1314" s="65" t="str">
        <f t="shared" si="579"/>
        <v>188001101</v>
      </c>
      <c r="AI1314" s="65">
        <v>18800110</v>
      </c>
      <c r="AJ1314" s="65" t="s">
        <v>5247</v>
      </c>
      <c r="AK1314" s="65">
        <v>1</v>
      </c>
      <c r="AN1314" s="65" t="str">
        <f t="shared" si="574"/>
        <v>update games set source = 'The Nottingham Forest Football Scrapbook' where game_id = 18800329</v>
      </c>
    </row>
    <row r="1315" spans="1:40" ht="16.8" customHeight="1" x14ac:dyDescent="0.25">
      <c r="A1315" s="113">
        <v>1</v>
      </c>
      <c r="B1315" s="342" t="s">
        <v>4979</v>
      </c>
      <c r="C1315" s="342" t="str">
        <f>IF(C1314="", "", C1314)</f>
        <v>Edinburgh University</v>
      </c>
      <c r="D1315" s="350" t="str">
        <f t="shared" ref="D1315:D1378" si="594">IF(C1315="", "", CONCATENATE("'", C1315,"'"))</f>
        <v>'Edinburgh University'</v>
      </c>
      <c r="E1315" s="211">
        <f>E1314</f>
        <v>18800329</v>
      </c>
      <c r="F1315" s="262">
        <v>2</v>
      </c>
      <c r="R1315" s="112" t="str">
        <f>IF(D1315="","", CONCATENATE("Update games set ", B1315, "= ",D1315," where game_id=", E1315))</f>
        <v>Update games set Opp_parent= 'Edinburgh University' where game_id=18800329</v>
      </c>
      <c r="S1315" s="112" t="str">
        <f t="shared" si="575"/>
        <v/>
      </c>
      <c r="T1315" s="112" t="str">
        <f t="shared" si="576"/>
        <v/>
      </c>
      <c r="U1315" s="200" t="str">
        <f t="shared" si="573"/>
        <v/>
      </c>
      <c r="V1315" s="112" t="str">
        <f t="shared" si="577"/>
        <v/>
      </c>
      <c r="W1315" s="415" t="str">
        <f t="shared" si="578"/>
        <v/>
      </c>
      <c r="Y1315" s="65" t="str">
        <f t="shared" si="585"/>
        <v/>
      </c>
      <c r="Z1315" s="65" t="str">
        <f t="shared" si="586"/>
        <v/>
      </c>
      <c r="AA1315" s="65" t="str">
        <f t="shared" si="587"/>
        <v/>
      </c>
      <c r="AB1315" s="65" t="str">
        <f t="shared" si="588"/>
        <v/>
      </c>
      <c r="AC1315" s="65" t="str">
        <f t="shared" si="589"/>
        <v/>
      </c>
      <c r="AH1315" s="65" t="str">
        <f t="shared" si="579"/>
        <v>188001102</v>
      </c>
      <c r="AI1315" s="65">
        <v>18800110</v>
      </c>
      <c r="AJ1315" s="65" t="s">
        <v>5247</v>
      </c>
      <c r="AK1315" s="65">
        <v>2</v>
      </c>
      <c r="AN1315" s="65" t="str">
        <f t="shared" si="574"/>
        <v/>
      </c>
    </row>
    <row r="1316" spans="1:40" ht="16.8" customHeight="1" x14ac:dyDescent="0.25">
      <c r="A1316" s="113">
        <v>1</v>
      </c>
      <c r="B1316" s="342" t="s">
        <v>2653</v>
      </c>
      <c r="C1316" s="342" t="s">
        <v>663</v>
      </c>
      <c r="D1316" s="350" t="str">
        <f t="shared" si="594"/>
        <v>'Friendly'</v>
      </c>
      <c r="E1316" s="211">
        <f t="shared" ref="E1316:E1329" si="595">E1315</f>
        <v>18800329</v>
      </c>
      <c r="F1316" s="262">
        <v>3</v>
      </c>
      <c r="R1316" s="112" t="str">
        <f>IF(D1316="","", CONCATENATE("Update games set ", B1316, "= ",D1316," where game_id=", E1316))</f>
        <v>Update games set Game_type= 'Friendly' where game_id=18800329</v>
      </c>
      <c r="S1316" s="112" t="str">
        <f t="shared" si="575"/>
        <v/>
      </c>
      <c r="T1316" s="112" t="str">
        <f t="shared" si="576"/>
        <v/>
      </c>
      <c r="U1316" s="200" t="str">
        <f t="shared" si="573"/>
        <v/>
      </c>
      <c r="V1316" s="112" t="str">
        <f t="shared" si="577"/>
        <v/>
      </c>
      <c r="W1316" s="415" t="str">
        <f t="shared" si="578"/>
        <v/>
      </c>
      <c r="Y1316" s="65" t="str">
        <f t="shared" si="585"/>
        <v/>
      </c>
      <c r="Z1316" s="65" t="str">
        <f t="shared" si="586"/>
        <v/>
      </c>
      <c r="AA1316" s="65" t="str">
        <f t="shared" si="587"/>
        <v/>
      </c>
      <c r="AB1316" s="65" t="str">
        <f t="shared" si="588"/>
        <v/>
      </c>
      <c r="AC1316" s="65" t="str">
        <f t="shared" si="589"/>
        <v/>
      </c>
      <c r="AH1316" s="65" t="str">
        <f t="shared" si="579"/>
        <v>188001103</v>
      </c>
      <c r="AI1316" s="65">
        <v>18800110</v>
      </c>
      <c r="AJ1316" s="65" t="s">
        <v>5247</v>
      </c>
      <c r="AK1316" s="65">
        <v>3</v>
      </c>
      <c r="AN1316" s="65" t="str">
        <f t="shared" si="574"/>
        <v/>
      </c>
    </row>
    <row r="1317" spans="1:40" ht="16.8" customHeight="1" x14ac:dyDescent="0.25">
      <c r="A1317" s="113">
        <v>1</v>
      </c>
      <c r="B1317" s="342" t="s">
        <v>4978</v>
      </c>
      <c r="C1317" s="347" t="s">
        <v>0</v>
      </c>
      <c r="D1317" s="350" t="str">
        <f t="shared" si="594"/>
        <v>'A'</v>
      </c>
      <c r="E1317" s="211">
        <f t="shared" si="595"/>
        <v>18800329</v>
      </c>
      <c r="F1317" s="262">
        <v>4</v>
      </c>
      <c r="R1317" s="112" t="str">
        <f>IF(D1317="","", CONCATENATE("Update games set ", B1317, "= ",D1317," where game_id=", E1317))</f>
        <v>Update games set HAN= 'A' where game_id=18800329</v>
      </c>
      <c r="S1317" s="112" t="str">
        <f t="shared" si="575"/>
        <v/>
      </c>
      <c r="T1317" s="112" t="str">
        <f t="shared" si="576"/>
        <v/>
      </c>
      <c r="U1317" s="200" t="str">
        <f t="shared" si="573"/>
        <v/>
      </c>
      <c r="V1317" s="112" t="str">
        <f t="shared" si="577"/>
        <v/>
      </c>
      <c r="W1317" s="415" t="str">
        <f t="shared" si="578"/>
        <v/>
      </c>
      <c r="Y1317" s="65" t="str">
        <f t="shared" si="585"/>
        <v/>
      </c>
      <c r="Z1317" s="65" t="str">
        <f t="shared" si="586"/>
        <v/>
      </c>
      <c r="AA1317" s="65" t="str">
        <f t="shared" si="587"/>
        <v/>
      </c>
      <c r="AB1317" s="65" t="str">
        <f t="shared" si="588"/>
        <v/>
      </c>
      <c r="AC1317" s="65" t="str">
        <f t="shared" si="589"/>
        <v/>
      </c>
      <c r="AH1317" s="65" t="str">
        <f t="shared" si="579"/>
        <v>188001104</v>
      </c>
      <c r="AI1317" s="65">
        <v>18800110</v>
      </c>
      <c r="AJ1317" s="65" t="s">
        <v>5247</v>
      </c>
      <c r="AK1317" s="65">
        <v>4</v>
      </c>
      <c r="AN1317" s="65" t="str">
        <f t="shared" si="574"/>
        <v/>
      </c>
    </row>
    <row r="1318" spans="1:40" ht="16.8" customHeight="1" x14ac:dyDescent="0.25">
      <c r="A1318" s="113">
        <v>1</v>
      </c>
      <c r="B1318" s="342" t="s">
        <v>5</v>
      </c>
      <c r="C1318" s="347">
        <v>1</v>
      </c>
      <c r="D1318" s="349">
        <f t="shared" si="581"/>
        <v>1</v>
      </c>
      <c r="E1318" s="211">
        <f t="shared" si="595"/>
        <v>18800329</v>
      </c>
      <c r="F1318" s="262">
        <v>5</v>
      </c>
      <c r="R1318" s="112" t="str">
        <f>IF(D1318="","", CONCATENATE("Update games set ", B1318, "= ",D1318," where game_id=", E1318))</f>
        <v>Update games set F= 1 where game_id=18800329</v>
      </c>
      <c r="S1318" s="112" t="str">
        <f t="shared" si="575"/>
        <v/>
      </c>
      <c r="T1318" s="112" t="str">
        <f t="shared" si="576"/>
        <v/>
      </c>
      <c r="U1318" s="200" t="str">
        <f t="shared" si="573"/>
        <v/>
      </c>
      <c r="V1318" s="112" t="str">
        <f t="shared" si="577"/>
        <v/>
      </c>
      <c r="W1318" s="415" t="str">
        <f t="shared" si="578"/>
        <v/>
      </c>
      <c r="Y1318" s="65" t="str">
        <f t="shared" si="585"/>
        <v/>
      </c>
      <c r="Z1318" s="65" t="str">
        <f t="shared" si="586"/>
        <v/>
      </c>
      <c r="AA1318" s="65" t="str">
        <f t="shared" si="587"/>
        <v/>
      </c>
      <c r="AB1318" s="65" t="str">
        <f t="shared" si="588"/>
        <v/>
      </c>
      <c r="AC1318" s="65" t="str">
        <f t="shared" si="589"/>
        <v/>
      </c>
      <c r="AH1318" s="65" t="str">
        <f t="shared" si="579"/>
        <v>188001105</v>
      </c>
      <c r="AI1318" s="65">
        <v>18800110</v>
      </c>
      <c r="AJ1318" s="65" t="s">
        <v>5247</v>
      </c>
      <c r="AK1318" s="65">
        <v>5</v>
      </c>
      <c r="AN1318" s="65" t="str">
        <f t="shared" si="574"/>
        <v/>
      </c>
    </row>
    <row r="1319" spans="1:40" ht="16.8" customHeight="1" x14ac:dyDescent="0.25">
      <c r="A1319" s="113">
        <v>1</v>
      </c>
      <c r="B1319" s="342" t="s">
        <v>0</v>
      </c>
      <c r="C1319" s="180">
        <v>2</v>
      </c>
      <c r="D1319" s="349">
        <f t="shared" si="581"/>
        <v>2</v>
      </c>
      <c r="E1319" s="211">
        <f t="shared" si="595"/>
        <v>18800329</v>
      </c>
      <c r="F1319" s="262">
        <v>6</v>
      </c>
      <c r="R1319" s="112" t="str">
        <f>IF(D1319="","", CONCATENATE("Update games set ", B1319, "= ",D1319," where game_id=", E1319))</f>
        <v>Update games set A= 2 where game_id=18800329</v>
      </c>
      <c r="S1319" s="112" t="str">
        <f t="shared" si="575"/>
        <v/>
      </c>
      <c r="T1319" s="112" t="str">
        <f t="shared" si="576"/>
        <v/>
      </c>
      <c r="U1319" s="200" t="str">
        <f t="shared" si="573"/>
        <v/>
      </c>
      <c r="V1319" s="112" t="str">
        <f t="shared" si="577"/>
        <v/>
      </c>
      <c r="W1319" s="415" t="str">
        <f t="shared" si="578"/>
        <v/>
      </c>
      <c r="Y1319" s="65" t="str">
        <f t="shared" si="585"/>
        <v/>
      </c>
      <c r="Z1319" s="65" t="str">
        <f t="shared" si="586"/>
        <v/>
      </c>
      <c r="AA1319" s="65" t="str">
        <f t="shared" si="587"/>
        <v/>
      </c>
      <c r="AB1319" s="65" t="str">
        <f t="shared" si="588"/>
        <v/>
      </c>
      <c r="AC1319" s="65" t="str">
        <f t="shared" si="589"/>
        <v/>
      </c>
      <c r="AH1319" s="65" t="str">
        <f t="shared" si="579"/>
        <v>188001106</v>
      </c>
      <c r="AI1319" s="65">
        <v>18800110</v>
      </c>
      <c r="AJ1319" s="65" t="s">
        <v>5247</v>
      </c>
      <c r="AK1319" s="65">
        <v>6</v>
      </c>
      <c r="AN1319" s="65" t="str">
        <f t="shared" si="574"/>
        <v/>
      </c>
    </row>
    <row r="1320" spans="1:40" ht="16.8" customHeight="1" x14ac:dyDescent="0.25">
      <c r="A1320" s="113">
        <v>1</v>
      </c>
      <c r="B1320" s="342" t="s">
        <v>23</v>
      </c>
      <c r="C1320" s="334" t="s">
        <v>4</v>
      </c>
      <c r="D1320" s="334" t="str">
        <f t="shared" ref="D1320" si="596">IF(C1320="",IF(D1318&gt;D1319,"'W'",IF(D1318=D1319,"'D'","'L'")),_xlfn.CONCAT("'",C1320,"'"))</f>
        <v>'L'</v>
      </c>
      <c r="E1320" s="211">
        <f t="shared" si="595"/>
        <v>18800329</v>
      </c>
      <c r="F1320" s="262">
        <v>7</v>
      </c>
      <c r="R1320" s="112" t="str">
        <f>IF(D1320="","", CONCATENATE("Update games set ", B1320, "= ",D1320," where game_id=", E1320))</f>
        <v>Update games set Result= 'L' where game_id=18800329</v>
      </c>
      <c r="S1320" s="112" t="str">
        <f t="shared" si="575"/>
        <v/>
      </c>
      <c r="T1320" s="112" t="str">
        <f t="shared" si="576"/>
        <v/>
      </c>
      <c r="U1320" s="200" t="str">
        <f t="shared" si="573"/>
        <v/>
      </c>
      <c r="V1320" s="112" t="str">
        <f t="shared" si="577"/>
        <v/>
      </c>
      <c r="W1320" s="415" t="str">
        <f t="shared" si="578"/>
        <v/>
      </c>
      <c r="Y1320" s="65" t="str">
        <f t="shared" si="585"/>
        <v/>
      </c>
      <c r="Z1320" s="65" t="str">
        <f t="shared" si="586"/>
        <v/>
      </c>
      <c r="AA1320" s="65" t="str">
        <f t="shared" si="587"/>
        <v/>
      </c>
      <c r="AB1320" s="65" t="str">
        <f t="shared" si="588"/>
        <v/>
      </c>
      <c r="AC1320" s="65" t="str">
        <f t="shared" si="589"/>
        <v/>
      </c>
      <c r="AH1320" s="65" t="str">
        <f t="shared" si="579"/>
        <v>188001107</v>
      </c>
      <c r="AI1320" s="65">
        <v>18800110</v>
      </c>
      <c r="AJ1320" s="65" t="s">
        <v>5247</v>
      </c>
      <c r="AK1320" s="65">
        <v>7</v>
      </c>
      <c r="AN1320" s="65" t="str">
        <f t="shared" si="574"/>
        <v/>
      </c>
    </row>
    <row r="1321" spans="1:40" ht="16.8" customHeight="1" x14ac:dyDescent="0.25">
      <c r="A1321" s="113">
        <v>1</v>
      </c>
      <c r="B1321" s="342" t="s">
        <v>768</v>
      </c>
      <c r="C1321" s="180"/>
      <c r="D1321" s="349" t="str">
        <f t="shared" si="583"/>
        <v/>
      </c>
      <c r="E1321" s="211">
        <f t="shared" si="595"/>
        <v>18800329</v>
      </c>
      <c r="F1321" s="262">
        <v>8</v>
      </c>
      <c r="R1321" s="112" t="str">
        <f>IF(D1321="","", CONCATENATE("Update games set ", B1321, "= ",D1321," where game_id=", E1321))</f>
        <v/>
      </c>
      <c r="S1321" s="112" t="str">
        <f t="shared" si="575"/>
        <v/>
      </c>
      <c r="T1321" s="112" t="str">
        <f t="shared" si="576"/>
        <v/>
      </c>
      <c r="U1321" s="200" t="str">
        <f t="shared" si="573"/>
        <v/>
      </c>
      <c r="V1321" s="112" t="str">
        <f t="shared" si="577"/>
        <v/>
      </c>
      <c r="W1321" s="415" t="str">
        <f t="shared" si="578"/>
        <v/>
      </c>
      <c r="Y1321" s="65" t="str">
        <f t="shared" si="585"/>
        <v/>
      </c>
      <c r="Z1321" s="65" t="str">
        <f t="shared" si="586"/>
        <v/>
      </c>
      <c r="AA1321" s="65" t="str">
        <f t="shared" si="587"/>
        <v/>
      </c>
      <c r="AB1321" s="65" t="str">
        <f t="shared" si="588"/>
        <v/>
      </c>
      <c r="AC1321" s="65" t="str">
        <f t="shared" si="589"/>
        <v/>
      </c>
      <c r="AH1321" s="65" t="str">
        <f t="shared" si="579"/>
        <v>188001108</v>
      </c>
      <c r="AI1321" s="65">
        <v>18800110</v>
      </c>
      <c r="AJ1321" s="65" t="s">
        <v>5247</v>
      </c>
      <c r="AK1321" s="65">
        <v>8</v>
      </c>
      <c r="AN1321" s="65" t="str">
        <f t="shared" si="574"/>
        <v/>
      </c>
    </row>
    <row r="1322" spans="1:40" ht="16.8" customHeight="1" x14ac:dyDescent="0.25">
      <c r="A1322" s="113">
        <v>1</v>
      </c>
      <c r="B1322" s="342" t="s">
        <v>766</v>
      </c>
      <c r="C1322" s="180"/>
      <c r="D1322" s="349" t="str">
        <f t="shared" si="583"/>
        <v/>
      </c>
      <c r="E1322" s="211">
        <f t="shared" si="595"/>
        <v>18800329</v>
      </c>
      <c r="F1322" s="262">
        <v>9</v>
      </c>
      <c r="G1322" s="194"/>
      <c r="H1322" s="194"/>
      <c r="N1322" s="417"/>
      <c r="O1322" s="194"/>
      <c r="P1322" s="194"/>
      <c r="R1322" s="112" t="str">
        <f>IF(D1322="","", CONCATENATE("Update games set ", B1322, "= ",D1322," where game_id=", E1322))</f>
        <v/>
      </c>
      <c r="S1322" s="112" t="str">
        <f t="shared" si="575"/>
        <v/>
      </c>
      <c r="T1322" s="112" t="str">
        <f t="shared" si="576"/>
        <v/>
      </c>
      <c r="U1322" s="200" t="str">
        <f t="shared" si="573"/>
        <v/>
      </c>
      <c r="V1322" s="112" t="str">
        <f t="shared" si="577"/>
        <v/>
      </c>
      <c r="W1322" s="415" t="str">
        <f t="shared" si="578"/>
        <v/>
      </c>
      <c r="Y1322" s="65" t="str">
        <f t="shared" si="585"/>
        <v/>
      </c>
      <c r="Z1322" s="65" t="str">
        <f t="shared" si="586"/>
        <v/>
      </c>
      <c r="AA1322" s="65" t="str">
        <f t="shared" si="587"/>
        <v/>
      </c>
      <c r="AB1322" s="65" t="str">
        <f t="shared" si="588"/>
        <v/>
      </c>
      <c r="AC1322" s="65" t="str">
        <f t="shared" si="589"/>
        <v/>
      </c>
      <c r="AH1322" s="65" t="str">
        <f t="shared" si="579"/>
        <v>188001109</v>
      </c>
      <c r="AI1322" s="65">
        <v>18800110</v>
      </c>
      <c r="AJ1322" s="65" t="s">
        <v>5247</v>
      </c>
      <c r="AK1322" s="65">
        <v>9</v>
      </c>
      <c r="AN1322" s="65" t="str">
        <f t="shared" si="574"/>
        <v/>
      </c>
    </row>
    <row r="1323" spans="1:40" ht="16.8" customHeight="1" x14ac:dyDescent="0.25">
      <c r="A1323" s="113">
        <v>1</v>
      </c>
      <c r="B1323" s="342" t="s">
        <v>753</v>
      </c>
      <c r="C1323" s="347"/>
      <c r="D1323" s="350" t="str">
        <f t="shared" si="584"/>
        <v/>
      </c>
      <c r="E1323" s="211">
        <f t="shared" si="595"/>
        <v>18800329</v>
      </c>
      <c r="F1323" s="262">
        <v>10</v>
      </c>
      <c r="G1323" s="194"/>
      <c r="N1323" s="417"/>
      <c r="O1323" s="194"/>
      <c r="P1323" s="194"/>
      <c r="R1323" s="112" t="str">
        <f>IF(D1323="","", CONCATENATE("Update games set ", B1323, "= ",D1323," where game_id=", E1323))</f>
        <v/>
      </c>
      <c r="S1323" s="112" t="str">
        <f t="shared" si="575"/>
        <v/>
      </c>
      <c r="T1323" s="112" t="str">
        <f t="shared" si="576"/>
        <v/>
      </c>
      <c r="U1323" s="200" t="str">
        <f t="shared" si="573"/>
        <v/>
      </c>
      <c r="V1323" s="112" t="str">
        <f t="shared" si="577"/>
        <v/>
      </c>
      <c r="W1323" s="415" t="str">
        <f t="shared" si="578"/>
        <v/>
      </c>
      <c r="Y1323" s="65" t="str">
        <f t="shared" si="585"/>
        <v/>
      </c>
      <c r="Z1323" s="65" t="str">
        <f t="shared" si="586"/>
        <v/>
      </c>
      <c r="AA1323" s="65" t="str">
        <f t="shared" si="587"/>
        <v/>
      </c>
      <c r="AB1323" s="65" t="str">
        <f t="shared" si="588"/>
        <v/>
      </c>
      <c r="AC1323" s="65" t="str">
        <f t="shared" si="589"/>
        <v/>
      </c>
      <c r="AH1323" s="65" t="str">
        <f t="shared" si="579"/>
        <v>1880011010</v>
      </c>
      <c r="AI1323" s="65">
        <v>18800110</v>
      </c>
      <c r="AJ1323" s="65" t="s">
        <v>5247</v>
      </c>
      <c r="AK1323" s="65">
        <v>10</v>
      </c>
      <c r="AN1323" s="65" t="str">
        <f t="shared" si="574"/>
        <v/>
      </c>
    </row>
    <row r="1324" spans="1:40" ht="16.8" customHeight="1" x14ac:dyDescent="0.25">
      <c r="A1324" s="113">
        <v>1</v>
      </c>
      <c r="B1324" s="342" t="s">
        <v>746</v>
      </c>
      <c r="C1324" s="334" t="s">
        <v>5062</v>
      </c>
      <c r="D1324" s="334" t="str">
        <f>CONCATENATE("'", LEFT(E1324,4),"-",MID(E1324,5,2),"-", MID(E1324,7,2), " ", C1324,"'")</f>
        <v>'1880-03-29 15:00'</v>
      </c>
      <c r="E1324" s="211">
        <f t="shared" si="595"/>
        <v>18800329</v>
      </c>
      <c r="F1324" s="262">
        <v>11</v>
      </c>
      <c r="R1324" s="112" t="str">
        <f>IF(D1324="","", CONCATENATE("Update games set ", B1324, "= ",D1324," where game_id=", E1324))</f>
        <v>Update games set Game_date= '1880-03-29 15:00' where game_id=18800329</v>
      </c>
      <c r="S1324" s="112" t="str">
        <f t="shared" si="575"/>
        <v/>
      </c>
      <c r="T1324" s="112" t="str">
        <f t="shared" si="576"/>
        <v/>
      </c>
      <c r="U1324" s="200" t="str">
        <f t="shared" si="573"/>
        <v/>
      </c>
      <c r="V1324" s="112" t="str">
        <f t="shared" si="577"/>
        <v/>
      </c>
      <c r="W1324" s="415" t="str">
        <f t="shared" si="578"/>
        <v/>
      </c>
      <c r="Y1324" s="65" t="str">
        <f t="shared" si="585"/>
        <v/>
      </c>
      <c r="Z1324" s="65" t="str">
        <f t="shared" si="586"/>
        <v/>
      </c>
      <c r="AA1324" s="65" t="str">
        <f t="shared" si="587"/>
        <v/>
      </c>
      <c r="AB1324" s="65" t="str">
        <f t="shared" si="588"/>
        <v/>
      </c>
      <c r="AC1324" s="65" t="str">
        <f t="shared" si="589"/>
        <v/>
      </c>
      <c r="AH1324" s="65" t="str">
        <f t="shared" si="579"/>
        <v>1880011011</v>
      </c>
      <c r="AI1324" s="65">
        <v>18800110</v>
      </c>
      <c r="AJ1324" s="65" t="s">
        <v>5247</v>
      </c>
      <c r="AK1324" s="65">
        <v>11</v>
      </c>
      <c r="AN1324" s="65" t="str">
        <f t="shared" si="574"/>
        <v/>
      </c>
    </row>
    <row r="1325" spans="1:40" ht="16.8" customHeight="1" x14ac:dyDescent="0.25">
      <c r="A1325" s="113">
        <v>1</v>
      </c>
      <c r="B1325" s="342" t="s">
        <v>25</v>
      </c>
      <c r="C1325" s="334"/>
      <c r="D1325" s="350" t="str">
        <f t="shared" si="594"/>
        <v/>
      </c>
      <c r="E1325" s="211">
        <f t="shared" si="595"/>
        <v>18800329</v>
      </c>
      <c r="F1325" s="262">
        <v>12</v>
      </c>
      <c r="G1325" s="212"/>
      <c r="H1325" s="212"/>
      <c r="N1325" s="416"/>
      <c r="O1325" s="212"/>
      <c r="P1325" s="212"/>
      <c r="R1325" s="112" t="str">
        <f>IF(D1325="","", CONCATENATE("Update games set ", B1325, "= ",D1325," where game_id=", E1325))</f>
        <v/>
      </c>
      <c r="S1325" s="112" t="str">
        <f t="shared" si="575"/>
        <v/>
      </c>
      <c r="T1325" s="112" t="str">
        <f t="shared" si="576"/>
        <v/>
      </c>
      <c r="U1325" s="200" t="str">
        <f t="shared" si="573"/>
        <v/>
      </c>
      <c r="V1325" s="112" t="str">
        <f t="shared" si="577"/>
        <v/>
      </c>
      <c r="W1325" s="415" t="str">
        <f t="shared" si="578"/>
        <v/>
      </c>
      <c r="Y1325" s="65" t="str">
        <f t="shared" si="585"/>
        <v/>
      </c>
      <c r="Z1325" s="65" t="str">
        <f t="shared" si="586"/>
        <v/>
      </c>
      <c r="AA1325" s="65" t="str">
        <f t="shared" si="587"/>
        <v/>
      </c>
      <c r="AB1325" s="65" t="str">
        <f t="shared" si="588"/>
        <v/>
      </c>
      <c r="AC1325" s="65" t="str">
        <f t="shared" si="589"/>
        <v/>
      </c>
      <c r="AH1325" s="65" t="str">
        <f t="shared" si="579"/>
        <v>1880011012</v>
      </c>
      <c r="AI1325" s="65">
        <v>18800110</v>
      </c>
      <c r="AJ1325" s="65" t="s">
        <v>5247</v>
      </c>
      <c r="AK1325" s="65">
        <v>12</v>
      </c>
      <c r="AN1325" s="65" t="str">
        <f t="shared" si="574"/>
        <v/>
      </c>
    </row>
    <row r="1326" spans="1:40" ht="16.8" customHeight="1" x14ac:dyDescent="0.25">
      <c r="A1326" s="113">
        <v>1</v>
      </c>
      <c r="B1326" s="342" t="s">
        <v>475</v>
      </c>
      <c r="C1326" s="180"/>
      <c r="D1326" s="349" t="str">
        <f t="shared" si="583"/>
        <v/>
      </c>
      <c r="E1326" s="211">
        <f t="shared" si="595"/>
        <v>18800329</v>
      </c>
      <c r="F1326" s="262">
        <v>13</v>
      </c>
      <c r="R1326" s="112" t="str">
        <f>IF(D1326="","", CONCATENATE("Update games set ", B1326, "= ",D1326," where game_id=", E1326))</f>
        <v/>
      </c>
      <c r="S1326" s="112" t="str">
        <f t="shared" si="575"/>
        <v/>
      </c>
      <c r="T1326" s="112" t="str">
        <f t="shared" si="576"/>
        <v/>
      </c>
      <c r="U1326" s="200" t="str">
        <f t="shared" si="573"/>
        <v/>
      </c>
      <c r="V1326" s="112" t="str">
        <f t="shared" si="577"/>
        <v/>
      </c>
      <c r="W1326" s="415" t="str">
        <f t="shared" si="578"/>
        <v/>
      </c>
      <c r="Y1326" s="65" t="str">
        <f t="shared" si="585"/>
        <v/>
      </c>
      <c r="Z1326" s="65" t="str">
        <f t="shared" si="586"/>
        <v/>
      </c>
      <c r="AA1326" s="65" t="str">
        <f t="shared" si="587"/>
        <v/>
      </c>
      <c r="AB1326" s="65" t="str">
        <f t="shared" si="588"/>
        <v/>
      </c>
      <c r="AC1326" s="65" t="str">
        <f t="shared" si="589"/>
        <v/>
      </c>
      <c r="AH1326" s="65" t="str">
        <f t="shared" si="579"/>
        <v>1880011013</v>
      </c>
      <c r="AI1326" s="65">
        <v>18800110</v>
      </c>
      <c r="AJ1326" s="65" t="s">
        <v>5247</v>
      </c>
      <c r="AK1326" s="65">
        <v>13</v>
      </c>
      <c r="AN1326" s="65" t="str">
        <f t="shared" si="574"/>
        <v/>
      </c>
    </row>
    <row r="1327" spans="1:40" ht="16.8" customHeight="1" x14ac:dyDescent="0.25">
      <c r="A1327" s="113">
        <v>1</v>
      </c>
      <c r="B1327" s="342" t="s">
        <v>20</v>
      </c>
      <c r="C1327" s="347"/>
      <c r="D1327" s="350" t="str">
        <f t="shared" si="594"/>
        <v/>
      </c>
      <c r="E1327" s="211">
        <f t="shared" si="595"/>
        <v>18800329</v>
      </c>
      <c r="F1327" s="262">
        <v>14</v>
      </c>
      <c r="R1327" s="112" t="str">
        <f>IF(D1327="","", CONCATENATE("Update games set ", B1327, "= ",D1327," where game_id=", E1327))</f>
        <v/>
      </c>
      <c r="S1327" s="112" t="str">
        <f t="shared" si="575"/>
        <v/>
      </c>
      <c r="T1327" s="112" t="str">
        <f t="shared" si="576"/>
        <v/>
      </c>
      <c r="U1327" s="200" t="str">
        <f t="shared" si="573"/>
        <v/>
      </c>
      <c r="V1327" s="112" t="str">
        <f t="shared" si="577"/>
        <v/>
      </c>
      <c r="W1327" s="415" t="str">
        <f t="shared" si="578"/>
        <v/>
      </c>
      <c r="Y1327" s="65" t="str">
        <f t="shared" si="585"/>
        <v/>
      </c>
      <c r="Z1327" s="65" t="str">
        <f t="shared" si="586"/>
        <v/>
      </c>
      <c r="AA1327" s="65" t="str">
        <f t="shared" si="587"/>
        <v/>
      </c>
      <c r="AB1327" s="65" t="str">
        <f t="shared" si="588"/>
        <v/>
      </c>
      <c r="AC1327" s="65" t="str">
        <f t="shared" si="589"/>
        <v/>
      </c>
      <c r="AH1327" s="65" t="str">
        <f t="shared" si="579"/>
        <v>1880011014</v>
      </c>
      <c r="AI1327" s="65">
        <v>18800110</v>
      </c>
      <c r="AJ1327" s="65" t="s">
        <v>5247</v>
      </c>
      <c r="AK1327" s="65">
        <v>14</v>
      </c>
      <c r="AN1327" s="65" t="str">
        <f t="shared" si="574"/>
        <v/>
      </c>
    </row>
    <row r="1328" spans="1:40" ht="16.8" customHeight="1" x14ac:dyDescent="0.25">
      <c r="A1328" s="113">
        <v>1</v>
      </c>
      <c r="B1328" s="342" t="s">
        <v>4882</v>
      </c>
      <c r="C1328" s="342" t="str">
        <f>IF(C1327="", "", C1327)</f>
        <v/>
      </c>
      <c r="D1328" s="350" t="str">
        <f t="shared" si="594"/>
        <v/>
      </c>
      <c r="E1328" s="211">
        <f t="shared" si="595"/>
        <v>18800329</v>
      </c>
      <c r="F1328" s="262">
        <v>15</v>
      </c>
      <c r="R1328" s="112" t="str">
        <f>IF(D1328="","", CONCATENATE("Update games set ", B1328, "= ",D1328," where game_id=", E1328))</f>
        <v/>
      </c>
      <c r="S1328" s="112" t="str">
        <f t="shared" si="575"/>
        <v/>
      </c>
      <c r="T1328" s="112" t="str">
        <f t="shared" si="576"/>
        <v/>
      </c>
      <c r="U1328" s="200" t="str">
        <f t="shared" si="573"/>
        <v/>
      </c>
      <c r="V1328" s="112" t="str">
        <f t="shared" si="577"/>
        <v/>
      </c>
      <c r="W1328" s="415" t="str">
        <f t="shared" si="578"/>
        <v/>
      </c>
      <c r="Y1328" s="65" t="str">
        <f t="shared" si="585"/>
        <v/>
      </c>
      <c r="Z1328" s="65" t="str">
        <f t="shared" si="586"/>
        <v/>
      </c>
      <c r="AA1328" s="65" t="str">
        <f t="shared" si="587"/>
        <v/>
      </c>
      <c r="AB1328" s="65" t="str">
        <f t="shared" si="588"/>
        <v/>
      </c>
      <c r="AC1328" s="65" t="str">
        <f t="shared" si="589"/>
        <v/>
      </c>
      <c r="AH1328" s="65" t="str">
        <f t="shared" si="579"/>
        <v>1880011015</v>
      </c>
      <c r="AI1328" s="65">
        <v>18800110</v>
      </c>
      <c r="AJ1328" s="65" t="s">
        <v>5247</v>
      </c>
      <c r="AK1328" s="65">
        <v>15</v>
      </c>
      <c r="AN1328" s="65" t="str">
        <f t="shared" si="574"/>
        <v/>
      </c>
    </row>
    <row r="1329" spans="1:40" s="126" customFormat="1" ht="16.8" customHeight="1" thickBot="1" x14ac:dyDescent="0.3">
      <c r="A1329" s="113">
        <v>1</v>
      </c>
      <c r="B1329" s="116" t="s">
        <v>115</v>
      </c>
      <c r="C1329" s="352"/>
      <c r="D1329" s="370" t="str">
        <f t="shared" ref="D1329" si="597">IF(MID(E1329,5,2)*1&gt;6,_xlfn.CONCAT("'",LEFT(E1329,4),"-",MID(E1329,3,2)+1,"'"),_xlfn.CONCAT("'",LEFT(E1329,4)-1,"-",MID(E1329,3,2),"'"))</f>
        <v>'1879-80'</v>
      </c>
      <c r="E1329" s="214">
        <f t="shared" si="595"/>
        <v>18800329</v>
      </c>
      <c r="F1329" s="266">
        <v>16</v>
      </c>
      <c r="G1329" s="343"/>
      <c r="H1329" s="343"/>
      <c r="I1329" s="267"/>
      <c r="J1329" s="214"/>
      <c r="K1329" s="266"/>
      <c r="L1329" s="266"/>
      <c r="M1329" s="266"/>
      <c r="N1329" s="419"/>
      <c r="O1329" s="343"/>
      <c r="P1329" s="343"/>
      <c r="Q1329" s="346"/>
      <c r="R1329" s="112" t="str">
        <f>IF(D1329="","", CONCATENATE("Update games set ", B1329, "= ",D1329," where game_id=", E1329))</f>
        <v>Update games set Season= '1879-80' where game_id=18800329</v>
      </c>
      <c r="S1329" s="112" t="str">
        <f t="shared" si="575"/>
        <v/>
      </c>
      <c r="T1329" s="112" t="str">
        <f t="shared" si="576"/>
        <v/>
      </c>
      <c r="U1329" s="200" t="str">
        <f t="shared" si="573"/>
        <v/>
      </c>
      <c r="V1329" s="112" t="str">
        <f t="shared" si="577"/>
        <v/>
      </c>
      <c r="W1329" s="415" t="str">
        <f t="shared" si="578"/>
        <v/>
      </c>
      <c r="X1329" s="240"/>
      <c r="Y1329" s="65" t="str">
        <f t="shared" si="585"/>
        <v/>
      </c>
      <c r="Z1329" s="65" t="str">
        <f t="shared" si="586"/>
        <v/>
      </c>
      <c r="AA1329" s="65" t="str">
        <f t="shared" si="587"/>
        <v/>
      </c>
      <c r="AB1329" s="65" t="str">
        <f t="shared" si="588"/>
        <v/>
      </c>
      <c r="AC1329" s="65" t="str">
        <f t="shared" si="589"/>
        <v/>
      </c>
      <c r="AH1329" s="65" t="str">
        <f t="shared" si="579"/>
        <v>1880011016</v>
      </c>
      <c r="AI1329" s="126">
        <v>18800110</v>
      </c>
      <c r="AJ1329" s="126" t="s">
        <v>5247</v>
      </c>
      <c r="AK1329" s="126">
        <v>16</v>
      </c>
      <c r="AN1329" s="65" t="str">
        <f t="shared" si="574"/>
        <v/>
      </c>
    </row>
    <row r="1330" spans="1:40" ht="16.8" customHeight="1" thickTop="1" x14ac:dyDescent="0.25">
      <c r="A1330" s="113">
        <v>1</v>
      </c>
      <c r="B1330" s="341" t="s">
        <v>22</v>
      </c>
      <c r="C1330" s="341" t="s">
        <v>27</v>
      </c>
      <c r="D1330" s="341" t="str">
        <f t="shared" si="594"/>
        <v>'Blackburn Rovers'</v>
      </c>
      <c r="E1330" s="211">
        <v>18800330</v>
      </c>
      <c r="F1330" s="262">
        <v>1</v>
      </c>
      <c r="H1330" s="212"/>
      <c r="R1330" s="112" t="str">
        <f>IF(D1330="","", CONCATENATE("Update games set ", B1330, "= ",D1330," where game_id=", E1330))</f>
        <v>Update games set Opponent= 'Blackburn Rovers' where game_id=18800330</v>
      </c>
      <c r="S1330" s="112" t="str">
        <f t="shared" si="575"/>
        <v/>
      </c>
      <c r="T1330" s="112" t="str">
        <f t="shared" si="576"/>
        <v/>
      </c>
      <c r="U1330" s="200" t="str">
        <f t="shared" si="573"/>
        <v/>
      </c>
      <c r="V1330" s="112" t="str">
        <f t="shared" si="577"/>
        <v/>
      </c>
      <c r="W1330" s="415" t="str">
        <f t="shared" si="578"/>
        <v/>
      </c>
      <c r="Y1330" s="65" t="str">
        <f t="shared" si="585"/>
        <v/>
      </c>
      <c r="Z1330" s="65" t="str">
        <f t="shared" si="586"/>
        <v/>
      </c>
      <c r="AA1330" s="65" t="str">
        <f t="shared" si="587"/>
        <v/>
      </c>
      <c r="AB1330" s="65" t="str">
        <f t="shared" si="588"/>
        <v/>
      </c>
      <c r="AC1330" s="65" t="str">
        <f t="shared" si="589"/>
        <v/>
      </c>
      <c r="AH1330" s="65" t="str">
        <f t="shared" si="579"/>
        <v>188001171</v>
      </c>
      <c r="AI1330" s="65">
        <v>18800117</v>
      </c>
      <c r="AJ1330" s="65" t="s">
        <v>163</v>
      </c>
      <c r="AK1330" s="65">
        <v>1</v>
      </c>
      <c r="AN1330" s="65" t="str">
        <f t="shared" si="574"/>
        <v>update games set source = 'The Nottingham Forest Football Scrapbook' where game_id = 18800330</v>
      </c>
    </row>
    <row r="1331" spans="1:40" ht="16.8" customHeight="1" x14ac:dyDescent="0.25">
      <c r="A1331" s="113">
        <v>1</v>
      </c>
      <c r="B1331" s="342" t="s">
        <v>4979</v>
      </c>
      <c r="C1331" s="342" t="str">
        <f>IF(C1330="", "", C1330)</f>
        <v>Blackburn Rovers</v>
      </c>
      <c r="D1331" s="350" t="str">
        <f t="shared" si="594"/>
        <v>'Blackburn Rovers'</v>
      </c>
      <c r="E1331" s="211">
        <f>E1330</f>
        <v>18800330</v>
      </c>
      <c r="F1331" s="262">
        <v>2</v>
      </c>
      <c r="R1331" s="112" t="str">
        <f>IF(D1331="","", CONCATENATE("Update games set ", B1331, "= ",D1331," where game_id=", E1331))</f>
        <v>Update games set Opp_parent= 'Blackburn Rovers' where game_id=18800330</v>
      </c>
      <c r="S1331" s="112" t="str">
        <f t="shared" si="575"/>
        <v/>
      </c>
      <c r="T1331" s="112" t="str">
        <f t="shared" si="576"/>
        <v/>
      </c>
      <c r="U1331" s="200" t="str">
        <f t="shared" si="573"/>
        <v/>
      </c>
      <c r="V1331" s="112" t="str">
        <f t="shared" si="577"/>
        <v/>
      </c>
      <c r="W1331" s="415" t="str">
        <f t="shared" si="578"/>
        <v/>
      </c>
      <c r="Y1331" s="65" t="str">
        <f t="shared" si="585"/>
        <v/>
      </c>
      <c r="Z1331" s="65" t="str">
        <f t="shared" si="586"/>
        <v/>
      </c>
      <c r="AA1331" s="65" t="str">
        <f t="shared" si="587"/>
        <v/>
      </c>
      <c r="AB1331" s="65" t="str">
        <f t="shared" si="588"/>
        <v/>
      </c>
      <c r="AC1331" s="65" t="str">
        <f t="shared" si="589"/>
        <v/>
      </c>
      <c r="AH1331" s="65" t="str">
        <f t="shared" si="579"/>
        <v>188001172</v>
      </c>
      <c r="AI1331" s="65">
        <v>18800117</v>
      </c>
      <c r="AJ1331" s="65" t="s">
        <v>163</v>
      </c>
      <c r="AK1331" s="65">
        <v>2</v>
      </c>
      <c r="AN1331" s="65" t="str">
        <f t="shared" si="574"/>
        <v/>
      </c>
    </row>
    <row r="1332" spans="1:40" ht="16.8" customHeight="1" x14ac:dyDescent="0.25">
      <c r="A1332" s="113">
        <v>1</v>
      </c>
      <c r="B1332" s="342" t="s">
        <v>2653</v>
      </c>
      <c r="C1332" s="342" t="s">
        <v>663</v>
      </c>
      <c r="D1332" s="350" t="str">
        <f t="shared" si="594"/>
        <v>'Friendly'</v>
      </c>
      <c r="E1332" s="211">
        <f t="shared" ref="E1332:E1345" si="598">E1331</f>
        <v>18800330</v>
      </c>
      <c r="F1332" s="262">
        <v>3</v>
      </c>
      <c r="R1332" s="112" t="str">
        <f>IF(D1332="","", CONCATENATE("Update games set ", B1332, "= ",D1332," where game_id=", E1332))</f>
        <v>Update games set Game_type= 'Friendly' where game_id=18800330</v>
      </c>
      <c r="S1332" s="112" t="str">
        <f t="shared" si="575"/>
        <v/>
      </c>
      <c r="T1332" s="112" t="str">
        <f t="shared" si="576"/>
        <v/>
      </c>
      <c r="U1332" s="200" t="str">
        <f t="shared" si="573"/>
        <v/>
      </c>
      <c r="V1332" s="112" t="str">
        <f t="shared" si="577"/>
        <v/>
      </c>
      <c r="W1332" s="415" t="str">
        <f t="shared" si="578"/>
        <v/>
      </c>
      <c r="Y1332" s="65" t="str">
        <f t="shared" si="585"/>
        <v/>
      </c>
      <c r="Z1332" s="65" t="str">
        <f t="shared" si="586"/>
        <v/>
      </c>
      <c r="AA1332" s="65" t="str">
        <f t="shared" si="587"/>
        <v/>
      </c>
      <c r="AB1332" s="65" t="str">
        <f t="shared" si="588"/>
        <v/>
      </c>
      <c r="AC1332" s="65" t="str">
        <f t="shared" si="589"/>
        <v/>
      </c>
      <c r="AH1332" s="65" t="str">
        <f t="shared" si="579"/>
        <v>188001173</v>
      </c>
      <c r="AI1332" s="65">
        <v>18800117</v>
      </c>
      <c r="AJ1332" s="65" t="s">
        <v>163</v>
      </c>
      <c r="AK1332" s="65">
        <v>3</v>
      </c>
      <c r="AN1332" s="65" t="str">
        <f t="shared" si="574"/>
        <v/>
      </c>
    </row>
    <row r="1333" spans="1:40" ht="16.8" customHeight="1" x14ac:dyDescent="0.25">
      <c r="A1333" s="113">
        <v>1</v>
      </c>
      <c r="B1333" s="342" t="s">
        <v>4978</v>
      </c>
      <c r="C1333" s="347" t="s">
        <v>0</v>
      </c>
      <c r="D1333" s="350" t="str">
        <f t="shared" si="594"/>
        <v>'A'</v>
      </c>
      <c r="E1333" s="211">
        <f t="shared" si="598"/>
        <v>18800330</v>
      </c>
      <c r="F1333" s="262">
        <v>4</v>
      </c>
      <c r="R1333" s="112" t="str">
        <f>IF(D1333="","", CONCATENATE("Update games set ", B1333, "= ",D1333," where game_id=", E1333))</f>
        <v>Update games set HAN= 'A' where game_id=18800330</v>
      </c>
      <c r="S1333" s="112" t="str">
        <f t="shared" si="575"/>
        <v/>
      </c>
      <c r="T1333" s="112" t="str">
        <f t="shared" si="576"/>
        <v/>
      </c>
      <c r="U1333" s="200" t="str">
        <f t="shared" si="573"/>
        <v/>
      </c>
      <c r="V1333" s="112" t="str">
        <f t="shared" si="577"/>
        <v/>
      </c>
      <c r="W1333" s="415" t="str">
        <f t="shared" si="578"/>
        <v/>
      </c>
      <c r="Y1333" s="65" t="str">
        <f t="shared" si="585"/>
        <v/>
      </c>
      <c r="Z1333" s="65" t="str">
        <f t="shared" si="586"/>
        <v/>
      </c>
      <c r="AA1333" s="65" t="str">
        <f t="shared" si="587"/>
        <v/>
      </c>
      <c r="AB1333" s="65" t="str">
        <f t="shared" si="588"/>
        <v/>
      </c>
      <c r="AC1333" s="65" t="str">
        <f t="shared" si="589"/>
        <v/>
      </c>
      <c r="AH1333" s="65" t="str">
        <f t="shared" si="579"/>
        <v>188001174</v>
      </c>
      <c r="AI1333" s="65">
        <v>18800117</v>
      </c>
      <c r="AJ1333" s="65" t="s">
        <v>163</v>
      </c>
      <c r="AK1333" s="65">
        <v>4</v>
      </c>
      <c r="AN1333" s="65" t="str">
        <f t="shared" si="574"/>
        <v/>
      </c>
    </row>
    <row r="1334" spans="1:40" ht="16.8" customHeight="1" x14ac:dyDescent="0.25">
      <c r="A1334" s="113">
        <v>1</v>
      </c>
      <c r="B1334" s="342" t="s">
        <v>5</v>
      </c>
      <c r="C1334" s="347">
        <v>1</v>
      </c>
      <c r="D1334" s="349">
        <f t="shared" si="581"/>
        <v>1</v>
      </c>
      <c r="E1334" s="211">
        <f t="shared" si="598"/>
        <v>18800330</v>
      </c>
      <c r="F1334" s="262">
        <v>5</v>
      </c>
      <c r="R1334" s="112" t="str">
        <f>IF(D1334="","", CONCATENATE("Update games set ", B1334, "= ",D1334," where game_id=", E1334))</f>
        <v>Update games set F= 1 where game_id=18800330</v>
      </c>
      <c r="S1334" s="112" t="str">
        <f t="shared" si="575"/>
        <v/>
      </c>
      <c r="T1334" s="112" t="str">
        <f t="shared" si="576"/>
        <v/>
      </c>
      <c r="U1334" s="200" t="str">
        <f t="shared" si="573"/>
        <v/>
      </c>
      <c r="V1334" s="112" t="str">
        <f t="shared" si="577"/>
        <v/>
      </c>
      <c r="W1334" s="415" t="str">
        <f t="shared" si="578"/>
        <v/>
      </c>
      <c r="Y1334" s="65" t="str">
        <f t="shared" si="585"/>
        <v/>
      </c>
      <c r="Z1334" s="65" t="str">
        <f t="shared" si="586"/>
        <v/>
      </c>
      <c r="AA1334" s="65" t="str">
        <f t="shared" si="587"/>
        <v/>
      </c>
      <c r="AB1334" s="65" t="str">
        <f t="shared" si="588"/>
        <v/>
      </c>
      <c r="AC1334" s="65" t="str">
        <f t="shared" si="589"/>
        <v/>
      </c>
      <c r="AH1334" s="65" t="str">
        <f t="shared" si="579"/>
        <v>188001175</v>
      </c>
      <c r="AI1334" s="65">
        <v>18800117</v>
      </c>
      <c r="AJ1334" s="65" t="s">
        <v>163</v>
      </c>
      <c r="AK1334" s="65">
        <v>5</v>
      </c>
      <c r="AN1334" s="65" t="str">
        <f t="shared" si="574"/>
        <v/>
      </c>
    </row>
    <row r="1335" spans="1:40" ht="16.8" customHeight="1" x14ac:dyDescent="0.25">
      <c r="A1335" s="113">
        <v>1</v>
      </c>
      <c r="B1335" s="342" t="s">
        <v>0</v>
      </c>
      <c r="C1335" s="180">
        <v>5</v>
      </c>
      <c r="D1335" s="349">
        <f t="shared" si="581"/>
        <v>5</v>
      </c>
      <c r="E1335" s="211">
        <f t="shared" si="598"/>
        <v>18800330</v>
      </c>
      <c r="F1335" s="262">
        <v>6</v>
      </c>
      <c r="R1335" s="112" t="str">
        <f>IF(D1335="","", CONCATENATE("Update games set ", B1335, "= ",D1335," where game_id=", E1335))</f>
        <v>Update games set A= 5 where game_id=18800330</v>
      </c>
      <c r="S1335" s="112" t="str">
        <f t="shared" si="575"/>
        <v/>
      </c>
      <c r="T1335" s="112" t="str">
        <f t="shared" si="576"/>
        <v/>
      </c>
      <c r="U1335" s="200" t="str">
        <f t="shared" si="573"/>
        <v/>
      </c>
      <c r="V1335" s="112" t="str">
        <f t="shared" si="577"/>
        <v/>
      </c>
      <c r="W1335" s="415" t="str">
        <f t="shared" si="578"/>
        <v/>
      </c>
      <c r="Y1335" s="65" t="str">
        <f t="shared" si="585"/>
        <v/>
      </c>
      <c r="Z1335" s="65" t="str">
        <f t="shared" si="586"/>
        <v/>
      </c>
      <c r="AA1335" s="65" t="str">
        <f t="shared" si="587"/>
        <v/>
      </c>
      <c r="AB1335" s="65" t="str">
        <f t="shared" si="588"/>
        <v/>
      </c>
      <c r="AC1335" s="65" t="str">
        <f t="shared" si="589"/>
        <v/>
      </c>
      <c r="AH1335" s="65" t="str">
        <f t="shared" si="579"/>
        <v>188001176</v>
      </c>
      <c r="AI1335" s="65">
        <v>18800117</v>
      </c>
      <c r="AJ1335" s="65" t="s">
        <v>163</v>
      </c>
      <c r="AK1335" s="65">
        <v>6</v>
      </c>
      <c r="AN1335" s="65" t="str">
        <f t="shared" si="574"/>
        <v/>
      </c>
    </row>
    <row r="1336" spans="1:40" ht="16.8" customHeight="1" x14ac:dyDescent="0.25">
      <c r="A1336" s="113">
        <v>1</v>
      </c>
      <c r="B1336" s="342" t="s">
        <v>23</v>
      </c>
      <c r="C1336" s="334" t="s">
        <v>4</v>
      </c>
      <c r="D1336" s="334" t="str">
        <f t="shared" ref="D1336" si="599">IF(C1336="",IF(D1334&gt;D1335,"'W'",IF(D1334=D1335,"'D'","'L'")),_xlfn.CONCAT("'",C1336,"'"))</f>
        <v>'L'</v>
      </c>
      <c r="E1336" s="211">
        <f t="shared" si="598"/>
        <v>18800330</v>
      </c>
      <c r="F1336" s="262">
        <v>7</v>
      </c>
      <c r="R1336" s="112" t="str">
        <f>IF(D1336="","", CONCATENATE("Update games set ", B1336, "= ",D1336," where game_id=", E1336))</f>
        <v>Update games set Result= 'L' where game_id=18800330</v>
      </c>
      <c r="S1336" s="112" t="str">
        <f t="shared" si="575"/>
        <v/>
      </c>
      <c r="T1336" s="112" t="str">
        <f t="shared" si="576"/>
        <v/>
      </c>
      <c r="U1336" s="200" t="str">
        <f t="shared" si="573"/>
        <v/>
      </c>
      <c r="V1336" s="112" t="str">
        <f t="shared" si="577"/>
        <v/>
      </c>
      <c r="W1336" s="415" t="str">
        <f t="shared" si="578"/>
        <v/>
      </c>
      <c r="Y1336" s="65" t="str">
        <f t="shared" si="585"/>
        <v/>
      </c>
      <c r="Z1336" s="65" t="str">
        <f t="shared" si="586"/>
        <v/>
      </c>
      <c r="AA1336" s="65" t="str">
        <f t="shared" si="587"/>
        <v/>
      </c>
      <c r="AB1336" s="65" t="str">
        <f t="shared" si="588"/>
        <v/>
      </c>
      <c r="AC1336" s="65" t="str">
        <f t="shared" si="589"/>
        <v/>
      </c>
      <c r="AH1336" s="65" t="str">
        <f t="shared" si="579"/>
        <v>188001177</v>
      </c>
      <c r="AI1336" s="65">
        <v>18800117</v>
      </c>
      <c r="AJ1336" s="65" t="s">
        <v>163</v>
      </c>
      <c r="AK1336" s="65">
        <v>7</v>
      </c>
      <c r="AN1336" s="65" t="str">
        <f t="shared" si="574"/>
        <v/>
      </c>
    </row>
    <row r="1337" spans="1:40" ht="16.8" customHeight="1" x14ac:dyDescent="0.25">
      <c r="A1337" s="113">
        <v>1</v>
      </c>
      <c r="B1337" s="342" t="s">
        <v>768</v>
      </c>
      <c r="C1337" s="180">
        <v>3</v>
      </c>
      <c r="D1337" s="349">
        <f t="shared" si="583"/>
        <v>3</v>
      </c>
      <c r="E1337" s="211">
        <f t="shared" si="598"/>
        <v>18800330</v>
      </c>
      <c r="F1337" s="262">
        <v>8</v>
      </c>
      <c r="R1337" s="112" t="str">
        <f>IF(D1337="","", CONCATENATE("Update games set ", B1337, "= ",D1337," where game_id=", E1337))</f>
        <v>Update games set HT_f= 3 where game_id=18800330</v>
      </c>
      <c r="S1337" s="112" t="str">
        <f t="shared" si="575"/>
        <v/>
      </c>
      <c r="T1337" s="112" t="str">
        <f t="shared" si="576"/>
        <v/>
      </c>
      <c r="U1337" s="200" t="str">
        <f t="shared" si="573"/>
        <v/>
      </c>
      <c r="V1337" s="112" t="str">
        <f t="shared" si="577"/>
        <v/>
      </c>
      <c r="W1337" s="415" t="str">
        <f t="shared" si="578"/>
        <v/>
      </c>
      <c r="Y1337" s="65" t="str">
        <f t="shared" si="585"/>
        <v/>
      </c>
      <c r="Z1337" s="65" t="str">
        <f t="shared" si="586"/>
        <v/>
      </c>
      <c r="AA1337" s="65" t="str">
        <f t="shared" si="587"/>
        <v/>
      </c>
      <c r="AB1337" s="65" t="str">
        <f t="shared" si="588"/>
        <v/>
      </c>
      <c r="AC1337" s="65" t="str">
        <f t="shared" si="589"/>
        <v/>
      </c>
      <c r="AH1337" s="65" t="str">
        <f t="shared" si="579"/>
        <v>188001178</v>
      </c>
      <c r="AI1337" s="65">
        <v>18800117</v>
      </c>
      <c r="AJ1337" s="65" t="s">
        <v>163</v>
      </c>
      <c r="AK1337" s="65">
        <v>8</v>
      </c>
      <c r="AN1337" s="65" t="str">
        <f t="shared" si="574"/>
        <v/>
      </c>
    </row>
    <row r="1338" spans="1:40" ht="16.8" customHeight="1" x14ac:dyDescent="0.25">
      <c r="A1338" s="113">
        <v>1</v>
      </c>
      <c r="B1338" s="342" t="s">
        <v>766</v>
      </c>
      <c r="C1338" s="180">
        <v>0</v>
      </c>
      <c r="D1338" s="349">
        <f t="shared" si="583"/>
        <v>0</v>
      </c>
      <c r="E1338" s="211">
        <f t="shared" si="598"/>
        <v>18800330</v>
      </c>
      <c r="F1338" s="262">
        <v>9</v>
      </c>
      <c r="G1338" s="194"/>
      <c r="H1338" s="194"/>
      <c r="N1338" s="417"/>
      <c r="O1338" s="194"/>
      <c r="P1338" s="194"/>
      <c r="R1338" s="112" t="str">
        <f>IF(D1338="","", CONCATENATE("Update games set ", B1338, "= ",D1338," where game_id=", E1338))</f>
        <v>Update games set HT_a= 0 where game_id=18800330</v>
      </c>
      <c r="S1338" s="112" t="str">
        <f t="shared" si="575"/>
        <v/>
      </c>
      <c r="T1338" s="112" t="str">
        <f t="shared" si="576"/>
        <v/>
      </c>
      <c r="U1338" s="200" t="str">
        <f t="shared" si="573"/>
        <v/>
      </c>
      <c r="V1338" s="112" t="str">
        <f t="shared" si="577"/>
        <v/>
      </c>
      <c r="W1338" s="415" t="str">
        <f t="shared" si="578"/>
        <v/>
      </c>
      <c r="Y1338" s="65" t="str">
        <f t="shared" si="585"/>
        <v/>
      </c>
      <c r="Z1338" s="65" t="str">
        <f t="shared" si="586"/>
        <v/>
      </c>
      <c r="AA1338" s="65" t="str">
        <f t="shared" si="587"/>
        <v/>
      </c>
      <c r="AB1338" s="65" t="str">
        <f t="shared" si="588"/>
        <v/>
      </c>
      <c r="AC1338" s="65" t="str">
        <f t="shared" si="589"/>
        <v/>
      </c>
      <c r="AH1338" s="65" t="str">
        <f t="shared" si="579"/>
        <v>188001179</v>
      </c>
      <c r="AI1338" s="65">
        <v>18800117</v>
      </c>
      <c r="AJ1338" s="65" t="s">
        <v>163</v>
      </c>
      <c r="AK1338" s="65">
        <v>9</v>
      </c>
      <c r="AN1338" s="65" t="str">
        <f t="shared" si="574"/>
        <v/>
      </c>
    </row>
    <row r="1339" spans="1:40" ht="16.8" customHeight="1" x14ac:dyDescent="0.25">
      <c r="A1339" s="113">
        <v>1</v>
      </c>
      <c r="B1339" s="342" t="s">
        <v>753</v>
      </c>
      <c r="C1339" s="347" t="s">
        <v>5250</v>
      </c>
      <c r="D1339" s="350" t="str">
        <f t="shared" si="584"/>
        <v>'AH Ashwell'</v>
      </c>
      <c r="E1339" s="211">
        <f t="shared" si="598"/>
        <v>18800330</v>
      </c>
      <c r="F1339" s="262">
        <v>10</v>
      </c>
      <c r="G1339" s="194"/>
      <c r="N1339" s="417"/>
      <c r="O1339" s="194"/>
      <c r="P1339" s="194"/>
      <c r="R1339" s="112" t="str">
        <f>IF(D1339="","", CONCATENATE("Update games set ", B1339, "= ",D1339," where game_id=", E1339))</f>
        <v>Update games set Referee= 'AH Ashwell' where game_id=18800330</v>
      </c>
      <c r="S1339" s="112" t="str">
        <f t="shared" si="575"/>
        <v/>
      </c>
      <c r="T1339" s="112" t="str">
        <f t="shared" si="576"/>
        <v/>
      </c>
      <c r="U1339" s="200" t="str">
        <f t="shared" si="573"/>
        <v/>
      </c>
      <c r="V1339" s="112" t="str">
        <f t="shared" si="577"/>
        <v/>
      </c>
      <c r="W1339" s="415" t="str">
        <f t="shared" si="578"/>
        <v/>
      </c>
      <c r="Y1339" s="65" t="str">
        <f t="shared" si="585"/>
        <v/>
      </c>
      <c r="Z1339" s="65" t="str">
        <f t="shared" si="586"/>
        <v/>
      </c>
      <c r="AA1339" s="65" t="str">
        <f t="shared" si="587"/>
        <v/>
      </c>
      <c r="AB1339" s="65" t="str">
        <f t="shared" si="588"/>
        <v/>
      </c>
      <c r="AC1339" s="65" t="str">
        <f t="shared" si="589"/>
        <v/>
      </c>
      <c r="AH1339" s="65" t="str">
        <f t="shared" si="579"/>
        <v>1880011710</v>
      </c>
      <c r="AI1339" s="65">
        <v>18800117</v>
      </c>
      <c r="AJ1339" s="65" t="s">
        <v>163</v>
      </c>
      <c r="AK1339" s="65">
        <v>10</v>
      </c>
      <c r="AN1339" s="65" t="str">
        <f t="shared" si="574"/>
        <v/>
      </c>
    </row>
    <row r="1340" spans="1:40" ht="16.8" customHeight="1" x14ac:dyDescent="0.25">
      <c r="A1340" s="113">
        <v>1</v>
      </c>
      <c r="B1340" s="342" t="s">
        <v>746</v>
      </c>
      <c r="C1340" s="334" t="s">
        <v>5062</v>
      </c>
      <c r="D1340" s="334" t="str">
        <f>CONCATENATE("'", LEFT(E1340,4),"-",MID(E1340,5,2),"-", MID(E1340,7,2), " ", C1340,"'")</f>
        <v>'1880-03-30 15:00'</v>
      </c>
      <c r="E1340" s="211">
        <f t="shared" si="598"/>
        <v>18800330</v>
      </c>
      <c r="F1340" s="262">
        <v>11</v>
      </c>
      <c r="R1340" s="112" t="str">
        <f>IF(D1340="","", CONCATENATE("Update games set ", B1340, "= ",D1340," where game_id=", E1340))</f>
        <v>Update games set Game_date= '1880-03-30 15:00' where game_id=18800330</v>
      </c>
      <c r="S1340" s="112" t="str">
        <f t="shared" si="575"/>
        <v/>
      </c>
      <c r="T1340" s="112" t="str">
        <f t="shared" si="576"/>
        <v/>
      </c>
      <c r="U1340" s="200" t="str">
        <f t="shared" si="573"/>
        <v/>
      </c>
      <c r="V1340" s="112" t="str">
        <f t="shared" si="577"/>
        <v/>
      </c>
      <c r="W1340" s="415" t="str">
        <f t="shared" si="578"/>
        <v/>
      </c>
      <c r="Y1340" s="65" t="str">
        <f t="shared" si="585"/>
        <v/>
      </c>
      <c r="Z1340" s="65" t="str">
        <f t="shared" si="586"/>
        <v/>
      </c>
      <c r="AA1340" s="65" t="str">
        <f t="shared" si="587"/>
        <v/>
      </c>
      <c r="AB1340" s="65" t="str">
        <f t="shared" si="588"/>
        <v/>
      </c>
      <c r="AC1340" s="65" t="str">
        <f t="shared" si="589"/>
        <v/>
      </c>
      <c r="AH1340" s="65" t="str">
        <f t="shared" si="579"/>
        <v>1880011711</v>
      </c>
      <c r="AI1340" s="65">
        <v>18800117</v>
      </c>
      <c r="AJ1340" s="65" t="s">
        <v>163</v>
      </c>
      <c r="AK1340" s="65">
        <v>11</v>
      </c>
      <c r="AN1340" s="65" t="str">
        <f t="shared" si="574"/>
        <v/>
      </c>
    </row>
    <row r="1341" spans="1:40" ht="16.8" customHeight="1" x14ac:dyDescent="0.25">
      <c r="A1341" s="113">
        <v>1</v>
      </c>
      <c r="B1341" s="342" t="s">
        <v>25</v>
      </c>
      <c r="C1341" s="334"/>
      <c r="D1341" s="350" t="str">
        <f t="shared" si="594"/>
        <v/>
      </c>
      <c r="E1341" s="211">
        <f t="shared" si="598"/>
        <v>18800330</v>
      </c>
      <c r="F1341" s="262">
        <v>12</v>
      </c>
      <c r="G1341" s="212"/>
      <c r="H1341" s="212"/>
      <c r="N1341" s="416"/>
      <c r="O1341" s="212"/>
      <c r="P1341" s="212"/>
      <c r="R1341" s="112" t="str">
        <f>IF(D1341="","", CONCATENATE("Update games set ", B1341, "= ",D1341," where game_id=", E1341))</f>
        <v/>
      </c>
      <c r="S1341" s="112" t="str">
        <f t="shared" si="575"/>
        <v/>
      </c>
      <c r="T1341" s="112" t="str">
        <f t="shared" si="576"/>
        <v/>
      </c>
      <c r="U1341" s="200" t="str">
        <f t="shared" si="573"/>
        <v/>
      </c>
      <c r="V1341" s="112" t="str">
        <f t="shared" si="577"/>
        <v/>
      </c>
      <c r="W1341" s="415" t="str">
        <f t="shared" si="578"/>
        <v/>
      </c>
      <c r="Y1341" s="65" t="str">
        <f t="shared" si="585"/>
        <v/>
      </c>
      <c r="Z1341" s="65" t="str">
        <f t="shared" si="586"/>
        <v/>
      </c>
      <c r="AA1341" s="65" t="str">
        <f t="shared" si="587"/>
        <v/>
      </c>
      <c r="AB1341" s="65" t="str">
        <f t="shared" si="588"/>
        <v/>
      </c>
      <c r="AC1341" s="65" t="str">
        <f t="shared" si="589"/>
        <v/>
      </c>
      <c r="AH1341" s="65" t="str">
        <f t="shared" si="579"/>
        <v>1880011712</v>
      </c>
      <c r="AI1341" s="65">
        <v>18800117</v>
      </c>
      <c r="AJ1341" s="65" t="s">
        <v>163</v>
      </c>
      <c r="AK1341" s="65">
        <v>12</v>
      </c>
      <c r="AN1341" s="65" t="str">
        <f t="shared" si="574"/>
        <v/>
      </c>
    </row>
    <row r="1342" spans="1:40" ht="16.8" customHeight="1" x14ac:dyDescent="0.25">
      <c r="A1342" s="113">
        <v>1</v>
      </c>
      <c r="B1342" s="342" t="s">
        <v>475</v>
      </c>
      <c r="C1342" s="180">
        <v>2000</v>
      </c>
      <c r="D1342" s="349">
        <f t="shared" si="583"/>
        <v>2000</v>
      </c>
      <c r="E1342" s="211">
        <f t="shared" si="598"/>
        <v>18800330</v>
      </c>
      <c r="F1342" s="262">
        <v>13</v>
      </c>
      <c r="R1342" s="112" t="str">
        <f>IF(D1342="","", CONCATENATE("Update games set ", B1342, "= ",D1342," where game_id=", E1342))</f>
        <v>Update games set Att= 2000 where game_id=18800330</v>
      </c>
      <c r="S1342" s="112" t="str">
        <f t="shared" si="575"/>
        <v/>
      </c>
      <c r="T1342" s="112" t="str">
        <f t="shared" si="576"/>
        <v/>
      </c>
      <c r="U1342" s="200" t="str">
        <f t="shared" si="573"/>
        <v/>
      </c>
      <c r="V1342" s="112" t="str">
        <f t="shared" si="577"/>
        <v/>
      </c>
      <c r="W1342" s="415" t="str">
        <f t="shared" si="578"/>
        <v/>
      </c>
      <c r="Y1342" s="65" t="str">
        <f t="shared" si="585"/>
        <v/>
      </c>
      <c r="Z1342" s="65" t="str">
        <f t="shared" si="586"/>
        <v/>
      </c>
      <c r="AA1342" s="65" t="str">
        <f t="shared" si="587"/>
        <v/>
      </c>
      <c r="AB1342" s="65" t="str">
        <f t="shared" si="588"/>
        <v/>
      </c>
      <c r="AC1342" s="65" t="str">
        <f t="shared" si="589"/>
        <v/>
      </c>
      <c r="AH1342" s="65" t="str">
        <f t="shared" si="579"/>
        <v>1880011713</v>
      </c>
      <c r="AI1342" s="65">
        <v>18800117</v>
      </c>
      <c r="AJ1342" s="65" t="s">
        <v>163</v>
      </c>
      <c r="AK1342" s="65">
        <v>13</v>
      </c>
      <c r="AN1342" s="65" t="str">
        <f t="shared" si="574"/>
        <v/>
      </c>
    </row>
    <row r="1343" spans="1:40" ht="16.8" customHeight="1" x14ac:dyDescent="0.25">
      <c r="A1343" s="113">
        <v>1</v>
      </c>
      <c r="B1343" s="342" t="s">
        <v>20</v>
      </c>
      <c r="C1343" s="347" t="s">
        <v>5252</v>
      </c>
      <c r="D1343" s="350" t="str">
        <f t="shared" si="594"/>
        <v>'Ewood Park'</v>
      </c>
      <c r="E1343" s="211">
        <f t="shared" si="598"/>
        <v>18800330</v>
      </c>
      <c r="F1343" s="262">
        <v>14</v>
      </c>
      <c r="R1343" s="112" t="str">
        <f>IF(D1343="","", CONCATENATE("Update games set ", B1343, "= ",D1343," where game_id=", E1343))</f>
        <v>Update games set Ground= 'Ewood Park' where game_id=18800330</v>
      </c>
      <c r="S1343" s="112" t="str">
        <f t="shared" si="575"/>
        <v/>
      </c>
      <c r="T1343" s="112" t="str">
        <f t="shared" si="576"/>
        <v/>
      </c>
      <c r="U1343" s="200" t="str">
        <f t="shared" si="573"/>
        <v/>
      </c>
      <c r="V1343" s="112" t="str">
        <f t="shared" si="577"/>
        <v/>
      </c>
      <c r="W1343" s="415" t="str">
        <f t="shared" si="578"/>
        <v/>
      </c>
      <c r="Y1343" s="65" t="str">
        <f t="shared" si="585"/>
        <v/>
      </c>
      <c r="Z1343" s="65" t="str">
        <f t="shared" si="586"/>
        <v/>
      </c>
      <c r="AA1343" s="65" t="str">
        <f t="shared" si="587"/>
        <v/>
      </c>
      <c r="AB1343" s="65" t="str">
        <f t="shared" si="588"/>
        <v/>
      </c>
      <c r="AC1343" s="65" t="str">
        <f t="shared" si="589"/>
        <v/>
      </c>
      <c r="AH1343" s="65" t="str">
        <f t="shared" si="579"/>
        <v>1880011714</v>
      </c>
      <c r="AI1343" s="65">
        <v>18800117</v>
      </c>
      <c r="AJ1343" s="65" t="s">
        <v>163</v>
      </c>
      <c r="AK1343" s="65">
        <v>14</v>
      </c>
      <c r="AN1343" s="65" t="str">
        <f t="shared" si="574"/>
        <v/>
      </c>
    </row>
    <row r="1344" spans="1:40" ht="16.8" customHeight="1" x14ac:dyDescent="0.25">
      <c r="A1344" s="113">
        <v>1</v>
      </c>
      <c r="B1344" s="342" t="s">
        <v>4882</v>
      </c>
      <c r="C1344" s="342" t="str">
        <f>IF(C1343="", "", C1343)</f>
        <v>Ewood Park</v>
      </c>
      <c r="D1344" s="350" t="str">
        <f t="shared" si="594"/>
        <v>'Ewood Park'</v>
      </c>
      <c r="E1344" s="211">
        <f t="shared" si="598"/>
        <v>18800330</v>
      </c>
      <c r="F1344" s="262">
        <v>15</v>
      </c>
      <c r="R1344" s="112" t="str">
        <f>IF(D1344="","", CONCATENATE("Update games set ", B1344, "= ",D1344," where game_id=", E1344))</f>
        <v>Update games set Ground_parent= 'Ewood Park' where game_id=18800330</v>
      </c>
      <c r="S1344" s="112" t="str">
        <f t="shared" si="575"/>
        <v/>
      </c>
      <c r="T1344" s="112" t="str">
        <f t="shared" si="576"/>
        <v/>
      </c>
      <c r="U1344" s="200" t="str">
        <f t="shared" si="573"/>
        <v/>
      </c>
      <c r="V1344" s="112" t="str">
        <f t="shared" si="577"/>
        <v/>
      </c>
      <c r="W1344" s="415" t="str">
        <f t="shared" si="578"/>
        <v/>
      </c>
      <c r="Y1344" s="65" t="str">
        <f t="shared" si="585"/>
        <v/>
      </c>
      <c r="Z1344" s="65" t="str">
        <f t="shared" si="586"/>
        <v/>
      </c>
      <c r="AA1344" s="65" t="str">
        <f t="shared" si="587"/>
        <v/>
      </c>
      <c r="AB1344" s="65" t="str">
        <f t="shared" si="588"/>
        <v/>
      </c>
      <c r="AC1344" s="65" t="str">
        <f t="shared" si="589"/>
        <v/>
      </c>
      <c r="AH1344" s="65" t="str">
        <f t="shared" si="579"/>
        <v>1880011715</v>
      </c>
      <c r="AI1344" s="65">
        <v>18800117</v>
      </c>
      <c r="AJ1344" s="65" t="s">
        <v>163</v>
      </c>
      <c r="AK1344" s="65">
        <v>15</v>
      </c>
      <c r="AN1344" s="65" t="str">
        <f t="shared" si="574"/>
        <v/>
      </c>
    </row>
    <row r="1345" spans="1:40" s="126" customFormat="1" ht="16.8" customHeight="1" thickBot="1" x14ac:dyDescent="0.3">
      <c r="A1345" s="113">
        <v>1</v>
      </c>
      <c r="B1345" s="116" t="s">
        <v>115</v>
      </c>
      <c r="C1345" s="352"/>
      <c r="D1345" s="370" t="str">
        <f t="shared" ref="D1345" si="600">IF(MID(E1345,5,2)*1&gt;6,_xlfn.CONCAT("'",LEFT(E1345,4),"-",MID(E1345,3,2)+1,"'"),_xlfn.CONCAT("'",LEFT(E1345,4)-1,"-",MID(E1345,3,2),"'"))</f>
        <v>'1879-80'</v>
      </c>
      <c r="E1345" s="214">
        <f t="shared" si="598"/>
        <v>18800330</v>
      </c>
      <c r="F1345" s="266">
        <v>16</v>
      </c>
      <c r="G1345" s="343"/>
      <c r="H1345" s="343"/>
      <c r="I1345" s="267"/>
      <c r="J1345" s="214"/>
      <c r="K1345" s="266"/>
      <c r="L1345" s="266"/>
      <c r="M1345" s="266"/>
      <c r="N1345" s="419"/>
      <c r="O1345" s="343"/>
      <c r="P1345" s="343"/>
      <c r="Q1345" s="346"/>
      <c r="R1345" s="112" t="str">
        <f>IF(D1345="","", CONCATENATE("Update games set ", B1345, "= ",D1345," where game_id=", E1345))</f>
        <v>Update games set Season= '1879-80' where game_id=18800330</v>
      </c>
      <c r="S1345" s="112" t="str">
        <f t="shared" si="575"/>
        <v/>
      </c>
      <c r="T1345" s="112" t="str">
        <f t="shared" si="576"/>
        <v/>
      </c>
      <c r="U1345" s="200" t="str">
        <f t="shared" si="573"/>
        <v/>
      </c>
      <c r="V1345" s="112" t="str">
        <f t="shared" si="577"/>
        <v/>
      </c>
      <c r="W1345" s="415" t="str">
        <f t="shared" si="578"/>
        <v/>
      </c>
      <c r="X1345" s="240"/>
      <c r="Y1345" s="65" t="str">
        <f t="shared" si="585"/>
        <v/>
      </c>
      <c r="Z1345" s="65" t="str">
        <f t="shared" si="586"/>
        <v/>
      </c>
      <c r="AA1345" s="65" t="str">
        <f t="shared" si="587"/>
        <v/>
      </c>
      <c r="AB1345" s="65" t="str">
        <f t="shared" si="588"/>
        <v/>
      </c>
      <c r="AC1345" s="65" t="str">
        <f t="shared" si="589"/>
        <v/>
      </c>
      <c r="AH1345" s="65" t="str">
        <f t="shared" si="579"/>
        <v>1880011716</v>
      </c>
      <c r="AI1345" s="126">
        <v>18800117</v>
      </c>
      <c r="AJ1345" s="126" t="s">
        <v>163</v>
      </c>
      <c r="AK1345" s="126">
        <v>16</v>
      </c>
      <c r="AN1345" s="65" t="str">
        <f t="shared" si="574"/>
        <v/>
      </c>
    </row>
    <row r="1346" spans="1:40" ht="16.8" customHeight="1" thickTop="1" x14ac:dyDescent="0.25">
      <c r="A1346" s="113">
        <v>1</v>
      </c>
      <c r="B1346" s="341" t="s">
        <v>22</v>
      </c>
      <c r="C1346" s="341" t="s">
        <v>5206</v>
      </c>
      <c r="D1346" s="341" t="str">
        <f t="shared" si="594"/>
        <v>'Darwen'</v>
      </c>
      <c r="E1346" s="211">
        <v>18801023</v>
      </c>
      <c r="F1346" s="262">
        <v>1</v>
      </c>
      <c r="G1346" s="211" t="s">
        <v>5001</v>
      </c>
      <c r="H1346" s="212"/>
      <c r="R1346" s="112" t="str">
        <f>IF(D1346="","", CONCATENATE("Update games set ", B1346, "= ",D1346," where game_id=", E1346))</f>
        <v>Update games set Opponent= 'Darwen' where game_id=18801023</v>
      </c>
      <c r="S1346" s="112" t="str">
        <f t="shared" si="575"/>
        <v>Update lineups set player_name = 'Snook', raw_name = 'Snook' where game_id = 18801023 and player_order = 1</v>
      </c>
      <c r="T1346" s="112" t="str">
        <f t="shared" si="576"/>
        <v/>
      </c>
      <c r="U1346" s="200" t="str">
        <f t="shared" ref="U1346:U1409" si="601">IF(I1346="", "", Y1346&amp;Z1346&amp;AA1346&amp;AB1346&amp;AC1346)</f>
        <v/>
      </c>
      <c r="V1346" s="112" t="str">
        <f t="shared" si="577"/>
        <v/>
      </c>
      <c r="W1346" s="415" t="str">
        <f t="shared" si="578"/>
        <v/>
      </c>
      <c r="Y1346" s="65" t="str">
        <f t="shared" si="585"/>
        <v/>
      </c>
      <c r="Z1346" s="65" t="str">
        <f t="shared" si="586"/>
        <v/>
      </c>
      <c r="AA1346" s="65" t="str">
        <f t="shared" si="587"/>
        <v/>
      </c>
      <c r="AB1346" s="65" t="str">
        <f t="shared" si="588"/>
        <v/>
      </c>
      <c r="AC1346" s="65" t="str">
        <f t="shared" si="589"/>
        <v/>
      </c>
      <c r="AH1346" s="65" t="str">
        <f t="shared" si="579"/>
        <v>188001241</v>
      </c>
      <c r="AI1346" s="65">
        <v>18800124</v>
      </c>
      <c r="AJ1346" s="65" t="s">
        <v>163</v>
      </c>
      <c r="AK1346" s="65">
        <v>1</v>
      </c>
      <c r="AN1346" s="65" t="str">
        <f t="shared" ref="AN1346:AN1409" si="602">IF(F1346=1, _xlfn.CONCAT("update games set source = 'The Nottingham Forest Football Scrapbook' where game_id = ", E1346), "")</f>
        <v>update games set source = 'The Nottingham Forest Football Scrapbook' where game_id = 18801023</v>
      </c>
    </row>
    <row r="1347" spans="1:40" ht="16.8" customHeight="1" x14ac:dyDescent="0.25">
      <c r="A1347" s="113">
        <v>1</v>
      </c>
      <c r="B1347" s="342" t="s">
        <v>4979</v>
      </c>
      <c r="C1347" s="342" t="str">
        <f>IF(C1346="", "", C1346)</f>
        <v>Darwen</v>
      </c>
      <c r="D1347" s="350" t="str">
        <f t="shared" si="594"/>
        <v>'Darwen'</v>
      </c>
      <c r="E1347" s="211">
        <f>E1346</f>
        <v>18801023</v>
      </c>
      <c r="F1347" s="262">
        <v>2</v>
      </c>
      <c r="G1347" s="211" t="s">
        <v>4942</v>
      </c>
      <c r="R1347" s="112" t="str">
        <f>IF(D1347="","", CONCATENATE("Update games set ", B1347, "= ",D1347," where game_id=", E1347))</f>
        <v>Update games set Opp_parent= 'Darwen' where game_id=18801023</v>
      </c>
      <c r="S1347" s="112" t="str">
        <f t="shared" ref="S1347:S1410" si="603">IF(G1347="","",CONCATENATE("Update lineups set player_name = '",SUBSTITUTE(G1347,"'","''"),"', raw_name = '",SUBSTITUTE(G1347,"'","''"),"' where game_id = ",E1347," and player_order = ",F1347))</f>
        <v>Update lineups set player_name = 'E Luntley', raw_name = 'E Luntley' where game_id = 18801023 and player_order = 2</v>
      </c>
      <c r="T1347" s="112" t="str">
        <f t="shared" ref="T1347:T1410" si="604">IF(J1347="","", CONCATENATE("insert into goals (game_id, goal_order, scorer_name, goal_min) values (",E1347, ", ", I1347,", '",J1347,")"))</f>
        <v/>
      </c>
      <c r="U1347" s="200" t="str">
        <f t="shared" si="601"/>
        <v/>
      </c>
      <c r="V1347" s="112" t="str">
        <f t="shared" ref="V1347:V1410" si="605">IF(N1347="","", CONCATENATE("insert into games_sources (game_id, source_order, source_name, source_link) values (",E1347, ", ", N1347,", '",O1347,"', '",P1347,"')"))</f>
        <v/>
      </c>
      <c r="W1347" s="415" t="str">
        <f t="shared" ref="W1347:W1410" si="606">IF(N1347="","",CONCATENATE("update games_sources set  source_name = '",O1347,"', source_link = '",P1347,"' where game_id = ",E1347," and source_order = ",N1347))</f>
        <v/>
      </c>
      <c r="Y1347" s="65" t="str">
        <f t="shared" si="585"/>
        <v/>
      </c>
      <c r="Z1347" s="65" t="str">
        <f t="shared" si="586"/>
        <v/>
      </c>
      <c r="AA1347" s="65" t="str">
        <f t="shared" si="587"/>
        <v/>
      </c>
      <c r="AB1347" s="65" t="str">
        <f t="shared" si="588"/>
        <v/>
      </c>
      <c r="AC1347" s="65" t="str">
        <f t="shared" si="589"/>
        <v/>
      </c>
      <c r="AH1347" s="65" t="str">
        <f t="shared" ref="AH1347:AH1410" si="607">_xlfn.CONCAT(AI1347,AK1347)</f>
        <v>188001242</v>
      </c>
      <c r="AI1347" s="65">
        <v>18800124</v>
      </c>
      <c r="AJ1347" s="65" t="s">
        <v>163</v>
      </c>
      <c r="AK1347" s="65">
        <v>2</v>
      </c>
      <c r="AN1347" s="65" t="str">
        <f t="shared" si="602"/>
        <v/>
      </c>
    </row>
    <row r="1348" spans="1:40" ht="16.8" customHeight="1" x14ac:dyDescent="0.25">
      <c r="A1348" s="113">
        <v>1</v>
      </c>
      <c r="B1348" s="342" t="s">
        <v>2653</v>
      </c>
      <c r="C1348" s="342" t="s">
        <v>663</v>
      </c>
      <c r="D1348" s="350" t="str">
        <f t="shared" si="594"/>
        <v>'Friendly'</v>
      </c>
      <c r="E1348" s="211">
        <f t="shared" ref="E1348:E1361" si="608">E1347</f>
        <v>18801023</v>
      </c>
      <c r="F1348" s="262">
        <v>3</v>
      </c>
      <c r="G1348" s="211" t="s">
        <v>3417</v>
      </c>
      <c r="R1348" s="112" t="str">
        <f>IF(D1348="","", CONCATENATE("Update games set ", B1348, "= ",D1348," where game_id=", E1348))</f>
        <v>Update games set Game_type= 'Friendly' where game_id=18801023</v>
      </c>
      <c r="S1348" s="112" t="str">
        <f t="shared" si="603"/>
        <v>Update lineups set player_name = 'W Luntley', raw_name = 'W Luntley' where game_id = 18801023 and player_order = 3</v>
      </c>
      <c r="T1348" s="112" t="str">
        <f t="shared" si="604"/>
        <v/>
      </c>
      <c r="U1348" s="200" t="str">
        <f t="shared" si="601"/>
        <v/>
      </c>
      <c r="V1348" s="112" t="str">
        <f t="shared" si="605"/>
        <v/>
      </c>
      <c r="W1348" s="415" t="str">
        <f t="shared" si="606"/>
        <v/>
      </c>
      <c r="Y1348" s="65" t="str">
        <f t="shared" si="585"/>
        <v/>
      </c>
      <c r="Z1348" s="65" t="str">
        <f t="shared" si="586"/>
        <v/>
      </c>
      <c r="AA1348" s="65" t="str">
        <f t="shared" si="587"/>
        <v/>
      </c>
      <c r="AB1348" s="65" t="str">
        <f t="shared" si="588"/>
        <v/>
      </c>
      <c r="AC1348" s="65" t="str">
        <f t="shared" si="589"/>
        <v/>
      </c>
      <c r="AH1348" s="65" t="str">
        <f t="shared" si="607"/>
        <v>188001243</v>
      </c>
      <c r="AI1348" s="65">
        <v>18800124</v>
      </c>
      <c r="AJ1348" s="65" t="s">
        <v>163</v>
      </c>
      <c r="AK1348" s="65">
        <v>3</v>
      </c>
      <c r="AN1348" s="65" t="str">
        <f t="shared" si="602"/>
        <v/>
      </c>
    </row>
    <row r="1349" spans="1:40" ht="16.8" customHeight="1" x14ac:dyDescent="0.25">
      <c r="A1349" s="113">
        <v>1</v>
      </c>
      <c r="B1349" s="342" t="s">
        <v>4978</v>
      </c>
      <c r="C1349" s="347" t="s">
        <v>0</v>
      </c>
      <c r="D1349" s="350" t="str">
        <f t="shared" si="594"/>
        <v>'A'</v>
      </c>
      <c r="E1349" s="211">
        <f t="shared" si="608"/>
        <v>18801023</v>
      </c>
      <c r="F1349" s="262">
        <v>4</v>
      </c>
      <c r="G1349" s="211" t="s">
        <v>2094</v>
      </c>
      <c r="R1349" s="112" t="str">
        <f>IF(D1349="","", CONCATENATE("Update games set ", B1349, "= ",D1349," where game_id=", E1349))</f>
        <v>Update games set HAN= 'A' where game_id=18801023</v>
      </c>
      <c r="S1349" s="112" t="str">
        <f t="shared" si="603"/>
        <v>Update lineups set player_name = 'Hancock', raw_name = 'Hancock' where game_id = 18801023 and player_order = 4</v>
      </c>
      <c r="T1349" s="112" t="str">
        <f t="shared" si="604"/>
        <v/>
      </c>
      <c r="U1349" s="200" t="str">
        <f t="shared" si="601"/>
        <v/>
      </c>
      <c r="V1349" s="112" t="str">
        <f t="shared" si="605"/>
        <v/>
      </c>
      <c r="W1349" s="415" t="str">
        <f t="shared" si="606"/>
        <v/>
      </c>
      <c r="Y1349" s="65" t="str">
        <f t="shared" si="585"/>
        <v/>
      </c>
      <c r="Z1349" s="65" t="str">
        <f t="shared" si="586"/>
        <v/>
      </c>
      <c r="AA1349" s="65" t="str">
        <f t="shared" si="587"/>
        <v/>
      </c>
      <c r="AB1349" s="65" t="str">
        <f t="shared" si="588"/>
        <v/>
      </c>
      <c r="AC1349" s="65" t="str">
        <f t="shared" si="589"/>
        <v/>
      </c>
      <c r="AH1349" s="65" t="str">
        <f t="shared" si="607"/>
        <v>188001244</v>
      </c>
      <c r="AI1349" s="65">
        <v>18800124</v>
      </c>
      <c r="AJ1349" s="65" t="s">
        <v>163</v>
      </c>
      <c r="AK1349" s="65">
        <v>4</v>
      </c>
      <c r="AN1349" s="65" t="str">
        <f t="shared" si="602"/>
        <v/>
      </c>
    </row>
    <row r="1350" spans="1:40" ht="16.8" customHeight="1" x14ac:dyDescent="0.25">
      <c r="A1350" s="113">
        <v>1</v>
      </c>
      <c r="B1350" s="342" t="s">
        <v>5</v>
      </c>
      <c r="C1350" s="347">
        <v>4</v>
      </c>
      <c r="D1350" s="349">
        <f t="shared" ref="D1350:D1399" si="609">IF(C1350="", "", C1350)</f>
        <v>4</v>
      </c>
      <c r="E1350" s="211">
        <f t="shared" si="608"/>
        <v>18801023</v>
      </c>
      <c r="F1350" s="262">
        <v>5</v>
      </c>
      <c r="G1350" s="211" t="s">
        <v>5002</v>
      </c>
      <c r="R1350" s="112" t="str">
        <f>IF(D1350="","", CONCATENATE("Update games set ", B1350, "= ",D1350," where game_id=", E1350))</f>
        <v>Update games set F= 4 where game_id=18801023</v>
      </c>
      <c r="S1350" s="112" t="str">
        <f t="shared" si="603"/>
        <v>Update lineups set player_name = 'Gunn', raw_name = 'Gunn' where game_id = 18801023 and player_order = 5</v>
      </c>
      <c r="T1350" s="112" t="str">
        <f t="shared" si="604"/>
        <v/>
      </c>
      <c r="U1350" s="200" t="str">
        <f t="shared" si="601"/>
        <v/>
      </c>
      <c r="V1350" s="112" t="str">
        <f t="shared" si="605"/>
        <v/>
      </c>
      <c r="W1350" s="415" t="str">
        <f t="shared" si="606"/>
        <v/>
      </c>
      <c r="Y1350" s="65" t="str">
        <f t="shared" si="585"/>
        <v/>
      </c>
      <c r="Z1350" s="65" t="str">
        <f t="shared" si="586"/>
        <v/>
      </c>
      <c r="AA1350" s="65" t="str">
        <f t="shared" si="587"/>
        <v/>
      </c>
      <c r="AB1350" s="65" t="str">
        <f t="shared" si="588"/>
        <v/>
      </c>
      <c r="AC1350" s="65" t="str">
        <f t="shared" si="589"/>
        <v/>
      </c>
      <c r="AH1350" s="65" t="str">
        <f t="shared" si="607"/>
        <v>188001245</v>
      </c>
      <c r="AI1350" s="65">
        <v>18800124</v>
      </c>
      <c r="AJ1350" s="65" t="s">
        <v>163</v>
      </c>
      <c r="AK1350" s="65">
        <v>5</v>
      </c>
      <c r="AN1350" s="65" t="str">
        <f t="shared" si="602"/>
        <v/>
      </c>
    </row>
    <row r="1351" spans="1:40" ht="16.8" customHeight="1" x14ac:dyDescent="0.25">
      <c r="A1351" s="113">
        <v>1</v>
      </c>
      <c r="B1351" s="342" t="s">
        <v>0</v>
      </c>
      <c r="C1351" s="180">
        <v>4</v>
      </c>
      <c r="D1351" s="349">
        <f t="shared" si="609"/>
        <v>4</v>
      </c>
      <c r="E1351" s="211">
        <f t="shared" si="608"/>
        <v>18801023</v>
      </c>
      <c r="F1351" s="262">
        <v>6</v>
      </c>
      <c r="G1351" s="211" t="s">
        <v>4806</v>
      </c>
      <c r="H1351" s="211" t="s">
        <v>4777</v>
      </c>
      <c r="R1351" s="112" t="str">
        <f>IF(D1351="","", CONCATENATE("Update games set ", B1351, "= ",D1351," where game_id=", E1351))</f>
        <v>Update games set A= 4 where game_id=18801023</v>
      </c>
      <c r="S1351" s="112" t="str">
        <f t="shared" si="603"/>
        <v>Update lineups set player_name = 'SW Widdowson', raw_name = 'SW Widdowson' where game_id = 18801023 and player_order = 6</v>
      </c>
      <c r="T1351" s="112" t="str">
        <f t="shared" si="604"/>
        <v/>
      </c>
      <c r="U1351" s="200" t="str">
        <f t="shared" si="601"/>
        <v/>
      </c>
      <c r="V1351" s="112" t="str">
        <f t="shared" si="605"/>
        <v/>
      </c>
      <c r="W1351" s="415" t="str">
        <f t="shared" si="606"/>
        <v/>
      </c>
      <c r="Y1351" s="65" t="str">
        <f t="shared" si="585"/>
        <v/>
      </c>
      <c r="Z1351" s="65" t="str">
        <f t="shared" si="586"/>
        <v/>
      </c>
      <c r="AA1351" s="65" t="str">
        <f t="shared" si="587"/>
        <v/>
      </c>
      <c r="AB1351" s="65" t="str">
        <f t="shared" si="588"/>
        <v/>
      </c>
      <c r="AC1351" s="65" t="str">
        <f t="shared" si="589"/>
        <v/>
      </c>
      <c r="AH1351" s="65" t="str">
        <f t="shared" si="607"/>
        <v>188001246</v>
      </c>
      <c r="AI1351" s="65">
        <v>18800124</v>
      </c>
      <c r="AJ1351" s="65" t="s">
        <v>163</v>
      </c>
      <c r="AK1351" s="65">
        <v>6</v>
      </c>
      <c r="AN1351" s="65" t="str">
        <f t="shared" si="602"/>
        <v/>
      </c>
    </row>
    <row r="1352" spans="1:40" ht="16.8" customHeight="1" x14ac:dyDescent="0.25">
      <c r="A1352" s="113">
        <v>1</v>
      </c>
      <c r="B1352" s="342" t="s">
        <v>23</v>
      </c>
      <c r="C1352" s="334" t="s">
        <v>3</v>
      </c>
      <c r="D1352" s="334" t="str">
        <f t="shared" ref="D1352" si="610">IF(C1352="",IF(D1350&gt;D1351,"'W'",IF(D1350=D1351,"'D'","'L'")),_xlfn.CONCAT("'",C1352,"'"))</f>
        <v>'D'</v>
      </c>
      <c r="E1352" s="211">
        <f t="shared" si="608"/>
        <v>18801023</v>
      </c>
      <c r="F1352" s="262">
        <v>7</v>
      </c>
      <c r="G1352" s="211" t="s">
        <v>5003</v>
      </c>
      <c r="R1352" s="112" t="str">
        <f>IF(D1352="","", CONCATENATE("Update games set ", B1352, "= ",D1352," where game_id=", E1352))</f>
        <v>Update games set Result= 'D' where game_id=18801023</v>
      </c>
      <c r="S1352" s="112" t="str">
        <f t="shared" si="603"/>
        <v>Update lineups set player_name = 'W Parr', raw_name = 'W Parr' where game_id = 18801023 and player_order = 7</v>
      </c>
      <c r="T1352" s="112" t="str">
        <f t="shared" si="604"/>
        <v/>
      </c>
      <c r="U1352" s="200" t="str">
        <f t="shared" si="601"/>
        <v/>
      </c>
      <c r="V1352" s="112" t="str">
        <f t="shared" si="605"/>
        <v/>
      </c>
      <c r="W1352" s="415" t="str">
        <f t="shared" si="606"/>
        <v/>
      </c>
      <c r="Y1352" s="65" t="str">
        <f t="shared" si="585"/>
        <v/>
      </c>
      <c r="Z1352" s="65" t="str">
        <f t="shared" si="586"/>
        <v/>
      </c>
      <c r="AA1352" s="65" t="str">
        <f t="shared" si="587"/>
        <v/>
      </c>
      <c r="AB1352" s="65" t="str">
        <f t="shared" si="588"/>
        <v/>
      </c>
      <c r="AC1352" s="65" t="str">
        <f t="shared" si="589"/>
        <v/>
      </c>
      <c r="AH1352" s="65" t="str">
        <f t="shared" si="607"/>
        <v>188001247</v>
      </c>
      <c r="AI1352" s="65">
        <v>18800124</v>
      </c>
      <c r="AJ1352" s="65" t="s">
        <v>163</v>
      </c>
      <c r="AK1352" s="65">
        <v>7</v>
      </c>
      <c r="AN1352" s="65" t="str">
        <f t="shared" si="602"/>
        <v/>
      </c>
    </row>
    <row r="1353" spans="1:40" ht="16.8" customHeight="1" x14ac:dyDescent="0.25">
      <c r="A1353" s="113">
        <v>1</v>
      </c>
      <c r="B1353" s="342" t="s">
        <v>768</v>
      </c>
      <c r="C1353" s="180">
        <v>3</v>
      </c>
      <c r="D1353" s="349">
        <f t="shared" ref="D1353:D1406" si="611">IF(C1353="", "", C1353)</f>
        <v>3</v>
      </c>
      <c r="E1353" s="211">
        <f t="shared" si="608"/>
        <v>18801023</v>
      </c>
      <c r="F1353" s="262">
        <v>8</v>
      </c>
      <c r="G1353" s="211" t="s">
        <v>4999</v>
      </c>
      <c r="R1353" s="112" t="str">
        <f>IF(D1353="","", CONCATENATE("Update games set ", B1353, "= ",D1353," where game_id=", E1353))</f>
        <v>Update games set HT_f= 3 where game_id=18801023</v>
      </c>
      <c r="S1353" s="112" t="str">
        <f t="shared" si="603"/>
        <v>Update lineups set player_name = 'C Hill', raw_name = 'C Hill' where game_id = 18801023 and player_order = 8</v>
      </c>
      <c r="T1353" s="112" t="str">
        <f t="shared" si="604"/>
        <v/>
      </c>
      <c r="U1353" s="200" t="str">
        <f t="shared" si="601"/>
        <v/>
      </c>
      <c r="V1353" s="112" t="str">
        <f t="shared" si="605"/>
        <v/>
      </c>
      <c r="W1353" s="415" t="str">
        <f t="shared" si="606"/>
        <v/>
      </c>
      <c r="Y1353" s="65" t="str">
        <f t="shared" si="585"/>
        <v/>
      </c>
      <c r="Z1353" s="65" t="str">
        <f t="shared" si="586"/>
        <v/>
      </c>
      <c r="AA1353" s="65" t="str">
        <f t="shared" si="587"/>
        <v/>
      </c>
      <c r="AB1353" s="65" t="str">
        <f t="shared" si="588"/>
        <v/>
      </c>
      <c r="AC1353" s="65" t="str">
        <f t="shared" si="589"/>
        <v/>
      </c>
      <c r="AH1353" s="65" t="str">
        <f t="shared" si="607"/>
        <v>188001248</v>
      </c>
      <c r="AI1353" s="65">
        <v>18800124</v>
      </c>
      <c r="AJ1353" s="65" t="s">
        <v>163</v>
      </c>
      <c r="AK1353" s="65">
        <v>8</v>
      </c>
      <c r="AN1353" s="65" t="str">
        <f t="shared" si="602"/>
        <v/>
      </c>
    </row>
    <row r="1354" spans="1:40" ht="16.8" customHeight="1" x14ac:dyDescent="0.25">
      <c r="A1354" s="113">
        <v>1</v>
      </c>
      <c r="B1354" s="342" t="s">
        <v>766</v>
      </c>
      <c r="C1354" s="180">
        <v>3</v>
      </c>
      <c r="D1354" s="349">
        <f t="shared" si="611"/>
        <v>3</v>
      </c>
      <c r="E1354" s="211">
        <f t="shared" si="608"/>
        <v>18801023</v>
      </c>
      <c r="F1354" s="262">
        <v>9</v>
      </c>
      <c r="G1354" s="194" t="s">
        <v>4960</v>
      </c>
      <c r="H1354" s="194"/>
      <c r="N1354" s="417"/>
      <c r="O1354" s="194"/>
      <c r="P1354" s="194"/>
      <c r="R1354" s="112" t="str">
        <f>IF(D1354="","", CONCATENATE("Update games set ", B1354, "= ",D1354," where game_id=", E1354))</f>
        <v>Update games set HT_a= 3 where game_id=18801023</v>
      </c>
      <c r="S1354" s="112" t="str">
        <f t="shared" si="603"/>
        <v>Update lineups set player_name = 'E Earp', raw_name = 'E Earp' where game_id = 18801023 and player_order = 9</v>
      </c>
      <c r="T1354" s="112" t="str">
        <f t="shared" si="604"/>
        <v/>
      </c>
      <c r="U1354" s="200" t="str">
        <f t="shared" si="601"/>
        <v/>
      </c>
      <c r="V1354" s="112" t="str">
        <f t="shared" si="605"/>
        <v/>
      </c>
      <c r="W1354" s="415" t="str">
        <f t="shared" si="606"/>
        <v/>
      </c>
      <c r="Y1354" s="65" t="str">
        <f t="shared" si="585"/>
        <v/>
      </c>
      <c r="Z1354" s="65" t="str">
        <f t="shared" si="586"/>
        <v/>
      </c>
      <c r="AA1354" s="65" t="str">
        <f t="shared" si="587"/>
        <v/>
      </c>
      <c r="AB1354" s="65" t="str">
        <f t="shared" si="588"/>
        <v/>
      </c>
      <c r="AC1354" s="65" t="str">
        <f t="shared" si="589"/>
        <v/>
      </c>
      <c r="AH1354" s="65" t="str">
        <f t="shared" si="607"/>
        <v>188001249</v>
      </c>
      <c r="AI1354" s="65">
        <v>18800124</v>
      </c>
      <c r="AJ1354" s="65" t="s">
        <v>163</v>
      </c>
      <c r="AK1354" s="65">
        <v>9</v>
      </c>
      <c r="AN1354" s="65" t="str">
        <f t="shared" si="602"/>
        <v/>
      </c>
    </row>
    <row r="1355" spans="1:40" ht="16.8" customHeight="1" x14ac:dyDescent="0.25">
      <c r="A1355" s="113">
        <v>1</v>
      </c>
      <c r="B1355" s="342" t="s">
        <v>753</v>
      </c>
      <c r="C1355" s="347" t="s">
        <v>5253</v>
      </c>
      <c r="D1355" s="350" t="str">
        <f t="shared" ref="D1355:D1403" si="612">IF(C1355="", "", CONCATENATE("'", C1355,"'"))</f>
        <v>'WT Duxbury'</v>
      </c>
      <c r="E1355" s="211">
        <f t="shared" si="608"/>
        <v>18801023</v>
      </c>
      <c r="F1355" s="262">
        <v>10</v>
      </c>
      <c r="G1355" s="194" t="s">
        <v>4970</v>
      </c>
      <c r="N1355" s="417"/>
      <c r="O1355" s="194"/>
      <c r="P1355" s="194"/>
      <c r="R1355" s="112" t="str">
        <f>IF(D1355="","", CONCATENATE("Update games set ", B1355, "= ",D1355," where game_id=", E1355))</f>
        <v>Update games set Referee= 'WT Duxbury' where game_id=18801023</v>
      </c>
      <c r="S1355" s="112" t="str">
        <f t="shared" si="603"/>
        <v>Update lineups set player_name = 'J Turner', raw_name = 'J Turner' where game_id = 18801023 and player_order = 10</v>
      </c>
      <c r="T1355" s="112" t="str">
        <f t="shared" si="604"/>
        <v/>
      </c>
      <c r="U1355" s="200" t="str">
        <f t="shared" si="601"/>
        <v/>
      </c>
      <c r="V1355" s="112" t="str">
        <f t="shared" si="605"/>
        <v/>
      </c>
      <c r="W1355" s="415" t="str">
        <f t="shared" si="606"/>
        <v/>
      </c>
      <c r="Y1355" s="65" t="str">
        <f t="shared" si="585"/>
        <v/>
      </c>
      <c r="Z1355" s="65" t="str">
        <f t="shared" si="586"/>
        <v/>
      </c>
      <c r="AA1355" s="65" t="str">
        <f t="shared" si="587"/>
        <v/>
      </c>
      <c r="AB1355" s="65" t="str">
        <f t="shared" si="588"/>
        <v/>
      </c>
      <c r="AC1355" s="65" t="str">
        <f t="shared" si="589"/>
        <v/>
      </c>
      <c r="AH1355" s="65" t="str">
        <f t="shared" si="607"/>
        <v>1880012410</v>
      </c>
      <c r="AI1355" s="65">
        <v>18800124</v>
      </c>
      <c r="AJ1355" s="65" t="s">
        <v>163</v>
      </c>
      <c r="AK1355" s="65">
        <v>10</v>
      </c>
      <c r="AN1355" s="65" t="str">
        <f t="shared" si="602"/>
        <v/>
      </c>
    </row>
    <row r="1356" spans="1:40" ht="16.8" customHeight="1" x14ac:dyDescent="0.25">
      <c r="A1356" s="113">
        <v>1</v>
      </c>
      <c r="B1356" s="342" t="s">
        <v>746</v>
      </c>
      <c r="C1356" s="334" t="s">
        <v>5062</v>
      </c>
      <c r="D1356" s="334" t="str">
        <f>CONCATENATE("'", LEFT(E1356,4),"-",MID(E1356,5,2),"-", MID(E1356,7,2), " ", C1356,"'")</f>
        <v>'1880-10-23 15:00'</v>
      </c>
      <c r="E1356" s="211">
        <f t="shared" si="608"/>
        <v>18801023</v>
      </c>
      <c r="F1356" s="262">
        <v>11</v>
      </c>
      <c r="G1356" s="211" t="s">
        <v>4901</v>
      </c>
      <c r="R1356" s="112" t="str">
        <f>IF(D1356="","", CONCATENATE("Update games set ", B1356, "= ",D1356," where game_id=", E1356))</f>
        <v>Update games set Game_date= '1880-10-23 15:00' where game_id=18801023</v>
      </c>
      <c r="S1356" s="112" t="str">
        <f t="shared" si="603"/>
        <v>Update lineups set player_name = 'A Smith', raw_name = 'A Smith' where game_id = 18801023 and player_order = 11</v>
      </c>
      <c r="T1356" s="112" t="str">
        <f t="shared" si="604"/>
        <v/>
      </c>
      <c r="U1356" s="200" t="str">
        <f t="shared" si="601"/>
        <v/>
      </c>
      <c r="V1356" s="112" t="str">
        <f t="shared" si="605"/>
        <v/>
      </c>
      <c r="W1356" s="415" t="str">
        <f t="shared" si="606"/>
        <v/>
      </c>
      <c r="Y1356" s="65" t="str">
        <f t="shared" si="585"/>
        <v/>
      </c>
      <c r="Z1356" s="65" t="str">
        <f t="shared" si="586"/>
        <v/>
      </c>
      <c r="AA1356" s="65" t="str">
        <f t="shared" si="587"/>
        <v/>
      </c>
      <c r="AB1356" s="65" t="str">
        <f t="shared" si="588"/>
        <v/>
      </c>
      <c r="AC1356" s="65" t="str">
        <f t="shared" si="589"/>
        <v/>
      </c>
      <c r="AH1356" s="65" t="str">
        <f t="shared" si="607"/>
        <v>1880012411</v>
      </c>
      <c r="AI1356" s="65">
        <v>18800124</v>
      </c>
      <c r="AJ1356" s="65" t="s">
        <v>163</v>
      </c>
      <c r="AK1356" s="65">
        <v>11</v>
      </c>
      <c r="AN1356" s="65" t="str">
        <f t="shared" si="602"/>
        <v/>
      </c>
    </row>
    <row r="1357" spans="1:40" ht="16.8" customHeight="1" x14ac:dyDescent="0.25">
      <c r="A1357" s="113">
        <v>1</v>
      </c>
      <c r="B1357" s="342" t="s">
        <v>25</v>
      </c>
      <c r="C1357" s="334"/>
      <c r="D1357" s="350" t="str">
        <f t="shared" si="594"/>
        <v/>
      </c>
      <c r="E1357" s="211">
        <f t="shared" si="608"/>
        <v>18801023</v>
      </c>
      <c r="F1357" s="262">
        <v>12</v>
      </c>
      <c r="G1357" s="212"/>
      <c r="H1357" s="212"/>
      <c r="N1357" s="416"/>
      <c r="O1357" s="212"/>
      <c r="P1357" s="212"/>
      <c r="R1357" s="112" t="str">
        <f>IF(D1357="","", CONCATENATE("Update games set ", B1357, "= ",D1357," where game_id=", E1357))</f>
        <v/>
      </c>
      <c r="S1357" s="112" t="str">
        <f t="shared" si="603"/>
        <v/>
      </c>
      <c r="T1357" s="112" t="str">
        <f t="shared" si="604"/>
        <v/>
      </c>
      <c r="U1357" s="200" t="str">
        <f t="shared" si="601"/>
        <v/>
      </c>
      <c r="V1357" s="112" t="str">
        <f t="shared" si="605"/>
        <v/>
      </c>
      <c r="W1357" s="415" t="str">
        <f t="shared" si="606"/>
        <v/>
      </c>
      <c r="Y1357" s="65" t="str">
        <f t="shared" si="585"/>
        <v/>
      </c>
      <c r="Z1357" s="65" t="str">
        <f t="shared" si="586"/>
        <v/>
      </c>
      <c r="AA1357" s="65" t="str">
        <f t="shared" si="587"/>
        <v/>
      </c>
      <c r="AB1357" s="65" t="str">
        <f t="shared" si="588"/>
        <v/>
      </c>
      <c r="AC1357" s="65" t="str">
        <f t="shared" si="589"/>
        <v/>
      </c>
      <c r="AH1357" s="65" t="str">
        <f t="shared" si="607"/>
        <v>1880012412</v>
      </c>
      <c r="AI1357" s="65">
        <v>18800124</v>
      </c>
      <c r="AJ1357" s="65" t="s">
        <v>163</v>
      </c>
      <c r="AK1357" s="65">
        <v>12</v>
      </c>
      <c r="AN1357" s="65" t="str">
        <f t="shared" si="602"/>
        <v/>
      </c>
    </row>
    <row r="1358" spans="1:40" ht="16.8" customHeight="1" x14ac:dyDescent="0.25">
      <c r="A1358" s="113">
        <v>1</v>
      </c>
      <c r="B1358" s="342" t="s">
        <v>475</v>
      </c>
      <c r="C1358" s="180"/>
      <c r="D1358" s="349" t="str">
        <f t="shared" si="611"/>
        <v/>
      </c>
      <c r="E1358" s="211">
        <f t="shared" si="608"/>
        <v>18801023</v>
      </c>
      <c r="F1358" s="262">
        <v>13</v>
      </c>
      <c r="R1358" s="112" t="str">
        <f>IF(D1358="","", CONCATENATE("Update games set ", B1358, "= ",D1358," where game_id=", E1358))</f>
        <v/>
      </c>
      <c r="S1358" s="112" t="str">
        <f t="shared" si="603"/>
        <v/>
      </c>
      <c r="T1358" s="112" t="str">
        <f t="shared" si="604"/>
        <v/>
      </c>
      <c r="U1358" s="200" t="str">
        <f t="shared" si="601"/>
        <v/>
      </c>
      <c r="V1358" s="112" t="str">
        <f t="shared" si="605"/>
        <v/>
      </c>
      <c r="W1358" s="415" t="str">
        <f t="shared" si="606"/>
        <v/>
      </c>
      <c r="Y1358" s="65" t="str">
        <f t="shared" ref="Y1358:Y1421" si="613">IF(I1358="","",CONCATENATE("update goals set scorer_name = '",SUBSTITUTE(J1358, "'", "''"),"'"))</f>
        <v/>
      </c>
      <c r="Z1358" s="65" t="str">
        <f t="shared" ref="Z1358:Z1421" si="614">IF(K1358="", "", CONCATENATE(", goal_min = ", K1358))</f>
        <v/>
      </c>
      <c r="AA1358" s="65" t="str">
        <f t="shared" ref="AA1358:AA1421" si="615">IF(L1358="", "", CONCATENATE(", Pen = '", UPPER(L1358), "'"))</f>
        <v/>
      </c>
      <c r="AB1358" s="65" t="str">
        <f t="shared" ref="AB1358:AB1421" si="616">IF(M1358="", "", CONCATENATE(", OG = '", UPPER(M1358), "'"))</f>
        <v/>
      </c>
      <c r="AC1358" s="65" t="str">
        <f t="shared" ref="AC1358:AC1421" si="617">IF(I1358="", "", CONCATENATE(" where game_id = ", E1358, " and goal_order = ", I1358))</f>
        <v/>
      </c>
      <c r="AH1358" s="65" t="str">
        <f t="shared" si="607"/>
        <v>1880012413</v>
      </c>
      <c r="AI1358" s="65">
        <v>18800124</v>
      </c>
      <c r="AJ1358" s="65" t="s">
        <v>163</v>
      </c>
      <c r="AK1358" s="65">
        <v>13</v>
      </c>
      <c r="AN1358" s="65" t="str">
        <f t="shared" si="602"/>
        <v/>
      </c>
    </row>
    <row r="1359" spans="1:40" ht="16.8" customHeight="1" x14ac:dyDescent="0.25">
      <c r="A1359" s="113">
        <v>1</v>
      </c>
      <c r="B1359" s="342" t="s">
        <v>20</v>
      </c>
      <c r="C1359" s="347"/>
      <c r="D1359" s="350" t="str">
        <f t="shared" si="594"/>
        <v/>
      </c>
      <c r="E1359" s="211">
        <f t="shared" si="608"/>
        <v>18801023</v>
      </c>
      <c r="F1359" s="262">
        <v>14</v>
      </c>
      <c r="R1359" s="112" t="str">
        <f>IF(D1359="","", CONCATENATE("Update games set ", B1359, "= ",D1359," where game_id=", E1359))</f>
        <v/>
      </c>
      <c r="S1359" s="112" t="str">
        <f t="shared" si="603"/>
        <v/>
      </c>
      <c r="T1359" s="112" t="str">
        <f t="shared" si="604"/>
        <v/>
      </c>
      <c r="U1359" s="200" t="str">
        <f t="shared" si="601"/>
        <v/>
      </c>
      <c r="V1359" s="112" t="str">
        <f t="shared" si="605"/>
        <v/>
      </c>
      <c r="W1359" s="415" t="str">
        <f t="shared" si="606"/>
        <v/>
      </c>
      <c r="Y1359" s="65" t="str">
        <f t="shared" si="613"/>
        <v/>
      </c>
      <c r="Z1359" s="65" t="str">
        <f t="shared" si="614"/>
        <v/>
      </c>
      <c r="AA1359" s="65" t="str">
        <f t="shared" si="615"/>
        <v/>
      </c>
      <c r="AB1359" s="65" t="str">
        <f t="shared" si="616"/>
        <v/>
      </c>
      <c r="AC1359" s="65" t="str">
        <f t="shared" si="617"/>
        <v/>
      </c>
      <c r="AH1359" s="65" t="str">
        <f t="shared" si="607"/>
        <v>1880012414</v>
      </c>
      <c r="AI1359" s="65">
        <v>18800124</v>
      </c>
      <c r="AJ1359" s="65" t="s">
        <v>163</v>
      </c>
      <c r="AK1359" s="65">
        <v>14</v>
      </c>
      <c r="AN1359" s="65" t="str">
        <f t="shared" si="602"/>
        <v/>
      </c>
    </row>
    <row r="1360" spans="1:40" ht="16.8" customHeight="1" x14ac:dyDescent="0.25">
      <c r="A1360" s="113">
        <v>1</v>
      </c>
      <c r="B1360" s="342" t="s">
        <v>4882</v>
      </c>
      <c r="C1360" s="342" t="str">
        <f>IF(C1359="", "", C1359)</f>
        <v/>
      </c>
      <c r="D1360" s="350" t="str">
        <f t="shared" si="594"/>
        <v/>
      </c>
      <c r="E1360" s="211">
        <f t="shared" si="608"/>
        <v>18801023</v>
      </c>
      <c r="F1360" s="262">
        <v>15</v>
      </c>
      <c r="R1360" s="112" t="str">
        <f>IF(D1360="","", CONCATENATE("Update games set ", B1360, "= ",D1360," where game_id=", E1360))</f>
        <v/>
      </c>
      <c r="S1360" s="112" t="str">
        <f t="shared" si="603"/>
        <v/>
      </c>
      <c r="T1360" s="112" t="str">
        <f t="shared" si="604"/>
        <v/>
      </c>
      <c r="U1360" s="200" t="str">
        <f t="shared" si="601"/>
        <v/>
      </c>
      <c r="V1360" s="112" t="str">
        <f t="shared" si="605"/>
        <v/>
      </c>
      <c r="W1360" s="415" t="str">
        <f t="shared" si="606"/>
        <v/>
      </c>
      <c r="Y1360" s="65" t="str">
        <f t="shared" si="613"/>
        <v/>
      </c>
      <c r="Z1360" s="65" t="str">
        <f t="shared" si="614"/>
        <v/>
      </c>
      <c r="AA1360" s="65" t="str">
        <f t="shared" si="615"/>
        <v/>
      </c>
      <c r="AB1360" s="65" t="str">
        <f t="shared" si="616"/>
        <v/>
      </c>
      <c r="AC1360" s="65" t="str">
        <f t="shared" si="617"/>
        <v/>
      </c>
      <c r="AH1360" s="65" t="str">
        <f t="shared" si="607"/>
        <v>1880012415</v>
      </c>
      <c r="AI1360" s="65">
        <v>18800124</v>
      </c>
      <c r="AJ1360" s="65" t="s">
        <v>163</v>
      </c>
      <c r="AK1360" s="65">
        <v>15</v>
      </c>
      <c r="AN1360" s="65" t="str">
        <f t="shared" si="602"/>
        <v/>
      </c>
    </row>
    <row r="1361" spans="1:40" s="126" customFormat="1" ht="16.8" customHeight="1" thickBot="1" x14ac:dyDescent="0.3">
      <c r="A1361" s="113">
        <v>1</v>
      </c>
      <c r="B1361" s="116" t="s">
        <v>115</v>
      </c>
      <c r="C1361" s="352"/>
      <c r="D1361" s="370" t="str">
        <f t="shared" ref="D1361" si="618">IF(MID(E1361,5,2)*1&gt;6,_xlfn.CONCAT("'",LEFT(E1361,4),"-",MID(E1361,3,2)+1,"'"),_xlfn.CONCAT("'",LEFT(E1361,4)-1,"-",MID(E1361,3,2),"'"))</f>
        <v>'1880-81'</v>
      </c>
      <c r="E1361" s="214">
        <f t="shared" si="608"/>
        <v>18801023</v>
      </c>
      <c r="F1361" s="266">
        <v>16</v>
      </c>
      <c r="G1361" s="343"/>
      <c r="H1361" s="343"/>
      <c r="I1361" s="267"/>
      <c r="J1361" s="214"/>
      <c r="K1361" s="266"/>
      <c r="L1361" s="266"/>
      <c r="M1361" s="266"/>
      <c r="N1361" s="419"/>
      <c r="O1361" s="343"/>
      <c r="P1361" s="343"/>
      <c r="Q1361" s="346"/>
      <c r="R1361" s="112" t="str">
        <f>IF(D1361="","", CONCATENATE("Update games set ", B1361, "= ",D1361," where game_id=", E1361))</f>
        <v>Update games set Season= '1880-81' where game_id=18801023</v>
      </c>
      <c r="S1361" s="112" t="str">
        <f t="shared" si="603"/>
        <v/>
      </c>
      <c r="T1361" s="112" t="str">
        <f t="shared" si="604"/>
        <v/>
      </c>
      <c r="U1361" s="200" t="str">
        <f t="shared" si="601"/>
        <v/>
      </c>
      <c r="V1361" s="112" t="str">
        <f t="shared" si="605"/>
        <v/>
      </c>
      <c r="W1361" s="415" t="str">
        <f t="shared" si="606"/>
        <v/>
      </c>
      <c r="X1361" s="240"/>
      <c r="Y1361" s="65" t="str">
        <f t="shared" si="613"/>
        <v/>
      </c>
      <c r="Z1361" s="65" t="str">
        <f t="shared" si="614"/>
        <v/>
      </c>
      <c r="AA1361" s="65" t="str">
        <f t="shared" si="615"/>
        <v/>
      </c>
      <c r="AB1361" s="65" t="str">
        <f t="shared" si="616"/>
        <v/>
      </c>
      <c r="AC1361" s="65" t="str">
        <f t="shared" si="617"/>
        <v/>
      </c>
      <c r="AH1361" s="65" t="str">
        <f t="shared" si="607"/>
        <v>1880012416</v>
      </c>
      <c r="AI1361" s="126">
        <v>18800124</v>
      </c>
      <c r="AJ1361" s="126" t="s">
        <v>163</v>
      </c>
      <c r="AK1361" s="126">
        <v>16</v>
      </c>
      <c r="AN1361" s="65" t="str">
        <f t="shared" si="602"/>
        <v/>
      </c>
    </row>
    <row r="1362" spans="1:40" ht="16.8" customHeight="1" thickTop="1" x14ac:dyDescent="0.25">
      <c r="A1362" s="113">
        <v>1</v>
      </c>
      <c r="B1362" s="341" t="s">
        <v>22</v>
      </c>
      <c r="C1362" s="341" t="s">
        <v>33</v>
      </c>
      <c r="D1362" s="341" t="str">
        <f t="shared" si="594"/>
        <v>'Aston Villa'</v>
      </c>
      <c r="E1362" s="211">
        <v>18801113</v>
      </c>
      <c r="F1362" s="262">
        <v>1</v>
      </c>
      <c r="G1362" s="211" t="s">
        <v>4939</v>
      </c>
      <c r="H1362" s="212"/>
      <c r="R1362" s="112" t="str">
        <f>IF(D1362="","", CONCATENATE("Update games set ", B1362, "= ",D1362," where game_id=", E1362))</f>
        <v>Update games set Opponent= 'Aston Villa' where game_id=18801113</v>
      </c>
      <c r="S1362" s="112" t="str">
        <f t="shared" si="603"/>
        <v>Update lineups set player_name = 'J Sands', raw_name = 'J Sands' where game_id = 18801113 and player_order = 1</v>
      </c>
      <c r="T1362" s="112" t="str">
        <f t="shared" si="604"/>
        <v/>
      </c>
      <c r="U1362" s="200" t="str">
        <f t="shared" si="601"/>
        <v/>
      </c>
      <c r="V1362" s="112" t="str">
        <f t="shared" si="605"/>
        <v/>
      </c>
      <c r="W1362" s="415" t="str">
        <f t="shared" si="606"/>
        <v/>
      </c>
      <c r="Y1362" s="65" t="str">
        <f t="shared" si="613"/>
        <v/>
      </c>
      <c r="Z1362" s="65" t="str">
        <f t="shared" si="614"/>
        <v/>
      </c>
      <c r="AA1362" s="65" t="str">
        <f t="shared" si="615"/>
        <v/>
      </c>
      <c r="AB1362" s="65" t="str">
        <f t="shared" si="616"/>
        <v/>
      </c>
      <c r="AC1362" s="65" t="str">
        <f t="shared" si="617"/>
        <v/>
      </c>
      <c r="AH1362" s="65" t="str">
        <f t="shared" si="607"/>
        <v>188001311</v>
      </c>
      <c r="AI1362" s="65">
        <v>18800131</v>
      </c>
      <c r="AJ1362" s="65" t="s">
        <v>27</v>
      </c>
      <c r="AK1362" s="65">
        <v>1</v>
      </c>
      <c r="AL1362" s="65" t="s">
        <v>3356</v>
      </c>
      <c r="AN1362" s="65" t="str">
        <f t="shared" si="602"/>
        <v>update games set source = 'The Nottingham Forest Football Scrapbook' where game_id = 18801113</v>
      </c>
    </row>
    <row r="1363" spans="1:40" ht="16.8" customHeight="1" x14ac:dyDescent="0.25">
      <c r="A1363" s="113">
        <v>1</v>
      </c>
      <c r="B1363" s="342" t="s">
        <v>4979</v>
      </c>
      <c r="C1363" s="342" t="str">
        <f>IF(C1362="", "", C1362)</f>
        <v>Aston Villa</v>
      </c>
      <c r="D1363" s="350" t="str">
        <f t="shared" si="594"/>
        <v>'Aston Villa'</v>
      </c>
      <c r="E1363" s="211">
        <f>E1362</f>
        <v>18801113</v>
      </c>
      <c r="F1363" s="262">
        <v>2</v>
      </c>
      <c r="G1363" s="211" t="s">
        <v>4976</v>
      </c>
      <c r="R1363" s="112" t="str">
        <f>IF(D1363="","", CONCATENATE("Update games set ", B1363, "= ",D1363," where game_id=", E1363))</f>
        <v>Update games set Opp_parent= 'Aston Villa' where game_id=18801113</v>
      </c>
      <c r="S1363" s="112" t="str">
        <f t="shared" si="603"/>
        <v>Update lineups set player_name = 'CJ Caborn', raw_name = 'CJ Caborn' where game_id = 18801113 and player_order = 2</v>
      </c>
      <c r="T1363" s="112" t="str">
        <f t="shared" si="604"/>
        <v/>
      </c>
      <c r="U1363" s="200" t="str">
        <f t="shared" si="601"/>
        <v/>
      </c>
      <c r="V1363" s="112" t="str">
        <f t="shared" si="605"/>
        <v/>
      </c>
      <c r="W1363" s="415" t="str">
        <f t="shared" si="606"/>
        <v/>
      </c>
      <c r="Y1363" s="65" t="str">
        <f t="shared" si="613"/>
        <v/>
      </c>
      <c r="Z1363" s="65" t="str">
        <f t="shared" si="614"/>
        <v/>
      </c>
      <c r="AA1363" s="65" t="str">
        <f t="shared" si="615"/>
        <v/>
      </c>
      <c r="AB1363" s="65" t="str">
        <f t="shared" si="616"/>
        <v/>
      </c>
      <c r="AC1363" s="65" t="str">
        <f t="shared" si="617"/>
        <v/>
      </c>
      <c r="AH1363" s="65" t="str">
        <f t="shared" si="607"/>
        <v>188001312</v>
      </c>
      <c r="AI1363" s="65">
        <v>18800131</v>
      </c>
      <c r="AJ1363" s="65" t="s">
        <v>27</v>
      </c>
      <c r="AK1363" s="65">
        <v>2</v>
      </c>
      <c r="AL1363" s="65" t="s">
        <v>3078</v>
      </c>
      <c r="AN1363" s="65" t="str">
        <f t="shared" si="602"/>
        <v/>
      </c>
    </row>
    <row r="1364" spans="1:40" ht="16.8" customHeight="1" x14ac:dyDescent="0.25">
      <c r="A1364" s="113">
        <v>1</v>
      </c>
      <c r="B1364" s="342" t="s">
        <v>2653</v>
      </c>
      <c r="C1364" s="342" t="s">
        <v>663</v>
      </c>
      <c r="D1364" s="350" t="str">
        <f t="shared" si="594"/>
        <v>'Friendly'</v>
      </c>
      <c r="E1364" s="211">
        <f t="shared" ref="E1364:E1377" si="619">E1363</f>
        <v>18801113</v>
      </c>
      <c r="F1364" s="262">
        <v>3</v>
      </c>
      <c r="G1364" s="211" t="s">
        <v>4942</v>
      </c>
      <c r="R1364" s="112" t="str">
        <f>IF(D1364="","", CONCATENATE("Update games set ", B1364, "= ",D1364," where game_id=", E1364))</f>
        <v>Update games set Game_type= 'Friendly' where game_id=18801113</v>
      </c>
      <c r="S1364" s="112" t="str">
        <f t="shared" si="603"/>
        <v>Update lineups set player_name = 'E Luntley', raw_name = 'E Luntley' where game_id = 18801113 and player_order = 3</v>
      </c>
      <c r="T1364" s="112" t="str">
        <f t="shared" si="604"/>
        <v/>
      </c>
      <c r="U1364" s="200" t="str">
        <f t="shared" si="601"/>
        <v/>
      </c>
      <c r="V1364" s="112" t="str">
        <f t="shared" si="605"/>
        <v/>
      </c>
      <c r="W1364" s="415" t="str">
        <f t="shared" si="606"/>
        <v/>
      </c>
      <c r="Y1364" s="65" t="str">
        <f t="shared" si="613"/>
        <v/>
      </c>
      <c r="Z1364" s="65" t="str">
        <f t="shared" si="614"/>
        <v/>
      </c>
      <c r="AA1364" s="65" t="str">
        <f t="shared" si="615"/>
        <v/>
      </c>
      <c r="AB1364" s="65" t="str">
        <f t="shared" si="616"/>
        <v/>
      </c>
      <c r="AC1364" s="65" t="str">
        <f t="shared" si="617"/>
        <v/>
      </c>
      <c r="AH1364" s="65" t="str">
        <f t="shared" si="607"/>
        <v>188001313</v>
      </c>
      <c r="AI1364" s="65">
        <v>18800131</v>
      </c>
      <c r="AJ1364" s="65" t="s">
        <v>27</v>
      </c>
      <c r="AK1364" s="65">
        <v>3</v>
      </c>
      <c r="AL1364" s="65" t="s">
        <v>3393</v>
      </c>
      <c r="AN1364" s="65" t="str">
        <f t="shared" si="602"/>
        <v/>
      </c>
    </row>
    <row r="1365" spans="1:40" ht="16.8" customHeight="1" x14ac:dyDescent="0.25">
      <c r="A1365" s="113">
        <v>1</v>
      </c>
      <c r="B1365" s="342" t="s">
        <v>4978</v>
      </c>
      <c r="C1365" s="348" t="s">
        <v>5065</v>
      </c>
      <c r="D1365" s="350" t="str">
        <f t="shared" si="594"/>
        <v>'H'</v>
      </c>
      <c r="E1365" s="211">
        <f t="shared" si="619"/>
        <v>18801113</v>
      </c>
      <c r="F1365" s="262">
        <v>4</v>
      </c>
      <c r="G1365" s="211" t="s">
        <v>5004</v>
      </c>
      <c r="R1365" s="112" t="str">
        <f>IF(D1365="","", CONCATENATE("Update games set ", B1365, "= ",D1365," where game_id=", E1365))</f>
        <v>Update games set HAN= 'H' where game_id=18801113</v>
      </c>
      <c r="S1365" s="112" t="str">
        <f t="shared" si="603"/>
        <v>Update lineups set player_name = 'J Billyeald', raw_name = 'J Billyeald' where game_id = 18801113 and player_order = 4</v>
      </c>
      <c r="T1365" s="112" t="str">
        <f t="shared" si="604"/>
        <v/>
      </c>
      <c r="U1365" s="200" t="str">
        <f t="shared" si="601"/>
        <v/>
      </c>
      <c r="V1365" s="112" t="str">
        <f t="shared" si="605"/>
        <v/>
      </c>
      <c r="W1365" s="415" t="str">
        <f t="shared" si="606"/>
        <v/>
      </c>
      <c r="Y1365" s="65" t="str">
        <f t="shared" si="613"/>
        <v/>
      </c>
      <c r="Z1365" s="65" t="str">
        <f t="shared" si="614"/>
        <v/>
      </c>
      <c r="AA1365" s="65" t="str">
        <f t="shared" si="615"/>
        <v/>
      </c>
      <c r="AB1365" s="65" t="str">
        <f t="shared" si="616"/>
        <v/>
      </c>
      <c r="AC1365" s="65" t="str">
        <f t="shared" si="617"/>
        <v/>
      </c>
      <c r="AH1365" s="65" t="str">
        <f t="shared" si="607"/>
        <v>188001314</v>
      </c>
      <c r="AI1365" s="65">
        <v>18800131</v>
      </c>
      <c r="AJ1365" s="65" t="s">
        <v>27</v>
      </c>
      <c r="AK1365" s="65">
        <v>4</v>
      </c>
      <c r="AL1365" s="65" t="s">
        <v>3417</v>
      </c>
      <c r="AN1365" s="65" t="str">
        <f t="shared" si="602"/>
        <v/>
      </c>
    </row>
    <row r="1366" spans="1:40" ht="16.8" customHeight="1" x14ac:dyDescent="0.25">
      <c r="A1366" s="113">
        <v>1</v>
      </c>
      <c r="B1366" s="342" t="s">
        <v>5</v>
      </c>
      <c r="C1366" s="347">
        <v>0</v>
      </c>
      <c r="D1366" s="349">
        <f t="shared" si="609"/>
        <v>0</v>
      </c>
      <c r="E1366" s="211">
        <f t="shared" si="619"/>
        <v>18801113</v>
      </c>
      <c r="F1366" s="262">
        <v>5</v>
      </c>
      <c r="G1366" s="211" t="s">
        <v>4952</v>
      </c>
      <c r="R1366" s="112" t="str">
        <f>IF(D1366="","", CONCATENATE("Update games set ", B1366, "= ",D1366," where game_id=", E1366))</f>
        <v>Update games set F= 0 where game_id=18801113</v>
      </c>
      <c r="S1366" s="112" t="str">
        <f t="shared" si="603"/>
        <v>Update lineups set player_name = 'M Holroyd', raw_name = 'M Holroyd' where game_id = 18801113 and player_order = 5</v>
      </c>
      <c r="T1366" s="112" t="str">
        <f t="shared" si="604"/>
        <v/>
      </c>
      <c r="U1366" s="200" t="str">
        <f t="shared" si="601"/>
        <v/>
      </c>
      <c r="V1366" s="112" t="str">
        <f t="shared" si="605"/>
        <v/>
      </c>
      <c r="W1366" s="415" t="str">
        <f t="shared" si="606"/>
        <v/>
      </c>
      <c r="Y1366" s="65" t="str">
        <f t="shared" si="613"/>
        <v/>
      </c>
      <c r="Z1366" s="65" t="str">
        <f t="shared" si="614"/>
        <v/>
      </c>
      <c r="AA1366" s="65" t="str">
        <f t="shared" si="615"/>
        <v/>
      </c>
      <c r="AB1366" s="65" t="str">
        <f t="shared" si="616"/>
        <v/>
      </c>
      <c r="AC1366" s="65" t="str">
        <f t="shared" si="617"/>
        <v/>
      </c>
      <c r="AH1366" s="65" t="str">
        <f t="shared" si="607"/>
        <v>188001315</v>
      </c>
      <c r="AI1366" s="65">
        <v>18800131</v>
      </c>
      <c r="AJ1366" s="65" t="s">
        <v>27</v>
      </c>
      <c r="AK1366" s="65">
        <v>5</v>
      </c>
      <c r="AL1366" s="65" t="s">
        <v>2905</v>
      </c>
      <c r="AN1366" s="65" t="str">
        <f t="shared" si="602"/>
        <v/>
      </c>
    </row>
    <row r="1367" spans="1:40" ht="16.8" customHeight="1" x14ac:dyDescent="0.25">
      <c r="A1367" s="113">
        <v>1</v>
      </c>
      <c r="B1367" s="342" t="s">
        <v>0</v>
      </c>
      <c r="C1367" s="180">
        <v>2</v>
      </c>
      <c r="D1367" s="349">
        <f t="shared" si="609"/>
        <v>2</v>
      </c>
      <c r="E1367" s="211">
        <f t="shared" si="619"/>
        <v>18801113</v>
      </c>
      <c r="F1367" s="262">
        <v>6</v>
      </c>
      <c r="G1367" s="211" t="s">
        <v>5003</v>
      </c>
      <c r="R1367" s="112" t="str">
        <f>IF(D1367="","", CONCATENATE("Update games set ", B1367, "= ",D1367," where game_id=", E1367))</f>
        <v>Update games set A= 2 where game_id=18801113</v>
      </c>
      <c r="S1367" s="112" t="str">
        <f t="shared" si="603"/>
        <v>Update lineups set player_name = 'W Parr', raw_name = 'W Parr' where game_id = 18801113 and player_order = 6</v>
      </c>
      <c r="T1367" s="112" t="str">
        <f t="shared" si="604"/>
        <v/>
      </c>
      <c r="U1367" s="200" t="str">
        <f t="shared" si="601"/>
        <v/>
      </c>
      <c r="V1367" s="112" t="str">
        <f t="shared" si="605"/>
        <v/>
      </c>
      <c r="W1367" s="415" t="str">
        <f t="shared" si="606"/>
        <v/>
      </c>
      <c r="Y1367" s="65" t="str">
        <f t="shared" si="613"/>
        <v/>
      </c>
      <c r="Z1367" s="65" t="str">
        <f t="shared" si="614"/>
        <v/>
      </c>
      <c r="AA1367" s="65" t="str">
        <f t="shared" si="615"/>
        <v/>
      </c>
      <c r="AB1367" s="65" t="str">
        <f t="shared" si="616"/>
        <v/>
      </c>
      <c r="AC1367" s="65" t="str">
        <f t="shared" si="617"/>
        <v/>
      </c>
      <c r="AH1367" s="65" t="str">
        <f t="shared" si="607"/>
        <v>188001316</v>
      </c>
      <c r="AI1367" s="65">
        <v>18800131</v>
      </c>
      <c r="AJ1367" s="65" t="s">
        <v>27</v>
      </c>
      <c r="AK1367" s="65">
        <v>6</v>
      </c>
      <c r="AL1367" s="65" t="s">
        <v>2122</v>
      </c>
      <c r="AN1367" s="65" t="str">
        <f t="shared" si="602"/>
        <v/>
      </c>
    </row>
    <row r="1368" spans="1:40" ht="16.8" customHeight="1" x14ac:dyDescent="0.25">
      <c r="A1368" s="113">
        <v>1</v>
      </c>
      <c r="B1368" s="342" t="s">
        <v>23</v>
      </c>
      <c r="C1368" s="334" t="s">
        <v>4</v>
      </c>
      <c r="D1368" s="334" t="str">
        <f t="shared" ref="D1368" si="620">IF(C1368="",IF(D1366&gt;D1367,"'W'",IF(D1366=D1367,"'D'","'L'")),_xlfn.CONCAT("'",C1368,"'"))</f>
        <v>'L'</v>
      </c>
      <c r="E1368" s="211">
        <f t="shared" si="619"/>
        <v>18801113</v>
      </c>
      <c r="F1368" s="262">
        <v>7</v>
      </c>
      <c r="G1368" s="211" t="s">
        <v>4895</v>
      </c>
      <c r="R1368" s="112" t="str">
        <f>IF(D1368="","", CONCATENATE("Update games set ", B1368, "= ",D1368," where game_id=", E1368))</f>
        <v>Update games set Result= 'L' where game_id=18801113</v>
      </c>
      <c r="S1368" s="112" t="str">
        <f t="shared" si="603"/>
        <v>Update lineups set player_name = 'AH Smith', raw_name = 'AH Smith' where game_id = 18801113 and player_order = 7</v>
      </c>
      <c r="T1368" s="112" t="str">
        <f t="shared" si="604"/>
        <v/>
      </c>
      <c r="U1368" s="200" t="str">
        <f t="shared" si="601"/>
        <v/>
      </c>
      <c r="V1368" s="112" t="str">
        <f t="shared" si="605"/>
        <v/>
      </c>
      <c r="W1368" s="415" t="str">
        <f t="shared" si="606"/>
        <v/>
      </c>
      <c r="Y1368" s="65" t="str">
        <f t="shared" si="613"/>
        <v/>
      </c>
      <c r="Z1368" s="65" t="str">
        <f t="shared" si="614"/>
        <v/>
      </c>
      <c r="AA1368" s="65" t="str">
        <f t="shared" si="615"/>
        <v/>
      </c>
      <c r="AB1368" s="65" t="str">
        <f t="shared" si="616"/>
        <v/>
      </c>
      <c r="AC1368" s="65" t="str">
        <f t="shared" si="617"/>
        <v/>
      </c>
      <c r="AH1368" s="65" t="str">
        <f t="shared" si="607"/>
        <v>188001317</v>
      </c>
      <c r="AI1368" s="65">
        <v>18800131</v>
      </c>
      <c r="AJ1368" s="65" t="s">
        <v>27</v>
      </c>
      <c r="AK1368" s="65">
        <v>7</v>
      </c>
      <c r="AL1368" s="65" t="s">
        <v>2120</v>
      </c>
      <c r="AN1368" s="65" t="str">
        <f t="shared" si="602"/>
        <v/>
      </c>
    </row>
    <row r="1369" spans="1:40" ht="16.8" customHeight="1" x14ac:dyDescent="0.25">
      <c r="A1369" s="113">
        <v>1</v>
      </c>
      <c r="B1369" s="342" t="s">
        <v>768</v>
      </c>
      <c r="C1369" s="180"/>
      <c r="D1369" s="349" t="str">
        <f t="shared" si="611"/>
        <v/>
      </c>
      <c r="E1369" s="211">
        <f t="shared" si="619"/>
        <v>18801113</v>
      </c>
      <c r="F1369" s="262">
        <v>8</v>
      </c>
      <c r="G1369" s="211" t="s">
        <v>4946</v>
      </c>
      <c r="R1369" s="112" t="str">
        <f>IF(D1369="","", CONCATENATE("Update games set ", B1369, "= ",D1369," where game_id=", E1369))</f>
        <v/>
      </c>
      <c r="S1369" s="112" t="str">
        <f t="shared" si="603"/>
        <v>Update lineups set player_name = 'L Lindley', raw_name = 'L Lindley' where game_id = 18801113 and player_order = 8</v>
      </c>
      <c r="T1369" s="112" t="str">
        <f t="shared" si="604"/>
        <v/>
      </c>
      <c r="U1369" s="200" t="str">
        <f t="shared" si="601"/>
        <v/>
      </c>
      <c r="V1369" s="112" t="str">
        <f t="shared" si="605"/>
        <v/>
      </c>
      <c r="W1369" s="415" t="str">
        <f t="shared" si="606"/>
        <v/>
      </c>
      <c r="Y1369" s="65" t="str">
        <f t="shared" si="613"/>
        <v/>
      </c>
      <c r="Z1369" s="65" t="str">
        <f t="shared" si="614"/>
        <v/>
      </c>
      <c r="AA1369" s="65" t="str">
        <f t="shared" si="615"/>
        <v/>
      </c>
      <c r="AB1369" s="65" t="str">
        <f t="shared" si="616"/>
        <v/>
      </c>
      <c r="AC1369" s="65" t="str">
        <f t="shared" si="617"/>
        <v/>
      </c>
      <c r="AH1369" s="65" t="str">
        <f t="shared" si="607"/>
        <v>188001318</v>
      </c>
      <c r="AI1369" s="65">
        <v>18800131</v>
      </c>
      <c r="AJ1369" s="65" t="s">
        <v>27</v>
      </c>
      <c r="AK1369" s="65">
        <v>8</v>
      </c>
      <c r="AL1369" s="65" t="s">
        <v>3245</v>
      </c>
      <c r="AN1369" s="65" t="str">
        <f t="shared" si="602"/>
        <v/>
      </c>
    </row>
    <row r="1370" spans="1:40" ht="16.8" customHeight="1" x14ac:dyDescent="0.25">
      <c r="A1370" s="113">
        <v>1</v>
      </c>
      <c r="B1370" s="342" t="s">
        <v>766</v>
      </c>
      <c r="C1370" s="180"/>
      <c r="D1370" s="349" t="str">
        <f t="shared" si="611"/>
        <v/>
      </c>
      <c r="E1370" s="211">
        <f t="shared" si="619"/>
        <v>18801113</v>
      </c>
      <c r="F1370" s="262">
        <v>9</v>
      </c>
      <c r="G1370" s="194" t="s">
        <v>4980</v>
      </c>
      <c r="H1370" s="194"/>
      <c r="N1370" s="417"/>
      <c r="O1370" s="194"/>
      <c r="P1370" s="194"/>
      <c r="R1370" s="112" t="str">
        <f>IF(D1370="","", CONCATENATE("Update games set ", B1370, "= ",D1370," where game_id=", E1370))</f>
        <v/>
      </c>
      <c r="S1370" s="112" t="str">
        <f t="shared" si="603"/>
        <v>Update lineups set player_name = 'FW Earp', raw_name = 'FW Earp' where game_id = 18801113 and player_order = 9</v>
      </c>
      <c r="T1370" s="112" t="str">
        <f t="shared" si="604"/>
        <v/>
      </c>
      <c r="U1370" s="200" t="str">
        <f t="shared" si="601"/>
        <v/>
      </c>
      <c r="V1370" s="112" t="str">
        <f t="shared" si="605"/>
        <v/>
      </c>
      <c r="W1370" s="415" t="str">
        <f t="shared" si="606"/>
        <v/>
      </c>
      <c r="Y1370" s="65" t="str">
        <f t="shared" si="613"/>
        <v/>
      </c>
      <c r="Z1370" s="65" t="str">
        <f t="shared" si="614"/>
        <v/>
      </c>
      <c r="AA1370" s="65" t="str">
        <f t="shared" si="615"/>
        <v/>
      </c>
      <c r="AB1370" s="65" t="str">
        <f t="shared" si="616"/>
        <v/>
      </c>
      <c r="AC1370" s="65" t="str">
        <f t="shared" si="617"/>
        <v/>
      </c>
      <c r="AH1370" s="65" t="str">
        <f t="shared" si="607"/>
        <v>188001319</v>
      </c>
      <c r="AI1370" s="65">
        <v>18800131</v>
      </c>
      <c r="AJ1370" s="65" t="s">
        <v>27</v>
      </c>
      <c r="AK1370" s="65">
        <v>9</v>
      </c>
      <c r="AL1370" s="65" t="s">
        <v>2981</v>
      </c>
      <c r="AN1370" s="65" t="str">
        <f t="shared" si="602"/>
        <v/>
      </c>
    </row>
    <row r="1371" spans="1:40" ht="16.8" customHeight="1" x14ac:dyDescent="0.25">
      <c r="A1371" s="113">
        <v>1</v>
      </c>
      <c r="B1371" s="342" t="s">
        <v>753</v>
      </c>
      <c r="C1371" s="347"/>
      <c r="D1371" s="350" t="str">
        <f t="shared" si="612"/>
        <v/>
      </c>
      <c r="E1371" s="211">
        <f t="shared" si="619"/>
        <v>18801113</v>
      </c>
      <c r="F1371" s="262">
        <v>10</v>
      </c>
      <c r="G1371" s="194" t="s">
        <v>4926</v>
      </c>
      <c r="N1371" s="417"/>
      <c r="O1371" s="194"/>
      <c r="P1371" s="194"/>
      <c r="R1371" s="112" t="str">
        <f>IF(D1371="","", CONCATENATE("Update games set ", B1371, "= ",D1371," where game_id=", E1371))</f>
        <v/>
      </c>
      <c r="S1371" s="112" t="str">
        <f t="shared" si="603"/>
        <v>Update lineups set player_name = 'JP Turner', raw_name = 'JP Turner' where game_id = 18801113 and player_order = 10</v>
      </c>
      <c r="T1371" s="112" t="str">
        <f t="shared" si="604"/>
        <v/>
      </c>
      <c r="U1371" s="200" t="str">
        <f t="shared" si="601"/>
        <v/>
      </c>
      <c r="V1371" s="112" t="str">
        <f t="shared" si="605"/>
        <v/>
      </c>
      <c r="W1371" s="415" t="str">
        <f t="shared" si="606"/>
        <v/>
      </c>
      <c r="Y1371" s="65" t="str">
        <f t="shared" si="613"/>
        <v/>
      </c>
      <c r="Z1371" s="65" t="str">
        <f t="shared" si="614"/>
        <v/>
      </c>
      <c r="AA1371" s="65" t="str">
        <f t="shared" si="615"/>
        <v/>
      </c>
      <c r="AB1371" s="65" t="str">
        <f t="shared" si="616"/>
        <v/>
      </c>
      <c r="AC1371" s="65" t="str">
        <f t="shared" si="617"/>
        <v/>
      </c>
      <c r="AH1371" s="65" t="str">
        <f t="shared" si="607"/>
        <v>1880013110</v>
      </c>
      <c r="AI1371" s="65">
        <v>18800131</v>
      </c>
      <c r="AJ1371" s="65" t="s">
        <v>27</v>
      </c>
      <c r="AK1371" s="65">
        <v>10</v>
      </c>
      <c r="AL1371" s="65" t="s">
        <v>3178</v>
      </c>
      <c r="AN1371" s="65" t="str">
        <f t="shared" si="602"/>
        <v/>
      </c>
    </row>
    <row r="1372" spans="1:40" ht="16.8" customHeight="1" x14ac:dyDescent="0.25">
      <c r="A1372" s="113">
        <v>1</v>
      </c>
      <c r="B1372" s="342" t="s">
        <v>746</v>
      </c>
      <c r="C1372" s="334" t="s">
        <v>5062</v>
      </c>
      <c r="D1372" s="334" t="str">
        <f>CONCATENATE("'", LEFT(E1372,4),"-",MID(E1372,5,2),"-", MID(E1372,7,2), " ", C1372,"'")</f>
        <v>'1880-11-13 15:00'</v>
      </c>
      <c r="E1372" s="211">
        <f t="shared" si="619"/>
        <v>18801113</v>
      </c>
      <c r="F1372" s="262">
        <v>11</v>
      </c>
      <c r="G1372" s="211" t="s">
        <v>4806</v>
      </c>
      <c r="R1372" s="112" t="str">
        <f>IF(D1372="","", CONCATENATE("Update games set ", B1372, "= ",D1372," where game_id=", E1372))</f>
        <v>Update games set Game_date= '1880-11-13 15:00' where game_id=18801113</v>
      </c>
      <c r="S1372" s="112" t="str">
        <f t="shared" si="603"/>
        <v>Update lineups set player_name = 'SW Widdowson', raw_name = 'SW Widdowson' where game_id = 18801113 and player_order = 11</v>
      </c>
      <c r="T1372" s="112" t="str">
        <f t="shared" si="604"/>
        <v/>
      </c>
      <c r="U1372" s="200" t="str">
        <f t="shared" si="601"/>
        <v/>
      </c>
      <c r="V1372" s="112" t="str">
        <f t="shared" si="605"/>
        <v/>
      </c>
      <c r="W1372" s="415" t="str">
        <f t="shared" si="606"/>
        <v/>
      </c>
      <c r="Y1372" s="65" t="str">
        <f t="shared" si="613"/>
        <v/>
      </c>
      <c r="Z1372" s="65" t="str">
        <f t="shared" si="614"/>
        <v/>
      </c>
      <c r="AA1372" s="65" t="str">
        <f t="shared" si="615"/>
        <v/>
      </c>
      <c r="AB1372" s="65" t="str">
        <f t="shared" si="616"/>
        <v/>
      </c>
      <c r="AC1372" s="65" t="str">
        <f t="shared" si="617"/>
        <v/>
      </c>
      <c r="AH1372" s="65" t="str">
        <f t="shared" si="607"/>
        <v>1880013111</v>
      </c>
      <c r="AI1372" s="65">
        <v>18800131</v>
      </c>
      <c r="AJ1372" s="65" t="s">
        <v>27</v>
      </c>
      <c r="AK1372" s="65">
        <v>11</v>
      </c>
      <c r="AL1372" s="65" t="s">
        <v>2952</v>
      </c>
      <c r="AN1372" s="65" t="str">
        <f t="shared" si="602"/>
        <v/>
      </c>
    </row>
    <row r="1373" spans="1:40" ht="16.8" customHeight="1" x14ac:dyDescent="0.25">
      <c r="A1373" s="113">
        <v>1</v>
      </c>
      <c r="B1373" s="342" t="s">
        <v>25</v>
      </c>
      <c r="C1373" s="334"/>
      <c r="D1373" s="350" t="str">
        <f t="shared" si="594"/>
        <v/>
      </c>
      <c r="E1373" s="211">
        <f t="shared" si="619"/>
        <v>18801113</v>
      </c>
      <c r="F1373" s="262">
        <v>12</v>
      </c>
      <c r="G1373" s="212"/>
      <c r="H1373" s="212"/>
      <c r="N1373" s="416"/>
      <c r="O1373" s="212"/>
      <c r="P1373" s="212"/>
      <c r="R1373" s="112" t="str">
        <f>IF(D1373="","", CONCATENATE("Update games set ", B1373, "= ",D1373," where game_id=", E1373))</f>
        <v/>
      </c>
      <c r="S1373" s="112" t="str">
        <f t="shared" si="603"/>
        <v/>
      </c>
      <c r="T1373" s="112" t="str">
        <f t="shared" si="604"/>
        <v/>
      </c>
      <c r="U1373" s="200" t="str">
        <f t="shared" si="601"/>
        <v/>
      </c>
      <c r="V1373" s="112" t="str">
        <f t="shared" si="605"/>
        <v/>
      </c>
      <c r="W1373" s="415" t="str">
        <f t="shared" si="606"/>
        <v/>
      </c>
      <c r="Y1373" s="65" t="str">
        <f t="shared" si="613"/>
        <v/>
      </c>
      <c r="Z1373" s="65" t="str">
        <f t="shared" si="614"/>
        <v/>
      </c>
      <c r="AA1373" s="65" t="str">
        <f t="shared" si="615"/>
        <v/>
      </c>
      <c r="AB1373" s="65" t="str">
        <f t="shared" si="616"/>
        <v/>
      </c>
      <c r="AC1373" s="65" t="str">
        <f t="shared" si="617"/>
        <v/>
      </c>
      <c r="AH1373" s="65" t="str">
        <f t="shared" si="607"/>
        <v>1880013112</v>
      </c>
      <c r="AI1373" s="65">
        <v>18800131</v>
      </c>
      <c r="AJ1373" s="65" t="s">
        <v>27</v>
      </c>
      <c r="AK1373" s="65">
        <v>12</v>
      </c>
      <c r="AL1373" s="65" t="s">
        <v>653</v>
      </c>
      <c r="AN1373" s="65" t="str">
        <f t="shared" si="602"/>
        <v/>
      </c>
    </row>
    <row r="1374" spans="1:40" ht="16.8" customHeight="1" x14ac:dyDescent="0.25">
      <c r="A1374" s="113">
        <v>1</v>
      </c>
      <c r="B1374" s="342" t="s">
        <v>475</v>
      </c>
      <c r="C1374" s="180"/>
      <c r="D1374" s="349" t="str">
        <f t="shared" si="611"/>
        <v/>
      </c>
      <c r="E1374" s="211">
        <f t="shared" si="619"/>
        <v>18801113</v>
      </c>
      <c r="F1374" s="262">
        <v>13</v>
      </c>
      <c r="R1374" s="112" t="str">
        <f>IF(D1374="","", CONCATENATE("Update games set ", B1374, "= ",D1374," where game_id=", E1374))</f>
        <v/>
      </c>
      <c r="S1374" s="112" t="str">
        <f t="shared" si="603"/>
        <v/>
      </c>
      <c r="T1374" s="112" t="str">
        <f t="shared" si="604"/>
        <v/>
      </c>
      <c r="U1374" s="200" t="str">
        <f t="shared" si="601"/>
        <v/>
      </c>
      <c r="V1374" s="112" t="str">
        <f t="shared" si="605"/>
        <v/>
      </c>
      <c r="W1374" s="415" t="str">
        <f t="shared" si="606"/>
        <v/>
      </c>
      <c r="Y1374" s="65" t="str">
        <f t="shared" si="613"/>
        <v/>
      </c>
      <c r="Z1374" s="65" t="str">
        <f t="shared" si="614"/>
        <v/>
      </c>
      <c r="AA1374" s="65" t="str">
        <f t="shared" si="615"/>
        <v/>
      </c>
      <c r="AB1374" s="65" t="str">
        <f t="shared" si="616"/>
        <v/>
      </c>
      <c r="AC1374" s="65" t="str">
        <f t="shared" si="617"/>
        <v/>
      </c>
      <c r="AH1374" s="65" t="str">
        <f t="shared" si="607"/>
        <v>1880013113</v>
      </c>
      <c r="AI1374" s="65">
        <v>18800131</v>
      </c>
      <c r="AJ1374" s="65" t="s">
        <v>27</v>
      </c>
      <c r="AK1374" s="65">
        <v>13</v>
      </c>
      <c r="AL1374" s="65" t="s">
        <v>653</v>
      </c>
      <c r="AN1374" s="65" t="str">
        <f t="shared" si="602"/>
        <v/>
      </c>
    </row>
    <row r="1375" spans="1:40" ht="16.8" customHeight="1" x14ac:dyDescent="0.25">
      <c r="A1375" s="113">
        <v>1</v>
      </c>
      <c r="B1375" s="342" t="s">
        <v>20</v>
      </c>
      <c r="C1375" s="348" t="s">
        <v>4933</v>
      </c>
      <c r="D1375" s="350" t="str">
        <f t="shared" si="594"/>
        <v>'Trent Bridge Ground'</v>
      </c>
      <c r="E1375" s="211">
        <f t="shared" si="619"/>
        <v>18801113</v>
      </c>
      <c r="F1375" s="262">
        <v>14</v>
      </c>
      <c r="R1375" s="112" t="str">
        <f>IF(D1375="","", CONCATENATE("Update games set ", B1375, "= ",D1375," where game_id=", E1375))</f>
        <v>Update games set Ground= 'Trent Bridge Ground' where game_id=18801113</v>
      </c>
      <c r="S1375" s="112" t="str">
        <f t="shared" si="603"/>
        <v/>
      </c>
      <c r="T1375" s="112" t="str">
        <f t="shared" si="604"/>
        <v/>
      </c>
      <c r="U1375" s="200" t="str">
        <f t="shared" si="601"/>
        <v/>
      </c>
      <c r="V1375" s="112" t="str">
        <f t="shared" si="605"/>
        <v/>
      </c>
      <c r="W1375" s="415" t="str">
        <f t="shared" si="606"/>
        <v/>
      </c>
      <c r="Y1375" s="65" t="str">
        <f t="shared" si="613"/>
        <v/>
      </c>
      <c r="Z1375" s="65" t="str">
        <f t="shared" si="614"/>
        <v/>
      </c>
      <c r="AA1375" s="65" t="str">
        <f t="shared" si="615"/>
        <v/>
      </c>
      <c r="AB1375" s="65" t="str">
        <f t="shared" si="616"/>
        <v/>
      </c>
      <c r="AC1375" s="65" t="str">
        <f t="shared" si="617"/>
        <v/>
      </c>
      <c r="AH1375" s="65" t="str">
        <f t="shared" si="607"/>
        <v>1880013114</v>
      </c>
      <c r="AI1375" s="65">
        <v>18800131</v>
      </c>
      <c r="AJ1375" s="65" t="s">
        <v>27</v>
      </c>
      <c r="AK1375" s="65">
        <v>14</v>
      </c>
      <c r="AL1375" s="65" t="s">
        <v>653</v>
      </c>
      <c r="AN1375" s="65" t="str">
        <f t="shared" si="602"/>
        <v/>
      </c>
    </row>
    <row r="1376" spans="1:40" ht="16.8" customHeight="1" x14ac:dyDescent="0.25">
      <c r="A1376" s="113">
        <v>1</v>
      </c>
      <c r="B1376" s="342" t="s">
        <v>4882</v>
      </c>
      <c r="C1376" s="342" t="str">
        <f>IF(C1375="", "", C1375)</f>
        <v>Trent Bridge Ground</v>
      </c>
      <c r="D1376" s="350" t="str">
        <f t="shared" si="594"/>
        <v>'Trent Bridge Ground'</v>
      </c>
      <c r="E1376" s="211">
        <f t="shared" si="619"/>
        <v>18801113</v>
      </c>
      <c r="F1376" s="262">
        <v>15</v>
      </c>
      <c r="R1376" s="112" t="str">
        <f>IF(D1376="","", CONCATENATE("Update games set ", B1376, "= ",D1376," where game_id=", E1376))</f>
        <v>Update games set Ground_parent= 'Trent Bridge Ground' where game_id=18801113</v>
      </c>
      <c r="S1376" s="112" t="str">
        <f t="shared" si="603"/>
        <v/>
      </c>
      <c r="T1376" s="112" t="str">
        <f t="shared" si="604"/>
        <v/>
      </c>
      <c r="U1376" s="200" t="str">
        <f t="shared" si="601"/>
        <v/>
      </c>
      <c r="V1376" s="112" t="str">
        <f t="shared" si="605"/>
        <v/>
      </c>
      <c r="W1376" s="415" t="str">
        <f t="shared" si="606"/>
        <v/>
      </c>
      <c r="Y1376" s="65" t="str">
        <f t="shared" si="613"/>
        <v/>
      </c>
      <c r="Z1376" s="65" t="str">
        <f t="shared" si="614"/>
        <v/>
      </c>
      <c r="AA1376" s="65" t="str">
        <f t="shared" si="615"/>
        <v/>
      </c>
      <c r="AB1376" s="65" t="str">
        <f t="shared" si="616"/>
        <v/>
      </c>
      <c r="AC1376" s="65" t="str">
        <f t="shared" si="617"/>
        <v/>
      </c>
      <c r="AH1376" s="65" t="str">
        <f t="shared" si="607"/>
        <v>1880013115</v>
      </c>
      <c r="AI1376" s="65">
        <v>18800131</v>
      </c>
      <c r="AJ1376" s="65" t="s">
        <v>27</v>
      </c>
      <c r="AK1376" s="65">
        <v>15</v>
      </c>
      <c r="AL1376" s="65" t="s">
        <v>653</v>
      </c>
      <c r="AN1376" s="65" t="str">
        <f t="shared" si="602"/>
        <v/>
      </c>
    </row>
    <row r="1377" spans="1:40" s="126" customFormat="1" ht="16.8" customHeight="1" thickBot="1" x14ac:dyDescent="0.3">
      <c r="A1377" s="113">
        <v>1</v>
      </c>
      <c r="B1377" s="116" t="s">
        <v>115</v>
      </c>
      <c r="C1377" s="352"/>
      <c r="D1377" s="370" t="str">
        <f t="shared" ref="D1377" si="621">IF(MID(E1377,5,2)*1&gt;6,_xlfn.CONCAT("'",LEFT(E1377,4),"-",MID(E1377,3,2)+1,"'"),_xlfn.CONCAT("'",LEFT(E1377,4)-1,"-",MID(E1377,3,2),"'"))</f>
        <v>'1880-81'</v>
      </c>
      <c r="E1377" s="214">
        <f t="shared" si="619"/>
        <v>18801113</v>
      </c>
      <c r="F1377" s="266">
        <v>16</v>
      </c>
      <c r="G1377" s="343"/>
      <c r="H1377" s="343"/>
      <c r="I1377" s="267"/>
      <c r="J1377" s="214"/>
      <c r="K1377" s="266"/>
      <c r="L1377" s="266"/>
      <c r="M1377" s="266"/>
      <c r="N1377" s="419"/>
      <c r="O1377" s="343"/>
      <c r="P1377" s="343"/>
      <c r="Q1377" s="346"/>
      <c r="R1377" s="112" t="str">
        <f>IF(D1377="","", CONCATENATE("Update games set ", B1377, "= ",D1377," where game_id=", E1377))</f>
        <v>Update games set Season= '1880-81' where game_id=18801113</v>
      </c>
      <c r="S1377" s="112" t="str">
        <f t="shared" si="603"/>
        <v/>
      </c>
      <c r="T1377" s="112" t="str">
        <f t="shared" si="604"/>
        <v/>
      </c>
      <c r="U1377" s="200" t="str">
        <f t="shared" si="601"/>
        <v/>
      </c>
      <c r="V1377" s="112" t="str">
        <f t="shared" si="605"/>
        <v/>
      </c>
      <c r="W1377" s="415" t="str">
        <f t="shared" si="606"/>
        <v/>
      </c>
      <c r="X1377" s="240"/>
      <c r="Y1377" s="65" t="str">
        <f t="shared" si="613"/>
        <v/>
      </c>
      <c r="Z1377" s="65" t="str">
        <f t="shared" si="614"/>
        <v/>
      </c>
      <c r="AA1377" s="65" t="str">
        <f t="shared" si="615"/>
        <v/>
      </c>
      <c r="AB1377" s="65" t="str">
        <f t="shared" si="616"/>
        <v/>
      </c>
      <c r="AC1377" s="65" t="str">
        <f t="shared" si="617"/>
        <v/>
      </c>
      <c r="AH1377" s="65" t="str">
        <f t="shared" si="607"/>
        <v>1880013116</v>
      </c>
      <c r="AI1377" s="126">
        <v>18800131</v>
      </c>
      <c r="AJ1377" s="126" t="s">
        <v>27</v>
      </c>
      <c r="AK1377" s="126">
        <v>16</v>
      </c>
      <c r="AL1377" s="126" t="s">
        <v>653</v>
      </c>
      <c r="AN1377" s="65" t="str">
        <f t="shared" si="602"/>
        <v/>
      </c>
    </row>
    <row r="1378" spans="1:40" ht="16.8" customHeight="1" thickTop="1" x14ac:dyDescent="0.25">
      <c r="A1378" s="113">
        <v>1</v>
      </c>
      <c r="B1378" s="341" t="s">
        <v>22</v>
      </c>
      <c r="C1378" s="341" t="s">
        <v>5141</v>
      </c>
      <c r="D1378" s="341" t="str">
        <f t="shared" si="594"/>
        <v>'Glasgow Rangers'</v>
      </c>
      <c r="E1378" s="211">
        <v>18801211</v>
      </c>
      <c r="F1378" s="262">
        <v>1</v>
      </c>
      <c r="G1378" s="211" t="s">
        <v>4939</v>
      </c>
      <c r="H1378" s="212"/>
      <c r="R1378" s="112" t="str">
        <f>IF(D1378="","", CONCATENATE("Update games set ", B1378, "= ",D1378," where game_id=", E1378))</f>
        <v>Update games set Opponent= 'Glasgow Rangers' where game_id=18801211</v>
      </c>
      <c r="S1378" s="112" t="str">
        <f t="shared" si="603"/>
        <v>Update lineups set player_name = 'J Sands', raw_name = 'J Sands' where game_id = 18801211 and player_order = 1</v>
      </c>
      <c r="T1378" s="112" t="str">
        <f t="shared" si="604"/>
        <v/>
      </c>
      <c r="U1378" s="200" t="str">
        <f t="shared" si="601"/>
        <v/>
      </c>
      <c r="V1378" s="112" t="str">
        <f t="shared" si="605"/>
        <v/>
      </c>
      <c r="W1378" s="415" t="str">
        <f t="shared" si="606"/>
        <v/>
      </c>
      <c r="Y1378" s="65" t="str">
        <f t="shared" si="613"/>
        <v/>
      </c>
      <c r="Z1378" s="65" t="str">
        <f t="shared" si="614"/>
        <v/>
      </c>
      <c r="AA1378" s="65" t="str">
        <f t="shared" si="615"/>
        <v/>
      </c>
      <c r="AB1378" s="65" t="str">
        <f t="shared" si="616"/>
        <v/>
      </c>
      <c r="AC1378" s="65" t="str">
        <f t="shared" si="617"/>
        <v/>
      </c>
      <c r="AH1378" s="65" t="str">
        <f t="shared" si="607"/>
        <v>188002071</v>
      </c>
      <c r="AI1378" s="65">
        <v>18800207</v>
      </c>
      <c r="AJ1378" s="65" t="s">
        <v>77</v>
      </c>
      <c r="AK1378" s="65">
        <v>1</v>
      </c>
      <c r="AN1378" s="65" t="str">
        <f t="shared" si="602"/>
        <v>update games set source = 'The Nottingham Forest Football Scrapbook' where game_id = 18801211</v>
      </c>
    </row>
    <row r="1379" spans="1:40" ht="16.8" customHeight="1" x14ac:dyDescent="0.25">
      <c r="A1379" s="113">
        <v>1</v>
      </c>
      <c r="B1379" s="342" t="s">
        <v>4979</v>
      </c>
      <c r="C1379" s="342" t="str">
        <f>IF(C1378="", "", C1378)</f>
        <v>Glasgow Rangers</v>
      </c>
      <c r="D1379" s="350" t="str">
        <f t="shared" ref="D1379:D1442" si="622">IF(C1379="", "", CONCATENATE("'", C1379,"'"))</f>
        <v>'Glasgow Rangers'</v>
      </c>
      <c r="E1379" s="211">
        <f>E1378</f>
        <v>18801211</v>
      </c>
      <c r="F1379" s="262">
        <v>2</v>
      </c>
      <c r="G1379" s="211" t="s">
        <v>4976</v>
      </c>
      <c r="R1379" s="112" t="str">
        <f>IF(D1379="","", CONCATENATE("Update games set ", B1379, "= ",D1379," where game_id=", E1379))</f>
        <v>Update games set Opp_parent= 'Glasgow Rangers' where game_id=18801211</v>
      </c>
      <c r="S1379" s="112" t="str">
        <f t="shared" si="603"/>
        <v>Update lineups set player_name = 'CJ Caborn', raw_name = 'CJ Caborn' where game_id = 18801211 and player_order = 2</v>
      </c>
      <c r="T1379" s="112" t="str">
        <f t="shared" si="604"/>
        <v/>
      </c>
      <c r="U1379" s="200" t="str">
        <f t="shared" si="601"/>
        <v/>
      </c>
      <c r="V1379" s="112" t="str">
        <f t="shared" si="605"/>
        <v/>
      </c>
      <c r="W1379" s="415" t="str">
        <f t="shared" si="606"/>
        <v/>
      </c>
      <c r="Y1379" s="65" t="str">
        <f t="shared" si="613"/>
        <v/>
      </c>
      <c r="Z1379" s="65" t="str">
        <f t="shared" si="614"/>
        <v/>
      </c>
      <c r="AA1379" s="65" t="str">
        <f t="shared" si="615"/>
        <v/>
      </c>
      <c r="AB1379" s="65" t="str">
        <f t="shared" si="616"/>
        <v/>
      </c>
      <c r="AC1379" s="65" t="str">
        <f t="shared" si="617"/>
        <v/>
      </c>
      <c r="AH1379" s="65" t="str">
        <f t="shared" si="607"/>
        <v>188002072</v>
      </c>
      <c r="AI1379" s="65">
        <v>18800207</v>
      </c>
      <c r="AJ1379" s="65" t="s">
        <v>77</v>
      </c>
      <c r="AK1379" s="65">
        <v>2</v>
      </c>
      <c r="AN1379" s="65" t="str">
        <f t="shared" si="602"/>
        <v/>
      </c>
    </row>
    <row r="1380" spans="1:40" ht="16.8" customHeight="1" x14ac:dyDescent="0.25">
      <c r="A1380" s="113">
        <v>1</v>
      </c>
      <c r="B1380" s="342" t="s">
        <v>2653</v>
      </c>
      <c r="C1380" s="342" t="s">
        <v>663</v>
      </c>
      <c r="D1380" s="350" t="str">
        <f t="shared" si="622"/>
        <v>'Friendly'</v>
      </c>
      <c r="E1380" s="211">
        <f t="shared" ref="E1380:E1393" si="623">E1379</f>
        <v>18801211</v>
      </c>
      <c r="F1380" s="262">
        <v>3</v>
      </c>
      <c r="G1380" s="211" t="s">
        <v>4942</v>
      </c>
      <c r="R1380" s="112" t="str">
        <f>IF(D1380="","", CONCATENATE("Update games set ", B1380, "= ",D1380," where game_id=", E1380))</f>
        <v>Update games set Game_type= 'Friendly' where game_id=18801211</v>
      </c>
      <c r="S1380" s="112" t="str">
        <f t="shared" si="603"/>
        <v>Update lineups set player_name = 'E Luntley', raw_name = 'E Luntley' where game_id = 18801211 and player_order = 3</v>
      </c>
      <c r="T1380" s="112" t="str">
        <f t="shared" si="604"/>
        <v/>
      </c>
      <c r="U1380" s="200" t="str">
        <f t="shared" si="601"/>
        <v/>
      </c>
      <c r="V1380" s="112" t="str">
        <f t="shared" si="605"/>
        <v/>
      </c>
      <c r="W1380" s="415" t="str">
        <f t="shared" si="606"/>
        <v/>
      </c>
      <c r="Y1380" s="65" t="str">
        <f t="shared" si="613"/>
        <v/>
      </c>
      <c r="Z1380" s="65" t="str">
        <f t="shared" si="614"/>
        <v/>
      </c>
      <c r="AA1380" s="65" t="str">
        <f t="shared" si="615"/>
        <v/>
      </c>
      <c r="AB1380" s="65" t="str">
        <f t="shared" si="616"/>
        <v/>
      </c>
      <c r="AC1380" s="65" t="str">
        <f t="shared" si="617"/>
        <v/>
      </c>
      <c r="AH1380" s="65" t="str">
        <f t="shared" si="607"/>
        <v>188002073</v>
      </c>
      <c r="AI1380" s="65">
        <v>18800207</v>
      </c>
      <c r="AJ1380" s="65" t="s">
        <v>77</v>
      </c>
      <c r="AK1380" s="65">
        <v>3</v>
      </c>
      <c r="AN1380" s="65" t="str">
        <f t="shared" si="602"/>
        <v/>
      </c>
    </row>
    <row r="1381" spans="1:40" ht="16.8" customHeight="1" x14ac:dyDescent="0.25">
      <c r="A1381" s="113">
        <v>1</v>
      </c>
      <c r="B1381" s="342" t="s">
        <v>4978</v>
      </c>
      <c r="C1381" s="348" t="s">
        <v>0</v>
      </c>
      <c r="D1381" s="350" t="str">
        <f t="shared" si="622"/>
        <v>'A'</v>
      </c>
      <c r="E1381" s="211">
        <f t="shared" si="623"/>
        <v>18801211</v>
      </c>
      <c r="F1381" s="262">
        <v>4</v>
      </c>
      <c r="G1381" s="211" t="s">
        <v>3417</v>
      </c>
      <c r="R1381" s="112" t="str">
        <f>IF(D1381="","", CONCATENATE("Update games set ", B1381, "= ",D1381," where game_id=", E1381))</f>
        <v>Update games set HAN= 'A' where game_id=18801211</v>
      </c>
      <c r="S1381" s="112" t="str">
        <f t="shared" si="603"/>
        <v>Update lineups set player_name = 'W Luntley', raw_name = 'W Luntley' where game_id = 18801211 and player_order = 4</v>
      </c>
      <c r="T1381" s="112" t="str">
        <f t="shared" si="604"/>
        <v/>
      </c>
      <c r="U1381" s="200" t="str">
        <f t="shared" si="601"/>
        <v/>
      </c>
      <c r="V1381" s="112" t="str">
        <f t="shared" si="605"/>
        <v/>
      </c>
      <c r="W1381" s="415" t="str">
        <f t="shared" si="606"/>
        <v/>
      </c>
      <c r="Y1381" s="65" t="str">
        <f t="shared" si="613"/>
        <v/>
      </c>
      <c r="Z1381" s="65" t="str">
        <f t="shared" si="614"/>
        <v/>
      </c>
      <c r="AA1381" s="65" t="str">
        <f t="shared" si="615"/>
        <v/>
      </c>
      <c r="AB1381" s="65" t="str">
        <f t="shared" si="616"/>
        <v/>
      </c>
      <c r="AC1381" s="65" t="str">
        <f t="shared" si="617"/>
        <v/>
      </c>
      <c r="AH1381" s="65" t="str">
        <f t="shared" si="607"/>
        <v>188002074</v>
      </c>
      <c r="AI1381" s="65">
        <v>18800207</v>
      </c>
      <c r="AJ1381" s="65" t="s">
        <v>77</v>
      </c>
      <c r="AK1381" s="65">
        <v>4</v>
      </c>
      <c r="AN1381" s="65" t="str">
        <f t="shared" si="602"/>
        <v/>
      </c>
    </row>
    <row r="1382" spans="1:40" ht="16.8" customHeight="1" x14ac:dyDescent="0.25">
      <c r="A1382" s="113">
        <v>1</v>
      </c>
      <c r="B1382" s="342" t="s">
        <v>5</v>
      </c>
      <c r="C1382" s="347">
        <v>2</v>
      </c>
      <c r="D1382" s="349">
        <f t="shared" si="609"/>
        <v>2</v>
      </c>
      <c r="E1382" s="211">
        <f t="shared" si="623"/>
        <v>18801211</v>
      </c>
      <c r="F1382" s="262">
        <v>5</v>
      </c>
      <c r="G1382" s="211" t="s">
        <v>5005</v>
      </c>
      <c r="R1382" s="112" t="str">
        <f>IF(D1382="","", CONCATENATE("Update games set ", B1382, "= ",D1382," where game_id=", E1382))</f>
        <v>Update games set F= 2 where game_id=18801211</v>
      </c>
      <c r="S1382" s="112" t="str">
        <f t="shared" si="603"/>
        <v>Update lineups set player_name = 'GS Smith', raw_name = 'GS Smith' where game_id = 18801211 and player_order = 5</v>
      </c>
      <c r="T1382" s="112" t="str">
        <f t="shared" si="604"/>
        <v/>
      </c>
      <c r="U1382" s="200" t="str">
        <f t="shared" si="601"/>
        <v/>
      </c>
      <c r="V1382" s="112" t="str">
        <f t="shared" si="605"/>
        <v/>
      </c>
      <c r="W1382" s="415" t="str">
        <f t="shared" si="606"/>
        <v/>
      </c>
      <c r="Y1382" s="65" t="str">
        <f t="shared" si="613"/>
        <v/>
      </c>
      <c r="Z1382" s="65" t="str">
        <f t="shared" si="614"/>
        <v/>
      </c>
      <c r="AA1382" s="65" t="str">
        <f t="shared" si="615"/>
        <v/>
      </c>
      <c r="AB1382" s="65" t="str">
        <f t="shared" si="616"/>
        <v/>
      </c>
      <c r="AC1382" s="65" t="str">
        <f t="shared" si="617"/>
        <v/>
      </c>
      <c r="AH1382" s="65" t="str">
        <f t="shared" si="607"/>
        <v>188002075</v>
      </c>
      <c r="AI1382" s="65">
        <v>18800207</v>
      </c>
      <c r="AJ1382" s="65" t="s">
        <v>77</v>
      </c>
      <c r="AK1382" s="65">
        <v>5</v>
      </c>
      <c r="AN1382" s="65" t="str">
        <f t="shared" si="602"/>
        <v/>
      </c>
    </row>
    <row r="1383" spans="1:40" ht="16.8" customHeight="1" x14ac:dyDescent="0.25">
      <c r="A1383" s="113">
        <v>1</v>
      </c>
      <c r="B1383" s="342" t="s">
        <v>0</v>
      </c>
      <c r="C1383" s="180">
        <v>2</v>
      </c>
      <c r="D1383" s="349">
        <f t="shared" si="609"/>
        <v>2</v>
      </c>
      <c r="E1383" s="211">
        <f t="shared" si="623"/>
        <v>18801211</v>
      </c>
      <c r="F1383" s="262">
        <v>6</v>
      </c>
      <c r="G1383" s="211" t="s">
        <v>4952</v>
      </c>
      <c r="R1383" s="112" t="str">
        <f>IF(D1383="","", CONCATENATE("Update games set ", B1383, "= ",D1383," where game_id=", E1383))</f>
        <v>Update games set A= 2 where game_id=18801211</v>
      </c>
      <c r="S1383" s="112" t="str">
        <f t="shared" si="603"/>
        <v>Update lineups set player_name = 'M Holroyd', raw_name = 'M Holroyd' where game_id = 18801211 and player_order = 6</v>
      </c>
      <c r="T1383" s="112" t="str">
        <f t="shared" si="604"/>
        <v/>
      </c>
      <c r="U1383" s="200" t="str">
        <f t="shared" si="601"/>
        <v/>
      </c>
      <c r="V1383" s="112" t="str">
        <f t="shared" si="605"/>
        <v/>
      </c>
      <c r="W1383" s="415" t="str">
        <f t="shared" si="606"/>
        <v/>
      </c>
      <c r="Y1383" s="65" t="str">
        <f t="shared" si="613"/>
        <v/>
      </c>
      <c r="Z1383" s="65" t="str">
        <f t="shared" si="614"/>
        <v/>
      </c>
      <c r="AA1383" s="65" t="str">
        <f t="shared" si="615"/>
        <v/>
      </c>
      <c r="AB1383" s="65" t="str">
        <f t="shared" si="616"/>
        <v/>
      </c>
      <c r="AC1383" s="65" t="str">
        <f t="shared" si="617"/>
        <v/>
      </c>
      <c r="AH1383" s="65" t="str">
        <f t="shared" si="607"/>
        <v>188002076</v>
      </c>
      <c r="AI1383" s="65">
        <v>18800207</v>
      </c>
      <c r="AJ1383" s="65" t="s">
        <v>77</v>
      </c>
      <c r="AK1383" s="65">
        <v>6</v>
      </c>
      <c r="AN1383" s="65" t="str">
        <f t="shared" si="602"/>
        <v/>
      </c>
    </row>
    <row r="1384" spans="1:40" ht="16.8" customHeight="1" x14ac:dyDescent="0.25">
      <c r="A1384" s="113">
        <v>1</v>
      </c>
      <c r="B1384" s="342" t="s">
        <v>23</v>
      </c>
      <c r="C1384" s="334" t="s">
        <v>3</v>
      </c>
      <c r="D1384" s="334" t="str">
        <f t="shared" ref="D1384" si="624">IF(C1384="",IF(D1382&gt;D1383,"'W'",IF(D1382=D1383,"'D'","'L'")),_xlfn.CONCAT("'",C1384,"'"))</f>
        <v>'D'</v>
      </c>
      <c r="E1384" s="211">
        <f t="shared" si="623"/>
        <v>18801211</v>
      </c>
      <c r="F1384" s="262">
        <v>7</v>
      </c>
      <c r="G1384" s="211" t="s">
        <v>4980</v>
      </c>
      <c r="R1384" s="112" t="str">
        <f>IF(D1384="","", CONCATENATE("Update games set ", B1384, "= ",D1384," where game_id=", E1384))</f>
        <v>Update games set Result= 'D' where game_id=18801211</v>
      </c>
      <c r="S1384" s="112" t="str">
        <f t="shared" si="603"/>
        <v>Update lineups set player_name = 'FW Earp', raw_name = 'FW Earp' where game_id = 18801211 and player_order = 7</v>
      </c>
      <c r="T1384" s="112" t="str">
        <f t="shared" si="604"/>
        <v/>
      </c>
      <c r="U1384" s="200" t="str">
        <f t="shared" si="601"/>
        <v/>
      </c>
      <c r="V1384" s="112" t="str">
        <f t="shared" si="605"/>
        <v/>
      </c>
      <c r="W1384" s="415" t="str">
        <f t="shared" si="606"/>
        <v/>
      </c>
      <c r="Y1384" s="65" t="str">
        <f t="shared" si="613"/>
        <v/>
      </c>
      <c r="Z1384" s="65" t="str">
        <f t="shared" si="614"/>
        <v/>
      </c>
      <c r="AA1384" s="65" t="str">
        <f t="shared" si="615"/>
        <v/>
      </c>
      <c r="AB1384" s="65" t="str">
        <f t="shared" si="616"/>
        <v/>
      </c>
      <c r="AC1384" s="65" t="str">
        <f t="shared" si="617"/>
        <v/>
      </c>
      <c r="AH1384" s="65" t="str">
        <f t="shared" si="607"/>
        <v>188002077</v>
      </c>
      <c r="AI1384" s="65">
        <v>18800207</v>
      </c>
      <c r="AJ1384" s="65" t="s">
        <v>77</v>
      </c>
      <c r="AK1384" s="65">
        <v>7</v>
      </c>
      <c r="AN1384" s="65" t="str">
        <f t="shared" si="602"/>
        <v/>
      </c>
    </row>
    <row r="1385" spans="1:40" ht="16.8" customHeight="1" x14ac:dyDescent="0.25">
      <c r="A1385" s="113">
        <v>1</v>
      </c>
      <c r="B1385" s="342" t="s">
        <v>768</v>
      </c>
      <c r="C1385" s="180">
        <v>0</v>
      </c>
      <c r="D1385" s="349">
        <f t="shared" si="611"/>
        <v>0</v>
      </c>
      <c r="E1385" s="211">
        <f t="shared" si="623"/>
        <v>18801211</v>
      </c>
      <c r="F1385" s="262">
        <v>8</v>
      </c>
      <c r="G1385" s="211" t="s">
        <v>5003</v>
      </c>
      <c r="R1385" s="112" t="str">
        <f>IF(D1385="","", CONCATENATE("Update games set ", B1385, "= ",D1385," where game_id=", E1385))</f>
        <v>Update games set HT_f= 0 where game_id=18801211</v>
      </c>
      <c r="S1385" s="112" t="str">
        <f t="shared" si="603"/>
        <v>Update lineups set player_name = 'W Parr', raw_name = 'W Parr' where game_id = 18801211 and player_order = 8</v>
      </c>
      <c r="T1385" s="112" t="str">
        <f t="shared" si="604"/>
        <v/>
      </c>
      <c r="U1385" s="200" t="str">
        <f t="shared" si="601"/>
        <v/>
      </c>
      <c r="V1385" s="112" t="str">
        <f t="shared" si="605"/>
        <v/>
      </c>
      <c r="W1385" s="415" t="str">
        <f t="shared" si="606"/>
        <v/>
      </c>
      <c r="Y1385" s="65" t="str">
        <f t="shared" si="613"/>
        <v/>
      </c>
      <c r="Z1385" s="65" t="str">
        <f t="shared" si="614"/>
        <v/>
      </c>
      <c r="AA1385" s="65" t="str">
        <f t="shared" si="615"/>
        <v/>
      </c>
      <c r="AB1385" s="65" t="str">
        <f t="shared" si="616"/>
        <v/>
      </c>
      <c r="AC1385" s="65" t="str">
        <f t="shared" si="617"/>
        <v/>
      </c>
      <c r="AH1385" s="65" t="str">
        <f t="shared" si="607"/>
        <v>188002078</v>
      </c>
      <c r="AI1385" s="65">
        <v>18800207</v>
      </c>
      <c r="AJ1385" s="65" t="s">
        <v>77</v>
      </c>
      <c r="AK1385" s="65">
        <v>8</v>
      </c>
      <c r="AN1385" s="65" t="str">
        <f t="shared" si="602"/>
        <v/>
      </c>
    </row>
    <row r="1386" spans="1:40" ht="16.8" customHeight="1" x14ac:dyDescent="0.25">
      <c r="A1386" s="113">
        <v>1</v>
      </c>
      <c r="B1386" s="342" t="s">
        <v>766</v>
      </c>
      <c r="C1386" s="180">
        <v>1</v>
      </c>
      <c r="D1386" s="349">
        <f t="shared" si="611"/>
        <v>1</v>
      </c>
      <c r="E1386" s="211">
        <f t="shared" si="623"/>
        <v>18801211</v>
      </c>
      <c r="F1386" s="262">
        <v>9</v>
      </c>
      <c r="G1386" s="194" t="s">
        <v>4806</v>
      </c>
      <c r="H1386" s="194" t="s">
        <v>4777</v>
      </c>
      <c r="N1386" s="417"/>
      <c r="O1386" s="194"/>
      <c r="P1386" s="194"/>
      <c r="R1386" s="112" t="str">
        <f>IF(D1386="","", CONCATENATE("Update games set ", B1386, "= ",D1386," where game_id=", E1386))</f>
        <v>Update games set HT_a= 1 where game_id=18801211</v>
      </c>
      <c r="S1386" s="112" t="str">
        <f t="shared" si="603"/>
        <v>Update lineups set player_name = 'SW Widdowson', raw_name = 'SW Widdowson' where game_id = 18801211 and player_order = 9</v>
      </c>
      <c r="T1386" s="112" t="str">
        <f t="shared" si="604"/>
        <v/>
      </c>
      <c r="U1386" s="200" t="str">
        <f t="shared" si="601"/>
        <v/>
      </c>
      <c r="V1386" s="112" t="str">
        <f t="shared" si="605"/>
        <v/>
      </c>
      <c r="W1386" s="415" t="str">
        <f t="shared" si="606"/>
        <v/>
      </c>
      <c r="Y1386" s="65" t="str">
        <f t="shared" si="613"/>
        <v/>
      </c>
      <c r="Z1386" s="65" t="str">
        <f t="shared" si="614"/>
        <v/>
      </c>
      <c r="AA1386" s="65" t="str">
        <f t="shared" si="615"/>
        <v/>
      </c>
      <c r="AB1386" s="65" t="str">
        <f t="shared" si="616"/>
        <v/>
      </c>
      <c r="AC1386" s="65" t="str">
        <f t="shared" si="617"/>
        <v/>
      </c>
      <c r="AH1386" s="65" t="str">
        <f t="shared" si="607"/>
        <v>188002079</v>
      </c>
      <c r="AI1386" s="65">
        <v>18800207</v>
      </c>
      <c r="AJ1386" s="65" t="s">
        <v>77</v>
      </c>
      <c r="AK1386" s="65">
        <v>9</v>
      </c>
      <c r="AN1386" s="65" t="str">
        <f t="shared" si="602"/>
        <v/>
      </c>
    </row>
    <row r="1387" spans="1:40" ht="16.8" customHeight="1" x14ac:dyDescent="0.25">
      <c r="A1387" s="113">
        <v>1</v>
      </c>
      <c r="B1387" s="342" t="s">
        <v>753</v>
      </c>
      <c r="C1387" s="348" t="s">
        <v>5254</v>
      </c>
      <c r="D1387" s="350" t="str">
        <f t="shared" si="612"/>
        <v>'JS Fleming'</v>
      </c>
      <c r="E1387" s="211">
        <f t="shared" si="623"/>
        <v>18801211</v>
      </c>
      <c r="F1387" s="262">
        <v>10</v>
      </c>
      <c r="G1387" s="194" t="s">
        <v>4999</v>
      </c>
      <c r="N1387" s="417"/>
      <c r="O1387" s="194"/>
      <c r="P1387" s="194"/>
      <c r="R1387" s="112" t="str">
        <f>IF(D1387="","", CONCATENATE("Update games set ", B1387, "= ",D1387," where game_id=", E1387))</f>
        <v>Update games set Referee= 'JS Fleming' where game_id=18801211</v>
      </c>
      <c r="S1387" s="112" t="str">
        <f t="shared" si="603"/>
        <v>Update lineups set player_name = 'C Hill', raw_name = 'C Hill' where game_id = 18801211 and player_order = 10</v>
      </c>
      <c r="T1387" s="112" t="str">
        <f t="shared" si="604"/>
        <v/>
      </c>
      <c r="U1387" s="200" t="str">
        <f t="shared" si="601"/>
        <v/>
      </c>
      <c r="V1387" s="112" t="str">
        <f t="shared" si="605"/>
        <v/>
      </c>
      <c r="W1387" s="415" t="str">
        <f t="shared" si="606"/>
        <v/>
      </c>
      <c r="Y1387" s="65" t="str">
        <f t="shared" si="613"/>
        <v/>
      </c>
      <c r="Z1387" s="65" t="str">
        <f t="shared" si="614"/>
        <v/>
      </c>
      <c r="AA1387" s="65" t="str">
        <f t="shared" si="615"/>
        <v/>
      </c>
      <c r="AB1387" s="65" t="str">
        <f t="shared" si="616"/>
        <v/>
      </c>
      <c r="AC1387" s="65" t="str">
        <f t="shared" si="617"/>
        <v/>
      </c>
      <c r="AH1387" s="65" t="str">
        <f t="shared" si="607"/>
        <v>1880020710</v>
      </c>
      <c r="AI1387" s="65">
        <v>18800207</v>
      </c>
      <c r="AJ1387" s="65" t="s">
        <v>77</v>
      </c>
      <c r="AK1387" s="65">
        <v>10</v>
      </c>
      <c r="AN1387" s="65" t="str">
        <f t="shared" si="602"/>
        <v/>
      </c>
    </row>
    <row r="1388" spans="1:40" ht="16.8" customHeight="1" x14ac:dyDescent="0.25">
      <c r="A1388" s="113">
        <v>1</v>
      </c>
      <c r="B1388" s="342" t="s">
        <v>746</v>
      </c>
      <c r="C1388" s="334" t="s">
        <v>5062</v>
      </c>
      <c r="D1388" s="334" t="str">
        <f>CONCATENATE("'", LEFT(E1388,4),"-",MID(E1388,5,2),"-", MID(E1388,7,2), " ", C1388,"'")</f>
        <v>'1880-12-11 15:00'</v>
      </c>
      <c r="E1388" s="211">
        <f t="shared" si="623"/>
        <v>18801211</v>
      </c>
      <c r="F1388" s="262">
        <v>11</v>
      </c>
      <c r="G1388" s="211" t="s">
        <v>5007</v>
      </c>
      <c r="R1388" s="112" t="str">
        <f>IF(D1388="","", CONCATENATE("Update games set ", B1388, "= ",D1388," where game_id=", E1388))</f>
        <v>Update games set Game_date= '1880-12-11 15:00' where game_id=18801211</v>
      </c>
      <c r="S1388" s="112" t="str">
        <f t="shared" si="603"/>
        <v>Update lineups set player_name = 'S Norman', raw_name = 'S Norman' where game_id = 18801211 and player_order = 11</v>
      </c>
      <c r="T1388" s="112" t="str">
        <f t="shared" si="604"/>
        <v/>
      </c>
      <c r="U1388" s="200" t="str">
        <f t="shared" si="601"/>
        <v/>
      </c>
      <c r="V1388" s="112" t="str">
        <f t="shared" si="605"/>
        <v/>
      </c>
      <c r="W1388" s="415" t="str">
        <f t="shared" si="606"/>
        <v/>
      </c>
      <c r="Y1388" s="65" t="str">
        <f t="shared" si="613"/>
        <v/>
      </c>
      <c r="Z1388" s="65" t="str">
        <f t="shared" si="614"/>
        <v/>
      </c>
      <c r="AA1388" s="65" t="str">
        <f t="shared" si="615"/>
        <v/>
      </c>
      <c r="AB1388" s="65" t="str">
        <f t="shared" si="616"/>
        <v/>
      </c>
      <c r="AC1388" s="65" t="str">
        <f t="shared" si="617"/>
        <v/>
      </c>
      <c r="AH1388" s="65" t="str">
        <f t="shared" si="607"/>
        <v>1880020711</v>
      </c>
      <c r="AI1388" s="65">
        <v>18800207</v>
      </c>
      <c r="AJ1388" s="65" t="s">
        <v>77</v>
      </c>
      <c r="AK1388" s="65">
        <v>11</v>
      </c>
      <c r="AN1388" s="65" t="str">
        <f t="shared" si="602"/>
        <v/>
      </c>
    </row>
    <row r="1389" spans="1:40" ht="16.8" customHeight="1" x14ac:dyDescent="0.25">
      <c r="A1389" s="113">
        <v>1</v>
      </c>
      <c r="B1389" s="342" t="s">
        <v>25</v>
      </c>
      <c r="C1389" s="334"/>
      <c r="D1389" s="350" t="str">
        <f t="shared" si="622"/>
        <v/>
      </c>
      <c r="E1389" s="211">
        <f t="shared" si="623"/>
        <v>18801211</v>
      </c>
      <c r="F1389" s="262">
        <v>12</v>
      </c>
      <c r="G1389" s="212"/>
      <c r="H1389" s="212"/>
      <c r="N1389" s="416"/>
      <c r="O1389" s="212"/>
      <c r="P1389" s="212"/>
      <c r="R1389" s="112" t="str">
        <f>IF(D1389="","", CONCATENATE("Update games set ", B1389, "= ",D1389," where game_id=", E1389))</f>
        <v/>
      </c>
      <c r="S1389" s="112" t="str">
        <f t="shared" si="603"/>
        <v/>
      </c>
      <c r="T1389" s="112" t="str">
        <f t="shared" si="604"/>
        <v/>
      </c>
      <c r="U1389" s="200" t="str">
        <f t="shared" si="601"/>
        <v/>
      </c>
      <c r="V1389" s="112" t="str">
        <f t="shared" si="605"/>
        <v/>
      </c>
      <c r="W1389" s="415" t="str">
        <f t="shared" si="606"/>
        <v/>
      </c>
      <c r="Y1389" s="65" t="str">
        <f t="shared" si="613"/>
        <v/>
      </c>
      <c r="Z1389" s="65" t="str">
        <f t="shared" si="614"/>
        <v/>
      </c>
      <c r="AA1389" s="65" t="str">
        <f t="shared" si="615"/>
        <v/>
      </c>
      <c r="AB1389" s="65" t="str">
        <f t="shared" si="616"/>
        <v/>
      </c>
      <c r="AC1389" s="65" t="str">
        <f t="shared" si="617"/>
        <v/>
      </c>
      <c r="AH1389" s="65" t="str">
        <f t="shared" si="607"/>
        <v>1880020712</v>
      </c>
      <c r="AI1389" s="65">
        <v>18800207</v>
      </c>
      <c r="AJ1389" s="65" t="s">
        <v>77</v>
      </c>
      <c r="AK1389" s="65">
        <v>12</v>
      </c>
      <c r="AN1389" s="65" t="str">
        <f t="shared" si="602"/>
        <v/>
      </c>
    </row>
    <row r="1390" spans="1:40" ht="16.8" customHeight="1" x14ac:dyDescent="0.25">
      <c r="A1390" s="113">
        <v>1</v>
      </c>
      <c r="B1390" s="342" t="s">
        <v>475</v>
      </c>
      <c r="C1390" s="180"/>
      <c r="D1390" s="349" t="str">
        <f t="shared" si="611"/>
        <v/>
      </c>
      <c r="E1390" s="211">
        <f t="shared" si="623"/>
        <v>18801211</v>
      </c>
      <c r="F1390" s="262">
        <v>13</v>
      </c>
      <c r="R1390" s="112" t="str">
        <f>IF(D1390="","", CONCATENATE("Update games set ", B1390, "= ",D1390," where game_id=", E1390))</f>
        <v/>
      </c>
      <c r="S1390" s="112" t="str">
        <f t="shared" si="603"/>
        <v/>
      </c>
      <c r="T1390" s="112" t="str">
        <f t="shared" si="604"/>
        <v/>
      </c>
      <c r="U1390" s="200" t="str">
        <f t="shared" si="601"/>
        <v/>
      </c>
      <c r="V1390" s="112" t="str">
        <f t="shared" si="605"/>
        <v/>
      </c>
      <c r="W1390" s="415" t="str">
        <f t="shared" si="606"/>
        <v/>
      </c>
      <c r="Y1390" s="65" t="str">
        <f t="shared" si="613"/>
        <v/>
      </c>
      <c r="Z1390" s="65" t="str">
        <f t="shared" si="614"/>
        <v/>
      </c>
      <c r="AA1390" s="65" t="str">
        <f t="shared" si="615"/>
        <v/>
      </c>
      <c r="AB1390" s="65" t="str">
        <f t="shared" si="616"/>
        <v/>
      </c>
      <c r="AC1390" s="65" t="str">
        <f t="shared" si="617"/>
        <v/>
      </c>
      <c r="AH1390" s="65" t="str">
        <f t="shared" si="607"/>
        <v>1880020713</v>
      </c>
      <c r="AI1390" s="65">
        <v>18800207</v>
      </c>
      <c r="AJ1390" s="65" t="s">
        <v>77</v>
      </c>
      <c r="AK1390" s="65">
        <v>13</v>
      </c>
      <c r="AN1390" s="65" t="str">
        <f t="shared" si="602"/>
        <v/>
      </c>
    </row>
    <row r="1391" spans="1:40" ht="16.8" customHeight="1" x14ac:dyDescent="0.25">
      <c r="A1391" s="113">
        <v>1</v>
      </c>
      <c r="B1391" s="342" t="s">
        <v>20</v>
      </c>
      <c r="C1391" s="348" t="s">
        <v>5255</v>
      </c>
      <c r="D1391" s="350" t="str">
        <f t="shared" si="622"/>
        <v>'Kinning Park'</v>
      </c>
      <c r="E1391" s="211">
        <f t="shared" si="623"/>
        <v>18801211</v>
      </c>
      <c r="F1391" s="262">
        <v>14</v>
      </c>
      <c r="R1391" s="112" t="str">
        <f>IF(D1391="","", CONCATENATE("Update games set ", B1391, "= ",D1391," where game_id=", E1391))</f>
        <v>Update games set Ground= 'Kinning Park' where game_id=18801211</v>
      </c>
      <c r="S1391" s="112" t="str">
        <f t="shared" si="603"/>
        <v/>
      </c>
      <c r="T1391" s="112" t="str">
        <f t="shared" si="604"/>
        <v/>
      </c>
      <c r="U1391" s="200" t="str">
        <f t="shared" si="601"/>
        <v/>
      </c>
      <c r="V1391" s="112" t="str">
        <f t="shared" si="605"/>
        <v/>
      </c>
      <c r="W1391" s="415" t="str">
        <f t="shared" si="606"/>
        <v/>
      </c>
      <c r="Y1391" s="65" t="str">
        <f t="shared" si="613"/>
        <v/>
      </c>
      <c r="Z1391" s="65" t="str">
        <f t="shared" si="614"/>
        <v/>
      </c>
      <c r="AA1391" s="65" t="str">
        <f t="shared" si="615"/>
        <v/>
      </c>
      <c r="AB1391" s="65" t="str">
        <f t="shared" si="616"/>
        <v/>
      </c>
      <c r="AC1391" s="65" t="str">
        <f t="shared" si="617"/>
        <v/>
      </c>
      <c r="AH1391" s="65" t="str">
        <f t="shared" si="607"/>
        <v>1880020714</v>
      </c>
      <c r="AI1391" s="65">
        <v>18800207</v>
      </c>
      <c r="AJ1391" s="65" t="s">
        <v>77</v>
      </c>
      <c r="AK1391" s="65">
        <v>14</v>
      </c>
      <c r="AN1391" s="65" t="str">
        <f t="shared" si="602"/>
        <v/>
      </c>
    </row>
    <row r="1392" spans="1:40" ht="16.8" customHeight="1" x14ac:dyDescent="0.25">
      <c r="A1392" s="113">
        <v>1</v>
      </c>
      <c r="B1392" s="342" t="s">
        <v>4882</v>
      </c>
      <c r="C1392" s="342" t="str">
        <f>IF(C1391="", "", C1391)</f>
        <v>Kinning Park</v>
      </c>
      <c r="D1392" s="350" t="str">
        <f t="shared" si="622"/>
        <v>'Kinning Park'</v>
      </c>
      <c r="E1392" s="211">
        <f t="shared" si="623"/>
        <v>18801211</v>
      </c>
      <c r="F1392" s="262">
        <v>15</v>
      </c>
      <c r="R1392" s="112" t="str">
        <f>IF(D1392="","", CONCATENATE("Update games set ", B1392, "= ",D1392," where game_id=", E1392))</f>
        <v>Update games set Ground_parent= 'Kinning Park' where game_id=18801211</v>
      </c>
      <c r="S1392" s="112" t="str">
        <f t="shared" si="603"/>
        <v/>
      </c>
      <c r="T1392" s="112" t="str">
        <f t="shared" si="604"/>
        <v/>
      </c>
      <c r="U1392" s="200" t="str">
        <f t="shared" si="601"/>
        <v/>
      </c>
      <c r="V1392" s="112" t="str">
        <f t="shared" si="605"/>
        <v/>
      </c>
      <c r="W1392" s="415" t="str">
        <f t="shared" si="606"/>
        <v/>
      </c>
      <c r="Y1392" s="65" t="str">
        <f t="shared" si="613"/>
        <v/>
      </c>
      <c r="Z1392" s="65" t="str">
        <f t="shared" si="614"/>
        <v/>
      </c>
      <c r="AA1392" s="65" t="str">
        <f t="shared" si="615"/>
        <v/>
      </c>
      <c r="AB1392" s="65" t="str">
        <f t="shared" si="616"/>
        <v/>
      </c>
      <c r="AC1392" s="65" t="str">
        <f t="shared" si="617"/>
        <v/>
      </c>
      <c r="AH1392" s="65" t="str">
        <f t="shared" si="607"/>
        <v>1880020715</v>
      </c>
      <c r="AI1392" s="65">
        <v>18800207</v>
      </c>
      <c r="AJ1392" s="65" t="s">
        <v>77</v>
      </c>
      <c r="AK1392" s="65">
        <v>15</v>
      </c>
      <c r="AN1392" s="65" t="str">
        <f t="shared" si="602"/>
        <v/>
      </c>
    </row>
    <row r="1393" spans="1:40" s="126" customFormat="1" ht="16.8" customHeight="1" thickBot="1" x14ac:dyDescent="0.3">
      <c r="A1393" s="113">
        <v>1</v>
      </c>
      <c r="B1393" s="116" t="s">
        <v>115</v>
      </c>
      <c r="C1393" s="352"/>
      <c r="D1393" s="370" t="str">
        <f t="shared" ref="D1393" si="625">IF(MID(E1393,5,2)*1&gt;6,_xlfn.CONCAT("'",LEFT(E1393,4),"-",MID(E1393,3,2)+1,"'"),_xlfn.CONCAT("'",LEFT(E1393,4)-1,"-",MID(E1393,3,2),"'"))</f>
        <v>'1880-81'</v>
      </c>
      <c r="E1393" s="214">
        <f t="shared" si="623"/>
        <v>18801211</v>
      </c>
      <c r="F1393" s="266">
        <v>16</v>
      </c>
      <c r="G1393" s="343"/>
      <c r="H1393" s="343"/>
      <c r="I1393" s="267"/>
      <c r="J1393" s="214"/>
      <c r="K1393" s="266"/>
      <c r="L1393" s="266"/>
      <c r="M1393" s="266"/>
      <c r="N1393" s="419"/>
      <c r="O1393" s="343"/>
      <c r="P1393" s="343"/>
      <c r="Q1393" s="346"/>
      <c r="R1393" s="112" t="str">
        <f>IF(D1393="","", CONCATENATE("Update games set ", B1393, "= ",D1393," where game_id=", E1393))</f>
        <v>Update games set Season= '1880-81' where game_id=18801211</v>
      </c>
      <c r="S1393" s="112" t="str">
        <f t="shared" si="603"/>
        <v/>
      </c>
      <c r="T1393" s="112" t="str">
        <f t="shared" si="604"/>
        <v/>
      </c>
      <c r="U1393" s="200" t="str">
        <f t="shared" si="601"/>
        <v/>
      </c>
      <c r="V1393" s="112" t="str">
        <f t="shared" si="605"/>
        <v/>
      </c>
      <c r="W1393" s="415" t="str">
        <f t="shared" si="606"/>
        <v/>
      </c>
      <c r="X1393" s="240"/>
      <c r="Y1393" s="65" t="str">
        <f t="shared" si="613"/>
        <v/>
      </c>
      <c r="Z1393" s="65" t="str">
        <f t="shared" si="614"/>
        <v/>
      </c>
      <c r="AA1393" s="65" t="str">
        <f t="shared" si="615"/>
        <v/>
      </c>
      <c r="AB1393" s="65" t="str">
        <f t="shared" si="616"/>
        <v/>
      </c>
      <c r="AC1393" s="65" t="str">
        <f t="shared" si="617"/>
        <v/>
      </c>
      <c r="AH1393" s="65" t="str">
        <f t="shared" si="607"/>
        <v>1880020716</v>
      </c>
      <c r="AI1393" s="126">
        <v>18800207</v>
      </c>
      <c r="AJ1393" s="126" t="s">
        <v>77</v>
      </c>
      <c r="AK1393" s="126">
        <v>16</v>
      </c>
      <c r="AN1393" s="65" t="str">
        <f t="shared" si="602"/>
        <v/>
      </c>
    </row>
    <row r="1394" spans="1:40" ht="16.8" customHeight="1" thickTop="1" x14ac:dyDescent="0.25">
      <c r="A1394" s="113">
        <v>1</v>
      </c>
      <c r="B1394" s="341" t="s">
        <v>22</v>
      </c>
      <c r="C1394" s="341" t="s">
        <v>5256</v>
      </c>
      <c r="D1394" s="341" t="str">
        <f t="shared" si="622"/>
        <v>'Cambridge University'</v>
      </c>
      <c r="E1394" s="211">
        <v>18801216</v>
      </c>
      <c r="F1394" s="262">
        <v>1</v>
      </c>
      <c r="G1394" s="211" t="s">
        <v>4939</v>
      </c>
      <c r="H1394" s="212"/>
      <c r="R1394" s="112" t="str">
        <f>IF(D1394="","", CONCATENATE("Update games set ", B1394, "= ",D1394," where game_id=", E1394))</f>
        <v>Update games set Opponent= 'Cambridge University' where game_id=18801216</v>
      </c>
      <c r="S1394" s="112" t="str">
        <f t="shared" si="603"/>
        <v>Update lineups set player_name = 'J Sands', raw_name = 'J Sands' where game_id = 18801216 and player_order = 1</v>
      </c>
      <c r="T1394" s="112" t="str">
        <f t="shared" si="604"/>
        <v/>
      </c>
      <c r="U1394" s="200" t="str">
        <f t="shared" si="601"/>
        <v/>
      </c>
      <c r="V1394" s="112" t="str">
        <f t="shared" si="605"/>
        <v/>
      </c>
      <c r="W1394" s="415" t="str">
        <f t="shared" si="606"/>
        <v/>
      </c>
      <c r="Y1394" s="65" t="str">
        <f t="shared" si="613"/>
        <v/>
      </c>
      <c r="Z1394" s="65" t="str">
        <f t="shared" si="614"/>
        <v/>
      </c>
      <c r="AA1394" s="65" t="str">
        <f t="shared" si="615"/>
        <v/>
      </c>
      <c r="AB1394" s="65" t="str">
        <f t="shared" si="616"/>
        <v/>
      </c>
      <c r="AC1394" s="65" t="str">
        <f t="shared" si="617"/>
        <v/>
      </c>
      <c r="AH1394" s="65" t="str">
        <f t="shared" si="607"/>
        <v>188002191</v>
      </c>
      <c r="AI1394" s="65">
        <v>18800219</v>
      </c>
      <c r="AJ1394" s="65" t="s">
        <v>32</v>
      </c>
      <c r="AK1394" s="65">
        <v>1</v>
      </c>
      <c r="AL1394" s="65" t="s">
        <v>3356</v>
      </c>
      <c r="AN1394" s="65" t="str">
        <f t="shared" si="602"/>
        <v>update games set source = 'The Nottingham Forest Football Scrapbook' where game_id = 18801216</v>
      </c>
    </row>
    <row r="1395" spans="1:40" ht="16.8" customHeight="1" x14ac:dyDescent="0.25">
      <c r="A1395" s="113">
        <v>1</v>
      </c>
      <c r="B1395" s="342" t="s">
        <v>4979</v>
      </c>
      <c r="C1395" s="342" t="str">
        <f>IF(C1394="", "", C1394)</f>
        <v>Cambridge University</v>
      </c>
      <c r="D1395" s="350" t="str">
        <f t="shared" si="622"/>
        <v>'Cambridge University'</v>
      </c>
      <c r="E1395" s="211">
        <f>E1394</f>
        <v>18801216</v>
      </c>
      <c r="F1395" s="262">
        <v>2</v>
      </c>
      <c r="G1395" s="211" t="s">
        <v>4976</v>
      </c>
      <c r="R1395" s="112" t="str">
        <f>IF(D1395="","", CONCATENATE("Update games set ", B1395, "= ",D1395," where game_id=", E1395))</f>
        <v>Update games set Opp_parent= 'Cambridge University' where game_id=18801216</v>
      </c>
      <c r="S1395" s="112" t="str">
        <f t="shared" si="603"/>
        <v>Update lineups set player_name = 'CJ Caborn', raw_name = 'CJ Caborn' where game_id = 18801216 and player_order = 2</v>
      </c>
      <c r="T1395" s="112" t="str">
        <f t="shared" si="604"/>
        <v/>
      </c>
      <c r="U1395" s="200" t="str">
        <f t="shared" si="601"/>
        <v/>
      </c>
      <c r="V1395" s="112" t="str">
        <f t="shared" si="605"/>
        <v/>
      </c>
      <c r="W1395" s="415" t="str">
        <f t="shared" si="606"/>
        <v/>
      </c>
      <c r="Y1395" s="65" t="str">
        <f t="shared" si="613"/>
        <v/>
      </c>
      <c r="Z1395" s="65" t="str">
        <f t="shared" si="614"/>
        <v/>
      </c>
      <c r="AA1395" s="65" t="str">
        <f t="shared" si="615"/>
        <v/>
      </c>
      <c r="AB1395" s="65" t="str">
        <f t="shared" si="616"/>
        <v/>
      </c>
      <c r="AC1395" s="65" t="str">
        <f t="shared" si="617"/>
        <v/>
      </c>
      <c r="AH1395" s="65" t="str">
        <f t="shared" si="607"/>
        <v>188002192</v>
      </c>
      <c r="AI1395" s="65">
        <v>18800219</v>
      </c>
      <c r="AJ1395" s="65" t="s">
        <v>32</v>
      </c>
      <c r="AK1395" s="65">
        <v>2</v>
      </c>
      <c r="AL1395" s="65" t="s">
        <v>3078</v>
      </c>
      <c r="AN1395" s="65" t="str">
        <f t="shared" si="602"/>
        <v/>
      </c>
    </row>
    <row r="1396" spans="1:40" ht="16.8" customHeight="1" x14ac:dyDescent="0.25">
      <c r="A1396" s="113">
        <v>1</v>
      </c>
      <c r="B1396" s="342" t="s">
        <v>2653</v>
      </c>
      <c r="C1396" s="342" t="s">
        <v>663</v>
      </c>
      <c r="D1396" s="350" t="str">
        <f t="shared" si="622"/>
        <v>'Friendly'</v>
      </c>
      <c r="E1396" s="211">
        <f t="shared" ref="E1396:E1409" si="626">E1395</f>
        <v>18801216</v>
      </c>
      <c r="F1396" s="262">
        <v>3</v>
      </c>
      <c r="G1396" s="211" t="s">
        <v>4942</v>
      </c>
      <c r="R1396" s="112" t="str">
        <f>IF(D1396="","", CONCATENATE("Update games set ", B1396, "= ",D1396," where game_id=", E1396))</f>
        <v>Update games set Game_type= 'Friendly' where game_id=18801216</v>
      </c>
      <c r="S1396" s="112" t="str">
        <f t="shared" si="603"/>
        <v>Update lineups set player_name = 'E Luntley', raw_name = 'E Luntley' where game_id = 18801216 and player_order = 3</v>
      </c>
      <c r="T1396" s="112" t="str">
        <f t="shared" si="604"/>
        <v/>
      </c>
      <c r="U1396" s="200" t="str">
        <f t="shared" si="601"/>
        <v/>
      </c>
      <c r="V1396" s="112" t="str">
        <f t="shared" si="605"/>
        <v/>
      </c>
      <c r="W1396" s="415" t="str">
        <f t="shared" si="606"/>
        <v/>
      </c>
      <c r="Y1396" s="65" t="str">
        <f t="shared" si="613"/>
        <v/>
      </c>
      <c r="Z1396" s="65" t="str">
        <f t="shared" si="614"/>
        <v/>
      </c>
      <c r="AA1396" s="65" t="str">
        <f t="shared" si="615"/>
        <v/>
      </c>
      <c r="AB1396" s="65" t="str">
        <f t="shared" si="616"/>
        <v/>
      </c>
      <c r="AC1396" s="65" t="str">
        <f t="shared" si="617"/>
        <v/>
      </c>
      <c r="AH1396" s="65" t="str">
        <f t="shared" si="607"/>
        <v>188002193</v>
      </c>
      <c r="AI1396" s="65">
        <v>18800219</v>
      </c>
      <c r="AJ1396" s="65" t="s">
        <v>32</v>
      </c>
      <c r="AK1396" s="65">
        <v>3</v>
      </c>
      <c r="AL1396" s="65" t="s">
        <v>3393</v>
      </c>
      <c r="AN1396" s="65" t="str">
        <f t="shared" si="602"/>
        <v/>
      </c>
    </row>
    <row r="1397" spans="1:40" ht="16.8" customHeight="1" x14ac:dyDescent="0.25">
      <c r="A1397" s="113">
        <v>1</v>
      </c>
      <c r="B1397" s="342" t="s">
        <v>4978</v>
      </c>
      <c r="C1397" s="348" t="s">
        <v>5065</v>
      </c>
      <c r="D1397" s="350" t="str">
        <f t="shared" si="622"/>
        <v>'H'</v>
      </c>
      <c r="E1397" s="211">
        <f t="shared" si="626"/>
        <v>18801216</v>
      </c>
      <c r="F1397" s="262">
        <v>4</v>
      </c>
      <c r="G1397" s="211" t="s">
        <v>3417</v>
      </c>
      <c r="R1397" s="112" t="str">
        <f>IF(D1397="","", CONCATENATE("Update games set ", B1397, "= ",D1397," where game_id=", E1397))</f>
        <v>Update games set HAN= 'H' where game_id=18801216</v>
      </c>
      <c r="S1397" s="112" t="str">
        <f t="shared" si="603"/>
        <v>Update lineups set player_name = 'W Luntley', raw_name = 'W Luntley' where game_id = 18801216 and player_order = 4</v>
      </c>
      <c r="T1397" s="112" t="str">
        <f t="shared" si="604"/>
        <v/>
      </c>
      <c r="U1397" s="200" t="str">
        <f t="shared" si="601"/>
        <v/>
      </c>
      <c r="V1397" s="112" t="str">
        <f t="shared" si="605"/>
        <v/>
      </c>
      <c r="W1397" s="415" t="str">
        <f t="shared" si="606"/>
        <v/>
      </c>
      <c r="Y1397" s="65" t="str">
        <f t="shared" si="613"/>
        <v/>
      </c>
      <c r="Z1397" s="65" t="str">
        <f t="shared" si="614"/>
        <v/>
      </c>
      <c r="AA1397" s="65" t="str">
        <f t="shared" si="615"/>
        <v/>
      </c>
      <c r="AB1397" s="65" t="str">
        <f t="shared" si="616"/>
        <v/>
      </c>
      <c r="AC1397" s="65" t="str">
        <f t="shared" si="617"/>
        <v/>
      </c>
      <c r="AH1397" s="65" t="str">
        <f t="shared" si="607"/>
        <v>188002194</v>
      </c>
      <c r="AI1397" s="65">
        <v>18800219</v>
      </c>
      <c r="AJ1397" s="65" t="s">
        <v>32</v>
      </c>
      <c r="AK1397" s="65">
        <v>4</v>
      </c>
      <c r="AL1397" s="65" t="s">
        <v>3417</v>
      </c>
      <c r="AN1397" s="65" t="str">
        <f t="shared" si="602"/>
        <v/>
      </c>
    </row>
    <row r="1398" spans="1:40" ht="16.8" customHeight="1" x14ac:dyDescent="0.25">
      <c r="A1398" s="113">
        <v>1</v>
      </c>
      <c r="B1398" s="342" t="s">
        <v>5</v>
      </c>
      <c r="C1398" s="347">
        <v>3</v>
      </c>
      <c r="D1398" s="349">
        <f t="shared" si="609"/>
        <v>3</v>
      </c>
      <c r="E1398" s="211">
        <f t="shared" si="626"/>
        <v>18801216</v>
      </c>
      <c r="F1398" s="262">
        <v>5</v>
      </c>
      <c r="G1398" s="211" t="s">
        <v>5005</v>
      </c>
      <c r="R1398" s="112" t="str">
        <f>IF(D1398="","", CONCATENATE("Update games set ", B1398, "= ",D1398," where game_id=", E1398))</f>
        <v>Update games set F= 3 where game_id=18801216</v>
      </c>
      <c r="S1398" s="112" t="str">
        <f t="shared" si="603"/>
        <v>Update lineups set player_name = 'GS Smith', raw_name = 'GS Smith' where game_id = 18801216 and player_order = 5</v>
      </c>
      <c r="T1398" s="112" t="str">
        <f t="shared" si="604"/>
        <v/>
      </c>
      <c r="U1398" s="200" t="str">
        <f t="shared" si="601"/>
        <v/>
      </c>
      <c r="V1398" s="112" t="str">
        <f t="shared" si="605"/>
        <v/>
      </c>
      <c r="W1398" s="415" t="str">
        <f t="shared" si="606"/>
        <v/>
      </c>
      <c r="Y1398" s="65" t="str">
        <f t="shared" si="613"/>
        <v/>
      </c>
      <c r="Z1398" s="65" t="str">
        <f t="shared" si="614"/>
        <v/>
      </c>
      <c r="AA1398" s="65" t="str">
        <f t="shared" si="615"/>
        <v/>
      </c>
      <c r="AB1398" s="65" t="str">
        <f t="shared" si="616"/>
        <v/>
      </c>
      <c r="AC1398" s="65" t="str">
        <f t="shared" si="617"/>
        <v/>
      </c>
      <c r="AH1398" s="65" t="str">
        <f t="shared" si="607"/>
        <v>188002195</v>
      </c>
      <c r="AI1398" s="65">
        <v>18800219</v>
      </c>
      <c r="AJ1398" s="65" t="s">
        <v>32</v>
      </c>
      <c r="AK1398" s="65">
        <v>5</v>
      </c>
      <c r="AL1398" s="65" t="s">
        <v>3688</v>
      </c>
      <c r="AN1398" s="65" t="str">
        <f t="shared" si="602"/>
        <v/>
      </c>
    </row>
    <row r="1399" spans="1:40" ht="16.8" customHeight="1" x14ac:dyDescent="0.25">
      <c r="A1399" s="113">
        <v>1</v>
      </c>
      <c r="B1399" s="342" t="s">
        <v>0</v>
      </c>
      <c r="C1399" s="180">
        <v>1</v>
      </c>
      <c r="D1399" s="349">
        <f t="shared" si="609"/>
        <v>1</v>
      </c>
      <c r="E1399" s="211">
        <f t="shared" si="626"/>
        <v>18801216</v>
      </c>
      <c r="F1399" s="262">
        <v>6</v>
      </c>
      <c r="G1399" s="211" t="s">
        <v>4952</v>
      </c>
      <c r="R1399" s="112" t="str">
        <f>IF(D1399="","", CONCATENATE("Update games set ", B1399, "= ",D1399," where game_id=", E1399))</f>
        <v>Update games set A= 1 where game_id=18801216</v>
      </c>
      <c r="S1399" s="112" t="str">
        <f t="shared" si="603"/>
        <v>Update lineups set player_name = 'M Holroyd', raw_name = 'M Holroyd' where game_id = 18801216 and player_order = 6</v>
      </c>
      <c r="T1399" s="112" t="str">
        <f t="shared" si="604"/>
        <v/>
      </c>
      <c r="U1399" s="200" t="str">
        <f t="shared" si="601"/>
        <v/>
      </c>
      <c r="V1399" s="112" t="str">
        <f t="shared" si="605"/>
        <v/>
      </c>
      <c r="W1399" s="415" t="str">
        <f t="shared" si="606"/>
        <v/>
      </c>
      <c r="Y1399" s="65" t="str">
        <f t="shared" si="613"/>
        <v/>
      </c>
      <c r="Z1399" s="65" t="str">
        <f t="shared" si="614"/>
        <v/>
      </c>
      <c r="AA1399" s="65" t="str">
        <f t="shared" si="615"/>
        <v/>
      </c>
      <c r="AB1399" s="65" t="str">
        <f t="shared" si="616"/>
        <v/>
      </c>
      <c r="AC1399" s="65" t="str">
        <f t="shared" si="617"/>
        <v/>
      </c>
      <c r="AH1399" s="65" t="str">
        <f t="shared" si="607"/>
        <v>188002196</v>
      </c>
      <c r="AI1399" s="65">
        <v>18800219</v>
      </c>
      <c r="AJ1399" s="65" t="s">
        <v>32</v>
      </c>
      <c r="AK1399" s="65">
        <v>6</v>
      </c>
      <c r="AL1399" s="65" t="s">
        <v>2122</v>
      </c>
      <c r="AN1399" s="65" t="str">
        <f t="shared" si="602"/>
        <v/>
      </c>
    </row>
    <row r="1400" spans="1:40" ht="16.8" customHeight="1" x14ac:dyDescent="0.25">
      <c r="A1400" s="113">
        <v>1</v>
      </c>
      <c r="B1400" s="342" t="s">
        <v>23</v>
      </c>
      <c r="C1400" s="334" t="s">
        <v>2</v>
      </c>
      <c r="D1400" s="334" t="str">
        <f t="shared" ref="D1400" si="627">IF(C1400="",IF(D1398&gt;D1399,"'W'",IF(D1398=D1399,"'D'","'L'")),_xlfn.CONCAT("'",C1400,"'"))</f>
        <v>'W'</v>
      </c>
      <c r="E1400" s="211">
        <f t="shared" si="626"/>
        <v>18801216</v>
      </c>
      <c r="F1400" s="262">
        <v>7</v>
      </c>
      <c r="G1400" s="211" t="s">
        <v>4980</v>
      </c>
      <c r="R1400" s="112" t="str">
        <f>IF(D1400="","", CONCATENATE("Update games set ", B1400, "= ",D1400," where game_id=", E1400))</f>
        <v>Update games set Result= 'W' where game_id=18801216</v>
      </c>
      <c r="S1400" s="112" t="str">
        <f t="shared" si="603"/>
        <v>Update lineups set player_name = 'FW Earp', raw_name = 'FW Earp' where game_id = 18801216 and player_order = 7</v>
      </c>
      <c r="T1400" s="112" t="str">
        <f t="shared" si="604"/>
        <v/>
      </c>
      <c r="U1400" s="200" t="str">
        <f t="shared" si="601"/>
        <v/>
      </c>
      <c r="V1400" s="112" t="str">
        <f t="shared" si="605"/>
        <v/>
      </c>
      <c r="W1400" s="415" t="str">
        <f t="shared" si="606"/>
        <v/>
      </c>
      <c r="Y1400" s="65" t="str">
        <f t="shared" si="613"/>
        <v/>
      </c>
      <c r="Z1400" s="65" t="str">
        <f t="shared" si="614"/>
        <v/>
      </c>
      <c r="AA1400" s="65" t="str">
        <f t="shared" si="615"/>
        <v/>
      </c>
      <c r="AB1400" s="65" t="str">
        <f t="shared" si="616"/>
        <v/>
      </c>
      <c r="AC1400" s="65" t="str">
        <f t="shared" si="617"/>
        <v/>
      </c>
      <c r="AH1400" s="65" t="str">
        <f t="shared" si="607"/>
        <v>188002197</v>
      </c>
      <c r="AI1400" s="65">
        <v>18800219</v>
      </c>
      <c r="AJ1400" s="65" t="s">
        <v>32</v>
      </c>
      <c r="AK1400" s="65">
        <v>7</v>
      </c>
      <c r="AL1400" s="65" t="s">
        <v>2120</v>
      </c>
      <c r="AN1400" s="65" t="str">
        <f t="shared" si="602"/>
        <v/>
      </c>
    </row>
    <row r="1401" spans="1:40" ht="16.8" customHeight="1" x14ac:dyDescent="0.25">
      <c r="A1401" s="113">
        <v>1</v>
      </c>
      <c r="B1401" s="342" t="s">
        <v>768</v>
      </c>
      <c r="C1401" s="180"/>
      <c r="D1401" s="349" t="str">
        <f t="shared" si="611"/>
        <v/>
      </c>
      <c r="E1401" s="211">
        <f t="shared" si="626"/>
        <v>18801216</v>
      </c>
      <c r="F1401" s="262">
        <v>8</v>
      </c>
      <c r="G1401" s="211" t="s">
        <v>5003</v>
      </c>
      <c r="R1401" s="112" t="str">
        <f>IF(D1401="","", CONCATENATE("Update games set ", B1401, "= ",D1401," where game_id=", E1401))</f>
        <v/>
      </c>
      <c r="S1401" s="112" t="str">
        <f t="shared" si="603"/>
        <v>Update lineups set player_name = 'W Parr', raw_name = 'W Parr' where game_id = 18801216 and player_order = 8</v>
      </c>
      <c r="T1401" s="112" t="str">
        <f t="shared" si="604"/>
        <v/>
      </c>
      <c r="U1401" s="200" t="str">
        <f t="shared" si="601"/>
        <v/>
      </c>
      <c r="V1401" s="112" t="str">
        <f t="shared" si="605"/>
        <v/>
      </c>
      <c r="W1401" s="415" t="str">
        <f t="shared" si="606"/>
        <v/>
      </c>
      <c r="Y1401" s="65" t="str">
        <f t="shared" si="613"/>
        <v/>
      </c>
      <c r="Z1401" s="65" t="str">
        <f t="shared" si="614"/>
        <v/>
      </c>
      <c r="AA1401" s="65" t="str">
        <f t="shared" si="615"/>
        <v/>
      </c>
      <c r="AB1401" s="65" t="str">
        <f t="shared" si="616"/>
        <v/>
      </c>
      <c r="AC1401" s="65" t="str">
        <f t="shared" si="617"/>
        <v/>
      </c>
      <c r="AH1401" s="65" t="str">
        <f t="shared" si="607"/>
        <v>188002198</v>
      </c>
      <c r="AI1401" s="65">
        <v>18800219</v>
      </c>
      <c r="AJ1401" s="65" t="s">
        <v>32</v>
      </c>
      <c r="AK1401" s="65">
        <v>8</v>
      </c>
      <c r="AL1401" s="65" t="s">
        <v>3245</v>
      </c>
      <c r="AN1401" s="65" t="str">
        <f t="shared" si="602"/>
        <v/>
      </c>
    </row>
    <row r="1402" spans="1:40" ht="16.8" customHeight="1" x14ac:dyDescent="0.25">
      <c r="A1402" s="113">
        <v>1</v>
      </c>
      <c r="B1402" s="342" t="s">
        <v>766</v>
      </c>
      <c r="C1402" s="180"/>
      <c r="D1402" s="349" t="str">
        <f t="shared" si="611"/>
        <v/>
      </c>
      <c r="E1402" s="211">
        <f t="shared" si="626"/>
        <v>18801216</v>
      </c>
      <c r="F1402" s="262">
        <v>9</v>
      </c>
      <c r="G1402" s="194" t="s">
        <v>4806</v>
      </c>
      <c r="H1402" s="194" t="s">
        <v>4777</v>
      </c>
      <c r="N1402" s="417"/>
      <c r="O1402" s="194"/>
      <c r="P1402" s="194"/>
      <c r="R1402" s="112" t="str">
        <f>IF(D1402="","", CONCATENATE("Update games set ", B1402, "= ",D1402," where game_id=", E1402))</f>
        <v/>
      </c>
      <c r="S1402" s="112" t="str">
        <f t="shared" si="603"/>
        <v>Update lineups set player_name = 'SW Widdowson', raw_name = 'SW Widdowson' where game_id = 18801216 and player_order = 9</v>
      </c>
      <c r="T1402" s="112" t="str">
        <f t="shared" si="604"/>
        <v/>
      </c>
      <c r="U1402" s="200" t="str">
        <f t="shared" si="601"/>
        <v/>
      </c>
      <c r="V1402" s="112" t="str">
        <f t="shared" si="605"/>
        <v/>
      </c>
      <c r="W1402" s="415" t="str">
        <f t="shared" si="606"/>
        <v/>
      </c>
      <c r="Y1402" s="65" t="str">
        <f t="shared" si="613"/>
        <v/>
      </c>
      <c r="Z1402" s="65" t="str">
        <f t="shared" si="614"/>
        <v/>
      </c>
      <c r="AA1402" s="65" t="str">
        <f t="shared" si="615"/>
        <v/>
      </c>
      <c r="AB1402" s="65" t="str">
        <f t="shared" si="616"/>
        <v/>
      </c>
      <c r="AC1402" s="65" t="str">
        <f t="shared" si="617"/>
        <v/>
      </c>
      <c r="AH1402" s="65" t="str">
        <f t="shared" si="607"/>
        <v>188002199</v>
      </c>
      <c r="AI1402" s="65">
        <v>18800219</v>
      </c>
      <c r="AJ1402" s="65" t="s">
        <v>32</v>
      </c>
      <c r="AK1402" s="65">
        <v>9</v>
      </c>
      <c r="AL1402" s="65" t="s">
        <v>2981</v>
      </c>
      <c r="AN1402" s="65" t="str">
        <f t="shared" si="602"/>
        <v/>
      </c>
    </row>
    <row r="1403" spans="1:40" ht="16.8" customHeight="1" x14ac:dyDescent="0.25">
      <c r="A1403" s="113">
        <v>1</v>
      </c>
      <c r="B1403" s="342" t="s">
        <v>753</v>
      </c>
      <c r="C1403" s="348" t="s">
        <v>5254</v>
      </c>
      <c r="D1403" s="350" t="str">
        <f t="shared" si="612"/>
        <v>'JS Fleming'</v>
      </c>
      <c r="E1403" s="211">
        <f t="shared" si="626"/>
        <v>18801216</v>
      </c>
      <c r="F1403" s="262">
        <v>10</v>
      </c>
      <c r="G1403" s="194" t="s">
        <v>4999</v>
      </c>
      <c r="N1403" s="417"/>
      <c r="O1403" s="194"/>
      <c r="P1403" s="194"/>
      <c r="R1403" s="112" t="str">
        <f>IF(D1403="","", CONCATENATE("Update games set ", B1403, "= ",D1403," where game_id=", E1403))</f>
        <v>Update games set Referee= 'JS Fleming' where game_id=18801216</v>
      </c>
      <c r="S1403" s="112" t="str">
        <f t="shared" si="603"/>
        <v>Update lineups set player_name = 'C Hill', raw_name = 'C Hill' where game_id = 18801216 and player_order = 10</v>
      </c>
      <c r="T1403" s="112" t="str">
        <f t="shared" si="604"/>
        <v/>
      </c>
      <c r="U1403" s="200" t="str">
        <f t="shared" si="601"/>
        <v/>
      </c>
      <c r="V1403" s="112" t="str">
        <f t="shared" si="605"/>
        <v/>
      </c>
      <c r="W1403" s="415" t="str">
        <f t="shared" si="606"/>
        <v/>
      </c>
      <c r="Y1403" s="65" t="str">
        <f t="shared" si="613"/>
        <v/>
      </c>
      <c r="Z1403" s="65" t="str">
        <f t="shared" si="614"/>
        <v/>
      </c>
      <c r="AA1403" s="65" t="str">
        <f t="shared" si="615"/>
        <v/>
      </c>
      <c r="AB1403" s="65" t="str">
        <f t="shared" si="616"/>
        <v/>
      </c>
      <c r="AC1403" s="65" t="str">
        <f t="shared" si="617"/>
        <v/>
      </c>
      <c r="AH1403" s="65" t="str">
        <f t="shared" si="607"/>
        <v>1880021910</v>
      </c>
      <c r="AI1403" s="65">
        <v>18800219</v>
      </c>
      <c r="AJ1403" s="65" t="s">
        <v>32</v>
      </c>
      <c r="AK1403" s="65">
        <v>10</v>
      </c>
      <c r="AL1403" s="65" t="s">
        <v>3178</v>
      </c>
      <c r="AN1403" s="65" t="str">
        <f t="shared" si="602"/>
        <v/>
      </c>
    </row>
    <row r="1404" spans="1:40" ht="16.8" customHeight="1" x14ac:dyDescent="0.25">
      <c r="A1404" s="113">
        <v>1</v>
      </c>
      <c r="B1404" s="342" t="s">
        <v>746</v>
      </c>
      <c r="C1404" s="334" t="s">
        <v>5062</v>
      </c>
      <c r="D1404" s="334" t="str">
        <f>CONCATENATE("'", LEFT(E1404,4),"-",MID(E1404,5,2),"-", MID(E1404,7,2), " ", C1404,"'")</f>
        <v>'1880-12-16 15:00'</v>
      </c>
      <c r="E1404" s="211">
        <f t="shared" si="626"/>
        <v>18801216</v>
      </c>
      <c r="F1404" s="262">
        <v>11</v>
      </c>
      <c r="G1404" s="211" t="s">
        <v>5007</v>
      </c>
      <c r="R1404" s="112" t="str">
        <f>IF(D1404="","", CONCATENATE("Update games set ", B1404, "= ",D1404," where game_id=", E1404))</f>
        <v>Update games set Game_date= '1880-12-16 15:00' where game_id=18801216</v>
      </c>
      <c r="S1404" s="112" t="str">
        <f t="shared" si="603"/>
        <v>Update lineups set player_name = 'S Norman', raw_name = 'S Norman' where game_id = 18801216 and player_order = 11</v>
      </c>
      <c r="T1404" s="112" t="str">
        <f t="shared" si="604"/>
        <v/>
      </c>
      <c r="U1404" s="200" t="str">
        <f t="shared" si="601"/>
        <v/>
      </c>
      <c r="V1404" s="112" t="str">
        <f t="shared" si="605"/>
        <v/>
      </c>
      <c r="W1404" s="415" t="str">
        <f t="shared" si="606"/>
        <v/>
      </c>
      <c r="Y1404" s="65" t="str">
        <f t="shared" si="613"/>
        <v/>
      </c>
      <c r="Z1404" s="65" t="str">
        <f t="shared" si="614"/>
        <v/>
      </c>
      <c r="AA1404" s="65" t="str">
        <f t="shared" si="615"/>
        <v/>
      </c>
      <c r="AB1404" s="65" t="str">
        <f t="shared" si="616"/>
        <v/>
      </c>
      <c r="AC1404" s="65" t="str">
        <f t="shared" si="617"/>
        <v/>
      </c>
      <c r="AH1404" s="65" t="str">
        <f t="shared" si="607"/>
        <v>1880021911</v>
      </c>
      <c r="AI1404" s="65">
        <v>18800219</v>
      </c>
      <c r="AJ1404" s="65" t="s">
        <v>32</v>
      </c>
      <c r="AK1404" s="65">
        <v>11</v>
      </c>
      <c r="AL1404" s="65" t="s">
        <v>2952</v>
      </c>
      <c r="AN1404" s="65" t="str">
        <f t="shared" si="602"/>
        <v/>
      </c>
    </row>
    <row r="1405" spans="1:40" ht="16.8" customHeight="1" x14ac:dyDescent="0.25">
      <c r="A1405" s="113">
        <v>1</v>
      </c>
      <c r="B1405" s="342" t="s">
        <v>25</v>
      </c>
      <c r="C1405" s="334"/>
      <c r="D1405" s="350" t="str">
        <f t="shared" si="622"/>
        <v/>
      </c>
      <c r="E1405" s="211">
        <f t="shared" si="626"/>
        <v>18801216</v>
      </c>
      <c r="F1405" s="262">
        <v>12</v>
      </c>
      <c r="G1405" s="212"/>
      <c r="H1405" s="212"/>
      <c r="N1405" s="416"/>
      <c r="O1405" s="212"/>
      <c r="P1405" s="212"/>
      <c r="R1405" s="112" t="str">
        <f>IF(D1405="","", CONCATENATE("Update games set ", B1405, "= ",D1405," where game_id=", E1405))</f>
        <v/>
      </c>
      <c r="S1405" s="112" t="str">
        <f t="shared" si="603"/>
        <v/>
      </c>
      <c r="T1405" s="112" t="str">
        <f t="shared" si="604"/>
        <v/>
      </c>
      <c r="U1405" s="200" t="str">
        <f t="shared" si="601"/>
        <v/>
      </c>
      <c r="V1405" s="112" t="str">
        <f t="shared" si="605"/>
        <v/>
      </c>
      <c r="W1405" s="415" t="str">
        <f t="shared" si="606"/>
        <v/>
      </c>
      <c r="Y1405" s="65" t="str">
        <f t="shared" si="613"/>
        <v/>
      </c>
      <c r="Z1405" s="65" t="str">
        <f t="shared" si="614"/>
        <v/>
      </c>
      <c r="AA1405" s="65" t="str">
        <f t="shared" si="615"/>
        <v/>
      </c>
      <c r="AB1405" s="65" t="str">
        <f t="shared" si="616"/>
        <v/>
      </c>
      <c r="AC1405" s="65" t="str">
        <f t="shared" si="617"/>
        <v/>
      </c>
      <c r="AH1405" s="65" t="str">
        <f t="shared" si="607"/>
        <v>1880021912</v>
      </c>
      <c r="AI1405" s="65">
        <v>18800219</v>
      </c>
      <c r="AJ1405" s="65" t="s">
        <v>32</v>
      </c>
      <c r="AK1405" s="65">
        <v>12</v>
      </c>
      <c r="AL1405" s="65" t="s">
        <v>653</v>
      </c>
      <c r="AN1405" s="65" t="str">
        <f t="shared" si="602"/>
        <v/>
      </c>
    </row>
    <row r="1406" spans="1:40" ht="16.8" customHeight="1" x14ac:dyDescent="0.25">
      <c r="A1406" s="113">
        <v>1</v>
      </c>
      <c r="B1406" s="342" t="s">
        <v>475</v>
      </c>
      <c r="C1406" s="180">
        <v>1000</v>
      </c>
      <c r="D1406" s="349">
        <f t="shared" si="611"/>
        <v>1000</v>
      </c>
      <c r="E1406" s="211">
        <f t="shared" si="626"/>
        <v>18801216</v>
      </c>
      <c r="F1406" s="262">
        <v>13</v>
      </c>
      <c r="R1406" s="112" t="str">
        <f>IF(D1406="","", CONCATENATE("Update games set ", B1406, "= ",D1406," where game_id=", E1406))</f>
        <v>Update games set Att= 1000 where game_id=18801216</v>
      </c>
      <c r="S1406" s="112" t="str">
        <f t="shared" si="603"/>
        <v/>
      </c>
      <c r="T1406" s="112" t="str">
        <f t="shared" si="604"/>
        <v/>
      </c>
      <c r="U1406" s="200" t="str">
        <f t="shared" si="601"/>
        <v/>
      </c>
      <c r="V1406" s="112" t="str">
        <f t="shared" si="605"/>
        <v/>
      </c>
      <c r="W1406" s="415" t="str">
        <f t="shared" si="606"/>
        <v/>
      </c>
      <c r="Y1406" s="65" t="str">
        <f t="shared" si="613"/>
        <v/>
      </c>
      <c r="Z1406" s="65" t="str">
        <f t="shared" si="614"/>
        <v/>
      </c>
      <c r="AA1406" s="65" t="str">
        <f t="shared" si="615"/>
        <v/>
      </c>
      <c r="AB1406" s="65" t="str">
        <f t="shared" si="616"/>
        <v/>
      </c>
      <c r="AC1406" s="65" t="str">
        <f t="shared" si="617"/>
        <v/>
      </c>
      <c r="AH1406" s="65" t="str">
        <f t="shared" si="607"/>
        <v>1880021913</v>
      </c>
      <c r="AI1406" s="65">
        <v>18800219</v>
      </c>
      <c r="AJ1406" s="65" t="s">
        <v>32</v>
      </c>
      <c r="AK1406" s="65">
        <v>13</v>
      </c>
      <c r="AL1406" s="65" t="s">
        <v>653</v>
      </c>
      <c r="AN1406" s="65" t="str">
        <f t="shared" si="602"/>
        <v/>
      </c>
    </row>
    <row r="1407" spans="1:40" ht="16.8" customHeight="1" x14ac:dyDescent="0.25">
      <c r="A1407" s="113">
        <v>1</v>
      </c>
      <c r="B1407" s="342" t="s">
        <v>20</v>
      </c>
      <c r="C1407" s="348" t="s">
        <v>4933</v>
      </c>
      <c r="D1407" s="350" t="str">
        <f t="shared" si="622"/>
        <v>'Trent Bridge Ground'</v>
      </c>
      <c r="E1407" s="211">
        <f t="shared" si="626"/>
        <v>18801216</v>
      </c>
      <c r="F1407" s="262">
        <v>14</v>
      </c>
      <c r="R1407" s="112" t="str">
        <f>IF(D1407="","", CONCATENATE("Update games set ", B1407, "= ",D1407," where game_id=", E1407))</f>
        <v>Update games set Ground= 'Trent Bridge Ground' where game_id=18801216</v>
      </c>
      <c r="S1407" s="112" t="str">
        <f t="shared" si="603"/>
        <v/>
      </c>
      <c r="T1407" s="112" t="str">
        <f t="shared" si="604"/>
        <v/>
      </c>
      <c r="U1407" s="200" t="str">
        <f t="shared" si="601"/>
        <v/>
      </c>
      <c r="V1407" s="112" t="str">
        <f t="shared" si="605"/>
        <v/>
      </c>
      <c r="W1407" s="415" t="str">
        <f t="shared" si="606"/>
        <v/>
      </c>
      <c r="Y1407" s="65" t="str">
        <f t="shared" si="613"/>
        <v/>
      </c>
      <c r="Z1407" s="65" t="str">
        <f t="shared" si="614"/>
        <v/>
      </c>
      <c r="AA1407" s="65" t="str">
        <f t="shared" si="615"/>
        <v/>
      </c>
      <c r="AB1407" s="65" t="str">
        <f t="shared" si="616"/>
        <v/>
      </c>
      <c r="AC1407" s="65" t="str">
        <f t="shared" si="617"/>
        <v/>
      </c>
      <c r="AH1407" s="65" t="str">
        <f t="shared" si="607"/>
        <v>1880021914</v>
      </c>
      <c r="AI1407" s="65">
        <v>18800219</v>
      </c>
      <c r="AJ1407" s="65" t="s">
        <v>32</v>
      </c>
      <c r="AK1407" s="65">
        <v>14</v>
      </c>
      <c r="AL1407" s="65" t="s">
        <v>653</v>
      </c>
      <c r="AN1407" s="65" t="str">
        <f t="shared" si="602"/>
        <v/>
      </c>
    </row>
    <row r="1408" spans="1:40" ht="16.8" customHeight="1" x14ac:dyDescent="0.25">
      <c r="A1408" s="113">
        <v>1</v>
      </c>
      <c r="B1408" s="342" t="s">
        <v>4882</v>
      </c>
      <c r="C1408" s="342" t="str">
        <f>IF(C1407="", "", C1407)</f>
        <v>Trent Bridge Ground</v>
      </c>
      <c r="D1408" s="350" t="str">
        <f t="shared" si="622"/>
        <v>'Trent Bridge Ground'</v>
      </c>
      <c r="E1408" s="211">
        <f t="shared" si="626"/>
        <v>18801216</v>
      </c>
      <c r="F1408" s="262">
        <v>15</v>
      </c>
      <c r="R1408" s="112" t="str">
        <f>IF(D1408="","", CONCATENATE("Update games set ", B1408, "= ",D1408," where game_id=", E1408))</f>
        <v>Update games set Ground_parent= 'Trent Bridge Ground' where game_id=18801216</v>
      </c>
      <c r="S1408" s="112" t="str">
        <f t="shared" si="603"/>
        <v/>
      </c>
      <c r="T1408" s="112" t="str">
        <f t="shared" si="604"/>
        <v/>
      </c>
      <c r="U1408" s="200" t="str">
        <f t="shared" si="601"/>
        <v/>
      </c>
      <c r="V1408" s="112" t="str">
        <f t="shared" si="605"/>
        <v/>
      </c>
      <c r="W1408" s="415" t="str">
        <f t="shared" si="606"/>
        <v/>
      </c>
      <c r="Y1408" s="65" t="str">
        <f t="shared" si="613"/>
        <v/>
      </c>
      <c r="Z1408" s="65" t="str">
        <f t="shared" si="614"/>
        <v/>
      </c>
      <c r="AA1408" s="65" t="str">
        <f t="shared" si="615"/>
        <v/>
      </c>
      <c r="AB1408" s="65" t="str">
        <f t="shared" si="616"/>
        <v/>
      </c>
      <c r="AC1408" s="65" t="str">
        <f t="shared" si="617"/>
        <v/>
      </c>
      <c r="AH1408" s="65" t="str">
        <f t="shared" si="607"/>
        <v>1880021915</v>
      </c>
      <c r="AI1408" s="65">
        <v>18800219</v>
      </c>
      <c r="AJ1408" s="65" t="s">
        <v>32</v>
      </c>
      <c r="AK1408" s="65">
        <v>15</v>
      </c>
      <c r="AL1408" s="65" t="s">
        <v>653</v>
      </c>
      <c r="AN1408" s="65" t="str">
        <f t="shared" si="602"/>
        <v/>
      </c>
    </row>
    <row r="1409" spans="1:40" s="126" customFormat="1" ht="16.8" customHeight="1" thickBot="1" x14ac:dyDescent="0.3">
      <c r="A1409" s="113">
        <v>1</v>
      </c>
      <c r="B1409" s="116" t="s">
        <v>115</v>
      </c>
      <c r="C1409" s="352"/>
      <c r="D1409" s="370" t="str">
        <f t="shared" ref="D1409" si="628">IF(MID(E1409,5,2)*1&gt;6,_xlfn.CONCAT("'",LEFT(E1409,4),"-",MID(E1409,3,2)+1,"'"),_xlfn.CONCAT("'",LEFT(E1409,4)-1,"-",MID(E1409,3,2),"'"))</f>
        <v>'1880-81'</v>
      </c>
      <c r="E1409" s="214">
        <f t="shared" si="626"/>
        <v>18801216</v>
      </c>
      <c r="F1409" s="266">
        <v>16</v>
      </c>
      <c r="G1409" s="343"/>
      <c r="H1409" s="343"/>
      <c r="I1409" s="267"/>
      <c r="J1409" s="214"/>
      <c r="K1409" s="266"/>
      <c r="L1409" s="266"/>
      <c r="M1409" s="266"/>
      <c r="N1409" s="419"/>
      <c r="O1409" s="343"/>
      <c r="P1409" s="343"/>
      <c r="Q1409" s="346"/>
      <c r="R1409" s="112" t="str">
        <f>IF(D1409="","", CONCATENATE("Update games set ", B1409, "= ",D1409," where game_id=", E1409))</f>
        <v>Update games set Season= '1880-81' where game_id=18801216</v>
      </c>
      <c r="S1409" s="112" t="str">
        <f t="shared" si="603"/>
        <v/>
      </c>
      <c r="T1409" s="112" t="str">
        <f t="shared" si="604"/>
        <v/>
      </c>
      <c r="U1409" s="200" t="str">
        <f t="shared" si="601"/>
        <v/>
      </c>
      <c r="V1409" s="112" t="str">
        <f t="shared" si="605"/>
        <v/>
      </c>
      <c r="W1409" s="415" t="str">
        <f t="shared" si="606"/>
        <v/>
      </c>
      <c r="X1409" s="240"/>
      <c r="Y1409" s="65" t="str">
        <f t="shared" si="613"/>
        <v/>
      </c>
      <c r="Z1409" s="65" t="str">
        <f t="shared" si="614"/>
        <v/>
      </c>
      <c r="AA1409" s="65" t="str">
        <f t="shared" si="615"/>
        <v/>
      </c>
      <c r="AB1409" s="65" t="str">
        <f t="shared" si="616"/>
        <v/>
      </c>
      <c r="AC1409" s="65" t="str">
        <f t="shared" si="617"/>
        <v/>
      </c>
      <c r="AH1409" s="65" t="str">
        <f t="shared" si="607"/>
        <v>1880021916</v>
      </c>
      <c r="AI1409" s="126">
        <v>18800219</v>
      </c>
      <c r="AJ1409" s="126" t="s">
        <v>32</v>
      </c>
      <c r="AK1409" s="126">
        <v>16</v>
      </c>
      <c r="AL1409" s="126" t="s">
        <v>653</v>
      </c>
      <c r="AN1409" s="65" t="str">
        <f t="shared" si="602"/>
        <v/>
      </c>
    </row>
    <row r="1410" spans="1:40" ht="16.8" customHeight="1" thickTop="1" x14ac:dyDescent="0.25">
      <c r="A1410" s="113">
        <v>1</v>
      </c>
      <c r="B1410" s="341" t="s">
        <v>22</v>
      </c>
      <c r="C1410" s="341" t="s">
        <v>4699</v>
      </c>
      <c r="D1410" s="341" t="str">
        <f t="shared" si="622"/>
        <v>'Stoke'</v>
      </c>
      <c r="E1410" s="211">
        <v>18801218</v>
      </c>
      <c r="F1410" s="262">
        <v>1</v>
      </c>
      <c r="G1410" s="211" t="s">
        <v>5008</v>
      </c>
      <c r="H1410" s="212"/>
      <c r="R1410" s="112" t="str">
        <f>IF(D1410="","", CONCATENATE("Update games set ", B1410, "= ",D1410," where game_id=", E1410))</f>
        <v>Update games set Opponent= 'Stoke' where game_id=18801218</v>
      </c>
      <c r="S1410" s="112" t="str">
        <f t="shared" si="603"/>
        <v>Update lineups set player_name = 'Pickergill', raw_name = 'Pickergill' where game_id = 18801218 and player_order = 1</v>
      </c>
      <c r="T1410" s="112" t="str">
        <f t="shared" si="604"/>
        <v/>
      </c>
      <c r="U1410" s="200" t="str">
        <f t="shared" ref="U1410:U1473" si="629">IF(I1410="", "", Y1410&amp;Z1410&amp;AA1410&amp;AB1410&amp;AC1410)</f>
        <v/>
      </c>
      <c r="V1410" s="112" t="str">
        <f t="shared" si="605"/>
        <v/>
      </c>
      <c r="W1410" s="415" t="str">
        <f t="shared" si="606"/>
        <v/>
      </c>
      <c r="Y1410" s="65" t="str">
        <f t="shared" si="613"/>
        <v/>
      </c>
      <c r="Z1410" s="65" t="str">
        <f t="shared" si="614"/>
        <v/>
      </c>
      <c r="AA1410" s="65" t="str">
        <f t="shared" si="615"/>
        <v/>
      </c>
      <c r="AB1410" s="65" t="str">
        <f t="shared" si="616"/>
        <v/>
      </c>
      <c r="AC1410" s="65" t="str">
        <f t="shared" si="617"/>
        <v/>
      </c>
      <c r="AH1410" s="65" t="str">
        <f t="shared" si="607"/>
        <v>188002211</v>
      </c>
      <c r="AI1410" s="65">
        <v>18800221</v>
      </c>
      <c r="AJ1410" s="65" t="s">
        <v>77</v>
      </c>
      <c r="AK1410" s="65">
        <v>1</v>
      </c>
      <c r="AN1410" s="65" t="str">
        <f t="shared" ref="AN1410:AN1473" si="630">IF(F1410=1, _xlfn.CONCAT("update games set source = 'The Nottingham Forest Football Scrapbook' where game_id = ", E1410), "")</f>
        <v>update games set source = 'The Nottingham Forest Football Scrapbook' where game_id = 18801218</v>
      </c>
    </row>
    <row r="1411" spans="1:40" ht="16.8" customHeight="1" x14ac:dyDescent="0.25">
      <c r="A1411" s="113">
        <v>1</v>
      </c>
      <c r="B1411" s="342" t="s">
        <v>4979</v>
      </c>
      <c r="C1411" s="342" t="str">
        <f>IF(C1410="", "", C1410)</f>
        <v>Stoke</v>
      </c>
      <c r="D1411" s="350" t="str">
        <f t="shared" si="622"/>
        <v>'Stoke'</v>
      </c>
      <c r="E1411" s="211">
        <f>E1410</f>
        <v>18801218</v>
      </c>
      <c r="F1411" s="262">
        <v>2</v>
      </c>
      <c r="G1411" s="211" t="s">
        <v>2094</v>
      </c>
      <c r="R1411" s="112" t="str">
        <f>IF(D1411="","", CONCATENATE("Update games set ", B1411, "= ",D1411," where game_id=", E1411))</f>
        <v>Update games set Opp_parent= 'Stoke' where game_id=18801218</v>
      </c>
      <c r="S1411" s="112" t="str">
        <f t="shared" ref="S1411:S1474" si="631">IF(G1411="","",CONCATENATE("Update lineups set player_name = '",SUBSTITUTE(G1411,"'","''"),"', raw_name = '",SUBSTITUTE(G1411,"'","''"),"' where game_id = ",E1411," and player_order = ",F1411))</f>
        <v>Update lineups set player_name = 'Hancock', raw_name = 'Hancock' where game_id = 18801218 and player_order = 2</v>
      </c>
      <c r="T1411" s="112" t="str">
        <f t="shared" ref="T1411:T1474" si="632">IF(J1411="","", CONCATENATE("insert into goals (game_id, goal_order, scorer_name, goal_min) values (",E1411, ", ", I1411,", '",J1411,")"))</f>
        <v/>
      </c>
      <c r="U1411" s="200" t="str">
        <f t="shared" si="629"/>
        <v/>
      </c>
      <c r="V1411" s="112" t="str">
        <f t="shared" ref="V1411:V1474" si="633">IF(N1411="","", CONCATENATE("insert into games_sources (game_id, source_order, source_name, source_link) values (",E1411, ", ", N1411,", '",O1411,"', '",P1411,"')"))</f>
        <v/>
      </c>
      <c r="W1411" s="415" t="str">
        <f t="shared" ref="W1411:W1474" si="634">IF(N1411="","",CONCATENATE("update games_sources set  source_name = '",O1411,"', source_link = '",P1411,"' where game_id = ",E1411," and source_order = ",N1411))</f>
        <v/>
      </c>
      <c r="Y1411" s="65" t="str">
        <f t="shared" si="613"/>
        <v/>
      </c>
      <c r="Z1411" s="65" t="str">
        <f t="shared" si="614"/>
        <v/>
      </c>
      <c r="AA1411" s="65" t="str">
        <f t="shared" si="615"/>
        <v/>
      </c>
      <c r="AB1411" s="65" t="str">
        <f t="shared" si="616"/>
        <v/>
      </c>
      <c r="AC1411" s="65" t="str">
        <f t="shared" si="617"/>
        <v/>
      </c>
      <c r="AH1411" s="65" t="str">
        <f t="shared" ref="AH1411:AH1474" si="635">_xlfn.CONCAT(AI1411,AK1411)</f>
        <v>188002212</v>
      </c>
      <c r="AI1411" s="65">
        <v>18800221</v>
      </c>
      <c r="AJ1411" s="65" t="s">
        <v>77</v>
      </c>
      <c r="AK1411" s="65">
        <v>2</v>
      </c>
      <c r="AN1411" s="65" t="str">
        <f t="shared" si="630"/>
        <v/>
      </c>
    </row>
    <row r="1412" spans="1:40" ht="16.8" customHeight="1" x14ac:dyDescent="0.25">
      <c r="A1412" s="113">
        <v>1</v>
      </c>
      <c r="B1412" s="342" t="s">
        <v>2653</v>
      </c>
      <c r="C1412" s="342" t="s">
        <v>664</v>
      </c>
      <c r="D1412" s="350" t="str">
        <f t="shared" si="622"/>
        <v>'Wednesbury Cup'</v>
      </c>
      <c r="E1412" s="211">
        <f t="shared" ref="E1412:E1425" si="636">E1411</f>
        <v>18801218</v>
      </c>
      <c r="F1412" s="262">
        <v>3</v>
      </c>
      <c r="G1412" s="211" t="s">
        <v>5002</v>
      </c>
      <c r="R1412" s="112" t="str">
        <f>IF(D1412="","", CONCATENATE("Update games set ", B1412, "= ",D1412," where game_id=", E1412))</f>
        <v>Update games set Game_type= 'Wednesbury Cup' where game_id=18801218</v>
      </c>
      <c r="S1412" s="112" t="str">
        <f t="shared" si="631"/>
        <v>Update lineups set player_name = 'Gunn', raw_name = 'Gunn' where game_id = 18801218 and player_order = 3</v>
      </c>
      <c r="T1412" s="112" t="str">
        <f t="shared" si="632"/>
        <v/>
      </c>
      <c r="U1412" s="200" t="str">
        <f t="shared" si="629"/>
        <v/>
      </c>
      <c r="V1412" s="112" t="str">
        <f t="shared" si="633"/>
        <v/>
      </c>
      <c r="W1412" s="415" t="str">
        <f t="shared" si="634"/>
        <v/>
      </c>
      <c r="Y1412" s="65" t="str">
        <f t="shared" si="613"/>
        <v/>
      </c>
      <c r="Z1412" s="65" t="str">
        <f t="shared" si="614"/>
        <v/>
      </c>
      <c r="AA1412" s="65" t="str">
        <f t="shared" si="615"/>
        <v/>
      </c>
      <c r="AB1412" s="65" t="str">
        <f t="shared" si="616"/>
        <v/>
      </c>
      <c r="AC1412" s="65" t="str">
        <f t="shared" si="617"/>
        <v/>
      </c>
      <c r="AH1412" s="65" t="str">
        <f t="shared" si="635"/>
        <v>188002213</v>
      </c>
      <c r="AI1412" s="65">
        <v>18800221</v>
      </c>
      <c r="AJ1412" s="65" t="s">
        <v>77</v>
      </c>
      <c r="AK1412" s="65">
        <v>3</v>
      </c>
      <c r="AN1412" s="65" t="str">
        <f t="shared" si="630"/>
        <v/>
      </c>
    </row>
    <row r="1413" spans="1:40" ht="16.8" customHeight="1" x14ac:dyDescent="0.25">
      <c r="A1413" s="113">
        <v>1</v>
      </c>
      <c r="B1413" s="342" t="s">
        <v>4978</v>
      </c>
      <c r="C1413" s="348" t="s">
        <v>0</v>
      </c>
      <c r="D1413" s="350" t="str">
        <f t="shared" si="622"/>
        <v>'A'</v>
      </c>
      <c r="E1413" s="211">
        <f t="shared" si="636"/>
        <v>18801218</v>
      </c>
      <c r="F1413" s="262">
        <v>4</v>
      </c>
      <c r="G1413" s="211" t="s">
        <v>4941</v>
      </c>
      <c r="R1413" s="112" t="str">
        <f>IF(D1413="","", CONCATENATE("Update games set ", B1413, "= ",D1413," where game_id=", E1413))</f>
        <v>Update games set HAN= 'A' where game_id=18801218</v>
      </c>
      <c r="S1413" s="112" t="str">
        <f t="shared" si="631"/>
        <v>Update lineups set player_name = 'Jardine', raw_name = 'Jardine' where game_id = 18801218 and player_order = 4</v>
      </c>
      <c r="T1413" s="112" t="str">
        <f t="shared" si="632"/>
        <v/>
      </c>
      <c r="U1413" s="200" t="str">
        <f t="shared" si="629"/>
        <v/>
      </c>
      <c r="V1413" s="112" t="str">
        <f t="shared" si="633"/>
        <v/>
      </c>
      <c r="W1413" s="415" t="str">
        <f t="shared" si="634"/>
        <v/>
      </c>
      <c r="Y1413" s="65" t="str">
        <f t="shared" si="613"/>
        <v/>
      </c>
      <c r="Z1413" s="65" t="str">
        <f t="shared" si="614"/>
        <v/>
      </c>
      <c r="AA1413" s="65" t="str">
        <f t="shared" si="615"/>
        <v/>
      </c>
      <c r="AB1413" s="65" t="str">
        <f t="shared" si="616"/>
        <v/>
      </c>
      <c r="AC1413" s="65" t="str">
        <f t="shared" si="617"/>
        <v/>
      </c>
      <c r="AH1413" s="65" t="str">
        <f t="shared" si="635"/>
        <v>188002214</v>
      </c>
      <c r="AI1413" s="65">
        <v>18800221</v>
      </c>
      <c r="AJ1413" s="65" t="s">
        <v>77</v>
      </c>
      <c r="AK1413" s="65">
        <v>4</v>
      </c>
      <c r="AN1413" s="65" t="str">
        <f t="shared" si="630"/>
        <v/>
      </c>
    </row>
    <row r="1414" spans="1:40" ht="16.8" customHeight="1" x14ac:dyDescent="0.25">
      <c r="A1414" s="113">
        <v>1</v>
      </c>
      <c r="B1414" s="342" t="s">
        <v>5</v>
      </c>
      <c r="C1414" s="347">
        <v>2</v>
      </c>
      <c r="D1414" s="349">
        <f t="shared" ref="D1414:D1463" si="637">IF(C1414="", "", C1414)</f>
        <v>2</v>
      </c>
      <c r="E1414" s="211">
        <f t="shared" si="636"/>
        <v>18801218</v>
      </c>
      <c r="F1414" s="262">
        <v>5</v>
      </c>
      <c r="G1414" s="211" t="s">
        <v>3651</v>
      </c>
      <c r="R1414" s="112" t="str">
        <f>IF(D1414="","", CONCATENATE("Update games set ", B1414, "= ",D1414," where game_id=", E1414))</f>
        <v>Update games set F= 2 where game_id=18801218</v>
      </c>
      <c r="S1414" s="112" t="str">
        <f t="shared" si="631"/>
        <v>Update lineups set player_name = 'J Smith', raw_name = 'J Smith' where game_id = 18801218 and player_order = 5</v>
      </c>
      <c r="T1414" s="112" t="str">
        <f t="shared" si="632"/>
        <v/>
      </c>
      <c r="U1414" s="200" t="str">
        <f t="shared" si="629"/>
        <v/>
      </c>
      <c r="V1414" s="112" t="str">
        <f t="shared" si="633"/>
        <v/>
      </c>
      <c r="W1414" s="415" t="str">
        <f t="shared" si="634"/>
        <v/>
      </c>
      <c r="Y1414" s="65" t="str">
        <f t="shared" si="613"/>
        <v/>
      </c>
      <c r="Z1414" s="65" t="str">
        <f t="shared" si="614"/>
        <v/>
      </c>
      <c r="AA1414" s="65" t="str">
        <f t="shared" si="615"/>
        <v/>
      </c>
      <c r="AB1414" s="65" t="str">
        <f t="shared" si="616"/>
        <v/>
      </c>
      <c r="AC1414" s="65" t="str">
        <f t="shared" si="617"/>
        <v/>
      </c>
      <c r="AH1414" s="65" t="str">
        <f t="shared" si="635"/>
        <v>188002215</v>
      </c>
      <c r="AI1414" s="65">
        <v>18800221</v>
      </c>
      <c r="AJ1414" s="65" t="s">
        <v>77</v>
      </c>
      <c r="AK1414" s="65">
        <v>5</v>
      </c>
      <c r="AN1414" s="65" t="str">
        <f t="shared" si="630"/>
        <v/>
      </c>
    </row>
    <row r="1415" spans="1:40" ht="16.8" customHeight="1" x14ac:dyDescent="0.25">
      <c r="A1415" s="113">
        <v>1</v>
      </c>
      <c r="B1415" s="342" t="s">
        <v>0</v>
      </c>
      <c r="C1415" s="180">
        <v>1</v>
      </c>
      <c r="D1415" s="349">
        <f t="shared" si="637"/>
        <v>1</v>
      </c>
      <c r="E1415" s="211">
        <f t="shared" si="636"/>
        <v>18801218</v>
      </c>
      <c r="F1415" s="262">
        <v>6</v>
      </c>
      <c r="G1415" s="211" t="s">
        <v>1868</v>
      </c>
      <c r="R1415" s="112" t="str">
        <f>IF(D1415="","", CONCATENATE("Update games set ", B1415, "= ",D1415," where game_id=", E1415))</f>
        <v>Update games set A= 1 where game_id=18801218</v>
      </c>
      <c r="S1415" s="112" t="str">
        <f t="shared" si="631"/>
        <v>Update lineups set player_name = 'Sheldon', raw_name = 'Sheldon' where game_id = 18801218 and player_order = 6</v>
      </c>
      <c r="T1415" s="112" t="str">
        <f t="shared" si="632"/>
        <v/>
      </c>
      <c r="U1415" s="200" t="str">
        <f t="shared" si="629"/>
        <v/>
      </c>
      <c r="V1415" s="112" t="str">
        <f t="shared" si="633"/>
        <v/>
      </c>
      <c r="W1415" s="415" t="str">
        <f t="shared" si="634"/>
        <v/>
      </c>
      <c r="Y1415" s="65" t="str">
        <f t="shared" si="613"/>
        <v/>
      </c>
      <c r="Z1415" s="65" t="str">
        <f t="shared" si="614"/>
        <v/>
      </c>
      <c r="AA1415" s="65" t="str">
        <f t="shared" si="615"/>
        <v/>
      </c>
      <c r="AB1415" s="65" t="str">
        <f t="shared" si="616"/>
        <v/>
      </c>
      <c r="AC1415" s="65" t="str">
        <f t="shared" si="617"/>
        <v/>
      </c>
      <c r="AH1415" s="65" t="str">
        <f t="shared" si="635"/>
        <v>188002216</v>
      </c>
      <c r="AI1415" s="65">
        <v>18800221</v>
      </c>
      <c r="AJ1415" s="65" t="s">
        <v>77</v>
      </c>
      <c r="AK1415" s="65">
        <v>6</v>
      </c>
      <c r="AN1415" s="65" t="str">
        <f t="shared" si="630"/>
        <v/>
      </c>
    </row>
    <row r="1416" spans="1:40" ht="16.8" customHeight="1" x14ac:dyDescent="0.25">
      <c r="A1416" s="113">
        <v>1</v>
      </c>
      <c r="B1416" s="342" t="s">
        <v>23</v>
      </c>
      <c r="C1416" s="334" t="s">
        <v>2</v>
      </c>
      <c r="D1416" s="334" t="str">
        <f t="shared" ref="D1416" si="638">IF(C1416="",IF(D1414&gt;D1415,"'W'",IF(D1414=D1415,"'D'","'L'")),_xlfn.CONCAT("'",C1416,"'"))</f>
        <v>'W'</v>
      </c>
      <c r="E1416" s="211">
        <f t="shared" si="636"/>
        <v>18801218</v>
      </c>
      <c r="F1416" s="262">
        <v>7</v>
      </c>
      <c r="G1416" s="211" t="s">
        <v>4787</v>
      </c>
      <c r="R1416" s="112" t="str">
        <f>IF(D1416="","", CONCATENATE("Update games set ", B1416, "= ",D1416," where game_id=", E1416))</f>
        <v>Update games set Result= 'W' where game_id=18801218</v>
      </c>
      <c r="S1416" s="112" t="str">
        <f t="shared" si="631"/>
        <v>Update lineups set player_name = 'Ward', raw_name = 'Ward' where game_id = 18801218 and player_order = 7</v>
      </c>
      <c r="T1416" s="112" t="str">
        <f t="shared" si="632"/>
        <v/>
      </c>
      <c r="U1416" s="200" t="str">
        <f t="shared" si="629"/>
        <v/>
      </c>
      <c r="V1416" s="112" t="str">
        <f t="shared" si="633"/>
        <v/>
      </c>
      <c r="W1416" s="415" t="str">
        <f t="shared" si="634"/>
        <v/>
      </c>
      <c r="Y1416" s="65" t="str">
        <f t="shared" si="613"/>
        <v/>
      </c>
      <c r="Z1416" s="65" t="str">
        <f t="shared" si="614"/>
        <v/>
      </c>
      <c r="AA1416" s="65" t="str">
        <f t="shared" si="615"/>
        <v/>
      </c>
      <c r="AB1416" s="65" t="str">
        <f t="shared" si="616"/>
        <v/>
      </c>
      <c r="AC1416" s="65" t="str">
        <f t="shared" si="617"/>
        <v/>
      </c>
      <c r="AH1416" s="65" t="str">
        <f t="shared" si="635"/>
        <v>188002217</v>
      </c>
      <c r="AI1416" s="65">
        <v>18800221</v>
      </c>
      <c r="AJ1416" s="65" t="s">
        <v>77</v>
      </c>
      <c r="AK1416" s="65">
        <v>7</v>
      </c>
      <c r="AN1416" s="65" t="str">
        <f t="shared" si="630"/>
        <v/>
      </c>
    </row>
    <row r="1417" spans="1:40" ht="16.8" customHeight="1" x14ac:dyDescent="0.25">
      <c r="A1417" s="113">
        <v>1</v>
      </c>
      <c r="B1417" s="342" t="s">
        <v>768</v>
      </c>
      <c r="C1417" s="180"/>
      <c r="D1417" s="349" t="str">
        <f t="shared" ref="D1417:D1470" si="639">IF(C1417="", "", C1417)</f>
        <v/>
      </c>
      <c r="E1417" s="211">
        <f t="shared" si="636"/>
        <v>18801218</v>
      </c>
      <c r="F1417" s="262">
        <v>8</v>
      </c>
      <c r="G1417" s="211" t="s">
        <v>5003</v>
      </c>
      <c r="R1417" s="112" t="str">
        <f>IF(D1417="","", CONCATENATE("Update games set ", B1417, "= ",D1417," where game_id=", E1417))</f>
        <v/>
      </c>
      <c r="S1417" s="112" t="str">
        <f t="shared" si="631"/>
        <v>Update lineups set player_name = 'W Parr', raw_name = 'W Parr' where game_id = 18801218 and player_order = 8</v>
      </c>
      <c r="T1417" s="112" t="str">
        <f t="shared" si="632"/>
        <v/>
      </c>
      <c r="U1417" s="200" t="str">
        <f t="shared" si="629"/>
        <v/>
      </c>
      <c r="V1417" s="112" t="str">
        <f t="shared" si="633"/>
        <v/>
      </c>
      <c r="W1417" s="415" t="str">
        <f t="shared" si="634"/>
        <v/>
      </c>
      <c r="Y1417" s="65" t="str">
        <f t="shared" si="613"/>
        <v/>
      </c>
      <c r="Z1417" s="65" t="str">
        <f t="shared" si="614"/>
        <v/>
      </c>
      <c r="AA1417" s="65" t="str">
        <f t="shared" si="615"/>
        <v/>
      </c>
      <c r="AB1417" s="65" t="str">
        <f t="shared" si="616"/>
        <v/>
      </c>
      <c r="AC1417" s="65" t="str">
        <f t="shared" si="617"/>
        <v/>
      </c>
      <c r="AH1417" s="65" t="str">
        <f t="shared" si="635"/>
        <v>188002218</v>
      </c>
      <c r="AI1417" s="65">
        <v>18800221</v>
      </c>
      <c r="AJ1417" s="65" t="s">
        <v>77</v>
      </c>
      <c r="AK1417" s="65">
        <v>8</v>
      </c>
      <c r="AN1417" s="65" t="str">
        <f t="shared" si="630"/>
        <v/>
      </c>
    </row>
    <row r="1418" spans="1:40" ht="16.8" customHeight="1" x14ac:dyDescent="0.25">
      <c r="A1418" s="113">
        <v>1</v>
      </c>
      <c r="B1418" s="342" t="s">
        <v>766</v>
      </c>
      <c r="C1418" s="180"/>
      <c r="D1418" s="349" t="str">
        <f t="shared" si="639"/>
        <v/>
      </c>
      <c r="E1418" s="211">
        <f t="shared" si="636"/>
        <v>18801218</v>
      </c>
      <c r="F1418" s="262">
        <v>9</v>
      </c>
      <c r="G1418" s="194" t="s">
        <v>2091</v>
      </c>
      <c r="H1418" s="194"/>
      <c r="N1418" s="417"/>
      <c r="O1418" s="194"/>
      <c r="P1418" s="194"/>
      <c r="R1418" s="112" t="str">
        <f>IF(D1418="","", CONCATENATE("Update games set ", B1418, "= ",D1418," where game_id=", E1418))</f>
        <v/>
      </c>
      <c r="S1418" s="112" t="str">
        <f t="shared" si="631"/>
        <v>Update lineups set player_name = 'Norman', raw_name = 'Norman' where game_id = 18801218 and player_order = 9</v>
      </c>
      <c r="T1418" s="112" t="str">
        <f t="shared" si="632"/>
        <v/>
      </c>
      <c r="U1418" s="200" t="str">
        <f t="shared" si="629"/>
        <v/>
      </c>
      <c r="V1418" s="112" t="str">
        <f t="shared" si="633"/>
        <v/>
      </c>
      <c r="W1418" s="415" t="str">
        <f t="shared" si="634"/>
        <v/>
      </c>
      <c r="Y1418" s="65" t="str">
        <f t="shared" si="613"/>
        <v/>
      </c>
      <c r="Z1418" s="65" t="str">
        <f t="shared" si="614"/>
        <v/>
      </c>
      <c r="AA1418" s="65" t="str">
        <f t="shared" si="615"/>
        <v/>
      </c>
      <c r="AB1418" s="65" t="str">
        <f t="shared" si="616"/>
        <v/>
      </c>
      <c r="AC1418" s="65" t="str">
        <f t="shared" si="617"/>
        <v/>
      </c>
      <c r="AH1418" s="65" t="str">
        <f t="shared" si="635"/>
        <v>188002219</v>
      </c>
      <c r="AI1418" s="65">
        <v>18800221</v>
      </c>
      <c r="AJ1418" s="65" t="s">
        <v>77</v>
      </c>
      <c r="AK1418" s="65">
        <v>9</v>
      </c>
      <c r="AN1418" s="65" t="str">
        <f t="shared" si="630"/>
        <v/>
      </c>
    </row>
    <row r="1419" spans="1:40" ht="16.8" customHeight="1" x14ac:dyDescent="0.25">
      <c r="A1419" s="113">
        <v>1</v>
      </c>
      <c r="B1419" s="342" t="s">
        <v>753</v>
      </c>
      <c r="C1419" s="348"/>
      <c r="D1419" s="350" t="str">
        <f t="shared" ref="D1419:D1467" si="640">IF(C1419="", "", CONCATENATE("'", C1419,"'"))</f>
        <v/>
      </c>
      <c r="E1419" s="211">
        <f t="shared" si="636"/>
        <v>18801218</v>
      </c>
      <c r="F1419" s="262">
        <v>10</v>
      </c>
      <c r="G1419" s="194" t="s">
        <v>5009</v>
      </c>
      <c r="N1419" s="417"/>
      <c r="O1419" s="194"/>
      <c r="P1419" s="194"/>
      <c r="R1419" s="112" t="str">
        <f>IF(D1419="","", CONCATENATE("Update games set ", B1419, "= ",D1419," where game_id=", E1419))</f>
        <v/>
      </c>
      <c r="S1419" s="112" t="str">
        <f t="shared" si="631"/>
        <v>Update lineups set player_name = 'Hall', raw_name = 'Hall' where game_id = 18801218 and player_order = 10</v>
      </c>
      <c r="T1419" s="112" t="str">
        <f t="shared" si="632"/>
        <v/>
      </c>
      <c r="U1419" s="200" t="str">
        <f t="shared" si="629"/>
        <v/>
      </c>
      <c r="V1419" s="112" t="str">
        <f t="shared" si="633"/>
        <v/>
      </c>
      <c r="W1419" s="415" t="str">
        <f t="shared" si="634"/>
        <v/>
      </c>
      <c r="Y1419" s="65" t="str">
        <f t="shared" si="613"/>
        <v/>
      </c>
      <c r="Z1419" s="65" t="str">
        <f t="shared" si="614"/>
        <v/>
      </c>
      <c r="AA1419" s="65" t="str">
        <f t="shared" si="615"/>
        <v/>
      </c>
      <c r="AB1419" s="65" t="str">
        <f t="shared" si="616"/>
        <v/>
      </c>
      <c r="AC1419" s="65" t="str">
        <f t="shared" si="617"/>
        <v/>
      </c>
      <c r="AH1419" s="65" t="str">
        <f t="shared" si="635"/>
        <v>1880022110</v>
      </c>
      <c r="AI1419" s="65">
        <v>18800221</v>
      </c>
      <c r="AJ1419" s="65" t="s">
        <v>77</v>
      </c>
      <c r="AK1419" s="65">
        <v>10</v>
      </c>
      <c r="AN1419" s="65" t="str">
        <f t="shared" si="630"/>
        <v/>
      </c>
    </row>
    <row r="1420" spans="1:40" ht="16.8" customHeight="1" x14ac:dyDescent="0.25">
      <c r="A1420" s="113">
        <v>1</v>
      </c>
      <c r="B1420" s="342" t="s">
        <v>746</v>
      </c>
      <c r="C1420" s="334" t="s">
        <v>5062</v>
      </c>
      <c r="D1420" s="334" t="str">
        <f>CONCATENATE("'", LEFT(E1420,4),"-",MID(E1420,5,2),"-", MID(E1420,7,2), " ", C1420,"'")</f>
        <v>'1880-12-18 15:00'</v>
      </c>
      <c r="E1420" s="211">
        <f t="shared" si="636"/>
        <v>18801218</v>
      </c>
      <c r="F1420" s="262">
        <v>11</v>
      </c>
      <c r="G1420" s="211" t="s">
        <v>3688</v>
      </c>
      <c r="R1420" s="112" t="str">
        <f>IF(D1420="","", CONCATENATE("Update games set ", B1420, "= ",D1420," where game_id=", E1420))</f>
        <v>Update games set Game_date= '1880-12-18 15:00' where game_id=18801218</v>
      </c>
      <c r="S1420" s="112" t="str">
        <f t="shared" si="631"/>
        <v>Update lineups set player_name = 'J Luntley', raw_name = 'J Luntley' where game_id = 18801218 and player_order = 11</v>
      </c>
      <c r="T1420" s="112" t="str">
        <f t="shared" si="632"/>
        <v/>
      </c>
      <c r="U1420" s="200" t="str">
        <f t="shared" si="629"/>
        <v/>
      </c>
      <c r="V1420" s="112" t="str">
        <f t="shared" si="633"/>
        <v/>
      </c>
      <c r="W1420" s="415" t="str">
        <f t="shared" si="634"/>
        <v/>
      </c>
      <c r="Y1420" s="65" t="str">
        <f t="shared" si="613"/>
        <v/>
      </c>
      <c r="Z1420" s="65" t="str">
        <f t="shared" si="614"/>
        <v/>
      </c>
      <c r="AA1420" s="65" t="str">
        <f t="shared" si="615"/>
        <v/>
      </c>
      <c r="AB1420" s="65" t="str">
        <f t="shared" si="616"/>
        <v/>
      </c>
      <c r="AC1420" s="65" t="str">
        <f t="shared" si="617"/>
        <v/>
      </c>
      <c r="AH1420" s="65" t="str">
        <f t="shared" si="635"/>
        <v>1880022111</v>
      </c>
      <c r="AI1420" s="65">
        <v>18800221</v>
      </c>
      <c r="AJ1420" s="65" t="s">
        <v>77</v>
      </c>
      <c r="AK1420" s="65">
        <v>11</v>
      </c>
      <c r="AN1420" s="65" t="str">
        <f t="shared" si="630"/>
        <v/>
      </c>
    </row>
    <row r="1421" spans="1:40" ht="16.8" customHeight="1" x14ac:dyDescent="0.25">
      <c r="A1421" s="113">
        <v>1</v>
      </c>
      <c r="B1421" s="342" t="s">
        <v>25</v>
      </c>
      <c r="C1421" s="334"/>
      <c r="D1421" s="350" t="str">
        <f t="shared" si="622"/>
        <v/>
      </c>
      <c r="E1421" s="211">
        <f t="shared" si="636"/>
        <v>18801218</v>
      </c>
      <c r="F1421" s="262">
        <v>12</v>
      </c>
      <c r="G1421" s="212"/>
      <c r="H1421" s="212"/>
      <c r="N1421" s="416"/>
      <c r="O1421" s="212"/>
      <c r="P1421" s="212"/>
      <c r="R1421" s="112" t="str">
        <f>IF(D1421="","", CONCATENATE("Update games set ", B1421, "= ",D1421," where game_id=", E1421))</f>
        <v/>
      </c>
      <c r="S1421" s="112" t="str">
        <f t="shared" si="631"/>
        <v/>
      </c>
      <c r="T1421" s="112" t="str">
        <f t="shared" si="632"/>
        <v/>
      </c>
      <c r="U1421" s="200" t="str">
        <f t="shared" si="629"/>
        <v/>
      </c>
      <c r="V1421" s="112" t="str">
        <f t="shared" si="633"/>
        <v/>
      </c>
      <c r="W1421" s="415" t="str">
        <f t="shared" si="634"/>
        <v/>
      </c>
      <c r="Y1421" s="65" t="str">
        <f t="shared" si="613"/>
        <v/>
      </c>
      <c r="Z1421" s="65" t="str">
        <f t="shared" si="614"/>
        <v/>
      </c>
      <c r="AA1421" s="65" t="str">
        <f t="shared" si="615"/>
        <v/>
      </c>
      <c r="AB1421" s="65" t="str">
        <f t="shared" si="616"/>
        <v/>
      </c>
      <c r="AC1421" s="65" t="str">
        <f t="shared" si="617"/>
        <v/>
      </c>
      <c r="AH1421" s="65" t="str">
        <f t="shared" si="635"/>
        <v>1880022112</v>
      </c>
      <c r="AI1421" s="65">
        <v>18800221</v>
      </c>
      <c r="AJ1421" s="65" t="s">
        <v>77</v>
      </c>
      <c r="AK1421" s="65">
        <v>12</v>
      </c>
      <c r="AN1421" s="65" t="str">
        <f t="shared" si="630"/>
        <v/>
      </c>
    </row>
    <row r="1422" spans="1:40" ht="16.8" customHeight="1" x14ac:dyDescent="0.25">
      <c r="A1422" s="113">
        <v>1</v>
      </c>
      <c r="B1422" s="342" t="s">
        <v>475</v>
      </c>
      <c r="C1422" s="180"/>
      <c r="D1422" s="349" t="str">
        <f t="shared" si="639"/>
        <v/>
      </c>
      <c r="E1422" s="211">
        <f t="shared" si="636"/>
        <v>18801218</v>
      </c>
      <c r="F1422" s="262">
        <v>13</v>
      </c>
      <c r="R1422" s="112" t="str">
        <f>IF(D1422="","", CONCATENATE("Update games set ", B1422, "= ",D1422," where game_id=", E1422))</f>
        <v/>
      </c>
      <c r="S1422" s="112" t="str">
        <f t="shared" si="631"/>
        <v/>
      </c>
      <c r="T1422" s="112" t="str">
        <f t="shared" si="632"/>
        <v/>
      </c>
      <c r="U1422" s="200" t="str">
        <f t="shared" si="629"/>
        <v/>
      </c>
      <c r="V1422" s="112" t="str">
        <f t="shared" si="633"/>
        <v/>
      </c>
      <c r="W1422" s="415" t="str">
        <f t="shared" si="634"/>
        <v/>
      </c>
      <c r="Y1422" s="65" t="str">
        <f t="shared" ref="Y1422:Y1485" si="641">IF(I1422="","",CONCATENATE("update goals set scorer_name = '",SUBSTITUTE(J1422, "'", "''"),"'"))</f>
        <v/>
      </c>
      <c r="Z1422" s="65" t="str">
        <f t="shared" ref="Z1422:Z1485" si="642">IF(K1422="", "", CONCATENATE(", goal_min = ", K1422))</f>
        <v/>
      </c>
      <c r="AA1422" s="65" t="str">
        <f t="shared" ref="AA1422:AA1485" si="643">IF(L1422="", "", CONCATENATE(", Pen = '", UPPER(L1422), "'"))</f>
        <v/>
      </c>
      <c r="AB1422" s="65" t="str">
        <f t="shared" ref="AB1422:AB1485" si="644">IF(M1422="", "", CONCATENATE(", OG = '", UPPER(M1422), "'"))</f>
        <v/>
      </c>
      <c r="AC1422" s="65" t="str">
        <f t="shared" ref="AC1422:AC1485" si="645">IF(I1422="", "", CONCATENATE(" where game_id = ", E1422, " and goal_order = ", I1422))</f>
        <v/>
      </c>
      <c r="AH1422" s="65" t="str">
        <f t="shared" si="635"/>
        <v>1880022113</v>
      </c>
      <c r="AI1422" s="65">
        <v>18800221</v>
      </c>
      <c r="AJ1422" s="65" t="s">
        <v>77</v>
      </c>
      <c r="AK1422" s="65">
        <v>13</v>
      </c>
      <c r="AN1422" s="65" t="str">
        <f t="shared" si="630"/>
        <v/>
      </c>
    </row>
    <row r="1423" spans="1:40" ht="16.8" customHeight="1" x14ac:dyDescent="0.25">
      <c r="A1423" s="113">
        <v>1</v>
      </c>
      <c r="B1423" s="342" t="s">
        <v>20</v>
      </c>
      <c r="C1423" s="348"/>
      <c r="D1423" s="350" t="str">
        <f t="shared" si="622"/>
        <v/>
      </c>
      <c r="E1423" s="211">
        <f t="shared" si="636"/>
        <v>18801218</v>
      </c>
      <c r="F1423" s="262">
        <v>14</v>
      </c>
      <c r="R1423" s="112" t="str">
        <f>IF(D1423="","", CONCATENATE("Update games set ", B1423, "= ",D1423," where game_id=", E1423))</f>
        <v/>
      </c>
      <c r="S1423" s="112" t="str">
        <f t="shared" si="631"/>
        <v/>
      </c>
      <c r="T1423" s="112" t="str">
        <f t="shared" si="632"/>
        <v/>
      </c>
      <c r="U1423" s="200" t="str">
        <f t="shared" si="629"/>
        <v/>
      </c>
      <c r="V1423" s="112" t="str">
        <f t="shared" si="633"/>
        <v/>
      </c>
      <c r="W1423" s="415" t="str">
        <f t="shared" si="634"/>
        <v/>
      </c>
      <c r="Y1423" s="65" t="str">
        <f t="shared" si="641"/>
        <v/>
      </c>
      <c r="Z1423" s="65" t="str">
        <f t="shared" si="642"/>
        <v/>
      </c>
      <c r="AA1423" s="65" t="str">
        <f t="shared" si="643"/>
        <v/>
      </c>
      <c r="AB1423" s="65" t="str">
        <f t="shared" si="644"/>
        <v/>
      </c>
      <c r="AC1423" s="65" t="str">
        <f t="shared" si="645"/>
        <v/>
      </c>
      <c r="AH1423" s="65" t="str">
        <f t="shared" si="635"/>
        <v>1880022114</v>
      </c>
      <c r="AI1423" s="65">
        <v>18800221</v>
      </c>
      <c r="AJ1423" s="65" t="s">
        <v>77</v>
      </c>
      <c r="AK1423" s="65">
        <v>14</v>
      </c>
      <c r="AN1423" s="65" t="str">
        <f t="shared" si="630"/>
        <v/>
      </c>
    </row>
    <row r="1424" spans="1:40" ht="16.8" customHeight="1" x14ac:dyDescent="0.25">
      <c r="A1424" s="113">
        <v>1</v>
      </c>
      <c r="B1424" s="342" t="s">
        <v>4882</v>
      </c>
      <c r="C1424" s="342" t="str">
        <f>IF(C1423="", "", C1423)</f>
        <v/>
      </c>
      <c r="D1424" s="350" t="str">
        <f t="shared" si="622"/>
        <v/>
      </c>
      <c r="E1424" s="211">
        <f t="shared" si="636"/>
        <v>18801218</v>
      </c>
      <c r="F1424" s="262">
        <v>15</v>
      </c>
      <c r="R1424" s="112" t="str">
        <f>IF(D1424="","", CONCATENATE("Update games set ", B1424, "= ",D1424," where game_id=", E1424))</f>
        <v/>
      </c>
      <c r="S1424" s="112" t="str">
        <f t="shared" si="631"/>
        <v/>
      </c>
      <c r="T1424" s="112" t="str">
        <f t="shared" si="632"/>
        <v/>
      </c>
      <c r="U1424" s="200" t="str">
        <f t="shared" si="629"/>
        <v/>
      </c>
      <c r="V1424" s="112" t="str">
        <f t="shared" si="633"/>
        <v/>
      </c>
      <c r="W1424" s="415" t="str">
        <f t="shared" si="634"/>
        <v/>
      </c>
      <c r="Y1424" s="65" t="str">
        <f t="shared" si="641"/>
        <v/>
      </c>
      <c r="Z1424" s="65" t="str">
        <f t="shared" si="642"/>
        <v/>
      </c>
      <c r="AA1424" s="65" t="str">
        <f t="shared" si="643"/>
        <v/>
      </c>
      <c r="AB1424" s="65" t="str">
        <f t="shared" si="644"/>
        <v/>
      </c>
      <c r="AC1424" s="65" t="str">
        <f t="shared" si="645"/>
        <v/>
      </c>
      <c r="AH1424" s="65" t="str">
        <f t="shared" si="635"/>
        <v>1880022115</v>
      </c>
      <c r="AI1424" s="65">
        <v>18800221</v>
      </c>
      <c r="AJ1424" s="65" t="s">
        <v>77</v>
      </c>
      <c r="AK1424" s="65">
        <v>15</v>
      </c>
      <c r="AN1424" s="65" t="str">
        <f t="shared" si="630"/>
        <v/>
      </c>
    </row>
    <row r="1425" spans="1:40" s="126" customFormat="1" ht="16.8" customHeight="1" thickBot="1" x14ac:dyDescent="0.3">
      <c r="A1425" s="113">
        <v>1</v>
      </c>
      <c r="B1425" s="116" t="s">
        <v>115</v>
      </c>
      <c r="C1425" s="352"/>
      <c r="D1425" s="370" t="str">
        <f t="shared" ref="D1425" si="646">IF(MID(E1425,5,2)*1&gt;6,_xlfn.CONCAT("'",LEFT(E1425,4),"-",MID(E1425,3,2)+1,"'"),_xlfn.CONCAT("'",LEFT(E1425,4)-1,"-",MID(E1425,3,2),"'"))</f>
        <v>'1880-81'</v>
      </c>
      <c r="E1425" s="214">
        <f t="shared" si="636"/>
        <v>18801218</v>
      </c>
      <c r="F1425" s="266">
        <v>16</v>
      </c>
      <c r="G1425" s="343"/>
      <c r="H1425" s="343"/>
      <c r="I1425" s="267"/>
      <c r="J1425" s="214"/>
      <c r="K1425" s="266"/>
      <c r="L1425" s="266"/>
      <c r="M1425" s="266"/>
      <c r="N1425" s="419"/>
      <c r="O1425" s="343"/>
      <c r="P1425" s="343"/>
      <c r="Q1425" s="346"/>
      <c r="R1425" s="112" t="str">
        <f>IF(D1425="","", CONCATENATE("Update games set ", B1425, "= ",D1425," where game_id=", E1425))</f>
        <v>Update games set Season= '1880-81' where game_id=18801218</v>
      </c>
      <c r="S1425" s="112" t="str">
        <f t="shared" si="631"/>
        <v/>
      </c>
      <c r="T1425" s="112" t="str">
        <f t="shared" si="632"/>
        <v/>
      </c>
      <c r="U1425" s="200" t="str">
        <f t="shared" si="629"/>
        <v/>
      </c>
      <c r="V1425" s="112" t="str">
        <f t="shared" si="633"/>
        <v/>
      </c>
      <c r="W1425" s="415" t="str">
        <f t="shared" si="634"/>
        <v/>
      </c>
      <c r="X1425" s="240"/>
      <c r="Y1425" s="65" t="str">
        <f t="shared" si="641"/>
        <v/>
      </c>
      <c r="Z1425" s="65" t="str">
        <f t="shared" si="642"/>
        <v/>
      </c>
      <c r="AA1425" s="65" t="str">
        <f t="shared" si="643"/>
        <v/>
      </c>
      <c r="AB1425" s="65" t="str">
        <f t="shared" si="644"/>
        <v/>
      </c>
      <c r="AC1425" s="65" t="str">
        <f t="shared" si="645"/>
        <v/>
      </c>
      <c r="AH1425" s="65" t="str">
        <f t="shared" si="635"/>
        <v>1880022116</v>
      </c>
      <c r="AI1425" s="126">
        <v>18800221</v>
      </c>
      <c r="AJ1425" s="126" t="s">
        <v>77</v>
      </c>
      <c r="AK1425" s="126">
        <v>16</v>
      </c>
      <c r="AN1425" s="65" t="str">
        <f t="shared" si="630"/>
        <v/>
      </c>
    </row>
    <row r="1426" spans="1:40" ht="16.8" customHeight="1" thickTop="1" x14ac:dyDescent="0.25">
      <c r="A1426" s="113">
        <v>1</v>
      </c>
      <c r="B1426" s="341" t="s">
        <v>22</v>
      </c>
      <c r="C1426" s="341" t="s">
        <v>27</v>
      </c>
      <c r="D1426" s="341" t="str">
        <f t="shared" si="622"/>
        <v>'Blackburn Rovers'</v>
      </c>
      <c r="E1426" s="211">
        <v>18801227</v>
      </c>
      <c r="F1426" s="262">
        <v>1</v>
      </c>
      <c r="G1426" s="211" t="s">
        <v>4939</v>
      </c>
      <c r="H1426" s="212"/>
      <c r="R1426" s="112" t="str">
        <f>IF(D1426="","", CONCATENATE("Update games set ", B1426, "= ",D1426," where game_id=", E1426))</f>
        <v>Update games set Opponent= 'Blackburn Rovers' where game_id=18801227</v>
      </c>
      <c r="S1426" s="112" t="str">
        <f t="shared" si="631"/>
        <v>Update lineups set player_name = 'J Sands', raw_name = 'J Sands' where game_id = 18801227 and player_order = 1</v>
      </c>
      <c r="T1426" s="112" t="str">
        <f t="shared" si="632"/>
        <v/>
      </c>
      <c r="U1426" s="200" t="str">
        <f t="shared" si="629"/>
        <v/>
      </c>
      <c r="V1426" s="112" t="str">
        <f t="shared" si="633"/>
        <v/>
      </c>
      <c r="W1426" s="415" t="str">
        <f t="shared" si="634"/>
        <v/>
      </c>
      <c r="Y1426" s="65" t="str">
        <f t="shared" si="641"/>
        <v/>
      </c>
      <c r="Z1426" s="65" t="str">
        <f t="shared" si="642"/>
        <v/>
      </c>
      <c r="AA1426" s="65" t="str">
        <f t="shared" si="643"/>
        <v/>
      </c>
      <c r="AB1426" s="65" t="str">
        <f t="shared" si="644"/>
        <v/>
      </c>
      <c r="AC1426" s="65" t="str">
        <f t="shared" si="645"/>
        <v/>
      </c>
      <c r="AH1426" s="65" t="str">
        <f t="shared" si="635"/>
        <v>188002281</v>
      </c>
      <c r="AI1426" s="65">
        <v>18800228</v>
      </c>
      <c r="AJ1426" s="65" t="s">
        <v>5206</v>
      </c>
      <c r="AK1426" s="65">
        <v>1</v>
      </c>
      <c r="AN1426" s="65" t="str">
        <f t="shared" si="630"/>
        <v>update games set source = 'The Nottingham Forest Football Scrapbook' where game_id = 18801227</v>
      </c>
    </row>
    <row r="1427" spans="1:40" ht="16.8" customHeight="1" x14ac:dyDescent="0.25">
      <c r="A1427" s="113">
        <v>1</v>
      </c>
      <c r="B1427" s="342" t="s">
        <v>4979</v>
      </c>
      <c r="C1427" s="342" t="str">
        <f>IF(C1426="", "", C1426)</f>
        <v>Blackburn Rovers</v>
      </c>
      <c r="D1427" s="350" t="str">
        <f t="shared" si="622"/>
        <v>'Blackburn Rovers'</v>
      </c>
      <c r="E1427" s="211">
        <f>E1426</f>
        <v>18801227</v>
      </c>
      <c r="F1427" s="262">
        <v>2</v>
      </c>
      <c r="G1427" s="211" t="s">
        <v>4997</v>
      </c>
      <c r="R1427" s="112" t="str">
        <f>IF(D1427="","", CONCATENATE("Update games set ", B1427, "= ",D1427," where game_id=", E1427))</f>
        <v>Update games set Opp_parent= 'Blackburn Rovers' where game_id=18801227</v>
      </c>
      <c r="S1427" s="112" t="str">
        <f t="shared" si="631"/>
        <v>Update lineups set player_name = 'T Hancock', raw_name = 'T Hancock' where game_id = 18801227 and player_order = 2</v>
      </c>
      <c r="T1427" s="112" t="str">
        <f t="shared" si="632"/>
        <v/>
      </c>
      <c r="U1427" s="200" t="str">
        <f t="shared" si="629"/>
        <v/>
      </c>
      <c r="V1427" s="112" t="str">
        <f t="shared" si="633"/>
        <v/>
      </c>
      <c r="W1427" s="415" t="str">
        <f t="shared" si="634"/>
        <v/>
      </c>
      <c r="Y1427" s="65" t="str">
        <f t="shared" si="641"/>
        <v/>
      </c>
      <c r="Z1427" s="65" t="str">
        <f t="shared" si="642"/>
        <v/>
      </c>
      <c r="AA1427" s="65" t="str">
        <f t="shared" si="643"/>
        <v/>
      </c>
      <c r="AB1427" s="65" t="str">
        <f t="shared" si="644"/>
        <v/>
      </c>
      <c r="AC1427" s="65" t="str">
        <f t="shared" si="645"/>
        <v/>
      </c>
      <c r="AH1427" s="65" t="str">
        <f t="shared" si="635"/>
        <v>188002282</v>
      </c>
      <c r="AI1427" s="65">
        <v>18800228</v>
      </c>
      <c r="AJ1427" s="65" t="s">
        <v>5206</v>
      </c>
      <c r="AK1427" s="65">
        <v>2</v>
      </c>
      <c r="AN1427" s="65" t="str">
        <f t="shared" si="630"/>
        <v/>
      </c>
    </row>
    <row r="1428" spans="1:40" ht="16.8" customHeight="1" x14ac:dyDescent="0.25">
      <c r="A1428" s="113">
        <v>1</v>
      </c>
      <c r="B1428" s="342" t="s">
        <v>2653</v>
      </c>
      <c r="C1428" s="342" t="s">
        <v>663</v>
      </c>
      <c r="D1428" s="350" t="str">
        <f t="shared" si="622"/>
        <v>'Friendly'</v>
      </c>
      <c r="E1428" s="211">
        <f t="shared" ref="E1428:E1441" si="647">E1427</f>
        <v>18801227</v>
      </c>
      <c r="F1428" s="262">
        <v>3</v>
      </c>
      <c r="G1428" s="211" t="s">
        <v>5005</v>
      </c>
      <c r="R1428" s="112" t="str">
        <f>IF(D1428="","", CONCATENATE("Update games set ", B1428, "= ",D1428," where game_id=", E1428))</f>
        <v>Update games set Game_type= 'Friendly' where game_id=18801227</v>
      </c>
      <c r="S1428" s="112" t="str">
        <f t="shared" si="631"/>
        <v>Update lineups set player_name = 'GS Smith', raw_name = 'GS Smith' where game_id = 18801227 and player_order = 3</v>
      </c>
      <c r="T1428" s="112" t="str">
        <f t="shared" si="632"/>
        <v/>
      </c>
      <c r="U1428" s="200" t="str">
        <f t="shared" si="629"/>
        <v/>
      </c>
      <c r="V1428" s="112" t="str">
        <f t="shared" si="633"/>
        <v/>
      </c>
      <c r="W1428" s="415" t="str">
        <f t="shared" si="634"/>
        <v/>
      </c>
      <c r="Y1428" s="65" t="str">
        <f t="shared" si="641"/>
        <v/>
      </c>
      <c r="Z1428" s="65" t="str">
        <f t="shared" si="642"/>
        <v/>
      </c>
      <c r="AA1428" s="65" t="str">
        <f t="shared" si="643"/>
        <v/>
      </c>
      <c r="AB1428" s="65" t="str">
        <f t="shared" si="644"/>
        <v/>
      </c>
      <c r="AC1428" s="65" t="str">
        <f t="shared" si="645"/>
        <v/>
      </c>
      <c r="AH1428" s="65" t="str">
        <f t="shared" si="635"/>
        <v>188002283</v>
      </c>
      <c r="AI1428" s="65">
        <v>18800228</v>
      </c>
      <c r="AJ1428" s="65" t="s">
        <v>5206</v>
      </c>
      <c r="AK1428" s="65">
        <v>3</v>
      </c>
      <c r="AN1428" s="65" t="str">
        <f t="shared" si="630"/>
        <v/>
      </c>
    </row>
    <row r="1429" spans="1:40" ht="16.8" customHeight="1" x14ac:dyDescent="0.25">
      <c r="A1429" s="113">
        <v>1</v>
      </c>
      <c r="B1429" s="342" t="s">
        <v>4978</v>
      </c>
      <c r="C1429" s="348" t="s">
        <v>5065</v>
      </c>
      <c r="D1429" s="350" t="str">
        <f t="shared" si="622"/>
        <v>'H'</v>
      </c>
      <c r="E1429" s="211">
        <f t="shared" si="647"/>
        <v>18801227</v>
      </c>
      <c r="F1429" s="262">
        <v>4</v>
      </c>
      <c r="G1429" s="211" t="s">
        <v>4976</v>
      </c>
      <c r="R1429" s="112" t="str">
        <f>IF(D1429="","", CONCATENATE("Update games set ", B1429, "= ",D1429," where game_id=", E1429))</f>
        <v>Update games set HAN= 'H' where game_id=18801227</v>
      </c>
      <c r="S1429" s="112" t="str">
        <f t="shared" si="631"/>
        <v>Update lineups set player_name = 'CJ Caborn', raw_name = 'CJ Caborn' where game_id = 18801227 and player_order = 4</v>
      </c>
      <c r="T1429" s="112" t="str">
        <f t="shared" si="632"/>
        <v/>
      </c>
      <c r="U1429" s="200" t="str">
        <f t="shared" si="629"/>
        <v/>
      </c>
      <c r="V1429" s="112" t="str">
        <f t="shared" si="633"/>
        <v/>
      </c>
      <c r="W1429" s="415" t="str">
        <f t="shared" si="634"/>
        <v/>
      </c>
      <c r="Y1429" s="65" t="str">
        <f t="shared" si="641"/>
        <v/>
      </c>
      <c r="Z1429" s="65" t="str">
        <f t="shared" si="642"/>
        <v/>
      </c>
      <c r="AA1429" s="65" t="str">
        <f t="shared" si="643"/>
        <v/>
      </c>
      <c r="AB1429" s="65" t="str">
        <f t="shared" si="644"/>
        <v/>
      </c>
      <c r="AC1429" s="65" t="str">
        <f t="shared" si="645"/>
        <v/>
      </c>
      <c r="AH1429" s="65" t="str">
        <f t="shared" si="635"/>
        <v>188002284</v>
      </c>
      <c r="AI1429" s="65">
        <v>18800228</v>
      </c>
      <c r="AJ1429" s="65" t="s">
        <v>5206</v>
      </c>
      <c r="AK1429" s="65">
        <v>4</v>
      </c>
      <c r="AN1429" s="65" t="str">
        <f t="shared" si="630"/>
        <v/>
      </c>
    </row>
    <row r="1430" spans="1:40" ht="16.8" customHeight="1" x14ac:dyDescent="0.25">
      <c r="A1430" s="113">
        <v>1</v>
      </c>
      <c r="B1430" s="342" t="s">
        <v>5</v>
      </c>
      <c r="C1430" s="347">
        <v>0</v>
      </c>
      <c r="D1430" s="349">
        <f t="shared" si="637"/>
        <v>0</v>
      </c>
      <c r="E1430" s="211">
        <f t="shared" si="647"/>
        <v>18801227</v>
      </c>
      <c r="F1430" s="262">
        <v>5</v>
      </c>
      <c r="G1430" s="211" t="s">
        <v>4998</v>
      </c>
      <c r="R1430" s="112" t="str">
        <f>IF(D1430="","", CONCATENATE("Update games set ", B1430, "= ",D1430," where game_id=", E1430))</f>
        <v>Update games set F= 0 where game_id=18801227</v>
      </c>
      <c r="S1430" s="112" t="str">
        <f t="shared" si="631"/>
        <v>Update lineups set player_name = 'H Billyeald', raw_name = 'H Billyeald' where game_id = 18801227 and player_order = 5</v>
      </c>
      <c r="T1430" s="112" t="str">
        <f t="shared" si="632"/>
        <v/>
      </c>
      <c r="U1430" s="200" t="str">
        <f t="shared" si="629"/>
        <v/>
      </c>
      <c r="V1430" s="112" t="str">
        <f t="shared" si="633"/>
        <v/>
      </c>
      <c r="W1430" s="415" t="str">
        <f t="shared" si="634"/>
        <v/>
      </c>
      <c r="Y1430" s="65" t="str">
        <f t="shared" si="641"/>
        <v/>
      </c>
      <c r="Z1430" s="65" t="str">
        <f t="shared" si="642"/>
        <v/>
      </c>
      <c r="AA1430" s="65" t="str">
        <f t="shared" si="643"/>
        <v/>
      </c>
      <c r="AB1430" s="65" t="str">
        <f t="shared" si="644"/>
        <v/>
      </c>
      <c r="AC1430" s="65" t="str">
        <f t="shared" si="645"/>
        <v/>
      </c>
      <c r="AH1430" s="65" t="str">
        <f t="shared" si="635"/>
        <v>188002285</v>
      </c>
      <c r="AI1430" s="65">
        <v>18800228</v>
      </c>
      <c r="AJ1430" s="65" t="s">
        <v>5206</v>
      </c>
      <c r="AK1430" s="65">
        <v>5</v>
      </c>
      <c r="AN1430" s="65" t="str">
        <f t="shared" si="630"/>
        <v/>
      </c>
    </row>
    <row r="1431" spans="1:40" ht="16.8" customHeight="1" x14ac:dyDescent="0.25">
      <c r="A1431" s="113">
        <v>1</v>
      </c>
      <c r="B1431" s="342" t="s">
        <v>0</v>
      </c>
      <c r="C1431" s="180">
        <v>4</v>
      </c>
      <c r="D1431" s="349">
        <f t="shared" si="637"/>
        <v>4</v>
      </c>
      <c r="E1431" s="211">
        <f t="shared" si="647"/>
        <v>18801227</v>
      </c>
      <c r="F1431" s="262">
        <v>6</v>
      </c>
      <c r="G1431" s="211" t="s">
        <v>3417</v>
      </c>
      <c r="R1431" s="112" t="str">
        <f>IF(D1431="","", CONCATENATE("Update games set ", B1431, "= ",D1431," where game_id=", E1431))</f>
        <v>Update games set A= 4 where game_id=18801227</v>
      </c>
      <c r="S1431" s="112" t="str">
        <f t="shared" si="631"/>
        <v>Update lineups set player_name = 'W Luntley', raw_name = 'W Luntley' where game_id = 18801227 and player_order = 6</v>
      </c>
      <c r="T1431" s="112" t="str">
        <f t="shared" si="632"/>
        <v/>
      </c>
      <c r="U1431" s="200" t="str">
        <f t="shared" si="629"/>
        <v/>
      </c>
      <c r="V1431" s="112" t="str">
        <f t="shared" si="633"/>
        <v/>
      </c>
      <c r="W1431" s="415" t="str">
        <f t="shared" si="634"/>
        <v/>
      </c>
      <c r="Y1431" s="65" t="str">
        <f t="shared" si="641"/>
        <v/>
      </c>
      <c r="Z1431" s="65" t="str">
        <f t="shared" si="642"/>
        <v/>
      </c>
      <c r="AA1431" s="65" t="str">
        <f t="shared" si="643"/>
        <v/>
      </c>
      <c r="AB1431" s="65" t="str">
        <f t="shared" si="644"/>
        <v/>
      </c>
      <c r="AC1431" s="65" t="str">
        <f t="shared" si="645"/>
        <v/>
      </c>
      <c r="AH1431" s="65" t="str">
        <f t="shared" si="635"/>
        <v>188002286</v>
      </c>
      <c r="AI1431" s="65">
        <v>18800228</v>
      </c>
      <c r="AJ1431" s="65" t="s">
        <v>5206</v>
      </c>
      <c r="AK1431" s="65">
        <v>6</v>
      </c>
      <c r="AN1431" s="65" t="str">
        <f t="shared" si="630"/>
        <v/>
      </c>
    </row>
    <row r="1432" spans="1:40" ht="16.8" customHeight="1" x14ac:dyDescent="0.25">
      <c r="A1432" s="113">
        <v>1</v>
      </c>
      <c r="B1432" s="342" t="s">
        <v>23</v>
      </c>
      <c r="C1432" s="334" t="s">
        <v>4</v>
      </c>
      <c r="D1432" s="334" t="str">
        <f t="shared" ref="D1432" si="648">IF(C1432="",IF(D1430&gt;D1431,"'W'",IF(D1430=D1431,"'D'","'L'")),_xlfn.CONCAT("'",C1432,"'"))</f>
        <v>'L'</v>
      </c>
      <c r="E1432" s="211">
        <f t="shared" si="647"/>
        <v>18801227</v>
      </c>
      <c r="F1432" s="262">
        <v>7</v>
      </c>
      <c r="G1432" s="211" t="s">
        <v>4999</v>
      </c>
      <c r="R1432" s="112" t="str">
        <f>IF(D1432="","", CONCATENATE("Update games set ", B1432, "= ",D1432," where game_id=", E1432))</f>
        <v>Update games set Result= 'L' where game_id=18801227</v>
      </c>
      <c r="S1432" s="112" t="str">
        <f t="shared" si="631"/>
        <v>Update lineups set player_name = 'C Hill', raw_name = 'C Hill' where game_id = 18801227 and player_order = 7</v>
      </c>
      <c r="T1432" s="112" t="str">
        <f t="shared" si="632"/>
        <v/>
      </c>
      <c r="U1432" s="200" t="str">
        <f t="shared" si="629"/>
        <v/>
      </c>
      <c r="V1432" s="112" t="str">
        <f t="shared" si="633"/>
        <v/>
      </c>
      <c r="W1432" s="415" t="str">
        <f t="shared" si="634"/>
        <v/>
      </c>
      <c r="Y1432" s="65" t="str">
        <f t="shared" si="641"/>
        <v/>
      </c>
      <c r="Z1432" s="65" t="str">
        <f t="shared" si="642"/>
        <v/>
      </c>
      <c r="AA1432" s="65" t="str">
        <f t="shared" si="643"/>
        <v/>
      </c>
      <c r="AB1432" s="65" t="str">
        <f t="shared" si="644"/>
        <v/>
      </c>
      <c r="AC1432" s="65" t="str">
        <f t="shared" si="645"/>
        <v/>
      </c>
      <c r="AH1432" s="65" t="str">
        <f t="shared" si="635"/>
        <v>188002287</v>
      </c>
      <c r="AI1432" s="65">
        <v>18800228</v>
      </c>
      <c r="AJ1432" s="65" t="s">
        <v>5206</v>
      </c>
      <c r="AK1432" s="65">
        <v>7</v>
      </c>
      <c r="AN1432" s="65" t="str">
        <f t="shared" si="630"/>
        <v/>
      </c>
    </row>
    <row r="1433" spans="1:40" ht="16.8" customHeight="1" x14ac:dyDescent="0.25">
      <c r="A1433" s="113">
        <v>1</v>
      </c>
      <c r="B1433" s="342" t="s">
        <v>768</v>
      </c>
      <c r="C1433" s="180"/>
      <c r="D1433" s="349" t="str">
        <f t="shared" si="639"/>
        <v/>
      </c>
      <c r="E1433" s="211">
        <f t="shared" si="647"/>
        <v>18801227</v>
      </c>
      <c r="F1433" s="262">
        <v>8</v>
      </c>
      <c r="G1433" s="211" t="s">
        <v>5007</v>
      </c>
      <c r="R1433" s="112" t="str">
        <f>IF(D1433="","", CONCATENATE("Update games set ", B1433, "= ",D1433," where game_id=", E1433))</f>
        <v/>
      </c>
      <c r="S1433" s="112" t="str">
        <f t="shared" si="631"/>
        <v>Update lineups set player_name = 'S Norman', raw_name = 'S Norman' where game_id = 18801227 and player_order = 8</v>
      </c>
      <c r="T1433" s="112" t="str">
        <f t="shared" si="632"/>
        <v/>
      </c>
      <c r="U1433" s="200" t="str">
        <f t="shared" si="629"/>
        <v/>
      </c>
      <c r="V1433" s="112" t="str">
        <f t="shared" si="633"/>
        <v/>
      </c>
      <c r="W1433" s="415" t="str">
        <f t="shared" si="634"/>
        <v/>
      </c>
      <c r="Y1433" s="65" t="str">
        <f t="shared" si="641"/>
        <v/>
      </c>
      <c r="Z1433" s="65" t="str">
        <f t="shared" si="642"/>
        <v/>
      </c>
      <c r="AA1433" s="65" t="str">
        <f t="shared" si="643"/>
        <v/>
      </c>
      <c r="AB1433" s="65" t="str">
        <f t="shared" si="644"/>
        <v/>
      </c>
      <c r="AC1433" s="65" t="str">
        <f t="shared" si="645"/>
        <v/>
      </c>
      <c r="AH1433" s="65" t="str">
        <f t="shared" si="635"/>
        <v>188002288</v>
      </c>
      <c r="AI1433" s="65">
        <v>18800228</v>
      </c>
      <c r="AJ1433" s="65" t="s">
        <v>5206</v>
      </c>
      <c r="AK1433" s="65">
        <v>8</v>
      </c>
      <c r="AN1433" s="65" t="str">
        <f t="shared" si="630"/>
        <v/>
      </c>
    </row>
    <row r="1434" spans="1:40" ht="16.8" customHeight="1" x14ac:dyDescent="0.25">
      <c r="A1434" s="113">
        <v>1</v>
      </c>
      <c r="B1434" s="342" t="s">
        <v>766</v>
      </c>
      <c r="C1434" s="180"/>
      <c r="D1434" s="349" t="str">
        <f t="shared" si="639"/>
        <v/>
      </c>
      <c r="E1434" s="211">
        <f t="shared" si="647"/>
        <v>18801227</v>
      </c>
      <c r="F1434" s="262">
        <v>9</v>
      </c>
      <c r="G1434" s="194" t="s">
        <v>5010</v>
      </c>
      <c r="H1434" s="194"/>
      <c r="N1434" s="417"/>
      <c r="O1434" s="194"/>
      <c r="P1434" s="194"/>
      <c r="R1434" s="112" t="str">
        <f>IF(D1434="","", CONCATENATE("Update games set ", B1434, "= ",D1434," where game_id=", E1434))</f>
        <v/>
      </c>
      <c r="S1434" s="112" t="str">
        <f t="shared" si="631"/>
        <v>Update lineups set player_name = 'J Parr', raw_name = 'J Parr' where game_id = 18801227 and player_order = 9</v>
      </c>
      <c r="T1434" s="112" t="str">
        <f t="shared" si="632"/>
        <v/>
      </c>
      <c r="U1434" s="200" t="str">
        <f t="shared" si="629"/>
        <v/>
      </c>
      <c r="V1434" s="112" t="str">
        <f t="shared" si="633"/>
        <v/>
      </c>
      <c r="W1434" s="415" t="str">
        <f t="shared" si="634"/>
        <v/>
      </c>
      <c r="Y1434" s="65" t="str">
        <f t="shared" si="641"/>
        <v/>
      </c>
      <c r="Z1434" s="65" t="str">
        <f t="shared" si="642"/>
        <v/>
      </c>
      <c r="AA1434" s="65" t="str">
        <f t="shared" si="643"/>
        <v/>
      </c>
      <c r="AB1434" s="65" t="str">
        <f t="shared" si="644"/>
        <v/>
      </c>
      <c r="AC1434" s="65" t="str">
        <f t="shared" si="645"/>
        <v/>
      </c>
      <c r="AH1434" s="65" t="str">
        <f t="shared" si="635"/>
        <v>188002289</v>
      </c>
      <c r="AI1434" s="65">
        <v>18800228</v>
      </c>
      <c r="AJ1434" s="65" t="s">
        <v>5206</v>
      </c>
      <c r="AK1434" s="65">
        <v>9</v>
      </c>
      <c r="AN1434" s="65" t="str">
        <f t="shared" si="630"/>
        <v/>
      </c>
    </row>
    <row r="1435" spans="1:40" ht="16.8" customHeight="1" x14ac:dyDescent="0.25">
      <c r="A1435" s="113">
        <v>1</v>
      </c>
      <c r="B1435" s="342" t="s">
        <v>753</v>
      </c>
      <c r="C1435" s="348"/>
      <c r="D1435" s="350" t="str">
        <f t="shared" si="640"/>
        <v/>
      </c>
      <c r="E1435" s="211">
        <f t="shared" si="647"/>
        <v>18801227</v>
      </c>
      <c r="F1435" s="262">
        <v>10</v>
      </c>
      <c r="G1435" s="194" t="s">
        <v>4960</v>
      </c>
      <c r="N1435" s="417"/>
      <c r="O1435" s="194"/>
      <c r="P1435" s="194"/>
      <c r="R1435" s="112" t="str">
        <f>IF(D1435="","", CONCATENATE("Update games set ", B1435, "= ",D1435," where game_id=", E1435))</f>
        <v/>
      </c>
      <c r="S1435" s="112" t="str">
        <f t="shared" si="631"/>
        <v>Update lineups set player_name = 'E Earp', raw_name = 'E Earp' where game_id = 18801227 and player_order = 10</v>
      </c>
      <c r="T1435" s="112" t="str">
        <f t="shared" si="632"/>
        <v/>
      </c>
      <c r="U1435" s="200" t="str">
        <f t="shared" si="629"/>
        <v/>
      </c>
      <c r="V1435" s="112" t="str">
        <f t="shared" si="633"/>
        <v/>
      </c>
      <c r="W1435" s="415" t="str">
        <f t="shared" si="634"/>
        <v/>
      </c>
      <c r="Y1435" s="65" t="str">
        <f t="shared" si="641"/>
        <v/>
      </c>
      <c r="Z1435" s="65" t="str">
        <f t="shared" si="642"/>
        <v/>
      </c>
      <c r="AA1435" s="65" t="str">
        <f t="shared" si="643"/>
        <v/>
      </c>
      <c r="AB1435" s="65" t="str">
        <f t="shared" si="644"/>
        <v/>
      </c>
      <c r="AC1435" s="65" t="str">
        <f t="shared" si="645"/>
        <v/>
      </c>
      <c r="AH1435" s="65" t="str">
        <f t="shared" si="635"/>
        <v>1880022810</v>
      </c>
      <c r="AI1435" s="65">
        <v>18800228</v>
      </c>
      <c r="AJ1435" s="65" t="s">
        <v>5206</v>
      </c>
      <c r="AK1435" s="65">
        <v>10</v>
      </c>
      <c r="AN1435" s="65" t="str">
        <f t="shared" si="630"/>
        <v/>
      </c>
    </row>
    <row r="1436" spans="1:40" ht="16.8" customHeight="1" x14ac:dyDescent="0.25">
      <c r="A1436" s="113">
        <v>1</v>
      </c>
      <c r="B1436" s="342" t="s">
        <v>746</v>
      </c>
      <c r="C1436" s="334" t="s">
        <v>5062</v>
      </c>
      <c r="D1436" s="334" t="str">
        <f>CONCATENATE("'", LEFT(E1436,4),"-",MID(E1436,5,2),"-", MID(E1436,7,2), " ", C1436,"'")</f>
        <v>'1880-12-27 15:00'</v>
      </c>
      <c r="E1436" s="211">
        <f t="shared" si="647"/>
        <v>18801227</v>
      </c>
      <c r="F1436" s="262">
        <v>11</v>
      </c>
      <c r="G1436" s="211" t="s">
        <v>4806</v>
      </c>
      <c r="R1436" s="112" t="str">
        <f>IF(D1436="","", CONCATENATE("Update games set ", B1436, "= ",D1436," where game_id=", E1436))</f>
        <v>Update games set Game_date= '1880-12-27 15:00' where game_id=18801227</v>
      </c>
      <c r="S1436" s="112" t="str">
        <f t="shared" si="631"/>
        <v>Update lineups set player_name = 'SW Widdowson', raw_name = 'SW Widdowson' where game_id = 18801227 and player_order = 11</v>
      </c>
      <c r="T1436" s="112" t="str">
        <f t="shared" si="632"/>
        <v/>
      </c>
      <c r="U1436" s="200" t="str">
        <f t="shared" si="629"/>
        <v/>
      </c>
      <c r="V1436" s="112" t="str">
        <f t="shared" si="633"/>
        <v/>
      </c>
      <c r="W1436" s="415" t="str">
        <f t="shared" si="634"/>
        <v/>
      </c>
      <c r="Y1436" s="65" t="str">
        <f t="shared" si="641"/>
        <v/>
      </c>
      <c r="Z1436" s="65" t="str">
        <f t="shared" si="642"/>
        <v/>
      </c>
      <c r="AA1436" s="65" t="str">
        <f t="shared" si="643"/>
        <v/>
      </c>
      <c r="AB1436" s="65" t="str">
        <f t="shared" si="644"/>
        <v/>
      </c>
      <c r="AC1436" s="65" t="str">
        <f t="shared" si="645"/>
        <v/>
      </c>
      <c r="AH1436" s="65" t="str">
        <f t="shared" si="635"/>
        <v>1880022811</v>
      </c>
      <c r="AI1436" s="65">
        <v>18800228</v>
      </c>
      <c r="AJ1436" s="65" t="s">
        <v>5206</v>
      </c>
      <c r="AK1436" s="65">
        <v>11</v>
      </c>
      <c r="AN1436" s="65" t="str">
        <f t="shared" si="630"/>
        <v/>
      </c>
    </row>
    <row r="1437" spans="1:40" ht="16.8" customHeight="1" x14ac:dyDescent="0.25">
      <c r="A1437" s="113">
        <v>1</v>
      </c>
      <c r="B1437" s="342" t="s">
        <v>25</v>
      </c>
      <c r="C1437" s="334"/>
      <c r="D1437" s="350" t="str">
        <f t="shared" si="622"/>
        <v/>
      </c>
      <c r="E1437" s="211">
        <f t="shared" si="647"/>
        <v>18801227</v>
      </c>
      <c r="F1437" s="262">
        <v>12</v>
      </c>
      <c r="G1437" s="212"/>
      <c r="H1437" s="212"/>
      <c r="N1437" s="416"/>
      <c r="O1437" s="212"/>
      <c r="P1437" s="212"/>
      <c r="R1437" s="112" t="str">
        <f>IF(D1437="","", CONCATENATE("Update games set ", B1437, "= ",D1437," where game_id=", E1437))</f>
        <v/>
      </c>
      <c r="S1437" s="112" t="str">
        <f t="shared" si="631"/>
        <v/>
      </c>
      <c r="T1437" s="112" t="str">
        <f t="shared" si="632"/>
        <v/>
      </c>
      <c r="U1437" s="200" t="str">
        <f t="shared" si="629"/>
        <v/>
      </c>
      <c r="V1437" s="112" t="str">
        <f t="shared" si="633"/>
        <v/>
      </c>
      <c r="W1437" s="415" t="str">
        <f t="shared" si="634"/>
        <v/>
      </c>
      <c r="Y1437" s="65" t="str">
        <f t="shared" si="641"/>
        <v/>
      </c>
      <c r="Z1437" s="65" t="str">
        <f t="shared" si="642"/>
        <v/>
      </c>
      <c r="AA1437" s="65" t="str">
        <f t="shared" si="643"/>
        <v/>
      </c>
      <c r="AB1437" s="65" t="str">
        <f t="shared" si="644"/>
        <v/>
      </c>
      <c r="AC1437" s="65" t="str">
        <f t="shared" si="645"/>
        <v/>
      </c>
      <c r="AH1437" s="65" t="str">
        <f t="shared" si="635"/>
        <v>1880022812</v>
      </c>
      <c r="AI1437" s="65">
        <v>18800228</v>
      </c>
      <c r="AJ1437" s="65" t="s">
        <v>5206</v>
      </c>
      <c r="AK1437" s="65">
        <v>12</v>
      </c>
      <c r="AN1437" s="65" t="str">
        <f t="shared" si="630"/>
        <v/>
      </c>
    </row>
    <row r="1438" spans="1:40" ht="16.8" customHeight="1" x14ac:dyDescent="0.25">
      <c r="A1438" s="113">
        <v>1</v>
      </c>
      <c r="B1438" s="342" t="s">
        <v>475</v>
      </c>
      <c r="C1438" s="180"/>
      <c r="D1438" s="349" t="str">
        <f t="shared" si="639"/>
        <v/>
      </c>
      <c r="E1438" s="211">
        <f t="shared" si="647"/>
        <v>18801227</v>
      </c>
      <c r="F1438" s="262">
        <v>13</v>
      </c>
      <c r="R1438" s="112" t="str">
        <f>IF(D1438="","", CONCATENATE("Update games set ", B1438, "= ",D1438," where game_id=", E1438))</f>
        <v/>
      </c>
      <c r="S1438" s="112" t="str">
        <f t="shared" si="631"/>
        <v/>
      </c>
      <c r="T1438" s="112" t="str">
        <f t="shared" si="632"/>
        <v/>
      </c>
      <c r="U1438" s="200" t="str">
        <f t="shared" si="629"/>
        <v/>
      </c>
      <c r="V1438" s="112" t="str">
        <f t="shared" si="633"/>
        <v/>
      </c>
      <c r="W1438" s="415" t="str">
        <f t="shared" si="634"/>
        <v/>
      </c>
      <c r="Y1438" s="65" t="str">
        <f t="shared" si="641"/>
        <v/>
      </c>
      <c r="Z1438" s="65" t="str">
        <f t="shared" si="642"/>
        <v/>
      </c>
      <c r="AA1438" s="65" t="str">
        <f t="shared" si="643"/>
        <v/>
      </c>
      <c r="AB1438" s="65" t="str">
        <f t="shared" si="644"/>
        <v/>
      </c>
      <c r="AC1438" s="65" t="str">
        <f t="shared" si="645"/>
        <v/>
      </c>
      <c r="AH1438" s="65" t="str">
        <f t="shared" si="635"/>
        <v>1880022813</v>
      </c>
      <c r="AI1438" s="65">
        <v>18800228</v>
      </c>
      <c r="AJ1438" s="65" t="s">
        <v>5206</v>
      </c>
      <c r="AK1438" s="65">
        <v>13</v>
      </c>
      <c r="AN1438" s="65" t="str">
        <f t="shared" si="630"/>
        <v/>
      </c>
    </row>
    <row r="1439" spans="1:40" ht="16.8" customHeight="1" x14ac:dyDescent="0.25">
      <c r="A1439" s="113">
        <v>1</v>
      </c>
      <c r="B1439" s="342" t="s">
        <v>20</v>
      </c>
      <c r="C1439" s="380" t="s">
        <v>5082</v>
      </c>
      <c r="D1439" s="350" t="str">
        <f t="shared" si="622"/>
        <v>'Trent Bridge'</v>
      </c>
      <c r="E1439" s="211">
        <f t="shared" si="647"/>
        <v>18801227</v>
      </c>
      <c r="F1439" s="262">
        <v>14</v>
      </c>
      <c r="R1439" s="112" t="str">
        <f>IF(D1439="","", CONCATENATE("Update games set ", B1439, "= ",D1439," where game_id=", E1439))</f>
        <v>Update games set Ground= 'Trent Bridge' where game_id=18801227</v>
      </c>
      <c r="S1439" s="112" t="str">
        <f t="shared" si="631"/>
        <v/>
      </c>
      <c r="T1439" s="112" t="str">
        <f t="shared" si="632"/>
        <v/>
      </c>
      <c r="U1439" s="200" t="str">
        <f t="shared" si="629"/>
        <v/>
      </c>
      <c r="V1439" s="112" t="str">
        <f t="shared" si="633"/>
        <v/>
      </c>
      <c r="W1439" s="415" t="str">
        <f t="shared" si="634"/>
        <v/>
      </c>
      <c r="Y1439" s="65" t="str">
        <f t="shared" si="641"/>
        <v/>
      </c>
      <c r="Z1439" s="65" t="str">
        <f t="shared" si="642"/>
        <v/>
      </c>
      <c r="AA1439" s="65" t="str">
        <f t="shared" si="643"/>
        <v/>
      </c>
      <c r="AB1439" s="65" t="str">
        <f t="shared" si="644"/>
        <v/>
      </c>
      <c r="AC1439" s="65" t="str">
        <f t="shared" si="645"/>
        <v/>
      </c>
      <c r="AH1439" s="65" t="str">
        <f t="shared" si="635"/>
        <v>1880022814</v>
      </c>
      <c r="AI1439" s="65">
        <v>18800228</v>
      </c>
      <c r="AJ1439" s="65" t="s">
        <v>5206</v>
      </c>
      <c r="AK1439" s="65">
        <v>14</v>
      </c>
      <c r="AN1439" s="65" t="str">
        <f t="shared" si="630"/>
        <v/>
      </c>
    </row>
    <row r="1440" spans="1:40" ht="16.8" customHeight="1" x14ac:dyDescent="0.25">
      <c r="A1440" s="113">
        <v>1</v>
      </c>
      <c r="B1440" s="342" t="s">
        <v>4882</v>
      </c>
      <c r="C1440" s="342" t="str">
        <f>IF(C1439="", "", C1439)</f>
        <v>Trent Bridge</v>
      </c>
      <c r="D1440" s="350" t="str">
        <f t="shared" si="622"/>
        <v>'Trent Bridge'</v>
      </c>
      <c r="E1440" s="211">
        <f t="shared" si="647"/>
        <v>18801227</v>
      </c>
      <c r="F1440" s="262">
        <v>15</v>
      </c>
      <c r="R1440" s="112" t="str">
        <f>IF(D1440="","", CONCATENATE("Update games set ", B1440, "= ",D1440," where game_id=", E1440))</f>
        <v>Update games set Ground_parent= 'Trent Bridge' where game_id=18801227</v>
      </c>
      <c r="S1440" s="112" t="str">
        <f t="shared" si="631"/>
        <v/>
      </c>
      <c r="T1440" s="112" t="str">
        <f t="shared" si="632"/>
        <v/>
      </c>
      <c r="U1440" s="200" t="str">
        <f t="shared" si="629"/>
        <v/>
      </c>
      <c r="V1440" s="112" t="str">
        <f t="shared" si="633"/>
        <v/>
      </c>
      <c r="W1440" s="415" t="str">
        <f t="shared" si="634"/>
        <v/>
      </c>
      <c r="Y1440" s="65" t="str">
        <f t="shared" si="641"/>
        <v/>
      </c>
      <c r="Z1440" s="65" t="str">
        <f t="shared" si="642"/>
        <v/>
      </c>
      <c r="AA1440" s="65" t="str">
        <f t="shared" si="643"/>
        <v/>
      </c>
      <c r="AB1440" s="65" t="str">
        <f t="shared" si="644"/>
        <v/>
      </c>
      <c r="AC1440" s="65" t="str">
        <f t="shared" si="645"/>
        <v/>
      </c>
      <c r="AH1440" s="65" t="str">
        <f t="shared" si="635"/>
        <v>1880022815</v>
      </c>
      <c r="AI1440" s="65">
        <v>18800228</v>
      </c>
      <c r="AJ1440" s="65" t="s">
        <v>5206</v>
      </c>
      <c r="AK1440" s="65">
        <v>15</v>
      </c>
      <c r="AN1440" s="65" t="str">
        <f t="shared" si="630"/>
        <v/>
      </c>
    </row>
    <row r="1441" spans="1:40" s="126" customFormat="1" ht="16.8" customHeight="1" thickBot="1" x14ac:dyDescent="0.3">
      <c r="A1441" s="113">
        <v>1</v>
      </c>
      <c r="B1441" s="116" t="s">
        <v>115</v>
      </c>
      <c r="C1441" s="352"/>
      <c r="D1441" s="370" t="str">
        <f t="shared" ref="D1441" si="649">IF(MID(E1441,5,2)*1&gt;6,_xlfn.CONCAT("'",LEFT(E1441,4),"-",MID(E1441,3,2)+1,"'"),_xlfn.CONCAT("'",LEFT(E1441,4)-1,"-",MID(E1441,3,2),"'"))</f>
        <v>'1880-81'</v>
      </c>
      <c r="E1441" s="214">
        <f t="shared" si="647"/>
        <v>18801227</v>
      </c>
      <c r="F1441" s="266">
        <v>16</v>
      </c>
      <c r="G1441" s="343"/>
      <c r="H1441" s="343"/>
      <c r="I1441" s="267"/>
      <c r="J1441" s="214"/>
      <c r="K1441" s="266"/>
      <c r="L1441" s="266"/>
      <c r="M1441" s="266"/>
      <c r="N1441" s="419"/>
      <c r="O1441" s="343"/>
      <c r="P1441" s="343"/>
      <c r="Q1441" s="346"/>
      <c r="R1441" s="112" t="str">
        <f>IF(D1441="","", CONCATENATE("Update games set ", B1441, "= ",D1441," where game_id=", E1441))</f>
        <v>Update games set Season= '1880-81' where game_id=18801227</v>
      </c>
      <c r="S1441" s="112" t="str">
        <f t="shared" si="631"/>
        <v/>
      </c>
      <c r="T1441" s="112" t="str">
        <f t="shared" si="632"/>
        <v/>
      </c>
      <c r="U1441" s="200" t="str">
        <f t="shared" si="629"/>
        <v/>
      </c>
      <c r="V1441" s="112" t="str">
        <f t="shared" si="633"/>
        <v/>
      </c>
      <c r="W1441" s="415" t="str">
        <f t="shared" si="634"/>
        <v/>
      </c>
      <c r="X1441" s="240"/>
      <c r="Y1441" s="65" t="str">
        <f t="shared" si="641"/>
        <v/>
      </c>
      <c r="Z1441" s="65" t="str">
        <f t="shared" si="642"/>
        <v/>
      </c>
      <c r="AA1441" s="65" t="str">
        <f t="shared" si="643"/>
        <v/>
      </c>
      <c r="AB1441" s="65" t="str">
        <f t="shared" si="644"/>
        <v/>
      </c>
      <c r="AC1441" s="65" t="str">
        <f t="shared" si="645"/>
        <v/>
      </c>
      <c r="AH1441" s="65" t="str">
        <f t="shared" si="635"/>
        <v>1880022816</v>
      </c>
      <c r="AI1441" s="126">
        <v>18800228</v>
      </c>
      <c r="AJ1441" s="126" t="s">
        <v>5206</v>
      </c>
      <c r="AK1441" s="126">
        <v>16</v>
      </c>
      <c r="AN1441" s="65" t="str">
        <f t="shared" si="630"/>
        <v/>
      </c>
    </row>
    <row r="1442" spans="1:40" ht="16.8" customHeight="1" thickTop="1" x14ac:dyDescent="0.25">
      <c r="A1442" s="113">
        <v>1</v>
      </c>
      <c r="B1442" s="341" t="s">
        <v>22</v>
      </c>
      <c r="C1442" s="341" t="s">
        <v>5314</v>
      </c>
      <c r="D1442" s="341" t="str">
        <f t="shared" si="622"/>
        <v>'Sheffield'</v>
      </c>
      <c r="E1442" s="211">
        <v>18810101</v>
      </c>
      <c r="F1442" s="262">
        <v>1</v>
      </c>
      <c r="G1442" s="211" t="s">
        <v>4939</v>
      </c>
      <c r="H1442" s="212"/>
      <c r="R1442" s="112" t="str">
        <f>IF(D1442="","", CONCATENATE("Update games set ", B1442, "= ",D1442," where game_id=", E1442))</f>
        <v>Update games set Opponent= 'Sheffield' where game_id=18810101</v>
      </c>
      <c r="S1442" s="112" t="str">
        <f t="shared" si="631"/>
        <v>Update lineups set player_name = 'J Sands', raw_name = 'J Sands' where game_id = 18810101 and player_order = 1</v>
      </c>
      <c r="T1442" s="112" t="str">
        <f t="shared" si="632"/>
        <v/>
      </c>
      <c r="U1442" s="200" t="str">
        <f t="shared" si="629"/>
        <v/>
      </c>
      <c r="V1442" s="112" t="str">
        <f t="shared" si="633"/>
        <v/>
      </c>
      <c r="W1442" s="415" t="str">
        <f t="shared" si="634"/>
        <v/>
      </c>
      <c r="Y1442" s="65" t="str">
        <f t="shared" si="641"/>
        <v/>
      </c>
      <c r="Z1442" s="65" t="str">
        <f t="shared" si="642"/>
        <v/>
      </c>
      <c r="AA1442" s="65" t="str">
        <f t="shared" si="643"/>
        <v/>
      </c>
      <c r="AB1442" s="65" t="str">
        <f t="shared" si="644"/>
        <v/>
      </c>
      <c r="AC1442" s="65" t="str">
        <f t="shared" si="645"/>
        <v/>
      </c>
      <c r="AH1442" s="65" t="str">
        <f t="shared" si="635"/>
        <v>188003011</v>
      </c>
      <c r="AI1442" s="65">
        <v>18800301</v>
      </c>
      <c r="AJ1442" s="65" t="s">
        <v>1596</v>
      </c>
      <c r="AK1442" s="65">
        <v>1</v>
      </c>
      <c r="AL1442" s="65" t="s">
        <v>653</v>
      </c>
      <c r="AN1442" s="65" t="str">
        <f t="shared" si="630"/>
        <v>update games set source = 'The Nottingham Forest Football Scrapbook' where game_id = 18810101</v>
      </c>
    </row>
    <row r="1443" spans="1:40" ht="16.8" customHeight="1" x14ac:dyDescent="0.25">
      <c r="A1443" s="113">
        <v>1</v>
      </c>
      <c r="B1443" s="342" t="s">
        <v>4979</v>
      </c>
      <c r="C1443" s="342" t="str">
        <f>IF(C1442="", "", C1442)</f>
        <v>Sheffield</v>
      </c>
      <c r="D1443" s="350" t="str">
        <f t="shared" ref="D1443:D1506" si="650">IF(C1443="", "", CONCATENATE("'", C1443,"'"))</f>
        <v>'Sheffield'</v>
      </c>
      <c r="E1443" s="211">
        <f>E1442</f>
        <v>18810101</v>
      </c>
      <c r="F1443" s="262">
        <v>2</v>
      </c>
      <c r="G1443" s="211" t="s">
        <v>3417</v>
      </c>
      <c r="R1443" s="112" t="str">
        <f>IF(D1443="","", CONCATENATE("Update games set ", B1443, "= ",D1443," where game_id=", E1443))</f>
        <v>Update games set Opp_parent= 'Sheffield' where game_id=18810101</v>
      </c>
      <c r="S1443" s="112" t="str">
        <f t="shared" si="631"/>
        <v>Update lineups set player_name = 'W Luntley', raw_name = 'W Luntley' where game_id = 18810101 and player_order = 2</v>
      </c>
      <c r="T1443" s="112" t="str">
        <f t="shared" si="632"/>
        <v/>
      </c>
      <c r="U1443" s="200" t="str">
        <f t="shared" si="629"/>
        <v/>
      </c>
      <c r="V1443" s="112" t="str">
        <f t="shared" si="633"/>
        <v/>
      </c>
      <c r="W1443" s="415" t="str">
        <f t="shared" si="634"/>
        <v/>
      </c>
      <c r="Y1443" s="65" t="str">
        <f t="shared" si="641"/>
        <v/>
      </c>
      <c r="Z1443" s="65" t="str">
        <f t="shared" si="642"/>
        <v/>
      </c>
      <c r="AA1443" s="65" t="str">
        <f t="shared" si="643"/>
        <v/>
      </c>
      <c r="AB1443" s="65" t="str">
        <f t="shared" si="644"/>
        <v/>
      </c>
      <c r="AC1443" s="65" t="str">
        <f t="shared" si="645"/>
        <v/>
      </c>
      <c r="AH1443" s="65" t="str">
        <f t="shared" si="635"/>
        <v>188003012</v>
      </c>
      <c r="AI1443" s="65">
        <v>18800301</v>
      </c>
      <c r="AJ1443" s="65" t="s">
        <v>1596</v>
      </c>
      <c r="AK1443" s="65">
        <v>2</v>
      </c>
      <c r="AL1443" s="65" t="s">
        <v>653</v>
      </c>
      <c r="AN1443" s="65" t="str">
        <f t="shared" si="630"/>
        <v/>
      </c>
    </row>
    <row r="1444" spans="1:40" ht="16.8" customHeight="1" x14ac:dyDescent="0.25">
      <c r="A1444" s="113">
        <v>1</v>
      </c>
      <c r="B1444" s="342" t="s">
        <v>2653</v>
      </c>
      <c r="C1444" s="342" t="s">
        <v>663</v>
      </c>
      <c r="D1444" s="350" t="str">
        <f t="shared" si="650"/>
        <v>'Friendly'</v>
      </c>
      <c r="E1444" s="211">
        <f t="shared" ref="E1444:E1457" si="651">E1443</f>
        <v>18810101</v>
      </c>
      <c r="F1444" s="262">
        <v>3</v>
      </c>
      <c r="G1444" s="211" t="s">
        <v>4976</v>
      </c>
      <c r="R1444" s="112" t="str">
        <f>IF(D1444="","", CONCATENATE("Update games set ", B1444, "= ",D1444," where game_id=", E1444))</f>
        <v>Update games set Game_type= 'Friendly' where game_id=18810101</v>
      </c>
      <c r="S1444" s="112" t="str">
        <f t="shared" si="631"/>
        <v>Update lineups set player_name = 'CJ Caborn', raw_name = 'CJ Caborn' where game_id = 18810101 and player_order = 3</v>
      </c>
      <c r="T1444" s="112" t="str">
        <f t="shared" si="632"/>
        <v/>
      </c>
      <c r="U1444" s="200" t="str">
        <f t="shared" si="629"/>
        <v/>
      </c>
      <c r="V1444" s="112" t="str">
        <f t="shared" si="633"/>
        <v/>
      </c>
      <c r="W1444" s="415" t="str">
        <f t="shared" si="634"/>
        <v/>
      </c>
      <c r="Y1444" s="65" t="str">
        <f t="shared" si="641"/>
        <v/>
      </c>
      <c r="Z1444" s="65" t="str">
        <f t="shared" si="642"/>
        <v/>
      </c>
      <c r="AA1444" s="65" t="str">
        <f t="shared" si="643"/>
        <v/>
      </c>
      <c r="AB1444" s="65" t="str">
        <f t="shared" si="644"/>
        <v/>
      </c>
      <c r="AC1444" s="65" t="str">
        <f t="shared" si="645"/>
        <v/>
      </c>
      <c r="AH1444" s="65" t="str">
        <f t="shared" si="635"/>
        <v>188003013</v>
      </c>
      <c r="AI1444" s="65">
        <v>18800301</v>
      </c>
      <c r="AJ1444" s="65" t="s">
        <v>1596</v>
      </c>
      <c r="AK1444" s="65">
        <v>3</v>
      </c>
      <c r="AL1444" s="65" t="s">
        <v>653</v>
      </c>
      <c r="AN1444" s="65" t="str">
        <f t="shared" si="630"/>
        <v/>
      </c>
    </row>
    <row r="1445" spans="1:40" ht="16.8" customHeight="1" x14ac:dyDescent="0.25">
      <c r="A1445" s="113">
        <v>1</v>
      </c>
      <c r="B1445" s="342" t="s">
        <v>4978</v>
      </c>
      <c r="C1445" s="348" t="s">
        <v>0</v>
      </c>
      <c r="D1445" s="350" t="str">
        <f t="shared" si="650"/>
        <v>'A'</v>
      </c>
      <c r="E1445" s="211">
        <f t="shared" si="651"/>
        <v>18810101</v>
      </c>
      <c r="F1445" s="262">
        <v>4</v>
      </c>
      <c r="G1445" s="211" t="s">
        <v>4806</v>
      </c>
      <c r="R1445" s="112" t="str">
        <f>IF(D1445="","", CONCATENATE("Update games set ", B1445, "= ",D1445," where game_id=", E1445))</f>
        <v>Update games set HAN= 'A' where game_id=18810101</v>
      </c>
      <c r="S1445" s="112" t="str">
        <f t="shared" si="631"/>
        <v>Update lineups set player_name = 'SW Widdowson', raw_name = 'SW Widdowson' where game_id = 18810101 and player_order = 4</v>
      </c>
      <c r="T1445" s="112" t="str">
        <f t="shared" si="632"/>
        <v/>
      </c>
      <c r="U1445" s="200" t="str">
        <f t="shared" si="629"/>
        <v/>
      </c>
      <c r="V1445" s="112" t="str">
        <f t="shared" si="633"/>
        <v/>
      </c>
      <c r="W1445" s="415" t="str">
        <f t="shared" si="634"/>
        <v/>
      </c>
      <c r="Y1445" s="65" t="str">
        <f t="shared" si="641"/>
        <v/>
      </c>
      <c r="Z1445" s="65" t="str">
        <f t="shared" si="642"/>
        <v/>
      </c>
      <c r="AA1445" s="65" t="str">
        <f t="shared" si="643"/>
        <v/>
      </c>
      <c r="AB1445" s="65" t="str">
        <f t="shared" si="644"/>
        <v/>
      </c>
      <c r="AC1445" s="65" t="str">
        <f t="shared" si="645"/>
        <v/>
      </c>
      <c r="AH1445" s="65" t="str">
        <f t="shared" si="635"/>
        <v>188003014</v>
      </c>
      <c r="AI1445" s="65">
        <v>18800301</v>
      </c>
      <c r="AJ1445" s="65" t="s">
        <v>1596</v>
      </c>
      <c r="AK1445" s="65">
        <v>4</v>
      </c>
      <c r="AL1445" s="65" t="s">
        <v>653</v>
      </c>
      <c r="AN1445" s="65" t="str">
        <f t="shared" si="630"/>
        <v/>
      </c>
    </row>
    <row r="1446" spans="1:40" ht="16.8" customHeight="1" x14ac:dyDescent="0.25">
      <c r="A1446" s="113">
        <v>1</v>
      </c>
      <c r="B1446" s="342" t="s">
        <v>5</v>
      </c>
      <c r="C1446" s="347">
        <v>1</v>
      </c>
      <c r="D1446" s="349">
        <f t="shared" si="637"/>
        <v>1</v>
      </c>
      <c r="E1446" s="211">
        <f t="shared" si="651"/>
        <v>18810101</v>
      </c>
      <c r="F1446" s="262">
        <v>5</v>
      </c>
      <c r="G1446" s="211" t="s">
        <v>4980</v>
      </c>
      <c r="R1446" s="112" t="str">
        <f>IF(D1446="","", CONCATENATE("Update games set ", B1446, "= ",D1446," where game_id=", E1446))</f>
        <v>Update games set F= 1 where game_id=18810101</v>
      </c>
      <c r="S1446" s="112" t="str">
        <f t="shared" si="631"/>
        <v>Update lineups set player_name = 'FW Earp', raw_name = 'FW Earp' where game_id = 18810101 and player_order = 5</v>
      </c>
      <c r="T1446" s="112" t="str">
        <f t="shared" si="632"/>
        <v/>
      </c>
      <c r="U1446" s="200" t="str">
        <f t="shared" si="629"/>
        <v/>
      </c>
      <c r="V1446" s="112" t="str">
        <f t="shared" si="633"/>
        <v/>
      </c>
      <c r="W1446" s="415" t="str">
        <f t="shared" si="634"/>
        <v/>
      </c>
      <c r="Y1446" s="65" t="str">
        <f t="shared" si="641"/>
        <v/>
      </c>
      <c r="Z1446" s="65" t="str">
        <f t="shared" si="642"/>
        <v/>
      </c>
      <c r="AA1446" s="65" t="str">
        <f t="shared" si="643"/>
        <v/>
      </c>
      <c r="AB1446" s="65" t="str">
        <f t="shared" si="644"/>
        <v/>
      </c>
      <c r="AC1446" s="65" t="str">
        <f t="shared" si="645"/>
        <v/>
      </c>
      <c r="AH1446" s="65" t="str">
        <f t="shared" si="635"/>
        <v>188003015</v>
      </c>
      <c r="AI1446" s="65">
        <v>18800301</v>
      </c>
      <c r="AJ1446" s="65" t="s">
        <v>1596</v>
      </c>
      <c r="AK1446" s="65">
        <v>5</v>
      </c>
      <c r="AL1446" s="65" t="s">
        <v>653</v>
      </c>
      <c r="AN1446" s="65" t="str">
        <f t="shared" si="630"/>
        <v/>
      </c>
    </row>
    <row r="1447" spans="1:40" ht="16.8" customHeight="1" x14ac:dyDescent="0.25">
      <c r="A1447" s="113">
        <v>1</v>
      </c>
      <c r="B1447" s="342" t="s">
        <v>0</v>
      </c>
      <c r="C1447" s="180">
        <v>2</v>
      </c>
      <c r="D1447" s="349">
        <f t="shared" si="637"/>
        <v>2</v>
      </c>
      <c r="E1447" s="211">
        <f t="shared" si="651"/>
        <v>18810101</v>
      </c>
      <c r="F1447" s="262">
        <v>6</v>
      </c>
      <c r="G1447" s="211" t="s">
        <v>5003</v>
      </c>
      <c r="R1447" s="112" t="str">
        <f>IF(D1447="","", CONCATENATE("Update games set ", B1447, "= ",D1447," where game_id=", E1447))</f>
        <v>Update games set A= 2 where game_id=18810101</v>
      </c>
      <c r="S1447" s="112" t="str">
        <f t="shared" si="631"/>
        <v>Update lineups set player_name = 'W Parr', raw_name = 'W Parr' where game_id = 18810101 and player_order = 6</v>
      </c>
      <c r="T1447" s="112" t="str">
        <f t="shared" si="632"/>
        <v/>
      </c>
      <c r="U1447" s="200" t="str">
        <f t="shared" si="629"/>
        <v/>
      </c>
      <c r="V1447" s="112" t="str">
        <f t="shared" si="633"/>
        <v/>
      </c>
      <c r="W1447" s="415" t="str">
        <f t="shared" si="634"/>
        <v/>
      </c>
      <c r="Y1447" s="65" t="str">
        <f t="shared" si="641"/>
        <v/>
      </c>
      <c r="Z1447" s="65" t="str">
        <f t="shared" si="642"/>
        <v/>
      </c>
      <c r="AA1447" s="65" t="str">
        <f t="shared" si="643"/>
        <v/>
      </c>
      <c r="AB1447" s="65" t="str">
        <f t="shared" si="644"/>
        <v/>
      </c>
      <c r="AC1447" s="65" t="str">
        <f t="shared" si="645"/>
        <v/>
      </c>
      <c r="AH1447" s="65" t="str">
        <f t="shared" si="635"/>
        <v>188003016</v>
      </c>
      <c r="AI1447" s="65">
        <v>18800301</v>
      </c>
      <c r="AJ1447" s="65" t="s">
        <v>1596</v>
      </c>
      <c r="AK1447" s="65">
        <v>6</v>
      </c>
      <c r="AL1447" s="65" t="s">
        <v>653</v>
      </c>
      <c r="AN1447" s="65" t="str">
        <f t="shared" si="630"/>
        <v/>
      </c>
    </row>
    <row r="1448" spans="1:40" ht="16.8" customHeight="1" x14ac:dyDescent="0.25">
      <c r="A1448" s="113">
        <v>1</v>
      </c>
      <c r="B1448" s="342" t="s">
        <v>23</v>
      </c>
      <c r="C1448" s="334" t="s">
        <v>4</v>
      </c>
      <c r="D1448" s="334" t="str">
        <f t="shared" ref="D1448" si="652">IF(C1448="",IF(D1446&gt;D1447,"'W'",IF(D1446=D1447,"'D'","'L'")),_xlfn.CONCAT("'",C1448,"'"))</f>
        <v>'L'</v>
      </c>
      <c r="E1448" s="211">
        <f t="shared" si="651"/>
        <v>18810101</v>
      </c>
      <c r="F1448" s="262">
        <v>7</v>
      </c>
      <c r="G1448" s="211" t="s">
        <v>5007</v>
      </c>
      <c r="R1448" s="112" t="str">
        <f>IF(D1448="","", CONCATENATE("Update games set ", B1448, "= ",D1448," where game_id=", E1448))</f>
        <v>Update games set Result= 'L' where game_id=18810101</v>
      </c>
      <c r="S1448" s="112" t="str">
        <f t="shared" si="631"/>
        <v>Update lineups set player_name = 'S Norman', raw_name = 'S Norman' where game_id = 18810101 and player_order = 7</v>
      </c>
      <c r="T1448" s="112" t="str">
        <f t="shared" si="632"/>
        <v/>
      </c>
      <c r="U1448" s="200" t="str">
        <f t="shared" si="629"/>
        <v/>
      </c>
      <c r="V1448" s="112" t="str">
        <f t="shared" si="633"/>
        <v/>
      </c>
      <c r="W1448" s="415" t="str">
        <f t="shared" si="634"/>
        <v/>
      </c>
      <c r="Y1448" s="65" t="str">
        <f t="shared" si="641"/>
        <v/>
      </c>
      <c r="Z1448" s="65" t="str">
        <f t="shared" si="642"/>
        <v/>
      </c>
      <c r="AA1448" s="65" t="str">
        <f t="shared" si="643"/>
        <v/>
      </c>
      <c r="AB1448" s="65" t="str">
        <f t="shared" si="644"/>
        <v/>
      </c>
      <c r="AC1448" s="65" t="str">
        <f t="shared" si="645"/>
        <v/>
      </c>
      <c r="AH1448" s="65" t="str">
        <f t="shared" si="635"/>
        <v>188003017</v>
      </c>
      <c r="AI1448" s="65">
        <v>18800301</v>
      </c>
      <c r="AJ1448" s="65" t="s">
        <v>1596</v>
      </c>
      <c r="AK1448" s="65">
        <v>7</v>
      </c>
      <c r="AL1448" s="65" t="s">
        <v>653</v>
      </c>
      <c r="AN1448" s="65" t="str">
        <f t="shared" si="630"/>
        <v/>
      </c>
    </row>
    <row r="1449" spans="1:40" ht="16.8" customHeight="1" x14ac:dyDescent="0.25">
      <c r="A1449" s="113">
        <v>1</v>
      </c>
      <c r="B1449" s="342" t="s">
        <v>768</v>
      </c>
      <c r="C1449" s="180"/>
      <c r="D1449" s="349" t="str">
        <f t="shared" si="639"/>
        <v/>
      </c>
      <c r="E1449" s="211">
        <f t="shared" si="651"/>
        <v>18810101</v>
      </c>
      <c r="F1449" s="262">
        <v>8</v>
      </c>
      <c r="G1449" s="211" t="s">
        <v>4926</v>
      </c>
      <c r="R1449" s="112" t="str">
        <f>IF(D1449="","", CONCATENATE("Update games set ", B1449, "= ",D1449," where game_id=", E1449))</f>
        <v/>
      </c>
      <c r="S1449" s="112" t="str">
        <f t="shared" si="631"/>
        <v>Update lineups set player_name = 'JP Turner', raw_name = 'JP Turner' where game_id = 18810101 and player_order = 8</v>
      </c>
      <c r="T1449" s="112" t="str">
        <f t="shared" si="632"/>
        <v/>
      </c>
      <c r="U1449" s="200" t="str">
        <f t="shared" si="629"/>
        <v/>
      </c>
      <c r="V1449" s="112" t="str">
        <f t="shared" si="633"/>
        <v/>
      </c>
      <c r="W1449" s="415" t="str">
        <f t="shared" si="634"/>
        <v/>
      </c>
      <c r="Y1449" s="65" t="str">
        <f t="shared" si="641"/>
        <v/>
      </c>
      <c r="Z1449" s="65" t="str">
        <f t="shared" si="642"/>
        <v/>
      </c>
      <c r="AA1449" s="65" t="str">
        <f t="shared" si="643"/>
        <v/>
      </c>
      <c r="AB1449" s="65" t="str">
        <f t="shared" si="644"/>
        <v/>
      </c>
      <c r="AC1449" s="65" t="str">
        <f t="shared" si="645"/>
        <v/>
      </c>
      <c r="AH1449" s="65" t="str">
        <f t="shared" si="635"/>
        <v>188003018</v>
      </c>
      <c r="AI1449" s="65">
        <v>18800301</v>
      </c>
      <c r="AJ1449" s="65" t="s">
        <v>1596</v>
      </c>
      <c r="AK1449" s="65">
        <v>8</v>
      </c>
      <c r="AL1449" s="65" t="s">
        <v>653</v>
      </c>
      <c r="AN1449" s="65" t="str">
        <f t="shared" si="630"/>
        <v/>
      </c>
    </row>
    <row r="1450" spans="1:40" ht="16.8" customHeight="1" x14ac:dyDescent="0.25">
      <c r="A1450" s="113">
        <v>1</v>
      </c>
      <c r="B1450" s="342" t="s">
        <v>766</v>
      </c>
      <c r="C1450" s="180"/>
      <c r="D1450" s="349" t="str">
        <f t="shared" si="639"/>
        <v/>
      </c>
      <c r="E1450" s="211">
        <f t="shared" si="651"/>
        <v>18810101</v>
      </c>
      <c r="F1450" s="262">
        <v>9</v>
      </c>
      <c r="G1450" s="194" t="s">
        <v>4952</v>
      </c>
      <c r="H1450" s="194"/>
      <c r="N1450" s="417"/>
      <c r="O1450" s="194"/>
      <c r="P1450" s="194"/>
      <c r="R1450" s="112" t="str">
        <f>IF(D1450="","", CONCATENATE("Update games set ", B1450, "= ",D1450," where game_id=", E1450))</f>
        <v/>
      </c>
      <c r="S1450" s="112" t="str">
        <f t="shared" si="631"/>
        <v>Update lineups set player_name = 'M Holroyd', raw_name = 'M Holroyd' where game_id = 18810101 and player_order = 9</v>
      </c>
      <c r="T1450" s="112" t="str">
        <f t="shared" si="632"/>
        <v/>
      </c>
      <c r="U1450" s="200" t="str">
        <f t="shared" si="629"/>
        <v/>
      </c>
      <c r="V1450" s="112" t="str">
        <f t="shared" si="633"/>
        <v/>
      </c>
      <c r="W1450" s="415" t="str">
        <f t="shared" si="634"/>
        <v/>
      </c>
      <c r="Y1450" s="65" t="str">
        <f t="shared" si="641"/>
        <v/>
      </c>
      <c r="Z1450" s="65" t="str">
        <f t="shared" si="642"/>
        <v/>
      </c>
      <c r="AA1450" s="65" t="str">
        <f t="shared" si="643"/>
        <v/>
      </c>
      <c r="AB1450" s="65" t="str">
        <f t="shared" si="644"/>
        <v/>
      </c>
      <c r="AC1450" s="65" t="str">
        <f t="shared" si="645"/>
        <v/>
      </c>
      <c r="AH1450" s="65" t="str">
        <f t="shared" si="635"/>
        <v>188003019</v>
      </c>
      <c r="AI1450" s="65">
        <v>18800301</v>
      </c>
      <c r="AJ1450" s="65" t="s">
        <v>1596</v>
      </c>
      <c r="AK1450" s="65">
        <v>9</v>
      </c>
      <c r="AL1450" s="65" t="s">
        <v>653</v>
      </c>
      <c r="AN1450" s="65" t="str">
        <f t="shared" si="630"/>
        <v/>
      </c>
    </row>
    <row r="1451" spans="1:40" ht="16.8" customHeight="1" x14ac:dyDescent="0.25">
      <c r="A1451" s="113">
        <v>1</v>
      </c>
      <c r="B1451" s="342" t="s">
        <v>753</v>
      </c>
      <c r="C1451" s="380" t="s">
        <v>5336</v>
      </c>
      <c r="D1451" s="350" t="str">
        <f t="shared" si="640"/>
        <v>'FJ Whelan'</v>
      </c>
      <c r="E1451" s="211">
        <f t="shared" si="651"/>
        <v>18810101</v>
      </c>
      <c r="F1451" s="262">
        <v>10</v>
      </c>
      <c r="G1451" s="194" t="s">
        <v>5005</v>
      </c>
      <c r="N1451" s="417"/>
      <c r="O1451" s="194"/>
      <c r="P1451" s="194"/>
      <c r="R1451" s="112" t="str">
        <f>IF(D1451="","", CONCATENATE("Update games set ", B1451, "= ",D1451," where game_id=", E1451))</f>
        <v>Update games set Referee= 'FJ Whelan' where game_id=18810101</v>
      </c>
      <c r="S1451" s="112" t="str">
        <f t="shared" si="631"/>
        <v>Update lineups set player_name = 'GS Smith', raw_name = 'GS Smith' where game_id = 18810101 and player_order = 10</v>
      </c>
      <c r="T1451" s="112" t="str">
        <f t="shared" si="632"/>
        <v/>
      </c>
      <c r="U1451" s="200" t="str">
        <f t="shared" si="629"/>
        <v/>
      </c>
      <c r="V1451" s="112" t="str">
        <f t="shared" si="633"/>
        <v/>
      </c>
      <c r="W1451" s="415" t="str">
        <f t="shared" si="634"/>
        <v/>
      </c>
      <c r="Y1451" s="65" t="str">
        <f t="shared" si="641"/>
        <v/>
      </c>
      <c r="Z1451" s="65" t="str">
        <f t="shared" si="642"/>
        <v/>
      </c>
      <c r="AA1451" s="65" t="str">
        <f t="shared" si="643"/>
        <v/>
      </c>
      <c r="AB1451" s="65" t="str">
        <f t="shared" si="644"/>
        <v/>
      </c>
      <c r="AC1451" s="65" t="str">
        <f t="shared" si="645"/>
        <v/>
      </c>
      <c r="AH1451" s="65" t="str">
        <f t="shared" si="635"/>
        <v>1880030110</v>
      </c>
      <c r="AI1451" s="65">
        <v>18800301</v>
      </c>
      <c r="AJ1451" s="65" t="s">
        <v>1596</v>
      </c>
      <c r="AK1451" s="65">
        <v>10</v>
      </c>
      <c r="AL1451" s="65" t="s">
        <v>653</v>
      </c>
      <c r="AN1451" s="65" t="str">
        <f t="shared" si="630"/>
        <v/>
      </c>
    </row>
    <row r="1452" spans="1:40" ht="16.8" customHeight="1" x14ac:dyDescent="0.25">
      <c r="A1452" s="113">
        <v>1</v>
      </c>
      <c r="B1452" s="342" t="s">
        <v>746</v>
      </c>
      <c r="C1452" s="334" t="s">
        <v>5281</v>
      </c>
      <c r="D1452" s="334" t="str">
        <f>CONCATENATE("'", LEFT(E1452,4),"-",MID(E1452,5,2),"-", MID(E1452,7,2), " ", C1452,"'")</f>
        <v>'1881-01-01 14:30'</v>
      </c>
      <c r="E1452" s="211">
        <f t="shared" si="651"/>
        <v>18810101</v>
      </c>
      <c r="F1452" s="262">
        <v>11</v>
      </c>
      <c r="G1452" s="211" t="s">
        <v>5012</v>
      </c>
      <c r="R1452" s="112" t="str">
        <f>IF(D1452="","", CONCATENATE("Update games set ", B1452, "= ",D1452," where game_id=", E1452))</f>
        <v>Update games set Game_date= '1881-01-01 14:30' where game_id=18810101</v>
      </c>
      <c r="S1452" s="112" t="str">
        <f t="shared" si="631"/>
        <v>Update lineups set player_name = 'Greybourne', raw_name = 'Greybourne' where game_id = 18810101 and player_order = 11</v>
      </c>
      <c r="T1452" s="112" t="str">
        <f t="shared" si="632"/>
        <v/>
      </c>
      <c r="U1452" s="200" t="str">
        <f t="shared" si="629"/>
        <v/>
      </c>
      <c r="V1452" s="112" t="str">
        <f t="shared" si="633"/>
        <v/>
      </c>
      <c r="W1452" s="415" t="str">
        <f t="shared" si="634"/>
        <v/>
      </c>
      <c r="Y1452" s="65" t="str">
        <f t="shared" si="641"/>
        <v/>
      </c>
      <c r="Z1452" s="65" t="str">
        <f t="shared" si="642"/>
        <v/>
      </c>
      <c r="AA1452" s="65" t="str">
        <f t="shared" si="643"/>
        <v/>
      </c>
      <c r="AB1452" s="65" t="str">
        <f t="shared" si="644"/>
        <v/>
      </c>
      <c r="AC1452" s="65" t="str">
        <f t="shared" si="645"/>
        <v/>
      </c>
      <c r="AH1452" s="65" t="str">
        <f t="shared" si="635"/>
        <v>1880030111</v>
      </c>
      <c r="AI1452" s="65">
        <v>18800301</v>
      </c>
      <c r="AJ1452" s="65" t="s">
        <v>1596</v>
      </c>
      <c r="AK1452" s="65">
        <v>11</v>
      </c>
      <c r="AL1452" s="65" t="s">
        <v>653</v>
      </c>
      <c r="AN1452" s="65" t="str">
        <f t="shared" si="630"/>
        <v/>
      </c>
    </row>
    <row r="1453" spans="1:40" ht="16.8" customHeight="1" x14ac:dyDescent="0.25">
      <c r="A1453" s="113">
        <v>1</v>
      </c>
      <c r="B1453" s="342" t="s">
        <v>25</v>
      </c>
      <c r="C1453" s="334" t="s">
        <v>5337</v>
      </c>
      <c r="D1453" s="350" t="str">
        <f t="shared" si="650"/>
        <v>'One of two games played on the same day'</v>
      </c>
      <c r="E1453" s="211">
        <f t="shared" si="651"/>
        <v>18810101</v>
      </c>
      <c r="F1453" s="262">
        <v>12</v>
      </c>
      <c r="G1453" s="212"/>
      <c r="H1453" s="212"/>
      <c r="N1453" s="416"/>
      <c r="O1453" s="212"/>
      <c r="P1453" s="212"/>
      <c r="R1453" s="112" t="str">
        <f>IF(D1453="","", CONCATENATE("Update games set ", B1453, "= ",D1453," where game_id=", E1453))</f>
        <v>Update games set Notes= 'One of two games played on the same day' where game_id=18810101</v>
      </c>
      <c r="S1453" s="112" t="str">
        <f t="shared" si="631"/>
        <v/>
      </c>
      <c r="T1453" s="112" t="str">
        <f t="shared" si="632"/>
        <v/>
      </c>
      <c r="U1453" s="200" t="str">
        <f t="shared" si="629"/>
        <v/>
      </c>
      <c r="V1453" s="112" t="str">
        <f t="shared" si="633"/>
        <v/>
      </c>
      <c r="W1453" s="415" t="str">
        <f t="shared" si="634"/>
        <v/>
      </c>
      <c r="Y1453" s="65" t="str">
        <f t="shared" si="641"/>
        <v/>
      </c>
      <c r="Z1453" s="65" t="str">
        <f t="shared" si="642"/>
        <v/>
      </c>
      <c r="AA1453" s="65" t="str">
        <f t="shared" si="643"/>
        <v/>
      </c>
      <c r="AB1453" s="65" t="str">
        <f t="shared" si="644"/>
        <v/>
      </c>
      <c r="AC1453" s="65" t="str">
        <f t="shared" si="645"/>
        <v/>
      </c>
      <c r="AH1453" s="65" t="str">
        <f t="shared" si="635"/>
        <v>1880030112</v>
      </c>
      <c r="AI1453" s="65">
        <v>18800301</v>
      </c>
      <c r="AJ1453" s="65" t="s">
        <v>1596</v>
      </c>
      <c r="AK1453" s="65">
        <v>12</v>
      </c>
      <c r="AL1453" s="65" t="s">
        <v>653</v>
      </c>
      <c r="AN1453" s="65" t="str">
        <f t="shared" si="630"/>
        <v/>
      </c>
    </row>
    <row r="1454" spans="1:40" ht="16.8" customHeight="1" x14ac:dyDescent="0.25">
      <c r="A1454" s="113">
        <v>1</v>
      </c>
      <c r="B1454" s="342" t="s">
        <v>475</v>
      </c>
      <c r="C1454" s="180"/>
      <c r="D1454" s="349" t="str">
        <f t="shared" si="639"/>
        <v/>
      </c>
      <c r="E1454" s="211">
        <f t="shared" si="651"/>
        <v>18810101</v>
      </c>
      <c r="F1454" s="262">
        <v>13</v>
      </c>
      <c r="R1454" s="112" t="str">
        <f>IF(D1454="","", CONCATENATE("Update games set ", B1454, "= ",D1454," where game_id=", E1454))</f>
        <v/>
      </c>
      <c r="S1454" s="112" t="str">
        <f t="shared" si="631"/>
        <v/>
      </c>
      <c r="T1454" s="112" t="str">
        <f t="shared" si="632"/>
        <v/>
      </c>
      <c r="U1454" s="200" t="str">
        <f t="shared" si="629"/>
        <v/>
      </c>
      <c r="V1454" s="112" t="str">
        <f t="shared" si="633"/>
        <v/>
      </c>
      <c r="W1454" s="415" t="str">
        <f t="shared" si="634"/>
        <v/>
      </c>
      <c r="Y1454" s="65" t="str">
        <f t="shared" si="641"/>
        <v/>
      </c>
      <c r="Z1454" s="65" t="str">
        <f t="shared" si="642"/>
        <v/>
      </c>
      <c r="AA1454" s="65" t="str">
        <f t="shared" si="643"/>
        <v/>
      </c>
      <c r="AB1454" s="65" t="str">
        <f t="shared" si="644"/>
        <v/>
      </c>
      <c r="AC1454" s="65" t="str">
        <f t="shared" si="645"/>
        <v/>
      </c>
      <c r="AH1454" s="65" t="str">
        <f t="shared" si="635"/>
        <v>1880030113</v>
      </c>
      <c r="AI1454" s="65">
        <v>18800301</v>
      </c>
      <c r="AJ1454" s="65" t="s">
        <v>1596</v>
      </c>
      <c r="AK1454" s="65">
        <v>13</v>
      </c>
      <c r="AL1454" s="65" t="s">
        <v>653</v>
      </c>
      <c r="AN1454" s="65" t="str">
        <f t="shared" si="630"/>
        <v/>
      </c>
    </row>
    <row r="1455" spans="1:40" ht="16.8" customHeight="1" x14ac:dyDescent="0.25">
      <c r="A1455" s="113">
        <v>1</v>
      </c>
      <c r="B1455" s="342" t="s">
        <v>20</v>
      </c>
      <c r="C1455" s="380" t="s">
        <v>5224</v>
      </c>
      <c r="D1455" s="350" t="str">
        <f t="shared" si="650"/>
        <v>'Bramall Lane'</v>
      </c>
      <c r="E1455" s="211">
        <f t="shared" si="651"/>
        <v>18810101</v>
      </c>
      <c r="F1455" s="262">
        <v>14</v>
      </c>
      <c r="R1455" s="112" t="str">
        <f>IF(D1455="","", CONCATENATE("Update games set ", B1455, "= ",D1455," where game_id=", E1455))</f>
        <v>Update games set Ground= 'Bramall Lane' where game_id=18810101</v>
      </c>
      <c r="S1455" s="112" t="str">
        <f t="shared" si="631"/>
        <v/>
      </c>
      <c r="T1455" s="112" t="str">
        <f t="shared" si="632"/>
        <v/>
      </c>
      <c r="U1455" s="200" t="str">
        <f t="shared" si="629"/>
        <v/>
      </c>
      <c r="V1455" s="112" t="str">
        <f t="shared" si="633"/>
        <v/>
      </c>
      <c r="W1455" s="415" t="str">
        <f t="shared" si="634"/>
        <v/>
      </c>
      <c r="Y1455" s="65" t="str">
        <f t="shared" si="641"/>
        <v/>
      </c>
      <c r="Z1455" s="65" t="str">
        <f t="shared" si="642"/>
        <v/>
      </c>
      <c r="AA1455" s="65" t="str">
        <f t="shared" si="643"/>
        <v/>
      </c>
      <c r="AB1455" s="65" t="str">
        <f t="shared" si="644"/>
        <v/>
      </c>
      <c r="AC1455" s="65" t="str">
        <f t="shared" si="645"/>
        <v/>
      </c>
      <c r="AH1455" s="65" t="str">
        <f t="shared" si="635"/>
        <v>1880030114</v>
      </c>
      <c r="AI1455" s="65">
        <v>18800301</v>
      </c>
      <c r="AJ1455" s="65" t="s">
        <v>1596</v>
      </c>
      <c r="AK1455" s="65">
        <v>14</v>
      </c>
      <c r="AL1455" s="65" t="s">
        <v>653</v>
      </c>
      <c r="AN1455" s="65" t="str">
        <f t="shared" si="630"/>
        <v/>
      </c>
    </row>
    <row r="1456" spans="1:40" ht="16.8" customHeight="1" x14ac:dyDescent="0.25">
      <c r="A1456" s="113">
        <v>1</v>
      </c>
      <c r="B1456" s="342" t="s">
        <v>4882</v>
      </c>
      <c r="C1456" s="342" t="str">
        <f>IF(C1455="", "", C1455)</f>
        <v>Bramall Lane</v>
      </c>
      <c r="D1456" s="350" t="str">
        <f t="shared" si="650"/>
        <v>'Bramall Lane'</v>
      </c>
      <c r="E1456" s="211">
        <f t="shared" si="651"/>
        <v>18810101</v>
      </c>
      <c r="F1456" s="262">
        <v>15</v>
      </c>
      <c r="R1456" s="112" t="str">
        <f>IF(D1456="","", CONCATENATE("Update games set ", B1456, "= ",D1456," where game_id=", E1456))</f>
        <v>Update games set Ground_parent= 'Bramall Lane' where game_id=18810101</v>
      </c>
      <c r="S1456" s="112" t="str">
        <f t="shared" si="631"/>
        <v/>
      </c>
      <c r="T1456" s="112" t="str">
        <f t="shared" si="632"/>
        <v/>
      </c>
      <c r="U1456" s="200" t="str">
        <f t="shared" si="629"/>
        <v/>
      </c>
      <c r="V1456" s="112" t="str">
        <f t="shared" si="633"/>
        <v/>
      </c>
      <c r="W1456" s="415" t="str">
        <f t="shared" si="634"/>
        <v/>
      </c>
      <c r="Y1456" s="65" t="str">
        <f t="shared" si="641"/>
        <v/>
      </c>
      <c r="Z1456" s="65" t="str">
        <f t="shared" si="642"/>
        <v/>
      </c>
      <c r="AA1456" s="65" t="str">
        <f t="shared" si="643"/>
        <v/>
      </c>
      <c r="AB1456" s="65" t="str">
        <f t="shared" si="644"/>
        <v/>
      </c>
      <c r="AC1456" s="65" t="str">
        <f t="shared" si="645"/>
        <v/>
      </c>
      <c r="AH1456" s="65" t="str">
        <f t="shared" si="635"/>
        <v>1880030115</v>
      </c>
      <c r="AI1456" s="65">
        <v>18800301</v>
      </c>
      <c r="AJ1456" s="65" t="s">
        <v>1596</v>
      </c>
      <c r="AK1456" s="65">
        <v>15</v>
      </c>
      <c r="AL1456" s="65" t="s">
        <v>653</v>
      </c>
      <c r="AN1456" s="65" t="str">
        <f t="shared" si="630"/>
        <v/>
      </c>
    </row>
    <row r="1457" spans="1:40" s="126" customFormat="1" ht="16.8" customHeight="1" thickBot="1" x14ac:dyDescent="0.3">
      <c r="A1457" s="113">
        <v>1</v>
      </c>
      <c r="B1457" s="116" t="s">
        <v>115</v>
      </c>
      <c r="C1457" s="352"/>
      <c r="D1457" s="370" t="str">
        <f t="shared" ref="D1457" si="653">IF(MID(E1457,5,2)*1&gt;6,_xlfn.CONCAT("'",LEFT(E1457,4),"-",MID(E1457,3,2)+1,"'"),_xlfn.CONCAT("'",LEFT(E1457,4)-1,"-",MID(E1457,3,2),"'"))</f>
        <v>'1880-81'</v>
      </c>
      <c r="E1457" s="214">
        <f t="shared" si="651"/>
        <v>18810101</v>
      </c>
      <c r="F1457" s="266">
        <v>16</v>
      </c>
      <c r="G1457" s="343"/>
      <c r="H1457" s="343"/>
      <c r="I1457" s="267"/>
      <c r="J1457" s="214"/>
      <c r="K1457" s="266"/>
      <c r="L1457" s="266"/>
      <c r="M1457" s="266"/>
      <c r="N1457" s="419"/>
      <c r="O1457" s="343"/>
      <c r="P1457" s="343"/>
      <c r="Q1457" s="346"/>
      <c r="R1457" s="112" t="str">
        <f>IF(D1457="","", CONCATENATE("Update games set ", B1457, "= ",D1457," where game_id=", E1457))</f>
        <v>Update games set Season= '1880-81' where game_id=18810101</v>
      </c>
      <c r="S1457" s="112" t="str">
        <f t="shared" si="631"/>
        <v/>
      </c>
      <c r="T1457" s="112" t="str">
        <f t="shared" si="632"/>
        <v/>
      </c>
      <c r="U1457" s="200" t="str">
        <f t="shared" si="629"/>
        <v/>
      </c>
      <c r="V1457" s="112" t="str">
        <f t="shared" si="633"/>
        <v/>
      </c>
      <c r="W1457" s="415" t="str">
        <f t="shared" si="634"/>
        <v/>
      </c>
      <c r="X1457" s="240"/>
      <c r="Y1457" s="65" t="str">
        <f t="shared" si="641"/>
        <v/>
      </c>
      <c r="Z1457" s="65" t="str">
        <f t="shared" si="642"/>
        <v/>
      </c>
      <c r="AA1457" s="65" t="str">
        <f t="shared" si="643"/>
        <v/>
      </c>
      <c r="AB1457" s="65" t="str">
        <f t="shared" si="644"/>
        <v/>
      </c>
      <c r="AC1457" s="65" t="str">
        <f t="shared" si="645"/>
        <v/>
      </c>
      <c r="AH1457" s="65" t="str">
        <f t="shared" si="635"/>
        <v>1880030116</v>
      </c>
      <c r="AI1457" s="126">
        <v>18800301</v>
      </c>
      <c r="AJ1457" s="126" t="s">
        <v>1596</v>
      </c>
      <c r="AK1457" s="126">
        <v>16</v>
      </c>
      <c r="AL1457" s="126" t="s">
        <v>653</v>
      </c>
      <c r="AN1457" s="65" t="str">
        <f t="shared" si="630"/>
        <v/>
      </c>
    </row>
    <row r="1458" spans="1:40" ht="16.8" customHeight="1" thickTop="1" x14ac:dyDescent="0.25">
      <c r="A1458" s="113">
        <v>1</v>
      </c>
      <c r="B1458" s="341" t="s">
        <v>22</v>
      </c>
      <c r="C1458" s="341" t="s">
        <v>5244</v>
      </c>
      <c r="D1458" s="341" t="str">
        <f t="shared" si="650"/>
        <v>'Spital'</v>
      </c>
      <c r="E1458" s="211">
        <v>18810102</v>
      </c>
      <c r="F1458" s="262">
        <v>1</v>
      </c>
      <c r="G1458" s="211" t="s">
        <v>5013</v>
      </c>
      <c r="H1458" s="212"/>
      <c r="R1458" s="112" t="str">
        <f>IF(D1458="","", CONCATENATE("Update games set ", B1458, "= ",D1458," where game_id=", E1458))</f>
        <v>Update games set Opponent= 'Spital' where game_id=18810102</v>
      </c>
      <c r="S1458" s="112" t="str">
        <f t="shared" si="631"/>
        <v>Update lineups set player_name = 'Beardsley', raw_name = 'Beardsley' where game_id = 18810102 and player_order = 1</v>
      </c>
      <c r="T1458" s="112" t="str">
        <f t="shared" si="632"/>
        <v/>
      </c>
      <c r="U1458" s="200" t="str">
        <f t="shared" si="629"/>
        <v/>
      </c>
      <c r="V1458" s="112" t="str">
        <f t="shared" si="633"/>
        <v/>
      </c>
      <c r="W1458" s="415" t="str">
        <f t="shared" si="634"/>
        <v/>
      </c>
      <c r="Y1458" s="65" t="str">
        <f t="shared" si="641"/>
        <v/>
      </c>
      <c r="Z1458" s="65" t="str">
        <f t="shared" si="642"/>
        <v/>
      </c>
      <c r="AA1458" s="65" t="str">
        <f t="shared" si="643"/>
        <v/>
      </c>
      <c r="AB1458" s="65" t="str">
        <f t="shared" si="644"/>
        <v/>
      </c>
      <c r="AC1458" s="65" t="str">
        <f t="shared" si="645"/>
        <v/>
      </c>
      <c r="AH1458" s="65" t="str">
        <f t="shared" si="635"/>
        <v>188003271</v>
      </c>
      <c r="AI1458" s="65">
        <v>18800327</v>
      </c>
      <c r="AJ1458" s="65" t="s">
        <v>5243</v>
      </c>
      <c r="AK1458" s="65">
        <v>1</v>
      </c>
      <c r="AL1458" s="65" t="s">
        <v>3356</v>
      </c>
      <c r="AN1458" s="65" t="str">
        <f t="shared" si="630"/>
        <v>update games set source = 'The Nottingham Forest Football Scrapbook' where game_id = 18810102</v>
      </c>
    </row>
    <row r="1459" spans="1:40" ht="16.8" customHeight="1" x14ac:dyDescent="0.25">
      <c r="A1459" s="113">
        <v>1</v>
      </c>
      <c r="B1459" s="342" t="s">
        <v>4979</v>
      </c>
      <c r="C1459" s="342" t="str">
        <f>IF(C1458="", "", C1458)</f>
        <v>Spital</v>
      </c>
      <c r="D1459" s="350" t="str">
        <f t="shared" si="650"/>
        <v>'Spital'</v>
      </c>
      <c r="E1459" s="211">
        <f>E1458</f>
        <v>18810102</v>
      </c>
      <c r="F1459" s="262">
        <v>2</v>
      </c>
      <c r="G1459" s="211" t="s">
        <v>4941</v>
      </c>
      <c r="R1459" s="112" t="str">
        <f>IF(D1459="","", CONCATENATE("Update games set ", B1459, "= ",D1459," where game_id=", E1459))</f>
        <v>Update games set Opp_parent= 'Spital' where game_id=18810102</v>
      </c>
      <c r="S1459" s="112" t="str">
        <f t="shared" si="631"/>
        <v>Update lineups set player_name = 'Jardine', raw_name = 'Jardine' where game_id = 18810102 and player_order = 2</v>
      </c>
      <c r="T1459" s="112" t="str">
        <f t="shared" si="632"/>
        <v/>
      </c>
      <c r="U1459" s="200" t="str">
        <f t="shared" si="629"/>
        <v/>
      </c>
      <c r="V1459" s="112" t="str">
        <f t="shared" si="633"/>
        <v/>
      </c>
      <c r="W1459" s="415" t="str">
        <f t="shared" si="634"/>
        <v/>
      </c>
      <c r="Y1459" s="65" t="str">
        <f t="shared" si="641"/>
        <v/>
      </c>
      <c r="Z1459" s="65" t="str">
        <f t="shared" si="642"/>
        <v/>
      </c>
      <c r="AA1459" s="65" t="str">
        <f t="shared" si="643"/>
        <v/>
      </c>
      <c r="AB1459" s="65" t="str">
        <f t="shared" si="644"/>
        <v/>
      </c>
      <c r="AC1459" s="65" t="str">
        <f t="shared" si="645"/>
        <v/>
      </c>
      <c r="AH1459" s="65" t="str">
        <f t="shared" si="635"/>
        <v>188003272</v>
      </c>
      <c r="AI1459" s="65">
        <v>18800327</v>
      </c>
      <c r="AJ1459" s="65" t="s">
        <v>5243</v>
      </c>
      <c r="AK1459" s="65">
        <v>2</v>
      </c>
      <c r="AL1459" s="65" t="s">
        <v>3078</v>
      </c>
      <c r="AN1459" s="65" t="str">
        <f t="shared" si="630"/>
        <v/>
      </c>
    </row>
    <row r="1460" spans="1:40" ht="16.8" customHeight="1" x14ac:dyDescent="0.25">
      <c r="A1460" s="113">
        <v>1</v>
      </c>
      <c r="B1460" s="342" t="s">
        <v>2653</v>
      </c>
      <c r="C1460" s="342" t="s">
        <v>663</v>
      </c>
      <c r="D1460" s="350" t="str">
        <f t="shared" si="650"/>
        <v>'Friendly'</v>
      </c>
      <c r="E1460" s="211">
        <f t="shared" ref="E1460:E1473" si="654">E1459</f>
        <v>18810102</v>
      </c>
      <c r="F1460" s="262">
        <v>3</v>
      </c>
      <c r="G1460" s="211" t="s">
        <v>5002</v>
      </c>
      <c r="R1460" s="112" t="str">
        <f>IF(D1460="","", CONCATENATE("Update games set ", B1460, "= ",D1460," where game_id=", E1460))</f>
        <v>Update games set Game_type= 'Friendly' where game_id=18810102</v>
      </c>
      <c r="S1460" s="112" t="str">
        <f t="shared" si="631"/>
        <v>Update lineups set player_name = 'Gunn', raw_name = 'Gunn' where game_id = 18810102 and player_order = 3</v>
      </c>
      <c r="T1460" s="112" t="str">
        <f t="shared" si="632"/>
        <v/>
      </c>
      <c r="U1460" s="200" t="str">
        <f t="shared" si="629"/>
        <v/>
      </c>
      <c r="V1460" s="112" t="str">
        <f t="shared" si="633"/>
        <v/>
      </c>
      <c r="W1460" s="415" t="str">
        <f t="shared" si="634"/>
        <v/>
      </c>
      <c r="Y1460" s="65" t="str">
        <f t="shared" si="641"/>
        <v/>
      </c>
      <c r="Z1460" s="65" t="str">
        <f t="shared" si="642"/>
        <v/>
      </c>
      <c r="AA1460" s="65" t="str">
        <f t="shared" si="643"/>
        <v/>
      </c>
      <c r="AB1460" s="65" t="str">
        <f t="shared" si="644"/>
        <v/>
      </c>
      <c r="AC1460" s="65" t="str">
        <f t="shared" si="645"/>
        <v/>
      </c>
      <c r="AH1460" s="65" t="str">
        <f t="shared" si="635"/>
        <v>188003273</v>
      </c>
      <c r="AI1460" s="65">
        <v>18800327</v>
      </c>
      <c r="AJ1460" s="65" t="s">
        <v>5243</v>
      </c>
      <c r="AK1460" s="65">
        <v>3</v>
      </c>
      <c r="AL1460" s="65" t="s">
        <v>3393</v>
      </c>
      <c r="AN1460" s="65" t="str">
        <f t="shared" si="630"/>
        <v/>
      </c>
    </row>
    <row r="1461" spans="1:40" ht="16.8" customHeight="1" x14ac:dyDescent="0.25">
      <c r="A1461" s="113">
        <v>1</v>
      </c>
      <c r="B1461" s="342" t="s">
        <v>4978</v>
      </c>
      <c r="C1461" s="348" t="s">
        <v>0</v>
      </c>
      <c r="D1461" s="350" t="str">
        <f t="shared" si="650"/>
        <v>'A'</v>
      </c>
      <c r="E1461" s="211">
        <f t="shared" si="654"/>
        <v>18810102</v>
      </c>
      <c r="F1461" s="262">
        <v>4</v>
      </c>
      <c r="G1461" s="211" t="s">
        <v>2112</v>
      </c>
      <c r="R1461" s="112" t="str">
        <f>IF(D1461="","", CONCATENATE("Update games set ", B1461, "= ",D1461," where game_id=", E1461))</f>
        <v>Update games set HAN= 'A' where game_id=18810102</v>
      </c>
      <c r="S1461" s="112" t="str">
        <f t="shared" si="631"/>
        <v>Update lineups set player_name = 'Barlow', raw_name = 'Barlow' where game_id = 18810102 and player_order = 4</v>
      </c>
      <c r="T1461" s="112" t="str">
        <f t="shared" si="632"/>
        <v/>
      </c>
      <c r="U1461" s="200" t="str">
        <f t="shared" si="629"/>
        <v/>
      </c>
      <c r="V1461" s="112" t="str">
        <f t="shared" si="633"/>
        <v/>
      </c>
      <c r="W1461" s="415" t="str">
        <f t="shared" si="634"/>
        <v/>
      </c>
      <c r="Y1461" s="65" t="str">
        <f t="shared" si="641"/>
        <v/>
      </c>
      <c r="Z1461" s="65" t="str">
        <f t="shared" si="642"/>
        <v/>
      </c>
      <c r="AA1461" s="65" t="str">
        <f t="shared" si="643"/>
        <v/>
      </c>
      <c r="AB1461" s="65" t="str">
        <f t="shared" si="644"/>
        <v/>
      </c>
      <c r="AC1461" s="65" t="str">
        <f t="shared" si="645"/>
        <v/>
      </c>
      <c r="AH1461" s="65" t="str">
        <f t="shared" si="635"/>
        <v>188003274</v>
      </c>
      <c r="AI1461" s="65">
        <v>18800327</v>
      </c>
      <c r="AJ1461" s="65" t="s">
        <v>5243</v>
      </c>
      <c r="AK1461" s="65">
        <v>4</v>
      </c>
      <c r="AL1461" s="65" t="s">
        <v>3417</v>
      </c>
      <c r="AN1461" s="65" t="str">
        <f t="shared" si="630"/>
        <v/>
      </c>
    </row>
    <row r="1462" spans="1:40" ht="16.8" customHeight="1" x14ac:dyDescent="0.25">
      <c r="A1462" s="113">
        <v>1</v>
      </c>
      <c r="B1462" s="342" t="s">
        <v>5</v>
      </c>
      <c r="C1462" s="347">
        <v>0</v>
      </c>
      <c r="D1462" s="349">
        <f t="shared" si="637"/>
        <v>0</v>
      </c>
      <c r="E1462" s="211">
        <f t="shared" si="654"/>
        <v>18810102</v>
      </c>
      <c r="F1462" s="262">
        <v>5</v>
      </c>
      <c r="G1462" s="211" t="s">
        <v>5014</v>
      </c>
      <c r="R1462" s="112" t="str">
        <f>IF(D1462="","", CONCATENATE("Update games set ", B1462, "= ",D1462," where game_id=", E1462))</f>
        <v>Update games set F= 0 where game_id=18810102</v>
      </c>
      <c r="S1462" s="112" t="str">
        <f t="shared" si="631"/>
        <v>Update lineups set player_name = 'Neep', raw_name = 'Neep' where game_id = 18810102 and player_order = 5</v>
      </c>
      <c r="T1462" s="112" t="str">
        <f t="shared" si="632"/>
        <v/>
      </c>
      <c r="U1462" s="200" t="str">
        <f t="shared" si="629"/>
        <v/>
      </c>
      <c r="V1462" s="112" t="str">
        <f t="shared" si="633"/>
        <v/>
      </c>
      <c r="W1462" s="415" t="str">
        <f t="shared" si="634"/>
        <v/>
      </c>
      <c r="Y1462" s="65" t="str">
        <f t="shared" si="641"/>
        <v/>
      </c>
      <c r="Z1462" s="65" t="str">
        <f t="shared" si="642"/>
        <v/>
      </c>
      <c r="AA1462" s="65" t="str">
        <f t="shared" si="643"/>
        <v/>
      </c>
      <c r="AB1462" s="65" t="str">
        <f t="shared" si="644"/>
        <v/>
      </c>
      <c r="AC1462" s="65" t="str">
        <f t="shared" si="645"/>
        <v/>
      </c>
      <c r="AH1462" s="65" t="str">
        <f t="shared" si="635"/>
        <v>188003275</v>
      </c>
      <c r="AI1462" s="65">
        <v>18800327</v>
      </c>
      <c r="AJ1462" s="65" t="s">
        <v>5243</v>
      </c>
      <c r="AK1462" s="65">
        <v>5</v>
      </c>
      <c r="AL1462" s="65" t="s">
        <v>2105</v>
      </c>
      <c r="AN1462" s="65" t="str">
        <f t="shared" si="630"/>
        <v/>
      </c>
    </row>
    <row r="1463" spans="1:40" ht="16.8" customHeight="1" x14ac:dyDescent="0.25">
      <c r="A1463" s="113">
        <v>1</v>
      </c>
      <c r="B1463" s="342" t="s">
        <v>0</v>
      </c>
      <c r="C1463" s="180">
        <v>0</v>
      </c>
      <c r="D1463" s="349">
        <f t="shared" si="637"/>
        <v>0</v>
      </c>
      <c r="E1463" s="211">
        <f t="shared" si="654"/>
        <v>18810102</v>
      </c>
      <c r="F1463" s="262">
        <v>6</v>
      </c>
      <c r="G1463" s="211" t="s">
        <v>2105</v>
      </c>
      <c r="R1463" s="112" t="str">
        <f>IF(D1463="","", CONCATENATE("Update games set ", B1463, "= ",D1463," where game_id=", E1463))</f>
        <v>Update games set A= 0 where game_id=18810102</v>
      </c>
      <c r="S1463" s="112" t="str">
        <f t="shared" si="631"/>
        <v>Update lineups set player_name = 'Billyeald', raw_name = 'Billyeald' where game_id = 18810102 and player_order = 6</v>
      </c>
      <c r="T1463" s="112" t="str">
        <f t="shared" si="632"/>
        <v/>
      </c>
      <c r="U1463" s="200" t="str">
        <f t="shared" si="629"/>
        <v/>
      </c>
      <c r="V1463" s="112" t="str">
        <f t="shared" si="633"/>
        <v/>
      </c>
      <c r="W1463" s="415" t="str">
        <f t="shared" si="634"/>
        <v/>
      </c>
      <c r="Y1463" s="65" t="str">
        <f t="shared" si="641"/>
        <v/>
      </c>
      <c r="Z1463" s="65" t="str">
        <f t="shared" si="642"/>
        <v/>
      </c>
      <c r="AA1463" s="65" t="str">
        <f t="shared" si="643"/>
        <v/>
      </c>
      <c r="AB1463" s="65" t="str">
        <f t="shared" si="644"/>
        <v/>
      </c>
      <c r="AC1463" s="65" t="str">
        <f t="shared" si="645"/>
        <v/>
      </c>
      <c r="AH1463" s="65" t="str">
        <f t="shared" si="635"/>
        <v>188003276</v>
      </c>
      <c r="AI1463" s="65">
        <v>18800327</v>
      </c>
      <c r="AJ1463" s="65" t="s">
        <v>5243</v>
      </c>
      <c r="AK1463" s="65">
        <v>6</v>
      </c>
      <c r="AL1463" s="65" t="s">
        <v>2122</v>
      </c>
      <c r="AN1463" s="65" t="str">
        <f t="shared" si="630"/>
        <v/>
      </c>
    </row>
    <row r="1464" spans="1:40" ht="16.8" customHeight="1" x14ac:dyDescent="0.25">
      <c r="A1464" s="113">
        <v>1</v>
      </c>
      <c r="B1464" s="342" t="s">
        <v>23</v>
      </c>
      <c r="C1464" s="334" t="s">
        <v>3</v>
      </c>
      <c r="D1464" s="334" t="str">
        <f t="shared" ref="D1464" si="655">IF(C1464="",IF(D1462&gt;D1463,"'W'",IF(D1462=D1463,"'D'","'L'")),_xlfn.CONCAT("'",C1464,"'"))</f>
        <v>'D'</v>
      </c>
      <c r="E1464" s="211">
        <f t="shared" si="654"/>
        <v>18810102</v>
      </c>
      <c r="F1464" s="262">
        <v>7</v>
      </c>
      <c r="G1464" s="211" t="s">
        <v>5015</v>
      </c>
      <c r="R1464" s="112" t="str">
        <f>IF(D1464="","", CONCATENATE("Update games set ", B1464, "= ",D1464," where game_id=", E1464))</f>
        <v>Update games set Result= 'D' where game_id=18810102</v>
      </c>
      <c r="S1464" s="112" t="str">
        <f t="shared" si="631"/>
        <v>Update lineups set player_name = 'Unwin', raw_name = 'Unwin' where game_id = 18810102 and player_order = 7</v>
      </c>
      <c r="T1464" s="112" t="str">
        <f t="shared" si="632"/>
        <v/>
      </c>
      <c r="U1464" s="200" t="str">
        <f t="shared" si="629"/>
        <v/>
      </c>
      <c r="V1464" s="112" t="str">
        <f t="shared" si="633"/>
        <v/>
      </c>
      <c r="W1464" s="415" t="str">
        <f t="shared" si="634"/>
        <v/>
      </c>
      <c r="Y1464" s="65" t="str">
        <f t="shared" si="641"/>
        <v/>
      </c>
      <c r="Z1464" s="65" t="str">
        <f t="shared" si="642"/>
        <v/>
      </c>
      <c r="AA1464" s="65" t="str">
        <f t="shared" si="643"/>
        <v/>
      </c>
      <c r="AB1464" s="65" t="str">
        <f t="shared" si="644"/>
        <v/>
      </c>
      <c r="AC1464" s="65" t="str">
        <f t="shared" si="645"/>
        <v/>
      </c>
      <c r="AH1464" s="65" t="str">
        <f t="shared" si="635"/>
        <v>188003277</v>
      </c>
      <c r="AI1464" s="65">
        <v>18800327</v>
      </c>
      <c r="AJ1464" s="65" t="s">
        <v>5243</v>
      </c>
      <c r="AK1464" s="65">
        <v>7</v>
      </c>
      <c r="AL1464" s="65" t="s">
        <v>2120</v>
      </c>
      <c r="AN1464" s="65" t="str">
        <f t="shared" si="630"/>
        <v/>
      </c>
    </row>
    <row r="1465" spans="1:40" ht="16.8" customHeight="1" x14ac:dyDescent="0.25">
      <c r="A1465" s="113">
        <v>1</v>
      </c>
      <c r="B1465" s="342" t="s">
        <v>768</v>
      </c>
      <c r="C1465" s="180"/>
      <c r="D1465" s="349" t="str">
        <f t="shared" si="639"/>
        <v/>
      </c>
      <c r="E1465" s="211">
        <f t="shared" si="654"/>
        <v>18810102</v>
      </c>
      <c r="F1465" s="262">
        <v>8</v>
      </c>
      <c r="G1465" s="211" t="s">
        <v>5016</v>
      </c>
      <c r="R1465" s="112" t="str">
        <f>IF(D1465="","", CONCATENATE("Update games set ", B1465, "= ",D1465," where game_id=", E1465))</f>
        <v/>
      </c>
      <c r="S1465" s="112" t="str">
        <f t="shared" si="631"/>
        <v>Update lineups set player_name = 'Fitz', raw_name = 'Fitz' where game_id = 18810102 and player_order = 8</v>
      </c>
      <c r="T1465" s="112" t="str">
        <f t="shared" si="632"/>
        <v/>
      </c>
      <c r="U1465" s="200" t="str">
        <f t="shared" si="629"/>
        <v/>
      </c>
      <c r="V1465" s="112" t="str">
        <f t="shared" si="633"/>
        <v/>
      </c>
      <c r="W1465" s="415" t="str">
        <f t="shared" si="634"/>
        <v/>
      </c>
      <c r="Y1465" s="65" t="str">
        <f t="shared" si="641"/>
        <v/>
      </c>
      <c r="Z1465" s="65" t="str">
        <f t="shared" si="642"/>
        <v/>
      </c>
      <c r="AA1465" s="65" t="str">
        <f t="shared" si="643"/>
        <v/>
      </c>
      <c r="AB1465" s="65" t="str">
        <f t="shared" si="644"/>
        <v/>
      </c>
      <c r="AC1465" s="65" t="str">
        <f t="shared" si="645"/>
        <v/>
      </c>
      <c r="AH1465" s="65" t="str">
        <f t="shared" si="635"/>
        <v>188003278</v>
      </c>
      <c r="AI1465" s="65">
        <v>18800327</v>
      </c>
      <c r="AJ1465" s="65" t="s">
        <v>5243</v>
      </c>
      <c r="AK1465" s="65">
        <v>8</v>
      </c>
      <c r="AL1465" s="65" t="s">
        <v>3245</v>
      </c>
      <c r="AN1465" s="65" t="str">
        <f t="shared" si="630"/>
        <v/>
      </c>
    </row>
    <row r="1466" spans="1:40" ht="16.8" customHeight="1" x14ac:dyDescent="0.25">
      <c r="A1466" s="113">
        <v>1</v>
      </c>
      <c r="B1466" s="342" t="s">
        <v>766</v>
      </c>
      <c r="C1466" s="180"/>
      <c r="D1466" s="349" t="str">
        <f t="shared" si="639"/>
        <v/>
      </c>
      <c r="E1466" s="211">
        <f t="shared" si="654"/>
        <v>18810102</v>
      </c>
      <c r="F1466" s="262">
        <v>9</v>
      </c>
      <c r="G1466" s="194" t="s">
        <v>1868</v>
      </c>
      <c r="H1466" s="194"/>
      <c r="N1466" s="417"/>
      <c r="O1466" s="194"/>
      <c r="P1466" s="194"/>
      <c r="R1466" s="112" t="str">
        <f>IF(D1466="","", CONCATENATE("Update games set ", B1466, "= ",D1466," where game_id=", E1466))</f>
        <v/>
      </c>
      <c r="S1466" s="112" t="str">
        <f t="shared" si="631"/>
        <v>Update lineups set player_name = 'Sheldon', raw_name = 'Sheldon' where game_id = 18810102 and player_order = 9</v>
      </c>
      <c r="T1466" s="112" t="str">
        <f t="shared" si="632"/>
        <v/>
      </c>
      <c r="U1466" s="200" t="str">
        <f t="shared" si="629"/>
        <v/>
      </c>
      <c r="V1466" s="112" t="str">
        <f t="shared" si="633"/>
        <v/>
      </c>
      <c r="W1466" s="415" t="str">
        <f t="shared" si="634"/>
        <v/>
      </c>
      <c r="Y1466" s="65" t="str">
        <f t="shared" si="641"/>
        <v/>
      </c>
      <c r="Z1466" s="65" t="str">
        <f t="shared" si="642"/>
        <v/>
      </c>
      <c r="AA1466" s="65" t="str">
        <f t="shared" si="643"/>
        <v/>
      </c>
      <c r="AB1466" s="65" t="str">
        <f t="shared" si="644"/>
        <v/>
      </c>
      <c r="AC1466" s="65" t="str">
        <f t="shared" si="645"/>
        <v/>
      </c>
      <c r="AH1466" s="65" t="str">
        <f t="shared" si="635"/>
        <v>188003279</v>
      </c>
      <c r="AI1466" s="65">
        <v>18800327</v>
      </c>
      <c r="AJ1466" s="65" t="s">
        <v>5243</v>
      </c>
      <c r="AK1466" s="65">
        <v>9</v>
      </c>
      <c r="AL1466" s="65" t="s">
        <v>2981</v>
      </c>
      <c r="AN1466" s="65" t="str">
        <f t="shared" si="630"/>
        <v/>
      </c>
    </row>
    <row r="1467" spans="1:40" ht="16.8" customHeight="1" x14ac:dyDescent="0.25">
      <c r="A1467" s="113">
        <v>1</v>
      </c>
      <c r="B1467" s="342" t="s">
        <v>753</v>
      </c>
      <c r="C1467" s="348"/>
      <c r="D1467" s="350" t="str">
        <f t="shared" si="640"/>
        <v/>
      </c>
      <c r="E1467" s="211">
        <f t="shared" si="654"/>
        <v>18810102</v>
      </c>
      <c r="F1467" s="262">
        <v>10</v>
      </c>
      <c r="G1467" s="194" t="s">
        <v>4990</v>
      </c>
      <c r="N1467" s="417"/>
      <c r="O1467" s="194"/>
      <c r="P1467" s="194"/>
      <c r="R1467" s="112" t="str">
        <f>IF(D1467="","", CONCATENATE("Update games set ", B1467, "= ",D1467," where game_id=", E1467))</f>
        <v/>
      </c>
      <c r="S1467" s="112" t="str">
        <f t="shared" si="631"/>
        <v>Update lineups set player_name = 'Johnson', raw_name = 'Johnson' where game_id = 18810102 and player_order = 10</v>
      </c>
      <c r="T1467" s="112" t="str">
        <f t="shared" si="632"/>
        <v/>
      </c>
      <c r="U1467" s="200" t="str">
        <f t="shared" si="629"/>
        <v/>
      </c>
      <c r="V1467" s="112" t="str">
        <f t="shared" si="633"/>
        <v/>
      </c>
      <c r="W1467" s="415" t="str">
        <f t="shared" si="634"/>
        <v/>
      </c>
      <c r="Y1467" s="65" t="str">
        <f t="shared" si="641"/>
        <v/>
      </c>
      <c r="Z1467" s="65" t="str">
        <f t="shared" si="642"/>
        <v/>
      </c>
      <c r="AA1467" s="65" t="str">
        <f t="shared" si="643"/>
        <v/>
      </c>
      <c r="AB1467" s="65" t="str">
        <f t="shared" si="644"/>
        <v/>
      </c>
      <c r="AC1467" s="65" t="str">
        <f t="shared" si="645"/>
        <v/>
      </c>
      <c r="AH1467" s="65" t="str">
        <f t="shared" si="635"/>
        <v>1880032710</v>
      </c>
      <c r="AI1467" s="65">
        <v>18800327</v>
      </c>
      <c r="AJ1467" s="65" t="s">
        <v>5243</v>
      </c>
      <c r="AK1467" s="65">
        <v>10</v>
      </c>
      <c r="AL1467" s="65" t="s">
        <v>3178</v>
      </c>
      <c r="AN1467" s="65" t="str">
        <f t="shared" si="630"/>
        <v/>
      </c>
    </row>
    <row r="1468" spans="1:40" ht="16.8" customHeight="1" x14ac:dyDescent="0.25">
      <c r="A1468" s="113">
        <v>1</v>
      </c>
      <c r="B1468" s="342" t="s">
        <v>746</v>
      </c>
      <c r="C1468" s="334" t="s">
        <v>5062</v>
      </c>
      <c r="D1468" s="334" t="s">
        <v>5011</v>
      </c>
      <c r="E1468" s="211">
        <f t="shared" si="654"/>
        <v>18810102</v>
      </c>
      <c r="F1468" s="262">
        <v>11</v>
      </c>
      <c r="G1468" s="211" t="s">
        <v>4778</v>
      </c>
      <c r="R1468" s="112" t="str">
        <f>IF(D1468="","", CONCATENATE("Update games set ", B1468, "= ",D1468," where game_id=", E1468))</f>
        <v>Update games set Game_date= '1881-01-01 15:00' where game_id=18810102</v>
      </c>
      <c r="S1468" s="112" t="str">
        <f t="shared" si="631"/>
        <v>Update lineups set player_name = 'Wright', raw_name = 'Wright' where game_id = 18810102 and player_order = 11</v>
      </c>
      <c r="T1468" s="112" t="str">
        <f t="shared" si="632"/>
        <v/>
      </c>
      <c r="U1468" s="200" t="str">
        <f t="shared" si="629"/>
        <v/>
      </c>
      <c r="V1468" s="112" t="str">
        <f t="shared" si="633"/>
        <v/>
      </c>
      <c r="W1468" s="415" t="str">
        <f t="shared" si="634"/>
        <v/>
      </c>
      <c r="Y1468" s="65" t="str">
        <f t="shared" si="641"/>
        <v/>
      </c>
      <c r="Z1468" s="65" t="str">
        <f t="shared" si="642"/>
        <v/>
      </c>
      <c r="AA1468" s="65" t="str">
        <f t="shared" si="643"/>
        <v/>
      </c>
      <c r="AB1468" s="65" t="str">
        <f t="shared" si="644"/>
        <v/>
      </c>
      <c r="AC1468" s="65" t="str">
        <f t="shared" si="645"/>
        <v/>
      </c>
      <c r="AH1468" s="65" t="str">
        <f t="shared" si="635"/>
        <v>1880032711</v>
      </c>
      <c r="AI1468" s="65">
        <v>18800327</v>
      </c>
      <c r="AJ1468" s="65" t="s">
        <v>5243</v>
      </c>
      <c r="AK1468" s="65">
        <v>11</v>
      </c>
      <c r="AL1468" s="65" t="s">
        <v>2943</v>
      </c>
      <c r="AN1468" s="65" t="str">
        <f t="shared" si="630"/>
        <v/>
      </c>
    </row>
    <row r="1469" spans="1:40" ht="16.8" customHeight="1" x14ac:dyDescent="0.25">
      <c r="A1469" s="113">
        <v>1</v>
      </c>
      <c r="B1469" s="342" t="s">
        <v>25</v>
      </c>
      <c r="C1469" s="334" t="s">
        <v>5337</v>
      </c>
      <c r="D1469" s="350" t="str">
        <f t="shared" si="650"/>
        <v>'One of two games played on the same day'</v>
      </c>
      <c r="E1469" s="211">
        <f t="shared" si="654"/>
        <v>18810102</v>
      </c>
      <c r="F1469" s="262">
        <v>12</v>
      </c>
      <c r="G1469" s="212"/>
      <c r="H1469" s="212"/>
      <c r="N1469" s="416"/>
      <c r="O1469" s="212"/>
      <c r="P1469" s="212"/>
      <c r="R1469" s="112" t="str">
        <f>IF(D1469="","", CONCATENATE("Update games set ", B1469, "= ",D1469," where game_id=", E1469))</f>
        <v>Update games set Notes= 'One of two games played on the same day' where game_id=18810102</v>
      </c>
      <c r="S1469" s="112" t="str">
        <f t="shared" si="631"/>
        <v/>
      </c>
      <c r="T1469" s="112" t="str">
        <f t="shared" si="632"/>
        <v/>
      </c>
      <c r="U1469" s="200" t="str">
        <f t="shared" si="629"/>
        <v/>
      </c>
      <c r="V1469" s="112" t="str">
        <f t="shared" si="633"/>
        <v/>
      </c>
      <c r="W1469" s="415" t="str">
        <f t="shared" si="634"/>
        <v/>
      </c>
      <c r="Y1469" s="65" t="str">
        <f t="shared" si="641"/>
        <v/>
      </c>
      <c r="Z1469" s="65" t="str">
        <f t="shared" si="642"/>
        <v/>
      </c>
      <c r="AA1469" s="65" t="str">
        <f t="shared" si="643"/>
        <v/>
      </c>
      <c r="AB1469" s="65" t="str">
        <f t="shared" si="644"/>
        <v/>
      </c>
      <c r="AC1469" s="65" t="str">
        <f t="shared" si="645"/>
        <v/>
      </c>
      <c r="AH1469" s="65" t="str">
        <f t="shared" si="635"/>
        <v>1880032712</v>
      </c>
      <c r="AI1469" s="65">
        <v>18800327</v>
      </c>
      <c r="AJ1469" s="65" t="s">
        <v>5243</v>
      </c>
      <c r="AK1469" s="65">
        <v>12</v>
      </c>
      <c r="AL1469" s="65" t="s">
        <v>653</v>
      </c>
      <c r="AN1469" s="65" t="str">
        <f t="shared" si="630"/>
        <v/>
      </c>
    </row>
    <row r="1470" spans="1:40" ht="16.8" customHeight="1" x14ac:dyDescent="0.25">
      <c r="A1470" s="113">
        <v>1</v>
      </c>
      <c r="B1470" s="342" t="s">
        <v>475</v>
      </c>
      <c r="C1470" s="180"/>
      <c r="D1470" s="349" t="str">
        <f t="shared" si="639"/>
        <v/>
      </c>
      <c r="E1470" s="211">
        <f t="shared" si="654"/>
        <v>18810102</v>
      </c>
      <c r="F1470" s="262">
        <v>13</v>
      </c>
      <c r="R1470" s="112" t="str">
        <f>IF(D1470="","", CONCATENATE("Update games set ", B1470, "= ",D1470," where game_id=", E1470))</f>
        <v/>
      </c>
      <c r="S1470" s="112" t="str">
        <f t="shared" si="631"/>
        <v/>
      </c>
      <c r="T1470" s="112" t="str">
        <f t="shared" si="632"/>
        <v/>
      </c>
      <c r="U1470" s="200" t="str">
        <f t="shared" si="629"/>
        <v/>
      </c>
      <c r="V1470" s="112" t="str">
        <f t="shared" si="633"/>
        <v/>
      </c>
      <c r="W1470" s="415" t="str">
        <f t="shared" si="634"/>
        <v/>
      </c>
      <c r="Y1470" s="65" t="str">
        <f t="shared" si="641"/>
        <v/>
      </c>
      <c r="Z1470" s="65" t="str">
        <f t="shared" si="642"/>
        <v/>
      </c>
      <c r="AA1470" s="65" t="str">
        <f t="shared" si="643"/>
        <v/>
      </c>
      <c r="AB1470" s="65" t="str">
        <f t="shared" si="644"/>
        <v/>
      </c>
      <c r="AC1470" s="65" t="str">
        <f t="shared" si="645"/>
        <v/>
      </c>
      <c r="AH1470" s="65" t="str">
        <f t="shared" si="635"/>
        <v>1880032713</v>
      </c>
      <c r="AI1470" s="65">
        <v>18800327</v>
      </c>
      <c r="AJ1470" s="65" t="s">
        <v>5243</v>
      </c>
      <c r="AK1470" s="65">
        <v>13</v>
      </c>
      <c r="AL1470" s="65" t="s">
        <v>653</v>
      </c>
      <c r="AN1470" s="65" t="str">
        <f t="shared" si="630"/>
        <v/>
      </c>
    </row>
    <row r="1471" spans="1:40" ht="16.8" customHeight="1" x14ac:dyDescent="0.25">
      <c r="A1471" s="113">
        <v>1</v>
      </c>
      <c r="B1471" s="342" t="s">
        <v>20</v>
      </c>
      <c r="C1471" s="348"/>
      <c r="D1471" s="350" t="str">
        <f t="shared" si="650"/>
        <v/>
      </c>
      <c r="E1471" s="211">
        <f t="shared" si="654"/>
        <v>18810102</v>
      </c>
      <c r="F1471" s="262">
        <v>14</v>
      </c>
      <c r="R1471" s="112" t="str">
        <f>IF(D1471="","", CONCATENATE("Update games set ", B1471, "= ",D1471," where game_id=", E1471))</f>
        <v/>
      </c>
      <c r="S1471" s="112" t="str">
        <f t="shared" si="631"/>
        <v/>
      </c>
      <c r="T1471" s="112" t="str">
        <f t="shared" si="632"/>
        <v/>
      </c>
      <c r="U1471" s="200" t="str">
        <f t="shared" si="629"/>
        <v/>
      </c>
      <c r="V1471" s="112" t="str">
        <f t="shared" si="633"/>
        <v/>
      </c>
      <c r="W1471" s="415" t="str">
        <f t="shared" si="634"/>
        <v/>
      </c>
      <c r="Y1471" s="65" t="str">
        <f t="shared" si="641"/>
        <v/>
      </c>
      <c r="Z1471" s="65" t="str">
        <f t="shared" si="642"/>
        <v/>
      </c>
      <c r="AA1471" s="65" t="str">
        <f t="shared" si="643"/>
        <v/>
      </c>
      <c r="AB1471" s="65" t="str">
        <f t="shared" si="644"/>
        <v/>
      </c>
      <c r="AC1471" s="65" t="str">
        <f t="shared" si="645"/>
        <v/>
      </c>
      <c r="AH1471" s="65" t="str">
        <f t="shared" si="635"/>
        <v>1880032714</v>
      </c>
      <c r="AI1471" s="65">
        <v>18800327</v>
      </c>
      <c r="AJ1471" s="65" t="s">
        <v>5243</v>
      </c>
      <c r="AK1471" s="65">
        <v>14</v>
      </c>
      <c r="AL1471" s="65" t="s">
        <v>653</v>
      </c>
      <c r="AN1471" s="65" t="str">
        <f t="shared" si="630"/>
        <v/>
      </c>
    </row>
    <row r="1472" spans="1:40" ht="16.8" customHeight="1" x14ac:dyDescent="0.25">
      <c r="A1472" s="113">
        <v>1</v>
      </c>
      <c r="B1472" s="342" t="s">
        <v>4882</v>
      </c>
      <c r="C1472" s="342" t="str">
        <f>IF(C1471="", "", C1471)</f>
        <v/>
      </c>
      <c r="D1472" s="350" t="str">
        <f t="shared" si="650"/>
        <v/>
      </c>
      <c r="E1472" s="211">
        <f t="shared" si="654"/>
        <v>18810102</v>
      </c>
      <c r="F1472" s="262">
        <v>15</v>
      </c>
      <c r="R1472" s="112" t="str">
        <f>IF(D1472="","", CONCATENATE("Update games set ", B1472, "= ",D1472," where game_id=", E1472))</f>
        <v/>
      </c>
      <c r="S1472" s="112" t="str">
        <f t="shared" si="631"/>
        <v/>
      </c>
      <c r="T1472" s="112" t="str">
        <f t="shared" si="632"/>
        <v/>
      </c>
      <c r="U1472" s="200" t="str">
        <f t="shared" si="629"/>
        <v/>
      </c>
      <c r="V1472" s="112" t="str">
        <f t="shared" si="633"/>
        <v/>
      </c>
      <c r="W1472" s="415" t="str">
        <f t="shared" si="634"/>
        <v/>
      </c>
      <c r="Y1472" s="65" t="str">
        <f t="shared" si="641"/>
        <v/>
      </c>
      <c r="Z1472" s="65" t="str">
        <f t="shared" si="642"/>
        <v/>
      </c>
      <c r="AA1472" s="65" t="str">
        <f t="shared" si="643"/>
        <v/>
      </c>
      <c r="AB1472" s="65" t="str">
        <f t="shared" si="644"/>
        <v/>
      </c>
      <c r="AC1472" s="65" t="str">
        <f t="shared" si="645"/>
        <v/>
      </c>
      <c r="AH1472" s="65" t="str">
        <f t="shared" si="635"/>
        <v>1880032715</v>
      </c>
      <c r="AI1472" s="65">
        <v>18800327</v>
      </c>
      <c r="AJ1472" s="65" t="s">
        <v>5243</v>
      </c>
      <c r="AK1472" s="65">
        <v>15</v>
      </c>
      <c r="AL1472" s="65" t="s">
        <v>653</v>
      </c>
      <c r="AN1472" s="65" t="str">
        <f t="shared" si="630"/>
        <v/>
      </c>
    </row>
    <row r="1473" spans="1:40" s="126" customFormat="1" ht="16.8" customHeight="1" thickBot="1" x14ac:dyDescent="0.3">
      <c r="A1473" s="113">
        <v>1</v>
      </c>
      <c r="B1473" s="116" t="s">
        <v>115</v>
      </c>
      <c r="C1473" s="352"/>
      <c r="D1473" s="370" t="str">
        <f t="shared" ref="D1473" si="656">IF(MID(E1473,5,2)*1&gt;6,_xlfn.CONCAT("'",LEFT(E1473,4),"-",MID(E1473,3,2)+1,"'"),_xlfn.CONCAT("'",LEFT(E1473,4)-1,"-",MID(E1473,3,2),"'"))</f>
        <v>'1880-81'</v>
      </c>
      <c r="E1473" s="214">
        <f t="shared" si="654"/>
        <v>18810102</v>
      </c>
      <c r="F1473" s="266">
        <v>16</v>
      </c>
      <c r="G1473" s="343"/>
      <c r="H1473" s="343"/>
      <c r="I1473" s="267"/>
      <c r="J1473" s="214"/>
      <c r="K1473" s="266"/>
      <c r="L1473" s="266"/>
      <c r="M1473" s="266"/>
      <c r="N1473" s="419"/>
      <c r="O1473" s="343"/>
      <c r="P1473" s="343"/>
      <c r="Q1473" s="346"/>
      <c r="R1473" s="112" t="str">
        <f>IF(D1473="","", CONCATENATE("Update games set ", B1473, "= ",D1473," where game_id=", E1473))</f>
        <v>Update games set Season= '1880-81' where game_id=18810102</v>
      </c>
      <c r="S1473" s="112" t="str">
        <f t="shared" si="631"/>
        <v/>
      </c>
      <c r="T1473" s="112" t="str">
        <f t="shared" si="632"/>
        <v/>
      </c>
      <c r="U1473" s="200" t="str">
        <f t="shared" si="629"/>
        <v/>
      </c>
      <c r="V1473" s="112" t="str">
        <f t="shared" si="633"/>
        <v/>
      </c>
      <c r="W1473" s="415" t="str">
        <f t="shared" si="634"/>
        <v/>
      </c>
      <c r="X1473" s="240"/>
      <c r="Y1473" s="65" t="str">
        <f t="shared" si="641"/>
        <v/>
      </c>
      <c r="Z1473" s="65" t="str">
        <f t="shared" si="642"/>
        <v/>
      </c>
      <c r="AA1473" s="65" t="str">
        <f t="shared" si="643"/>
        <v/>
      </c>
      <c r="AB1473" s="65" t="str">
        <f t="shared" si="644"/>
        <v/>
      </c>
      <c r="AC1473" s="65" t="str">
        <f t="shared" si="645"/>
        <v/>
      </c>
      <c r="AH1473" s="65" t="str">
        <f t="shared" si="635"/>
        <v>1880032716</v>
      </c>
      <c r="AI1473" s="126">
        <v>18800327</v>
      </c>
      <c r="AJ1473" s="126" t="s">
        <v>5243</v>
      </c>
      <c r="AK1473" s="126">
        <v>16</v>
      </c>
      <c r="AL1473" s="126" t="s">
        <v>653</v>
      </c>
      <c r="AN1473" s="65" t="str">
        <f t="shared" si="630"/>
        <v/>
      </c>
    </row>
    <row r="1474" spans="1:40" ht="16.8" customHeight="1" thickTop="1" x14ac:dyDescent="0.25">
      <c r="A1474" s="113">
        <v>1</v>
      </c>
      <c r="B1474" s="341" t="s">
        <v>22</v>
      </c>
      <c r="C1474" s="341" t="s">
        <v>5257</v>
      </c>
      <c r="D1474" s="341" t="str">
        <f t="shared" si="650"/>
        <v>'Leicestershire Rangers'</v>
      </c>
      <c r="E1474" s="211">
        <v>18810108</v>
      </c>
      <c r="F1474" s="262">
        <v>1</v>
      </c>
      <c r="G1474" s="211" t="s">
        <v>4939</v>
      </c>
      <c r="H1474" s="212"/>
      <c r="R1474" s="112" t="str">
        <f>IF(D1474="","", CONCATENATE("Update games set ", B1474, "= ",D1474," where game_id=", E1474))</f>
        <v>Update games set Opponent= 'Leicestershire Rangers' where game_id=18810108</v>
      </c>
      <c r="S1474" s="112" t="str">
        <f t="shared" si="631"/>
        <v>Update lineups set player_name = 'J Sands', raw_name = 'J Sands' where game_id = 18810108 and player_order = 1</v>
      </c>
      <c r="T1474" s="112" t="str">
        <f t="shared" si="632"/>
        <v/>
      </c>
      <c r="U1474" s="200" t="str">
        <f t="shared" ref="U1474:U1537" si="657">IF(I1474="", "", Y1474&amp;Z1474&amp;AA1474&amp;AB1474&amp;AC1474)</f>
        <v/>
      </c>
      <c r="V1474" s="112" t="str">
        <f t="shared" si="633"/>
        <v/>
      </c>
      <c r="W1474" s="415" t="str">
        <f t="shared" si="634"/>
        <v/>
      </c>
      <c r="Y1474" s="65" t="str">
        <f t="shared" si="641"/>
        <v/>
      </c>
      <c r="Z1474" s="65" t="str">
        <f t="shared" si="642"/>
        <v/>
      </c>
      <c r="AA1474" s="65" t="str">
        <f t="shared" si="643"/>
        <v/>
      </c>
      <c r="AB1474" s="65" t="str">
        <f t="shared" si="644"/>
        <v/>
      </c>
      <c r="AC1474" s="65" t="str">
        <f t="shared" si="645"/>
        <v/>
      </c>
      <c r="AH1474" s="65" t="str">
        <f t="shared" si="635"/>
        <v>188003291</v>
      </c>
      <c r="AI1474" s="65">
        <v>18800329</v>
      </c>
      <c r="AJ1474" s="65" t="s">
        <v>5251</v>
      </c>
      <c r="AK1474" s="65">
        <v>1</v>
      </c>
      <c r="AN1474" s="65" t="str">
        <f t="shared" ref="AN1474:AN1537" si="658">IF(F1474=1, _xlfn.CONCAT("update games set source = 'The Nottingham Forest Football Scrapbook' where game_id = ", E1474), "")</f>
        <v>update games set source = 'The Nottingham Forest Football Scrapbook' where game_id = 18810108</v>
      </c>
    </row>
    <row r="1475" spans="1:40" ht="16.8" customHeight="1" x14ac:dyDescent="0.25">
      <c r="A1475" s="113">
        <v>1</v>
      </c>
      <c r="B1475" s="342" t="s">
        <v>4979</v>
      </c>
      <c r="C1475" s="342" t="str">
        <f>IF(C1474="", "", C1474)</f>
        <v>Leicestershire Rangers</v>
      </c>
      <c r="D1475" s="350" t="str">
        <f t="shared" si="650"/>
        <v>'Leicestershire Rangers'</v>
      </c>
      <c r="E1475" s="211">
        <f>E1474</f>
        <v>18810108</v>
      </c>
      <c r="F1475" s="262">
        <v>2</v>
      </c>
      <c r="G1475" s="211" t="s">
        <v>4997</v>
      </c>
      <c r="R1475" s="112" t="str">
        <f>IF(D1475="","", CONCATENATE("Update games set ", B1475, "= ",D1475," where game_id=", E1475))</f>
        <v>Update games set Opp_parent= 'Leicestershire Rangers' where game_id=18810108</v>
      </c>
      <c r="S1475" s="112" t="str">
        <f t="shared" ref="S1475:S1538" si="659">IF(G1475="","",CONCATENATE("Update lineups set player_name = '",SUBSTITUTE(G1475,"'","''"),"', raw_name = '",SUBSTITUTE(G1475,"'","''"),"' where game_id = ",E1475," and player_order = ",F1475))</f>
        <v>Update lineups set player_name = 'T Hancock', raw_name = 'T Hancock' where game_id = 18810108 and player_order = 2</v>
      </c>
      <c r="T1475" s="112" t="str">
        <f t="shared" ref="T1475:T1538" si="660">IF(J1475="","", CONCATENATE("insert into goals (game_id, goal_order, scorer_name, goal_min) values (",E1475, ", ", I1475,", '",J1475,")"))</f>
        <v/>
      </c>
      <c r="U1475" s="200" t="str">
        <f t="shared" si="657"/>
        <v/>
      </c>
      <c r="V1475" s="112" t="str">
        <f t="shared" ref="V1475:V1538" si="661">IF(N1475="","", CONCATENATE("insert into games_sources (game_id, source_order, source_name, source_link) values (",E1475, ", ", N1475,", '",O1475,"', '",P1475,"')"))</f>
        <v/>
      </c>
      <c r="W1475" s="415" t="str">
        <f t="shared" ref="W1475:W1538" si="662">IF(N1475="","",CONCATENATE("update games_sources set  source_name = '",O1475,"', source_link = '",P1475,"' where game_id = ",E1475," and source_order = ",N1475))</f>
        <v/>
      </c>
      <c r="Y1475" s="65" t="str">
        <f t="shared" si="641"/>
        <v/>
      </c>
      <c r="Z1475" s="65" t="str">
        <f t="shared" si="642"/>
        <v/>
      </c>
      <c r="AA1475" s="65" t="str">
        <f t="shared" si="643"/>
        <v/>
      </c>
      <c r="AB1475" s="65" t="str">
        <f t="shared" si="644"/>
        <v/>
      </c>
      <c r="AC1475" s="65" t="str">
        <f t="shared" si="645"/>
        <v/>
      </c>
      <c r="AH1475" s="65" t="str">
        <f t="shared" ref="AH1475:AH1538" si="663">_xlfn.CONCAT(AI1475,AK1475)</f>
        <v>188003292</v>
      </c>
      <c r="AI1475" s="65">
        <v>18800329</v>
      </c>
      <c r="AJ1475" s="65" t="s">
        <v>5251</v>
      </c>
      <c r="AK1475" s="65">
        <v>2</v>
      </c>
      <c r="AN1475" s="65" t="str">
        <f t="shared" si="658"/>
        <v/>
      </c>
    </row>
    <row r="1476" spans="1:40" ht="16.8" customHeight="1" x14ac:dyDescent="0.25">
      <c r="A1476" s="113">
        <v>1</v>
      </c>
      <c r="B1476" s="342" t="s">
        <v>2653</v>
      </c>
      <c r="C1476" s="342" t="s">
        <v>663</v>
      </c>
      <c r="D1476" s="350" t="str">
        <f t="shared" si="650"/>
        <v>'Friendly'</v>
      </c>
      <c r="E1476" s="211">
        <f t="shared" ref="E1476:E1489" si="664">E1475</f>
        <v>18810108</v>
      </c>
      <c r="F1476" s="262">
        <v>3</v>
      </c>
      <c r="G1476" s="211" t="s">
        <v>4942</v>
      </c>
      <c r="R1476" s="112" t="str">
        <f>IF(D1476="","", CONCATENATE("Update games set ", B1476, "= ",D1476," where game_id=", E1476))</f>
        <v>Update games set Game_type= 'Friendly' where game_id=18810108</v>
      </c>
      <c r="S1476" s="112" t="str">
        <f t="shared" si="659"/>
        <v>Update lineups set player_name = 'E Luntley', raw_name = 'E Luntley' where game_id = 18810108 and player_order = 3</v>
      </c>
      <c r="T1476" s="112" t="str">
        <f t="shared" si="660"/>
        <v/>
      </c>
      <c r="U1476" s="200" t="str">
        <f t="shared" si="657"/>
        <v/>
      </c>
      <c r="V1476" s="112" t="str">
        <f t="shared" si="661"/>
        <v/>
      </c>
      <c r="W1476" s="415" t="str">
        <f t="shared" si="662"/>
        <v/>
      </c>
      <c r="Y1476" s="65" t="str">
        <f t="shared" si="641"/>
        <v/>
      </c>
      <c r="Z1476" s="65" t="str">
        <f t="shared" si="642"/>
        <v/>
      </c>
      <c r="AA1476" s="65" t="str">
        <f t="shared" si="643"/>
        <v/>
      </c>
      <c r="AB1476" s="65" t="str">
        <f t="shared" si="644"/>
        <v/>
      </c>
      <c r="AC1476" s="65" t="str">
        <f t="shared" si="645"/>
        <v/>
      </c>
      <c r="AH1476" s="65" t="str">
        <f t="shared" si="663"/>
        <v>188003293</v>
      </c>
      <c r="AI1476" s="65">
        <v>18800329</v>
      </c>
      <c r="AJ1476" s="65" t="s">
        <v>5251</v>
      </c>
      <c r="AK1476" s="65">
        <v>3</v>
      </c>
      <c r="AN1476" s="65" t="str">
        <f t="shared" si="658"/>
        <v/>
      </c>
    </row>
    <row r="1477" spans="1:40" ht="16.8" customHeight="1" x14ac:dyDescent="0.25">
      <c r="A1477" s="113">
        <v>1</v>
      </c>
      <c r="B1477" s="342" t="s">
        <v>4978</v>
      </c>
      <c r="C1477" s="348" t="s">
        <v>5065</v>
      </c>
      <c r="D1477" s="350" t="str">
        <f t="shared" si="650"/>
        <v>'H'</v>
      </c>
      <c r="E1477" s="211">
        <f t="shared" si="664"/>
        <v>18810108</v>
      </c>
      <c r="F1477" s="262">
        <v>4</v>
      </c>
      <c r="G1477" s="211" t="s">
        <v>3417</v>
      </c>
      <c r="R1477" s="112" t="str">
        <f>IF(D1477="","", CONCATENATE("Update games set ", B1477, "= ",D1477," where game_id=", E1477))</f>
        <v>Update games set HAN= 'H' where game_id=18810108</v>
      </c>
      <c r="S1477" s="112" t="str">
        <f t="shared" si="659"/>
        <v>Update lineups set player_name = 'W Luntley', raw_name = 'W Luntley' where game_id = 18810108 and player_order = 4</v>
      </c>
      <c r="T1477" s="112" t="str">
        <f t="shared" si="660"/>
        <v/>
      </c>
      <c r="U1477" s="200" t="str">
        <f t="shared" si="657"/>
        <v/>
      </c>
      <c r="V1477" s="112" t="str">
        <f t="shared" si="661"/>
        <v/>
      </c>
      <c r="W1477" s="415" t="str">
        <f t="shared" si="662"/>
        <v/>
      </c>
      <c r="Y1477" s="65" t="str">
        <f t="shared" si="641"/>
        <v/>
      </c>
      <c r="Z1477" s="65" t="str">
        <f t="shared" si="642"/>
        <v/>
      </c>
      <c r="AA1477" s="65" t="str">
        <f t="shared" si="643"/>
        <v/>
      </c>
      <c r="AB1477" s="65" t="str">
        <f t="shared" si="644"/>
        <v/>
      </c>
      <c r="AC1477" s="65" t="str">
        <f t="shared" si="645"/>
        <v/>
      </c>
      <c r="AH1477" s="65" t="str">
        <f t="shared" si="663"/>
        <v>188003294</v>
      </c>
      <c r="AI1477" s="65">
        <v>18800329</v>
      </c>
      <c r="AJ1477" s="65" t="s">
        <v>5251</v>
      </c>
      <c r="AK1477" s="65">
        <v>4</v>
      </c>
      <c r="AN1477" s="65" t="str">
        <f t="shared" si="658"/>
        <v/>
      </c>
    </row>
    <row r="1478" spans="1:40" ht="16.8" customHeight="1" x14ac:dyDescent="0.25">
      <c r="A1478" s="113">
        <v>1</v>
      </c>
      <c r="B1478" s="342" t="s">
        <v>5</v>
      </c>
      <c r="C1478" s="347">
        <v>12</v>
      </c>
      <c r="D1478" s="349">
        <f t="shared" ref="D1478:D1527" si="665">IF(C1478="", "", C1478)</f>
        <v>12</v>
      </c>
      <c r="E1478" s="211">
        <f t="shared" si="664"/>
        <v>18810108</v>
      </c>
      <c r="F1478" s="262">
        <v>5</v>
      </c>
      <c r="G1478" s="211" t="s">
        <v>4976</v>
      </c>
      <c r="R1478" s="112" t="str">
        <f>IF(D1478="","", CONCATENATE("Update games set ", B1478, "= ",D1478," where game_id=", E1478))</f>
        <v>Update games set F= 12 where game_id=18810108</v>
      </c>
      <c r="S1478" s="112" t="str">
        <f t="shared" si="659"/>
        <v>Update lineups set player_name = 'CJ Caborn', raw_name = 'CJ Caborn' where game_id = 18810108 and player_order = 5</v>
      </c>
      <c r="T1478" s="112" t="str">
        <f t="shared" si="660"/>
        <v/>
      </c>
      <c r="U1478" s="200" t="str">
        <f t="shared" si="657"/>
        <v/>
      </c>
      <c r="V1478" s="112" t="str">
        <f t="shared" si="661"/>
        <v/>
      </c>
      <c r="W1478" s="415" t="str">
        <f t="shared" si="662"/>
        <v/>
      </c>
      <c r="Y1478" s="65" t="str">
        <f t="shared" si="641"/>
        <v/>
      </c>
      <c r="Z1478" s="65" t="str">
        <f t="shared" si="642"/>
        <v/>
      </c>
      <c r="AA1478" s="65" t="str">
        <f t="shared" si="643"/>
        <v/>
      </c>
      <c r="AB1478" s="65" t="str">
        <f t="shared" si="644"/>
        <v/>
      </c>
      <c r="AC1478" s="65" t="str">
        <f t="shared" si="645"/>
        <v/>
      </c>
      <c r="AH1478" s="65" t="str">
        <f t="shared" si="663"/>
        <v>188003295</v>
      </c>
      <c r="AI1478" s="65">
        <v>18800329</v>
      </c>
      <c r="AJ1478" s="65" t="s">
        <v>5251</v>
      </c>
      <c r="AK1478" s="65">
        <v>5</v>
      </c>
      <c r="AN1478" s="65" t="str">
        <f t="shared" si="658"/>
        <v/>
      </c>
    </row>
    <row r="1479" spans="1:40" ht="16.8" customHeight="1" x14ac:dyDescent="0.25">
      <c r="A1479" s="113">
        <v>1</v>
      </c>
      <c r="B1479" s="342" t="s">
        <v>0</v>
      </c>
      <c r="C1479" s="180">
        <v>0</v>
      </c>
      <c r="D1479" s="349">
        <f t="shared" si="665"/>
        <v>0</v>
      </c>
      <c r="E1479" s="211">
        <f t="shared" si="664"/>
        <v>18810108</v>
      </c>
      <c r="F1479" s="262">
        <v>6</v>
      </c>
      <c r="G1479" s="211" t="s">
        <v>4952</v>
      </c>
      <c r="R1479" s="112" t="str">
        <f>IF(D1479="","", CONCATENATE("Update games set ", B1479, "= ",D1479," where game_id=", E1479))</f>
        <v>Update games set A= 0 where game_id=18810108</v>
      </c>
      <c r="S1479" s="112" t="str">
        <f t="shared" si="659"/>
        <v>Update lineups set player_name = 'M Holroyd', raw_name = 'M Holroyd' where game_id = 18810108 and player_order = 6</v>
      </c>
      <c r="T1479" s="112" t="str">
        <f t="shared" si="660"/>
        <v/>
      </c>
      <c r="U1479" s="200" t="str">
        <f t="shared" si="657"/>
        <v/>
      </c>
      <c r="V1479" s="112" t="str">
        <f t="shared" si="661"/>
        <v/>
      </c>
      <c r="W1479" s="415" t="str">
        <f t="shared" si="662"/>
        <v/>
      </c>
      <c r="Y1479" s="65" t="str">
        <f t="shared" si="641"/>
        <v/>
      </c>
      <c r="Z1479" s="65" t="str">
        <f t="shared" si="642"/>
        <v/>
      </c>
      <c r="AA1479" s="65" t="str">
        <f t="shared" si="643"/>
        <v/>
      </c>
      <c r="AB1479" s="65" t="str">
        <f t="shared" si="644"/>
        <v/>
      </c>
      <c r="AC1479" s="65" t="str">
        <f t="shared" si="645"/>
        <v/>
      </c>
      <c r="AH1479" s="65" t="str">
        <f t="shared" si="663"/>
        <v>188003296</v>
      </c>
      <c r="AI1479" s="65">
        <v>18800329</v>
      </c>
      <c r="AJ1479" s="65" t="s">
        <v>5251</v>
      </c>
      <c r="AK1479" s="65">
        <v>6</v>
      </c>
      <c r="AN1479" s="65" t="str">
        <f t="shared" si="658"/>
        <v/>
      </c>
    </row>
    <row r="1480" spans="1:40" ht="16.8" customHeight="1" x14ac:dyDescent="0.25">
      <c r="A1480" s="113">
        <v>1</v>
      </c>
      <c r="B1480" s="342" t="s">
        <v>23</v>
      </c>
      <c r="C1480" s="334" t="s">
        <v>2</v>
      </c>
      <c r="D1480" s="334" t="str">
        <f t="shared" ref="D1480" si="666">IF(C1480="",IF(D1478&gt;D1479,"'W'",IF(D1478=D1479,"'D'","'L'")),_xlfn.CONCAT("'",C1480,"'"))</f>
        <v>'W'</v>
      </c>
      <c r="E1480" s="211">
        <f t="shared" si="664"/>
        <v>18810108</v>
      </c>
      <c r="F1480" s="262">
        <v>7</v>
      </c>
      <c r="G1480" s="211" t="s">
        <v>4806</v>
      </c>
      <c r="R1480" s="112" t="str">
        <f>IF(D1480="","", CONCATENATE("Update games set ", B1480, "= ",D1480," where game_id=", E1480))</f>
        <v>Update games set Result= 'W' where game_id=18810108</v>
      </c>
      <c r="S1480" s="112" t="str">
        <f t="shared" si="659"/>
        <v>Update lineups set player_name = 'SW Widdowson', raw_name = 'SW Widdowson' where game_id = 18810108 and player_order = 7</v>
      </c>
      <c r="T1480" s="112" t="str">
        <f t="shared" si="660"/>
        <v/>
      </c>
      <c r="U1480" s="200" t="str">
        <f t="shared" si="657"/>
        <v/>
      </c>
      <c r="V1480" s="112" t="str">
        <f t="shared" si="661"/>
        <v/>
      </c>
      <c r="W1480" s="415" t="str">
        <f t="shared" si="662"/>
        <v/>
      </c>
      <c r="Y1480" s="65" t="str">
        <f t="shared" si="641"/>
        <v/>
      </c>
      <c r="Z1480" s="65" t="str">
        <f t="shared" si="642"/>
        <v/>
      </c>
      <c r="AA1480" s="65" t="str">
        <f t="shared" si="643"/>
        <v/>
      </c>
      <c r="AB1480" s="65" t="str">
        <f t="shared" si="644"/>
        <v/>
      </c>
      <c r="AC1480" s="65" t="str">
        <f t="shared" si="645"/>
        <v/>
      </c>
      <c r="AH1480" s="65" t="str">
        <f t="shared" si="663"/>
        <v>188003297</v>
      </c>
      <c r="AI1480" s="65">
        <v>18800329</v>
      </c>
      <c r="AJ1480" s="65" t="s">
        <v>5251</v>
      </c>
      <c r="AK1480" s="65">
        <v>7</v>
      </c>
      <c r="AN1480" s="65" t="str">
        <f t="shared" si="658"/>
        <v/>
      </c>
    </row>
    <row r="1481" spans="1:40" ht="16.8" customHeight="1" x14ac:dyDescent="0.25">
      <c r="A1481" s="113">
        <v>1</v>
      </c>
      <c r="B1481" s="342" t="s">
        <v>768</v>
      </c>
      <c r="C1481" s="180"/>
      <c r="D1481" s="349" t="str">
        <f t="shared" ref="D1481:D1534" si="667">IF(C1481="", "", C1481)</f>
        <v/>
      </c>
      <c r="E1481" s="211">
        <f t="shared" si="664"/>
        <v>18810108</v>
      </c>
      <c r="F1481" s="262">
        <v>8</v>
      </c>
      <c r="G1481" s="211" t="s">
        <v>5007</v>
      </c>
      <c r="R1481" s="112" t="str">
        <f>IF(D1481="","", CONCATENATE("Update games set ", B1481, "= ",D1481," where game_id=", E1481))</f>
        <v/>
      </c>
      <c r="S1481" s="112" t="str">
        <f t="shared" si="659"/>
        <v>Update lineups set player_name = 'S Norman', raw_name = 'S Norman' where game_id = 18810108 and player_order = 8</v>
      </c>
      <c r="T1481" s="112" t="str">
        <f t="shared" si="660"/>
        <v/>
      </c>
      <c r="U1481" s="200" t="str">
        <f t="shared" si="657"/>
        <v/>
      </c>
      <c r="V1481" s="112" t="str">
        <f t="shared" si="661"/>
        <v/>
      </c>
      <c r="W1481" s="415" t="str">
        <f t="shared" si="662"/>
        <v/>
      </c>
      <c r="Y1481" s="65" t="str">
        <f t="shared" si="641"/>
        <v/>
      </c>
      <c r="Z1481" s="65" t="str">
        <f t="shared" si="642"/>
        <v/>
      </c>
      <c r="AA1481" s="65" t="str">
        <f t="shared" si="643"/>
        <v/>
      </c>
      <c r="AB1481" s="65" t="str">
        <f t="shared" si="644"/>
        <v/>
      </c>
      <c r="AC1481" s="65" t="str">
        <f t="shared" si="645"/>
        <v/>
      </c>
      <c r="AH1481" s="65" t="str">
        <f t="shared" si="663"/>
        <v>188003298</v>
      </c>
      <c r="AI1481" s="65">
        <v>18800329</v>
      </c>
      <c r="AJ1481" s="65" t="s">
        <v>5251</v>
      </c>
      <c r="AK1481" s="65">
        <v>8</v>
      </c>
      <c r="AN1481" s="65" t="str">
        <f t="shared" si="658"/>
        <v/>
      </c>
    </row>
    <row r="1482" spans="1:40" ht="16.8" customHeight="1" x14ac:dyDescent="0.25">
      <c r="A1482" s="113">
        <v>1</v>
      </c>
      <c r="B1482" s="342" t="s">
        <v>766</v>
      </c>
      <c r="C1482" s="180"/>
      <c r="D1482" s="349" t="str">
        <f t="shared" si="667"/>
        <v/>
      </c>
      <c r="E1482" s="211">
        <f t="shared" si="664"/>
        <v>18810108</v>
      </c>
      <c r="F1482" s="262">
        <v>9</v>
      </c>
      <c r="G1482" s="194" t="s">
        <v>5003</v>
      </c>
      <c r="H1482" s="194"/>
      <c r="N1482" s="417"/>
      <c r="O1482" s="194"/>
      <c r="P1482" s="194"/>
      <c r="R1482" s="112" t="str">
        <f>IF(D1482="","", CONCATENATE("Update games set ", B1482, "= ",D1482," where game_id=", E1482))</f>
        <v/>
      </c>
      <c r="S1482" s="112" t="str">
        <f t="shared" si="659"/>
        <v>Update lineups set player_name = 'W Parr', raw_name = 'W Parr' where game_id = 18810108 and player_order = 9</v>
      </c>
      <c r="T1482" s="112" t="str">
        <f t="shared" si="660"/>
        <v/>
      </c>
      <c r="U1482" s="200" t="str">
        <f t="shared" si="657"/>
        <v/>
      </c>
      <c r="V1482" s="112" t="str">
        <f t="shared" si="661"/>
        <v/>
      </c>
      <c r="W1482" s="415" t="str">
        <f t="shared" si="662"/>
        <v/>
      </c>
      <c r="Y1482" s="65" t="str">
        <f t="shared" si="641"/>
        <v/>
      </c>
      <c r="Z1482" s="65" t="str">
        <f t="shared" si="642"/>
        <v/>
      </c>
      <c r="AA1482" s="65" t="str">
        <f t="shared" si="643"/>
        <v/>
      </c>
      <c r="AB1482" s="65" t="str">
        <f t="shared" si="644"/>
        <v/>
      </c>
      <c r="AC1482" s="65" t="str">
        <f t="shared" si="645"/>
        <v/>
      </c>
      <c r="AH1482" s="65" t="str">
        <f t="shared" si="663"/>
        <v>188003299</v>
      </c>
      <c r="AI1482" s="65">
        <v>18800329</v>
      </c>
      <c r="AJ1482" s="65" t="s">
        <v>5251</v>
      </c>
      <c r="AK1482" s="65">
        <v>9</v>
      </c>
      <c r="AN1482" s="65" t="str">
        <f t="shared" si="658"/>
        <v/>
      </c>
    </row>
    <row r="1483" spans="1:40" ht="16.8" customHeight="1" x14ac:dyDescent="0.25">
      <c r="A1483" s="113">
        <v>1</v>
      </c>
      <c r="B1483" s="342" t="s">
        <v>753</v>
      </c>
      <c r="C1483" s="348"/>
      <c r="D1483" s="350" t="str">
        <f t="shared" ref="D1483:D1531" si="668">IF(C1483="", "", CONCATENATE("'", C1483,"'"))</f>
        <v/>
      </c>
      <c r="E1483" s="211">
        <f t="shared" si="664"/>
        <v>18810108</v>
      </c>
      <c r="F1483" s="262">
        <v>10</v>
      </c>
      <c r="G1483" s="194" t="s">
        <v>4960</v>
      </c>
      <c r="N1483" s="417"/>
      <c r="O1483" s="194"/>
      <c r="P1483" s="194"/>
      <c r="R1483" s="112" t="str">
        <f>IF(D1483="","", CONCATENATE("Update games set ", B1483, "= ",D1483," where game_id=", E1483))</f>
        <v/>
      </c>
      <c r="S1483" s="112" t="str">
        <f t="shared" si="659"/>
        <v>Update lineups set player_name = 'E Earp', raw_name = 'E Earp' where game_id = 18810108 and player_order = 10</v>
      </c>
      <c r="T1483" s="112" t="str">
        <f t="shared" si="660"/>
        <v/>
      </c>
      <c r="U1483" s="200" t="str">
        <f t="shared" si="657"/>
        <v/>
      </c>
      <c r="V1483" s="112" t="str">
        <f t="shared" si="661"/>
        <v/>
      </c>
      <c r="W1483" s="415" t="str">
        <f t="shared" si="662"/>
        <v/>
      </c>
      <c r="Y1483" s="65" t="str">
        <f t="shared" si="641"/>
        <v/>
      </c>
      <c r="Z1483" s="65" t="str">
        <f t="shared" si="642"/>
        <v/>
      </c>
      <c r="AA1483" s="65" t="str">
        <f t="shared" si="643"/>
        <v/>
      </c>
      <c r="AB1483" s="65" t="str">
        <f t="shared" si="644"/>
        <v/>
      </c>
      <c r="AC1483" s="65" t="str">
        <f t="shared" si="645"/>
        <v/>
      </c>
      <c r="AH1483" s="65" t="str">
        <f t="shared" si="663"/>
        <v>1880032910</v>
      </c>
      <c r="AI1483" s="65">
        <v>18800329</v>
      </c>
      <c r="AJ1483" s="65" t="s">
        <v>5251</v>
      </c>
      <c r="AK1483" s="65">
        <v>10</v>
      </c>
      <c r="AN1483" s="65" t="str">
        <f t="shared" si="658"/>
        <v/>
      </c>
    </row>
    <row r="1484" spans="1:40" ht="16.8" customHeight="1" x14ac:dyDescent="0.25">
      <c r="A1484" s="113">
        <v>1</v>
      </c>
      <c r="B1484" s="342" t="s">
        <v>746</v>
      </c>
      <c r="C1484" s="334" t="s">
        <v>5332</v>
      </c>
      <c r="D1484" s="334" t="str">
        <f>CONCATENATE("'", LEFT(E1484,4),"-",MID(E1484,5,2),"-", MID(E1484,7,2), " ", C1484,"'")</f>
        <v>'1881-01-08 13:45'</v>
      </c>
      <c r="E1484" s="211">
        <f t="shared" si="664"/>
        <v>18810108</v>
      </c>
      <c r="F1484" s="262">
        <v>11</v>
      </c>
      <c r="G1484" s="211" t="s">
        <v>5017</v>
      </c>
      <c r="R1484" s="112" t="str">
        <f>IF(D1484="","", CONCATENATE("Update games set ", B1484, "= ",D1484," where game_id=", E1484))</f>
        <v>Update games set Game_date= '1881-01-08 13:45' where game_id=18810108</v>
      </c>
      <c r="S1484" s="112" t="str">
        <f t="shared" si="659"/>
        <v>Update lineups set player_name = 'W Wright', raw_name = 'W Wright' where game_id = 18810108 and player_order = 11</v>
      </c>
      <c r="T1484" s="112" t="str">
        <f t="shared" si="660"/>
        <v/>
      </c>
      <c r="U1484" s="200" t="str">
        <f t="shared" si="657"/>
        <v/>
      </c>
      <c r="V1484" s="112" t="str">
        <f t="shared" si="661"/>
        <v/>
      </c>
      <c r="W1484" s="415" t="str">
        <f t="shared" si="662"/>
        <v/>
      </c>
      <c r="Y1484" s="65" t="str">
        <f t="shared" si="641"/>
        <v/>
      </c>
      <c r="Z1484" s="65" t="str">
        <f t="shared" si="642"/>
        <v/>
      </c>
      <c r="AA1484" s="65" t="str">
        <f t="shared" si="643"/>
        <v/>
      </c>
      <c r="AB1484" s="65" t="str">
        <f t="shared" si="644"/>
        <v/>
      </c>
      <c r="AC1484" s="65" t="str">
        <f t="shared" si="645"/>
        <v/>
      </c>
      <c r="AH1484" s="65" t="str">
        <f t="shared" si="663"/>
        <v>1880032911</v>
      </c>
      <c r="AI1484" s="65">
        <v>18800329</v>
      </c>
      <c r="AJ1484" s="65" t="s">
        <v>5251</v>
      </c>
      <c r="AK1484" s="65">
        <v>11</v>
      </c>
      <c r="AN1484" s="65" t="str">
        <f t="shared" si="658"/>
        <v/>
      </c>
    </row>
    <row r="1485" spans="1:40" ht="16.8" customHeight="1" x14ac:dyDescent="0.25">
      <c r="A1485" s="113">
        <v>1</v>
      </c>
      <c r="B1485" s="342" t="s">
        <v>25</v>
      </c>
      <c r="C1485" s="334"/>
      <c r="D1485" s="350" t="str">
        <f t="shared" si="650"/>
        <v/>
      </c>
      <c r="E1485" s="211">
        <f t="shared" si="664"/>
        <v>18810108</v>
      </c>
      <c r="F1485" s="262">
        <v>12</v>
      </c>
      <c r="G1485" s="212"/>
      <c r="H1485" s="212"/>
      <c r="N1485" s="416"/>
      <c r="O1485" s="212"/>
      <c r="P1485" s="212"/>
      <c r="R1485" s="112" t="str">
        <f>IF(D1485="","", CONCATENATE("Update games set ", B1485, "= ",D1485," where game_id=", E1485))</f>
        <v/>
      </c>
      <c r="S1485" s="112" t="str">
        <f t="shared" si="659"/>
        <v/>
      </c>
      <c r="T1485" s="112" t="str">
        <f t="shared" si="660"/>
        <v/>
      </c>
      <c r="U1485" s="200" t="str">
        <f t="shared" si="657"/>
        <v/>
      </c>
      <c r="V1485" s="112" t="str">
        <f t="shared" si="661"/>
        <v/>
      </c>
      <c r="W1485" s="415" t="str">
        <f t="shared" si="662"/>
        <v/>
      </c>
      <c r="Y1485" s="65" t="str">
        <f t="shared" si="641"/>
        <v/>
      </c>
      <c r="Z1485" s="65" t="str">
        <f t="shared" si="642"/>
        <v/>
      </c>
      <c r="AA1485" s="65" t="str">
        <f t="shared" si="643"/>
        <v/>
      </c>
      <c r="AB1485" s="65" t="str">
        <f t="shared" si="644"/>
        <v/>
      </c>
      <c r="AC1485" s="65" t="str">
        <f t="shared" si="645"/>
        <v/>
      </c>
      <c r="AH1485" s="65" t="str">
        <f t="shared" si="663"/>
        <v>1880032912</v>
      </c>
      <c r="AI1485" s="65">
        <v>18800329</v>
      </c>
      <c r="AJ1485" s="65" t="s">
        <v>5251</v>
      </c>
      <c r="AK1485" s="65">
        <v>12</v>
      </c>
      <c r="AN1485" s="65" t="str">
        <f t="shared" si="658"/>
        <v/>
      </c>
    </row>
    <row r="1486" spans="1:40" ht="16.8" customHeight="1" x14ac:dyDescent="0.25">
      <c r="A1486" s="113">
        <v>1</v>
      </c>
      <c r="B1486" s="342" t="s">
        <v>475</v>
      </c>
      <c r="C1486" s="180"/>
      <c r="D1486" s="349" t="str">
        <f t="shared" si="667"/>
        <v/>
      </c>
      <c r="E1486" s="211">
        <f t="shared" si="664"/>
        <v>18810108</v>
      </c>
      <c r="F1486" s="262">
        <v>13</v>
      </c>
      <c r="R1486" s="112" t="str">
        <f>IF(D1486="","", CONCATENATE("Update games set ", B1486, "= ",D1486," where game_id=", E1486))</f>
        <v/>
      </c>
      <c r="S1486" s="112" t="str">
        <f t="shared" si="659"/>
        <v/>
      </c>
      <c r="T1486" s="112" t="str">
        <f t="shared" si="660"/>
        <v/>
      </c>
      <c r="U1486" s="200" t="str">
        <f t="shared" si="657"/>
        <v/>
      </c>
      <c r="V1486" s="112" t="str">
        <f t="shared" si="661"/>
        <v/>
      </c>
      <c r="W1486" s="415" t="str">
        <f t="shared" si="662"/>
        <v/>
      </c>
      <c r="Y1486" s="65" t="str">
        <f t="shared" ref="Y1486:Y1549" si="669">IF(I1486="","",CONCATENATE("update goals set scorer_name = '",SUBSTITUTE(J1486, "'", "''"),"'"))</f>
        <v/>
      </c>
      <c r="Z1486" s="65" t="str">
        <f t="shared" ref="Z1486:Z1549" si="670">IF(K1486="", "", CONCATENATE(", goal_min = ", K1486))</f>
        <v/>
      </c>
      <c r="AA1486" s="65" t="str">
        <f t="shared" ref="AA1486:AA1549" si="671">IF(L1486="", "", CONCATENATE(", Pen = '", UPPER(L1486), "'"))</f>
        <v/>
      </c>
      <c r="AB1486" s="65" t="str">
        <f t="shared" ref="AB1486:AB1549" si="672">IF(M1486="", "", CONCATENATE(", OG = '", UPPER(M1486), "'"))</f>
        <v/>
      </c>
      <c r="AC1486" s="65" t="str">
        <f t="shared" ref="AC1486:AC1549" si="673">IF(I1486="", "", CONCATENATE(" where game_id = ", E1486, " and goal_order = ", I1486))</f>
        <v/>
      </c>
      <c r="AH1486" s="65" t="str">
        <f t="shared" si="663"/>
        <v>1880032913</v>
      </c>
      <c r="AI1486" s="65">
        <v>18800329</v>
      </c>
      <c r="AJ1486" s="65" t="s">
        <v>5251</v>
      </c>
      <c r="AK1486" s="65">
        <v>13</v>
      </c>
      <c r="AN1486" s="65" t="str">
        <f t="shared" si="658"/>
        <v/>
      </c>
    </row>
    <row r="1487" spans="1:40" ht="16.8" customHeight="1" x14ac:dyDescent="0.25">
      <c r="A1487" s="113">
        <v>1</v>
      </c>
      <c r="B1487" s="342" t="s">
        <v>20</v>
      </c>
      <c r="C1487" s="380" t="s">
        <v>4919</v>
      </c>
      <c r="D1487" s="350" t="str">
        <f t="shared" si="650"/>
        <v>'Forest Ground'</v>
      </c>
      <c r="E1487" s="211">
        <f t="shared" si="664"/>
        <v>18810108</v>
      </c>
      <c r="F1487" s="262">
        <v>14</v>
      </c>
      <c r="R1487" s="112" t="str">
        <f>IF(D1487="","", CONCATENATE("Update games set ", B1487, "= ",D1487," where game_id=", E1487))</f>
        <v>Update games set Ground= 'Forest Ground' where game_id=18810108</v>
      </c>
      <c r="S1487" s="112" t="str">
        <f t="shared" si="659"/>
        <v/>
      </c>
      <c r="T1487" s="112" t="str">
        <f t="shared" si="660"/>
        <v/>
      </c>
      <c r="U1487" s="200" t="str">
        <f t="shared" si="657"/>
        <v/>
      </c>
      <c r="V1487" s="112" t="str">
        <f t="shared" si="661"/>
        <v/>
      </c>
      <c r="W1487" s="415" t="str">
        <f t="shared" si="662"/>
        <v/>
      </c>
      <c r="Y1487" s="65" t="str">
        <f t="shared" si="669"/>
        <v/>
      </c>
      <c r="Z1487" s="65" t="str">
        <f t="shared" si="670"/>
        <v/>
      </c>
      <c r="AA1487" s="65" t="str">
        <f t="shared" si="671"/>
        <v/>
      </c>
      <c r="AB1487" s="65" t="str">
        <f t="shared" si="672"/>
        <v/>
      </c>
      <c r="AC1487" s="65" t="str">
        <f t="shared" si="673"/>
        <v/>
      </c>
      <c r="AH1487" s="65" t="str">
        <f t="shared" si="663"/>
        <v>1880032914</v>
      </c>
      <c r="AI1487" s="65">
        <v>18800329</v>
      </c>
      <c r="AJ1487" s="65" t="s">
        <v>5251</v>
      </c>
      <c r="AK1487" s="65">
        <v>14</v>
      </c>
      <c r="AN1487" s="65" t="str">
        <f t="shared" si="658"/>
        <v/>
      </c>
    </row>
    <row r="1488" spans="1:40" ht="16.8" customHeight="1" x14ac:dyDescent="0.25">
      <c r="A1488" s="113">
        <v>1</v>
      </c>
      <c r="B1488" s="342" t="s">
        <v>4882</v>
      </c>
      <c r="C1488" s="342" t="str">
        <f>IF(C1487="", "", C1487)</f>
        <v>Forest Ground</v>
      </c>
      <c r="D1488" s="350" t="str">
        <f t="shared" si="650"/>
        <v>'Forest Ground'</v>
      </c>
      <c r="E1488" s="211">
        <f t="shared" si="664"/>
        <v>18810108</v>
      </c>
      <c r="F1488" s="262">
        <v>15</v>
      </c>
      <c r="R1488" s="112" t="str">
        <f>IF(D1488="","", CONCATENATE("Update games set ", B1488, "= ",D1488," where game_id=", E1488))</f>
        <v>Update games set Ground_parent= 'Forest Ground' where game_id=18810108</v>
      </c>
      <c r="S1488" s="112" t="str">
        <f t="shared" si="659"/>
        <v/>
      </c>
      <c r="T1488" s="112" t="str">
        <f t="shared" si="660"/>
        <v/>
      </c>
      <c r="U1488" s="200" t="str">
        <f t="shared" si="657"/>
        <v/>
      </c>
      <c r="V1488" s="112" t="str">
        <f t="shared" si="661"/>
        <v/>
      </c>
      <c r="W1488" s="415" t="str">
        <f t="shared" si="662"/>
        <v/>
      </c>
      <c r="Y1488" s="65" t="str">
        <f t="shared" si="669"/>
        <v/>
      </c>
      <c r="Z1488" s="65" t="str">
        <f t="shared" si="670"/>
        <v/>
      </c>
      <c r="AA1488" s="65" t="str">
        <f t="shared" si="671"/>
        <v/>
      </c>
      <c r="AB1488" s="65" t="str">
        <f t="shared" si="672"/>
        <v/>
      </c>
      <c r="AC1488" s="65" t="str">
        <f t="shared" si="673"/>
        <v/>
      </c>
      <c r="AH1488" s="65" t="str">
        <f t="shared" si="663"/>
        <v>1880032915</v>
      </c>
      <c r="AI1488" s="65">
        <v>18800329</v>
      </c>
      <c r="AJ1488" s="65" t="s">
        <v>5251</v>
      </c>
      <c r="AK1488" s="65">
        <v>15</v>
      </c>
      <c r="AN1488" s="65" t="str">
        <f t="shared" si="658"/>
        <v/>
      </c>
    </row>
    <row r="1489" spans="1:40" s="126" customFormat="1" ht="16.8" customHeight="1" thickBot="1" x14ac:dyDescent="0.3">
      <c r="A1489" s="113">
        <v>1</v>
      </c>
      <c r="B1489" s="116" t="s">
        <v>115</v>
      </c>
      <c r="C1489" s="352"/>
      <c r="D1489" s="370" t="str">
        <f t="shared" ref="D1489" si="674">IF(MID(E1489,5,2)*1&gt;6,_xlfn.CONCAT("'",LEFT(E1489,4),"-",MID(E1489,3,2)+1,"'"),_xlfn.CONCAT("'",LEFT(E1489,4)-1,"-",MID(E1489,3,2),"'"))</f>
        <v>'1880-81'</v>
      </c>
      <c r="E1489" s="214">
        <f t="shared" si="664"/>
        <v>18810108</v>
      </c>
      <c r="F1489" s="266">
        <v>16</v>
      </c>
      <c r="G1489" s="343"/>
      <c r="H1489" s="343"/>
      <c r="I1489" s="267"/>
      <c r="J1489" s="214"/>
      <c r="K1489" s="266"/>
      <c r="L1489" s="266"/>
      <c r="M1489" s="266"/>
      <c r="N1489" s="419"/>
      <c r="O1489" s="343"/>
      <c r="P1489" s="343"/>
      <c r="Q1489" s="346"/>
      <c r="R1489" s="112" t="str">
        <f>IF(D1489="","", CONCATENATE("Update games set ", B1489, "= ",D1489," where game_id=", E1489))</f>
        <v>Update games set Season= '1880-81' where game_id=18810108</v>
      </c>
      <c r="S1489" s="112" t="str">
        <f t="shared" si="659"/>
        <v/>
      </c>
      <c r="T1489" s="112" t="str">
        <f t="shared" si="660"/>
        <v/>
      </c>
      <c r="U1489" s="200" t="str">
        <f t="shared" si="657"/>
        <v/>
      </c>
      <c r="V1489" s="112" t="str">
        <f t="shared" si="661"/>
        <v/>
      </c>
      <c r="W1489" s="415" t="str">
        <f t="shared" si="662"/>
        <v/>
      </c>
      <c r="X1489" s="240"/>
      <c r="Y1489" s="65" t="str">
        <f t="shared" si="669"/>
        <v/>
      </c>
      <c r="Z1489" s="65" t="str">
        <f t="shared" si="670"/>
        <v/>
      </c>
      <c r="AA1489" s="65" t="str">
        <f t="shared" si="671"/>
        <v/>
      </c>
      <c r="AB1489" s="65" t="str">
        <f t="shared" si="672"/>
        <v/>
      </c>
      <c r="AC1489" s="65" t="str">
        <f t="shared" si="673"/>
        <v/>
      </c>
      <c r="AH1489" s="65" t="str">
        <f t="shared" si="663"/>
        <v>1880032916</v>
      </c>
      <c r="AI1489" s="126">
        <v>18800329</v>
      </c>
      <c r="AJ1489" s="126" t="s">
        <v>5251</v>
      </c>
      <c r="AK1489" s="126">
        <v>16</v>
      </c>
      <c r="AN1489" s="65" t="str">
        <f t="shared" si="658"/>
        <v/>
      </c>
    </row>
    <row r="1490" spans="1:40" ht="16.8" customHeight="1" thickTop="1" x14ac:dyDescent="0.25">
      <c r="A1490" s="113">
        <v>1</v>
      </c>
      <c r="B1490" s="341" t="s">
        <v>22</v>
      </c>
      <c r="C1490" s="341" t="s">
        <v>5206</v>
      </c>
      <c r="D1490" s="341" t="str">
        <f t="shared" si="650"/>
        <v>'Darwen'</v>
      </c>
      <c r="E1490" s="211">
        <v>18810129</v>
      </c>
      <c r="F1490" s="262">
        <v>1</v>
      </c>
      <c r="G1490" s="211" t="s">
        <v>5018</v>
      </c>
      <c r="H1490" s="212"/>
      <c r="R1490" s="112" t="str">
        <f>IF(D1490="","", CONCATENATE("Update games set ", B1490, "= ",D1490," where game_id=", E1490))</f>
        <v>Update games set Opponent= 'Darwen' where game_id=18810129</v>
      </c>
      <c r="S1490" s="112" t="str">
        <f t="shared" si="659"/>
        <v>Update lineups set player_name = 'F Beardsley', raw_name = 'F Beardsley' where game_id = 18810129 and player_order = 1</v>
      </c>
      <c r="T1490" s="112" t="str">
        <f t="shared" si="660"/>
        <v/>
      </c>
      <c r="U1490" s="200" t="str">
        <f t="shared" si="657"/>
        <v/>
      </c>
      <c r="V1490" s="112" t="str">
        <f t="shared" si="661"/>
        <v/>
      </c>
      <c r="W1490" s="415" t="str">
        <f t="shared" si="662"/>
        <v/>
      </c>
      <c r="Y1490" s="65" t="str">
        <f t="shared" si="669"/>
        <v/>
      </c>
      <c r="Z1490" s="65" t="str">
        <f t="shared" si="670"/>
        <v/>
      </c>
      <c r="AA1490" s="65" t="str">
        <f t="shared" si="671"/>
        <v/>
      </c>
      <c r="AB1490" s="65" t="str">
        <f t="shared" si="672"/>
        <v/>
      </c>
      <c r="AC1490" s="65" t="str">
        <f t="shared" si="673"/>
        <v/>
      </c>
      <c r="AH1490" s="65" t="str">
        <f t="shared" si="663"/>
        <v>188003301</v>
      </c>
      <c r="AI1490" s="65">
        <v>18800330</v>
      </c>
      <c r="AJ1490" s="65" t="s">
        <v>27</v>
      </c>
      <c r="AK1490" s="65">
        <v>1</v>
      </c>
      <c r="AN1490" s="65" t="str">
        <f t="shared" si="658"/>
        <v>update games set source = 'The Nottingham Forest Football Scrapbook' where game_id = 18810129</v>
      </c>
    </row>
    <row r="1491" spans="1:40" ht="16.8" customHeight="1" x14ac:dyDescent="0.25">
      <c r="A1491" s="113">
        <v>1</v>
      </c>
      <c r="B1491" s="342" t="s">
        <v>4979</v>
      </c>
      <c r="C1491" s="342" t="str">
        <f>IF(C1490="", "", C1490)</f>
        <v>Darwen</v>
      </c>
      <c r="D1491" s="350" t="str">
        <f t="shared" si="650"/>
        <v>'Darwen'</v>
      </c>
      <c r="E1491" s="211">
        <f>E1490</f>
        <v>18810129</v>
      </c>
      <c r="F1491" s="262">
        <v>2</v>
      </c>
      <c r="G1491" s="211" t="s">
        <v>3417</v>
      </c>
      <c r="R1491" s="112" t="str">
        <f>IF(D1491="","", CONCATENATE("Update games set ", B1491, "= ",D1491," where game_id=", E1491))</f>
        <v>Update games set Opp_parent= 'Darwen' where game_id=18810129</v>
      </c>
      <c r="S1491" s="112" t="str">
        <f t="shared" si="659"/>
        <v>Update lineups set player_name = 'W Luntley', raw_name = 'W Luntley' where game_id = 18810129 and player_order = 2</v>
      </c>
      <c r="T1491" s="112" t="str">
        <f t="shared" si="660"/>
        <v/>
      </c>
      <c r="U1491" s="200" t="str">
        <f t="shared" si="657"/>
        <v/>
      </c>
      <c r="V1491" s="112" t="str">
        <f t="shared" si="661"/>
        <v/>
      </c>
      <c r="W1491" s="415" t="str">
        <f t="shared" si="662"/>
        <v/>
      </c>
      <c r="Y1491" s="65" t="str">
        <f t="shared" si="669"/>
        <v/>
      </c>
      <c r="Z1491" s="65" t="str">
        <f t="shared" si="670"/>
        <v/>
      </c>
      <c r="AA1491" s="65" t="str">
        <f t="shared" si="671"/>
        <v/>
      </c>
      <c r="AB1491" s="65" t="str">
        <f t="shared" si="672"/>
        <v/>
      </c>
      <c r="AC1491" s="65" t="str">
        <f t="shared" si="673"/>
        <v/>
      </c>
      <c r="AH1491" s="65" t="str">
        <f t="shared" si="663"/>
        <v>188003302</v>
      </c>
      <c r="AI1491" s="65">
        <v>18800330</v>
      </c>
      <c r="AJ1491" s="65" t="s">
        <v>27</v>
      </c>
      <c r="AK1491" s="65">
        <v>2</v>
      </c>
      <c r="AN1491" s="65" t="str">
        <f t="shared" si="658"/>
        <v/>
      </c>
    </row>
    <row r="1492" spans="1:40" ht="16.8" customHeight="1" x14ac:dyDescent="0.25">
      <c r="A1492" s="113">
        <v>1</v>
      </c>
      <c r="B1492" s="342" t="s">
        <v>2653</v>
      </c>
      <c r="C1492" s="342" t="s">
        <v>663</v>
      </c>
      <c r="D1492" s="350" t="str">
        <f t="shared" si="650"/>
        <v>'Friendly'</v>
      </c>
      <c r="E1492" s="211">
        <f t="shared" ref="E1492:E1505" si="675">E1491</f>
        <v>18810129</v>
      </c>
      <c r="F1492" s="262">
        <v>3</v>
      </c>
      <c r="G1492" s="211" t="s">
        <v>4942</v>
      </c>
      <c r="R1492" s="112" t="str">
        <f>IF(D1492="","", CONCATENATE("Update games set ", B1492, "= ",D1492," where game_id=", E1492))</f>
        <v>Update games set Game_type= 'Friendly' where game_id=18810129</v>
      </c>
      <c r="S1492" s="112" t="str">
        <f t="shared" si="659"/>
        <v>Update lineups set player_name = 'E Luntley', raw_name = 'E Luntley' where game_id = 18810129 and player_order = 3</v>
      </c>
      <c r="T1492" s="112" t="str">
        <f t="shared" si="660"/>
        <v/>
      </c>
      <c r="U1492" s="200" t="str">
        <f t="shared" si="657"/>
        <v/>
      </c>
      <c r="V1492" s="112" t="str">
        <f t="shared" si="661"/>
        <v/>
      </c>
      <c r="W1492" s="415" t="str">
        <f t="shared" si="662"/>
        <v/>
      </c>
      <c r="Y1492" s="65" t="str">
        <f t="shared" si="669"/>
        <v/>
      </c>
      <c r="Z1492" s="65" t="str">
        <f t="shared" si="670"/>
        <v/>
      </c>
      <c r="AA1492" s="65" t="str">
        <f t="shared" si="671"/>
        <v/>
      </c>
      <c r="AB1492" s="65" t="str">
        <f t="shared" si="672"/>
        <v/>
      </c>
      <c r="AC1492" s="65" t="str">
        <f t="shared" si="673"/>
        <v/>
      </c>
      <c r="AH1492" s="65" t="str">
        <f t="shared" si="663"/>
        <v>188003303</v>
      </c>
      <c r="AI1492" s="65">
        <v>18800330</v>
      </c>
      <c r="AJ1492" s="65" t="s">
        <v>27</v>
      </c>
      <c r="AK1492" s="65">
        <v>3</v>
      </c>
      <c r="AN1492" s="65" t="str">
        <f t="shared" si="658"/>
        <v/>
      </c>
    </row>
    <row r="1493" spans="1:40" ht="16.8" customHeight="1" x14ac:dyDescent="0.25">
      <c r="A1493" s="113">
        <v>1</v>
      </c>
      <c r="B1493" s="342" t="s">
        <v>4978</v>
      </c>
      <c r="C1493" s="348" t="s">
        <v>5065</v>
      </c>
      <c r="D1493" s="350" t="str">
        <f t="shared" si="650"/>
        <v>'H'</v>
      </c>
      <c r="E1493" s="211">
        <f t="shared" si="675"/>
        <v>18810129</v>
      </c>
      <c r="F1493" s="262">
        <v>4</v>
      </c>
      <c r="G1493" s="211" t="s">
        <v>4976</v>
      </c>
      <c r="R1493" s="112" t="str">
        <f>IF(D1493="","", CONCATENATE("Update games set ", B1493, "= ",D1493," where game_id=", E1493))</f>
        <v>Update games set HAN= 'H' where game_id=18810129</v>
      </c>
      <c r="S1493" s="112" t="str">
        <f t="shared" si="659"/>
        <v>Update lineups set player_name = 'CJ Caborn', raw_name = 'CJ Caborn' where game_id = 18810129 and player_order = 4</v>
      </c>
      <c r="T1493" s="112" t="str">
        <f t="shared" si="660"/>
        <v/>
      </c>
      <c r="U1493" s="200" t="str">
        <f t="shared" si="657"/>
        <v/>
      </c>
      <c r="V1493" s="112" t="str">
        <f t="shared" si="661"/>
        <v/>
      </c>
      <c r="W1493" s="415" t="str">
        <f t="shared" si="662"/>
        <v/>
      </c>
      <c r="Y1493" s="65" t="str">
        <f t="shared" si="669"/>
        <v/>
      </c>
      <c r="Z1493" s="65" t="str">
        <f t="shared" si="670"/>
        <v/>
      </c>
      <c r="AA1493" s="65" t="str">
        <f t="shared" si="671"/>
        <v/>
      </c>
      <c r="AB1493" s="65" t="str">
        <f t="shared" si="672"/>
        <v/>
      </c>
      <c r="AC1493" s="65" t="str">
        <f t="shared" si="673"/>
        <v/>
      </c>
      <c r="AH1493" s="65" t="str">
        <f t="shared" si="663"/>
        <v>188003304</v>
      </c>
      <c r="AI1493" s="65">
        <v>18800330</v>
      </c>
      <c r="AJ1493" s="65" t="s">
        <v>27</v>
      </c>
      <c r="AK1493" s="65">
        <v>4</v>
      </c>
      <c r="AN1493" s="65" t="str">
        <f t="shared" si="658"/>
        <v/>
      </c>
    </row>
    <row r="1494" spans="1:40" ht="16.8" customHeight="1" x14ac:dyDescent="0.25">
      <c r="A1494" s="113">
        <v>1</v>
      </c>
      <c r="B1494" s="342" t="s">
        <v>5</v>
      </c>
      <c r="C1494" s="347">
        <v>3</v>
      </c>
      <c r="D1494" s="349">
        <f t="shared" si="665"/>
        <v>3</v>
      </c>
      <c r="E1494" s="211">
        <f t="shared" si="675"/>
        <v>18810129</v>
      </c>
      <c r="F1494" s="262">
        <v>5</v>
      </c>
      <c r="G1494" s="211" t="s">
        <v>5019</v>
      </c>
      <c r="R1494" s="112" t="str">
        <f>IF(D1494="","", CONCATENATE("Update games set ", B1494, "= ",D1494," where game_id=", E1494))</f>
        <v>Update games set F= 3 where game_id=18810129</v>
      </c>
      <c r="S1494" s="112" t="str">
        <f t="shared" si="659"/>
        <v>Update lineups set player_name = 'G Unwin', raw_name = 'G Unwin' where game_id = 18810129 and player_order = 5</v>
      </c>
      <c r="T1494" s="112" t="str">
        <f t="shared" si="660"/>
        <v/>
      </c>
      <c r="U1494" s="200" t="str">
        <f t="shared" si="657"/>
        <v/>
      </c>
      <c r="V1494" s="112" t="str">
        <f t="shared" si="661"/>
        <v/>
      </c>
      <c r="W1494" s="415" t="str">
        <f t="shared" si="662"/>
        <v/>
      </c>
      <c r="Y1494" s="65" t="str">
        <f t="shared" si="669"/>
        <v/>
      </c>
      <c r="Z1494" s="65" t="str">
        <f t="shared" si="670"/>
        <v/>
      </c>
      <c r="AA1494" s="65" t="str">
        <f t="shared" si="671"/>
        <v/>
      </c>
      <c r="AB1494" s="65" t="str">
        <f t="shared" si="672"/>
        <v/>
      </c>
      <c r="AC1494" s="65" t="str">
        <f t="shared" si="673"/>
        <v/>
      </c>
      <c r="AH1494" s="65" t="str">
        <f t="shared" si="663"/>
        <v>188003305</v>
      </c>
      <c r="AI1494" s="65">
        <v>18800330</v>
      </c>
      <c r="AJ1494" s="65" t="s">
        <v>27</v>
      </c>
      <c r="AK1494" s="65">
        <v>5</v>
      </c>
      <c r="AN1494" s="65" t="str">
        <f t="shared" si="658"/>
        <v/>
      </c>
    </row>
    <row r="1495" spans="1:40" ht="16.8" customHeight="1" x14ac:dyDescent="0.25">
      <c r="A1495" s="113">
        <v>1</v>
      </c>
      <c r="B1495" s="342" t="s">
        <v>0</v>
      </c>
      <c r="C1495" s="180">
        <v>0</v>
      </c>
      <c r="D1495" s="349">
        <f t="shared" si="665"/>
        <v>0</v>
      </c>
      <c r="E1495" s="211">
        <f t="shared" si="675"/>
        <v>18810129</v>
      </c>
      <c r="F1495" s="262">
        <v>6</v>
      </c>
      <c r="G1495" s="211" t="s">
        <v>4960</v>
      </c>
      <c r="R1495" s="112" t="str">
        <f>IF(D1495="","", CONCATENATE("Update games set ", B1495, "= ",D1495," where game_id=", E1495))</f>
        <v>Update games set A= 0 where game_id=18810129</v>
      </c>
      <c r="S1495" s="112" t="str">
        <f t="shared" si="659"/>
        <v>Update lineups set player_name = 'E Earp', raw_name = 'E Earp' where game_id = 18810129 and player_order = 6</v>
      </c>
      <c r="T1495" s="112" t="str">
        <f t="shared" si="660"/>
        <v/>
      </c>
      <c r="U1495" s="200" t="str">
        <f t="shared" si="657"/>
        <v/>
      </c>
      <c r="V1495" s="112" t="str">
        <f t="shared" si="661"/>
        <v/>
      </c>
      <c r="W1495" s="415" t="str">
        <f t="shared" si="662"/>
        <v/>
      </c>
      <c r="Y1495" s="65" t="str">
        <f t="shared" si="669"/>
        <v/>
      </c>
      <c r="Z1495" s="65" t="str">
        <f t="shared" si="670"/>
        <v/>
      </c>
      <c r="AA1495" s="65" t="str">
        <f t="shared" si="671"/>
        <v/>
      </c>
      <c r="AB1495" s="65" t="str">
        <f t="shared" si="672"/>
        <v/>
      </c>
      <c r="AC1495" s="65" t="str">
        <f t="shared" si="673"/>
        <v/>
      </c>
      <c r="AH1495" s="65" t="str">
        <f t="shared" si="663"/>
        <v>188003306</v>
      </c>
      <c r="AI1495" s="65">
        <v>18800330</v>
      </c>
      <c r="AJ1495" s="65" t="s">
        <v>27</v>
      </c>
      <c r="AK1495" s="65">
        <v>6</v>
      </c>
      <c r="AN1495" s="65" t="str">
        <f t="shared" si="658"/>
        <v/>
      </c>
    </row>
    <row r="1496" spans="1:40" ht="16.8" customHeight="1" x14ac:dyDescent="0.25">
      <c r="A1496" s="113">
        <v>1</v>
      </c>
      <c r="B1496" s="342" t="s">
        <v>23</v>
      </c>
      <c r="C1496" s="334" t="s">
        <v>2</v>
      </c>
      <c r="D1496" s="334" t="str">
        <f t="shared" ref="D1496" si="676">IF(C1496="",IF(D1494&gt;D1495,"'W'",IF(D1494=D1495,"'D'","'L'")),_xlfn.CONCAT("'",C1496,"'"))</f>
        <v>'W'</v>
      </c>
      <c r="E1496" s="211">
        <f t="shared" si="675"/>
        <v>18810129</v>
      </c>
      <c r="F1496" s="262">
        <v>7</v>
      </c>
      <c r="G1496" s="211" t="s">
        <v>5020</v>
      </c>
      <c r="R1496" s="112" t="str">
        <f>IF(D1496="","", CONCATENATE("Update games set ", B1496, "= ",D1496," where game_id=", E1496))</f>
        <v>Update games set Result= 'W' where game_id=18810129</v>
      </c>
      <c r="S1496" s="112" t="str">
        <f t="shared" si="659"/>
        <v>Update lineups set player_name = 'JW Wright', raw_name = 'JW Wright' where game_id = 18810129 and player_order = 7</v>
      </c>
      <c r="T1496" s="112" t="str">
        <f t="shared" si="660"/>
        <v/>
      </c>
      <c r="U1496" s="200" t="str">
        <f t="shared" si="657"/>
        <v/>
      </c>
      <c r="V1496" s="112" t="str">
        <f t="shared" si="661"/>
        <v/>
      </c>
      <c r="W1496" s="415" t="str">
        <f t="shared" si="662"/>
        <v/>
      </c>
      <c r="Y1496" s="65" t="str">
        <f t="shared" si="669"/>
        <v/>
      </c>
      <c r="Z1496" s="65" t="str">
        <f t="shared" si="670"/>
        <v/>
      </c>
      <c r="AA1496" s="65" t="str">
        <f t="shared" si="671"/>
        <v/>
      </c>
      <c r="AB1496" s="65" t="str">
        <f t="shared" si="672"/>
        <v/>
      </c>
      <c r="AC1496" s="65" t="str">
        <f t="shared" si="673"/>
        <v/>
      </c>
      <c r="AH1496" s="65" t="str">
        <f t="shared" si="663"/>
        <v>188003307</v>
      </c>
      <c r="AI1496" s="65">
        <v>18800330</v>
      </c>
      <c r="AJ1496" s="65" t="s">
        <v>27</v>
      </c>
      <c r="AK1496" s="65">
        <v>7</v>
      </c>
      <c r="AN1496" s="65" t="str">
        <f t="shared" si="658"/>
        <v/>
      </c>
    </row>
    <row r="1497" spans="1:40" ht="16.8" customHeight="1" x14ac:dyDescent="0.25">
      <c r="A1497" s="113">
        <v>1</v>
      </c>
      <c r="B1497" s="342" t="s">
        <v>768</v>
      </c>
      <c r="C1497" s="180"/>
      <c r="D1497" s="349" t="str">
        <f t="shared" si="667"/>
        <v/>
      </c>
      <c r="E1497" s="211">
        <f t="shared" si="675"/>
        <v>18810129</v>
      </c>
      <c r="F1497" s="262">
        <v>8</v>
      </c>
      <c r="G1497" s="211" t="s">
        <v>5021</v>
      </c>
      <c r="R1497" s="112" t="str">
        <f>IF(D1497="","", CONCATENATE("Update games set ", B1497, "= ",D1497," where game_id=", E1497))</f>
        <v/>
      </c>
      <c r="S1497" s="112" t="str">
        <f t="shared" si="659"/>
        <v>Update lineups set player_name = 'G Parr', raw_name = 'G Parr' where game_id = 18810129 and player_order = 8</v>
      </c>
      <c r="T1497" s="112" t="str">
        <f t="shared" si="660"/>
        <v/>
      </c>
      <c r="U1497" s="200" t="str">
        <f t="shared" si="657"/>
        <v/>
      </c>
      <c r="V1497" s="112" t="str">
        <f t="shared" si="661"/>
        <v/>
      </c>
      <c r="W1497" s="415" t="str">
        <f t="shared" si="662"/>
        <v/>
      </c>
      <c r="Y1497" s="65" t="str">
        <f t="shared" si="669"/>
        <v/>
      </c>
      <c r="Z1497" s="65" t="str">
        <f t="shared" si="670"/>
        <v/>
      </c>
      <c r="AA1497" s="65" t="str">
        <f t="shared" si="671"/>
        <v/>
      </c>
      <c r="AB1497" s="65" t="str">
        <f t="shared" si="672"/>
        <v/>
      </c>
      <c r="AC1497" s="65" t="str">
        <f t="shared" si="673"/>
        <v/>
      </c>
      <c r="AH1497" s="65" t="str">
        <f t="shared" si="663"/>
        <v>188003308</v>
      </c>
      <c r="AI1497" s="65">
        <v>18800330</v>
      </c>
      <c r="AJ1497" s="65" t="s">
        <v>27</v>
      </c>
      <c r="AK1497" s="65">
        <v>8</v>
      </c>
      <c r="AN1497" s="65" t="str">
        <f t="shared" si="658"/>
        <v/>
      </c>
    </row>
    <row r="1498" spans="1:40" ht="16.8" customHeight="1" x14ac:dyDescent="0.25">
      <c r="A1498" s="113">
        <v>1</v>
      </c>
      <c r="B1498" s="342" t="s">
        <v>766</v>
      </c>
      <c r="C1498" s="180"/>
      <c r="D1498" s="349" t="str">
        <f t="shared" si="667"/>
        <v/>
      </c>
      <c r="E1498" s="211">
        <f t="shared" si="675"/>
        <v>18810129</v>
      </c>
      <c r="F1498" s="262">
        <v>9</v>
      </c>
      <c r="G1498" s="194" t="s">
        <v>5007</v>
      </c>
      <c r="H1498" s="194"/>
      <c r="N1498" s="417"/>
      <c r="O1498" s="194"/>
      <c r="P1498" s="194"/>
      <c r="R1498" s="112" t="str">
        <f>IF(D1498="","", CONCATENATE("Update games set ", B1498, "= ",D1498," where game_id=", E1498))</f>
        <v/>
      </c>
      <c r="S1498" s="112" t="str">
        <f t="shared" si="659"/>
        <v>Update lineups set player_name = 'S Norman', raw_name = 'S Norman' where game_id = 18810129 and player_order = 9</v>
      </c>
      <c r="T1498" s="112" t="str">
        <f t="shared" si="660"/>
        <v/>
      </c>
      <c r="U1498" s="200" t="str">
        <f t="shared" si="657"/>
        <v/>
      </c>
      <c r="V1498" s="112" t="str">
        <f t="shared" si="661"/>
        <v/>
      </c>
      <c r="W1498" s="415" t="str">
        <f t="shared" si="662"/>
        <v/>
      </c>
      <c r="Y1498" s="65" t="str">
        <f t="shared" si="669"/>
        <v/>
      </c>
      <c r="Z1498" s="65" t="str">
        <f t="shared" si="670"/>
        <v/>
      </c>
      <c r="AA1498" s="65" t="str">
        <f t="shared" si="671"/>
        <v/>
      </c>
      <c r="AB1498" s="65" t="str">
        <f t="shared" si="672"/>
        <v/>
      </c>
      <c r="AC1498" s="65" t="str">
        <f t="shared" si="673"/>
        <v/>
      </c>
      <c r="AH1498" s="65" t="str">
        <f t="shared" si="663"/>
        <v>188003309</v>
      </c>
      <c r="AI1498" s="65">
        <v>18800330</v>
      </c>
      <c r="AJ1498" s="65" t="s">
        <v>27</v>
      </c>
      <c r="AK1498" s="65">
        <v>9</v>
      </c>
      <c r="AN1498" s="65" t="str">
        <f t="shared" si="658"/>
        <v/>
      </c>
    </row>
    <row r="1499" spans="1:40" ht="16.8" customHeight="1" x14ac:dyDescent="0.25">
      <c r="A1499" s="113">
        <v>1</v>
      </c>
      <c r="B1499" s="342" t="s">
        <v>753</v>
      </c>
      <c r="C1499" s="348" t="s">
        <v>4955</v>
      </c>
      <c r="D1499" s="350" t="str">
        <f t="shared" si="668"/>
        <v>'AJ Bates'</v>
      </c>
      <c r="E1499" s="211">
        <f t="shared" si="675"/>
        <v>18810129</v>
      </c>
      <c r="F1499" s="262">
        <v>10</v>
      </c>
      <c r="G1499" s="194" t="s">
        <v>4806</v>
      </c>
      <c r="N1499" s="417"/>
      <c r="O1499" s="194"/>
      <c r="P1499" s="194"/>
      <c r="R1499" s="112" t="str">
        <f>IF(D1499="","", CONCATENATE("Update games set ", B1499, "= ",D1499," where game_id=", E1499))</f>
        <v>Update games set Referee= 'AJ Bates' where game_id=18810129</v>
      </c>
      <c r="S1499" s="112" t="str">
        <f t="shared" si="659"/>
        <v>Update lineups set player_name = 'SW Widdowson', raw_name = 'SW Widdowson' where game_id = 18810129 and player_order = 10</v>
      </c>
      <c r="T1499" s="112" t="str">
        <f t="shared" si="660"/>
        <v/>
      </c>
      <c r="U1499" s="200" t="str">
        <f t="shared" si="657"/>
        <v/>
      </c>
      <c r="V1499" s="112" t="str">
        <f t="shared" si="661"/>
        <v/>
      </c>
      <c r="W1499" s="415" t="str">
        <f t="shared" si="662"/>
        <v/>
      </c>
      <c r="Y1499" s="65" t="str">
        <f t="shared" si="669"/>
        <v/>
      </c>
      <c r="Z1499" s="65" t="str">
        <f t="shared" si="670"/>
        <v/>
      </c>
      <c r="AA1499" s="65" t="str">
        <f t="shared" si="671"/>
        <v/>
      </c>
      <c r="AB1499" s="65" t="str">
        <f t="shared" si="672"/>
        <v/>
      </c>
      <c r="AC1499" s="65" t="str">
        <f t="shared" si="673"/>
        <v/>
      </c>
      <c r="AH1499" s="65" t="str">
        <f t="shared" si="663"/>
        <v>1880033010</v>
      </c>
      <c r="AI1499" s="65">
        <v>18800330</v>
      </c>
      <c r="AJ1499" s="65" t="s">
        <v>27</v>
      </c>
      <c r="AK1499" s="65">
        <v>10</v>
      </c>
      <c r="AN1499" s="65" t="str">
        <f t="shared" si="658"/>
        <v/>
      </c>
    </row>
    <row r="1500" spans="1:40" ht="16.8" customHeight="1" x14ac:dyDescent="0.25">
      <c r="A1500" s="113">
        <v>1</v>
      </c>
      <c r="B1500" s="342" t="s">
        <v>746</v>
      </c>
      <c r="C1500" s="334" t="s">
        <v>5062</v>
      </c>
      <c r="D1500" s="334" t="str">
        <f>CONCATENATE("'", LEFT(E1500,4),"-",MID(E1500,5,2),"-", MID(E1500,7,2), " ", C1500,"'")</f>
        <v>'1881-01-29 15:00'</v>
      </c>
      <c r="E1500" s="211">
        <f t="shared" si="675"/>
        <v>18810129</v>
      </c>
      <c r="F1500" s="262">
        <v>11</v>
      </c>
      <c r="G1500" s="211" t="s">
        <v>2174</v>
      </c>
      <c r="R1500" s="112" t="str">
        <f>IF(D1500="","", CONCATENATE("Update games set ", B1500, "= ",D1500," where game_id=", E1500))</f>
        <v>Update games set Game_date= '1881-01-29 15:00' where game_id=18810129</v>
      </c>
      <c r="S1500" s="112" t="str">
        <f t="shared" si="659"/>
        <v>Update lineups set player_name = '?', raw_name = '?' where game_id = 18810129 and player_order = 11</v>
      </c>
      <c r="T1500" s="112" t="str">
        <f t="shared" si="660"/>
        <v/>
      </c>
      <c r="U1500" s="200" t="str">
        <f t="shared" si="657"/>
        <v/>
      </c>
      <c r="V1500" s="112" t="str">
        <f t="shared" si="661"/>
        <v/>
      </c>
      <c r="W1500" s="415" t="str">
        <f t="shared" si="662"/>
        <v/>
      </c>
      <c r="Y1500" s="65" t="str">
        <f t="shared" si="669"/>
        <v/>
      </c>
      <c r="Z1500" s="65" t="str">
        <f t="shared" si="670"/>
        <v/>
      </c>
      <c r="AA1500" s="65" t="str">
        <f t="shared" si="671"/>
        <v/>
      </c>
      <c r="AB1500" s="65" t="str">
        <f t="shared" si="672"/>
        <v/>
      </c>
      <c r="AC1500" s="65" t="str">
        <f t="shared" si="673"/>
        <v/>
      </c>
      <c r="AH1500" s="65" t="str">
        <f t="shared" si="663"/>
        <v>1880033011</v>
      </c>
      <c r="AI1500" s="65">
        <v>18800330</v>
      </c>
      <c r="AJ1500" s="65" t="s">
        <v>27</v>
      </c>
      <c r="AK1500" s="65">
        <v>11</v>
      </c>
      <c r="AN1500" s="65" t="str">
        <f t="shared" si="658"/>
        <v/>
      </c>
    </row>
    <row r="1501" spans="1:40" ht="16.8" customHeight="1" x14ac:dyDescent="0.25">
      <c r="A1501" s="113">
        <v>1</v>
      </c>
      <c r="B1501" s="342" t="s">
        <v>25</v>
      </c>
      <c r="C1501" s="334"/>
      <c r="D1501" s="350" t="str">
        <f t="shared" si="650"/>
        <v/>
      </c>
      <c r="E1501" s="211">
        <f t="shared" si="675"/>
        <v>18810129</v>
      </c>
      <c r="F1501" s="262">
        <v>12</v>
      </c>
      <c r="G1501" s="212"/>
      <c r="H1501" s="212"/>
      <c r="N1501" s="416"/>
      <c r="O1501" s="212"/>
      <c r="P1501" s="212"/>
      <c r="R1501" s="112" t="str">
        <f>IF(D1501="","", CONCATENATE("Update games set ", B1501, "= ",D1501," where game_id=", E1501))</f>
        <v/>
      </c>
      <c r="S1501" s="112" t="str">
        <f t="shared" si="659"/>
        <v/>
      </c>
      <c r="T1501" s="112" t="str">
        <f t="shared" si="660"/>
        <v/>
      </c>
      <c r="U1501" s="200" t="str">
        <f t="shared" si="657"/>
        <v/>
      </c>
      <c r="V1501" s="112" t="str">
        <f t="shared" si="661"/>
        <v/>
      </c>
      <c r="W1501" s="415" t="str">
        <f t="shared" si="662"/>
        <v/>
      </c>
      <c r="Y1501" s="65" t="str">
        <f t="shared" si="669"/>
        <v/>
      </c>
      <c r="Z1501" s="65" t="str">
        <f t="shared" si="670"/>
        <v/>
      </c>
      <c r="AA1501" s="65" t="str">
        <f t="shared" si="671"/>
        <v/>
      </c>
      <c r="AB1501" s="65" t="str">
        <f t="shared" si="672"/>
        <v/>
      </c>
      <c r="AC1501" s="65" t="str">
        <f t="shared" si="673"/>
        <v/>
      </c>
      <c r="AH1501" s="65" t="str">
        <f t="shared" si="663"/>
        <v>1880033012</v>
      </c>
      <c r="AI1501" s="65">
        <v>18800330</v>
      </c>
      <c r="AJ1501" s="65" t="s">
        <v>27</v>
      </c>
      <c r="AK1501" s="65">
        <v>12</v>
      </c>
      <c r="AN1501" s="65" t="str">
        <f t="shared" si="658"/>
        <v/>
      </c>
    </row>
    <row r="1502" spans="1:40" ht="16.8" customHeight="1" x14ac:dyDescent="0.25">
      <c r="A1502" s="113">
        <v>1</v>
      </c>
      <c r="B1502" s="342" t="s">
        <v>475</v>
      </c>
      <c r="C1502" s="180"/>
      <c r="D1502" s="349" t="str">
        <f t="shared" si="667"/>
        <v/>
      </c>
      <c r="E1502" s="211">
        <f t="shared" si="675"/>
        <v>18810129</v>
      </c>
      <c r="F1502" s="262">
        <v>13</v>
      </c>
      <c r="R1502" s="112" t="str">
        <f>IF(D1502="","", CONCATENATE("Update games set ", B1502, "= ",D1502," where game_id=", E1502))</f>
        <v/>
      </c>
      <c r="S1502" s="112" t="str">
        <f t="shared" si="659"/>
        <v/>
      </c>
      <c r="T1502" s="112" t="str">
        <f t="shared" si="660"/>
        <v/>
      </c>
      <c r="U1502" s="200" t="str">
        <f t="shared" si="657"/>
        <v/>
      </c>
      <c r="V1502" s="112" t="str">
        <f t="shared" si="661"/>
        <v/>
      </c>
      <c r="W1502" s="415" t="str">
        <f t="shared" si="662"/>
        <v/>
      </c>
      <c r="Y1502" s="65" t="str">
        <f t="shared" si="669"/>
        <v/>
      </c>
      <c r="Z1502" s="65" t="str">
        <f t="shared" si="670"/>
        <v/>
      </c>
      <c r="AA1502" s="65" t="str">
        <f t="shared" si="671"/>
        <v/>
      </c>
      <c r="AB1502" s="65" t="str">
        <f t="shared" si="672"/>
        <v/>
      </c>
      <c r="AC1502" s="65" t="str">
        <f t="shared" si="673"/>
        <v/>
      </c>
      <c r="AH1502" s="65" t="str">
        <f t="shared" si="663"/>
        <v>1880033013</v>
      </c>
      <c r="AI1502" s="65">
        <v>18800330</v>
      </c>
      <c r="AJ1502" s="65" t="s">
        <v>27</v>
      </c>
      <c r="AK1502" s="65">
        <v>13</v>
      </c>
      <c r="AN1502" s="65" t="str">
        <f t="shared" si="658"/>
        <v/>
      </c>
    </row>
    <row r="1503" spans="1:40" ht="16.8" customHeight="1" x14ac:dyDescent="0.25">
      <c r="A1503" s="113">
        <v>1</v>
      </c>
      <c r="B1503" s="342" t="s">
        <v>20</v>
      </c>
      <c r="C1503" s="348" t="s">
        <v>5082</v>
      </c>
      <c r="D1503" s="350" t="str">
        <f t="shared" si="650"/>
        <v>'Trent Bridge'</v>
      </c>
      <c r="E1503" s="211">
        <f t="shared" si="675"/>
        <v>18810129</v>
      </c>
      <c r="F1503" s="262">
        <v>14</v>
      </c>
      <c r="R1503" s="112" t="str">
        <f>IF(D1503="","", CONCATENATE("Update games set ", B1503, "= ",D1503," where game_id=", E1503))</f>
        <v>Update games set Ground= 'Trent Bridge' where game_id=18810129</v>
      </c>
      <c r="S1503" s="112" t="str">
        <f t="shared" si="659"/>
        <v/>
      </c>
      <c r="T1503" s="112" t="str">
        <f t="shared" si="660"/>
        <v/>
      </c>
      <c r="U1503" s="200" t="str">
        <f t="shared" si="657"/>
        <v/>
      </c>
      <c r="V1503" s="112" t="str">
        <f t="shared" si="661"/>
        <v/>
      </c>
      <c r="W1503" s="415" t="str">
        <f t="shared" si="662"/>
        <v/>
      </c>
      <c r="Y1503" s="65" t="str">
        <f t="shared" si="669"/>
        <v/>
      </c>
      <c r="Z1503" s="65" t="str">
        <f t="shared" si="670"/>
        <v/>
      </c>
      <c r="AA1503" s="65" t="str">
        <f t="shared" si="671"/>
        <v/>
      </c>
      <c r="AB1503" s="65" t="str">
        <f t="shared" si="672"/>
        <v/>
      </c>
      <c r="AC1503" s="65" t="str">
        <f t="shared" si="673"/>
        <v/>
      </c>
      <c r="AH1503" s="65" t="str">
        <f t="shared" si="663"/>
        <v>1880033014</v>
      </c>
      <c r="AI1503" s="65">
        <v>18800330</v>
      </c>
      <c r="AJ1503" s="65" t="s">
        <v>27</v>
      </c>
      <c r="AK1503" s="65">
        <v>14</v>
      </c>
      <c r="AN1503" s="65" t="str">
        <f t="shared" si="658"/>
        <v/>
      </c>
    </row>
    <row r="1504" spans="1:40" ht="16.8" customHeight="1" x14ac:dyDescent="0.25">
      <c r="A1504" s="113">
        <v>1</v>
      </c>
      <c r="B1504" s="342" t="s">
        <v>4882</v>
      </c>
      <c r="C1504" s="342" t="str">
        <f>IF(C1503="", "", C1503)</f>
        <v>Trent Bridge</v>
      </c>
      <c r="D1504" s="350" t="str">
        <f t="shared" si="650"/>
        <v>'Trent Bridge'</v>
      </c>
      <c r="E1504" s="211">
        <f t="shared" si="675"/>
        <v>18810129</v>
      </c>
      <c r="F1504" s="262">
        <v>15</v>
      </c>
      <c r="R1504" s="112" t="str">
        <f>IF(D1504="","", CONCATENATE("Update games set ", B1504, "= ",D1504," where game_id=", E1504))</f>
        <v>Update games set Ground_parent= 'Trent Bridge' where game_id=18810129</v>
      </c>
      <c r="S1504" s="112" t="str">
        <f t="shared" si="659"/>
        <v/>
      </c>
      <c r="T1504" s="112" t="str">
        <f t="shared" si="660"/>
        <v/>
      </c>
      <c r="U1504" s="200" t="str">
        <f t="shared" si="657"/>
        <v/>
      </c>
      <c r="V1504" s="112" t="str">
        <f t="shared" si="661"/>
        <v/>
      </c>
      <c r="W1504" s="415" t="str">
        <f t="shared" si="662"/>
        <v/>
      </c>
      <c r="Y1504" s="65" t="str">
        <f t="shared" si="669"/>
        <v/>
      </c>
      <c r="Z1504" s="65" t="str">
        <f t="shared" si="670"/>
        <v/>
      </c>
      <c r="AA1504" s="65" t="str">
        <f t="shared" si="671"/>
        <v/>
      </c>
      <c r="AB1504" s="65" t="str">
        <f t="shared" si="672"/>
        <v/>
      </c>
      <c r="AC1504" s="65" t="str">
        <f t="shared" si="673"/>
        <v/>
      </c>
      <c r="AH1504" s="65" t="str">
        <f t="shared" si="663"/>
        <v>1880033015</v>
      </c>
      <c r="AI1504" s="65">
        <v>18800330</v>
      </c>
      <c r="AJ1504" s="65" t="s">
        <v>27</v>
      </c>
      <c r="AK1504" s="65">
        <v>15</v>
      </c>
      <c r="AN1504" s="65" t="str">
        <f t="shared" si="658"/>
        <v/>
      </c>
    </row>
    <row r="1505" spans="1:40" s="126" customFormat="1" ht="16.8" customHeight="1" thickBot="1" x14ac:dyDescent="0.3">
      <c r="A1505" s="113">
        <v>1</v>
      </c>
      <c r="B1505" s="116" t="s">
        <v>115</v>
      </c>
      <c r="C1505" s="352"/>
      <c r="D1505" s="370" t="str">
        <f t="shared" ref="D1505" si="677">IF(MID(E1505,5,2)*1&gt;6,_xlfn.CONCAT("'",LEFT(E1505,4),"-",MID(E1505,3,2)+1,"'"),_xlfn.CONCAT("'",LEFT(E1505,4)-1,"-",MID(E1505,3,2),"'"))</f>
        <v>'1880-81'</v>
      </c>
      <c r="E1505" s="214">
        <f t="shared" si="675"/>
        <v>18810129</v>
      </c>
      <c r="F1505" s="266">
        <v>16</v>
      </c>
      <c r="G1505" s="343"/>
      <c r="H1505" s="343"/>
      <c r="I1505" s="267"/>
      <c r="J1505" s="214"/>
      <c r="K1505" s="266"/>
      <c r="L1505" s="266"/>
      <c r="M1505" s="266"/>
      <c r="N1505" s="419"/>
      <c r="O1505" s="343"/>
      <c r="P1505" s="343"/>
      <c r="Q1505" s="346"/>
      <c r="R1505" s="112" t="str">
        <f>IF(D1505="","", CONCATENATE("Update games set ", B1505, "= ",D1505," where game_id=", E1505))</f>
        <v>Update games set Season= '1880-81' where game_id=18810129</v>
      </c>
      <c r="S1505" s="112" t="str">
        <f t="shared" si="659"/>
        <v/>
      </c>
      <c r="T1505" s="112" t="str">
        <f t="shared" si="660"/>
        <v/>
      </c>
      <c r="U1505" s="200" t="str">
        <f t="shared" si="657"/>
        <v/>
      </c>
      <c r="V1505" s="112" t="str">
        <f t="shared" si="661"/>
        <v/>
      </c>
      <c r="W1505" s="415" t="str">
        <f t="shared" si="662"/>
        <v/>
      </c>
      <c r="X1505" s="240"/>
      <c r="Y1505" s="65" t="str">
        <f t="shared" si="669"/>
        <v/>
      </c>
      <c r="Z1505" s="65" t="str">
        <f t="shared" si="670"/>
        <v/>
      </c>
      <c r="AA1505" s="65" t="str">
        <f t="shared" si="671"/>
        <v/>
      </c>
      <c r="AB1505" s="65" t="str">
        <f t="shared" si="672"/>
        <v/>
      </c>
      <c r="AC1505" s="65" t="str">
        <f t="shared" si="673"/>
        <v/>
      </c>
      <c r="AH1505" s="65" t="str">
        <f t="shared" si="663"/>
        <v>1880033016</v>
      </c>
      <c r="AI1505" s="126">
        <v>18800330</v>
      </c>
      <c r="AJ1505" s="126" t="s">
        <v>27</v>
      </c>
      <c r="AK1505" s="126">
        <v>16</v>
      </c>
      <c r="AN1505" s="65" t="str">
        <f t="shared" si="658"/>
        <v/>
      </c>
    </row>
    <row r="1506" spans="1:40" ht="16.8" customHeight="1" thickTop="1" x14ac:dyDescent="0.25">
      <c r="A1506" s="113">
        <v>1</v>
      </c>
      <c r="B1506" s="341" t="s">
        <v>22</v>
      </c>
      <c r="C1506" s="341" t="s">
        <v>5258</v>
      </c>
      <c r="D1506" s="341" t="str">
        <f t="shared" si="650"/>
        <v>'South Derbyshire'</v>
      </c>
      <c r="E1506" s="211">
        <v>18810212</v>
      </c>
      <c r="F1506" s="262">
        <v>1</v>
      </c>
      <c r="G1506" s="211" t="s">
        <v>4939</v>
      </c>
      <c r="H1506" s="212"/>
      <c r="R1506" s="112" t="str">
        <f>IF(D1506="","", CONCATENATE("Update games set ", B1506, "= ",D1506," where game_id=", E1506))</f>
        <v>Update games set Opponent= 'South Derbyshire' where game_id=18810212</v>
      </c>
      <c r="S1506" s="112" t="str">
        <f t="shared" si="659"/>
        <v>Update lineups set player_name = 'J Sands', raw_name = 'J Sands' where game_id = 18810212 and player_order = 1</v>
      </c>
      <c r="T1506" s="112" t="str">
        <f t="shared" si="660"/>
        <v/>
      </c>
      <c r="U1506" s="200" t="str">
        <f t="shared" si="657"/>
        <v/>
      </c>
      <c r="V1506" s="112" t="str">
        <f t="shared" si="661"/>
        <v/>
      </c>
      <c r="W1506" s="415" t="str">
        <f t="shared" si="662"/>
        <v/>
      </c>
      <c r="Y1506" s="65" t="str">
        <f t="shared" si="669"/>
        <v/>
      </c>
      <c r="Z1506" s="65" t="str">
        <f t="shared" si="670"/>
        <v/>
      </c>
      <c r="AA1506" s="65" t="str">
        <f t="shared" si="671"/>
        <v/>
      </c>
      <c r="AB1506" s="65" t="str">
        <f t="shared" si="672"/>
        <v/>
      </c>
      <c r="AC1506" s="65" t="str">
        <f t="shared" si="673"/>
        <v/>
      </c>
      <c r="AH1506" s="65" t="str">
        <f t="shared" si="663"/>
        <v>188010231</v>
      </c>
      <c r="AI1506" s="65">
        <v>18801023</v>
      </c>
      <c r="AJ1506" s="65" t="s">
        <v>5206</v>
      </c>
      <c r="AK1506" s="65">
        <v>1</v>
      </c>
      <c r="AN1506" s="65" t="str">
        <f t="shared" si="658"/>
        <v>update games set source = 'The Nottingham Forest Football Scrapbook' where game_id = 18810212</v>
      </c>
    </row>
    <row r="1507" spans="1:40" ht="16.8" customHeight="1" x14ac:dyDescent="0.25">
      <c r="A1507" s="113">
        <v>1</v>
      </c>
      <c r="B1507" s="342" t="s">
        <v>4979</v>
      </c>
      <c r="C1507" s="342" t="str">
        <f>IF(C1506="", "", C1506)</f>
        <v>South Derbyshire</v>
      </c>
      <c r="D1507" s="350" t="str">
        <f t="shared" ref="D1507:D1570" si="678">IF(C1507="", "", CONCATENATE("'", C1507,"'"))</f>
        <v>'South Derbyshire'</v>
      </c>
      <c r="E1507" s="211">
        <f>E1506</f>
        <v>18810212</v>
      </c>
      <c r="F1507" s="262">
        <v>2</v>
      </c>
      <c r="G1507" s="211" t="s">
        <v>5022</v>
      </c>
      <c r="R1507" s="112" t="str">
        <f>IF(D1507="","", CONCATENATE("Update games set ", B1507, "= ",D1507," where game_id=", E1507))</f>
        <v>Update games set Opp_parent= 'South Derbyshire' where game_id=18810212</v>
      </c>
      <c r="S1507" s="112" t="str">
        <f t="shared" si="659"/>
        <v>Update lineups set player_name = 'E Hancock', raw_name = 'E Hancock' where game_id = 18810212 and player_order = 2</v>
      </c>
      <c r="T1507" s="112" t="str">
        <f t="shared" si="660"/>
        <v/>
      </c>
      <c r="U1507" s="200" t="str">
        <f t="shared" si="657"/>
        <v/>
      </c>
      <c r="V1507" s="112" t="str">
        <f t="shared" si="661"/>
        <v/>
      </c>
      <c r="W1507" s="415" t="str">
        <f t="shared" si="662"/>
        <v/>
      </c>
      <c r="Y1507" s="65" t="str">
        <f t="shared" si="669"/>
        <v/>
      </c>
      <c r="Z1507" s="65" t="str">
        <f t="shared" si="670"/>
        <v/>
      </c>
      <c r="AA1507" s="65" t="str">
        <f t="shared" si="671"/>
        <v/>
      </c>
      <c r="AB1507" s="65" t="str">
        <f t="shared" si="672"/>
        <v/>
      </c>
      <c r="AC1507" s="65" t="str">
        <f t="shared" si="673"/>
        <v/>
      </c>
      <c r="AH1507" s="65" t="str">
        <f t="shared" si="663"/>
        <v>188010232</v>
      </c>
      <c r="AI1507" s="65">
        <v>18801023</v>
      </c>
      <c r="AJ1507" s="65" t="s">
        <v>5206</v>
      </c>
      <c r="AK1507" s="65">
        <v>2</v>
      </c>
      <c r="AN1507" s="65" t="str">
        <f t="shared" si="658"/>
        <v/>
      </c>
    </row>
    <row r="1508" spans="1:40" ht="16.8" customHeight="1" x14ac:dyDescent="0.25">
      <c r="A1508" s="113">
        <v>1</v>
      </c>
      <c r="B1508" s="342" t="s">
        <v>2653</v>
      </c>
      <c r="C1508" s="342" t="s">
        <v>663</v>
      </c>
      <c r="D1508" s="350" t="str">
        <f t="shared" si="678"/>
        <v>'Friendly'</v>
      </c>
      <c r="E1508" s="211">
        <f t="shared" ref="E1508:E1521" si="679">E1507</f>
        <v>18810212</v>
      </c>
      <c r="F1508" s="262">
        <v>3</v>
      </c>
      <c r="G1508" s="211" t="s">
        <v>4976</v>
      </c>
      <c r="R1508" s="112" t="str">
        <f>IF(D1508="","", CONCATENATE("Update games set ", B1508, "= ",D1508," where game_id=", E1508))</f>
        <v>Update games set Game_type= 'Friendly' where game_id=18810212</v>
      </c>
      <c r="S1508" s="112" t="str">
        <f t="shared" si="659"/>
        <v>Update lineups set player_name = 'CJ Caborn', raw_name = 'CJ Caborn' where game_id = 18810212 and player_order = 3</v>
      </c>
      <c r="T1508" s="112" t="str">
        <f t="shared" si="660"/>
        <v/>
      </c>
      <c r="U1508" s="200" t="str">
        <f t="shared" si="657"/>
        <v/>
      </c>
      <c r="V1508" s="112" t="str">
        <f t="shared" si="661"/>
        <v/>
      </c>
      <c r="W1508" s="415" t="str">
        <f t="shared" si="662"/>
        <v/>
      </c>
      <c r="Y1508" s="65" t="str">
        <f t="shared" si="669"/>
        <v/>
      </c>
      <c r="Z1508" s="65" t="str">
        <f t="shared" si="670"/>
        <v/>
      </c>
      <c r="AA1508" s="65" t="str">
        <f t="shared" si="671"/>
        <v/>
      </c>
      <c r="AB1508" s="65" t="str">
        <f t="shared" si="672"/>
        <v/>
      </c>
      <c r="AC1508" s="65" t="str">
        <f t="shared" si="673"/>
        <v/>
      </c>
      <c r="AH1508" s="65" t="str">
        <f t="shared" si="663"/>
        <v>188010233</v>
      </c>
      <c r="AI1508" s="65">
        <v>18801023</v>
      </c>
      <c r="AJ1508" s="65" t="s">
        <v>5206</v>
      </c>
      <c r="AK1508" s="65">
        <v>3</v>
      </c>
      <c r="AN1508" s="65" t="str">
        <f t="shared" si="658"/>
        <v/>
      </c>
    </row>
    <row r="1509" spans="1:40" ht="16.8" customHeight="1" x14ac:dyDescent="0.25">
      <c r="A1509" s="113">
        <v>1</v>
      </c>
      <c r="B1509" s="342" t="s">
        <v>4978</v>
      </c>
      <c r="C1509" s="348" t="s">
        <v>5065</v>
      </c>
      <c r="D1509" s="350" t="str">
        <f t="shared" si="678"/>
        <v>'H'</v>
      </c>
      <c r="E1509" s="211">
        <f t="shared" si="679"/>
        <v>18810212</v>
      </c>
      <c r="F1509" s="262">
        <v>4</v>
      </c>
      <c r="G1509" s="211" t="s">
        <v>4942</v>
      </c>
      <c r="R1509" s="112" t="str">
        <f>IF(D1509="","", CONCATENATE("Update games set ", B1509, "= ",D1509," where game_id=", E1509))</f>
        <v>Update games set HAN= 'H' where game_id=18810212</v>
      </c>
      <c r="S1509" s="112" t="str">
        <f t="shared" si="659"/>
        <v>Update lineups set player_name = 'E Luntley', raw_name = 'E Luntley' where game_id = 18810212 and player_order = 4</v>
      </c>
      <c r="T1509" s="112" t="str">
        <f t="shared" si="660"/>
        <v/>
      </c>
      <c r="U1509" s="200" t="str">
        <f t="shared" si="657"/>
        <v/>
      </c>
      <c r="V1509" s="112" t="str">
        <f t="shared" si="661"/>
        <v/>
      </c>
      <c r="W1509" s="415" t="str">
        <f t="shared" si="662"/>
        <v/>
      </c>
      <c r="Y1509" s="65" t="str">
        <f t="shared" si="669"/>
        <v/>
      </c>
      <c r="Z1509" s="65" t="str">
        <f t="shared" si="670"/>
        <v/>
      </c>
      <c r="AA1509" s="65" t="str">
        <f t="shared" si="671"/>
        <v/>
      </c>
      <c r="AB1509" s="65" t="str">
        <f t="shared" si="672"/>
        <v/>
      </c>
      <c r="AC1509" s="65" t="str">
        <f t="shared" si="673"/>
        <v/>
      </c>
      <c r="AH1509" s="65" t="str">
        <f t="shared" si="663"/>
        <v>188010234</v>
      </c>
      <c r="AI1509" s="65">
        <v>18801023</v>
      </c>
      <c r="AJ1509" s="65" t="s">
        <v>5206</v>
      </c>
      <c r="AK1509" s="65">
        <v>4</v>
      </c>
      <c r="AN1509" s="65" t="str">
        <f t="shared" si="658"/>
        <v/>
      </c>
    </row>
    <row r="1510" spans="1:40" ht="16.8" customHeight="1" x14ac:dyDescent="0.25">
      <c r="A1510" s="113">
        <v>1</v>
      </c>
      <c r="B1510" s="342" t="s">
        <v>5</v>
      </c>
      <c r="C1510" s="347">
        <v>2</v>
      </c>
      <c r="D1510" s="349">
        <f t="shared" si="665"/>
        <v>2</v>
      </c>
      <c r="E1510" s="211">
        <f t="shared" si="679"/>
        <v>18810212</v>
      </c>
      <c r="F1510" s="262">
        <v>5</v>
      </c>
      <c r="G1510" s="211" t="s">
        <v>3417</v>
      </c>
      <c r="R1510" s="112" t="str">
        <f>IF(D1510="","", CONCATENATE("Update games set ", B1510, "= ",D1510," where game_id=", E1510))</f>
        <v>Update games set F= 2 where game_id=18810212</v>
      </c>
      <c r="S1510" s="112" t="str">
        <f t="shared" si="659"/>
        <v>Update lineups set player_name = 'W Luntley', raw_name = 'W Luntley' where game_id = 18810212 and player_order = 5</v>
      </c>
      <c r="T1510" s="112" t="str">
        <f t="shared" si="660"/>
        <v/>
      </c>
      <c r="U1510" s="200" t="str">
        <f t="shared" si="657"/>
        <v/>
      </c>
      <c r="V1510" s="112" t="str">
        <f t="shared" si="661"/>
        <v/>
      </c>
      <c r="W1510" s="415" t="str">
        <f t="shared" si="662"/>
        <v/>
      </c>
      <c r="Y1510" s="65" t="str">
        <f t="shared" si="669"/>
        <v/>
      </c>
      <c r="Z1510" s="65" t="str">
        <f t="shared" si="670"/>
        <v/>
      </c>
      <c r="AA1510" s="65" t="str">
        <f t="shared" si="671"/>
        <v/>
      </c>
      <c r="AB1510" s="65" t="str">
        <f t="shared" si="672"/>
        <v/>
      </c>
      <c r="AC1510" s="65" t="str">
        <f t="shared" si="673"/>
        <v/>
      </c>
      <c r="AH1510" s="65" t="str">
        <f t="shared" si="663"/>
        <v>188010235</v>
      </c>
      <c r="AI1510" s="65">
        <v>18801023</v>
      </c>
      <c r="AJ1510" s="65" t="s">
        <v>5206</v>
      </c>
      <c r="AK1510" s="65">
        <v>5</v>
      </c>
      <c r="AN1510" s="65" t="str">
        <f t="shared" si="658"/>
        <v/>
      </c>
    </row>
    <row r="1511" spans="1:40" ht="16.8" customHeight="1" x14ac:dyDescent="0.25">
      <c r="A1511" s="113">
        <v>1</v>
      </c>
      <c r="B1511" s="342" t="s">
        <v>0</v>
      </c>
      <c r="C1511" s="180">
        <v>0</v>
      </c>
      <c r="D1511" s="349">
        <f t="shared" si="665"/>
        <v>0</v>
      </c>
      <c r="E1511" s="211">
        <f t="shared" si="679"/>
        <v>18810212</v>
      </c>
      <c r="F1511" s="262">
        <v>6</v>
      </c>
      <c r="G1511" s="211" t="s">
        <v>5023</v>
      </c>
      <c r="R1511" s="112" t="str">
        <f>IF(D1511="","", CONCATENATE("Update games set ", B1511, "= ",D1511," where game_id=", E1511))</f>
        <v>Update games set A= 0 where game_id=18810212</v>
      </c>
      <c r="S1511" s="112" t="str">
        <f t="shared" si="659"/>
        <v>Update lineups set player_name = 'J Unwin', raw_name = 'J Unwin' where game_id = 18810212 and player_order = 6</v>
      </c>
      <c r="T1511" s="112" t="str">
        <f t="shared" si="660"/>
        <v/>
      </c>
      <c r="U1511" s="200" t="str">
        <f t="shared" si="657"/>
        <v/>
      </c>
      <c r="V1511" s="112" t="str">
        <f t="shared" si="661"/>
        <v/>
      </c>
      <c r="W1511" s="415" t="str">
        <f t="shared" si="662"/>
        <v/>
      </c>
      <c r="Y1511" s="65" t="str">
        <f t="shared" si="669"/>
        <v/>
      </c>
      <c r="Z1511" s="65" t="str">
        <f t="shared" si="670"/>
        <v/>
      </c>
      <c r="AA1511" s="65" t="str">
        <f t="shared" si="671"/>
        <v/>
      </c>
      <c r="AB1511" s="65" t="str">
        <f t="shared" si="672"/>
        <v/>
      </c>
      <c r="AC1511" s="65" t="str">
        <f t="shared" si="673"/>
        <v/>
      </c>
      <c r="AH1511" s="65" t="str">
        <f t="shared" si="663"/>
        <v>188010236</v>
      </c>
      <c r="AI1511" s="65">
        <v>18801023</v>
      </c>
      <c r="AJ1511" s="65" t="s">
        <v>5206</v>
      </c>
      <c r="AK1511" s="65">
        <v>6</v>
      </c>
      <c r="AN1511" s="65" t="str">
        <f t="shared" si="658"/>
        <v/>
      </c>
    </row>
    <row r="1512" spans="1:40" ht="16.8" customHeight="1" x14ac:dyDescent="0.25">
      <c r="A1512" s="113">
        <v>1</v>
      </c>
      <c r="B1512" s="342" t="s">
        <v>23</v>
      </c>
      <c r="C1512" s="334" t="s">
        <v>2</v>
      </c>
      <c r="D1512" s="334" t="str">
        <f t="shared" ref="D1512" si="680">IF(C1512="",IF(D1510&gt;D1511,"'W'",IF(D1510=D1511,"'D'","'L'")),_xlfn.CONCAT("'",C1512,"'"))</f>
        <v>'W'</v>
      </c>
      <c r="E1512" s="211">
        <f t="shared" si="679"/>
        <v>18810212</v>
      </c>
      <c r="F1512" s="262">
        <v>7</v>
      </c>
      <c r="G1512" s="211" t="s">
        <v>4960</v>
      </c>
      <c r="R1512" s="112" t="str">
        <f>IF(D1512="","", CONCATENATE("Update games set ", B1512, "= ",D1512," where game_id=", E1512))</f>
        <v>Update games set Result= 'W' where game_id=18810212</v>
      </c>
      <c r="S1512" s="112" t="str">
        <f t="shared" si="659"/>
        <v>Update lineups set player_name = 'E Earp', raw_name = 'E Earp' where game_id = 18810212 and player_order = 7</v>
      </c>
      <c r="T1512" s="112" t="str">
        <f t="shared" si="660"/>
        <v/>
      </c>
      <c r="U1512" s="200" t="str">
        <f t="shared" si="657"/>
        <v/>
      </c>
      <c r="V1512" s="112" t="str">
        <f t="shared" si="661"/>
        <v/>
      </c>
      <c r="W1512" s="415" t="str">
        <f t="shared" si="662"/>
        <v/>
      </c>
      <c r="Y1512" s="65" t="str">
        <f t="shared" si="669"/>
        <v/>
      </c>
      <c r="Z1512" s="65" t="str">
        <f t="shared" si="670"/>
        <v/>
      </c>
      <c r="AA1512" s="65" t="str">
        <f t="shared" si="671"/>
        <v/>
      </c>
      <c r="AB1512" s="65" t="str">
        <f t="shared" si="672"/>
        <v/>
      </c>
      <c r="AC1512" s="65" t="str">
        <f t="shared" si="673"/>
        <v/>
      </c>
      <c r="AH1512" s="65" t="str">
        <f t="shared" si="663"/>
        <v>188010237</v>
      </c>
      <c r="AI1512" s="65">
        <v>18801023</v>
      </c>
      <c r="AJ1512" s="65" t="s">
        <v>5206</v>
      </c>
      <c r="AK1512" s="65">
        <v>7</v>
      </c>
      <c r="AN1512" s="65" t="str">
        <f t="shared" si="658"/>
        <v/>
      </c>
    </row>
    <row r="1513" spans="1:40" ht="16.8" customHeight="1" x14ac:dyDescent="0.25">
      <c r="A1513" s="113">
        <v>1</v>
      </c>
      <c r="B1513" s="342" t="s">
        <v>768</v>
      </c>
      <c r="C1513" s="180"/>
      <c r="D1513" s="349" t="str">
        <f t="shared" si="667"/>
        <v/>
      </c>
      <c r="E1513" s="211">
        <f t="shared" si="679"/>
        <v>18810212</v>
      </c>
      <c r="F1513" s="262">
        <v>8</v>
      </c>
      <c r="G1513" s="211" t="s">
        <v>5017</v>
      </c>
      <c r="R1513" s="112" t="str">
        <f>IF(D1513="","", CONCATENATE("Update games set ", B1513, "= ",D1513," where game_id=", E1513))</f>
        <v/>
      </c>
      <c r="S1513" s="112" t="str">
        <f t="shared" si="659"/>
        <v>Update lineups set player_name = 'W Wright', raw_name = 'W Wright' where game_id = 18810212 and player_order = 8</v>
      </c>
      <c r="T1513" s="112" t="str">
        <f t="shared" si="660"/>
        <v/>
      </c>
      <c r="U1513" s="200" t="str">
        <f t="shared" si="657"/>
        <v/>
      </c>
      <c r="V1513" s="112" t="str">
        <f t="shared" si="661"/>
        <v/>
      </c>
      <c r="W1513" s="415" t="str">
        <f t="shared" si="662"/>
        <v/>
      </c>
      <c r="Y1513" s="65" t="str">
        <f t="shared" si="669"/>
        <v/>
      </c>
      <c r="Z1513" s="65" t="str">
        <f t="shared" si="670"/>
        <v/>
      </c>
      <c r="AA1513" s="65" t="str">
        <f t="shared" si="671"/>
        <v/>
      </c>
      <c r="AB1513" s="65" t="str">
        <f t="shared" si="672"/>
        <v/>
      </c>
      <c r="AC1513" s="65" t="str">
        <f t="shared" si="673"/>
        <v/>
      </c>
      <c r="AH1513" s="65" t="str">
        <f t="shared" si="663"/>
        <v>188010238</v>
      </c>
      <c r="AI1513" s="65">
        <v>18801023</v>
      </c>
      <c r="AJ1513" s="65" t="s">
        <v>5206</v>
      </c>
      <c r="AK1513" s="65">
        <v>8</v>
      </c>
      <c r="AN1513" s="65" t="str">
        <f t="shared" si="658"/>
        <v/>
      </c>
    </row>
    <row r="1514" spans="1:40" ht="16.8" customHeight="1" x14ac:dyDescent="0.25">
      <c r="A1514" s="113">
        <v>1</v>
      </c>
      <c r="B1514" s="342" t="s">
        <v>766</v>
      </c>
      <c r="C1514" s="180"/>
      <c r="D1514" s="349" t="str">
        <f t="shared" si="667"/>
        <v/>
      </c>
      <c r="E1514" s="211">
        <f t="shared" si="679"/>
        <v>18810212</v>
      </c>
      <c r="F1514" s="262">
        <v>9</v>
      </c>
      <c r="G1514" s="194" t="s">
        <v>5024</v>
      </c>
      <c r="H1514" s="194"/>
      <c r="N1514" s="417"/>
      <c r="O1514" s="194"/>
      <c r="P1514" s="194"/>
      <c r="R1514" s="112" t="str">
        <f>IF(D1514="","", CONCATENATE("Update games set ", B1514, "= ",D1514," where game_id=", E1514))</f>
        <v/>
      </c>
      <c r="S1514" s="112" t="str">
        <f t="shared" si="659"/>
        <v>Update lineups set player_name = 'H Norman', raw_name = 'H Norman' where game_id = 18810212 and player_order = 9</v>
      </c>
      <c r="T1514" s="112" t="str">
        <f t="shared" si="660"/>
        <v/>
      </c>
      <c r="U1514" s="200" t="str">
        <f t="shared" si="657"/>
        <v/>
      </c>
      <c r="V1514" s="112" t="str">
        <f t="shared" si="661"/>
        <v/>
      </c>
      <c r="W1514" s="415" t="str">
        <f t="shared" si="662"/>
        <v/>
      </c>
      <c r="Y1514" s="65" t="str">
        <f t="shared" si="669"/>
        <v/>
      </c>
      <c r="Z1514" s="65" t="str">
        <f t="shared" si="670"/>
        <v/>
      </c>
      <c r="AA1514" s="65" t="str">
        <f t="shared" si="671"/>
        <v/>
      </c>
      <c r="AB1514" s="65" t="str">
        <f t="shared" si="672"/>
        <v/>
      </c>
      <c r="AC1514" s="65" t="str">
        <f t="shared" si="673"/>
        <v/>
      </c>
      <c r="AH1514" s="65" t="str">
        <f t="shared" si="663"/>
        <v>188010239</v>
      </c>
      <c r="AI1514" s="65">
        <v>18801023</v>
      </c>
      <c r="AJ1514" s="65" t="s">
        <v>5206</v>
      </c>
      <c r="AK1514" s="65">
        <v>9</v>
      </c>
      <c r="AN1514" s="65" t="str">
        <f t="shared" si="658"/>
        <v/>
      </c>
    </row>
    <row r="1515" spans="1:40" ht="16.8" customHeight="1" x14ac:dyDescent="0.25">
      <c r="A1515" s="113">
        <v>1</v>
      </c>
      <c r="B1515" s="342" t="s">
        <v>753</v>
      </c>
      <c r="C1515" s="348"/>
      <c r="D1515" s="350" t="str">
        <f t="shared" si="668"/>
        <v/>
      </c>
      <c r="E1515" s="211">
        <f t="shared" si="679"/>
        <v>18810212</v>
      </c>
      <c r="F1515" s="262">
        <v>10</v>
      </c>
      <c r="G1515" s="194" t="s">
        <v>5003</v>
      </c>
      <c r="N1515" s="417"/>
      <c r="O1515" s="194"/>
      <c r="P1515" s="194"/>
      <c r="R1515" s="112" t="str">
        <f>IF(D1515="","", CONCATENATE("Update games set ", B1515, "= ",D1515," where game_id=", E1515))</f>
        <v/>
      </c>
      <c r="S1515" s="112" t="str">
        <f t="shared" si="659"/>
        <v>Update lineups set player_name = 'W Parr', raw_name = 'W Parr' where game_id = 18810212 and player_order = 10</v>
      </c>
      <c r="T1515" s="112" t="str">
        <f t="shared" si="660"/>
        <v/>
      </c>
      <c r="U1515" s="200" t="str">
        <f t="shared" si="657"/>
        <v/>
      </c>
      <c r="V1515" s="112" t="str">
        <f t="shared" si="661"/>
        <v/>
      </c>
      <c r="W1515" s="415" t="str">
        <f t="shared" si="662"/>
        <v/>
      </c>
      <c r="Y1515" s="65" t="str">
        <f t="shared" si="669"/>
        <v/>
      </c>
      <c r="Z1515" s="65" t="str">
        <f t="shared" si="670"/>
        <v/>
      </c>
      <c r="AA1515" s="65" t="str">
        <f t="shared" si="671"/>
        <v/>
      </c>
      <c r="AB1515" s="65" t="str">
        <f t="shared" si="672"/>
        <v/>
      </c>
      <c r="AC1515" s="65" t="str">
        <f t="shared" si="673"/>
        <v/>
      </c>
      <c r="AH1515" s="65" t="str">
        <f t="shared" si="663"/>
        <v>1880102310</v>
      </c>
      <c r="AI1515" s="65">
        <v>18801023</v>
      </c>
      <c r="AJ1515" s="65" t="s">
        <v>5206</v>
      </c>
      <c r="AK1515" s="65">
        <v>10</v>
      </c>
      <c r="AN1515" s="65" t="str">
        <f t="shared" si="658"/>
        <v/>
      </c>
    </row>
    <row r="1516" spans="1:40" ht="16.8" customHeight="1" x14ac:dyDescent="0.25">
      <c r="A1516" s="113">
        <v>1</v>
      </c>
      <c r="B1516" s="342" t="s">
        <v>746</v>
      </c>
      <c r="C1516" s="334" t="s">
        <v>5122</v>
      </c>
      <c r="D1516" s="334" t="str">
        <f>CONCATENATE("'", LEFT(E1516,4),"-",MID(E1516,5,2),"-", MID(E1516,7,2), " ", C1516,"'")</f>
        <v>'1881-02-12 15:10'</v>
      </c>
      <c r="E1516" s="211">
        <f t="shared" si="679"/>
        <v>18810212</v>
      </c>
      <c r="F1516" s="262">
        <v>11</v>
      </c>
      <c r="G1516" s="211" t="s">
        <v>4806</v>
      </c>
      <c r="R1516" s="112" t="str">
        <f>IF(D1516="","", CONCATENATE("Update games set ", B1516, "= ",D1516," where game_id=", E1516))</f>
        <v>Update games set Game_date= '1881-02-12 15:10' where game_id=18810212</v>
      </c>
      <c r="S1516" s="112" t="str">
        <f t="shared" si="659"/>
        <v>Update lineups set player_name = 'SW Widdowson', raw_name = 'SW Widdowson' where game_id = 18810212 and player_order = 11</v>
      </c>
      <c r="T1516" s="112" t="str">
        <f t="shared" si="660"/>
        <v/>
      </c>
      <c r="U1516" s="200" t="str">
        <f t="shared" si="657"/>
        <v/>
      </c>
      <c r="V1516" s="112" t="str">
        <f t="shared" si="661"/>
        <v/>
      </c>
      <c r="W1516" s="415" t="str">
        <f t="shared" si="662"/>
        <v/>
      </c>
      <c r="Y1516" s="65" t="str">
        <f t="shared" si="669"/>
        <v/>
      </c>
      <c r="Z1516" s="65" t="str">
        <f t="shared" si="670"/>
        <v/>
      </c>
      <c r="AA1516" s="65" t="str">
        <f t="shared" si="671"/>
        <v/>
      </c>
      <c r="AB1516" s="65" t="str">
        <f t="shared" si="672"/>
        <v/>
      </c>
      <c r="AC1516" s="65" t="str">
        <f t="shared" si="673"/>
        <v/>
      </c>
      <c r="AH1516" s="65" t="str">
        <f t="shared" si="663"/>
        <v>1880102311</v>
      </c>
      <c r="AI1516" s="65">
        <v>18801023</v>
      </c>
      <c r="AJ1516" s="65" t="s">
        <v>5206</v>
      </c>
      <c r="AK1516" s="65">
        <v>11</v>
      </c>
      <c r="AN1516" s="65" t="str">
        <f t="shared" si="658"/>
        <v/>
      </c>
    </row>
    <row r="1517" spans="1:40" ht="16.8" customHeight="1" x14ac:dyDescent="0.25">
      <c r="A1517" s="113">
        <v>1</v>
      </c>
      <c r="B1517" s="342" t="s">
        <v>25</v>
      </c>
      <c r="C1517" s="334"/>
      <c r="D1517" s="350" t="str">
        <f t="shared" si="678"/>
        <v/>
      </c>
      <c r="E1517" s="211">
        <f t="shared" si="679"/>
        <v>18810212</v>
      </c>
      <c r="F1517" s="262">
        <v>12</v>
      </c>
      <c r="G1517" s="212"/>
      <c r="H1517" s="212"/>
      <c r="N1517" s="416"/>
      <c r="O1517" s="212"/>
      <c r="P1517" s="212"/>
      <c r="R1517" s="112" t="str">
        <f>IF(D1517="","", CONCATENATE("Update games set ", B1517, "= ",D1517," where game_id=", E1517))</f>
        <v/>
      </c>
      <c r="S1517" s="112" t="str">
        <f t="shared" si="659"/>
        <v/>
      </c>
      <c r="T1517" s="112" t="str">
        <f t="shared" si="660"/>
        <v/>
      </c>
      <c r="U1517" s="200" t="str">
        <f t="shared" si="657"/>
        <v/>
      </c>
      <c r="V1517" s="112" t="str">
        <f t="shared" si="661"/>
        <v/>
      </c>
      <c r="W1517" s="415" t="str">
        <f t="shared" si="662"/>
        <v/>
      </c>
      <c r="Y1517" s="65" t="str">
        <f t="shared" si="669"/>
        <v/>
      </c>
      <c r="Z1517" s="65" t="str">
        <f t="shared" si="670"/>
        <v/>
      </c>
      <c r="AA1517" s="65" t="str">
        <f t="shared" si="671"/>
        <v/>
      </c>
      <c r="AB1517" s="65" t="str">
        <f t="shared" si="672"/>
        <v/>
      </c>
      <c r="AC1517" s="65" t="str">
        <f t="shared" si="673"/>
        <v/>
      </c>
      <c r="AH1517" s="65" t="str">
        <f t="shared" si="663"/>
        <v>1880102312</v>
      </c>
      <c r="AI1517" s="65">
        <v>18801023</v>
      </c>
      <c r="AJ1517" s="65" t="s">
        <v>5206</v>
      </c>
      <c r="AK1517" s="65">
        <v>12</v>
      </c>
      <c r="AN1517" s="65" t="str">
        <f t="shared" si="658"/>
        <v/>
      </c>
    </row>
    <row r="1518" spans="1:40" ht="16.8" customHeight="1" x14ac:dyDescent="0.25">
      <c r="A1518" s="113">
        <v>1</v>
      </c>
      <c r="B1518" s="342" t="s">
        <v>475</v>
      </c>
      <c r="C1518" s="180"/>
      <c r="D1518" s="349" t="str">
        <f t="shared" si="667"/>
        <v/>
      </c>
      <c r="E1518" s="211">
        <f t="shared" si="679"/>
        <v>18810212</v>
      </c>
      <c r="F1518" s="262">
        <v>13</v>
      </c>
      <c r="R1518" s="112" t="str">
        <f>IF(D1518="","", CONCATENATE("Update games set ", B1518, "= ",D1518," where game_id=", E1518))</f>
        <v/>
      </c>
      <c r="S1518" s="112" t="str">
        <f t="shared" si="659"/>
        <v/>
      </c>
      <c r="T1518" s="112" t="str">
        <f t="shared" si="660"/>
        <v/>
      </c>
      <c r="U1518" s="200" t="str">
        <f t="shared" si="657"/>
        <v/>
      </c>
      <c r="V1518" s="112" t="str">
        <f t="shared" si="661"/>
        <v/>
      </c>
      <c r="W1518" s="415" t="str">
        <f t="shared" si="662"/>
        <v/>
      </c>
      <c r="Y1518" s="65" t="str">
        <f t="shared" si="669"/>
        <v/>
      </c>
      <c r="Z1518" s="65" t="str">
        <f t="shared" si="670"/>
        <v/>
      </c>
      <c r="AA1518" s="65" t="str">
        <f t="shared" si="671"/>
        <v/>
      </c>
      <c r="AB1518" s="65" t="str">
        <f t="shared" si="672"/>
        <v/>
      </c>
      <c r="AC1518" s="65" t="str">
        <f t="shared" si="673"/>
        <v/>
      </c>
      <c r="AH1518" s="65" t="str">
        <f t="shared" si="663"/>
        <v>1880102313</v>
      </c>
      <c r="AI1518" s="65">
        <v>18801023</v>
      </c>
      <c r="AJ1518" s="65" t="s">
        <v>5206</v>
      </c>
      <c r="AK1518" s="65">
        <v>13</v>
      </c>
      <c r="AN1518" s="65" t="str">
        <f t="shared" si="658"/>
        <v/>
      </c>
    </row>
    <row r="1519" spans="1:40" ht="16.8" customHeight="1" x14ac:dyDescent="0.25">
      <c r="A1519" s="113">
        <v>1</v>
      </c>
      <c r="B1519" s="342" t="s">
        <v>20</v>
      </c>
      <c r="C1519" s="348" t="s">
        <v>5082</v>
      </c>
      <c r="D1519" s="350" t="str">
        <f t="shared" si="678"/>
        <v>'Trent Bridge'</v>
      </c>
      <c r="E1519" s="211">
        <f t="shared" si="679"/>
        <v>18810212</v>
      </c>
      <c r="F1519" s="262">
        <v>14</v>
      </c>
      <c r="R1519" s="112" t="str">
        <f>IF(D1519="","", CONCATENATE("Update games set ", B1519, "= ",D1519," where game_id=", E1519))</f>
        <v>Update games set Ground= 'Trent Bridge' where game_id=18810212</v>
      </c>
      <c r="S1519" s="112" t="str">
        <f t="shared" si="659"/>
        <v/>
      </c>
      <c r="T1519" s="112" t="str">
        <f t="shared" si="660"/>
        <v/>
      </c>
      <c r="U1519" s="200" t="str">
        <f t="shared" si="657"/>
        <v/>
      </c>
      <c r="V1519" s="112" t="str">
        <f t="shared" si="661"/>
        <v/>
      </c>
      <c r="W1519" s="415" t="str">
        <f t="shared" si="662"/>
        <v/>
      </c>
      <c r="Y1519" s="65" t="str">
        <f t="shared" si="669"/>
        <v/>
      </c>
      <c r="Z1519" s="65" t="str">
        <f t="shared" si="670"/>
        <v/>
      </c>
      <c r="AA1519" s="65" t="str">
        <f t="shared" si="671"/>
        <v/>
      </c>
      <c r="AB1519" s="65" t="str">
        <f t="shared" si="672"/>
        <v/>
      </c>
      <c r="AC1519" s="65" t="str">
        <f t="shared" si="673"/>
        <v/>
      </c>
      <c r="AH1519" s="65" t="str">
        <f t="shared" si="663"/>
        <v>1880102314</v>
      </c>
      <c r="AI1519" s="65">
        <v>18801023</v>
      </c>
      <c r="AJ1519" s="65" t="s">
        <v>5206</v>
      </c>
      <c r="AK1519" s="65">
        <v>14</v>
      </c>
      <c r="AN1519" s="65" t="str">
        <f t="shared" si="658"/>
        <v/>
      </c>
    </row>
    <row r="1520" spans="1:40" ht="16.8" customHeight="1" x14ac:dyDescent="0.25">
      <c r="A1520" s="113">
        <v>1</v>
      </c>
      <c r="B1520" s="342" t="s">
        <v>4882</v>
      </c>
      <c r="C1520" s="342" t="str">
        <f>IF(C1519="", "", C1519)</f>
        <v>Trent Bridge</v>
      </c>
      <c r="D1520" s="350" t="str">
        <f t="shared" si="678"/>
        <v>'Trent Bridge'</v>
      </c>
      <c r="E1520" s="211">
        <f t="shared" si="679"/>
        <v>18810212</v>
      </c>
      <c r="F1520" s="262">
        <v>15</v>
      </c>
      <c r="R1520" s="112" t="str">
        <f>IF(D1520="","", CONCATENATE("Update games set ", B1520, "= ",D1520," where game_id=", E1520))</f>
        <v>Update games set Ground_parent= 'Trent Bridge' where game_id=18810212</v>
      </c>
      <c r="S1520" s="112" t="str">
        <f t="shared" si="659"/>
        <v/>
      </c>
      <c r="T1520" s="112" t="str">
        <f t="shared" si="660"/>
        <v/>
      </c>
      <c r="U1520" s="200" t="str">
        <f t="shared" si="657"/>
        <v/>
      </c>
      <c r="V1520" s="112" t="str">
        <f t="shared" si="661"/>
        <v/>
      </c>
      <c r="W1520" s="415" t="str">
        <f t="shared" si="662"/>
        <v/>
      </c>
      <c r="Y1520" s="65" t="str">
        <f t="shared" si="669"/>
        <v/>
      </c>
      <c r="Z1520" s="65" t="str">
        <f t="shared" si="670"/>
        <v/>
      </c>
      <c r="AA1520" s="65" t="str">
        <f t="shared" si="671"/>
        <v/>
      </c>
      <c r="AB1520" s="65" t="str">
        <f t="shared" si="672"/>
        <v/>
      </c>
      <c r="AC1520" s="65" t="str">
        <f t="shared" si="673"/>
        <v/>
      </c>
      <c r="AH1520" s="65" t="str">
        <f t="shared" si="663"/>
        <v>1880102315</v>
      </c>
      <c r="AI1520" s="65">
        <v>18801023</v>
      </c>
      <c r="AJ1520" s="65" t="s">
        <v>5206</v>
      </c>
      <c r="AK1520" s="65">
        <v>15</v>
      </c>
      <c r="AN1520" s="65" t="str">
        <f t="shared" si="658"/>
        <v/>
      </c>
    </row>
    <row r="1521" spans="1:40" s="126" customFormat="1" ht="16.8" customHeight="1" thickBot="1" x14ac:dyDescent="0.3">
      <c r="A1521" s="113">
        <v>1</v>
      </c>
      <c r="B1521" s="116" t="s">
        <v>115</v>
      </c>
      <c r="C1521" s="352"/>
      <c r="D1521" s="370" t="str">
        <f t="shared" ref="D1521" si="681">IF(MID(E1521,5,2)*1&gt;6,_xlfn.CONCAT("'",LEFT(E1521,4),"-",MID(E1521,3,2)+1,"'"),_xlfn.CONCAT("'",LEFT(E1521,4)-1,"-",MID(E1521,3,2),"'"))</f>
        <v>'1880-81'</v>
      </c>
      <c r="E1521" s="214">
        <f t="shared" si="679"/>
        <v>18810212</v>
      </c>
      <c r="F1521" s="266">
        <v>16</v>
      </c>
      <c r="G1521" s="343"/>
      <c r="H1521" s="343"/>
      <c r="I1521" s="267"/>
      <c r="J1521" s="214"/>
      <c r="K1521" s="266"/>
      <c r="L1521" s="266"/>
      <c r="M1521" s="266"/>
      <c r="N1521" s="419"/>
      <c r="O1521" s="343"/>
      <c r="P1521" s="343"/>
      <c r="Q1521" s="346"/>
      <c r="R1521" s="112" t="str">
        <f>IF(D1521="","", CONCATENATE("Update games set ", B1521, "= ",D1521," where game_id=", E1521))</f>
        <v>Update games set Season= '1880-81' where game_id=18810212</v>
      </c>
      <c r="S1521" s="112" t="str">
        <f t="shared" si="659"/>
        <v/>
      </c>
      <c r="T1521" s="112" t="str">
        <f t="shared" si="660"/>
        <v/>
      </c>
      <c r="U1521" s="200" t="str">
        <f t="shared" si="657"/>
        <v/>
      </c>
      <c r="V1521" s="112" t="str">
        <f t="shared" si="661"/>
        <v/>
      </c>
      <c r="W1521" s="415" t="str">
        <f t="shared" si="662"/>
        <v/>
      </c>
      <c r="X1521" s="240"/>
      <c r="Y1521" s="65" t="str">
        <f t="shared" si="669"/>
        <v/>
      </c>
      <c r="Z1521" s="65" t="str">
        <f t="shared" si="670"/>
        <v/>
      </c>
      <c r="AA1521" s="65" t="str">
        <f t="shared" si="671"/>
        <v/>
      </c>
      <c r="AB1521" s="65" t="str">
        <f t="shared" si="672"/>
        <v/>
      </c>
      <c r="AC1521" s="65" t="str">
        <f t="shared" si="673"/>
        <v/>
      </c>
      <c r="AH1521" s="65" t="str">
        <f t="shared" si="663"/>
        <v>1880102316</v>
      </c>
      <c r="AI1521" s="126">
        <v>18801023</v>
      </c>
      <c r="AJ1521" s="126" t="s">
        <v>5206</v>
      </c>
      <c r="AK1521" s="126">
        <v>16</v>
      </c>
      <c r="AN1521" s="65" t="str">
        <f t="shared" si="658"/>
        <v/>
      </c>
    </row>
    <row r="1522" spans="1:40" ht="16.8" customHeight="1" thickTop="1" x14ac:dyDescent="0.25">
      <c r="A1522" s="113">
        <v>1</v>
      </c>
      <c r="B1522" s="341" t="s">
        <v>22</v>
      </c>
      <c r="C1522" s="341" t="s">
        <v>5213</v>
      </c>
      <c r="D1522" s="341" t="str">
        <f t="shared" si="678"/>
        <v>'Clapham Rovers'</v>
      </c>
      <c r="E1522" s="211">
        <v>18810226</v>
      </c>
      <c r="F1522" s="262">
        <v>1</v>
      </c>
      <c r="G1522" s="211" t="s">
        <v>5025</v>
      </c>
      <c r="H1522" s="212"/>
      <c r="R1522" s="112" t="str">
        <f>IF(D1522="","", CONCATENATE("Update games set ", B1522, "= ",D1522," where game_id=", E1522))</f>
        <v>Update games set Opponent= 'Clapham Rovers' where game_id=18810226</v>
      </c>
      <c r="S1522" s="112" t="str">
        <f t="shared" si="659"/>
        <v>Update lineups set player_name = 'H Sands', raw_name = 'H Sands' where game_id = 18810226 and player_order = 1</v>
      </c>
      <c r="T1522" s="112" t="str">
        <f t="shared" si="660"/>
        <v/>
      </c>
      <c r="U1522" s="200" t="str">
        <f t="shared" si="657"/>
        <v/>
      </c>
      <c r="V1522" s="112" t="str">
        <f t="shared" si="661"/>
        <v/>
      </c>
      <c r="W1522" s="415" t="str">
        <f t="shared" si="662"/>
        <v/>
      </c>
      <c r="Y1522" s="65" t="str">
        <f t="shared" si="669"/>
        <v/>
      </c>
      <c r="Z1522" s="65" t="str">
        <f t="shared" si="670"/>
        <v/>
      </c>
      <c r="AA1522" s="65" t="str">
        <f t="shared" si="671"/>
        <v/>
      </c>
      <c r="AB1522" s="65" t="str">
        <f t="shared" si="672"/>
        <v/>
      </c>
      <c r="AC1522" s="65" t="str">
        <f t="shared" si="673"/>
        <v/>
      </c>
      <c r="AH1522" s="65" t="str">
        <f t="shared" si="663"/>
        <v>188011011</v>
      </c>
      <c r="AI1522" s="65">
        <v>18801101</v>
      </c>
      <c r="AJ1522" s="65" t="s">
        <v>5361</v>
      </c>
      <c r="AK1522" s="65">
        <v>1</v>
      </c>
      <c r="AL1522" s="65" t="s">
        <v>2174</v>
      </c>
      <c r="AN1522" s="65" t="str">
        <f t="shared" si="658"/>
        <v>update games set source = 'The Nottingham Forest Football Scrapbook' where game_id = 18810226</v>
      </c>
    </row>
    <row r="1523" spans="1:40" ht="16.8" customHeight="1" x14ac:dyDescent="0.25">
      <c r="A1523" s="113">
        <v>1</v>
      </c>
      <c r="B1523" s="342" t="s">
        <v>4979</v>
      </c>
      <c r="C1523" s="342" t="str">
        <f>IF(C1522="", "", C1522)</f>
        <v>Clapham Rovers</v>
      </c>
      <c r="D1523" s="350" t="str">
        <f t="shared" si="678"/>
        <v>'Clapham Rovers'</v>
      </c>
      <c r="E1523" s="211">
        <f>E1522</f>
        <v>18810226</v>
      </c>
      <c r="F1523" s="262">
        <v>2</v>
      </c>
      <c r="G1523" s="211" t="s">
        <v>4997</v>
      </c>
      <c r="R1523" s="112" t="str">
        <f>IF(D1523="","", CONCATENATE("Update games set ", B1523, "= ",D1523," where game_id=", E1523))</f>
        <v>Update games set Opp_parent= 'Clapham Rovers' where game_id=18810226</v>
      </c>
      <c r="S1523" s="112" t="str">
        <f t="shared" si="659"/>
        <v>Update lineups set player_name = 'T Hancock', raw_name = 'T Hancock' where game_id = 18810226 and player_order = 2</v>
      </c>
      <c r="T1523" s="112" t="str">
        <f t="shared" si="660"/>
        <v/>
      </c>
      <c r="U1523" s="200" t="str">
        <f t="shared" si="657"/>
        <v/>
      </c>
      <c r="V1523" s="112" t="str">
        <f t="shared" si="661"/>
        <v/>
      </c>
      <c r="W1523" s="415" t="str">
        <f t="shared" si="662"/>
        <v/>
      </c>
      <c r="Y1523" s="65" t="str">
        <f t="shared" si="669"/>
        <v/>
      </c>
      <c r="Z1523" s="65" t="str">
        <f t="shared" si="670"/>
        <v/>
      </c>
      <c r="AA1523" s="65" t="str">
        <f t="shared" si="671"/>
        <v/>
      </c>
      <c r="AB1523" s="65" t="str">
        <f t="shared" si="672"/>
        <v/>
      </c>
      <c r="AC1523" s="65" t="str">
        <f t="shared" si="673"/>
        <v/>
      </c>
      <c r="AH1523" s="65" t="str">
        <f t="shared" si="663"/>
        <v>188011012</v>
      </c>
      <c r="AI1523" s="65">
        <v>18801101</v>
      </c>
      <c r="AJ1523" s="65" t="s">
        <v>5361</v>
      </c>
      <c r="AK1523" s="65">
        <v>2</v>
      </c>
      <c r="AL1523" s="65" t="s">
        <v>2174</v>
      </c>
      <c r="AN1523" s="65" t="str">
        <f t="shared" si="658"/>
        <v/>
      </c>
    </row>
    <row r="1524" spans="1:40" ht="16.8" customHeight="1" x14ac:dyDescent="0.25">
      <c r="A1524" s="113">
        <v>1</v>
      </c>
      <c r="B1524" s="342" t="s">
        <v>2653</v>
      </c>
      <c r="C1524" s="342" t="s">
        <v>663</v>
      </c>
      <c r="D1524" s="350" t="str">
        <f t="shared" si="678"/>
        <v>'Friendly'</v>
      </c>
      <c r="E1524" s="211">
        <f t="shared" ref="E1524:E1537" si="682">E1523</f>
        <v>18810226</v>
      </c>
      <c r="F1524" s="262">
        <v>3</v>
      </c>
      <c r="G1524" s="211" t="s">
        <v>4976</v>
      </c>
      <c r="R1524" s="112" t="str">
        <f>IF(D1524="","", CONCATENATE("Update games set ", B1524, "= ",D1524," where game_id=", E1524))</f>
        <v>Update games set Game_type= 'Friendly' where game_id=18810226</v>
      </c>
      <c r="S1524" s="112" t="str">
        <f t="shared" si="659"/>
        <v>Update lineups set player_name = 'CJ Caborn', raw_name = 'CJ Caborn' where game_id = 18810226 and player_order = 3</v>
      </c>
      <c r="T1524" s="112" t="str">
        <f t="shared" si="660"/>
        <v/>
      </c>
      <c r="U1524" s="200" t="str">
        <f t="shared" si="657"/>
        <v/>
      </c>
      <c r="V1524" s="112" t="str">
        <f t="shared" si="661"/>
        <v/>
      </c>
      <c r="W1524" s="415" t="str">
        <f t="shared" si="662"/>
        <v/>
      </c>
      <c r="Y1524" s="65" t="str">
        <f t="shared" si="669"/>
        <v/>
      </c>
      <c r="Z1524" s="65" t="str">
        <f t="shared" si="670"/>
        <v/>
      </c>
      <c r="AA1524" s="65" t="str">
        <f t="shared" si="671"/>
        <v/>
      </c>
      <c r="AB1524" s="65" t="str">
        <f t="shared" si="672"/>
        <v/>
      </c>
      <c r="AC1524" s="65" t="str">
        <f t="shared" si="673"/>
        <v/>
      </c>
      <c r="AH1524" s="65" t="str">
        <f t="shared" si="663"/>
        <v>188011013</v>
      </c>
      <c r="AI1524" s="65">
        <v>18801101</v>
      </c>
      <c r="AJ1524" s="65" t="s">
        <v>5361</v>
      </c>
      <c r="AK1524" s="65">
        <v>3</v>
      </c>
      <c r="AL1524" s="65" t="s">
        <v>2174</v>
      </c>
      <c r="AN1524" s="65" t="str">
        <f t="shared" si="658"/>
        <v/>
      </c>
    </row>
    <row r="1525" spans="1:40" ht="16.8" customHeight="1" x14ac:dyDescent="0.25">
      <c r="A1525" s="113">
        <v>1</v>
      </c>
      <c r="B1525" s="342" t="s">
        <v>4978</v>
      </c>
      <c r="C1525" s="348" t="s">
        <v>5065</v>
      </c>
      <c r="D1525" s="350" t="str">
        <f t="shared" si="678"/>
        <v>'H'</v>
      </c>
      <c r="E1525" s="211">
        <f t="shared" si="682"/>
        <v>18810226</v>
      </c>
      <c r="F1525" s="262">
        <v>4</v>
      </c>
      <c r="G1525" s="211" t="s">
        <v>3417</v>
      </c>
      <c r="R1525" s="112" t="str">
        <f>IF(D1525="","", CONCATENATE("Update games set ", B1525, "= ",D1525," where game_id=", E1525))</f>
        <v>Update games set HAN= 'H' where game_id=18810226</v>
      </c>
      <c r="S1525" s="112" t="str">
        <f t="shared" si="659"/>
        <v>Update lineups set player_name = 'W Luntley', raw_name = 'W Luntley' where game_id = 18810226 and player_order = 4</v>
      </c>
      <c r="T1525" s="112" t="str">
        <f t="shared" si="660"/>
        <v/>
      </c>
      <c r="U1525" s="200" t="str">
        <f t="shared" si="657"/>
        <v/>
      </c>
      <c r="V1525" s="112" t="str">
        <f t="shared" si="661"/>
        <v/>
      </c>
      <c r="W1525" s="415" t="str">
        <f t="shared" si="662"/>
        <v/>
      </c>
      <c r="Y1525" s="65" t="str">
        <f t="shared" si="669"/>
        <v/>
      </c>
      <c r="Z1525" s="65" t="str">
        <f t="shared" si="670"/>
        <v/>
      </c>
      <c r="AA1525" s="65" t="str">
        <f t="shared" si="671"/>
        <v/>
      </c>
      <c r="AB1525" s="65" t="str">
        <f t="shared" si="672"/>
        <v/>
      </c>
      <c r="AC1525" s="65" t="str">
        <f t="shared" si="673"/>
        <v/>
      </c>
      <c r="AH1525" s="65" t="str">
        <f t="shared" si="663"/>
        <v>188011014</v>
      </c>
      <c r="AI1525" s="65">
        <v>18801101</v>
      </c>
      <c r="AJ1525" s="65" t="s">
        <v>5361</v>
      </c>
      <c r="AK1525" s="65">
        <v>4</v>
      </c>
      <c r="AL1525" s="65" t="s">
        <v>2174</v>
      </c>
      <c r="AN1525" s="65" t="str">
        <f t="shared" si="658"/>
        <v/>
      </c>
    </row>
    <row r="1526" spans="1:40" ht="16.8" customHeight="1" x14ac:dyDescent="0.25">
      <c r="A1526" s="113">
        <v>1</v>
      </c>
      <c r="B1526" s="342" t="s">
        <v>5</v>
      </c>
      <c r="C1526" s="347">
        <v>3</v>
      </c>
      <c r="D1526" s="349">
        <f t="shared" si="665"/>
        <v>3</v>
      </c>
      <c r="E1526" s="211">
        <f t="shared" si="682"/>
        <v>18810226</v>
      </c>
      <c r="F1526" s="262">
        <v>5</v>
      </c>
      <c r="G1526" s="211" t="s">
        <v>4942</v>
      </c>
      <c r="R1526" s="112" t="str">
        <f>IF(D1526="","", CONCATENATE("Update games set ", B1526, "= ",D1526," where game_id=", E1526))</f>
        <v>Update games set F= 3 where game_id=18810226</v>
      </c>
      <c r="S1526" s="112" t="str">
        <f t="shared" si="659"/>
        <v>Update lineups set player_name = 'E Luntley', raw_name = 'E Luntley' where game_id = 18810226 and player_order = 5</v>
      </c>
      <c r="T1526" s="112" t="str">
        <f t="shared" si="660"/>
        <v/>
      </c>
      <c r="U1526" s="200" t="str">
        <f t="shared" si="657"/>
        <v/>
      </c>
      <c r="V1526" s="112" t="str">
        <f t="shared" si="661"/>
        <v/>
      </c>
      <c r="W1526" s="415" t="str">
        <f t="shared" si="662"/>
        <v/>
      </c>
      <c r="Y1526" s="65" t="str">
        <f t="shared" si="669"/>
        <v/>
      </c>
      <c r="Z1526" s="65" t="str">
        <f t="shared" si="670"/>
        <v/>
      </c>
      <c r="AA1526" s="65" t="str">
        <f t="shared" si="671"/>
        <v/>
      </c>
      <c r="AB1526" s="65" t="str">
        <f t="shared" si="672"/>
        <v/>
      </c>
      <c r="AC1526" s="65" t="str">
        <f t="shared" si="673"/>
        <v/>
      </c>
      <c r="AH1526" s="65" t="str">
        <f t="shared" si="663"/>
        <v>188011015</v>
      </c>
      <c r="AI1526" s="65">
        <v>18801101</v>
      </c>
      <c r="AJ1526" s="65" t="s">
        <v>5361</v>
      </c>
      <c r="AK1526" s="65">
        <v>5</v>
      </c>
      <c r="AL1526" s="65" t="s">
        <v>2174</v>
      </c>
      <c r="AN1526" s="65" t="str">
        <f t="shared" si="658"/>
        <v/>
      </c>
    </row>
    <row r="1527" spans="1:40" ht="16.8" customHeight="1" x14ac:dyDescent="0.25">
      <c r="A1527" s="113">
        <v>1</v>
      </c>
      <c r="B1527" s="342" t="s">
        <v>0</v>
      </c>
      <c r="C1527" s="180">
        <v>0</v>
      </c>
      <c r="D1527" s="349">
        <f t="shared" si="665"/>
        <v>0</v>
      </c>
      <c r="E1527" s="211">
        <f t="shared" si="682"/>
        <v>18810226</v>
      </c>
      <c r="F1527" s="262">
        <v>6</v>
      </c>
      <c r="G1527" s="211" t="s">
        <v>4960</v>
      </c>
      <c r="R1527" s="112" t="str">
        <f>IF(D1527="","", CONCATENATE("Update games set ", B1527, "= ",D1527," where game_id=", E1527))</f>
        <v>Update games set A= 0 where game_id=18810226</v>
      </c>
      <c r="S1527" s="112" t="str">
        <f t="shared" si="659"/>
        <v>Update lineups set player_name = 'E Earp', raw_name = 'E Earp' where game_id = 18810226 and player_order = 6</v>
      </c>
      <c r="T1527" s="112" t="str">
        <f t="shared" si="660"/>
        <v/>
      </c>
      <c r="U1527" s="200" t="str">
        <f t="shared" si="657"/>
        <v/>
      </c>
      <c r="V1527" s="112" t="str">
        <f t="shared" si="661"/>
        <v/>
      </c>
      <c r="W1527" s="415" t="str">
        <f t="shared" si="662"/>
        <v/>
      </c>
      <c r="Y1527" s="65" t="str">
        <f t="shared" si="669"/>
        <v/>
      </c>
      <c r="Z1527" s="65" t="str">
        <f t="shared" si="670"/>
        <v/>
      </c>
      <c r="AA1527" s="65" t="str">
        <f t="shared" si="671"/>
        <v/>
      </c>
      <c r="AB1527" s="65" t="str">
        <f t="shared" si="672"/>
        <v/>
      </c>
      <c r="AC1527" s="65" t="str">
        <f t="shared" si="673"/>
        <v/>
      </c>
      <c r="AH1527" s="65" t="str">
        <f t="shared" si="663"/>
        <v>188011016</v>
      </c>
      <c r="AI1527" s="65">
        <v>18801101</v>
      </c>
      <c r="AJ1527" s="65" t="s">
        <v>5361</v>
      </c>
      <c r="AK1527" s="65">
        <v>6</v>
      </c>
      <c r="AL1527" s="65" t="s">
        <v>2174</v>
      </c>
      <c r="AN1527" s="65" t="str">
        <f t="shared" si="658"/>
        <v/>
      </c>
    </row>
    <row r="1528" spans="1:40" ht="16.8" customHeight="1" x14ac:dyDescent="0.25">
      <c r="A1528" s="113">
        <v>1</v>
      </c>
      <c r="B1528" s="342" t="s">
        <v>23</v>
      </c>
      <c r="C1528" s="334" t="s">
        <v>2</v>
      </c>
      <c r="D1528" s="334" t="str">
        <f t="shared" ref="D1528" si="683">IF(C1528="",IF(D1526&gt;D1527,"'W'",IF(D1526=D1527,"'D'","'L'")),_xlfn.CONCAT("'",C1528,"'"))</f>
        <v>'W'</v>
      </c>
      <c r="E1528" s="211">
        <f t="shared" si="682"/>
        <v>18810226</v>
      </c>
      <c r="F1528" s="262">
        <v>7</v>
      </c>
      <c r="G1528" s="211" t="s">
        <v>5007</v>
      </c>
      <c r="R1528" s="112" t="str">
        <f>IF(D1528="","", CONCATENATE("Update games set ", B1528, "= ",D1528," where game_id=", E1528))</f>
        <v>Update games set Result= 'W' where game_id=18810226</v>
      </c>
      <c r="S1528" s="112" t="str">
        <f t="shared" si="659"/>
        <v>Update lineups set player_name = 'S Norman', raw_name = 'S Norman' where game_id = 18810226 and player_order = 7</v>
      </c>
      <c r="T1528" s="112" t="str">
        <f t="shared" si="660"/>
        <v/>
      </c>
      <c r="U1528" s="200" t="str">
        <f t="shared" si="657"/>
        <v/>
      </c>
      <c r="V1528" s="112" t="str">
        <f t="shared" si="661"/>
        <v/>
      </c>
      <c r="W1528" s="415" t="str">
        <f t="shared" si="662"/>
        <v/>
      </c>
      <c r="Y1528" s="65" t="str">
        <f t="shared" si="669"/>
        <v/>
      </c>
      <c r="Z1528" s="65" t="str">
        <f t="shared" si="670"/>
        <v/>
      </c>
      <c r="AA1528" s="65" t="str">
        <f t="shared" si="671"/>
        <v/>
      </c>
      <c r="AB1528" s="65" t="str">
        <f t="shared" si="672"/>
        <v/>
      </c>
      <c r="AC1528" s="65" t="str">
        <f t="shared" si="673"/>
        <v/>
      </c>
      <c r="AH1528" s="65" t="str">
        <f t="shared" si="663"/>
        <v>188011017</v>
      </c>
      <c r="AI1528" s="65">
        <v>18801101</v>
      </c>
      <c r="AJ1528" s="65" t="s">
        <v>5361</v>
      </c>
      <c r="AK1528" s="65">
        <v>7</v>
      </c>
      <c r="AL1528" s="65" t="s">
        <v>2174</v>
      </c>
      <c r="AN1528" s="65" t="str">
        <f t="shared" si="658"/>
        <v/>
      </c>
    </row>
    <row r="1529" spans="1:40" ht="16.8" customHeight="1" x14ac:dyDescent="0.25">
      <c r="A1529" s="113">
        <v>1</v>
      </c>
      <c r="B1529" s="342" t="s">
        <v>768</v>
      </c>
      <c r="C1529" s="180"/>
      <c r="D1529" s="349" t="str">
        <f t="shared" si="667"/>
        <v/>
      </c>
      <c r="E1529" s="211">
        <f t="shared" si="682"/>
        <v>18810226</v>
      </c>
      <c r="F1529" s="262">
        <v>8</v>
      </c>
      <c r="G1529" s="211" t="s">
        <v>5003</v>
      </c>
      <c r="R1529" s="112" t="str">
        <f>IF(D1529="","", CONCATENATE("Update games set ", B1529, "= ",D1529," where game_id=", E1529))</f>
        <v/>
      </c>
      <c r="S1529" s="112" t="str">
        <f t="shared" si="659"/>
        <v>Update lineups set player_name = 'W Parr', raw_name = 'W Parr' where game_id = 18810226 and player_order = 8</v>
      </c>
      <c r="T1529" s="112" t="str">
        <f t="shared" si="660"/>
        <v/>
      </c>
      <c r="U1529" s="200" t="str">
        <f t="shared" si="657"/>
        <v/>
      </c>
      <c r="V1529" s="112" t="str">
        <f t="shared" si="661"/>
        <v/>
      </c>
      <c r="W1529" s="415" t="str">
        <f t="shared" si="662"/>
        <v/>
      </c>
      <c r="Y1529" s="65" t="str">
        <f t="shared" si="669"/>
        <v/>
      </c>
      <c r="Z1529" s="65" t="str">
        <f t="shared" si="670"/>
        <v/>
      </c>
      <c r="AA1529" s="65" t="str">
        <f t="shared" si="671"/>
        <v/>
      </c>
      <c r="AB1529" s="65" t="str">
        <f t="shared" si="672"/>
        <v/>
      </c>
      <c r="AC1529" s="65" t="str">
        <f t="shared" si="673"/>
        <v/>
      </c>
      <c r="AH1529" s="65" t="str">
        <f t="shared" si="663"/>
        <v>188011018</v>
      </c>
      <c r="AI1529" s="65">
        <v>18801101</v>
      </c>
      <c r="AJ1529" s="65" t="s">
        <v>5361</v>
      </c>
      <c r="AK1529" s="65">
        <v>8</v>
      </c>
      <c r="AL1529" s="65" t="s">
        <v>2174</v>
      </c>
      <c r="AN1529" s="65" t="str">
        <f t="shared" si="658"/>
        <v/>
      </c>
    </row>
    <row r="1530" spans="1:40" ht="16.8" customHeight="1" x14ac:dyDescent="0.25">
      <c r="A1530" s="113">
        <v>1</v>
      </c>
      <c r="B1530" s="342" t="s">
        <v>766</v>
      </c>
      <c r="C1530" s="180"/>
      <c r="D1530" s="349" t="str">
        <f t="shared" si="667"/>
        <v/>
      </c>
      <c r="E1530" s="211">
        <f t="shared" si="682"/>
        <v>18810226</v>
      </c>
      <c r="F1530" s="262">
        <v>9</v>
      </c>
      <c r="G1530" s="194" t="s">
        <v>5019</v>
      </c>
      <c r="H1530" s="194"/>
      <c r="N1530" s="417"/>
      <c r="O1530" s="194"/>
      <c r="P1530" s="194"/>
      <c r="R1530" s="112" t="str">
        <f>IF(D1530="","", CONCATENATE("Update games set ", B1530, "= ",D1530," where game_id=", E1530))</f>
        <v/>
      </c>
      <c r="S1530" s="112" t="str">
        <f t="shared" si="659"/>
        <v>Update lineups set player_name = 'G Unwin', raw_name = 'G Unwin' where game_id = 18810226 and player_order = 9</v>
      </c>
      <c r="T1530" s="112" t="str">
        <f t="shared" si="660"/>
        <v/>
      </c>
      <c r="U1530" s="200" t="str">
        <f t="shared" si="657"/>
        <v/>
      </c>
      <c r="V1530" s="112" t="str">
        <f t="shared" si="661"/>
        <v/>
      </c>
      <c r="W1530" s="415" t="str">
        <f t="shared" si="662"/>
        <v/>
      </c>
      <c r="Y1530" s="65" t="str">
        <f t="shared" si="669"/>
        <v/>
      </c>
      <c r="Z1530" s="65" t="str">
        <f t="shared" si="670"/>
        <v/>
      </c>
      <c r="AA1530" s="65" t="str">
        <f t="shared" si="671"/>
        <v/>
      </c>
      <c r="AB1530" s="65" t="str">
        <f t="shared" si="672"/>
        <v/>
      </c>
      <c r="AC1530" s="65" t="str">
        <f t="shared" si="673"/>
        <v/>
      </c>
      <c r="AH1530" s="65" t="str">
        <f t="shared" si="663"/>
        <v>188011019</v>
      </c>
      <c r="AI1530" s="65">
        <v>18801101</v>
      </c>
      <c r="AJ1530" s="65" t="s">
        <v>5361</v>
      </c>
      <c r="AK1530" s="65">
        <v>9</v>
      </c>
      <c r="AL1530" s="65" t="s">
        <v>2174</v>
      </c>
      <c r="AN1530" s="65" t="str">
        <f t="shared" si="658"/>
        <v/>
      </c>
    </row>
    <row r="1531" spans="1:40" ht="16.8" customHeight="1" x14ac:dyDescent="0.25">
      <c r="A1531" s="113">
        <v>1</v>
      </c>
      <c r="B1531" s="342" t="s">
        <v>753</v>
      </c>
      <c r="C1531" s="348"/>
      <c r="D1531" s="350" t="str">
        <f t="shared" si="668"/>
        <v/>
      </c>
      <c r="E1531" s="211">
        <f t="shared" si="682"/>
        <v>18810226</v>
      </c>
      <c r="F1531" s="262">
        <v>10</v>
      </c>
      <c r="G1531" s="194" t="s">
        <v>5017</v>
      </c>
      <c r="N1531" s="417"/>
      <c r="O1531" s="194"/>
      <c r="P1531" s="194"/>
      <c r="R1531" s="112" t="str">
        <f>IF(D1531="","", CONCATENATE("Update games set ", B1531, "= ",D1531," where game_id=", E1531))</f>
        <v/>
      </c>
      <c r="S1531" s="112" t="str">
        <f t="shared" si="659"/>
        <v>Update lineups set player_name = 'W Wright', raw_name = 'W Wright' where game_id = 18810226 and player_order = 10</v>
      </c>
      <c r="T1531" s="112" t="str">
        <f t="shared" si="660"/>
        <v/>
      </c>
      <c r="U1531" s="200" t="str">
        <f t="shared" si="657"/>
        <v/>
      </c>
      <c r="V1531" s="112" t="str">
        <f t="shared" si="661"/>
        <v/>
      </c>
      <c r="W1531" s="415" t="str">
        <f t="shared" si="662"/>
        <v/>
      </c>
      <c r="Y1531" s="65" t="str">
        <f t="shared" si="669"/>
        <v/>
      </c>
      <c r="Z1531" s="65" t="str">
        <f t="shared" si="670"/>
        <v/>
      </c>
      <c r="AA1531" s="65" t="str">
        <f t="shared" si="671"/>
        <v/>
      </c>
      <c r="AB1531" s="65" t="str">
        <f t="shared" si="672"/>
        <v/>
      </c>
      <c r="AC1531" s="65" t="str">
        <f t="shared" si="673"/>
        <v/>
      </c>
      <c r="AH1531" s="65" t="str">
        <f t="shared" si="663"/>
        <v>1880110110</v>
      </c>
      <c r="AI1531" s="65">
        <v>18801101</v>
      </c>
      <c r="AJ1531" s="65" t="s">
        <v>5361</v>
      </c>
      <c r="AK1531" s="65">
        <v>10</v>
      </c>
      <c r="AL1531" s="65" t="s">
        <v>2174</v>
      </c>
      <c r="AN1531" s="65" t="str">
        <f t="shared" si="658"/>
        <v/>
      </c>
    </row>
    <row r="1532" spans="1:40" ht="16.8" customHeight="1" x14ac:dyDescent="0.25">
      <c r="A1532" s="113">
        <v>1</v>
      </c>
      <c r="B1532" s="342" t="s">
        <v>746</v>
      </c>
      <c r="C1532" s="334" t="s">
        <v>5062</v>
      </c>
      <c r="D1532" s="334" t="str">
        <f>CONCATENATE("'", LEFT(E1532,4),"-",MID(E1532,5,2),"-", MID(E1532,7,2), " ", C1532,"'")</f>
        <v>'1881-02-26 15:00'</v>
      </c>
      <c r="E1532" s="211">
        <f t="shared" si="682"/>
        <v>18810226</v>
      </c>
      <c r="F1532" s="262">
        <v>11</v>
      </c>
      <c r="G1532" s="211" t="s">
        <v>4806</v>
      </c>
      <c r="H1532" s="211" t="s">
        <v>4777</v>
      </c>
      <c r="R1532" s="112" t="str">
        <f>IF(D1532="","", CONCATENATE("Update games set ", B1532, "= ",D1532," where game_id=", E1532))</f>
        <v>Update games set Game_date= '1881-02-26 15:00' where game_id=18810226</v>
      </c>
      <c r="S1532" s="112" t="str">
        <f t="shared" si="659"/>
        <v>Update lineups set player_name = 'SW Widdowson', raw_name = 'SW Widdowson' where game_id = 18810226 and player_order = 11</v>
      </c>
      <c r="T1532" s="112" t="str">
        <f t="shared" si="660"/>
        <v/>
      </c>
      <c r="U1532" s="200" t="str">
        <f t="shared" si="657"/>
        <v/>
      </c>
      <c r="V1532" s="112" t="str">
        <f t="shared" si="661"/>
        <v/>
      </c>
      <c r="W1532" s="415" t="str">
        <f t="shared" si="662"/>
        <v/>
      </c>
      <c r="Y1532" s="65" t="str">
        <f t="shared" si="669"/>
        <v/>
      </c>
      <c r="Z1532" s="65" t="str">
        <f t="shared" si="670"/>
        <v/>
      </c>
      <c r="AA1532" s="65" t="str">
        <f t="shared" si="671"/>
        <v/>
      </c>
      <c r="AB1532" s="65" t="str">
        <f t="shared" si="672"/>
        <v/>
      </c>
      <c r="AC1532" s="65" t="str">
        <f t="shared" si="673"/>
        <v/>
      </c>
      <c r="AH1532" s="65" t="str">
        <f t="shared" si="663"/>
        <v>1880110111</v>
      </c>
      <c r="AI1532" s="65">
        <v>18801101</v>
      </c>
      <c r="AJ1532" s="65" t="s">
        <v>5361</v>
      </c>
      <c r="AK1532" s="65">
        <v>11</v>
      </c>
      <c r="AL1532" s="65" t="s">
        <v>2174</v>
      </c>
      <c r="AN1532" s="65" t="str">
        <f t="shared" si="658"/>
        <v/>
      </c>
    </row>
    <row r="1533" spans="1:40" ht="16.8" customHeight="1" x14ac:dyDescent="0.25">
      <c r="A1533" s="113">
        <v>1</v>
      </c>
      <c r="B1533" s="342" t="s">
        <v>25</v>
      </c>
      <c r="C1533" s="334"/>
      <c r="D1533" s="350" t="str">
        <f t="shared" si="678"/>
        <v/>
      </c>
      <c r="E1533" s="211">
        <f t="shared" si="682"/>
        <v>18810226</v>
      </c>
      <c r="F1533" s="262">
        <v>12</v>
      </c>
      <c r="G1533" s="212"/>
      <c r="H1533" s="212"/>
      <c r="N1533" s="416"/>
      <c r="O1533" s="212"/>
      <c r="P1533" s="212"/>
      <c r="R1533" s="112" t="str">
        <f>IF(D1533="","", CONCATENATE("Update games set ", B1533, "= ",D1533," where game_id=", E1533))</f>
        <v/>
      </c>
      <c r="S1533" s="112" t="str">
        <f t="shared" si="659"/>
        <v/>
      </c>
      <c r="T1533" s="112" t="str">
        <f t="shared" si="660"/>
        <v/>
      </c>
      <c r="U1533" s="200" t="str">
        <f t="shared" si="657"/>
        <v/>
      </c>
      <c r="V1533" s="112" t="str">
        <f t="shared" si="661"/>
        <v/>
      </c>
      <c r="W1533" s="415" t="str">
        <f t="shared" si="662"/>
        <v/>
      </c>
      <c r="Y1533" s="65" t="str">
        <f t="shared" si="669"/>
        <v/>
      </c>
      <c r="Z1533" s="65" t="str">
        <f t="shared" si="670"/>
        <v/>
      </c>
      <c r="AA1533" s="65" t="str">
        <f t="shared" si="671"/>
        <v/>
      </c>
      <c r="AB1533" s="65" t="str">
        <f t="shared" si="672"/>
        <v/>
      </c>
      <c r="AC1533" s="65" t="str">
        <f t="shared" si="673"/>
        <v/>
      </c>
      <c r="AH1533" s="65" t="str">
        <f t="shared" si="663"/>
        <v>1880110112</v>
      </c>
      <c r="AI1533" s="65">
        <v>18801101</v>
      </c>
      <c r="AJ1533" s="65" t="s">
        <v>5361</v>
      </c>
      <c r="AK1533" s="65">
        <v>12</v>
      </c>
      <c r="AL1533" s="65" t="s">
        <v>653</v>
      </c>
      <c r="AN1533" s="65" t="str">
        <f t="shared" si="658"/>
        <v/>
      </c>
    </row>
    <row r="1534" spans="1:40" ht="16.8" customHeight="1" x14ac:dyDescent="0.25">
      <c r="A1534" s="113">
        <v>1</v>
      </c>
      <c r="B1534" s="342" t="s">
        <v>475</v>
      </c>
      <c r="C1534" s="180"/>
      <c r="D1534" s="349" t="str">
        <f t="shared" si="667"/>
        <v/>
      </c>
      <c r="E1534" s="211">
        <f t="shared" si="682"/>
        <v>18810226</v>
      </c>
      <c r="F1534" s="262">
        <v>13</v>
      </c>
      <c r="R1534" s="112" t="str">
        <f>IF(D1534="","", CONCATENATE("Update games set ", B1534, "= ",D1534," where game_id=", E1534))</f>
        <v/>
      </c>
      <c r="S1534" s="112" t="str">
        <f t="shared" si="659"/>
        <v/>
      </c>
      <c r="T1534" s="112" t="str">
        <f t="shared" si="660"/>
        <v/>
      </c>
      <c r="U1534" s="200" t="str">
        <f t="shared" si="657"/>
        <v/>
      </c>
      <c r="V1534" s="112" t="str">
        <f t="shared" si="661"/>
        <v/>
      </c>
      <c r="W1534" s="415" t="str">
        <f t="shared" si="662"/>
        <v/>
      </c>
      <c r="Y1534" s="65" t="str">
        <f t="shared" si="669"/>
        <v/>
      </c>
      <c r="Z1534" s="65" t="str">
        <f t="shared" si="670"/>
        <v/>
      </c>
      <c r="AA1534" s="65" t="str">
        <f t="shared" si="671"/>
        <v/>
      </c>
      <c r="AB1534" s="65" t="str">
        <f t="shared" si="672"/>
        <v/>
      </c>
      <c r="AC1534" s="65" t="str">
        <f t="shared" si="673"/>
        <v/>
      </c>
      <c r="AH1534" s="65" t="str">
        <f t="shared" si="663"/>
        <v>1880110113</v>
      </c>
      <c r="AI1534" s="65">
        <v>18801101</v>
      </c>
      <c r="AJ1534" s="65" t="s">
        <v>5361</v>
      </c>
      <c r="AK1534" s="65">
        <v>13</v>
      </c>
      <c r="AL1534" s="65" t="s">
        <v>653</v>
      </c>
      <c r="AN1534" s="65" t="str">
        <f t="shared" si="658"/>
        <v/>
      </c>
    </row>
    <row r="1535" spans="1:40" ht="16.8" customHeight="1" x14ac:dyDescent="0.25">
      <c r="A1535" s="113">
        <v>1</v>
      </c>
      <c r="B1535" s="342" t="s">
        <v>20</v>
      </c>
      <c r="C1535" s="348" t="s">
        <v>5082</v>
      </c>
      <c r="D1535" s="350" t="str">
        <f t="shared" si="678"/>
        <v>'Trent Bridge'</v>
      </c>
      <c r="E1535" s="211">
        <f t="shared" si="682"/>
        <v>18810226</v>
      </c>
      <c r="F1535" s="262">
        <v>14</v>
      </c>
      <c r="R1535" s="112" t="str">
        <f>IF(D1535="","", CONCATENATE("Update games set ", B1535, "= ",D1535," where game_id=", E1535))</f>
        <v>Update games set Ground= 'Trent Bridge' where game_id=18810226</v>
      </c>
      <c r="S1535" s="112" t="str">
        <f t="shared" si="659"/>
        <v/>
      </c>
      <c r="T1535" s="112" t="str">
        <f t="shared" si="660"/>
        <v/>
      </c>
      <c r="U1535" s="200" t="str">
        <f t="shared" si="657"/>
        <v/>
      </c>
      <c r="V1535" s="112" t="str">
        <f t="shared" si="661"/>
        <v/>
      </c>
      <c r="W1535" s="415" t="str">
        <f t="shared" si="662"/>
        <v/>
      </c>
      <c r="Y1535" s="65" t="str">
        <f t="shared" si="669"/>
        <v/>
      </c>
      <c r="Z1535" s="65" t="str">
        <f t="shared" si="670"/>
        <v/>
      </c>
      <c r="AA1535" s="65" t="str">
        <f t="shared" si="671"/>
        <v/>
      </c>
      <c r="AB1535" s="65" t="str">
        <f t="shared" si="672"/>
        <v/>
      </c>
      <c r="AC1535" s="65" t="str">
        <f t="shared" si="673"/>
        <v/>
      </c>
      <c r="AH1535" s="65" t="str">
        <f t="shared" si="663"/>
        <v>1880110114</v>
      </c>
      <c r="AI1535" s="65">
        <v>18801101</v>
      </c>
      <c r="AJ1535" s="65" t="s">
        <v>5361</v>
      </c>
      <c r="AK1535" s="65">
        <v>14</v>
      </c>
      <c r="AL1535" s="65" t="s">
        <v>653</v>
      </c>
      <c r="AN1535" s="65" t="str">
        <f t="shared" si="658"/>
        <v/>
      </c>
    </row>
    <row r="1536" spans="1:40" ht="16.8" customHeight="1" x14ac:dyDescent="0.25">
      <c r="A1536" s="113">
        <v>1</v>
      </c>
      <c r="B1536" s="342" t="s">
        <v>4882</v>
      </c>
      <c r="C1536" s="342" t="str">
        <f>IF(C1535="", "", C1535)</f>
        <v>Trent Bridge</v>
      </c>
      <c r="D1536" s="350" t="str">
        <f t="shared" si="678"/>
        <v>'Trent Bridge'</v>
      </c>
      <c r="E1536" s="211">
        <f t="shared" si="682"/>
        <v>18810226</v>
      </c>
      <c r="F1536" s="262">
        <v>15</v>
      </c>
      <c r="R1536" s="112" t="str">
        <f>IF(D1536="","", CONCATENATE("Update games set ", B1536, "= ",D1536," where game_id=", E1536))</f>
        <v>Update games set Ground_parent= 'Trent Bridge' where game_id=18810226</v>
      </c>
      <c r="S1536" s="112" t="str">
        <f t="shared" si="659"/>
        <v/>
      </c>
      <c r="T1536" s="112" t="str">
        <f t="shared" si="660"/>
        <v/>
      </c>
      <c r="U1536" s="200" t="str">
        <f t="shared" si="657"/>
        <v/>
      </c>
      <c r="V1536" s="112" t="str">
        <f t="shared" si="661"/>
        <v/>
      </c>
      <c r="W1536" s="415" t="str">
        <f t="shared" si="662"/>
        <v/>
      </c>
      <c r="Y1536" s="65" t="str">
        <f t="shared" si="669"/>
        <v/>
      </c>
      <c r="Z1536" s="65" t="str">
        <f t="shared" si="670"/>
        <v/>
      </c>
      <c r="AA1536" s="65" t="str">
        <f t="shared" si="671"/>
        <v/>
      </c>
      <c r="AB1536" s="65" t="str">
        <f t="shared" si="672"/>
        <v/>
      </c>
      <c r="AC1536" s="65" t="str">
        <f t="shared" si="673"/>
        <v/>
      </c>
      <c r="AH1536" s="65" t="str">
        <f t="shared" si="663"/>
        <v>1880110115</v>
      </c>
      <c r="AI1536" s="65">
        <v>18801101</v>
      </c>
      <c r="AJ1536" s="65" t="s">
        <v>5361</v>
      </c>
      <c r="AK1536" s="65">
        <v>15</v>
      </c>
      <c r="AL1536" s="65" t="s">
        <v>653</v>
      </c>
      <c r="AN1536" s="65" t="str">
        <f t="shared" si="658"/>
        <v/>
      </c>
    </row>
    <row r="1537" spans="1:40" s="126" customFormat="1" ht="16.8" customHeight="1" thickBot="1" x14ac:dyDescent="0.3">
      <c r="A1537" s="113">
        <v>1</v>
      </c>
      <c r="B1537" s="116" t="s">
        <v>115</v>
      </c>
      <c r="C1537" s="352"/>
      <c r="D1537" s="370" t="str">
        <f t="shared" ref="D1537" si="684">IF(MID(E1537,5,2)*1&gt;6,_xlfn.CONCAT("'",LEFT(E1537,4),"-",MID(E1537,3,2)+1,"'"),_xlfn.CONCAT("'",LEFT(E1537,4)-1,"-",MID(E1537,3,2),"'"))</f>
        <v>'1880-81'</v>
      </c>
      <c r="E1537" s="214">
        <f t="shared" si="682"/>
        <v>18810226</v>
      </c>
      <c r="F1537" s="266">
        <v>16</v>
      </c>
      <c r="G1537" s="343"/>
      <c r="H1537" s="343"/>
      <c r="I1537" s="267"/>
      <c r="J1537" s="214"/>
      <c r="K1537" s="266"/>
      <c r="L1537" s="266"/>
      <c r="M1537" s="266"/>
      <c r="N1537" s="419"/>
      <c r="O1537" s="343"/>
      <c r="P1537" s="343"/>
      <c r="Q1537" s="346"/>
      <c r="R1537" s="112" t="str">
        <f>IF(D1537="","", CONCATENATE("Update games set ", B1537, "= ",D1537," where game_id=", E1537))</f>
        <v>Update games set Season= '1880-81' where game_id=18810226</v>
      </c>
      <c r="S1537" s="112" t="str">
        <f t="shared" si="659"/>
        <v/>
      </c>
      <c r="T1537" s="112" t="str">
        <f t="shared" si="660"/>
        <v/>
      </c>
      <c r="U1537" s="200" t="str">
        <f t="shared" si="657"/>
        <v/>
      </c>
      <c r="V1537" s="112" t="str">
        <f t="shared" si="661"/>
        <v/>
      </c>
      <c r="W1537" s="415" t="str">
        <f t="shared" si="662"/>
        <v/>
      </c>
      <c r="X1537" s="240"/>
      <c r="Y1537" s="65" t="str">
        <f t="shared" si="669"/>
        <v/>
      </c>
      <c r="Z1537" s="65" t="str">
        <f t="shared" si="670"/>
        <v/>
      </c>
      <c r="AA1537" s="65" t="str">
        <f t="shared" si="671"/>
        <v/>
      </c>
      <c r="AB1537" s="65" t="str">
        <f t="shared" si="672"/>
        <v/>
      </c>
      <c r="AC1537" s="65" t="str">
        <f t="shared" si="673"/>
        <v/>
      </c>
      <c r="AH1537" s="65" t="str">
        <f t="shared" si="663"/>
        <v>1880110116</v>
      </c>
      <c r="AI1537" s="126">
        <v>18801101</v>
      </c>
      <c r="AJ1537" s="126" t="s">
        <v>5361</v>
      </c>
      <c r="AK1537" s="126">
        <v>16</v>
      </c>
      <c r="AL1537" s="126" t="s">
        <v>653</v>
      </c>
      <c r="AN1537" s="65" t="str">
        <f t="shared" si="658"/>
        <v/>
      </c>
    </row>
    <row r="1538" spans="1:40" ht="16.8" customHeight="1" thickTop="1" x14ac:dyDescent="0.25">
      <c r="A1538" s="113">
        <v>1</v>
      </c>
      <c r="B1538" s="341" t="s">
        <v>22</v>
      </c>
      <c r="C1538" s="341" t="s">
        <v>5070</v>
      </c>
      <c r="D1538" s="341" t="str">
        <f t="shared" si="678"/>
        <v>'Sheffield Club'</v>
      </c>
      <c r="E1538" s="211">
        <v>18810301</v>
      </c>
      <c r="F1538" s="262">
        <v>1</v>
      </c>
      <c r="G1538" s="211" t="s">
        <v>5013</v>
      </c>
      <c r="H1538" s="212"/>
      <c r="R1538" s="112" t="str">
        <f>IF(D1538="","", CONCATENATE("Update games set ", B1538, "= ",D1538," where game_id=", E1538))</f>
        <v>Update games set Opponent= 'Sheffield Club' where game_id=18810301</v>
      </c>
      <c r="S1538" s="112" t="str">
        <f t="shared" si="659"/>
        <v>Update lineups set player_name = 'Beardsley', raw_name = 'Beardsley' where game_id = 18810301 and player_order = 1</v>
      </c>
      <c r="T1538" s="112" t="str">
        <f t="shared" si="660"/>
        <v/>
      </c>
      <c r="U1538" s="200" t="str">
        <f t="shared" ref="U1538:U1601" si="685">IF(I1538="", "", Y1538&amp;Z1538&amp;AA1538&amp;AB1538&amp;AC1538)</f>
        <v/>
      </c>
      <c r="V1538" s="112" t="str">
        <f t="shared" si="661"/>
        <v/>
      </c>
      <c r="W1538" s="415" t="str">
        <f t="shared" si="662"/>
        <v/>
      </c>
      <c r="Y1538" s="65" t="str">
        <f t="shared" si="669"/>
        <v/>
      </c>
      <c r="Z1538" s="65" t="str">
        <f t="shared" si="670"/>
        <v/>
      </c>
      <c r="AA1538" s="65" t="str">
        <f t="shared" si="671"/>
        <v/>
      </c>
      <c r="AB1538" s="65" t="str">
        <f t="shared" si="672"/>
        <v/>
      </c>
      <c r="AC1538" s="65" t="str">
        <f t="shared" si="673"/>
        <v/>
      </c>
      <c r="AH1538" s="65" t="str">
        <f t="shared" si="663"/>
        <v>188012041</v>
      </c>
      <c r="AI1538" s="65">
        <v>18801204</v>
      </c>
      <c r="AJ1538" s="65" t="s">
        <v>33</v>
      </c>
      <c r="AK1538" s="65">
        <v>1</v>
      </c>
      <c r="AL1538" s="65" t="s">
        <v>3356</v>
      </c>
      <c r="AN1538" s="65" t="str">
        <f t="shared" ref="AN1538:AN1601" si="686">IF(F1538=1, _xlfn.CONCAT("update games set source = 'The Nottingham Forest Football Scrapbook' where game_id = ", E1538), "")</f>
        <v>update games set source = 'The Nottingham Forest Football Scrapbook' where game_id = 18810301</v>
      </c>
    </row>
    <row r="1539" spans="1:40" ht="16.8" customHeight="1" x14ac:dyDescent="0.25">
      <c r="A1539" s="113">
        <v>1</v>
      </c>
      <c r="B1539" s="342" t="s">
        <v>4979</v>
      </c>
      <c r="C1539" s="342" t="str">
        <f>IF(C1538="", "", C1538)</f>
        <v>Sheffield Club</v>
      </c>
      <c r="D1539" s="350" t="str">
        <f t="shared" si="678"/>
        <v>'Sheffield Club'</v>
      </c>
      <c r="E1539" s="211">
        <f>E1538</f>
        <v>18810301</v>
      </c>
      <c r="F1539" s="262">
        <v>2</v>
      </c>
      <c r="G1539" s="211" t="s">
        <v>4997</v>
      </c>
      <c r="R1539" s="112" t="str">
        <f>IF(D1539="","", CONCATENATE("Update games set ", B1539, "= ",D1539," where game_id=", E1539))</f>
        <v>Update games set Opp_parent= 'Sheffield Club' where game_id=18810301</v>
      </c>
      <c r="S1539" s="112" t="str">
        <f t="shared" ref="S1539:S1602" si="687">IF(G1539="","",CONCATENATE("Update lineups set player_name = '",SUBSTITUTE(G1539,"'","''"),"', raw_name = '",SUBSTITUTE(G1539,"'","''"),"' where game_id = ",E1539," and player_order = ",F1539))</f>
        <v>Update lineups set player_name = 'T Hancock', raw_name = 'T Hancock' where game_id = 18810301 and player_order = 2</v>
      </c>
      <c r="T1539" s="112" t="str">
        <f t="shared" ref="T1539:T1602" si="688">IF(J1539="","", CONCATENATE("insert into goals (game_id, goal_order, scorer_name, goal_min) values (",E1539, ", ", I1539,", '",J1539,")"))</f>
        <v/>
      </c>
      <c r="U1539" s="200" t="str">
        <f t="shared" si="685"/>
        <v/>
      </c>
      <c r="V1539" s="112" t="str">
        <f t="shared" ref="V1539:V1602" si="689">IF(N1539="","", CONCATENATE("insert into games_sources (game_id, source_order, source_name, source_link) values (",E1539, ", ", N1539,", '",O1539,"', '",P1539,"')"))</f>
        <v/>
      </c>
      <c r="W1539" s="415" t="str">
        <f t="shared" ref="W1539:W1602" si="690">IF(N1539="","",CONCATENATE("update games_sources set  source_name = '",O1539,"', source_link = '",P1539,"' where game_id = ",E1539," and source_order = ",N1539))</f>
        <v/>
      </c>
      <c r="Y1539" s="65" t="str">
        <f t="shared" si="669"/>
        <v/>
      </c>
      <c r="Z1539" s="65" t="str">
        <f t="shared" si="670"/>
        <v/>
      </c>
      <c r="AA1539" s="65" t="str">
        <f t="shared" si="671"/>
        <v/>
      </c>
      <c r="AB1539" s="65" t="str">
        <f t="shared" si="672"/>
        <v/>
      </c>
      <c r="AC1539" s="65" t="str">
        <f t="shared" si="673"/>
        <v/>
      </c>
      <c r="AH1539" s="65" t="str">
        <f t="shared" ref="AH1539:AH1602" si="691">_xlfn.CONCAT(AI1539,AK1539)</f>
        <v>188012042</v>
      </c>
      <c r="AI1539" s="65">
        <v>18801204</v>
      </c>
      <c r="AJ1539" s="65" t="s">
        <v>33</v>
      </c>
      <c r="AK1539" s="65">
        <v>2</v>
      </c>
      <c r="AL1539" s="65" t="s">
        <v>3078</v>
      </c>
      <c r="AN1539" s="65" t="str">
        <f t="shared" si="686"/>
        <v/>
      </c>
    </row>
    <row r="1540" spans="1:40" ht="16.8" customHeight="1" x14ac:dyDescent="0.25">
      <c r="A1540" s="113">
        <v>1</v>
      </c>
      <c r="B1540" s="342" t="s">
        <v>2653</v>
      </c>
      <c r="C1540" s="342" t="s">
        <v>663</v>
      </c>
      <c r="D1540" s="350" t="str">
        <f t="shared" si="678"/>
        <v>'Friendly'</v>
      </c>
      <c r="E1540" s="211">
        <f t="shared" ref="E1540:E1553" si="692">E1539</f>
        <v>18810301</v>
      </c>
      <c r="F1540" s="262">
        <v>3</v>
      </c>
      <c r="G1540" s="211" t="s">
        <v>5023</v>
      </c>
      <c r="R1540" s="112" t="str">
        <f>IF(D1540="","", CONCATENATE("Update games set ", B1540, "= ",D1540," where game_id=", E1540))</f>
        <v>Update games set Game_type= 'Friendly' where game_id=18810301</v>
      </c>
      <c r="S1540" s="112" t="str">
        <f t="shared" si="687"/>
        <v>Update lineups set player_name = 'J Unwin', raw_name = 'J Unwin' where game_id = 18810301 and player_order = 3</v>
      </c>
      <c r="T1540" s="112" t="str">
        <f t="shared" si="688"/>
        <v/>
      </c>
      <c r="U1540" s="200" t="str">
        <f t="shared" si="685"/>
        <v/>
      </c>
      <c r="V1540" s="112" t="str">
        <f t="shared" si="689"/>
        <v/>
      </c>
      <c r="W1540" s="415" t="str">
        <f t="shared" si="690"/>
        <v/>
      </c>
      <c r="Y1540" s="65" t="str">
        <f t="shared" si="669"/>
        <v/>
      </c>
      <c r="Z1540" s="65" t="str">
        <f t="shared" si="670"/>
        <v/>
      </c>
      <c r="AA1540" s="65" t="str">
        <f t="shared" si="671"/>
        <v/>
      </c>
      <c r="AB1540" s="65" t="str">
        <f t="shared" si="672"/>
        <v/>
      </c>
      <c r="AC1540" s="65" t="str">
        <f t="shared" si="673"/>
        <v/>
      </c>
      <c r="AH1540" s="65" t="str">
        <f t="shared" si="691"/>
        <v>188012043</v>
      </c>
      <c r="AI1540" s="65">
        <v>18801204</v>
      </c>
      <c r="AJ1540" s="65" t="s">
        <v>33</v>
      </c>
      <c r="AK1540" s="65">
        <v>3</v>
      </c>
      <c r="AL1540" s="65" t="s">
        <v>3393</v>
      </c>
      <c r="AN1540" s="65" t="str">
        <f t="shared" si="686"/>
        <v/>
      </c>
    </row>
    <row r="1541" spans="1:40" ht="16.8" customHeight="1" x14ac:dyDescent="0.25">
      <c r="A1541" s="113">
        <v>1</v>
      </c>
      <c r="B1541" s="342" t="s">
        <v>4978</v>
      </c>
      <c r="C1541" s="348" t="s">
        <v>5065</v>
      </c>
      <c r="D1541" s="350" t="str">
        <f t="shared" si="678"/>
        <v>'H'</v>
      </c>
      <c r="E1541" s="211">
        <f t="shared" si="692"/>
        <v>18810301</v>
      </c>
      <c r="F1541" s="262">
        <v>4</v>
      </c>
      <c r="G1541" s="211" t="s">
        <v>3417</v>
      </c>
      <c r="R1541" s="112" t="str">
        <f>IF(D1541="","", CONCATENATE("Update games set ", B1541, "= ",D1541," where game_id=", E1541))</f>
        <v>Update games set HAN= 'H' where game_id=18810301</v>
      </c>
      <c r="S1541" s="112" t="str">
        <f t="shared" si="687"/>
        <v>Update lineups set player_name = 'W Luntley', raw_name = 'W Luntley' where game_id = 18810301 and player_order = 4</v>
      </c>
      <c r="T1541" s="112" t="str">
        <f t="shared" si="688"/>
        <v/>
      </c>
      <c r="U1541" s="200" t="str">
        <f t="shared" si="685"/>
        <v/>
      </c>
      <c r="V1541" s="112" t="str">
        <f t="shared" si="689"/>
        <v/>
      </c>
      <c r="W1541" s="415" t="str">
        <f t="shared" si="690"/>
        <v/>
      </c>
      <c r="Y1541" s="65" t="str">
        <f t="shared" si="669"/>
        <v/>
      </c>
      <c r="Z1541" s="65" t="str">
        <f t="shared" si="670"/>
        <v/>
      </c>
      <c r="AA1541" s="65" t="str">
        <f t="shared" si="671"/>
        <v/>
      </c>
      <c r="AB1541" s="65" t="str">
        <f t="shared" si="672"/>
        <v/>
      </c>
      <c r="AC1541" s="65" t="str">
        <f t="shared" si="673"/>
        <v/>
      </c>
      <c r="AH1541" s="65" t="str">
        <f t="shared" si="691"/>
        <v>188012044</v>
      </c>
      <c r="AI1541" s="65">
        <v>18801204</v>
      </c>
      <c r="AJ1541" s="65" t="s">
        <v>33</v>
      </c>
      <c r="AK1541" s="65">
        <v>4</v>
      </c>
      <c r="AL1541" s="65" t="s">
        <v>3417</v>
      </c>
      <c r="AN1541" s="65" t="str">
        <f t="shared" si="686"/>
        <v/>
      </c>
    </row>
    <row r="1542" spans="1:40" ht="16.8" customHeight="1" x14ac:dyDescent="0.25">
      <c r="A1542" s="113">
        <v>1</v>
      </c>
      <c r="B1542" s="342" t="s">
        <v>5</v>
      </c>
      <c r="C1542" s="347">
        <v>1</v>
      </c>
      <c r="D1542" s="349">
        <f t="shared" ref="D1542:D1591" si="693">IF(C1542="", "", C1542)</f>
        <v>1</v>
      </c>
      <c r="E1542" s="211">
        <f t="shared" si="692"/>
        <v>18810301</v>
      </c>
      <c r="F1542" s="262">
        <v>5</v>
      </c>
      <c r="G1542" s="211" t="s">
        <v>4942</v>
      </c>
      <c r="R1542" s="112" t="str">
        <f>IF(D1542="","", CONCATENATE("Update games set ", B1542, "= ",D1542," where game_id=", E1542))</f>
        <v>Update games set F= 1 where game_id=18810301</v>
      </c>
      <c r="S1542" s="112" t="str">
        <f t="shared" si="687"/>
        <v>Update lineups set player_name = 'E Luntley', raw_name = 'E Luntley' where game_id = 18810301 and player_order = 5</v>
      </c>
      <c r="T1542" s="112" t="str">
        <f t="shared" si="688"/>
        <v/>
      </c>
      <c r="U1542" s="200" t="str">
        <f t="shared" si="685"/>
        <v/>
      </c>
      <c r="V1542" s="112" t="str">
        <f t="shared" si="689"/>
        <v/>
      </c>
      <c r="W1542" s="415" t="str">
        <f t="shared" si="690"/>
        <v/>
      </c>
      <c r="Y1542" s="65" t="str">
        <f t="shared" si="669"/>
        <v/>
      </c>
      <c r="Z1542" s="65" t="str">
        <f t="shared" si="670"/>
        <v/>
      </c>
      <c r="AA1542" s="65" t="str">
        <f t="shared" si="671"/>
        <v/>
      </c>
      <c r="AB1542" s="65" t="str">
        <f t="shared" si="672"/>
        <v/>
      </c>
      <c r="AC1542" s="65" t="str">
        <f t="shared" si="673"/>
        <v/>
      </c>
      <c r="AH1542" s="65" t="str">
        <f t="shared" si="691"/>
        <v>188012045</v>
      </c>
      <c r="AI1542" s="65">
        <v>18801204</v>
      </c>
      <c r="AJ1542" s="65" t="s">
        <v>33</v>
      </c>
      <c r="AK1542" s="65">
        <v>5</v>
      </c>
      <c r="AL1542" s="65" t="s">
        <v>3793</v>
      </c>
      <c r="AN1542" s="65" t="str">
        <f t="shared" si="686"/>
        <v/>
      </c>
    </row>
    <row r="1543" spans="1:40" ht="16.8" customHeight="1" x14ac:dyDescent="0.25">
      <c r="A1543" s="113">
        <v>1</v>
      </c>
      <c r="B1543" s="342" t="s">
        <v>0</v>
      </c>
      <c r="C1543" s="180">
        <v>0</v>
      </c>
      <c r="D1543" s="349">
        <f t="shared" si="693"/>
        <v>0</v>
      </c>
      <c r="E1543" s="211">
        <f t="shared" si="692"/>
        <v>18810301</v>
      </c>
      <c r="F1543" s="262">
        <v>6</v>
      </c>
      <c r="G1543" s="211" t="s">
        <v>4960</v>
      </c>
      <c r="R1543" s="112" t="str">
        <f>IF(D1543="","", CONCATENATE("Update games set ", B1543, "= ",D1543," where game_id=", E1543))</f>
        <v>Update games set A= 0 where game_id=18810301</v>
      </c>
      <c r="S1543" s="112" t="str">
        <f t="shared" si="687"/>
        <v>Update lineups set player_name = 'E Earp', raw_name = 'E Earp' where game_id = 18810301 and player_order = 6</v>
      </c>
      <c r="T1543" s="112" t="str">
        <f t="shared" si="688"/>
        <v/>
      </c>
      <c r="U1543" s="200" t="str">
        <f t="shared" si="685"/>
        <v/>
      </c>
      <c r="V1543" s="112" t="str">
        <f t="shared" si="689"/>
        <v/>
      </c>
      <c r="W1543" s="415" t="str">
        <f t="shared" si="690"/>
        <v/>
      </c>
      <c r="Y1543" s="65" t="str">
        <f t="shared" si="669"/>
        <v/>
      </c>
      <c r="Z1543" s="65" t="str">
        <f t="shared" si="670"/>
        <v/>
      </c>
      <c r="AA1543" s="65" t="str">
        <f t="shared" si="671"/>
        <v/>
      </c>
      <c r="AB1543" s="65" t="str">
        <f t="shared" si="672"/>
        <v/>
      </c>
      <c r="AC1543" s="65" t="str">
        <f t="shared" si="673"/>
        <v/>
      </c>
      <c r="AH1543" s="65" t="str">
        <f t="shared" si="691"/>
        <v>188012046</v>
      </c>
      <c r="AI1543" s="65">
        <v>18801204</v>
      </c>
      <c r="AJ1543" s="65" t="s">
        <v>33</v>
      </c>
      <c r="AK1543" s="65">
        <v>6</v>
      </c>
      <c r="AL1543" s="65" t="s">
        <v>2122</v>
      </c>
      <c r="AN1543" s="65" t="str">
        <f t="shared" si="686"/>
        <v/>
      </c>
    </row>
    <row r="1544" spans="1:40" ht="16.8" customHeight="1" x14ac:dyDescent="0.25">
      <c r="A1544" s="113">
        <v>1</v>
      </c>
      <c r="B1544" s="342" t="s">
        <v>23</v>
      </c>
      <c r="C1544" s="334" t="s">
        <v>2</v>
      </c>
      <c r="D1544" s="334" t="str">
        <f t="shared" ref="D1544" si="694">IF(C1544="",IF(D1542&gt;D1543,"'W'",IF(D1542=D1543,"'D'","'L'")),_xlfn.CONCAT("'",C1544,"'"))</f>
        <v>'W'</v>
      </c>
      <c r="E1544" s="211">
        <f t="shared" si="692"/>
        <v>18810301</v>
      </c>
      <c r="F1544" s="262">
        <v>7</v>
      </c>
      <c r="G1544" s="211" t="s">
        <v>3688</v>
      </c>
      <c r="R1544" s="112" t="str">
        <f>IF(D1544="","", CONCATENATE("Update games set ", B1544, "= ",D1544," where game_id=", E1544))</f>
        <v>Update games set Result= 'W' where game_id=18810301</v>
      </c>
      <c r="S1544" s="112" t="str">
        <f t="shared" si="687"/>
        <v>Update lineups set player_name = 'J Luntley', raw_name = 'J Luntley' where game_id = 18810301 and player_order = 7</v>
      </c>
      <c r="T1544" s="112" t="str">
        <f t="shared" si="688"/>
        <v/>
      </c>
      <c r="U1544" s="200" t="str">
        <f t="shared" si="685"/>
        <v/>
      </c>
      <c r="V1544" s="112" t="str">
        <f t="shared" si="689"/>
        <v/>
      </c>
      <c r="W1544" s="415" t="str">
        <f t="shared" si="690"/>
        <v/>
      </c>
      <c r="Y1544" s="65" t="str">
        <f t="shared" si="669"/>
        <v/>
      </c>
      <c r="Z1544" s="65" t="str">
        <f t="shared" si="670"/>
        <v/>
      </c>
      <c r="AA1544" s="65" t="str">
        <f t="shared" si="671"/>
        <v/>
      </c>
      <c r="AB1544" s="65" t="str">
        <f t="shared" si="672"/>
        <v/>
      </c>
      <c r="AC1544" s="65" t="str">
        <f t="shared" si="673"/>
        <v/>
      </c>
      <c r="AH1544" s="65" t="str">
        <f t="shared" si="691"/>
        <v>188012047</v>
      </c>
      <c r="AI1544" s="65">
        <v>18801204</v>
      </c>
      <c r="AJ1544" s="65" t="s">
        <v>33</v>
      </c>
      <c r="AK1544" s="65">
        <v>7</v>
      </c>
      <c r="AL1544" s="65" t="s">
        <v>2120</v>
      </c>
      <c r="AN1544" s="65" t="str">
        <f t="shared" si="686"/>
        <v/>
      </c>
    </row>
    <row r="1545" spans="1:40" ht="16.8" customHeight="1" x14ac:dyDescent="0.25">
      <c r="A1545" s="113">
        <v>1</v>
      </c>
      <c r="B1545" s="342" t="s">
        <v>768</v>
      </c>
      <c r="C1545" s="180"/>
      <c r="D1545" s="349" t="str">
        <f t="shared" ref="D1545:D1598" si="695">IF(C1545="", "", C1545)</f>
        <v/>
      </c>
      <c r="E1545" s="211">
        <f t="shared" si="692"/>
        <v>18810301</v>
      </c>
      <c r="F1545" s="262">
        <v>8</v>
      </c>
      <c r="G1545" s="211" t="s">
        <v>5006</v>
      </c>
      <c r="R1545" s="112" t="str">
        <f>IF(D1545="","", CONCATENATE("Update games set ", B1545, "= ",D1545," where game_id=", E1545))</f>
        <v/>
      </c>
      <c r="S1545" s="112" t="str">
        <f t="shared" si="687"/>
        <v>Update lineups set player_name = 'Parr', raw_name = 'Parr' where game_id = 18810301 and player_order = 8</v>
      </c>
      <c r="T1545" s="112" t="str">
        <f t="shared" si="688"/>
        <v/>
      </c>
      <c r="U1545" s="200" t="str">
        <f t="shared" si="685"/>
        <v/>
      </c>
      <c r="V1545" s="112" t="str">
        <f t="shared" si="689"/>
        <v/>
      </c>
      <c r="W1545" s="415" t="str">
        <f t="shared" si="690"/>
        <v/>
      </c>
      <c r="Y1545" s="65" t="str">
        <f t="shared" si="669"/>
        <v/>
      </c>
      <c r="Z1545" s="65" t="str">
        <f t="shared" si="670"/>
        <v/>
      </c>
      <c r="AA1545" s="65" t="str">
        <f t="shared" si="671"/>
        <v/>
      </c>
      <c r="AB1545" s="65" t="str">
        <f t="shared" si="672"/>
        <v/>
      </c>
      <c r="AC1545" s="65" t="str">
        <f t="shared" si="673"/>
        <v/>
      </c>
      <c r="AH1545" s="65" t="str">
        <f t="shared" si="691"/>
        <v>188012048</v>
      </c>
      <c r="AI1545" s="65">
        <v>18801204</v>
      </c>
      <c r="AJ1545" s="65" t="s">
        <v>33</v>
      </c>
      <c r="AK1545" s="65">
        <v>8</v>
      </c>
      <c r="AL1545" s="65" t="s">
        <v>2114</v>
      </c>
      <c r="AN1545" s="65" t="str">
        <f t="shared" si="686"/>
        <v/>
      </c>
    </row>
    <row r="1546" spans="1:40" ht="16.8" customHeight="1" x14ac:dyDescent="0.25">
      <c r="A1546" s="113">
        <v>1</v>
      </c>
      <c r="B1546" s="342" t="s">
        <v>766</v>
      </c>
      <c r="C1546" s="180"/>
      <c r="D1546" s="349" t="str">
        <f t="shared" si="695"/>
        <v/>
      </c>
      <c r="E1546" s="211">
        <f t="shared" si="692"/>
        <v>18810301</v>
      </c>
      <c r="F1546" s="262">
        <v>9</v>
      </c>
      <c r="G1546" s="194" t="s">
        <v>2091</v>
      </c>
      <c r="H1546" s="194"/>
      <c r="N1546" s="417"/>
      <c r="O1546" s="194"/>
      <c r="P1546" s="194"/>
      <c r="R1546" s="112" t="str">
        <f>IF(D1546="","", CONCATENATE("Update games set ", B1546, "= ",D1546," where game_id=", E1546))</f>
        <v/>
      </c>
      <c r="S1546" s="112" t="str">
        <f t="shared" si="687"/>
        <v>Update lineups set player_name = 'Norman', raw_name = 'Norman' where game_id = 18810301 and player_order = 9</v>
      </c>
      <c r="T1546" s="112" t="str">
        <f t="shared" si="688"/>
        <v/>
      </c>
      <c r="U1546" s="200" t="str">
        <f t="shared" si="685"/>
        <v/>
      </c>
      <c r="V1546" s="112" t="str">
        <f t="shared" si="689"/>
        <v/>
      </c>
      <c r="W1546" s="415" t="str">
        <f t="shared" si="690"/>
        <v/>
      </c>
      <c r="Y1546" s="65" t="str">
        <f t="shared" si="669"/>
        <v/>
      </c>
      <c r="Z1546" s="65" t="str">
        <f t="shared" si="670"/>
        <v/>
      </c>
      <c r="AA1546" s="65" t="str">
        <f t="shared" si="671"/>
        <v/>
      </c>
      <c r="AB1546" s="65" t="str">
        <f t="shared" si="672"/>
        <v/>
      </c>
      <c r="AC1546" s="65" t="str">
        <f t="shared" si="673"/>
        <v/>
      </c>
      <c r="AH1546" s="65" t="str">
        <f t="shared" si="691"/>
        <v>188012049</v>
      </c>
      <c r="AI1546" s="65">
        <v>18801204</v>
      </c>
      <c r="AJ1546" s="65" t="s">
        <v>33</v>
      </c>
      <c r="AK1546" s="65">
        <v>9</v>
      </c>
      <c r="AL1546" s="65" t="s">
        <v>2981</v>
      </c>
      <c r="AN1546" s="65" t="str">
        <f t="shared" si="686"/>
        <v/>
      </c>
    </row>
    <row r="1547" spans="1:40" ht="16.8" customHeight="1" x14ac:dyDescent="0.25">
      <c r="A1547" s="113">
        <v>1</v>
      </c>
      <c r="B1547" s="342" t="s">
        <v>753</v>
      </c>
      <c r="C1547" s="348"/>
      <c r="D1547" s="350" t="str">
        <f t="shared" ref="D1547:D1595" si="696">IF(C1547="", "", CONCATENATE("'", C1547,"'"))</f>
        <v/>
      </c>
      <c r="E1547" s="211">
        <f t="shared" si="692"/>
        <v>18810301</v>
      </c>
      <c r="F1547" s="262">
        <v>10</v>
      </c>
      <c r="G1547" s="194" t="s">
        <v>5026</v>
      </c>
      <c r="N1547" s="417"/>
      <c r="O1547" s="194"/>
      <c r="P1547" s="194"/>
      <c r="R1547" s="112" t="str">
        <f>IF(D1547="","", CONCATENATE("Update games set ", B1547, "= ",D1547," where game_id=", E1547))</f>
        <v/>
      </c>
      <c r="S1547" s="112" t="str">
        <f t="shared" si="687"/>
        <v>Update lineups set player_name = 'W Gunn', raw_name = 'W Gunn' where game_id = 18810301 and player_order = 10</v>
      </c>
      <c r="T1547" s="112" t="str">
        <f t="shared" si="688"/>
        <v/>
      </c>
      <c r="U1547" s="200" t="str">
        <f t="shared" si="685"/>
        <v/>
      </c>
      <c r="V1547" s="112" t="str">
        <f t="shared" si="689"/>
        <v/>
      </c>
      <c r="W1547" s="415" t="str">
        <f t="shared" si="690"/>
        <v/>
      </c>
      <c r="Y1547" s="65" t="str">
        <f t="shared" si="669"/>
        <v/>
      </c>
      <c r="Z1547" s="65" t="str">
        <f t="shared" si="670"/>
        <v/>
      </c>
      <c r="AA1547" s="65" t="str">
        <f t="shared" si="671"/>
        <v/>
      </c>
      <c r="AB1547" s="65" t="str">
        <f t="shared" si="672"/>
        <v/>
      </c>
      <c r="AC1547" s="65" t="str">
        <f t="shared" si="673"/>
        <v/>
      </c>
      <c r="AH1547" s="65" t="str">
        <f t="shared" si="691"/>
        <v>1880120410</v>
      </c>
      <c r="AI1547" s="65">
        <v>18801204</v>
      </c>
      <c r="AJ1547" s="65" t="s">
        <v>33</v>
      </c>
      <c r="AK1547" s="65">
        <v>10</v>
      </c>
      <c r="AL1547" s="65" t="s">
        <v>3178</v>
      </c>
      <c r="AN1547" s="65" t="str">
        <f t="shared" si="686"/>
        <v/>
      </c>
    </row>
    <row r="1548" spans="1:40" ht="16.8" customHeight="1" x14ac:dyDescent="0.25">
      <c r="A1548" s="113">
        <v>1</v>
      </c>
      <c r="B1548" s="342" t="s">
        <v>746</v>
      </c>
      <c r="C1548" s="334" t="s">
        <v>5062</v>
      </c>
      <c r="D1548" s="334" t="str">
        <f>CONCATENATE("'", LEFT(E1548,4),"-",MID(E1548,5,2),"-", MID(E1548,7,2), " ", C1548,"'")</f>
        <v>'1881-03-01 15:00'</v>
      </c>
      <c r="E1548" s="211">
        <f t="shared" si="692"/>
        <v>18810301</v>
      </c>
      <c r="F1548" s="262">
        <v>11</v>
      </c>
      <c r="G1548" s="211" t="s">
        <v>4806</v>
      </c>
      <c r="H1548" s="211" t="s">
        <v>4777</v>
      </c>
      <c r="R1548" s="112" t="str">
        <f>IF(D1548="","", CONCATENATE("Update games set ", B1548, "= ",D1548," where game_id=", E1548))</f>
        <v>Update games set Game_date= '1881-03-01 15:00' where game_id=18810301</v>
      </c>
      <c r="S1548" s="112" t="str">
        <f t="shared" si="687"/>
        <v>Update lineups set player_name = 'SW Widdowson', raw_name = 'SW Widdowson' where game_id = 18810301 and player_order = 11</v>
      </c>
      <c r="T1548" s="112" t="str">
        <f t="shared" si="688"/>
        <v/>
      </c>
      <c r="U1548" s="200" t="str">
        <f t="shared" si="685"/>
        <v/>
      </c>
      <c r="V1548" s="112" t="str">
        <f t="shared" si="689"/>
        <v/>
      </c>
      <c r="W1548" s="415" t="str">
        <f t="shared" si="690"/>
        <v/>
      </c>
      <c r="Y1548" s="65" t="str">
        <f t="shared" si="669"/>
        <v/>
      </c>
      <c r="Z1548" s="65" t="str">
        <f t="shared" si="670"/>
        <v/>
      </c>
      <c r="AA1548" s="65" t="str">
        <f t="shared" si="671"/>
        <v/>
      </c>
      <c r="AB1548" s="65" t="str">
        <f t="shared" si="672"/>
        <v/>
      </c>
      <c r="AC1548" s="65" t="str">
        <f t="shared" si="673"/>
        <v/>
      </c>
      <c r="AH1548" s="65" t="str">
        <f t="shared" si="691"/>
        <v>1880120411</v>
      </c>
      <c r="AI1548" s="65">
        <v>18801204</v>
      </c>
      <c r="AJ1548" s="65" t="s">
        <v>33</v>
      </c>
      <c r="AK1548" s="65">
        <v>11</v>
      </c>
      <c r="AL1548" s="65" t="s">
        <v>2952</v>
      </c>
      <c r="AN1548" s="65" t="str">
        <f t="shared" si="686"/>
        <v/>
      </c>
    </row>
    <row r="1549" spans="1:40" ht="16.8" customHeight="1" x14ac:dyDescent="0.25">
      <c r="A1549" s="113">
        <v>1</v>
      </c>
      <c r="B1549" s="342" t="s">
        <v>25</v>
      </c>
      <c r="C1549" s="334"/>
      <c r="D1549" s="350" t="str">
        <f t="shared" si="678"/>
        <v/>
      </c>
      <c r="E1549" s="211">
        <f t="shared" si="692"/>
        <v>18810301</v>
      </c>
      <c r="F1549" s="262">
        <v>12</v>
      </c>
      <c r="G1549" s="212"/>
      <c r="H1549" s="212"/>
      <c r="N1549" s="416"/>
      <c r="O1549" s="212"/>
      <c r="P1549" s="212"/>
      <c r="R1549" s="112" t="str">
        <f>IF(D1549="","", CONCATENATE("Update games set ", B1549, "= ",D1549," where game_id=", E1549))</f>
        <v/>
      </c>
      <c r="S1549" s="112" t="str">
        <f t="shared" si="687"/>
        <v/>
      </c>
      <c r="T1549" s="112" t="str">
        <f t="shared" si="688"/>
        <v/>
      </c>
      <c r="U1549" s="200" t="str">
        <f t="shared" si="685"/>
        <v/>
      </c>
      <c r="V1549" s="112" t="str">
        <f t="shared" si="689"/>
        <v/>
      </c>
      <c r="W1549" s="415" t="str">
        <f t="shared" si="690"/>
        <v/>
      </c>
      <c r="Y1549" s="65" t="str">
        <f t="shared" si="669"/>
        <v/>
      </c>
      <c r="Z1549" s="65" t="str">
        <f t="shared" si="670"/>
        <v/>
      </c>
      <c r="AA1549" s="65" t="str">
        <f t="shared" si="671"/>
        <v/>
      </c>
      <c r="AB1549" s="65" t="str">
        <f t="shared" si="672"/>
        <v/>
      </c>
      <c r="AC1549" s="65" t="str">
        <f t="shared" si="673"/>
        <v/>
      </c>
      <c r="AH1549" s="65" t="str">
        <f t="shared" si="691"/>
        <v>1880120412</v>
      </c>
      <c r="AI1549" s="65">
        <v>18801204</v>
      </c>
      <c r="AJ1549" s="65" t="s">
        <v>33</v>
      </c>
      <c r="AK1549" s="65">
        <v>12</v>
      </c>
      <c r="AL1549" s="65" t="s">
        <v>653</v>
      </c>
      <c r="AN1549" s="65" t="str">
        <f t="shared" si="686"/>
        <v/>
      </c>
    </row>
    <row r="1550" spans="1:40" ht="16.8" customHeight="1" x14ac:dyDescent="0.25">
      <c r="A1550" s="113">
        <v>1</v>
      </c>
      <c r="B1550" s="342" t="s">
        <v>475</v>
      </c>
      <c r="C1550" s="180"/>
      <c r="D1550" s="349" t="str">
        <f t="shared" si="695"/>
        <v/>
      </c>
      <c r="E1550" s="211">
        <f t="shared" si="692"/>
        <v>18810301</v>
      </c>
      <c r="F1550" s="262">
        <v>13</v>
      </c>
      <c r="R1550" s="112" t="str">
        <f>IF(D1550="","", CONCATENATE("Update games set ", B1550, "= ",D1550," where game_id=", E1550))</f>
        <v/>
      </c>
      <c r="S1550" s="112" t="str">
        <f t="shared" si="687"/>
        <v/>
      </c>
      <c r="T1550" s="112" t="str">
        <f t="shared" si="688"/>
        <v/>
      </c>
      <c r="U1550" s="200" t="str">
        <f t="shared" si="685"/>
        <v/>
      </c>
      <c r="V1550" s="112" t="str">
        <f t="shared" si="689"/>
        <v/>
      </c>
      <c r="W1550" s="415" t="str">
        <f t="shared" si="690"/>
        <v/>
      </c>
      <c r="Y1550" s="65" t="str">
        <f t="shared" ref="Y1550:Y1613" si="697">IF(I1550="","",CONCATENATE("update goals set scorer_name = '",SUBSTITUTE(J1550, "'", "''"),"'"))</f>
        <v/>
      </c>
      <c r="Z1550" s="65" t="str">
        <f t="shared" ref="Z1550:Z1613" si="698">IF(K1550="", "", CONCATENATE(", goal_min = ", K1550))</f>
        <v/>
      </c>
      <c r="AA1550" s="65" t="str">
        <f t="shared" ref="AA1550:AA1613" si="699">IF(L1550="", "", CONCATENATE(", Pen = '", UPPER(L1550), "'"))</f>
        <v/>
      </c>
      <c r="AB1550" s="65" t="str">
        <f t="shared" ref="AB1550:AB1613" si="700">IF(M1550="", "", CONCATENATE(", OG = '", UPPER(M1550), "'"))</f>
        <v/>
      </c>
      <c r="AC1550" s="65" t="str">
        <f t="shared" ref="AC1550:AC1613" si="701">IF(I1550="", "", CONCATENATE(" where game_id = ", E1550, " and goal_order = ", I1550))</f>
        <v/>
      </c>
      <c r="AH1550" s="65" t="str">
        <f t="shared" si="691"/>
        <v>1880120413</v>
      </c>
      <c r="AI1550" s="65">
        <v>18801204</v>
      </c>
      <c r="AJ1550" s="65" t="s">
        <v>33</v>
      </c>
      <c r="AK1550" s="65">
        <v>13</v>
      </c>
      <c r="AL1550" s="65" t="s">
        <v>653</v>
      </c>
      <c r="AN1550" s="65" t="str">
        <f t="shared" si="686"/>
        <v/>
      </c>
    </row>
    <row r="1551" spans="1:40" ht="16.8" customHeight="1" x14ac:dyDescent="0.25">
      <c r="A1551" s="113">
        <v>1</v>
      </c>
      <c r="B1551" s="342" t="s">
        <v>20</v>
      </c>
      <c r="C1551" s="348" t="s">
        <v>5082</v>
      </c>
      <c r="D1551" s="350" t="str">
        <f t="shared" si="678"/>
        <v>'Trent Bridge'</v>
      </c>
      <c r="E1551" s="211">
        <f t="shared" si="692"/>
        <v>18810301</v>
      </c>
      <c r="F1551" s="262">
        <v>14</v>
      </c>
      <c r="R1551" s="112" t="str">
        <f>IF(D1551="","", CONCATENATE("Update games set ", B1551, "= ",D1551," where game_id=", E1551))</f>
        <v>Update games set Ground= 'Trent Bridge' where game_id=18810301</v>
      </c>
      <c r="S1551" s="112" t="str">
        <f t="shared" si="687"/>
        <v/>
      </c>
      <c r="T1551" s="112" t="str">
        <f t="shared" si="688"/>
        <v/>
      </c>
      <c r="U1551" s="200" t="str">
        <f t="shared" si="685"/>
        <v/>
      </c>
      <c r="V1551" s="112" t="str">
        <f t="shared" si="689"/>
        <v/>
      </c>
      <c r="W1551" s="415" t="str">
        <f t="shared" si="690"/>
        <v/>
      </c>
      <c r="Y1551" s="65" t="str">
        <f t="shared" si="697"/>
        <v/>
      </c>
      <c r="Z1551" s="65" t="str">
        <f t="shared" si="698"/>
        <v/>
      </c>
      <c r="AA1551" s="65" t="str">
        <f t="shared" si="699"/>
        <v/>
      </c>
      <c r="AB1551" s="65" t="str">
        <f t="shared" si="700"/>
        <v/>
      </c>
      <c r="AC1551" s="65" t="str">
        <f t="shared" si="701"/>
        <v/>
      </c>
      <c r="AH1551" s="65" t="str">
        <f t="shared" si="691"/>
        <v>1880120414</v>
      </c>
      <c r="AI1551" s="65">
        <v>18801204</v>
      </c>
      <c r="AJ1551" s="65" t="s">
        <v>33</v>
      </c>
      <c r="AK1551" s="65">
        <v>14</v>
      </c>
      <c r="AL1551" s="65" t="s">
        <v>653</v>
      </c>
      <c r="AN1551" s="65" t="str">
        <f t="shared" si="686"/>
        <v/>
      </c>
    </row>
    <row r="1552" spans="1:40" ht="16.8" customHeight="1" x14ac:dyDescent="0.25">
      <c r="A1552" s="113">
        <v>1</v>
      </c>
      <c r="B1552" s="342" t="s">
        <v>4882</v>
      </c>
      <c r="C1552" s="342" t="str">
        <f>IF(C1551="", "", C1551)</f>
        <v>Trent Bridge</v>
      </c>
      <c r="D1552" s="350" t="str">
        <f t="shared" si="678"/>
        <v>'Trent Bridge'</v>
      </c>
      <c r="E1552" s="211">
        <f t="shared" si="692"/>
        <v>18810301</v>
      </c>
      <c r="F1552" s="262">
        <v>15</v>
      </c>
      <c r="R1552" s="112" t="str">
        <f>IF(D1552="","", CONCATENATE("Update games set ", B1552, "= ",D1552," where game_id=", E1552))</f>
        <v>Update games set Ground_parent= 'Trent Bridge' where game_id=18810301</v>
      </c>
      <c r="S1552" s="112" t="str">
        <f t="shared" si="687"/>
        <v/>
      </c>
      <c r="T1552" s="112" t="str">
        <f t="shared" si="688"/>
        <v/>
      </c>
      <c r="U1552" s="200" t="str">
        <f t="shared" si="685"/>
        <v/>
      </c>
      <c r="V1552" s="112" t="str">
        <f t="shared" si="689"/>
        <v/>
      </c>
      <c r="W1552" s="415" t="str">
        <f t="shared" si="690"/>
        <v/>
      </c>
      <c r="Y1552" s="65" t="str">
        <f t="shared" si="697"/>
        <v/>
      </c>
      <c r="Z1552" s="65" t="str">
        <f t="shared" si="698"/>
        <v/>
      </c>
      <c r="AA1552" s="65" t="str">
        <f t="shared" si="699"/>
        <v/>
      </c>
      <c r="AB1552" s="65" t="str">
        <f t="shared" si="700"/>
        <v/>
      </c>
      <c r="AC1552" s="65" t="str">
        <f t="shared" si="701"/>
        <v/>
      </c>
      <c r="AH1552" s="65" t="str">
        <f t="shared" si="691"/>
        <v>1880120415</v>
      </c>
      <c r="AI1552" s="65">
        <v>18801204</v>
      </c>
      <c r="AJ1552" s="65" t="s">
        <v>33</v>
      </c>
      <c r="AK1552" s="65">
        <v>15</v>
      </c>
      <c r="AL1552" s="65" t="s">
        <v>653</v>
      </c>
      <c r="AN1552" s="65" t="str">
        <f t="shared" si="686"/>
        <v/>
      </c>
    </row>
    <row r="1553" spans="1:40" s="126" customFormat="1" ht="16.8" customHeight="1" thickBot="1" x14ac:dyDescent="0.3">
      <c r="A1553" s="113">
        <v>1</v>
      </c>
      <c r="B1553" s="116" t="s">
        <v>115</v>
      </c>
      <c r="C1553" s="352"/>
      <c r="D1553" s="370" t="str">
        <f t="shared" ref="D1553" si="702">IF(MID(E1553,5,2)*1&gt;6,_xlfn.CONCAT("'",LEFT(E1553,4),"-",MID(E1553,3,2)+1,"'"),_xlfn.CONCAT("'",LEFT(E1553,4)-1,"-",MID(E1553,3,2),"'"))</f>
        <v>'1880-81'</v>
      </c>
      <c r="E1553" s="214">
        <f t="shared" si="692"/>
        <v>18810301</v>
      </c>
      <c r="F1553" s="266">
        <v>16</v>
      </c>
      <c r="G1553" s="343"/>
      <c r="H1553" s="343"/>
      <c r="I1553" s="267"/>
      <c r="J1553" s="214"/>
      <c r="K1553" s="266"/>
      <c r="L1553" s="266"/>
      <c r="M1553" s="266"/>
      <c r="N1553" s="419"/>
      <c r="O1553" s="343"/>
      <c r="P1553" s="343"/>
      <c r="Q1553" s="346"/>
      <c r="R1553" s="112" t="str">
        <f>IF(D1553="","", CONCATENATE("Update games set ", B1553, "= ",D1553," where game_id=", E1553))</f>
        <v>Update games set Season= '1880-81' where game_id=18810301</v>
      </c>
      <c r="S1553" s="112" t="str">
        <f t="shared" si="687"/>
        <v/>
      </c>
      <c r="T1553" s="112" t="str">
        <f t="shared" si="688"/>
        <v/>
      </c>
      <c r="U1553" s="200" t="str">
        <f t="shared" si="685"/>
        <v/>
      </c>
      <c r="V1553" s="112" t="str">
        <f t="shared" si="689"/>
        <v/>
      </c>
      <c r="W1553" s="415" t="str">
        <f t="shared" si="690"/>
        <v/>
      </c>
      <c r="X1553" s="240"/>
      <c r="Y1553" s="65" t="str">
        <f t="shared" si="697"/>
        <v/>
      </c>
      <c r="Z1553" s="65" t="str">
        <f t="shared" si="698"/>
        <v/>
      </c>
      <c r="AA1553" s="65" t="str">
        <f t="shared" si="699"/>
        <v/>
      </c>
      <c r="AB1553" s="65" t="str">
        <f t="shared" si="700"/>
        <v/>
      </c>
      <c r="AC1553" s="65" t="str">
        <f t="shared" si="701"/>
        <v/>
      </c>
      <c r="AH1553" s="65" t="str">
        <f t="shared" si="691"/>
        <v>1880120416</v>
      </c>
      <c r="AI1553" s="126">
        <v>18801204</v>
      </c>
      <c r="AJ1553" s="126" t="s">
        <v>33</v>
      </c>
      <c r="AK1553" s="126">
        <v>16</v>
      </c>
      <c r="AL1553" s="126" t="s">
        <v>653</v>
      </c>
      <c r="AN1553" s="65" t="str">
        <f t="shared" si="686"/>
        <v/>
      </c>
    </row>
    <row r="1554" spans="1:40" ht="16.8" customHeight="1" thickTop="1" x14ac:dyDescent="0.25">
      <c r="A1554" s="113">
        <v>1</v>
      </c>
      <c r="B1554" s="341" t="s">
        <v>22</v>
      </c>
      <c r="C1554" s="341" t="s">
        <v>163</v>
      </c>
      <c r="D1554" s="341" t="str">
        <f t="shared" si="678"/>
        <v>'Notts County'</v>
      </c>
      <c r="E1554" s="211">
        <v>18810305</v>
      </c>
      <c r="F1554" s="262">
        <v>1</v>
      </c>
      <c r="G1554" s="211" t="s">
        <v>5013</v>
      </c>
      <c r="H1554" s="212"/>
      <c r="R1554" s="112" t="str">
        <f>IF(D1554="","", CONCATENATE("Update games set ", B1554, "= ",D1554," where game_id=", E1554))</f>
        <v>Update games set Opponent= 'Notts County' where game_id=18810305</v>
      </c>
      <c r="S1554" s="112" t="str">
        <f t="shared" si="687"/>
        <v>Update lineups set player_name = 'Beardsley', raw_name = 'Beardsley' where game_id = 18810305 and player_order = 1</v>
      </c>
      <c r="T1554" s="112" t="str">
        <f t="shared" si="688"/>
        <v/>
      </c>
      <c r="U1554" s="200" t="str">
        <f t="shared" si="685"/>
        <v/>
      </c>
      <c r="V1554" s="112" t="str">
        <f t="shared" si="689"/>
        <v/>
      </c>
      <c r="W1554" s="415" t="str">
        <f t="shared" si="690"/>
        <v/>
      </c>
      <c r="Y1554" s="65" t="str">
        <f t="shared" si="697"/>
        <v/>
      </c>
      <c r="Z1554" s="65" t="str">
        <f t="shared" si="698"/>
        <v/>
      </c>
      <c r="AA1554" s="65" t="str">
        <f t="shared" si="699"/>
        <v/>
      </c>
      <c r="AB1554" s="65" t="str">
        <f t="shared" si="700"/>
        <v/>
      </c>
      <c r="AC1554" s="65" t="str">
        <f t="shared" si="701"/>
        <v/>
      </c>
      <c r="AH1554" s="65" t="str">
        <f t="shared" si="691"/>
        <v>188012181</v>
      </c>
      <c r="AI1554" s="65">
        <v>18801218</v>
      </c>
      <c r="AJ1554" s="65" t="s">
        <v>4699</v>
      </c>
      <c r="AK1554" s="65">
        <v>1</v>
      </c>
      <c r="AN1554" s="65" t="str">
        <f t="shared" si="686"/>
        <v>update games set source = 'The Nottingham Forest Football Scrapbook' where game_id = 18810305</v>
      </c>
    </row>
    <row r="1555" spans="1:40" ht="16.8" customHeight="1" x14ac:dyDescent="0.25">
      <c r="A1555" s="113">
        <v>1</v>
      </c>
      <c r="B1555" s="342" t="s">
        <v>4979</v>
      </c>
      <c r="C1555" s="342" t="str">
        <f>IF(C1554="", "", C1554)</f>
        <v>Notts County</v>
      </c>
      <c r="D1555" s="350" t="str">
        <f t="shared" si="678"/>
        <v>'Notts County'</v>
      </c>
      <c r="E1555" s="211">
        <f>E1554</f>
        <v>18810305</v>
      </c>
      <c r="F1555" s="262">
        <v>2</v>
      </c>
      <c r="G1555" s="211" t="s">
        <v>4997</v>
      </c>
      <c r="R1555" s="112" t="str">
        <f>IF(D1555="","", CONCATENATE("Update games set ", B1555, "= ",D1555," where game_id=", E1555))</f>
        <v>Update games set Opp_parent= 'Notts County' where game_id=18810305</v>
      </c>
      <c r="S1555" s="112" t="str">
        <f t="shared" si="687"/>
        <v>Update lineups set player_name = 'T Hancock', raw_name = 'T Hancock' where game_id = 18810305 and player_order = 2</v>
      </c>
      <c r="T1555" s="112" t="str">
        <f t="shared" si="688"/>
        <v/>
      </c>
      <c r="U1555" s="200" t="str">
        <f t="shared" si="685"/>
        <v/>
      </c>
      <c r="V1555" s="112" t="str">
        <f t="shared" si="689"/>
        <v/>
      </c>
      <c r="W1555" s="415" t="str">
        <f t="shared" si="690"/>
        <v/>
      </c>
      <c r="Y1555" s="65" t="str">
        <f t="shared" si="697"/>
        <v/>
      </c>
      <c r="Z1555" s="65" t="str">
        <f t="shared" si="698"/>
        <v/>
      </c>
      <c r="AA1555" s="65" t="str">
        <f t="shared" si="699"/>
        <v/>
      </c>
      <c r="AB1555" s="65" t="str">
        <f t="shared" si="700"/>
        <v/>
      </c>
      <c r="AC1555" s="65" t="str">
        <f t="shared" si="701"/>
        <v/>
      </c>
      <c r="AH1555" s="65" t="str">
        <f t="shared" si="691"/>
        <v>188012182</v>
      </c>
      <c r="AI1555" s="65">
        <v>18801218</v>
      </c>
      <c r="AJ1555" s="65" t="s">
        <v>4699</v>
      </c>
      <c r="AK1555" s="65">
        <v>2</v>
      </c>
      <c r="AN1555" s="65" t="str">
        <f t="shared" si="686"/>
        <v/>
      </c>
    </row>
    <row r="1556" spans="1:40" ht="16.8" customHeight="1" x14ac:dyDescent="0.25">
      <c r="A1556" s="113">
        <v>1</v>
      </c>
      <c r="B1556" s="342" t="s">
        <v>2653</v>
      </c>
      <c r="C1556" s="342" t="s">
        <v>663</v>
      </c>
      <c r="D1556" s="350" t="str">
        <f t="shared" si="678"/>
        <v>'Friendly'</v>
      </c>
      <c r="E1556" s="211">
        <f t="shared" ref="E1556:E1569" si="703">E1555</f>
        <v>18810305</v>
      </c>
      <c r="F1556" s="262">
        <v>3</v>
      </c>
      <c r="G1556" s="211" t="s">
        <v>5023</v>
      </c>
      <c r="R1556" s="112" t="str">
        <f>IF(D1556="","", CONCATENATE("Update games set ", B1556, "= ",D1556," where game_id=", E1556))</f>
        <v>Update games set Game_type= 'Friendly' where game_id=18810305</v>
      </c>
      <c r="S1556" s="112" t="str">
        <f t="shared" si="687"/>
        <v>Update lineups set player_name = 'J Unwin', raw_name = 'J Unwin' where game_id = 18810305 and player_order = 3</v>
      </c>
      <c r="T1556" s="112" t="str">
        <f t="shared" si="688"/>
        <v/>
      </c>
      <c r="U1556" s="200" t="str">
        <f t="shared" si="685"/>
        <v/>
      </c>
      <c r="V1556" s="112" t="str">
        <f t="shared" si="689"/>
        <v/>
      </c>
      <c r="W1556" s="415" t="str">
        <f t="shared" si="690"/>
        <v/>
      </c>
      <c r="Y1556" s="65" t="str">
        <f t="shared" si="697"/>
        <v/>
      </c>
      <c r="Z1556" s="65" t="str">
        <f t="shared" si="698"/>
        <v/>
      </c>
      <c r="AA1556" s="65" t="str">
        <f t="shared" si="699"/>
        <v/>
      </c>
      <c r="AB1556" s="65" t="str">
        <f t="shared" si="700"/>
        <v/>
      </c>
      <c r="AC1556" s="65" t="str">
        <f t="shared" si="701"/>
        <v/>
      </c>
      <c r="AH1556" s="65" t="str">
        <f t="shared" si="691"/>
        <v>188012183</v>
      </c>
      <c r="AI1556" s="65">
        <v>18801218</v>
      </c>
      <c r="AJ1556" s="65" t="s">
        <v>4699</v>
      </c>
      <c r="AK1556" s="65">
        <v>3</v>
      </c>
      <c r="AN1556" s="65" t="str">
        <f t="shared" si="686"/>
        <v/>
      </c>
    </row>
    <row r="1557" spans="1:40" ht="16.8" customHeight="1" x14ac:dyDescent="0.25">
      <c r="A1557" s="113">
        <v>1</v>
      </c>
      <c r="B1557" s="342" t="s">
        <v>4978</v>
      </c>
      <c r="C1557" s="348" t="s">
        <v>0</v>
      </c>
      <c r="D1557" s="350" t="str">
        <f t="shared" si="678"/>
        <v>'A'</v>
      </c>
      <c r="E1557" s="211">
        <f t="shared" si="703"/>
        <v>18810305</v>
      </c>
      <c r="F1557" s="262">
        <v>4</v>
      </c>
      <c r="G1557" s="211" t="s">
        <v>3417</v>
      </c>
      <c r="R1557" s="112" t="str">
        <f>IF(D1557="","", CONCATENATE("Update games set ", B1557, "= ",D1557," where game_id=", E1557))</f>
        <v>Update games set HAN= 'A' where game_id=18810305</v>
      </c>
      <c r="S1557" s="112" t="str">
        <f t="shared" si="687"/>
        <v>Update lineups set player_name = 'W Luntley', raw_name = 'W Luntley' where game_id = 18810305 and player_order = 4</v>
      </c>
      <c r="T1557" s="112" t="str">
        <f t="shared" si="688"/>
        <v/>
      </c>
      <c r="U1557" s="200" t="str">
        <f t="shared" si="685"/>
        <v/>
      </c>
      <c r="V1557" s="112" t="str">
        <f t="shared" si="689"/>
        <v/>
      </c>
      <c r="W1557" s="415" t="str">
        <f t="shared" si="690"/>
        <v/>
      </c>
      <c r="Y1557" s="65" t="str">
        <f t="shared" si="697"/>
        <v/>
      </c>
      <c r="Z1557" s="65" t="str">
        <f t="shared" si="698"/>
        <v/>
      </c>
      <c r="AA1557" s="65" t="str">
        <f t="shared" si="699"/>
        <v/>
      </c>
      <c r="AB1557" s="65" t="str">
        <f t="shared" si="700"/>
        <v/>
      </c>
      <c r="AC1557" s="65" t="str">
        <f t="shared" si="701"/>
        <v/>
      </c>
      <c r="AH1557" s="65" t="str">
        <f t="shared" si="691"/>
        <v>188012184</v>
      </c>
      <c r="AI1557" s="65">
        <v>18801218</v>
      </c>
      <c r="AJ1557" s="65" t="s">
        <v>4699</v>
      </c>
      <c r="AK1557" s="65">
        <v>4</v>
      </c>
      <c r="AN1557" s="65" t="str">
        <f t="shared" si="686"/>
        <v/>
      </c>
    </row>
    <row r="1558" spans="1:40" ht="16.8" customHeight="1" x14ac:dyDescent="0.25">
      <c r="A1558" s="113">
        <v>1</v>
      </c>
      <c r="B1558" s="342" t="s">
        <v>5</v>
      </c>
      <c r="C1558" s="347">
        <v>0</v>
      </c>
      <c r="D1558" s="349">
        <f t="shared" si="693"/>
        <v>0</v>
      </c>
      <c r="E1558" s="211">
        <f t="shared" si="703"/>
        <v>18810305</v>
      </c>
      <c r="F1558" s="262">
        <v>5</v>
      </c>
      <c r="G1558" s="211" t="s">
        <v>4942</v>
      </c>
      <c r="R1558" s="112" t="str">
        <f>IF(D1558="","", CONCATENATE("Update games set ", B1558, "= ",D1558," where game_id=", E1558))</f>
        <v>Update games set F= 0 where game_id=18810305</v>
      </c>
      <c r="S1558" s="112" t="str">
        <f t="shared" si="687"/>
        <v>Update lineups set player_name = 'E Luntley', raw_name = 'E Luntley' where game_id = 18810305 and player_order = 5</v>
      </c>
      <c r="T1558" s="112" t="str">
        <f t="shared" si="688"/>
        <v/>
      </c>
      <c r="U1558" s="200" t="str">
        <f t="shared" si="685"/>
        <v/>
      </c>
      <c r="V1558" s="112" t="str">
        <f t="shared" si="689"/>
        <v/>
      </c>
      <c r="W1558" s="415" t="str">
        <f t="shared" si="690"/>
        <v/>
      </c>
      <c r="Y1558" s="65" t="str">
        <f t="shared" si="697"/>
        <v/>
      </c>
      <c r="Z1558" s="65" t="str">
        <f t="shared" si="698"/>
        <v/>
      </c>
      <c r="AA1558" s="65" t="str">
        <f t="shared" si="699"/>
        <v/>
      </c>
      <c r="AB1558" s="65" t="str">
        <f t="shared" si="700"/>
        <v/>
      </c>
      <c r="AC1558" s="65" t="str">
        <f t="shared" si="701"/>
        <v/>
      </c>
      <c r="AH1558" s="65" t="str">
        <f t="shared" si="691"/>
        <v>188012185</v>
      </c>
      <c r="AI1558" s="65">
        <v>18801218</v>
      </c>
      <c r="AJ1558" s="65" t="s">
        <v>4699</v>
      </c>
      <c r="AK1558" s="65">
        <v>5</v>
      </c>
      <c r="AN1558" s="65" t="str">
        <f t="shared" si="686"/>
        <v/>
      </c>
    </row>
    <row r="1559" spans="1:40" ht="16.8" customHeight="1" x14ac:dyDescent="0.25">
      <c r="A1559" s="113">
        <v>1</v>
      </c>
      <c r="B1559" s="342" t="s">
        <v>0</v>
      </c>
      <c r="C1559" s="180">
        <v>1</v>
      </c>
      <c r="D1559" s="349">
        <f t="shared" si="693"/>
        <v>1</v>
      </c>
      <c r="E1559" s="211">
        <f t="shared" si="703"/>
        <v>18810305</v>
      </c>
      <c r="F1559" s="262">
        <v>6</v>
      </c>
      <c r="G1559" s="211" t="s">
        <v>4960</v>
      </c>
      <c r="R1559" s="112" t="str">
        <f>IF(D1559="","", CONCATENATE("Update games set ", B1559, "= ",D1559," where game_id=", E1559))</f>
        <v>Update games set A= 1 where game_id=18810305</v>
      </c>
      <c r="S1559" s="112" t="str">
        <f t="shared" si="687"/>
        <v>Update lineups set player_name = 'E Earp', raw_name = 'E Earp' where game_id = 18810305 and player_order = 6</v>
      </c>
      <c r="T1559" s="112" t="str">
        <f t="shared" si="688"/>
        <v/>
      </c>
      <c r="U1559" s="200" t="str">
        <f t="shared" si="685"/>
        <v/>
      </c>
      <c r="V1559" s="112" t="str">
        <f t="shared" si="689"/>
        <v/>
      </c>
      <c r="W1559" s="415" t="str">
        <f t="shared" si="690"/>
        <v/>
      </c>
      <c r="Y1559" s="65" t="str">
        <f t="shared" si="697"/>
        <v/>
      </c>
      <c r="Z1559" s="65" t="str">
        <f t="shared" si="698"/>
        <v/>
      </c>
      <c r="AA1559" s="65" t="str">
        <f t="shared" si="699"/>
        <v/>
      </c>
      <c r="AB1559" s="65" t="str">
        <f t="shared" si="700"/>
        <v/>
      </c>
      <c r="AC1559" s="65" t="str">
        <f t="shared" si="701"/>
        <v/>
      </c>
      <c r="AH1559" s="65" t="str">
        <f t="shared" si="691"/>
        <v>188012186</v>
      </c>
      <c r="AI1559" s="65">
        <v>18801218</v>
      </c>
      <c r="AJ1559" s="65" t="s">
        <v>4699</v>
      </c>
      <c r="AK1559" s="65">
        <v>6</v>
      </c>
      <c r="AN1559" s="65" t="str">
        <f t="shared" si="686"/>
        <v/>
      </c>
    </row>
    <row r="1560" spans="1:40" ht="16.8" customHeight="1" x14ac:dyDescent="0.25">
      <c r="A1560" s="113">
        <v>1</v>
      </c>
      <c r="B1560" s="342" t="s">
        <v>23</v>
      </c>
      <c r="C1560" s="334" t="s">
        <v>4</v>
      </c>
      <c r="D1560" s="334" t="str">
        <f t="shared" ref="D1560" si="704">IF(C1560="",IF(D1558&gt;D1559,"'W'",IF(D1558=D1559,"'D'","'L'")),_xlfn.CONCAT("'",C1560,"'"))</f>
        <v>'L'</v>
      </c>
      <c r="E1560" s="211">
        <f t="shared" si="703"/>
        <v>18810305</v>
      </c>
      <c r="F1560" s="262">
        <v>7</v>
      </c>
      <c r="G1560" s="211" t="s">
        <v>3688</v>
      </c>
      <c r="R1560" s="112" t="str">
        <f>IF(D1560="","", CONCATENATE("Update games set ", B1560, "= ",D1560," where game_id=", E1560))</f>
        <v>Update games set Result= 'L' where game_id=18810305</v>
      </c>
      <c r="S1560" s="112" t="str">
        <f t="shared" si="687"/>
        <v>Update lineups set player_name = 'J Luntley', raw_name = 'J Luntley' where game_id = 18810305 and player_order = 7</v>
      </c>
      <c r="T1560" s="112" t="str">
        <f t="shared" si="688"/>
        <v/>
      </c>
      <c r="U1560" s="200" t="str">
        <f t="shared" si="685"/>
        <v/>
      </c>
      <c r="V1560" s="112" t="str">
        <f t="shared" si="689"/>
        <v/>
      </c>
      <c r="W1560" s="415" t="str">
        <f t="shared" si="690"/>
        <v/>
      </c>
      <c r="Y1560" s="65" t="str">
        <f t="shared" si="697"/>
        <v/>
      </c>
      <c r="Z1560" s="65" t="str">
        <f t="shared" si="698"/>
        <v/>
      </c>
      <c r="AA1560" s="65" t="str">
        <f t="shared" si="699"/>
        <v/>
      </c>
      <c r="AB1560" s="65" t="str">
        <f t="shared" si="700"/>
        <v/>
      </c>
      <c r="AC1560" s="65" t="str">
        <f t="shared" si="701"/>
        <v/>
      </c>
      <c r="AH1560" s="65" t="str">
        <f t="shared" si="691"/>
        <v>188012187</v>
      </c>
      <c r="AI1560" s="65">
        <v>18801218</v>
      </c>
      <c r="AJ1560" s="65" t="s">
        <v>4699</v>
      </c>
      <c r="AK1560" s="65">
        <v>7</v>
      </c>
      <c r="AN1560" s="65" t="str">
        <f t="shared" si="686"/>
        <v/>
      </c>
    </row>
    <row r="1561" spans="1:40" ht="16.8" customHeight="1" x14ac:dyDescent="0.25">
      <c r="A1561" s="113">
        <v>1</v>
      </c>
      <c r="B1561" s="342" t="s">
        <v>768</v>
      </c>
      <c r="C1561" s="180"/>
      <c r="D1561" s="349" t="str">
        <f t="shared" si="695"/>
        <v/>
      </c>
      <c r="E1561" s="211">
        <f t="shared" si="703"/>
        <v>18810305</v>
      </c>
      <c r="F1561" s="262">
        <v>8</v>
      </c>
      <c r="G1561" s="211" t="s">
        <v>5006</v>
      </c>
      <c r="R1561" s="112" t="str">
        <f>IF(D1561="","", CONCATENATE("Update games set ", B1561, "= ",D1561," where game_id=", E1561))</f>
        <v/>
      </c>
      <c r="S1561" s="112" t="str">
        <f t="shared" si="687"/>
        <v>Update lineups set player_name = 'Parr', raw_name = 'Parr' where game_id = 18810305 and player_order = 8</v>
      </c>
      <c r="T1561" s="112" t="str">
        <f t="shared" si="688"/>
        <v/>
      </c>
      <c r="U1561" s="200" t="str">
        <f t="shared" si="685"/>
        <v/>
      </c>
      <c r="V1561" s="112" t="str">
        <f t="shared" si="689"/>
        <v/>
      </c>
      <c r="W1561" s="415" t="str">
        <f t="shared" si="690"/>
        <v/>
      </c>
      <c r="Y1561" s="65" t="str">
        <f t="shared" si="697"/>
        <v/>
      </c>
      <c r="Z1561" s="65" t="str">
        <f t="shared" si="698"/>
        <v/>
      </c>
      <c r="AA1561" s="65" t="str">
        <f t="shared" si="699"/>
        <v/>
      </c>
      <c r="AB1561" s="65" t="str">
        <f t="shared" si="700"/>
        <v/>
      </c>
      <c r="AC1561" s="65" t="str">
        <f t="shared" si="701"/>
        <v/>
      </c>
      <c r="AH1561" s="65" t="str">
        <f t="shared" si="691"/>
        <v>188012188</v>
      </c>
      <c r="AI1561" s="65">
        <v>18801218</v>
      </c>
      <c r="AJ1561" s="65" t="s">
        <v>4699</v>
      </c>
      <c r="AK1561" s="65">
        <v>8</v>
      </c>
      <c r="AN1561" s="65" t="str">
        <f t="shared" si="686"/>
        <v/>
      </c>
    </row>
    <row r="1562" spans="1:40" ht="16.8" customHeight="1" x14ac:dyDescent="0.25">
      <c r="A1562" s="113">
        <v>1</v>
      </c>
      <c r="B1562" s="342" t="s">
        <v>766</v>
      </c>
      <c r="C1562" s="180"/>
      <c r="D1562" s="349" t="str">
        <f t="shared" si="695"/>
        <v/>
      </c>
      <c r="E1562" s="211">
        <f t="shared" si="703"/>
        <v>18810305</v>
      </c>
      <c r="F1562" s="262">
        <v>9</v>
      </c>
      <c r="G1562" s="194" t="s">
        <v>2091</v>
      </c>
      <c r="H1562" s="194"/>
      <c r="N1562" s="417"/>
      <c r="O1562" s="194"/>
      <c r="P1562" s="194"/>
      <c r="R1562" s="112" t="str">
        <f>IF(D1562="","", CONCATENATE("Update games set ", B1562, "= ",D1562," where game_id=", E1562))</f>
        <v/>
      </c>
      <c r="S1562" s="112" t="str">
        <f t="shared" si="687"/>
        <v>Update lineups set player_name = 'Norman', raw_name = 'Norman' where game_id = 18810305 and player_order = 9</v>
      </c>
      <c r="T1562" s="112" t="str">
        <f t="shared" si="688"/>
        <v/>
      </c>
      <c r="U1562" s="200" t="str">
        <f t="shared" si="685"/>
        <v/>
      </c>
      <c r="V1562" s="112" t="str">
        <f t="shared" si="689"/>
        <v/>
      </c>
      <c r="W1562" s="415" t="str">
        <f t="shared" si="690"/>
        <v/>
      </c>
      <c r="Y1562" s="65" t="str">
        <f t="shared" si="697"/>
        <v/>
      </c>
      <c r="Z1562" s="65" t="str">
        <f t="shared" si="698"/>
        <v/>
      </c>
      <c r="AA1562" s="65" t="str">
        <f t="shared" si="699"/>
        <v/>
      </c>
      <c r="AB1562" s="65" t="str">
        <f t="shared" si="700"/>
        <v/>
      </c>
      <c r="AC1562" s="65" t="str">
        <f t="shared" si="701"/>
        <v/>
      </c>
      <c r="AH1562" s="65" t="str">
        <f t="shared" si="691"/>
        <v>188012189</v>
      </c>
      <c r="AI1562" s="65">
        <v>18801218</v>
      </c>
      <c r="AJ1562" s="65" t="s">
        <v>4699</v>
      </c>
      <c r="AK1562" s="65">
        <v>9</v>
      </c>
      <c r="AN1562" s="65" t="str">
        <f t="shared" si="686"/>
        <v/>
      </c>
    </row>
    <row r="1563" spans="1:40" ht="16.8" customHeight="1" x14ac:dyDescent="0.25">
      <c r="A1563" s="113">
        <v>1</v>
      </c>
      <c r="B1563" s="342" t="s">
        <v>753</v>
      </c>
      <c r="C1563" s="348"/>
      <c r="D1563" s="350" t="str">
        <f t="shared" si="696"/>
        <v/>
      </c>
      <c r="E1563" s="211">
        <f t="shared" si="703"/>
        <v>18810305</v>
      </c>
      <c r="F1563" s="262">
        <v>10</v>
      </c>
      <c r="G1563" s="194" t="s">
        <v>5026</v>
      </c>
      <c r="N1563" s="417"/>
      <c r="O1563" s="194"/>
      <c r="P1563" s="194"/>
      <c r="R1563" s="112" t="str">
        <f>IF(D1563="","", CONCATENATE("Update games set ", B1563, "= ",D1563," where game_id=", E1563))</f>
        <v/>
      </c>
      <c r="S1563" s="112" t="str">
        <f t="shared" si="687"/>
        <v>Update lineups set player_name = 'W Gunn', raw_name = 'W Gunn' where game_id = 18810305 and player_order = 10</v>
      </c>
      <c r="T1563" s="112" t="str">
        <f t="shared" si="688"/>
        <v/>
      </c>
      <c r="U1563" s="200" t="str">
        <f t="shared" si="685"/>
        <v/>
      </c>
      <c r="V1563" s="112" t="str">
        <f t="shared" si="689"/>
        <v/>
      </c>
      <c r="W1563" s="415" t="str">
        <f t="shared" si="690"/>
        <v/>
      </c>
      <c r="Y1563" s="65" t="str">
        <f t="shared" si="697"/>
        <v/>
      </c>
      <c r="Z1563" s="65" t="str">
        <f t="shared" si="698"/>
        <v/>
      </c>
      <c r="AA1563" s="65" t="str">
        <f t="shared" si="699"/>
        <v/>
      </c>
      <c r="AB1563" s="65" t="str">
        <f t="shared" si="700"/>
        <v/>
      </c>
      <c r="AC1563" s="65" t="str">
        <f t="shared" si="701"/>
        <v/>
      </c>
      <c r="AH1563" s="65" t="str">
        <f t="shared" si="691"/>
        <v>1880121810</v>
      </c>
      <c r="AI1563" s="65">
        <v>18801218</v>
      </c>
      <c r="AJ1563" s="65" t="s">
        <v>4699</v>
      </c>
      <c r="AK1563" s="65">
        <v>10</v>
      </c>
      <c r="AN1563" s="65" t="str">
        <f t="shared" si="686"/>
        <v/>
      </c>
    </row>
    <row r="1564" spans="1:40" ht="16.8" customHeight="1" x14ac:dyDescent="0.25">
      <c r="A1564" s="113">
        <v>1</v>
      </c>
      <c r="B1564" s="342" t="s">
        <v>746</v>
      </c>
      <c r="C1564" s="334" t="s">
        <v>5062</v>
      </c>
      <c r="D1564" s="334" t="str">
        <f>CONCATENATE("'", LEFT(E1564,4),"-",MID(E1564,5,2),"-", MID(E1564,7,2), " ", C1564,"'")</f>
        <v>'1881-03-05 15:00'</v>
      </c>
      <c r="E1564" s="211">
        <f t="shared" si="703"/>
        <v>18810305</v>
      </c>
      <c r="F1564" s="262">
        <v>11</v>
      </c>
      <c r="G1564" s="211" t="s">
        <v>4806</v>
      </c>
      <c r="H1564" s="211" t="s">
        <v>4777</v>
      </c>
      <c r="R1564" s="112" t="str">
        <f>IF(D1564="","", CONCATENATE("Update games set ", B1564, "= ",D1564," where game_id=", E1564))</f>
        <v>Update games set Game_date= '1881-03-05 15:00' where game_id=18810305</v>
      </c>
      <c r="S1564" s="112" t="str">
        <f t="shared" si="687"/>
        <v>Update lineups set player_name = 'SW Widdowson', raw_name = 'SW Widdowson' where game_id = 18810305 and player_order = 11</v>
      </c>
      <c r="T1564" s="112" t="str">
        <f t="shared" si="688"/>
        <v/>
      </c>
      <c r="U1564" s="200" t="str">
        <f t="shared" si="685"/>
        <v/>
      </c>
      <c r="V1564" s="112" t="str">
        <f t="shared" si="689"/>
        <v/>
      </c>
      <c r="W1564" s="415" t="str">
        <f t="shared" si="690"/>
        <v/>
      </c>
      <c r="Y1564" s="65" t="str">
        <f t="shared" si="697"/>
        <v/>
      </c>
      <c r="Z1564" s="65" t="str">
        <f t="shared" si="698"/>
        <v/>
      </c>
      <c r="AA1564" s="65" t="str">
        <f t="shared" si="699"/>
        <v/>
      </c>
      <c r="AB1564" s="65" t="str">
        <f t="shared" si="700"/>
        <v/>
      </c>
      <c r="AC1564" s="65" t="str">
        <f t="shared" si="701"/>
        <v/>
      </c>
      <c r="AH1564" s="65" t="str">
        <f t="shared" si="691"/>
        <v>1880121811</v>
      </c>
      <c r="AI1564" s="65">
        <v>18801218</v>
      </c>
      <c r="AJ1564" s="65" t="s">
        <v>4699</v>
      </c>
      <c r="AK1564" s="65">
        <v>11</v>
      </c>
      <c r="AN1564" s="65" t="str">
        <f t="shared" si="686"/>
        <v/>
      </c>
    </row>
    <row r="1565" spans="1:40" ht="16.8" customHeight="1" x14ac:dyDescent="0.25">
      <c r="A1565" s="113">
        <v>1</v>
      </c>
      <c r="B1565" s="342" t="s">
        <v>25</v>
      </c>
      <c r="C1565" s="334"/>
      <c r="D1565" s="350" t="str">
        <f t="shared" si="678"/>
        <v/>
      </c>
      <c r="E1565" s="211">
        <f t="shared" si="703"/>
        <v>18810305</v>
      </c>
      <c r="F1565" s="262">
        <v>12</v>
      </c>
      <c r="G1565" s="212"/>
      <c r="H1565" s="212"/>
      <c r="N1565" s="416"/>
      <c r="O1565" s="212"/>
      <c r="P1565" s="212"/>
      <c r="R1565" s="112" t="str">
        <f>IF(D1565="","", CONCATENATE("Update games set ", B1565, "= ",D1565," where game_id=", E1565))</f>
        <v/>
      </c>
      <c r="S1565" s="112" t="str">
        <f t="shared" si="687"/>
        <v/>
      </c>
      <c r="T1565" s="112" t="str">
        <f t="shared" si="688"/>
        <v/>
      </c>
      <c r="U1565" s="200" t="str">
        <f t="shared" si="685"/>
        <v/>
      </c>
      <c r="V1565" s="112" t="str">
        <f t="shared" si="689"/>
        <v/>
      </c>
      <c r="W1565" s="415" t="str">
        <f t="shared" si="690"/>
        <v/>
      </c>
      <c r="Y1565" s="65" t="str">
        <f t="shared" si="697"/>
        <v/>
      </c>
      <c r="Z1565" s="65" t="str">
        <f t="shared" si="698"/>
        <v/>
      </c>
      <c r="AA1565" s="65" t="str">
        <f t="shared" si="699"/>
        <v/>
      </c>
      <c r="AB1565" s="65" t="str">
        <f t="shared" si="700"/>
        <v/>
      </c>
      <c r="AC1565" s="65" t="str">
        <f t="shared" si="701"/>
        <v/>
      </c>
      <c r="AH1565" s="65" t="str">
        <f t="shared" si="691"/>
        <v>1880121812</v>
      </c>
      <c r="AI1565" s="65">
        <v>18801218</v>
      </c>
      <c r="AJ1565" s="65" t="s">
        <v>4699</v>
      </c>
      <c r="AK1565" s="65">
        <v>12</v>
      </c>
      <c r="AN1565" s="65" t="str">
        <f t="shared" si="686"/>
        <v/>
      </c>
    </row>
    <row r="1566" spans="1:40" ht="16.8" customHeight="1" x14ac:dyDescent="0.25">
      <c r="A1566" s="113">
        <v>1</v>
      </c>
      <c r="B1566" s="342" t="s">
        <v>475</v>
      </c>
      <c r="C1566" s="180"/>
      <c r="D1566" s="349" t="str">
        <f t="shared" si="695"/>
        <v/>
      </c>
      <c r="E1566" s="211">
        <f t="shared" si="703"/>
        <v>18810305</v>
      </c>
      <c r="F1566" s="262">
        <v>13</v>
      </c>
      <c r="R1566" s="112" t="str">
        <f>IF(D1566="","", CONCATENATE("Update games set ", B1566, "= ",D1566," where game_id=", E1566))</f>
        <v/>
      </c>
      <c r="S1566" s="112" t="str">
        <f t="shared" si="687"/>
        <v/>
      </c>
      <c r="T1566" s="112" t="str">
        <f t="shared" si="688"/>
        <v/>
      </c>
      <c r="U1566" s="200" t="str">
        <f t="shared" si="685"/>
        <v/>
      </c>
      <c r="V1566" s="112" t="str">
        <f t="shared" si="689"/>
        <v/>
      </c>
      <c r="W1566" s="415" t="str">
        <f t="shared" si="690"/>
        <v/>
      </c>
      <c r="Y1566" s="65" t="str">
        <f t="shared" si="697"/>
        <v/>
      </c>
      <c r="Z1566" s="65" t="str">
        <f t="shared" si="698"/>
        <v/>
      </c>
      <c r="AA1566" s="65" t="str">
        <f t="shared" si="699"/>
        <v/>
      </c>
      <c r="AB1566" s="65" t="str">
        <f t="shared" si="700"/>
        <v/>
      </c>
      <c r="AC1566" s="65" t="str">
        <f t="shared" si="701"/>
        <v/>
      </c>
      <c r="AH1566" s="65" t="str">
        <f t="shared" si="691"/>
        <v>1880121813</v>
      </c>
      <c r="AI1566" s="65">
        <v>18801218</v>
      </c>
      <c r="AJ1566" s="65" t="s">
        <v>4699</v>
      </c>
      <c r="AK1566" s="65">
        <v>13</v>
      </c>
      <c r="AN1566" s="65" t="str">
        <f t="shared" si="686"/>
        <v/>
      </c>
    </row>
    <row r="1567" spans="1:40" ht="16.8" customHeight="1" x14ac:dyDescent="0.25">
      <c r="A1567" s="113">
        <v>1</v>
      </c>
      <c r="B1567" s="342" t="s">
        <v>20</v>
      </c>
      <c r="C1567" s="348" t="s">
        <v>5259</v>
      </c>
      <c r="D1567" s="350" t="str">
        <f t="shared" si="678"/>
        <v>'Castle Cricket Ground'</v>
      </c>
      <c r="E1567" s="211">
        <f t="shared" si="703"/>
        <v>18810305</v>
      </c>
      <c r="F1567" s="262">
        <v>14</v>
      </c>
      <c r="R1567" s="112" t="str">
        <f>IF(D1567="","", CONCATENATE("Update games set ", B1567, "= ",D1567," where game_id=", E1567))</f>
        <v>Update games set Ground= 'Castle Cricket Ground' where game_id=18810305</v>
      </c>
      <c r="S1567" s="112" t="str">
        <f t="shared" si="687"/>
        <v/>
      </c>
      <c r="T1567" s="112" t="str">
        <f t="shared" si="688"/>
        <v/>
      </c>
      <c r="U1567" s="200" t="str">
        <f t="shared" si="685"/>
        <v/>
      </c>
      <c r="V1567" s="112" t="str">
        <f t="shared" si="689"/>
        <v/>
      </c>
      <c r="W1567" s="415" t="str">
        <f t="shared" si="690"/>
        <v/>
      </c>
      <c r="Y1567" s="65" t="str">
        <f t="shared" si="697"/>
        <v/>
      </c>
      <c r="Z1567" s="65" t="str">
        <f t="shared" si="698"/>
        <v/>
      </c>
      <c r="AA1567" s="65" t="str">
        <f t="shared" si="699"/>
        <v/>
      </c>
      <c r="AB1567" s="65" t="str">
        <f t="shared" si="700"/>
        <v/>
      </c>
      <c r="AC1567" s="65" t="str">
        <f t="shared" si="701"/>
        <v/>
      </c>
      <c r="AH1567" s="65" t="str">
        <f t="shared" si="691"/>
        <v>1880121814</v>
      </c>
      <c r="AI1567" s="65">
        <v>18801218</v>
      </c>
      <c r="AJ1567" s="65" t="s">
        <v>4699</v>
      </c>
      <c r="AK1567" s="65">
        <v>14</v>
      </c>
      <c r="AN1567" s="65" t="str">
        <f t="shared" si="686"/>
        <v/>
      </c>
    </row>
    <row r="1568" spans="1:40" ht="16.8" customHeight="1" x14ac:dyDescent="0.25">
      <c r="A1568" s="113">
        <v>1</v>
      </c>
      <c r="B1568" s="342" t="s">
        <v>4882</v>
      </c>
      <c r="C1568" s="342" t="str">
        <f>IF(C1567="", "", C1567)</f>
        <v>Castle Cricket Ground</v>
      </c>
      <c r="D1568" s="350" t="str">
        <f t="shared" si="678"/>
        <v>'Castle Cricket Ground'</v>
      </c>
      <c r="E1568" s="211">
        <f t="shared" si="703"/>
        <v>18810305</v>
      </c>
      <c r="F1568" s="262">
        <v>15</v>
      </c>
      <c r="R1568" s="112" t="str">
        <f>IF(D1568="","", CONCATENATE("Update games set ", B1568, "= ",D1568," where game_id=", E1568))</f>
        <v>Update games set Ground_parent= 'Castle Cricket Ground' where game_id=18810305</v>
      </c>
      <c r="S1568" s="112" t="str">
        <f t="shared" si="687"/>
        <v/>
      </c>
      <c r="T1568" s="112" t="str">
        <f t="shared" si="688"/>
        <v/>
      </c>
      <c r="U1568" s="200" t="str">
        <f t="shared" si="685"/>
        <v/>
      </c>
      <c r="V1568" s="112" t="str">
        <f t="shared" si="689"/>
        <v/>
      </c>
      <c r="W1568" s="415" t="str">
        <f t="shared" si="690"/>
        <v/>
      </c>
      <c r="Y1568" s="65" t="str">
        <f t="shared" si="697"/>
        <v/>
      </c>
      <c r="Z1568" s="65" t="str">
        <f t="shared" si="698"/>
        <v/>
      </c>
      <c r="AA1568" s="65" t="str">
        <f t="shared" si="699"/>
        <v/>
      </c>
      <c r="AB1568" s="65" t="str">
        <f t="shared" si="700"/>
        <v/>
      </c>
      <c r="AC1568" s="65" t="str">
        <f t="shared" si="701"/>
        <v/>
      </c>
      <c r="AH1568" s="65" t="str">
        <f t="shared" si="691"/>
        <v>1880121815</v>
      </c>
      <c r="AI1568" s="65">
        <v>18801218</v>
      </c>
      <c r="AJ1568" s="65" t="s">
        <v>4699</v>
      </c>
      <c r="AK1568" s="65">
        <v>15</v>
      </c>
      <c r="AN1568" s="65" t="str">
        <f t="shared" si="686"/>
        <v/>
      </c>
    </row>
    <row r="1569" spans="1:40" s="126" customFormat="1" ht="16.8" customHeight="1" thickBot="1" x14ac:dyDescent="0.3">
      <c r="A1569" s="113">
        <v>1</v>
      </c>
      <c r="B1569" s="116" t="s">
        <v>115</v>
      </c>
      <c r="C1569" s="352"/>
      <c r="D1569" s="370" t="str">
        <f t="shared" ref="D1569" si="705">IF(MID(E1569,5,2)*1&gt;6,_xlfn.CONCAT("'",LEFT(E1569,4),"-",MID(E1569,3,2)+1,"'"),_xlfn.CONCAT("'",LEFT(E1569,4)-1,"-",MID(E1569,3,2),"'"))</f>
        <v>'1880-81'</v>
      </c>
      <c r="E1569" s="214">
        <f t="shared" si="703"/>
        <v>18810305</v>
      </c>
      <c r="F1569" s="266">
        <v>16</v>
      </c>
      <c r="G1569" s="343"/>
      <c r="H1569" s="343"/>
      <c r="I1569" s="267"/>
      <c r="J1569" s="214"/>
      <c r="K1569" s="266"/>
      <c r="L1569" s="266"/>
      <c r="M1569" s="266"/>
      <c r="N1569" s="419"/>
      <c r="O1569" s="343"/>
      <c r="P1569" s="343"/>
      <c r="Q1569" s="346"/>
      <c r="R1569" s="112" t="str">
        <f>IF(D1569="","", CONCATENATE("Update games set ", B1569, "= ",D1569," where game_id=", E1569))</f>
        <v>Update games set Season= '1880-81' where game_id=18810305</v>
      </c>
      <c r="S1569" s="112" t="str">
        <f t="shared" si="687"/>
        <v/>
      </c>
      <c r="T1569" s="112" t="str">
        <f t="shared" si="688"/>
        <v/>
      </c>
      <c r="U1569" s="200" t="str">
        <f t="shared" si="685"/>
        <v/>
      </c>
      <c r="V1569" s="112" t="str">
        <f t="shared" si="689"/>
        <v/>
      </c>
      <c r="W1569" s="415" t="str">
        <f t="shared" si="690"/>
        <v/>
      </c>
      <c r="X1569" s="240"/>
      <c r="Y1569" s="65" t="str">
        <f t="shared" si="697"/>
        <v/>
      </c>
      <c r="Z1569" s="65" t="str">
        <f t="shared" si="698"/>
        <v/>
      </c>
      <c r="AA1569" s="65" t="str">
        <f t="shared" si="699"/>
        <v/>
      </c>
      <c r="AB1569" s="65" t="str">
        <f t="shared" si="700"/>
        <v/>
      </c>
      <c r="AC1569" s="65" t="str">
        <f t="shared" si="701"/>
        <v/>
      </c>
      <c r="AH1569" s="65" t="str">
        <f t="shared" si="691"/>
        <v>1880121816</v>
      </c>
      <c r="AI1569" s="126">
        <v>18801218</v>
      </c>
      <c r="AJ1569" s="126" t="s">
        <v>4699</v>
      </c>
      <c r="AK1569" s="126">
        <v>16</v>
      </c>
      <c r="AN1569" s="65" t="str">
        <f t="shared" si="686"/>
        <v/>
      </c>
    </row>
    <row r="1570" spans="1:40" ht="16.8" customHeight="1" thickTop="1" x14ac:dyDescent="0.25">
      <c r="A1570" s="113">
        <v>1</v>
      </c>
      <c r="B1570" s="341" t="s">
        <v>22</v>
      </c>
      <c r="C1570" s="341" t="s">
        <v>27</v>
      </c>
      <c r="D1570" s="341" t="str">
        <f t="shared" si="678"/>
        <v>'Blackburn Rovers'</v>
      </c>
      <c r="E1570" s="211">
        <v>18810312</v>
      </c>
      <c r="F1570" s="262">
        <v>1</v>
      </c>
      <c r="G1570" s="211" t="s">
        <v>5018</v>
      </c>
      <c r="H1570" s="212"/>
      <c r="R1570" s="112" t="str">
        <f>IF(D1570="","", CONCATENATE("Update games set ", B1570, "= ",D1570," where game_id=", E1570))</f>
        <v>Update games set Opponent= 'Blackburn Rovers' where game_id=18810312</v>
      </c>
      <c r="S1570" s="112" t="str">
        <f t="shared" si="687"/>
        <v>Update lineups set player_name = 'F Beardsley', raw_name = 'F Beardsley' where game_id = 18810312 and player_order = 1</v>
      </c>
      <c r="T1570" s="112" t="str">
        <f t="shared" si="688"/>
        <v/>
      </c>
      <c r="U1570" s="200" t="str">
        <f t="shared" si="685"/>
        <v/>
      </c>
      <c r="V1570" s="112" t="str">
        <f t="shared" si="689"/>
        <v/>
      </c>
      <c r="W1570" s="415" t="str">
        <f t="shared" si="690"/>
        <v/>
      </c>
      <c r="Y1570" s="65" t="str">
        <f t="shared" si="697"/>
        <v/>
      </c>
      <c r="Z1570" s="65" t="str">
        <f t="shared" si="698"/>
        <v/>
      </c>
      <c r="AA1570" s="65" t="str">
        <f t="shared" si="699"/>
        <v/>
      </c>
      <c r="AB1570" s="65" t="str">
        <f t="shared" si="700"/>
        <v/>
      </c>
      <c r="AC1570" s="65" t="str">
        <f t="shared" si="701"/>
        <v/>
      </c>
      <c r="AH1570" s="65" t="str">
        <f t="shared" si="691"/>
        <v>188012271</v>
      </c>
      <c r="AI1570" s="65">
        <v>18801227</v>
      </c>
      <c r="AJ1570" s="65" t="s">
        <v>5357</v>
      </c>
      <c r="AK1570" s="65">
        <v>1</v>
      </c>
      <c r="AN1570" s="65" t="str">
        <f t="shared" si="686"/>
        <v>update games set source = 'The Nottingham Forest Football Scrapbook' where game_id = 18810312</v>
      </c>
    </row>
    <row r="1571" spans="1:40" ht="16.8" customHeight="1" x14ac:dyDescent="0.25">
      <c r="A1571" s="113">
        <v>1</v>
      </c>
      <c r="B1571" s="342" t="s">
        <v>4979</v>
      </c>
      <c r="C1571" s="342" t="str">
        <f>IF(C1570="", "", C1570)</f>
        <v>Blackburn Rovers</v>
      </c>
      <c r="D1571" s="350" t="str">
        <f t="shared" ref="D1571:D1634" si="706">IF(C1571="", "", CONCATENATE("'", C1571,"'"))</f>
        <v>'Blackburn Rovers'</v>
      </c>
      <c r="E1571" s="211">
        <f>E1570</f>
        <v>18810312</v>
      </c>
      <c r="F1571" s="262">
        <v>2</v>
      </c>
      <c r="G1571" s="211" t="s">
        <v>5027</v>
      </c>
      <c r="R1571" s="112" t="str">
        <f>IF(D1571="","", CONCATENATE("Update games set ", B1571, "= ",D1571," where game_id=", E1571))</f>
        <v>Update games set Opp_parent= 'Blackburn Rovers' where game_id=18810312</v>
      </c>
      <c r="S1571" s="112" t="str">
        <f t="shared" si="687"/>
        <v>Update lineups set player_name = 'P Hancock', raw_name = 'P Hancock' where game_id = 18810312 and player_order = 2</v>
      </c>
      <c r="T1571" s="112" t="str">
        <f t="shared" si="688"/>
        <v/>
      </c>
      <c r="U1571" s="200" t="str">
        <f t="shared" si="685"/>
        <v/>
      </c>
      <c r="V1571" s="112" t="str">
        <f t="shared" si="689"/>
        <v/>
      </c>
      <c r="W1571" s="415" t="str">
        <f t="shared" si="690"/>
        <v/>
      </c>
      <c r="Y1571" s="65" t="str">
        <f t="shared" si="697"/>
        <v/>
      </c>
      <c r="Z1571" s="65" t="str">
        <f t="shared" si="698"/>
        <v/>
      </c>
      <c r="AA1571" s="65" t="str">
        <f t="shared" si="699"/>
        <v/>
      </c>
      <c r="AB1571" s="65" t="str">
        <f t="shared" si="700"/>
        <v/>
      </c>
      <c r="AC1571" s="65" t="str">
        <f t="shared" si="701"/>
        <v/>
      </c>
      <c r="AH1571" s="65" t="str">
        <f t="shared" si="691"/>
        <v>188012272</v>
      </c>
      <c r="AI1571" s="65">
        <v>18801227</v>
      </c>
      <c r="AJ1571" s="65" t="s">
        <v>5357</v>
      </c>
      <c r="AK1571" s="65">
        <v>2</v>
      </c>
      <c r="AN1571" s="65" t="str">
        <f t="shared" si="686"/>
        <v/>
      </c>
    </row>
    <row r="1572" spans="1:40" ht="16.8" customHeight="1" x14ac:dyDescent="0.25">
      <c r="A1572" s="113">
        <v>1</v>
      </c>
      <c r="B1572" s="342" t="s">
        <v>2653</v>
      </c>
      <c r="C1572" s="342" t="s">
        <v>663</v>
      </c>
      <c r="D1572" s="350" t="str">
        <f t="shared" si="706"/>
        <v>'Friendly'</v>
      </c>
      <c r="E1572" s="211">
        <f t="shared" ref="E1572:E1585" si="707">E1571</f>
        <v>18810312</v>
      </c>
      <c r="F1572" s="262">
        <v>3</v>
      </c>
      <c r="G1572" s="211" t="s">
        <v>4942</v>
      </c>
      <c r="R1572" s="112" t="str">
        <f>IF(D1572="","", CONCATENATE("Update games set ", B1572, "= ",D1572," where game_id=", E1572))</f>
        <v>Update games set Game_type= 'Friendly' where game_id=18810312</v>
      </c>
      <c r="S1572" s="112" t="str">
        <f t="shared" si="687"/>
        <v>Update lineups set player_name = 'E Luntley', raw_name = 'E Luntley' where game_id = 18810312 and player_order = 3</v>
      </c>
      <c r="T1572" s="112" t="str">
        <f t="shared" si="688"/>
        <v/>
      </c>
      <c r="U1572" s="200" t="str">
        <f t="shared" si="685"/>
        <v/>
      </c>
      <c r="V1572" s="112" t="str">
        <f t="shared" si="689"/>
        <v/>
      </c>
      <c r="W1572" s="415" t="str">
        <f t="shared" si="690"/>
        <v/>
      </c>
      <c r="Y1572" s="65" t="str">
        <f t="shared" si="697"/>
        <v/>
      </c>
      <c r="Z1572" s="65" t="str">
        <f t="shared" si="698"/>
        <v/>
      </c>
      <c r="AA1572" s="65" t="str">
        <f t="shared" si="699"/>
        <v/>
      </c>
      <c r="AB1572" s="65" t="str">
        <f t="shared" si="700"/>
        <v/>
      </c>
      <c r="AC1572" s="65" t="str">
        <f t="shared" si="701"/>
        <v/>
      </c>
      <c r="AH1572" s="65" t="str">
        <f t="shared" si="691"/>
        <v>188012273</v>
      </c>
      <c r="AI1572" s="65">
        <v>18801227</v>
      </c>
      <c r="AJ1572" s="65" t="s">
        <v>5357</v>
      </c>
      <c r="AK1572" s="65">
        <v>3</v>
      </c>
      <c r="AN1572" s="65" t="str">
        <f t="shared" si="686"/>
        <v/>
      </c>
    </row>
    <row r="1573" spans="1:40" ht="16.8" customHeight="1" x14ac:dyDescent="0.25">
      <c r="A1573" s="113">
        <v>1</v>
      </c>
      <c r="B1573" s="342" t="s">
        <v>4978</v>
      </c>
      <c r="C1573" s="348" t="s">
        <v>0</v>
      </c>
      <c r="D1573" s="350" t="str">
        <f t="shared" si="706"/>
        <v>'A'</v>
      </c>
      <c r="E1573" s="211">
        <f t="shared" si="707"/>
        <v>18810312</v>
      </c>
      <c r="F1573" s="262">
        <v>4</v>
      </c>
      <c r="G1573" s="211" t="s">
        <v>5028</v>
      </c>
      <c r="R1573" s="112" t="str">
        <f>IF(D1573="","", CONCATENATE("Update games set ", B1573, "= ",D1573," where game_id=", E1573))</f>
        <v>Update games set HAN= 'A' where game_id=18810312</v>
      </c>
      <c r="S1573" s="112" t="str">
        <f t="shared" si="687"/>
        <v>Update lineups set player_name = 'H Emmet', raw_name = 'H Emmet' where game_id = 18810312 and player_order = 4</v>
      </c>
      <c r="T1573" s="112" t="str">
        <f t="shared" si="688"/>
        <v/>
      </c>
      <c r="U1573" s="200" t="str">
        <f t="shared" si="685"/>
        <v/>
      </c>
      <c r="V1573" s="112" t="str">
        <f t="shared" si="689"/>
        <v/>
      </c>
      <c r="W1573" s="415" t="str">
        <f t="shared" si="690"/>
        <v/>
      </c>
      <c r="Y1573" s="65" t="str">
        <f t="shared" si="697"/>
        <v/>
      </c>
      <c r="Z1573" s="65" t="str">
        <f t="shared" si="698"/>
        <v/>
      </c>
      <c r="AA1573" s="65" t="str">
        <f t="shared" si="699"/>
        <v/>
      </c>
      <c r="AB1573" s="65" t="str">
        <f t="shared" si="700"/>
        <v/>
      </c>
      <c r="AC1573" s="65" t="str">
        <f t="shared" si="701"/>
        <v/>
      </c>
      <c r="AH1573" s="65" t="str">
        <f t="shared" si="691"/>
        <v>188012274</v>
      </c>
      <c r="AI1573" s="65">
        <v>18801227</v>
      </c>
      <c r="AJ1573" s="65" t="s">
        <v>5357</v>
      </c>
      <c r="AK1573" s="65">
        <v>4</v>
      </c>
      <c r="AN1573" s="65" t="str">
        <f t="shared" si="686"/>
        <v/>
      </c>
    </row>
    <row r="1574" spans="1:40" ht="16.8" customHeight="1" x14ac:dyDescent="0.25">
      <c r="A1574" s="113">
        <v>1</v>
      </c>
      <c r="B1574" s="342" t="s">
        <v>5</v>
      </c>
      <c r="C1574" s="347">
        <v>3</v>
      </c>
      <c r="D1574" s="349">
        <f t="shared" si="693"/>
        <v>3</v>
      </c>
      <c r="E1574" s="211">
        <f t="shared" si="707"/>
        <v>18810312</v>
      </c>
      <c r="F1574" s="262">
        <v>5</v>
      </c>
      <c r="G1574" s="211" t="s">
        <v>3417</v>
      </c>
      <c r="R1574" s="112" t="str">
        <f>IF(D1574="","", CONCATENATE("Update games set ", B1574, "= ",D1574," where game_id=", E1574))</f>
        <v>Update games set F= 3 where game_id=18810312</v>
      </c>
      <c r="S1574" s="112" t="str">
        <f t="shared" si="687"/>
        <v>Update lineups set player_name = 'W Luntley', raw_name = 'W Luntley' where game_id = 18810312 and player_order = 5</v>
      </c>
      <c r="T1574" s="112" t="str">
        <f t="shared" si="688"/>
        <v/>
      </c>
      <c r="U1574" s="200" t="str">
        <f t="shared" si="685"/>
        <v/>
      </c>
      <c r="V1574" s="112" t="str">
        <f t="shared" si="689"/>
        <v/>
      </c>
      <c r="W1574" s="415" t="str">
        <f t="shared" si="690"/>
        <v/>
      </c>
      <c r="Y1574" s="65" t="str">
        <f t="shared" si="697"/>
        <v/>
      </c>
      <c r="Z1574" s="65" t="str">
        <f t="shared" si="698"/>
        <v/>
      </c>
      <c r="AA1574" s="65" t="str">
        <f t="shared" si="699"/>
        <v/>
      </c>
      <c r="AB1574" s="65" t="str">
        <f t="shared" si="700"/>
        <v/>
      </c>
      <c r="AC1574" s="65" t="str">
        <f t="shared" si="701"/>
        <v/>
      </c>
      <c r="AH1574" s="65" t="str">
        <f t="shared" si="691"/>
        <v>188012275</v>
      </c>
      <c r="AI1574" s="65">
        <v>18801227</v>
      </c>
      <c r="AJ1574" s="65" t="s">
        <v>5357</v>
      </c>
      <c r="AK1574" s="65">
        <v>5</v>
      </c>
      <c r="AN1574" s="65" t="str">
        <f t="shared" si="686"/>
        <v/>
      </c>
    </row>
    <row r="1575" spans="1:40" ht="16.8" customHeight="1" x14ac:dyDescent="0.25">
      <c r="A1575" s="113">
        <v>1</v>
      </c>
      <c r="B1575" s="342" t="s">
        <v>0</v>
      </c>
      <c r="C1575" s="180">
        <v>3</v>
      </c>
      <c r="D1575" s="349">
        <f t="shared" si="693"/>
        <v>3</v>
      </c>
      <c r="E1575" s="211">
        <f t="shared" si="707"/>
        <v>18810312</v>
      </c>
      <c r="F1575" s="262">
        <v>6</v>
      </c>
      <c r="G1575" s="211" t="s">
        <v>4998</v>
      </c>
      <c r="R1575" s="112" t="str">
        <f>IF(D1575="","", CONCATENATE("Update games set ", B1575, "= ",D1575," where game_id=", E1575))</f>
        <v>Update games set A= 3 where game_id=18810312</v>
      </c>
      <c r="S1575" s="112" t="str">
        <f t="shared" si="687"/>
        <v>Update lineups set player_name = 'H Billyeald', raw_name = 'H Billyeald' where game_id = 18810312 and player_order = 6</v>
      </c>
      <c r="T1575" s="112" t="str">
        <f t="shared" si="688"/>
        <v/>
      </c>
      <c r="U1575" s="200" t="str">
        <f t="shared" si="685"/>
        <v/>
      </c>
      <c r="V1575" s="112" t="str">
        <f t="shared" si="689"/>
        <v/>
      </c>
      <c r="W1575" s="415" t="str">
        <f t="shared" si="690"/>
        <v/>
      </c>
      <c r="Y1575" s="65" t="str">
        <f t="shared" si="697"/>
        <v/>
      </c>
      <c r="Z1575" s="65" t="str">
        <f t="shared" si="698"/>
        <v/>
      </c>
      <c r="AA1575" s="65" t="str">
        <f t="shared" si="699"/>
        <v/>
      </c>
      <c r="AB1575" s="65" t="str">
        <f t="shared" si="700"/>
        <v/>
      </c>
      <c r="AC1575" s="65" t="str">
        <f t="shared" si="701"/>
        <v/>
      </c>
      <c r="AH1575" s="65" t="str">
        <f t="shared" si="691"/>
        <v>188012276</v>
      </c>
      <c r="AI1575" s="65">
        <v>18801227</v>
      </c>
      <c r="AJ1575" s="65" t="s">
        <v>5357</v>
      </c>
      <c r="AK1575" s="65">
        <v>6</v>
      </c>
      <c r="AN1575" s="65" t="str">
        <f t="shared" si="686"/>
        <v/>
      </c>
    </row>
    <row r="1576" spans="1:40" ht="16.8" customHeight="1" x14ac:dyDescent="0.25">
      <c r="A1576" s="113">
        <v>1</v>
      </c>
      <c r="B1576" s="342" t="s">
        <v>23</v>
      </c>
      <c r="C1576" s="334" t="s">
        <v>3</v>
      </c>
      <c r="D1576" s="334" t="str">
        <f t="shared" ref="D1576" si="708">IF(C1576="",IF(D1574&gt;D1575,"'W'",IF(D1574=D1575,"'D'","'L'")),_xlfn.CONCAT("'",C1576,"'"))</f>
        <v>'D'</v>
      </c>
      <c r="E1576" s="211">
        <f t="shared" si="707"/>
        <v>18810312</v>
      </c>
      <c r="F1576" s="262">
        <v>7</v>
      </c>
      <c r="G1576" s="211" t="s">
        <v>5007</v>
      </c>
      <c r="R1576" s="112" t="str">
        <f>IF(D1576="","", CONCATENATE("Update games set ", B1576, "= ",D1576," where game_id=", E1576))</f>
        <v>Update games set Result= 'D' where game_id=18810312</v>
      </c>
      <c r="S1576" s="112" t="str">
        <f t="shared" si="687"/>
        <v>Update lineups set player_name = 'S Norman', raw_name = 'S Norman' where game_id = 18810312 and player_order = 7</v>
      </c>
      <c r="T1576" s="112" t="str">
        <f t="shared" si="688"/>
        <v/>
      </c>
      <c r="U1576" s="200" t="str">
        <f t="shared" si="685"/>
        <v/>
      </c>
      <c r="V1576" s="112" t="str">
        <f t="shared" si="689"/>
        <v/>
      </c>
      <c r="W1576" s="415" t="str">
        <f t="shared" si="690"/>
        <v/>
      </c>
      <c r="Y1576" s="65" t="str">
        <f t="shared" si="697"/>
        <v/>
      </c>
      <c r="Z1576" s="65" t="str">
        <f t="shared" si="698"/>
        <v/>
      </c>
      <c r="AA1576" s="65" t="str">
        <f t="shared" si="699"/>
        <v/>
      </c>
      <c r="AB1576" s="65" t="str">
        <f t="shared" si="700"/>
        <v/>
      </c>
      <c r="AC1576" s="65" t="str">
        <f t="shared" si="701"/>
        <v/>
      </c>
      <c r="AH1576" s="65" t="str">
        <f t="shared" si="691"/>
        <v>188012277</v>
      </c>
      <c r="AI1576" s="65">
        <v>18801227</v>
      </c>
      <c r="AJ1576" s="65" t="s">
        <v>5357</v>
      </c>
      <c r="AK1576" s="65">
        <v>7</v>
      </c>
      <c r="AN1576" s="65" t="str">
        <f t="shared" si="686"/>
        <v/>
      </c>
    </row>
    <row r="1577" spans="1:40" ht="16.8" customHeight="1" x14ac:dyDescent="0.25">
      <c r="A1577" s="113">
        <v>1</v>
      </c>
      <c r="B1577" s="342" t="s">
        <v>768</v>
      </c>
      <c r="C1577" s="180"/>
      <c r="D1577" s="349" t="str">
        <f t="shared" si="695"/>
        <v/>
      </c>
      <c r="E1577" s="211">
        <f t="shared" si="707"/>
        <v>18810312</v>
      </c>
      <c r="F1577" s="262">
        <v>8</v>
      </c>
      <c r="G1577" s="211" t="s">
        <v>5003</v>
      </c>
      <c r="R1577" s="112" t="str">
        <f>IF(D1577="","", CONCATENATE("Update games set ", B1577, "= ",D1577," where game_id=", E1577))</f>
        <v/>
      </c>
      <c r="S1577" s="112" t="str">
        <f t="shared" si="687"/>
        <v>Update lineups set player_name = 'W Parr', raw_name = 'W Parr' where game_id = 18810312 and player_order = 8</v>
      </c>
      <c r="T1577" s="112" t="str">
        <f t="shared" si="688"/>
        <v/>
      </c>
      <c r="U1577" s="200" t="str">
        <f t="shared" si="685"/>
        <v/>
      </c>
      <c r="V1577" s="112" t="str">
        <f t="shared" si="689"/>
        <v/>
      </c>
      <c r="W1577" s="415" t="str">
        <f t="shared" si="690"/>
        <v/>
      </c>
      <c r="Y1577" s="65" t="str">
        <f t="shared" si="697"/>
        <v/>
      </c>
      <c r="Z1577" s="65" t="str">
        <f t="shared" si="698"/>
        <v/>
      </c>
      <c r="AA1577" s="65" t="str">
        <f t="shared" si="699"/>
        <v/>
      </c>
      <c r="AB1577" s="65" t="str">
        <f t="shared" si="700"/>
        <v/>
      </c>
      <c r="AC1577" s="65" t="str">
        <f t="shared" si="701"/>
        <v/>
      </c>
      <c r="AH1577" s="65" t="str">
        <f t="shared" si="691"/>
        <v>188012278</v>
      </c>
      <c r="AI1577" s="65">
        <v>18801227</v>
      </c>
      <c r="AJ1577" s="65" t="s">
        <v>5357</v>
      </c>
      <c r="AK1577" s="65">
        <v>8</v>
      </c>
      <c r="AN1577" s="65" t="str">
        <f t="shared" si="686"/>
        <v/>
      </c>
    </row>
    <row r="1578" spans="1:40" ht="16.8" customHeight="1" x14ac:dyDescent="0.25">
      <c r="A1578" s="113">
        <v>1</v>
      </c>
      <c r="B1578" s="342" t="s">
        <v>766</v>
      </c>
      <c r="C1578" s="180"/>
      <c r="D1578" s="349" t="str">
        <f t="shared" si="695"/>
        <v/>
      </c>
      <c r="E1578" s="211">
        <f t="shared" si="707"/>
        <v>18810312</v>
      </c>
      <c r="F1578" s="262">
        <v>9</v>
      </c>
      <c r="G1578" s="194" t="s">
        <v>4980</v>
      </c>
      <c r="H1578" s="194"/>
      <c r="N1578" s="417"/>
      <c r="O1578" s="194"/>
      <c r="P1578" s="194"/>
      <c r="R1578" s="112" t="str">
        <f>IF(D1578="","", CONCATENATE("Update games set ", B1578, "= ",D1578," where game_id=", E1578))</f>
        <v/>
      </c>
      <c r="S1578" s="112" t="str">
        <f t="shared" si="687"/>
        <v>Update lineups set player_name = 'FW Earp', raw_name = 'FW Earp' where game_id = 18810312 and player_order = 9</v>
      </c>
      <c r="T1578" s="112" t="str">
        <f t="shared" si="688"/>
        <v/>
      </c>
      <c r="U1578" s="200" t="str">
        <f t="shared" si="685"/>
        <v/>
      </c>
      <c r="V1578" s="112" t="str">
        <f t="shared" si="689"/>
        <v/>
      </c>
      <c r="W1578" s="415" t="str">
        <f t="shared" si="690"/>
        <v/>
      </c>
      <c r="Y1578" s="65" t="str">
        <f t="shared" si="697"/>
        <v/>
      </c>
      <c r="Z1578" s="65" t="str">
        <f t="shared" si="698"/>
        <v/>
      </c>
      <c r="AA1578" s="65" t="str">
        <f t="shared" si="699"/>
        <v/>
      </c>
      <c r="AB1578" s="65" t="str">
        <f t="shared" si="700"/>
        <v/>
      </c>
      <c r="AC1578" s="65" t="str">
        <f t="shared" si="701"/>
        <v/>
      </c>
      <c r="AH1578" s="65" t="str">
        <f t="shared" si="691"/>
        <v>188012279</v>
      </c>
      <c r="AI1578" s="65">
        <v>18801227</v>
      </c>
      <c r="AJ1578" s="65" t="s">
        <v>5357</v>
      </c>
      <c r="AK1578" s="65">
        <v>9</v>
      </c>
      <c r="AN1578" s="65" t="str">
        <f t="shared" si="686"/>
        <v/>
      </c>
    </row>
    <row r="1579" spans="1:40" ht="16.8" customHeight="1" x14ac:dyDescent="0.25">
      <c r="A1579" s="113">
        <v>1</v>
      </c>
      <c r="B1579" s="342" t="s">
        <v>753</v>
      </c>
      <c r="C1579" s="348" t="s">
        <v>5260</v>
      </c>
      <c r="D1579" s="350" t="str">
        <f t="shared" si="696"/>
        <v>'S Ormerod'</v>
      </c>
      <c r="E1579" s="211">
        <f t="shared" si="707"/>
        <v>18810312</v>
      </c>
      <c r="F1579" s="262">
        <v>10</v>
      </c>
      <c r="G1579" s="194" t="s">
        <v>5029</v>
      </c>
      <c r="N1579" s="417"/>
      <c r="O1579" s="194"/>
      <c r="P1579" s="194"/>
      <c r="R1579" s="112" t="str">
        <f>IF(D1579="","", CONCATENATE("Update games set ", B1579, "= ",D1579," where game_id=", E1579))</f>
        <v>Update games set Referee= 'S Ormerod' where game_id=18810312</v>
      </c>
      <c r="S1579" s="112" t="str">
        <f t="shared" si="687"/>
        <v>Update lineups set player_name = 'WT Wright', raw_name = 'WT Wright' where game_id = 18810312 and player_order = 10</v>
      </c>
      <c r="T1579" s="112" t="str">
        <f t="shared" si="688"/>
        <v/>
      </c>
      <c r="U1579" s="200" t="str">
        <f t="shared" si="685"/>
        <v/>
      </c>
      <c r="V1579" s="112" t="str">
        <f t="shared" si="689"/>
        <v/>
      </c>
      <c r="W1579" s="415" t="str">
        <f t="shared" si="690"/>
        <v/>
      </c>
      <c r="Y1579" s="65" t="str">
        <f t="shared" si="697"/>
        <v/>
      </c>
      <c r="Z1579" s="65" t="str">
        <f t="shared" si="698"/>
        <v/>
      </c>
      <c r="AA1579" s="65" t="str">
        <f t="shared" si="699"/>
        <v/>
      </c>
      <c r="AB1579" s="65" t="str">
        <f t="shared" si="700"/>
        <v/>
      </c>
      <c r="AC1579" s="65" t="str">
        <f t="shared" si="701"/>
        <v/>
      </c>
      <c r="AH1579" s="65" t="str">
        <f t="shared" si="691"/>
        <v>1880122710</v>
      </c>
      <c r="AI1579" s="65">
        <v>18801227</v>
      </c>
      <c r="AJ1579" s="65" t="s">
        <v>5357</v>
      </c>
      <c r="AK1579" s="65">
        <v>10</v>
      </c>
      <c r="AN1579" s="65" t="str">
        <f t="shared" si="686"/>
        <v/>
      </c>
    </row>
    <row r="1580" spans="1:40" ht="16.8" customHeight="1" x14ac:dyDescent="0.25">
      <c r="A1580" s="113">
        <v>1</v>
      </c>
      <c r="B1580" s="342" t="s">
        <v>746</v>
      </c>
      <c r="C1580" s="334" t="s">
        <v>5331</v>
      </c>
      <c r="D1580" s="334" t="str">
        <f>CONCATENATE("'", LEFT(E1580,4),"-",MID(E1580,5,2),"-", MID(E1580,7,2), " ", C1580,"'")</f>
        <v>'1881-03-12 15:50'</v>
      </c>
      <c r="E1580" s="211">
        <f t="shared" si="707"/>
        <v>18810312</v>
      </c>
      <c r="F1580" s="262">
        <v>11</v>
      </c>
      <c r="G1580" s="211" t="s">
        <v>5023</v>
      </c>
      <c r="R1580" s="112" t="str">
        <f>IF(D1580="","", CONCATENATE("Update games set ", B1580, "= ",D1580," where game_id=", E1580))</f>
        <v>Update games set Game_date= '1881-03-12 15:50' where game_id=18810312</v>
      </c>
      <c r="S1580" s="112" t="str">
        <f t="shared" si="687"/>
        <v>Update lineups set player_name = 'J Unwin', raw_name = 'J Unwin' where game_id = 18810312 and player_order = 11</v>
      </c>
      <c r="T1580" s="112" t="str">
        <f t="shared" si="688"/>
        <v/>
      </c>
      <c r="U1580" s="200" t="str">
        <f t="shared" si="685"/>
        <v/>
      </c>
      <c r="V1580" s="112" t="str">
        <f t="shared" si="689"/>
        <v/>
      </c>
      <c r="W1580" s="415" t="str">
        <f t="shared" si="690"/>
        <v/>
      </c>
      <c r="Y1580" s="65" t="str">
        <f t="shared" si="697"/>
        <v/>
      </c>
      <c r="Z1580" s="65" t="str">
        <f t="shared" si="698"/>
        <v/>
      </c>
      <c r="AA1580" s="65" t="str">
        <f t="shared" si="699"/>
        <v/>
      </c>
      <c r="AB1580" s="65" t="str">
        <f t="shared" si="700"/>
        <v/>
      </c>
      <c r="AC1580" s="65" t="str">
        <f t="shared" si="701"/>
        <v/>
      </c>
      <c r="AH1580" s="65" t="str">
        <f t="shared" si="691"/>
        <v>1880122711</v>
      </c>
      <c r="AI1580" s="65">
        <v>18801227</v>
      </c>
      <c r="AJ1580" s="65" t="s">
        <v>5357</v>
      </c>
      <c r="AK1580" s="65">
        <v>11</v>
      </c>
      <c r="AN1580" s="65" t="str">
        <f t="shared" si="686"/>
        <v/>
      </c>
    </row>
    <row r="1581" spans="1:40" ht="16.8" customHeight="1" x14ac:dyDescent="0.25">
      <c r="A1581" s="113">
        <v>1</v>
      </c>
      <c r="B1581" s="342" t="s">
        <v>25</v>
      </c>
      <c r="C1581" s="334"/>
      <c r="D1581" s="350" t="str">
        <f t="shared" si="706"/>
        <v/>
      </c>
      <c r="E1581" s="211">
        <f t="shared" si="707"/>
        <v>18810312</v>
      </c>
      <c r="F1581" s="262">
        <v>12</v>
      </c>
      <c r="G1581" s="212"/>
      <c r="H1581" s="212"/>
      <c r="N1581" s="416"/>
      <c r="O1581" s="212"/>
      <c r="P1581" s="212"/>
      <c r="R1581" s="112" t="str">
        <f>IF(D1581="","", CONCATENATE("Update games set ", B1581, "= ",D1581," where game_id=", E1581))</f>
        <v/>
      </c>
      <c r="S1581" s="112" t="str">
        <f t="shared" si="687"/>
        <v/>
      </c>
      <c r="T1581" s="112" t="str">
        <f t="shared" si="688"/>
        <v/>
      </c>
      <c r="U1581" s="200" t="str">
        <f t="shared" si="685"/>
        <v/>
      </c>
      <c r="V1581" s="112" t="str">
        <f t="shared" si="689"/>
        <v/>
      </c>
      <c r="W1581" s="415" t="str">
        <f t="shared" si="690"/>
        <v/>
      </c>
      <c r="Y1581" s="65" t="str">
        <f t="shared" si="697"/>
        <v/>
      </c>
      <c r="Z1581" s="65" t="str">
        <f t="shared" si="698"/>
        <v/>
      </c>
      <c r="AA1581" s="65" t="str">
        <f t="shared" si="699"/>
        <v/>
      </c>
      <c r="AB1581" s="65" t="str">
        <f t="shared" si="700"/>
        <v/>
      </c>
      <c r="AC1581" s="65" t="str">
        <f t="shared" si="701"/>
        <v/>
      </c>
      <c r="AH1581" s="65" t="str">
        <f t="shared" si="691"/>
        <v>1880122712</v>
      </c>
      <c r="AI1581" s="65">
        <v>18801227</v>
      </c>
      <c r="AJ1581" s="65" t="s">
        <v>5357</v>
      </c>
      <c r="AK1581" s="65">
        <v>12</v>
      </c>
      <c r="AN1581" s="65" t="str">
        <f t="shared" si="686"/>
        <v/>
      </c>
    </row>
    <row r="1582" spans="1:40" ht="16.8" customHeight="1" x14ac:dyDescent="0.25">
      <c r="A1582" s="113">
        <v>1</v>
      </c>
      <c r="B1582" s="342" t="s">
        <v>475</v>
      </c>
      <c r="C1582" s="180">
        <v>4000</v>
      </c>
      <c r="D1582" s="349">
        <f t="shared" si="695"/>
        <v>4000</v>
      </c>
      <c r="E1582" s="211">
        <f t="shared" si="707"/>
        <v>18810312</v>
      </c>
      <c r="F1582" s="262">
        <v>13</v>
      </c>
      <c r="R1582" s="112" t="str">
        <f>IF(D1582="","", CONCATENATE("Update games set ", B1582, "= ",D1582," where game_id=", E1582))</f>
        <v>Update games set Att= 4000 where game_id=18810312</v>
      </c>
      <c r="S1582" s="112" t="str">
        <f t="shared" si="687"/>
        <v/>
      </c>
      <c r="T1582" s="112" t="str">
        <f t="shared" si="688"/>
        <v/>
      </c>
      <c r="U1582" s="200" t="str">
        <f t="shared" si="685"/>
        <v/>
      </c>
      <c r="V1582" s="112" t="str">
        <f t="shared" si="689"/>
        <v/>
      </c>
      <c r="W1582" s="415" t="str">
        <f t="shared" si="690"/>
        <v/>
      </c>
      <c r="Y1582" s="65" t="str">
        <f t="shared" si="697"/>
        <v/>
      </c>
      <c r="Z1582" s="65" t="str">
        <f t="shared" si="698"/>
        <v/>
      </c>
      <c r="AA1582" s="65" t="str">
        <f t="shared" si="699"/>
        <v/>
      </c>
      <c r="AB1582" s="65" t="str">
        <f t="shared" si="700"/>
        <v/>
      </c>
      <c r="AC1582" s="65" t="str">
        <f t="shared" si="701"/>
        <v/>
      </c>
      <c r="AH1582" s="65" t="str">
        <f t="shared" si="691"/>
        <v>1880122713</v>
      </c>
      <c r="AI1582" s="65">
        <v>18801227</v>
      </c>
      <c r="AJ1582" s="65" t="s">
        <v>5357</v>
      </c>
      <c r="AK1582" s="65">
        <v>13</v>
      </c>
      <c r="AN1582" s="65" t="str">
        <f t="shared" si="686"/>
        <v/>
      </c>
    </row>
    <row r="1583" spans="1:40" ht="16.8" customHeight="1" x14ac:dyDescent="0.25">
      <c r="A1583" s="113">
        <v>1</v>
      </c>
      <c r="B1583" s="342" t="s">
        <v>20</v>
      </c>
      <c r="C1583" s="348" t="s">
        <v>5259</v>
      </c>
      <c r="D1583" s="350" t="str">
        <f t="shared" si="706"/>
        <v>'Castle Cricket Ground'</v>
      </c>
      <c r="E1583" s="211">
        <f t="shared" si="707"/>
        <v>18810312</v>
      </c>
      <c r="F1583" s="262">
        <v>14</v>
      </c>
      <c r="R1583" s="112" t="str">
        <f>IF(D1583="","", CONCATENATE("Update games set ", B1583, "= ",D1583," where game_id=", E1583))</f>
        <v>Update games set Ground= 'Castle Cricket Ground' where game_id=18810312</v>
      </c>
      <c r="S1583" s="112" t="str">
        <f t="shared" si="687"/>
        <v/>
      </c>
      <c r="T1583" s="112" t="str">
        <f t="shared" si="688"/>
        <v/>
      </c>
      <c r="U1583" s="200" t="str">
        <f t="shared" si="685"/>
        <v/>
      </c>
      <c r="V1583" s="112" t="str">
        <f t="shared" si="689"/>
        <v/>
      </c>
      <c r="W1583" s="415" t="str">
        <f t="shared" si="690"/>
        <v/>
      </c>
      <c r="Y1583" s="65" t="str">
        <f t="shared" si="697"/>
        <v/>
      </c>
      <c r="Z1583" s="65" t="str">
        <f t="shared" si="698"/>
        <v/>
      </c>
      <c r="AA1583" s="65" t="str">
        <f t="shared" si="699"/>
        <v/>
      </c>
      <c r="AB1583" s="65" t="str">
        <f t="shared" si="700"/>
        <v/>
      </c>
      <c r="AC1583" s="65" t="str">
        <f t="shared" si="701"/>
        <v/>
      </c>
      <c r="AH1583" s="65" t="str">
        <f t="shared" si="691"/>
        <v>1880122714</v>
      </c>
      <c r="AI1583" s="65">
        <v>18801227</v>
      </c>
      <c r="AJ1583" s="65" t="s">
        <v>5357</v>
      </c>
      <c r="AK1583" s="65">
        <v>14</v>
      </c>
      <c r="AN1583" s="65" t="str">
        <f t="shared" si="686"/>
        <v/>
      </c>
    </row>
    <row r="1584" spans="1:40" ht="16.8" customHeight="1" x14ac:dyDescent="0.25">
      <c r="A1584" s="113">
        <v>1</v>
      </c>
      <c r="B1584" s="342" t="s">
        <v>4882</v>
      </c>
      <c r="C1584" s="342" t="str">
        <f>IF(C1583="", "", C1583)</f>
        <v>Castle Cricket Ground</v>
      </c>
      <c r="D1584" s="350" t="str">
        <f t="shared" si="706"/>
        <v>'Castle Cricket Ground'</v>
      </c>
      <c r="E1584" s="211">
        <f t="shared" si="707"/>
        <v>18810312</v>
      </c>
      <c r="F1584" s="262">
        <v>15</v>
      </c>
      <c r="R1584" s="112" t="str">
        <f>IF(D1584="","", CONCATENATE("Update games set ", B1584, "= ",D1584," where game_id=", E1584))</f>
        <v>Update games set Ground_parent= 'Castle Cricket Ground' where game_id=18810312</v>
      </c>
      <c r="S1584" s="112" t="str">
        <f t="shared" si="687"/>
        <v/>
      </c>
      <c r="T1584" s="112" t="str">
        <f t="shared" si="688"/>
        <v/>
      </c>
      <c r="U1584" s="200" t="str">
        <f t="shared" si="685"/>
        <v/>
      </c>
      <c r="V1584" s="112" t="str">
        <f t="shared" si="689"/>
        <v/>
      </c>
      <c r="W1584" s="415" t="str">
        <f t="shared" si="690"/>
        <v/>
      </c>
      <c r="Y1584" s="65" t="str">
        <f t="shared" si="697"/>
        <v/>
      </c>
      <c r="Z1584" s="65" t="str">
        <f t="shared" si="698"/>
        <v/>
      </c>
      <c r="AA1584" s="65" t="str">
        <f t="shared" si="699"/>
        <v/>
      </c>
      <c r="AB1584" s="65" t="str">
        <f t="shared" si="700"/>
        <v/>
      </c>
      <c r="AC1584" s="65" t="str">
        <f t="shared" si="701"/>
        <v/>
      </c>
      <c r="AH1584" s="65" t="str">
        <f t="shared" si="691"/>
        <v>1880122715</v>
      </c>
      <c r="AI1584" s="65">
        <v>18801227</v>
      </c>
      <c r="AJ1584" s="65" t="s">
        <v>5357</v>
      </c>
      <c r="AK1584" s="65">
        <v>15</v>
      </c>
      <c r="AN1584" s="65" t="str">
        <f t="shared" si="686"/>
        <v/>
      </c>
    </row>
    <row r="1585" spans="1:40" s="126" customFormat="1" ht="16.8" customHeight="1" thickBot="1" x14ac:dyDescent="0.3">
      <c r="A1585" s="113">
        <v>1</v>
      </c>
      <c r="B1585" s="116" t="s">
        <v>115</v>
      </c>
      <c r="C1585" s="352"/>
      <c r="D1585" s="370" t="str">
        <f t="shared" ref="D1585" si="709">IF(MID(E1585,5,2)*1&gt;6,_xlfn.CONCAT("'",LEFT(E1585,4),"-",MID(E1585,3,2)+1,"'"),_xlfn.CONCAT("'",LEFT(E1585,4)-1,"-",MID(E1585,3,2),"'"))</f>
        <v>'1880-81'</v>
      </c>
      <c r="E1585" s="214">
        <f t="shared" si="707"/>
        <v>18810312</v>
      </c>
      <c r="F1585" s="266">
        <v>16</v>
      </c>
      <c r="G1585" s="343"/>
      <c r="H1585" s="343"/>
      <c r="I1585" s="267"/>
      <c r="J1585" s="214"/>
      <c r="K1585" s="266"/>
      <c r="L1585" s="266"/>
      <c r="M1585" s="266"/>
      <c r="N1585" s="419"/>
      <c r="O1585" s="343"/>
      <c r="P1585" s="343"/>
      <c r="Q1585" s="346"/>
      <c r="R1585" s="112" t="str">
        <f>IF(D1585="","", CONCATENATE("Update games set ", B1585, "= ",D1585," where game_id=", E1585))</f>
        <v>Update games set Season= '1880-81' where game_id=18810312</v>
      </c>
      <c r="S1585" s="112" t="str">
        <f t="shared" si="687"/>
        <v/>
      </c>
      <c r="T1585" s="112" t="str">
        <f t="shared" si="688"/>
        <v/>
      </c>
      <c r="U1585" s="200" t="str">
        <f t="shared" si="685"/>
        <v/>
      </c>
      <c r="V1585" s="112" t="str">
        <f t="shared" si="689"/>
        <v/>
      </c>
      <c r="W1585" s="415" t="str">
        <f t="shared" si="690"/>
        <v/>
      </c>
      <c r="X1585" s="240"/>
      <c r="Y1585" s="65" t="str">
        <f t="shared" si="697"/>
        <v/>
      </c>
      <c r="Z1585" s="65" t="str">
        <f t="shared" si="698"/>
        <v/>
      </c>
      <c r="AA1585" s="65" t="str">
        <f t="shared" si="699"/>
        <v/>
      </c>
      <c r="AB1585" s="65" t="str">
        <f t="shared" si="700"/>
        <v/>
      </c>
      <c r="AC1585" s="65" t="str">
        <f t="shared" si="701"/>
        <v/>
      </c>
      <c r="AH1585" s="65" t="str">
        <f t="shared" si="691"/>
        <v>1880122716</v>
      </c>
      <c r="AI1585" s="126">
        <v>18801227</v>
      </c>
      <c r="AJ1585" s="126" t="s">
        <v>5357</v>
      </c>
      <c r="AK1585" s="126">
        <v>16</v>
      </c>
      <c r="AN1585" s="65" t="str">
        <f t="shared" si="686"/>
        <v/>
      </c>
    </row>
    <row r="1586" spans="1:40" ht="16.8" customHeight="1" thickTop="1" x14ac:dyDescent="0.25">
      <c r="A1586" s="113">
        <v>1</v>
      </c>
      <c r="B1586" s="341" t="s">
        <v>22</v>
      </c>
      <c r="C1586" s="341" t="s">
        <v>5179</v>
      </c>
      <c r="D1586" s="341" t="str">
        <f t="shared" si="706"/>
        <v>'Derbyshire'</v>
      </c>
      <c r="E1586" s="211">
        <v>18810319</v>
      </c>
      <c r="F1586" s="262">
        <v>1</v>
      </c>
      <c r="G1586" s="211" t="s">
        <v>4939</v>
      </c>
      <c r="H1586" s="212"/>
      <c r="R1586" s="112" t="str">
        <f>IF(D1586="","", CONCATENATE("Update games set ", B1586, "= ",D1586," where game_id=", E1586))</f>
        <v>Update games set Opponent= 'Derbyshire' where game_id=18810319</v>
      </c>
      <c r="S1586" s="112" t="str">
        <f t="shared" si="687"/>
        <v>Update lineups set player_name = 'J Sands', raw_name = 'J Sands' where game_id = 18810319 and player_order = 1</v>
      </c>
      <c r="T1586" s="112" t="str">
        <f t="shared" si="688"/>
        <v/>
      </c>
      <c r="U1586" s="200" t="str">
        <f t="shared" si="685"/>
        <v/>
      </c>
      <c r="V1586" s="112" t="str">
        <f t="shared" si="689"/>
        <v/>
      </c>
      <c r="W1586" s="415" t="str">
        <f t="shared" si="690"/>
        <v/>
      </c>
      <c r="Y1586" s="65" t="str">
        <f t="shared" si="697"/>
        <v/>
      </c>
      <c r="Z1586" s="65" t="str">
        <f t="shared" si="698"/>
        <v/>
      </c>
      <c r="AA1586" s="65" t="str">
        <f t="shared" si="699"/>
        <v/>
      </c>
      <c r="AB1586" s="65" t="str">
        <f t="shared" si="700"/>
        <v/>
      </c>
      <c r="AC1586" s="65" t="str">
        <f t="shared" si="701"/>
        <v/>
      </c>
      <c r="AH1586" s="65" t="str">
        <f t="shared" si="691"/>
        <v>188111051</v>
      </c>
      <c r="AI1586" s="65">
        <v>18811105</v>
      </c>
      <c r="AJ1586" s="65" t="s">
        <v>33</v>
      </c>
      <c r="AK1586" s="65">
        <v>1</v>
      </c>
      <c r="AL1586" s="65" t="s">
        <v>3356</v>
      </c>
      <c r="AN1586" s="65" t="str">
        <f t="shared" si="686"/>
        <v>update games set source = 'The Nottingham Forest Football Scrapbook' where game_id = 18810319</v>
      </c>
    </row>
    <row r="1587" spans="1:40" ht="16.8" customHeight="1" x14ac:dyDescent="0.25">
      <c r="A1587" s="113">
        <v>1</v>
      </c>
      <c r="B1587" s="342" t="s">
        <v>4979</v>
      </c>
      <c r="C1587" s="342" t="str">
        <f>IF(C1586="", "", C1586)</f>
        <v>Derbyshire</v>
      </c>
      <c r="D1587" s="350" t="str">
        <f t="shared" si="706"/>
        <v>'Derbyshire'</v>
      </c>
      <c r="E1587" s="211">
        <f>E1586</f>
        <v>18810319</v>
      </c>
      <c r="F1587" s="262">
        <v>2</v>
      </c>
      <c r="G1587" s="211" t="s">
        <v>4806</v>
      </c>
      <c r="R1587" s="112" t="str">
        <f>IF(D1587="","", CONCATENATE("Update games set ", B1587, "= ",D1587," where game_id=", E1587))</f>
        <v>Update games set Opp_parent= 'Derbyshire' where game_id=18810319</v>
      </c>
      <c r="S1587" s="112" t="str">
        <f t="shared" si="687"/>
        <v>Update lineups set player_name = 'SW Widdowson', raw_name = 'SW Widdowson' where game_id = 18810319 and player_order = 2</v>
      </c>
      <c r="T1587" s="112" t="str">
        <f t="shared" si="688"/>
        <v/>
      </c>
      <c r="U1587" s="200" t="str">
        <f t="shared" si="685"/>
        <v/>
      </c>
      <c r="V1587" s="112" t="str">
        <f t="shared" si="689"/>
        <v/>
      </c>
      <c r="W1587" s="415" t="str">
        <f t="shared" si="690"/>
        <v/>
      </c>
      <c r="Y1587" s="65" t="str">
        <f t="shared" si="697"/>
        <v/>
      </c>
      <c r="Z1587" s="65" t="str">
        <f t="shared" si="698"/>
        <v/>
      </c>
      <c r="AA1587" s="65" t="str">
        <f t="shared" si="699"/>
        <v/>
      </c>
      <c r="AB1587" s="65" t="str">
        <f t="shared" si="700"/>
        <v/>
      </c>
      <c r="AC1587" s="65" t="str">
        <f t="shared" si="701"/>
        <v/>
      </c>
      <c r="AH1587" s="65" t="str">
        <f t="shared" si="691"/>
        <v>188111052</v>
      </c>
      <c r="AI1587" s="65">
        <v>18811105</v>
      </c>
      <c r="AJ1587" s="65" t="s">
        <v>33</v>
      </c>
      <c r="AK1587" s="65">
        <v>2</v>
      </c>
      <c r="AL1587" s="65" t="s">
        <v>2094</v>
      </c>
      <c r="AN1587" s="65" t="str">
        <f t="shared" si="686"/>
        <v/>
      </c>
    </row>
    <row r="1588" spans="1:40" ht="16.8" customHeight="1" x14ac:dyDescent="0.25">
      <c r="A1588" s="113">
        <v>1</v>
      </c>
      <c r="B1588" s="342" t="s">
        <v>2653</v>
      </c>
      <c r="C1588" s="342" t="s">
        <v>663</v>
      </c>
      <c r="D1588" s="350" t="str">
        <f t="shared" si="706"/>
        <v>'Friendly'</v>
      </c>
      <c r="E1588" s="211">
        <f t="shared" ref="E1588:E1601" si="710">E1587</f>
        <v>18810319</v>
      </c>
      <c r="F1588" s="262">
        <v>3</v>
      </c>
      <c r="G1588" s="211" t="s">
        <v>4997</v>
      </c>
      <c r="R1588" s="112" t="str">
        <f>IF(D1588="","", CONCATENATE("Update games set ", B1588, "= ",D1588," where game_id=", E1588))</f>
        <v>Update games set Game_type= 'Friendly' where game_id=18810319</v>
      </c>
      <c r="S1588" s="112" t="str">
        <f t="shared" si="687"/>
        <v>Update lineups set player_name = 'T Hancock', raw_name = 'T Hancock' where game_id = 18810319 and player_order = 3</v>
      </c>
      <c r="T1588" s="112" t="str">
        <f t="shared" si="688"/>
        <v/>
      </c>
      <c r="U1588" s="200" t="str">
        <f t="shared" si="685"/>
        <v/>
      </c>
      <c r="V1588" s="112" t="str">
        <f t="shared" si="689"/>
        <v/>
      </c>
      <c r="W1588" s="415" t="str">
        <f t="shared" si="690"/>
        <v/>
      </c>
      <c r="Y1588" s="65" t="str">
        <f t="shared" si="697"/>
        <v/>
      </c>
      <c r="Z1588" s="65" t="str">
        <f t="shared" si="698"/>
        <v/>
      </c>
      <c r="AA1588" s="65" t="str">
        <f t="shared" si="699"/>
        <v/>
      </c>
      <c r="AB1588" s="65" t="str">
        <f t="shared" si="700"/>
        <v/>
      </c>
      <c r="AC1588" s="65" t="str">
        <f t="shared" si="701"/>
        <v/>
      </c>
      <c r="AH1588" s="65" t="str">
        <f t="shared" si="691"/>
        <v>188111053</v>
      </c>
      <c r="AI1588" s="65">
        <v>18811105</v>
      </c>
      <c r="AJ1588" s="65" t="s">
        <v>33</v>
      </c>
      <c r="AK1588" s="65">
        <v>3</v>
      </c>
      <c r="AL1588" s="65" t="s">
        <v>3393</v>
      </c>
      <c r="AN1588" s="65" t="str">
        <f t="shared" si="686"/>
        <v/>
      </c>
    </row>
    <row r="1589" spans="1:40" ht="16.8" customHeight="1" x14ac:dyDescent="0.25">
      <c r="A1589" s="113">
        <v>1</v>
      </c>
      <c r="B1589" s="342" t="s">
        <v>4978</v>
      </c>
      <c r="C1589" s="348" t="s">
        <v>0</v>
      </c>
      <c r="D1589" s="350" t="str">
        <f t="shared" si="706"/>
        <v>'A'</v>
      </c>
      <c r="E1589" s="211">
        <f t="shared" si="710"/>
        <v>18810319</v>
      </c>
      <c r="F1589" s="262">
        <v>4</v>
      </c>
      <c r="G1589" s="211" t="s">
        <v>3688</v>
      </c>
      <c r="R1589" s="112" t="str">
        <f>IF(D1589="","", CONCATENATE("Update games set ", B1589, "= ",D1589," where game_id=", E1589))</f>
        <v>Update games set HAN= 'A' where game_id=18810319</v>
      </c>
      <c r="S1589" s="112" t="str">
        <f t="shared" si="687"/>
        <v>Update lineups set player_name = 'J Luntley', raw_name = 'J Luntley' where game_id = 18810319 and player_order = 4</v>
      </c>
      <c r="T1589" s="112" t="str">
        <f t="shared" si="688"/>
        <v/>
      </c>
      <c r="U1589" s="200" t="str">
        <f t="shared" si="685"/>
        <v/>
      </c>
      <c r="V1589" s="112" t="str">
        <f t="shared" si="689"/>
        <v/>
      </c>
      <c r="W1589" s="415" t="str">
        <f t="shared" si="690"/>
        <v/>
      </c>
      <c r="Y1589" s="65" t="str">
        <f t="shared" si="697"/>
        <v/>
      </c>
      <c r="Z1589" s="65" t="str">
        <f t="shared" si="698"/>
        <v/>
      </c>
      <c r="AA1589" s="65" t="str">
        <f t="shared" si="699"/>
        <v/>
      </c>
      <c r="AB1589" s="65" t="str">
        <f t="shared" si="700"/>
        <v/>
      </c>
      <c r="AC1589" s="65" t="str">
        <f t="shared" si="701"/>
        <v/>
      </c>
      <c r="AH1589" s="65" t="str">
        <f t="shared" si="691"/>
        <v>188111054</v>
      </c>
      <c r="AI1589" s="65">
        <v>18811105</v>
      </c>
      <c r="AJ1589" s="65" t="s">
        <v>33</v>
      </c>
      <c r="AK1589" s="65">
        <v>4</v>
      </c>
      <c r="AL1589" s="65" t="s">
        <v>3417</v>
      </c>
      <c r="AN1589" s="65" t="str">
        <f t="shared" si="686"/>
        <v/>
      </c>
    </row>
    <row r="1590" spans="1:40" ht="16.8" customHeight="1" x14ac:dyDescent="0.25">
      <c r="A1590" s="113">
        <v>1</v>
      </c>
      <c r="B1590" s="342" t="s">
        <v>5</v>
      </c>
      <c r="C1590" s="347">
        <v>2</v>
      </c>
      <c r="D1590" s="349">
        <f t="shared" si="693"/>
        <v>2</v>
      </c>
      <c r="E1590" s="211">
        <f t="shared" si="710"/>
        <v>18810319</v>
      </c>
      <c r="F1590" s="262">
        <v>5</v>
      </c>
      <c r="G1590" s="211" t="s">
        <v>4998</v>
      </c>
      <c r="R1590" s="112" t="str">
        <f>IF(D1590="","", CONCATENATE("Update games set ", B1590, "= ",D1590," where game_id=", E1590))</f>
        <v>Update games set F= 2 where game_id=18810319</v>
      </c>
      <c r="S1590" s="112" t="str">
        <f t="shared" si="687"/>
        <v>Update lineups set player_name = 'H Billyeald', raw_name = 'H Billyeald' where game_id = 18810319 and player_order = 5</v>
      </c>
      <c r="T1590" s="112" t="str">
        <f t="shared" si="688"/>
        <v/>
      </c>
      <c r="U1590" s="200" t="str">
        <f t="shared" si="685"/>
        <v/>
      </c>
      <c r="V1590" s="112" t="str">
        <f t="shared" si="689"/>
        <v/>
      </c>
      <c r="W1590" s="415" t="str">
        <f t="shared" si="690"/>
        <v/>
      </c>
      <c r="Y1590" s="65" t="str">
        <f t="shared" si="697"/>
        <v/>
      </c>
      <c r="Z1590" s="65" t="str">
        <f t="shared" si="698"/>
        <v/>
      </c>
      <c r="AA1590" s="65" t="str">
        <f t="shared" si="699"/>
        <v/>
      </c>
      <c r="AB1590" s="65" t="str">
        <f t="shared" si="700"/>
        <v/>
      </c>
      <c r="AC1590" s="65" t="str">
        <f t="shared" si="701"/>
        <v/>
      </c>
      <c r="AH1590" s="65" t="str">
        <f t="shared" si="691"/>
        <v>188111055</v>
      </c>
      <c r="AI1590" s="65">
        <v>18811105</v>
      </c>
      <c r="AJ1590" s="65" t="s">
        <v>33</v>
      </c>
      <c r="AK1590" s="65">
        <v>5</v>
      </c>
      <c r="AL1590" s="65" t="s">
        <v>2114</v>
      </c>
      <c r="AN1590" s="65" t="str">
        <f t="shared" si="686"/>
        <v/>
      </c>
    </row>
    <row r="1591" spans="1:40" ht="16.8" customHeight="1" x14ac:dyDescent="0.25">
      <c r="A1591" s="113">
        <v>1</v>
      </c>
      <c r="B1591" s="342" t="s">
        <v>0</v>
      </c>
      <c r="C1591" s="180">
        <v>2</v>
      </c>
      <c r="D1591" s="349">
        <f t="shared" si="693"/>
        <v>2</v>
      </c>
      <c r="E1591" s="211">
        <f t="shared" si="710"/>
        <v>18810319</v>
      </c>
      <c r="F1591" s="262">
        <v>6</v>
      </c>
      <c r="G1591" s="211" t="s">
        <v>3417</v>
      </c>
      <c r="R1591" s="112" t="str">
        <f>IF(D1591="","", CONCATENATE("Update games set ", B1591, "= ",D1591," where game_id=", E1591))</f>
        <v>Update games set A= 2 where game_id=18810319</v>
      </c>
      <c r="S1591" s="112" t="str">
        <f t="shared" si="687"/>
        <v>Update lineups set player_name = 'W Luntley', raw_name = 'W Luntley' where game_id = 18810319 and player_order = 6</v>
      </c>
      <c r="T1591" s="112" t="str">
        <f t="shared" si="688"/>
        <v/>
      </c>
      <c r="U1591" s="200" t="str">
        <f t="shared" si="685"/>
        <v/>
      </c>
      <c r="V1591" s="112" t="str">
        <f t="shared" si="689"/>
        <v/>
      </c>
      <c r="W1591" s="415" t="str">
        <f t="shared" si="690"/>
        <v/>
      </c>
      <c r="Y1591" s="65" t="str">
        <f t="shared" si="697"/>
        <v/>
      </c>
      <c r="Z1591" s="65" t="str">
        <f t="shared" si="698"/>
        <v/>
      </c>
      <c r="AA1591" s="65" t="str">
        <f t="shared" si="699"/>
        <v/>
      </c>
      <c r="AB1591" s="65" t="str">
        <f t="shared" si="700"/>
        <v/>
      </c>
      <c r="AC1591" s="65" t="str">
        <f t="shared" si="701"/>
        <v/>
      </c>
      <c r="AH1591" s="65" t="str">
        <f t="shared" si="691"/>
        <v>188111056</v>
      </c>
      <c r="AI1591" s="65">
        <v>18811105</v>
      </c>
      <c r="AJ1591" s="65" t="s">
        <v>33</v>
      </c>
      <c r="AK1591" s="65">
        <v>6</v>
      </c>
      <c r="AL1591" s="65" t="s">
        <v>2939</v>
      </c>
      <c r="AN1591" s="65" t="str">
        <f t="shared" si="686"/>
        <v/>
      </c>
    </row>
    <row r="1592" spans="1:40" ht="16.8" customHeight="1" x14ac:dyDescent="0.25">
      <c r="A1592" s="113">
        <v>1</v>
      </c>
      <c r="B1592" s="342" t="s">
        <v>23</v>
      </c>
      <c r="C1592" s="334" t="s">
        <v>3</v>
      </c>
      <c r="D1592" s="334" t="str">
        <f t="shared" ref="D1592" si="711">IF(C1592="",IF(D1590&gt;D1591,"'W'",IF(D1590=D1591,"'D'","'L'")),_xlfn.CONCAT("'",C1592,"'"))</f>
        <v>'D'</v>
      </c>
      <c r="E1592" s="211">
        <f t="shared" si="710"/>
        <v>18810319</v>
      </c>
      <c r="F1592" s="262">
        <v>7</v>
      </c>
      <c r="G1592" s="211" t="s">
        <v>4942</v>
      </c>
      <c r="R1592" s="112" t="str">
        <f>IF(D1592="","", CONCATENATE("Update games set ", B1592, "= ",D1592," where game_id=", E1592))</f>
        <v>Update games set Result= 'D' where game_id=18810319</v>
      </c>
      <c r="S1592" s="112" t="str">
        <f t="shared" si="687"/>
        <v>Update lineups set player_name = 'E Luntley', raw_name = 'E Luntley' where game_id = 18810319 and player_order = 7</v>
      </c>
      <c r="T1592" s="112" t="str">
        <f t="shared" si="688"/>
        <v/>
      </c>
      <c r="U1592" s="200" t="str">
        <f t="shared" si="685"/>
        <v/>
      </c>
      <c r="V1592" s="112" t="str">
        <f t="shared" si="689"/>
        <v/>
      </c>
      <c r="W1592" s="415" t="str">
        <f t="shared" si="690"/>
        <v/>
      </c>
      <c r="Y1592" s="65" t="str">
        <f t="shared" si="697"/>
        <v/>
      </c>
      <c r="Z1592" s="65" t="str">
        <f t="shared" si="698"/>
        <v/>
      </c>
      <c r="AA1592" s="65" t="str">
        <f t="shared" si="699"/>
        <v/>
      </c>
      <c r="AB1592" s="65" t="str">
        <f t="shared" si="700"/>
        <v/>
      </c>
      <c r="AC1592" s="65" t="str">
        <f t="shared" si="701"/>
        <v/>
      </c>
      <c r="AH1592" s="65" t="str">
        <f t="shared" si="691"/>
        <v>188111057</v>
      </c>
      <c r="AI1592" s="65">
        <v>18811105</v>
      </c>
      <c r="AJ1592" s="65" t="s">
        <v>33</v>
      </c>
      <c r="AK1592" s="65">
        <v>7</v>
      </c>
      <c r="AL1592" s="65" t="s">
        <v>2091</v>
      </c>
      <c r="AN1592" s="65" t="str">
        <f t="shared" si="686"/>
        <v/>
      </c>
    </row>
    <row r="1593" spans="1:40" ht="16.8" customHeight="1" x14ac:dyDescent="0.25">
      <c r="A1593" s="113">
        <v>1</v>
      </c>
      <c r="B1593" s="342" t="s">
        <v>768</v>
      </c>
      <c r="C1593" s="180"/>
      <c r="D1593" s="349" t="str">
        <f t="shared" si="695"/>
        <v/>
      </c>
      <c r="E1593" s="211">
        <f t="shared" si="710"/>
        <v>18810319</v>
      </c>
      <c r="F1593" s="262">
        <v>8</v>
      </c>
      <c r="G1593" s="211" t="s">
        <v>5003</v>
      </c>
      <c r="R1593" s="112" t="str">
        <f>IF(D1593="","", CONCATENATE("Update games set ", B1593, "= ",D1593," where game_id=", E1593))</f>
        <v/>
      </c>
      <c r="S1593" s="112" t="str">
        <f t="shared" si="687"/>
        <v>Update lineups set player_name = 'W Parr', raw_name = 'W Parr' where game_id = 18810319 and player_order = 8</v>
      </c>
      <c r="T1593" s="112" t="str">
        <f t="shared" si="688"/>
        <v/>
      </c>
      <c r="U1593" s="200" t="str">
        <f t="shared" si="685"/>
        <v/>
      </c>
      <c r="V1593" s="112" t="str">
        <f t="shared" si="689"/>
        <v/>
      </c>
      <c r="W1593" s="415" t="str">
        <f t="shared" si="690"/>
        <v/>
      </c>
      <c r="Y1593" s="65" t="str">
        <f t="shared" si="697"/>
        <v/>
      </c>
      <c r="Z1593" s="65" t="str">
        <f t="shared" si="698"/>
        <v/>
      </c>
      <c r="AA1593" s="65" t="str">
        <f t="shared" si="699"/>
        <v/>
      </c>
      <c r="AB1593" s="65" t="str">
        <f t="shared" si="700"/>
        <v/>
      </c>
      <c r="AC1593" s="65" t="str">
        <f t="shared" si="701"/>
        <v/>
      </c>
      <c r="AH1593" s="65" t="str">
        <f t="shared" si="691"/>
        <v>188111058</v>
      </c>
      <c r="AI1593" s="65">
        <v>18811105</v>
      </c>
      <c r="AJ1593" s="65" t="s">
        <v>33</v>
      </c>
      <c r="AK1593" s="65">
        <v>8</v>
      </c>
      <c r="AL1593" s="65" t="s">
        <v>2119</v>
      </c>
      <c r="AN1593" s="65" t="str">
        <f t="shared" si="686"/>
        <v/>
      </c>
    </row>
    <row r="1594" spans="1:40" ht="16.8" customHeight="1" x14ac:dyDescent="0.25">
      <c r="A1594" s="113">
        <v>1</v>
      </c>
      <c r="B1594" s="342" t="s">
        <v>766</v>
      </c>
      <c r="C1594" s="180"/>
      <c r="D1594" s="349" t="str">
        <f t="shared" si="695"/>
        <v/>
      </c>
      <c r="E1594" s="211">
        <f t="shared" si="710"/>
        <v>18810319</v>
      </c>
      <c r="F1594" s="262">
        <v>9</v>
      </c>
      <c r="G1594" s="194" t="s">
        <v>5007</v>
      </c>
      <c r="H1594" s="194"/>
      <c r="N1594" s="417"/>
      <c r="O1594" s="194"/>
      <c r="P1594" s="194"/>
      <c r="R1594" s="112" t="str">
        <f>IF(D1594="","", CONCATENATE("Update games set ", B1594, "= ",D1594," where game_id=", E1594))</f>
        <v/>
      </c>
      <c r="S1594" s="112" t="str">
        <f t="shared" si="687"/>
        <v>Update lineups set player_name = 'S Norman', raw_name = 'S Norman' where game_id = 18810319 and player_order = 9</v>
      </c>
      <c r="T1594" s="112" t="str">
        <f t="shared" si="688"/>
        <v/>
      </c>
      <c r="U1594" s="200" t="str">
        <f t="shared" si="685"/>
        <v/>
      </c>
      <c r="V1594" s="112" t="str">
        <f t="shared" si="689"/>
        <v/>
      </c>
      <c r="W1594" s="415" t="str">
        <f t="shared" si="690"/>
        <v/>
      </c>
      <c r="Y1594" s="65" t="str">
        <f t="shared" si="697"/>
        <v/>
      </c>
      <c r="Z1594" s="65" t="str">
        <f t="shared" si="698"/>
        <v/>
      </c>
      <c r="AA1594" s="65" t="str">
        <f t="shared" si="699"/>
        <v/>
      </c>
      <c r="AB1594" s="65" t="str">
        <f t="shared" si="700"/>
        <v/>
      </c>
      <c r="AC1594" s="65" t="str">
        <f t="shared" si="701"/>
        <v/>
      </c>
      <c r="AH1594" s="65" t="str">
        <f t="shared" si="691"/>
        <v>188111059</v>
      </c>
      <c r="AI1594" s="65">
        <v>18811105</v>
      </c>
      <c r="AJ1594" s="65" t="s">
        <v>33</v>
      </c>
      <c r="AK1594" s="65">
        <v>9</v>
      </c>
      <c r="AL1594" s="65" t="s">
        <v>2981</v>
      </c>
      <c r="AN1594" s="65" t="str">
        <f t="shared" si="686"/>
        <v/>
      </c>
    </row>
    <row r="1595" spans="1:40" ht="16.8" customHeight="1" x14ac:dyDescent="0.25">
      <c r="A1595" s="113">
        <v>1</v>
      </c>
      <c r="B1595" s="342" t="s">
        <v>753</v>
      </c>
      <c r="C1595" s="348" t="s">
        <v>5260</v>
      </c>
      <c r="D1595" s="350" t="str">
        <f t="shared" si="696"/>
        <v>'S Ormerod'</v>
      </c>
      <c r="E1595" s="211">
        <f t="shared" si="710"/>
        <v>18810319</v>
      </c>
      <c r="F1595" s="262">
        <v>10</v>
      </c>
      <c r="G1595" s="194" t="s">
        <v>4980</v>
      </c>
      <c r="N1595" s="417"/>
      <c r="O1595" s="194"/>
      <c r="P1595" s="194"/>
      <c r="R1595" s="112" t="str">
        <f>IF(D1595="","", CONCATENATE("Update games set ", B1595, "= ",D1595," where game_id=", E1595))</f>
        <v>Update games set Referee= 'S Ormerod' where game_id=18810319</v>
      </c>
      <c r="S1595" s="112" t="str">
        <f t="shared" si="687"/>
        <v>Update lineups set player_name = 'FW Earp', raw_name = 'FW Earp' where game_id = 18810319 and player_order = 10</v>
      </c>
      <c r="T1595" s="112" t="str">
        <f t="shared" si="688"/>
        <v/>
      </c>
      <c r="U1595" s="200" t="str">
        <f t="shared" si="685"/>
        <v/>
      </c>
      <c r="V1595" s="112" t="str">
        <f t="shared" si="689"/>
        <v/>
      </c>
      <c r="W1595" s="415" t="str">
        <f t="shared" si="690"/>
        <v/>
      </c>
      <c r="Y1595" s="65" t="str">
        <f t="shared" si="697"/>
        <v/>
      </c>
      <c r="Z1595" s="65" t="str">
        <f t="shared" si="698"/>
        <v/>
      </c>
      <c r="AA1595" s="65" t="str">
        <f t="shared" si="699"/>
        <v/>
      </c>
      <c r="AB1595" s="65" t="str">
        <f t="shared" si="700"/>
        <v/>
      </c>
      <c r="AC1595" s="65" t="str">
        <f t="shared" si="701"/>
        <v/>
      </c>
      <c r="AH1595" s="65" t="str">
        <f t="shared" si="691"/>
        <v>1881110510</v>
      </c>
      <c r="AI1595" s="65">
        <v>18811105</v>
      </c>
      <c r="AJ1595" s="65" t="s">
        <v>33</v>
      </c>
      <c r="AK1595" s="65">
        <v>10</v>
      </c>
      <c r="AL1595" s="65" t="s">
        <v>3178</v>
      </c>
      <c r="AN1595" s="65" t="str">
        <f t="shared" si="686"/>
        <v/>
      </c>
    </row>
    <row r="1596" spans="1:40" ht="16.8" customHeight="1" x14ac:dyDescent="0.25">
      <c r="A1596" s="113">
        <v>1</v>
      </c>
      <c r="B1596" s="342" t="s">
        <v>746</v>
      </c>
      <c r="C1596" s="334" t="s">
        <v>5331</v>
      </c>
      <c r="D1596" s="334" t="str">
        <f>CONCATENATE("'", LEFT(E1596,4),"-",MID(E1596,5,2),"-", MID(E1596,7,2), " ", C1596,"'")</f>
        <v>'1881-03-19 15:50'</v>
      </c>
      <c r="E1596" s="211">
        <f t="shared" si="710"/>
        <v>18810319</v>
      </c>
      <c r="F1596" s="262">
        <v>11</v>
      </c>
      <c r="G1596" s="211" t="s">
        <v>5030</v>
      </c>
      <c r="R1596" s="112" t="str">
        <f>IF(D1596="","", CONCATENATE("Update games set ", B1596, "= ",D1596," where game_id=", E1596))</f>
        <v>Update games set Game_date= '1881-03-19 15:50' where game_id=18810319</v>
      </c>
      <c r="S1596" s="112" t="str">
        <f t="shared" si="687"/>
        <v>Update lineups set player_name = 'W Unwin', raw_name = 'W Unwin' where game_id = 18810319 and player_order = 11</v>
      </c>
      <c r="T1596" s="112" t="str">
        <f t="shared" si="688"/>
        <v/>
      </c>
      <c r="U1596" s="200" t="str">
        <f t="shared" si="685"/>
        <v/>
      </c>
      <c r="V1596" s="112" t="str">
        <f t="shared" si="689"/>
        <v/>
      </c>
      <c r="W1596" s="415" t="str">
        <f t="shared" si="690"/>
        <v/>
      </c>
      <c r="Y1596" s="65" t="str">
        <f t="shared" si="697"/>
        <v/>
      </c>
      <c r="Z1596" s="65" t="str">
        <f t="shared" si="698"/>
        <v/>
      </c>
      <c r="AA1596" s="65" t="str">
        <f t="shared" si="699"/>
        <v/>
      </c>
      <c r="AB1596" s="65" t="str">
        <f t="shared" si="700"/>
        <v/>
      </c>
      <c r="AC1596" s="65" t="str">
        <f t="shared" si="701"/>
        <v/>
      </c>
      <c r="AH1596" s="65" t="str">
        <f t="shared" si="691"/>
        <v>1881110511</v>
      </c>
      <c r="AI1596" s="65">
        <v>18811105</v>
      </c>
      <c r="AJ1596" s="65" t="s">
        <v>33</v>
      </c>
      <c r="AK1596" s="65">
        <v>11</v>
      </c>
      <c r="AL1596" s="65" t="s">
        <v>2118</v>
      </c>
      <c r="AN1596" s="65" t="str">
        <f t="shared" si="686"/>
        <v/>
      </c>
    </row>
    <row r="1597" spans="1:40" ht="16.8" customHeight="1" x14ac:dyDescent="0.25">
      <c r="A1597" s="113">
        <v>1</v>
      </c>
      <c r="B1597" s="342" t="s">
        <v>25</v>
      </c>
      <c r="C1597" s="334"/>
      <c r="D1597" s="350" t="str">
        <f t="shared" si="706"/>
        <v/>
      </c>
      <c r="E1597" s="211">
        <f t="shared" si="710"/>
        <v>18810319</v>
      </c>
      <c r="F1597" s="262">
        <v>12</v>
      </c>
      <c r="G1597" s="212"/>
      <c r="H1597" s="212"/>
      <c r="N1597" s="416"/>
      <c r="O1597" s="212"/>
      <c r="P1597" s="212"/>
      <c r="R1597" s="112" t="str">
        <f>IF(D1597="","", CONCATENATE("Update games set ", B1597, "= ",D1597," where game_id=", E1597))</f>
        <v/>
      </c>
      <c r="S1597" s="112" t="str">
        <f t="shared" si="687"/>
        <v/>
      </c>
      <c r="T1597" s="112" t="str">
        <f t="shared" si="688"/>
        <v/>
      </c>
      <c r="U1597" s="200" t="str">
        <f t="shared" si="685"/>
        <v/>
      </c>
      <c r="V1597" s="112" t="str">
        <f t="shared" si="689"/>
        <v/>
      </c>
      <c r="W1597" s="415" t="str">
        <f t="shared" si="690"/>
        <v/>
      </c>
      <c r="Y1597" s="65" t="str">
        <f t="shared" si="697"/>
        <v/>
      </c>
      <c r="Z1597" s="65" t="str">
        <f t="shared" si="698"/>
        <v/>
      </c>
      <c r="AA1597" s="65" t="str">
        <f t="shared" si="699"/>
        <v/>
      </c>
      <c r="AB1597" s="65" t="str">
        <f t="shared" si="700"/>
        <v/>
      </c>
      <c r="AC1597" s="65" t="str">
        <f t="shared" si="701"/>
        <v/>
      </c>
      <c r="AH1597" s="65" t="str">
        <f t="shared" si="691"/>
        <v>1881110512</v>
      </c>
      <c r="AI1597" s="65">
        <v>18811105</v>
      </c>
      <c r="AJ1597" s="65" t="s">
        <v>33</v>
      </c>
      <c r="AK1597" s="65">
        <v>12</v>
      </c>
      <c r="AL1597" s="65" t="s">
        <v>653</v>
      </c>
      <c r="AN1597" s="65" t="str">
        <f t="shared" si="686"/>
        <v/>
      </c>
    </row>
    <row r="1598" spans="1:40" ht="16.8" customHeight="1" x14ac:dyDescent="0.25">
      <c r="A1598" s="113">
        <v>1</v>
      </c>
      <c r="B1598" s="342" t="s">
        <v>475</v>
      </c>
      <c r="C1598" s="180"/>
      <c r="D1598" s="349" t="str">
        <f t="shared" si="695"/>
        <v/>
      </c>
      <c r="E1598" s="211">
        <f t="shared" si="710"/>
        <v>18810319</v>
      </c>
      <c r="F1598" s="262">
        <v>13</v>
      </c>
      <c r="R1598" s="112" t="str">
        <f>IF(D1598="","", CONCATENATE("Update games set ", B1598, "= ",D1598," where game_id=", E1598))</f>
        <v/>
      </c>
      <c r="S1598" s="112" t="str">
        <f t="shared" si="687"/>
        <v/>
      </c>
      <c r="T1598" s="112" t="str">
        <f t="shared" si="688"/>
        <v/>
      </c>
      <c r="U1598" s="200" t="str">
        <f t="shared" si="685"/>
        <v/>
      </c>
      <c r="V1598" s="112" t="str">
        <f t="shared" si="689"/>
        <v/>
      </c>
      <c r="W1598" s="415" t="str">
        <f t="shared" si="690"/>
        <v/>
      </c>
      <c r="Y1598" s="65" t="str">
        <f t="shared" si="697"/>
        <v/>
      </c>
      <c r="Z1598" s="65" t="str">
        <f t="shared" si="698"/>
        <v/>
      </c>
      <c r="AA1598" s="65" t="str">
        <f t="shared" si="699"/>
        <v/>
      </c>
      <c r="AB1598" s="65" t="str">
        <f t="shared" si="700"/>
        <v/>
      </c>
      <c r="AC1598" s="65" t="str">
        <f t="shared" si="701"/>
        <v/>
      </c>
      <c r="AH1598" s="65" t="str">
        <f t="shared" si="691"/>
        <v>1881110513</v>
      </c>
      <c r="AI1598" s="65">
        <v>18811105</v>
      </c>
      <c r="AJ1598" s="65" t="s">
        <v>33</v>
      </c>
      <c r="AK1598" s="65">
        <v>13</v>
      </c>
      <c r="AL1598" s="65" t="s">
        <v>653</v>
      </c>
      <c r="AN1598" s="65" t="str">
        <f t="shared" si="686"/>
        <v/>
      </c>
    </row>
    <row r="1599" spans="1:40" ht="16.8" customHeight="1" x14ac:dyDescent="0.25">
      <c r="A1599" s="113">
        <v>1</v>
      </c>
      <c r="B1599" s="342" t="s">
        <v>20</v>
      </c>
      <c r="C1599" s="348" t="s">
        <v>5094</v>
      </c>
      <c r="D1599" s="350" t="str">
        <f t="shared" si="706"/>
        <v>'County Ground, Derby'</v>
      </c>
      <c r="E1599" s="211">
        <f t="shared" si="710"/>
        <v>18810319</v>
      </c>
      <c r="F1599" s="262">
        <v>14</v>
      </c>
      <c r="R1599" s="112" t="str">
        <f>IF(D1599="","", CONCATENATE("Update games set ", B1599, "= ",D1599," where game_id=", E1599))</f>
        <v>Update games set Ground= 'County Ground, Derby' where game_id=18810319</v>
      </c>
      <c r="S1599" s="112" t="str">
        <f t="shared" si="687"/>
        <v/>
      </c>
      <c r="T1599" s="112" t="str">
        <f t="shared" si="688"/>
        <v/>
      </c>
      <c r="U1599" s="200" t="str">
        <f t="shared" si="685"/>
        <v/>
      </c>
      <c r="V1599" s="112" t="str">
        <f t="shared" si="689"/>
        <v/>
      </c>
      <c r="W1599" s="415" t="str">
        <f t="shared" si="690"/>
        <v/>
      </c>
      <c r="Y1599" s="65" t="str">
        <f t="shared" si="697"/>
        <v/>
      </c>
      <c r="Z1599" s="65" t="str">
        <f t="shared" si="698"/>
        <v/>
      </c>
      <c r="AA1599" s="65" t="str">
        <f t="shared" si="699"/>
        <v/>
      </c>
      <c r="AB1599" s="65" t="str">
        <f t="shared" si="700"/>
        <v/>
      </c>
      <c r="AC1599" s="65" t="str">
        <f t="shared" si="701"/>
        <v/>
      </c>
      <c r="AH1599" s="65" t="str">
        <f t="shared" si="691"/>
        <v>1881110514</v>
      </c>
      <c r="AI1599" s="65">
        <v>18811105</v>
      </c>
      <c r="AJ1599" s="65" t="s">
        <v>33</v>
      </c>
      <c r="AK1599" s="65">
        <v>14</v>
      </c>
      <c r="AL1599" s="65" t="s">
        <v>653</v>
      </c>
      <c r="AN1599" s="65" t="str">
        <f t="shared" si="686"/>
        <v/>
      </c>
    </row>
    <row r="1600" spans="1:40" ht="16.8" customHeight="1" x14ac:dyDescent="0.25">
      <c r="A1600" s="113">
        <v>1</v>
      </c>
      <c r="B1600" s="342" t="s">
        <v>4882</v>
      </c>
      <c r="C1600" s="342" t="str">
        <f>IF(C1599="", "", C1599)</f>
        <v>County Ground, Derby</v>
      </c>
      <c r="D1600" s="350" t="str">
        <f t="shared" si="706"/>
        <v>'County Ground, Derby'</v>
      </c>
      <c r="E1600" s="211">
        <f t="shared" si="710"/>
        <v>18810319</v>
      </c>
      <c r="F1600" s="262">
        <v>15</v>
      </c>
      <c r="R1600" s="112" t="str">
        <f>IF(D1600="","", CONCATENATE("Update games set ", B1600, "= ",D1600," where game_id=", E1600))</f>
        <v>Update games set Ground_parent= 'County Ground, Derby' where game_id=18810319</v>
      </c>
      <c r="S1600" s="112" t="str">
        <f t="shared" si="687"/>
        <v/>
      </c>
      <c r="T1600" s="112" t="str">
        <f t="shared" si="688"/>
        <v/>
      </c>
      <c r="U1600" s="200" t="str">
        <f t="shared" si="685"/>
        <v/>
      </c>
      <c r="V1600" s="112" t="str">
        <f t="shared" si="689"/>
        <v/>
      </c>
      <c r="W1600" s="415" t="str">
        <f t="shared" si="690"/>
        <v/>
      </c>
      <c r="Y1600" s="65" t="str">
        <f t="shared" si="697"/>
        <v/>
      </c>
      <c r="Z1600" s="65" t="str">
        <f t="shared" si="698"/>
        <v/>
      </c>
      <c r="AA1600" s="65" t="str">
        <f t="shared" si="699"/>
        <v/>
      </c>
      <c r="AB1600" s="65" t="str">
        <f t="shared" si="700"/>
        <v/>
      </c>
      <c r="AC1600" s="65" t="str">
        <f t="shared" si="701"/>
        <v/>
      </c>
      <c r="AH1600" s="65" t="str">
        <f t="shared" si="691"/>
        <v>1881110515</v>
      </c>
      <c r="AI1600" s="65">
        <v>18811105</v>
      </c>
      <c r="AJ1600" s="65" t="s">
        <v>33</v>
      </c>
      <c r="AK1600" s="65">
        <v>15</v>
      </c>
      <c r="AL1600" s="65" t="s">
        <v>653</v>
      </c>
      <c r="AN1600" s="65" t="str">
        <f t="shared" si="686"/>
        <v/>
      </c>
    </row>
    <row r="1601" spans="1:40" s="126" customFormat="1" ht="16.8" customHeight="1" thickBot="1" x14ac:dyDescent="0.3">
      <c r="A1601" s="113">
        <v>1</v>
      </c>
      <c r="B1601" s="116" t="s">
        <v>115</v>
      </c>
      <c r="C1601" s="352"/>
      <c r="D1601" s="370" t="str">
        <f t="shared" ref="D1601" si="712">IF(MID(E1601,5,2)*1&gt;6,_xlfn.CONCAT("'",LEFT(E1601,4),"-",MID(E1601,3,2)+1,"'"),_xlfn.CONCAT("'",LEFT(E1601,4)-1,"-",MID(E1601,3,2),"'"))</f>
        <v>'1880-81'</v>
      </c>
      <c r="E1601" s="214">
        <f t="shared" si="710"/>
        <v>18810319</v>
      </c>
      <c r="F1601" s="266">
        <v>16</v>
      </c>
      <c r="G1601" s="343"/>
      <c r="H1601" s="343"/>
      <c r="I1601" s="267"/>
      <c r="J1601" s="214"/>
      <c r="K1601" s="266"/>
      <c r="L1601" s="266"/>
      <c r="M1601" s="266"/>
      <c r="N1601" s="419"/>
      <c r="O1601" s="343"/>
      <c r="P1601" s="343"/>
      <c r="Q1601" s="346"/>
      <c r="R1601" s="112" t="str">
        <f>IF(D1601="","", CONCATENATE("Update games set ", B1601, "= ",D1601," where game_id=", E1601))</f>
        <v>Update games set Season= '1880-81' where game_id=18810319</v>
      </c>
      <c r="S1601" s="112" t="str">
        <f t="shared" si="687"/>
        <v/>
      </c>
      <c r="T1601" s="112" t="str">
        <f t="shared" si="688"/>
        <v/>
      </c>
      <c r="U1601" s="200" t="str">
        <f t="shared" si="685"/>
        <v/>
      </c>
      <c r="V1601" s="112" t="str">
        <f t="shared" si="689"/>
        <v/>
      </c>
      <c r="W1601" s="415" t="str">
        <f t="shared" si="690"/>
        <v/>
      </c>
      <c r="X1601" s="240"/>
      <c r="Y1601" s="65" t="str">
        <f t="shared" si="697"/>
        <v/>
      </c>
      <c r="Z1601" s="65" t="str">
        <f t="shared" si="698"/>
        <v/>
      </c>
      <c r="AA1601" s="65" t="str">
        <f t="shared" si="699"/>
        <v/>
      </c>
      <c r="AB1601" s="65" t="str">
        <f t="shared" si="700"/>
        <v/>
      </c>
      <c r="AC1601" s="65" t="str">
        <f t="shared" si="701"/>
        <v/>
      </c>
      <c r="AH1601" s="65" t="str">
        <f t="shared" si="691"/>
        <v>1881110516</v>
      </c>
      <c r="AI1601" s="126">
        <v>18811105</v>
      </c>
      <c r="AJ1601" s="126" t="s">
        <v>33</v>
      </c>
      <c r="AK1601" s="126">
        <v>16</v>
      </c>
      <c r="AL1601" s="126" t="s">
        <v>653</v>
      </c>
      <c r="AN1601" s="65" t="str">
        <f t="shared" si="686"/>
        <v/>
      </c>
    </row>
    <row r="1602" spans="1:40" ht="16.8" customHeight="1" thickTop="1" x14ac:dyDescent="0.25">
      <c r="A1602" s="113">
        <v>1</v>
      </c>
      <c r="B1602" s="341" t="s">
        <v>22</v>
      </c>
      <c r="C1602" s="341" t="s">
        <v>5261</v>
      </c>
      <c r="D1602" s="341" t="str">
        <f t="shared" si="706"/>
        <v>'Brigg Britannia'</v>
      </c>
      <c r="E1602" s="211">
        <v>18810917</v>
      </c>
      <c r="F1602" s="262">
        <v>1</v>
      </c>
      <c r="G1602" s="211" t="s">
        <v>4939</v>
      </c>
      <c r="H1602" s="212"/>
      <c r="R1602" s="112" t="str">
        <f>IF(D1602="","", CONCATENATE("Update games set ", B1602, "= ",D1602," where game_id=", E1602))</f>
        <v>Update games set Opponent= 'Brigg Britannia' where game_id=18810917</v>
      </c>
      <c r="S1602" s="112" t="str">
        <f t="shared" si="687"/>
        <v>Update lineups set player_name = 'J Sands', raw_name = 'J Sands' where game_id = 18810917 and player_order = 1</v>
      </c>
      <c r="T1602" s="112" t="str">
        <f t="shared" si="688"/>
        <v/>
      </c>
      <c r="U1602" s="200" t="str">
        <f t="shared" ref="U1602:U1665" si="713">IF(I1602="", "", Y1602&amp;Z1602&amp;AA1602&amp;AB1602&amp;AC1602)</f>
        <v/>
      </c>
      <c r="V1602" s="112" t="str">
        <f t="shared" si="689"/>
        <v/>
      </c>
      <c r="W1602" s="415" t="str">
        <f t="shared" si="690"/>
        <v/>
      </c>
      <c r="Y1602" s="65" t="str">
        <f t="shared" si="697"/>
        <v/>
      </c>
      <c r="Z1602" s="65" t="str">
        <f t="shared" si="698"/>
        <v/>
      </c>
      <c r="AA1602" s="65" t="str">
        <f t="shared" si="699"/>
        <v/>
      </c>
      <c r="AB1602" s="65" t="str">
        <f t="shared" si="700"/>
        <v/>
      </c>
      <c r="AC1602" s="65" t="str">
        <f t="shared" si="701"/>
        <v/>
      </c>
      <c r="AH1602" s="65" t="str">
        <f t="shared" si="691"/>
        <v>188211011</v>
      </c>
      <c r="AI1602" s="65">
        <v>18821101</v>
      </c>
      <c r="AJ1602" s="65" t="s">
        <v>5362</v>
      </c>
      <c r="AK1602" s="65">
        <v>1</v>
      </c>
      <c r="AL1602" s="65" t="s">
        <v>2174</v>
      </c>
      <c r="AN1602" s="65" t="str">
        <f t="shared" ref="AN1602:AN1665" si="714">IF(F1602=1, _xlfn.CONCAT("update games set source = 'The Nottingham Forest Football Scrapbook' where game_id = ", E1602), "")</f>
        <v>update games set source = 'The Nottingham Forest Football Scrapbook' where game_id = 18810917</v>
      </c>
    </row>
    <row r="1603" spans="1:40" ht="16.8" customHeight="1" x14ac:dyDescent="0.25">
      <c r="A1603" s="113">
        <v>1</v>
      </c>
      <c r="B1603" s="342" t="s">
        <v>4979</v>
      </c>
      <c r="C1603" s="342" t="str">
        <f>IF(C1602="", "", C1602)</f>
        <v>Brigg Britannia</v>
      </c>
      <c r="D1603" s="350" t="str">
        <f t="shared" si="706"/>
        <v>'Brigg Britannia'</v>
      </c>
      <c r="E1603" s="211">
        <f>E1602</f>
        <v>18810917</v>
      </c>
      <c r="F1603" s="262">
        <v>2</v>
      </c>
      <c r="G1603" s="211" t="s">
        <v>4942</v>
      </c>
      <c r="R1603" s="112" t="str">
        <f>IF(D1603="","", CONCATENATE("Update games set ", B1603, "= ",D1603," where game_id=", E1603))</f>
        <v>Update games set Opp_parent= 'Brigg Britannia' where game_id=18810917</v>
      </c>
      <c r="S1603" s="112" t="str">
        <f t="shared" ref="S1603:S1666" si="715">IF(G1603="","",CONCATENATE("Update lineups set player_name = '",SUBSTITUTE(G1603,"'","''"),"', raw_name = '",SUBSTITUTE(G1603,"'","''"),"' where game_id = ",E1603," and player_order = ",F1603))</f>
        <v>Update lineups set player_name = 'E Luntley', raw_name = 'E Luntley' where game_id = 18810917 and player_order = 2</v>
      </c>
      <c r="T1603" s="112" t="str">
        <f t="shared" ref="T1603:T1666" si="716">IF(J1603="","", CONCATENATE("insert into goals (game_id, goal_order, scorer_name, goal_min) values (",E1603, ", ", I1603,", '",J1603,")"))</f>
        <v/>
      </c>
      <c r="U1603" s="200" t="str">
        <f t="shared" si="713"/>
        <v/>
      </c>
      <c r="V1603" s="112" t="str">
        <f t="shared" ref="V1603:V1666" si="717">IF(N1603="","", CONCATENATE("insert into games_sources (game_id, source_order, source_name, source_link) values (",E1603, ", ", N1603,", '",O1603,"', '",P1603,"')"))</f>
        <v/>
      </c>
      <c r="W1603" s="415" t="str">
        <f t="shared" ref="W1603:W1666" si="718">IF(N1603="","",CONCATENATE("update games_sources set  source_name = '",O1603,"', source_link = '",P1603,"' where game_id = ",E1603," and source_order = ",N1603))</f>
        <v/>
      </c>
      <c r="Y1603" s="65" t="str">
        <f t="shared" si="697"/>
        <v/>
      </c>
      <c r="Z1603" s="65" t="str">
        <f t="shared" si="698"/>
        <v/>
      </c>
      <c r="AA1603" s="65" t="str">
        <f t="shared" si="699"/>
        <v/>
      </c>
      <c r="AB1603" s="65" t="str">
        <f t="shared" si="700"/>
        <v/>
      </c>
      <c r="AC1603" s="65" t="str">
        <f t="shared" si="701"/>
        <v/>
      </c>
      <c r="AH1603" s="65" t="str">
        <f t="shared" ref="AH1603:AH1666" si="719">_xlfn.CONCAT(AI1603,AK1603)</f>
        <v>188211012</v>
      </c>
      <c r="AI1603" s="65">
        <v>18821101</v>
      </c>
      <c r="AJ1603" s="65" t="s">
        <v>5362</v>
      </c>
      <c r="AK1603" s="65">
        <v>2</v>
      </c>
      <c r="AL1603" s="65" t="s">
        <v>2174</v>
      </c>
      <c r="AN1603" s="65" t="str">
        <f t="shared" si="714"/>
        <v/>
      </c>
    </row>
    <row r="1604" spans="1:40" ht="16.8" customHeight="1" x14ac:dyDescent="0.25">
      <c r="A1604" s="113">
        <v>1</v>
      </c>
      <c r="B1604" s="342" t="s">
        <v>2653</v>
      </c>
      <c r="C1604" s="342" t="s">
        <v>663</v>
      </c>
      <c r="D1604" s="350" t="str">
        <f t="shared" si="706"/>
        <v>'Friendly'</v>
      </c>
      <c r="E1604" s="211">
        <f t="shared" ref="E1604:E1617" si="720">E1603</f>
        <v>18810917</v>
      </c>
      <c r="F1604" s="262">
        <v>3</v>
      </c>
      <c r="G1604" s="211" t="s">
        <v>4968</v>
      </c>
      <c r="R1604" s="112" t="str">
        <f>IF(D1604="","", CONCATENATE("Update games set ", B1604, "= ",D1604," where game_id=", E1604))</f>
        <v>Update games set Game_type= 'Friendly' where game_id=18810917</v>
      </c>
      <c r="S1604" s="112" t="str">
        <f t="shared" si="715"/>
        <v>Update lineups set player_name = 'E Jardine', raw_name = 'E Jardine' where game_id = 18810917 and player_order = 3</v>
      </c>
      <c r="T1604" s="112" t="str">
        <f t="shared" si="716"/>
        <v/>
      </c>
      <c r="U1604" s="200" t="str">
        <f t="shared" si="713"/>
        <v/>
      </c>
      <c r="V1604" s="112" t="str">
        <f t="shared" si="717"/>
        <v/>
      </c>
      <c r="W1604" s="415" t="str">
        <f t="shared" si="718"/>
        <v/>
      </c>
      <c r="Y1604" s="65" t="str">
        <f t="shared" si="697"/>
        <v/>
      </c>
      <c r="Z1604" s="65" t="str">
        <f t="shared" si="698"/>
        <v/>
      </c>
      <c r="AA1604" s="65" t="str">
        <f t="shared" si="699"/>
        <v/>
      </c>
      <c r="AB1604" s="65" t="str">
        <f t="shared" si="700"/>
        <v/>
      </c>
      <c r="AC1604" s="65" t="str">
        <f t="shared" si="701"/>
        <v/>
      </c>
      <c r="AH1604" s="65" t="str">
        <f t="shared" si="719"/>
        <v>188211013</v>
      </c>
      <c r="AI1604" s="65">
        <v>18821101</v>
      </c>
      <c r="AJ1604" s="65" t="s">
        <v>5362</v>
      </c>
      <c r="AK1604" s="65">
        <v>3</v>
      </c>
      <c r="AL1604" s="65" t="s">
        <v>2174</v>
      </c>
      <c r="AN1604" s="65" t="str">
        <f t="shared" si="714"/>
        <v/>
      </c>
    </row>
    <row r="1605" spans="1:40" ht="16.8" customHeight="1" x14ac:dyDescent="0.25">
      <c r="A1605" s="113">
        <v>1</v>
      </c>
      <c r="B1605" s="342" t="s">
        <v>4978</v>
      </c>
      <c r="C1605" s="348" t="s">
        <v>0</v>
      </c>
      <c r="D1605" s="350" t="str">
        <f t="shared" si="706"/>
        <v>'A'</v>
      </c>
      <c r="E1605" s="211">
        <f t="shared" si="720"/>
        <v>18810917</v>
      </c>
      <c r="F1605" s="262">
        <v>4</v>
      </c>
      <c r="G1605" s="211" t="s">
        <v>3417</v>
      </c>
      <c r="R1605" s="112" t="str">
        <f>IF(D1605="","", CONCATENATE("Update games set ", B1605, "= ",D1605," where game_id=", E1605))</f>
        <v>Update games set HAN= 'A' where game_id=18810917</v>
      </c>
      <c r="S1605" s="112" t="str">
        <f t="shared" si="715"/>
        <v>Update lineups set player_name = 'W Luntley', raw_name = 'W Luntley' where game_id = 18810917 and player_order = 4</v>
      </c>
      <c r="T1605" s="112" t="str">
        <f t="shared" si="716"/>
        <v/>
      </c>
      <c r="U1605" s="200" t="str">
        <f t="shared" si="713"/>
        <v/>
      </c>
      <c r="V1605" s="112" t="str">
        <f t="shared" si="717"/>
        <v/>
      </c>
      <c r="W1605" s="415" t="str">
        <f t="shared" si="718"/>
        <v/>
      </c>
      <c r="Y1605" s="65" t="str">
        <f t="shared" si="697"/>
        <v/>
      </c>
      <c r="Z1605" s="65" t="str">
        <f t="shared" si="698"/>
        <v/>
      </c>
      <c r="AA1605" s="65" t="str">
        <f t="shared" si="699"/>
        <v/>
      </c>
      <c r="AB1605" s="65" t="str">
        <f t="shared" si="700"/>
        <v/>
      </c>
      <c r="AC1605" s="65" t="str">
        <f t="shared" si="701"/>
        <v/>
      </c>
      <c r="AH1605" s="65" t="str">
        <f t="shared" si="719"/>
        <v>188211014</v>
      </c>
      <c r="AI1605" s="65">
        <v>18821101</v>
      </c>
      <c r="AJ1605" s="65" t="s">
        <v>5362</v>
      </c>
      <c r="AK1605" s="65">
        <v>4</v>
      </c>
      <c r="AL1605" s="65" t="s">
        <v>2174</v>
      </c>
      <c r="AN1605" s="65" t="str">
        <f t="shared" si="714"/>
        <v/>
      </c>
    </row>
    <row r="1606" spans="1:40" ht="16.8" customHeight="1" x14ac:dyDescent="0.25">
      <c r="A1606" s="113">
        <v>1</v>
      </c>
      <c r="B1606" s="342" t="s">
        <v>5</v>
      </c>
      <c r="C1606" s="347">
        <v>6</v>
      </c>
      <c r="D1606" s="349">
        <f t="shared" ref="D1606:D1655" si="721">IF(C1606="", "", C1606)</f>
        <v>6</v>
      </c>
      <c r="E1606" s="211">
        <f t="shared" si="720"/>
        <v>18810917</v>
      </c>
      <c r="F1606" s="262">
        <v>5</v>
      </c>
      <c r="G1606" s="211" t="s">
        <v>5031</v>
      </c>
      <c r="R1606" s="112" t="str">
        <f>IF(D1606="","", CONCATENATE("Update games set ", B1606, "= ",D1606," where game_id=", E1606))</f>
        <v>Update games set F= 6 where game_id=18810917</v>
      </c>
      <c r="S1606" s="112" t="str">
        <f t="shared" si="715"/>
        <v>Update lineups set player_name = 'W Johnstone', raw_name = 'W Johnstone' where game_id = 18810917 and player_order = 5</v>
      </c>
      <c r="T1606" s="112" t="str">
        <f t="shared" si="716"/>
        <v/>
      </c>
      <c r="U1606" s="200" t="str">
        <f t="shared" si="713"/>
        <v/>
      </c>
      <c r="V1606" s="112" t="str">
        <f t="shared" si="717"/>
        <v/>
      </c>
      <c r="W1606" s="415" t="str">
        <f t="shared" si="718"/>
        <v/>
      </c>
      <c r="Y1606" s="65" t="str">
        <f t="shared" si="697"/>
        <v/>
      </c>
      <c r="Z1606" s="65" t="str">
        <f t="shared" si="698"/>
        <v/>
      </c>
      <c r="AA1606" s="65" t="str">
        <f t="shared" si="699"/>
        <v/>
      </c>
      <c r="AB1606" s="65" t="str">
        <f t="shared" si="700"/>
        <v/>
      </c>
      <c r="AC1606" s="65" t="str">
        <f t="shared" si="701"/>
        <v/>
      </c>
      <c r="AH1606" s="65" t="str">
        <f t="shared" si="719"/>
        <v>188211015</v>
      </c>
      <c r="AI1606" s="65">
        <v>18821101</v>
      </c>
      <c r="AJ1606" s="65" t="s">
        <v>5362</v>
      </c>
      <c r="AK1606" s="65">
        <v>5</v>
      </c>
      <c r="AL1606" s="65" t="s">
        <v>2174</v>
      </c>
      <c r="AN1606" s="65" t="str">
        <f t="shared" si="714"/>
        <v/>
      </c>
    </row>
    <row r="1607" spans="1:40" ht="16.8" customHeight="1" x14ac:dyDescent="0.25">
      <c r="A1607" s="113">
        <v>1</v>
      </c>
      <c r="B1607" s="342" t="s">
        <v>0</v>
      </c>
      <c r="C1607" s="180">
        <v>0</v>
      </c>
      <c r="D1607" s="349">
        <f t="shared" si="721"/>
        <v>0</v>
      </c>
      <c r="E1607" s="211">
        <f t="shared" si="720"/>
        <v>18810917</v>
      </c>
      <c r="F1607" s="262">
        <v>6</v>
      </c>
      <c r="G1607" s="211" t="s">
        <v>5018</v>
      </c>
      <c r="R1607" s="112" t="str">
        <f>IF(D1607="","", CONCATENATE("Update games set ", B1607, "= ",D1607," where game_id=", E1607))</f>
        <v>Update games set A= 0 where game_id=18810917</v>
      </c>
      <c r="S1607" s="112" t="str">
        <f t="shared" si="715"/>
        <v>Update lineups set player_name = 'F Beardsley', raw_name = 'F Beardsley' where game_id = 18810917 and player_order = 6</v>
      </c>
      <c r="T1607" s="112" t="str">
        <f t="shared" si="716"/>
        <v/>
      </c>
      <c r="U1607" s="200" t="str">
        <f t="shared" si="713"/>
        <v/>
      </c>
      <c r="V1607" s="112" t="str">
        <f t="shared" si="717"/>
        <v/>
      </c>
      <c r="W1607" s="415" t="str">
        <f t="shared" si="718"/>
        <v/>
      </c>
      <c r="Y1607" s="65" t="str">
        <f t="shared" si="697"/>
        <v/>
      </c>
      <c r="Z1607" s="65" t="str">
        <f t="shared" si="698"/>
        <v/>
      </c>
      <c r="AA1607" s="65" t="str">
        <f t="shared" si="699"/>
        <v/>
      </c>
      <c r="AB1607" s="65" t="str">
        <f t="shared" si="700"/>
        <v/>
      </c>
      <c r="AC1607" s="65" t="str">
        <f t="shared" si="701"/>
        <v/>
      </c>
      <c r="AH1607" s="65" t="str">
        <f t="shared" si="719"/>
        <v>188211016</v>
      </c>
      <c r="AI1607" s="65">
        <v>18821101</v>
      </c>
      <c r="AJ1607" s="65" t="s">
        <v>5362</v>
      </c>
      <c r="AK1607" s="65">
        <v>6</v>
      </c>
      <c r="AL1607" s="65" t="s">
        <v>2174</v>
      </c>
      <c r="AN1607" s="65" t="str">
        <f t="shared" si="714"/>
        <v/>
      </c>
    </row>
    <row r="1608" spans="1:40" ht="16.8" customHeight="1" x14ac:dyDescent="0.25">
      <c r="A1608" s="113">
        <v>1</v>
      </c>
      <c r="B1608" s="342" t="s">
        <v>23</v>
      </c>
      <c r="C1608" s="334" t="s">
        <v>2</v>
      </c>
      <c r="D1608" s="334" t="str">
        <f t="shared" ref="D1608" si="722">IF(C1608="",IF(D1606&gt;D1607,"'W'",IF(D1606=D1607,"'D'","'L'")),_xlfn.CONCAT("'",C1608,"'"))</f>
        <v>'W'</v>
      </c>
      <c r="E1608" s="211">
        <f t="shared" si="720"/>
        <v>18810917</v>
      </c>
      <c r="F1608" s="262">
        <v>7</v>
      </c>
      <c r="G1608" s="211" t="s">
        <v>4999</v>
      </c>
      <c r="R1608" s="112" t="str">
        <f>IF(D1608="","", CONCATENATE("Update games set ", B1608, "= ",D1608," where game_id=", E1608))</f>
        <v>Update games set Result= 'W' where game_id=18810917</v>
      </c>
      <c r="S1608" s="112" t="str">
        <f t="shared" si="715"/>
        <v>Update lineups set player_name = 'C Hill', raw_name = 'C Hill' where game_id = 18810917 and player_order = 7</v>
      </c>
      <c r="T1608" s="112" t="str">
        <f t="shared" si="716"/>
        <v/>
      </c>
      <c r="U1608" s="200" t="str">
        <f t="shared" si="713"/>
        <v/>
      </c>
      <c r="V1608" s="112" t="str">
        <f t="shared" si="717"/>
        <v/>
      </c>
      <c r="W1608" s="415" t="str">
        <f t="shared" si="718"/>
        <v/>
      </c>
      <c r="Y1608" s="65" t="str">
        <f t="shared" si="697"/>
        <v/>
      </c>
      <c r="Z1608" s="65" t="str">
        <f t="shared" si="698"/>
        <v/>
      </c>
      <c r="AA1608" s="65" t="str">
        <f t="shared" si="699"/>
        <v/>
      </c>
      <c r="AB1608" s="65" t="str">
        <f t="shared" si="700"/>
        <v/>
      </c>
      <c r="AC1608" s="65" t="str">
        <f t="shared" si="701"/>
        <v/>
      </c>
      <c r="AH1608" s="65" t="str">
        <f t="shared" si="719"/>
        <v>188211017</v>
      </c>
      <c r="AI1608" s="65">
        <v>18821101</v>
      </c>
      <c r="AJ1608" s="65" t="s">
        <v>5362</v>
      </c>
      <c r="AK1608" s="65">
        <v>7</v>
      </c>
      <c r="AL1608" s="65" t="s">
        <v>2174</v>
      </c>
      <c r="AN1608" s="65" t="str">
        <f t="shared" si="714"/>
        <v/>
      </c>
    </row>
    <row r="1609" spans="1:40" ht="16.8" customHeight="1" x14ac:dyDescent="0.25">
      <c r="A1609" s="113">
        <v>1</v>
      </c>
      <c r="B1609" s="342" t="s">
        <v>768</v>
      </c>
      <c r="C1609" s="180">
        <v>1</v>
      </c>
      <c r="D1609" s="349">
        <f t="shared" ref="D1609:D1662" si="723">IF(C1609="", "", C1609)</f>
        <v>1</v>
      </c>
      <c r="E1609" s="211">
        <f t="shared" si="720"/>
        <v>18810917</v>
      </c>
      <c r="F1609" s="262">
        <v>8</v>
      </c>
      <c r="G1609" s="211" t="s">
        <v>4946</v>
      </c>
      <c r="R1609" s="112" t="str">
        <f>IF(D1609="","", CONCATENATE("Update games set ", B1609, "= ",D1609," where game_id=", E1609))</f>
        <v>Update games set HT_f= 1 where game_id=18810917</v>
      </c>
      <c r="S1609" s="112" t="str">
        <f t="shared" si="715"/>
        <v>Update lineups set player_name = 'L Lindley', raw_name = 'L Lindley' where game_id = 18810917 and player_order = 8</v>
      </c>
      <c r="T1609" s="112" t="str">
        <f t="shared" si="716"/>
        <v/>
      </c>
      <c r="U1609" s="200" t="str">
        <f t="shared" si="713"/>
        <v/>
      </c>
      <c r="V1609" s="112" t="str">
        <f t="shared" si="717"/>
        <v/>
      </c>
      <c r="W1609" s="415" t="str">
        <f t="shared" si="718"/>
        <v/>
      </c>
      <c r="Y1609" s="65" t="str">
        <f t="shared" si="697"/>
        <v/>
      </c>
      <c r="Z1609" s="65" t="str">
        <f t="shared" si="698"/>
        <v/>
      </c>
      <c r="AA1609" s="65" t="str">
        <f t="shared" si="699"/>
        <v/>
      </c>
      <c r="AB1609" s="65" t="str">
        <f t="shared" si="700"/>
        <v/>
      </c>
      <c r="AC1609" s="65" t="str">
        <f t="shared" si="701"/>
        <v/>
      </c>
      <c r="AH1609" s="65" t="str">
        <f t="shared" si="719"/>
        <v>188211018</v>
      </c>
      <c r="AI1609" s="65">
        <v>18821101</v>
      </c>
      <c r="AJ1609" s="65" t="s">
        <v>5362</v>
      </c>
      <c r="AK1609" s="65">
        <v>8</v>
      </c>
      <c r="AL1609" s="65" t="s">
        <v>2174</v>
      </c>
      <c r="AN1609" s="65" t="str">
        <f t="shared" si="714"/>
        <v/>
      </c>
    </row>
    <row r="1610" spans="1:40" ht="16.8" customHeight="1" x14ac:dyDescent="0.25">
      <c r="A1610" s="113">
        <v>1</v>
      </c>
      <c r="B1610" s="342" t="s">
        <v>766</v>
      </c>
      <c r="C1610" s="180">
        <v>0</v>
      </c>
      <c r="D1610" s="349">
        <f t="shared" si="723"/>
        <v>0</v>
      </c>
      <c r="E1610" s="211">
        <f t="shared" si="720"/>
        <v>18810917</v>
      </c>
      <c r="F1610" s="262">
        <v>9</v>
      </c>
      <c r="G1610" s="194" t="s">
        <v>5003</v>
      </c>
      <c r="H1610" s="194"/>
      <c r="N1610" s="417"/>
      <c r="O1610" s="194"/>
      <c r="P1610" s="194"/>
      <c r="R1610" s="112" t="str">
        <f>IF(D1610="","", CONCATENATE("Update games set ", B1610, "= ",D1610," where game_id=", E1610))</f>
        <v>Update games set HT_a= 0 where game_id=18810917</v>
      </c>
      <c r="S1610" s="112" t="str">
        <f t="shared" si="715"/>
        <v>Update lineups set player_name = 'W Parr', raw_name = 'W Parr' where game_id = 18810917 and player_order = 9</v>
      </c>
      <c r="T1610" s="112" t="str">
        <f t="shared" si="716"/>
        <v/>
      </c>
      <c r="U1610" s="200" t="str">
        <f t="shared" si="713"/>
        <v/>
      </c>
      <c r="V1610" s="112" t="str">
        <f t="shared" si="717"/>
        <v/>
      </c>
      <c r="W1610" s="415" t="str">
        <f t="shared" si="718"/>
        <v/>
      </c>
      <c r="Y1610" s="65" t="str">
        <f t="shared" si="697"/>
        <v/>
      </c>
      <c r="Z1610" s="65" t="str">
        <f t="shared" si="698"/>
        <v/>
      </c>
      <c r="AA1610" s="65" t="str">
        <f t="shared" si="699"/>
        <v/>
      </c>
      <c r="AB1610" s="65" t="str">
        <f t="shared" si="700"/>
        <v/>
      </c>
      <c r="AC1610" s="65" t="str">
        <f t="shared" si="701"/>
        <v/>
      </c>
      <c r="AH1610" s="65" t="str">
        <f t="shared" si="719"/>
        <v>188211019</v>
      </c>
      <c r="AI1610" s="65">
        <v>18821101</v>
      </c>
      <c r="AJ1610" s="65" t="s">
        <v>5362</v>
      </c>
      <c r="AK1610" s="65">
        <v>9</v>
      </c>
      <c r="AL1610" s="65" t="s">
        <v>2174</v>
      </c>
      <c r="AN1610" s="65" t="str">
        <f t="shared" si="714"/>
        <v/>
      </c>
    </row>
    <row r="1611" spans="1:40" ht="16.8" customHeight="1" x14ac:dyDescent="0.25">
      <c r="A1611" s="113">
        <v>1</v>
      </c>
      <c r="B1611" s="342" t="s">
        <v>753</v>
      </c>
      <c r="C1611" s="348"/>
      <c r="D1611" s="350" t="str">
        <f t="shared" ref="D1611:D1659" si="724">IF(C1611="", "", CONCATENATE("'", C1611,"'"))</f>
        <v/>
      </c>
      <c r="E1611" s="211">
        <f t="shared" si="720"/>
        <v>18810917</v>
      </c>
      <c r="F1611" s="262">
        <v>10</v>
      </c>
      <c r="G1611" s="194" t="s">
        <v>5007</v>
      </c>
      <c r="N1611" s="417"/>
      <c r="O1611" s="194"/>
      <c r="P1611" s="194"/>
      <c r="R1611" s="112" t="str">
        <f>IF(D1611="","", CONCATENATE("Update games set ", B1611, "= ",D1611," where game_id=", E1611))</f>
        <v/>
      </c>
      <c r="S1611" s="112" t="str">
        <f t="shared" si="715"/>
        <v>Update lineups set player_name = 'S Norman', raw_name = 'S Norman' where game_id = 18810917 and player_order = 10</v>
      </c>
      <c r="T1611" s="112" t="str">
        <f t="shared" si="716"/>
        <v/>
      </c>
      <c r="U1611" s="200" t="str">
        <f t="shared" si="713"/>
        <v/>
      </c>
      <c r="V1611" s="112" t="str">
        <f t="shared" si="717"/>
        <v/>
      </c>
      <c r="W1611" s="415" t="str">
        <f t="shared" si="718"/>
        <v/>
      </c>
      <c r="Y1611" s="65" t="str">
        <f t="shared" si="697"/>
        <v/>
      </c>
      <c r="Z1611" s="65" t="str">
        <f t="shared" si="698"/>
        <v/>
      </c>
      <c r="AA1611" s="65" t="str">
        <f t="shared" si="699"/>
        <v/>
      </c>
      <c r="AB1611" s="65" t="str">
        <f t="shared" si="700"/>
        <v/>
      </c>
      <c r="AC1611" s="65" t="str">
        <f t="shared" si="701"/>
        <v/>
      </c>
      <c r="AH1611" s="65" t="str">
        <f t="shared" si="719"/>
        <v>1882110110</v>
      </c>
      <c r="AI1611" s="65">
        <v>18821101</v>
      </c>
      <c r="AJ1611" s="65" t="s">
        <v>5362</v>
      </c>
      <c r="AK1611" s="65">
        <v>10</v>
      </c>
      <c r="AL1611" s="65" t="s">
        <v>2174</v>
      </c>
      <c r="AN1611" s="65" t="str">
        <f t="shared" si="714"/>
        <v/>
      </c>
    </row>
    <row r="1612" spans="1:40" ht="16.8" customHeight="1" x14ac:dyDescent="0.25">
      <c r="A1612" s="113">
        <v>1</v>
      </c>
      <c r="B1612" s="342" t="s">
        <v>746</v>
      </c>
      <c r="C1612" s="334" t="s">
        <v>5326</v>
      </c>
      <c r="D1612" s="334" t="str">
        <f>CONCATENATE("'", LEFT(E1612,4),"-",MID(E1612,5,2),"-", MID(E1612,7,2), " ", C1612,"'")</f>
        <v>'1881-09-17 16:00'</v>
      </c>
      <c r="E1612" s="211">
        <f t="shared" si="720"/>
        <v>18810917</v>
      </c>
      <c r="F1612" s="262">
        <v>11</v>
      </c>
      <c r="R1612" s="112" t="str">
        <f>IF(D1612="","", CONCATENATE("Update games set ", B1612, "= ",D1612," where game_id=", E1612))</f>
        <v>Update games set Game_date= '1881-09-17 16:00' where game_id=18810917</v>
      </c>
      <c r="S1612" s="112" t="str">
        <f t="shared" si="715"/>
        <v/>
      </c>
      <c r="T1612" s="112" t="str">
        <f t="shared" si="716"/>
        <v/>
      </c>
      <c r="U1612" s="200" t="str">
        <f t="shared" si="713"/>
        <v/>
      </c>
      <c r="V1612" s="112" t="str">
        <f t="shared" si="717"/>
        <v/>
      </c>
      <c r="W1612" s="415" t="str">
        <f t="shared" si="718"/>
        <v/>
      </c>
      <c r="Y1612" s="65" t="str">
        <f t="shared" si="697"/>
        <v/>
      </c>
      <c r="Z1612" s="65" t="str">
        <f t="shared" si="698"/>
        <v/>
      </c>
      <c r="AA1612" s="65" t="str">
        <f t="shared" si="699"/>
        <v/>
      </c>
      <c r="AB1612" s="65" t="str">
        <f t="shared" si="700"/>
        <v/>
      </c>
      <c r="AC1612" s="65" t="str">
        <f t="shared" si="701"/>
        <v/>
      </c>
      <c r="AH1612" s="65" t="str">
        <f t="shared" si="719"/>
        <v>1882110111</v>
      </c>
      <c r="AI1612" s="65">
        <v>18821101</v>
      </c>
      <c r="AJ1612" s="65" t="s">
        <v>5362</v>
      </c>
      <c r="AK1612" s="65">
        <v>11</v>
      </c>
      <c r="AL1612" s="65" t="s">
        <v>2174</v>
      </c>
      <c r="AN1612" s="65" t="str">
        <f t="shared" si="714"/>
        <v/>
      </c>
    </row>
    <row r="1613" spans="1:40" ht="16.8" customHeight="1" x14ac:dyDescent="0.25">
      <c r="A1613" s="113">
        <v>1</v>
      </c>
      <c r="B1613" s="342" t="s">
        <v>25</v>
      </c>
      <c r="C1613" s="334"/>
      <c r="D1613" s="350" t="str">
        <f t="shared" si="706"/>
        <v/>
      </c>
      <c r="E1613" s="211">
        <f t="shared" si="720"/>
        <v>18810917</v>
      </c>
      <c r="F1613" s="262">
        <v>12</v>
      </c>
      <c r="G1613" s="212"/>
      <c r="H1613" s="212"/>
      <c r="N1613" s="416"/>
      <c r="O1613" s="212"/>
      <c r="P1613" s="212"/>
      <c r="R1613" s="112" t="str">
        <f>IF(D1613="","", CONCATENATE("Update games set ", B1613, "= ",D1613," where game_id=", E1613))</f>
        <v/>
      </c>
      <c r="S1613" s="112" t="str">
        <f t="shared" si="715"/>
        <v/>
      </c>
      <c r="T1613" s="112" t="str">
        <f t="shared" si="716"/>
        <v/>
      </c>
      <c r="U1613" s="200" t="str">
        <f t="shared" si="713"/>
        <v/>
      </c>
      <c r="V1613" s="112" t="str">
        <f t="shared" si="717"/>
        <v/>
      </c>
      <c r="W1613" s="415" t="str">
        <f t="shared" si="718"/>
        <v/>
      </c>
      <c r="Y1613" s="65" t="str">
        <f t="shared" si="697"/>
        <v/>
      </c>
      <c r="Z1613" s="65" t="str">
        <f t="shared" si="698"/>
        <v/>
      </c>
      <c r="AA1613" s="65" t="str">
        <f t="shared" si="699"/>
        <v/>
      </c>
      <c r="AB1613" s="65" t="str">
        <f t="shared" si="700"/>
        <v/>
      </c>
      <c r="AC1613" s="65" t="str">
        <f t="shared" si="701"/>
        <v/>
      </c>
      <c r="AH1613" s="65" t="str">
        <f t="shared" si="719"/>
        <v>1882110112</v>
      </c>
      <c r="AI1613" s="65">
        <v>18821101</v>
      </c>
      <c r="AJ1613" s="65" t="s">
        <v>5362</v>
      </c>
      <c r="AK1613" s="65">
        <v>12</v>
      </c>
      <c r="AL1613" s="65" t="s">
        <v>653</v>
      </c>
      <c r="AN1613" s="65" t="str">
        <f t="shared" si="714"/>
        <v/>
      </c>
    </row>
    <row r="1614" spans="1:40" ht="16.8" customHeight="1" x14ac:dyDescent="0.25">
      <c r="A1614" s="113">
        <v>1</v>
      </c>
      <c r="B1614" s="342" t="s">
        <v>475</v>
      </c>
      <c r="C1614" s="180"/>
      <c r="D1614" s="349" t="str">
        <f t="shared" si="723"/>
        <v/>
      </c>
      <c r="E1614" s="211">
        <f t="shared" si="720"/>
        <v>18810917</v>
      </c>
      <c r="F1614" s="262">
        <v>13</v>
      </c>
      <c r="R1614" s="112" t="str">
        <f>IF(D1614="","", CONCATENATE("Update games set ", B1614, "= ",D1614," where game_id=", E1614))</f>
        <v/>
      </c>
      <c r="S1614" s="112" t="str">
        <f t="shared" si="715"/>
        <v/>
      </c>
      <c r="T1614" s="112" t="str">
        <f t="shared" si="716"/>
        <v/>
      </c>
      <c r="U1614" s="200" t="str">
        <f t="shared" si="713"/>
        <v/>
      </c>
      <c r="V1614" s="112" t="str">
        <f t="shared" si="717"/>
        <v/>
      </c>
      <c r="W1614" s="415" t="str">
        <f t="shared" si="718"/>
        <v/>
      </c>
      <c r="Y1614" s="65" t="str">
        <f t="shared" ref="Y1614:Y1677" si="725">IF(I1614="","",CONCATENATE("update goals set scorer_name = '",SUBSTITUTE(J1614, "'", "''"),"'"))</f>
        <v/>
      </c>
      <c r="Z1614" s="65" t="str">
        <f t="shared" ref="Z1614:Z1677" si="726">IF(K1614="", "", CONCATENATE(", goal_min = ", K1614))</f>
        <v/>
      </c>
      <c r="AA1614" s="65" t="str">
        <f t="shared" ref="AA1614:AA1677" si="727">IF(L1614="", "", CONCATENATE(", Pen = '", UPPER(L1614), "'"))</f>
        <v/>
      </c>
      <c r="AB1614" s="65" t="str">
        <f t="shared" ref="AB1614:AB1677" si="728">IF(M1614="", "", CONCATENATE(", OG = '", UPPER(M1614), "'"))</f>
        <v/>
      </c>
      <c r="AC1614" s="65" t="str">
        <f t="shared" ref="AC1614:AC1677" si="729">IF(I1614="", "", CONCATENATE(" where game_id = ", E1614, " and goal_order = ", I1614))</f>
        <v/>
      </c>
      <c r="AH1614" s="65" t="str">
        <f t="shared" si="719"/>
        <v>1882110113</v>
      </c>
      <c r="AI1614" s="65">
        <v>18821101</v>
      </c>
      <c r="AJ1614" s="65" t="s">
        <v>5362</v>
      </c>
      <c r="AK1614" s="65">
        <v>13</v>
      </c>
      <c r="AL1614" s="65" t="s">
        <v>653</v>
      </c>
      <c r="AN1614" s="65" t="str">
        <f t="shared" si="714"/>
        <v/>
      </c>
    </row>
    <row r="1615" spans="1:40" ht="16.8" customHeight="1" x14ac:dyDescent="0.25">
      <c r="A1615" s="113">
        <v>1</v>
      </c>
      <c r="B1615" s="342" t="s">
        <v>20</v>
      </c>
      <c r="C1615" s="348"/>
      <c r="D1615" s="350" t="str">
        <f t="shared" si="706"/>
        <v/>
      </c>
      <c r="E1615" s="211">
        <f t="shared" si="720"/>
        <v>18810917</v>
      </c>
      <c r="F1615" s="262">
        <v>14</v>
      </c>
      <c r="R1615" s="112" t="str">
        <f>IF(D1615="","", CONCATENATE("Update games set ", B1615, "= ",D1615," where game_id=", E1615))</f>
        <v/>
      </c>
      <c r="S1615" s="112" t="str">
        <f t="shared" si="715"/>
        <v/>
      </c>
      <c r="T1615" s="112" t="str">
        <f t="shared" si="716"/>
        <v/>
      </c>
      <c r="U1615" s="200" t="str">
        <f t="shared" si="713"/>
        <v/>
      </c>
      <c r="V1615" s="112" t="str">
        <f t="shared" si="717"/>
        <v/>
      </c>
      <c r="W1615" s="415" t="str">
        <f t="shared" si="718"/>
        <v/>
      </c>
      <c r="Y1615" s="65" t="str">
        <f t="shared" si="725"/>
        <v/>
      </c>
      <c r="Z1615" s="65" t="str">
        <f t="shared" si="726"/>
        <v/>
      </c>
      <c r="AA1615" s="65" t="str">
        <f t="shared" si="727"/>
        <v/>
      </c>
      <c r="AB1615" s="65" t="str">
        <f t="shared" si="728"/>
        <v/>
      </c>
      <c r="AC1615" s="65" t="str">
        <f t="shared" si="729"/>
        <v/>
      </c>
      <c r="AH1615" s="65" t="str">
        <f t="shared" si="719"/>
        <v>1882110114</v>
      </c>
      <c r="AI1615" s="65">
        <v>18821101</v>
      </c>
      <c r="AJ1615" s="65" t="s">
        <v>5362</v>
      </c>
      <c r="AK1615" s="65">
        <v>14</v>
      </c>
      <c r="AL1615" s="65" t="s">
        <v>653</v>
      </c>
      <c r="AN1615" s="65" t="str">
        <f t="shared" si="714"/>
        <v/>
      </c>
    </row>
    <row r="1616" spans="1:40" ht="16.8" customHeight="1" x14ac:dyDescent="0.25">
      <c r="A1616" s="113">
        <v>1</v>
      </c>
      <c r="B1616" s="342" t="s">
        <v>4882</v>
      </c>
      <c r="C1616" s="342" t="str">
        <f>IF(C1615="", "", C1615)</f>
        <v/>
      </c>
      <c r="D1616" s="350" t="str">
        <f t="shared" si="706"/>
        <v/>
      </c>
      <c r="E1616" s="211">
        <f t="shared" si="720"/>
        <v>18810917</v>
      </c>
      <c r="F1616" s="262">
        <v>15</v>
      </c>
      <c r="R1616" s="112" t="str">
        <f>IF(D1616="","", CONCATENATE("Update games set ", B1616, "= ",D1616," where game_id=", E1616))</f>
        <v/>
      </c>
      <c r="S1616" s="112" t="str">
        <f t="shared" si="715"/>
        <v/>
      </c>
      <c r="T1616" s="112" t="str">
        <f t="shared" si="716"/>
        <v/>
      </c>
      <c r="U1616" s="200" t="str">
        <f t="shared" si="713"/>
        <v/>
      </c>
      <c r="V1616" s="112" t="str">
        <f t="shared" si="717"/>
        <v/>
      </c>
      <c r="W1616" s="415" t="str">
        <f t="shared" si="718"/>
        <v/>
      </c>
      <c r="Y1616" s="65" t="str">
        <f t="shared" si="725"/>
        <v/>
      </c>
      <c r="Z1616" s="65" t="str">
        <f t="shared" si="726"/>
        <v/>
      </c>
      <c r="AA1616" s="65" t="str">
        <f t="shared" si="727"/>
        <v/>
      </c>
      <c r="AB1616" s="65" t="str">
        <f t="shared" si="728"/>
        <v/>
      </c>
      <c r="AC1616" s="65" t="str">
        <f t="shared" si="729"/>
        <v/>
      </c>
      <c r="AH1616" s="65" t="str">
        <f t="shared" si="719"/>
        <v>1882110115</v>
      </c>
      <c r="AI1616" s="65">
        <v>18821101</v>
      </c>
      <c r="AJ1616" s="65" t="s">
        <v>5362</v>
      </c>
      <c r="AK1616" s="65">
        <v>15</v>
      </c>
      <c r="AL1616" s="65" t="s">
        <v>653</v>
      </c>
      <c r="AN1616" s="65" t="str">
        <f t="shared" si="714"/>
        <v/>
      </c>
    </row>
    <row r="1617" spans="1:40" s="126" customFormat="1" ht="16.8" customHeight="1" thickBot="1" x14ac:dyDescent="0.3">
      <c r="A1617" s="113">
        <v>1</v>
      </c>
      <c r="B1617" s="116" t="s">
        <v>115</v>
      </c>
      <c r="C1617" s="352"/>
      <c r="D1617" s="370" t="str">
        <f t="shared" ref="D1617" si="730">IF(MID(E1617,5,2)*1&gt;6,_xlfn.CONCAT("'",LEFT(E1617,4),"-",MID(E1617,3,2)+1,"'"),_xlfn.CONCAT("'",LEFT(E1617,4)-1,"-",MID(E1617,3,2),"'"))</f>
        <v>'1881-82'</v>
      </c>
      <c r="E1617" s="214">
        <f t="shared" si="720"/>
        <v>18810917</v>
      </c>
      <c r="F1617" s="266">
        <v>16</v>
      </c>
      <c r="G1617" s="343"/>
      <c r="H1617" s="343"/>
      <c r="I1617" s="267"/>
      <c r="J1617" s="214"/>
      <c r="K1617" s="266"/>
      <c r="L1617" s="266"/>
      <c r="M1617" s="266"/>
      <c r="N1617" s="419"/>
      <c r="O1617" s="343"/>
      <c r="P1617" s="343"/>
      <c r="Q1617" s="346"/>
      <c r="R1617" s="112" t="str">
        <f>IF(D1617="","", CONCATENATE("Update games set ", B1617, "= ",D1617," where game_id=", E1617))</f>
        <v>Update games set Season= '1881-82' where game_id=18810917</v>
      </c>
      <c r="S1617" s="112" t="str">
        <f t="shared" si="715"/>
        <v/>
      </c>
      <c r="T1617" s="112" t="str">
        <f t="shared" si="716"/>
        <v/>
      </c>
      <c r="U1617" s="200" t="str">
        <f t="shared" si="713"/>
        <v/>
      </c>
      <c r="V1617" s="112" t="str">
        <f t="shared" si="717"/>
        <v/>
      </c>
      <c r="W1617" s="415" t="str">
        <f t="shared" si="718"/>
        <v/>
      </c>
      <c r="X1617" s="240"/>
      <c r="Y1617" s="65" t="str">
        <f t="shared" si="725"/>
        <v/>
      </c>
      <c r="Z1617" s="65" t="str">
        <f t="shared" si="726"/>
        <v/>
      </c>
      <c r="AA1617" s="65" t="str">
        <f t="shared" si="727"/>
        <v/>
      </c>
      <c r="AB1617" s="65" t="str">
        <f t="shared" si="728"/>
        <v/>
      </c>
      <c r="AC1617" s="65" t="str">
        <f t="shared" si="729"/>
        <v/>
      </c>
      <c r="AH1617" s="65" t="str">
        <f t="shared" si="719"/>
        <v>1882110116</v>
      </c>
      <c r="AI1617" s="126">
        <v>18821101</v>
      </c>
      <c r="AJ1617" s="126" t="s">
        <v>5362</v>
      </c>
      <c r="AK1617" s="126">
        <v>16</v>
      </c>
      <c r="AL1617" s="126" t="s">
        <v>653</v>
      </c>
      <c r="AN1617" s="65" t="str">
        <f t="shared" si="714"/>
        <v/>
      </c>
    </row>
    <row r="1618" spans="1:40" ht="16.8" customHeight="1" thickTop="1" x14ac:dyDescent="0.25">
      <c r="A1618" s="113">
        <v>1</v>
      </c>
      <c r="B1618" s="341" t="s">
        <v>22</v>
      </c>
      <c r="C1618" s="341" t="s">
        <v>5126</v>
      </c>
      <c r="D1618" s="341" t="str">
        <f t="shared" si="706"/>
        <v>'Small Heath'</v>
      </c>
      <c r="E1618" s="211">
        <v>18811001</v>
      </c>
      <c r="F1618" s="262">
        <v>1</v>
      </c>
      <c r="G1618" s="211" t="s">
        <v>5032</v>
      </c>
      <c r="H1618" s="212"/>
      <c r="R1618" s="112" t="str">
        <f>IF(D1618="","", CONCATENATE("Update games set ", B1618, "= ",D1618," where game_id=", E1618))</f>
        <v>Update games set Opponent= 'Small Heath' where game_id=18811001</v>
      </c>
      <c r="S1618" s="112" t="str">
        <f t="shared" si="715"/>
        <v>Update lineups set player_name = 'T Beardsley', raw_name = 'T Beardsley' where game_id = 18811001 and player_order = 1</v>
      </c>
      <c r="T1618" s="112" t="str">
        <f t="shared" si="716"/>
        <v/>
      </c>
      <c r="U1618" s="200" t="str">
        <f t="shared" si="713"/>
        <v/>
      </c>
      <c r="V1618" s="112" t="str">
        <f t="shared" si="717"/>
        <v/>
      </c>
      <c r="W1618" s="415" t="str">
        <f t="shared" si="718"/>
        <v/>
      </c>
      <c r="Y1618" s="65" t="str">
        <f t="shared" si="725"/>
        <v/>
      </c>
      <c r="Z1618" s="65" t="str">
        <f t="shared" si="726"/>
        <v/>
      </c>
      <c r="AA1618" s="65" t="str">
        <f t="shared" si="727"/>
        <v/>
      </c>
      <c r="AB1618" s="65" t="str">
        <f t="shared" si="728"/>
        <v/>
      </c>
      <c r="AC1618" s="65" t="str">
        <f t="shared" si="729"/>
        <v/>
      </c>
      <c r="AH1618" s="65" t="str">
        <f t="shared" si="719"/>
        <v>188212071</v>
      </c>
      <c r="AI1618" s="65">
        <v>18821207</v>
      </c>
      <c r="AJ1618" s="65" t="s">
        <v>5077</v>
      </c>
      <c r="AK1618" s="65">
        <v>1</v>
      </c>
      <c r="AL1618" s="65" t="s">
        <v>2107</v>
      </c>
      <c r="AN1618" s="65" t="str">
        <f t="shared" si="714"/>
        <v>update games set source = 'The Nottingham Forest Football Scrapbook' where game_id = 18811001</v>
      </c>
    </row>
    <row r="1619" spans="1:40" ht="16.8" customHeight="1" x14ac:dyDescent="0.25">
      <c r="A1619" s="113">
        <v>1</v>
      </c>
      <c r="B1619" s="342" t="s">
        <v>4979</v>
      </c>
      <c r="C1619" s="342" t="str">
        <f>IF(C1618="", "", C1618)</f>
        <v>Small Heath</v>
      </c>
      <c r="D1619" s="350" t="str">
        <f t="shared" si="706"/>
        <v>'Small Heath'</v>
      </c>
      <c r="E1619" s="211">
        <f>E1618</f>
        <v>18811001</v>
      </c>
      <c r="F1619" s="262">
        <v>2</v>
      </c>
      <c r="G1619" s="211" t="s">
        <v>4942</v>
      </c>
      <c r="R1619" s="112" t="str">
        <f>IF(D1619="","", CONCATENATE("Update games set ", B1619, "= ",D1619," where game_id=", E1619))</f>
        <v>Update games set Opp_parent= 'Small Heath' where game_id=18811001</v>
      </c>
      <c r="S1619" s="112" t="str">
        <f t="shared" si="715"/>
        <v>Update lineups set player_name = 'E Luntley', raw_name = 'E Luntley' where game_id = 18811001 and player_order = 2</v>
      </c>
      <c r="T1619" s="112" t="str">
        <f t="shared" si="716"/>
        <v/>
      </c>
      <c r="U1619" s="200" t="str">
        <f t="shared" si="713"/>
        <v/>
      </c>
      <c r="V1619" s="112" t="str">
        <f t="shared" si="717"/>
        <v/>
      </c>
      <c r="W1619" s="415" t="str">
        <f t="shared" si="718"/>
        <v/>
      </c>
      <c r="Y1619" s="65" t="str">
        <f t="shared" si="725"/>
        <v/>
      </c>
      <c r="Z1619" s="65" t="str">
        <f t="shared" si="726"/>
        <v/>
      </c>
      <c r="AA1619" s="65" t="str">
        <f t="shared" si="727"/>
        <v/>
      </c>
      <c r="AB1619" s="65" t="str">
        <f t="shared" si="728"/>
        <v/>
      </c>
      <c r="AC1619" s="65" t="str">
        <f t="shared" si="729"/>
        <v/>
      </c>
      <c r="AH1619" s="65" t="str">
        <f t="shared" si="719"/>
        <v>188212072</v>
      </c>
      <c r="AI1619" s="65">
        <v>18821207</v>
      </c>
      <c r="AJ1619" s="65" t="s">
        <v>5077</v>
      </c>
      <c r="AK1619" s="65">
        <v>2</v>
      </c>
      <c r="AL1619" s="65" t="s">
        <v>3078</v>
      </c>
      <c r="AN1619" s="65" t="str">
        <f t="shared" si="714"/>
        <v/>
      </c>
    </row>
    <row r="1620" spans="1:40" ht="16.8" customHeight="1" x14ac:dyDescent="0.25">
      <c r="A1620" s="113">
        <v>1</v>
      </c>
      <c r="B1620" s="342" t="s">
        <v>2653</v>
      </c>
      <c r="C1620" s="342" t="s">
        <v>663</v>
      </c>
      <c r="D1620" s="350" t="str">
        <f t="shared" si="706"/>
        <v>'Friendly'</v>
      </c>
      <c r="E1620" s="211">
        <f t="shared" ref="E1620:E1633" si="731">E1619</f>
        <v>18811001</v>
      </c>
      <c r="F1620" s="262">
        <v>3</v>
      </c>
      <c r="G1620" s="211" t="s">
        <v>3417</v>
      </c>
      <c r="R1620" s="112" t="str">
        <f>IF(D1620="","", CONCATENATE("Update games set ", B1620, "= ",D1620," where game_id=", E1620))</f>
        <v>Update games set Game_type= 'Friendly' where game_id=18811001</v>
      </c>
      <c r="S1620" s="112" t="str">
        <f t="shared" si="715"/>
        <v>Update lineups set player_name = 'W Luntley', raw_name = 'W Luntley' where game_id = 18811001 and player_order = 3</v>
      </c>
      <c r="T1620" s="112" t="str">
        <f t="shared" si="716"/>
        <v/>
      </c>
      <c r="U1620" s="200" t="str">
        <f t="shared" si="713"/>
        <v/>
      </c>
      <c r="V1620" s="112" t="str">
        <f t="shared" si="717"/>
        <v/>
      </c>
      <c r="W1620" s="415" t="str">
        <f t="shared" si="718"/>
        <v/>
      </c>
      <c r="Y1620" s="65" t="str">
        <f t="shared" si="725"/>
        <v/>
      </c>
      <c r="Z1620" s="65" t="str">
        <f t="shared" si="726"/>
        <v/>
      </c>
      <c r="AA1620" s="65" t="str">
        <f t="shared" si="727"/>
        <v/>
      </c>
      <c r="AB1620" s="65" t="str">
        <f t="shared" si="728"/>
        <v/>
      </c>
      <c r="AC1620" s="65" t="str">
        <f t="shared" si="729"/>
        <v/>
      </c>
      <c r="AH1620" s="65" t="str">
        <f t="shared" si="719"/>
        <v>188212073</v>
      </c>
      <c r="AI1620" s="65">
        <v>18821207</v>
      </c>
      <c r="AJ1620" s="65" t="s">
        <v>5077</v>
      </c>
      <c r="AK1620" s="65">
        <v>3</v>
      </c>
      <c r="AL1620" s="65" t="s">
        <v>2094</v>
      </c>
      <c r="AN1620" s="65" t="str">
        <f t="shared" si="714"/>
        <v/>
      </c>
    </row>
    <row r="1621" spans="1:40" ht="16.8" customHeight="1" x14ac:dyDescent="0.25">
      <c r="A1621" s="113">
        <v>1</v>
      </c>
      <c r="B1621" s="342" t="s">
        <v>4978</v>
      </c>
      <c r="C1621" s="348" t="s">
        <v>5065</v>
      </c>
      <c r="D1621" s="350" t="str">
        <f t="shared" si="706"/>
        <v>'H'</v>
      </c>
      <c r="E1621" s="211">
        <f t="shared" si="731"/>
        <v>18811001</v>
      </c>
      <c r="F1621" s="262">
        <v>4</v>
      </c>
      <c r="G1621" s="211" t="s">
        <v>5026</v>
      </c>
      <c r="R1621" s="112" t="str">
        <f>IF(D1621="","", CONCATENATE("Update games set ", B1621, "= ",D1621," where game_id=", E1621))</f>
        <v>Update games set HAN= 'H' where game_id=18811001</v>
      </c>
      <c r="S1621" s="112" t="str">
        <f t="shared" si="715"/>
        <v>Update lineups set player_name = 'W Gunn', raw_name = 'W Gunn' where game_id = 18811001 and player_order = 4</v>
      </c>
      <c r="T1621" s="112" t="str">
        <f t="shared" si="716"/>
        <v/>
      </c>
      <c r="U1621" s="200" t="str">
        <f t="shared" si="713"/>
        <v/>
      </c>
      <c r="V1621" s="112" t="str">
        <f t="shared" si="717"/>
        <v/>
      </c>
      <c r="W1621" s="415" t="str">
        <f t="shared" si="718"/>
        <v/>
      </c>
      <c r="Y1621" s="65" t="str">
        <f t="shared" si="725"/>
        <v/>
      </c>
      <c r="Z1621" s="65" t="str">
        <f t="shared" si="726"/>
        <v/>
      </c>
      <c r="AA1621" s="65" t="str">
        <f t="shared" si="727"/>
        <v/>
      </c>
      <c r="AB1621" s="65" t="str">
        <f t="shared" si="728"/>
        <v/>
      </c>
      <c r="AC1621" s="65" t="str">
        <f t="shared" si="729"/>
        <v/>
      </c>
      <c r="AH1621" s="65" t="str">
        <f t="shared" si="719"/>
        <v>188212074</v>
      </c>
      <c r="AI1621" s="65">
        <v>18821207</v>
      </c>
      <c r="AJ1621" s="65" t="s">
        <v>5077</v>
      </c>
      <c r="AK1621" s="65">
        <v>4</v>
      </c>
      <c r="AL1621" s="65" t="s">
        <v>2091</v>
      </c>
      <c r="AN1621" s="65" t="str">
        <f t="shared" si="714"/>
        <v/>
      </c>
    </row>
    <row r="1622" spans="1:40" ht="16.8" customHeight="1" x14ac:dyDescent="0.25">
      <c r="A1622" s="113">
        <v>1</v>
      </c>
      <c r="B1622" s="342" t="s">
        <v>5</v>
      </c>
      <c r="C1622" s="347">
        <v>3</v>
      </c>
      <c r="D1622" s="349">
        <f t="shared" si="721"/>
        <v>3</v>
      </c>
      <c r="E1622" s="211">
        <f t="shared" si="731"/>
        <v>18811001</v>
      </c>
      <c r="F1622" s="262">
        <v>5</v>
      </c>
      <c r="G1622" s="211" t="s">
        <v>5015</v>
      </c>
      <c r="R1622" s="112" t="str">
        <f>IF(D1622="","", CONCATENATE("Update games set ", B1622, "= ",D1622," where game_id=", E1622))</f>
        <v>Update games set F= 3 where game_id=18811001</v>
      </c>
      <c r="S1622" s="112" t="str">
        <f t="shared" si="715"/>
        <v>Update lineups set player_name = 'Unwin', raw_name = 'Unwin' where game_id = 18811001 and player_order = 5</v>
      </c>
      <c r="T1622" s="112" t="str">
        <f t="shared" si="716"/>
        <v/>
      </c>
      <c r="U1622" s="200" t="str">
        <f t="shared" si="713"/>
        <v/>
      </c>
      <c r="V1622" s="112" t="str">
        <f t="shared" si="717"/>
        <v/>
      </c>
      <c r="W1622" s="415" t="str">
        <f t="shared" si="718"/>
        <v/>
      </c>
      <c r="Y1622" s="65" t="str">
        <f t="shared" si="725"/>
        <v/>
      </c>
      <c r="Z1622" s="65" t="str">
        <f t="shared" si="726"/>
        <v/>
      </c>
      <c r="AA1622" s="65" t="str">
        <f t="shared" si="727"/>
        <v/>
      </c>
      <c r="AB1622" s="65" t="str">
        <f t="shared" si="728"/>
        <v/>
      </c>
      <c r="AC1622" s="65" t="str">
        <f t="shared" si="729"/>
        <v/>
      </c>
      <c r="AH1622" s="65" t="str">
        <f t="shared" si="719"/>
        <v>188212075</v>
      </c>
      <c r="AI1622" s="65">
        <v>18821207</v>
      </c>
      <c r="AJ1622" s="65" t="s">
        <v>5077</v>
      </c>
      <c r="AK1622" s="65">
        <v>5</v>
      </c>
      <c r="AL1622" s="65" t="s">
        <v>2105</v>
      </c>
      <c r="AN1622" s="65" t="str">
        <f t="shared" si="714"/>
        <v/>
      </c>
    </row>
    <row r="1623" spans="1:40" ht="16.8" customHeight="1" x14ac:dyDescent="0.25">
      <c r="A1623" s="113">
        <v>1</v>
      </c>
      <c r="B1623" s="342" t="s">
        <v>0</v>
      </c>
      <c r="C1623" s="180">
        <v>2</v>
      </c>
      <c r="D1623" s="349">
        <f t="shared" si="721"/>
        <v>2</v>
      </c>
      <c r="E1623" s="211">
        <f t="shared" si="731"/>
        <v>18811001</v>
      </c>
      <c r="F1623" s="262">
        <v>6</v>
      </c>
      <c r="G1623" s="211" t="s">
        <v>4958</v>
      </c>
      <c r="R1623" s="112" t="str">
        <f>IF(D1623="","", CONCATENATE("Update games set ", B1623, "= ",D1623," where game_id=", E1623))</f>
        <v>Update games set A= 2 where game_id=18811001</v>
      </c>
      <c r="S1623" s="112" t="str">
        <f t="shared" si="715"/>
        <v>Update lineups set player_name = 'Earp', raw_name = 'Earp' where game_id = 18811001 and player_order = 6</v>
      </c>
      <c r="T1623" s="112" t="str">
        <f t="shared" si="716"/>
        <v/>
      </c>
      <c r="U1623" s="200" t="str">
        <f t="shared" si="713"/>
        <v/>
      </c>
      <c r="V1623" s="112" t="str">
        <f t="shared" si="717"/>
        <v/>
      </c>
      <c r="W1623" s="415" t="str">
        <f t="shared" si="718"/>
        <v/>
      </c>
      <c r="Y1623" s="65" t="str">
        <f t="shared" si="725"/>
        <v/>
      </c>
      <c r="Z1623" s="65" t="str">
        <f t="shared" si="726"/>
        <v/>
      </c>
      <c r="AA1623" s="65" t="str">
        <f t="shared" si="727"/>
        <v/>
      </c>
      <c r="AB1623" s="65" t="str">
        <f t="shared" si="728"/>
        <v/>
      </c>
      <c r="AC1623" s="65" t="str">
        <f t="shared" si="729"/>
        <v/>
      </c>
      <c r="AH1623" s="65" t="str">
        <f t="shared" si="719"/>
        <v>188212076</v>
      </c>
      <c r="AI1623" s="65">
        <v>18821207</v>
      </c>
      <c r="AJ1623" s="65" t="s">
        <v>5077</v>
      </c>
      <c r="AK1623" s="65">
        <v>6</v>
      </c>
      <c r="AL1623" s="65" t="s">
        <v>2939</v>
      </c>
      <c r="AN1623" s="65" t="str">
        <f t="shared" si="714"/>
        <v/>
      </c>
    </row>
    <row r="1624" spans="1:40" ht="16.8" customHeight="1" x14ac:dyDescent="0.25">
      <c r="A1624" s="113">
        <v>1</v>
      </c>
      <c r="B1624" s="342" t="s">
        <v>23</v>
      </c>
      <c r="C1624" s="334" t="s">
        <v>2</v>
      </c>
      <c r="D1624" s="334" t="str">
        <f t="shared" ref="D1624" si="732">IF(C1624="",IF(D1622&gt;D1623,"'W'",IF(D1622=D1623,"'D'","'L'")),_xlfn.CONCAT("'",C1624,"'"))</f>
        <v>'W'</v>
      </c>
      <c r="E1624" s="211">
        <f t="shared" si="731"/>
        <v>18811001</v>
      </c>
      <c r="F1624" s="262">
        <v>7</v>
      </c>
      <c r="G1624" s="211" t="s">
        <v>2091</v>
      </c>
      <c r="R1624" s="112" t="str">
        <f>IF(D1624="","", CONCATENATE("Update games set ", B1624, "= ",D1624," where game_id=", E1624))</f>
        <v>Update games set Result= 'W' where game_id=18811001</v>
      </c>
      <c r="S1624" s="112" t="str">
        <f t="shared" si="715"/>
        <v>Update lineups set player_name = 'Norman', raw_name = 'Norman' where game_id = 18811001 and player_order = 7</v>
      </c>
      <c r="T1624" s="112" t="str">
        <f t="shared" si="716"/>
        <v/>
      </c>
      <c r="U1624" s="200" t="str">
        <f t="shared" si="713"/>
        <v/>
      </c>
      <c r="V1624" s="112" t="str">
        <f t="shared" si="717"/>
        <v/>
      </c>
      <c r="W1624" s="415" t="str">
        <f t="shared" si="718"/>
        <v/>
      </c>
      <c r="Y1624" s="65" t="str">
        <f t="shared" si="725"/>
        <v/>
      </c>
      <c r="Z1624" s="65" t="str">
        <f t="shared" si="726"/>
        <v/>
      </c>
      <c r="AA1624" s="65" t="str">
        <f t="shared" si="727"/>
        <v/>
      </c>
      <c r="AB1624" s="65" t="str">
        <f t="shared" si="728"/>
        <v/>
      </c>
      <c r="AC1624" s="65" t="str">
        <f t="shared" si="729"/>
        <v/>
      </c>
      <c r="AH1624" s="65" t="str">
        <f t="shared" si="719"/>
        <v>188212077</v>
      </c>
      <c r="AI1624" s="65">
        <v>18821207</v>
      </c>
      <c r="AJ1624" s="65" t="s">
        <v>5077</v>
      </c>
      <c r="AK1624" s="65">
        <v>7</v>
      </c>
      <c r="AL1624" s="65" t="s">
        <v>2114</v>
      </c>
      <c r="AN1624" s="65" t="str">
        <f t="shared" si="714"/>
        <v/>
      </c>
    </row>
    <row r="1625" spans="1:40" ht="16.8" customHeight="1" x14ac:dyDescent="0.25">
      <c r="A1625" s="113">
        <v>1</v>
      </c>
      <c r="B1625" s="342" t="s">
        <v>768</v>
      </c>
      <c r="C1625" s="180"/>
      <c r="D1625" s="349" t="str">
        <f t="shared" si="723"/>
        <v/>
      </c>
      <c r="E1625" s="211">
        <f t="shared" si="731"/>
        <v>18811001</v>
      </c>
      <c r="F1625" s="262">
        <v>8</v>
      </c>
      <c r="G1625" s="211" t="s">
        <v>4982</v>
      </c>
      <c r="R1625" s="112" t="str">
        <f>IF(D1625="","", CONCATENATE("Update games set ", B1625, "= ",D1625," where game_id=", E1625))</f>
        <v/>
      </c>
      <c r="S1625" s="112" t="str">
        <f t="shared" si="715"/>
        <v>Update lineups set player_name = 'Lindley', raw_name = 'Lindley' where game_id = 18811001 and player_order = 8</v>
      </c>
      <c r="T1625" s="112" t="str">
        <f t="shared" si="716"/>
        <v/>
      </c>
      <c r="U1625" s="200" t="str">
        <f t="shared" si="713"/>
        <v/>
      </c>
      <c r="V1625" s="112" t="str">
        <f t="shared" si="717"/>
        <v/>
      </c>
      <c r="W1625" s="415" t="str">
        <f t="shared" si="718"/>
        <v/>
      </c>
      <c r="Y1625" s="65" t="str">
        <f t="shared" si="725"/>
        <v/>
      </c>
      <c r="Z1625" s="65" t="str">
        <f t="shared" si="726"/>
        <v/>
      </c>
      <c r="AA1625" s="65" t="str">
        <f t="shared" si="727"/>
        <v/>
      </c>
      <c r="AB1625" s="65" t="str">
        <f t="shared" si="728"/>
        <v/>
      </c>
      <c r="AC1625" s="65" t="str">
        <f t="shared" si="729"/>
        <v/>
      </c>
      <c r="AH1625" s="65" t="str">
        <f t="shared" si="719"/>
        <v>188212078</v>
      </c>
      <c r="AI1625" s="65">
        <v>18821207</v>
      </c>
      <c r="AJ1625" s="65" t="s">
        <v>5077</v>
      </c>
      <c r="AK1625" s="65">
        <v>8</v>
      </c>
      <c r="AL1625" s="65" t="s">
        <v>2981</v>
      </c>
      <c r="AN1625" s="65" t="str">
        <f t="shared" si="714"/>
        <v/>
      </c>
    </row>
    <row r="1626" spans="1:40" ht="16.8" customHeight="1" x14ac:dyDescent="0.25">
      <c r="A1626" s="113">
        <v>1</v>
      </c>
      <c r="B1626" s="342" t="s">
        <v>766</v>
      </c>
      <c r="C1626" s="180"/>
      <c r="D1626" s="349" t="str">
        <f t="shared" si="723"/>
        <v/>
      </c>
      <c r="E1626" s="211">
        <f t="shared" si="731"/>
        <v>18811001</v>
      </c>
      <c r="F1626" s="262">
        <v>9</v>
      </c>
      <c r="G1626" s="194" t="s">
        <v>5006</v>
      </c>
      <c r="H1626" s="194"/>
      <c r="N1626" s="417"/>
      <c r="O1626" s="194"/>
      <c r="P1626" s="194"/>
      <c r="R1626" s="112" t="str">
        <f>IF(D1626="","", CONCATENATE("Update games set ", B1626, "= ",D1626," where game_id=", E1626))</f>
        <v/>
      </c>
      <c r="S1626" s="112" t="str">
        <f t="shared" si="715"/>
        <v>Update lineups set player_name = 'Parr', raw_name = 'Parr' where game_id = 18811001 and player_order = 9</v>
      </c>
      <c r="T1626" s="112" t="str">
        <f t="shared" si="716"/>
        <v/>
      </c>
      <c r="U1626" s="200" t="str">
        <f t="shared" si="713"/>
        <v/>
      </c>
      <c r="V1626" s="112" t="str">
        <f t="shared" si="717"/>
        <v/>
      </c>
      <c r="W1626" s="415" t="str">
        <f t="shared" si="718"/>
        <v/>
      </c>
      <c r="Y1626" s="65" t="str">
        <f t="shared" si="725"/>
        <v/>
      </c>
      <c r="Z1626" s="65" t="str">
        <f t="shared" si="726"/>
        <v/>
      </c>
      <c r="AA1626" s="65" t="str">
        <f t="shared" si="727"/>
        <v/>
      </c>
      <c r="AB1626" s="65" t="str">
        <f t="shared" si="728"/>
        <v/>
      </c>
      <c r="AC1626" s="65" t="str">
        <f t="shared" si="729"/>
        <v/>
      </c>
      <c r="AH1626" s="65" t="str">
        <f t="shared" si="719"/>
        <v>188212079</v>
      </c>
      <c r="AI1626" s="65">
        <v>18821207</v>
      </c>
      <c r="AJ1626" s="65" t="s">
        <v>5077</v>
      </c>
      <c r="AK1626" s="65">
        <v>9</v>
      </c>
      <c r="AL1626" s="65" t="s">
        <v>3135</v>
      </c>
      <c r="AN1626" s="65" t="str">
        <f t="shared" si="714"/>
        <v/>
      </c>
    </row>
    <row r="1627" spans="1:40" ht="16.8" customHeight="1" x14ac:dyDescent="0.25">
      <c r="A1627" s="113">
        <v>1</v>
      </c>
      <c r="B1627" s="342" t="s">
        <v>753</v>
      </c>
      <c r="C1627" s="348" t="s">
        <v>4931</v>
      </c>
      <c r="D1627" s="350" t="str">
        <f t="shared" si="724"/>
        <v>'Sands'</v>
      </c>
      <c r="E1627" s="211">
        <f t="shared" si="731"/>
        <v>18811001</v>
      </c>
      <c r="F1627" s="262">
        <v>10</v>
      </c>
      <c r="G1627" s="194" t="s">
        <v>2094</v>
      </c>
      <c r="N1627" s="417"/>
      <c r="O1627" s="194"/>
      <c r="P1627" s="194"/>
      <c r="R1627" s="112" t="str">
        <f>IF(D1627="","", CONCATENATE("Update games set ", B1627, "= ",D1627," where game_id=", E1627))</f>
        <v>Update games set Referee= 'Sands' where game_id=18811001</v>
      </c>
      <c r="S1627" s="112" t="str">
        <f t="shared" si="715"/>
        <v>Update lineups set player_name = 'Hancock', raw_name = 'Hancock' where game_id = 18811001 and player_order = 10</v>
      </c>
      <c r="T1627" s="112" t="str">
        <f t="shared" si="716"/>
        <v/>
      </c>
      <c r="U1627" s="200" t="str">
        <f t="shared" si="713"/>
        <v/>
      </c>
      <c r="V1627" s="112" t="str">
        <f t="shared" si="717"/>
        <v/>
      </c>
      <c r="W1627" s="415" t="str">
        <f t="shared" si="718"/>
        <v/>
      </c>
      <c r="Y1627" s="65" t="str">
        <f t="shared" si="725"/>
        <v/>
      </c>
      <c r="Z1627" s="65" t="str">
        <f t="shared" si="726"/>
        <v/>
      </c>
      <c r="AA1627" s="65" t="str">
        <f t="shared" si="727"/>
        <v/>
      </c>
      <c r="AB1627" s="65" t="str">
        <f t="shared" si="728"/>
        <v/>
      </c>
      <c r="AC1627" s="65" t="str">
        <f t="shared" si="729"/>
        <v/>
      </c>
      <c r="AH1627" s="65" t="str">
        <f t="shared" si="719"/>
        <v>1882120710</v>
      </c>
      <c r="AI1627" s="65">
        <v>18821207</v>
      </c>
      <c r="AJ1627" s="65" t="s">
        <v>5077</v>
      </c>
      <c r="AK1627" s="65">
        <v>10</v>
      </c>
      <c r="AL1627" s="65" t="s">
        <v>3178</v>
      </c>
      <c r="AN1627" s="65" t="str">
        <f t="shared" si="714"/>
        <v/>
      </c>
    </row>
    <row r="1628" spans="1:40" ht="16.8" customHeight="1" x14ac:dyDescent="0.25">
      <c r="A1628" s="113">
        <v>1</v>
      </c>
      <c r="B1628" s="342" t="s">
        <v>746</v>
      </c>
      <c r="C1628" s="334" t="s">
        <v>5062</v>
      </c>
      <c r="D1628" s="334" t="str">
        <f>CONCATENATE("'", LEFT(E1628,4),"-",MID(E1628,5,2),"-", MID(E1628,7,2), " ", C1628,"'")</f>
        <v>'1881-10-01 15:00'</v>
      </c>
      <c r="E1628" s="211">
        <f t="shared" si="731"/>
        <v>18811001</v>
      </c>
      <c r="F1628" s="262">
        <v>11</v>
      </c>
      <c r="G1628" s="211" t="s">
        <v>4806</v>
      </c>
      <c r="R1628" s="112" t="str">
        <f>IF(D1628="","", CONCATENATE("Update games set ", B1628, "= ",D1628," where game_id=", E1628))</f>
        <v>Update games set Game_date= '1881-10-01 15:00' where game_id=18811001</v>
      </c>
      <c r="S1628" s="112" t="str">
        <f t="shared" si="715"/>
        <v>Update lineups set player_name = 'SW Widdowson', raw_name = 'SW Widdowson' where game_id = 18811001 and player_order = 11</v>
      </c>
      <c r="T1628" s="112" t="str">
        <f t="shared" si="716"/>
        <v/>
      </c>
      <c r="U1628" s="200" t="str">
        <f t="shared" si="713"/>
        <v/>
      </c>
      <c r="V1628" s="112" t="str">
        <f t="shared" si="717"/>
        <v/>
      </c>
      <c r="W1628" s="415" t="str">
        <f t="shared" si="718"/>
        <v/>
      </c>
      <c r="Y1628" s="65" t="str">
        <f t="shared" si="725"/>
        <v/>
      </c>
      <c r="Z1628" s="65" t="str">
        <f t="shared" si="726"/>
        <v/>
      </c>
      <c r="AA1628" s="65" t="str">
        <f t="shared" si="727"/>
        <v/>
      </c>
      <c r="AB1628" s="65" t="str">
        <f t="shared" si="728"/>
        <v/>
      </c>
      <c r="AC1628" s="65" t="str">
        <f t="shared" si="729"/>
        <v/>
      </c>
      <c r="AH1628" s="65" t="str">
        <f t="shared" si="719"/>
        <v>1882120711</v>
      </c>
      <c r="AI1628" s="65">
        <v>18821207</v>
      </c>
      <c r="AJ1628" s="65" t="s">
        <v>5077</v>
      </c>
      <c r="AK1628" s="65">
        <v>11</v>
      </c>
      <c r="AL1628" s="65" t="s">
        <v>3200</v>
      </c>
      <c r="AN1628" s="65" t="str">
        <f t="shared" si="714"/>
        <v/>
      </c>
    </row>
    <row r="1629" spans="1:40" ht="16.8" customHeight="1" x14ac:dyDescent="0.25">
      <c r="A1629" s="113">
        <v>1</v>
      </c>
      <c r="B1629" s="342" t="s">
        <v>25</v>
      </c>
      <c r="C1629" s="334"/>
      <c r="D1629" s="350" t="str">
        <f t="shared" si="706"/>
        <v/>
      </c>
      <c r="E1629" s="211">
        <f t="shared" si="731"/>
        <v>18811001</v>
      </c>
      <c r="F1629" s="262">
        <v>12</v>
      </c>
      <c r="G1629" s="212"/>
      <c r="H1629" s="212"/>
      <c r="N1629" s="416"/>
      <c r="O1629" s="212"/>
      <c r="P1629" s="212"/>
      <c r="R1629" s="112" t="str">
        <f>IF(D1629="","", CONCATENATE("Update games set ", B1629, "= ",D1629," where game_id=", E1629))</f>
        <v/>
      </c>
      <c r="S1629" s="112" t="str">
        <f t="shared" si="715"/>
        <v/>
      </c>
      <c r="T1629" s="112" t="str">
        <f t="shared" si="716"/>
        <v/>
      </c>
      <c r="U1629" s="200" t="str">
        <f t="shared" si="713"/>
        <v/>
      </c>
      <c r="V1629" s="112" t="str">
        <f t="shared" si="717"/>
        <v/>
      </c>
      <c r="W1629" s="415" t="str">
        <f t="shared" si="718"/>
        <v/>
      </c>
      <c r="Y1629" s="65" t="str">
        <f t="shared" si="725"/>
        <v/>
      </c>
      <c r="Z1629" s="65" t="str">
        <f t="shared" si="726"/>
        <v/>
      </c>
      <c r="AA1629" s="65" t="str">
        <f t="shared" si="727"/>
        <v/>
      </c>
      <c r="AB1629" s="65" t="str">
        <f t="shared" si="728"/>
        <v/>
      </c>
      <c r="AC1629" s="65" t="str">
        <f t="shared" si="729"/>
        <v/>
      </c>
      <c r="AH1629" s="65" t="str">
        <f t="shared" si="719"/>
        <v>1882120712</v>
      </c>
      <c r="AI1629" s="65">
        <v>18821207</v>
      </c>
      <c r="AJ1629" s="65" t="s">
        <v>5077</v>
      </c>
      <c r="AK1629" s="65">
        <v>12</v>
      </c>
      <c r="AL1629" s="65" t="s">
        <v>653</v>
      </c>
      <c r="AN1629" s="65" t="str">
        <f t="shared" si="714"/>
        <v/>
      </c>
    </row>
    <row r="1630" spans="1:40" ht="16.8" customHeight="1" x14ac:dyDescent="0.25">
      <c r="A1630" s="113">
        <v>1</v>
      </c>
      <c r="B1630" s="342" t="s">
        <v>475</v>
      </c>
      <c r="C1630" s="180"/>
      <c r="D1630" s="349" t="str">
        <f t="shared" si="723"/>
        <v/>
      </c>
      <c r="E1630" s="211">
        <f t="shared" si="731"/>
        <v>18811001</v>
      </c>
      <c r="F1630" s="262">
        <v>13</v>
      </c>
      <c r="R1630" s="112" t="str">
        <f>IF(D1630="","", CONCATENATE("Update games set ", B1630, "= ",D1630," where game_id=", E1630))</f>
        <v/>
      </c>
      <c r="S1630" s="112" t="str">
        <f t="shared" si="715"/>
        <v/>
      </c>
      <c r="T1630" s="112" t="str">
        <f t="shared" si="716"/>
        <v/>
      </c>
      <c r="U1630" s="200" t="str">
        <f t="shared" si="713"/>
        <v/>
      </c>
      <c r="V1630" s="112" t="str">
        <f t="shared" si="717"/>
        <v/>
      </c>
      <c r="W1630" s="415" t="str">
        <f t="shared" si="718"/>
        <v/>
      </c>
      <c r="Y1630" s="65" t="str">
        <f t="shared" si="725"/>
        <v/>
      </c>
      <c r="Z1630" s="65" t="str">
        <f t="shared" si="726"/>
        <v/>
      </c>
      <c r="AA1630" s="65" t="str">
        <f t="shared" si="727"/>
        <v/>
      </c>
      <c r="AB1630" s="65" t="str">
        <f t="shared" si="728"/>
        <v/>
      </c>
      <c r="AC1630" s="65" t="str">
        <f t="shared" si="729"/>
        <v/>
      </c>
      <c r="AH1630" s="65" t="str">
        <f t="shared" si="719"/>
        <v>1882120713</v>
      </c>
      <c r="AI1630" s="65">
        <v>18821207</v>
      </c>
      <c r="AJ1630" s="65" t="s">
        <v>5077</v>
      </c>
      <c r="AK1630" s="65">
        <v>13</v>
      </c>
      <c r="AL1630" s="65" t="s">
        <v>653</v>
      </c>
      <c r="AN1630" s="65" t="str">
        <f t="shared" si="714"/>
        <v/>
      </c>
    </row>
    <row r="1631" spans="1:40" ht="16.8" customHeight="1" x14ac:dyDescent="0.25">
      <c r="A1631" s="113">
        <v>1</v>
      </c>
      <c r="B1631" s="342" t="s">
        <v>20</v>
      </c>
      <c r="C1631" s="380" t="s">
        <v>5082</v>
      </c>
      <c r="D1631" s="350" t="str">
        <f t="shared" si="706"/>
        <v>'Trent Bridge'</v>
      </c>
      <c r="E1631" s="211">
        <f t="shared" si="731"/>
        <v>18811001</v>
      </c>
      <c r="F1631" s="262">
        <v>14</v>
      </c>
      <c r="R1631" s="112" t="str">
        <f>IF(D1631="","", CONCATENATE("Update games set ", B1631, "= ",D1631," where game_id=", E1631))</f>
        <v>Update games set Ground= 'Trent Bridge' where game_id=18811001</v>
      </c>
      <c r="S1631" s="112" t="str">
        <f t="shared" si="715"/>
        <v/>
      </c>
      <c r="T1631" s="112" t="str">
        <f t="shared" si="716"/>
        <v/>
      </c>
      <c r="U1631" s="200" t="str">
        <f t="shared" si="713"/>
        <v/>
      </c>
      <c r="V1631" s="112" t="str">
        <f t="shared" si="717"/>
        <v/>
      </c>
      <c r="W1631" s="415" t="str">
        <f t="shared" si="718"/>
        <v/>
      </c>
      <c r="Y1631" s="65" t="str">
        <f t="shared" si="725"/>
        <v/>
      </c>
      <c r="Z1631" s="65" t="str">
        <f t="shared" si="726"/>
        <v/>
      </c>
      <c r="AA1631" s="65" t="str">
        <f t="shared" si="727"/>
        <v/>
      </c>
      <c r="AB1631" s="65" t="str">
        <f t="shared" si="728"/>
        <v/>
      </c>
      <c r="AC1631" s="65" t="str">
        <f t="shared" si="729"/>
        <v/>
      </c>
      <c r="AH1631" s="65" t="str">
        <f t="shared" si="719"/>
        <v>1882120714</v>
      </c>
      <c r="AI1631" s="65">
        <v>18821207</v>
      </c>
      <c r="AJ1631" s="65" t="s">
        <v>5077</v>
      </c>
      <c r="AK1631" s="65">
        <v>14</v>
      </c>
      <c r="AL1631" s="65" t="s">
        <v>653</v>
      </c>
      <c r="AN1631" s="65" t="str">
        <f t="shared" si="714"/>
        <v/>
      </c>
    </row>
    <row r="1632" spans="1:40" ht="16.8" customHeight="1" x14ac:dyDescent="0.25">
      <c r="A1632" s="113">
        <v>1</v>
      </c>
      <c r="B1632" s="342" t="s">
        <v>4882</v>
      </c>
      <c r="C1632" s="342" t="str">
        <f>IF(C1631="", "", C1631)</f>
        <v>Trent Bridge</v>
      </c>
      <c r="D1632" s="350" t="str">
        <f t="shared" si="706"/>
        <v>'Trent Bridge'</v>
      </c>
      <c r="E1632" s="211">
        <f t="shared" si="731"/>
        <v>18811001</v>
      </c>
      <c r="F1632" s="262">
        <v>15</v>
      </c>
      <c r="R1632" s="112" t="str">
        <f>IF(D1632="","", CONCATENATE("Update games set ", B1632, "= ",D1632," where game_id=", E1632))</f>
        <v>Update games set Ground_parent= 'Trent Bridge' where game_id=18811001</v>
      </c>
      <c r="S1632" s="112" t="str">
        <f t="shared" si="715"/>
        <v/>
      </c>
      <c r="T1632" s="112" t="str">
        <f t="shared" si="716"/>
        <v/>
      </c>
      <c r="U1632" s="200" t="str">
        <f t="shared" si="713"/>
        <v/>
      </c>
      <c r="V1632" s="112" t="str">
        <f t="shared" si="717"/>
        <v/>
      </c>
      <c r="W1632" s="415" t="str">
        <f t="shared" si="718"/>
        <v/>
      </c>
      <c r="Y1632" s="65" t="str">
        <f t="shared" si="725"/>
        <v/>
      </c>
      <c r="Z1632" s="65" t="str">
        <f t="shared" si="726"/>
        <v/>
      </c>
      <c r="AA1632" s="65" t="str">
        <f t="shared" si="727"/>
        <v/>
      </c>
      <c r="AB1632" s="65" t="str">
        <f t="shared" si="728"/>
        <v/>
      </c>
      <c r="AC1632" s="65" t="str">
        <f t="shared" si="729"/>
        <v/>
      </c>
      <c r="AH1632" s="65" t="str">
        <f t="shared" si="719"/>
        <v>1882120715</v>
      </c>
      <c r="AI1632" s="65">
        <v>18821207</v>
      </c>
      <c r="AJ1632" s="65" t="s">
        <v>5077</v>
      </c>
      <c r="AK1632" s="65">
        <v>15</v>
      </c>
      <c r="AL1632" s="65" t="s">
        <v>653</v>
      </c>
      <c r="AN1632" s="65" t="str">
        <f t="shared" si="714"/>
        <v/>
      </c>
    </row>
    <row r="1633" spans="1:40" s="126" customFormat="1" ht="16.8" customHeight="1" thickBot="1" x14ac:dyDescent="0.3">
      <c r="A1633" s="113">
        <v>1</v>
      </c>
      <c r="B1633" s="116" t="s">
        <v>115</v>
      </c>
      <c r="C1633" s="352"/>
      <c r="D1633" s="370" t="str">
        <f t="shared" ref="D1633" si="733">IF(MID(E1633,5,2)*1&gt;6,_xlfn.CONCAT("'",LEFT(E1633,4),"-",MID(E1633,3,2)+1,"'"),_xlfn.CONCAT("'",LEFT(E1633,4)-1,"-",MID(E1633,3,2),"'"))</f>
        <v>'1881-82'</v>
      </c>
      <c r="E1633" s="214">
        <f t="shared" si="731"/>
        <v>18811001</v>
      </c>
      <c r="F1633" s="266">
        <v>16</v>
      </c>
      <c r="G1633" s="343"/>
      <c r="H1633" s="343"/>
      <c r="I1633" s="267"/>
      <c r="J1633" s="214"/>
      <c r="K1633" s="266"/>
      <c r="L1633" s="266"/>
      <c r="M1633" s="266"/>
      <c r="N1633" s="419"/>
      <c r="O1633" s="343"/>
      <c r="P1633" s="343"/>
      <c r="Q1633" s="346"/>
      <c r="R1633" s="112" t="str">
        <f>IF(D1633="","", CONCATENATE("Update games set ", B1633, "= ",D1633," where game_id=", E1633))</f>
        <v>Update games set Season= '1881-82' where game_id=18811001</v>
      </c>
      <c r="S1633" s="112" t="str">
        <f t="shared" si="715"/>
        <v/>
      </c>
      <c r="T1633" s="112" t="str">
        <f t="shared" si="716"/>
        <v/>
      </c>
      <c r="U1633" s="200" t="str">
        <f t="shared" si="713"/>
        <v/>
      </c>
      <c r="V1633" s="112" t="str">
        <f t="shared" si="717"/>
        <v/>
      </c>
      <c r="W1633" s="415" t="str">
        <f t="shared" si="718"/>
        <v/>
      </c>
      <c r="X1633" s="240"/>
      <c r="Y1633" s="65" t="str">
        <f t="shared" si="725"/>
        <v/>
      </c>
      <c r="Z1633" s="65" t="str">
        <f t="shared" si="726"/>
        <v/>
      </c>
      <c r="AA1633" s="65" t="str">
        <f t="shared" si="727"/>
        <v/>
      </c>
      <c r="AB1633" s="65" t="str">
        <f t="shared" si="728"/>
        <v/>
      </c>
      <c r="AC1633" s="65" t="str">
        <f t="shared" si="729"/>
        <v/>
      </c>
      <c r="AH1633" s="65" t="str">
        <f t="shared" si="719"/>
        <v>1882120716</v>
      </c>
      <c r="AI1633" s="126">
        <v>18821207</v>
      </c>
      <c r="AJ1633" s="126" t="s">
        <v>5077</v>
      </c>
      <c r="AK1633" s="126">
        <v>16</v>
      </c>
      <c r="AL1633" s="126" t="s">
        <v>653</v>
      </c>
      <c r="AN1633" s="65" t="str">
        <f t="shared" si="714"/>
        <v/>
      </c>
    </row>
    <row r="1634" spans="1:40" ht="16.8" customHeight="1" thickTop="1" x14ac:dyDescent="0.25">
      <c r="A1634" s="113">
        <v>1</v>
      </c>
      <c r="B1634" s="341" t="s">
        <v>22</v>
      </c>
      <c r="C1634" s="341" t="s">
        <v>5262</v>
      </c>
      <c r="D1634" s="341" t="str">
        <f t="shared" si="706"/>
        <v>'Local Eleven'</v>
      </c>
      <c r="E1634" s="211">
        <v>18811007</v>
      </c>
      <c r="F1634" s="262">
        <v>1</v>
      </c>
      <c r="G1634" s="211" t="s">
        <v>5034</v>
      </c>
      <c r="H1634" s="212"/>
      <c r="R1634" s="112" t="str">
        <f>IF(D1634="","", CONCATENATE("Update games set ", B1634, "= ",D1634," where game_id=", E1634))</f>
        <v>Update games set Opponent= 'Local Eleven' where game_id=18811007</v>
      </c>
      <c r="S1634" s="112" t="str">
        <f t="shared" si="715"/>
        <v>Update lineups set player_name = 'J Beardsley', raw_name = 'J Beardsley' where game_id = 18811007 and player_order = 1</v>
      </c>
      <c r="T1634" s="112" t="str">
        <f t="shared" si="716"/>
        <v/>
      </c>
      <c r="U1634" s="200" t="str">
        <f t="shared" si="713"/>
        <v/>
      </c>
      <c r="V1634" s="112" t="str">
        <f t="shared" si="717"/>
        <v/>
      </c>
      <c r="W1634" s="415" t="str">
        <f t="shared" si="718"/>
        <v/>
      </c>
      <c r="Y1634" s="65" t="str">
        <f t="shared" si="725"/>
        <v/>
      </c>
      <c r="Z1634" s="65" t="str">
        <f t="shared" si="726"/>
        <v/>
      </c>
      <c r="AA1634" s="65" t="str">
        <f t="shared" si="727"/>
        <v/>
      </c>
      <c r="AB1634" s="65" t="str">
        <f t="shared" si="728"/>
        <v/>
      </c>
      <c r="AC1634" s="65" t="str">
        <f t="shared" si="729"/>
        <v/>
      </c>
      <c r="AH1634" s="65" t="str">
        <f t="shared" si="719"/>
        <v>188301061</v>
      </c>
      <c r="AI1634" s="65">
        <v>18830106</v>
      </c>
      <c r="AJ1634" s="65" t="s">
        <v>5363</v>
      </c>
      <c r="AK1634" s="65">
        <v>1</v>
      </c>
      <c r="AL1634" s="65" t="s">
        <v>2107</v>
      </c>
      <c r="AN1634" s="65" t="str">
        <f t="shared" si="714"/>
        <v>update games set source = 'The Nottingham Forest Football Scrapbook' where game_id = 18811007</v>
      </c>
    </row>
    <row r="1635" spans="1:40" ht="16.8" customHeight="1" x14ac:dyDescent="0.25">
      <c r="A1635" s="113">
        <v>1</v>
      </c>
      <c r="B1635" s="342" t="s">
        <v>4979</v>
      </c>
      <c r="C1635" s="342" t="str">
        <f>IF(C1634="", "", C1634)</f>
        <v>Local Eleven</v>
      </c>
      <c r="D1635" s="350" t="str">
        <f t="shared" ref="D1635:D1698" si="734">IF(C1635="", "", CONCATENATE("'", C1635,"'"))</f>
        <v>'Local Eleven'</v>
      </c>
      <c r="E1635" s="211">
        <f>E1634</f>
        <v>18811007</v>
      </c>
      <c r="F1635" s="262">
        <v>2</v>
      </c>
      <c r="G1635" s="211" t="s">
        <v>5033</v>
      </c>
      <c r="R1635" s="112" t="str">
        <f>IF(D1635="","", CONCATENATE("Update games set ", B1635, "= ",D1635," where game_id=", E1635))</f>
        <v>Update games set Opp_parent= 'Local Eleven' where game_id=18811007</v>
      </c>
      <c r="S1635" s="112" t="str">
        <f t="shared" si="715"/>
        <v>Update lineups set player_name = 'WT Hancock', raw_name = 'WT Hancock' where game_id = 18811007 and player_order = 2</v>
      </c>
      <c r="T1635" s="112" t="str">
        <f t="shared" si="716"/>
        <v/>
      </c>
      <c r="U1635" s="200" t="str">
        <f t="shared" si="713"/>
        <v/>
      </c>
      <c r="V1635" s="112" t="str">
        <f t="shared" si="717"/>
        <v/>
      </c>
      <c r="W1635" s="415" t="str">
        <f t="shared" si="718"/>
        <v/>
      </c>
      <c r="Y1635" s="65" t="str">
        <f t="shared" si="725"/>
        <v/>
      </c>
      <c r="Z1635" s="65" t="str">
        <f t="shared" si="726"/>
        <v/>
      </c>
      <c r="AA1635" s="65" t="str">
        <f t="shared" si="727"/>
        <v/>
      </c>
      <c r="AB1635" s="65" t="str">
        <f t="shared" si="728"/>
        <v/>
      </c>
      <c r="AC1635" s="65" t="str">
        <f t="shared" si="729"/>
        <v/>
      </c>
      <c r="AH1635" s="65" t="str">
        <f t="shared" si="719"/>
        <v>188301062</v>
      </c>
      <c r="AI1635" s="65">
        <v>18830106</v>
      </c>
      <c r="AJ1635" s="65" t="s">
        <v>5363</v>
      </c>
      <c r="AK1635" s="65">
        <v>2</v>
      </c>
      <c r="AL1635" s="65" t="s">
        <v>3078</v>
      </c>
      <c r="AN1635" s="65" t="str">
        <f t="shared" si="714"/>
        <v/>
      </c>
    </row>
    <row r="1636" spans="1:40" ht="16.8" customHeight="1" x14ac:dyDescent="0.25">
      <c r="A1636" s="113">
        <v>1</v>
      </c>
      <c r="B1636" s="342" t="s">
        <v>2653</v>
      </c>
      <c r="C1636" s="342" t="s">
        <v>663</v>
      </c>
      <c r="D1636" s="350" t="str">
        <f t="shared" si="734"/>
        <v>'Friendly'</v>
      </c>
      <c r="E1636" s="211">
        <f t="shared" ref="E1636:E1649" si="735">E1635</f>
        <v>18811007</v>
      </c>
      <c r="F1636" s="262">
        <v>3</v>
      </c>
      <c r="G1636" s="211" t="s">
        <v>3417</v>
      </c>
      <c r="R1636" s="112" t="str">
        <f>IF(D1636="","", CONCATENATE("Update games set ", B1636, "= ",D1636," where game_id=", E1636))</f>
        <v>Update games set Game_type= 'Friendly' where game_id=18811007</v>
      </c>
      <c r="S1636" s="112" t="str">
        <f t="shared" si="715"/>
        <v>Update lineups set player_name = 'W Luntley', raw_name = 'W Luntley' where game_id = 18811007 and player_order = 3</v>
      </c>
      <c r="T1636" s="112" t="str">
        <f t="shared" si="716"/>
        <v/>
      </c>
      <c r="U1636" s="200" t="str">
        <f t="shared" si="713"/>
        <v/>
      </c>
      <c r="V1636" s="112" t="str">
        <f t="shared" si="717"/>
        <v/>
      </c>
      <c r="W1636" s="415" t="str">
        <f t="shared" si="718"/>
        <v/>
      </c>
      <c r="Y1636" s="65" t="str">
        <f t="shared" si="725"/>
        <v/>
      </c>
      <c r="Z1636" s="65" t="str">
        <f t="shared" si="726"/>
        <v/>
      </c>
      <c r="AA1636" s="65" t="str">
        <f t="shared" si="727"/>
        <v/>
      </c>
      <c r="AB1636" s="65" t="str">
        <f t="shared" si="728"/>
        <v/>
      </c>
      <c r="AC1636" s="65" t="str">
        <f t="shared" si="729"/>
        <v/>
      </c>
      <c r="AH1636" s="65" t="str">
        <f t="shared" si="719"/>
        <v>188301063</v>
      </c>
      <c r="AI1636" s="65">
        <v>18830106</v>
      </c>
      <c r="AJ1636" s="65" t="s">
        <v>5363</v>
      </c>
      <c r="AK1636" s="65">
        <v>3</v>
      </c>
      <c r="AL1636" s="65" t="s">
        <v>2094</v>
      </c>
      <c r="AN1636" s="65" t="str">
        <f t="shared" si="714"/>
        <v/>
      </c>
    </row>
    <row r="1637" spans="1:40" ht="16.8" customHeight="1" x14ac:dyDescent="0.25">
      <c r="A1637" s="113">
        <v>1</v>
      </c>
      <c r="B1637" s="342" t="s">
        <v>4978</v>
      </c>
      <c r="C1637" s="348" t="s">
        <v>5065</v>
      </c>
      <c r="D1637" s="350" t="str">
        <f t="shared" si="734"/>
        <v>'H'</v>
      </c>
      <c r="E1637" s="211">
        <f t="shared" si="735"/>
        <v>18811007</v>
      </c>
      <c r="F1637" s="262">
        <v>4</v>
      </c>
      <c r="G1637" s="211" t="s">
        <v>4942</v>
      </c>
      <c r="R1637" s="112" t="str">
        <f>IF(D1637="","", CONCATENATE("Update games set ", B1637, "= ",D1637," where game_id=", E1637))</f>
        <v>Update games set HAN= 'H' where game_id=18811007</v>
      </c>
      <c r="S1637" s="112" t="str">
        <f t="shared" si="715"/>
        <v>Update lineups set player_name = 'E Luntley', raw_name = 'E Luntley' where game_id = 18811007 and player_order = 4</v>
      </c>
      <c r="T1637" s="112" t="str">
        <f t="shared" si="716"/>
        <v/>
      </c>
      <c r="U1637" s="200" t="str">
        <f t="shared" si="713"/>
        <v/>
      </c>
      <c r="V1637" s="112" t="str">
        <f t="shared" si="717"/>
        <v/>
      </c>
      <c r="W1637" s="415" t="str">
        <f t="shared" si="718"/>
        <v/>
      </c>
      <c r="Y1637" s="65" t="str">
        <f t="shared" si="725"/>
        <v/>
      </c>
      <c r="Z1637" s="65" t="str">
        <f t="shared" si="726"/>
        <v/>
      </c>
      <c r="AA1637" s="65" t="str">
        <f t="shared" si="727"/>
        <v/>
      </c>
      <c r="AB1637" s="65" t="str">
        <f t="shared" si="728"/>
        <v/>
      </c>
      <c r="AC1637" s="65" t="str">
        <f t="shared" si="729"/>
        <v/>
      </c>
      <c r="AH1637" s="65" t="str">
        <f t="shared" si="719"/>
        <v>188301064</v>
      </c>
      <c r="AI1637" s="65">
        <v>18830106</v>
      </c>
      <c r="AJ1637" s="65" t="s">
        <v>5363</v>
      </c>
      <c r="AK1637" s="65">
        <v>4</v>
      </c>
      <c r="AL1637" s="65" t="s">
        <v>2091</v>
      </c>
      <c r="AN1637" s="65" t="str">
        <f t="shared" si="714"/>
        <v/>
      </c>
    </row>
    <row r="1638" spans="1:40" ht="16.8" customHeight="1" x14ac:dyDescent="0.25">
      <c r="A1638" s="113">
        <v>1</v>
      </c>
      <c r="B1638" s="342" t="s">
        <v>5</v>
      </c>
      <c r="C1638" s="347">
        <v>4</v>
      </c>
      <c r="D1638" s="349">
        <f t="shared" si="721"/>
        <v>4</v>
      </c>
      <c r="E1638" s="211">
        <f t="shared" si="735"/>
        <v>18811007</v>
      </c>
      <c r="F1638" s="262">
        <v>5</v>
      </c>
      <c r="G1638" s="211" t="s">
        <v>4806</v>
      </c>
      <c r="R1638" s="112" t="str">
        <f>IF(D1638="","", CONCATENATE("Update games set ", B1638, "= ",D1638," where game_id=", E1638))</f>
        <v>Update games set F= 4 where game_id=18811007</v>
      </c>
      <c r="S1638" s="112" t="str">
        <f t="shared" si="715"/>
        <v>Update lineups set player_name = 'SW Widdowson', raw_name = 'SW Widdowson' where game_id = 18811007 and player_order = 5</v>
      </c>
      <c r="T1638" s="112" t="str">
        <f t="shared" si="716"/>
        <v/>
      </c>
      <c r="U1638" s="200" t="str">
        <f t="shared" si="713"/>
        <v/>
      </c>
      <c r="V1638" s="112" t="str">
        <f t="shared" si="717"/>
        <v/>
      </c>
      <c r="W1638" s="415" t="str">
        <f t="shared" si="718"/>
        <v/>
      </c>
      <c r="Y1638" s="65" t="str">
        <f t="shared" si="725"/>
        <v/>
      </c>
      <c r="Z1638" s="65" t="str">
        <f t="shared" si="726"/>
        <v/>
      </c>
      <c r="AA1638" s="65" t="str">
        <f t="shared" si="727"/>
        <v/>
      </c>
      <c r="AB1638" s="65" t="str">
        <f t="shared" si="728"/>
        <v/>
      </c>
      <c r="AC1638" s="65" t="str">
        <f t="shared" si="729"/>
        <v/>
      </c>
      <c r="AH1638" s="65" t="str">
        <f t="shared" si="719"/>
        <v>188301065</v>
      </c>
      <c r="AI1638" s="65">
        <v>18830106</v>
      </c>
      <c r="AJ1638" s="65" t="s">
        <v>5363</v>
      </c>
      <c r="AK1638" s="65">
        <v>5</v>
      </c>
      <c r="AL1638" s="65" t="s">
        <v>2105</v>
      </c>
      <c r="AN1638" s="65" t="str">
        <f t="shared" si="714"/>
        <v/>
      </c>
    </row>
    <row r="1639" spans="1:40" ht="16.8" customHeight="1" x14ac:dyDescent="0.25">
      <c r="A1639" s="113">
        <v>1</v>
      </c>
      <c r="B1639" s="342" t="s">
        <v>0</v>
      </c>
      <c r="C1639" s="180">
        <v>1</v>
      </c>
      <c r="D1639" s="349">
        <f t="shared" si="721"/>
        <v>1</v>
      </c>
      <c r="E1639" s="211">
        <f t="shared" si="735"/>
        <v>18811007</v>
      </c>
      <c r="F1639" s="262">
        <v>6</v>
      </c>
      <c r="G1639" s="211" t="s">
        <v>2091</v>
      </c>
      <c r="R1639" s="112" t="str">
        <f>IF(D1639="","", CONCATENATE("Update games set ", B1639, "= ",D1639," where game_id=", E1639))</f>
        <v>Update games set A= 1 where game_id=18811007</v>
      </c>
      <c r="S1639" s="112" t="str">
        <f t="shared" si="715"/>
        <v>Update lineups set player_name = 'Norman', raw_name = 'Norman' where game_id = 18811007 and player_order = 6</v>
      </c>
      <c r="T1639" s="112" t="str">
        <f t="shared" si="716"/>
        <v/>
      </c>
      <c r="U1639" s="200" t="str">
        <f t="shared" si="713"/>
        <v/>
      </c>
      <c r="V1639" s="112" t="str">
        <f t="shared" si="717"/>
        <v/>
      </c>
      <c r="W1639" s="415" t="str">
        <f t="shared" si="718"/>
        <v/>
      </c>
      <c r="Y1639" s="65" t="str">
        <f t="shared" si="725"/>
        <v/>
      </c>
      <c r="Z1639" s="65" t="str">
        <f t="shared" si="726"/>
        <v/>
      </c>
      <c r="AA1639" s="65" t="str">
        <f t="shared" si="727"/>
        <v/>
      </c>
      <c r="AB1639" s="65" t="str">
        <f t="shared" si="728"/>
        <v/>
      </c>
      <c r="AC1639" s="65" t="str">
        <f t="shared" si="729"/>
        <v/>
      </c>
      <c r="AH1639" s="65" t="str">
        <f t="shared" si="719"/>
        <v>188301066</v>
      </c>
      <c r="AI1639" s="65">
        <v>18830106</v>
      </c>
      <c r="AJ1639" s="65" t="s">
        <v>5363</v>
      </c>
      <c r="AK1639" s="65">
        <v>6</v>
      </c>
      <c r="AL1639" s="65" t="s">
        <v>2939</v>
      </c>
      <c r="AN1639" s="65" t="str">
        <f t="shared" si="714"/>
        <v/>
      </c>
    </row>
    <row r="1640" spans="1:40" ht="16.8" customHeight="1" x14ac:dyDescent="0.25">
      <c r="A1640" s="113">
        <v>1</v>
      </c>
      <c r="B1640" s="342" t="s">
        <v>23</v>
      </c>
      <c r="C1640" s="334" t="s">
        <v>2</v>
      </c>
      <c r="D1640" s="334" t="str">
        <f t="shared" ref="D1640" si="736">IF(C1640="",IF(D1638&gt;D1639,"'W'",IF(D1638=D1639,"'D'","'L'")),_xlfn.CONCAT("'",C1640,"'"))</f>
        <v>'W'</v>
      </c>
      <c r="E1640" s="211">
        <f t="shared" si="735"/>
        <v>18811007</v>
      </c>
      <c r="F1640" s="262">
        <v>7</v>
      </c>
      <c r="G1640" s="211" t="s">
        <v>4960</v>
      </c>
      <c r="R1640" s="112" t="str">
        <f>IF(D1640="","", CONCATENATE("Update games set ", B1640, "= ",D1640," where game_id=", E1640))</f>
        <v>Update games set Result= 'W' where game_id=18811007</v>
      </c>
      <c r="S1640" s="112" t="str">
        <f t="shared" si="715"/>
        <v>Update lineups set player_name = 'E Earp', raw_name = 'E Earp' where game_id = 18811007 and player_order = 7</v>
      </c>
      <c r="T1640" s="112" t="str">
        <f t="shared" si="716"/>
        <v/>
      </c>
      <c r="U1640" s="200" t="str">
        <f t="shared" si="713"/>
        <v/>
      </c>
      <c r="V1640" s="112" t="str">
        <f t="shared" si="717"/>
        <v/>
      </c>
      <c r="W1640" s="415" t="str">
        <f t="shared" si="718"/>
        <v/>
      </c>
      <c r="Y1640" s="65" t="str">
        <f t="shared" si="725"/>
        <v/>
      </c>
      <c r="Z1640" s="65" t="str">
        <f t="shared" si="726"/>
        <v/>
      </c>
      <c r="AA1640" s="65" t="str">
        <f t="shared" si="727"/>
        <v/>
      </c>
      <c r="AB1640" s="65" t="str">
        <f t="shared" si="728"/>
        <v/>
      </c>
      <c r="AC1640" s="65" t="str">
        <f t="shared" si="729"/>
        <v/>
      </c>
      <c r="AH1640" s="65" t="str">
        <f t="shared" si="719"/>
        <v>188301067</v>
      </c>
      <c r="AI1640" s="65">
        <v>18830106</v>
      </c>
      <c r="AJ1640" s="65" t="s">
        <v>5363</v>
      </c>
      <c r="AK1640" s="65">
        <v>7</v>
      </c>
      <c r="AL1640" s="65" t="s">
        <v>2114</v>
      </c>
      <c r="AN1640" s="65" t="str">
        <f t="shared" si="714"/>
        <v/>
      </c>
    </row>
    <row r="1641" spans="1:40" ht="16.8" customHeight="1" x14ac:dyDescent="0.25">
      <c r="A1641" s="113">
        <v>1</v>
      </c>
      <c r="B1641" s="342" t="s">
        <v>768</v>
      </c>
      <c r="C1641" s="180"/>
      <c r="D1641" s="349" t="str">
        <f t="shared" si="723"/>
        <v/>
      </c>
      <c r="E1641" s="211">
        <f t="shared" si="735"/>
        <v>18811007</v>
      </c>
      <c r="F1641" s="262">
        <v>8</v>
      </c>
      <c r="G1641" s="211" t="s">
        <v>5019</v>
      </c>
      <c r="R1641" s="112" t="str">
        <f>IF(D1641="","", CONCATENATE("Update games set ", B1641, "= ",D1641," where game_id=", E1641))</f>
        <v/>
      </c>
      <c r="S1641" s="112" t="str">
        <f t="shared" si="715"/>
        <v>Update lineups set player_name = 'G Unwin', raw_name = 'G Unwin' where game_id = 18811007 and player_order = 8</v>
      </c>
      <c r="T1641" s="112" t="str">
        <f t="shared" si="716"/>
        <v/>
      </c>
      <c r="U1641" s="200" t="str">
        <f t="shared" si="713"/>
        <v/>
      </c>
      <c r="V1641" s="112" t="str">
        <f t="shared" si="717"/>
        <v/>
      </c>
      <c r="W1641" s="415" t="str">
        <f t="shared" si="718"/>
        <v/>
      </c>
      <c r="Y1641" s="65" t="str">
        <f t="shared" si="725"/>
        <v/>
      </c>
      <c r="Z1641" s="65" t="str">
        <f t="shared" si="726"/>
        <v/>
      </c>
      <c r="AA1641" s="65" t="str">
        <f t="shared" si="727"/>
        <v/>
      </c>
      <c r="AB1641" s="65" t="str">
        <f t="shared" si="728"/>
        <v/>
      </c>
      <c r="AC1641" s="65" t="str">
        <f t="shared" si="729"/>
        <v/>
      </c>
      <c r="AH1641" s="65" t="str">
        <f t="shared" si="719"/>
        <v>188301068</v>
      </c>
      <c r="AI1641" s="65">
        <v>18830106</v>
      </c>
      <c r="AJ1641" s="65" t="s">
        <v>5363</v>
      </c>
      <c r="AK1641" s="65">
        <v>8</v>
      </c>
      <c r="AL1641" s="65" t="s">
        <v>2981</v>
      </c>
      <c r="AN1641" s="65" t="str">
        <f t="shared" si="714"/>
        <v/>
      </c>
    </row>
    <row r="1642" spans="1:40" ht="16.8" customHeight="1" x14ac:dyDescent="0.25">
      <c r="A1642" s="113">
        <v>1</v>
      </c>
      <c r="B1642" s="342" t="s">
        <v>766</v>
      </c>
      <c r="C1642" s="180"/>
      <c r="D1642" s="349" t="str">
        <f t="shared" si="723"/>
        <v/>
      </c>
      <c r="E1642" s="211">
        <f t="shared" si="735"/>
        <v>18811007</v>
      </c>
      <c r="F1642" s="262">
        <v>9</v>
      </c>
      <c r="G1642" s="194" t="s">
        <v>5010</v>
      </c>
      <c r="H1642" s="194"/>
      <c r="N1642" s="417"/>
      <c r="O1642" s="194"/>
      <c r="P1642" s="194"/>
      <c r="R1642" s="112" t="str">
        <f>IF(D1642="","", CONCATENATE("Update games set ", B1642, "= ",D1642," where game_id=", E1642))</f>
        <v/>
      </c>
      <c r="S1642" s="112" t="str">
        <f t="shared" si="715"/>
        <v>Update lineups set player_name = 'J Parr', raw_name = 'J Parr' where game_id = 18811007 and player_order = 9</v>
      </c>
      <c r="T1642" s="112" t="str">
        <f t="shared" si="716"/>
        <v/>
      </c>
      <c r="U1642" s="200" t="str">
        <f t="shared" si="713"/>
        <v/>
      </c>
      <c r="V1642" s="112" t="str">
        <f t="shared" si="717"/>
        <v/>
      </c>
      <c r="W1642" s="415" t="str">
        <f t="shared" si="718"/>
        <v/>
      </c>
      <c r="Y1642" s="65" t="str">
        <f t="shared" si="725"/>
        <v/>
      </c>
      <c r="Z1642" s="65" t="str">
        <f t="shared" si="726"/>
        <v/>
      </c>
      <c r="AA1642" s="65" t="str">
        <f t="shared" si="727"/>
        <v/>
      </c>
      <c r="AB1642" s="65" t="str">
        <f t="shared" si="728"/>
        <v/>
      </c>
      <c r="AC1642" s="65" t="str">
        <f t="shared" si="729"/>
        <v/>
      </c>
      <c r="AH1642" s="65" t="str">
        <f t="shared" si="719"/>
        <v>188301069</v>
      </c>
      <c r="AI1642" s="65">
        <v>18830106</v>
      </c>
      <c r="AJ1642" s="65" t="s">
        <v>5363</v>
      </c>
      <c r="AK1642" s="65">
        <v>9</v>
      </c>
      <c r="AL1642" s="65" t="s">
        <v>3200</v>
      </c>
      <c r="AN1642" s="65" t="str">
        <f t="shared" si="714"/>
        <v/>
      </c>
    </row>
    <row r="1643" spans="1:40" ht="16.8" customHeight="1" x14ac:dyDescent="0.25">
      <c r="A1643" s="113">
        <v>1</v>
      </c>
      <c r="B1643" s="342" t="s">
        <v>753</v>
      </c>
      <c r="C1643" s="348" t="s">
        <v>4931</v>
      </c>
      <c r="D1643" s="350" t="str">
        <f t="shared" si="724"/>
        <v>'Sands'</v>
      </c>
      <c r="E1643" s="211">
        <f t="shared" si="735"/>
        <v>18811007</v>
      </c>
      <c r="F1643" s="262">
        <v>10</v>
      </c>
      <c r="G1643" s="194" t="s">
        <v>5035</v>
      </c>
      <c r="N1643" s="417"/>
      <c r="O1643" s="194"/>
      <c r="P1643" s="194"/>
      <c r="R1643" s="112" t="str">
        <f>IF(D1643="","", CONCATENATE("Update games set ", B1643, "= ",D1643," where game_id=", E1643))</f>
        <v>Update games set Referee= 'Sands' where game_id=18811007</v>
      </c>
      <c r="S1643" s="112" t="str">
        <f t="shared" si="715"/>
        <v>Update lineups set player_name = 'C Gowthorpe', raw_name = 'C Gowthorpe' where game_id = 18811007 and player_order = 10</v>
      </c>
      <c r="T1643" s="112" t="str">
        <f t="shared" si="716"/>
        <v/>
      </c>
      <c r="U1643" s="200" t="str">
        <f t="shared" si="713"/>
        <v/>
      </c>
      <c r="V1643" s="112" t="str">
        <f t="shared" si="717"/>
        <v/>
      </c>
      <c r="W1643" s="415" t="str">
        <f t="shared" si="718"/>
        <v/>
      </c>
      <c r="Y1643" s="65" t="str">
        <f t="shared" si="725"/>
        <v/>
      </c>
      <c r="Z1643" s="65" t="str">
        <f t="shared" si="726"/>
        <v/>
      </c>
      <c r="AA1643" s="65" t="str">
        <f t="shared" si="727"/>
        <v/>
      </c>
      <c r="AB1643" s="65" t="str">
        <f t="shared" si="728"/>
        <v/>
      </c>
      <c r="AC1643" s="65" t="str">
        <f t="shared" si="729"/>
        <v/>
      </c>
      <c r="AH1643" s="65" t="str">
        <f t="shared" si="719"/>
        <v>1883010610</v>
      </c>
      <c r="AI1643" s="65">
        <v>18830106</v>
      </c>
      <c r="AJ1643" s="65" t="s">
        <v>5363</v>
      </c>
      <c r="AK1643" s="65">
        <v>10</v>
      </c>
      <c r="AL1643" s="65" t="s">
        <v>3178</v>
      </c>
      <c r="AN1643" s="65" t="str">
        <f t="shared" si="714"/>
        <v/>
      </c>
    </row>
    <row r="1644" spans="1:40" ht="16.8" customHeight="1" x14ac:dyDescent="0.25">
      <c r="A1644" s="113">
        <v>1</v>
      </c>
      <c r="B1644" s="342" t="s">
        <v>746</v>
      </c>
      <c r="C1644" s="334" t="s">
        <v>5324</v>
      </c>
      <c r="D1644" s="334" t="str">
        <f>CONCATENATE("'", LEFT(E1644,4),"-",MID(E1644,5,2),"-", MID(E1644,7,2), " ", C1644,"'")</f>
        <v>'1881-10-07 14:45'</v>
      </c>
      <c r="E1644" s="211">
        <f t="shared" si="735"/>
        <v>18811007</v>
      </c>
      <c r="F1644" s="262">
        <v>11</v>
      </c>
      <c r="G1644" s="211" t="s">
        <v>5026</v>
      </c>
      <c r="R1644" s="112" t="str">
        <f>IF(D1644="","", CONCATENATE("Update games set ", B1644, "= ",D1644," where game_id=", E1644))</f>
        <v>Update games set Game_date= '1881-10-07 14:45' where game_id=18811007</v>
      </c>
      <c r="S1644" s="112" t="str">
        <f t="shared" si="715"/>
        <v>Update lineups set player_name = 'W Gunn', raw_name = 'W Gunn' where game_id = 18811007 and player_order = 11</v>
      </c>
      <c r="T1644" s="112" t="str">
        <f t="shared" si="716"/>
        <v/>
      </c>
      <c r="U1644" s="200" t="str">
        <f t="shared" si="713"/>
        <v/>
      </c>
      <c r="V1644" s="112" t="str">
        <f t="shared" si="717"/>
        <v/>
      </c>
      <c r="W1644" s="415" t="str">
        <f t="shared" si="718"/>
        <v/>
      </c>
      <c r="Y1644" s="65" t="str">
        <f t="shared" si="725"/>
        <v/>
      </c>
      <c r="Z1644" s="65" t="str">
        <f t="shared" si="726"/>
        <v/>
      </c>
      <c r="AA1644" s="65" t="str">
        <f t="shared" si="727"/>
        <v/>
      </c>
      <c r="AB1644" s="65" t="str">
        <f t="shared" si="728"/>
        <v/>
      </c>
      <c r="AC1644" s="65" t="str">
        <f t="shared" si="729"/>
        <v/>
      </c>
      <c r="AH1644" s="65" t="str">
        <f t="shared" si="719"/>
        <v>1883010611</v>
      </c>
      <c r="AI1644" s="65">
        <v>18830106</v>
      </c>
      <c r="AJ1644" s="65" t="s">
        <v>5363</v>
      </c>
      <c r="AK1644" s="65">
        <v>11</v>
      </c>
      <c r="AL1644" s="65" t="s">
        <v>2116</v>
      </c>
      <c r="AN1644" s="65" t="str">
        <f t="shared" si="714"/>
        <v/>
      </c>
    </row>
    <row r="1645" spans="1:40" ht="16.8" customHeight="1" x14ac:dyDescent="0.25">
      <c r="A1645" s="113">
        <v>1</v>
      </c>
      <c r="B1645" s="342" t="s">
        <v>25</v>
      </c>
      <c r="C1645" s="334"/>
      <c r="D1645" s="350" t="str">
        <f t="shared" si="734"/>
        <v/>
      </c>
      <c r="E1645" s="211">
        <f t="shared" si="735"/>
        <v>18811007</v>
      </c>
      <c r="F1645" s="262">
        <v>12</v>
      </c>
      <c r="G1645" s="212"/>
      <c r="H1645" s="212"/>
      <c r="N1645" s="416"/>
      <c r="O1645" s="212"/>
      <c r="P1645" s="212"/>
      <c r="R1645" s="112" t="str">
        <f>IF(D1645="","", CONCATENATE("Update games set ", B1645, "= ",D1645," where game_id=", E1645))</f>
        <v/>
      </c>
      <c r="S1645" s="112" t="str">
        <f t="shared" si="715"/>
        <v/>
      </c>
      <c r="T1645" s="112" t="str">
        <f t="shared" si="716"/>
        <v/>
      </c>
      <c r="U1645" s="200" t="str">
        <f t="shared" si="713"/>
        <v/>
      </c>
      <c r="V1645" s="112" t="str">
        <f t="shared" si="717"/>
        <v/>
      </c>
      <c r="W1645" s="415" t="str">
        <f t="shared" si="718"/>
        <v/>
      </c>
      <c r="Y1645" s="65" t="str">
        <f t="shared" si="725"/>
        <v/>
      </c>
      <c r="Z1645" s="65" t="str">
        <f t="shared" si="726"/>
        <v/>
      </c>
      <c r="AA1645" s="65" t="str">
        <f t="shared" si="727"/>
        <v/>
      </c>
      <c r="AB1645" s="65" t="str">
        <f t="shared" si="728"/>
        <v/>
      </c>
      <c r="AC1645" s="65" t="str">
        <f t="shared" si="729"/>
        <v/>
      </c>
      <c r="AH1645" s="65" t="str">
        <f t="shared" si="719"/>
        <v>1883010612</v>
      </c>
      <c r="AI1645" s="65">
        <v>18830106</v>
      </c>
      <c r="AJ1645" s="65" t="s">
        <v>5363</v>
      </c>
      <c r="AK1645" s="65">
        <v>12</v>
      </c>
      <c r="AL1645" s="65" t="s">
        <v>653</v>
      </c>
      <c r="AN1645" s="65" t="str">
        <f t="shared" si="714"/>
        <v/>
      </c>
    </row>
    <row r="1646" spans="1:40" ht="16.8" customHeight="1" x14ac:dyDescent="0.25">
      <c r="A1646" s="113">
        <v>1</v>
      </c>
      <c r="B1646" s="342" t="s">
        <v>475</v>
      </c>
      <c r="C1646" s="180"/>
      <c r="D1646" s="349" t="str">
        <f t="shared" si="723"/>
        <v/>
      </c>
      <c r="E1646" s="211">
        <f t="shared" si="735"/>
        <v>18811007</v>
      </c>
      <c r="F1646" s="262">
        <v>13</v>
      </c>
      <c r="R1646" s="112" t="str">
        <f>IF(D1646="","", CONCATENATE("Update games set ", B1646, "= ",D1646," where game_id=", E1646))</f>
        <v/>
      </c>
      <c r="S1646" s="112" t="str">
        <f t="shared" si="715"/>
        <v/>
      </c>
      <c r="T1646" s="112" t="str">
        <f t="shared" si="716"/>
        <v/>
      </c>
      <c r="U1646" s="200" t="str">
        <f t="shared" si="713"/>
        <v/>
      </c>
      <c r="V1646" s="112" t="str">
        <f t="shared" si="717"/>
        <v/>
      </c>
      <c r="W1646" s="415" t="str">
        <f t="shared" si="718"/>
        <v/>
      </c>
      <c r="Y1646" s="65" t="str">
        <f t="shared" si="725"/>
        <v/>
      </c>
      <c r="Z1646" s="65" t="str">
        <f t="shared" si="726"/>
        <v/>
      </c>
      <c r="AA1646" s="65" t="str">
        <f t="shared" si="727"/>
        <v/>
      </c>
      <c r="AB1646" s="65" t="str">
        <f t="shared" si="728"/>
        <v/>
      </c>
      <c r="AC1646" s="65" t="str">
        <f t="shared" si="729"/>
        <v/>
      </c>
      <c r="AH1646" s="65" t="str">
        <f t="shared" si="719"/>
        <v>1883010613</v>
      </c>
      <c r="AI1646" s="65">
        <v>18830106</v>
      </c>
      <c r="AJ1646" s="65" t="s">
        <v>5363</v>
      </c>
      <c r="AK1646" s="65">
        <v>13</v>
      </c>
      <c r="AL1646" s="65" t="s">
        <v>653</v>
      </c>
      <c r="AN1646" s="65" t="str">
        <f t="shared" si="714"/>
        <v/>
      </c>
    </row>
    <row r="1647" spans="1:40" ht="16.8" customHeight="1" x14ac:dyDescent="0.25">
      <c r="A1647" s="113">
        <v>1</v>
      </c>
      <c r="B1647" s="342" t="s">
        <v>20</v>
      </c>
      <c r="C1647" s="349" t="s">
        <v>5259</v>
      </c>
      <c r="D1647" s="350" t="str">
        <f t="shared" si="734"/>
        <v>'Castle Cricket Ground'</v>
      </c>
      <c r="E1647" s="211">
        <f t="shared" si="735"/>
        <v>18811007</v>
      </c>
      <c r="F1647" s="262">
        <v>14</v>
      </c>
      <c r="R1647" s="112" t="str">
        <f>IF(D1647="","", CONCATENATE("Update games set ", B1647, "= ",D1647," where game_id=", E1647))</f>
        <v>Update games set Ground= 'Castle Cricket Ground' where game_id=18811007</v>
      </c>
      <c r="S1647" s="112" t="str">
        <f t="shared" si="715"/>
        <v/>
      </c>
      <c r="T1647" s="112" t="str">
        <f t="shared" si="716"/>
        <v/>
      </c>
      <c r="U1647" s="200" t="str">
        <f t="shared" si="713"/>
        <v/>
      </c>
      <c r="V1647" s="112" t="str">
        <f t="shared" si="717"/>
        <v/>
      </c>
      <c r="W1647" s="415" t="str">
        <f t="shared" si="718"/>
        <v/>
      </c>
      <c r="Y1647" s="65" t="str">
        <f t="shared" si="725"/>
        <v/>
      </c>
      <c r="Z1647" s="65" t="str">
        <f t="shared" si="726"/>
        <v/>
      </c>
      <c r="AA1647" s="65" t="str">
        <f t="shared" si="727"/>
        <v/>
      </c>
      <c r="AB1647" s="65" t="str">
        <f t="shared" si="728"/>
        <v/>
      </c>
      <c r="AC1647" s="65" t="str">
        <f t="shared" si="729"/>
        <v/>
      </c>
      <c r="AH1647" s="65" t="str">
        <f t="shared" si="719"/>
        <v>1883010614</v>
      </c>
      <c r="AI1647" s="65">
        <v>18830106</v>
      </c>
      <c r="AJ1647" s="65" t="s">
        <v>5363</v>
      </c>
      <c r="AK1647" s="65">
        <v>14</v>
      </c>
      <c r="AL1647" s="65" t="s">
        <v>653</v>
      </c>
      <c r="AN1647" s="65" t="str">
        <f t="shared" si="714"/>
        <v/>
      </c>
    </row>
    <row r="1648" spans="1:40" ht="16.8" customHeight="1" x14ac:dyDescent="0.25">
      <c r="A1648" s="113">
        <v>1</v>
      </c>
      <c r="B1648" s="342" t="s">
        <v>4882</v>
      </c>
      <c r="C1648" s="342" t="str">
        <f>IF(C1647="", "", C1647)</f>
        <v>Castle Cricket Ground</v>
      </c>
      <c r="D1648" s="350" t="str">
        <f t="shared" si="734"/>
        <v>'Castle Cricket Ground'</v>
      </c>
      <c r="E1648" s="211">
        <f t="shared" si="735"/>
        <v>18811007</v>
      </c>
      <c r="F1648" s="262">
        <v>15</v>
      </c>
      <c r="R1648" s="112" t="str">
        <f>IF(D1648="","", CONCATENATE("Update games set ", B1648, "= ",D1648," where game_id=", E1648))</f>
        <v>Update games set Ground_parent= 'Castle Cricket Ground' where game_id=18811007</v>
      </c>
      <c r="S1648" s="112" t="str">
        <f t="shared" si="715"/>
        <v/>
      </c>
      <c r="T1648" s="112" t="str">
        <f t="shared" si="716"/>
        <v/>
      </c>
      <c r="U1648" s="200" t="str">
        <f t="shared" si="713"/>
        <v/>
      </c>
      <c r="V1648" s="112" t="str">
        <f t="shared" si="717"/>
        <v/>
      </c>
      <c r="W1648" s="415" t="str">
        <f t="shared" si="718"/>
        <v/>
      </c>
      <c r="Y1648" s="65" t="str">
        <f t="shared" si="725"/>
        <v/>
      </c>
      <c r="Z1648" s="65" t="str">
        <f t="shared" si="726"/>
        <v/>
      </c>
      <c r="AA1648" s="65" t="str">
        <f t="shared" si="727"/>
        <v/>
      </c>
      <c r="AB1648" s="65" t="str">
        <f t="shared" si="728"/>
        <v/>
      </c>
      <c r="AC1648" s="65" t="str">
        <f t="shared" si="729"/>
        <v/>
      </c>
      <c r="AH1648" s="65" t="str">
        <f t="shared" si="719"/>
        <v>1883010615</v>
      </c>
      <c r="AI1648" s="65">
        <v>18830106</v>
      </c>
      <c r="AJ1648" s="65" t="s">
        <v>5363</v>
      </c>
      <c r="AK1648" s="65">
        <v>15</v>
      </c>
      <c r="AL1648" s="65" t="s">
        <v>653</v>
      </c>
      <c r="AN1648" s="65" t="str">
        <f t="shared" si="714"/>
        <v/>
      </c>
    </row>
    <row r="1649" spans="1:40" s="126" customFormat="1" ht="16.8" customHeight="1" thickBot="1" x14ac:dyDescent="0.3">
      <c r="A1649" s="113">
        <v>1</v>
      </c>
      <c r="B1649" s="116" t="s">
        <v>115</v>
      </c>
      <c r="C1649" s="352"/>
      <c r="D1649" s="370" t="str">
        <f t="shared" ref="D1649" si="737">IF(MID(E1649,5,2)*1&gt;6,_xlfn.CONCAT("'",LEFT(E1649,4),"-",MID(E1649,3,2)+1,"'"),_xlfn.CONCAT("'",LEFT(E1649,4)-1,"-",MID(E1649,3,2),"'"))</f>
        <v>'1881-82'</v>
      </c>
      <c r="E1649" s="214">
        <f t="shared" si="735"/>
        <v>18811007</v>
      </c>
      <c r="F1649" s="266">
        <v>16</v>
      </c>
      <c r="G1649" s="343"/>
      <c r="H1649" s="343"/>
      <c r="I1649" s="267"/>
      <c r="J1649" s="214"/>
      <c r="K1649" s="266"/>
      <c r="L1649" s="266"/>
      <c r="M1649" s="266"/>
      <c r="N1649" s="419"/>
      <c r="O1649" s="343"/>
      <c r="P1649" s="343"/>
      <c r="Q1649" s="346"/>
      <c r="R1649" s="112" t="str">
        <f>IF(D1649="","", CONCATENATE("Update games set ", B1649, "= ",D1649," where game_id=", E1649))</f>
        <v>Update games set Season= '1881-82' where game_id=18811007</v>
      </c>
      <c r="S1649" s="112" t="str">
        <f t="shared" si="715"/>
        <v/>
      </c>
      <c r="T1649" s="112" t="str">
        <f t="shared" si="716"/>
        <v/>
      </c>
      <c r="U1649" s="200" t="str">
        <f t="shared" si="713"/>
        <v/>
      </c>
      <c r="V1649" s="112" t="str">
        <f t="shared" si="717"/>
        <v/>
      </c>
      <c r="W1649" s="415" t="str">
        <f t="shared" si="718"/>
        <v/>
      </c>
      <c r="X1649" s="240"/>
      <c r="Y1649" s="65" t="str">
        <f t="shared" si="725"/>
        <v/>
      </c>
      <c r="Z1649" s="65" t="str">
        <f t="shared" si="726"/>
        <v/>
      </c>
      <c r="AA1649" s="65" t="str">
        <f t="shared" si="727"/>
        <v/>
      </c>
      <c r="AB1649" s="65" t="str">
        <f t="shared" si="728"/>
        <v/>
      </c>
      <c r="AC1649" s="65" t="str">
        <f t="shared" si="729"/>
        <v/>
      </c>
      <c r="AH1649" s="65" t="str">
        <f t="shared" si="719"/>
        <v>1883010616</v>
      </c>
      <c r="AI1649" s="126">
        <v>18830106</v>
      </c>
      <c r="AJ1649" s="126" t="s">
        <v>5363</v>
      </c>
      <c r="AK1649" s="126">
        <v>16</v>
      </c>
      <c r="AL1649" s="126" t="s">
        <v>653</v>
      </c>
      <c r="AN1649" s="65" t="str">
        <f t="shared" si="714"/>
        <v/>
      </c>
    </row>
    <row r="1650" spans="1:40" ht="16.8" customHeight="1" thickTop="1" x14ac:dyDescent="0.25">
      <c r="A1650" s="113">
        <v>1</v>
      </c>
      <c r="B1650" s="341" t="s">
        <v>22</v>
      </c>
      <c r="C1650" s="341" t="s">
        <v>5263</v>
      </c>
      <c r="D1650" s="341" t="str">
        <f t="shared" si="734"/>
        <v>'Blackburn Olympic'</v>
      </c>
      <c r="E1650" s="211">
        <v>18811015</v>
      </c>
      <c r="F1650" s="262">
        <v>1</v>
      </c>
      <c r="G1650" s="211" t="s">
        <v>5025</v>
      </c>
      <c r="H1650" s="212"/>
      <c r="R1650" s="112" t="str">
        <f>IF(D1650="","", CONCATENATE("Update games set ", B1650, "= ",D1650," where game_id=", E1650))</f>
        <v>Update games set Opponent= 'Blackburn Olympic' where game_id=18811015</v>
      </c>
      <c r="S1650" s="112" t="str">
        <f t="shared" si="715"/>
        <v>Update lineups set player_name = 'H Sands', raw_name = 'H Sands' where game_id = 18811015 and player_order = 1</v>
      </c>
      <c r="T1650" s="112" t="str">
        <f t="shared" si="716"/>
        <v/>
      </c>
      <c r="U1650" s="200" t="str">
        <f t="shared" si="713"/>
        <v/>
      </c>
      <c r="V1650" s="112" t="str">
        <f t="shared" si="717"/>
        <v/>
      </c>
      <c r="W1650" s="415" t="str">
        <f t="shared" si="718"/>
        <v/>
      </c>
      <c r="Y1650" s="65" t="str">
        <f t="shared" si="725"/>
        <v/>
      </c>
      <c r="Z1650" s="65" t="str">
        <f t="shared" si="726"/>
        <v/>
      </c>
      <c r="AA1650" s="65" t="str">
        <f t="shared" si="727"/>
        <v/>
      </c>
      <c r="AB1650" s="65" t="str">
        <f t="shared" si="728"/>
        <v/>
      </c>
      <c r="AC1650" s="65" t="str">
        <f t="shared" si="729"/>
        <v/>
      </c>
      <c r="AH1650" s="65" t="str">
        <f t="shared" si="719"/>
        <v>188301131</v>
      </c>
      <c r="AI1650" s="65">
        <v>18830113</v>
      </c>
      <c r="AJ1650" s="65" t="s">
        <v>5363</v>
      </c>
      <c r="AK1650" s="65">
        <v>1</v>
      </c>
      <c r="AL1650" s="65" t="s">
        <v>3356</v>
      </c>
      <c r="AN1650" s="65" t="str">
        <f t="shared" si="714"/>
        <v>update games set source = 'The Nottingham Forest Football Scrapbook' where game_id = 18811015</v>
      </c>
    </row>
    <row r="1651" spans="1:40" ht="16.8" customHeight="1" x14ac:dyDescent="0.25">
      <c r="A1651" s="113">
        <v>1</v>
      </c>
      <c r="B1651" s="342" t="s">
        <v>4979</v>
      </c>
      <c r="C1651" s="342" t="str">
        <f>IF(C1650="", "", C1650)</f>
        <v>Blackburn Olympic</v>
      </c>
      <c r="D1651" s="350" t="str">
        <f t="shared" si="734"/>
        <v>'Blackburn Olympic'</v>
      </c>
      <c r="E1651" s="211">
        <f>E1650</f>
        <v>18811015</v>
      </c>
      <c r="F1651" s="262">
        <v>2</v>
      </c>
      <c r="G1651" s="211" t="s">
        <v>4997</v>
      </c>
      <c r="R1651" s="112" t="str">
        <f>IF(D1651="","", CONCATENATE("Update games set ", B1651, "= ",D1651," where game_id=", E1651))</f>
        <v>Update games set Opp_parent= 'Blackburn Olympic' where game_id=18811015</v>
      </c>
      <c r="S1651" s="112" t="str">
        <f t="shared" si="715"/>
        <v>Update lineups set player_name = 'T Hancock', raw_name = 'T Hancock' where game_id = 18811015 and player_order = 2</v>
      </c>
      <c r="T1651" s="112" t="str">
        <f t="shared" si="716"/>
        <v/>
      </c>
      <c r="U1651" s="200" t="str">
        <f t="shared" si="713"/>
        <v/>
      </c>
      <c r="V1651" s="112" t="str">
        <f t="shared" si="717"/>
        <v/>
      </c>
      <c r="W1651" s="415" t="str">
        <f t="shared" si="718"/>
        <v/>
      </c>
      <c r="Y1651" s="65" t="str">
        <f t="shared" si="725"/>
        <v/>
      </c>
      <c r="Z1651" s="65" t="str">
        <f t="shared" si="726"/>
        <v/>
      </c>
      <c r="AA1651" s="65" t="str">
        <f t="shared" si="727"/>
        <v/>
      </c>
      <c r="AB1651" s="65" t="str">
        <f t="shared" si="728"/>
        <v/>
      </c>
      <c r="AC1651" s="65" t="str">
        <f t="shared" si="729"/>
        <v/>
      </c>
      <c r="AH1651" s="65" t="str">
        <f t="shared" si="719"/>
        <v>188301132</v>
      </c>
      <c r="AI1651" s="65">
        <v>18830113</v>
      </c>
      <c r="AJ1651" s="65" t="s">
        <v>5363</v>
      </c>
      <c r="AK1651" s="65">
        <v>2</v>
      </c>
      <c r="AL1651" s="65" t="s">
        <v>3078</v>
      </c>
      <c r="AN1651" s="65" t="str">
        <f t="shared" si="714"/>
        <v/>
      </c>
    </row>
    <row r="1652" spans="1:40" ht="16.8" customHeight="1" x14ac:dyDescent="0.25">
      <c r="A1652" s="113">
        <v>1</v>
      </c>
      <c r="B1652" s="342" t="s">
        <v>2653</v>
      </c>
      <c r="C1652" s="342" t="s">
        <v>663</v>
      </c>
      <c r="D1652" s="350" t="str">
        <f t="shared" si="734"/>
        <v>'Friendly'</v>
      </c>
      <c r="E1652" s="211">
        <f t="shared" ref="E1652:E1665" si="738">E1651</f>
        <v>18811015</v>
      </c>
      <c r="F1652" s="262">
        <v>3</v>
      </c>
      <c r="G1652" s="211" t="s">
        <v>3417</v>
      </c>
      <c r="R1652" s="112" t="str">
        <f>IF(D1652="","", CONCATENATE("Update games set ", B1652, "= ",D1652," where game_id=", E1652))</f>
        <v>Update games set Game_type= 'Friendly' where game_id=18811015</v>
      </c>
      <c r="S1652" s="112" t="str">
        <f t="shared" si="715"/>
        <v>Update lineups set player_name = 'W Luntley', raw_name = 'W Luntley' where game_id = 18811015 and player_order = 3</v>
      </c>
      <c r="T1652" s="112" t="str">
        <f t="shared" si="716"/>
        <v/>
      </c>
      <c r="U1652" s="200" t="str">
        <f t="shared" si="713"/>
        <v/>
      </c>
      <c r="V1652" s="112" t="str">
        <f t="shared" si="717"/>
        <v/>
      </c>
      <c r="W1652" s="415" t="str">
        <f t="shared" si="718"/>
        <v/>
      </c>
      <c r="Y1652" s="65" t="str">
        <f t="shared" si="725"/>
        <v/>
      </c>
      <c r="Z1652" s="65" t="str">
        <f t="shared" si="726"/>
        <v/>
      </c>
      <c r="AA1652" s="65" t="str">
        <f t="shared" si="727"/>
        <v/>
      </c>
      <c r="AB1652" s="65" t="str">
        <f t="shared" si="728"/>
        <v/>
      </c>
      <c r="AC1652" s="65" t="str">
        <f t="shared" si="729"/>
        <v/>
      </c>
      <c r="AH1652" s="65" t="str">
        <f t="shared" si="719"/>
        <v>188301133</v>
      </c>
      <c r="AI1652" s="65">
        <v>18830113</v>
      </c>
      <c r="AJ1652" s="65" t="s">
        <v>5363</v>
      </c>
      <c r="AK1652" s="65">
        <v>3</v>
      </c>
      <c r="AL1652" s="65" t="s">
        <v>2094</v>
      </c>
      <c r="AN1652" s="65" t="str">
        <f t="shared" si="714"/>
        <v/>
      </c>
    </row>
    <row r="1653" spans="1:40" ht="16.8" customHeight="1" x14ac:dyDescent="0.25">
      <c r="A1653" s="113">
        <v>1</v>
      </c>
      <c r="B1653" s="342" t="s">
        <v>4978</v>
      </c>
      <c r="C1653" s="348" t="s">
        <v>5065</v>
      </c>
      <c r="D1653" s="350" t="str">
        <f t="shared" si="734"/>
        <v>'H'</v>
      </c>
      <c r="E1653" s="211">
        <f t="shared" si="738"/>
        <v>18811015</v>
      </c>
      <c r="F1653" s="262">
        <v>4</v>
      </c>
      <c r="G1653" s="211" t="s">
        <v>4942</v>
      </c>
      <c r="R1653" s="112" t="str">
        <f>IF(D1653="","", CONCATENATE("Update games set ", B1653, "= ",D1653," where game_id=", E1653))</f>
        <v>Update games set HAN= 'H' where game_id=18811015</v>
      </c>
      <c r="S1653" s="112" t="str">
        <f t="shared" si="715"/>
        <v>Update lineups set player_name = 'E Luntley', raw_name = 'E Luntley' where game_id = 18811015 and player_order = 4</v>
      </c>
      <c r="T1653" s="112" t="str">
        <f t="shared" si="716"/>
        <v/>
      </c>
      <c r="U1653" s="200" t="str">
        <f t="shared" si="713"/>
        <v/>
      </c>
      <c r="V1653" s="112" t="str">
        <f t="shared" si="717"/>
        <v/>
      </c>
      <c r="W1653" s="415" t="str">
        <f t="shared" si="718"/>
        <v/>
      </c>
      <c r="Y1653" s="65" t="str">
        <f t="shared" si="725"/>
        <v/>
      </c>
      <c r="Z1653" s="65" t="str">
        <f t="shared" si="726"/>
        <v/>
      </c>
      <c r="AA1653" s="65" t="str">
        <f t="shared" si="727"/>
        <v/>
      </c>
      <c r="AB1653" s="65" t="str">
        <f t="shared" si="728"/>
        <v/>
      </c>
      <c r="AC1653" s="65" t="str">
        <f t="shared" si="729"/>
        <v/>
      </c>
      <c r="AH1653" s="65" t="str">
        <f t="shared" si="719"/>
        <v>188301134</v>
      </c>
      <c r="AI1653" s="65">
        <v>18830113</v>
      </c>
      <c r="AJ1653" s="65" t="s">
        <v>5363</v>
      </c>
      <c r="AK1653" s="65">
        <v>4</v>
      </c>
      <c r="AL1653" s="65" t="s">
        <v>2091</v>
      </c>
      <c r="AN1653" s="65" t="str">
        <f t="shared" si="714"/>
        <v/>
      </c>
    </row>
    <row r="1654" spans="1:40" ht="16.8" customHeight="1" x14ac:dyDescent="0.25">
      <c r="A1654" s="113">
        <v>1</v>
      </c>
      <c r="B1654" s="342" t="s">
        <v>5</v>
      </c>
      <c r="C1654" s="347">
        <v>3</v>
      </c>
      <c r="D1654" s="349">
        <f t="shared" si="721"/>
        <v>3</v>
      </c>
      <c r="E1654" s="211">
        <f t="shared" si="738"/>
        <v>18811015</v>
      </c>
      <c r="F1654" s="262">
        <v>5</v>
      </c>
      <c r="G1654" s="211" t="s">
        <v>5035</v>
      </c>
      <c r="R1654" s="112" t="str">
        <f>IF(D1654="","", CONCATENATE("Update games set ", B1654, "= ",D1654," where game_id=", E1654))</f>
        <v>Update games set F= 3 where game_id=18811015</v>
      </c>
      <c r="S1654" s="112" t="str">
        <f t="shared" si="715"/>
        <v>Update lineups set player_name = 'C Gowthorpe', raw_name = 'C Gowthorpe' where game_id = 18811015 and player_order = 5</v>
      </c>
      <c r="T1654" s="112" t="str">
        <f t="shared" si="716"/>
        <v/>
      </c>
      <c r="U1654" s="200" t="str">
        <f t="shared" si="713"/>
        <v/>
      </c>
      <c r="V1654" s="112" t="str">
        <f t="shared" si="717"/>
        <v/>
      </c>
      <c r="W1654" s="415" t="str">
        <f t="shared" si="718"/>
        <v/>
      </c>
      <c r="Y1654" s="65" t="str">
        <f t="shared" si="725"/>
        <v/>
      </c>
      <c r="Z1654" s="65" t="str">
        <f t="shared" si="726"/>
        <v/>
      </c>
      <c r="AA1654" s="65" t="str">
        <f t="shared" si="727"/>
        <v/>
      </c>
      <c r="AB1654" s="65" t="str">
        <f t="shared" si="728"/>
        <v/>
      </c>
      <c r="AC1654" s="65" t="str">
        <f t="shared" si="729"/>
        <v/>
      </c>
      <c r="AH1654" s="65" t="str">
        <f t="shared" si="719"/>
        <v>188301135</v>
      </c>
      <c r="AI1654" s="65">
        <v>18830113</v>
      </c>
      <c r="AJ1654" s="65" t="s">
        <v>5363</v>
      </c>
      <c r="AK1654" s="65">
        <v>5</v>
      </c>
      <c r="AL1654" s="65" t="s">
        <v>2105</v>
      </c>
      <c r="AN1654" s="65" t="str">
        <f t="shared" si="714"/>
        <v/>
      </c>
    </row>
    <row r="1655" spans="1:40" ht="16.8" customHeight="1" x14ac:dyDescent="0.25">
      <c r="A1655" s="113">
        <v>1</v>
      </c>
      <c r="B1655" s="342" t="s">
        <v>0</v>
      </c>
      <c r="C1655" s="180">
        <v>0</v>
      </c>
      <c r="D1655" s="349">
        <f t="shared" si="721"/>
        <v>0</v>
      </c>
      <c r="E1655" s="211">
        <f t="shared" si="738"/>
        <v>18811015</v>
      </c>
      <c r="F1655" s="262">
        <v>6</v>
      </c>
      <c r="G1655" s="211" t="s">
        <v>5026</v>
      </c>
      <c r="R1655" s="112" t="str">
        <f>IF(D1655="","", CONCATENATE("Update games set ", B1655, "= ",D1655," where game_id=", E1655))</f>
        <v>Update games set A= 0 where game_id=18811015</v>
      </c>
      <c r="S1655" s="112" t="str">
        <f t="shared" si="715"/>
        <v>Update lineups set player_name = 'W Gunn', raw_name = 'W Gunn' where game_id = 18811015 and player_order = 6</v>
      </c>
      <c r="T1655" s="112" t="str">
        <f t="shared" si="716"/>
        <v/>
      </c>
      <c r="U1655" s="200" t="str">
        <f t="shared" si="713"/>
        <v/>
      </c>
      <c r="V1655" s="112" t="str">
        <f t="shared" si="717"/>
        <v/>
      </c>
      <c r="W1655" s="415" t="str">
        <f t="shared" si="718"/>
        <v/>
      </c>
      <c r="Y1655" s="65" t="str">
        <f t="shared" si="725"/>
        <v/>
      </c>
      <c r="Z1655" s="65" t="str">
        <f t="shared" si="726"/>
        <v/>
      </c>
      <c r="AA1655" s="65" t="str">
        <f t="shared" si="727"/>
        <v/>
      </c>
      <c r="AB1655" s="65" t="str">
        <f t="shared" si="728"/>
        <v/>
      </c>
      <c r="AC1655" s="65" t="str">
        <f t="shared" si="729"/>
        <v/>
      </c>
      <c r="AH1655" s="65" t="str">
        <f t="shared" si="719"/>
        <v>188301136</v>
      </c>
      <c r="AI1655" s="65">
        <v>18830113</v>
      </c>
      <c r="AJ1655" s="65" t="s">
        <v>5363</v>
      </c>
      <c r="AK1655" s="65">
        <v>6</v>
      </c>
      <c r="AL1655" s="65" t="s">
        <v>2939</v>
      </c>
      <c r="AN1655" s="65" t="str">
        <f t="shared" si="714"/>
        <v/>
      </c>
    </row>
    <row r="1656" spans="1:40" ht="16.8" customHeight="1" x14ac:dyDescent="0.25">
      <c r="A1656" s="113">
        <v>1</v>
      </c>
      <c r="B1656" s="342" t="s">
        <v>23</v>
      </c>
      <c r="C1656" s="334" t="s">
        <v>2</v>
      </c>
      <c r="D1656" s="334" t="str">
        <f t="shared" ref="D1656" si="739">IF(C1656="",IF(D1654&gt;D1655,"'W'",IF(D1654=D1655,"'D'","'L'")),_xlfn.CONCAT("'",C1656,"'"))</f>
        <v>'W'</v>
      </c>
      <c r="E1656" s="211">
        <f t="shared" si="738"/>
        <v>18811015</v>
      </c>
      <c r="F1656" s="262">
        <v>7</v>
      </c>
      <c r="G1656" s="211" t="s">
        <v>5003</v>
      </c>
      <c r="R1656" s="112" t="str">
        <f>IF(D1656="","", CONCATENATE("Update games set ", B1656, "= ",D1656," where game_id=", E1656))</f>
        <v>Update games set Result= 'W' where game_id=18811015</v>
      </c>
      <c r="S1656" s="112" t="str">
        <f t="shared" si="715"/>
        <v>Update lineups set player_name = 'W Parr', raw_name = 'W Parr' where game_id = 18811015 and player_order = 7</v>
      </c>
      <c r="T1656" s="112" t="str">
        <f t="shared" si="716"/>
        <v/>
      </c>
      <c r="U1656" s="200" t="str">
        <f t="shared" si="713"/>
        <v/>
      </c>
      <c r="V1656" s="112" t="str">
        <f t="shared" si="717"/>
        <v/>
      </c>
      <c r="W1656" s="415" t="str">
        <f t="shared" si="718"/>
        <v/>
      </c>
      <c r="Y1656" s="65" t="str">
        <f t="shared" si="725"/>
        <v/>
      </c>
      <c r="Z1656" s="65" t="str">
        <f t="shared" si="726"/>
        <v/>
      </c>
      <c r="AA1656" s="65" t="str">
        <f t="shared" si="727"/>
        <v/>
      </c>
      <c r="AB1656" s="65" t="str">
        <f t="shared" si="728"/>
        <v/>
      </c>
      <c r="AC1656" s="65" t="str">
        <f t="shared" si="729"/>
        <v/>
      </c>
      <c r="AH1656" s="65" t="str">
        <f t="shared" si="719"/>
        <v>188301137</v>
      </c>
      <c r="AI1656" s="65">
        <v>18830113</v>
      </c>
      <c r="AJ1656" s="65" t="s">
        <v>5363</v>
      </c>
      <c r="AK1656" s="65">
        <v>7</v>
      </c>
      <c r="AL1656" s="65" t="s">
        <v>2114</v>
      </c>
      <c r="AN1656" s="65" t="str">
        <f t="shared" si="714"/>
        <v/>
      </c>
    </row>
    <row r="1657" spans="1:40" ht="16.8" customHeight="1" x14ac:dyDescent="0.25">
      <c r="A1657" s="113">
        <v>1</v>
      </c>
      <c r="B1657" s="342" t="s">
        <v>768</v>
      </c>
      <c r="C1657" s="180"/>
      <c r="D1657" s="349" t="str">
        <f t="shared" si="723"/>
        <v/>
      </c>
      <c r="E1657" s="211">
        <f t="shared" si="738"/>
        <v>18811015</v>
      </c>
      <c r="F1657" s="262">
        <v>8</v>
      </c>
      <c r="G1657" s="211" t="s">
        <v>4960</v>
      </c>
      <c r="R1657" s="112" t="str">
        <f>IF(D1657="","", CONCATENATE("Update games set ", B1657, "= ",D1657," where game_id=", E1657))</f>
        <v/>
      </c>
      <c r="S1657" s="112" t="str">
        <f t="shared" si="715"/>
        <v>Update lineups set player_name = 'E Earp', raw_name = 'E Earp' where game_id = 18811015 and player_order = 8</v>
      </c>
      <c r="T1657" s="112" t="str">
        <f t="shared" si="716"/>
        <v/>
      </c>
      <c r="U1657" s="200" t="str">
        <f t="shared" si="713"/>
        <v/>
      </c>
      <c r="V1657" s="112" t="str">
        <f t="shared" si="717"/>
        <v/>
      </c>
      <c r="W1657" s="415" t="str">
        <f t="shared" si="718"/>
        <v/>
      </c>
      <c r="Y1657" s="65" t="str">
        <f t="shared" si="725"/>
        <v/>
      </c>
      <c r="Z1657" s="65" t="str">
        <f t="shared" si="726"/>
        <v/>
      </c>
      <c r="AA1657" s="65" t="str">
        <f t="shared" si="727"/>
        <v/>
      </c>
      <c r="AB1657" s="65" t="str">
        <f t="shared" si="728"/>
        <v/>
      </c>
      <c r="AC1657" s="65" t="str">
        <f t="shared" si="729"/>
        <v/>
      </c>
      <c r="AH1657" s="65" t="str">
        <f t="shared" si="719"/>
        <v>188301138</v>
      </c>
      <c r="AI1657" s="65">
        <v>18830113</v>
      </c>
      <c r="AJ1657" s="65" t="s">
        <v>5363</v>
      </c>
      <c r="AK1657" s="65">
        <v>8</v>
      </c>
      <c r="AL1657" s="65" t="s">
        <v>2981</v>
      </c>
      <c r="AN1657" s="65" t="str">
        <f t="shared" si="714"/>
        <v/>
      </c>
    </row>
    <row r="1658" spans="1:40" ht="16.8" customHeight="1" x14ac:dyDescent="0.25">
      <c r="A1658" s="113">
        <v>1</v>
      </c>
      <c r="B1658" s="342" t="s">
        <v>766</v>
      </c>
      <c r="C1658" s="180"/>
      <c r="D1658" s="349" t="str">
        <f t="shared" si="723"/>
        <v/>
      </c>
      <c r="E1658" s="211">
        <f t="shared" si="738"/>
        <v>18811015</v>
      </c>
      <c r="F1658" s="262">
        <v>9</v>
      </c>
      <c r="G1658" s="194" t="s">
        <v>5030</v>
      </c>
      <c r="H1658" s="194"/>
      <c r="N1658" s="417"/>
      <c r="O1658" s="194"/>
      <c r="P1658" s="194"/>
      <c r="R1658" s="112" t="str">
        <f>IF(D1658="","", CONCATENATE("Update games set ", B1658, "= ",D1658," where game_id=", E1658))</f>
        <v/>
      </c>
      <c r="S1658" s="112" t="str">
        <f t="shared" si="715"/>
        <v>Update lineups set player_name = 'W Unwin', raw_name = 'W Unwin' where game_id = 18811015 and player_order = 9</v>
      </c>
      <c r="T1658" s="112" t="str">
        <f t="shared" si="716"/>
        <v/>
      </c>
      <c r="U1658" s="200" t="str">
        <f t="shared" si="713"/>
        <v/>
      </c>
      <c r="V1658" s="112" t="str">
        <f t="shared" si="717"/>
        <v/>
      </c>
      <c r="W1658" s="415" t="str">
        <f t="shared" si="718"/>
        <v/>
      </c>
      <c r="Y1658" s="65" t="str">
        <f t="shared" si="725"/>
        <v/>
      </c>
      <c r="Z1658" s="65" t="str">
        <f t="shared" si="726"/>
        <v/>
      </c>
      <c r="AA1658" s="65" t="str">
        <f t="shared" si="727"/>
        <v/>
      </c>
      <c r="AB1658" s="65" t="str">
        <f t="shared" si="728"/>
        <v/>
      </c>
      <c r="AC1658" s="65" t="str">
        <f t="shared" si="729"/>
        <v/>
      </c>
      <c r="AH1658" s="65" t="str">
        <f t="shared" si="719"/>
        <v>188301139</v>
      </c>
      <c r="AI1658" s="65">
        <v>18830113</v>
      </c>
      <c r="AJ1658" s="65" t="s">
        <v>5363</v>
      </c>
      <c r="AK1658" s="65">
        <v>9</v>
      </c>
      <c r="AL1658" s="65" t="s">
        <v>3393</v>
      </c>
      <c r="AN1658" s="65" t="str">
        <f t="shared" si="714"/>
        <v/>
      </c>
    </row>
    <row r="1659" spans="1:40" ht="16.8" customHeight="1" x14ac:dyDescent="0.25">
      <c r="A1659" s="113">
        <v>1</v>
      </c>
      <c r="B1659" s="342" t="s">
        <v>753</v>
      </c>
      <c r="C1659" s="348"/>
      <c r="D1659" s="350" t="str">
        <f t="shared" si="724"/>
        <v/>
      </c>
      <c r="E1659" s="211">
        <f t="shared" si="738"/>
        <v>18811015</v>
      </c>
      <c r="F1659" s="262">
        <v>10</v>
      </c>
      <c r="G1659" s="194" t="s">
        <v>4806</v>
      </c>
      <c r="N1659" s="417"/>
      <c r="O1659" s="194"/>
      <c r="P1659" s="194"/>
      <c r="R1659" s="112" t="str">
        <f>IF(D1659="","", CONCATENATE("Update games set ", B1659, "= ",D1659," where game_id=", E1659))</f>
        <v/>
      </c>
      <c r="S1659" s="112" t="str">
        <f t="shared" si="715"/>
        <v>Update lineups set player_name = 'SW Widdowson', raw_name = 'SW Widdowson' where game_id = 18811015 and player_order = 10</v>
      </c>
      <c r="T1659" s="112" t="str">
        <f t="shared" si="716"/>
        <v/>
      </c>
      <c r="U1659" s="200" t="str">
        <f t="shared" si="713"/>
        <v/>
      </c>
      <c r="V1659" s="112" t="str">
        <f t="shared" si="717"/>
        <v/>
      </c>
      <c r="W1659" s="415" t="str">
        <f t="shared" si="718"/>
        <v/>
      </c>
      <c r="Y1659" s="65" t="str">
        <f t="shared" si="725"/>
        <v/>
      </c>
      <c r="Z1659" s="65" t="str">
        <f t="shared" si="726"/>
        <v/>
      </c>
      <c r="AA1659" s="65" t="str">
        <f t="shared" si="727"/>
        <v/>
      </c>
      <c r="AB1659" s="65" t="str">
        <f t="shared" si="728"/>
        <v/>
      </c>
      <c r="AC1659" s="65" t="str">
        <f t="shared" si="729"/>
        <v/>
      </c>
      <c r="AH1659" s="65" t="str">
        <f t="shared" si="719"/>
        <v>1883011310</v>
      </c>
      <c r="AI1659" s="65">
        <v>18830113</v>
      </c>
      <c r="AJ1659" s="65" t="s">
        <v>5363</v>
      </c>
      <c r="AK1659" s="65">
        <v>10</v>
      </c>
      <c r="AL1659" s="65" t="s">
        <v>3178</v>
      </c>
      <c r="AN1659" s="65" t="str">
        <f t="shared" si="714"/>
        <v/>
      </c>
    </row>
    <row r="1660" spans="1:40" ht="16.8" customHeight="1" x14ac:dyDescent="0.25">
      <c r="A1660" s="113">
        <v>1</v>
      </c>
      <c r="B1660" s="342" t="s">
        <v>746</v>
      </c>
      <c r="C1660" s="334" t="s">
        <v>5062</v>
      </c>
      <c r="D1660" s="334" t="str">
        <f>CONCATENATE("'", LEFT(E1660,4),"-",MID(E1660,5,2),"-", MID(E1660,7,2), " ", C1660,"'")</f>
        <v>'1881-10-15 15:00'</v>
      </c>
      <c r="E1660" s="211">
        <f t="shared" si="738"/>
        <v>18811015</v>
      </c>
      <c r="F1660" s="262">
        <v>11</v>
      </c>
      <c r="G1660" s="211" t="s">
        <v>5007</v>
      </c>
      <c r="R1660" s="112" t="str">
        <f>IF(D1660="","", CONCATENATE("Update games set ", B1660, "= ",D1660," where game_id=", E1660))</f>
        <v>Update games set Game_date= '1881-10-15 15:00' where game_id=18811015</v>
      </c>
      <c r="S1660" s="112" t="str">
        <f t="shared" si="715"/>
        <v>Update lineups set player_name = 'S Norman', raw_name = 'S Norman' where game_id = 18811015 and player_order = 11</v>
      </c>
      <c r="T1660" s="112" t="str">
        <f t="shared" si="716"/>
        <v/>
      </c>
      <c r="U1660" s="200" t="str">
        <f t="shared" si="713"/>
        <v/>
      </c>
      <c r="V1660" s="112" t="str">
        <f t="shared" si="717"/>
        <v/>
      </c>
      <c r="W1660" s="415" t="str">
        <f t="shared" si="718"/>
        <v/>
      </c>
      <c r="Y1660" s="65" t="str">
        <f t="shared" si="725"/>
        <v/>
      </c>
      <c r="Z1660" s="65" t="str">
        <f t="shared" si="726"/>
        <v/>
      </c>
      <c r="AA1660" s="65" t="str">
        <f t="shared" si="727"/>
        <v/>
      </c>
      <c r="AB1660" s="65" t="str">
        <f t="shared" si="728"/>
        <v/>
      </c>
      <c r="AC1660" s="65" t="str">
        <f t="shared" si="729"/>
        <v/>
      </c>
      <c r="AH1660" s="65" t="str">
        <f t="shared" si="719"/>
        <v>1883011311</v>
      </c>
      <c r="AI1660" s="65">
        <v>18830113</v>
      </c>
      <c r="AJ1660" s="65" t="s">
        <v>5363</v>
      </c>
      <c r="AK1660" s="65">
        <v>11</v>
      </c>
      <c r="AL1660" s="65" t="s">
        <v>3200</v>
      </c>
      <c r="AN1660" s="65" t="str">
        <f t="shared" si="714"/>
        <v/>
      </c>
    </row>
    <row r="1661" spans="1:40" ht="16.8" customHeight="1" x14ac:dyDescent="0.25">
      <c r="A1661" s="113">
        <v>1</v>
      </c>
      <c r="B1661" s="342" t="s">
        <v>25</v>
      </c>
      <c r="C1661" s="334"/>
      <c r="D1661" s="350" t="str">
        <f t="shared" si="734"/>
        <v/>
      </c>
      <c r="E1661" s="211">
        <f t="shared" si="738"/>
        <v>18811015</v>
      </c>
      <c r="F1661" s="262">
        <v>12</v>
      </c>
      <c r="G1661" s="212"/>
      <c r="H1661" s="212"/>
      <c r="N1661" s="416"/>
      <c r="O1661" s="212"/>
      <c r="P1661" s="212"/>
      <c r="R1661" s="112" t="str">
        <f>IF(D1661="","", CONCATENATE("Update games set ", B1661, "= ",D1661," where game_id=", E1661))</f>
        <v/>
      </c>
      <c r="S1661" s="112" t="str">
        <f t="shared" si="715"/>
        <v/>
      </c>
      <c r="T1661" s="112" t="str">
        <f t="shared" si="716"/>
        <v/>
      </c>
      <c r="U1661" s="200" t="str">
        <f t="shared" si="713"/>
        <v/>
      </c>
      <c r="V1661" s="112" t="str">
        <f t="shared" si="717"/>
        <v/>
      </c>
      <c r="W1661" s="415" t="str">
        <f t="shared" si="718"/>
        <v/>
      </c>
      <c r="Y1661" s="65" t="str">
        <f t="shared" si="725"/>
        <v/>
      </c>
      <c r="Z1661" s="65" t="str">
        <f t="shared" si="726"/>
        <v/>
      </c>
      <c r="AA1661" s="65" t="str">
        <f t="shared" si="727"/>
        <v/>
      </c>
      <c r="AB1661" s="65" t="str">
        <f t="shared" si="728"/>
        <v/>
      </c>
      <c r="AC1661" s="65" t="str">
        <f t="shared" si="729"/>
        <v/>
      </c>
      <c r="AH1661" s="65" t="str">
        <f t="shared" si="719"/>
        <v>1883011312</v>
      </c>
      <c r="AI1661" s="65">
        <v>18830113</v>
      </c>
      <c r="AJ1661" s="65" t="s">
        <v>5363</v>
      </c>
      <c r="AK1661" s="65">
        <v>12</v>
      </c>
      <c r="AL1661" s="65" t="s">
        <v>653</v>
      </c>
      <c r="AN1661" s="65" t="str">
        <f t="shared" si="714"/>
        <v/>
      </c>
    </row>
    <row r="1662" spans="1:40" ht="16.8" customHeight="1" x14ac:dyDescent="0.25">
      <c r="A1662" s="113">
        <v>1</v>
      </c>
      <c r="B1662" s="342" t="s">
        <v>475</v>
      </c>
      <c r="C1662" s="180"/>
      <c r="D1662" s="349" t="str">
        <f t="shared" si="723"/>
        <v/>
      </c>
      <c r="E1662" s="211">
        <f t="shared" si="738"/>
        <v>18811015</v>
      </c>
      <c r="F1662" s="262">
        <v>13</v>
      </c>
      <c r="R1662" s="112" t="str">
        <f>IF(D1662="","", CONCATENATE("Update games set ", B1662, "= ",D1662," where game_id=", E1662))</f>
        <v/>
      </c>
      <c r="S1662" s="112" t="str">
        <f t="shared" si="715"/>
        <v/>
      </c>
      <c r="T1662" s="112" t="str">
        <f t="shared" si="716"/>
        <v/>
      </c>
      <c r="U1662" s="200" t="str">
        <f t="shared" si="713"/>
        <v/>
      </c>
      <c r="V1662" s="112" t="str">
        <f t="shared" si="717"/>
        <v/>
      </c>
      <c r="W1662" s="415" t="str">
        <f t="shared" si="718"/>
        <v/>
      </c>
      <c r="Y1662" s="65" t="str">
        <f t="shared" si="725"/>
        <v/>
      </c>
      <c r="Z1662" s="65" t="str">
        <f t="shared" si="726"/>
        <v/>
      </c>
      <c r="AA1662" s="65" t="str">
        <f t="shared" si="727"/>
        <v/>
      </c>
      <c r="AB1662" s="65" t="str">
        <f t="shared" si="728"/>
        <v/>
      </c>
      <c r="AC1662" s="65" t="str">
        <f t="shared" si="729"/>
        <v/>
      </c>
      <c r="AH1662" s="65" t="str">
        <f t="shared" si="719"/>
        <v>1883011313</v>
      </c>
      <c r="AI1662" s="65">
        <v>18830113</v>
      </c>
      <c r="AJ1662" s="65" t="s">
        <v>5363</v>
      </c>
      <c r="AK1662" s="65">
        <v>13</v>
      </c>
      <c r="AL1662" s="65" t="s">
        <v>653</v>
      </c>
      <c r="AN1662" s="65" t="str">
        <f t="shared" si="714"/>
        <v/>
      </c>
    </row>
    <row r="1663" spans="1:40" ht="16.8" customHeight="1" x14ac:dyDescent="0.25">
      <c r="A1663" s="113">
        <v>1</v>
      </c>
      <c r="B1663" s="342" t="s">
        <v>20</v>
      </c>
      <c r="C1663" s="349" t="s">
        <v>5259</v>
      </c>
      <c r="D1663" s="350" t="str">
        <f t="shared" si="734"/>
        <v>'Castle Cricket Ground'</v>
      </c>
      <c r="E1663" s="211">
        <f t="shared" si="738"/>
        <v>18811015</v>
      </c>
      <c r="F1663" s="262">
        <v>14</v>
      </c>
      <c r="R1663" s="112" t="str">
        <f>IF(D1663="","", CONCATENATE("Update games set ", B1663, "= ",D1663," where game_id=", E1663))</f>
        <v>Update games set Ground= 'Castle Cricket Ground' where game_id=18811015</v>
      </c>
      <c r="S1663" s="112" t="str">
        <f t="shared" si="715"/>
        <v/>
      </c>
      <c r="T1663" s="112" t="str">
        <f t="shared" si="716"/>
        <v/>
      </c>
      <c r="U1663" s="200" t="str">
        <f t="shared" si="713"/>
        <v/>
      </c>
      <c r="V1663" s="112" t="str">
        <f t="shared" si="717"/>
        <v/>
      </c>
      <c r="W1663" s="415" t="str">
        <f t="shared" si="718"/>
        <v/>
      </c>
      <c r="Y1663" s="65" t="str">
        <f t="shared" si="725"/>
        <v/>
      </c>
      <c r="Z1663" s="65" t="str">
        <f t="shared" si="726"/>
        <v/>
      </c>
      <c r="AA1663" s="65" t="str">
        <f t="shared" si="727"/>
        <v/>
      </c>
      <c r="AB1663" s="65" t="str">
        <f t="shared" si="728"/>
        <v/>
      </c>
      <c r="AC1663" s="65" t="str">
        <f t="shared" si="729"/>
        <v/>
      </c>
      <c r="AH1663" s="65" t="str">
        <f t="shared" si="719"/>
        <v>1883011314</v>
      </c>
      <c r="AI1663" s="65">
        <v>18830113</v>
      </c>
      <c r="AJ1663" s="65" t="s">
        <v>5363</v>
      </c>
      <c r="AK1663" s="65">
        <v>14</v>
      </c>
      <c r="AL1663" s="65" t="s">
        <v>653</v>
      </c>
      <c r="AN1663" s="65" t="str">
        <f t="shared" si="714"/>
        <v/>
      </c>
    </row>
    <row r="1664" spans="1:40" ht="16.8" customHeight="1" x14ac:dyDescent="0.25">
      <c r="A1664" s="113">
        <v>1</v>
      </c>
      <c r="B1664" s="342" t="s">
        <v>4882</v>
      </c>
      <c r="C1664" s="342" t="str">
        <f>IF(C1663="", "", C1663)</f>
        <v>Castle Cricket Ground</v>
      </c>
      <c r="D1664" s="350" t="str">
        <f t="shared" si="734"/>
        <v>'Castle Cricket Ground'</v>
      </c>
      <c r="E1664" s="211">
        <f t="shared" si="738"/>
        <v>18811015</v>
      </c>
      <c r="F1664" s="262">
        <v>15</v>
      </c>
      <c r="R1664" s="112" t="str">
        <f>IF(D1664="","", CONCATENATE("Update games set ", B1664, "= ",D1664," where game_id=", E1664))</f>
        <v>Update games set Ground_parent= 'Castle Cricket Ground' where game_id=18811015</v>
      </c>
      <c r="S1664" s="112" t="str">
        <f t="shared" si="715"/>
        <v/>
      </c>
      <c r="T1664" s="112" t="str">
        <f t="shared" si="716"/>
        <v/>
      </c>
      <c r="U1664" s="200" t="str">
        <f t="shared" si="713"/>
        <v/>
      </c>
      <c r="V1664" s="112" t="str">
        <f t="shared" si="717"/>
        <v/>
      </c>
      <c r="W1664" s="415" t="str">
        <f t="shared" si="718"/>
        <v/>
      </c>
      <c r="Y1664" s="65" t="str">
        <f t="shared" si="725"/>
        <v/>
      </c>
      <c r="Z1664" s="65" t="str">
        <f t="shared" si="726"/>
        <v/>
      </c>
      <c r="AA1664" s="65" t="str">
        <f t="shared" si="727"/>
        <v/>
      </c>
      <c r="AB1664" s="65" t="str">
        <f t="shared" si="728"/>
        <v/>
      </c>
      <c r="AC1664" s="65" t="str">
        <f t="shared" si="729"/>
        <v/>
      </c>
      <c r="AH1664" s="65" t="str">
        <f t="shared" si="719"/>
        <v>1883011315</v>
      </c>
      <c r="AI1664" s="65">
        <v>18830113</v>
      </c>
      <c r="AJ1664" s="65" t="s">
        <v>5363</v>
      </c>
      <c r="AK1664" s="65">
        <v>15</v>
      </c>
      <c r="AL1664" s="65" t="s">
        <v>653</v>
      </c>
      <c r="AN1664" s="65" t="str">
        <f t="shared" si="714"/>
        <v/>
      </c>
    </row>
    <row r="1665" spans="1:40" s="126" customFormat="1" ht="16.8" customHeight="1" thickBot="1" x14ac:dyDescent="0.3">
      <c r="A1665" s="113">
        <v>1</v>
      </c>
      <c r="B1665" s="116" t="s">
        <v>115</v>
      </c>
      <c r="C1665" s="352"/>
      <c r="D1665" s="370" t="str">
        <f t="shared" ref="D1665" si="740">IF(MID(E1665,5,2)*1&gt;6,_xlfn.CONCAT("'",LEFT(E1665,4),"-",MID(E1665,3,2)+1,"'"),_xlfn.CONCAT("'",LEFT(E1665,4)-1,"-",MID(E1665,3,2),"'"))</f>
        <v>'1881-82'</v>
      </c>
      <c r="E1665" s="214">
        <f t="shared" si="738"/>
        <v>18811015</v>
      </c>
      <c r="F1665" s="266">
        <v>16</v>
      </c>
      <c r="G1665" s="343"/>
      <c r="H1665" s="343"/>
      <c r="I1665" s="267"/>
      <c r="J1665" s="214"/>
      <c r="K1665" s="266"/>
      <c r="L1665" s="266"/>
      <c r="M1665" s="266"/>
      <c r="N1665" s="419"/>
      <c r="O1665" s="343"/>
      <c r="P1665" s="343"/>
      <c r="Q1665" s="346"/>
      <c r="R1665" s="112" t="str">
        <f>IF(D1665="","", CONCATENATE("Update games set ", B1665, "= ",D1665," where game_id=", E1665))</f>
        <v>Update games set Season= '1881-82' where game_id=18811015</v>
      </c>
      <c r="S1665" s="112" t="str">
        <f t="shared" si="715"/>
        <v/>
      </c>
      <c r="T1665" s="112" t="str">
        <f t="shared" si="716"/>
        <v/>
      </c>
      <c r="U1665" s="200" t="str">
        <f t="shared" si="713"/>
        <v/>
      </c>
      <c r="V1665" s="112" t="str">
        <f t="shared" si="717"/>
        <v/>
      </c>
      <c r="W1665" s="415" t="str">
        <f t="shared" si="718"/>
        <v/>
      </c>
      <c r="X1665" s="240"/>
      <c r="Y1665" s="65" t="str">
        <f t="shared" si="725"/>
        <v/>
      </c>
      <c r="Z1665" s="65" t="str">
        <f t="shared" si="726"/>
        <v/>
      </c>
      <c r="AA1665" s="65" t="str">
        <f t="shared" si="727"/>
        <v/>
      </c>
      <c r="AB1665" s="65" t="str">
        <f t="shared" si="728"/>
        <v/>
      </c>
      <c r="AC1665" s="65" t="str">
        <f t="shared" si="729"/>
        <v/>
      </c>
      <c r="AH1665" s="65" t="str">
        <f t="shared" si="719"/>
        <v>1883011316</v>
      </c>
      <c r="AI1665" s="126">
        <v>18830113</v>
      </c>
      <c r="AJ1665" s="126" t="s">
        <v>5363</v>
      </c>
      <c r="AK1665" s="126">
        <v>16</v>
      </c>
      <c r="AL1665" s="126" t="s">
        <v>653</v>
      </c>
      <c r="AN1665" s="65" t="str">
        <f t="shared" si="714"/>
        <v/>
      </c>
    </row>
    <row r="1666" spans="1:40" ht="16.8" customHeight="1" thickTop="1" x14ac:dyDescent="0.25">
      <c r="A1666" s="113">
        <v>1</v>
      </c>
      <c r="B1666" s="341" t="s">
        <v>22</v>
      </c>
      <c r="C1666" s="341" t="s">
        <v>5264</v>
      </c>
      <c r="D1666" s="341" t="str">
        <f t="shared" si="734"/>
        <v>'Nottingham Bank'</v>
      </c>
      <c r="E1666" s="211">
        <v>18811020</v>
      </c>
      <c r="F1666" s="262">
        <v>1</v>
      </c>
      <c r="G1666" s="211" t="s">
        <v>5036</v>
      </c>
      <c r="H1666" s="212"/>
      <c r="R1666" s="112" t="str">
        <f>IF(D1666="","", CONCATENATE("Update games set ", B1666, "= ",D1666," where game_id=", E1666))</f>
        <v>Update games set Opponent= 'Nottingham Bank' where game_id=18811020</v>
      </c>
      <c r="S1666" s="112" t="str">
        <f t="shared" si="715"/>
        <v>Update lineups set player_name = 'H Widdowson', raw_name = 'H Widdowson' where game_id = 18811020 and player_order = 1</v>
      </c>
      <c r="T1666" s="112" t="str">
        <f t="shared" si="716"/>
        <v/>
      </c>
      <c r="U1666" s="200" t="str">
        <f t="shared" ref="U1666:U1729" si="741">IF(I1666="", "", Y1666&amp;Z1666&amp;AA1666&amp;AB1666&amp;AC1666)</f>
        <v/>
      </c>
      <c r="V1666" s="112" t="str">
        <f t="shared" si="717"/>
        <v/>
      </c>
      <c r="W1666" s="415" t="str">
        <f t="shared" si="718"/>
        <v/>
      </c>
      <c r="Y1666" s="65" t="str">
        <f t="shared" si="725"/>
        <v/>
      </c>
      <c r="Z1666" s="65" t="str">
        <f t="shared" si="726"/>
        <v/>
      </c>
      <c r="AA1666" s="65" t="str">
        <f t="shared" si="727"/>
        <v/>
      </c>
      <c r="AB1666" s="65" t="str">
        <f t="shared" si="728"/>
        <v/>
      </c>
      <c r="AC1666" s="65" t="str">
        <f t="shared" si="729"/>
        <v/>
      </c>
      <c r="AH1666" s="65" t="str">
        <f t="shared" si="719"/>
        <v>188305191</v>
      </c>
      <c r="AI1666" s="65">
        <v>18830519</v>
      </c>
      <c r="AJ1666" s="65" t="s">
        <v>28</v>
      </c>
      <c r="AK1666" s="65">
        <v>1</v>
      </c>
      <c r="AL1666" s="65" t="s">
        <v>2174</v>
      </c>
      <c r="AN1666" s="65" t="str">
        <f t="shared" ref="AN1666:AN1729" si="742">IF(F1666=1, _xlfn.CONCAT("update games set source = 'The Nottingham Forest Football Scrapbook' where game_id = ", E1666), "")</f>
        <v>update games set source = 'The Nottingham Forest Football Scrapbook' where game_id = 18811020</v>
      </c>
    </row>
    <row r="1667" spans="1:40" ht="16.8" customHeight="1" x14ac:dyDescent="0.25">
      <c r="A1667" s="113">
        <v>1</v>
      </c>
      <c r="B1667" s="342" t="s">
        <v>4979</v>
      </c>
      <c r="C1667" s="342" t="str">
        <f>IF(C1666="", "", C1666)</f>
        <v>Nottingham Bank</v>
      </c>
      <c r="D1667" s="350" t="str">
        <f t="shared" si="734"/>
        <v>'Nottingham Bank'</v>
      </c>
      <c r="E1667" s="211">
        <f>E1666</f>
        <v>18811020</v>
      </c>
      <c r="F1667" s="262">
        <v>2</v>
      </c>
      <c r="G1667" s="211" t="s">
        <v>2105</v>
      </c>
      <c r="R1667" s="112" t="str">
        <f>IF(D1667="","", CONCATENATE("Update games set ", B1667, "= ",D1667," where game_id=", E1667))</f>
        <v>Update games set Opp_parent= 'Nottingham Bank' where game_id=18811020</v>
      </c>
      <c r="S1667" s="112" t="str">
        <f t="shared" ref="S1667:S1730" si="743">IF(G1667="","",CONCATENATE("Update lineups set player_name = '",SUBSTITUTE(G1667,"'","''"),"', raw_name = '",SUBSTITUTE(G1667,"'","''"),"' where game_id = ",E1667," and player_order = ",F1667))</f>
        <v>Update lineups set player_name = 'Billyeald', raw_name = 'Billyeald' where game_id = 18811020 and player_order = 2</v>
      </c>
      <c r="T1667" s="112" t="str">
        <f t="shared" ref="T1667:T1730" si="744">IF(J1667="","", CONCATENATE("insert into goals (game_id, goal_order, scorer_name, goal_min) values (",E1667, ", ", I1667,", '",J1667,")"))</f>
        <v/>
      </c>
      <c r="U1667" s="200" t="str">
        <f t="shared" si="741"/>
        <v/>
      </c>
      <c r="V1667" s="112" t="str">
        <f t="shared" ref="V1667:V1730" si="745">IF(N1667="","", CONCATENATE("insert into games_sources (game_id, source_order, source_name, source_link) values (",E1667, ", ", N1667,", '",O1667,"', '",P1667,"')"))</f>
        <v/>
      </c>
      <c r="W1667" s="415" t="str">
        <f t="shared" ref="W1667:W1730" si="746">IF(N1667="","",CONCATENATE("update games_sources set  source_name = '",O1667,"', source_link = '",P1667,"' where game_id = ",E1667," and source_order = ",N1667))</f>
        <v/>
      </c>
      <c r="Y1667" s="65" t="str">
        <f t="shared" si="725"/>
        <v/>
      </c>
      <c r="Z1667" s="65" t="str">
        <f t="shared" si="726"/>
        <v/>
      </c>
      <c r="AA1667" s="65" t="str">
        <f t="shared" si="727"/>
        <v/>
      </c>
      <c r="AB1667" s="65" t="str">
        <f t="shared" si="728"/>
        <v/>
      </c>
      <c r="AC1667" s="65" t="str">
        <f t="shared" si="729"/>
        <v/>
      </c>
      <c r="AH1667" s="65" t="str">
        <f t="shared" ref="AH1667:AH1730" si="747">_xlfn.CONCAT(AI1667,AK1667)</f>
        <v>188305192</v>
      </c>
      <c r="AI1667" s="65">
        <v>18830519</v>
      </c>
      <c r="AJ1667" s="65" t="s">
        <v>28</v>
      </c>
      <c r="AK1667" s="65">
        <v>2</v>
      </c>
      <c r="AL1667" s="65" t="s">
        <v>2174</v>
      </c>
      <c r="AN1667" s="65" t="str">
        <f t="shared" si="742"/>
        <v/>
      </c>
    </row>
    <row r="1668" spans="1:40" ht="16.8" customHeight="1" x14ac:dyDescent="0.25">
      <c r="A1668" s="113">
        <v>1</v>
      </c>
      <c r="B1668" s="342" t="s">
        <v>2653</v>
      </c>
      <c r="C1668" s="342" t="s">
        <v>663</v>
      </c>
      <c r="D1668" s="350" t="str">
        <f t="shared" si="734"/>
        <v>'Friendly'</v>
      </c>
      <c r="E1668" s="211">
        <f t="shared" ref="E1668:E1681" si="748">E1667</f>
        <v>18811020</v>
      </c>
      <c r="F1668" s="262">
        <v>3</v>
      </c>
      <c r="G1668" s="211" t="s">
        <v>4941</v>
      </c>
      <c r="H1668" s="211" t="s">
        <v>4777</v>
      </c>
      <c r="R1668" s="112" t="str">
        <f>IF(D1668="","", CONCATENATE("Update games set ", B1668, "= ",D1668," where game_id=", E1668))</f>
        <v>Update games set Game_type= 'Friendly' where game_id=18811020</v>
      </c>
      <c r="S1668" s="112" t="str">
        <f t="shared" si="743"/>
        <v>Update lineups set player_name = 'Jardine', raw_name = 'Jardine' where game_id = 18811020 and player_order = 3</v>
      </c>
      <c r="T1668" s="112" t="str">
        <f t="shared" si="744"/>
        <v/>
      </c>
      <c r="U1668" s="200" t="str">
        <f t="shared" si="741"/>
        <v/>
      </c>
      <c r="V1668" s="112" t="str">
        <f t="shared" si="745"/>
        <v/>
      </c>
      <c r="W1668" s="415" t="str">
        <f t="shared" si="746"/>
        <v/>
      </c>
      <c r="Y1668" s="65" t="str">
        <f t="shared" si="725"/>
        <v/>
      </c>
      <c r="Z1668" s="65" t="str">
        <f t="shared" si="726"/>
        <v/>
      </c>
      <c r="AA1668" s="65" t="str">
        <f t="shared" si="727"/>
        <v/>
      </c>
      <c r="AB1668" s="65" t="str">
        <f t="shared" si="728"/>
        <v/>
      </c>
      <c r="AC1668" s="65" t="str">
        <f t="shared" si="729"/>
        <v/>
      </c>
      <c r="AH1668" s="65" t="str">
        <f t="shared" si="747"/>
        <v>188305193</v>
      </c>
      <c r="AI1668" s="65">
        <v>18830519</v>
      </c>
      <c r="AJ1668" s="65" t="s">
        <v>28</v>
      </c>
      <c r="AK1668" s="65">
        <v>3</v>
      </c>
      <c r="AL1668" s="65" t="s">
        <v>2174</v>
      </c>
      <c r="AN1668" s="65" t="str">
        <f t="shared" si="742"/>
        <v/>
      </c>
    </row>
    <row r="1669" spans="1:40" ht="16.8" customHeight="1" x14ac:dyDescent="0.25">
      <c r="A1669" s="113">
        <v>1</v>
      </c>
      <c r="B1669" s="342" t="s">
        <v>4978</v>
      </c>
      <c r="C1669" s="348" t="s">
        <v>5065</v>
      </c>
      <c r="D1669" s="350" t="str">
        <f t="shared" si="734"/>
        <v>'H'</v>
      </c>
      <c r="E1669" s="211">
        <f t="shared" si="748"/>
        <v>18811020</v>
      </c>
      <c r="F1669" s="262">
        <v>4</v>
      </c>
      <c r="G1669" s="211" t="s">
        <v>4938</v>
      </c>
      <c r="R1669" s="112" t="str">
        <f>IF(D1669="","", CONCATENATE("Update games set ", B1669, "= ",D1669," where game_id=", E1669))</f>
        <v>Update games set HAN= 'H' where game_id=18811020</v>
      </c>
      <c r="S1669" s="112" t="str">
        <f t="shared" si="743"/>
        <v>Update lineups set player_name = 'A Dobson', raw_name = 'A Dobson' where game_id = 18811020 and player_order = 4</v>
      </c>
      <c r="T1669" s="112" t="str">
        <f t="shared" si="744"/>
        <v/>
      </c>
      <c r="U1669" s="200" t="str">
        <f t="shared" si="741"/>
        <v/>
      </c>
      <c r="V1669" s="112" t="str">
        <f t="shared" si="745"/>
        <v/>
      </c>
      <c r="W1669" s="415" t="str">
        <f t="shared" si="746"/>
        <v/>
      </c>
      <c r="Y1669" s="65" t="str">
        <f t="shared" si="725"/>
        <v/>
      </c>
      <c r="Z1669" s="65" t="str">
        <f t="shared" si="726"/>
        <v/>
      </c>
      <c r="AA1669" s="65" t="str">
        <f t="shared" si="727"/>
        <v/>
      </c>
      <c r="AB1669" s="65" t="str">
        <f t="shared" si="728"/>
        <v/>
      </c>
      <c r="AC1669" s="65" t="str">
        <f t="shared" si="729"/>
        <v/>
      </c>
      <c r="AH1669" s="65" t="str">
        <f t="shared" si="747"/>
        <v>188305194</v>
      </c>
      <c r="AI1669" s="65">
        <v>18830519</v>
      </c>
      <c r="AJ1669" s="65" t="s">
        <v>28</v>
      </c>
      <c r="AK1669" s="65">
        <v>4</v>
      </c>
      <c r="AL1669" s="65" t="s">
        <v>2174</v>
      </c>
      <c r="AN1669" s="65" t="str">
        <f t="shared" si="742"/>
        <v/>
      </c>
    </row>
    <row r="1670" spans="1:40" ht="16.8" customHeight="1" x14ac:dyDescent="0.25">
      <c r="A1670" s="113">
        <v>1</v>
      </c>
      <c r="B1670" s="342" t="s">
        <v>5</v>
      </c>
      <c r="C1670" s="347">
        <v>5</v>
      </c>
      <c r="D1670" s="349">
        <f t="shared" ref="D1670:D1719" si="749">IF(C1670="", "", C1670)</f>
        <v>5</v>
      </c>
      <c r="E1670" s="211">
        <f t="shared" si="748"/>
        <v>18811020</v>
      </c>
      <c r="F1670" s="262">
        <v>5</v>
      </c>
      <c r="G1670" s="211" t="s">
        <v>5037</v>
      </c>
      <c r="R1670" s="112" t="str">
        <f>IF(D1670="","", CONCATENATE("Update games set ", B1670, "= ",D1670," where game_id=", E1670))</f>
        <v>Update games set F= 5 where game_id=18811020</v>
      </c>
      <c r="S1670" s="112" t="str">
        <f t="shared" si="743"/>
        <v>Update lineups set player_name = 'Taylor', raw_name = 'Taylor' where game_id = 18811020 and player_order = 5</v>
      </c>
      <c r="T1670" s="112" t="str">
        <f t="shared" si="744"/>
        <v/>
      </c>
      <c r="U1670" s="200" t="str">
        <f t="shared" si="741"/>
        <v/>
      </c>
      <c r="V1670" s="112" t="str">
        <f t="shared" si="745"/>
        <v/>
      </c>
      <c r="W1670" s="415" t="str">
        <f t="shared" si="746"/>
        <v/>
      </c>
      <c r="Y1670" s="65" t="str">
        <f t="shared" si="725"/>
        <v/>
      </c>
      <c r="Z1670" s="65" t="str">
        <f t="shared" si="726"/>
        <v/>
      </c>
      <c r="AA1670" s="65" t="str">
        <f t="shared" si="727"/>
        <v/>
      </c>
      <c r="AB1670" s="65" t="str">
        <f t="shared" si="728"/>
        <v/>
      </c>
      <c r="AC1670" s="65" t="str">
        <f t="shared" si="729"/>
        <v/>
      </c>
      <c r="AH1670" s="65" t="str">
        <f t="shared" si="747"/>
        <v>188305195</v>
      </c>
      <c r="AI1670" s="65">
        <v>18830519</v>
      </c>
      <c r="AJ1670" s="65" t="s">
        <v>28</v>
      </c>
      <c r="AK1670" s="65">
        <v>5</v>
      </c>
      <c r="AL1670" s="65" t="s">
        <v>2174</v>
      </c>
      <c r="AN1670" s="65" t="str">
        <f t="shared" si="742"/>
        <v/>
      </c>
    </row>
    <row r="1671" spans="1:40" ht="16.8" customHeight="1" x14ac:dyDescent="0.25">
      <c r="A1671" s="113">
        <v>1</v>
      </c>
      <c r="B1671" s="342" t="s">
        <v>0</v>
      </c>
      <c r="C1671" s="180">
        <v>0</v>
      </c>
      <c r="D1671" s="349">
        <f t="shared" si="749"/>
        <v>0</v>
      </c>
      <c r="E1671" s="211">
        <f t="shared" si="748"/>
        <v>18811020</v>
      </c>
      <c r="F1671" s="262">
        <v>6</v>
      </c>
      <c r="G1671" s="211" t="s">
        <v>5015</v>
      </c>
      <c r="R1671" s="112" t="str">
        <f>IF(D1671="","", CONCATENATE("Update games set ", B1671, "= ",D1671," where game_id=", E1671))</f>
        <v>Update games set A= 0 where game_id=18811020</v>
      </c>
      <c r="S1671" s="112" t="str">
        <f t="shared" si="743"/>
        <v>Update lineups set player_name = 'Unwin', raw_name = 'Unwin' where game_id = 18811020 and player_order = 6</v>
      </c>
      <c r="T1671" s="112" t="str">
        <f t="shared" si="744"/>
        <v/>
      </c>
      <c r="U1671" s="200" t="str">
        <f t="shared" si="741"/>
        <v/>
      </c>
      <c r="V1671" s="112" t="str">
        <f t="shared" si="745"/>
        <v/>
      </c>
      <c r="W1671" s="415" t="str">
        <f t="shared" si="746"/>
        <v/>
      </c>
      <c r="Y1671" s="65" t="str">
        <f t="shared" si="725"/>
        <v/>
      </c>
      <c r="Z1671" s="65" t="str">
        <f t="shared" si="726"/>
        <v/>
      </c>
      <c r="AA1671" s="65" t="str">
        <f t="shared" si="727"/>
        <v/>
      </c>
      <c r="AB1671" s="65" t="str">
        <f t="shared" si="728"/>
        <v/>
      </c>
      <c r="AC1671" s="65" t="str">
        <f t="shared" si="729"/>
        <v/>
      </c>
      <c r="AH1671" s="65" t="str">
        <f t="shared" si="747"/>
        <v>188305196</v>
      </c>
      <c r="AI1671" s="65">
        <v>18830519</v>
      </c>
      <c r="AJ1671" s="65" t="s">
        <v>28</v>
      </c>
      <c r="AK1671" s="65">
        <v>6</v>
      </c>
      <c r="AL1671" s="65" t="s">
        <v>2174</v>
      </c>
      <c r="AN1671" s="65" t="str">
        <f t="shared" si="742"/>
        <v/>
      </c>
    </row>
    <row r="1672" spans="1:40" ht="16.8" customHeight="1" x14ac:dyDescent="0.25">
      <c r="A1672" s="113">
        <v>1</v>
      </c>
      <c r="B1672" s="342" t="s">
        <v>23</v>
      </c>
      <c r="C1672" s="334" t="s">
        <v>2</v>
      </c>
      <c r="D1672" s="334" t="str">
        <f t="shared" ref="D1672" si="750">IF(C1672="",IF(D1670&gt;D1671,"'W'",IF(D1670=D1671,"'D'","'L'")),_xlfn.CONCAT("'",C1672,"'"))</f>
        <v>'W'</v>
      </c>
      <c r="E1672" s="211">
        <f t="shared" si="748"/>
        <v>18811020</v>
      </c>
      <c r="F1672" s="262">
        <v>7</v>
      </c>
      <c r="G1672" s="211" t="s">
        <v>4778</v>
      </c>
      <c r="R1672" s="112" t="str">
        <f>IF(D1672="","", CONCATENATE("Update games set ", B1672, "= ",D1672," where game_id=", E1672))</f>
        <v>Update games set Result= 'W' where game_id=18811020</v>
      </c>
      <c r="S1672" s="112" t="str">
        <f t="shared" si="743"/>
        <v>Update lineups set player_name = 'Wright', raw_name = 'Wright' where game_id = 18811020 and player_order = 7</v>
      </c>
      <c r="T1672" s="112" t="str">
        <f t="shared" si="744"/>
        <v/>
      </c>
      <c r="U1672" s="200" t="str">
        <f t="shared" si="741"/>
        <v/>
      </c>
      <c r="V1672" s="112" t="str">
        <f t="shared" si="745"/>
        <v/>
      </c>
      <c r="W1672" s="415" t="str">
        <f t="shared" si="746"/>
        <v/>
      </c>
      <c r="Y1672" s="65" t="str">
        <f t="shared" si="725"/>
        <v/>
      </c>
      <c r="Z1672" s="65" t="str">
        <f t="shared" si="726"/>
        <v/>
      </c>
      <c r="AA1672" s="65" t="str">
        <f t="shared" si="727"/>
        <v/>
      </c>
      <c r="AB1672" s="65" t="str">
        <f t="shared" si="728"/>
        <v/>
      </c>
      <c r="AC1672" s="65" t="str">
        <f t="shared" si="729"/>
        <v/>
      </c>
      <c r="AH1672" s="65" t="str">
        <f t="shared" si="747"/>
        <v>188305197</v>
      </c>
      <c r="AI1672" s="65">
        <v>18830519</v>
      </c>
      <c r="AJ1672" s="65" t="s">
        <v>28</v>
      </c>
      <c r="AK1672" s="65">
        <v>7</v>
      </c>
      <c r="AL1672" s="65" t="s">
        <v>2174</v>
      </c>
      <c r="AN1672" s="65" t="str">
        <f t="shared" si="742"/>
        <v/>
      </c>
    </row>
    <row r="1673" spans="1:40" ht="16.8" customHeight="1" x14ac:dyDescent="0.25">
      <c r="A1673" s="113">
        <v>1</v>
      </c>
      <c r="B1673" s="342" t="s">
        <v>768</v>
      </c>
      <c r="C1673" s="180"/>
      <c r="D1673" s="349" t="str">
        <f t="shared" ref="D1673:D1726" si="751">IF(C1673="", "", C1673)</f>
        <v/>
      </c>
      <c r="E1673" s="211">
        <f t="shared" si="748"/>
        <v>18811020</v>
      </c>
      <c r="F1673" s="262">
        <v>8</v>
      </c>
      <c r="G1673" s="211" t="s">
        <v>5002</v>
      </c>
      <c r="R1673" s="112" t="str">
        <f>IF(D1673="","", CONCATENATE("Update games set ", B1673, "= ",D1673," where game_id=", E1673))</f>
        <v/>
      </c>
      <c r="S1673" s="112" t="str">
        <f t="shared" si="743"/>
        <v>Update lineups set player_name = 'Gunn', raw_name = 'Gunn' where game_id = 18811020 and player_order = 8</v>
      </c>
      <c r="T1673" s="112" t="str">
        <f t="shared" si="744"/>
        <v/>
      </c>
      <c r="U1673" s="200" t="str">
        <f t="shared" si="741"/>
        <v/>
      </c>
      <c r="V1673" s="112" t="str">
        <f t="shared" si="745"/>
        <v/>
      </c>
      <c r="W1673" s="415" t="str">
        <f t="shared" si="746"/>
        <v/>
      </c>
      <c r="Y1673" s="65" t="str">
        <f t="shared" si="725"/>
        <v/>
      </c>
      <c r="Z1673" s="65" t="str">
        <f t="shared" si="726"/>
        <v/>
      </c>
      <c r="AA1673" s="65" t="str">
        <f t="shared" si="727"/>
        <v/>
      </c>
      <c r="AB1673" s="65" t="str">
        <f t="shared" si="728"/>
        <v/>
      </c>
      <c r="AC1673" s="65" t="str">
        <f t="shared" si="729"/>
        <v/>
      </c>
      <c r="AH1673" s="65" t="str">
        <f t="shared" si="747"/>
        <v>188305198</v>
      </c>
      <c r="AI1673" s="65">
        <v>18830519</v>
      </c>
      <c r="AJ1673" s="65" t="s">
        <v>28</v>
      </c>
      <c r="AK1673" s="65">
        <v>8</v>
      </c>
      <c r="AL1673" s="65" t="s">
        <v>2174</v>
      </c>
      <c r="AN1673" s="65" t="str">
        <f t="shared" si="742"/>
        <v/>
      </c>
    </row>
    <row r="1674" spans="1:40" ht="16.8" customHeight="1" x14ac:dyDescent="0.25">
      <c r="A1674" s="113">
        <v>1</v>
      </c>
      <c r="B1674" s="342" t="s">
        <v>766</v>
      </c>
      <c r="C1674" s="180"/>
      <c r="D1674" s="349" t="str">
        <f t="shared" si="751"/>
        <v/>
      </c>
      <c r="E1674" s="211">
        <f t="shared" si="748"/>
        <v>18811020</v>
      </c>
      <c r="F1674" s="262">
        <v>9</v>
      </c>
      <c r="G1674" s="194" t="s">
        <v>5006</v>
      </c>
      <c r="H1674" s="194"/>
      <c r="N1674" s="417"/>
      <c r="O1674" s="194"/>
      <c r="P1674" s="194"/>
      <c r="R1674" s="112" t="str">
        <f>IF(D1674="","", CONCATENATE("Update games set ", B1674, "= ",D1674," where game_id=", E1674))</f>
        <v/>
      </c>
      <c r="S1674" s="112" t="str">
        <f t="shared" si="743"/>
        <v>Update lineups set player_name = 'Parr', raw_name = 'Parr' where game_id = 18811020 and player_order = 9</v>
      </c>
      <c r="T1674" s="112" t="str">
        <f t="shared" si="744"/>
        <v/>
      </c>
      <c r="U1674" s="200" t="str">
        <f t="shared" si="741"/>
        <v/>
      </c>
      <c r="V1674" s="112" t="str">
        <f t="shared" si="745"/>
        <v/>
      </c>
      <c r="W1674" s="415" t="str">
        <f t="shared" si="746"/>
        <v/>
      </c>
      <c r="Y1674" s="65" t="str">
        <f t="shared" si="725"/>
        <v/>
      </c>
      <c r="Z1674" s="65" t="str">
        <f t="shared" si="726"/>
        <v/>
      </c>
      <c r="AA1674" s="65" t="str">
        <f t="shared" si="727"/>
        <v/>
      </c>
      <c r="AB1674" s="65" t="str">
        <f t="shared" si="728"/>
        <v/>
      </c>
      <c r="AC1674" s="65" t="str">
        <f t="shared" si="729"/>
        <v/>
      </c>
      <c r="AH1674" s="65" t="str">
        <f t="shared" si="747"/>
        <v>188305199</v>
      </c>
      <c r="AI1674" s="65">
        <v>18830519</v>
      </c>
      <c r="AJ1674" s="65" t="s">
        <v>28</v>
      </c>
      <c r="AK1674" s="65">
        <v>9</v>
      </c>
      <c r="AL1674" s="65" t="s">
        <v>2174</v>
      </c>
      <c r="AN1674" s="65" t="str">
        <f t="shared" si="742"/>
        <v/>
      </c>
    </row>
    <row r="1675" spans="1:40" ht="16.8" customHeight="1" x14ac:dyDescent="0.25">
      <c r="A1675" s="113">
        <v>1</v>
      </c>
      <c r="B1675" s="342" t="s">
        <v>753</v>
      </c>
      <c r="C1675" s="348"/>
      <c r="D1675" s="350" t="str">
        <f t="shared" ref="D1675:D1723" si="752">IF(C1675="", "", CONCATENATE("'", C1675,"'"))</f>
        <v/>
      </c>
      <c r="E1675" s="211">
        <f t="shared" si="748"/>
        <v>18811020</v>
      </c>
      <c r="F1675" s="262">
        <v>10</v>
      </c>
      <c r="G1675" s="194" t="s">
        <v>1868</v>
      </c>
      <c r="N1675" s="417"/>
      <c r="O1675" s="194"/>
      <c r="P1675" s="194"/>
      <c r="R1675" s="112" t="str">
        <f>IF(D1675="","", CONCATENATE("Update games set ", B1675, "= ",D1675," where game_id=", E1675))</f>
        <v/>
      </c>
      <c r="S1675" s="112" t="str">
        <f t="shared" si="743"/>
        <v>Update lineups set player_name = 'Sheldon', raw_name = 'Sheldon' where game_id = 18811020 and player_order = 10</v>
      </c>
      <c r="T1675" s="112" t="str">
        <f t="shared" si="744"/>
        <v/>
      </c>
      <c r="U1675" s="200" t="str">
        <f t="shared" si="741"/>
        <v/>
      </c>
      <c r="V1675" s="112" t="str">
        <f t="shared" si="745"/>
        <v/>
      </c>
      <c r="W1675" s="415" t="str">
        <f t="shared" si="746"/>
        <v/>
      </c>
      <c r="Y1675" s="65" t="str">
        <f t="shared" si="725"/>
        <v/>
      </c>
      <c r="Z1675" s="65" t="str">
        <f t="shared" si="726"/>
        <v/>
      </c>
      <c r="AA1675" s="65" t="str">
        <f t="shared" si="727"/>
        <v/>
      </c>
      <c r="AB1675" s="65" t="str">
        <f t="shared" si="728"/>
        <v/>
      </c>
      <c r="AC1675" s="65" t="str">
        <f t="shared" si="729"/>
        <v/>
      </c>
      <c r="AH1675" s="65" t="str">
        <f t="shared" si="747"/>
        <v>1883051910</v>
      </c>
      <c r="AI1675" s="65">
        <v>18830519</v>
      </c>
      <c r="AJ1675" s="65" t="s">
        <v>28</v>
      </c>
      <c r="AK1675" s="65">
        <v>10</v>
      </c>
      <c r="AL1675" s="65" t="s">
        <v>2174</v>
      </c>
      <c r="AN1675" s="65" t="str">
        <f t="shared" si="742"/>
        <v/>
      </c>
    </row>
    <row r="1676" spans="1:40" ht="16.8" customHeight="1" x14ac:dyDescent="0.25">
      <c r="A1676" s="113">
        <v>1</v>
      </c>
      <c r="B1676" s="342" t="s">
        <v>746</v>
      </c>
      <c r="C1676" s="334" t="s">
        <v>5062</v>
      </c>
      <c r="D1676" s="334" t="str">
        <f>CONCATENATE("'", LEFT(E1676,4),"-",MID(E1676,5,2),"-", MID(E1676,7,2), " ", C1676,"'")</f>
        <v>'1881-10-20 15:00'</v>
      </c>
      <c r="E1676" s="211">
        <f t="shared" si="748"/>
        <v>18811020</v>
      </c>
      <c r="F1676" s="262">
        <v>11</v>
      </c>
      <c r="G1676" s="211" t="s">
        <v>2091</v>
      </c>
      <c r="R1676" s="112" t="str">
        <f>IF(D1676="","", CONCATENATE("Update games set ", B1676, "= ",D1676," where game_id=", E1676))</f>
        <v>Update games set Game_date= '1881-10-20 15:00' where game_id=18811020</v>
      </c>
      <c r="S1676" s="112" t="str">
        <f t="shared" si="743"/>
        <v>Update lineups set player_name = 'Norman', raw_name = 'Norman' where game_id = 18811020 and player_order = 11</v>
      </c>
      <c r="T1676" s="112" t="str">
        <f t="shared" si="744"/>
        <v/>
      </c>
      <c r="U1676" s="200" t="str">
        <f t="shared" si="741"/>
        <v/>
      </c>
      <c r="V1676" s="112" t="str">
        <f t="shared" si="745"/>
        <v/>
      </c>
      <c r="W1676" s="415" t="str">
        <f t="shared" si="746"/>
        <v/>
      </c>
      <c r="Y1676" s="65" t="str">
        <f t="shared" si="725"/>
        <v/>
      </c>
      <c r="Z1676" s="65" t="str">
        <f t="shared" si="726"/>
        <v/>
      </c>
      <c r="AA1676" s="65" t="str">
        <f t="shared" si="727"/>
        <v/>
      </c>
      <c r="AB1676" s="65" t="str">
        <f t="shared" si="728"/>
        <v/>
      </c>
      <c r="AC1676" s="65" t="str">
        <f t="shared" si="729"/>
        <v/>
      </c>
      <c r="AH1676" s="65" t="str">
        <f t="shared" si="747"/>
        <v>1883051911</v>
      </c>
      <c r="AI1676" s="65">
        <v>18830519</v>
      </c>
      <c r="AJ1676" s="65" t="s">
        <v>28</v>
      </c>
      <c r="AK1676" s="65">
        <v>11</v>
      </c>
      <c r="AL1676" s="65" t="s">
        <v>2174</v>
      </c>
      <c r="AN1676" s="65" t="str">
        <f t="shared" si="742"/>
        <v/>
      </c>
    </row>
    <row r="1677" spans="1:40" ht="16.8" customHeight="1" x14ac:dyDescent="0.25">
      <c r="A1677" s="113">
        <v>1</v>
      </c>
      <c r="B1677" s="342" t="s">
        <v>25</v>
      </c>
      <c r="C1677" s="334"/>
      <c r="D1677" s="350" t="str">
        <f t="shared" si="734"/>
        <v/>
      </c>
      <c r="E1677" s="211">
        <f t="shared" si="748"/>
        <v>18811020</v>
      </c>
      <c r="F1677" s="262">
        <v>12</v>
      </c>
      <c r="G1677" s="212"/>
      <c r="H1677" s="212"/>
      <c r="N1677" s="416"/>
      <c r="O1677" s="212"/>
      <c r="P1677" s="212"/>
      <c r="R1677" s="112" t="str">
        <f>IF(D1677="","", CONCATENATE("Update games set ", B1677, "= ",D1677," where game_id=", E1677))</f>
        <v/>
      </c>
      <c r="S1677" s="112" t="str">
        <f t="shared" si="743"/>
        <v/>
      </c>
      <c r="T1677" s="112" t="str">
        <f t="shared" si="744"/>
        <v/>
      </c>
      <c r="U1677" s="200" t="str">
        <f t="shared" si="741"/>
        <v/>
      </c>
      <c r="V1677" s="112" t="str">
        <f t="shared" si="745"/>
        <v/>
      </c>
      <c r="W1677" s="415" t="str">
        <f t="shared" si="746"/>
        <v/>
      </c>
      <c r="Y1677" s="65" t="str">
        <f t="shared" si="725"/>
        <v/>
      </c>
      <c r="Z1677" s="65" t="str">
        <f t="shared" si="726"/>
        <v/>
      </c>
      <c r="AA1677" s="65" t="str">
        <f t="shared" si="727"/>
        <v/>
      </c>
      <c r="AB1677" s="65" t="str">
        <f t="shared" si="728"/>
        <v/>
      </c>
      <c r="AC1677" s="65" t="str">
        <f t="shared" si="729"/>
        <v/>
      </c>
      <c r="AH1677" s="65" t="str">
        <f t="shared" si="747"/>
        <v>1883051912</v>
      </c>
      <c r="AI1677" s="65">
        <v>18830519</v>
      </c>
      <c r="AJ1677" s="65" t="s">
        <v>28</v>
      </c>
      <c r="AK1677" s="65">
        <v>12</v>
      </c>
      <c r="AL1677" s="65" t="s">
        <v>2174</v>
      </c>
      <c r="AN1677" s="65" t="str">
        <f t="shared" si="742"/>
        <v/>
      </c>
    </row>
    <row r="1678" spans="1:40" ht="16.8" customHeight="1" x14ac:dyDescent="0.25">
      <c r="A1678" s="113">
        <v>1</v>
      </c>
      <c r="B1678" s="342" t="s">
        <v>475</v>
      </c>
      <c r="C1678" s="180"/>
      <c r="D1678" s="349" t="str">
        <f t="shared" si="751"/>
        <v/>
      </c>
      <c r="E1678" s="211">
        <f t="shared" si="748"/>
        <v>18811020</v>
      </c>
      <c r="F1678" s="262">
        <v>13</v>
      </c>
      <c r="R1678" s="112" t="str">
        <f>IF(D1678="","", CONCATENATE("Update games set ", B1678, "= ",D1678," where game_id=", E1678))</f>
        <v/>
      </c>
      <c r="S1678" s="112" t="str">
        <f t="shared" si="743"/>
        <v/>
      </c>
      <c r="T1678" s="112" t="str">
        <f t="shared" si="744"/>
        <v/>
      </c>
      <c r="U1678" s="200" t="str">
        <f t="shared" si="741"/>
        <v/>
      </c>
      <c r="V1678" s="112" t="str">
        <f t="shared" si="745"/>
        <v/>
      </c>
      <c r="W1678" s="415" t="str">
        <f t="shared" si="746"/>
        <v/>
      </c>
      <c r="Y1678" s="65" t="str">
        <f t="shared" ref="Y1678:Y1741" si="753">IF(I1678="","",CONCATENATE("update goals set scorer_name = '",SUBSTITUTE(J1678, "'", "''"),"'"))</f>
        <v/>
      </c>
      <c r="Z1678" s="65" t="str">
        <f t="shared" ref="Z1678:Z1741" si="754">IF(K1678="", "", CONCATENATE(", goal_min = ", K1678))</f>
        <v/>
      </c>
      <c r="AA1678" s="65" t="str">
        <f t="shared" ref="AA1678:AA1741" si="755">IF(L1678="", "", CONCATENATE(", Pen = '", UPPER(L1678), "'"))</f>
        <v/>
      </c>
      <c r="AB1678" s="65" t="str">
        <f t="shared" ref="AB1678:AB1741" si="756">IF(M1678="", "", CONCATENATE(", OG = '", UPPER(M1678), "'"))</f>
        <v/>
      </c>
      <c r="AC1678" s="65" t="str">
        <f t="shared" ref="AC1678:AC1741" si="757">IF(I1678="", "", CONCATENATE(" where game_id = ", E1678, " and goal_order = ", I1678))</f>
        <v/>
      </c>
      <c r="AH1678" s="65" t="str">
        <f t="shared" si="747"/>
        <v>1883051913</v>
      </c>
      <c r="AI1678" s="65">
        <v>18830519</v>
      </c>
      <c r="AJ1678" s="65" t="s">
        <v>28</v>
      </c>
      <c r="AK1678" s="65">
        <v>13</v>
      </c>
      <c r="AL1678" s="65" t="s">
        <v>2174</v>
      </c>
      <c r="AN1678" s="65" t="str">
        <f t="shared" si="742"/>
        <v/>
      </c>
    </row>
    <row r="1679" spans="1:40" ht="16.8" customHeight="1" x14ac:dyDescent="0.25">
      <c r="A1679" s="113">
        <v>1</v>
      </c>
      <c r="B1679" s="342" t="s">
        <v>20</v>
      </c>
      <c r="C1679" s="349"/>
      <c r="D1679" s="350" t="str">
        <f t="shared" si="734"/>
        <v/>
      </c>
      <c r="E1679" s="211">
        <f t="shared" si="748"/>
        <v>18811020</v>
      </c>
      <c r="F1679" s="262">
        <v>14</v>
      </c>
      <c r="R1679" s="112" t="str">
        <f>IF(D1679="","", CONCATENATE("Update games set ", B1679, "= ",D1679," where game_id=", E1679))</f>
        <v/>
      </c>
      <c r="S1679" s="112" t="str">
        <f t="shared" si="743"/>
        <v/>
      </c>
      <c r="T1679" s="112" t="str">
        <f t="shared" si="744"/>
        <v/>
      </c>
      <c r="U1679" s="200" t="str">
        <f t="shared" si="741"/>
        <v/>
      </c>
      <c r="V1679" s="112" t="str">
        <f t="shared" si="745"/>
        <v/>
      </c>
      <c r="W1679" s="415" t="str">
        <f t="shared" si="746"/>
        <v/>
      </c>
      <c r="Y1679" s="65" t="str">
        <f t="shared" si="753"/>
        <v/>
      </c>
      <c r="Z1679" s="65" t="str">
        <f t="shared" si="754"/>
        <v/>
      </c>
      <c r="AA1679" s="65" t="str">
        <f t="shared" si="755"/>
        <v/>
      </c>
      <c r="AB1679" s="65" t="str">
        <f t="shared" si="756"/>
        <v/>
      </c>
      <c r="AC1679" s="65" t="str">
        <f t="shared" si="757"/>
        <v/>
      </c>
      <c r="AH1679" s="65" t="str">
        <f t="shared" si="747"/>
        <v>1883051914</v>
      </c>
      <c r="AI1679" s="65">
        <v>18830519</v>
      </c>
      <c r="AJ1679" s="65" t="s">
        <v>28</v>
      </c>
      <c r="AK1679" s="65">
        <v>14</v>
      </c>
      <c r="AL1679" s="65" t="s">
        <v>2174</v>
      </c>
      <c r="AN1679" s="65" t="str">
        <f t="shared" si="742"/>
        <v/>
      </c>
    </row>
    <row r="1680" spans="1:40" ht="16.8" customHeight="1" x14ac:dyDescent="0.25">
      <c r="A1680" s="113">
        <v>1</v>
      </c>
      <c r="B1680" s="342" t="s">
        <v>4882</v>
      </c>
      <c r="C1680" s="342" t="str">
        <f>IF(C1679="", "", C1679)</f>
        <v/>
      </c>
      <c r="D1680" s="350" t="str">
        <f t="shared" si="734"/>
        <v/>
      </c>
      <c r="E1680" s="211">
        <f t="shared" si="748"/>
        <v>18811020</v>
      </c>
      <c r="F1680" s="262">
        <v>15</v>
      </c>
      <c r="R1680" s="112" t="str">
        <f>IF(D1680="","", CONCATENATE("Update games set ", B1680, "= ",D1680," where game_id=", E1680))</f>
        <v/>
      </c>
      <c r="S1680" s="112" t="str">
        <f t="shared" si="743"/>
        <v/>
      </c>
      <c r="T1680" s="112" t="str">
        <f t="shared" si="744"/>
        <v/>
      </c>
      <c r="U1680" s="200" t="str">
        <f t="shared" si="741"/>
        <v/>
      </c>
      <c r="V1680" s="112" t="str">
        <f t="shared" si="745"/>
        <v/>
      </c>
      <c r="W1680" s="415" t="str">
        <f t="shared" si="746"/>
        <v/>
      </c>
      <c r="Y1680" s="65" t="str">
        <f t="shared" si="753"/>
        <v/>
      </c>
      <c r="Z1680" s="65" t="str">
        <f t="shared" si="754"/>
        <v/>
      </c>
      <c r="AA1680" s="65" t="str">
        <f t="shared" si="755"/>
        <v/>
      </c>
      <c r="AB1680" s="65" t="str">
        <f t="shared" si="756"/>
        <v/>
      </c>
      <c r="AC1680" s="65" t="str">
        <f t="shared" si="757"/>
        <v/>
      </c>
      <c r="AH1680" s="65" t="str">
        <f t="shared" si="747"/>
        <v>1883051915</v>
      </c>
      <c r="AI1680" s="65">
        <v>18830519</v>
      </c>
      <c r="AJ1680" s="65" t="s">
        <v>28</v>
      </c>
      <c r="AK1680" s="65">
        <v>15</v>
      </c>
      <c r="AL1680" s="65" t="s">
        <v>2174</v>
      </c>
      <c r="AN1680" s="65" t="str">
        <f t="shared" si="742"/>
        <v/>
      </c>
    </row>
    <row r="1681" spans="1:40" s="126" customFormat="1" ht="16.8" customHeight="1" thickBot="1" x14ac:dyDescent="0.3">
      <c r="A1681" s="113">
        <v>1</v>
      </c>
      <c r="B1681" s="116" t="s">
        <v>115</v>
      </c>
      <c r="C1681" s="352"/>
      <c r="D1681" s="370" t="str">
        <f t="shared" ref="D1681" si="758">IF(MID(E1681,5,2)*1&gt;6,_xlfn.CONCAT("'",LEFT(E1681,4),"-",MID(E1681,3,2)+1,"'"),_xlfn.CONCAT("'",LEFT(E1681,4)-1,"-",MID(E1681,3,2),"'"))</f>
        <v>'1881-82'</v>
      </c>
      <c r="E1681" s="214">
        <f t="shared" si="748"/>
        <v>18811020</v>
      </c>
      <c r="F1681" s="266">
        <v>16</v>
      </c>
      <c r="G1681" s="343"/>
      <c r="H1681" s="343"/>
      <c r="I1681" s="267"/>
      <c r="J1681" s="214"/>
      <c r="K1681" s="266"/>
      <c r="L1681" s="266"/>
      <c r="M1681" s="266"/>
      <c r="N1681" s="419"/>
      <c r="O1681" s="343"/>
      <c r="P1681" s="343"/>
      <c r="Q1681" s="346"/>
      <c r="R1681" s="112" t="str">
        <f>IF(D1681="","", CONCATENATE("Update games set ", B1681, "= ",D1681," where game_id=", E1681))</f>
        <v>Update games set Season= '1881-82' where game_id=18811020</v>
      </c>
      <c r="S1681" s="112" t="str">
        <f t="shared" si="743"/>
        <v/>
      </c>
      <c r="T1681" s="112" t="str">
        <f t="shared" si="744"/>
        <v/>
      </c>
      <c r="U1681" s="200" t="str">
        <f t="shared" si="741"/>
        <v/>
      </c>
      <c r="V1681" s="112" t="str">
        <f t="shared" si="745"/>
        <v/>
      </c>
      <c r="W1681" s="415" t="str">
        <f t="shared" si="746"/>
        <v/>
      </c>
      <c r="X1681" s="240"/>
      <c r="Y1681" s="65" t="str">
        <f t="shared" si="753"/>
        <v/>
      </c>
      <c r="Z1681" s="65" t="str">
        <f t="shared" si="754"/>
        <v/>
      </c>
      <c r="AA1681" s="65" t="str">
        <f t="shared" si="755"/>
        <v/>
      </c>
      <c r="AB1681" s="65" t="str">
        <f t="shared" si="756"/>
        <v/>
      </c>
      <c r="AC1681" s="65" t="str">
        <f t="shared" si="757"/>
        <v/>
      </c>
      <c r="AH1681" s="65" t="str">
        <f t="shared" si="747"/>
        <v>1883051916</v>
      </c>
      <c r="AI1681" s="126">
        <v>18830519</v>
      </c>
      <c r="AJ1681" s="126" t="s">
        <v>28</v>
      </c>
      <c r="AK1681" s="126">
        <v>16</v>
      </c>
      <c r="AL1681" s="126" t="s">
        <v>2174</v>
      </c>
      <c r="AN1681" s="65" t="str">
        <f t="shared" si="742"/>
        <v/>
      </c>
    </row>
    <row r="1682" spans="1:40" ht="16.8" customHeight="1" thickTop="1" x14ac:dyDescent="0.25">
      <c r="A1682" s="113">
        <v>1</v>
      </c>
      <c r="B1682" s="341" t="s">
        <v>22</v>
      </c>
      <c r="C1682" s="341" t="s">
        <v>87</v>
      </c>
      <c r="D1682" s="341" t="str">
        <f t="shared" si="734"/>
        <v>'Walsall'</v>
      </c>
      <c r="E1682" s="211">
        <v>18811112</v>
      </c>
      <c r="F1682" s="262">
        <v>1</v>
      </c>
      <c r="G1682" s="211" t="s">
        <v>4939</v>
      </c>
      <c r="H1682" s="212"/>
      <c r="R1682" s="112" t="str">
        <f>IF(D1682="","", CONCATENATE("Update games set ", B1682, "= ",D1682," where game_id=", E1682))</f>
        <v>Update games set Opponent= 'Walsall' where game_id=18811112</v>
      </c>
      <c r="S1682" s="112" t="str">
        <f t="shared" si="743"/>
        <v>Update lineups set player_name = 'J Sands', raw_name = 'J Sands' where game_id = 18811112 and player_order = 1</v>
      </c>
      <c r="T1682" s="112" t="str">
        <f t="shared" si="744"/>
        <v/>
      </c>
      <c r="U1682" s="200" t="str">
        <f t="shared" si="741"/>
        <v/>
      </c>
      <c r="V1682" s="112" t="str">
        <f t="shared" si="745"/>
        <v/>
      </c>
      <c r="W1682" s="415" t="str">
        <f t="shared" si="746"/>
        <v/>
      </c>
      <c r="Y1682" s="65" t="str">
        <f t="shared" si="753"/>
        <v/>
      </c>
      <c r="Z1682" s="65" t="str">
        <f t="shared" si="754"/>
        <v/>
      </c>
      <c r="AA1682" s="65" t="str">
        <f t="shared" si="755"/>
        <v/>
      </c>
      <c r="AB1682" s="65" t="str">
        <f t="shared" si="756"/>
        <v/>
      </c>
      <c r="AC1682" s="65" t="str">
        <f t="shared" si="757"/>
        <v/>
      </c>
      <c r="AH1682" s="65" t="str">
        <f t="shared" si="747"/>
        <v>188311121</v>
      </c>
      <c r="AI1682" s="65">
        <v>18831112</v>
      </c>
      <c r="AJ1682" s="65" t="s">
        <v>5364</v>
      </c>
      <c r="AK1682" s="65">
        <v>1</v>
      </c>
      <c r="AL1682" s="65" t="s">
        <v>2174</v>
      </c>
      <c r="AN1682" s="65" t="str">
        <f t="shared" si="742"/>
        <v>update games set source = 'The Nottingham Forest Football Scrapbook' where game_id = 18811112</v>
      </c>
    </row>
    <row r="1683" spans="1:40" ht="16.8" customHeight="1" x14ac:dyDescent="0.25">
      <c r="A1683" s="113">
        <v>1</v>
      </c>
      <c r="B1683" s="342" t="s">
        <v>4979</v>
      </c>
      <c r="C1683" s="342" t="str">
        <f>IF(C1682="", "", C1682)</f>
        <v>Walsall</v>
      </c>
      <c r="D1683" s="350" t="str">
        <f t="shared" si="734"/>
        <v>'Walsall'</v>
      </c>
      <c r="E1683" s="211">
        <f>E1682</f>
        <v>18811112</v>
      </c>
      <c r="F1683" s="262">
        <v>2</v>
      </c>
      <c r="G1683" s="211" t="s">
        <v>4997</v>
      </c>
      <c r="R1683" s="112" t="str">
        <f>IF(D1683="","", CONCATENATE("Update games set ", B1683, "= ",D1683," where game_id=", E1683))</f>
        <v>Update games set Opp_parent= 'Walsall' where game_id=18811112</v>
      </c>
      <c r="S1683" s="112" t="str">
        <f t="shared" si="743"/>
        <v>Update lineups set player_name = 'T Hancock', raw_name = 'T Hancock' where game_id = 18811112 and player_order = 2</v>
      </c>
      <c r="T1683" s="112" t="str">
        <f t="shared" si="744"/>
        <v/>
      </c>
      <c r="U1683" s="200" t="str">
        <f t="shared" si="741"/>
        <v/>
      </c>
      <c r="V1683" s="112" t="str">
        <f t="shared" si="745"/>
        <v/>
      </c>
      <c r="W1683" s="415" t="str">
        <f t="shared" si="746"/>
        <v/>
      </c>
      <c r="Y1683" s="65" t="str">
        <f t="shared" si="753"/>
        <v/>
      </c>
      <c r="Z1683" s="65" t="str">
        <f t="shared" si="754"/>
        <v/>
      </c>
      <c r="AA1683" s="65" t="str">
        <f t="shared" si="755"/>
        <v/>
      </c>
      <c r="AB1683" s="65" t="str">
        <f t="shared" si="756"/>
        <v/>
      </c>
      <c r="AC1683" s="65" t="str">
        <f t="shared" si="757"/>
        <v/>
      </c>
      <c r="AH1683" s="65" t="str">
        <f t="shared" si="747"/>
        <v>188311122</v>
      </c>
      <c r="AI1683" s="65">
        <v>18831112</v>
      </c>
      <c r="AJ1683" s="65" t="s">
        <v>5364</v>
      </c>
      <c r="AK1683" s="65">
        <v>2</v>
      </c>
      <c r="AL1683" s="65" t="s">
        <v>2174</v>
      </c>
      <c r="AN1683" s="65" t="str">
        <f t="shared" si="742"/>
        <v/>
      </c>
    </row>
    <row r="1684" spans="1:40" ht="16.8" customHeight="1" x14ac:dyDescent="0.25">
      <c r="A1684" s="113">
        <v>1</v>
      </c>
      <c r="B1684" s="342" t="s">
        <v>2653</v>
      </c>
      <c r="C1684" s="342" t="s">
        <v>663</v>
      </c>
      <c r="D1684" s="350" t="str">
        <f t="shared" si="734"/>
        <v>'Friendly'</v>
      </c>
      <c r="E1684" s="211">
        <f t="shared" ref="E1684:E1697" si="759">E1683</f>
        <v>18811112</v>
      </c>
      <c r="F1684" s="262">
        <v>3</v>
      </c>
      <c r="G1684" s="211" t="s">
        <v>4942</v>
      </c>
      <c r="H1684" s="211" t="s">
        <v>4777</v>
      </c>
      <c r="R1684" s="112" t="str">
        <f>IF(D1684="","", CONCATENATE("Update games set ", B1684, "= ",D1684," where game_id=", E1684))</f>
        <v>Update games set Game_type= 'Friendly' where game_id=18811112</v>
      </c>
      <c r="S1684" s="112" t="str">
        <f t="shared" si="743"/>
        <v>Update lineups set player_name = 'E Luntley', raw_name = 'E Luntley' where game_id = 18811112 and player_order = 3</v>
      </c>
      <c r="T1684" s="112" t="str">
        <f t="shared" si="744"/>
        <v/>
      </c>
      <c r="U1684" s="200" t="str">
        <f t="shared" si="741"/>
        <v/>
      </c>
      <c r="V1684" s="112" t="str">
        <f t="shared" si="745"/>
        <v/>
      </c>
      <c r="W1684" s="415" t="str">
        <f t="shared" si="746"/>
        <v/>
      </c>
      <c r="Y1684" s="65" t="str">
        <f t="shared" si="753"/>
        <v/>
      </c>
      <c r="Z1684" s="65" t="str">
        <f t="shared" si="754"/>
        <v/>
      </c>
      <c r="AA1684" s="65" t="str">
        <f t="shared" si="755"/>
        <v/>
      </c>
      <c r="AB1684" s="65" t="str">
        <f t="shared" si="756"/>
        <v/>
      </c>
      <c r="AC1684" s="65" t="str">
        <f t="shared" si="757"/>
        <v/>
      </c>
      <c r="AH1684" s="65" t="str">
        <f t="shared" si="747"/>
        <v>188311123</v>
      </c>
      <c r="AI1684" s="65">
        <v>18831112</v>
      </c>
      <c r="AJ1684" s="65" t="s">
        <v>5364</v>
      </c>
      <c r="AK1684" s="65">
        <v>3</v>
      </c>
      <c r="AL1684" s="65" t="s">
        <v>2174</v>
      </c>
      <c r="AN1684" s="65" t="str">
        <f t="shared" si="742"/>
        <v/>
      </c>
    </row>
    <row r="1685" spans="1:40" ht="16.8" customHeight="1" x14ac:dyDescent="0.25">
      <c r="A1685" s="113">
        <v>1</v>
      </c>
      <c r="B1685" s="342" t="s">
        <v>4978</v>
      </c>
      <c r="C1685" s="348" t="s">
        <v>5065</v>
      </c>
      <c r="D1685" s="350" t="str">
        <f t="shared" si="734"/>
        <v>'H'</v>
      </c>
      <c r="E1685" s="211">
        <f t="shared" si="759"/>
        <v>18811112</v>
      </c>
      <c r="F1685" s="262">
        <v>4</v>
      </c>
      <c r="G1685" s="211" t="s">
        <v>5019</v>
      </c>
      <c r="R1685" s="112" t="str">
        <f>IF(D1685="","", CONCATENATE("Update games set ", B1685, "= ",D1685," where game_id=", E1685))</f>
        <v>Update games set HAN= 'H' where game_id=18811112</v>
      </c>
      <c r="S1685" s="112" t="str">
        <f t="shared" si="743"/>
        <v>Update lineups set player_name = 'G Unwin', raw_name = 'G Unwin' where game_id = 18811112 and player_order = 4</v>
      </c>
      <c r="T1685" s="112" t="str">
        <f t="shared" si="744"/>
        <v/>
      </c>
      <c r="U1685" s="200" t="str">
        <f t="shared" si="741"/>
        <v/>
      </c>
      <c r="V1685" s="112" t="str">
        <f t="shared" si="745"/>
        <v/>
      </c>
      <c r="W1685" s="415" t="str">
        <f t="shared" si="746"/>
        <v/>
      </c>
      <c r="Y1685" s="65" t="str">
        <f t="shared" si="753"/>
        <v/>
      </c>
      <c r="Z1685" s="65" t="str">
        <f t="shared" si="754"/>
        <v/>
      </c>
      <c r="AA1685" s="65" t="str">
        <f t="shared" si="755"/>
        <v/>
      </c>
      <c r="AB1685" s="65" t="str">
        <f t="shared" si="756"/>
        <v/>
      </c>
      <c r="AC1685" s="65" t="str">
        <f t="shared" si="757"/>
        <v/>
      </c>
      <c r="AH1685" s="65" t="str">
        <f t="shared" si="747"/>
        <v>188311124</v>
      </c>
      <c r="AI1685" s="65">
        <v>18831112</v>
      </c>
      <c r="AJ1685" s="65" t="s">
        <v>5364</v>
      </c>
      <c r="AK1685" s="65">
        <v>4</v>
      </c>
      <c r="AL1685" s="65" t="s">
        <v>2174</v>
      </c>
      <c r="AN1685" s="65" t="str">
        <f t="shared" si="742"/>
        <v/>
      </c>
    </row>
    <row r="1686" spans="1:40" ht="16.8" customHeight="1" x14ac:dyDescent="0.25">
      <c r="A1686" s="113">
        <v>1</v>
      </c>
      <c r="B1686" s="342" t="s">
        <v>5</v>
      </c>
      <c r="C1686" s="347">
        <v>8</v>
      </c>
      <c r="D1686" s="349">
        <f t="shared" si="749"/>
        <v>8</v>
      </c>
      <c r="E1686" s="211">
        <f t="shared" si="759"/>
        <v>18811112</v>
      </c>
      <c r="F1686" s="262">
        <v>5</v>
      </c>
      <c r="G1686" s="211" t="s">
        <v>5004</v>
      </c>
      <c r="R1686" s="112" t="str">
        <f>IF(D1686="","", CONCATENATE("Update games set ", B1686, "= ",D1686," where game_id=", E1686))</f>
        <v>Update games set F= 8 where game_id=18811112</v>
      </c>
      <c r="S1686" s="112" t="str">
        <f t="shared" si="743"/>
        <v>Update lineups set player_name = 'J Billyeald', raw_name = 'J Billyeald' where game_id = 18811112 and player_order = 5</v>
      </c>
      <c r="T1686" s="112" t="str">
        <f t="shared" si="744"/>
        <v/>
      </c>
      <c r="U1686" s="200" t="str">
        <f t="shared" si="741"/>
        <v/>
      </c>
      <c r="V1686" s="112" t="str">
        <f t="shared" si="745"/>
        <v/>
      </c>
      <c r="W1686" s="415" t="str">
        <f t="shared" si="746"/>
        <v/>
      </c>
      <c r="Y1686" s="65" t="str">
        <f t="shared" si="753"/>
        <v/>
      </c>
      <c r="Z1686" s="65" t="str">
        <f t="shared" si="754"/>
        <v/>
      </c>
      <c r="AA1686" s="65" t="str">
        <f t="shared" si="755"/>
        <v/>
      </c>
      <c r="AB1686" s="65" t="str">
        <f t="shared" si="756"/>
        <v/>
      </c>
      <c r="AC1686" s="65" t="str">
        <f t="shared" si="757"/>
        <v/>
      </c>
      <c r="AH1686" s="65" t="str">
        <f t="shared" si="747"/>
        <v>188311125</v>
      </c>
      <c r="AI1686" s="65">
        <v>18831112</v>
      </c>
      <c r="AJ1686" s="65" t="s">
        <v>5364</v>
      </c>
      <c r="AK1686" s="65">
        <v>5</v>
      </c>
      <c r="AL1686" s="65" t="s">
        <v>2174</v>
      </c>
      <c r="AN1686" s="65" t="str">
        <f t="shared" si="742"/>
        <v/>
      </c>
    </row>
    <row r="1687" spans="1:40" ht="16.8" customHeight="1" x14ac:dyDescent="0.25">
      <c r="A1687" s="113">
        <v>1</v>
      </c>
      <c r="B1687" s="342" t="s">
        <v>0</v>
      </c>
      <c r="C1687" s="180">
        <v>3</v>
      </c>
      <c r="D1687" s="349">
        <f t="shared" si="749"/>
        <v>3</v>
      </c>
      <c r="E1687" s="211">
        <f t="shared" si="759"/>
        <v>18811112</v>
      </c>
      <c r="F1687" s="262">
        <v>6</v>
      </c>
      <c r="G1687" s="211" t="s">
        <v>4960</v>
      </c>
      <c r="R1687" s="112" t="str">
        <f>IF(D1687="","", CONCATENATE("Update games set ", B1687, "= ",D1687," where game_id=", E1687))</f>
        <v>Update games set A= 3 where game_id=18811112</v>
      </c>
      <c r="S1687" s="112" t="str">
        <f t="shared" si="743"/>
        <v>Update lineups set player_name = 'E Earp', raw_name = 'E Earp' where game_id = 18811112 and player_order = 6</v>
      </c>
      <c r="T1687" s="112" t="str">
        <f t="shared" si="744"/>
        <v/>
      </c>
      <c r="U1687" s="200" t="str">
        <f t="shared" si="741"/>
        <v/>
      </c>
      <c r="V1687" s="112" t="str">
        <f t="shared" si="745"/>
        <v/>
      </c>
      <c r="W1687" s="415" t="str">
        <f t="shared" si="746"/>
        <v/>
      </c>
      <c r="Y1687" s="65" t="str">
        <f t="shared" si="753"/>
        <v/>
      </c>
      <c r="Z1687" s="65" t="str">
        <f t="shared" si="754"/>
        <v/>
      </c>
      <c r="AA1687" s="65" t="str">
        <f t="shared" si="755"/>
        <v/>
      </c>
      <c r="AB1687" s="65" t="str">
        <f t="shared" si="756"/>
        <v/>
      </c>
      <c r="AC1687" s="65" t="str">
        <f t="shared" si="757"/>
        <v/>
      </c>
      <c r="AH1687" s="65" t="str">
        <f t="shared" si="747"/>
        <v>188311126</v>
      </c>
      <c r="AI1687" s="65">
        <v>18831112</v>
      </c>
      <c r="AJ1687" s="65" t="s">
        <v>5364</v>
      </c>
      <c r="AK1687" s="65">
        <v>6</v>
      </c>
      <c r="AL1687" s="65" t="s">
        <v>2174</v>
      </c>
      <c r="AN1687" s="65" t="str">
        <f t="shared" si="742"/>
        <v/>
      </c>
    </row>
    <row r="1688" spans="1:40" ht="16.8" customHeight="1" x14ac:dyDescent="0.25">
      <c r="A1688" s="113">
        <v>1</v>
      </c>
      <c r="B1688" s="342" t="s">
        <v>23</v>
      </c>
      <c r="C1688" s="334" t="s">
        <v>2</v>
      </c>
      <c r="D1688" s="334" t="str">
        <f t="shared" ref="D1688" si="760">IF(C1688="",IF(D1686&gt;D1687,"'W'",IF(D1686=D1687,"'D'","'L'")),_xlfn.CONCAT("'",C1688,"'"))</f>
        <v>'W'</v>
      </c>
      <c r="E1688" s="211">
        <f t="shared" si="759"/>
        <v>18811112</v>
      </c>
      <c r="F1688" s="262">
        <v>7</v>
      </c>
      <c r="G1688" s="211" t="s">
        <v>5026</v>
      </c>
      <c r="R1688" s="112" t="str">
        <f>IF(D1688="","", CONCATENATE("Update games set ", B1688, "= ",D1688," where game_id=", E1688))</f>
        <v>Update games set Result= 'W' where game_id=18811112</v>
      </c>
      <c r="S1688" s="112" t="str">
        <f t="shared" si="743"/>
        <v>Update lineups set player_name = 'W Gunn', raw_name = 'W Gunn' where game_id = 18811112 and player_order = 7</v>
      </c>
      <c r="T1688" s="112" t="str">
        <f t="shared" si="744"/>
        <v/>
      </c>
      <c r="U1688" s="200" t="str">
        <f t="shared" si="741"/>
        <v/>
      </c>
      <c r="V1688" s="112" t="str">
        <f t="shared" si="745"/>
        <v/>
      </c>
      <c r="W1688" s="415" t="str">
        <f t="shared" si="746"/>
        <v/>
      </c>
      <c r="Y1688" s="65" t="str">
        <f t="shared" si="753"/>
        <v/>
      </c>
      <c r="Z1688" s="65" t="str">
        <f t="shared" si="754"/>
        <v/>
      </c>
      <c r="AA1688" s="65" t="str">
        <f t="shared" si="755"/>
        <v/>
      </c>
      <c r="AB1688" s="65" t="str">
        <f t="shared" si="756"/>
        <v/>
      </c>
      <c r="AC1688" s="65" t="str">
        <f t="shared" si="757"/>
        <v/>
      </c>
      <c r="AH1688" s="65" t="str">
        <f t="shared" si="747"/>
        <v>188311127</v>
      </c>
      <c r="AI1688" s="65">
        <v>18831112</v>
      </c>
      <c r="AJ1688" s="65" t="s">
        <v>5364</v>
      </c>
      <c r="AK1688" s="65">
        <v>7</v>
      </c>
      <c r="AL1688" s="65" t="s">
        <v>2174</v>
      </c>
      <c r="AN1688" s="65" t="str">
        <f t="shared" si="742"/>
        <v/>
      </c>
    </row>
    <row r="1689" spans="1:40" ht="16.8" customHeight="1" x14ac:dyDescent="0.25">
      <c r="A1689" s="113">
        <v>1</v>
      </c>
      <c r="B1689" s="342" t="s">
        <v>768</v>
      </c>
      <c r="C1689" s="180"/>
      <c r="D1689" s="349" t="str">
        <f t="shared" si="751"/>
        <v/>
      </c>
      <c r="E1689" s="211">
        <f t="shared" si="759"/>
        <v>18811112</v>
      </c>
      <c r="F1689" s="262">
        <v>8</v>
      </c>
      <c r="G1689" s="211" t="s">
        <v>4806</v>
      </c>
      <c r="R1689" s="112" t="str">
        <f>IF(D1689="","", CONCATENATE("Update games set ", B1689, "= ",D1689," where game_id=", E1689))</f>
        <v/>
      </c>
      <c r="S1689" s="112" t="str">
        <f t="shared" si="743"/>
        <v>Update lineups set player_name = 'SW Widdowson', raw_name = 'SW Widdowson' where game_id = 18811112 and player_order = 8</v>
      </c>
      <c r="T1689" s="112" t="str">
        <f t="shared" si="744"/>
        <v/>
      </c>
      <c r="U1689" s="200" t="str">
        <f t="shared" si="741"/>
        <v/>
      </c>
      <c r="V1689" s="112" t="str">
        <f t="shared" si="745"/>
        <v/>
      </c>
      <c r="W1689" s="415" t="str">
        <f t="shared" si="746"/>
        <v/>
      </c>
      <c r="Y1689" s="65" t="str">
        <f t="shared" si="753"/>
        <v/>
      </c>
      <c r="Z1689" s="65" t="str">
        <f t="shared" si="754"/>
        <v/>
      </c>
      <c r="AA1689" s="65" t="str">
        <f t="shared" si="755"/>
        <v/>
      </c>
      <c r="AB1689" s="65" t="str">
        <f t="shared" si="756"/>
        <v/>
      </c>
      <c r="AC1689" s="65" t="str">
        <f t="shared" si="757"/>
        <v/>
      </c>
      <c r="AH1689" s="65" t="str">
        <f t="shared" si="747"/>
        <v>188311128</v>
      </c>
      <c r="AI1689" s="65">
        <v>18831112</v>
      </c>
      <c r="AJ1689" s="65" t="s">
        <v>5364</v>
      </c>
      <c r="AK1689" s="65">
        <v>8</v>
      </c>
      <c r="AL1689" s="65" t="s">
        <v>2174</v>
      </c>
      <c r="AN1689" s="65" t="str">
        <f t="shared" si="742"/>
        <v/>
      </c>
    </row>
    <row r="1690" spans="1:40" ht="16.8" customHeight="1" x14ac:dyDescent="0.25">
      <c r="A1690" s="113">
        <v>1</v>
      </c>
      <c r="B1690" s="342" t="s">
        <v>766</v>
      </c>
      <c r="C1690" s="180"/>
      <c r="D1690" s="349" t="str">
        <f t="shared" si="751"/>
        <v/>
      </c>
      <c r="E1690" s="211">
        <f t="shared" si="759"/>
        <v>18811112</v>
      </c>
      <c r="F1690" s="262">
        <v>9</v>
      </c>
      <c r="G1690" s="194" t="s">
        <v>5038</v>
      </c>
      <c r="H1690" s="194"/>
      <c r="N1690" s="417"/>
      <c r="O1690" s="194"/>
      <c r="P1690" s="194"/>
      <c r="R1690" s="112" t="str">
        <f>IF(D1690="","", CONCATENATE("Update games set ", B1690, "= ",D1690," where game_id=", E1690))</f>
        <v/>
      </c>
      <c r="S1690" s="112" t="str">
        <f t="shared" si="743"/>
        <v>Update lineups set player_name = 'W Norman', raw_name = 'W Norman' where game_id = 18811112 and player_order = 9</v>
      </c>
      <c r="T1690" s="112" t="str">
        <f t="shared" si="744"/>
        <v/>
      </c>
      <c r="U1690" s="200" t="str">
        <f t="shared" si="741"/>
        <v/>
      </c>
      <c r="V1690" s="112" t="str">
        <f t="shared" si="745"/>
        <v/>
      </c>
      <c r="W1690" s="415" t="str">
        <f t="shared" si="746"/>
        <v/>
      </c>
      <c r="Y1690" s="65" t="str">
        <f t="shared" si="753"/>
        <v/>
      </c>
      <c r="Z1690" s="65" t="str">
        <f t="shared" si="754"/>
        <v/>
      </c>
      <c r="AA1690" s="65" t="str">
        <f t="shared" si="755"/>
        <v/>
      </c>
      <c r="AB1690" s="65" t="str">
        <f t="shared" si="756"/>
        <v/>
      </c>
      <c r="AC1690" s="65" t="str">
        <f t="shared" si="757"/>
        <v/>
      </c>
      <c r="AH1690" s="65" t="str">
        <f t="shared" si="747"/>
        <v>188311129</v>
      </c>
      <c r="AI1690" s="65">
        <v>18831112</v>
      </c>
      <c r="AJ1690" s="65" t="s">
        <v>5364</v>
      </c>
      <c r="AK1690" s="65">
        <v>9</v>
      </c>
      <c r="AL1690" s="65" t="s">
        <v>2174</v>
      </c>
      <c r="AN1690" s="65" t="str">
        <f t="shared" si="742"/>
        <v/>
      </c>
    </row>
    <row r="1691" spans="1:40" ht="16.8" customHeight="1" x14ac:dyDescent="0.25">
      <c r="A1691" s="113">
        <v>1</v>
      </c>
      <c r="B1691" s="342" t="s">
        <v>753</v>
      </c>
      <c r="C1691" s="348"/>
      <c r="D1691" s="350" t="str">
        <f t="shared" si="752"/>
        <v/>
      </c>
      <c r="E1691" s="211">
        <f t="shared" si="759"/>
        <v>18811112</v>
      </c>
      <c r="F1691" s="262">
        <v>10</v>
      </c>
      <c r="G1691" s="194" t="s">
        <v>5035</v>
      </c>
      <c r="N1691" s="417"/>
      <c r="O1691" s="194"/>
      <c r="P1691" s="194"/>
      <c r="R1691" s="112" t="str">
        <f>IF(D1691="","", CONCATENATE("Update games set ", B1691, "= ",D1691," where game_id=", E1691))</f>
        <v/>
      </c>
      <c r="S1691" s="112" t="str">
        <f t="shared" si="743"/>
        <v>Update lineups set player_name = 'C Gowthorpe', raw_name = 'C Gowthorpe' where game_id = 18811112 and player_order = 10</v>
      </c>
      <c r="T1691" s="112" t="str">
        <f t="shared" si="744"/>
        <v/>
      </c>
      <c r="U1691" s="200" t="str">
        <f t="shared" si="741"/>
        <v/>
      </c>
      <c r="V1691" s="112" t="str">
        <f t="shared" si="745"/>
        <v/>
      </c>
      <c r="W1691" s="415" t="str">
        <f t="shared" si="746"/>
        <v/>
      </c>
      <c r="Y1691" s="65" t="str">
        <f t="shared" si="753"/>
        <v/>
      </c>
      <c r="Z1691" s="65" t="str">
        <f t="shared" si="754"/>
        <v/>
      </c>
      <c r="AA1691" s="65" t="str">
        <f t="shared" si="755"/>
        <v/>
      </c>
      <c r="AB1691" s="65" t="str">
        <f t="shared" si="756"/>
        <v/>
      </c>
      <c r="AC1691" s="65" t="str">
        <f t="shared" si="757"/>
        <v/>
      </c>
      <c r="AH1691" s="65" t="str">
        <f t="shared" si="747"/>
        <v>1883111210</v>
      </c>
      <c r="AI1691" s="65">
        <v>18831112</v>
      </c>
      <c r="AJ1691" s="65" t="s">
        <v>5364</v>
      </c>
      <c r="AK1691" s="65">
        <v>10</v>
      </c>
      <c r="AL1691" s="65" t="s">
        <v>2174</v>
      </c>
      <c r="AN1691" s="65" t="str">
        <f t="shared" si="742"/>
        <v/>
      </c>
    </row>
    <row r="1692" spans="1:40" ht="16.8" customHeight="1" x14ac:dyDescent="0.25">
      <c r="A1692" s="113">
        <v>1</v>
      </c>
      <c r="B1692" s="342" t="s">
        <v>746</v>
      </c>
      <c r="C1692" s="334" t="s">
        <v>5062</v>
      </c>
      <c r="D1692" s="334" t="str">
        <f>CONCATENATE("'", LEFT(E1692,4),"-",MID(E1692,5,2),"-", MID(E1692,7,2), " ", C1692,"'")</f>
        <v>'1881-11-12 15:00'</v>
      </c>
      <c r="E1692" s="211">
        <f t="shared" si="759"/>
        <v>18811112</v>
      </c>
      <c r="F1692" s="262">
        <v>11</v>
      </c>
      <c r="G1692" s="211" t="s">
        <v>5003</v>
      </c>
      <c r="R1692" s="112" t="str">
        <f>IF(D1692="","", CONCATENATE("Update games set ", B1692, "= ",D1692," where game_id=", E1692))</f>
        <v>Update games set Game_date= '1881-11-12 15:00' where game_id=18811112</v>
      </c>
      <c r="S1692" s="112" t="str">
        <f t="shared" si="743"/>
        <v>Update lineups set player_name = 'W Parr', raw_name = 'W Parr' where game_id = 18811112 and player_order = 11</v>
      </c>
      <c r="T1692" s="112" t="str">
        <f t="shared" si="744"/>
        <v/>
      </c>
      <c r="U1692" s="200" t="str">
        <f t="shared" si="741"/>
        <v/>
      </c>
      <c r="V1692" s="112" t="str">
        <f t="shared" si="745"/>
        <v/>
      </c>
      <c r="W1692" s="415" t="str">
        <f t="shared" si="746"/>
        <v/>
      </c>
      <c r="Y1692" s="65" t="str">
        <f t="shared" si="753"/>
        <v/>
      </c>
      <c r="Z1692" s="65" t="str">
        <f t="shared" si="754"/>
        <v/>
      </c>
      <c r="AA1692" s="65" t="str">
        <f t="shared" si="755"/>
        <v/>
      </c>
      <c r="AB1692" s="65" t="str">
        <f t="shared" si="756"/>
        <v/>
      </c>
      <c r="AC1692" s="65" t="str">
        <f t="shared" si="757"/>
        <v/>
      </c>
      <c r="AH1692" s="65" t="str">
        <f t="shared" si="747"/>
        <v>1883111211</v>
      </c>
      <c r="AI1692" s="65">
        <v>18831112</v>
      </c>
      <c r="AJ1692" s="65" t="s">
        <v>5364</v>
      </c>
      <c r="AK1692" s="65">
        <v>11</v>
      </c>
      <c r="AL1692" s="65" t="s">
        <v>2174</v>
      </c>
      <c r="AN1692" s="65" t="str">
        <f t="shared" si="742"/>
        <v/>
      </c>
    </row>
    <row r="1693" spans="1:40" ht="16.8" customHeight="1" x14ac:dyDescent="0.25">
      <c r="A1693" s="113">
        <v>1</v>
      </c>
      <c r="B1693" s="342" t="s">
        <v>25</v>
      </c>
      <c r="C1693" s="334"/>
      <c r="D1693" s="350" t="str">
        <f t="shared" si="734"/>
        <v/>
      </c>
      <c r="E1693" s="211">
        <f t="shared" si="759"/>
        <v>18811112</v>
      </c>
      <c r="F1693" s="262">
        <v>12</v>
      </c>
      <c r="G1693" s="212"/>
      <c r="H1693" s="212"/>
      <c r="N1693" s="416"/>
      <c r="O1693" s="212"/>
      <c r="P1693" s="212"/>
      <c r="R1693" s="112" t="str">
        <f>IF(D1693="","", CONCATENATE("Update games set ", B1693, "= ",D1693," where game_id=", E1693))</f>
        <v/>
      </c>
      <c r="S1693" s="112" t="str">
        <f t="shared" si="743"/>
        <v/>
      </c>
      <c r="T1693" s="112" t="str">
        <f t="shared" si="744"/>
        <v/>
      </c>
      <c r="U1693" s="200" t="str">
        <f t="shared" si="741"/>
        <v/>
      </c>
      <c r="V1693" s="112" t="str">
        <f t="shared" si="745"/>
        <v/>
      </c>
      <c r="W1693" s="415" t="str">
        <f t="shared" si="746"/>
        <v/>
      </c>
      <c r="Y1693" s="65" t="str">
        <f t="shared" si="753"/>
        <v/>
      </c>
      <c r="Z1693" s="65" t="str">
        <f t="shared" si="754"/>
        <v/>
      </c>
      <c r="AA1693" s="65" t="str">
        <f t="shared" si="755"/>
        <v/>
      </c>
      <c r="AB1693" s="65" t="str">
        <f t="shared" si="756"/>
        <v/>
      </c>
      <c r="AC1693" s="65" t="str">
        <f t="shared" si="757"/>
        <v/>
      </c>
      <c r="AH1693" s="65" t="str">
        <f t="shared" si="747"/>
        <v>1883111212</v>
      </c>
      <c r="AI1693" s="65">
        <v>18831112</v>
      </c>
      <c r="AJ1693" s="65" t="s">
        <v>5364</v>
      </c>
      <c r="AK1693" s="65">
        <v>12</v>
      </c>
      <c r="AL1693" s="65" t="s">
        <v>2174</v>
      </c>
      <c r="AN1693" s="65" t="str">
        <f t="shared" si="742"/>
        <v/>
      </c>
    </row>
    <row r="1694" spans="1:40" ht="16.8" customHeight="1" x14ac:dyDescent="0.25">
      <c r="A1694" s="113">
        <v>1</v>
      </c>
      <c r="B1694" s="342" t="s">
        <v>475</v>
      </c>
      <c r="C1694" s="180"/>
      <c r="D1694" s="349" t="str">
        <f t="shared" si="751"/>
        <v/>
      </c>
      <c r="E1694" s="211">
        <f t="shared" si="759"/>
        <v>18811112</v>
      </c>
      <c r="F1694" s="262">
        <v>13</v>
      </c>
      <c r="R1694" s="112" t="str">
        <f>IF(D1694="","", CONCATENATE("Update games set ", B1694, "= ",D1694," where game_id=", E1694))</f>
        <v/>
      </c>
      <c r="S1694" s="112" t="str">
        <f t="shared" si="743"/>
        <v/>
      </c>
      <c r="T1694" s="112" t="str">
        <f t="shared" si="744"/>
        <v/>
      </c>
      <c r="U1694" s="200" t="str">
        <f t="shared" si="741"/>
        <v/>
      </c>
      <c r="V1694" s="112" t="str">
        <f t="shared" si="745"/>
        <v/>
      </c>
      <c r="W1694" s="415" t="str">
        <f t="shared" si="746"/>
        <v/>
      </c>
      <c r="Y1694" s="65" t="str">
        <f t="shared" si="753"/>
        <v/>
      </c>
      <c r="Z1694" s="65" t="str">
        <f t="shared" si="754"/>
        <v/>
      </c>
      <c r="AA1694" s="65" t="str">
        <f t="shared" si="755"/>
        <v/>
      </c>
      <c r="AB1694" s="65" t="str">
        <f t="shared" si="756"/>
        <v/>
      </c>
      <c r="AC1694" s="65" t="str">
        <f t="shared" si="757"/>
        <v/>
      </c>
      <c r="AH1694" s="65" t="str">
        <f t="shared" si="747"/>
        <v>1883111213</v>
      </c>
      <c r="AI1694" s="65">
        <v>18831112</v>
      </c>
      <c r="AJ1694" s="65" t="s">
        <v>5364</v>
      </c>
      <c r="AK1694" s="65">
        <v>13</v>
      </c>
      <c r="AL1694" s="65" t="s">
        <v>2174</v>
      </c>
      <c r="AN1694" s="65" t="str">
        <f t="shared" si="742"/>
        <v/>
      </c>
    </row>
    <row r="1695" spans="1:40" ht="16.8" customHeight="1" x14ac:dyDescent="0.25">
      <c r="A1695" s="113">
        <v>1</v>
      </c>
      <c r="B1695" s="342" t="s">
        <v>20</v>
      </c>
      <c r="C1695" s="349" t="s">
        <v>5082</v>
      </c>
      <c r="D1695" s="350" t="str">
        <f t="shared" si="734"/>
        <v>'Trent Bridge'</v>
      </c>
      <c r="E1695" s="211">
        <f t="shared" si="759"/>
        <v>18811112</v>
      </c>
      <c r="F1695" s="262">
        <v>14</v>
      </c>
      <c r="R1695" s="112" t="str">
        <f>IF(D1695="","", CONCATENATE("Update games set ", B1695, "= ",D1695," where game_id=", E1695))</f>
        <v>Update games set Ground= 'Trent Bridge' where game_id=18811112</v>
      </c>
      <c r="S1695" s="112" t="str">
        <f t="shared" si="743"/>
        <v/>
      </c>
      <c r="T1695" s="112" t="str">
        <f t="shared" si="744"/>
        <v/>
      </c>
      <c r="U1695" s="200" t="str">
        <f t="shared" si="741"/>
        <v/>
      </c>
      <c r="V1695" s="112" t="str">
        <f t="shared" si="745"/>
        <v/>
      </c>
      <c r="W1695" s="415" t="str">
        <f t="shared" si="746"/>
        <v/>
      </c>
      <c r="Y1695" s="65" t="str">
        <f t="shared" si="753"/>
        <v/>
      </c>
      <c r="Z1695" s="65" t="str">
        <f t="shared" si="754"/>
        <v/>
      </c>
      <c r="AA1695" s="65" t="str">
        <f t="shared" si="755"/>
        <v/>
      </c>
      <c r="AB1695" s="65" t="str">
        <f t="shared" si="756"/>
        <v/>
      </c>
      <c r="AC1695" s="65" t="str">
        <f t="shared" si="757"/>
        <v/>
      </c>
      <c r="AH1695" s="65" t="str">
        <f t="shared" si="747"/>
        <v>1883111214</v>
      </c>
      <c r="AI1695" s="65">
        <v>18831112</v>
      </c>
      <c r="AJ1695" s="65" t="s">
        <v>5364</v>
      </c>
      <c r="AK1695" s="65">
        <v>14</v>
      </c>
      <c r="AL1695" s="65" t="s">
        <v>2174</v>
      </c>
      <c r="AN1695" s="65" t="str">
        <f t="shared" si="742"/>
        <v/>
      </c>
    </row>
    <row r="1696" spans="1:40" ht="16.8" customHeight="1" x14ac:dyDescent="0.25">
      <c r="A1696" s="113">
        <v>1</v>
      </c>
      <c r="B1696" s="342" t="s">
        <v>4882</v>
      </c>
      <c r="C1696" s="342" t="str">
        <f>IF(C1695="", "", C1695)</f>
        <v>Trent Bridge</v>
      </c>
      <c r="D1696" s="350" t="str">
        <f t="shared" si="734"/>
        <v>'Trent Bridge'</v>
      </c>
      <c r="E1696" s="211">
        <f t="shared" si="759"/>
        <v>18811112</v>
      </c>
      <c r="F1696" s="262">
        <v>15</v>
      </c>
      <c r="R1696" s="112" t="str">
        <f>IF(D1696="","", CONCATENATE("Update games set ", B1696, "= ",D1696," where game_id=", E1696))</f>
        <v>Update games set Ground_parent= 'Trent Bridge' where game_id=18811112</v>
      </c>
      <c r="S1696" s="112" t="str">
        <f t="shared" si="743"/>
        <v/>
      </c>
      <c r="T1696" s="112" t="str">
        <f t="shared" si="744"/>
        <v/>
      </c>
      <c r="U1696" s="200" t="str">
        <f t="shared" si="741"/>
        <v/>
      </c>
      <c r="V1696" s="112" t="str">
        <f t="shared" si="745"/>
        <v/>
      </c>
      <c r="W1696" s="415" t="str">
        <f t="shared" si="746"/>
        <v/>
      </c>
      <c r="Y1696" s="65" t="str">
        <f t="shared" si="753"/>
        <v/>
      </c>
      <c r="Z1696" s="65" t="str">
        <f t="shared" si="754"/>
        <v/>
      </c>
      <c r="AA1696" s="65" t="str">
        <f t="shared" si="755"/>
        <v/>
      </c>
      <c r="AB1696" s="65" t="str">
        <f t="shared" si="756"/>
        <v/>
      </c>
      <c r="AC1696" s="65" t="str">
        <f t="shared" si="757"/>
        <v/>
      </c>
      <c r="AH1696" s="65" t="str">
        <f t="shared" si="747"/>
        <v>1883111215</v>
      </c>
      <c r="AI1696" s="65">
        <v>18831112</v>
      </c>
      <c r="AJ1696" s="65" t="s">
        <v>5364</v>
      </c>
      <c r="AK1696" s="65">
        <v>15</v>
      </c>
      <c r="AL1696" s="65" t="s">
        <v>2174</v>
      </c>
      <c r="AN1696" s="65" t="str">
        <f t="shared" si="742"/>
        <v/>
      </c>
    </row>
    <row r="1697" spans="1:40" s="126" customFormat="1" ht="16.8" customHeight="1" thickBot="1" x14ac:dyDescent="0.3">
      <c r="A1697" s="113">
        <v>1</v>
      </c>
      <c r="B1697" s="116" t="s">
        <v>115</v>
      </c>
      <c r="C1697" s="352"/>
      <c r="D1697" s="370" t="str">
        <f t="shared" ref="D1697" si="761">IF(MID(E1697,5,2)*1&gt;6,_xlfn.CONCAT("'",LEFT(E1697,4),"-",MID(E1697,3,2)+1,"'"),_xlfn.CONCAT("'",LEFT(E1697,4)-1,"-",MID(E1697,3,2),"'"))</f>
        <v>'1881-82'</v>
      </c>
      <c r="E1697" s="214">
        <f t="shared" si="759"/>
        <v>18811112</v>
      </c>
      <c r="F1697" s="266">
        <v>16</v>
      </c>
      <c r="G1697" s="343"/>
      <c r="H1697" s="343"/>
      <c r="I1697" s="267"/>
      <c r="J1697" s="214"/>
      <c r="K1697" s="266"/>
      <c r="L1697" s="266"/>
      <c r="M1697" s="266"/>
      <c r="N1697" s="419"/>
      <c r="O1697" s="343"/>
      <c r="P1697" s="343"/>
      <c r="Q1697" s="346"/>
      <c r="R1697" s="112" t="str">
        <f>IF(D1697="","", CONCATENATE("Update games set ", B1697, "= ",D1697," where game_id=", E1697))</f>
        <v>Update games set Season= '1881-82' where game_id=18811112</v>
      </c>
      <c r="S1697" s="112" t="str">
        <f t="shared" si="743"/>
        <v/>
      </c>
      <c r="T1697" s="112" t="str">
        <f t="shared" si="744"/>
        <v/>
      </c>
      <c r="U1697" s="200" t="str">
        <f t="shared" si="741"/>
        <v/>
      </c>
      <c r="V1697" s="112" t="str">
        <f t="shared" si="745"/>
        <v/>
      </c>
      <c r="W1697" s="415" t="str">
        <f t="shared" si="746"/>
        <v/>
      </c>
      <c r="X1697" s="240"/>
      <c r="Y1697" s="65" t="str">
        <f t="shared" si="753"/>
        <v/>
      </c>
      <c r="Z1697" s="65" t="str">
        <f t="shared" si="754"/>
        <v/>
      </c>
      <c r="AA1697" s="65" t="str">
        <f t="shared" si="755"/>
        <v/>
      </c>
      <c r="AB1697" s="65" t="str">
        <f t="shared" si="756"/>
        <v/>
      </c>
      <c r="AC1697" s="65" t="str">
        <f t="shared" si="757"/>
        <v/>
      </c>
      <c r="AH1697" s="65" t="str">
        <f t="shared" si="747"/>
        <v>1883111216</v>
      </c>
      <c r="AI1697" s="126">
        <v>18831112</v>
      </c>
      <c r="AJ1697" s="126" t="s">
        <v>5364</v>
      </c>
      <c r="AK1697" s="126">
        <v>16</v>
      </c>
      <c r="AL1697" s="126" t="s">
        <v>2174</v>
      </c>
      <c r="AN1697" s="65" t="str">
        <f t="shared" si="742"/>
        <v/>
      </c>
    </row>
    <row r="1698" spans="1:40" ht="16.8" customHeight="1" thickTop="1" x14ac:dyDescent="0.25">
      <c r="A1698" s="113">
        <v>1</v>
      </c>
      <c r="B1698" s="341" t="s">
        <v>22</v>
      </c>
      <c r="C1698" s="341" t="s">
        <v>5338</v>
      </c>
      <c r="D1698" s="341" t="str">
        <f t="shared" si="734"/>
        <v>'Alexandra Athletic'</v>
      </c>
      <c r="E1698" s="211">
        <v>18811231</v>
      </c>
      <c r="F1698" s="262">
        <v>1</v>
      </c>
      <c r="G1698" s="211" t="s">
        <v>5025</v>
      </c>
      <c r="H1698" s="212"/>
      <c r="R1698" s="112" t="str">
        <f>IF(D1698="","", CONCATENATE("Update games set ", B1698, "= ",D1698," where game_id=", E1698))</f>
        <v>Update games set Opponent= 'Alexandra Athletic' where game_id=18811231</v>
      </c>
      <c r="S1698" s="112" t="str">
        <f t="shared" si="743"/>
        <v>Update lineups set player_name = 'H Sands', raw_name = 'H Sands' where game_id = 18811231 and player_order = 1</v>
      </c>
      <c r="T1698" s="112" t="str">
        <f t="shared" si="744"/>
        <v/>
      </c>
      <c r="U1698" s="200" t="str">
        <f t="shared" si="741"/>
        <v/>
      </c>
      <c r="V1698" s="112" t="str">
        <f t="shared" si="745"/>
        <v/>
      </c>
      <c r="W1698" s="415" t="str">
        <f t="shared" si="746"/>
        <v/>
      </c>
      <c r="Y1698" s="65" t="str">
        <f t="shared" si="753"/>
        <v/>
      </c>
      <c r="Z1698" s="65" t="str">
        <f t="shared" si="754"/>
        <v/>
      </c>
      <c r="AA1698" s="65" t="str">
        <f t="shared" si="755"/>
        <v/>
      </c>
      <c r="AB1698" s="65" t="str">
        <f t="shared" si="756"/>
        <v/>
      </c>
      <c r="AC1698" s="65" t="str">
        <f t="shared" si="757"/>
        <v/>
      </c>
      <c r="AH1698" s="65" t="str">
        <f t="shared" si="747"/>
        <v>188312011</v>
      </c>
      <c r="AI1698" s="65">
        <v>18831201</v>
      </c>
      <c r="AJ1698" s="65" t="s">
        <v>163</v>
      </c>
      <c r="AK1698" s="65">
        <v>1</v>
      </c>
      <c r="AL1698" s="65" t="s">
        <v>2107</v>
      </c>
      <c r="AN1698" s="65" t="str">
        <f t="shared" si="742"/>
        <v>update games set source = 'The Nottingham Forest Football Scrapbook' where game_id = 18811231</v>
      </c>
    </row>
    <row r="1699" spans="1:40" ht="16.8" customHeight="1" x14ac:dyDescent="0.25">
      <c r="A1699" s="113">
        <v>1</v>
      </c>
      <c r="B1699" s="342" t="s">
        <v>4979</v>
      </c>
      <c r="C1699" s="342" t="str">
        <f>IF(C1698="", "", C1698)</f>
        <v>Alexandra Athletic</v>
      </c>
      <c r="D1699" s="350" t="str">
        <f t="shared" ref="D1699:D1762" si="762">IF(C1699="", "", CONCATENATE("'", C1699,"'"))</f>
        <v>'Alexandra Athletic'</v>
      </c>
      <c r="E1699" s="211">
        <f>E1698</f>
        <v>18811231</v>
      </c>
      <c r="F1699" s="262">
        <v>2</v>
      </c>
      <c r="G1699" s="211" t="s">
        <v>4997</v>
      </c>
      <c r="R1699" s="112" t="str">
        <f>IF(D1699="","", CONCATENATE("Update games set ", B1699, "= ",D1699," where game_id=", E1699))</f>
        <v>Update games set Opp_parent= 'Alexandra Athletic' where game_id=18811231</v>
      </c>
      <c r="S1699" s="112" t="str">
        <f t="shared" si="743"/>
        <v>Update lineups set player_name = 'T Hancock', raw_name = 'T Hancock' where game_id = 18811231 and player_order = 2</v>
      </c>
      <c r="T1699" s="112" t="str">
        <f t="shared" si="744"/>
        <v/>
      </c>
      <c r="U1699" s="200" t="str">
        <f t="shared" si="741"/>
        <v/>
      </c>
      <c r="V1699" s="112" t="str">
        <f t="shared" si="745"/>
        <v/>
      </c>
      <c r="W1699" s="415" t="str">
        <f t="shared" si="746"/>
        <v/>
      </c>
      <c r="Y1699" s="65" t="str">
        <f t="shared" si="753"/>
        <v/>
      </c>
      <c r="Z1699" s="65" t="str">
        <f t="shared" si="754"/>
        <v/>
      </c>
      <c r="AA1699" s="65" t="str">
        <f t="shared" si="755"/>
        <v/>
      </c>
      <c r="AB1699" s="65" t="str">
        <f t="shared" si="756"/>
        <v/>
      </c>
      <c r="AC1699" s="65" t="str">
        <f t="shared" si="757"/>
        <v/>
      </c>
      <c r="AH1699" s="65" t="str">
        <f t="shared" si="747"/>
        <v>188312012</v>
      </c>
      <c r="AI1699" s="65">
        <v>18831201</v>
      </c>
      <c r="AJ1699" s="65" t="s">
        <v>163</v>
      </c>
      <c r="AK1699" s="65">
        <v>2</v>
      </c>
      <c r="AL1699" s="65" t="s">
        <v>3078</v>
      </c>
      <c r="AN1699" s="65" t="str">
        <f t="shared" si="742"/>
        <v/>
      </c>
    </row>
    <row r="1700" spans="1:40" ht="16.8" customHeight="1" x14ac:dyDescent="0.25">
      <c r="A1700" s="113">
        <v>1</v>
      </c>
      <c r="B1700" s="342" t="s">
        <v>2653</v>
      </c>
      <c r="C1700" s="342" t="s">
        <v>663</v>
      </c>
      <c r="D1700" s="350" t="str">
        <f t="shared" si="762"/>
        <v>'Friendly'</v>
      </c>
      <c r="E1700" s="211">
        <f t="shared" ref="E1700:E1713" si="763">E1699</f>
        <v>18811231</v>
      </c>
      <c r="F1700" s="262">
        <v>3</v>
      </c>
      <c r="G1700" s="211" t="s">
        <v>4976</v>
      </c>
      <c r="H1700" s="211" t="s">
        <v>4777</v>
      </c>
      <c r="R1700" s="112" t="str">
        <f>IF(D1700="","", CONCATENATE("Update games set ", B1700, "= ",D1700," where game_id=", E1700))</f>
        <v>Update games set Game_type= 'Friendly' where game_id=18811231</v>
      </c>
      <c r="S1700" s="112" t="str">
        <f t="shared" si="743"/>
        <v>Update lineups set player_name = 'CJ Caborn', raw_name = 'CJ Caborn' where game_id = 18811231 and player_order = 3</v>
      </c>
      <c r="T1700" s="112" t="str">
        <f t="shared" si="744"/>
        <v/>
      </c>
      <c r="U1700" s="200" t="str">
        <f t="shared" si="741"/>
        <v/>
      </c>
      <c r="V1700" s="112" t="str">
        <f t="shared" si="745"/>
        <v/>
      </c>
      <c r="W1700" s="415" t="str">
        <f t="shared" si="746"/>
        <v/>
      </c>
      <c r="Y1700" s="65" t="str">
        <f t="shared" si="753"/>
        <v/>
      </c>
      <c r="Z1700" s="65" t="str">
        <f t="shared" si="754"/>
        <v/>
      </c>
      <c r="AA1700" s="65" t="str">
        <f t="shared" si="755"/>
        <v/>
      </c>
      <c r="AB1700" s="65" t="str">
        <f t="shared" si="756"/>
        <v/>
      </c>
      <c r="AC1700" s="65" t="str">
        <f t="shared" si="757"/>
        <v/>
      </c>
      <c r="AH1700" s="65" t="str">
        <f t="shared" si="747"/>
        <v>188312013</v>
      </c>
      <c r="AI1700" s="65">
        <v>18831201</v>
      </c>
      <c r="AJ1700" s="65" t="s">
        <v>163</v>
      </c>
      <c r="AK1700" s="65">
        <v>3</v>
      </c>
      <c r="AL1700" s="65" t="s">
        <v>2094</v>
      </c>
      <c r="AN1700" s="65" t="str">
        <f t="shared" si="742"/>
        <v/>
      </c>
    </row>
    <row r="1701" spans="1:40" ht="16.8" customHeight="1" x14ac:dyDescent="0.25">
      <c r="A1701" s="113">
        <v>1</v>
      </c>
      <c r="B1701" s="342" t="s">
        <v>4978</v>
      </c>
      <c r="C1701" s="348" t="s">
        <v>5065</v>
      </c>
      <c r="D1701" s="350" t="str">
        <f t="shared" si="762"/>
        <v>'H'</v>
      </c>
      <c r="E1701" s="211">
        <f t="shared" si="763"/>
        <v>18811231</v>
      </c>
      <c r="F1701" s="262">
        <v>4</v>
      </c>
      <c r="G1701" s="211" t="s">
        <v>5040</v>
      </c>
      <c r="R1701" s="112" t="str">
        <f>IF(D1701="","", CONCATENATE("Update games set ", B1701, "= ",D1701," where game_id=", E1701))</f>
        <v>Update games set HAN= 'H' where game_id=18811231</v>
      </c>
      <c r="S1701" s="112" t="str">
        <f t="shared" si="743"/>
        <v>Update lineups set player_name = 'D Unwin', raw_name = 'D Unwin' where game_id = 18811231 and player_order = 4</v>
      </c>
      <c r="T1701" s="112" t="str">
        <f t="shared" si="744"/>
        <v/>
      </c>
      <c r="U1701" s="200" t="str">
        <f t="shared" si="741"/>
        <v/>
      </c>
      <c r="V1701" s="112" t="str">
        <f t="shared" si="745"/>
        <v/>
      </c>
      <c r="W1701" s="415" t="str">
        <f t="shared" si="746"/>
        <v/>
      </c>
      <c r="Y1701" s="65" t="str">
        <f t="shared" si="753"/>
        <v/>
      </c>
      <c r="Z1701" s="65" t="str">
        <f t="shared" si="754"/>
        <v/>
      </c>
      <c r="AA1701" s="65" t="str">
        <f t="shared" si="755"/>
        <v/>
      </c>
      <c r="AB1701" s="65" t="str">
        <f t="shared" si="756"/>
        <v/>
      </c>
      <c r="AC1701" s="65" t="str">
        <f t="shared" si="757"/>
        <v/>
      </c>
      <c r="AH1701" s="65" t="str">
        <f t="shared" si="747"/>
        <v>188312014</v>
      </c>
      <c r="AI1701" s="65">
        <v>18831201</v>
      </c>
      <c r="AJ1701" s="65" t="s">
        <v>163</v>
      </c>
      <c r="AK1701" s="65">
        <v>4</v>
      </c>
      <c r="AL1701" s="65" t="s">
        <v>2091</v>
      </c>
      <c r="AN1701" s="65" t="str">
        <f t="shared" si="742"/>
        <v/>
      </c>
    </row>
    <row r="1702" spans="1:40" ht="16.8" customHeight="1" x14ac:dyDescent="0.25">
      <c r="A1702" s="113">
        <v>1</v>
      </c>
      <c r="B1702" s="342" t="s">
        <v>5</v>
      </c>
      <c r="C1702" s="347">
        <v>1</v>
      </c>
      <c r="D1702" s="349">
        <f t="shared" si="749"/>
        <v>1</v>
      </c>
      <c r="E1702" s="211">
        <f t="shared" si="763"/>
        <v>18811231</v>
      </c>
      <c r="F1702" s="262">
        <v>5</v>
      </c>
      <c r="G1702" s="211" t="s">
        <v>4942</v>
      </c>
      <c r="R1702" s="112" t="str">
        <f>IF(D1702="","", CONCATENATE("Update games set ", B1702, "= ",D1702," where game_id=", E1702))</f>
        <v>Update games set F= 1 where game_id=18811231</v>
      </c>
      <c r="S1702" s="112" t="str">
        <f t="shared" si="743"/>
        <v>Update lineups set player_name = 'E Luntley', raw_name = 'E Luntley' where game_id = 18811231 and player_order = 5</v>
      </c>
      <c r="T1702" s="112" t="str">
        <f t="shared" si="744"/>
        <v/>
      </c>
      <c r="U1702" s="200" t="str">
        <f t="shared" si="741"/>
        <v/>
      </c>
      <c r="V1702" s="112" t="str">
        <f t="shared" si="745"/>
        <v/>
      </c>
      <c r="W1702" s="415" t="str">
        <f t="shared" si="746"/>
        <v/>
      </c>
      <c r="Y1702" s="65" t="str">
        <f t="shared" si="753"/>
        <v/>
      </c>
      <c r="Z1702" s="65" t="str">
        <f t="shared" si="754"/>
        <v/>
      </c>
      <c r="AA1702" s="65" t="str">
        <f t="shared" si="755"/>
        <v/>
      </c>
      <c r="AB1702" s="65" t="str">
        <f t="shared" si="756"/>
        <v/>
      </c>
      <c r="AC1702" s="65" t="str">
        <f t="shared" si="757"/>
        <v/>
      </c>
      <c r="AH1702" s="65" t="str">
        <f t="shared" si="747"/>
        <v>188312015</v>
      </c>
      <c r="AI1702" s="65">
        <v>18831201</v>
      </c>
      <c r="AJ1702" s="65" t="s">
        <v>163</v>
      </c>
      <c r="AK1702" s="65">
        <v>5</v>
      </c>
      <c r="AL1702" s="65" t="s">
        <v>2105</v>
      </c>
      <c r="AN1702" s="65" t="str">
        <f t="shared" si="742"/>
        <v/>
      </c>
    </row>
    <row r="1703" spans="1:40" ht="16.8" customHeight="1" x14ac:dyDescent="0.25">
      <c r="A1703" s="113">
        <v>1</v>
      </c>
      <c r="B1703" s="342" t="s">
        <v>0</v>
      </c>
      <c r="C1703" s="180">
        <v>0</v>
      </c>
      <c r="D1703" s="349">
        <f t="shared" si="749"/>
        <v>0</v>
      </c>
      <c r="E1703" s="211">
        <f t="shared" si="763"/>
        <v>18811231</v>
      </c>
      <c r="F1703" s="262">
        <v>6</v>
      </c>
      <c r="G1703" s="211" t="s">
        <v>4998</v>
      </c>
      <c r="R1703" s="112" t="str">
        <f>IF(D1703="","", CONCATENATE("Update games set ", B1703, "= ",D1703," where game_id=", E1703))</f>
        <v>Update games set A= 0 where game_id=18811231</v>
      </c>
      <c r="S1703" s="112" t="str">
        <f t="shared" si="743"/>
        <v>Update lineups set player_name = 'H Billyeald', raw_name = 'H Billyeald' where game_id = 18811231 and player_order = 6</v>
      </c>
      <c r="T1703" s="112" t="str">
        <f t="shared" si="744"/>
        <v/>
      </c>
      <c r="U1703" s="200" t="str">
        <f t="shared" si="741"/>
        <v/>
      </c>
      <c r="V1703" s="112" t="str">
        <f t="shared" si="745"/>
        <v/>
      </c>
      <c r="W1703" s="415" t="str">
        <f t="shared" si="746"/>
        <v/>
      </c>
      <c r="Y1703" s="65" t="str">
        <f t="shared" si="753"/>
        <v/>
      </c>
      <c r="Z1703" s="65" t="str">
        <f t="shared" si="754"/>
        <v/>
      </c>
      <c r="AA1703" s="65" t="str">
        <f t="shared" si="755"/>
        <v/>
      </c>
      <c r="AB1703" s="65" t="str">
        <f t="shared" si="756"/>
        <v/>
      </c>
      <c r="AC1703" s="65" t="str">
        <f t="shared" si="757"/>
        <v/>
      </c>
      <c r="AH1703" s="65" t="str">
        <f t="shared" si="747"/>
        <v>188312016</v>
      </c>
      <c r="AI1703" s="65">
        <v>18831201</v>
      </c>
      <c r="AJ1703" s="65" t="s">
        <v>163</v>
      </c>
      <c r="AK1703" s="65">
        <v>6</v>
      </c>
      <c r="AL1703" s="65" t="s">
        <v>2112</v>
      </c>
      <c r="AN1703" s="65" t="str">
        <f t="shared" si="742"/>
        <v/>
      </c>
    </row>
    <row r="1704" spans="1:40" ht="16.8" customHeight="1" x14ac:dyDescent="0.25">
      <c r="A1704" s="113">
        <v>1</v>
      </c>
      <c r="B1704" s="342" t="s">
        <v>23</v>
      </c>
      <c r="C1704" s="334" t="s">
        <v>2</v>
      </c>
      <c r="D1704" s="334" t="str">
        <f t="shared" ref="D1704" si="764">IF(C1704="",IF(D1702&gt;D1703,"'W'",IF(D1702=D1703,"'D'","'L'")),_xlfn.CONCAT("'",C1704,"'"))</f>
        <v>'W'</v>
      </c>
      <c r="E1704" s="211">
        <f t="shared" si="763"/>
        <v>18811231</v>
      </c>
      <c r="F1704" s="262">
        <v>7</v>
      </c>
      <c r="G1704" s="211" t="s">
        <v>4806</v>
      </c>
      <c r="R1704" s="112" t="str">
        <f>IF(D1704="","", CONCATENATE("Update games set ", B1704, "= ",D1704," where game_id=", E1704))</f>
        <v>Update games set Result= 'W' where game_id=18811231</v>
      </c>
      <c r="S1704" s="112" t="str">
        <f t="shared" si="743"/>
        <v>Update lineups set player_name = 'SW Widdowson', raw_name = 'SW Widdowson' where game_id = 18811231 and player_order = 7</v>
      </c>
      <c r="T1704" s="112" t="str">
        <f t="shared" si="744"/>
        <v/>
      </c>
      <c r="U1704" s="200" t="str">
        <f t="shared" si="741"/>
        <v/>
      </c>
      <c r="V1704" s="112" t="str">
        <f t="shared" si="745"/>
        <v/>
      </c>
      <c r="W1704" s="415" t="str">
        <f t="shared" si="746"/>
        <v/>
      </c>
      <c r="Y1704" s="65" t="str">
        <f t="shared" si="753"/>
        <v/>
      </c>
      <c r="Z1704" s="65" t="str">
        <f t="shared" si="754"/>
        <v/>
      </c>
      <c r="AA1704" s="65" t="str">
        <f t="shared" si="755"/>
        <v/>
      </c>
      <c r="AB1704" s="65" t="str">
        <f t="shared" si="756"/>
        <v/>
      </c>
      <c r="AC1704" s="65" t="str">
        <f t="shared" si="757"/>
        <v/>
      </c>
      <c r="AH1704" s="65" t="str">
        <f t="shared" si="747"/>
        <v>188312017</v>
      </c>
      <c r="AI1704" s="65">
        <v>18831201</v>
      </c>
      <c r="AJ1704" s="65" t="s">
        <v>163</v>
      </c>
      <c r="AK1704" s="65">
        <v>7</v>
      </c>
      <c r="AL1704" s="65" t="s">
        <v>3210</v>
      </c>
      <c r="AN1704" s="65" t="str">
        <f t="shared" si="742"/>
        <v/>
      </c>
    </row>
    <row r="1705" spans="1:40" ht="16.8" customHeight="1" x14ac:dyDescent="0.25">
      <c r="A1705" s="113">
        <v>1</v>
      </c>
      <c r="B1705" s="342" t="s">
        <v>768</v>
      </c>
      <c r="C1705" s="180"/>
      <c r="D1705" s="349" t="str">
        <f t="shared" si="751"/>
        <v/>
      </c>
      <c r="E1705" s="211">
        <f t="shared" si="763"/>
        <v>18811231</v>
      </c>
      <c r="F1705" s="262">
        <v>8</v>
      </c>
      <c r="G1705" s="211" t="s">
        <v>5003</v>
      </c>
      <c r="R1705" s="112" t="str">
        <f>IF(D1705="","", CONCATENATE("Update games set ", B1705, "= ",D1705," where game_id=", E1705))</f>
        <v/>
      </c>
      <c r="S1705" s="112" t="str">
        <f t="shared" si="743"/>
        <v>Update lineups set player_name = 'W Parr', raw_name = 'W Parr' where game_id = 18811231 and player_order = 8</v>
      </c>
      <c r="T1705" s="112" t="str">
        <f t="shared" si="744"/>
        <v/>
      </c>
      <c r="U1705" s="200" t="str">
        <f t="shared" si="741"/>
        <v/>
      </c>
      <c r="V1705" s="112" t="str">
        <f t="shared" si="745"/>
        <v/>
      </c>
      <c r="W1705" s="415" t="str">
        <f t="shared" si="746"/>
        <v/>
      </c>
      <c r="Y1705" s="65" t="str">
        <f t="shared" si="753"/>
        <v/>
      </c>
      <c r="Z1705" s="65" t="str">
        <f t="shared" si="754"/>
        <v/>
      </c>
      <c r="AA1705" s="65" t="str">
        <f t="shared" si="755"/>
        <v/>
      </c>
      <c r="AB1705" s="65" t="str">
        <f t="shared" si="756"/>
        <v/>
      </c>
      <c r="AC1705" s="65" t="str">
        <f t="shared" si="757"/>
        <v/>
      </c>
      <c r="AH1705" s="65" t="str">
        <f t="shared" si="747"/>
        <v>188312018</v>
      </c>
      <c r="AI1705" s="65">
        <v>18831201</v>
      </c>
      <c r="AJ1705" s="65" t="s">
        <v>163</v>
      </c>
      <c r="AK1705" s="65">
        <v>8</v>
      </c>
      <c r="AL1705" s="65" t="s">
        <v>2981</v>
      </c>
      <c r="AN1705" s="65" t="str">
        <f t="shared" si="742"/>
        <v/>
      </c>
    </row>
    <row r="1706" spans="1:40" ht="16.8" customHeight="1" x14ac:dyDescent="0.25">
      <c r="A1706" s="113">
        <v>1</v>
      </c>
      <c r="B1706" s="342" t="s">
        <v>766</v>
      </c>
      <c r="C1706" s="180"/>
      <c r="D1706" s="349" t="str">
        <f t="shared" si="751"/>
        <v/>
      </c>
      <c r="E1706" s="211">
        <f t="shared" si="763"/>
        <v>18811231</v>
      </c>
      <c r="F1706" s="262">
        <v>9</v>
      </c>
      <c r="G1706" s="194" t="s">
        <v>2091</v>
      </c>
      <c r="H1706" s="194"/>
      <c r="N1706" s="417"/>
      <c r="O1706" s="194"/>
      <c r="P1706" s="194"/>
      <c r="R1706" s="112" t="str">
        <f>IF(D1706="","", CONCATENATE("Update games set ", B1706, "= ",D1706," where game_id=", E1706))</f>
        <v/>
      </c>
      <c r="S1706" s="112" t="str">
        <f t="shared" si="743"/>
        <v>Update lineups set player_name = 'Norman', raw_name = 'Norman' where game_id = 18811231 and player_order = 9</v>
      </c>
      <c r="T1706" s="112" t="str">
        <f t="shared" si="744"/>
        <v/>
      </c>
      <c r="U1706" s="200" t="str">
        <f t="shared" si="741"/>
        <v/>
      </c>
      <c r="V1706" s="112" t="str">
        <f t="shared" si="745"/>
        <v/>
      </c>
      <c r="W1706" s="415" t="str">
        <f t="shared" si="746"/>
        <v/>
      </c>
      <c r="Y1706" s="65" t="str">
        <f t="shared" si="753"/>
        <v/>
      </c>
      <c r="Z1706" s="65" t="str">
        <f t="shared" si="754"/>
        <v/>
      </c>
      <c r="AA1706" s="65" t="str">
        <f t="shared" si="755"/>
        <v/>
      </c>
      <c r="AB1706" s="65" t="str">
        <f t="shared" si="756"/>
        <v/>
      </c>
      <c r="AC1706" s="65" t="str">
        <f t="shared" si="757"/>
        <v/>
      </c>
      <c r="AH1706" s="65" t="str">
        <f t="shared" si="747"/>
        <v>188312019</v>
      </c>
      <c r="AI1706" s="65">
        <v>18831201</v>
      </c>
      <c r="AJ1706" s="65" t="s">
        <v>163</v>
      </c>
      <c r="AK1706" s="65">
        <v>9</v>
      </c>
      <c r="AL1706" s="65" t="s">
        <v>2109</v>
      </c>
      <c r="AN1706" s="65" t="str">
        <f t="shared" si="742"/>
        <v/>
      </c>
    </row>
    <row r="1707" spans="1:40" ht="16.8" customHeight="1" x14ac:dyDescent="0.25">
      <c r="A1707" s="113">
        <v>1</v>
      </c>
      <c r="B1707" s="342" t="s">
        <v>753</v>
      </c>
      <c r="C1707" s="349" t="s">
        <v>5039</v>
      </c>
      <c r="D1707" s="350" t="str">
        <f t="shared" si="752"/>
        <v>'Piggott'</v>
      </c>
      <c r="E1707" s="211">
        <f t="shared" si="763"/>
        <v>18811231</v>
      </c>
      <c r="F1707" s="262">
        <v>10</v>
      </c>
      <c r="G1707" s="194" t="s">
        <v>4960</v>
      </c>
      <c r="N1707" s="417"/>
      <c r="O1707" s="194"/>
      <c r="P1707" s="194"/>
      <c r="R1707" s="112" t="str">
        <f>IF(D1707="","", CONCATENATE("Update games set ", B1707, "= ",D1707," where game_id=", E1707))</f>
        <v>Update games set Referee= 'Piggott' where game_id=18811231</v>
      </c>
      <c r="S1707" s="112" t="str">
        <f t="shared" si="743"/>
        <v>Update lineups set player_name = 'E Earp', raw_name = 'E Earp' where game_id = 18811231 and player_order = 10</v>
      </c>
      <c r="T1707" s="112" t="str">
        <f t="shared" si="744"/>
        <v/>
      </c>
      <c r="U1707" s="200" t="str">
        <f t="shared" si="741"/>
        <v/>
      </c>
      <c r="V1707" s="112" t="str">
        <f t="shared" si="745"/>
        <v/>
      </c>
      <c r="W1707" s="415" t="str">
        <f t="shared" si="746"/>
        <v/>
      </c>
      <c r="Y1707" s="65" t="str">
        <f t="shared" si="753"/>
        <v/>
      </c>
      <c r="Z1707" s="65" t="str">
        <f t="shared" si="754"/>
        <v/>
      </c>
      <c r="AA1707" s="65" t="str">
        <f t="shared" si="755"/>
        <v/>
      </c>
      <c r="AB1707" s="65" t="str">
        <f t="shared" si="756"/>
        <v/>
      </c>
      <c r="AC1707" s="65" t="str">
        <f t="shared" si="757"/>
        <v/>
      </c>
      <c r="AH1707" s="65" t="str">
        <f t="shared" si="747"/>
        <v>1883120110</v>
      </c>
      <c r="AI1707" s="65">
        <v>18831201</v>
      </c>
      <c r="AJ1707" s="65" t="s">
        <v>163</v>
      </c>
      <c r="AK1707" s="65">
        <v>10</v>
      </c>
      <c r="AL1707" s="65" t="s">
        <v>3178</v>
      </c>
      <c r="AN1707" s="65" t="str">
        <f t="shared" si="742"/>
        <v/>
      </c>
    </row>
    <row r="1708" spans="1:40" ht="16.8" customHeight="1" x14ac:dyDescent="0.25">
      <c r="A1708" s="113">
        <v>1</v>
      </c>
      <c r="B1708" s="342" t="s">
        <v>746</v>
      </c>
      <c r="C1708" s="334" t="s">
        <v>5062</v>
      </c>
      <c r="D1708" s="334" t="str">
        <f>CONCATENATE("'", LEFT(E1708,4),"-",MID(E1708,5,2),"-", MID(E1708,7,2), " ", C1708,"'")</f>
        <v>'1881-12-31 15:00'</v>
      </c>
      <c r="E1708" s="211">
        <f t="shared" si="763"/>
        <v>18811231</v>
      </c>
      <c r="F1708" s="262">
        <v>11</v>
      </c>
      <c r="G1708" s="211" t="s">
        <v>5026</v>
      </c>
      <c r="R1708" s="112" t="str">
        <f>IF(D1708="","", CONCATENATE("Update games set ", B1708, "= ",D1708," where game_id=", E1708))</f>
        <v>Update games set Game_date= '1881-12-31 15:00' where game_id=18811231</v>
      </c>
      <c r="S1708" s="112" t="str">
        <f t="shared" si="743"/>
        <v>Update lineups set player_name = 'W Gunn', raw_name = 'W Gunn' where game_id = 18811231 and player_order = 11</v>
      </c>
      <c r="T1708" s="112" t="str">
        <f t="shared" si="744"/>
        <v/>
      </c>
      <c r="U1708" s="200" t="str">
        <f t="shared" si="741"/>
        <v/>
      </c>
      <c r="V1708" s="112" t="str">
        <f t="shared" si="745"/>
        <v/>
      </c>
      <c r="W1708" s="415" t="str">
        <f t="shared" si="746"/>
        <v/>
      </c>
      <c r="Y1708" s="65" t="str">
        <f t="shared" si="753"/>
        <v/>
      </c>
      <c r="Z1708" s="65" t="str">
        <f t="shared" si="754"/>
        <v/>
      </c>
      <c r="AA1708" s="65" t="str">
        <f t="shared" si="755"/>
        <v/>
      </c>
      <c r="AB1708" s="65" t="str">
        <f t="shared" si="756"/>
        <v/>
      </c>
      <c r="AC1708" s="65" t="str">
        <f t="shared" si="757"/>
        <v/>
      </c>
      <c r="AH1708" s="65" t="str">
        <f t="shared" si="747"/>
        <v>1883120111</v>
      </c>
      <c r="AI1708" s="65">
        <v>18831201</v>
      </c>
      <c r="AJ1708" s="65" t="s">
        <v>163</v>
      </c>
      <c r="AK1708" s="65">
        <v>11</v>
      </c>
      <c r="AL1708" s="65" t="s">
        <v>3200</v>
      </c>
      <c r="AN1708" s="65" t="str">
        <f t="shared" si="742"/>
        <v/>
      </c>
    </row>
    <row r="1709" spans="1:40" ht="16.8" customHeight="1" x14ac:dyDescent="0.25">
      <c r="A1709" s="113">
        <v>1</v>
      </c>
      <c r="B1709" s="342" t="s">
        <v>25</v>
      </c>
      <c r="C1709" s="334"/>
      <c r="D1709" s="350" t="str">
        <f t="shared" si="762"/>
        <v/>
      </c>
      <c r="E1709" s="211">
        <f t="shared" si="763"/>
        <v>18811231</v>
      </c>
      <c r="F1709" s="262">
        <v>12</v>
      </c>
      <c r="G1709" s="212"/>
      <c r="H1709" s="212"/>
      <c r="N1709" s="416"/>
      <c r="O1709" s="212"/>
      <c r="P1709" s="212"/>
      <c r="R1709" s="112" t="str">
        <f>IF(D1709="","", CONCATENATE("Update games set ", B1709, "= ",D1709," where game_id=", E1709))</f>
        <v/>
      </c>
      <c r="S1709" s="112" t="str">
        <f t="shared" si="743"/>
        <v/>
      </c>
      <c r="T1709" s="112" t="str">
        <f t="shared" si="744"/>
        <v/>
      </c>
      <c r="U1709" s="200" t="str">
        <f t="shared" si="741"/>
        <v/>
      </c>
      <c r="V1709" s="112" t="str">
        <f t="shared" si="745"/>
        <v/>
      </c>
      <c r="W1709" s="415" t="str">
        <f t="shared" si="746"/>
        <v/>
      </c>
      <c r="Y1709" s="65" t="str">
        <f t="shared" si="753"/>
        <v/>
      </c>
      <c r="Z1709" s="65" t="str">
        <f t="shared" si="754"/>
        <v/>
      </c>
      <c r="AA1709" s="65" t="str">
        <f t="shared" si="755"/>
        <v/>
      </c>
      <c r="AB1709" s="65" t="str">
        <f t="shared" si="756"/>
        <v/>
      </c>
      <c r="AC1709" s="65" t="str">
        <f t="shared" si="757"/>
        <v/>
      </c>
      <c r="AH1709" s="65" t="str">
        <f t="shared" si="747"/>
        <v>1883120112</v>
      </c>
      <c r="AI1709" s="65">
        <v>18831201</v>
      </c>
      <c r="AJ1709" s="65" t="s">
        <v>163</v>
      </c>
      <c r="AK1709" s="65">
        <v>12</v>
      </c>
      <c r="AL1709" s="65" t="s">
        <v>653</v>
      </c>
      <c r="AN1709" s="65" t="str">
        <f t="shared" si="742"/>
        <v/>
      </c>
    </row>
    <row r="1710" spans="1:40" ht="16.8" customHeight="1" x14ac:dyDescent="0.25">
      <c r="A1710" s="113">
        <v>1</v>
      </c>
      <c r="B1710" s="342" t="s">
        <v>475</v>
      </c>
      <c r="C1710" s="180"/>
      <c r="D1710" s="349" t="str">
        <f t="shared" si="751"/>
        <v/>
      </c>
      <c r="E1710" s="211">
        <f t="shared" si="763"/>
        <v>18811231</v>
      </c>
      <c r="F1710" s="262">
        <v>13</v>
      </c>
      <c r="R1710" s="112" t="str">
        <f>IF(D1710="","", CONCATENATE("Update games set ", B1710, "= ",D1710," where game_id=", E1710))</f>
        <v/>
      </c>
      <c r="S1710" s="112" t="str">
        <f t="shared" si="743"/>
        <v/>
      </c>
      <c r="T1710" s="112" t="str">
        <f t="shared" si="744"/>
        <v/>
      </c>
      <c r="U1710" s="200" t="str">
        <f t="shared" si="741"/>
        <v/>
      </c>
      <c r="V1710" s="112" t="str">
        <f t="shared" si="745"/>
        <v/>
      </c>
      <c r="W1710" s="415" t="str">
        <f t="shared" si="746"/>
        <v/>
      </c>
      <c r="Y1710" s="65" t="str">
        <f t="shared" si="753"/>
        <v/>
      </c>
      <c r="Z1710" s="65" t="str">
        <f t="shared" si="754"/>
        <v/>
      </c>
      <c r="AA1710" s="65" t="str">
        <f t="shared" si="755"/>
        <v/>
      </c>
      <c r="AB1710" s="65" t="str">
        <f t="shared" si="756"/>
        <v/>
      </c>
      <c r="AC1710" s="65" t="str">
        <f t="shared" si="757"/>
        <v/>
      </c>
      <c r="AH1710" s="65" t="str">
        <f t="shared" si="747"/>
        <v>1883120113</v>
      </c>
      <c r="AI1710" s="65">
        <v>18831201</v>
      </c>
      <c r="AJ1710" s="65" t="s">
        <v>163</v>
      </c>
      <c r="AK1710" s="65">
        <v>13</v>
      </c>
      <c r="AL1710" s="65" t="s">
        <v>653</v>
      </c>
      <c r="AN1710" s="65" t="str">
        <f t="shared" si="742"/>
        <v/>
      </c>
    </row>
    <row r="1711" spans="1:40" ht="16.8" customHeight="1" x14ac:dyDescent="0.25">
      <c r="A1711" s="113">
        <v>1</v>
      </c>
      <c r="B1711" s="342" t="s">
        <v>20</v>
      </c>
      <c r="C1711" s="349" t="s">
        <v>5082</v>
      </c>
      <c r="D1711" s="350" t="str">
        <f t="shared" si="762"/>
        <v>'Trent Bridge'</v>
      </c>
      <c r="E1711" s="211">
        <f t="shared" si="763"/>
        <v>18811231</v>
      </c>
      <c r="F1711" s="262">
        <v>14</v>
      </c>
      <c r="R1711" s="112" t="str">
        <f>IF(D1711="","", CONCATENATE("Update games set ", B1711, "= ",D1711," where game_id=", E1711))</f>
        <v>Update games set Ground= 'Trent Bridge' where game_id=18811231</v>
      </c>
      <c r="S1711" s="112" t="str">
        <f t="shared" si="743"/>
        <v/>
      </c>
      <c r="T1711" s="112" t="str">
        <f t="shared" si="744"/>
        <v/>
      </c>
      <c r="U1711" s="200" t="str">
        <f t="shared" si="741"/>
        <v/>
      </c>
      <c r="V1711" s="112" t="str">
        <f t="shared" si="745"/>
        <v/>
      </c>
      <c r="W1711" s="415" t="str">
        <f t="shared" si="746"/>
        <v/>
      </c>
      <c r="Y1711" s="65" t="str">
        <f t="shared" si="753"/>
        <v/>
      </c>
      <c r="Z1711" s="65" t="str">
        <f t="shared" si="754"/>
        <v/>
      </c>
      <c r="AA1711" s="65" t="str">
        <f t="shared" si="755"/>
        <v/>
      </c>
      <c r="AB1711" s="65" t="str">
        <f t="shared" si="756"/>
        <v/>
      </c>
      <c r="AC1711" s="65" t="str">
        <f t="shared" si="757"/>
        <v/>
      </c>
      <c r="AH1711" s="65" t="str">
        <f t="shared" si="747"/>
        <v>1883120114</v>
      </c>
      <c r="AI1711" s="65">
        <v>18831201</v>
      </c>
      <c r="AJ1711" s="65" t="s">
        <v>163</v>
      </c>
      <c r="AK1711" s="65">
        <v>14</v>
      </c>
      <c r="AL1711" s="65" t="s">
        <v>653</v>
      </c>
      <c r="AN1711" s="65" t="str">
        <f t="shared" si="742"/>
        <v/>
      </c>
    </row>
    <row r="1712" spans="1:40" ht="16.8" customHeight="1" x14ac:dyDescent="0.25">
      <c r="A1712" s="113">
        <v>1</v>
      </c>
      <c r="B1712" s="342" t="s">
        <v>4882</v>
      </c>
      <c r="C1712" s="342" t="str">
        <f>IF(C1711="", "", C1711)</f>
        <v>Trent Bridge</v>
      </c>
      <c r="D1712" s="350" t="str">
        <f t="shared" si="762"/>
        <v>'Trent Bridge'</v>
      </c>
      <c r="E1712" s="211">
        <f t="shared" si="763"/>
        <v>18811231</v>
      </c>
      <c r="F1712" s="262">
        <v>15</v>
      </c>
      <c r="R1712" s="112" t="str">
        <f>IF(D1712="","", CONCATENATE("Update games set ", B1712, "= ",D1712," where game_id=", E1712))</f>
        <v>Update games set Ground_parent= 'Trent Bridge' where game_id=18811231</v>
      </c>
      <c r="S1712" s="112" t="str">
        <f t="shared" si="743"/>
        <v/>
      </c>
      <c r="T1712" s="112" t="str">
        <f t="shared" si="744"/>
        <v/>
      </c>
      <c r="U1712" s="200" t="str">
        <f t="shared" si="741"/>
        <v/>
      </c>
      <c r="V1712" s="112" t="str">
        <f t="shared" si="745"/>
        <v/>
      </c>
      <c r="W1712" s="415" t="str">
        <f t="shared" si="746"/>
        <v/>
      </c>
      <c r="Y1712" s="65" t="str">
        <f t="shared" si="753"/>
        <v/>
      </c>
      <c r="Z1712" s="65" t="str">
        <f t="shared" si="754"/>
        <v/>
      </c>
      <c r="AA1712" s="65" t="str">
        <f t="shared" si="755"/>
        <v/>
      </c>
      <c r="AB1712" s="65" t="str">
        <f t="shared" si="756"/>
        <v/>
      </c>
      <c r="AC1712" s="65" t="str">
        <f t="shared" si="757"/>
        <v/>
      </c>
      <c r="AH1712" s="65" t="str">
        <f t="shared" si="747"/>
        <v>1883120115</v>
      </c>
      <c r="AI1712" s="65">
        <v>18831201</v>
      </c>
      <c r="AJ1712" s="65" t="s">
        <v>163</v>
      </c>
      <c r="AK1712" s="65">
        <v>15</v>
      </c>
      <c r="AL1712" s="65" t="s">
        <v>653</v>
      </c>
      <c r="AN1712" s="65" t="str">
        <f t="shared" si="742"/>
        <v/>
      </c>
    </row>
    <row r="1713" spans="1:40" s="126" customFormat="1" ht="16.8" customHeight="1" thickBot="1" x14ac:dyDescent="0.3">
      <c r="A1713" s="113">
        <v>1</v>
      </c>
      <c r="B1713" s="116" t="s">
        <v>115</v>
      </c>
      <c r="C1713" s="352"/>
      <c r="D1713" s="370" t="str">
        <f t="shared" ref="D1713" si="765">IF(MID(E1713,5,2)*1&gt;6,_xlfn.CONCAT("'",LEFT(E1713,4),"-",MID(E1713,3,2)+1,"'"),_xlfn.CONCAT("'",LEFT(E1713,4)-1,"-",MID(E1713,3,2),"'"))</f>
        <v>'1881-82'</v>
      </c>
      <c r="E1713" s="214">
        <f t="shared" si="763"/>
        <v>18811231</v>
      </c>
      <c r="F1713" s="266">
        <v>16</v>
      </c>
      <c r="G1713" s="343"/>
      <c r="H1713" s="343"/>
      <c r="I1713" s="267"/>
      <c r="J1713" s="214"/>
      <c r="K1713" s="266"/>
      <c r="L1713" s="266"/>
      <c r="M1713" s="266"/>
      <c r="N1713" s="419"/>
      <c r="O1713" s="343"/>
      <c r="P1713" s="343"/>
      <c r="Q1713" s="346"/>
      <c r="R1713" s="112" t="str">
        <f>IF(D1713="","", CONCATENATE("Update games set ", B1713, "= ",D1713," where game_id=", E1713))</f>
        <v>Update games set Season= '1881-82' where game_id=18811231</v>
      </c>
      <c r="S1713" s="112" t="str">
        <f t="shared" si="743"/>
        <v/>
      </c>
      <c r="T1713" s="112" t="str">
        <f t="shared" si="744"/>
        <v/>
      </c>
      <c r="U1713" s="200" t="str">
        <f t="shared" si="741"/>
        <v/>
      </c>
      <c r="V1713" s="112" t="str">
        <f t="shared" si="745"/>
        <v/>
      </c>
      <c r="W1713" s="415" t="str">
        <f t="shared" si="746"/>
        <v/>
      </c>
      <c r="X1713" s="240"/>
      <c r="Y1713" s="65" t="str">
        <f t="shared" si="753"/>
        <v/>
      </c>
      <c r="Z1713" s="65" t="str">
        <f t="shared" si="754"/>
        <v/>
      </c>
      <c r="AA1713" s="65" t="str">
        <f t="shared" si="755"/>
        <v/>
      </c>
      <c r="AB1713" s="65" t="str">
        <f t="shared" si="756"/>
        <v/>
      </c>
      <c r="AC1713" s="65" t="str">
        <f t="shared" si="757"/>
        <v/>
      </c>
      <c r="AH1713" s="65" t="str">
        <f t="shared" si="747"/>
        <v>1883120116</v>
      </c>
      <c r="AI1713" s="126">
        <v>18831201</v>
      </c>
      <c r="AJ1713" s="126" t="s">
        <v>163</v>
      </c>
      <c r="AK1713" s="126">
        <v>16</v>
      </c>
      <c r="AL1713" s="126" t="s">
        <v>653</v>
      </c>
      <c r="AN1713" s="65" t="str">
        <f t="shared" si="742"/>
        <v/>
      </c>
    </row>
    <row r="1714" spans="1:40" ht="16.8" customHeight="1" thickTop="1" x14ac:dyDescent="0.25">
      <c r="A1714" s="113">
        <v>1</v>
      </c>
      <c r="B1714" s="341" t="s">
        <v>22</v>
      </c>
      <c r="C1714" s="341" t="s">
        <v>5247</v>
      </c>
      <c r="D1714" s="341" t="str">
        <f t="shared" si="762"/>
        <v>'Wednesbury Strollers'</v>
      </c>
      <c r="E1714" s="211">
        <v>18820204</v>
      </c>
      <c r="F1714" s="262">
        <v>1</v>
      </c>
      <c r="G1714" s="211" t="s">
        <v>4939</v>
      </c>
      <c r="H1714" s="212"/>
      <c r="R1714" s="112" t="str">
        <f>IF(D1714="","", CONCATENATE("Update games set ", B1714, "= ",D1714," where game_id=", E1714))</f>
        <v>Update games set Opponent= 'Wednesbury Strollers' where game_id=18820204</v>
      </c>
      <c r="S1714" s="112" t="str">
        <f t="shared" si="743"/>
        <v>Update lineups set player_name = 'J Sands', raw_name = 'J Sands' where game_id = 18820204 and player_order = 1</v>
      </c>
      <c r="T1714" s="112" t="str">
        <f t="shared" si="744"/>
        <v/>
      </c>
      <c r="U1714" s="200" t="str">
        <f t="shared" si="741"/>
        <v/>
      </c>
      <c r="V1714" s="112" t="str">
        <f t="shared" si="745"/>
        <v/>
      </c>
      <c r="W1714" s="415" t="str">
        <f t="shared" si="746"/>
        <v/>
      </c>
      <c r="Y1714" s="65" t="str">
        <f t="shared" si="753"/>
        <v/>
      </c>
      <c r="Z1714" s="65" t="str">
        <f t="shared" si="754"/>
        <v/>
      </c>
      <c r="AA1714" s="65" t="str">
        <f t="shared" si="755"/>
        <v/>
      </c>
      <c r="AB1714" s="65" t="str">
        <f t="shared" si="756"/>
        <v/>
      </c>
      <c r="AC1714" s="65" t="str">
        <f t="shared" si="757"/>
        <v/>
      </c>
      <c r="AH1714" s="65" t="str">
        <f t="shared" si="747"/>
        <v>188411081</v>
      </c>
      <c r="AI1714" s="65">
        <v>18841108</v>
      </c>
      <c r="AJ1714" s="65" t="s">
        <v>4719</v>
      </c>
      <c r="AK1714" s="65">
        <v>1</v>
      </c>
      <c r="AL1714" s="65" t="s">
        <v>3175</v>
      </c>
      <c r="AN1714" s="65" t="str">
        <f t="shared" si="742"/>
        <v>update games set source = 'The Nottingham Forest Football Scrapbook' where game_id = 18820204</v>
      </c>
    </row>
    <row r="1715" spans="1:40" ht="16.8" customHeight="1" x14ac:dyDescent="0.25">
      <c r="A1715" s="113">
        <v>1</v>
      </c>
      <c r="B1715" s="342" t="s">
        <v>4979</v>
      </c>
      <c r="C1715" s="342" t="str">
        <f>IF(C1714="", "", C1714)</f>
        <v>Wednesbury Strollers</v>
      </c>
      <c r="D1715" s="350" t="str">
        <f t="shared" si="762"/>
        <v>'Wednesbury Strollers'</v>
      </c>
      <c r="E1715" s="211">
        <f>E1714</f>
        <v>18820204</v>
      </c>
      <c r="F1715" s="262">
        <v>2</v>
      </c>
      <c r="G1715" s="211" t="s">
        <v>5026</v>
      </c>
      <c r="R1715" s="112" t="str">
        <f>IF(D1715="","", CONCATENATE("Update games set ", B1715, "= ",D1715," where game_id=", E1715))</f>
        <v>Update games set Opp_parent= 'Wednesbury Strollers' where game_id=18820204</v>
      </c>
      <c r="S1715" s="112" t="str">
        <f t="shared" si="743"/>
        <v>Update lineups set player_name = 'W Gunn', raw_name = 'W Gunn' where game_id = 18820204 and player_order = 2</v>
      </c>
      <c r="T1715" s="112" t="str">
        <f t="shared" si="744"/>
        <v/>
      </c>
      <c r="U1715" s="200" t="str">
        <f t="shared" si="741"/>
        <v/>
      </c>
      <c r="V1715" s="112" t="str">
        <f t="shared" si="745"/>
        <v/>
      </c>
      <c r="W1715" s="415" t="str">
        <f t="shared" si="746"/>
        <v/>
      </c>
      <c r="Y1715" s="65" t="str">
        <f t="shared" si="753"/>
        <v/>
      </c>
      <c r="Z1715" s="65" t="str">
        <f t="shared" si="754"/>
        <v/>
      </c>
      <c r="AA1715" s="65" t="str">
        <f t="shared" si="755"/>
        <v/>
      </c>
      <c r="AB1715" s="65" t="str">
        <f t="shared" si="756"/>
        <v/>
      </c>
      <c r="AC1715" s="65" t="str">
        <f t="shared" si="757"/>
        <v/>
      </c>
      <c r="AH1715" s="65" t="str">
        <f t="shared" si="747"/>
        <v>188411082</v>
      </c>
      <c r="AI1715" s="65">
        <v>18841108</v>
      </c>
      <c r="AJ1715" s="65" t="s">
        <v>4719</v>
      </c>
      <c r="AK1715" s="65">
        <v>2</v>
      </c>
      <c r="AL1715" s="65" t="s">
        <v>3078</v>
      </c>
      <c r="AN1715" s="65" t="str">
        <f t="shared" si="742"/>
        <v/>
      </c>
    </row>
    <row r="1716" spans="1:40" ht="16.8" customHeight="1" x14ac:dyDescent="0.25">
      <c r="A1716" s="113">
        <v>1</v>
      </c>
      <c r="B1716" s="342" t="s">
        <v>2653</v>
      </c>
      <c r="C1716" s="342" t="s">
        <v>663</v>
      </c>
      <c r="D1716" s="350" t="str">
        <f t="shared" si="762"/>
        <v>'Friendly'</v>
      </c>
      <c r="E1716" s="211">
        <f t="shared" ref="E1716:E1729" si="766">E1715</f>
        <v>18820204</v>
      </c>
      <c r="F1716" s="262">
        <v>3</v>
      </c>
      <c r="G1716" s="211" t="s">
        <v>4998</v>
      </c>
      <c r="H1716" s="211" t="s">
        <v>4777</v>
      </c>
      <c r="R1716" s="112" t="str">
        <f>IF(D1716="","", CONCATENATE("Update games set ", B1716, "= ",D1716," where game_id=", E1716))</f>
        <v>Update games set Game_type= 'Friendly' where game_id=18820204</v>
      </c>
      <c r="S1716" s="112" t="str">
        <f t="shared" si="743"/>
        <v>Update lineups set player_name = 'H Billyeald', raw_name = 'H Billyeald' where game_id = 18820204 and player_order = 3</v>
      </c>
      <c r="T1716" s="112" t="str">
        <f t="shared" si="744"/>
        <v/>
      </c>
      <c r="U1716" s="200" t="str">
        <f t="shared" si="741"/>
        <v/>
      </c>
      <c r="V1716" s="112" t="str">
        <f t="shared" si="745"/>
        <v/>
      </c>
      <c r="W1716" s="415" t="str">
        <f t="shared" si="746"/>
        <v/>
      </c>
      <c r="Y1716" s="65" t="str">
        <f t="shared" si="753"/>
        <v/>
      </c>
      <c r="Z1716" s="65" t="str">
        <f t="shared" si="754"/>
        <v/>
      </c>
      <c r="AA1716" s="65" t="str">
        <f t="shared" si="755"/>
        <v/>
      </c>
      <c r="AB1716" s="65" t="str">
        <f t="shared" si="756"/>
        <v/>
      </c>
      <c r="AC1716" s="65" t="str">
        <f t="shared" si="757"/>
        <v/>
      </c>
      <c r="AH1716" s="65" t="str">
        <f t="shared" si="747"/>
        <v>188411083</v>
      </c>
      <c r="AI1716" s="65">
        <v>18841108</v>
      </c>
      <c r="AJ1716" s="65" t="s">
        <v>4719</v>
      </c>
      <c r="AK1716" s="65">
        <v>3</v>
      </c>
      <c r="AL1716" s="65" t="s">
        <v>2094</v>
      </c>
      <c r="AN1716" s="65" t="str">
        <f t="shared" si="742"/>
        <v/>
      </c>
    </row>
    <row r="1717" spans="1:40" ht="16.8" customHeight="1" x14ac:dyDescent="0.25">
      <c r="A1717" s="113">
        <v>1</v>
      </c>
      <c r="B1717" s="342" t="s">
        <v>4978</v>
      </c>
      <c r="C1717" s="348" t="s">
        <v>5065</v>
      </c>
      <c r="D1717" s="350" t="str">
        <f t="shared" si="762"/>
        <v>'H'</v>
      </c>
      <c r="E1717" s="211">
        <f t="shared" si="766"/>
        <v>18820204</v>
      </c>
      <c r="F1717" s="262">
        <v>4</v>
      </c>
      <c r="G1717" s="211" t="s">
        <v>5003</v>
      </c>
      <c r="R1717" s="112" t="str">
        <f>IF(D1717="","", CONCATENATE("Update games set ", B1717, "= ",D1717," where game_id=", E1717))</f>
        <v>Update games set HAN= 'H' where game_id=18820204</v>
      </c>
      <c r="S1717" s="112" t="str">
        <f t="shared" si="743"/>
        <v>Update lineups set player_name = 'W Parr', raw_name = 'W Parr' where game_id = 18820204 and player_order = 4</v>
      </c>
      <c r="T1717" s="112" t="str">
        <f t="shared" si="744"/>
        <v/>
      </c>
      <c r="U1717" s="200" t="str">
        <f t="shared" si="741"/>
        <v/>
      </c>
      <c r="V1717" s="112" t="str">
        <f t="shared" si="745"/>
        <v/>
      </c>
      <c r="W1717" s="415" t="str">
        <f t="shared" si="746"/>
        <v/>
      </c>
      <c r="Y1717" s="65" t="str">
        <f t="shared" si="753"/>
        <v/>
      </c>
      <c r="Z1717" s="65" t="str">
        <f t="shared" si="754"/>
        <v/>
      </c>
      <c r="AA1717" s="65" t="str">
        <f t="shared" si="755"/>
        <v/>
      </c>
      <c r="AB1717" s="65" t="str">
        <f t="shared" si="756"/>
        <v/>
      </c>
      <c r="AC1717" s="65" t="str">
        <f t="shared" si="757"/>
        <v/>
      </c>
      <c r="AH1717" s="65" t="str">
        <f t="shared" si="747"/>
        <v>188411084</v>
      </c>
      <c r="AI1717" s="65">
        <v>18841108</v>
      </c>
      <c r="AJ1717" s="65" t="s">
        <v>4719</v>
      </c>
      <c r="AK1717" s="65">
        <v>4</v>
      </c>
      <c r="AL1717" s="65" t="s">
        <v>2091</v>
      </c>
      <c r="AN1717" s="65" t="str">
        <f t="shared" si="742"/>
        <v/>
      </c>
    </row>
    <row r="1718" spans="1:40" ht="16.8" customHeight="1" x14ac:dyDescent="0.25">
      <c r="A1718" s="113">
        <v>1</v>
      </c>
      <c r="B1718" s="342" t="s">
        <v>5</v>
      </c>
      <c r="C1718" s="347">
        <v>15</v>
      </c>
      <c r="D1718" s="349">
        <f t="shared" si="749"/>
        <v>15</v>
      </c>
      <c r="E1718" s="211">
        <f t="shared" si="766"/>
        <v>18820204</v>
      </c>
      <c r="F1718" s="262">
        <v>5</v>
      </c>
      <c r="G1718" s="211" t="s">
        <v>5019</v>
      </c>
      <c r="R1718" s="112" t="str">
        <f>IF(D1718="","", CONCATENATE("Update games set ", B1718, "= ",D1718," where game_id=", E1718))</f>
        <v>Update games set F= 15 where game_id=18820204</v>
      </c>
      <c r="S1718" s="112" t="str">
        <f t="shared" si="743"/>
        <v>Update lineups set player_name = 'G Unwin', raw_name = 'G Unwin' where game_id = 18820204 and player_order = 5</v>
      </c>
      <c r="T1718" s="112" t="str">
        <f t="shared" si="744"/>
        <v/>
      </c>
      <c r="U1718" s="200" t="str">
        <f t="shared" si="741"/>
        <v/>
      </c>
      <c r="V1718" s="112" t="str">
        <f t="shared" si="745"/>
        <v/>
      </c>
      <c r="W1718" s="415" t="str">
        <f t="shared" si="746"/>
        <v/>
      </c>
      <c r="Y1718" s="65" t="str">
        <f t="shared" si="753"/>
        <v/>
      </c>
      <c r="Z1718" s="65" t="str">
        <f t="shared" si="754"/>
        <v/>
      </c>
      <c r="AA1718" s="65" t="str">
        <f t="shared" si="755"/>
        <v/>
      </c>
      <c r="AB1718" s="65" t="str">
        <f t="shared" si="756"/>
        <v/>
      </c>
      <c r="AC1718" s="65" t="str">
        <f t="shared" si="757"/>
        <v/>
      </c>
      <c r="AH1718" s="65" t="str">
        <f t="shared" si="747"/>
        <v>188411085</v>
      </c>
      <c r="AI1718" s="65">
        <v>18841108</v>
      </c>
      <c r="AJ1718" s="65" t="s">
        <v>4719</v>
      </c>
      <c r="AK1718" s="65">
        <v>5</v>
      </c>
      <c r="AL1718" s="65" t="s">
        <v>2105</v>
      </c>
      <c r="AN1718" s="65" t="str">
        <f t="shared" si="742"/>
        <v/>
      </c>
    </row>
    <row r="1719" spans="1:40" ht="16.8" customHeight="1" x14ac:dyDescent="0.25">
      <c r="A1719" s="113">
        <v>1</v>
      </c>
      <c r="B1719" s="342" t="s">
        <v>0</v>
      </c>
      <c r="C1719" s="180">
        <v>0</v>
      </c>
      <c r="D1719" s="349">
        <f t="shared" si="749"/>
        <v>0</v>
      </c>
      <c r="E1719" s="211">
        <f t="shared" si="766"/>
        <v>18820204</v>
      </c>
      <c r="F1719" s="262">
        <v>6</v>
      </c>
      <c r="G1719" s="211" t="s">
        <v>4976</v>
      </c>
      <c r="R1719" s="112" t="str">
        <f>IF(D1719="","", CONCATENATE("Update games set ", B1719, "= ",D1719," where game_id=", E1719))</f>
        <v>Update games set A= 0 where game_id=18820204</v>
      </c>
      <c r="S1719" s="112" t="str">
        <f t="shared" si="743"/>
        <v>Update lineups set player_name = 'CJ Caborn', raw_name = 'CJ Caborn' where game_id = 18820204 and player_order = 6</v>
      </c>
      <c r="T1719" s="112" t="str">
        <f t="shared" si="744"/>
        <v/>
      </c>
      <c r="U1719" s="200" t="str">
        <f t="shared" si="741"/>
        <v/>
      </c>
      <c r="V1719" s="112" t="str">
        <f t="shared" si="745"/>
        <v/>
      </c>
      <c r="W1719" s="415" t="str">
        <f t="shared" si="746"/>
        <v/>
      </c>
      <c r="Y1719" s="65" t="str">
        <f t="shared" si="753"/>
        <v/>
      </c>
      <c r="Z1719" s="65" t="str">
        <f t="shared" si="754"/>
        <v/>
      </c>
      <c r="AA1719" s="65" t="str">
        <f t="shared" si="755"/>
        <v/>
      </c>
      <c r="AB1719" s="65" t="str">
        <f t="shared" si="756"/>
        <v/>
      </c>
      <c r="AC1719" s="65" t="str">
        <f t="shared" si="757"/>
        <v/>
      </c>
      <c r="AH1719" s="65" t="str">
        <f t="shared" si="747"/>
        <v>188411086</v>
      </c>
      <c r="AI1719" s="65">
        <v>18841108</v>
      </c>
      <c r="AJ1719" s="65" t="s">
        <v>4719</v>
      </c>
      <c r="AK1719" s="65">
        <v>6</v>
      </c>
      <c r="AL1719" s="65" t="s">
        <v>2097</v>
      </c>
      <c r="AN1719" s="65" t="str">
        <f t="shared" si="742"/>
        <v/>
      </c>
    </row>
    <row r="1720" spans="1:40" ht="16.8" customHeight="1" x14ac:dyDescent="0.25">
      <c r="A1720" s="113">
        <v>1</v>
      </c>
      <c r="B1720" s="342" t="s">
        <v>23</v>
      </c>
      <c r="C1720" s="334" t="s">
        <v>2</v>
      </c>
      <c r="D1720" s="334" t="str">
        <f t="shared" ref="D1720" si="767">IF(C1720="",IF(D1718&gt;D1719,"'W'",IF(D1718=D1719,"'D'","'L'")),_xlfn.CONCAT("'",C1720,"'"))</f>
        <v>'W'</v>
      </c>
      <c r="E1720" s="211">
        <f t="shared" si="766"/>
        <v>18820204</v>
      </c>
      <c r="F1720" s="262">
        <v>7</v>
      </c>
      <c r="G1720" s="211" t="s">
        <v>4980</v>
      </c>
      <c r="R1720" s="112" t="str">
        <f>IF(D1720="","", CONCATENATE("Update games set ", B1720, "= ",D1720," where game_id=", E1720))</f>
        <v>Update games set Result= 'W' where game_id=18820204</v>
      </c>
      <c r="S1720" s="112" t="str">
        <f t="shared" si="743"/>
        <v>Update lineups set player_name = 'FW Earp', raw_name = 'FW Earp' where game_id = 18820204 and player_order = 7</v>
      </c>
      <c r="T1720" s="112" t="str">
        <f t="shared" si="744"/>
        <v/>
      </c>
      <c r="U1720" s="200" t="str">
        <f t="shared" si="741"/>
        <v/>
      </c>
      <c r="V1720" s="112" t="str">
        <f t="shared" si="745"/>
        <v/>
      </c>
      <c r="W1720" s="415" t="str">
        <f t="shared" si="746"/>
        <v/>
      </c>
      <c r="Y1720" s="65" t="str">
        <f t="shared" si="753"/>
        <v/>
      </c>
      <c r="Z1720" s="65" t="str">
        <f t="shared" si="754"/>
        <v/>
      </c>
      <c r="AA1720" s="65" t="str">
        <f t="shared" si="755"/>
        <v/>
      </c>
      <c r="AB1720" s="65" t="str">
        <f t="shared" si="756"/>
        <v/>
      </c>
      <c r="AC1720" s="65" t="str">
        <f t="shared" si="757"/>
        <v/>
      </c>
      <c r="AH1720" s="65" t="str">
        <f t="shared" si="747"/>
        <v>188411087</v>
      </c>
      <c r="AI1720" s="65">
        <v>18841108</v>
      </c>
      <c r="AJ1720" s="65" t="s">
        <v>4719</v>
      </c>
      <c r="AK1720" s="65">
        <v>7</v>
      </c>
      <c r="AL1720" s="65" t="s">
        <v>3210</v>
      </c>
      <c r="AN1720" s="65" t="str">
        <f t="shared" si="742"/>
        <v/>
      </c>
    </row>
    <row r="1721" spans="1:40" ht="16.8" customHeight="1" x14ac:dyDescent="0.25">
      <c r="A1721" s="113">
        <v>1</v>
      </c>
      <c r="B1721" s="342" t="s">
        <v>768</v>
      </c>
      <c r="C1721" s="180"/>
      <c r="D1721" s="349" t="str">
        <f t="shared" si="751"/>
        <v/>
      </c>
      <c r="E1721" s="211">
        <f t="shared" si="766"/>
        <v>18820204</v>
      </c>
      <c r="F1721" s="262">
        <v>8</v>
      </c>
      <c r="G1721" s="211" t="s">
        <v>4999</v>
      </c>
      <c r="R1721" s="112" t="str">
        <f>IF(D1721="","", CONCATENATE("Update games set ", B1721, "= ",D1721," where game_id=", E1721))</f>
        <v/>
      </c>
      <c r="S1721" s="112" t="str">
        <f t="shared" si="743"/>
        <v>Update lineups set player_name = 'C Hill', raw_name = 'C Hill' where game_id = 18820204 and player_order = 8</v>
      </c>
      <c r="T1721" s="112" t="str">
        <f t="shared" si="744"/>
        <v/>
      </c>
      <c r="U1721" s="200" t="str">
        <f t="shared" si="741"/>
        <v/>
      </c>
      <c r="V1721" s="112" t="str">
        <f t="shared" si="745"/>
        <v/>
      </c>
      <c r="W1721" s="415" t="str">
        <f t="shared" si="746"/>
        <v/>
      </c>
      <c r="Y1721" s="65" t="str">
        <f t="shared" si="753"/>
        <v/>
      </c>
      <c r="Z1721" s="65" t="str">
        <f t="shared" si="754"/>
        <v/>
      </c>
      <c r="AA1721" s="65" t="str">
        <f t="shared" si="755"/>
        <v/>
      </c>
      <c r="AB1721" s="65" t="str">
        <f t="shared" si="756"/>
        <v/>
      </c>
      <c r="AC1721" s="65" t="str">
        <f t="shared" si="757"/>
        <v/>
      </c>
      <c r="AH1721" s="65" t="str">
        <f t="shared" si="747"/>
        <v>188411088</v>
      </c>
      <c r="AI1721" s="65">
        <v>18841108</v>
      </c>
      <c r="AJ1721" s="65" t="s">
        <v>4719</v>
      </c>
      <c r="AK1721" s="65">
        <v>8</v>
      </c>
      <c r="AL1721" s="65" t="s">
        <v>3178</v>
      </c>
      <c r="AN1721" s="65" t="str">
        <f t="shared" si="742"/>
        <v/>
      </c>
    </row>
    <row r="1722" spans="1:40" ht="16.8" customHeight="1" x14ac:dyDescent="0.25">
      <c r="A1722" s="113">
        <v>1</v>
      </c>
      <c r="B1722" s="342" t="s">
        <v>766</v>
      </c>
      <c r="C1722" s="180"/>
      <c r="D1722" s="349" t="str">
        <f t="shared" si="751"/>
        <v/>
      </c>
      <c r="E1722" s="211">
        <f t="shared" si="766"/>
        <v>18820204</v>
      </c>
      <c r="F1722" s="262">
        <v>9</v>
      </c>
      <c r="G1722" s="194" t="s">
        <v>5041</v>
      </c>
      <c r="H1722" s="194"/>
      <c r="N1722" s="417"/>
      <c r="O1722" s="194"/>
      <c r="P1722" s="194"/>
      <c r="R1722" s="112" t="str">
        <f>IF(D1722="","", CONCATENATE("Update games set ", B1722, "= ",D1722," where game_id=", E1722))</f>
        <v/>
      </c>
      <c r="S1722" s="112" t="str">
        <f t="shared" si="743"/>
        <v>Update lineups set player_name = 'H Shelton', raw_name = 'H Shelton' where game_id = 18820204 and player_order = 9</v>
      </c>
      <c r="T1722" s="112" t="str">
        <f t="shared" si="744"/>
        <v/>
      </c>
      <c r="U1722" s="200" t="str">
        <f t="shared" si="741"/>
        <v/>
      </c>
      <c r="V1722" s="112" t="str">
        <f t="shared" si="745"/>
        <v/>
      </c>
      <c r="W1722" s="415" t="str">
        <f t="shared" si="746"/>
        <v/>
      </c>
      <c r="Y1722" s="65" t="str">
        <f t="shared" si="753"/>
        <v/>
      </c>
      <c r="Z1722" s="65" t="str">
        <f t="shared" si="754"/>
        <v/>
      </c>
      <c r="AA1722" s="65" t="str">
        <f t="shared" si="755"/>
        <v/>
      </c>
      <c r="AB1722" s="65" t="str">
        <f t="shared" si="756"/>
        <v/>
      </c>
      <c r="AC1722" s="65" t="str">
        <f t="shared" si="757"/>
        <v/>
      </c>
      <c r="AH1722" s="65" t="str">
        <f t="shared" si="747"/>
        <v>188411089</v>
      </c>
      <c r="AI1722" s="65">
        <v>18841108</v>
      </c>
      <c r="AJ1722" s="65" t="s">
        <v>4719</v>
      </c>
      <c r="AK1722" s="65">
        <v>9</v>
      </c>
      <c r="AL1722" s="65" t="s">
        <v>2981</v>
      </c>
      <c r="AN1722" s="65" t="str">
        <f t="shared" si="742"/>
        <v/>
      </c>
    </row>
    <row r="1723" spans="1:40" ht="16.8" customHeight="1" x14ac:dyDescent="0.25">
      <c r="A1723" s="113">
        <v>1</v>
      </c>
      <c r="B1723" s="342" t="s">
        <v>753</v>
      </c>
      <c r="C1723" s="349"/>
      <c r="D1723" s="350" t="str">
        <f t="shared" si="752"/>
        <v/>
      </c>
      <c r="E1723" s="211">
        <f t="shared" si="766"/>
        <v>18820204</v>
      </c>
      <c r="F1723" s="262">
        <v>10</v>
      </c>
      <c r="G1723" s="194" t="s">
        <v>4806</v>
      </c>
      <c r="N1723" s="417"/>
      <c r="O1723" s="194"/>
      <c r="P1723" s="194"/>
      <c r="R1723" s="112" t="str">
        <f>IF(D1723="","", CONCATENATE("Update games set ", B1723, "= ",D1723," where game_id=", E1723))</f>
        <v/>
      </c>
      <c r="S1723" s="112" t="str">
        <f t="shared" si="743"/>
        <v>Update lineups set player_name = 'SW Widdowson', raw_name = 'SW Widdowson' where game_id = 18820204 and player_order = 10</v>
      </c>
      <c r="T1723" s="112" t="str">
        <f t="shared" si="744"/>
        <v/>
      </c>
      <c r="U1723" s="200" t="str">
        <f t="shared" si="741"/>
        <v/>
      </c>
      <c r="V1723" s="112" t="str">
        <f t="shared" si="745"/>
        <v/>
      </c>
      <c r="W1723" s="415" t="str">
        <f t="shared" si="746"/>
        <v/>
      </c>
      <c r="Y1723" s="65" t="str">
        <f t="shared" si="753"/>
        <v/>
      </c>
      <c r="Z1723" s="65" t="str">
        <f t="shared" si="754"/>
        <v/>
      </c>
      <c r="AA1723" s="65" t="str">
        <f t="shared" si="755"/>
        <v/>
      </c>
      <c r="AB1723" s="65" t="str">
        <f t="shared" si="756"/>
        <v/>
      </c>
      <c r="AC1723" s="65" t="str">
        <f t="shared" si="757"/>
        <v/>
      </c>
      <c r="AH1723" s="65" t="str">
        <f t="shared" si="747"/>
        <v>1884110810</v>
      </c>
      <c r="AI1723" s="65">
        <v>18841108</v>
      </c>
      <c r="AJ1723" s="65" t="s">
        <v>4719</v>
      </c>
      <c r="AK1723" s="65">
        <v>10</v>
      </c>
      <c r="AL1723" s="65" t="s">
        <v>2939</v>
      </c>
      <c r="AN1723" s="65" t="str">
        <f t="shared" si="742"/>
        <v/>
      </c>
    </row>
    <row r="1724" spans="1:40" ht="16.8" customHeight="1" x14ac:dyDescent="0.25">
      <c r="A1724" s="113">
        <v>1</v>
      </c>
      <c r="B1724" s="342" t="s">
        <v>746</v>
      </c>
      <c r="C1724" s="334" t="s">
        <v>5062</v>
      </c>
      <c r="D1724" s="334" t="str">
        <f>CONCATENATE("'", LEFT(E1724,4),"-",MID(E1724,5,2),"-", MID(E1724,7,2), " ", C1724,"'")</f>
        <v>'1882-02-04 15:00'</v>
      </c>
      <c r="E1724" s="211">
        <f t="shared" si="766"/>
        <v>18820204</v>
      </c>
      <c r="F1724" s="262">
        <v>11</v>
      </c>
      <c r="G1724" s="211" t="s">
        <v>5007</v>
      </c>
      <c r="R1724" s="112" t="str">
        <f>IF(D1724="","", CONCATENATE("Update games set ", B1724, "= ",D1724," where game_id=", E1724))</f>
        <v>Update games set Game_date= '1882-02-04 15:00' where game_id=18820204</v>
      </c>
      <c r="S1724" s="112" t="str">
        <f t="shared" si="743"/>
        <v>Update lineups set player_name = 'S Norman', raw_name = 'S Norman' where game_id = 18820204 and player_order = 11</v>
      </c>
      <c r="T1724" s="112" t="str">
        <f t="shared" si="744"/>
        <v/>
      </c>
      <c r="U1724" s="200" t="str">
        <f t="shared" si="741"/>
        <v/>
      </c>
      <c r="V1724" s="112" t="str">
        <f t="shared" si="745"/>
        <v/>
      </c>
      <c r="W1724" s="415" t="str">
        <f t="shared" si="746"/>
        <v/>
      </c>
      <c r="Y1724" s="65" t="str">
        <f t="shared" si="753"/>
        <v/>
      </c>
      <c r="Z1724" s="65" t="str">
        <f t="shared" si="754"/>
        <v/>
      </c>
      <c r="AA1724" s="65" t="str">
        <f t="shared" si="755"/>
        <v/>
      </c>
      <c r="AB1724" s="65" t="str">
        <f t="shared" si="756"/>
        <v/>
      </c>
      <c r="AC1724" s="65" t="str">
        <f t="shared" si="757"/>
        <v/>
      </c>
      <c r="AH1724" s="65" t="str">
        <f t="shared" si="747"/>
        <v>1884110811</v>
      </c>
      <c r="AI1724" s="65">
        <v>18841108</v>
      </c>
      <c r="AJ1724" s="65" t="s">
        <v>4719</v>
      </c>
      <c r="AK1724" s="65">
        <v>11</v>
      </c>
      <c r="AL1724" s="65" t="s">
        <v>3395</v>
      </c>
      <c r="AN1724" s="65" t="str">
        <f t="shared" si="742"/>
        <v/>
      </c>
    </row>
    <row r="1725" spans="1:40" ht="16.8" customHeight="1" x14ac:dyDescent="0.25">
      <c r="A1725" s="113">
        <v>1</v>
      </c>
      <c r="B1725" s="342" t="s">
        <v>25</v>
      </c>
      <c r="C1725" s="334"/>
      <c r="D1725" s="350" t="str">
        <f t="shared" si="762"/>
        <v/>
      </c>
      <c r="E1725" s="211">
        <f t="shared" si="766"/>
        <v>18820204</v>
      </c>
      <c r="F1725" s="262">
        <v>12</v>
      </c>
      <c r="G1725" s="212"/>
      <c r="H1725" s="212"/>
      <c r="N1725" s="416"/>
      <c r="O1725" s="212"/>
      <c r="P1725" s="212"/>
      <c r="R1725" s="112" t="str">
        <f>IF(D1725="","", CONCATENATE("Update games set ", B1725, "= ",D1725," where game_id=", E1725))</f>
        <v/>
      </c>
      <c r="S1725" s="112" t="str">
        <f t="shared" si="743"/>
        <v/>
      </c>
      <c r="T1725" s="112" t="str">
        <f t="shared" si="744"/>
        <v/>
      </c>
      <c r="U1725" s="200" t="str">
        <f t="shared" si="741"/>
        <v/>
      </c>
      <c r="V1725" s="112" t="str">
        <f t="shared" si="745"/>
        <v/>
      </c>
      <c r="W1725" s="415" t="str">
        <f t="shared" si="746"/>
        <v/>
      </c>
      <c r="Y1725" s="65" t="str">
        <f t="shared" si="753"/>
        <v/>
      </c>
      <c r="Z1725" s="65" t="str">
        <f t="shared" si="754"/>
        <v/>
      </c>
      <c r="AA1725" s="65" t="str">
        <f t="shared" si="755"/>
        <v/>
      </c>
      <c r="AB1725" s="65" t="str">
        <f t="shared" si="756"/>
        <v/>
      </c>
      <c r="AC1725" s="65" t="str">
        <f t="shared" si="757"/>
        <v/>
      </c>
      <c r="AH1725" s="65" t="str">
        <f t="shared" si="747"/>
        <v>1884110812</v>
      </c>
      <c r="AI1725" s="65">
        <v>18841108</v>
      </c>
      <c r="AJ1725" s="65" t="s">
        <v>4719</v>
      </c>
      <c r="AK1725" s="65">
        <v>12</v>
      </c>
      <c r="AL1725" s="65" t="s">
        <v>653</v>
      </c>
      <c r="AN1725" s="65" t="str">
        <f t="shared" si="742"/>
        <v/>
      </c>
    </row>
    <row r="1726" spans="1:40" ht="16.8" customHeight="1" x14ac:dyDescent="0.25">
      <c r="A1726" s="113">
        <v>1</v>
      </c>
      <c r="B1726" s="342" t="s">
        <v>475</v>
      </c>
      <c r="C1726" s="180"/>
      <c r="D1726" s="349" t="str">
        <f t="shared" si="751"/>
        <v/>
      </c>
      <c r="E1726" s="211">
        <f t="shared" si="766"/>
        <v>18820204</v>
      </c>
      <c r="F1726" s="262">
        <v>13</v>
      </c>
      <c r="R1726" s="112" t="str">
        <f>IF(D1726="","", CONCATENATE("Update games set ", B1726, "= ",D1726," where game_id=", E1726))</f>
        <v/>
      </c>
      <c r="S1726" s="112" t="str">
        <f t="shared" si="743"/>
        <v/>
      </c>
      <c r="T1726" s="112" t="str">
        <f t="shared" si="744"/>
        <v/>
      </c>
      <c r="U1726" s="200" t="str">
        <f t="shared" si="741"/>
        <v/>
      </c>
      <c r="V1726" s="112" t="str">
        <f t="shared" si="745"/>
        <v/>
      </c>
      <c r="W1726" s="415" t="str">
        <f t="shared" si="746"/>
        <v/>
      </c>
      <c r="Y1726" s="65" t="str">
        <f t="shared" si="753"/>
        <v/>
      </c>
      <c r="Z1726" s="65" t="str">
        <f t="shared" si="754"/>
        <v/>
      </c>
      <c r="AA1726" s="65" t="str">
        <f t="shared" si="755"/>
        <v/>
      </c>
      <c r="AB1726" s="65" t="str">
        <f t="shared" si="756"/>
        <v/>
      </c>
      <c r="AC1726" s="65" t="str">
        <f t="shared" si="757"/>
        <v/>
      </c>
      <c r="AH1726" s="65" t="str">
        <f t="shared" si="747"/>
        <v>1884110813</v>
      </c>
      <c r="AI1726" s="65">
        <v>18841108</v>
      </c>
      <c r="AJ1726" s="65" t="s">
        <v>4719</v>
      </c>
      <c r="AK1726" s="65">
        <v>13</v>
      </c>
      <c r="AL1726" s="65" t="s">
        <v>653</v>
      </c>
      <c r="AN1726" s="65" t="str">
        <f t="shared" si="742"/>
        <v/>
      </c>
    </row>
    <row r="1727" spans="1:40" ht="16.8" customHeight="1" x14ac:dyDescent="0.25">
      <c r="A1727" s="113">
        <v>1</v>
      </c>
      <c r="B1727" s="342" t="s">
        <v>20</v>
      </c>
      <c r="C1727" s="349" t="s">
        <v>5082</v>
      </c>
      <c r="D1727" s="350" t="str">
        <f t="shared" si="762"/>
        <v>'Trent Bridge'</v>
      </c>
      <c r="E1727" s="211">
        <f t="shared" si="766"/>
        <v>18820204</v>
      </c>
      <c r="F1727" s="262">
        <v>14</v>
      </c>
      <c r="R1727" s="112" t="str">
        <f>IF(D1727="","", CONCATENATE("Update games set ", B1727, "= ",D1727," where game_id=", E1727))</f>
        <v>Update games set Ground= 'Trent Bridge' where game_id=18820204</v>
      </c>
      <c r="S1727" s="112" t="str">
        <f t="shared" si="743"/>
        <v/>
      </c>
      <c r="T1727" s="112" t="str">
        <f t="shared" si="744"/>
        <v/>
      </c>
      <c r="U1727" s="200" t="str">
        <f t="shared" si="741"/>
        <v/>
      </c>
      <c r="V1727" s="112" t="str">
        <f t="shared" si="745"/>
        <v/>
      </c>
      <c r="W1727" s="415" t="str">
        <f t="shared" si="746"/>
        <v/>
      </c>
      <c r="Y1727" s="65" t="str">
        <f t="shared" si="753"/>
        <v/>
      </c>
      <c r="Z1727" s="65" t="str">
        <f t="shared" si="754"/>
        <v/>
      </c>
      <c r="AA1727" s="65" t="str">
        <f t="shared" si="755"/>
        <v/>
      </c>
      <c r="AB1727" s="65" t="str">
        <f t="shared" si="756"/>
        <v/>
      </c>
      <c r="AC1727" s="65" t="str">
        <f t="shared" si="757"/>
        <v/>
      </c>
      <c r="AH1727" s="65" t="str">
        <f t="shared" si="747"/>
        <v>1884110814</v>
      </c>
      <c r="AI1727" s="65">
        <v>18841108</v>
      </c>
      <c r="AJ1727" s="65" t="s">
        <v>4719</v>
      </c>
      <c r="AK1727" s="65">
        <v>14</v>
      </c>
      <c r="AL1727" s="65" t="s">
        <v>653</v>
      </c>
      <c r="AN1727" s="65" t="str">
        <f t="shared" si="742"/>
        <v/>
      </c>
    </row>
    <row r="1728" spans="1:40" ht="16.8" customHeight="1" x14ac:dyDescent="0.25">
      <c r="A1728" s="113">
        <v>1</v>
      </c>
      <c r="B1728" s="342" t="s">
        <v>4882</v>
      </c>
      <c r="C1728" s="342" t="str">
        <f>IF(C1727="", "", C1727)</f>
        <v>Trent Bridge</v>
      </c>
      <c r="D1728" s="350" t="str">
        <f t="shared" si="762"/>
        <v>'Trent Bridge'</v>
      </c>
      <c r="E1728" s="211">
        <f t="shared" si="766"/>
        <v>18820204</v>
      </c>
      <c r="F1728" s="262">
        <v>15</v>
      </c>
      <c r="R1728" s="112" t="str">
        <f>IF(D1728="","", CONCATENATE("Update games set ", B1728, "= ",D1728," where game_id=", E1728))</f>
        <v>Update games set Ground_parent= 'Trent Bridge' where game_id=18820204</v>
      </c>
      <c r="S1728" s="112" t="str">
        <f t="shared" si="743"/>
        <v/>
      </c>
      <c r="T1728" s="112" t="str">
        <f t="shared" si="744"/>
        <v/>
      </c>
      <c r="U1728" s="200" t="str">
        <f t="shared" si="741"/>
        <v/>
      </c>
      <c r="V1728" s="112" t="str">
        <f t="shared" si="745"/>
        <v/>
      </c>
      <c r="W1728" s="415" t="str">
        <f t="shared" si="746"/>
        <v/>
      </c>
      <c r="Y1728" s="65" t="str">
        <f t="shared" si="753"/>
        <v/>
      </c>
      <c r="Z1728" s="65" t="str">
        <f t="shared" si="754"/>
        <v/>
      </c>
      <c r="AA1728" s="65" t="str">
        <f t="shared" si="755"/>
        <v/>
      </c>
      <c r="AB1728" s="65" t="str">
        <f t="shared" si="756"/>
        <v/>
      </c>
      <c r="AC1728" s="65" t="str">
        <f t="shared" si="757"/>
        <v/>
      </c>
      <c r="AH1728" s="65" t="str">
        <f t="shared" si="747"/>
        <v>1884110815</v>
      </c>
      <c r="AI1728" s="65">
        <v>18841108</v>
      </c>
      <c r="AJ1728" s="65" t="s">
        <v>4719</v>
      </c>
      <c r="AK1728" s="65">
        <v>15</v>
      </c>
      <c r="AL1728" s="65" t="s">
        <v>653</v>
      </c>
      <c r="AN1728" s="65" t="str">
        <f t="shared" si="742"/>
        <v/>
      </c>
    </row>
    <row r="1729" spans="1:40" s="126" customFormat="1" ht="16.8" customHeight="1" thickBot="1" x14ac:dyDescent="0.3">
      <c r="A1729" s="113">
        <v>1</v>
      </c>
      <c r="B1729" s="116" t="s">
        <v>115</v>
      </c>
      <c r="C1729" s="352"/>
      <c r="D1729" s="370" t="str">
        <f t="shared" ref="D1729" si="768">IF(MID(E1729,5,2)*1&gt;6,_xlfn.CONCAT("'",LEFT(E1729,4),"-",MID(E1729,3,2)+1,"'"),_xlfn.CONCAT("'",LEFT(E1729,4)-1,"-",MID(E1729,3,2),"'"))</f>
        <v>'1881-82'</v>
      </c>
      <c r="E1729" s="214">
        <f t="shared" si="766"/>
        <v>18820204</v>
      </c>
      <c r="F1729" s="266">
        <v>16</v>
      </c>
      <c r="G1729" s="343"/>
      <c r="H1729" s="343"/>
      <c r="I1729" s="267"/>
      <c r="J1729" s="214"/>
      <c r="K1729" s="266"/>
      <c r="L1729" s="266"/>
      <c r="M1729" s="266"/>
      <c r="N1729" s="419"/>
      <c r="O1729" s="343"/>
      <c r="P1729" s="343"/>
      <c r="Q1729" s="346"/>
      <c r="R1729" s="112" t="str">
        <f>IF(D1729="","", CONCATENATE("Update games set ", B1729, "= ",D1729," where game_id=", E1729))</f>
        <v>Update games set Season= '1881-82' where game_id=18820204</v>
      </c>
      <c r="S1729" s="112" t="str">
        <f t="shared" si="743"/>
        <v/>
      </c>
      <c r="T1729" s="112" t="str">
        <f t="shared" si="744"/>
        <v/>
      </c>
      <c r="U1729" s="200" t="str">
        <f t="shared" si="741"/>
        <v/>
      </c>
      <c r="V1729" s="112" t="str">
        <f t="shared" si="745"/>
        <v/>
      </c>
      <c r="W1729" s="415" t="str">
        <f t="shared" si="746"/>
        <v/>
      </c>
      <c r="X1729" s="240"/>
      <c r="Y1729" s="65" t="str">
        <f t="shared" si="753"/>
        <v/>
      </c>
      <c r="Z1729" s="65" t="str">
        <f t="shared" si="754"/>
        <v/>
      </c>
      <c r="AA1729" s="65" t="str">
        <f t="shared" si="755"/>
        <v/>
      </c>
      <c r="AB1729" s="65" t="str">
        <f t="shared" si="756"/>
        <v/>
      </c>
      <c r="AC1729" s="65" t="str">
        <f t="shared" si="757"/>
        <v/>
      </c>
      <c r="AH1729" s="65" t="str">
        <f t="shared" si="747"/>
        <v>1884110816</v>
      </c>
      <c r="AI1729" s="126">
        <v>18841108</v>
      </c>
      <c r="AJ1729" s="126" t="s">
        <v>4719</v>
      </c>
      <c r="AK1729" s="126">
        <v>16</v>
      </c>
      <c r="AL1729" s="126" t="s">
        <v>653</v>
      </c>
      <c r="AN1729" s="65" t="str">
        <f t="shared" si="742"/>
        <v/>
      </c>
    </row>
    <row r="1730" spans="1:40" ht="16.8" customHeight="1" thickTop="1" x14ac:dyDescent="0.25">
      <c r="A1730" s="113">
        <v>1</v>
      </c>
      <c r="B1730" s="341" t="s">
        <v>22</v>
      </c>
      <c r="C1730" s="341" t="s">
        <v>30</v>
      </c>
      <c r="D1730" s="341" t="str">
        <f t="shared" si="762"/>
        <v>'Bolton Wanderers'</v>
      </c>
      <c r="E1730" s="211">
        <v>18820304</v>
      </c>
      <c r="F1730" s="262">
        <v>1</v>
      </c>
      <c r="G1730" s="211" t="s">
        <v>4939</v>
      </c>
      <c r="H1730" s="212"/>
      <c r="R1730" s="112" t="str">
        <f>IF(D1730="","", CONCATENATE("Update games set ", B1730, "= ",D1730," where game_id=", E1730))</f>
        <v>Update games set Opponent= 'Bolton Wanderers' where game_id=18820304</v>
      </c>
      <c r="S1730" s="112" t="str">
        <f t="shared" si="743"/>
        <v>Update lineups set player_name = 'J Sands', raw_name = 'J Sands' where game_id = 18820304 and player_order = 1</v>
      </c>
      <c r="T1730" s="112" t="str">
        <f t="shared" si="744"/>
        <v/>
      </c>
      <c r="U1730" s="200" t="str">
        <f t="shared" ref="U1730:U1793" si="769">IF(I1730="", "", Y1730&amp;Z1730&amp;AA1730&amp;AB1730&amp;AC1730)</f>
        <v/>
      </c>
      <c r="V1730" s="112" t="str">
        <f t="shared" si="745"/>
        <v/>
      </c>
      <c r="W1730" s="415" t="str">
        <f t="shared" si="746"/>
        <v/>
      </c>
      <c r="Y1730" s="65" t="str">
        <f t="shared" si="753"/>
        <v/>
      </c>
      <c r="Z1730" s="65" t="str">
        <f t="shared" si="754"/>
        <v/>
      </c>
      <c r="AA1730" s="65" t="str">
        <f t="shared" si="755"/>
        <v/>
      </c>
      <c r="AB1730" s="65" t="str">
        <f t="shared" si="756"/>
        <v/>
      </c>
      <c r="AC1730" s="65" t="str">
        <f t="shared" si="757"/>
        <v/>
      </c>
      <c r="AH1730" s="65" t="str">
        <f t="shared" si="747"/>
        <v>188412061</v>
      </c>
      <c r="AI1730" s="65">
        <v>18841206</v>
      </c>
      <c r="AJ1730" s="65" t="s">
        <v>5077</v>
      </c>
      <c r="AK1730" s="65">
        <v>1</v>
      </c>
      <c r="AL1730" s="65" t="s">
        <v>3175</v>
      </c>
      <c r="AN1730" s="65" t="str">
        <f t="shared" ref="AN1730:AN1793" si="770">IF(F1730=1, _xlfn.CONCAT("update games set source = 'The Nottingham Forest Football Scrapbook' where game_id = ", E1730), "")</f>
        <v>update games set source = 'The Nottingham Forest Football Scrapbook' where game_id = 18820304</v>
      </c>
    </row>
    <row r="1731" spans="1:40" ht="16.8" customHeight="1" x14ac:dyDescent="0.25">
      <c r="A1731" s="113">
        <v>1</v>
      </c>
      <c r="B1731" s="342" t="s">
        <v>4979</v>
      </c>
      <c r="C1731" s="342" t="str">
        <f>IF(C1730="", "", C1730)</f>
        <v>Bolton Wanderers</v>
      </c>
      <c r="D1731" s="350" t="str">
        <f t="shared" si="762"/>
        <v>'Bolton Wanderers'</v>
      </c>
      <c r="E1731" s="211">
        <f>E1730</f>
        <v>18820304</v>
      </c>
      <c r="F1731" s="262">
        <v>2</v>
      </c>
      <c r="G1731" s="211" t="s">
        <v>4957</v>
      </c>
      <c r="R1731" s="112" t="str">
        <f>IF(D1731="","", CONCATENATE("Update games set ", B1731, "= ",D1731," where game_id=", E1731))</f>
        <v>Update games set Opp_parent= 'Bolton Wanderers' where game_id=18820304</v>
      </c>
      <c r="S1731" s="112" t="str">
        <f t="shared" ref="S1731:S1794" si="771">IF(G1731="","",CONCATENATE("Update lineups set player_name = '",SUBSTITUTE(G1731,"'","''"),"', raw_name = '",SUBSTITUTE(G1731,"'","''"),"' where game_id = ",E1731," and player_order = ",F1731))</f>
        <v>Update lineups set player_name = 'Caborn', raw_name = 'Caborn' where game_id = 18820304 and player_order = 2</v>
      </c>
      <c r="T1731" s="112" t="str">
        <f t="shared" ref="T1731:T1794" si="772">IF(J1731="","", CONCATENATE("insert into goals (game_id, goal_order, scorer_name, goal_min) values (",E1731, ", ", I1731,", '",J1731,")"))</f>
        <v/>
      </c>
      <c r="U1731" s="200" t="str">
        <f t="shared" si="769"/>
        <v/>
      </c>
      <c r="V1731" s="112" t="str">
        <f t="shared" ref="V1731:V1794" si="773">IF(N1731="","", CONCATENATE("insert into games_sources (game_id, source_order, source_name, source_link) values (",E1731, ", ", N1731,", '",O1731,"', '",P1731,"')"))</f>
        <v/>
      </c>
      <c r="W1731" s="415" t="str">
        <f t="shared" ref="W1731:W1794" si="774">IF(N1731="","",CONCATENATE("update games_sources set  source_name = '",O1731,"', source_link = '",P1731,"' where game_id = ",E1731," and source_order = ",N1731))</f>
        <v/>
      </c>
      <c r="Y1731" s="65" t="str">
        <f t="shared" si="753"/>
        <v/>
      </c>
      <c r="Z1731" s="65" t="str">
        <f t="shared" si="754"/>
        <v/>
      </c>
      <c r="AA1731" s="65" t="str">
        <f t="shared" si="755"/>
        <v/>
      </c>
      <c r="AB1731" s="65" t="str">
        <f t="shared" si="756"/>
        <v/>
      </c>
      <c r="AC1731" s="65" t="str">
        <f t="shared" si="757"/>
        <v/>
      </c>
      <c r="AH1731" s="65" t="str">
        <f t="shared" ref="AH1731:AH1794" si="775">_xlfn.CONCAT(AI1731,AK1731)</f>
        <v>188412062</v>
      </c>
      <c r="AI1731" s="65">
        <v>18841206</v>
      </c>
      <c r="AJ1731" s="65" t="s">
        <v>5077</v>
      </c>
      <c r="AK1731" s="65">
        <v>2</v>
      </c>
      <c r="AL1731" s="65" t="s">
        <v>3078</v>
      </c>
      <c r="AN1731" s="65" t="str">
        <f t="shared" si="770"/>
        <v/>
      </c>
    </row>
    <row r="1732" spans="1:40" ht="16.8" customHeight="1" x14ac:dyDescent="0.25">
      <c r="A1732" s="113">
        <v>1</v>
      </c>
      <c r="B1732" s="342" t="s">
        <v>2653</v>
      </c>
      <c r="C1732" s="342" t="s">
        <v>663</v>
      </c>
      <c r="D1732" s="350" t="str">
        <f t="shared" si="762"/>
        <v>'Friendly'</v>
      </c>
      <c r="E1732" s="211">
        <f t="shared" ref="E1732:E1745" si="776">E1731</f>
        <v>18820304</v>
      </c>
      <c r="F1732" s="262">
        <v>3</v>
      </c>
      <c r="G1732" s="211" t="s">
        <v>4942</v>
      </c>
      <c r="H1732" s="211" t="s">
        <v>4777</v>
      </c>
      <c r="R1732" s="112" t="str">
        <f>IF(D1732="","", CONCATENATE("Update games set ", B1732, "= ",D1732," where game_id=", E1732))</f>
        <v>Update games set Game_type= 'Friendly' where game_id=18820304</v>
      </c>
      <c r="S1732" s="112" t="str">
        <f t="shared" si="771"/>
        <v>Update lineups set player_name = 'E Luntley', raw_name = 'E Luntley' where game_id = 18820304 and player_order = 3</v>
      </c>
      <c r="T1732" s="112" t="str">
        <f t="shared" si="772"/>
        <v/>
      </c>
      <c r="U1732" s="200" t="str">
        <f t="shared" si="769"/>
        <v/>
      </c>
      <c r="V1732" s="112" t="str">
        <f t="shared" si="773"/>
        <v/>
      </c>
      <c r="W1732" s="415" t="str">
        <f t="shared" si="774"/>
        <v/>
      </c>
      <c r="Y1732" s="65" t="str">
        <f t="shared" si="753"/>
        <v/>
      </c>
      <c r="Z1732" s="65" t="str">
        <f t="shared" si="754"/>
        <v/>
      </c>
      <c r="AA1732" s="65" t="str">
        <f t="shared" si="755"/>
        <v/>
      </c>
      <c r="AB1732" s="65" t="str">
        <f t="shared" si="756"/>
        <v/>
      </c>
      <c r="AC1732" s="65" t="str">
        <f t="shared" si="757"/>
        <v/>
      </c>
      <c r="AH1732" s="65" t="str">
        <f t="shared" si="775"/>
        <v>188412063</v>
      </c>
      <c r="AI1732" s="65">
        <v>18841206</v>
      </c>
      <c r="AJ1732" s="65" t="s">
        <v>5077</v>
      </c>
      <c r="AK1732" s="65">
        <v>3</v>
      </c>
      <c r="AL1732" s="65" t="s">
        <v>2094</v>
      </c>
      <c r="AN1732" s="65" t="str">
        <f t="shared" si="770"/>
        <v/>
      </c>
    </row>
    <row r="1733" spans="1:40" ht="16.8" customHeight="1" x14ac:dyDescent="0.25">
      <c r="A1733" s="113">
        <v>1</v>
      </c>
      <c r="B1733" s="342" t="s">
        <v>4978</v>
      </c>
      <c r="C1733" s="348" t="s">
        <v>5065</v>
      </c>
      <c r="D1733" s="350" t="str">
        <f t="shared" si="762"/>
        <v>'H'</v>
      </c>
      <c r="E1733" s="211">
        <f t="shared" si="776"/>
        <v>18820304</v>
      </c>
      <c r="F1733" s="262">
        <v>4</v>
      </c>
      <c r="G1733" s="211" t="s">
        <v>5037</v>
      </c>
      <c r="R1733" s="112" t="str">
        <f>IF(D1733="","", CONCATENATE("Update games set ", B1733, "= ",D1733," where game_id=", E1733))</f>
        <v>Update games set HAN= 'H' where game_id=18820304</v>
      </c>
      <c r="S1733" s="112" t="str">
        <f t="shared" si="771"/>
        <v>Update lineups set player_name = 'Taylor', raw_name = 'Taylor' where game_id = 18820304 and player_order = 4</v>
      </c>
      <c r="T1733" s="112" t="str">
        <f t="shared" si="772"/>
        <v/>
      </c>
      <c r="U1733" s="200" t="str">
        <f t="shared" si="769"/>
        <v/>
      </c>
      <c r="V1733" s="112" t="str">
        <f t="shared" si="773"/>
        <v/>
      </c>
      <c r="W1733" s="415" t="str">
        <f t="shared" si="774"/>
        <v/>
      </c>
      <c r="Y1733" s="65" t="str">
        <f t="shared" si="753"/>
        <v/>
      </c>
      <c r="Z1733" s="65" t="str">
        <f t="shared" si="754"/>
        <v/>
      </c>
      <c r="AA1733" s="65" t="str">
        <f t="shared" si="755"/>
        <v/>
      </c>
      <c r="AB1733" s="65" t="str">
        <f t="shared" si="756"/>
        <v/>
      </c>
      <c r="AC1733" s="65" t="str">
        <f t="shared" si="757"/>
        <v/>
      </c>
      <c r="AH1733" s="65" t="str">
        <f t="shared" si="775"/>
        <v>188412064</v>
      </c>
      <c r="AI1733" s="65">
        <v>18841206</v>
      </c>
      <c r="AJ1733" s="65" t="s">
        <v>5077</v>
      </c>
      <c r="AK1733" s="65">
        <v>4</v>
      </c>
      <c r="AL1733" s="65" t="s">
        <v>2091</v>
      </c>
      <c r="AN1733" s="65" t="str">
        <f t="shared" si="770"/>
        <v/>
      </c>
    </row>
    <row r="1734" spans="1:40" ht="16.8" customHeight="1" x14ac:dyDescent="0.25">
      <c r="A1734" s="113">
        <v>1</v>
      </c>
      <c r="B1734" s="342" t="s">
        <v>5</v>
      </c>
      <c r="C1734" s="347">
        <v>2</v>
      </c>
      <c r="D1734" s="349">
        <f t="shared" ref="D1734:D1783" si="777">IF(C1734="", "", C1734)</f>
        <v>2</v>
      </c>
      <c r="E1734" s="211">
        <f t="shared" si="776"/>
        <v>18820304</v>
      </c>
      <c r="F1734" s="262">
        <v>5</v>
      </c>
      <c r="G1734" s="211" t="s">
        <v>5006</v>
      </c>
      <c r="R1734" s="112" t="str">
        <f>IF(D1734="","", CONCATENATE("Update games set ", B1734, "= ",D1734," where game_id=", E1734))</f>
        <v>Update games set F= 2 where game_id=18820304</v>
      </c>
      <c r="S1734" s="112" t="str">
        <f t="shared" si="771"/>
        <v>Update lineups set player_name = 'Parr', raw_name = 'Parr' where game_id = 18820304 and player_order = 5</v>
      </c>
      <c r="T1734" s="112" t="str">
        <f t="shared" si="772"/>
        <v/>
      </c>
      <c r="U1734" s="200" t="str">
        <f t="shared" si="769"/>
        <v/>
      </c>
      <c r="V1734" s="112" t="str">
        <f t="shared" si="773"/>
        <v/>
      </c>
      <c r="W1734" s="415" t="str">
        <f t="shared" si="774"/>
        <v/>
      </c>
      <c r="Y1734" s="65" t="str">
        <f t="shared" si="753"/>
        <v/>
      </c>
      <c r="Z1734" s="65" t="str">
        <f t="shared" si="754"/>
        <v/>
      </c>
      <c r="AA1734" s="65" t="str">
        <f t="shared" si="755"/>
        <v/>
      </c>
      <c r="AB1734" s="65" t="str">
        <f t="shared" si="756"/>
        <v/>
      </c>
      <c r="AC1734" s="65" t="str">
        <f t="shared" si="757"/>
        <v/>
      </c>
      <c r="AH1734" s="65" t="str">
        <f t="shared" si="775"/>
        <v>188412065</v>
      </c>
      <c r="AI1734" s="65">
        <v>18841206</v>
      </c>
      <c r="AJ1734" s="65" t="s">
        <v>5077</v>
      </c>
      <c r="AK1734" s="65">
        <v>5</v>
      </c>
      <c r="AL1734" s="65" t="s">
        <v>2105</v>
      </c>
      <c r="AN1734" s="65" t="str">
        <f t="shared" si="770"/>
        <v/>
      </c>
    </row>
    <row r="1735" spans="1:40" ht="16.8" customHeight="1" x14ac:dyDescent="0.25">
      <c r="A1735" s="113">
        <v>1</v>
      </c>
      <c r="B1735" s="342" t="s">
        <v>0</v>
      </c>
      <c r="C1735" s="180">
        <v>1</v>
      </c>
      <c r="D1735" s="349">
        <f t="shared" si="777"/>
        <v>1</v>
      </c>
      <c r="E1735" s="211">
        <f t="shared" si="776"/>
        <v>18820304</v>
      </c>
      <c r="F1735" s="262">
        <v>6</v>
      </c>
      <c r="G1735" s="211" t="s">
        <v>2105</v>
      </c>
      <c r="R1735" s="112" t="str">
        <f>IF(D1735="","", CONCATENATE("Update games set ", B1735, "= ",D1735," where game_id=", E1735))</f>
        <v>Update games set A= 1 where game_id=18820304</v>
      </c>
      <c r="S1735" s="112" t="str">
        <f t="shared" si="771"/>
        <v>Update lineups set player_name = 'Billyeald', raw_name = 'Billyeald' where game_id = 18820304 and player_order = 6</v>
      </c>
      <c r="T1735" s="112" t="str">
        <f t="shared" si="772"/>
        <v/>
      </c>
      <c r="U1735" s="200" t="str">
        <f t="shared" si="769"/>
        <v/>
      </c>
      <c r="V1735" s="112" t="str">
        <f t="shared" si="773"/>
        <v/>
      </c>
      <c r="W1735" s="415" t="str">
        <f t="shared" si="774"/>
        <v/>
      </c>
      <c r="Y1735" s="65" t="str">
        <f t="shared" si="753"/>
        <v/>
      </c>
      <c r="Z1735" s="65" t="str">
        <f t="shared" si="754"/>
        <v/>
      </c>
      <c r="AA1735" s="65" t="str">
        <f t="shared" si="755"/>
        <v/>
      </c>
      <c r="AB1735" s="65" t="str">
        <f t="shared" si="756"/>
        <v/>
      </c>
      <c r="AC1735" s="65" t="str">
        <f t="shared" si="757"/>
        <v/>
      </c>
      <c r="AH1735" s="65" t="str">
        <f t="shared" si="775"/>
        <v>188412066</v>
      </c>
      <c r="AI1735" s="65">
        <v>18841206</v>
      </c>
      <c r="AJ1735" s="65" t="s">
        <v>5077</v>
      </c>
      <c r="AK1735" s="65">
        <v>6</v>
      </c>
      <c r="AL1735" s="65" t="s">
        <v>2097</v>
      </c>
      <c r="AN1735" s="65" t="str">
        <f t="shared" si="770"/>
        <v/>
      </c>
    </row>
    <row r="1736" spans="1:40" ht="16.8" customHeight="1" x14ac:dyDescent="0.25">
      <c r="A1736" s="113">
        <v>1</v>
      </c>
      <c r="B1736" s="342" t="s">
        <v>23</v>
      </c>
      <c r="C1736" s="334" t="s">
        <v>2</v>
      </c>
      <c r="D1736" s="334" t="str">
        <f t="shared" ref="D1736" si="778">IF(C1736="",IF(D1734&gt;D1735,"'W'",IF(D1734=D1735,"'D'","'L'")),_xlfn.CONCAT("'",C1736,"'"))</f>
        <v>'W'</v>
      </c>
      <c r="E1736" s="211">
        <f t="shared" si="776"/>
        <v>18820304</v>
      </c>
      <c r="F1736" s="262">
        <v>7</v>
      </c>
      <c r="G1736" s="211" t="s">
        <v>4958</v>
      </c>
      <c r="R1736" s="112" t="str">
        <f>IF(D1736="","", CONCATENATE("Update games set ", B1736, "= ",D1736," where game_id=", E1736))</f>
        <v>Update games set Result= 'W' where game_id=18820304</v>
      </c>
      <c r="S1736" s="112" t="str">
        <f t="shared" si="771"/>
        <v>Update lineups set player_name = 'Earp', raw_name = 'Earp' where game_id = 18820304 and player_order = 7</v>
      </c>
      <c r="T1736" s="112" t="str">
        <f t="shared" si="772"/>
        <v/>
      </c>
      <c r="U1736" s="200" t="str">
        <f t="shared" si="769"/>
        <v/>
      </c>
      <c r="V1736" s="112" t="str">
        <f t="shared" si="773"/>
        <v/>
      </c>
      <c r="W1736" s="415" t="str">
        <f t="shared" si="774"/>
        <v/>
      </c>
      <c r="Y1736" s="65" t="str">
        <f t="shared" si="753"/>
        <v/>
      </c>
      <c r="Z1736" s="65" t="str">
        <f t="shared" si="754"/>
        <v/>
      </c>
      <c r="AA1736" s="65" t="str">
        <f t="shared" si="755"/>
        <v/>
      </c>
      <c r="AB1736" s="65" t="str">
        <f t="shared" si="756"/>
        <v/>
      </c>
      <c r="AC1736" s="65" t="str">
        <f t="shared" si="757"/>
        <v/>
      </c>
      <c r="AH1736" s="65" t="str">
        <f t="shared" si="775"/>
        <v>188412067</v>
      </c>
      <c r="AI1736" s="65">
        <v>18841206</v>
      </c>
      <c r="AJ1736" s="65" t="s">
        <v>5077</v>
      </c>
      <c r="AK1736" s="65">
        <v>7</v>
      </c>
      <c r="AL1736" s="65" t="s">
        <v>3210</v>
      </c>
      <c r="AN1736" s="65" t="str">
        <f t="shared" si="770"/>
        <v/>
      </c>
    </row>
    <row r="1737" spans="1:40" ht="16.8" customHeight="1" x14ac:dyDescent="0.25">
      <c r="A1737" s="113">
        <v>1</v>
      </c>
      <c r="B1737" s="342" t="s">
        <v>768</v>
      </c>
      <c r="C1737" s="180"/>
      <c r="D1737" s="349" t="str">
        <f t="shared" ref="D1737:D1790" si="779">IF(C1737="", "", C1737)</f>
        <v/>
      </c>
      <c r="E1737" s="211">
        <f t="shared" si="776"/>
        <v>18820304</v>
      </c>
      <c r="F1737" s="262">
        <v>8</v>
      </c>
      <c r="G1737" s="211" t="s">
        <v>5042</v>
      </c>
      <c r="R1737" s="112" t="str">
        <f>IF(D1737="","", CONCATENATE("Update games set ", B1737, "= ",D1737," where game_id=", E1737))</f>
        <v/>
      </c>
      <c r="S1737" s="112" t="str">
        <f t="shared" si="771"/>
        <v>Update lineups set player_name = 'Fletcher', raw_name = 'Fletcher' where game_id = 18820304 and player_order = 8</v>
      </c>
      <c r="T1737" s="112" t="str">
        <f t="shared" si="772"/>
        <v/>
      </c>
      <c r="U1737" s="200" t="str">
        <f t="shared" si="769"/>
        <v/>
      </c>
      <c r="V1737" s="112" t="str">
        <f t="shared" si="773"/>
        <v/>
      </c>
      <c r="W1737" s="415" t="str">
        <f t="shared" si="774"/>
        <v/>
      </c>
      <c r="Y1737" s="65" t="str">
        <f t="shared" si="753"/>
        <v/>
      </c>
      <c r="Z1737" s="65" t="str">
        <f t="shared" si="754"/>
        <v/>
      </c>
      <c r="AA1737" s="65" t="str">
        <f t="shared" si="755"/>
        <v/>
      </c>
      <c r="AB1737" s="65" t="str">
        <f t="shared" si="756"/>
        <v/>
      </c>
      <c r="AC1737" s="65" t="str">
        <f t="shared" si="757"/>
        <v/>
      </c>
      <c r="AH1737" s="65" t="str">
        <f t="shared" si="775"/>
        <v>188412068</v>
      </c>
      <c r="AI1737" s="65">
        <v>18841206</v>
      </c>
      <c r="AJ1737" s="65" t="s">
        <v>5077</v>
      </c>
      <c r="AK1737" s="65">
        <v>8</v>
      </c>
      <c r="AL1737" s="65" t="s">
        <v>2981</v>
      </c>
      <c r="AN1737" s="65" t="str">
        <f t="shared" si="770"/>
        <v/>
      </c>
    </row>
    <row r="1738" spans="1:40" ht="16.8" customHeight="1" x14ac:dyDescent="0.25">
      <c r="A1738" s="113">
        <v>1</v>
      </c>
      <c r="B1738" s="342" t="s">
        <v>766</v>
      </c>
      <c r="C1738" s="180"/>
      <c r="D1738" s="349" t="str">
        <f t="shared" si="779"/>
        <v/>
      </c>
      <c r="E1738" s="211">
        <f t="shared" si="776"/>
        <v>18820304</v>
      </c>
      <c r="F1738" s="262">
        <v>9</v>
      </c>
      <c r="G1738" s="194" t="s">
        <v>4806</v>
      </c>
      <c r="H1738" s="194"/>
      <c r="N1738" s="417"/>
      <c r="O1738" s="194"/>
      <c r="P1738" s="194"/>
      <c r="R1738" s="112" t="str">
        <f>IF(D1738="","", CONCATENATE("Update games set ", B1738, "= ",D1738," where game_id=", E1738))</f>
        <v/>
      </c>
      <c r="S1738" s="112" t="str">
        <f t="shared" si="771"/>
        <v>Update lineups set player_name = 'SW Widdowson', raw_name = 'SW Widdowson' where game_id = 18820304 and player_order = 9</v>
      </c>
      <c r="T1738" s="112" t="str">
        <f t="shared" si="772"/>
        <v/>
      </c>
      <c r="U1738" s="200" t="str">
        <f t="shared" si="769"/>
        <v/>
      </c>
      <c r="V1738" s="112" t="str">
        <f t="shared" si="773"/>
        <v/>
      </c>
      <c r="W1738" s="415" t="str">
        <f t="shared" si="774"/>
        <v/>
      </c>
      <c r="Y1738" s="65" t="str">
        <f t="shared" si="753"/>
        <v/>
      </c>
      <c r="Z1738" s="65" t="str">
        <f t="shared" si="754"/>
        <v/>
      </c>
      <c r="AA1738" s="65" t="str">
        <f t="shared" si="755"/>
        <v/>
      </c>
      <c r="AB1738" s="65" t="str">
        <f t="shared" si="756"/>
        <v/>
      </c>
      <c r="AC1738" s="65" t="str">
        <f t="shared" si="757"/>
        <v/>
      </c>
      <c r="AH1738" s="65" t="str">
        <f t="shared" si="775"/>
        <v>188412069</v>
      </c>
      <c r="AI1738" s="65">
        <v>18841206</v>
      </c>
      <c r="AJ1738" s="65" t="s">
        <v>5077</v>
      </c>
      <c r="AK1738" s="65">
        <v>9</v>
      </c>
      <c r="AL1738" s="65" t="s">
        <v>3178</v>
      </c>
      <c r="AN1738" s="65" t="str">
        <f t="shared" si="770"/>
        <v/>
      </c>
    </row>
    <row r="1739" spans="1:40" ht="16.8" customHeight="1" x14ac:dyDescent="0.25">
      <c r="A1739" s="113">
        <v>1</v>
      </c>
      <c r="B1739" s="342" t="s">
        <v>753</v>
      </c>
      <c r="C1739" s="349" t="s">
        <v>5043</v>
      </c>
      <c r="D1739" s="350" t="str">
        <f t="shared" ref="D1739:D1787" si="780">IF(C1739="", "", CONCATENATE("'", C1739,"'"))</f>
        <v>'Mr Shuker'</v>
      </c>
      <c r="E1739" s="211">
        <f t="shared" si="776"/>
        <v>18820304</v>
      </c>
      <c r="F1739" s="262">
        <v>10</v>
      </c>
      <c r="G1739" s="194" t="s">
        <v>3417</v>
      </c>
      <c r="N1739" s="417"/>
      <c r="O1739" s="194"/>
      <c r="P1739" s="194"/>
      <c r="R1739" s="112" t="str">
        <f>IF(D1739="","", CONCATENATE("Update games set ", B1739, "= ",D1739," where game_id=", E1739))</f>
        <v>Update games set Referee= 'Mr Shuker' where game_id=18820304</v>
      </c>
      <c r="S1739" s="112" t="str">
        <f t="shared" si="771"/>
        <v>Update lineups set player_name = 'W Luntley', raw_name = 'W Luntley' where game_id = 18820304 and player_order = 10</v>
      </c>
      <c r="T1739" s="112" t="str">
        <f t="shared" si="772"/>
        <v/>
      </c>
      <c r="U1739" s="200" t="str">
        <f t="shared" si="769"/>
        <v/>
      </c>
      <c r="V1739" s="112" t="str">
        <f t="shared" si="773"/>
        <v/>
      </c>
      <c r="W1739" s="415" t="str">
        <f t="shared" si="774"/>
        <v/>
      </c>
      <c r="Y1739" s="65" t="str">
        <f t="shared" si="753"/>
        <v/>
      </c>
      <c r="Z1739" s="65" t="str">
        <f t="shared" si="754"/>
        <v/>
      </c>
      <c r="AA1739" s="65" t="str">
        <f t="shared" si="755"/>
        <v/>
      </c>
      <c r="AB1739" s="65" t="str">
        <f t="shared" si="756"/>
        <v/>
      </c>
      <c r="AC1739" s="65" t="str">
        <f t="shared" si="757"/>
        <v/>
      </c>
      <c r="AH1739" s="65" t="str">
        <f t="shared" si="775"/>
        <v>1884120610</v>
      </c>
      <c r="AI1739" s="65">
        <v>18841206</v>
      </c>
      <c r="AJ1739" s="65" t="s">
        <v>5077</v>
      </c>
      <c r="AK1739" s="65">
        <v>10</v>
      </c>
      <c r="AL1739" s="65" t="s">
        <v>2939</v>
      </c>
      <c r="AN1739" s="65" t="str">
        <f t="shared" si="770"/>
        <v/>
      </c>
    </row>
    <row r="1740" spans="1:40" ht="16.8" customHeight="1" x14ac:dyDescent="0.25">
      <c r="A1740" s="113">
        <v>1</v>
      </c>
      <c r="B1740" s="342" t="s">
        <v>746</v>
      </c>
      <c r="C1740" s="334" t="s">
        <v>5062</v>
      </c>
      <c r="D1740" s="334" t="str">
        <f>CONCATENATE("'", LEFT(E1740,4),"-",MID(E1740,5,2),"-", MID(E1740,7,2), " ", C1740,"'")</f>
        <v>'1882-03-04 15:00'</v>
      </c>
      <c r="E1740" s="211">
        <f t="shared" si="776"/>
        <v>18820304</v>
      </c>
      <c r="F1740" s="262">
        <v>11</v>
      </c>
      <c r="G1740" s="211" t="s">
        <v>2091</v>
      </c>
      <c r="R1740" s="112" t="str">
        <f>IF(D1740="","", CONCATENATE("Update games set ", B1740, "= ",D1740," where game_id=", E1740))</f>
        <v>Update games set Game_date= '1882-03-04 15:00' where game_id=18820304</v>
      </c>
      <c r="S1740" s="112" t="str">
        <f t="shared" si="771"/>
        <v>Update lineups set player_name = 'Norman', raw_name = 'Norman' where game_id = 18820304 and player_order = 11</v>
      </c>
      <c r="T1740" s="112" t="str">
        <f t="shared" si="772"/>
        <v/>
      </c>
      <c r="U1740" s="200" t="str">
        <f t="shared" si="769"/>
        <v/>
      </c>
      <c r="V1740" s="112" t="str">
        <f t="shared" si="773"/>
        <v/>
      </c>
      <c r="W1740" s="415" t="str">
        <f t="shared" si="774"/>
        <v/>
      </c>
      <c r="Y1740" s="65" t="str">
        <f t="shared" si="753"/>
        <v/>
      </c>
      <c r="Z1740" s="65" t="str">
        <f t="shared" si="754"/>
        <v/>
      </c>
      <c r="AA1740" s="65" t="str">
        <f t="shared" si="755"/>
        <v/>
      </c>
      <c r="AB1740" s="65" t="str">
        <f t="shared" si="756"/>
        <v/>
      </c>
      <c r="AC1740" s="65" t="str">
        <f t="shared" si="757"/>
        <v/>
      </c>
      <c r="AH1740" s="65" t="str">
        <f t="shared" si="775"/>
        <v>1884120611</v>
      </c>
      <c r="AI1740" s="65">
        <v>18841206</v>
      </c>
      <c r="AJ1740" s="65" t="s">
        <v>5077</v>
      </c>
      <c r="AK1740" s="65">
        <v>11</v>
      </c>
      <c r="AL1740" s="65" t="s">
        <v>3395</v>
      </c>
      <c r="AN1740" s="65" t="str">
        <f t="shared" si="770"/>
        <v/>
      </c>
    </row>
    <row r="1741" spans="1:40" ht="16.8" customHeight="1" x14ac:dyDescent="0.25">
      <c r="A1741" s="113">
        <v>1</v>
      </c>
      <c r="B1741" s="342" t="s">
        <v>25</v>
      </c>
      <c r="C1741" s="334"/>
      <c r="D1741" s="350" t="str">
        <f t="shared" si="762"/>
        <v/>
      </c>
      <c r="E1741" s="211">
        <f t="shared" si="776"/>
        <v>18820304</v>
      </c>
      <c r="F1741" s="262">
        <v>12</v>
      </c>
      <c r="G1741" s="212"/>
      <c r="H1741" s="212"/>
      <c r="N1741" s="416"/>
      <c r="O1741" s="212"/>
      <c r="P1741" s="212"/>
      <c r="R1741" s="112" t="str">
        <f>IF(D1741="","", CONCATENATE("Update games set ", B1741, "= ",D1741," where game_id=", E1741))</f>
        <v/>
      </c>
      <c r="S1741" s="112" t="str">
        <f t="shared" si="771"/>
        <v/>
      </c>
      <c r="T1741" s="112" t="str">
        <f t="shared" si="772"/>
        <v/>
      </c>
      <c r="U1741" s="200" t="str">
        <f t="shared" si="769"/>
        <v/>
      </c>
      <c r="V1741" s="112" t="str">
        <f t="shared" si="773"/>
        <v/>
      </c>
      <c r="W1741" s="415" t="str">
        <f t="shared" si="774"/>
        <v/>
      </c>
      <c r="Y1741" s="65" t="str">
        <f t="shared" si="753"/>
        <v/>
      </c>
      <c r="Z1741" s="65" t="str">
        <f t="shared" si="754"/>
        <v/>
      </c>
      <c r="AA1741" s="65" t="str">
        <f t="shared" si="755"/>
        <v/>
      </c>
      <c r="AB1741" s="65" t="str">
        <f t="shared" si="756"/>
        <v/>
      </c>
      <c r="AC1741" s="65" t="str">
        <f t="shared" si="757"/>
        <v/>
      </c>
      <c r="AH1741" s="65" t="str">
        <f t="shared" si="775"/>
        <v>1884120612</v>
      </c>
      <c r="AI1741" s="65">
        <v>18841206</v>
      </c>
      <c r="AJ1741" s="65" t="s">
        <v>5077</v>
      </c>
      <c r="AK1741" s="65">
        <v>12</v>
      </c>
      <c r="AL1741" s="65" t="s">
        <v>653</v>
      </c>
      <c r="AN1741" s="65" t="str">
        <f t="shared" si="770"/>
        <v/>
      </c>
    </row>
    <row r="1742" spans="1:40" ht="16.8" customHeight="1" x14ac:dyDescent="0.25">
      <c r="A1742" s="113">
        <v>1</v>
      </c>
      <c r="B1742" s="342" t="s">
        <v>475</v>
      </c>
      <c r="C1742" s="180"/>
      <c r="D1742" s="349" t="str">
        <f t="shared" si="779"/>
        <v/>
      </c>
      <c r="E1742" s="211">
        <f t="shared" si="776"/>
        <v>18820304</v>
      </c>
      <c r="F1742" s="262">
        <v>13</v>
      </c>
      <c r="R1742" s="112" t="str">
        <f>IF(D1742="","", CONCATENATE("Update games set ", B1742, "= ",D1742," where game_id=", E1742))</f>
        <v/>
      </c>
      <c r="S1742" s="112" t="str">
        <f t="shared" si="771"/>
        <v/>
      </c>
      <c r="T1742" s="112" t="str">
        <f t="shared" si="772"/>
        <v/>
      </c>
      <c r="U1742" s="200" t="str">
        <f t="shared" si="769"/>
        <v/>
      </c>
      <c r="V1742" s="112" t="str">
        <f t="shared" si="773"/>
        <v/>
      </c>
      <c r="W1742" s="415" t="str">
        <f t="shared" si="774"/>
        <v/>
      </c>
      <c r="Y1742" s="65" t="str">
        <f t="shared" ref="Y1742:Y1805" si="781">IF(I1742="","",CONCATENATE("update goals set scorer_name = '",SUBSTITUTE(J1742, "'", "''"),"'"))</f>
        <v/>
      </c>
      <c r="Z1742" s="65" t="str">
        <f t="shared" ref="Z1742:Z1805" si="782">IF(K1742="", "", CONCATENATE(", goal_min = ", K1742))</f>
        <v/>
      </c>
      <c r="AA1742" s="65" t="str">
        <f t="shared" ref="AA1742:AA1805" si="783">IF(L1742="", "", CONCATENATE(", Pen = '", UPPER(L1742), "'"))</f>
        <v/>
      </c>
      <c r="AB1742" s="65" t="str">
        <f t="shared" ref="AB1742:AB1805" si="784">IF(M1742="", "", CONCATENATE(", OG = '", UPPER(M1742), "'"))</f>
        <v/>
      </c>
      <c r="AC1742" s="65" t="str">
        <f t="shared" ref="AC1742:AC1805" si="785">IF(I1742="", "", CONCATENATE(" where game_id = ", E1742, " and goal_order = ", I1742))</f>
        <v/>
      </c>
      <c r="AH1742" s="65" t="str">
        <f t="shared" si="775"/>
        <v>1884120613</v>
      </c>
      <c r="AI1742" s="65">
        <v>18841206</v>
      </c>
      <c r="AJ1742" s="65" t="s">
        <v>5077</v>
      </c>
      <c r="AK1742" s="65">
        <v>13</v>
      </c>
      <c r="AL1742" s="65" t="s">
        <v>653</v>
      </c>
      <c r="AN1742" s="65" t="str">
        <f t="shared" si="770"/>
        <v/>
      </c>
    </row>
    <row r="1743" spans="1:40" ht="16.8" customHeight="1" x14ac:dyDescent="0.25">
      <c r="A1743" s="113">
        <v>1</v>
      </c>
      <c r="B1743" s="342" t="s">
        <v>20</v>
      </c>
      <c r="C1743" s="349" t="s">
        <v>5082</v>
      </c>
      <c r="D1743" s="350" t="str">
        <f t="shared" si="762"/>
        <v>'Trent Bridge'</v>
      </c>
      <c r="E1743" s="211">
        <f t="shared" si="776"/>
        <v>18820304</v>
      </c>
      <c r="F1743" s="262">
        <v>14</v>
      </c>
      <c r="R1743" s="112" t="str">
        <f>IF(D1743="","", CONCATENATE("Update games set ", B1743, "= ",D1743," where game_id=", E1743))</f>
        <v>Update games set Ground= 'Trent Bridge' where game_id=18820304</v>
      </c>
      <c r="S1743" s="112" t="str">
        <f t="shared" si="771"/>
        <v/>
      </c>
      <c r="T1743" s="112" t="str">
        <f t="shared" si="772"/>
        <v/>
      </c>
      <c r="U1743" s="200" t="str">
        <f t="shared" si="769"/>
        <v/>
      </c>
      <c r="V1743" s="112" t="str">
        <f t="shared" si="773"/>
        <v/>
      </c>
      <c r="W1743" s="415" t="str">
        <f t="shared" si="774"/>
        <v/>
      </c>
      <c r="Y1743" s="65" t="str">
        <f t="shared" si="781"/>
        <v/>
      </c>
      <c r="Z1743" s="65" t="str">
        <f t="shared" si="782"/>
        <v/>
      </c>
      <c r="AA1743" s="65" t="str">
        <f t="shared" si="783"/>
        <v/>
      </c>
      <c r="AB1743" s="65" t="str">
        <f t="shared" si="784"/>
        <v/>
      </c>
      <c r="AC1743" s="65" t="str">
        <f t="shared" si="785"/>
        <v/>
      </c>
      <c r="AH1743" s="65" t="str">
        <f t="shared" si="775"/>
        <v>1884120614</v>
      </c>
      <c r="AI1743" s="65">
        <v>18841206</v>
      </c>
      <c r="AJ1743" s="65" t="s">
        <v>5077</v>
      </c>
      <c r="AK1743" s="65">
        <v>14</v>
      </c>
      <c r="AL1743" s="65" t="s">
        <v>653</v>
      </c>
      <c r="AN1743" s="65" t="str">
        <f t="shared" si="770"/>
        <v/>
      </c>
    </row>
    <row r="1744" spans="1:40" ht="16.8" customHeight="1" x14ac:dyDescent="0.25">
      <c r="A1744" s="113">
        <v>1</v>
      </c>
      <c r="B1744" s="342" t="s">
        <v>4882</v>
      </c>
      <c r="C1744" s="342" t="str">
        <f>IF(C1743="", "", C1743)</f>
        <v>Trent Bridge</v>
      </c>
      <c r="D1744" s="350" t="str">
        <f t="shared" si="762"/>
        <v>'Trent Bridge'</v>
      </c>
      <c r="E1744" s="211">
        <f t="shared" si="776"/>
        <v>18820304</v>
      </c>
      <c r="F1744" s="262">
        <v>15</v>
      </c>
      <c r="R1744" s="112" t="str">
        <f>IF(D1744="","", CONCATENATE("Update games set ", B1744, "= ",D1744," where game_id=", E1744))</f>
        <v>Update games set Ground_parent= 'Trent Bridge' where game_id=18820304</v>
      </c>
      <c r="S1744" s="112" t="str">
        <f t="shared" si="771"/>
        <v/>
      </c>
      <c r="T1744" s="112" t="str">
        <f t="shared" si="772"/>
        <v/>
      </c>
      <c r="U1744" s="200" t="str">
        <f t="shared" si="769"/>
        <v/>
      </c>
      <c r="V1744" s="112" t="str">
        <f t="shared" si="773"/>
        <v/>
      </c>
      <c r="W1744" s="415" t="str">
        <f t="shared" si="774"/>
        <v/>
      </c>
      <c r="Y1744" s="65" t="str">
        <f t="shared" si="781"/>
        <v/>
      </c>
      <c r="Z1744" s="65" t="str">
        <f t="shared" si="782"/>
        <v/>
      </c>
      <c r="AA1744" s="65" t="str">
        <f t="shared" si="783"/>
        <v/>
      </c>
      <c r="AB1744" s="65" t="str">
        <f t="shared" si="784"/>
        <v/>
      </c>
      <c r="AC1744" s="65" t="str">
        <f t="shared" si="785"/>
        <v/>
      </c>
      <c r="AH1744" s="65" t="str">
        <f t="shared" si="775"/>
        <v>1884120615</v>
      </c>
      <c r="AI1744" s="65">
        <v>18841206</v>
      </c>
      <c r="AJ1744" s="65" t="s">
        <v>5077</v>
      </c>
      <c r="AK1744" s="65">
        <v>15</v>
      </c>
      <c r="AL1744" s="65" t="s">
        <v>653</v>
      </c>
      <c r="AN1744" s="65" t="str">
        <f t="shared" si="770"/>
        <v/>
      </c>
    </row>
    <row r="1745" spans="1:40" s="126" customFormat="1" ht="16.8" customHeight="1" thickBot="1" x14ac:dyDescent="0.3">
      <c r="A1745" s="113">
        <v>1</v>
      </c>
      <c r="B1745" s="116" t="s">
        <v>115</v>
      </c>
      <c r="C1745" s="352"/>
      <c r="D1745" s="370" t="str">
        <f t="shared" ref="D1745" si="786">IF(MID(E1745,5,2)*1&gt;6,_xlfn.CONCAT("'",LEFT(E1745,4),"-",MID(E1745,3,2)+1,"'"),_xlfn.CONCAT("'",LEFT(E1745,4)-1,"-",MID(E1745,3,2),"'"))</f>
        <v>'1881-82'</v>
      </c>
      <c r="E1745" s="214">
        <f t="shared" si="776"/>
        <v>18820304</v>
      </c>
      <c r="F1745" s="266">
        <v>16</v>
      </c>
      <c r="G1745" s="343"/>
      <c r="H1745" s="343"/>
      <c r="I1745" s="267"/>
      <c r="J1745" s="214"/>
      <c r="K1745" s="266"/>
      <c r="L1745" s="266"/>
      <c r="M1745" s="266"/>
      <c r="N1745" s="419"/>
      <c r="O1745" s="343"/>
      <c r="P1745" s="343"/>
      <c r="Q1745" s="346"/>
      <c r="R1745" s="112" t="str">
        <f>IF(D1745="","", CONCATENATE("Update games set ", B1745, "= ",D1745," where game_id=", E1745))</f>
        <v>Update games set Season= '1881-82' where game_id=18820304</v>
      </c>
      <c r="S1745" s="112" t="str">
        <f t="shared" si="771"/>
        <v/>
      </c>
      <c r="T1745" s="112" t="str">
        <f t="shared" si="772"/>
        <v/>
      </c>
      <c r="U1745" s="200" t="str">
        <f t="shared" si="769"/>
        <v/>
      </c>
      <c r="V1745" s="112" t="str">
        <f t="shared" si="773"/>
        <v/>
      </c>
      <c r="W1745" s="415" t="str">
        <f t="shared" si="774"/>
        <v/>
      </c>
      <c r="X1745" s="240"/>
      <c r="Y1745" s="65" t="str">
        <f t="shared" si="781"/>
        <v/>
      </c>
      <c r="Z1745" s="65" t="str">
        <f t="shared" si="782"/>
        <v/>
      </c>
      <c r="AA1745" s="65" t="str">
        <f t="shared" si="783"/>
        <v/>
      </c>
      <c r="AB1745" s="65" t="str">
        <f t="shared" si="784"/>
        <v/>
      </c>
      <c r="AC1745" s="65" t="str">
        <f t="shared" si="785"/>
        <v/>
      </c>
      <c r="AH1745" s="65" t="str">
        <f t="shared" si="775"/>
        <v>1884120616</v>
      </c>
      <c r="AI1745" s="126">
        <v>18841206</v>
      </c>
      <c r="AJ1745" s="126" t="s">
        <v>5077</v>
      </c>
      <c r="AK1745" s="126">
        <v>16</v>
      </c>
      <c r="AL1745" s="126" t="s">
        <v>653</v>
      </c>
      <c r="AN1745" s="65" t="str">
        <f t="shared" si="770"/>
        <v/>
      </c>
    </row>
    <row r="1746" spans="1:40" ht="16.8" customHeight="1" thickTop="1" x14ac:dyDescent="0.25">
      <c r="A1746" s="113">
        <v>1</v>
      </c>
      <c r="B1746" s="341" t="s">
        <v>22</v>
      </c>
      <c r="C1746" s="341" t="s">
        <v>5265</v>
      </c>
      <c r="D1746" s="341" t="str">
        <f t="shared" si="762"/>
        <v>'Derby Town'</v>
      </c>
      <c r="E1746" s="211">
        <v>18820311</v>
      </c>
      <c r="F1746" s="262">
        <v>1</v>
      </c>
      <c r="G1746" s="211" t="s">
        <v>4939</v>
      </c>
      <c r="H1746" s="212"/>
      <c r="R1746" s="112" t="str">
        <f>IF(D1746="","", CONCATENATE("Update games set ", B1746, "= ",D1746," where game_id=", E1746))</f>
        <v>Update games set Opponent= 'Derby Town' where game_id=18820311</v>
      </c>
      <c r="S1746" s="112" t="str">
        <f t="shared" si="771"/>
        <v>Update lineups set player_name = 'J Sands', raw_name = 'J Sands' where game_id = 18820311 and player_order = 1</v>
      </c>
      <c r="T1746" s="112" t="str">
        <f t="shared" si="772"/>
        <v/>
      </c>
      <c r="U1746" s="200" t="str">
        <f t="shared" si="769"/>
        <v/>
      </c>
      <c r="V1746" s="112" t="str">
        <f t="shared" si="773"/>
        <v/>
      </c>
      <c r="W1746" s="415" t="str">
        <f t="shared" si="774"/>
        <v/>
      </c>
      <c r="Y1746" s="65" t="str">
        <f t="shared" si="781"/>
        <v/>
      </c>
      <c r="Z1746" s="65" t="str">
        <f t="shared" si="782"/>
        <v/>
      </c>
      <c r="AA1746" s="65" t="str">
        <f t="shared" si="783"/>
        <v/>
      </c>
      <c r="AB1746" s="65" t="str">
        <f t="shared" si="784"/>
        <v/>
      </c>
      <c r="AC1746" s="65" t="str">
        <f t="shared" si="785"/>
        <v/>
      </c>
      <c r="AH1746" s="65" t="str">
        <f t="shared" si="775"/>
        <v>188501011</v>
      </c>
      <c r="AI1746" s="65">
        <v>18850101</v>
      </c>
      <c r="AJ1746" s="65" t="s">
        <v>1596</v>
      </c>
      <c r="AK1746" s="65">
        <v>1</v>
      </c>
      <c r="AL1746" s="65" t="s">
        <v>653</v>
      </c>
      <c r="AN1746" s="65" t="str">
        <f t="shared" si="770"/>
        <v>update games set source = 'The Nottingham Forest Football Scrapbook' where game_id = 18820311</v>
      </c>
    </row>
    <row r="1747" spans="1:40" ht="16.8" customHeight="1" x14ac:dyDescent="0.25">
      <c r="A1747" s="113">
        <v>1</v>
      </c>
      <c r="B1747" s="342" t="s">
        <v>4979</v>
      </c>
      <c r="C1747" s="342" t="str">
        <f>IF(C1746="", "", C1746)</f>
        <v>Derby Town</v>
      </c>
      <c r="D1747" s="350" t="str">
        <f t="shared" si="762"/>
        <v>'Derby Town'</v>
      </c>
      <c r="E1747" s="211">
        <f>E1746</f>
        <v>18820311</v>
      </c>
      <c r="F1747" s="262">
        <v>2</v>
      </c>
      <c r="G1747" s="211" t="s">
        <v>4957</v>
      </c>
      <c r="R1747" s="112" t="str">
        <f>IF(D1747="","", CONCATENATE("Update games set ", B1747, "= ",D1747," where game_id=", E1747))</f>
        <v>Update games set Opp_parent= 'Derby Town' where game_id=18820311</v>
      </c>
      <c r="S1747" s="112" t="str">
        <f t="shared" si="771"/>
        <v>Update lineups set player_name = 'Caborn', raw_name = 'Caborn' where game_id = 18820311 and player_order = 2</v>
      </c>
      <c r="T1747" s="112" t="str">
        <f t="shared" si="772"/>
        <v/>
      </c>
      <c r="U1747" s="200" t="str">
        <f t="shared" si="769"/>
        <v/>
      </c>
      <c r="V1747" s="112" t="str">
        <f t="shared" si="773"/>
        <v/>
      </c>
      <c r="W1747" s="415" t="str">
        <f t="shared" si="774"/>
        <v/>
      </c>
      <c r="Y1747" s="65" t="str">
        <f t="shared" si="781"/>
        <v/>
      </c>
      <c r="Z1747" s="65" t="str">
        <f t="shared" si="782"/>
        <v/>
      </c>
      <c r="AA1747" s="65" t="str">
        <f t="shared" si="783"/>
        <v/>
      </c>
      <c r="AB1747" s="65" t="str">
        <f t="shared" si="784"/>
        <v/>
      </c>
      <c r="AC1747" s="65" t="str">
        <f t="shared" si="785"/>
        <v/>
      </c>
      <c r="AH1747" s="65" t="str">
        <f t="shared" si="775"/>
        <v>188501012</v>
      </c>
      <c r="AI1747" s="65">
        <v>18850101</v>
      </c>
      <c r="AJ1747" s="65" t="s">
        <v>1596</v>
      </c>
      <c r="AK1747" s="65">
        <v>2</v>
      </c>
      <c r="AL1747" s="65" t="s">
        <v>653</v>
      </c>
      <c r="AN1747" s="65" t="str">
        <f t="shared" si="770"/>
        <v/>
      </c>
    </row>
    <row r="1748" spans="1:40" ht="16.8" customHeight="1" x14ac:dyDescent="0.25">
      <c r="A1748" s="113">
        <v>1</v>
      </c>
      <c r="B1748" s="342" t="s">
        <v>2653</v>
      </c>
      <c r="C1748" s="342" t="s">
        <v>663</v>
      </c>
      <c r="D1748" s="350" t="str">
        <f t="shared" si="762"/>
        <v>'Friendly'</v>
      </c>
      <c r="E1748" s="211">
        <f t="shared" ref="E1748:E1761" si="787">E1747</f>
        <v>18820311</v>
      </c>
      <c r="F1748" s="262">
        <v>3</v>
      </c>
      <c r="G1748" s="211" t="s">
        <v>2105</v>
      </c>
      <c r="R1748" s="112" t="str">
        <f>IF(D1748="","", CONCATENATE("Update games set ", B1748, "= ",D1748," where game_id=", E1748))</f>
        <v>Update games set Game_type= 'Friendly' where game_id=18820311</v>
      </c>
      <c r="S1748" s="112" t="str">
        <f t="shared" si="771"/>
        <v>Update lineups set player_name = 'Billyeald', raw_name = 'Billyeald' where game_id = 18820311 and player_order = 3</v>
      </c>
      <c r="T1748" s="112" t="str">
        <f t="shared" si="772"/>
        <v/>
      </c>
      <c r="U1748" s="200" t="str">
        <f t="shared" si="769"/>
        <v/>
      </c>
      <c r="V1748" s="112" t="str">
        <f t="shared" si="773"/>
        <v/>
      </c>
      <c r="W1748" s="415" t="str">
        <f t="shared" si="774"/>
        <v/>
      </c>
      <c r="Y1748" s="65" t="str">
        <f t="shared" si="781"/>
        <v/>
      </c>
      <c r="Z1748" s="65" t="str">
        <f t="shared" si="782"/>
        <v/>
      </c>
      <c r="AA1748" s="65" t="str">
        <f t="shared" si="783"/>
        <v/>
      </c>
      <c r="AB1748" s="65" t="str">
        <f t="shared" si="784"/>
        <v/>
      </c>
      <c r="AC1748" s="65" t="str">
        <f t="shared" si="785"/>
        <v/>
      </c>
      <c r="AH1748" s="65" t="str">
        <f t="shared" si="775"/>
        <v>188501013</v>
      </c>
      <c r="AI1748" s="65">
        <v>18850101</v>
      </c>
      <c r="AJ1748" s="65" t="s">
        <v>1596</v>
      </c>
      <c r="AK1748" s="65">
        <v>3</v>
      </c>
      <c r="AL1748" s="65" t="s">
        <v>653</v>
      </c>
      <c r="AN1748" s="65" t="str">
        <f t="shared" si="770"/>
        <v/>
      </c>
    </row>
    <row r="1749" spans="1:40" ht="16.8" customHeight="1" x14ac:dyDescent="0.25">
      <c r="A1749" s="113">
        <v>1</v>
      </c>
      <c r="B1749" s="342" t="s">
        <v>4978</v>
      </c>
      <c r="C1749" s="348" t="s">
        <v>5065</v>
      </c>
      <c r="D1749" s="350" t="str">
        <f t="shared" si="762"/>
        <v>'H'</v>
      </c>
      <c r="E1749" s="211">
        <f t="shared" si="787"/>
        <v>18820311</v>
      </c>
      <c r="F1749" s="262">
        <v>4</v>
      </c>
      <c r="G1749" s="211" t="s">
        <v>5006</v>
      </c>
      <c r="R1749" s="112" t="str">
        <f>IF(D1749="","", CONCATENATE("Update games set ", B1749, "= ",D1749," where game_id=", E1749))</f>
        <v>Update games set HAN= 'H' where game_id=18820311</v>
      </c>
      <c r="S1749" s="112" t="str">
        <f t="shared" si="771"/>
        <v>Update lineups set player_name = 'Parr', raw_name = 'Parr' where game_id = 18820311 and player_order = 4</v>
      </c>
      <c r="T1749" s="112" t="str">
        <f t="shared" si="772"/>
        <v/>
      </c>
      <c r="U1749" s="200" t="str">
        <f t="shared" si="769"/>
        <v/>
      </c>
      <c r="V1749" s="112" t="str">
        <f t="shared" si="773"/>
        <v/>
      </c>
      <c r="W1749" s="415" t="str">
        <f t="shared" si="774"/>
        <v/>
      </c>
      <c r="Y1749" s="65" t="str">
        <f t="shared" si="781"/>
        <v/>
      </c>
      <c r="Z1749" s="65" t="str">
        <f t="shared" si="782"/>
        <v/>
      </c>
      <c r="AA1749" s="65" t="str">
        <f t="shared" si="783"/>
        <v/>
      </c>
      <c r="AB1749" s="65" t="str">
        <f t="shared" si="784"/>
        <v/>
      </c>
      <c r="AC1749" s="65" t="str">
        <f t="shared" si="785"/>
        <v/>
      </c>
      <c r="AH1749" s="65" t="str">
        <f t="shared" si="775"/>
        <v>188501014</v>
      </c>
      <c r="AI1749" s="65">
        <v>18850101</v>
      </c>
      <c r="AJ1749" s="65" t="s">
        <v>1596</v>
      </c>
      <c r="AK1749" s="65">
        <v>4</v>
      </c>
      <c r="AL1749" s="65" t="s">
        <v>653</v>
      </c>
      <c r="AN1749" s="65" t="str">
        <f t="shared" si="770"/>
        <v/>
      </c>
    </row>
    <row r="1750" spans="1:40" ht="16.8" customHeight="1" x14ac:dyDescent="0.25">
      <c r="A1750" s="113">
        <v>1</v>
      </c>
      <c r="B1750" s="342" t="s">
        <v>5</v>
      </c>
      <c r="C1750" s="347">
        <v>4</v>
      </c>
      <c r="D1750" s="349">
        <f t="shared" si="777"/>
        <v>4</v>
      </c>
      <c r="E1750" s="211">
        <f t="shared" si="787"/>
        <v>18820311</v>
      </c>
      <c r="F1750" s="262">
        <v>5</v>
      </c>
      <c r="G1750" s="211" t="s">
        <v>1868</v>
      </c>
      <c r="R1750" s="112" t="str">
        <f>IF(D1750="","", CONCATENATE("Update games set ", B1750, "= ",D1750," where game_id=", E1750))</f>
        <v>Update games set F= 4 where game_id=18820311</v>
      </c>
      <c r="S1750" s="112" t="str">
        <f t="shared" si="771"/>
        <v>Update lineups set player_name = 'Sheldon', raw_name = 'Sheldon' where game_id = 18820311 and player_order = 5</v>
      </c>
      <c r="T1750" s="112" t="str">
        <f t="shared" si="772"/>
        <v/>
      </c>
      <c r="U1750" s="200" t="str">
        <f t="shared" si="769"/>
        <v/>
      </c>
      <c r="V1750" s="112" t="str">
        <f t="shared" si="773"/>
        <v/>
      </c>
      <c r="W1750" s="415" t="str">
        <f t="shared" si="774"/>
        <v/>
      </c>
      <c r="Y1750" s="65" t="str">
        <f t="shared" si="781"/>
        <v/>
      </c>
      <c r="Z1750" s="65" t="str">
        <f t="shared" si="782"/>
        <v/>
      </c>
      <c r="AA1750" s="65" t="str">
        <f t="shared" si="783"/>
        <v/>
      </c>
      <c r="AB1750" s="65" t="str">
        <f t="shared" si="784"/>
        <v/>
      </c>
      <c r="AC1750" s="65" t="str">
        <f t="shared" si="785"/>
        <v/>
      </c>
      <c r="AH1750" s="65" t="str">
        <f t="shared" si="775"/>
        <v>188501015</v>
      </c>
      <c r="AI1750" s="65">
        <v>18850101</v>
      </c>
      <c r="AJ1750" s="65" t="s">
        <v>1596</v>
      </c>
      <c r="AK1750" s="65">
        <v>5</v>
      </c>
      <c r="AL1750" s="65" t="s">
        <v>653</v>
      </c>
      <c r="AN1750" s="65" t="str">
        <f t="shared" si="770"/>
        <v/>
      </c>
    </row>
    <row r="1751" spans="1:40" ht="16.8" customHeight="1" x14ac:dyDescent="0.25">
      <c r="A1751" s="113">
        <v>1</v>
      </c>
      <c r="B1751" s="342" t="s">
        <v>0</v>
      </c>
      <c r="C1751" s="180">
        <v>0</v>
      </c>
      <c r="D1751" s="349">
        <f t="shared" si="777"/>
        <v>0</v>
      </c>
      <c r="E1751" s="211">
        <f t="shared" si="787"/>
        <v>18820311</v>
      </c>
      <c r="F1751" s="262">
        <v>6</v>
      </c>
      <c r="G1751" s="211" t="s">
        <v>2091</v>
      </c>
      <c r="R1751" s="112" t="str">
        <f>IF(D1751="","", CONCATENATE("Update games set ", B1751, "= ",D1751," where game_id=", E1751))</f>
        <v>Update games set A= 0 where game_id=18820311</v>
      </c>
      <c r="S1751" s="112" t="str">
        <f t="shared" si="771"/>
        <v>Update lineups set player_name = 'Norman', raw_name = 'Norman' where game_id = 18820311 and player_order = 6</v>
      </c>
      <c r="T1751" s="112" t="str">
        <f t="shared" si="772"/>
        <v/>
      </c>
      <c r="U1751" s="200" t="str">
        <f t="shared" si="769"/>
        <v/>
      </c>
      <c r="V1751" s="112" t="str">
        <f t="shared" si="773"/>
        <v/>
      </c>
      <c r="W1751" s="415" t="str">
        <f t="shared" si="774"/>
        <v/>
      </c>
      <c r="Y1751" s="65" t="str">
        <f t="shared" si="781"/>
        <v/>
      </c>
      <c r="Z1751" s="65" t="str">
        <f t="shared" si="782"/>
        <v/>
      </c>
      <c r="AA1751" s="65" t="str">
        <f t="shared" si="783"/>
        <v/>
      </c>
      <c r="AB1751" s="65" t="str">
        <f t="shared" si="784"/>
        <v/>
      </c>
      <c r="AC1751" s="65" t="str">
        <f t="shared" si="785"/>
        <v/>
      </c>
      <c r="AH1751" s="65" t="str">
        <f t="shared" si="775"/>
        <v>188501016</v>
      </c>
      <c r="AI1751" s="65">
        <v>18850101</v>
      </c>
      <c r="AJ1751" s="65" t="s">
        <v>1596</v>
      </c>
      <c r="AK1751" s="65">
        <v>6</v>
      </c>
      <c r="AL1751" s="65" t="s">
        <v>653</v>
      </c>
      <c r="AN1751" s="65" t="str">
        <f t="shared" si="770"/>
        <v/>
      </c>
    </row>
    <row r="1752" spans="1:40" ht="16.8" customHeight="1" x14ac:dyDescent="0.25">
      <c r="A1752" s="113">
        <v>1</v>
      </c>
      <c r="B1752" s="342" t="s">
        <v>23</v>
      </c>
      <c r="C1752" s="334" t="s">
        <v>2</v>
      </c>
      <c r="D1752" s="334" t="str">
        <f t="shared" ref="D1752" si="788">IF(C1752="",IF(D1750&gt;D1751,"'W'",IF(D1750=D1751,"'D'","'L'")),_xlfn.CONCAT("'",C1752,"'"))</f>
        <v>'W'</v>
      </c>
      <c r="E1752" s="211">
        <f t="shared" si="787"/>
        <v>18820311</v>
      </c>
      <c r="F1752" s="262">
        <v>7</v>
      </c>
      <c r="G1752" s="211" t="s">
        <v>5044</v>
      </c>
      <c r="R1752" s="112" t="str">
        <f>IF(D1752="","", CONCATENATE("Update games set ", B1752, "= ",D1752," where game_id=", E1752))</f>
        <v>Update games set Result= 'W' where game_id=18820311</v>
      </c>
      <c r="S1752" s="112" t="str">
        <f t="shared" si="771"/>
        <v>Update lineups set player_name = 'Cox', raw_name = 'Cox' where game_id = 18820311 and player_order = 7</v>
      </c>
      <c r="T1752" s="112" t="str">
        <f t="shared" si="772"/>
        <v/>
      </c>
      <c r="U1752" s="200" t="str">
        <f t="shared" si="769"/>
        <v/>
      </c>
      <c r="V1752" s="112" t="str">
        <f t="shared" si="773"/>
        <v/>
      </c>
      <c r="W1752" s="415" t="str">
        <f t="shared" si="774"/>
        <v/>
      </c>
      <c r="Y1752" s="65" t="str">
        <f t="shared" si="781"/>
        <v/>
      </c>
      <c r="Z1752" s="65" t="str">
        <f t="shared" si="782"/>
        <v/>
      </c>
      <c r="AA1752" s="65" t="str">
        <f t="shared" si="783"/>
        <v/>
      </c>
      <c r="AB1752" s="65" t="str">
        <f t="shared" si="784"/>
        <v/>
      </c>
      <c r="AC1752" s="65" t="str">
        <f t="shared" si="785"/>
        <v/>
      </c>
      <c r="AH1752" s="65" t="str">
        <f t="shared" si="775"/>
        <v>188501017</v>
      </c>
      <c r="AI1752" s="65">
        <v>18850101</v>
      </c>
      <c r="AJ1752" s="65" t="s">
        <v>1596</v>
      </c>
      <c r="AK1752" s="65">
        <v>7</v>
      </c>
      <c r="AL1752" s="65" t="s">
        <v>653</v>
      </c>
      <c r="AN1752" s="65" t="str">
        <f t="shared" si="770"/>
        <v/>
      </c>
    </row>
    <row r="1753" spans="1:40" ht="16.8" customHeight="1" x14ac:dyDescent="0.25">
      <c r="A1753" s="113">
        <v>1</v>
      </c>
      <c r="B1753" s="342" t="s">
        <v>768</v>
      </c>
      <c r="C1753" s="180"/>
      <c r="D1753" s="349" t="str">
        <f t="shared" si="779"/>
        <v/>
      </c>
      <c r="E1753" s="211">
        <f t="shared" si="787"/>
        <v>18820311</v>
      </c>
      <c r="F1753" s="262">
        <v>8</v>
      </c>
      <c r="G1753" s="211" t="s">
        <v>4781</v>
      </c>
      <c r="R1753" s="112" t="str">
        <f>IF(D1753="","", CONCATENATE("Update games set ", B1753, "= ",D1753," where game_id=", E1753))</f>
        <v/>
      </c>
      <c r="S1753" s="112" t="str">
        <f t="shared" si="771"/>
        <v>Update lineups set player_name = 'Widdowson', raw_name = 'Widdowson' where game_id = 18820311 and player_order = 8</v>
      </c>
      <c r="T1753" s="112" t="str">
        <f t="shared" si="772"/>
        <v/>
      </c>
      <c r="U1753" s="200" t="str">
        <f t="shared" si="769"/>
        <v/>
      </c>
      <c r="V1753" s="112" t="str">
        <f t="shared" si="773"/>
        <v/>
      </c>
      <c r="W1753" s="415" t="str">
        <f t="shared" si="774"/>
        <v/>
      </c>
      <c r="Y1753" s="65" t="str">
        <f t="shared" si="781"/>
        <v/>
      </c>
      <c r="Z1753" s="65" t="str">
        <f t="shared" si="782"/>
        <v/>
      </c>
      <c r="AA1753" s="65" t="str">
        <f t="shared" si="783"/>
        <v/>
      </c>
      <c r="AB1753" s="65" t="str">
        <f t="shared" si="784"/>
        <v/>
      </c>
      <c r="AC1753" s="65" t="str">
        <f t="shared" si="785"/>
        <v/>
      </c>
      <c r="AH1753" s="65" t="str">
        <f t="shared" si="775"/>
        <v>188501018</v>
      </c>
      <c r="AI1753" s="65">
        <v>18850101</v>
      </c>
      <c r="AJ1753" s="65" t="s">
        <v>1596</v>
      </c>
      <c r="AK1753" s="65">
        <v>8</v>
      </c>
      <c r="AL1753" s="65" t="s">
        <v>653</v>
      </c>
      <c r="AN1753" s="65" t="str">
        <f t="shared" si="770"/>
        <v/>
      </c>
    </row>
    <row r="1754" spans="1:40" ht="16.8" customHeight="1" x14ac:dyDescent="0.25">
      <c r="A1754" s="113">
        <v>1</v>
      </c>
      <c r="B1754" s="342" t="s">
        <v>766</v>
      </c>
      <c r="C1754" s="180"/>
      <c r="D1754" s="349" t="str">
        <f t="shared" si="779"/>
        <v/>
      </c>
      <c r="E1754" s="211">
        <f t="shared" si="787"/>
        <v>18820311</v>
      </c>
      <c r="F1754" s="262">
        <v>9</v>
      </c>
      <c r="G1754" s="194" t="s">
        <v>4958</v>
      </c>
      <c r="H1754" s="194"/>
      <c r="N1754" s="417"/>
      <c r="O1754" s="194"/>
      <c r="P1754" s="194"/>
      <c r="R1754" s="112" t="str">
        <f>IF(D1754="","", CONCATENATE("Update games set ", B1754, "= ",D1754," where game_id=", E1754))</f>
        <v/>
      </c>
      <c r="S1754" s="112" t="str">
        <f t="shared" si="771"/>
        <v>Update lineups set player_name = 'Earp', raw_name = 'Earp' where game_id = 18820311 and player_order = 9</v>
      </c>
      <c r="T1754" s="112" t="str">
        <f t="shared" si="772"/>
        <v/>
      </c>
      <c r="U1754" s="200" t="str">
        <f t="shared" si="769"/>
        <v/>
      </c>
      <c r="V1754" s="112" t="str">
        <f t="shared" si="773"/>
        <v/>
      </c>
      <c r="W1754" s="415" t="str">
        <f t="shared" si="774"/>
        <v/>
      </c>
      <c r="Y1754" s="65" t="str">
        <f t="shared" si="781"/>
        <v/>
      </c>
      <c r="Z1754" s="65" t="str">
        <f t="shared" si="782"/>
        <v/>
      </c>
      <c r="AA1754" s="65" t="str">
        <f t="shared" si="783"/>
        <v/>
      </c>
      <c r="AB1754" s="65" t="str">
        <f t="shared" si="784"/>
        <v/>
      </c>
      <c r="AC1754" s="65" t="str">
        <f t="shared" si="785"/>
        <v/>
      </c>
      <c r="AH1754" s="65" t="str">
        <f t="shared" si="775"/>
        <v>188501019</v>
      </c>
      <c r="AI1754" s="65">
        <v>18850101</v>
      </c>
      <c r="AJ1754" s="65" t="s">
        <v>1596</v>
      </c>
      <c r="AK1754" s="65">
        <v>9</v>
      </c>
      <c r="AL1754" s="65" t="s">
        <v>653</v>
      </c>
      <c r="AN1754" s="65" t="str">
        <f t="shared" si="770"/>
        <v/>
      </c>
    </row>
    <row r="1755" spans="1:40" ht="16.8" customHeight="1" x14ac:dyDescent="0.25">
      <c r="A1755" s="113">
        <v>1</v>
      </c>
      <c r="B1755" s="342" t="s">
        <v>753</v>
      </c>
      <c r="C1755" s="349" t="s">
        <v>5045</v>
      </c>
      <c r="D1755" s="350" t="str">
        <f t="shared" si="780"/>
        <v>'Mr H Jessop'</v>
      </c>
      <c r="E1755" s="211">
        <f t="shared" si="787"/>
        <v>18820311</v>
      </c>
      <c r="F1755" s="262">
        <v>10</v>
      </c>
      <c r="G1755" s="194" t="s">
        <v>5042</v>
      </c>
      <c r="N1755" s="417"/>
      <c r="O1755" s="194"/>
      <c r="P1755" s="194"/>
      <c r="R1755" s="112" t="str">
        <f>IF(D1755="","", CONCATENATE("Update games set ", B1755, "= ",D1755," where game_id=", E1755))</f>
        <v>Update games set Referee= 'Mr H Jessop' where game_id=18820311</v>
      </c>
      <c r="S1755" s="112" t="str">
        <f t="shared" si="771"/>
        <v>Update lineups set player_name = 'Fletcher', raw_name = 'Fletcher' where game_id = 18820311 and player_order = 10</v>
      </c>
      <c r="T1755" s="112" t="str">
        <f t="shared" si="772"/>
        <v/>
      </c>
      <c r="U1755" s="200" t="str">
        <f t="shared" si="769"/>
        <v/>
      </c>
      <c r="V1755" s="112" t="str">
        <f t="shared" si="773"/>
        <v/>
      </c>
      <c r="W1755" s="415" t="str">
        <f t="shared" si="774"/>
        <v/>
      </c>
      <c r="Y1755" s="65" t="str">
        <f t="shared" si="781"/>
        <v/>
      </c>
      <c r="Z1755" s="65" t="str">
        <f t="shared" si="782"/>
        <v/>
      </c>
      <c r="AA1755" s="65" t="str">
        <f t="shared" si="783"/>
        <v/>
      </c>
      <c r="AB1755" s="65" t="str">
        <f t="shared" si="784"/>
        <v/>
      </c>
      <c r="AC1755" s="65" t="str">
        <f t="shared" si="785"/>
        <v/>
      </c>
      <c r="AH1755" s="65" t="str">
        <f t="shared" si="775"/>
        <v>1885010110</v>
      </c>
      <c r="AI1755" s="65">
        <v>18850101</v>
      </c>
      <c r="AJ1755" s="65" t="s">
        <v>1596</v>
      </c>
      <c r="AK1755" s="65">
        <v>10</v>
      </c>
      <c r="AL1755" s="65" t="s">
        <v>653</v>
      </c>
      <c r="AN1755" s="65" t="str">
        <f t="shared" si="770"/>
        <v/>
      </c>
    </row>
    <row r="1756" spans="1:40" ht="16.8" customHeight="1" x14ac:dyDescent="0.25">
      <c r="A1756" s="113">
        <v>1</v>
      </c>
      <c r="B1756" s="342" t="s">
        <v>746</v>
      </c>
      <c r="C1756" s="334" t="s">
        <v>5062</v>
      </c>
      <c r="D1756" s="334" t="str">
        <f>CONCATENATE("'", LEFT(E1756,4),"-",MID(E1756,5,2),"-", MID(E1756,7,2), " ", C1756,"'")</f>
        <v>'1882-03-11 15:00'</v>
      </c>
      <c r="E1756" s="211">
        <f t="shared" si="787"/>
        <v>18820311</v>
      </c>
      <c r="F1756" s="262">
        <v>11</v>
      </c>
      <c r="G1756" s="211" t="s">
        <v>4942</v>
      </c>
      <c r="R1756" s="112" t="str">
        <f>IF(D1756="","", CONCATENATE("Update games set ", B1756, "= ",D1756," where game_id=", E1756))</f>
        <v>Update games set Game_date= '1882-03-11 15:00' where game_id=18820311</v>
      </c>
      <c r="S1756" s="112" t="str">
        <f t="shared" si="771"/>
        <v>Update lineups set player_name = 'E Luntley', raw_name = 'E Luntley' where game_id = 18820311 and player_order = 11</v>
      </c>
      <c r="T1756" s="112" t="str">
        <f t="shared" si="772"/>
        <v/>
      </c>
      <c r="U1756" s="200" t="str">
        <f t="shared" si="769"/>
        <v/>
      </c>
      <c r="V1756" s="112" t="str">
        <f t="shared" si="773"/>
        <v/>
      </c>
      <c r="W1756" s="415" t="str">
        <f t="shared" si="774"/>
        <v/>
      </c>
      <c r="Y1756" s="65" t="str">
        <f t="shared" si="781"/>
        <v/>
      </c>
      <c r="Z1756" s="65" t="str">
        <f t="shared" si="782"/>
        <v/>
      </c>
      <c r="AA1756" s="65" t="str">
        <f t="shared" si="783"/>
        <v/>
      </c>
      <c r="AB1756" s="65" t="str">
        <f t="shared" si="784"/>
        <v/>
      </c>
      <c r="AC1756" s="65" t="str">
        <f t="shared" si="785"/>
        <v/>
      </c>
      <c r="AH1756" s="65" t="str">
        <f t="shared" si="775"/>
        <v>1885010111</v>
      </c>
      <c r="AI1756" s="65">
        <v>18850101</v>
      </c>
      <c r="AJ1756" s="65" t="s">
        <v>1596</v>
      </c>
      <c r="AK1756" s="65">
        <v>11</v>
      </c>
      <c r="AL1756" s="65" t="s">
        <v>653</v>
      </c>
      <c r="AN1756" s="65" t="str">
        <f t="shared" si="770"/>
        <v/>
      </c>
    </row>
    <row r="1757" spans="1:40" ht="16.8" customHeight="1" x14ac:dyDescent="0.25">
      <c r="A1757" s="113">
        <v>1</v>
      </c>
      <c r="B1757" s="342" t="s">
        <v>25</v>
      </c>
      <c r="C1757" s="334"/>
      <c r="D1757" s="350" t="str">
        <f t="shared" si="762"/>
        <v/>
      </c>
      <c r="E1757" s="211">
        <f t="shared" si="787"/>
        <v>18820311</v>
      </c>
      <c r="F1757" s="262">
        <v>12</v>
      </c>
      <c r="G1757" s="212"/>
      <c r="H1757" s="212"/>
      <c r="N1757" s="416"/>
      <c r="O1757" s="212"/>
      <c r="P1757" s="212"/>
      <c r="R1757" s="112" t="str">
        <f>IF(D1757="","", CONCATENATE("Update games set ", B1757, "= ",D1757," where game_id=", E1757))</f>
        <v/>
      </c>
      <c r="S1757" s="112" t="str">
        <f t="shared" si="771"/>
        <v/>
      </c>
      <c r="T1757" s="112" t="str">
        <f t="shared" si="772"/>
        <v/>
      </c>
      <c r="U1757" s="200" t="str">
        <f t="shared" si="769"/>
        <v/>
      </c>
      <c r="V1757" s="112" t="str">
        <f t="shared" si="773"/>
        <v/>
      </c>
      <c r="W1757" s="415" t="str">
        <f t="shared" si="774"/>
        <v/>
      </c>
      <c r="Y1757" s="65" t="str">
        <f t="shared" si="781"/>
        <v/>
      </c>
      <c r="Z1757" s="65" t="str">
        <f t="shared" si="782"/>
        <v/>
      </c>
      <c r="AA1757" s="65" t="str">
        <f t="shared" si="783"/>
        <v/>
      </c>
      <c r="AB1757" s="65" t="str">
        <f t="shared" si="784"/>
        <v/>
      </c>
      <c r="AC1757" s="65" t="str">
        <f t="shared" si="785"/>
        <v/>
      </c>
      <c r="AH1757" s="65" t="str">
        <f t="shared" si="775"/>
        <v>1885010112</v>
      </c>
      <c r="AI1757" s="65">
        <v>18850101</v>
      </c>
      <c r="AJ1757" s="65" t="s">
        <v>1596</v>
      </c>
      <c r="AK1757" s="65">
        <v>12</v>
      </c>
      <c r="AL1757" s="65" t="s">
        <v>653</v>
      </c>
      <c r="AN1757" s="65" t="str">
        <f t="shared" si="770"/>
        <v/>
      </c>
    </row>
    <row r="1758" spans="1:40" ht="16.8" customHeight="1" x14ac:dyDescent="0.25">
      <c r="A1758" s="113">
        <v>1</v>
      </c>
      <c r="B1758" s="342" t="s">
        <v>475</v>
      </c>
      <c r="C1758" s="180"/>
      <c r="D1758" s="349" t="str">
        <f t="shared" si="779"/>
        <v/>
      </c>
      <c r="E1758" s="211">
        <f t="shared" si="787"/>
        <v>18820311</v>
      </c>
      <c r="F1758" s="262">
        <v>13</v>
      </c>
      <c r="R1758" s="112" t="str">
        <f>IF(D1758="","", CONCATENATE("Update games set ", B1758, "= ",D1758," where game_id=", E1758))</f>
        <v/>
      </c>
      <c r="S1758" s="112" t="str">
        <f t="shared" si="771"/>
        <v/>
      </c>
      <c r="T1758" s="112" t="str">
        <f t="shared" si="772"/>
        <v/>
      </c>
      <c r="U1758" s="200" t="str">
        <f t="shared" si="769"/>
        <v/>
      </c>
      <c r="V1758" s="112" t="str">
        <f t="shared" si="773"/>
        <v/>
      </c>
      <c r="W1758" s="415" t="str">
        <f t="shared" si="774"/>
        <v/>
      </c>
      <c r="Y1758" s="65" t="str">
        <f t="shared" si="781"/>
        <v/>
      </c>
      <c r="Z1758" s="65" t="str">
        <f t="shared" si="782"/>
        <v/>
      </c>
      <c r="AA1758" s="65" t="str">
        <f t="shared" si="783"/>
        <v/>
      </c>
      <c r="AB1758" s="65" t="str">
        <f t="shared" si="784"/>
        <v/>
      </c>
      <c r="AC1758" s="65" t="str">
        <f t="shared" si="785"/>
        <v/>
      </c>
      <c r="AH1758" s="65" t="str">
        <f t="shared" si="775"/>
        <v>1885010113</v>
      </c>
      <c r="AI1758" s="65">
        <v>18850101</v>
      </c>
      <c r="AJ1758" s="65" t="s">
        <v>1596</v>
      </c>
      <c r="AK1758" s="65">
        <v>13</v>
      </c>
      <c r="AL1758" s="65" t="s">
        <v>653</v>
      </c>
      <c r="AN1758" s="65" t="str">
        <f t="shared" si="770"/>
        <v/>
      </c>
    </row>
    <row r="1759" spans="1:40" ht="16.8" customHeight="1" x14ac:dyDescent="0.25">
      <c r="A1759" s="113">
        <v>1</v>
      </c>
      <c r="B1759" s="342" t="s">
        <v>20</v>
      </c>
      <c r="C1759" s="349" t="s">
        <v>5082</v>
      </c>
      <c r="D1759" s="350" t="str">
        <f t="shared" si="762"/>
        <v>'Trent Bridge'</v>
      </c>
      <c r="E1759" s="211">
        <f t="shared" si="787"/>
        <v>18820311</v>
      </c>
      <c r="F1759" s="262">
        <v>14</v>
      </c>
      <c r="R1759" s="112" t="str">
        <f>IF(D1759="","", CONCATENATE("Update games set ", B1759, "= ",D1759," where game_id=", E1759))</f>
        <v>Update games set Ground= 'Trent Bridge' where game_id=18820311</v>
      </c>
      <c r="S1759" s="112" t="str">
        <f t="shared" si="771"/>
        <v/>
      </c>
      <c r="T1759" s="112" t="str">
        <f t="shared" si="772"/>
        <v/>
      </c>
      <c r="U1759" s="200" t="str">
        <f t="shared" si="769"/>
        <v/>
      </c>
      <c r="V1759" s="112" t="str">
        <f t="shared" si="773"/>
        <v/>
      </c>
      <c r="W1759" s="415" t="str">
        <f t="shared" si="774"/>
        <v/>
      </c>
      <c r="Y1759" s="65" t="str">
        <f t="shared" si="781"/>
        <v/>
      </c>
      <c r="Z1759" s="65" t="str">
        <f t="shared" si="782"/>
        <v/>
      </c>
      <c r="AA1759" s="65" t="str">
        <f t="shared" si="783"/>
        <v/>
      </c>
      <c r="AB1759" s="65" t="str">
        <f t="shared" si="784"/>
        <v/>
      </c>
      <c r="AC1759" s="65" t="str">
        <f t="shared" si="785"/>
        <v/>
      </c>
      <c r="AH1759" s="65" t="str">
        <f t="shared" si="775"/>
        <v>1885010114</v>
      </c>
      <c r="AI1759" s="65">
        <v>18850101</v>
      </c>
      <c r="AJ1759" s="65" t="s">
        <v>1596</v>
      </c>
      <c r="AK1759" s="65">
        <v>14</v>
      </c>
      <c r="AL1759" s="65" t="s">
        <v>653</v>
      </c>
      <c r="AN1759" s="65" t="str">
        <f t="shared" si="770"/>
        <v/>
      </c>
    </row>
    <row r="1760" spans="1:40" ht="16.8" customHeight="1" x14ac:dyDescent="0.25">
      <c r="A1760" s="113">
        <v>1</v>
      </c>
      <c r="B1760" s="342" t="s">
        <v>4882</v>
      </c>
      <c r="C1760" s="342" t="str">
        <f>IF(C1759="", "", C1759)</f>
        <v>Trent Bridge</v>
      </c>
      <c r="D1760" s="350" t="str">
        <f t="shared" si="762"/>
        <v>'Trent Bridge'</v>
      </c>
      <c r="E1760" s="211">
        <f t="shared" si="787"/>
        <v>18820311</v>
      </c>
      <c r="F1760" s="262">
        <v>15</v>
      </c>
      <c r="R1760" s="112" t="str">
        <f>IF(D1760="","", CONCATENATE("Update games set ", B1760, "= ",D1760," where game_id=", E1760))</f>
        <v>Update games set Ground_parent= 'Trent Bridge' where game_id=18820311</v>
      </c>
      <c r="S1760" s="112" t="str">
        <f t="shared" si="771"/>
        <v/>
      </c>
      <c r="T1760" s="112" t="str">
        <f t="shared" si="772"/>
        <v/>
      </c>
      <c r="U1760" s="200" t="str">
        <f t="shared" si="769"/>
        <v/>
      </c>
      <c r="V1760" s="112" t="str">
        <f t="shared" si="773"/>
        <v/>
      </c>
      <c r="W1760" s="415" t="str">
        <f t="shared" si="774"/>
        <v/>
      </c>
      <c r="Y1760" s="65" t="str">
        <f t="shared" si="781"/>
        <v/>
      </c>
      <c r="Z1760" s="65" t="str">
        <f t="shared" si="782"/>
        <v/>
      </c>
      <c r="AA1760" s="65" t="str">
        <f t="shared" si="783"/>
        <v/>
      </c>
      <c r="AB1760" s="65" t="str">
        <f t="shared" si="784"/>
        <v/>
      </c>
      <c r="AC1760" s="65" t="str">
        <f t="shared" si="785"/>
        <v/>
      </c>
      <c r="AH1760" s="65" t="str">
        <f t="shared" si="775"/>
        <v>1885010115</v>
      </c>
      <c r="AI1760" s="65">
        <v>18850101</v>
      </c>
      <c r="AJ1760" s="65" t="s">
        <v>1596</v>
      </c>
      <c r="AK1760" s="65">
        <v>15</v>
      </c>
      <c r="AL1760" s="65" t="s">
        <v>653</v>
      </c>
      <c r="AN1760" s="65" t="str">
        <f t="shared" si="770"/>
        <v/>
      </c>
    </row>
    <row r="1761" spans="1:40" s="126" customFormat="1" ht="16.8" customHeight="1" thickBot="1" x14ac:dyDescent="0.3">
      <c r="A1761" s="113">
        <v>1</v>
      </c>
      <c r="B1761" s="116" t="s">
        <v>115</v>
      </c>
      <c r="C1761" s="352"/>
      <c r="D1761" s="370" t="str">
        <f t="shared" ref="D1761" si="789">IF(MID(E1761,5,2)*1&gt;6,_xlfn.CONCAT("'",LEFT(E1761,4),"-",MID(E1761,3,2)+1,"'"),_xlfn.CONCAT("'",LEFT(E1761,4)-1,"-",MID(E1761,3,2),"'"))</f>
        <v>'1881-82'</v>
      </c>
      <c r="E1761" s="214">
        <f t="shared" si="787"/>
        <v>18820311</v>
      </c>
      <c r="F1761" s="266">
        <v>16</v>
      </c>
      <c r="G1761" s="343"/>
      <c r="H1761" s="343"/>
      <c r="I1761" s="267"/>
      <c r="J1761" s="214"/>
      <c r="K1761" s="266"/>
      <c r="L1761" s="266"/>
      <c r="M1761" s="266"/>
      <c r="N1761" s="419"/>
      <c r="O1761" s="343"/>
      <c r="P1761" s="343"/>
      <c r="Q1761" s="346"/>
      <c r="R1761" s="112" t="str">
        <f>IF(D1761="","", CONCATENATE("Update games set ", B1761, "= ",D1761," where game_id=", E1761))</f>
        <v>Update games set Season= '1881-82' where game_id=18820311</v>
      </c>
      <c r="S1761" s="112" t="str">
        <f t="shared" si="771"/>
        <v/>
      </c>
      <c r="T1761" s="112" t="str">
        <f t="shared" si="772"/>
        <v/>
      </c>
      <c r="U1761" s="200" t="str">
        <f t="shared" si="769"/>
        <v/>
      </c>
      <c r="V1761" s="112" t="str">
        <f t="shared" si="773"/>
        <v/>
      </c>
      <c r="W1761" s="415" t="str">
        <f t="shared" si="774"/>
        <v/>
      </c>
      <c r="X1761" s="240"/>
      <c r="Y1761" s="65" t="str">
        <f t="shared" si="781"/>
        <v/>
      </c>
      <c r="Z1761" s="65" t="str">
        <f t="shared" si="782"/>
        <v/>
      </c>
      <c r="AA1761" s="65" t="str">
        <f t="shared" si="783"/>
        <v/>
      </c>
      <c r="AB1761" s="65" t="str">
        <f t="shared" si="784"/>
        <v/>
      </c>
      <c r="AC1761" s="65" t="str">
        <f t="shared" si="785"/>
        <v/>
      </c>
      <c r="AH1761" s="65" t="str">
        <f t="shared" si="775"/>
        <v>1885010116</v>
      </c>
      <c r="AI1761" s="126">
        <v>18850101</v>
      </c>
      <c r="AJ1761" s="126" t="s">
        <v>1596</v>
      </c>
      <c r="AK1761" s="126">
        <v>16</v>
      </c>
      <c r="AL1761" s="126" t="s">
        <v>653</v>
      </c>
      <c r="AN1761" s="65" t="str">
        <f t="shared" si="770"/>
        <v/>
      </c>
    </row>
    <row r="1762" spans="1:40" ht="16.8" customHeight="1" thickTop="1" x14ac:dyDescent="0.25">
      <c r="A1762" s="113">
        <v>1</v>
      </c>
      <c r="B1762" s="341" t="s">
        <v>22</v>
      </c>
      <c r="C1762" s="341" t="s">
        <v>5266</v>
      </c>
      <c r="D1762" s="341" t="str">
        <f t="shared" si="762"/>
        <v>'Nottinghamshire Eleven'</v>
      </c>
      <c r="E1762" s="211">
        <v>18820318</v>
      </c>
      <c r="F1762" s="262">
        <v>1</v>
      </c>
      <c r="G1762" s="211" t="s">
        <v>4939</v>
      </c>
      <c r="H1762" s="212"/>
      <c r="R1762" s="112" t="str">
        <f>IF(D1762="","", CONCATENATE("Update games set ", B1762, "= ",D1762," where game_id=", E1762))</f>
        <v>Update games set Opponent= 'Nottinghamshire Eleven' where game_id=18820318</v>
      </c>
      <c r="S1762" s="112" t="str">
        <f t="shared" si="771"/>
        <v>Update lineups set player_name = 'J Sands', raw_name = 'J Sands' where game_id = 18820318 and player_order = 1</v>
      </c>
      <c r="T1762" s="112" t="str">
        <f t="shared" si="772"/>
        <v/>
      </c>
      <c r="U1762" s="200" t="str">
        <f t="shared" si="769"/>
        <v/>
      </c>
      <c r="V1762" s="112" t="str">
        <f t="shared" si="773"/>
        <v/>
      </c>
      <c r="W1762" s="415" t="str">
        <f t="shared" si="774"/>
        <v/>
      </c>
      <c r="Y1762" s="65" t="str">
        <f t="shared" si="781"/>
        <v/>
      </c>
      <c r="Z1762" s="65" t="str">
        <f t="shared" si="782"/>
        <v/>
      </c>
      <c r="AA1762" s="65" t="str">
        <f t="shared" si="783"/>
        <v/>
      </c>
      <c r="AB1762" s="65" t="str">
        <f t="shared" si="784"/>
        <v/>
      </c>
      <c r="AC1762" s="65" t="str">
        <f t="shared" si="785"/>
        <v/>
      </c>
      <c r="AH1762" s="65" t="str">
        <f t="shared" si="775"/>
        <v>188501031</v>
      </c>
      <c r="AI1762" s="65">
        <v>18850103</v>
      </c>
      <c r="AJ1762" s="65" t="s">
        <v>5363</v>
      </c>
      <c r="AK1762" s="65">
        <v>1</v>
      </c>
      <c r="AL1762" s="65" t="s">
        <v>3175</v>
      </c>
      <c r="AN1762" s="65" t="str">
        <f t="shared" si="770"/>
        <v>update games set source = 'The Nottingham Forest Football Scrapbook' where game_id = 18820318</v>
      </c>
    </row>
    <row r="1763" spans="1:40" ht="16.8" customHeight="1" x14ac:dyDescent="0.25">
      <c r="A1763" s="113">
        <v>1</v>
      </c>
      <c r="B1763" s="342" t="s">
        <v>4979</v>
      </c>
      <c r="C1763" s="342" t="str">
        <f>IF(C1762="", "", C1762)</f>
        <v>Nottinghamshire Eleven</v>
      </c>
      <c r="D1763" s="350" t="str">
        <f t="shared" ref="D1763:D1826" si="790">IF(C1763="", "", CONCATENATE("'", C1763,"'"))</f>
        <v>'Nottinghamshire Eleven'</v>
      </c>
      <c r="E1763" s="211">
        <f>E1762</f>
        <v>18820318</v>
      </c>
      <c r="F1763" s="262">
        <v>2</v>
      </c>
      <c r="G1763" s="211" t="s">
        <v>4957</v>
      </c>
      <c r="R1763" s="112" t="str">
        <f>IF(D1763="","", CONCATENATE("Update games set ", B1763, "= ",D1763," where game_id=", E1763))</f>
        <v>Update games set Opp_parent= 'Nottinghamshire Eleven' where game_id=18820318</v>
      </c>
      <c r="S1763" s="112" t="str">
        <f t="shared" si="771"/>
        <v>Update lineups set player_name = 'Caborn', raw_name = 'Caborn' where game_id = 18820318 and player_order = 2</v>
      </c>
      <c r="T1763" s="112" t="str">
        <f t="shared" si="772"/>
        <v/>
      </c>
      <c r="U1763" s="200" t="str">
        <f t="shared" si="769"/>
        <v/>
      </c>
      <c r="V1763" s="112" t="str">
        <f t="shared" si="773"/>
        <v/>
      </c>
      <c r="W1763" s="415" t="str">
        <f t="shared" si="774"/>
        <v/>
      </c>
      <c r="Y1763" s="65" t="str">
        <f t="shared" si="781"/>
        <v/>
      </c>
      <c r="Z1763" s="65" t="str">
        <f t="shared" si="782"/>
        <v/>
      </c>
      <c r="AA1763" s="65" t="str">
        <f t="shared" si="783"/>
        <v/>
      </c>
      <c r="AB1763" s="65" t="str">
        <f t="shared" si="784"/>
        <v/>
      </c>
      <c r="AC1763" s="65" t="str">
        <f t="shared" si="785"/>
        <v/>
      </c>
      <c r="AH1763" s="65" t="str">
        <f t="shared" si="775"/>
        <v>188501032</v>
      </c>
      <c r="AI1763" s="65">
        <v>18850103</v>
      </c>
      <c r="AJ1763" s="65" t="s">
        <v>5363</v>
      </c>
      <c r="AK1763" s="65">
        <v>2</v>
      </c>
      <c r="AL1763" s="65" t="s">
        <v>3078</v>
      </c>
      <c r="AN1763" s="65" t="str">
        <f t="shared" si="770"/>
        <v/>
      </c>
    </row>
    <row r="1764" spans="1:40" ht="16.8" customHeight="1" x14ac:dyDescent="0.25">
      <c r="A1764" s="113">
        <v>1</v>
      </c>
      <c r="B1764" s="342" t="s">
        <v>2653</v>
      </c>
      <c r="C1764" s="342" t="s">
        <v>663</v>
      </c>
      <c r="D1764" s="350" t="str">
        <f t="shared" si="790"/>
        <v>'Friendly'</v>
      </c>
      <c r="E1764" s="211">
        <f t="shared" ref="E1764:E1777" si="791">E1763</f>
        <v>18820318</v>
      </c>
      <c r="F1764" s="262">
        <v>3</v>
      </c>
      <c r="G1764" s="211" t="s">
        <v>2105</v>
      </c>
      <c r="R1764" s="112" t="str">
        <f>IF(D1764="","", CONCATENATE("Update games set ", B1764, "= ",D1764," where game_id=", E1764))</f>
        <v>Update games set Game_type= 'Friendly' where game_id=18820318</v>
      </c>
      <c r="S1764" s="112" t="str">
        <f t="shared" si="771"/>
        <v>Update lineups set player_name = 'Billyeald', raw_name = 'Billyeald' where game_id = 18820318 and player_order = 3</v>
      </c>
      <c r="T1764" s="112" t="str">
        <f t="shared" si="772"/>
        <v/>
      </c>
      <c r="U1764" s="200" t="str">
        <f t="shared" si="769"/>
        <v/>
      </c>
      <c r="V1764" s="112" t="str">
        <f t="shared" si="773"/>
        <v/>
      </c>
      <c r="W1764" s="415" t="str">
        <f t="shared" si="774"/>
        <v/>
      </c>
      <c r="Y1764" s="65" t="str">
        <f t="shared" si="781"/>
        <v/>
      </c>
      <c r="Z1764" s="65" t="str">
        <f t="shared" si="782"/>
        <v/>
      </c>
      <c r="AA1764" s="65" t="str">
        <f t="shared" si="783"/>
        <v/>
      </c>
      <c r="AB1764" s="65" t="str">
        <f t="shared" si="784"/>
        <v/>
      </c>
      <c r="AC1764" s="65" t="str">
        <f t="shared" si="785"/>
        <v/>
      </c>
      <c r="AH1764" s="65" t="str">
        <f t="shared" si="775"/>
        <v>188501033</v>
      </c>
      <c r="AI1764" s="65">
        <v>18850103</v>
      </c>
      <c r="AJ1764" s="65" t="s">
        <v>5363</v>
      </c>
      <c r="AK1764" s="65">
        <v>3</v>
      </c>
      <c r="AL1764" s="65" t="s">
        <v>2094</v>
      </c>
      <c r="AN1764" s="65" t="str">
        <f t="shared" si="770"/>
        <v/>
      </c>
    </row>
    <row r="1765" spans="1:40" ht="16.8" customHeight="1" x14ac:dyDescent="0.25">
      <c r="A1765" s="113">
        <v>1</v>
      </c>
      <c r="B1765" s="342" t="s">
        <v>4978</v>
      </c>
      <c r="C1765" s="348" t="s">
        <v>5065</v>
      </c>
      <c r="D1765" s="350" t="str">
        <f t="shared" si="790"/>
        <v>'H'</v>
      </c>
      <c r="E1765" s="211">
        <f t="shared" si="791"/>
        <v>18820318</v>
      </c>
      <c r="F1765" s="262">
        <v>4</v>
      </c>
      <c r="G1765" s="211" t="s">
        <v>5006</v>
      </c>
      <c r="R1765" s="112" t="str">
        <f>IF(D1765="","", CONCATENATE("Update games set ", B1765, "= ",D1765," where game_id=", E1765))</f>
        <v>Update games set HAN= 'H' where game_id=18820318</v>
      </c>
      <c r="S1765" s="112" t="str">
        <f t="shared" si="771"/>
        <v>Update lineups set player_name = 'Parr', raw_name = 'Parr' where game_id = 18820318 and player_order = 4</v>
      </c>
      <c r="T1765" s="112" t="str">
        <f t="shared" si="772"/>
        <v/>
      </c>
      <c r="U1765" s="200" t="str">
        <f t="shared" si="769"/>
        <v/>
      </c>
      <c r="V1765" s="112" t="str">
        <f t="shared" si="773"/>
        <v/>
      </c>
      <c r="W1765" s="415" t="str">
        <f t="shared" si="774"/>
        <v/>
      </c>
      <c r="Y1765" s="65" t="str">
        <f t="shared" si="781"/>
        <v/>
      </c>
      <c r="Z1765" s="65" t="str">
        <f t="shared" si="782"/>
        <v/>
      </c>
      <c r="AA1765" s="65" t="str">
        <f t="shared" si="783"/>
        <v/>
      </c>
      <c r="AB1765" s="65" t="str">
        <f t="shared" si="784"/>
        <v/>
      </c>
      <c r="AC1765" s="65" t="str">
        <f t="shared" si="785"/>
        <v/>
      </c>
      <c r="AH1765" s="65" t="str">
        <f t="shared" si="775"/>
        <v>188501034</v>
      </c>
      <c r="AI1765" s="65">
        <v>18850103</v>
      </c>
      <c r="AJ1765" s="65" t="s">
        <v>5363</v>
      </c>
      <c r="AK1765" s="65">
        <v>4</v>
      </c>
      <c r="AL1765" s="65" t="s">
        <v>2091</v>
      </c>
      <c r="AN1765" s="65" t="str">
        <f t="shared" si="770"/>
        <v/>
      </c>
    </row>
    <row r="1766" spans="1:40" ht="16.8" customHeight="1" x14ac:dyDescent="0.25">
      <c r="A1766" s="113">
        <v>1</v>
      </c>
      <c r="B1766" s="342" t="s">
        <v>5</v>
      </c>
      <c r="C1766" s="347">
        <v>4</v>
      </c>
      <c r="D1766" s="349">
        <f t="shared" si="777"/>
        <v>4</v>
      </c>
      <c r="E1766" s="211">
        <f t="shared" si="791"/>
        <v>18820318</v>
      </c>
      <c r="F1766" s="262">
        <v>5</v>
      </c>
      <c r="G1766" s="211" t="s">
        <v>1868</v>
      </c>
      <c r="R1766" s="112" t="str">
        <f>IF(D1766="","", CONCATENATE("Update games set ", B1766, "= ",D1766," where game_id=", E1766))</f>
        <v>Update games set F= 4 where game_id=18820318</v>
      </c>
      <c r="S1766" s="112" t="str">
        <f t="shared" si="771"/>
        <v>Update lineups set player_name = 'Sheldon', raw_name = 'Sheldon' where game_id = 18820318 and player_order = 5</v>
      </c>
      <c r="T1766" s="112" t="str">
        <f t="shared" si="772"/>
        <v/>
      </c>
      <c r="U1766" s="200" t="str">
        <f t="shared" si="769"/>
        <v/>
      </c>
      <c r="V1766" s="112" t="str">
        <f t="shared" si="773"/>
        <v/>
      </c>
      <c r="W1766" s="415" t="str">
        <f t="shared" si="774"/>
        <v/>
      </c>
      <c r="Y1766" s="65" t="str">
        <f t="shared" si="781"/>
        <v/>
      </c>
      <c r="Z1766" s="65" t="str">
        <f t="shared" si="782"/>
        <v/>
      </c>
      <c r="AA1766" s="65" t="str">
        <f t="shared" si="783"/>
        <v/>
      </c>
      <c r="AB1766" s="65" t="str">
        <f t="shared" si="784"/>
        <v/>
      </c>
      <c r="AC1766" s="65" t="str">
        <f t="shared" si="785"/>
        <v/>
      </c>
      <c r="AH1766" s="65" t="str">
        <f t="shared" si="775"/>
        <v>188501035</v>
      </c>
      <c r="AI1766" s="65">
        <v>18850103</v>
      </c>
      <c r="AJ1766" s="65" t="s">
        <v>5363</v>
      </c>
      <c r="AK1766" s="65">
        <v>5</v>
      </c>
      <c r="AL1766" s="65" t="s">
        <v>2105</v>
      </c>
      <c r="AN1766" s="65" t="str">
        <f t="shared" si="770"/>
        <v/>
      </c>
    </row>
    <row r="1767" spans="1:40" ht="16.8" customHeight="1" x14ac:dyDescent="0.25">
      <c r="A1767" s="113">
        <v>1</v>
      </c>
      <c r="B1767" s="342" t="s">
        <v>0</v>
      </c>
      <c r="C1767" s="180">
        <v>1</v>
      </c>
      <c r="D1767" s="349">
        <f t="shared" si="777"/>
        <v>1</v>
      </c>
      <c r="E1767" s="211">
        <f t="shared" si="791"/>
        <v>18820318</v>
      </c>
      <c r="F1767" s="262">
        <v>6</v>
      </c>
      <c r="G1767" s="211" t="s">
        <v>2091</v>
      </c>
      <c r="R1767" s="112" t="str">
        <f>IF(D1767="","", CONCATENATE("Update games set ", B1767, "= ",D1767," where game_id=", E1767))</f>
        <v>Update games set A= 1 where game_id=18820318</v>
      </c>
      <c r="S1767" s="112" t="str">
        <f t="shared" si="771"/>
        <v>Update lineups set player_name = 'Norman', raw_name = 'Norman' where game_id = 18820318 and player_order = 6</v>
      </c>
      <c r="T1767" s="112" t="str">
        <f t="shared" si="772"/>
        <v/>
      </c>
      <c r="U1767" s="200" t="str">
        <f t="shared" si="769"/>
        <v/>
      </c>
      <c r="V1767" s="112" t="str">
        <f t="shared" si="773"/>
        <v/>
      </c>
      <c r="W1767" s="415" t="str">
        <f t="shared" si="774"/>
        <v/>
      </c>
      <c r="Y1767" s="65" t="str">
        <f t="shared" si="781"/>
        <v/>
      </c>
      <c r="Z1767" s="65" t="str">
        <f t="shared" si="782"/>
        <v/>
      </c>
      <c r="AA1767" s="65" t="str">
        <f t="shared" si="783"/>
        <v/>
      </c>
      <c r="AB1767" s="65" t="str">
        <f t="shared" si="784"/>
        <v/>
      </c>
      <c r="AC1767" s="65" t="str">
        <f t="shared" si="785"/>
        <v/>
      </c>
      <c r="AH1767" s="65" t="str">
        <f t="shared" si="775"/>
        <v>188501036</v>
      </c>
      <c r="AI1767" s="65">
        <v>18850103</v>
      </c>
      <c r="AJ1767" s="65" t="s">
        <v>5363</v>
      </c>
      <c r="AK1767" s="65">
        <v>6</v>
      </c>
      <c r="AL1767" s="65" t="s">
        <v>2097</v>
      </c>
      <c r="AN1767" s="65" t="str">
        <f t="shared" si="770"/>
        <v/>
      </c>
    </row>
    <row r="1768" spans="1:40" ht="16.8" customHeight="1" x14ac:dyDescent="0.25">
      <c r="A1768" s="113">
        <v>1</v>
      </c>
      <c r="B1768" s="342" t="s">
        <v>23</v>
      </c>
      <c r="C1768" s="334" t="s">
        <v>2</v>
      </c>
      <c r="D1768" s="334" t="str">
        <f t="shared" ref="D1768" si="792">IF(C1768="",IF(D1766&gt;D1767,"'W'",IF(D1766=D1767,"'D'","'L'")),_xlfn.CONCAT("'",C1768,"'"))</f>
        <v>'W'</v>
      </c>
      <c r="E1768" s="211">
        <f t="shared" si="791"/>
        <v>18820318</v>
      </c>
      <c r="F1768" s="262">
        <v>7</v>
      </c>
      <c r="G1768" s="211" t="s">
        <v>5044</v>
      </c>
      <c r="R1768" s="112" t="str">
        <f>IF(D1768="","", CONCATENATE("Update games set ", B1768, "= ",D1768," where game_id=", E1768))</f>
        <v>Update games set Result= 'W' where game_id=18820318</v>
      </c>
      <c r="S1768" s="112" t="str">
        <f t="shared" si="771"/>
        <v>Update lineups set player_name = 'Cox', raw_name = 'Cox' where game_id = 18820318 and player_order = 7</v>
      </c>
      <c r="T1768" s="112" t="str">
        <f t="shared" si="772"/>
        <v/>
      </c>
      <c r="U1768" s="200" t="str">
        <f t="shared" si="769"/>
        <v/>
      </c>
      <c r="V1768" s="112" t="str">
        <f t="shared" si="773"/>
        <v/>
      </c>
      <c r="W1768" s="415" t="str">
        <f t="shared" si="774"/>
        <v/>
      </c>
      <c r="Y1768" s="65" t="str">
        <f t="shared" si="781"/>
        <v/>
      </c>
      <c r="Z1768" s="65" t="str">
        <f t="shared" si="782"/>
        <v/>
      </c>
      <c r="AA1768" s="65" t="str">
        <f t="shared" si="783"/>
        <v/>
      </c>
      <c r="AB1768" s="65" t="str">
        <f t="shared" si="784"/>
        <v/>
      </c>
      <c r="AC1768" s="65" t="str">
        <f t="shared" si="785"/>
        <v/>
      </c>
      <c r="AH1768" s="65" t="str">
        <f t="shared" si="775"/>
        <v>188501037</v>
      </c>
      <c r="AI1768" s="65">
        <v>18850103</v>
      </c>
      <c r="AJ1768" s="65" t="s">
        <v>5363</v>
      </c>
      <c r="AK1768" s="65">
        <v>7</v>
      </c>
      <c r="AL1768" s="65" t="s">
        <v>3135</v>
      </c>
      <c r="AN1768" s="65" t="str">
        <f t="shared" si="770"/>
        <v/>
      </c>
    </row>
    <row r="1769" spans="1:40" ht="16.8" customHeight="1" x14ac:dyDescent="0.25">
      <c r="A1769" s="113">
        <v>1</v>
      </c>
      <c r="B1769" s="342" t="s">
        <v>768</v>
      </c>
      <c r="C1769" s="180"/>
      <c r="D1769" s="349" t="str">
        <f t="shared" si="779"/>
        <v/>
      </c>
      <c r="E1769" s="211">
        <f t="shared" si="791"/>
        <v>18820318</v>
      </c>
      <c r="F1769" s="262">
        <v>8</v>
      </c>
      <c r="G1769" s="211" t="s">
        <v>4781</v>
      </c>
      <c r="R1769" s="112" t="str">
        <f>IF(D1769="","", CONCATENATE("Update games set ", B1769, "= ",D1769," where game_id=", E1769))</f>
        <v/>
      </c>
      <c r="S1769" s="112" t="str">
        <f t="shared" si="771"/>
        <v>Update lineups set player_name = 'Widdowson', raw_name = 'Widdowson' where game_id = 18820318 and player_order = 8</v>
      </c>
      <c r="T1769" s="112" t="str">
        <f t="shared" si="772"/>
        <v/>
      </c>
      <c r="U1769" s="200" t="str">
        <f t="shared" si="769"/>
        <v/>
      </c>
      <c r="V1769" s="112" t="str">
        <f t="shared" si="773"/>
        <v/>
      </c>
      <c r="W1769" s="415" t="str">
        <f t="shared" si="774"/>
        <v/>
      </c>
      <c r="Y1769" s="65" t="str">
        <f t="shared" si="781"/>
        <v/>
      </c>
      <c r="Z1769" s="65" t="str">
        <f t="shared" si="782"/>
        <v/>
      </c>
      <c r="AA1769" s="65" t="str">
        <f t="shared" si="783"/>
        <v/>
      </c>
      <c r="AB1769" s="65" t="str">
        <f t="shared" si="784"/>
        <v/>
      </c>
      <c r="AC1769" s="65" t="str">
        <f t="shared" si="785"/>
        <v/>
      </c>
      <c r="AH1769" s="65" t="str">
        <f t="shared" si="775"/>
        <v>188501038</v>
      </c>
      <c r="AI1769" s="65">
        <v>18850103</v>
      </c>
      <c r="AJ1769" s="65" t="s">
        <v>5363</v>
      </c>
      <c r="AK1769" s="65">
        <v>8</v>
      </c>
      <c r="AL1769" s="65" t="s">
        <v>2981</v>
      </c>
      <c r="AN1769" s="65" t="str">
        <f t="shared" si="770"/>
        <v/>
      </c>
    </row>
    <row r="1770" spans="1:40" ht="16.8" customHeight="1" x14ac:dyDescent="0.25">
      <c r="A1770" s="113">
        <v>1</v>
      </c>
      <c r="B1770" s="342" t="s">
        <v>766</v>
      </c>
      <c r="C1770" s="180"/>
      <c r="D1770" s="349" t="str">
        <f t="shared" si="779"/>
        <v/>
      </c>
      <c r="E1770" s="211">
        <f t="shared" si="791"/>
        <v>18820318</v>
      </c>
      <c r="F1770" s="262">
        <v>9</v>
      </c>
      <c r="G1770" s="194" t="s">
        <v>4958</v>
      </c>
      <c r="H1770" s="194"/>
      <c r="N1770" s="417"/>
      <c r="O1770" s="194"/>
      <c r="P1770" s="194"/>
      <c r="R1770" s="112" t="str">
        <f>IF(D1770="","", CONCATENATE("Update games set ", B1770, "= ",D1770," where game_id=", E1770))</f>
        <v/>
      </c>
      <c r="S1770" s="112" t="str">
        <f t="shared" si="771"/>
        <v>Update lineups set player_name = 'Earp', raw_name = 'Earp' where game_id = 18820318 and player_order = 9</v>
      </c>
      <c r="T1770" s="112" t="str">
        <f t="shared" si="772"/>
        <v/>
      </c>
      <c r="U1770" s="200" t="str">
        <f t="shared" si="769"/>
        <v/>
      </c>
      <c r="V1770" s="112" t="str">
        <f t="shared" si="773"/>
        <v/>
      </c>
      <c r="W1770" s="415" t="str">
        <f t="shared" si="774"/>
        <v/>
      </c>
      <c r="Y1770" s="65" t="str">
        <f t="shared" si="781"/>
        <v/>
      </c>
      <c r="Z1770" s="65" t="str">
        <f t="shared" si="782"/>
        <v/>
      </c>
      <c r="AA1770" s="65" t="str">
        <f t="shared" si="783"/>
        <v/>
      </c>
      <c r="AB1770" s="65" t="str">
        <f t="shared" si="784"/>
        <v/>
      </c>
      <c r="AC1770" s="65" t="str">
        <f t="shared" si="785"/>
        <v/>
      </c>
      <c r="AH1770" s="65" t="str">
        <f t="shared" si="775"/>
        <v>188501039</v>
      </c>
      <c r="AI1770" s="65">
        <v>18850103</v>
      </c>
      <c r="AJ1770" s="65" t="s">
        <v>5363</v>
      </c>
      <c r="AK1770" s="65">
        <v>9</v>
      </c>
      <c r="AL1770" s="65" t="s">
        <v>2109</v>
      </c>
      <c r="AN1770" s="65" t="str">
        <f t="shared" si="770"/>
        <v/>
      </c>
    </row>
    <row r="1771" spans="1:40" ht="16.8" customHeight="1" x14ac:dyDescent="0.25">
      <c r="A1771" s="113">
        <v>1</v>
      </c>
      <c r="B1771" s="342" t="s">
        <v>753</v>
      </c>
      <c r="C1771" s="349"/>
      <c r="D1771" s="350" t="str">
        <f t="shared" si="780"/>
        <v/>
      </c>
      <c r="E1771" s="211">
        <f t="shared" si="791"/>
        <v>18820318</v>
      </c>
      <c r="F1771" s="262">
        <v>10</v>
      </c>
      <c r="G1771" s="194" t="s">
        <v>5042</v>
      </c>
      <c r="N1771" s="417"/>
      <c r="O1771" s="194"/>
      <c r="P1771" s="194"/>
      <c r="R1771" s="112" t="str">
        <f>IF(D1771="","", CONCATENATE("Update games set ", B1771, "= ",D1771," where game_id=", E1771))</f>
        <v/>
      </c>
      <c r="S1771" s="112" t="str">
        <f t="shared" si="771"/>
        <v>Update lineups set player_name = 'Fletcher', raw_name = 'Fletcher' where game_id = 18820318 and player_order = 10</v>
      </c>
      <c r="T1771" s="112" t="str">
        <f t="shared" si="772"/>
        <v/>
      </c>
      <c r="U1771" s="200" t="str">
        <f t="shared" si="769"/>
        <v/>
      </c>
      <c r="V1771" s="112" t="str">
        <f t="shared" si="773"/>
        <v/>
      </c>
      <c r="W1771" s="415" t="str">
        <f t="shared" si="774"/>
        <v/>
      </c>
      <c r="Y1771" s="65" t="str">
        <f t="shared" si="781"/>
        <v/>
      </c>
      <c r="Z1771" s="65" t="str">
        <f t="shared" si="782"/>
        <v/>
      </c>
      <c r="AA1771" s="65" t="str">
        <f t="shared" si="783"/>
        <v/>
      </c>
      <c r="AB1771" s="65" t="str">
        <f t="shared" si="784"/>
        <v/>
      </c>
      <c r="AC1771" s="65" t="str">
        <f t="shared" si="785"/>
        <v/>
      </c>
      <c r="AH1771" s="65" t="str">
        <f t="shared" si="775"/>
        <v>1885010310</v>
      </c>
      <c r="AI1771" s="65">
        <v>18850103</v>
      </c>
      <c r="AJ1771" s="65" t="s">
        <v>5363</v>
      </c>
      <c r="AK1771" s="65">
        <v>10</v>
      </c>
      <c r="AL1771" s="65" t="s">
        <v>2939</v>
      </c>
      <c r="AN1771" s="65" t="str">
        <f t="shared" si="770"/>
        <v/>
      </c>
    </row>
    <row r="1772" spans="1:40" ht="16.8" customHeight="1" x14ac:dyDescent="0.25">
      <c r="A1772" s="113">
        <v>1</v>
      </c>
      <c r="B1772" s="342" t="s">
        <v>746</v>
      </c>
      <c r="C1772" s="334" t="s">
        <v>5062</v>
      </c>
      <c r="D1772" s="334" t="str">
        <f>CONCATENATE("'", LEFT(E1772,4),"-",MID(E1772,5,2),"-", MID(E1772,7,2), " ", C1772,"'")</f>
        <v>'1882-03-18 15:00'</v>
      </c>
      <c r="E1772" s="211">
        <f t="shared" si="791"/>
        <v>18820318</v>
      </c>
      <c r="F1772" s="262">
        <v>11</v>
      </c>
      <c r="G1772" s="211" t="s">
        <v>4942</v>
      </c>
      <c r="R1772" s="112" t="str">
        <f>IF(D1772="","", CONCATENATE("Update games set ", B1772, "= ",D1772," where game_id=", E1772))</f>
        <v>Update games set Game_date= '1882-03-18 15:00' where game_id=18820318</v>
      </c>
      <c r="S1772" s="112" t="str">
        <f t="shared" si="771"/>
        <v>Update lineups set player_name = 'E Luntley', raw_name = 'E Luntley' where game_id = 18820318 and player_order = 11</v>
      </c>
      <c r="T1772" s="112" t="str">
        <f t="shared" si="772"/>
        <v/>
      </c>
      <c r="U1772" s="200" t="str">
        <f t="shared" si="769"/>
        <v/>
      </c>
      <c r="V1772" s="112" t="str">
        <f t="shared" si="773"/>
        <v/>
      </c>
      <c r="W1772" s="415" t="str">
        <f t="shared" si="774"/>
        <v/>
      </c>
      <c r="Y1772" s="65" t="str">
        <f t="shared" si="781"/>
        <v/>
      </c>
      <c r="Z1772" s="65" t="str">
        <f t="shared" si="782"/>
        <v/>
      </c>
      <c r="AA1772" s="65" t="str">
        <f t="shared" si="783"/>
        <v/>
      </c>
      <c r="AB1772" s="65" t="str">
        <f t="shared" si="784"/>
        <v/>
      </c>
      <c r="AC1772" s="65" t="str">
        <f t="shared" si="785"/>
        <v/>
      </c>
      <c r="AH1772" s="65" t="str">
        <f t="shared" si="775"/>
        <v>1885010311</v>
      </c>
      <c r="AI1772" s="65">
        <v>18850103</v>
      </c>
      <c r="AJ1772" s="65" t="s">
        <v>5363</v>
      </c>
      <c r="AK1772" s="65">
        <v>11</v>
      </c>
      <c r="AL1772" s="65" t="s">
        <v>3210</v>
      </c>
      <c r="AN1772" s="65" t="str">
        <f t="shared" si="770"/>
        <v/>
      </c>
    </row>
    <row r="1773" spans="1:40" ht="16.8" customHeight="1" x14ac:dyDescent="0.25">
      <c r="A1773" s="113">
        <v>1</v>
      </c>
      <c r="B1773" s="342" t="s">
        <v>25</v>
      </c>
      <c r="C1773" s="334"/>
      <c r="D1773" s="350" t="str">
        <f t="shared" si="790"/>
        <v/>
      </c>
      <c r="E1773" s="211">
        <f t="shared" si="791"/>
        <v>18820318</v>
      </c>
      <c r="F1773" s="262">
        <v>12</v>
      </c>
      <c r="G1773" s="212"/>
      <c r="H1773" s="212"/>
      <c r="N1773" s="416"/>
      <c r="O1773" s="212"/>
      <c r="P1773" s="212"/>
      <c r="R1773" s="112" t="str">
        <f>IF(D1773="","", CONCATENATE("Update games set ", B1773, "= ",D1773," where game_id=", E1773))</f>
        <v/>
      </c>
      <c r="S1773" s="112" t="str">
        <f t="shared" si="771"/>
        <v/>
      </c>
      <c r="T1773" s="112" t="str">
        <f t="shared" si="772"/>
        <v/>
      </c>
      <c r="U1773" s="200" t="str">
        <f t="shared" si="769"/>
        <v/>
      </c>
      <c r="V1773" s="112" t="str">
        <f t="shared" si="773"/>
        <v/>
      </c>
      <c r="W1773" s="415" t="str">
        <f t="shared" si="774"/>
        <v/>
      </c>
      <c r="Y1773" s="65" t="str">
        <f t="shared" si="781"/>
        <v/>
      </c>
      <c r="Z1773" s="65" t="str">
        <f t="shared" si="782"/>
        <v/>
      </c>
      <c r="AA1773" s="65" t="str">
        <f t="shared" si="783"/>
        <v/>
      </c>
      <c r="AB1773" s="65" t="str">
        <f t="shared" si="784"/>
        <v/>
      </c>
      <c r="AC1773" s="65" t="str">
        <f t="shared" si="785"/>
        <v/>
      </c>
      <c r="AH1773" s="65" t="str">
        <f t="shared" si="775"/>
        <v>1885010312</v>
      </c>
      <c r="AI1773" s="65">
        <v>18850103</v>
      </c>
      <c r="AJ1773" s="65" t="s">
        <v>5363</v>
      </c>
      <c r="AK1773" s="65">
        <v>12</v>
      </c>
      <c r="AL1773" s="65" t="s">
        <v>653</v>
      </c>
      <c r="AN1773" s="65" t="str">
        <f t="shared" si="770"/>
        <v/>
      </c>
    </row>
    <row r="1774" spans="1:40" ht="16.8" customHeight="1" x14ac:dyDescent="0.25">
      <c r="A1774" s="113">
        <v>1</v>
      </c>
      <c r="B1774" s="342" t="s">
        <v>475</v>
      </c>
      <c r="C1774" s="180"/>
      <c r="D1774" s="349" t="str">
        <f t="shared" si="779"/>
        <v/>
      </c>
      <c r="E1774" s="211">
        <f t="shared" si="791"/>
        <v>18820318</v>
      </c>
      <c r="F1774" s="262">
        <v>13</v>
      </c>
      <c r="R1774" s="112" t="str">
        <f>IF(D1774="","", CONCATENATE("Update games set ", B1774, "= ",D1774," where game_id=", E1774))</f>
        <v/>
      </c>
      <c r="S1774" s="112" t="str">
        <f t="shared" si="771"/>
        <v/>
      </c>
      <c r="T1774" s="112" t="str">
        <f t="shared" si="772"/>
        <v/>
      </c>
      <c r="U1774" s="200" t="str">
        <f t="shared" si="769"/>
        <v/>
      </c>
      <c r="V1774" s="112" t="str">
        <f t="shared" si="773"/>
        <v/>
      </c>
      <c r="W1774" s="415" t="str">
        <f t="shared" si="774"/>
        <v/>
      </c>
      <c r="Y1774" s="65" t="str">
        <f t="shared" si="781"/>
        <v/>
      </c>
      <c r="Z1774" s="65" t="str">
        <f t="shared" si="782"/>
        <v/>
      </c>
      <c r="AA1774" s="65" t="str">
        <f t="shared" si="783"/>
        <v/>
      </c>
      <c r="AB1774" s="65" t="str">
        <f t="shared" si="784"/>
        <v/>
      </c>
      <c r="AC1774" s="65" t="str">
        <f t="shared" si="785"/>
        <v/>
      </c>
      <c r="AH1774" s="65" t="str">
        <f t="shared" si="775"/>
        <v>1885010313</v>
      </c>
      <c r="AI1774" s="65">
        <v>18850103</v>
      </c>
      <c r="AJ1774" s="65" t="s">
        <v>5363</v>
      </c>
      <c r="AK1774" s="65">
        <v>13</v>
      </c>
      <c r="AL1774" s="65" t="s">
        <v>653</v>
      </c>
      <c r="AN1774" s="65" t="str">
        <f t="shared" si="770"/>
        <v/>
      </c>
    </row>
    <row r="1775" spans="1:40" ht="16.8" customHeight="1" x14ac:dyDescent="0.25">
      <c r="A1775" s="113">
        <v>1</v>
      </c>
      <c r="B1775" s="342" t="s">
        <v>20</v>
      </c>
      <c r="C1775" s="349" t="s">
        <v>5082</v>
      </c>
      <c r="D1775" s="350" t="str">
        <f t="shared" si="790"/>
        <v>'Trent Bridge'</v>
      </c>
      <c r="E1775" s="211">
        <f t="shared" si="791"/>
        <v>18820318</v>
      </c>
      <c r="F1775" s="262">
        <v>14</v>
      </c>
      <c r="R1775" s="112" t="str">
        <f>IF(D1775="","", CONCATENATE("Update games set ", B1775, "= ",D1775," where game_id=", E1775))</f>
        <v>Update games set Ground= 'Trent Bridge' where game_id=18820318</v>
      </c>
      <c r="S1775" s="112" t="str">
        <f t="shared" si="771"/>
        <v/>
      </c>
      <c r="T1775" s="112" t="str">
        <f t="shared" si="772"/>
        <v/>
      </c>
      <c r="U1775" s="200" t="str">
        <f t="shared" si="769"/>
        <v/>
      </c>
      <c r="V1775" s="112" t="str">
        <f t="shared" si="773"/>
        <v/>
      </c>
      <c r="W1775" s="415" t="str">
        <f t="shared" si="774"/>
        <v/>
      </c>
      <c r="Y1775" s="65" t="str">
        <f t="shared" si="781"/>
        <v/>
      </c>
      <c r="Z1775" s="65" t="str">
        <f t="shared" si="782"/>
        <v/>
      </c>
      <c r="AA1775" s="65" t="str">
        <f t="shared" si="783"/>
        <v/>
      </c>
      <c r="AB1775" s="65" t="str">
        <f t="shared" si="784"/>
        <v/>
      </c>
      <c r="AC1775" s="65" t="str">
        <f t="shared" si="785"/>
        <v/>
      </c>
      <c r="AH1775" s="65" t="str">
        <f t="shared" si="775"/>
        <v>1885010314</v>
      </c>
      <c r="AI1775" s="65">
        <v>18850103</v>
      </c>
      <c r="AJ1775" s="65" t="s">
        <v>5363</v>
      </c>
      <c r="AK1775" s="65">
        <v>14</v>
      </c>
      <c r="AL1775" s="65" t="s">
        <v>653</v>
      </c>
      <c r="AN1775" s="65" t="str">
        <f t="shared" si="770"/>
        <v/>
      </c>
    </row>
    <row r="1776" spans="1:40" ht="16.8" customHeight="1" x14ac:dyDescent="0.25">
      <c r="A1776" s="113">
        <v>1</v>
      </c>
      <c r="B1776" s="342" t="s">
        <v>4882</v>
      </c>
      <c r="C1776" s="342" t="str">
        <f>IF(C1775="", "", C1775)</f>
        <v>Trent Bridge</v>
      </c>
      <c r="D1776" s="350" t="str">
        <f t="shared" si="790"/>
        <v>'Trent Bridge'</v>
      </c>
      <c r="E1776" s="211">
        <f t="shared" si="791"/>
        <v>18820318</v>
      </c>
      <c r="F1776" s="262">
        <v>15</v>
      </c>
      <c r="R1776" s="112" t="str">
        <f>IF(D1776="","", CONCATENATE("Update games set ", B1776, "= ",D1776," where game_id=", E1776))</f>
        <v>Update games set Ground_parent= 'Trent Bridge' where game_id=18820318</v>
      </c>
      <c r="S1776" s="112" t="str">
        <f t="shared" si="771"/>
        <v/>
      </c>
      <c r="T1776" s="112" t="str">
        <f t="shared" si="772"/>
        <v/>
      </c>
      <c r="U1776" s="200" t="str">
        <f t="shared" si="769"/>
        <v/>
      </c>
      <c r="V1776" s="112" t="str">
        <f t="shared" si="773"/>
        <v/>
      </c>
      <c r="W1776" s="415" t="str">
        <f t="shared" si="774"/>
        <v/>
      </c>
      <c r="Y1776" s="65" t="str">
        <f t="shared" si="781"/>
        <v/>
      </c>
      <c r="Z1776" s="65" t="str">
        <f t="shared" si="782"/>
        <v/>
      </c>
      <c r="AA1776" s="65" t="str">
        <f t="shared" si="783"/>
        <v/>
      </c>
      <c r="AB1776" s="65" t="str">
        <f t="shared" si="784"/>
        <v/>
      </c>
      <c r="AC1776" s="65" t="str">
        <f t="shared" si="785"/>
        <v/>
      </c>
      <c r="AH1776" s="65" t="str">
        <f t="shared" si="775"/>
        <v>1885010315</v>
      </c>
      <c r="AI1776" s="65">
        <v>18850103</v>
      </c>
      <c r="AJ1776" s="65" t="s">
        <v>5363</v>
      </c>
      <c r="AK1776" s="65">
        <v>15</v>
      </c>
      <c r="AL1776" s="65" t="s">
        <v>653</v>
      </c>
      <c r="AN1776" s="65" t="str">
        <f t="shared" si="770"/>
        <v/>
      </c>
    </row>
    <row r="1777" spans="1:40" s="126" customFormat="1" ht="16.8" customHeight="1" thickBot="1" x14ac:dyDescent="0.3">
      <c r="A1777" s="113">
        <v>1</v>
      </c>
      <c r="B1777" s="116" t="s">
        <v>115</v>
      </c>
      <c r="C1777" s="352"/>
      <c r="D1777" s="370" t="str">
        <f t="shared" ref="D1777" si="793">IF(MID(E1777,5,2)*1&gt;6,_xlfn.CONCAT("'",LEFT(E1777,4),"-",MID(E1777,3,2)+1,"'"),_xlfn.CONCAT("'",LEFT(E1777,4)-1,"-",MID(E1777,3,2),"'"))</f>
        <v>'1881-82'</v>
      </c>
      <c r="E1777" s="214">
        <f t="shared" si="791"/>
        <v>18820318</v>
      </c>
      <c r="F1777" s="266">
        <v>16</v>
      </c>
      <c r="G1777" s="343"/>
      <c r="H1777" s="343"/>
      <c r="I1777" s="267"/>
      <c r="J1777" s="214"/>
      <c r="K1777" s="266"/>
      <c r="L1777" s="266"/>
      <c r="M1777" s="266"/>
      <c r="N1777" s="419"/>
      <c r="O1777" s="343"/>
      <c r="P1777" s="343"/>
      <c r="Q1777" s="346"/>
      <c r="R1777" s="112" t="str">
        <f>IF(D1777="","", CONCATENATE("Update games set ", B1777, "= ",D1777," where game_id=", E1777))</f>
        <v>Update games set Season= '1881-82' where game_id=18820318</v>
      </c>
      <c r="S1777" s="112" t="str">
        <f t="shared" si="771"/>
        <v/>
      </c>
      <c r="T1777" s="112" t="str">
        <f t="shared" si="772"/>
        <v/>
      </c>
      <c r="U1777" s="200" t="str">
        <f t="shared" si="769"/>
        <v/>
      </c>
      <c r="V1777" s="112" t="str">
        <f t="shared" si="773"/>
        <v/>
      </c>
      <c r="W1777" s="415" t="str">
        <f t="shared" si="774"/>
        <v/>
      </c>
      <c r="X1777" s="240"/>
      <c r="Y1777" s="65" t="str">
        <f t="shared" si="781"/>
        <v/>
      </c>
      <c r="Z1777" s="65" t="str">
        <f t="shared" si="782"/>
        <v/>
      </c>
      <c r="AA1777" s="65" t="str">
        <f t="shared" si="783"/>
        <v/>
      </c>
      <c r="AB1777" s="65" t="str">
        <f t="shared" si="784"/>
        <v/>
      </c>
      <c r="AC1777" s="65" t="str">
        <f t="shared" si="785"/>
        <v/>
      </c>
      <c r="AH1777" s="65" t="str">
        <f t="shared" si="775"/>
        <v>1885010316</v>
      </c>
      <c r="AI1777" s="126">
        <v>18850103</v>
      </c>
      <c r="AJ1777" s="126" t="s">
        <v>5363</v>
      </c>
      <c r="AK1777" s="126">
        <v>16</v>
      </c>
      <c r="AL1777" s="126" t="s">
        <v>653</v>
      </c>
      <c r="AN1777" s="65" t="str">
        <f t="shared" si="770"/>
        <v/>
      </c>
    </row>
    <row r="1778" spans="1:40" ht="22.2" customHeight="1" thickTop="1" x14ac:dyDescent="0.25">
      <c r="A1778" s="113">
        <v>1</v>
      </c>
      <c r="B1778" s="341" t="s">
        <v>22</v>
      </c>
      <c r="C1778" s="341" t="s">
        <v>5106</v>
      </c>
      <c r="D1778" s="341" t="str">
        <f t="shared" si="790"/>
        <v>'Accrington'</v>
      </c>
      <c r="E1778" s="211">
        <v>18820408</v>
      </c>
      <c r="F1778" s="262">
        <v>1</v>
      </c>
      <c r="G1778" s="211" t="s">
        <v>5013</v>
      </c>
      <c r="H1778" s="212"/>
      <c r="R1778" s="112" t="str">
        <f>IF(D1778="","", CONCATENATE("Update games set ", B1778, "= ",D1778," where game_id=", E1778))</f>
        <v>Update games set Opponent= 'Accrington' where game_id=18820408</v>
      </c>
      <c r="S1778" s="112" t="str">
        <f t="shared" si="771"/>
        <v>Update lineups set player_name = 'Beardsley', raw_name = 'Beardsley' where game_id = 18820408 and player_order = 1</v>
      </c>
      <c r="T1778" s="112" t="str">
        <f t="shared" si="772"/>
        <v/>
      </c>
      <c r="U1778" s="200" t="str">
        <f t="shared" si="769"/>
        <v/>
      </c>
      <c r="V1778" s="112" t="str">
        <f t="shared" si="773"/>
        <v/>
      </c>
      <c r="W1778" s="415" t="str">
        <f t="shared" si="774"/>
        <v/>
      </c>
      <c r="Y1778" s="65" t="str">
        <f t="shared" si="781"/>
        <v/>
      </c>
      <c r="Z1778" s="65" t="str">
        <f t="shared" si="782"/>
        <v/>
      </c>
      <c r="AA1778" s="65" t="str">
        <f t="shared" si="783"/>
        <v/>
      </c>
      <c r="AB1778" s="65" t="str">
        <f t="shared" si="784"/>
        <v/>
      </c>
      <c r="AC1778" s="65" t="str">
        <f t="shared" si="785"/>
        <v/>
      </c>
      <c r="AH1778" s="65" t="str">
        <f t="shared" si="775"/>
        <v>188501241</v>
      </c>
      <c r="AI1778" s="65">
        <v>18850124</v>
      </c>
      <c r="AJ1778" s="65" t="s">
        <v>5365</v>
      </c>
      <c r="AK1778" s="65">
        <v>1</v>
      </c>
      <c r="AL1778" s="65" t="s">
        <v>3175</v>
      </c>
      <c r="AN1778" s="65" t="str">
        <f t="shared" si="770"/>
        <v>update games set source = 'The Nottingham Forest Football Scrapbook' where game_id = 18820408</v>
      </c>
    </row>
    <row r="1779" spans="1:40" ht="16.8" customHeight="1" x14ac:dyDescent="0.25">
      <c r="A1779" s="113">
        <v>1</v>
      </c>
      <c r="B1779" s="342" t="s">
        <v>4979</v>
      </c>
      <c r="C1779" s="342" t="str">
        <f>IF(C1778="", "", C1778)</f>
        <v>Accrington</v>
      </c>
      <c r="D1779" s="350" t="str">
        <f t="shared" si="790"/>
        <v>'Accrington'</v>
      </c>
      <c r="E1779" s="211">
        <f>E1778</f>
        <v>18820408</v>
      </c>
      <c r="F1779" s="262">
        <v>2</v>
      </c>
      <c r="G1779" s="211" t="s">
        <v>2094</v>
      </c>
      <c r="R1779" s="112" t="str">
        <f>IF(D1779="","", CONCATENATE("Update games set ", B1779, "= ",D1779," where game_id=", E1779))</f>
        <v>Update games set Opp_parent= 'Accrington' where game_id=18820408</v>
      </c>
      <c r="S1779" s="112" t="str">
        <f t="shared" si="771"/>
        <v>Update lineups set player_name = 'Hancock', raw_name = 'Hancock' where game_id = 18820408 and player_order = 2</v>
      </c>
      <c r="T1779" s="112" t="str">
        <f t="shared" si="772"/>
        <v/>
      </c>
      <c r="U1779" s="200" t="str">
        <f t="shared" si="769"/>
        <v/>
      </c>
      <c r="V1779" s="112" t="str">
        <f t="shared" si="773"/>
        <v/>
      </c>
      <c r="W1779" s="415" t="str">
        <f t="shared" si="774"/>
        <v/>
      </c>
      <c r="Y1779" s="65" t="str">
        <f t="shared" si="781"/>
        <v/>
      </c>
      <c r="Z1779" s="65" t="str">
        <f t="shared" si="782"/>
        <v/>
      </c>
      <c r="AA1779" s="65" t="str">
        <f t="shared" si="783"/>
        <v/>
      </c>
      <c r="AB1779" s="65" t="str">
        <f t="shared" si="784"/>
        <v/>
      </c>
      <c r="AC1779" s="65" t="str">
        <f t="shared" si="785"/>
        <v/>
      </c>
      <c r="AH1779" s="65" t="str">
        <f t="shared" si="775"/>
        <v>188501242</v>
      </c>
      <c r="AI1779" s="65">
        <v>18850124</v>
      </c>
      <c r="AJ1779" s="65" t="s">
        <v>5365</v>
      </c>
      <c r="AK1779" s="65">
        <v>2</v>
      </c>
      <c r="AL1779" s="65" t="s">
        <v>3078</v>
      </c>
      <c r="AN1779" s="65" t="str">
        <f t="shared" si="770"/>
        <v/>
      </c>
    </row>
    <row r="1780" spans="1:40" ht="16.8" customHeight="1" x14ac:dyDescent="0.25">
      <c r="A1780" s="113">
        <v>1</v>
      </c>
      <c r="B1780" s="342" t="s">
        <v>2653</v>
      </c>
      <c r="C1780" s="342" t="s">
        <v>663</v>
      </c>
      <c r="D1780" s="350" t="str">
        <f t="shared" si="790"/>
        <v>'Friendly'</v>
      </c>
      <c r="E1780" s="211">
        <f t="shared" ref="E1780:E1793" si="794">E1779</f>
        <v>18820408</v>
      </c>
      <c r="F1780" s="262">
        <v>3</v>
      </c>
      <c r="G1780" s="211" t="s">
        <v>4942</v>
      </c>
      <c r="R1780" s="112" t="str">
        <f>IF(D1780="","", CONCATENATE("Update games set ", B1780, "= ",D1780," where game_id=", E1780))</f>
        <v>Update games set Game_type= 'Friendly' where game_id=18820408</v>
      </c>
      <c r="S1780" s="112" t="str">
        <f t="shared" si="771"/>
        <v>Update lineups set player_name = 'E Luntley', raw_name = 'E Luntley' where game_id = 18820408 and player_order = 3</v>
      </c>
      <c r="T1780" s="112" t="str">
        <f t="shared" si="772"/>
        <v/>
      </c>
      <c r="U1780" s="200" t="str">
        <f t="shared" si="769"/>
        <v/>
      </c>
      <c r="V1780" s="112" t="str">
        <f t="shared" si="773"/>
        <v/>
      </c>
      <c r="W1780" s="415" t="str">
        <f t="shared" si="774"/>
        <v/>
      </c>
      <c r="Y1780" s="65" t="str">
        <f t="shared" si="781"/>
        <v/>
      </c>
      <c r="Z1780" s="65" t="str">
        <f t="shared" si="782"/>
        <v/>
      </c>
      <c r="AA1780" s="65" t="str">
        <f t="shared" si="783"/>
        <v/>
      </c>
      <c r="AB1780" s="65" t="str">
        <f t="shared" si="784"/>
        <v/>
      </c>
      <c r="AC1780" s="65" t="str">
        <f t="shared" si="785"/>
        <v/>
      </c>
      <c r="AH1780" s="65" t="str">
        <f t="shared" si="775"/>
        <v>188501243</v>
      </c>
      <c r="AI1780" s="65">
        <v>18850124</v>
      </c>
      <c r="AJ1780" s="65" t="s">
        <v>5365</v>
      </c>
      <c r="AK1780" s="65">
        <v>3</v>
      </c>
      <c r="AL1780" s="65" t="s">
        <v>2094</v>
      </c>
      <c r="AN1780" s="65" t="str">
        <f t="shared" si="770"/>
        <v/>
      </c>
    </row>
    <row r="1781" spans="1:40" ht="16.8" customHeight="1" x14ac:dyDescent="0.25">
      <c r="A1781" s="113">
        <v>1</v>
      </c>
      <c r="B1781" s="342" t="s">
        <v>4978</v>
      </c>
      <c r="C1781" s="349" t="s">
        <v>0</v>
      </c>
      <c r="D1781" s="350" t="str">
        <f t="shared" si="790"/>
        <v>'A'</v>
      </c>
      <c r="E1781" s="211">
        <f t="shared" si="794"/>
        <v>18820408</v>
      </c>
      <c r="F1781" s="262">
        <v>4</v>
      </c>
      <c r="G1781" s="211" t="s">
        <v>5006</v>
      </c>
      <c r="R1781" s="112" t="str">
        <f>IF(D1781="","", CONCATENATE("Update games set ", B1781, "= ",D1781," where game_id=", E1781))</f>
        <v>Update games set HAN= 'A' where game_id=18820408</v>
      </c>
      <c r="S1781" s="112" t="str">
        <f t="shared" si="771"/>
        <v>Update lineups set player_name = 'Parr', raw_name = 'Parr' where game_id = 18820408 and player_order = 4</v>
      </c>
      <c r="T1781" s="112" t="str">
        <f t="shared" si="772"/>
        <v/>
      </c>
      <c r="U1781" s="200" t="str">
        <f t="shared" si="769"/>
        <v/>
      </c>
      <c r="V1781" s="112" t="str">
        <f t="shared" si="773"/>
        <v/>
      </c>
      <c r="W1781" s="415" t="str">
        <f t="shared" si="774"/>
        <v/>
      </c>
      <c r="Y1781" s="65" t="str">
        <f t="shared" si="781"/>
        <v/>
      </c>
      <c r="Z1781" s="65" t="str">
        <f t="shared" si="782"/>
        <v/>
      </c>
      <c r="AA1781" s="65" t="str">
        <f t="shared" si="783"/>
        <v/>
      </c>
      <c r="AB1781" s="65" t="str">
        <f t="shared" si="784"/>
        <v/>
      </c>
      <c r="AC1781" s="65" t="str">
        <f t="shared" si="785"/>
        <v/>
      </c>
      <c r="AH1781" s="65" t="str">
        <f t="shared" si="775"/>
        <v>188501244</v>
      </c>
      <c r="AI1781" s="65">
        <v>18850124</v>
      </c>
      <c r="AJ1781" s="65" t="s">
        <v>5365</v>
      </c>
      <c r="AK1781" s="65">
        <v>4</v>
      </c>
      <c r="AL1781" s="65" t="s">
        <v>2091</v>
      </c>
      <c r="AN1781" s="65" t="str">
        <f t="shared" si="770"/>
        <v/>
      </c>
    </row>
    <row r="1782" spans="1:40" ht="16.8" customHeight="1" x14ac:dyDescent="0.25">
      <c r="A1782" s="113">
        <v>1</v>
      </c>
      <c r="B1782" s="342" t="s">
        <v>5</v>
      </c>
      <c r="C1782" s="347">
        <v>5</v>
      </c>
      <c r="D1782" s="349">
        <f t="shared" si="777"/>
        <v>5</v>
      </c>
      <c r="E1782" s="211">
        <f t="shared" si="794"/>
        <v>18820408</v>
      </c>
      <c r="F1782" s="262">
        <v>5</v>
      </c>
      <c r="G1782" s="211" t="s">
        <v>2105</v>
      </c>
      <c r="R1782" s="112" t="str">
        <f>IF(D1782="","", CONCATENATE("Update games set ", B1782, "= ",D1782," where game_id=", E1782))</f>
        <v>Update games set F= 5 where game_id=18820408</v>
      </c>
      <c r="S1782" s="112" t="str">
        <f t="shared" si="771"/>
        <v>Update lineups set player_name = 'Billyeald', raw_name = 'Billyeald' where game_id = 18820408 and player_order = 5</v>
      </c>
      <c r="T1782" s="112" t="str">
        <f t="shared" si="772"/>
        <v/>
      </c>
      <c r="U1782" s="200" t="str">
        <f t="shared" si="769"/>
        <v/>
      </c>
      <c r="V1782" s="112" t="str">
        <f t="shared" si="773"/>
        <v/>
      </c>
      <c r="W1782" s="415" t="str">
        <f t="shared" si="774"/>
        <v/>
      </c>
      <c r="Y1782" s="65" t="str">
        <f t="shared" si="781"/>
        <v/>
      </c>
      <c r="Z1782" s="65" t="str">
        <f t="shared" si="782"/>
        <v/>
      </c>
      <c r="AA1782" s="65" t="str">
        <f t="shared" si="783"/>
        <v/>
      </c>
      <c r="AB1782" s="65" t="str">
        <f t="shared" si="784"/>
        <v/>
      </c>
      <c r="AC1782" s="65" t="str">
        <f t="shared" si="785"/>
        <v/>
      </c>
      <c r="AH1782" s="65" t="str">
        <f t="shared" si="775"/>
        <v>188501245</v>
      </c>
      <c r="AI1782" s="65">
        <v>18850124</v>
      </c>
      <c r="AJ1782" s="65" t="s">
        <v>5365</v>
      </c>
      <c r="AK1782" s="65">
        <v>5</v>
      </c>
      <c r="AL1782" s="65" t="s">
        <v>2105</v>
      </c>
      <c r="AN1782" s="65" t="str">
        <f t="shared" si="770"/>
        <v/>
      </c>
    </row>
    <row r="1783" spans="1:40" ht="16.8" customHeight="1" x14ac:dyDescent="0.25">
      <c r="A1783" s="113">
        <v>1</v>
      </c>
      <c r="B1783" s="342" t="s">
        <v>0</v>
      </c>
      <c r="C1783" s="180">
        <v>3</v>
      </c>
      <c r="D1783" s="349">
        <f t="shared" si="777"/>
        <v>3</v>
      </c>
      <c r="E1783" s="211">
        <f t="shared" si="794"/>
        <v>18820408</v>
      </c>
      <c r="F1783" s="262">
        <v>6</v>
      </c>
      <c r="G1783" s="211" t="s">
        <v>5015</v>
      </c>
      <c r="R1783" s="112" t="str">
        <f>IF(D1783="","", CONCATENATE("Update games set ", B1783, "= ",D1783," where game_id=", E1783))</f>
        <v>Update games set A= 3 where game_id=18820408</v>
      </c>
      <c r="S1783" s="112" t="str">
        <f t="shared" si="771"/>
        <v>Update lineups set player_name = 'Unwin', raw_name = 'Unwin' where game_id = 18820408 and player_order = 6</v>
      </c>
      <c r="T1783" s="112" t="str">
        <f t="shared" si="772"/>
        <v/>
      </c>
      <c r="U1783" s="200" t="str">
        <f t="shared" si="769"/>
        <v/>
      </c>
      <c r="V1783" s="112" t="str">
        <f t="shared" si="773"/>
        <v/>
      </c>
      <c r="W1783" s="415" t="str">
        <f t="shared" si="774"/>
        <v/>
      </c>
      <c r="Y1783" s="65" t="str">
        <f t="shared" si="781"/>
        <v/>
      </c>
      <c r="Z1783" s="65" t="str">
        <f t="shared" si="782"/>
        <v/>
      </c>
      <c r="AA1783" s="65" t="str">
        <f t="shared" si="783"/>
        <v/>
      </c>
      <c r="AB1783" s="65" t="str">
        <f t="shared" si="784"/>
        <v/>
      </c>
      <c r="AC1783" s="65" t="str">
        <f t="shared" si="785"/>
        <v/>
      </c>
      <c r="AH1783" s="65" t="str">
        <f t="shared" si="775"/>
        <v>188501246</v>
      </c>
      <c r="AI1783" s="65">
        <v>18850124</v>
      </c>
      <c r="AJ1783" s="65" t="s">
        <v>5365</v>
      </c>
      <c r="AK1783" s="65">
        <v>6</v>
      </c>
      <c r="AL1783" s="65" t="s">
        <v>2097</v>
      </c>
      <c r="AN1783" s="65" t="str">
        <f t="shared" si="770"/>
        <v/>
      </c>
    </row>
    <row r="1784" spans="1:40" ht="16.8" customHeight="1" x14ac:dyDescent="0.25">
      <c r="A1784" s="113">
        <v>1</v>
      </c>
      <c r="B1784" s="342" t="s">
        <v>23</v>
      </c>
      <c r="C1784" s="334" t="s">
        <v>2</v>
      </c>
      <c r="D1784" s="334" t="str">
        <f t="shared" ref="D1784" si="795">IF(C1784="",IF(D1782&gt;D1783,"'W'",IF(D1782=D1783,"'D'","'L'")),_xlfn.CONCAT("'",C1784,"'"))</f>
        <v>'W'</v>
      </c>
      <c r="E1784" s="211">
        <f t="shared" si="794"/>
        <v>18820408</v>
      </c>
      <c r="F1784" s="262">
        <v>7</v>
      </c>
      <c r="G1784" s="211" t="s">
        <v>4781</v>
      </c>
      <c r="R1784" s="112" t="str">
        <f>IF(D1784="","", CONCATENATE("Update games set ", B1784, "= ",D1784," where game_id=", E1784))</f>
        <v>Update games set Result= 'W' where game_id=18820408</v>
      </c>
      <c r="S1784" s="112" t="str">
        <f t="shared" si="771"/>
        <v>Update lineups set player_name = 'Widdowson', raw_name = 'Widdowson' where game_id = 18820408 and player_order = 7</v>
      </c>
      <c r="T1784" s="112" t="str">
        <f t="shared" si="772"/>
        <v/>
      </c>
      <c r="U1784" s="200" t="str">
        <f t="shared" si="769"/>
        <v/>
      </c>
      <c r="V1784" s="112" t="str">
        <f t="shared" si="773"/>
        <v/>
      </c>
      <c r="W1784" s="415" t="str">
        <f t="shared" si="774"/>
        <v/>
      </c>
      <c r="Y1784" s="65" t="str">
        <f t="shared" si="781"/>
        <v/>
      </c>
      <c r="Z1784" s="65" t="str">
        <f t="shared" si="782"/>
        <v/>
      </c>
      <c r="AA1784" s="65" t="str">
        <f t="shared" si="783"/>
        <v/>
      </c>
      <c r="AB1784" s="65" t="str">
        <f t="shared" si="784"/>
        <v/>
      </c>
      <c r="AC1784" s="65" t="str">
        <f t="shared" si="785"/>
        <v/>
      </c>
      <c r="AH1784" s="65" t="str">
        <f t="shared" si="775"/>
        <v>188501247</v>
      </c>
      <c r="AI1784" s="65">
        <v>18850124</v>
      </c>
      <c r="AJ1784" s="65" t="s">
        <v>5365</v>
      </c>
      <c r="AK1784" s="65">
        <v>7</v>
      </c>
      <c r="AL1784" s="65" t="s">
        <v>3210</v>
      </c>
      <c r="AN1784" s="65" t="str">
        <f t="shared" si="770"/>
        <v/>
      </c>
    </row>
    <row r="1785" spans="1:40" ht="16.8" customHeight="1" x14ac:dyDescent="0.25">
      <c r="A1785" s="113">
        <v>1</v>
      </c>
      <c r="B1785" s="342" t="s">
        <v>768</v>
      </c>
      <c r="C1785" s="180"/>
      <c r="D1785" s="349" t="str">
        <f t="shared" si="779"/>
        <v/>
      </c>
      <c r="E1785" s="211">
        <f t="shared" si="794"/>
        <v>18820408</v>
      </c>
      <c r="F1785" s="262">
        <v>8</v>
      </c>
      <c r="G1785" s="211" t="s">
        <v>2091</v>
      </c>
      <c r="R1785" s="112" t="str">
        <f>IF(D1785="","", CONCATENATE("Update games set ", B1785, "= ",D1785," where game_id=", E1785))</f>
        <v/>
      </c>
      <c r="S1785" s="112" t="str">
        <f t="shared" si="771"/>
        <v>Update lineups set player_name = 'Norman', raw_name = 'Norman' where game_id = 18820408 and player_order = 8</v>
      </c>
      <c r="T1785" s="112" t="str">
        <f t="shared" si="772"/>
        <v/>
      </c>
      <c r="U1785" s="200" t="str">
        <f t="shared" si="769"/>
        <v/>
      </c>
      <c r="V1785" s="112" t="str">
        <f t="shared" si="773"/>
        <v/>
      </c>
      <c r="W1785" s="415" t="str">
        <f t="shared" si="774"/>
        <v/>
      </c>
      <c r="Y1785" s="65" t="str">
        <f t="shared" si="781"/>
        <v/>
      </c>
      <c r="Z1785" s="65" t="str">
        <f t="shared" si="782"/>
        <v/>
      </c>
      <c r="AA1785" s="65" t="str">
        <f t="shared" si="783"/>
        <v/>
      </c>
      <c r="AB1785" s="65" t="str">
        <f t="shared" si="784"/>
        <v/>
      </c>
      <c r="AC1785" s="65" t="str">
        <f t="shared" si="785"/>
        <v/>
      </c>
      <c r="AH1785" s="65" t="str">
        <f t="shared" si="775"/>
        <v>188501248</v>
      </c>
      <c r="AI1785" s="65">
        <v>18850124</v>
      </c>
      <c r="AJ1785" s="65" t="s">
        <v>5365</v>
      </c>
      <c r="AK1785" s="65">
        <v>8</v>
      </c>
      <c r="AL1785" s="65" t="s">
        <v>3135</v>
      </c>
      <c r="AN1785" s="65" t="str">
        <f t="shared" si="770"/>
        <v/>
      </c>
    </row>
    <row r="1786" spans="1:40" ht="16.8" customHeight="1" x14ac:dyDescent="0.25">
      <c r="A1786" s="113">
        <v>1</v>
      </c>
      <c r="B1786" s="342" t="s">
        <v>766</v>
      </c>
      <c r="C1786" s="180"/>
      <c r="D1786" s="349" t="str">
        <f t="shared" si="779"/>
        <v/>
      </c>
      <c r="E1786" s="211">
        <f t="shared" si="794"/>
        <v>18820408</v>
      </c>
      <c r="F1786" s="262">
        <v>9</v>
      </c>
      <c r="G1786" s="194" t="s">
        <v>4984</v>
      </c>
      <c r="H1786" s="194"/>
      <c r="N1786" s="417"/>
      <c r="O1786" s="194"/>
      <c r="P1786" s="194"/>
      <c r="R1786" s="112" t="str">
        <f>IF(D1786="","", CONCATENATE("Update games set ", B1786, "= ",D1786," where game_id=", E1786))</f>
        <v/>
      </c>
      <c r="S1786" s="112" t="str">
        <f t="shared" si="771"/>
        <v>Update lineups set player_name = 'Hill', raw_name = 'Hill' where game_id = 18820408 and player_order = 9</v>
      </c>
      <c r="T1786" s="112" t="str">
        <f t="shared" si="772"/>
        <v/>
      </c>
      <c r="U1786" s="200" t="str">
        <f t="shared" si="769"/>
        <v/>
      </c>
      <c r="V1786" s="112" t="str">
        <f t="shared" si="773"/>
        <v/>
      </c>
      <c r="W1786" s="415" t="str">
        <f t="shared" si="774"/>
        <v/>
      </c>
      <c r="Y1786" s="65" t="str">
        <f t="shared" si="781"/>
        <v/>
      </c>
      <c r="Z1786" s="65" t="str">
        <f t="shared" si="782"/>
        <v/>
      </c>
      <c r="AA1786" s="65" t="str">
        <f t="shared" si="783"/>
        <v/>
      </c>
      <c r="AB1786" s="65" t="str">
        <f t="shared" si="784"/>
        <v/>
      </c>
      <c r="AC1786" s="65" t="str">
        <f t="shared" si="785"/>
        <v/>
      </c>
      <c r="AH1786" s="65" t="str">
        <f t="shared" si="775"/>
        <v>188501249</v>
      </c>
      <c r="AI1786" s="65">
        <v>18850124</v>
      </c>
      <c r="AJ1786" s="65" t="s">
        <v>5365</v>
      </c>
      <c r="AK1786" s="65">
        <v>9</v>
      </c>
      <c r="AL1786" s="65" t="s">
        <v>2109</v>
      </c>
      <c r="AN1786" s="65" t="str">
        <f t="shared" si="770"/>
        <v/>
      </c>
    </row>
    <row r="1787" spans="1:40" ht="16.8" customHeight="1" x14ac:dyDescent="0.25">
      <c r="A1787" s="113">
        <v>1</v>
      </c>
      <c r="B1787" s="342" t="s">
        <v>753</v>
      </c>
      <c r="C1787" s="349"/>
      <c r="D1787" s="350" t="str">
        <f t="shared" si="780"/>
        <v/>
      </c>
      <c r="E1787" s="211">
        <f t="shared" si="794"/>
        <v>18820408</v>
      </c>
      <c r="F1787" s="262">
        <v>10</v>
      </c>
      <c r="G1787" s="194" t="s">
        <v>3688</v>
      </c>
      <c r="N1787" s="417"/>
      <c r="O1787" s="194"/>
      <c r="P1787" s="194"/>
      <c r="R1787" s="112" t="str">
        <f>IF(D1787="","", CONCATENATE("Update games set ", B1787, "= ",D1787," where game_id=", E1787))</f>
        <v/>
      </c>
      <c r="S1787" s="112" t="str">
        <f t="shared" si="771"/>
        <v>Update lineups set player_name = 'J Luntley', raw_name = 'J Luntley' where game_id = 18820408 and player_order = 10</v>
      </c>
      <c r="T1787" s="112" t="str">
        <f t="shared" si="772"/>
        <v/>
      </c>
      <c r="U1787" s="200" t="str">
        <f t="shared" si="769"/>
        <v/>
      </c>
      <c r="V1787" s="112" t="str">
        <f t="shared" si="773"/>
        <v/>
      </c>
      <c r="W1787" s="415" t="str">
        <f t="shared" si="774"/>
        <v/>
      </c>
      <c r="Y1787" s="65" t="str">
        <f t="shared" si="781"/>
        <v/>
      </c>
      <c r="Z1787" s="65" t="str">
        <f t="shared" si="782"/>
        <v/>
      </c>
      <c r="AA1787" s="65" t="str">
        <f t="shared" si="783"/>
        <v/>
      </c>
      <c r="AB1787" s="65" t="str">
        <f t="shared" si="784"/>
        <v/>
      </c>
      <c r="AC1787" s="65" t="str">
        <f t="shared" si="785"/>
        <v/>
      </c>
      <c r="AH1787" s="65" t="str">
        <f t="shared" si="775"/>
        <v>1885012410</v>
      </c>
      <c r="AI1787" s="65">
        <v>18850124</v>
      </c>
      <c r="AJ1787" s="65" t="s">
        <v>5365</v>
      </c>
      <c r="AK1787" s="65">
        <v>10</v>
      </c>
      <c r="AL1787" s="65" t="s">
        <v>2939</v>
      </c>
      <c r="AN1787" s="65" t="str">
        <f t="shared" si="770"/>
        <v/>
      </c>
    </row>
    <row r="1788" spans="1:40" ht="16.8" customHeight="1" x14ac:dyDescent="0.25">
      <c r="A1788" s="113">
        <v>1</v>
      </c>
      <c r="B1788" s="342" t="s">
        <v>746</v>
      </c>
      <c r="C1788" s="334" t="s">
        <v>5062</v>
      </c>
      <c r="D1788" s="334" t="str">
        <f>CONCATENATE("'", LEFT(E1788,4),"-",MID(E1788,5,2),"-", MID(E1788,7,2), " ", C1788,"'")</f>
        <v>'1882-04-08 15:00'</v>
      </c>
      <c r="E1788" s="211">
        <f t="shared" si="794"/>
        <v>18820408</v>
      </c>
      <c r="F1788" s="262">
        <v>11</v>
      </c>
      <c r="G1788" s="211" t="s">
        <v>5042</v>
      </c>
      <c r="R1788" s="112" t="str">
        <f>IF(D1788="","", CONCATENATE("Update games set ", B1788, "= ",D1788," where game_id=", E1788))</f>
        <v>Update games set Game_date= '1882-04-08 15:00' where game_id=18820408</v>
      </c>
      <c r="S1788" s="112" t="str">
        <f t="shared" si="771"/>
        <v>Update lineups set player_name = 'Fletcher', raw_name = 'Fletcher' where game_id = 18820408 and player_order = 11</v>
      </c>
      <c r="T1788" s="112" t="str">
        <f t="shared" si="772"/>
        <v/>
      </c>
      <c r="U1788" s="200" t="str">
        <f t="shared" si="769"/>
        <v/>
      </c>
      <c r="V1788" s="112" t="str">
        <f t="shared" si="773"/>
        <v/>
      </c>
      <c r="W1788" s="415" t="str">
        <f t="shared" si="774"/>
        <v/>
      </c>
      <c r="Y1788" s="65" t="str">
        <f t="shared" si="781"/>
        <v/>
      </c>
      <c r="Z1788" s="65" t="str">
        <f t="shared" si="782"/>
        <v/>
      </c>
      <c r="AA1788" s="65" t="str">
        <f t="shared" si="783"/>
        <v/>
      </c>
      <c r="AB1788" s="65" t="str">
        <f t="shared" si="784"/>
        <v/>
      </c>
      <c r="AC1788" s="65" t="str">
        <f t="shared" si="785"/>
        <v/>
      </c>
      <c r="AH1788" s="65" t="str">
        <f t="shared" si="775"/>
        <v>1885012411</v>
      </c>
      <c r="AI1788" s="65">
        <v>18850124</v>
      </c>
      <c r="AJ1788" s="65" t="s">
        <v>5365</v>
      </c>
      <c r="AK1788" s="65">
        <v>11</v>
      </c>
      <c r="AL1788" s="65" t="s">
        <v>2981</v>
      </c>
      <c r="AN1788" s="65" t="str">
        <f t="shared" si="770"/>
        <v/>
      </c>
    </row>
    <row r="1789" spans="1:40" ht="16.8" customHeight="1" x14ac:dyDescent="0.25">
      <c r="A1789" s="113">
        <v>1</v>
      </c>
      <c r="B1789" s="342" t="s">
        <v>25</v>
      </c>
      <c r="C1789" s="334"/>
      <c r="D1789" s="350" t="str">
        <f t="shared" si="790"/>
        <v/>
      </c>
      <c r="E1789" s="211">
        <f t="shared" si="794"/>
        <v>18820408</v>
      </c>
      <c r="F1789" s="262">
        <v>12</v>
      </c>
      <c r="G1789" s="212"/>
      <c r="H1789" s="212"/>
      <c r="N1789" s="416"/>
      <c r="O1789" s="212"/>
      <c r="P1789" s="212"/>
      <c r="R1789" s="112" t="str">
        <f>IF(D1789="","", CONCATENATE("Update games set ", B1789, "= ",D1789," where game_id=", E1789))</f>
        <v/>
      </c>
      <c r="S1789" s="112" t="str">
        <f t="shared" si="771"/>
        <v/>
      </c>
      <c r="T1789" s="112" t="str">
        <f t="shared" si="772"/>
        <v/>
      </c>
      <c r="U1789" s="200" t="str">
        <f t="shared" si="769"/>
        <v/>
      </c>
      <c r="V1789" s="112" t="str">
        <f t="shared" si="773"/>
        <v/>
      </c>
      <c r="W1789" s="415" t="str">
        <f t="shared" si="774"/>
        <v/>
      </c>
      <c r="Y1789" s="65" t="str">
        <f t="shared" si="781"/>
        <v/>
      </c>
      <c r="Z1789" s="65" t="str">
        <f t="shared" si="782"/>
        <v/>
      </c>
      <c r="AA1789" s="65" t="str">
        <f t="shared" si="783"/>
        <v/>
      </c>
      <c r="AB1789" s="65" t="str">
        <f t="shared" si="784"/>
        <v/>
      </c>
      <c r="AC1789" s="65" t="str">
        <f t="shared" si="785"/>
        <v/>
      </c>
      <c r="AH1789" s="65" t="str">
        <f t="shared" si="775"/>
        <v>1885012412</v>
      </c>
      <c r="AI1789" s="65">
        <v>18850124</v>
      </c>
      <c r="AJ1789" s="65" t="s">
        <v>5365</v>
      </c>
      <c r="AK1789" s="65">
        <v>12</v>
      </c>
      <c r="AL1789" s="65" t="s">
        <v>653</v>
      </c>
      <c r="AN1789" s="65" t="str">
        <f t="shared" si="770"/>
        <v/>
      </c>
    </row>
    <row r="1790" spans="1:40" ht="16.8" customHeight="1" x14ac:dyDescent="0.25">
      <c r="A1790" s="113">
        <v>1</v>
      </c>
      <c r="B1790" s="342" t="s">
        <v>475</v>
      </c>
      <c r="C1790" s="180"/>
      <c r="D1790" s="349" t="str">
        <f t="shared" si="779"/>
        <v/>
      </c>
      <c r="E1790" s="211">
        <f t="shared" si="794"/>
        <v>18820408</v>
      </c>
      <c r="F1790" s="262">
        <v>13</v>
      </c>
      <c r="R1790" s="112" t="str">
        <f>IF(D1790="","", CONCATENATE("Update games set ", B1790, "= ",D1790," where game_id=", E1790))</f>
        <v/>
      </c>
      <c r="S1790" s="112" t="str">
        <f t="shared" si="771"/>
        <v/>
      </c>
      <c r="T1790" s="112" t="str">
        <f t="shared" si="772"/>
        <v/>
      </c>
      <c r="U1790" s="200" t="str">
        <f t="shared" si="769"/>
        <v/>
      </c>
      <c r="V1790" s="112" t="str">
        <f t="shared" si="773"/>
        <v/>
      </c>
      <c r="W1790" s="415" t="str">
        <f t="shared" si="774"/>
        <v/>
      </c>
      <c r="Y1790" s="65" t="str">
        <f t="shared" si="781"/>
        <v/>
      </c>
      <c r="Z1790" s="65" t="str">
        <f t="shared" si="782"/>
        <v/>
      </c>
      <c r="AA1790" s="65" t="str">
        <f t="shared" si="783"/>
        <v/>
      </c>
      <c r="AB1790" s="65" t="str">
        <f t="shared" si="784"/>
        <v/>
      </c>
      <c r="AC1790" s="65" t="str">
        <f t="shared" si="785"/>
        <v/>
      </c>
      <c r="AH1790" s="65" t="str">
        <f t="shared" si="775"/>
        <v>1885012413</v>
      </c>
      <c r="AI1790" s="65">
        <v>18850124</v>
      </c>
      <c r="AJ1790" s="65" t="s">
        <v>5365</v>
      </c>
      <c r="AK1790" s="65">
        <v>13</v>
      </c>
      <c r="AL1790" s="65" t="s">
        <v>653</v>
      </c>
      <c r="AN1790" s="65" t="str">
        <f t="shared" si="770"/>
        <v/>
      </c>
    </row>
    <row r="1791" spans="1:40" ht="16.8" customHeight="1" x14ac:dyDescent="0.25">
      <c r="A1791" s="113">
        <v>1</v>
      </c>
      <c r="B1791" s="342" t="s">
        <v>20</v>
      </c>
      <c r="C1791" s="349"/>
      <c r="D1791" s="350" t="str">
        <f t="shared" si="790"/>
        <v/>
      </c>
      <c r="E1791" s="211">
        <f t="shared" si="794"/>
        <v>18820408</v>
      </c>
      <c r="F1791" s="262">
        <v>14</v>
      </c>
      <c r="R1791" s="112" t="str">
        <f>IF(D1791="","", CONCATENATE("Update games set ", B1791, "= ",D1791," where game_id=", E1791))</f>
        <v/>
      </c>
      <c r="S1791" s="112" t="str">
        <f t="shared" si="771"/>
        <v/>
      </c>
      <c r="T1791" s="112" t="str">
        <f t="shared" si="772"/>
        <v/>
      </c>
      <c r="U1791" s="200" t="str">
        <f t="shared" si="769"/>
        <v/>
      </c>
      <c r="V1791" s="112" t="str">
        <f t="shared" si="773"/>
        <v/>
      </c>
      <c r="W1791" s="415" t="str">
        <f t="shared" si="774"/>
        <v/>
      </c>
      <c r="Y1791" s="65" t="str">
        <f t="shared" si="781"/>
        <v/>
      </c>
      <c r="Z1791" s="65" t="str">
        <f t="shared" si="782"/>
        <v/>
      </c>
      <c r="AA1791" s="65" t="str">
        <f t="shared" si="783"/>
        <v/>
      </c>
      <c r="AB1791" s="65" t="str">
        <f t="shared" si="784"/>
        <v/>
      </c>
      <c r="AC1791" s="65" t="str">
        <f t="shared" si="785"/>
        <v/>
      </c>
      <c r="AH1791" s="65" t="str">
        <f t="shared" si="775"/>
        <v>1885012414</v>
      </c>
      <c r="AI1791" s="65">
        <v>18850124</v>
      </c>
      <c r="AJ1791" s="65" t="s">
        <v>5365</v>
      </c>
      <c r="AK1791" s="65">
        <v>14</v>
      </c>
      <c r="AL1791" s="65" t="s">
        <v>653</v>
      </c>
      <c r="AN1791" s="65" t="str">
        <f t="shared" si="770"/>
        <v/>
      </c>
    </row>
    <row r="1792" spans="1:40" ht="14.4" x14ac:dyDescent="0.25">
      <c r="A1792" s="113">
        <v>1</v>
      </c>
      <c r="B1792" s="342" t="s">
        <v>4882</v>
      </c>
      <c r="C1792" s="342" t="str">
        <f>IF(C1791="", "", C1791)</f>
        <v/>
      </c>
      <c r="D1792" s="350" t="str">
        <f t="shared" si="790"/>
        <v/>
      </c>
      <c r="E1792" s="211">
        <f t="shared" si="794"/>
        <v>18820408</v>
      </c>
      <c r="F1792" s="262">
        <v>15</v>
      </c>
      <c r="R1792" s="112" t="str">
        <f>IF(D1792="","", CONCATENATE("Update games set ", B1792, "= ",D1792," where game_id=", E1792))</f>
        <v/>
      </c>
      <c r="S1792" s="112" t="str">
        <f t="shared" si="771"/>
        <v/>
      </c>
      <c r="T1792" s="112" t="str">
        <f t="shared" si="772"/>
        <v/>
      </c>
      <c r="U1792" s="200" t="str">
        <f t="shared" si="769"/>
        <v/>
      </c>
      <c r="V1792" s="112" t="str">
        <f t="shared" si="773"/>
        <v/>
      </c>
      <c r="W1792" s="415" t="str">
        <f t="shared" si="774"/>
        <v/>
      </c>
      <c r="Y1792" s="65" t="str">
        <f t="shared" si="781"/>
        <v/>
      </c>
      <c r="Z1792" s="65" t="str">
        <f t="shared" si="782"/>
        <v/>
      </c>
      <c r="AA1792" s="65" t="str">
        <f t="shared" si="783"/>
        <v/>
      </c>
      <c r="AB1792" s="65" t="str">
        <f t="shared" si="784"/>
        <v/>
      </c>
      <c r="AC1792" s="65" t="str">
        <f t="shared" si="785"/>
        <v/>
      </c>
      <c r="AH1792" s="65" t="str">
        <f t="shared" si="775"/>
        <v>1885012415</v>
      </c>
      <c r="AI1792" s="65">
        <v>18850124</v>
      </c>
      <c r="AJ1792" s="65" t="s">
        <v>5365</v>
      </c>
      <c r="AK1792" s="65">
        <v>15</v>
      </c>
      <c r="AL1792" s="65" t="s">
        <v>653</v>
      </c>
      <c r="AN1792" s="65" t="str">
        <f t="shared" si="770"/>
        <v/>
      </c>
    </row>
    <row r="1793" spans="1:40" s="126" customFormat="1" ht="16.8" customHeight="1" thickBot="1" x14ac:dyDescent="0.3">
      <c r="A1793" s="113">
        <v>1</v>
      </c>
      <c r="B1793" s="116" t="s">
        <v>115</v>
      </c>
      <c r="C1793" s="352"/>
      <c r="D1793" s="370" t="str">
        <f t="shared" ref="D1793" si="796">IF(MID(E1793,5,2)*1&gt;6,_xlfn.CONCAT("'",LEFT(E1793,4),"-",MID(E1793,3,2)+1,"'"),_xlfn.CONCAT("'",LEFT(E1793,4)-1,"-",MID(E1793,3,2),"'"))</f>
        <v>'1881-82'</v>
      </c>
      <c r="E1793" s="214">
        <f t="shared" si="794"/>
        <v>18820408</v>
      </c>
      <c r="F1793" s="266">
        <v>16</v>
      </c>
      <c r="G1793" s="343"/>
      <c r="H1793" s="343"/>
      <c r="I1793" s="267"/>
      <c r="J1793" s="214"/>
      <c r="K1793" s="266"/>
      <c r="L1793" s="266"/>
      <c r="M1793" s="266"/>
      <c r="N1793" s="419"/>
      <c r="O1793" s="343"/>
      <c r="P1793" s="343"/>
      <c r="Q1793" s="346"/>
      <c r="R1793" s="112" t="str">
        <f>IF(D1793="","", CONCATENATE("Update games set ", B1793, "= ",D1793," where game_id=", E1793))</f>
        <v>Update games set Season= '1881-82' where game_id=18820408</v>
      </c>
      <c r="S1793" s="112" t="str">
        <f t="shared" si="771"/>
        <v/>
      </c>
      <c r="T1793" s="112" t="str">
        <f t="shared" si="772"/>
        <v/>
      </c>
      <c r="U1793" s="200" t="str">
        <f t="shared" si="769"/>
        <v/>
      </c>
      <c r="V1793" s="112" t="str">
        <f t="shared" si="773"/>
        <v/>
      </c>
      <c r="W1793" s="415" t="str">
        <f t="shared" si="774"/>
        <v/>
      </c>
      <c r="X1793" s="240"/>
      <c r="Y1793" s="65" t="str">
        <f t="shared" si="781"/>
        <v/>
      </c>
      <c r="Z1793" s="65" t="str">
        <f t="shared" si="782"/>
        <v/>
      </c>
      <c r="AA1793" s="65" t="str">
        <f t="shared" si="783"/>
        <v/>
      </c>
      <c r="AB1793" s="65" t="str">
        <f t="shared" si="784"/>
        <v/>
      </c>
      <c r="AC1793" s="65" t="str">
        <f t="shared" si="785"/>
        <v/>
      </c>
      <c r="AH1793" s="65" t="str">
        <f t="shared" si="775"/>
        <v>1885012416</v>
      </c>
      <c r="AI1793" s="126">
        <v>18850124</v>
      </c>
      <c r="AJ1793" s="126" t="s">
        <v>5365</v>
      </c>
      <c r="AK1793" s="126">
        <v>16</v>
      </c>
      <c r="AL1793" s="126" t="s">
        <v>653</v>
      </c>
      <c r="AN1793" s="65" t="str">
        <f t="shared" si="770"/>
        <v/>
      </c>
    </row>
    <row r="1794" spans="1:40" ht="15" thickTop="1" x14ac:dyDescent="0.25">
      <c r="A1794" s="113">
        <v>1</v>
      </c>
      <c r="B1794" s="341" t="s">
        <v>22</v>
      </c>
      <c r="C1794" s="341" t="s">
        <v>5263</v>
      </c>
      <c r="D1794" s="341" t="str">
        <f t="shared" si="790"/>
        <v>'Blackburn Olympic'</v>
      </c>
      <c r="E1794" s="211">
        <v>18820410</v>
      </c>
      <c r="F1794" s="262">
        <v>1</v>
      </c>
      <c r="G1794" s="211" t="s">
        <v>4939</v>
      </c>
      <c r="H1794" s="212"/>
      <c r="R1794" s="112" t="str">
        <f>IF(D1794="","", CONCATENATE("Update games set ", B1794, "= ",D1794," where game_id=", E1794))</f>
        <v>Update games set Opponent= 'Blackburn Olympic' where game_id=18820410</v>
      </c>
      <c r="S1794" s="112" t="str">
        <f t="shared" si="771"/>
        <v>Update lineups set player_name = 'J Sands', raw_name = 'J Sands' where game_id = 18820410 and player_order = 1</v>
      </c>
      <c r="T1794" s="112" t="str">
        <f t="shared" si="772"/>
        <v/>
      </c>
      <c r="U1794" s="200" t="str">
        <f t="shared" ref="U1794:U1857" si="797">IF(I1794="", "", Y1794&amp;Z1794&amp;AA1794&amp;AB1794&amp;AC1794)</f>
        <v/>
      </c>
      <c r="V1794" s="112" t="str">
        <f t="shared" si="773"/>
        <v/>
      </c>
      <c r="W1794" s="415" t="str">
        <f t="shared" si="774"/>
        <v/>
      </c>
      <c r="Y1794" s="65" t="str">
        <f t="shared" si="781"/>
        <v/>
      </c>
      <c r="Z1794" s="65" t="str">
        <f t="shared" si="782"/>
        <v/>
      </c>
      <c r="AA1794" s="65" t="str">
        <f t="shared" si="783"/>
        <v/>
      </c>
      <c r="AB1794" s="65" t="str">
        <f t="shared" si="784"/>
        <v/>
      </c>
      <c r="AC1794" s="65" t="str">
        <f t="shared" si="785"/>
        <v/>
      </c>
      <c r="AH1794" s="65" t="str">
        <f t="shared" si="775"/>
        <v>188502211</v>
      </c>
      <c r="AI1794" s="65">
        <v>18850221</v>
      </c>
      <c r="AJ1794" s="65" t="s">
        <v>5359</v>
      </c>
      <c r="AK1794" s="65">
        <v>1</v>
      </c>
      <c r="AL1794" s="65" t="s">
        <v>3175</v>
      </c>
      <c r="AN1794" s="65" t="str">
        <f t="shared" ref="AN1794:AN1857" si="798">IF(F1794=1, _xlfn.CONCAT("update games set source = 'The Nottingham Forest Football Scrapbook' where game_id = ", E1794), "")</f>
        <v>update games set source = 'The Nottingham Forest Football Scrapbook' where game_id = 18820410</v>
      </c>
    </row>
    <row r="1795" spans="1:40" ht="16.8" customHeight="1" x14ac:dyDescent="0.25">
      <c r="A1795" s="113">
        <v>1</v>
      </c>
      <c r="B1795" s="342" t="s">
        <v>4979</v>
      </c>
      <c r="C1795" s="342" t="str">
        <f>IF(C1794="", "", C1794)</f>
        <v>Blackburn Olympic</v>
      </c>
      <c r="D1795" s="350" t="str">
        <f t="shared" si="790"/>
        <v>'Blackburn Olympic'</v>
      </c>
      <c r="E1795" s="211">
        <f>E1794</f>
        <v>18820410</v>
      </c>
      <c r="F1795" s="262">
        <v>2</v>
      </c>
      <c r="G1795" s="211" t="s">
        <v>5022</v>
      </c>
      <c r="R1795" s="112" t="str">
        <f>IF(D1795="","", CONCATENATE("Update games set ", B1795, "= ",D1795," where game_id=", E1795))</f>
        <v>Update games set Opp_parent= 'Blackburn Olympic' where game_id=18820410</v>
      </c>
      <c r="S1795" s="112" t="str">
        <f t="shared" ref="S1795:S1858" si="799">IF(G1795="","",CONCATENATE("Update lineups set player_name = '",SUBSTITUTE(G1795,"'","''"),"', raw_name = '",SUBSTITUTE(G1795,"'","''"),"' where game_id = ",E1795," and player_order = ",F1795))</f>
        <v>Update lineups set player_name = 'E Hancock', raw_name = 'E Hancock' where game_id = 18820410 and player_order = 2</v>
      </c>
      <c r="T1795" s="112" t="str">
        <f t="shared" ref="T1795:T1858" si="800">IF(J1795="","", CONCATENATE("insert into goals (game_id, goal_order, scorer_name, goal_min) values (",E1795, ", ", I1795,", '",J1795,")"))</f>
        <v/>
      </c>
      <c r="U1795" s="200" t="str">
        <f t="shared" si="797"/>
        <v/>
      </c>
      <c r="V1795" s="112" t="str">
        <f t="shared" ref="V1795:V1858" si="801">IF(N1795="","", CONCATENATE("insert into games_sources (game_id, source_order, source_name, source_link) values (",E1795, ", ", N1795,", '",O1795,"', '",P1795,"')"))</f>
        <v/>
      </c>
      <c r="W1795" s="415" t="str">
        <f t="shared" ref="W1795:W1858" si="802">IF(N1795="","",CONCATENATE("update games_sources set  source_name = '",O1795,"', source_link = '",P1795,"' where game_id = ",E1795," and source_order = ",N1795))</f>
        <v/>
      </c>
      <c r="Y1795" s="65" t="str">
        <f t="shared" si="781"/>
        <v/>
      </c>
      <c r="Z1795" s="65" t="str">
        <f t="shared" si="782"/>
        <v/>
      </c>
      <c r="AA1795" s="65" t="str">
        <f t="shared" si="783"/>
        <v/>
      </c>
      <c r="AB1795" s="65" t="str">
        <f t="shared" si="784"/>
        <v/>
      </c>
      <c r="AC1795" s="65" t="str">
        <f t="shared" si="785"/>
        <v/>
      </c>
      <c r="AH1795" s="65" t="str">
        <f t="shared" ref="AH1795:AH1858" si="803">_xlfn.CONCAT(AI1795,AK1795)</f>
        <v>188502212</v>
      </c>
      <c r="AI1795" s="65">
        <v>18850221</v>
      </c>
      <c r="AJ1795" s="65" t="s">
        <v>5359</v>
      </c>
      <c r="AK1795" s="65">
        <v>2</v>
      </c>
      <c r="AL1795" s="65" t="s">
        <v>3078</v>
      </c>
      <c r="AN1795" s="65" t="str">
        <f t="shared" si="798"/>
        <v/>
      </c>
    </row>
    <row r="1796" spans="1:40" ht="16.8" customHeight="1" x14ac:dyDescent="0.25">
      <c r="A1796" s="113">
        <v>1</v>
      </c>
      <c r="B1796" s="342" t="s">
        <v>2653</v>
      </c>
      <c r="C1796" s="342" t="s">
        <v>663</v>
      </c>
      <c r="D1796" s="350" t="str">
        <f t="shared" si="790"/>
        <v>'Friendly'</v>
      </c>
      <c r="E1796" s="211">
        <f t="shared" ref="E1796:E1809" si="804">E1795</f>
        <v>18820410</v>
      </c>
      <c r="F1796" s="262">
        <v>3</v>
      </c>
      <c r="G1796" s="211" t="s">
        <v>4942</v>
      </c>
      <c r="R1796" s="112" t="str">
        <f>IF(D1796="","", CONCATENATE("Update games set ", B1796, "= ",D1796," where game_id=", E1796))</f>
        <v>Update games set Game_type= 'Friendly' where game_id=18820410</v>
      </c>
      <c r="S1796" s="112" t="str">
        <f t="shared" si="799"/>
        <v>Update lineups set player_name = 'E Luntley', raw_name = 'E Luntley' where game_id = 18820410 and player_order = 3</v>
      </c>
      <c r="T1796" s="112" t="str">
        <f t="shared" si="800"/>
        <v/>
      </c>
      <c r="U1796" s="200" t="str">
        <f t="shared" si="797"/>
        <v/>
      </c>
      <c r="V1796" s="112" t="str">
        <f t="shared" si="801"/>
        <v/>
      </c>
      <c r="W1796" s="415" t="str">
        <f t="shared" si="802"/>
        <v/>
      </c>
      <c r="Y1796" s="65" t="str">
        <f t="shared" si="781"/>
        <v/>
      </c>
      <c r="Z1796" s="65" t="str">
        <f t="shared" si="782"/>
        <v/>
      </c>
      <c r="AA1796" s="65" t="str">
        <f t="shared" si="783"/>
        <v/>
      </c>
      <c r="AB1796" s="65" t="str">
        <f t="shared" si="784"/>
        <v/>
      </c>
      <c r="AC1796" s="65" t="str">
        <f t="shared" si="785"/>
        <v/>
      </c>
      <c r="AH1796" s="65" t="str">
        <f t="shared" si="803"/>
        <v>188502213</v>
      </c>
      <c r="AI1796" s="65">
        <v>18850221</v>
      </c>
      <c r="AJ1796" s="65" t="s">
        <v>5359</v>
      </c>
      <c r="AK1796" s="65">
        <v>3</v>
      </c>
      <c r="AL1796" s="65" t="s">
        <v>2094</v>
      </c>
      <c r="AN1796" s="65" t="str">
        <f t="shared" si="798"/>
        <v/>
      </c>
    </row>
    <row r="1797" spans="1:40" ht="16.8" customHeight="1" x14ac:dyDescent="0.25">
      <c r="A1797" s="113">
        <v>1</v>
      </c>
      <c r="B1797" s="342" t="s">
        <v>4978</v>
      </c>
      <c r="C1797" s="349" t="s">
        <v>0</v>
      </c>
      <c r="D1797" s="350" t="str">
        <f t="shared" si="790"/>
        <v>'A'</v>
      </c>
      <c r="E1797" s="211">
        <f t="shared" si="804"/>
        <v>18820410</v>
      </c>
      <c r="F1797" s="262">
        <v>4</v>
      </c>
      <c r="G1797" s="211" t="s">
        <v>5030</v>
      </c>
      <c r="R1797" s="112" t="str">
        <f>IF(D1797="","", CONCATENATE("Update games set ", B1797, "= ",D1797," where game_id=", E1797))</f>
        <v>Update games set HAN= 'A' where game_id=18820410</v>
      </c>
      <c r="S1797" s="112" t="str">
        <f t="shared" si="799"/>
        <v>Update lineups set player_name = 'W Unwin', raw_name = 'W Unwin' where game_id = 18820410 and player_order = 4</v>
      </c>
      <c r="T1797" s="112" t="str">
        <f t="shared" si="800"/>
        <v/>
      </c>
      <c r="U1797" s="200" t="str">
        <f t="shared" si="797"/>
        <v/>
      </c>
      <c r="V1797" s="112" t="str">
        <f t="shared" si="801"/>
        <v/>
      </c>
      <c r="W1797" s="415" t="str">
        <f t="shared" si="802"/>
        <v/>
      </c>
      <c r="Y1797" s="65" t="str">
        <f t="shared" si="781"/>
        <v/>
      </c>
      <c r="Z1797" s="65" t="str">
        <f t="shared" si="782"/>
        <v/>
      </c>
      <c r="AA1797" s="65" t="str">
        <f t="shared" si="783"/>
        <v/>
      </c>
      <c r="AB1797" s="65" t="str">
        <f t="shared" si="784"/>
        <v/>
      </c>
      <c r="AC1797" s="65" t="str">
        <f t="shared" si="785"/>
        <v/>
      </c>
      <c r="AH1797" s="65" t="str">
        <f t="shared" si="803"/>
        <v>188502214</v>
      </c>
      <c r="AI1797" s="65">
        <v>18850221</v>
      </c>
      <c r="AJ1797" s="65" t="s">
        <v>5359</v>
      </c>
      <c r="AK1797" s="65">
        <v>4</v>
      </c>
      <c r="AL1797" s="65" t="s">
        <v>2091</v>
      </c>
      <c r="AN1797" s="65" t="str">
        <f t="shared" si="798"/>
        <v/>
      </c>
    </row>
    <row r="1798" spans="1:40" ht="16.8" customHeight="1" x14ac:dyDescent="0.25">
      <c r="A1798" s="113">
        <v>1</v>
      </c>
      <c r="B1798" s="342" t="s">
        <v>5</v>
      </c>
      <c r="C1798" s="347">
        <v>4</v>
      </c>
      <c r="D1798" s="349">
        <f t="shared" ref="D1798:D1847" si="805">IF(C1798="", "", C1798)</f>
        <v>4</v>
      </c>
      <c r="E1798" s="211">
        <f t="shared" si="804"/>
        <v>18820410</v>
      </c>
      <c r="F1798" s="262">
        <v>5</v>
      </c>
      <c r="G1798" s="211" t="s">
        <v>5003</v>
      </c>
      <c r="R1798" s="112" t="str">
        <f>IF(D1798="","", CONCATENATE("Update games set ", B1798, "= ",D1798," where game_id=", E1798))</f>
        <v>Update games set F= 4 where game_id=18820410</v>
      </c>
      <c r="S1798" s="112" t="str">
        <f t="shared" si="799"/>
        <v>Update lineups set player_name = 'W Parr', raw_name = 'W Parr' where game_id = 18820410 and player_order = 5</v>
      </c>
      <c r="T1798" s="112" t="str">
        <f t="shared" si="800"/>
        <v/>
      </c>
      <c r="U1798" s="200" t="str">
        <f t="shared" si="797"/>
        <v/>
      </c>
      <c r="V1798" s="112" t="str">
        <f t="shared" si="801"/>
        <v/>
      </c>
      <c r="W1798" s="415" t="str">
        <f t="shared" si="802"/>
        <v/>
      </c>
      <c r="Y1798" s="65" t="str">
        <f t="shared" si="781"/>
        <v/>
      </c>
      <c r="Z1798" s="65" t="str">
        <f t="shared" si="782"/>
        <v/>
      </c>
      <c r="AA1798" s="65" t="str">
        <f t="shared" si="783"/>
        <v/>
      </c>
      <c r="AB1798" s="65" t="str">
        <f t="shared" si="784"/>
        <v/>
      </c>
      <c r="AC1798" s="65" t="str">
        <f t="shared" si="785"/>
        <v/>
      </c>
      <c r="AH1798" s="65" t="str">
        <f t="shared" si="803"/>
        <v>188502215</v>
      </c>
      <c r="AI1798" s="65">
        <v>18850221</v>
      </c>
      <c r="AJ1798" s="65" t="s">
        <v>5359</v>
      </c>
      <c r="AK1798" s="65">
        <v>5</v>
      </c>
      <c r="AL1798" s="65" t="s">
        <v>2105</v>
      </c>
      <c r="AN1798" s="65" t="str">
        <f t="shared" si="798"/>
        <v/>
      </c>
    </row>
    <row r="1799" spans="1:40" ht="16.8" customHeight="1" x14ac:dyDescent="0.25">
      <c r="A1799" s="113">
        <v>1</v>
      </c>
      <c r="B1799" s="342" t="s">
        <v>0</v>
      </c>
      <c r="C1799" s="180">
        <v>1</v>
      </c>
      <c r="D1799" s="349">
        <f t="shared" si="805"/>
        <v>1</v>
      </c>
      <c r="E1799" s="211">
        <f t="shared" si="804"/>
        <v>18820410</v>
      </c>
      <c r="F1799" s="262">
        <v>6</v>
      </c>
      <c r="G1799" s="211" t="s">
        <v>4998</v>
      </c>
      <c r="R1799" s="112" t="str">
        <f>IF(D1799="","", CONCATENATE("Update games set ", B1799, "= ",D1799," where game_id=", E1799))</f>
        <v>Update games set A= 1 where game_id=18820410</v>
      </c>
      <c r="S1799" s="112" t="str">
        <f t="shared" si="799"/>
        <v>Update lineups set player_name = 'H Billyeald', raw_name = 'H Billyeald' where game_id = 18820410 and player_order = 6</v>
      </c>
      <c r="T1799" s="112" t="str">
        <f t="shared" si="800"/>
        <v/>
      </c>
      <c r="U1799" s="200" t="str">
        <f t="shared" si="797"/>
        <v/>
      </c>
      <c r="V1799" s="112" t="str">
        <f t="shared" si="801"/>
        <v/>
      </c>
      <c r="W1799" s="415" t="str">
        <f t="shared" si="802"/>
        <v/>
      </c>
      <c r="Y1799" s="65" t="str">
        <f t="shared" si="781"/>
        <v/>
      </c>
      <c r="Z1799" s="65" t="str">
        <f t="shared" si="782"/>
        <v/>
      </c>
      <c r="AA1799" s="65" t="str">
        <f t="shared" si="783"/>
        <v/>
      </c>
      <c r="AB1799" s="65" t="str">
        <f t="shared" si="784"/>
        <v/>
      </c>
      <c r="AC1799" s="65" t="str">
        <f t="shared" si="785"/>
        <v/>
      </c>
      <c r="AH1799" s="65" t="str">
        <f t="shared" si="803"/>
        <v>188502216</v>
      </c>
      <c r="AI1799" s="65">
        <v>18850221</v>
      </c>
      <c r="AJ1799" s="65" t="s">
        <v>5359</v>
      </c>
      <c r="AK1799" s="65">
        <v>6</v>
      </c>
      <c r="AL1799" s="65" t="s">
        <v>2097</v>
      </c>
      <c r="AN1799" s="65" t="str">
        <f t="shared" si="798"/>
        <v/>
      </c>
    </row>
    <row r="1800" spans="1:40" ht="16.8" customHeight="1" x14ac:dyDescent="0.25">
      <c r="A1800" s="113">
        <v>1</v>
      </c>
      <c r="B1800" s="342" t="s">
        <v>23</v>
      </c>
      <c r="C1800" s="334" t="s">
        <v>2</v>
      </c>
      <c r="D1800" s="334" t="str">
        <f t="shared" ref="D1800" si="806">IF(C1800="",IF(D1798&gt;D1799,"'W'",IF(D1798=D1799,"'D'","'L'")),_xlfn.CONCAT("'",C1800,"'"))</f>
        <v>'W'</v>
      </c>
      <c r="E1800" s="211">
        <f t="shared" si="804"/>
        <v>18820410</v>
      </c>
      <c r="F1800" s="262">
        <v>7</v>
      </c>
      <c r="G1800" s="211" t="s">
        <v>5046</v>
      </c>
      <c r="R1800" s="112" t="str">
        <f>IF(D1800="","", CONCATENATE("Update games set ", B1800, "= ",D1800," where game_id=", E1800))</f>
        <v>Update games set Result= 'W' where game_id=18820410</v>
      </c>
      <c r="S1800" s="112" t="str">
        <f t="shared" si="799"/>
        <v>Update lineups set player_name = 'J Hill', raw_name = 'J Hill' where game_id = 18820410 and player_order = 7</v>
      </c>
      <c r="T1800" s="112" t="str">
        <f t="shared" si="800"/>
        <v/>
      </c>
      <c r="U1800" s="200" t="str">
        <f t="shared" si="797"/>
        <v/>
      </c>
      <c r="V1800" s="112" t="str">
        <f t="shared" si="801"/>
        <v/>
      </c>
      <c r="W1800" s="415" t="str">
        <f t="shared" si="802"/>
        <v/>
      </c>
      <c r="Y1800" s="65" t="str">
        <f t="shared" si="781"/>
        <v/>
      </c>
      <c r="Z1800" s="65" t="str">
        <f t="shared" si="782"/>
        <v/>
      </c>
      <c r="AA1800" s="65" t="str">
        <f t="shared" si="783"/>
        <v/>
      </c>
      <c r="AB1800" s="65" t="str">
        <f t="shared" si="784"/>
        <v/>
      </c>
      <c r="AC1800" s="65" t="str">
        <f t="shared" si="785"/>
        <v/>
      </c>
      <c r="AH1800" s="65" t="str">
        <f t="shared" si="803"/>
        <v>188502217</v>
      </c>
      <c r="AI1800" s="65">
        <v>18850221</v>
      </c>
      <c r="AJ1800" s="65" t="s">
        <v>5359</v>
      </c>
      <c r="AK1800" s="65">
        <v>7</v>
      </c>
      <c r="AL1800" s="65" t="s">
        <v>3210</v>
      </c>
      <c r="AN1800" s="65" t="str">
        <f t="shared" si="798"/>
        <v/>
      </c>
    </row>
    <row r="1801" spans="1:40" ht="16.8" customHeight="1" x14ac:dyDescent="0.25">
      <c r="A1801" s="113">
        <v>1</v>
      </c>
      <c r="B1801" s="342" t="s">
        <v>768</v>
      </c>
      <c r="C1801" s="180"/>
      <c r="D1801" s="349" t="str">
        <f t="shared" ref="D1801:D1854" si="807">IF(C1801="", "", C1801)</f>
        <v/>
      </c>
      <c r="E1801" s="211">
        <f t="shared" si="804"/>
        <v>18820410</v>
      </c>
      <c r="F1801" s="262">
        <v>8</v>
      </c>
      <c r="G1801" s="211" t="s">
        <v>3688</v>
      </c>
      <c r="R1801" s="112" t="str">
        <f>IF(D1801="","", CONCATENATE("Update games set ", B1801, "= ",D1801," where game_id=", E1801))</f>
        <v/>
      </c>
      <c r="S1801" s="112" t="str">
        <f t="shared" si="799"/>
        <v>Update lineups set player_name = 'J Luntley', raw_name = 'J Luntley' where game_id = 18820410 and player_order = 8</v>
      </c>
      <c r="T1801" s="112" t="str">
        <f t="shared" si="800"/>
        <v/>
      </c>
      <c r="U1801" s="200" t="str">
        <f t="shared" si="797"/>
        <v/>
      </c>
      <c r="V1801" s="112" t="str">
        <f t="shared" si="801"/>
        <v/>
      </c>
      <c r="W1801" s="415" t="str">
        <f t="shared" si="802"/>
        <v/>
      </c>
      <c r="Y1801" s="65" t="str">
        <f t="shared" si="781"/>
        <v/>
      </c>
      <c r="Z1801" s="65" t="str">
        <f t="shared" si="782"/>
        <v/>
      </c>
      <c r="AA1801" s="65" t="str">
        <f t="shared" si="783"/>
        <v/>
      </c>
      <c r="AB1801" s="65" t="str">
        <f t="shared" si="784"/>
        <v/>
      </c>
      <c r="AC1801" s="65" t="str">
        <f t="shared" si="785"/>
        <v/>
      </c>
      <c r="AH1801" s="65" t="str">
        <f t="shared" si="803"/>
        <v>188502218</v>
      </c>
      <c r="AI1801" s="65">
        <v>18850221</v>
      </c>
      <c r="AJ1801" s="65" t="s">
        <v>5359</v>
      </c>
      <c r="AK1801" s="65">
        <v>8</v>
      </c>
      <c r="AL1801" s="65" t="s">
        <v>3135</v>
      </c>
      <c r="AN1801" s="65" t="str">
        <f t="shared" si="798"/>
        <v/>
      </c>
    </row>
    <row r="1802" spans="1:40" ht="16.8" customHeight="1" x14ac:dyDescent="0.25">
      <c r="A1802" s="113">
        <v>1</v>
      </c>
      <c r="B1802" s="342" t="s">
        <v>766</v>
      </c>
      <c r="C1802" s="180"/>
      <c r="D1802" s="349" t="str">
        <f t="shared" si="807"/>
        <v/>
      </c>
      <c r="E1802" s="211">
        <f t="shared" si="804"/>
        <v>18820410</v>
      </c>
      <c r="F1802" s="262">
        <v>9</v>
      </c>
      <c r="G1802" s="194" t="s">
        <v>5047</v>
      </c>
      <c r="H1802" s="194"/>
      <c r="N1802" s="417"/>
      <c r="O1802" s="194"/>
      <c r="P1802" s="194"/>
      <c r="R1802" s="112" t="str">
        <f>IF(D1802="","", CONCATENATE("Update games set ", B1802, "= ",D1802," where game_id=", E1802))</f>
        <v/>
      </c>
      <c r="S1802" s="112" t="str">
        <f t="shared" si="799"/>
        <v>Update lineups set player_name = 'H Fletcher', raw_name = 'H Fletcher' where game_id = 18820410 and player_order = 9</v>
      </c>
      <c r="T1802" s="112" t="str">
        <f t="shared" si="800"/>
        <v/>
      </c>
      <c r="U1802" s="200" t="str">
        <f t="shared" si="797"/>
        <v/>
      </c>
      <c r="V1802" s="112" t="str">
        <f t="shared" si="801"/>
        <v/>
      </c>
      <c r="W1802" s="415" t="str">
        <f t="shared" si="802"/>
        <v/>
      </c>
      <c r="Y1802" s="65" t="str">
        <f t="shared" si="781"/>
        <v/>
      </c>
      <c r="Z1802" s="65" t="str">
        <f t="shared" si="782"/>
        <v/>
      </c>
      <c r="AA1802" s="65" t="str">
        <f t="shared" si="783"/>
        <v/>
      </c>
      <c r="AB1802" s="65" t="str">
        <f t="shared" si="784"/>
        <v/>
      </c>
      <c r="AC1802" s="65" t="str">
        <f t="shared" si="785"/>
        <v/>
      </c>
      <c r="AH1802" s="65" t="str">
        <f t="shared" si="803"/>
        <v>188502219</v>
      </c>
      <c r="AI1802" s="65">
        <v>18850221</v>
      </c>
      <c r="AJ1802" s="65" t="s">
        <v>5359</v>
      </c>
      <c r="AK1802" s="65">
        <v>9</v>
      </c>
      <c r="AL1802" s="65" t="s">
        <v>2109</v>
      </c>
      <c r="AN1802" s="65" t="str">
        <f t="shared" si="798"/>
        <v/>
      </c>
    </row>
    <row r="1803" spans="1:40" ht="16.8" customHeight="1" x14ac:dyDescent="0.25">
      <c r="A1803" s="113">
        <v>1</v>
      </c>
      <c r="B1803" s="342" t="s">
        <v>753</v>
      </c>
      <c r="C1803" s="349" t="s">
        <v>5048</v>
      </c>
      <c r="D1803" s="350" t="str">
        <f t="shared" ref="D1803:D1851" si="808">IF(C1803="", "", CONCATENATE("'", C1803,"'"))</f>
        <v>'Mr E. Walmsley'</v>
      </c>
      <c r="E1803" s="211">
        <f t="shared" si="804"/>
        <v>18820410</v>
      </c>
      <c r="F1803" s="262">
        <v>10</v>
      </c>
      <c r="G1803" s="194" t="s">
        <v>2091</v>
      </c>
      <c r="N1803" s="417"/>
      <c r="O1803" s="194"/>
      <c r="P1803" s="194"/>
      <c r="R1803" s="112" t="str">
        <f>IF(D1803="","", CONCATENATE("Update games set ", B1803, "= ",D1803," where game_id=", E1803))</f>
        <v>Update games set Referee= 'Mr E. Walmsley' where game_id=18820410</v>
      </c>
      <c r="S1803" s="112" t="str">
        <f t="shared" si="799"/>
        <v>Update lineups set player_name = 'Norman', raw_name = 'Norman' where game_id = 18820410 and player_order = 10</v>
      </c>
      <c r="T1803" s="112" t="str">
        <f t="shared" si="800"/>
        <v/>
      </c>
      <c r="U1803" s="200" t="str">
        <f t="shared" si="797"/>
        <v/>
      </c>
      <c r="V1803" s="112" t="str">
        <f t="shared" si="801"/>
        <v/>
      </c>
      <c r="W1803" s="415" t="str">
        <f t="shared" si="802"/>
        <v/>
      </c>
      <c r="Y1803" s="65" t="str">
        <f t="shared" si="781"/>
        <v/>
      </c>
      <c r="Z1803" s="65" t="str">
        <f t="shared" si="782"/>
        <v/>
      </c>
      <c r="AA1803" s="65" t="str">
        <f t="shared" si="783"/>
        <v/>
      </c>
      <c r="AB1803" s="65" t="str">
        <f t="shared" si="784"/>
        <v/>
      </c>
      <c r="AC1803" s="65" t="str">
        <f t="shared" si="785"/>
        <v/>
      </c>
      <c r="AH1803" s="65" t="str">
        <f t="shared" si="803"/>
        <v>1885022110</v>
      </c>
      <c r="AI1803" s="65">
        <v>18850221</v>
      </c>
      <c r="AJ1803" s="65" t="s">
        <v>5359</v>
      </c>
      <c r="AK1803" s="65">
        <v>10</v>
      </c>
      <c r="AL1803" s="65" t="s">
        <v>2939</v>
      </c>
      <c r="AN1803" s="65" t="str">
        <f t="shared" si="798"/>
        <v/>
      </c>
    </row>
    <row r="1804" spans="1:40" ht="16.8" customHeight="1" x14ac:dyDescent="0.25">
      <c r="A1804" s="113">
        <v>1</v>
      </c>
      <c r="B1804" s="342" t="s">
        <v>746</v>
      </c>
      <c r="C1804" s="334" t="s">
        <v>5062</v>
      </c>
      <c r="D1804" s="334" t="str">
        <f>CONCATENATE("'", LEFT(E1804,4),"-",MID(E1804,5,2),"-", MID(E1804,7,2), " ", C1804,"'")</f>
        <v>'1882-04-10 15:00'</v>
      </c>
      <c r="E1804" s="211">
        <f t="shared" si="804"/>
        <v>18820410</v>
      </c>
      <c r="F1804" s="262">
        <v>11</v>
      </c>
      <c r="G1804" s="211" t="s">
        <v>4781</v>
      </c>
      <c r="R1804" s="112" t="str">
        <f>IF(D1804="","", CONCATENATE("Update games set ", B1804, "= ",D1804," where game_id=", E1804))</f>
        <v>Update games set Game_date= '1882-04-10 15:00' where game_id=18820410</v>
      </c>
      <c r="S1804" s="112" t="str">
        <f t="shared" si="799"/>
        <v>Update lineups set player_name = 'Widdowson', raw_name = 'Widdowson' where game_id = 18820410 and player_order = 11</v>
      </c>
      <c r="T1804" s="112" t="str">
        <f t="shared" si="800"/>
        <v/>
      </c>
      <c r="U1804" s="200" t="str">
        <f t="shared" si="797"/>
        <v/>
      </c>
      <c r="V1804" s="112" t="str">
        <f t="shared" si="801"/>
        <v/>
      </c>
      <c r="W1804" s="415" t="str">
        <f t="shared" si="802"/>
        <v/>
      </c>
      <c r="Y1804" s="65" t="str">
        <f t="shared" si="781"/>
        <v/>
      </c>
      <c r="Z1804" s="65" t="str">
        <f t="shared" si="782"/>
        <v/>
      </c>
      <c r="AA1804" s="65" t="str">
        <f t="shared" si="783"/>
        <v/>
      </c>
      <c r="AB1804" s="65" t="str">
        <f t="shared" si="784"/>
        <v/>
      </c>
      <c r="AC1804" s="65" t="str">
        <f t="shared" si="785"/>
        <v/>
      </c>
      <c r="AH1804" s="65" t="str">
        <f t="shared" si="803"/>
        <v>1885022111</v>
      </c>
      <c r="AI1804" s="65">
        <v>18850221</v>
      </c>
      <c r="AJ1804" s="65" t="s">
        <v>5359</v>
      </c>
      <c r="AK1804" s="65">
        <v>11</v>
      </c>
      <c r="AL1804" s="65" t="s">
        <v>2981</v>
      </c>
      <c r="AN1804" s="65" t="str">
        <f t="shared" si="798"/>
        <v/>
      </c>
    </row>
    <row r="1805" spans="1:40" ht="16.8" customHeight="1" x14ac:dyDescent="0.25">
      <c r="A1805" s="113">
        <v>1</v>
      </c>
      <c r="B1805" s="342" t="s">
        <v>25</v>
      </c>
      <c r="C1805" s="334"/>
      <c r="D1805" s="350" t="str">
        <f t="shared" si="790"/>
        <v/>
      </c>
      <c r="E1805" s="211">
        <f t="shared" si="804"/>
        <v>18820410</v>
      </c>
      <c r="F1805" s="262">
        <v>12</v>
      </c>
      <c r="G1805" s="212"/>
      <c r="H1805" s="212"/>
      <c r="N1805" s="416"/>
      <c r="O1805" s="212"/>
      <c r="P1805" s="212"/>
      <c r="R1805" s="112" t="str">
        <f>IF(D1805="","", CONCATENATE("Update games set ", B1805, "= ",D1805," where game_id=", E1805))</f>
        <v/>
      </c>
      <c r="S1805" s="112" t="str">
        <f t="shared" si="799"/>
        <v/>
      </c>
      <c r="T1805" s="112" t="str">
        <f t="shared" si="800"/>
        <v/>
      </c>
      <c r="U1805" s="200" t="str">
        <f t="shared" si="797"/>
        <v/>
      </c>
      <c r="V1805" s="112" t="str">
        <f t="shared" si="801"/>
        <v/>
      </c>
      <c r="W1805" s="415" t="str">
        <f t="shared" si="802"/>
        <v/>
      </c>
      <c r="Y1805" s="65" t="str">
        <f t="shared" si="781"/>
        <v/>
      </c>
      <c r="Z1805" s="65" t="str">
        <f t="shared" si="782"/>
        <v/>
      </c>
      <c r="AA1805" s="65" t="str">
        <f t="shared" si="783"/>
        <v/>
      </c>
      <c r="AB1805" s="65" t="str">
        <f t="shared" si="784"/>
        <v/>
      </c>
      <c r="AC1805" s="65" t="str">
        <f t="shared" si="785"/>
        <v/>
      </c>
      <c r="AH1805" s="65" t="str">
        <f t="shared" si="803"/>
        <v>1885022112</v>
      </c>
      <c r="AI1805" s="65">
        <v>18850221</v>
      </c>
      <c r="AJ1805" s="65" t="s">
        <v>5359</v>
      </c>
      <c r="AK1805" s="65">
        <v>12</v>
      </c>
      <c r="AL1805" s="65" t="s">
        <v>653</v>
      </c>
      <c r="AN1805" s="65" t="str">
        <f t="shared" si="798"/>
        <v/>
      </c>
    </row>
    <row r="1806" spans="1:40" ht="16.8" customHeight="1" x14ac:dyDescent="0.25">
      <c r="A1806" s="113">
        <v>1</v>
      </c>
      <c r="B1806" s="342" t="s">
        <v>475</v>
      </c>
      <c r="C1806" s="180"/>
      <c r="D1806" s="349" t="str">
        <f t="shared" si="807"/>
        <v/>
      </c>
      <c r="E1806" s="211">
        <f t="shared" si="804"/>
        <v>18820410</v>
      </c>
      <c r="F1806" s="262">
        <v>13</v>
      </c>
      <c r="R1806" s="112" t="str">
        <f>IF(D1806="","", CONCATENATE("Update games set ", B1806, "= ",D1806," where game_id=", E1806))</f>
        <v/>
      </c>
      <c r="S1806" s="112" t="str">
        <f t="shared" si="799"/>
        <v/>
      </c>
      <c r="T1806" s="112" t="str">
        <f t="shared" si="800"/>
        <v/>
      </c>
      <c r="U1806" s="200" t="str">
        <f t="shared" si="797"/>
        <v/>
      </c>
      <c r="V1806" s="112" t="str">
        <f t="shared" si="801"/>
        <v/>
      </c>
      <c r="W1806" s="415" t="str">
        <f t="shared" si="802"/>
        <v/>
      </c>
      <c r="Y1806" s="65" t="str">
        <f t="shared" ref="Y1806:Y1869" si="809">IF(I1806="","",CONCATENATE("update goals set scorer_name = '",SUBSTITUTE(J1806, "'", "''"),"'"))</f>
        <v/>
      </c>
      <c r="Z1806" s="65" t="str">
        <f t="shared" ref="Z1806:Z1869" si="810">IF(K1806="", "", CONCATENATE(", goal_min = ", K1806))</f>
        <v/>
      </c>
      <c r="AA1806" s="65" t="str">
        <f t="shared" ref="AA1806:AA1869" si="811">IF(L1806="", "", CONCATENATE(", Pen = '", UPPER(L1806), "'"))</f>
        <v/>
      </c>
      <c r="AB1806" s="65" t="str">
        <f t="shared" ref="AB1806:AB1869" si="812">IF(M1806="", "", CONCATENATE(", OG = '", UPPER(M1806), "'"))</f>
        <v/>
      </c>
      <c r="AC1806" s="65" t="str">
        <f t="shared" ref="AC1806:AC1869" si="813">IF(I1806="", "", CONCATENATE(" where game_id = ", E1806, " and goal_order = ", I1806))</f>
        <v/>
      </c>
      <c r="AH1806" s="65" t="str">
        <f t="shared" si="803"/>
        <v>1885022113</v>
      </c>
      <c r="AI1806" s="65">
        <v>18850221</v>
      </c>
      <c r="AJ1806" s="65" t="s">
        <v>5359</v>
      </c>
      <c r="AK1806" s="65">
        <v>13</v>
      </c>
      <c r="AL1806" s="65" t="s">
        <v>653</v>
      </c>
      <c r="AN1806" s="65" t="str">
        <f t="shared" si="798"/>
        <v/>
      </c>
    </row>
    <row r="1807" spans="1:40" ht="16.8" customHeight="1" x14ac:dyDescent="0.25">
      <c r="A1807" s="113">
        <v>1</v>
      </c>
      <c r="B1807" s="342" t="s">
        <v>20</v>
      </c>
      <c r="C1807" s="349"/>
      <c r="D1807" s="350" t="str">
        <f t="shared" si="790"/>
        <v/>
      </c>
      <c r="E1807" s="211">
        <f t="shared" si="804"/>
        <v>18820410</v>
      </c>
      <c r="F1807" s="262">
        <v>14</v>
      </c>
      <c r="R1807" s="112" t="str">
        <f>IF(D1807="","", CONCATENATE("Update games set ", B1807, "= ",D1807," where game_id=", E1807))</f>
        <v/>
      </c>
      <c r="S1807" s="112" t="str">
        <f t="shared" si="799"/>
        <v/>
      </c>
      <c r="T1807" s="112" t="str">
        <f t="shared" si="800"/>
        <v/>
      </c>
      <c r="U1807" s="200" t="str">
        <f t="shared" si="797"/>
        <v/>
      </c>
      <c r="V1807" s="112" t="str">
        <f t="shared" si="801"/>
        <v/>
      </c>
      <c r="W1807" s="415" t="str">
        <f t="shared" si="802"/>
        <v/>
      </c>
      <c r="Y1807" s="65" t="str">
        <f t="shared" si="809"/>
        <v/>
      </c>
      <c r="Z1807" s="65" t="str">
        <f t="shared" si="810"/>
        <v/>
      </c>
      <c r="AA1807" s="65" t="str">
        <f t="shared" si="811"/>
        <v/>
      </c>
      <c r="AB1807" s="65" t="str">
        <f t="shared" si="812"/>
        <v/>
      </c>
      <c r="AC1807" s="65" t="str">
        <f t="shared" si="813"/>
        <v/>
      </c>
      <c r="AH1807" s="65" t="str">
        <f t="shared" si="803"/>
        <v>1885022114</v>
      </c>
      <c r="AI1807" s="65">
        <v>18850221</v>
      </c>
      <c r="AJ1807" s="65" t="s">
        <v>5359</v>
      </c>
      <c r="AK1807" s="65">
        <v>14</v>
      </c>
      <c r="AL1807" s="65" t="s">
        <v>653</v>
      </c>
      <c r="AN1807" s="65" t="str">
        <f t="shared" si="798"/>
        <v/>
      </c>
    </row>
    <row r="1808" spans="1:40" ht="16.8" customHeight="1" x14ac:dyDescent="0.25">
      <c r="A1808" s="113">
        <v>1</v>
      </c>
      <c r="B1808" s="342" t="s">
        <v>4882</v>
      </c>
      <c r="C1808" s="342" t="str">
        <f>IF(C1807="", "", C1807)</f>
        <v/>
      </c>
      <c r="D1808" s="350" t="str">
        <f t="shared" si="790"/>
        <v/>
      </c>
      <c r="E1808" s="211">
        <f t="shared" si="804"/>
        <v>18820410</v>
      </c>
      <c r="F1808" s="262">
        <v>15</v>
      </c>
      <c r="R1808" s="112" t="str">
        <f>IF(D1808="","", CONCATENATE("Update games set ", B1808, "= ",D1808," where game_id=", E1808))</f>
        <v/>
      </c>
      <c r="S1808" s="112" t="str">
        <f t="shared" si="799"/>
        <v/>
      </c>
      <c r="T1808" s="112" t="str">
        <f t="shared" si="800"/>
        <v/>
      </c>
      <c r="U1808" s="200" t="str">
        <f t="shared" si="797"/>
        <v/>
      </c>
      <c r="V1808" s="112" t="str">
        <f t="shared" si="801"/>
        <v/>
      </c>
      <c r="W1808" s="415" t="str">
        <f t="shared" si="802"/>
        <v/>
      </c>
      <c r="Y1808" s="65" t="str">
        <f t="shared" si="809"/>
        <v/>
      </c>
      <c r="Z1808" s="65" t="str">
        <f t="shared" si="810"/>
        <v/>
      </c>
      <c r="AA1808" s="65" t="str">
        <f t="shared" si="811"/>
        <v/>
      </c>
      <c r="AB1808" s="65" t="str">
        <f t="shared" si="812"/>
        <v/>
      </c>
      <c r="AC1808" s="65" t="str">
        <f t="shared" si="813"/>
        <v/>
      </c>
      <c r="AH1808" s="65" t="str">
        <f t="shared" si="803"/>
        <v>1885022115</v>
      </c>
      <c r="AI1808" s="65">
        <v>18850221</v>
      </c>
      <c r="AJ1808" s="65" t="s">
        <v>5359</v>
      </c>
      <c r="AK1808" s="65">
        <v>15</v>
      </c>
      <c r="AL1808" s="65" t="s">
        <v>653</v>
      </c>
      <c r="AN1808" s="65" t="str">
        <f t="shared" si="798"/>
        <v/>
      </c>
    </row>
    <row r="1809" spans="1:40" s="126" customFormat="1" ht="16.8" customHeight="1" thickBot="1" x14ac:dyDescent="0.3">
      <c r="A1809" s="113">
        <v>1</v>
      </c>
      <c r="B1809" s="116" t="s">
        <v>115</v>
      </c>
      <c r="C1809" s="352"/>
      <c r="D1809" s="370" t="str">
        <f t="shared" ref="D1809" si="814">IF(MID(E1809,5,2)*1&gt;6,_xlfn.CONCAT("'",LEFT(E1809,4),"-",MID(E1809,3,2)+1,"'"),_xlfn.CONCAT("'",LEFT(E1809,4)-1,"-",MID(E1809,3,2),"'"))</f>
        <v>'1881-82'</v>
      </c>
      <c r="E1809" s="214">
        <f t="shared" si="804"/>
        <v>18820410</v>
      </c>
      <c r="F1809" s="266">
        <v>16</v>
      </c>
      <c r="G1809" s="343"/>
      <c r="H1809" s="343"/>
      <c r="I1809" s="267"/>
      <c r="J1809" s="214"/>
      <c r="K1809" s="266"/>
      <c r="L1809" s="266"/>
      <c r="M1809" s="266"/>
      <c r="N1809" s="419"/>
      <c r="O1809" s="343"/>
      <c r="P1809" s="343"/>
      <c r="Q1809" s="346"/>
      <c r="R1809" s="112" t="str">
        <f>IF(D1809="","", CONCATENATE("Update games set ", B1809, "= ",D1809," where game_id=", E1809))</f>
        <v>Update games set Season= '1881-82' where game_id=18820410</v>
      </c>
      <c r="S1809" s="112" t="str">
        <f t="shared" si="799"/>
        <v/>
      </c>
      <c r="T1809" s="112" t="str">
        <f t="shared" si="800"/>
        <v/>
      </c>
      <c r="U1809" s="200" t="str">
        <f t="shared" si="797"/>
        <v/>
      </c>
      <c r="V1809" s="112" t="str">
        <f t="shared" si="801"/>
        <v/>
      </c>
      <c r="W1809" s="415" t="str">
        <f t="shared" si="802"/>
        <v/>
      </c>
      <c r="X1809" s="240"/>
      <c r="Y1809" s="65" t="str">
        <f t="shared" si="809"/>
        <v/>
      </c>
      <c r="Z1809" s="65" t="str">
        <f t="shared" si="810"/>
        <v/>
      </c>
      <c r="AA1809" s="65" t="str">
        <f t="shared" si="811"/>
        <v/>
      </c>
      <c r="AB1809" s="65" t="str">
        <f t="shared" si="812"/>
        <v/>
      </c>
      <c r="AC1809" s="65" t="str">
        <f t="shared" si="813"/>
        <v/>
      </c>
      <c r="AH1809" s="65" t="str">
        <f t="shared" si="803"/>
        <v>1885022116</v>
      </c>
      <c r="AI1809" s="126">
        <v>18850221</v>
      </c>
      <c r="AJ1809" s="126" t="s">
        <v>5359</v>
      </c>
      <c r="AK1809" s="126">
        <v>16</v>
      </c>
      <c r="AL1809" s="126" t="s">
        <v>653</v>
      </c>
      <c r="AN1809" s="65" t="str">
        <f t="shared" si="798"/>
        <v/>
      </c>
    </row>
    <row r="1810" spans="1:40" ht="15" thickTop="1" x14ac:dyDescent="0.25">
      <c r="A1810" s="113">
        <v>1</v>
      </c>
      <c r="B1810" s="341" t="s">
        <v>22</v>
      </c>
      <c r="C1810" s="341" t="s">
        <v>5064</v>
      </c>
      <c r="D1810" s="341" t="str">
        <f t="shared" si="790"/>
        <v>'Small Heath Alliance'</v>
      </c>
      <c r="E1810" s="211">
        <v>18820923</v>
      </c>
      <c r="F1810" s="262">
        <v>1</v>
      </c>
      <c r="G1810" s="211" t="s">
        <v>5013</v>
      </c>
      <c r="H1810" s="212"/>
      <c r="R1810" s="112" t="str">
        <f>IF(D1810="","", CONCATENATE("Update games set ", B1810, "= ",D1810," where game_id=", E1810))</f>
        <v>Update games set Opponent= 'Small Heath Alliance' where game_id=18820923</v>
      </c>
      <c r="S1810" s="112" t="str">
        <f t="shared" si="799"/>
        <v>Update lineups set player_name = 'Beardsley', raw_name = 'Beardsley' where game_id = 18820923 and player_order = 1</v>
      </c>
      <c r="T1810" s="112" t="str">
        <f t="shared" si="800"/>
        <v/>
      </c>
      <c r="U1810" s="200" t="str">
        <f t="shared" si="797"/>
        <v/>
      </c>
      <c r="V1810" s="112" t="str">
        <f t="shared" si="801"/>
        <v/>
      </c>
      <c r="W1810" s="415" t="str">
        <f t="shared" si="802"/>
        <v/>
      </c>
      <c r="Y1810" s="65" t="str">
        <f t="shared" si="809"/>
        <v/>
      </c>
      <c r="Z1810" s="65" t="str">
        <f t="shared" si="810"/>
        <v/>
      </c>
      <c r="AA1810" s="65" t="str">
        <f t="shared" si="811"/>
        <v/>
      </c>
      <c r="AB1810" s="65" t="str">
        <f t="shared" si="812"/>
        <v/>
      </c>
      <c r="AC1810" s="65" t="str">
        <f t="shared" si="813"/>
        <v/>
      </c>
      <c r="AH1810" s="65" t="str">
        <f t="shared" si="803"/>
        <v>188503141</v>
      </c>
      <c r="AI1810" s="65">
        <v>18850314</v>
      </c>
      <c r="AJ1810" s="65" t="s">
        <v>5366</v>
      </c>
      <c r="AK1810" s="65">
        <v>1</v>
      </c>
      <c r="AL1810" s="65" t="s">
        <v>3175</v>
      </c>
      <c r="AN1810" s="65" t="str">
        <f t="shared" si="798"/>
        <v>update games set source = 'The Nottingham Forest Football Scrapbook' where game_id = 18820923</v>
      </c>
    </row>
    <row r="1811" spans="1:40" ht="16.8" customHeight="1" x14ac:dyDescent="0.25">
      <c r="A1811" s="113">
        <v>1</v>
      </c>
      <c r="B1811" s="342" t="s">
        <v>4979</v>
      </c>
      <c r="C1811" s="342" t="str">
        <f>IF(C1810="", "", C1810)</f>
        <v>Small Heath Alliance</v>
      </c>
      <c r="D1811" s="350" t="str">
        <f t="shared" si="790"/>
        <v>'Small Heath Alliance'</v>
      </c>
      <c r="E1811" s="211">
        <f>E1810</f>
        <v>18820923</v>
      </c>
      <c r="F1811" s="262">
        <v>2</v>
      </c>
      <c r="G1811" s="211" t="s">
        <v>5000</v>
      </c>
      <c r="R1811" s="112" t="str">
        <f>IF(D1811="","", CONCATENATE("Update games set ", B1811, "= ",D1811," where game_id=", E1811))</f>
        <v>Update games set Opp_parent= 'Small Heath Alliance' where game_id=18820923</v>
      </c>
      <c r="S1811" s="112" t="str">
        <f t="shared" si="799"/>
        <v>Update lineups set player_name = 'W Billyeald', raw_name = 'W Billyeald' where game_id = 18820923 and player_order = 2</v>
      </c>
      <c r="T1811" s="112" t="str">
        <f t="shared" si="800"/>
        <v/>
      </c>
      <c r="U1811" s="200" t="str">
        <f t="shared" si="797"/>
        <v/>
      </c>
      <c r="V1811" s="112" t="str">
        <f t="shared" si="801"/>
        <v/>
      </c>
      <c r="W1811" s="415" t="str">
        <f t="shared" si="802"/>
        <v/>
      </c>
      <c r="Y1811" s="65" t="str">
        <f t="shared" si="809"/>
        <v/>
      </c>
      <c r="Z1811" s="65" t="str">
        <f t="shared" si="810"/>
        <v/>
      </c>
      <c r="AA1811" s="65" t="str">
        <f t="shared" si="811"/>
        <v/>
      </c>
      <c r="AB1811" s="65" t="str">
        <f t="shared" si="812"/>
        <v/>
      </c>
      <c r="AC1811" s="65" t="str">
        <f t="shared" si="813"/>
        <v/>
      </c>
      <c r="AH1811" s="65" t="str">
        <f t="shared" si="803"/>
        <v>188503142</v>
      </c>
      <c r="AI1811" s="65">
        <v>18850314</v>
      </c>
      <c r="AJ1811" s="65" t="s">
        <v>5366</v>
      </c>
      <c r="AK1811" s="65">
        <v>2</v>
      </c>
      <c r="AL1811" s="65" t="s">
        <v>3078</v>
      </c>
      <c r="AN1811" s="65" t="str">
        <f t="shared" si="798"/>
        <v/>
      </c>
    </row>
    <row r="1812" spans="1:40" ht="16.8" customHeight="1" x14ac:dyDescent="0.25">
      <c r="A1812" s="113">
        <v>1</v>
      </c>
      <c r="B1812" s="342" t="s">
        <v>2653</v>
      </c>
      <c r="C1812" s="342" t="s">
        <v>663</v>
      </c>
      <c r="D1812" s="350" t="str">
        <f t="shared" si="790"/>
        <v>'Friendly'</v>
      </c>
      <c r="E1812" s="211">
        <f t="shared" ref="E1812:E1825" si="815">E1811</f>
        <v>18820923</v>
      </c>
      <c r="F1812" s="262">
        <v>3</v>
      </c>
      <c r="G1812" s="211" t="s">
        <v>5049</v>
      </c>
      <c r="R1812" s="112" t="str">
        <f>IF(D1812="","", CONCATENATE("Update games set ", B1812, "= ",D1812," where game_id=", E1812))</f>
        <v>Update games set Game_type= 'Friendly' where game_id=18820923</v>
      </c>
      <c r="S1812" s="112" t="str">
        <f t="shared" si="799"/>
        <v>Update lineups set player_name = 'W Taylor', raw_name = 'W Taylor' where game_id = 18820923 and player_order = 3</v>
      </c>
      <c r="T1812" s="112" t="str">
        <f t="shared" si="800"/>
        <v/>
      </c>
      <c r="U1812" s="200" t="str">
        <f t="shared" si="797"/>
        <v/>
      </c>
      <c r="V1812" s="112" t="str">
        <f t="shared" si="801"/>
        <v/>
      </c>
      <c r="W1812" s="415" t="str">
        <f t="shared" si="802"/>
        <v/>
      </c>
      <c r="Y1812" s="65" t="str">
        <f t="shared" si="809"/>
        <v/>
      </c>
      <c r="Z1812" s="65" t="str">
        <f t="shared" si="810"/>
        <v/>
      </c>
      <c r="AA1812" s="65" t="str">
        <f t="shared" si="811"/>
        <v/>
      </c>
      <c r="AB1812" s="65" t="str">
        <f t="shared" si="812"/>
        <v/>
      </c>
      <c r="AC1812" s="65" t="str">
        <f t="shared" si="813"/>
        <v/>
      </c>
      <c r="AH1812" s="65" t="str">
        <f t="shared" si="803"/>
        <v>188503143</v>
      </c>
      <c r="AI1812" s="65">
        <v>18850314</v>
      </c>
      <c r="AJ1812" s="65" t="s">
        <v>5366</v>
      </c>
      <c r="AK1812" s="65">
        <v>3</v>
      </c>
      <c r="AL1812" s="65" t="s">
        <v>2094</v>
      </c>
      <c r="AN1812" s="65" t="str">
        <f t="shared" si="798"/>
        <v/>
      </c>
    </row>
    <row r="1813" spans="1:40" ht="16.8" customHeight="1" x14ac:dyDescent="0.25">
      <c r="A1813" s="113">
        <v>1</v>
      </c>
      <c r="B1813" s="342" t="s">
        <v>4978</v>
      </c>
      <c r="C1813" s="349" t="s">
        <v>0</v>
      </c>
      <c r="D1813" s="350" t="str">
        <f t="shared" si="790"/>
        <v>'A'</v>
      </c>
      <c r="E1813" s="211">
        <f t="shared" si="815"/>
        <v>18820923</v>
      </c>
      <c r="F1813" s="262">
        <v>4</v>
      </c>
      <c r="G1813" s="211" t="s">
        <v>4976</v>
      </c>
      <c r="R1813" s="112" t="str">
        <f>IF(D1813="","", CONCATENATE("Update games set ", B1813, "= ",D1813," where game_id=", E1813))</f>
        <v>Update games set HAN= 'A' where game_id=18820923</v>
      </c>
      <c r="S1813" s="112" t="str">
        <f t="shared" si="799"/>
        <v>Update lineups set player_name = 'CJ Caborn', raw_name = 'CJ Caborn' where game_id = 18820923 and player_order = 4</v>
      </c>
      <c r="T1813" s="112" t="str">
        <f t="shared" si="800"/>
        <v/>
      </c>
      <c r="U1813" s="200" t="str">
        <f t="shared" si="797"/>
        <v/>
      </c>
      <c r="V1813" s="112" t="str">
        <f t="shared" si="801"/>
        <v/>
      </c>
      <c r="W1813" s="415" t="str">
        <f t="shared" si="802"/>
        <v/>
      </c>
      <c r="Y1813" s="65" t="str">
        <f t="shared" si="809"/>
        <v/>
      </c>
      <c r="Z1813" s="65" t="str">
        <f t="shared" si="810"/>
        <v/>
      </c>
      <c r="AA1813" s="65" t="str">
        <f t="shared" si="811"/>
        <v/>
      </c>
      <c r="AB1813" s="65" t="str">
        <f t="shared" si="812"/>
        <v/>
      </c>
      <c r="AC1813" s="65" t="str">
        <f t="shared" si="813"/>
        <v/>
      </c>
      <c r="AH1813" s="65" t="str">
        <f t="shared" si="803"/>
        <v>188503144</v>
      </c>
      <c r="AI1813" s="65">
        <v>18850314</v>
      </c>
      <c r="AJ1813" s="65" t="s">
        <v>5366</v>
      </c>
      <c r="AK1813" s="65">
        <v>4</v>
      </c>
      <c r="AL1813" s="65" t="s">
        <v>2091</v>
      </c>
      <c r="AN1813" s="65" t="str">
        <f t="shared" si="798"/>
        <v/>
      </c>
    </row>
    <row r="1814" spans="1:40" ht="16.8" customHeight="1" x14ac:dyDescent="0.25">
      <c r="A1814" s="113">
        <v>1</v>
      </c>
      <c r="B1814" s="342" t="s">
        <v>5</v>
      </c>
      <c r="C1814" s="347">
        <v>4</v>
      </c>
      <c r="D1814" s="349">
        <f t="shared" si="805"/>
        <v>4</v>
      </c>
      <c r="E1814" s="211">
        <f t="shared" si="815"/>
        <v>18820923</v>
      </c>
      <c r="F1814" s="262">
        <v>5</v>
      </c>
      <c r="G1814" s="211" t="s">
        <v>5003</v>
      </c>
      <c r="R1814" s="112" t="str">
        <f>IF(D1814="","", CONCATENATE("Update games set ", B1814, "= ",D1814," where game_id=", E1814))</f>
        <v>Update games set F= 4 where game_id=18820923</v>
      </c>
      <c r="S1814" s="112" t="str">
        <f t="shared" si="799"/>
        <v>Update lineups set player_name = 'W Parr', raw_name = 'W Parr' where game_id = 18820923 and player_order = 5</v>
      </c>
      <c r="T1814" s="112" t="str">
        <f t="shared" si="800"/>
        <v/>
      </c>
      <c r="U1814" s="200" t="str">
        <f t="shared" si="797"/>
        <v/>
      </c>
      <c r="V1814" s="112" t="str">
        <f t="shared" si="801"/>
        <v/>
      </c>
      <c r="W1814" s="415" t="str">
        <f t="shared" si="802"/>
        <v/>
      </c>
      <c r="Y1814" s="65" t="str">
        <f t="shared" si="809"/>
        <v/>
      </c>
      <c r="Z1814" s="65" t="str">
        <f t="shared" si="810"/>
        <v/>
      </c>
      <c r="AA1814" s="65" t="str">
        <f t="shared" si="811"/>
        <v/>
      </c>
      <c r="AB1814" s="65" t="str">
        <f t="shared" si="812"/>
        <v/>
      </c>
      <c r="AC1814" s="65" t="str">
        <f t="shared" si="813"/>
        <v/>
      </c>
      <c r="AH1814" s="65" t="str">
        <f t="shared" si="803"/>
        <v>188503145</v>
      </c>
      <c r="AI1814" s="65">
        <v>18850314</v>
      </c>
      <c r="AJ1814" s="65" t="s">
        <v>5366</v>
      </c>
      <c r="AK1814" s="65">
        <v>5</v>
      </c>
      <c r="AL1814" s="65" t="s">
        <v>2105</v>
      </c>
      <c r="AN1814" s="65" t="str">
        <f t="shared" si="798"/>
        <v/>
      </c>
    </row>
    <row r="1815" spans="1:40" ht="16.8" customHeight="1" x14ac:dyDescent="0.25">
      <c r="A1815" s="113">
        <v>1</v>
      </c>
      <c r="B1815" s="342" t="s">
        <v>0</v>
      </c>
      <c r="C1815" s="180">
        <v>0</v>
      </c>
      <c r="D1815" s="349">
        <f t="shared" si="805"/>
        <v>0</v>
      </c>
      <c r="E1815" s="211">
        <f t="shared" si="815"/>
        <v>18820923</v>
      </c>
      <c r="F1815" s="262">
        <v>6</v>
      </c>
      <c r="G1815" s="211" t="s">
        <v>5019</v>
      </c>
      <c r="R1815" s="112" t="str">
        <f>IF(D1815="","", CONCATENATE("Update games set ", B1815, "= ",D1815," where game_id=", E1815))</f>
        <v>Update games set A= 0 where game_id=18820923</v>
      </c>
      <c r="S1815" s="112" t="str">
        <f t="shared" si="799"/>
        <v>Update lineups set player_name = 'G Unwin', raw_name = 'G Unwin' where game_id = 18820923 and player_order = 6</v>
      </c>
      <c r="T1815" s="112" t="str">
        <f t="shared" si="800"/>
        <v/>
      </c>
      <c r="U1815" s="200" t="str">
        <f t="shared" si="797"/>
        <v/>
      </c>
      <c r="V1815" s="112" t="str">
        <f t="shared" si="801"/>
        <v/>
      </c>
      <c r="W1815" s="415" t="str">
        <f t="shared" si="802"/>
        <v/>
      </c>
      <c r="Y1815" s="65" t="str">
        <f t="shared" si="809"/>
        <v/>
      </c>
      <c r="Z1815" s="65" t="str">
        <f t="shared" si="810"/>
        <v/>
      </c>
      <c r="AA1815" s="65" t="str">
        <f t="shared" si="811"/>
        <v/>
      </c>
      <c r="AB1815" s="65" t="str">
        <f t="shared" si="812"/>
        <v/>
      </c>
      <c r="AC1815" s="65" t="str">
        <f t="shared" si="813"/>
        <v/>
      </c>
      <c r="AH1815" s="65" t="str">
        <f t="shared" si="803"/>
        <v>188503146</v>
      </c>
      <c r="AI1815" s="65">
        <v>18850314</v>
      </c>
      <c r="AJ1815" s="65" t="s">
        <v>5366</v>
      </c>
      <c r="AK1815" s="65">
        <v>6</v>
      </c>
      <c r="AL1815" s="65" t="s">
        <v>2097</v>
      </c>
      <c r="AN1815" s="65" t="str">
        <f t="shared" si="798"/>
        <v/>
      </c>
    </row>
    <row r="1816" spans="1:40" ht="16.8" customHeight="1" x14ac:dyDescent="0.25">
      <c r="A1816" s="113">
        <v>1</v>
      </c>
      <c r="B1816" s="342" t="s">
        <v>23</v>
      </c>
      <c r="C1816" s="334" t="s">
        <v>2</v>
      </c>
      <c r="D1816" s="334" t="str">
        <f t="shared" ref="D1816" si="816">IF(C1816="",IF(D1814&gt;D1815,"'W'",IF(D1814=D1815,"'D'","'L'")),_xlfn.CONCAT("'",C1816,"'"))</f>
        <v>'W'</v>
      </c>
      <c r="E1816" s="211">
        <f t="shared" si="815"/>
        <v>18820923</v>
      </c>
      <c r="F1816" s="262">
        <v>7</v>
      </c>
      <c r="G1816" s="211" t="s">
        <v>5050</v>
      </c>
      <c r="R1816" s="112" t="str">
        <f>IF(D1816="","", CONCATENATE("Update games set ", B1816, "= ",D1816," where game_id=", E1816))</f>
        <v>Update games set Result= 'W' where game_id=18820923</v>
      </c>
      <c r="S1816" s="112" t="str">
        <f t="shared" si="799"/>
        <v>Update lineups set player_name = 'C Chatterton', raw_name = 'C Chatterton' where game_id = 18820923 and player_order = 7</v>
      </c>
      <c r="T1816" s="112" t="str">
        <f t="shared" si="800"/>
        <v/>
      </c>
      <c r="U1816" s="200" t="str">
        <f t="shared" si="797"/>
        <v/>
      </c>
      <c r="V1816" s="112" t="str">
        <f t="shared" si="801"/>
        <v/>
      </c>
      <c r="W1816" s="415" t="str">
        <f t="shared" si="802"/>
        <v/>
      </c>
      <c r="Y1816" s="65" t="str">
        <f t="shared" si="809"/>
        <v/>
      </c>
      <c r="Z1816" s="65" t="str">
        <f t="shared" si="810"/>
        <v/>
      </c>
      <c r="AA1816" s="65" t="str">
        <f t="shared" si="811"/>
        <v/>
      </c>
      <c r="AB1816" s="65" t="str">
        <f t="shared" si="812"/>
        <v/>
      </c>
      <c r="AC1816" s="65" t="str">
        <f t="shared" si="813"/>
        <v/>
      </c>
      <c r="AH1816" s="65" t="str">
        <f t="shared" si="803"/>
        <v>188503147</v>
      </c>
      <c r="AI1816" s="65">
        <v>18850314</v>
      </c>
      <c r="AJ1816" s="65" t="s">
        <v>5366</v>
      </c>
      <c r="AK1816" s="65">
        <v>7</v>
      </c>
      <c r="AL1816" s="65" t="s">
        <v>3210</v>
      </c>
      <c r="AN1816" s="65" t="str">
        <f t="shared" si="798"/>
        <v/>
      </c>
    </row>
    <row r="1817" spans="1:40" ht="16.8" customHeight="1" x14ac:dyDescent="0.25">
      <c r="A1817" s="113">
        <v>1</v>
      </c>
      <c r="B1817" s="342" t="s">
        <v>768</v>
      </c>
      <c r="C1817" s="180"/>
      <c r="D1817" s="349" t="str">
        <f t="shared" si="807"/>
        <v/>
      </c>
      <c r="E1817" s="211">
        <f t="shared" si="815"/>
        <v>18820923</v>
      </c>
      <c r="F1817" s="262">
        <v>8</v>
      </c>
      <c r="G1817" s="211" t="s">
        <v>5051</v>
      </c>
      <c r="R1817" s="112" t="str">
        <f>IF(D1817="","", CONCATENATE("Update games set ", B1817, "= ",D1817," where game_id=", E1817))</f>
        <v/>
      </c>
      <c r="S1817" s="112" t="str">
        <f t="shared" si="799"/>
        <v>Update lineups set player_name = 'H Brown', raw_name = 'H Brown' where game_id = 18820923 and player_order = 8</v>
      </c>
      <c r="T1817" s="112" t="str">
        <f t="shared" si="800"/>
        <v/>
      </c>
      <c r="U1817" s="200" t="str">
        <f t="shared" si="797"/>
        <v/>
      </c>
      <c r="V1817" s="112" t="str">
        <f t="shared" si="801"/>
        <v/>
      </c>
      <c r="W1817" s="415" t="str">
        <f t="shared" si="802"/>
        <v/>
      </c>
      <c r="Y1817" s="65" t="str">
        <f t="shared" si="809"/>
        <v/>
      </c>
      <c r="Z1817" s="65" t="str">
        <f t="shared" si="810"/>
        <v/>
      </c>
      <c r="AA1817" s="65" t="str">
        <f t="shared" si="811"/>
        <v/>
      </c>
      <c r="AB1817" s="65" t="str">
        <f t="shared" si="812"/>
        <v/>
      </c>
      <c r="AC1817" s="65" t="str">
        <f t="shared" si="813"/>
        <v/>
      </c>
      <c r="AH1817" s="65" t="str">
        <f t="shared" si="803"/>
        <v>188503148</v>
      </c>
      <c r="AI1817" s="65">
        <v>18850314</v>
      </c>
      <c r="AJ1817" s="65" t="s">
        <v>5366</v>
      </c>
      <c r="AK1817" s="65">
        <v>8</v>
      </c>
      <c r="AL1817" s="65" t="s">
        <v>3135</v>
      </c>
      <c r="AN1817" s="65" t="str">
        <f t="shared" si="798"/>
        <v/>
      </c>
    </row>
    <row r="1818" spans="1:40" ht="16.8" customHeight="1" x14ac:dyDescent="0.25">
      <c r="A1818" s="113">
        <v>1</v>
      </c>
      <c r="B1818" s="342" t="s">
        <v>766</v>
      </c>
      <c r="C1818" s="180"/>
      <c r="D1818" s="349" t="str">
        <f t="shared" si="807"/>
        <v/>
      </c>
      <c r="E1818" s="211">
        <f t="shared" si="815"/>
        <v>18820923</v>
      </c>
      <c r="F1818" s="262">
        <v>9</v>
      </c>
      <c r="G1818" s="194" t="s">
        <v>5007</v>
      </c>
      <c r="H1818" s="194"/>
      <c r="N1818" s="417"/>
      <c r="O1818" s="194"/>
      <c r="P1818" s="194"/>
      <c r="R1818" s="112" t="str">
        <f>IF(D1818="","", CONCATENATE("Update games set ", B1818, "= ",D1818," where game_id=", E1818))</f>
        <v/>
      </c>
      <c r="S1818" s="112" t="str">
        <f t="shared" si="799"/>
        <v>Update lineups set player_name = 'S Norman', raw_name = 'S Norman' where game_id = 18820923 and player_order = 9</v>
      </c>
      <c r="T1818" s="112" t="str">
        <f t="shared" si="800"/>
        <v/>
      </c>
      <c r="U1818" s="200" t="str">
        <f t="shared" si="797"/>
        <v/>
      </c>
      <c r="V1818" s="112" t="str">
        <f t="shared" si="801"/>
        <v/>
      </c>
      <c r="W1818" s="415" t="str">
        <f t="shared" si="802"/>
        <v/>
      </c>
      <c r="Y1818" s="65" t="str">
        <f t="shared" si="809"/>
        <v/>
      </c>
      <c r="Z1818" s="65" t="str">
        <f t="shared" si="810"/>
        <v/>
      </c>
      <c r="AA1818" s="65" t="str">
        <f t="shared" si="811"/>
        <v/>
      </c>
      <c r="AB1818" s="65" t="str">
        <f t="shared" si="812"/>
        <v/>
      </c>
      <c r="AC1818" s="65" t="str">
        <f t="shared" si="813"/>
        <v/>
      </c>
      <c r="AH1818" s="65" t="str">
        <f t="shared" si="803"/>
        <v>188503149</v>
      </c>
      <c r="AI1818" s="65">
        <v>18850314</v>
      </c>
      <c r="AJ1818" s="65" t="s">
        <v>5366</v>
      </c>
      <c r="AK1818" s="65">
        <v>9</v>
      </c>
      <c r="AL1818" s="65" t="s">
        <v>2943</v>
      </c>
      <c r="AN1818" s="65" t="str">
        <f t="shared" si="798"/>
        <v/>
      </c>
    </row>
    <row r="1819" spans="1:40" ht="16.8" customHeight="1" x14ac:dyDescent="0.25">
      <c r="A1819" s="113">
        <v>1</v>
      </c>
      <c r="B1819" s="342" t="s">
        <v>753</v>
      </c>
      <c r="C1819" s="349" t="s">
        <v>5053</v>
      </c>
      <c r="D1819" s="350" t="str">
        <f t="shared" si="808"/>
        <v>'Mr J. McKenzie'</v>
      </c>
      <c r="E1819" s="211">
        <f t="shared" si="815"/>
        <v>18820923</v>
      </c>
      <c r="F1819" s="262">
        <v>10</v>
      </c>
      <c r="G1819" s="194" t="s">
        <v>4999</v>
      </c>
      <c r="N1819" s="417"/>
      <c r="O1819" s="194"/>
      <c r="P1819" s="194"/>
      <c r="R1819" s="112" t="str">
        <f>IF(D1819="","", CONCATENATE("Update games set ", B1819, "= ",D1819," where game_id=", E1819))</f>
        <v>Update games set Referee= 'Mr J. McKenzie' where game_id=18820923</v>
      </c>
      <c r="S1819" s="112" t="str">
        <f t="shared" si="799"/>
        <v>Update lineups set player_name = 'C Hill', raw_name = 'C Hill' where game_id = 18820923 and player_order = 10</v>
      </c>
      <c r="T1819" s="112" t="str">
        <f t="shared" si="800"/>
        <v/>
      </c>
      <c r="U1819" s="200" t="str">
        <f t="shared" si="797"/>
        <v/>
      </c>
      <c r="V1819" s="112" t="str">
        <f t="shared" si="801"/>
        <v/>
      </c>
      <c r="W1819" s="415" t="str">
        <f t="shared" si="802"/>
        <v/>
      </c>
      <c r="Y1819" s="65" t="str">
        <f t="shared" si="809"/>
        <v/>
      </c>
      <c r="Z1819" s="65" t="str">
        <f t="shared" si="810"/>
        <v/>
      </c>
      <c r="AA1819" s="65" t="str">
        <f t="shared" si="811"/>
        <v/>
      </c>
      <c r="AB1819" s="65" t="str">
        <f t="shared" si="812"/>
        <v/>
      </c>
      <c r="AC1819" s="65" t="str">
        <f t="shared" si="813"/>
        <v/>
      </c>
      <c r="AH1819" s="65" t="str">
        <f t="shared" si="803"/>
        <v>1885031410</v>
      </c>
      <c r="AI1819" s="65">
        <v>18850314</v>
      </c>
      <c r="AJ1819" s="65" t="s">
        <v>5366</v>
      </c>
      <c r="AK1819" s="65">
        <v>10</v>
      </c>
      <c r="AL1819" s="65" t="s">
        <v>2939</v>
      </c>
      <c r="AN1819" s="65" t="str">
        <f t="shared" si="798"/>
        <v/>
      </c>
    </row>
    <row r="1820" spans="1:40" ht="16.8" customHeight="1" x14ac:dyDescent="0.25">
      <c r="A1820" s="113">
        <v>1</v>
      </c>
      <c r="B1820" s="342" t="s">
        <v>746</v>
      </c>
      <c r="C1820" s="334" t="s">
        <v>5062</v>
      </c>
      <c r="D1820" s="334" t="str">
        <f>CONCATENATE("'", LEFT(E1820,4),"-",MID(E1820,5,2),"-", MID(E1820,7,2), " ", C1820,"'")</f>
        <v>'1882-09-23 15:00'</v>
      </c>
      <c r="E1820" s="211">
        <f t="shared" si="815"/>
        <v>18820923</v>
      </c>
      <c r="F1820" s="262">
        <v>11</v>
      </c>
      <c r="G1820" s="211" t="s">
        <v>5052</v>
      </c>
      <c r="R1820" s="112" t="str">
        <f>IF(D1820="","", CONCATENATE("Update games set ", B1820, "= ",D1820," where game_id=", E1820))</f>
        <v>Update games set Game_date= '1882-09-23 15:00' where game_id=18820923</v>
      </c>
      <c r="S1820" s="112" t="str">
        <f t="shared" si="799"/>
        <v>Update lineups set player_name = 'R Danks', raw_name = 'R Danks' where game_id = 18820923 and player_order = 11</v>
      </c>
      <c r="T1820" s="112" t="str">
        <f t="shared" si="800"/>
        <v/>
      </c>
      <c r="U1820" s="200" t="str">
        <f t="shared" si="797"/>
        <v/>
      </c>
      <c r="V1820" s="112" t="str">
        <f t="shared" si="801"/>
        <v/>
      </c>
      <c r="W1820" s="415" t="str">
        <f t="shared" si="802"/>
        <v/>
      </c>
      <c r="Y1820" s="65" t="str">
        <f t="shared" si="809"/>
        <v/>
      </c>
      <c r="Z1820" s="65" t="str">
        <f t="shared" si="810"/>
        <v/>
      </c>
      <c r="AA1820" s="65" t="str">
        <f t="shared" si="811"/>
        <v/>
      </c>
      <c r="AB1820" s="65" t="str">
        <f t="shared" si="812"/>
        <v/>
      </c>
      <c r="AC1820" s="65" t="str">
        <f t="shared" si="813"/>
        <v/>
      </c>
      <c r="AH1820" s="65" t="str">
        <f t="shared" si="803"/>
        <v>1885031411</v>
      </c>
      <c r="AI1820" s="65">
        <v>18850314</v>
      </c>
      <c r="AJ1820" s="65" t="s">
        <v>5366</v>
      </c>
      <c r="AK1820" s="65">
        <v>11</v>
      </c>
      <c r="AL1820" s="65" t="s">
        <v>2981</v>
      </c>
      <c r="AN1820" s="65" t="str">
        <f t="shared" si="798"/>
        <v/>
      </c>
    </row>
    <row r="1821" spans="1:40" ht="16.8" customHeight="1" x14ac:dyDescent="0.25">
      <c r="A1821" s="113">
        <v>1</v>
      </c>
      <c r="B1821" s="342" t="s">
        <v>25</v>
      </c>
      <c r="C1821" s="334"/>
      <c r="D1821" s="350" t="str">
        <f t="shared" si="790"/>
        <v/>
      </c>
      <c r="E1821" s="211">
        <f t="shared" si="815"/>
        <v>18820923</v>
      </c>
      <c r="F1821" s="262">
        <v>12</v>
      </c>
      <c r="G1821" s="212"/>
      <c r="H1821" s="212"/>
      <c r="N1821" s="416"/>
      <c r="O1821" s="212"/>
      <c r="P1821" s="212"/>
      <c r="R1821" s="112" t="str">
        <f>IF(D1821="","", CONCATENATE("Update games set ", B1821, "= ",D1821," where game_id=", E1821))</f>
        <v/>
      </c>
      <c r="S1821" s="112" t="str">
        <f t="shared" si="799"/>
        <v/>
      </c>
      <c r="T1821" s="112" t="str">
        <f t="shared" si="800"/>
        <v/>
      </c>
      <c r="U1821" s="200" t="str">
        <f t="shared" si="797"/>
        <v/>
      </c>
      <c r="V1821" s="112" t="str">
        <f t="shared" si="801"/>
        <v/>
      </c>
      <c r="W1821" s="415" t="str">
        <f t="shared" si="802"/>
        <v/>
      </c>
      <c r="Y1821" s="65" t="str">
        <f t="shared" si="809"/>
        <v/>
      </c>
      <c r="Z1821" s="65" t="str">
        <f t="shared" si="810"/>
        <v/>
      </c>
      <c r="AA1821" s="65" t="str">
        <f t="shared" si="811"/>
        <v/>
      </c>
      <c r="AB1821" s="65" t="str">
        <f t="shared" si="812"/>
        <v/>
      </c>
      <c r="AC1821" s="65" t="str">
        <f t="shared" si="813"/>
        <v/>
      </c>
      <c r="AH1821" s="65" t="str">
        <f t="shared" si="803"/>
        <v>1885031412</v>
      </c>
      <c r="AI1821" s="65">
        <v>18850314</v>
      </c>
      <c r="AJ1821" s="65" t="s">
        <v>5366</v>
      </c>
      <c r="AK1821" s="65">
        <v>12</v>
      </c>
      <c r="AL1821" s="65" t="s">
        <v>653</v>
      </c>
      <c r="AN1821" s="65" t="str">
        <f t="shared" si="798"/>
        <v/>
      </c>
    </row>
    <row r="1822" spans="1:40" ht="16.8" customHeight="1" x14ac:dyDescent="0.25">
      <c r="A1822" s="113">
        <v>1</v>
      </c>
      <c r="B1822" s="342" t="s">
        <v>475</v>
      </c>
      <c r="C1822" s="180"/>
      <c r="D1822" s="349" t="str">
        <f t="shared" si="807"/>
        <v/>
      </c>
      <c r="E1822" s="211">
        <f t="shared" si="815"/>
        <v>18820923</v>
      </c>
      <c r="F1822" s="262">
        <v>13</v>
      </c>
      <c r="R1822" s="112" t="str">
        <f>IF(D1822="","", CONCATENATE("Update games set ", B1822, "= ",D1822," where game_id=", E1822))</f>
        <v/>
      </c>
      <c r="S1822" s="112" t="str">
        <f t="shared" si="799"/>
        <v/>
      </c>
      <c r="T1822" s="112" t="str">
        <f t="shared" si="800"/>
        <v/>
      </c>
      <c r="U1822" s="200" t="str">
        <f t="shared" si="797"/>
        <v/>
      </c>
      <c r="V1822" s="112" t="str">
        <f t="shared" si="801"/>
        <v/>
      </c>
      <c r="W1822" s="415" t="str">
        <f t="shared" si="802"/>
        <v/>
      </c>
      <c r="Y1822" s="65" t="str">
        <f t="shared" si="809"/>
        <v/>
      </c>
      <c r="Z1822" s="65" t="str">
        <f t="shared" si="810"/>
        <v/>
      </c>
      <c r="AA1822" s="65" t="str">
        <f t="shared" si="811"/>
        <v/>
      </c>
      <c r="AB1822" s="65" t="str">
        <f t="shared" si="812"/>
        <v/>
      </c>
      <c r="AC1822" s="65" t="str">
        <f t="shared" si="813"/>
        <v/>
      </c>
      <c r="AH1822" s="65" t="str">
        <f t="shared" si="803"/>
        <v>1885031413</v>
      </c>
      <c r="AI1822" s="65">
        <v>18850314</v>
      </c>
      <c r="AJ1822" s="65" t="s">
        <v>5366</v>
      </c>
      <c r="AK1822" s="65">
        <v>13</v>
      </c>
      <c r="AL1822" s="65" t="s">
        <v>653</v>
      </c>
      <c r="AN1822" s="65" t="str">
        <f t="shared" si="798"/>
        <v/>
      </c>
    </row>
    <row r="1823" spans="1:40" ht="16.8" customHeight="1" x14ac:dyDescent="0.25">
      <c r="A1823" s="113">
        <v>1</v>
      </c>
      <c r="B1823" s="342" t="s">
        <v>20</v>
      </c>
      <c r="C1823" s="349"/>
      <c r="D1823" s="350" t="str">
        <f t="shared" si="790"/>
        <v/>
      </c>
      <c r="E1823" s="211">
        <f t="shared" si="815"/>
        <v>18820923</v>
      </c>
      <c r="F1823" s="262">
        <v>14</v>
      </c>
      <c r="R1823" s="112" t="str">
        <f>IF(D1823="","", CONCATENATE("Update games set ", B1823, "= ",D1823," where game_id=", E1823))</f>
        <v/>
      </c>
      <c r="S1823" s="112" t="str">
        <f t="shared" si="799"/>
        <v/>
      </c>
      <c r="T1823" s="112" t="str">
        <f t="shared" si="800"/>
        <v/>
      </c>
      <c r="U1823" s="200" t="str">
        <f t="shared" si="797"/>
        <v/>
      </c>
      <c r="V1823" s="112" t="str">
        <f t="shared" si="801"/>
        <v/>
      </c>
      <c r="W1823" s="415" t="str">
        <f t="shared" si="802"/>
        <v/>
      </c>
      <c r="Y1823" s="65" t="str">
        <f t="shared" si="809"/>
        <v/>
      </c>
      <c r="Z1823" s="65" t="str">
        <f t="shared" si="810"/>
        <v/>
      </c>
      <c r="AA1823" s="65" t="str">
        <f t="shared" si="811"/>
        <v/>
      </c>
      <c r="AB1823" s="65" t="str">
        <f t="shared" si="812"/>
        <v/>
      </c>
      <c r="AC1823" s="65" t="str">
        <f t="shared" si="813"/>
        <v/>
      </c>
      <c r="AH1823" s="65" t="str">
        <f t="shared" si="803"/>
        <v>1885031414</v>
      </c>
      <c r="AI1823" s="65">
        <v>18850314</v>
      </c>
      <c r="AJ1823" s="65" t="s">
        <v>5366</v>
      </c>
      <c r="AK1823" s="65">
        <v>14</v>
      </c>
      <c r="AL1823" s="65" t="s">
        <v>653</v>
      </c>
      <c r="AN1823" s="65" t="str">
        <f t="shared" si="798"/>
        <v/>
      </c>
    </row>
    <row r="1824" spans="1:40" ht="16.8" customHeight="1" x14ac:dyDescent="0.25">
      <c r="A1824" s="113">
        <v>1</v>
      </c>
      <c r="B1824" s="342" t="s">
        <v>4882</v>
      </c>
      <c r="C1824" s="342" t="str">
        <f>IF(C1823="", "", C1823)</f>
        <v/>
      </c>
      <c r="D1824" s="350" t="str">
        <f t="shared" si="790"/>
        <v/>
      </c>
      <c r="E1824" s="211">
        <f t="shared" si="815"/>
        <v>18820923</v>
      </c>
      <c r="F1824" s="262">
        <v>15</v>
      </c>
      <c r="R1824" s="112" t="str">
        <f>IF(D1824="","", CONCATENATE("Update games set ", B1824, "= ",D1824," where game_id=", E1824))</f>
        <v/>
      </c>
      <c r="S1824" s="112" t="str">
        <f t="shared" si="799"/>
        <v/>
      </c>
      <c r="T1824" s="112" t="str">
        <f t="shared" si="800"/>
        <v/>
      </c>
      <c r="U1824" s="200" t="str">
        <f t="shared" si="797"/>
        <v/>
      </c>
      <c r="V1824" s="112" t="str">
        <f t="shared" si="801"/>
        <v/>
      </c>
      <c r="W1824" s="415" t="str">
        <f t="shared" si="802"/>
        <v/>
      </c>
      <c r="Y1824" s="65" t="str">
        <f t="shared" si="809"/>
        <v/>
      </c>
      <c r="Z1824" s="65" t="str">
        <f t="shared" si="810"/>
        <v/>
      </c>
      <c r="AA1824" s="65" t="str">
        <f t="shared" si="811"/>
        <v/>
      </c>
      <c r="AB1824" s="65" t="str">
        <f t="shared" si="812"/>
        <v/>
      </c>
      <c r="AC1824" s="65" t="str">
        <f t="shared" si="813"/>
        <v/>
      </c>
      <c r="AH1824" s="65" t="str">
        <f t="shared" si="803"/>
        <v>1885031415</v>
      </c>
      <c r="AI1824" s="65">
        <v>18850314</v>
      </c>
      <c r="AJ1824" s="65" t="s">
        <v>5366</v>
      </c>
      <c r="AK1824" s="65">
        <v>15</v>
      </c>
      <c r="AL1824" s="65" t="s">
        <v>653</v>
      </c>
      <c r="AN1824" s="65" t="str">
        <f t="shared" si="798"/>
        <v/>
      </c>
    </row>
    <row r="1825" spans="1:40" s="126" customFormat="1" ht="16.8" customHeight="1" thickBot="1" x14ac:dyDescent="0.3">
      <c r="A1825" s="113">
        <v>1</v>
      </c>
      <c r="B1825" s="116" t="s">
        <v>115</v>
      </c>
      <c r="C1825" s="352"/>
      <c r="D1825" s="370" t="str">
        <f t="shared" ref="D1825" si="817">IF(MID(E1825,5,2)*1&gt;6,_xlfn.CONCAT("'",LEFT(E1825,4),"-",MID(E1825,3,2)+1,"'"),_xlfn.CONCAT("'",LEFT(E1825,4)-1,"-",MID(E1825,3,2),"'"))</f>
        <v>'1882-83'</v>
      </c>
      <c r="E1825" s="214">
        <f t="shared" si="815"/>
        <v>18820923</v>
      </c>
      <c r="F1825" s="266">
        <v>16</v>
      </c>
      <c r="G1825" s="343"/>
      <c r="H1825" s="343"/>
      <c r="I1825" s="267"/>
      <c r="J1825" s="214"/>
      <c r="K1825" s="266"/>
      <c r="L1825" s="266"/>
      <c r="M1825" s="266"/>
      <c r="N1825" s="419"/>
      <c r="O1825" s="343"/>
      <c r="P1825" s="343"/>
      <c r="Q1825" s="346"/>
      <c r="R1825" s="112" t="str">
        <f>IF(D1825="","", CONCATENATE("Update games set ", B1825, "= ",D1825," where game_id=", E1825))</f>
        <v>Update games set Season= '1882-83' where game_id=18820923</v>
      </c>
      <c r="S1825" s="112" t="str">
        <f t="shared" si="799"/>
        <v/>
      </c>
      <c r="T1825" s="112" t="str">
        <f t="shared" si="800"/>
        <v/>
      </c>
      <c r="U1825" s="200" t="str">
        <f t="shared" si="797"/>
        <v/>
      </c>
      <c r="V1825" s="112" t="str">
        <f t="shared" si="801"/>
        <v/>
      </c>
      <c r="W1825" s="415" t="str">
        <f t="shared" si="802"/>
        <v/>
      </c>
      <c r="X1825" s="240"/>
      <c r="Y1825" s="65" t="str">
        <f t="shared" si="809"/>
        <v/>
      </c>
      <c r="Z1825" s="65" t="str">
        <f t="shared" si="810"/>
        <v/>
      </c>
      <c r="AA1825" s="65" t="str">
        <f t="shared" si="811"/>
        <v/>
      </c>
      <c r="AB1825" s="65" t="str">
        <f t="shared" si="812"/>
        <v/>
      </c>
      <c r="AC1825" s="65" t="str">
        <f t="shared" si="813"/>
        <v/>
      </c>
      <c r="AH1825" s="65" t="str">
        <f t="shared" si="803"/>
        <v>1885031416</v>
      </c>
      <c r="AI1825" s="126">
        <v>18850314</v>
      </c>
      <c r="AJ1825" s="126" t="s">
        <v>5366</v>
      </c>
      <c r="AK1825" s="126">
        <v>16</v>
      </c>
      <c r="AL1825" s="126" t="s">
        <v>653</v>
      </c>
      <c r="AN1825" s="65" t="str">
        <f t="shared" si="798"/>
        <v/>
      </c>
    </row>
    <row r="1826" spans="1:40" ht="15" thickTop="1" x14ac:dyDescent="0.25">
      <c r="A1826" s="113">
        <v>1</v>
      </c>
      <c r="B1826" s="341" t="s">
        <v>22</v>
      </c>
      <c r="C1826" s="341" t="s">
        <v>5263</v>
      </c>
      <c r="D1826" s="341" t="str">
        <f t="shared" si="790"/>
        <v>'Blackburn Olympic'</v>
      </c>
      <c r="E1826" s="211">
        <v>18821014</v>
      </c>
      <c r="F1826" s="262">
        <v>1</v>
      </c>
      <c r="G1826" s="211" t="s">
        <v>4942</v>
      </c>
      <c r="H1826" s="212"/>
      <c r="R1826" s="112" t="str">
        <f>IF(D1826="","", CONCATENATE("Update games set ", B1826, "= ",D1826," where game_id=", E1826))</f>
        <v>Update games set Opponent= 'Blackburn Olympic' where game_id=18821014</v>
      </c>
      <c r="S1826" s="112" t="str">
        <f t="shared" si="799"/>
        <v>Update lineups set player_name = 'E Luntley', raw_name = 'E Luntley' where game_id = 18821014 and player_order = 1</v>
      </c>
      <c r="T1826" s="112" t="str">
        <f t="shared" si="800"/>
        <v/>
      </c>
      <c r="U1826" s="200" t="str">
        <f t="shared" si="797"/>
        <v/>
      </c>
      <c r="V1826" s="112" t="str">
        <f t="shared" si="801"/>
        <v/>
      </c>
      <c r="W1826" s="415" t="str">
        <f t="shared" si="802"/>
        <v/>
      </c>
      <c r="Y1826" s="65" t="str">
        <f t="shared" si="809"/>
        <v/>
      </c>
      <c r="Z1826" s="65" t="str">
        <f t="shared" si="810"/>
        <v/>
      </c>
      <c r="AA1826" s="65" t="str">
        <f t="shared" si="811"/>
        <v/>
      </c>
      <c r="AB1826" s="65" t="str">
        <f t="shared" si="812"/>
        <v/>
      </c>
      <c r="AC1826" s="65" t="str">
        <f t="shared" si="813"/>
        <v/>
      </c>
      <c r="AH1826" s="65" t="str">
        <f t="shared" si="803"/>
        <v>188503281</v>
      </c>
      <c r="AI1826" s="65">
        <v>18850328</v>
      </c>
      <c r="AJ1826" s="65" t="s">
        <v>5366</v>
      </c>
      <c r="AK1826" s="65">
        <v>1</v>
      </c>
      <c r="AL1826" s="65" t="s">
        <v>3175</v>
      </c>
      <c r="AN1826" s="65" t="str">
        <f t="shared" si="798"/>
        <v>update games set source = 'The Nottingham Forest Football Scrapbook' where game_id = 18821014</v>
      </c>
    </row>
    <row r="1827" spans="1:40" ht="16.8" customHeight="1" x14ac:dyDescent="0.25">
      <c r="A1827" s="113">
        <v>1</v>
      </c>
      <c r="B1827" s="342" t="s">
        <v>4979</v>
      </c>
      <c r="C1827" s="342" t="str">
        <f>IF(C1826="", "", C1826)</f>
        <v>Blackburn Olympic</v>
      </c>
      <c r="D1827" s="350" t="str">
        <f t="shared" ref="D1827:D1890" si="818">IF(C1827="", "", CONCATENATE("'", C1827,"'"))</f>
        <v>'Blackburn Olympic'</v>
      </c>
      <c r="E1827" s="211">
        <f>E1826</f>
        <v>18821014</v>
      </c>
      <c r="F1827" s="262">
        <v>2</v>
      </c>
      <c r="G1827" s="211" t="s">
        <v>4976</v>
      </c>
      <c r="R1827" s="112" t="str">
        <f>IF(D1827="","", CONCATENATE("Update games set ", B1827, "= ",D1827," where game_id=", E1827))</f>
        <v>Update games set Opp_parent= 'Blackburn Olympic' where game_id=18821014</v>
      </c>
      <c r="S1827" s="112" t="str">
        <f t="shared" si="799"/>
        <v>Update lineups set player_name = 'CJ Caborn', raw_name = 'CJ Caborn' where game_id = 18821014 and player_order = 2</v>
      </c>
      <c r="T1827" s="112" t="str">
        <f t="shared" si="800"/>
        <v/>
      </c>
      <c r="U1827" s="200" t="str">
        <f t="shared" si="797"/>
        <v/>
      </c>
      <c r="V1827" s="112" t="str">
        <f t="shared" si="801"/>
        <v/>
      </c>
      <c r="W1827" s="415" t="str">
        <f t="shared" si="802"/>
        <v/>
      </c>
      <c r="Y1827" s="65" t="str">
        <f t="shared" si="809"/>
        <v/>
      </c>
      <c r="Z1827" s="65" t="str">
        <f t="shared" si="810"/>
        <v/>
      </c>
      <c r="AA1827" s="65" t="str">
        <f t="shared" si="811"/>
        <v/>
      </c>
      <c r="AB1827" s="65" t="str">
        <f t="shared" si="812"/>
        <v/>
      </c>
      <c r="AC1827" s="65" t="str">
        <f t="shared" si="813"/>
        <v/>
      </c>
      <c r="AH1827" s="65" t="str">
        <f t="shared" si="803"/>
        <v>188503282</v>
      </c>
      <c r="AI1827" s="65">
        <v>18850328</v>
      </c>
      <c r="AJ1827" s="65" t="s">
        <v>5366</v>
      </c>
      <c r="AK1827" s="65">
        <v>2</v>
      </c>
      <c r="AL1827" s="65" t="s">
        <v>3078</v>
      </c>
      <c r="AN1827" s="65" t="str">
        <f t="shared" si="798"/>
        <v/>
      </c>
    </row>
    <row r="1828" spans="1:40" ht="16.8" customHeight="1" x14ac:dyDescent="0.25">
      <c r="A1828" s="113">
        <v>1</v>
      </c>
      <c r="B1828" s="342" t="s">
        <v>2653</v>
      </c>
      <c r="C1828" s="342" t="s">
        <v>663</v>
      </c>
      <c r="D1828" s="350" t="str">
        <f t="shared" si="818"/>
        <v>'Friendly'</v>
      </c>
      <c r="E1828" s="211">
        <f t="shared" ref="E1828:E1841" si="819">E1827</f>
        <v>18821014</v>
      </c>
      <c r="F1828" s="262">
        <v>3</v>
      </c>
      <c r="G1828" s="211" t="s">
        <v>4997</v>
      </c>
      <c r="R1828" s="112" t="str">
        <f>IF(D1828="","", CONCATENATE("Update games set ", B1828, "= ",D1828," where game_id=", E1828))</f>
        <v>Update games set Game_type= 'Friendly' where game_id=18821014</v>
      </c>
      <c r="S1828" s="112" t="str">
        <f t="shared" si="799"/>
        <v>Update lineups set player_name = 'T Hancock', raw_name = 'T Hancock' where game_id = 18821014 and player_order = 3</v>
      </c>
      <c r="T1828" s="112" t="str">
        <f t="shared" si="800"/>
        <v/>
      </c>
      <c r="U1828" s="200" t="str">
        <f t="shared" si="797"/>
        <v/>
      </c>
      <c r="V1828" s="112" t="str">
        <f t="shared" si="801"/>
        <v/>
      </c>
      <c r="W1828" s="415" t="str">
        <f t="shared" si="802"/>
        <v/>
      </c>
      <c r="Y1828" s="65" t="str">
        <f t="shared" si="809"/>
        <v/>
      </c>
      <c r="Z1828" s="65" t="str">
        <f t="shared" si="810"/>
        <v/>
      </c>
      <c r="AA1828" s="65" t="str">
        <f t="shared" si="811"/>
        <v/>
      </c>
      <c r="AB1828" s="65" t="str">
        <f t="shared" si="812"/>
        <v/>
      </c>
      <c r="AC1828" s="65" t="str">
        <f t="shared" si="813"/>
        <v/>
      </c>
      <c r="AH1828" s="65" t="str">
        <f t="shared" si="803"/>
        <v>188503283</v>
      </c>
      <c r="AI1828" s="65">
        <v>18850328</v>
      </c>
      <c r="AJ1828" s="65" t="s">
        <v>5366</v>
      </c>
      <c r="AK1828" s="65">
        <v>3</v>
      </c>
      <c r="AL1828" s="65" t="s">
        <v>2094</v>
      </c>
      <c r="AN1828" s="65" t="str">
        <f t="shared" si="798"/>
        <v/>
      </c>
    </row>
    <row r="1829" spans="1:40" ht="16.8" customHeight="1" x14ac:dyDescent="0.25">
      <c r="A1829" s="113">
        <v>1</v>
      </c>
      <c r="B1829" s="342" t="s">
        <v>4978</v>
      </c>
      <c r="C1829" s="349" t="s">
        <v>5065</v>
      </c>
      <c r="D1829" s="350" t="str">
        <f t="shared" si="818"/>
        <v>'H'</v>
      </c>
      <c r="E1829" s="211">
        <f t="shared" si="819"/>
        <v>18821014</v>
      </c>
      <c r="F1829" s="262">
        <v>4</v>
      </c>
      <c r="G1829" s="211" t="s">
        <v>5019</v>
      </c>
      <c r="R1829" s="112" t="str">
        <f>IF(D1829="","", CONCATENATE("Update games set ", B1829, "= ",D1829," where game_id=", E1829))</f>
        <v>Update games set HAN= 'H' where game_id=18821014</v>
      </c>
      <c r="S1829" s="112" t="str">
        <f t="shared" si="799"/>
        <v>Update lineups set player_name = 'G Unwin', raw_name = 'G Unwin' where game_id = 18821014 and player_order = 4</v>
      </c>
      <c r="T1829" s="112" t="str">
        <f t="shared" si="800"/>
        <v/>
      </c>
      <c r="U1829" s="200" t="str">
        <f t="shared" si="797"/>
        <v/>
      </c>
      <c r="V1829" s="112" t="str">
        <f t="shared" si="801"/>
        <v/>
      </c>
      <c r="W1829" s="415" t="str">
        <f t="shared" si="802"/>
        <v/>
      </c>
      <c r="Y1829" s="65" t="str">
        <f t="shared" si="809"/>
        <v/>
      </c>
      <c r="Z1829" s="65" t="str">
        <f t="shared" si="810"/>
        <v/>
      </c>
      <c r="AA1829" s="65" t="str">
        <f t="shared" si="811"/>
        <v/>
      </c>
      <c r="AB1829" s="65" t="str">
        <f t="shared" si="812"/>
        <v/>
      </c>
      <c r="AC1829" s="65" t="str">
        <f t="shared" si="813"/>
        <v/>
      </c>
      <c r="AH1829" s="65" t="str">
        <f t="shared" si="803"/>
        <v>188503284</v>
      </c>
      <c r="AI1829" s="65">
        <v>18850328</v>
      </c>
      <c r="AJ1829" s="65" t="s">
        <v>5366</v>
      </c>
      <c r="AK1829" s="65">
        <v>4</v>
      </c>
      <c r="AL1829" s="65" t="s">
        <v>2091</v>
      </c>
      <c r="AN1829" s="65" t="str">
        <f t="shared" si="798"/>
        <v/>
      </c>
    </row>
    <row r="1830" spans="1:40" ht="16.8" customHeight="1" x14ac:dyDescent="0.25">
      <c r="A1830" s="113">
        <v>1</v>
      </c>
      <c r="B1830" s="342" t="s">
        <v>5</v>
      </c>
      <c r="C1830" s="347">
        <v>1</v>
      </c>
      <c r="D1830" s="349">
        <f t="shared" si="805"/>
        <v>1</v>
      </c>
      <c r="E1830" s="211">
        <f t="shared" si="819"/>
        <v>18821014</v>
      </c>
      <c r="F1830" s="262">
        <v>5</v>
      </c>
      <c r="G1830" s="211" t="s">
        <v>4998</v>
      </c>
      <c r="R1830" s="112" t="str">
        <f>IF(D1830="","", CONCATENATE("Update games set ", B1830, "= ",D1830," where game_id=", E1830))</f>
        <v>Update games set F= 1 where game_id=18821014</v>
      </c>
      <c r="S1830" s="112" t="str">
        <f t="shared" si="799"/>
        <v>Update lineups set player_name = 'H Billyeald', raw_name = 'H Billyeald' where game_id = 18821014 and player_order = 5</v>
      </c>
      <c r="T1830" s="112" t="str">
        <f t="shared" si="800"/>
        <v/>
      </c>
      <c r="U1830" s="200" t="str">
        <f t="shared" si="797"/>
        <v/>
      </c>
      <c r="V1830" s="112" t="str">
        <f t="shared" si="801"/>
        <v/>
      </c>
      <c r="W1830" s="415" t="str">
        <f t="shared" si="802"/>
        <v/>
      </c>
      <c r="Y1830" s="65" t="str">
        <f t="shared" si="809"/>
        <v/>
      </c>
      <c r="Z1830" s="65" t="str">
        <f t="shared" si="810"/>
        <v/>
      </c>
      <c r="AA1830" s="65" t="str">
        <f t="shared" si="811"/>
        <v/>
      </c>
      <c r="AB1830" s="65" t="str">
        <f t="shared" si="812"/>
        <v/>
      </c>
      <c r="AC1830" s="65" t="str">
        <f t="shared" si="813"/>
        <v/>
      </c>
      <c r="AH1830" s="65" t="str">
        <f t="shared" si="803"/>
        <v>188503285</v>
      </c>
      <c r="AI1830" s="65">
        <v>18850328</v>
      </c>
      <c r="AJ1830" s="65" t="s">
        <v>5366</v>
      </c>
      <c r="AK1830" s="65">
        <v>5</v>
      </c>
      <c r="AL1830" s="65" t="s">
        <v>2105</v>
      </c>
      <c r="AN1830" s="65" t="str">
        <f t="shared" si="798"/>
        <v/>
      </c>
    </row>
    <row r="1831" spans="1:40" ht="16.8" customHeight="1" x14ac:dyDescent="0.25">
      <c r="A1831" s="113">
        <v>1</v>
      </c>
      <c r="B1831" s="342" t="s">
        <v>0</v>
      </c>
      <c r="C1831" s="180">
        <v>0</v>
      </c>
      <c r="D1831" s="349">
        <f t="shared" si="805"/>
        <v>0</v>
      </c>
      <c r="E1831" s="211">
        <f t="shared" si="819"/>
        <v>18821014</v>
      </c>
      <c r="F1831" s="262">
        <v>6</v>
      </c>
      <c r="G1831" s="211" t="s">
        <v>5003</v>
      </c>
      <c r="R1831" s="112" t="str">
        <f>IF(D1831="","", CONCATENATE("Update games set ", B1831, "= ",D1831," where game_id=", E1831))</f>
        <v>Update games set A= 0 where game_id=18821014</v>
      </c>
      <c r="S1831" s="112" t="str">
        <f t="shared" si="799"/>
        <v>Update lineups set player_name = 'W Parr', raw_name = 'W Parr' where game_id = 18821014 and player_order = 6</v>
      </c>
      <c r="T1831" s="112" t="str">
        <f t="shared" si="800"/>
        <v/>
      </c>
      <c r="U1831" s="200" t="str">
        <f t="shared" si="797"/>
        <v/>
      </c>
      <c r="V1831" s="112" t="str">
        <f t="shared" si="801"/>
        <v/>
      </c>
      <c r="W1831" s="415" t="str">
        <f t="shared" si="802"/>
        <v/>
      </c>
      <c r="Y1831" s="65" t="str">
        <f t="shared" si="809"/>
        <v/>
      </c>
      <c r="Z1831" s="65" t="str">
        <f t="shared" si="810"/>
        <v/>
      </c>
      <c r="AA1831" s="65" t="str">
        <f t="shared" si="811"/>
        <v/>
      </c>
      <c r="AB1831" s="65" t="str">
        <f t="shared" si="812"/>
        <v/>
      </c>
      <c r="AC1831" s="65" t="str">
        <f t="shared" si="813"/>
        <v/>
      </c>
      <c r="AH1831" s="65" t="str">
        <f t="shared" si="803"/>
        <v>188503286</v>
      </c>
      <c r="AI1831" s="65">
        <v>18850328</v>
      </c>
      <c r="AJ1831" s="65" t="s">
        <v>5366</v>
      </c>
      <c r="AK1831" s="65">
        <v>6</v>
      </c>
      <c r="AL1831" s="65" t="s">
        <v>2097</v>
      </c>
      <c r="AN1831" s="65" t="str">
        <f t="shared" si="798"/>
        <v/>
      </c>
    </row>
    <row r="1832" spans="1:40" ht="16.8" customHeight="1" x14ac:dyDescent="0.25">
      <c r="A1832" s="113">
        <v>1</v>
      </c>
      <c r="B1832" s="342" t="s">
        <v>23</v>
      </c>
      <c r="C1832" s="334" t="s">
        <v>2</v>
      </c>
      <c r="D1832" s="334" t="str">
        <f t="shared" ref="D1832" si="820">IF(C1832="",IF(D1830&gt;D1831,"'W'",IF(D1830=D1831,"'D'","'L'")),_xlfn.CONCAT("'",C1832,"'"))</f>
        <v>'W'</v>
      </c>
      <c r="E1832" s="211">
        <f t="shared" si="819"/>
        <v>18821014</v>
      </c>
      <c r="F1832" s="262">
        <v>7</v>
      </c>
      <c r="G1832" s="211" t="s">
        <v>5050</v>
      </c>
      <c r="R1832" s="112" t="str">
        <f>IF(D1832="","", CONCATENATE("Update games set ", B1832, "= ",D1832," where game_id=", E1832))</f>
        <v>Update games set Result= 'W' where game_id=18821014</v>
      </c>
      <c r="S1832" s="112" t="str">
        <f t="shared" si="799"/>
        <v>Update lineups set player_name = 'C Chatterton', raw_name = 'C Chatterton' where game_id = 18821014 and player_order = 7</v>
      </c>
      <c r="T1832" s="112" t="str">
        <f t="shared" si="800"/>
        <v/>
      </c>
      <c r="U1832" s="200" t="str">
        <f t="shared" si="797"/>
        <v/>
      </c>
      <c r="V1832" s="112" t="str">
        <f t="shared" si="801"/>
        <v/>
      </c>
      <c r="W1832" s="415" t="str">
        <f t="shared" si="802"/>
        <v/>
      </c>
      <c r="Y1832" s="65" t="str">
        <f t="shared" si="809"/>
        <v/>
      </c>
      <c r="Z1832" s="65" t="str">
        <f t="shared" si="810"/>
        <v/>
      </c>
      <c r="AA1832" s="65" t="str">
        <f t="shared" si="811"/>
        <v/>
      </c>
      <c r="AB1832" s="65" t="str">
        <f t="shared" si="812"/>
        <v/>
      </c>
      <c r="AC1832" s="65" t="str">
        <f t="shared" si="813"/>
        <v/>
      </c>
      <c r="AH1832" s="65" t="str">
        <f t="shared" si="803"/>
        <v>188503287</v>
      </c>
      <c r="AI1832" s="65">
        <v>18850328</v>
      </c>
      <c r="AJ1832" s="65" t="s">
        <v>5366</v>
      </c>
      <c r="AK1832" s="65">
        <v>7</v>
      </c>
      <c r="AL1832" s="65" t="s">
        <v>3210</v>
      </c>
      <c r="AN1832" s="65" t="str">
        <f t="shared" si="798"/>
        <v/>
      </c>
    </row>
    <row r="1833" spans="1:40" ht="16.8" customHeight="1" x14ac:dyDescent="0.25">
      <c r="A1833" s="113">
        <v>1</v>
      </c>
      <c r="B1833" s="342" t="s">
        <v>768</v>
      </c>
      <c r="C1833" s="180"/>
      <c r="D1833" s="349" t="str">
        <f t="shared" si="807"/>
        <v/>
      </c>
      <c r="E1833" s="211">
        <f t="shared" si="819"/>
        <v>18821014</v>
      </c>
      <c r="F1833" s="262">
        <v>8</v>
      </c>
      <c r="G1833" s="211" t="s">
        <v>5007</v>
      </c>
      <c r="R1833" s="112" t="str">
        <f>IF(D1833="","", CONCATENATE("Update games set ", B1833, "= ",D1833," where game_id=", E1833))</f>
        <v/>
      </c>
      <c r="S1833" s="112" t="str">
        <f t="shared" si="799"/>
        <v>Update lineups set player_name = 'S Norman', raw_name = 'S Norman' where game_id = 18821014 and player_order = 8</v>
      </c>
      <c r="T1833" s="112" t="str">
        <f t="shared" si="800"/>
        <v/>
      </c>
      <c r="U1833" s="200" t="str">
        <f t="shared" si="797"/>
        <v/>
      </c>
      <c r="V1833" s="112" t="str">
        <f t="shared" si="801"/>
        <v/>
      </c>
      <c r="W1833" s="415" t="str">
        <f t="shared" si="802"/>
        <v/>
      </c>
      <c r="Y1833" s="65" t="str">
        <f t="shared" si="809"/>
        <v/>
      </c>
      <c r="Z1833" s="65" t="str">
        <f t="shared" si="810"/>
        <v/>
      </c>
      <c r="AA1833" s="65" t="str">
        <f t="shared" si="811"/>
        <v/>
      </c>
      <c r="AB1833" s="65" t="str">
        <f t="shared" si="812"/>
        <v/>
      </c>
      <c r="AC1833" s="65" t="str">
        <f t="shared" si="813"/>
        <v/>
      </c>
      <c r="AH1833" s="65" t="str">
        <f t="shared" si="803"/>
        <v>188503288</v>
      </c>
      <c r="AI1833" s="65">
        <v>18850328</v>
      </c>
      <c r="AJ1833" s="65" t="s">
        <v>5366</v>
      </c>
      <c r="AK1833" s="65">
        <v>8</v>
      </c>
      <c r="AL1833" s="65" t="s">
        <v>3135</v>
      </c>
      <c r="AN1833" s="65" t="str">
        <f t="shared" si="798"/>
        <v/>
      </c>
    </row>
    <row r="1834" spans="1:40" ht="16.8" customHeight="1" x14ac:dyDescent="0.25">
      <c r="A1834" s="113">
        <v>1</v>
      </c>
      <c r="B1834" s="342" t="s">
        <v>766</v>
      </c>
      <c r="C1834" s="180"/>
      <c r="D1834" s="349" t="str">
        <f t="shared" si="807"/>
        <v/>
      </c>
      <c r="E1834" s="211">
        <f t="shared" si="819"/>
        <v>18821014</v>
      </c>
      <c r="F1834" s="262">
        <v>9</v>
      </c>
      <c r="G1834" s="194" t="s">
        <v>5054</v>
      </c>
      <c r="H1834" s="194"/>
      <c r="N1834" s="417"/>
      <c r="O1834" s="194"/>
      <c r="P1834" s="194"/>
      <c r="R1834" s="112" t="str">
        <f>IF(D1834="","", CONCATENATE("Update games set ", B1834, "= ",D1834," where game_id=", E1834))</f>
        <v/>
      </c>
      <c r="S1834" s="112" t="str">
        <f t="shared" si="799"/>
        <v>Update lineups set player_name = 'E Fletcher', raw_name = 'E Fletcher' where game_id = 18821014 and player_order = 9</v>
      </c>
      <c r="T1834" s="112" t="str">
        <f t="shared" si="800"/>
        <v/>
      </c>
      <c r="U1834" s="200" t="str">
        <f t="shared" si="797"/>
        <v/>
      </c>
      <c r="V1834" s="112" t="str">
        <f t="shared" si="801"/>
        <v/>
      </c>
      <c r="W1834" s="415" t="str">
        <f t="shared" si="802"/>
        <v/>
      </c>
      <c r="Y1834" s="65" t="str">
        <f t="shared" si="809"/>
        <v/>
      </c>
      <c r="Z1834" s="65" t="str">
        <f t="shared" si="810"/>
        <v/>
      </c>
      <c r="AA1834" s="65" t="str">
        <f t="shared" si="811"/>
        <v/>
      </c>
      <c r="AB1834" s="65" t="str">
        <f t="shared" si="812"/>
        <v/>
      </c>
      <c r="AC1834" s="65" t="str">
        <f t="shared" si="813"/>
        <v/>
      </c>
      <c r="AH1834" s="65" t="str">
        <f t="shared" si="803"/>
        <v>188503289</v>
      </c>
      <c r="AI1834" s="65">
        <v>18850328</v>
      </c>
      <c r="AJ1834" s="65" t="s">
        <v>5366</v>
      </c>
      <c r="AK1834" s="65">
        <v>9</v>
      </c>
      <c r="AL1834" s="65" t="s">
        <v>2943</v>
      </c>
      <c r="AN1834" s="65" t="str">
        <f t="shared" si="798"/>
        <v/>
      </c>
    </row>
    <row r="1835" spans="1:40" ht="16.8" customHeight="1" x14ac:dyDescent="0.25">
      <c r="A1835" s="113">
        <v>1</v>
      </c>
      <c r="B1835" s="342" t="s">
        <v>753</v>
      </c>
      <c r="C1835" s="349" t="s">
        <v>5267</v>
      </c>
      <c r="D1835" s="350" t="str">
        <f t="shared" si="808"/>
        <v>'J Wyatt'</v>
      </c>
      <c r="E1835" s="211">
        <f t="shared" si="819"/>
        <v>18821014</v>
      </c>
      <c r="F1835" s="262">
        <v>10</v>
      </c>
      <c r="G1835" s="194" t="s">
        <v>4960</v>
      </c>
      <c r="N1835" s="417"/>
      <c r="O1835" s="194"/>
      <c r="P1835" s="194"/>
      <c r="R1835" s="112" t="str">
        <f>IF(D1835="","", CONCATENATE("Update games set ", B1835, "= ",D1835," where game_id=", E1835))</f>
        <v>Update games set Referee= 'J Wyatt' where game_id=18821014</v>
      </c>
      <c r="S1835" s="112" t="str">
        <f t="shared" si="799"/>
        <v>Update lineups set player_name = 'E Earp', raw_name = 'E Earp' where game_id = 18821014 and player_order = 10</v>
      </c>
      <c r="T1835" s="112" t="str">
        <f t="shared" si="800"/>
        <v/>
      </c>
      <c r="U1835" s="200" t="str">
        <f t="shared" si="797"/>
        <v/>
      </c>
      <c r="V1835" s="112" t="str">
        <f t="shared" si="801"/>
        <v/>
      </c>
      <c r="W1835" s="415" t="str">
        <f t="shared" si="802"/>
        <v/>
      </c>
      <c r="Y1835" s="65" t="str">
        <f t="shared" si="809"/>
        <v/>
      </c>
      <c r="Z1835" s="65" t="str">
        <f t="shared" si="810"/>
        <v/>
      </c>
      <c r="AA1835" s="65" t="str">
        <f t="shared" si="811"/>
        <v/>
      </c>
      <c r="AB1835" s="65" t="str">
        <f t="shared" si="812"/>
        <v/>
      </c>
      <c r="AC1835" s="65" t="str">
        <f t="shared" si="813"/>
        <v/>
      </c>
      <c r="AH1835" s="65" t="str">
        <f t="shared" si="803"/>
        <v>1885032810</v>
      </c>
      <c r="AI1835" s="65">
        <v>18850328</v>
      </c>
      <c r="AJ1835" s="65" t="s">
        <v>5366</v>
      </c>
      <c r="AK1835" s="65">
        <v>10</v>
      </c>
      <c r="AL1835" s="65" t="s">
        <v>2981</v>
      </c>
      <c r="AN1835" s="65" t="str">
        <f t="shared" si="798"/>
        <v/>
      </c>
    </row>
    <row r="1836" spans="1:40" ht="16.8" customHeight="1" x14ac:dyDescent="0.25">
      <c r="A1836" s="113">
        <v>1</v>
      </c>
      <c r="B1836" s="342" t="s">
        <v>746</v>
      </c>
      <c r="C1836" s="334" t="s">
        <v>5062</v>
      </c>
      <c r="D1836" s="334" t="str">
        <f>CONCATENATE("'", LEFT(E1836,4),"-",MID(E1836,5,2),"-", MID(E1836,7,2), " ", C1836,"'")</f>
        <v>'1882-10-14 15:00'</v>
      </c>
      <c r="E1836" s="211">
        <f t="shared" si="819"/>
        <v>18821014</v>
      </c>
      <c r="F1836" s="262">
        <v>11</v>
      </c>
      <c r="G1836" s="211" t="s">
        <v>5052</v>
      </c>
      <c r="R1836" s="112" t="str">
        <f>IF(D1836="","", CONCATENATE("Update games set ", B1836, "= ",D1836," where game_id=", E1836))</f>
        <v>Update games set Game_date= '1882-10-14 15:00' where game_id=18821014</v>
      </c>
      <c r="S1836" s="112" t="str">
        <f t="shared" si="799"/>
        <v>Update lineups set player_name = 'R Danks', raw_name = 'R Danks' where game_id = 18821014 and player_order = 11</v>
      </c>
      <c r="T1836" s="112" t="str">
        <f t="shared" si="800"/>
        <v/>
      </c>
      <c r="U1836" s="200" t="str">
        <f t="shared" si="797"/>
        <v/>
      </c>
      <c r="V1836" s="112" t="str">
        <f t="shared" si="801"/>
        <v/>
      </c>
      <c r="W1836" s="415" t="str">
        <f t="shared" si="802"/>
        <v/>
      </c>
      <c r="Y1836" s="65" t="str">
        <f t="shared" si="809"/>
        <v/>
      </c>
      <c r="Z1836" s="65" t="str">
        <f t="shared" si="810"/>
        <v/>
      </c>
      <c r="AA1836" s="65" t="str">
        <f t="shared" si="811"/>
        <v/>
      </c>
      <c r="AB1836" s="65" t="str">
        <f t="shared" si="812"/>
        <v/>
      </c>
      <c r="AC1836" s="65" t="str">
        <f t="shared" si="813"/>
        <v/>
      </c>
      <c r="AH1836" s="65" t="str">
        <f t="shared" si="803"/>
        <v>1885032811</v>
      </c>
      <c r="AI1836" s="65">
        <v>18850328</v>
      </c>
      <c r="AJ1836" s="65" t="s">
        <v>5366</v>
      </c>
      <c r="AK1836" s="65">
        <v>11</v>
      </c>
      <c r="AL1836" s="65" t="s">
        <v>3395</v>
      </c>
      <c r="AN1836" s="65" t="str">
        <f t="shared" si="798"/>
        <v/>
      </c>
    </row>
    <row r="1837" spans="1:40" ht="16.8" customHeight="1" x14ac:dyDescent="0.25">
      <c r="A1837" s="113">
        <v>1</v>
      </c>
      <c r="B1837" s="342" t="s">
        <v>25</v>
      </c>
      <c r="C1837" s="334"/>
      <c r="D1837" s="350" t="str">
        <f t="shared" si="818"/>
        <v/>
      </c>
      <c r="E1837" s="211">
        <f t="shared" si="819"/>
        <v>18821014</v>
      </c>
      <c r="F1837" s="262">
        <v>12</v>
      </c>
      <c r="G1837" s="212"/>
      <c r="H1837" s="212"/>
      <c r="N1837" s="416"/>
      <c r="O1837" s="212"/>
      <c r="P1837" s="212"/>
      <c r="R1837" s="112" t="str">
        <f>IF(D1837="","", CONCATENATE("Update games set ", B1837, "= ",D1837," where game_id=", E1837))</f>
        <v/>
      </c>
      <c r="S1837" s="112" t="str">
        <f t="shared" si="799"/>
        <v/>
      </c>
      <c r="T1837" s="112" t="str">
        <f t="shared" si="800"/>
        <v/>
      </c>
      <c r="U1837" s="200" t="str">
        <f t="shared" si="797"/>
        <v/>
      </c>
      <c r="V1837" s="112" t="str">
        <f t="shared" si="801"/>
        <v/>
      </c>
      <c r="W1837" s="415" t="str">
        <f t="shared" si="802"/>
        <v/>
      </c>
      <c r="Y1837" s="65" t="str">
        <f t="shared" si="809"/>
        <v/>
      </c>
      <c r="Z1837" s="65" t="str">
        <f t="shared" si="810"/>
        <v/>
      </c>
      <c r="AA1837" s="65" t="str">
        <f t="shared" si="811"/>
        <v/>
      </c>
      <c r="AB1837" s="65" t="str">
        <f t="shared" si="812"/>
        <v/>
      </c>
      <c r="AC1837" s="65" t="str">
        <f t="shared" si="813"/>
        <v/>
      </c>
      <c r="AH1837" s="65" t="str">
        <f t="shared" si="803"/>
        <v>1885032812</v>
      </c>
      <c r="AI1837" s="65">
        <v>18850328</v>
      </c>
      <c r="AJ1837" s="65" t="s">
        <v>5366</v>
      </c>
      <c r="AK1837" s="65">
        <v>12</v>
      </c>
      <c r="AL1837" s="65" t="s">
        <v>653</v>
      </c>
      <c r="AN1837" s="65" t="str">
        <f t="shared" si="798"/>
        <v/>
      </c>
    </row>
    <row r="1838" spans="1:40" ht="16.8" customHeight="1" x14ac:dyDescent="0.25">
      <c r="A1838" s="113">
        <v>1</v>
      </c>
      <c r="B1838" s="342" t="s">
        <v>475</v>
      </c>
      <c r="C1838" s="180">
        <v>700</v>
      </c>
      <c r="D1838" s="349">
        <f t="shared" si="807"/>
        <v>700</v>
      </c>
      <c r="E1838" s="211">
        <f t="shared" si="819"/>
        <v>18821014</v>
      </c>
      <c r="F1838" s="262">
        <v>13</v>
      </c>
      <c r="R1838" s="112" t="str">
        <f>IF(D1838="","", CONCATENATE("Update games set ", B1838, "= ",D1838," where game_id=", E1838))</f>
        <v>Update games set Att= 700 where game_id=18821014</v>
      </c>
      <c r="S1838" s="112" t="str">
        <f t="shared" si="799"/>
        <v/>
      </c>
      <c r="T1838" s="112" t="str">
        <f t="shared" si="800"/>
        <v/>
      </c>
      <c r="U1838" s="200" t="str">
        <f t="shared" si="797"/>
        <v/>
      </c>
      <c r="V1838" s="112" t="str">
        <f t="shared" si="801"/>
        <v/>
      </c>
      <c r="W1838" s="415" t="str">
        <f t="shared" si="802"/>
        <v/>
      </c>
      <c r="Y1838" s="65" t="str">
        <f t="shared" si="809"/>
        <v/>
      </c>
      <c r="Z1838" s="65" t="str">
        <f t="shared" si="810"/>
        <v/>
      </c>
      <c r="AA1838" s="65" t="str">
        <f t="shared" si="811"/>
        <v/>
      </c>
      <c r="AB1838" s="65" t="str">
        <f t="shared" si="812"/>
        <v/>
      </c>
      <c r="AC1838" s="65" t="str">
        <f t="shared" si="813"/>
        <v/>
      </c>
      <c r="AH1838" s="65" t="str">
        <f t="shared" si="803"/>
        <v>1885032813</v>
      </c>
      <c r="AI1838" s="65">
        <v>18850328</v>
      </c>
      <c r="AJ1838" s="65" t="s">
        <v>5366</v>
      </c>
      <c r="AK1838" s="65">
        <v>13</v>
      </c>
      <c r="AL1838" s="65" t="s">
        <v>653</v>
      </c>
      <c r="AN1838" s="65" t="str">
        <f t="shared" si="798"/>
        <v/>
      </c>
    </row>
    <row r="1839" spans="1:40" ht="16.8" customHeight="1" x14ac:dyDescent="0.25">
      <c r="A1839" s="113">
        <v>1</v>
      </c>
      <c r="B1839" s="342" t="s">
        <v>20</v>
      </c>
      <c r="C1839" s="349" t="s">
        <v>5082</v>
      </c>
      <c r="D1839" s="350" t="str">
        <f t="shared" si="818"/>
        <v>'Trent Bridge'</v>
      </c>
      <c r="E1839" s="211">
        <f t="shared" si="819"/>
        <v>18821014</v>
      </c>
      <c r="F1839" s="262">
        <v>14</v>
      </c>
      <c r="R1839" s="112" t="str">
        <f>IF(D1839="","", CONCATENATE("Update games set ", B1839, "= ",D1839," where game_id=", E1839))</f>
        <v>Update games set Ground= 'Trent Bridge' where game_id=18821014</v>
      </c>
      <c r="S1839" s="112" t="str">
        <f t="shared" si="799"/>
        <v/>
      </c>
      <c r="T1839" s="112" t="str">
        <f t="shared" si="800"/>
        <v/>
      </c>
      <c r="U1839" s="200" t="str">
        <f t="shared" si="797"/>
        <v/>
      </c>
      <c r="V1839" s="112" t="str">
        <f t="shared" si="801"/>
        <v/>
      </c>
      <c r="W1839" s="415" t="str">
        <f t="shared" si="802"/>
        <v/>
      </c>
      <c r="Y1839" s="65" t="str">
        <f t="shared" si="809"/>
        <v/>
      </c>
      <c r="Z1839" s="65" t="str">
        <f t="shared" si="810"/>
        <v/>
      </c>
      <c r="AA1839" s="65" t="str">
        <f t="shared" si="811"/>
        <v/>
      </c>
      <c r="AB1839" s="65" t="str">
        <f t="shared" si="812"/>
        <v/>
      </c>
      <c r="AC1839" s="65" t="str">
        <f t="shared" si="813"/>
        <v/>
      </c>
      <c r="AH1839" s="65" t="str">
        <f t="shared" si="803"/>
        <v>1885032814</v>
      </c>
      <c r="AI1839" s="65">
        <v>18850328</v>
      </c>
      <c r="AJ1839" s="65" t="s">
        <v>5366</v>
      </c>
      <c r="AK1839" s="65">
        <v>14</v>
      </c>
      <c r="AL1839" s="65" t="s">
        <v>653</v>
      </c>
      <c r="AN1839" s="65" t="str">
        <f t="shared" si="798"/>
        <v/>
      </c>
    </row>
    <row r="1840" spans="1:40" ht="16.8" customHeight="1" x14ac:dyDescent="0.25">
      <c r="A1840" s="113">
        <v>1</v>
      </c>
      <c r="B1840" s="342" t="s">
        <v>4882</v>
      </c>
      <c r="C1840" s="342" t="str">
        <f>IF(C1839="", "", C1839)</f>
        <v>Trent Bridge</v>
      </c>
      <c r="D1840" s="350" t="str">
        <f t="shared" si="818"/>
        <v>'Trent Bridge'</v>
      </c>
      <c r="E1840" s="211">
        <f t="shared" si="819"/>
        <v>18821014</v>
      </c>
      <c r="F1840" s="262">
        <v>15</v>
      </c>
      <c r="R1840" s="112" t="str">
        <f>IF(D1840="","", CONCATENATE("Update games set ", B1840, "= ",D1840," where game_id=", E1840))</f>
        <v>Update games set Ground_parent= 'Trent Bridge' where game_id=18821014</v>
      </c>
      <c r="S1840" s="112" t="str">
        <f t="shared" si="799"/>
        <v/>
      </c>
      <c r="T1840" s="112" t="str">
        <f t="shared" si="800"/>
        <v/>
      </c>
      <c r="U1840" s="200" t="str">
        <f t="shared" si="797"/>
        <v/>
      </c>
      <c r="V1840" s="112" t="str">
        <f t="shared" si="801"/>
        <v/>
      </c>
      <c r="W1840" s="415" t="str">
        <f t="shared" si="802"/>
        <v/>
      </c>
      <c r="Y1840" s="65" t="str">
        <f t="shared" si="809"/>
        <v/>
      </c>
      <c r="Z1840" s="65" t="str">
        <f t="shared" si="810"/>
        <v/>
      </c>
      <c r="AA1840" s="65" t="str">
        <f t="shared" si="811"/>
        <v/>
      </c>
      <c r="AB1840" s="65" t="str">
        <f t="shared" si="812"/>
        <v/>
      </c>
      <c r="AC1840" s="65" t="str">
        <f t="shared" si="813"/>
        <v/>
      </c>
      <c r="AH1840" s="65" t="str">
        <f t="shared" si="803"/>
        <v>1885032815</v>
      </c>
      <c r="AI1840" s="65">
        <v>18850328</v>
      </c>
      <c r="AJ1840" s="65" t="s">
        <v>5366</v>
      </c>
      <c r="AK1840" s="65">
        <v>15</v>
      </c>
      <c r="AL1840" s="65" t="s">
        <v>653</v>
      </c>
      <c r="AN1840" s="65" t="str">
        <f t="shared" si="798"/>
        <v/>
      </c>
    </row>
    <row r="1841" spans="1:40" s="126" customFormat="1" ht="16.8" customHeight="1" thickBot="1" x14ac:dyDescent="0.3">
      <c r="A1841" s="113">
        <v>1</v>
      </c>
      <c r="B1841" s="116" t="s">
        <v>115</v>
      </c>
      <c r="C1841" s="352"/>
      <c r="D1841" s="370" t="str">
        <f t="shared" ref="D1841" si="821">IF(MID(E1841,5,2)*1&gt;6,_xlfn.CONCAT("'",LEFT(E1841,4),"-",MID(E1841,3,2)+1,"'"),_xlfn.CONCAT("'",LEFT(E1841,4)-1,"-",MID(E1841,3,2),"'"))</f>
        <v>'1882-83'</v>
      </c>
      <c r="E1841" s="214">
        <f t="shared" si="819"/>
        <v>18821014</v>
      </c>
      <c r="F1841" s="266">
        <v>16</v>
      </c>
      <c r="G1841" s="343"/>
      <c r="H1841" s="343"/>
      <c r="I1841" s="267"/>
      <c r="J1841" s="214"/>
      <c r="K1841" s="266"/>
      <c r="L1841" s="266"/>
      <c r="M1841" s="266"/>
      <c r="N1841" s="419"/>
      <c r="O1841" s="343"/>
      <c r="P1841" s="343"/>
      <c r="Q1841" s="346"/>
      <c r="R1841" s="112" t="str">
        <f>IF(D1841="","", CONCATENATE("Update games set ", B1841, "= ",D1841," where game_id=", E1841))</f>
        <v>Update games set Season= '1882-83' where game_id=18821014</v>
      </c>
      <c r="S1841" s="112" t="str">
        <f t="shared" si="799"/>
        <v/>
      </c>
      <c r="T1841" s="112" t="str">
        <f t="shared" si="800"/>
        <v/>
      </c>
      <c r="U1841" s="200" t="str">
        <f t="shared" si="797"/>
        <v/>
      </c>
      <c r="V1841" s="112" t="str">
        <f t="shared" si="801"/>
        <v/>
      </c>
      <c r="W1841" s="415" t="str">
        <f t="shared" si="802"/>
        <v/>
      </c>
      <c r="X1841" s="240"/>
      <c r="Y1841" s="65" t="str">
        <f t="shared" si="809"/>
        <v/>
      </c>
      <c r="Z1841" s="65" t="str">
        <f t="shared" si="810"/>
        <v/>
      </c>
      <c r="AA1841" s="65" t="str">
        <f t="shared" si="811"/>
        <v/>
      </c>
      <c r="AB1841" s="65" t="str">
        <f t="shared" si="812"/>
        <v/>
      </c>
      <c r="AC1841" s="65" t="str">
        <f t="shared" si="813"/>
        <v/>
      </c>
      <c r="AH1841" s="65" t="str">
        <f t="shared" si="803"/>
        <v>1885032816</v>
      </c>
      <c r="AI1841" s="126">
        <v>18850328</v>
      </c>
      <c r="AJ1841" s="126" t="s">
        <v>5366</v>
      </c>
      <c r="AK1841" s="126">
        <v>16</v>
      </c>
      <c r="AL1841" s="126" t="s">
        <v>653</v>
      </c>
      <c r="AN1841" s="65" t="str">
        <f t="shared" si="798"/>
        <v/>
      </c>
    </row>
    <row r="1842" spans="1:40" ht="15" thickTop="1" x14ac:dyDescent="0.25">
      <c r="A1842" s="113">
        <v>1</v>
      </c>
      <c r="B1842" s="341" t="s">
        <v>22</v>
      </c>
      <c r="C1842" s="341" t="s">
        <v>5180</v>
      </c>
      <c r="D1842" s="341" t="str">
        <f t="shared" si="818"/>
        <v>'Wednesbury Old Atheltic'</v>
      </c>
      <c r="E1842" s="211">
        <v>18821125</v>
      </c>
      <c r="F1842" s="262">
        <v>1</v>
      </c>
      <c r="G1842" s="211" t="s">
        <v>4939</v>
      </c>
      <c r="H1842" s="212"/>
      <c r="R1842" s="112" t="str">
        <f>IF(D1842="","", CONCATENATE("Update games set ", B1842, "= ",D1842," where game_id=", E1842))</f>
        <v>Update games set Opponent= 'Wednesbury Old Atheltic' where game_id=18821125</v>
      </c>
      <c r="S1842" s="112" t="str">
        <f t="shared" si="799"/>
        <v>Update lineups set player_name = 'J Sands', raw_name = 'J Sands' where game_id = 18821125 and player_order = 1</v>
      </c>
      <c r="T1842" s="112" t="str">
        <f t="shared" si="800"/>
        <v/>
      </c>
      <c r="U1842" s="200" t="str">
        <f t="shared" si="797"/>
        <v/>
      </c>
      <c r="V1842" s="112" t="str">
        <f t="shared" si="801"/>
        <v/>
      </c>
      <c r="W1842" s="415" t="str">
        <f t="shared" si="802"/>
        <v/>
      </c>
      <c r="Y1842" s="65" t="str">
        <f t="shared" si="809"/>
        <v/>
      </c>
      <c r="Z1842" s="65" t="str">
        <f t="shared" si="810"/>
        <v/>
      </c>
      <c r="AA1842" s="65" t="str">
        <f t="shared" si="811"/>
        <v/>
      </c>
      <c r="AB1842" s="65" t="str">
        <f t="shared" si="812"/>
        <v/>
      </c>
      <c r="AC1842" s="65" t="str">
        <f t="shared" si="813"/>
        <v/>
      </c>
      <c r="AH1842" s="65" t="str">
        <f t="shared" si="803"/>
        <v>188510311</v>
      </c>
      <c r="AI1842" s="65">
        <v>18851031</v>
      </c>
      <c r="AJ1842" s="65" t="s">
        <v>5096</v>
      </c>
      <c r="AK1842" s="65">
        <v>1</v>
      </c>
      <c r="AL1842" s="65" t="s">
        <v>2107</v>
      </c>
      <c r="AN1842" s="65" t="str">
        <f t="shared" si="798"/>
        <v>update games set source = 'The Nottingham Forest Football Scrapbook' where game_id = 18821125</v>
      </c>
    </row>
    <row r="1843" spans="1:40" ht="16.8" customHeight="1" x14ac:dyDescent="0.25">
      <c r="A1843" s="113">
        <v>1</v>
      </c>
      <c r="B1843" s="342" t="s">
        <v>4979</v>
      </c>
      <c r="C1843" s="342" t="str">
        <f>IF(C1842="", "", C1842)</f>
        <v>Wednesbury Old Atheltic</v>
      </c>
      <c r="D1843" s="350" t="str">
        <f t="shared" si="818"/>
        <v>'Wednesbury Old Atheltic'</v>
      </c>
      <c r="E1843" s="211">
        <f>E1842</f>
        <v>18821125</v>
      </c>
      <c r="F1843" s="262">
        <v>2</v>
      </c>
      <c r="G1843" s="211" t="s">
        <v>4976</v>
      </c>
      <c r="R1843" s="112" t="str">
        <f>IF(D1843="","", CONCATENATE("Update games set ", B1843, "= ",D1843," where game_id=", E1843))</f>
        <v>Update games set Opp_parent= 'Wednesbury Old Atheltic' where game_id=18821125</v>
      </c>
      <c r="S1843" s="112" t="str">
        <f t="shared" si="799"/>
        <v>Update lineups set player_name = 'CJ Caborn', raw_name = 'CJ Caborn' where game_id = 18821125 and player_order = 2</v>
      </c>
      <c r="T1843" s="112" t="str">
        <f t="shared" si="800"/>
        <v/>
      </c>
      <c r="U1843" s="200" t="str">
        <f t="shared" si="797"/>
        <v/>
      </c>
      <c r="V1843" s="112" t="str">
        <f t="shared" si="801"/>
        <v/>
      </c>
      <c r="W1843" s="415" t="str">
        <f t="shared" si="802"/>
        <v/>
      </c>
      <c r="Y1843" s="65" t="str">
        <f t="shared" si="809"/>
        <v/>
      </c>
      <c r="Z1843" s="65" t="str">
        <f t="shared" si="810"/>
        <v/>
      </c>
      <c r="AA1843" s="65" t="str">
        <f t="shared" si="811"/>
        <v/>
      </c>
      <c r="AB1843" s="65" t="str">
        <f t="shared" si="812"/>
        <v/>
      </c>
      <c r="AC1843" s="65" t="str">
        <f t="shared" si="813"/>
        <v/>
      </c>
      <c r="AH1843" s="65" t="str">
        <f t="shared" si="803"/>
        <v>188510312</v>
      </c>
      <c r="AI1843" s="65">
        <v>18851031</v>
      </c>
      <c r="AJ1843" s="65" t="s">
        <v>5096</v>
      </c>
      <c r="AK1843" s="65">
        <v>2</v>
      </c>
      <c r="AL1843" s="65" t="s">
        <v>3078</v>
      </c>
      <c r="AN1843" s="65" t="str">
        <f t="shared" si="798"/>
        <v/>
      </c>
    </row>
    <row r="1844" spans="1:40" ht="16.8" customHeight="1" x14ac:dyDescent="0.25">
      <c r="A1844" s="113">
        <v>1</v>
      </c>
      <c r="B1844" s="342" t="s">
        <v>2653</v>
      </c>
      <c r="C1844" s="342" t="s">
        <v>664</v>
      </c>
      <c r="D1844" s="350" t="str">
        <f t="shared" si="818"/>
        <v>'Wednesbury Cup'</v>
      </c>
      <c r="E1844" s="211">
        <f t="shared" ref="E1844:E1857" si="822">E1843</f>
        <v>18821125</v>
      </c>
      <c r="F1844" s="262">
        <v>3</v>
      </c>
      <c r="G1844" s="211" t="s">
        <v>4997</v>
      </c>
      <c r="R1844" s="112" t="str">
        <f>IF(D1844="","", CONCATENATE("Update games set ", B1844, "= ",D1844," where game_id=", E1844))</f>
        <v>Update games set Game_type= 'Wednesbury Cup' where game_id=18821125</v>
      </c>
      <c r="S1844" s="112" t="str">
        <f t="shared" si="799"/>
        <v>Update lineups set player_name = 'T Hancock', raw_name = 'T Hancock' where game_id = 18821125 and player_order = 3</v>
      </c>
      <c r="T1844" s="112" t="str">
        <f t="shared" si="800"/>
        <v/>
      </c>
      <c r="U1844" s="200" t="str">
        <f t="shared" si="797"/>
        <v/>
      </c>
      <c r="V1844" s="112" t="str">
        <f t="shared" si="801"/>
        <v/>
      </c>
      <c r="W1844" s="415" t="str">
        <f t="shared" si="802"/>
        <v/>
      </c>
      <c r="Y1844" s="65" t="str">
        <f t="shared" si="809"/>
        <v/>
      </c>
      <c r="Z1844" s="65" t="str">
        <f t="shared" si="810"/>
        <v/>
      </c>
      <c r="AA1844" s="65" t="str">
        <f t="shared" si="811"/>
        <v/>
      </c>
      <c r="AB1844" s="65" t="str">
        <f t="shared" si="812"/>
        <v/>
      </c>
      <c r="AC1844" s="65" t="str">
        <f t="shared" si="813"/>
        <v/>
      </c>
      <c r="AH1844" s="65" t="str">
        <f t="shared" si="803"/>
        <v>188510313</v>
      </c>
      <c r="AI1844" s="65">
        <v>18851031</v>
      </c>
      <c r="AJ1844" s="65" t="s">
        <v>5096</v>
      </c>
      <c r="AK1844" s="65">
        <v>3</v>
      </c>
      <c r="AL1844" s="65" t="s">
        <v>2094</v>
      </c>
      <c r="AN1844" s="65" t="str">
        <f t="shared" si="798"/>
        <v/>
      </c>
    </row>
    <row r="1845" spans="1:40" ht="16.8" customHeight="1" x14ac:dyDescent="0.25">
      <c r="A1845" s="113">
        <v>1</v>
      </c>
      <c r="B1845" s="342" t="s">
        <v>4978</v>
      </c>
      <c r="C1845" s="349" t="s">
        <v>5065</v>
      </c>
      <c r="D1845" s="350" t="str">
        <f t="shared" si="818"/>
        <v>'H'</v>
      </c>
      <c r="E1845" s="211">
        <f t="shared" si="822"/>
        <v>18821125</v>
      </c>
      <c r="F1845" s="262">
        <v>4</v>
      </c>
      <c r="G1845" s="211" t="s">
        <v>5007</v>
      </c>
      <c r="R1845" s="112" t="str">
        <f>IF(D1845="","", CONCATENATE("Update games set ", B1845, "= ",D1845," where game_id=", E1845))</f>
        <v>Update games set HAN= 'H' where game_id=18821125</v>
      </c>
      <c r="S1845" s="112" t="str">
        <f t="shared" si="799"/>
        <v>Update lineups set player_name = 'S Norman', raw_name = 'S Norman' where game_id = 18821125 and player_order = 4</v>
      </c>
      <c r="T1845" s="112" t="str">
        <f t="shared" si="800"/>
        <v/>
      </c>
      <c r="U1845" s="200" t="str">
        <f t="shared" si="797"/>
        <v/>
      </c>
      <c r="V1845" s="112" t="str">
        <f t="shared" si="801"/>
        <v/>
      </c>
      <c r="W1845" s="415" t="str">
        <f t="shared" si="802"/>
        <v/>
      </c>
      <c r="Y1845" s="65" t="str">
        <f t="shared" si="809"/>
        <v/>
      </c>
      <c r="Z1845" s="65" t="str">
        <f t="shared" si="810"/>
        <v/>
      </c>
      <c r="AA1845" s="65" t="str">
        <f t="shared" si="811"/>
        <v/>
      </c>
      <c r="AB1845" s="65" t="str">
        <f t="shared" si="812"/>
        <v/>
      </c>
      <c r="AC1845" s="65" t="str">
        <f t="shared" si="813"/>
        <v/>
      </c>
      <c r="AH1845" s="65" t="str">
        <f t="shared" si="803"/>
        <v>188510314</v>
      </c>
      <c r="AI1845" s="65">
        <v>18851031</v>
      </c>
      <c r="AJ1845" s="65" t="s">
        <v>5096</v>
      </c>
      <c r="AK1845" s="65">
        <v>4</v>
      </c>
      <c r="AL1845" s="65" t="s">
        <v>2091</v>
      </c>
      <c r="AN1845" s="65" t="str">
        <f t="shared" si="798"/>
        <v/>
      </c>
    </row>
    <row r="1846" spans="1:40" ht="16.8" customHeight="1" x14ac:dyDescent="0.25">
      <c r="A1846" s="113">
        <v>1</v>
      </c>
      <c r="B1846" s="342" t="s">
        <v>5</v>
      </c>
      <c r="C1846" s="347">
        <v>4</v>
      </c>
      <c r="D1846" s="349">
        <f t="shared" si="805"/>
        <v>4</v>
      </c>
      <c r="E1846" s="211">
        <f t="shared" si="822"/>
        <v>18821125</v>
      </c>
      <c r="F1846" s="262">
        <v>5</v>
      </c>
      <c r="G1846" s="211" t="s">
        <v>4998</v>
      </c>
      <c r="R1846" s="112" t="str">
        <f>IF(D1846="","", CONCATENATE("Update games set ", B1846, "= ",D1846," where game_id=", E1846))</f>
        <v>Update games set F= 4 where game_id=18821125</v>
      </c>
      <c r="S1846" s="112" t="str">
        <f t="shared" si="799"/>
        <v>Update lineups set player_name = 'H Billyeald', raw_name = 'H Billyeald' where game_id = 18821125 and player_order = 5</v>
      </c>
      <c r="T1846" s="112" t="str">
        <f t="shared" si="800"/>
        <v/>
      </c>
      <c r="U1846" s="200" t="str">
        <f t="shared" si="797"/>
        <v/>
      </c>
      <c r="V1846" s="112" t="str">
        <f t="shared" si="801"/>
        <v/>
      </c>
      <c r="W1846" s="415" t="str">
        <f t="shared" si="802"/>
        <v/>
      </c>
      <c r="Y1846" s="65" t="str">
        <f t="shared" si="809"/>
        <v/>
      </c>
      <c r="Z1846" s="65" t="str">
        <f t="shared" si="810"/>
        <v/>
      </c>
      <c r="AA1846" s="65" t="str">
        <f t="shared" si="811"/>
        <v/>
      </c>
      <c r="AB1846" s="65" t="str">
        <f t="shared" si="812"/>
        <v/>
      </c>
      <c r="AC1846" s="65" t="str">
        <f t="shared" si="813"/>
        <v/>
      </c>
      <c r="AH1846" s="65" t="str">
        <f t="shared" si="803"/>
        <v>188510315</v>
      </c>
      <c r="AI1846" s="65">
        <v>18851031</v>
      </c>
      <c r="AJ1846" s="65" t="s">
        <v>5096</v>
      </c>
      <c r="AK1846" s="65">
        <v>5</v>
      </c>
      <c r="AL1846" s="65" t="s">
        <v>2105</v>
      </c>
      <c r="AN1846" s="65" t="str">
        <f t="shared" si="798"/>
        <v/>
      </c>
    </row>
    <row r="1847" spans="1:40" ht="16.8" customHeight="1" x14ac:dyDescent="0.25">
      <c r="A1847" s="113">
        <v>1</v>
      </c>
      <c r="B1847" s="342" t="s">
        <v>0</v>
      </c>
      <c r="C1847" s="180">
        <v>4</v>
      </c>
      <c r="D1847" s="349">
        <f t="shared" si="805"/>
        <v>4</v>
      </c>
      <c r="E1847" s="211">
        <f t="shared" si="822"/>
        <v>18821125</v>
      </c>
      <c r="F1847" s="262">
        <v>6</v>
      </c>
      <c r="G1847" s="211" t="s">
        <v>5040</v>
      </c>
      <c r="R1847" s="112" t="str">
        <f>IF(D1847="","", CONCATENATE("Update games set ", B1847, "= ",D1847," where game_id=", E1847))</f>
        <v>Update games set A= 4 where game_id=18821125</v>
      </c>
      <c r="S1847" s="112" t="str">
        <f t="shared" si="799"/>
        <v>Update lineups set player_name = 'D Unwin', raw_name = 'D Unwin' where game_id = 18821125 and player_order = 6</v>
      </c>
      <c r="T1847" s="112" t="str">
        <f t="shared" si="800"/>
        <v/>
      </c>
      <c r="U1847" s="200" t="str">
        <f t="shared" si="797"/>
        <v/>
      </c>
      <c r="V1847" s="112" t="str">
        <f t="shared" si="801"/>
        <v/>
      </c>
      <c r="W1847" s="415" t="str">
        <f t="shared" si="802"/>
        <v/>
      </c>
      <c r="Y1847" s="65" t="str">
        <f t="shared" si="809"/>
        <v/>
      </c>
      <c r="Z1847" s="65" t="str">
        <f t="shared" si="810"/>
        <v/>
      </c>
      <c r="AA1847" s="65" t="str">
        <f t="shared" si="811"/>
        <v/>
      </c>
      <c r="AB1847" s="65" t="str">
        <f t="shared" si="812"/>
        <v/>
      </c>
      <c r="AC1847" s="65" t="str">
        <f t="shared" si="813"/>
        <v/>
      </c>
      <c r="AH1847" s="65" t="str">
        <f t="shared" si="803"/>
        <v>188510316</v>
      </c>
      <c r="AI1847" s="65">
        <v>18851031</v>
      </c>
      <c r="AJ1847" s="65" t="s">
        <v>5096</v>
      </c>
      <c r="AK1847" s="65">
        <v>6</v>
      </c>
      <c r="AL1847" s="65" t="s">
        <v>2097</v>
      </c>
      <c r="AN1847" s="65" t="str">
        <f t="shared" si="798"/>
        <v/>
      </c>
    </row>
    <row r="1848" spans="1:40" ht="16.8" customHeight="1" x14ac:dyDescent="0.25">
      <c r="A1848" s="113">
        <v>1</v>
      </c>
      <c r="B1848" s="342" t="s">
        <v>23</v>
      </c>
      <c r="C1848" s="334" t="s">
        <v>3</v>
      </c>
      <c r="D1848" s="334" t="str">
        <f t="shared" ref="D1848" si="823">IF(C1848="",IF(D1846&gt;D1847,"'W'",IF(D1846=D1847,"'D'","'L'")),_xlfn.CONCAT("'",C1848,"'"))</f>
        <v>'D'</v>
      </c>
      <c r="E1848" s="211">
        <f t="shared" si="822"/>
        <v>18821125</v>
      </c>
      <c r="F1848" s="262">
        <v>7</v>
      </c>
      <c r="G1848" s="211" t="s">
        <v>4806</v>
      </c>
      <c r="R1848" s="112" t="str">
        <f>IF(D1848="","", CONCATENATE("Update games set ", B1848, "= ",D1848," where game_id=", E1848))</f>
        <v>Update games set Result= 'D' where game_id=18821125</v>
      </c>
      <c r="S1848" s="112" t="str">
        <f t="shared" si="799"/>
        <v>Update lineups set player_name = 'SW Widdowson', raw_name = 'SW Widdowson' where game_id = 18821125 and player_order = 7</v>
      </c>
      <c r="T1848" s="112" t="str">
        <f t="shared" si="800"/>
        <v/>
      </c>
      <c r="U1848" s="200" t="str">
        <f t="shared" si="797"/>
        <v/>
      </c>
      <c r="V1848" s="112" t="str">
        <f t="shared" si="801"/>
        <v/>
      </c>
      <c r="W1848" s="415" t="str">
        <f t="shared" si="802"/>
        <v/>
      </c>
      <c r="Y1848" s="65" t="str">
        <f t="shared" si="809"/>
        <v/>
      </c>
      <c r="Z1848" s="65" t="str">
        <f t="shared" si="810"/>
        <v/>
      </c>
      <c r="AA1848" s="65" t="str">
        <f t="shared" si="811"/>
        <v/>
      </c>
      <c r="AB1848" s="65" t="str">
        <f t="shared" si="812"/>
        <v/>
      </c>
      <c r="AC1848" s="65" t="str">
        <f t="shared" si="813"/>
        <v/>
      </c>
      <c r="AH1848" s="65" t="str">
        <f t="shared" si="803"/>
        <v>188510317</v>
      </c>
      <c r="AI1848" s="65">
        <v>18851031</v>
      </c>
      <c r="AJ1848" s="65" t="s">
        <v>5096</v>
      </c>
      <c r="AK1848" s="65">
        <v>7</v>
      </c>
      <c r="AL1848" s="65" t="s">
        <v>3210</v>
      </c>
      <c r="AN1848" s="65" t="str">
        <f t="shared" si="798"/>
        <v/>
      </c>
    </row>
    <row r="1849" spans="1:40" ht="16.8" customHeight="1" x14ac:dyDescent="0.25">
      <c r="A1849" s="113">
        <v>1</v>
      </c>
      <c r="B1849" s="342" t="s">
        <v>768</v>
      </c>
      <c r="C1849" s="180"/>
      <c r="D1849" s="349" t="str">
        <f t="shared" si="807"/>
        <v/>
      </c>
      <c r="E1849" s="211">
        <f t="shared" si="822"/>
        <v>18821125</v>
      </c>
      <c r="F1849" s="262">
        <v>8</v>
      </c>
      <c r="G1849" s="211" t="s">
        <v>5003</v>
      </c>
      <c r="R1849" s="112" t="str">
        <f>IF(D1849="","", CONCATENATE("Update games set ", B1849, "= ",D1849," where game_id=", E1849))</f>
        <v/>
      </c>
      <c r="S1849" s="112" t="str">
        <f t="shared" si="799"/>
        <v>Update lineups set player_name = 'W Parr', raw_name = 'W Parr' where game_id = 18821125 and player_order = 8</v>
      </c>
      <c r="T1849" s="112" t="str">
        <f t="shared" si="800"/>
        <v/>
      </c>
      <c r="U1849" s="200" t="str">
        <f t="shared" si="797"/>
        <v/>
      </c>
      <c r="V1849" s="112" t="str">
        <f t="shared" si="801"/>
        <v/>
      </c>
      <c r="W1849" s="415" t="str">
        <f t="shared" si="802"/>
        <v/>
      </c>
      <c r="Y1849" s="65" t="str">
        <f t="shared" si="809"/>
        <v/>
      </c>
      <c r="Z1849" s="65" t="str">
        <f t="shared" si="810"/>
        <v/>
      </c>
      <c r="AA1849" s="65" t="str">
        <f t="shared" si="811"/>
        <v/>
      </c>
      <c r="AB1849" s="65" t="str">
        <f t="shared" si="812"/>
        <v/>
      </c>
      <c r="AC1849" s="65" t="str">
        <f t="shared" si="813"/>
        <v/>
      </c>
      <c r="AH1849" s="65" t="str">
        <f t="shared" si="803"/>
        <v>188510318</v>
      </c>
      <c r="AI1849" s="65">
        <v>18851031</v>
      </c>
      <c r="AJ1849" s="65" t="s">
        <v>5096</v>
      </c>
      <c r="AK1849" s="65">
        <v>8</v>
      </c>
      <c r="AL1849" s="65" t="s">
        <v>3135</v>
      </c>
      <c r="AN1849" s="65" t="str">
        <f t="shared" si="798"/>
        <v/>
      </c>
    </row>
    <row r="1850" spans="1:40" ht="16.8" customHeight="1" x14ac:dyDescent="0.25">
      <c r="A1850" s="113">
        <v>1</v>
      </c>
      <c r="B1850" s="342" t="s">
        <v>766</v>
      </c>
      <c r="C1850" s="180"/>
      <c r="D1850" s="349" t="str">
        <f t="shared" si="807"/>
        <v/>
      </c>
      <c r="E1850" s="211">
        <f t="shared" si="822"/>
        <v>18821125</v>
      </c>
      <c r="F1850" s="262">
        <v>9</v>
      </c>
      <c r="G1850" s="194" t="s">
        <v>5055</v>
      </c>
      <c r="H1850" s="194"/>
      <c r="N1850" s="417"/>
      <c r="O1850" s="194"/>
      <c r="P1850" s="194"/>
      <c r="R1850" s="112" t="str">
        <f>IF(D1850="","", CONCATENATE("Update games set ", B1850, "= ",D1850," where game_id=", E1850))</f>
        <v/>
      </c>
      <c r="S1850" s="112" t="str">
        <f t="shared" si="799"/>
        <v>Update lineups set player_name = 'D Danks', raw_name = 'D Danks' where game_id = 18821125 and player_order = 9</v>
      </c>
      <c r="T1850" s="112" t="str">
        <f t="shared" si="800"/>
        <v/>
      </c>
      <c r="U1850" s="200" t="str">
        <f t="shared" si="797"/>
        <v/>
      </c>
      <c r="V1850" s="112" t="str">
        <f t="shared" si="801"/>
        <v/>
      </c>
      <c r="W1850" s="415" t="str">
        <f t="shared" si="802"/>
        <v/>
      </c>
      <c r="Y1850" s="65" t="str">
        <f t="shared" si="809"/>
        <v/>
      </c>
      <c r="Z1850" s="65" t="str">
        <f t="shared" si="810"/>
        <v/>
      </c>
      <c r="AA1850" s="65" t="str">
        <f t="shared" si="811"/>
        <v/>
      </c>
      <c r="AB1850" s="65" t="str">
        <f t="shared" si="812"/>
        <v/>
      </c>
      <c r="AC1850" s="65" t="str">
        <f t="shared" si="813"/>
        <v/>
      </c>
      <c r="AH1850" s="65" t="str">
        <f t="shared" si="803"/>
        <v>188510319</v>
      </c>
      <c r="AI1850" s="65">
        <v>18851031</v>
      </c>
      <c r="AJ1850" s="65" t="s">
        <v>5096</v>
      </c>
      <c r="AK1850" s="65">
        <v>9</v>
      </c>
      <c r="AL1850" s="65" t="s">
        <v>4712</v>
      </c>
      <c r="AN1850" s="65" t="str">
        <f t="shared" si="798"/>
        <v/>
      </c>
    </row>
    <row r="1851" spans="1:40" ht="16.8" customHeight="1" x14ac:dyDescent="0.25">
      <c r="A1851" s="113">
        <v>1</v>
      </c>
      <c r="B1851" s="342" t="s">
        <v>753</v>
      </c>
      <c r="C1851" s="349" t="s">
        <v>5053</v>
      </c>
      <c r="D1851" s="350" t="str">
        <f t="shared" si="808"/>
        <v>'Mr J. McKenzie'</v>
      </c>
      <c r="E1851" s="211">
        <f t="shared" si="822"/>
        <v>18821125</v>
      </c>
      <c r="F1851" s="262">
        <v>10</v>
      </c>
      <c r="G1851" s="194" t="s">
        <v>5056</v>
      </c>
      <c r="N1851" s="417"/>
      <c r="O1851" s="194"/>
      <c r="P1851" s="194"/>
      <c r="R1851" s="112" t="str">
        <f>IF(D1851="","", CONCATENATE("Update games set ", B1851, "= ",D1851," where game_id=", E1851))</f>
        <v>Update games set Referee= 'Mr J. McKenzie' where game_id=18821125</v>
      </c>
      <c r="S1851" s="112" t="str">
        <f t="shared" si="799"/>
        <v>Update lineups set player_name = 'J Fletcher', raw_name = 'J Fletcher' where game_id = 18821125 and player_order = 10</v>
      </c>
      <c r="T1851" s="112" t="str">
        <f t="shared" si="800"/>
        <v/>
      </c>
      <c r="U1851" s="200" t="str">
        <f t="shared" si="797"/>
        <v/>
      </c>
      <c r="V1851" s="112" t="str">
        <f t="shared" si="801"/>
        <v/>
      </c>
      <c r="W1851" s="415" t="str">
        <f t="shared" si="802"/>
        <v/>
      </c>
      <c r="Y1851" s="65" t="str">
        <f t="shared" si="809"/>
        <v/>
      </c>
      <c r="Z1851" s="65" t="str">
        <f t="shared" si="810"/>
        <v/>
      </c>
      <c r="AA1851" s="65" t="str">
        <f t="shared" si="811"/>
        <v/>
      </c>
      <c r="AB1851" s="65" t="str">
        <f t="shared" si="812"/>
        <v/>
      </c>
      <c r="AC1851" s="65" t="str">
        <f t="shared" si="813"/>
        <v/>
      </c>
      <c r="AH1851" s="65" t="str">
        <f t="shared" si="803"/>
        <v>1885103110</v>
      </c>
      <c r="AI1851" s="65">
        <v>18851031</v>
      </c>
      <c r="AJ1851" s="65" t="s">
        <v>5096</v>
      </c>
      <c r="AK1851" s="65">
        <v>10</v>
      </c>
      <c r="AL1851" s="65" t="s">
        <v>2939</v>
      </c>
      <c r="AN1851" s="65" t="str">
        <f t="shared" si="798"/>
        <v/>
      </c>
    </row>
    <row r="1852" spans="1:40" ht="16.8" customHeight="1" x14ac:dyDescent="0.25">
      <c r="A1852" s="113">
        <v>1</v>
      </c>
      <c r="B1852" s="342" t="s">
        <v>746</v>
      </c>
      <c r="C1852" s="334" t="s">
        <v>5062</v>
      </c>
      <c r="D1852" s="334" t="str">
        <f>CONCATENATE("'", LEFT(E1852,4),"-",MID(E1852,5,2),"-", MID(E1852,7,2), " ", C1852,"'")</f>
        <v>'1882-11-25 15:00'</v>
      </c>
      <c r="E1852" s="211">
        <f t="shared" si="822"/>
        <v>18821125</v>
      </c>
      <c r="F1852" s="262">
        <v>11</v>
      </c>
      <c r="G1852" s="211" t="s">
        <v>4980</v>
      </c>
      <c r="R1852" s="112" t="str">
        <f>IF(D1852="","", CONCATENATE("Update games set ", B1852, "= ",D1852," where game_id=", E1852))</f>
        <v>Update games set Game_date= '1882-11-25 15:00' where game_id=18821125</v>
      </c>
      <c r="S1852" s="112" t="str">
        <f t="shared" si="799"/>
        <v>Update lineups set player_name = 'FW Earp', raw_name = 'FW Earp' where game_id = 18821125 and player_order = 11</v>
      </c>
      <c r="T1852" s="112" t="str">
        <f t="shared" si="800"/>
        <v/>
      </c>
      <c r="U1852" s="200" t="str">
        <f t="shared" si="797"/>
        <v/>
      </c>
      <c r="V1852" s="112" t="str">
        <f t="shared" si="801"/>
        <v/>
      </c>
      <c r="W1852" s="415" t="str">
        <f t="shared" si="802"/>
        <v/>
      </c>
      <c r="Y1852" s="65" t="str">
        <f t="shared" si="809"/>
        <v/>
      </c>
      <c r="Z1852" s="65" t="str">
        <f t="shared" si="810"/>
        <v/>
      </c>
      <c r="AA1852" s="65" t="str">
        <f t="shared" si="811"/>
        <v/>
      </c>
      <c r="AB1852" s="65" t="str">
        <f t="shared" si="812"/>
        <v/>
      </c>
      <c r="AC1852" s="65" t="str">
        <f t="shared" si="813"/>
        <v/>
      </c>
      <c r="AH1852" s="65" t="str">
        <f t="shared" si="803"/>
        <v>1885103111</v>
      </c>
      <c r="AI1852" s="65">
        <v>18851031</v>
      </c>
      <c r="AJ1852" s="65" t="s">
        <v>5096</v>
      </c>
      <c r="AK1852" s="65">
        <v>11</v>
      </c>
      <c r="AL1852" s="65" t="s">
        <v>3395</v>
      </c>
      <c r="AN1852" s="65" t="str">
        <f t="shared" si="798"/>
        <v/>
      </c>
    </row>
    <row r="1853" spans="1:40" ht="16.8" customHeight="1" x14ac:dyDescent="0.25">
      <c r="A1853" s="113">
        <v>1</v>
      </c>
      <c r="B1853" s="342" t="s">
        <v>25</v>
      </c>
      <c r="C1853" s="334" t="s">
        <v>5339</v>
      </c>
      <c r="D1853" s="350" t="str">
        <f t="shared" si="818"/>
        <v>'Forest won after Wednesbury refused to play extra time'</v>
      </c>
      <c r="E1853" s="211">
        <f t="shared" si="822"/>
        <v>18821125</v>
      </c>
      <c r="F1853" s="262">
        <v>12</v>
      </c>
      <c r="G1853" s="212"/>
      <c r="H1853" s="212"/>
      <c r="N1853" s="416"/>
      <c r="O1853" s="212"/>
      <c r="P1853" s="212"/>
      <c r="R1853" s="112" t="str">
        <f>IF(D1853="","", CONCATENATE("Update games set ", B1853, "= ",D1853," where game_id=", E1853))</f>
        <v>Update games set Notes= 'Forest won after Wednesbury refused to play extra time' where game_id=18821125</v>
      </c>
      <c r="S1853" s="112" t="str">
        <f t="shared" si="799"/>
        <v/>
      </c>
      <c r="T1853" s="112" t="str">
        <f t="shared" si="800"/>
        <v/>
      </c>
      <c r="U1853" s="200" t="str">
        <f t="shared" si="797"/>
        <v/>
      </c>
      <c r="V1853" s="112" t="str">
        <f t="shared" si="801"/>
        <v/>
      </c>
      <c r="W1853" s="415" t="str">
        <f t="shared" si="802"/>
        <v/>
      </c>
      <c r="Y1853" s="65" t="str">
        <f t="shared" si="809"/>
        <v/>
      </c>
      <c r="Z1853" s="65" t="str">
        <f t="shared" si="810"/>
        <v/>
      </c>
      <c r="AA1853" s="65" t="str">
        <f t="shared" si="811"/>
        <v/>
      </c>
      <c r="AB1853" s="65" t="str">
        <f t="shared" si="812"/>
        <v/>
      </c>
      <c r="AC1853" s="65" t="str">
        <f t="shared" si="813"/>
        <v/>
      </c>
      <c r="AH1853" s="65" t="str">
        <f t="shared" si="803"/>
        <v>1885103112</v>
      </c>
      <c r="AI1853" s="65">
        <v>18851031</v>
      </c>
      <c r="AJ1853" s="65" t="s">
        <v>5096</v>
      </c>
      <c r="AK1853" s="65">
        <v>12</v>
      </c>
      <c r="AL1853" s="65" t="s">
        <v>653</v>
      </c>
      <c r="AN1853" s="65" t="str">
        <f t="shared" si="798"/>
        <v/>
      </c>
    </row>
    <row r="1854" spans="1:40" ht="16.8" customHeight="1" x14ac:dyDescent="0.25">
      <c r="A1854" s="113">
        <v>1</v>
      </c>
      <c r="B1854" s="342" t="s">
        <v>475</v>
      </c>
      <c r="C1854" s="180"/>
      <c r="D1854" s="349" t="str">
        <f t="shared" si="807"/>
        <v/>
      </c>
      <c r="E1854" s="211">
        <f t="shared" si="822"/>
        <v>18821125</v>
      </c>
      <c r="F1854" s="262">
        <v>13</v>
      </c>
      <c r="R1854" s="112" t="str">
        <f>IF(D1854="","", CONCATENATE("Update games set ", B1854, "= ",D1854," where game_id=", E1854))</f>
        <v/>
      </c>
      <c r="S1854" s="112" t="str">
        <f t="shared" si="799"/>
        <v/>
      </c>
      <c r="T1854" s="112" t="str">
        <f t="shared" si="800"/>
        <v/>
      </c>
      <c r="U1854" s="200" t="str">
        <f t="shared" si="797"/>
        <v/>
      </c>
      <c r="V1854" s="112" t="str">
        <f t="shared" si="801"/>
        <v/>
      </c>
      <c r="W1854" s="415" t="str">
        <f t="shared" si="802"/>
        <v/>
      </c>
      <c r="Y1854" s="65" t="str">
        <f t="shared" si="809"/>
        <v/>
      </c>
      <c r="Z1854" s="65" t="str">
        <f t="shared" si="810"/>
        <v/>
      </c>
      <c r="AA1854" s="65" t="str">
        <f t="shared" si="811"/>
        <v/>
      </c>
      <c r="AB1854" s="65" t="str">
        <f t="shared" si="812"/>
        <v/>
      </c>
      <c r="AC1854" s="65" t="str">
        <f t="shared" si="813"/>
        <v/>
      </c>
      <c r="AH1854" s="65" t="str">
        <f t="shared" si="803"/>
        <v>1885103113</v>
      </c>
      <c r="AI1854" s="65">
        <v>18851031</v>
      </c>
      <c r="AJ1854" s="65" t="s">
        <v>5096</v>
      </c>
      <c r="AK1854" s="65">
        <v>13</v>
      </c>
      <c r="AL1854" s="65" t="s">
        <v>653</v>
      </c>
      <c r="AN1854" s="65" t="str">
        <f t="shared" si="798"/>
        <v/>
      </c>
    </row>
    <row r="1855" spans="1:40" ht="16.8" customHeight="1" x14ac:dyDescent="0.25">
      <c r="A1855" s="113">
        <v>1</v>
      </c>
      <c r="B1855" s="342" t="s">
        <v>20</v>
      </c>
      <c r="C1855" s="349" t="s">
        <v>5082</v>
      </c>
      <c r="D1855" s="350" t="str">
        <f t="shared" si="818"/>
        <v>'Trent Bridge'</v>
      </c>
      <c r="E1855" s="211">
        <f t="shared" si="822"/>
        <v>18821125</v>
      </c>
      <c r="F1855" s="262">
        <v>14</v>
      </c>
      <c r="R1855" s="112" t="str">
        <f>IF(D1855="","", CONCATENATE("Update games set ", B1855, "= ",D1855," where game_id=", E1855))</f>
        <v>Update games set Ground= 'Trent Bridge' where game_id=18821125</v>
      </c>
      <c r="S1855" s="112" t="str">
        <f t="shared" si="799"/>
        <v/>
      </c>
      <c r="T1855" s="112" t="str">
        <f t="shared" si="800"/>
        <v/>
      </c>
      <c r="U1855" s="200" t="str">
        <f t="shared" si="797"/>
        <v/>
      </c>
      <c r="V1855" s="112" t="str">
        <f t="shared" si="801"/>
        <v/>
      </c>
      <c r="W1855" s="415" t="str">
        <f t="shared" si="802"/>
        <v/>
      </c>
      <c r="Y1855" s="65" t="str">
        <f t="shared" si="809"/>
        <v/>
      </c>
      <c r="Z1855" s="65" t="str">
        <f t="shared" si="810"/>
        <v/>
      </c>
      <c r="AA1855" s="65" t="str">
        <f t="shared" si="811"/>
        <v/>
      </c>
      <c r="AB1855" s="65" t="str">
        <f t="shared" si="812"/>
        <v/>
      </c>
      <c r="AC1855" s="65" t="str">
        <f t="shared" si="813"/>
        <v/>
      </c>
      <c r="AH1855" s="65" t="str">
        <f t="shared" si="803"/>
        <v>1885103114</v>
      </c>
      <c r="AI1855" s="65">
        <v>18851031</v>
      </c>
      <c r="AJ1855" s="65" t="s">
        <v>5096</v>
      </c>
      <c r="AK1855" s="65">
        <v>14</v>
      </c>
      <c r="AL1855" s="65" t="s">
        <v>653</v>
      </c>
      <c r="AN1855" s="65" t="str">
        <f t="shared" si="798"/>
        <v/>
      </c>
    </row>
    <row r="1856" spans="1:40" ht="16.8" customHeight="1" x14ac:dyDescent="0.25">
      <c r="A1856" s="113">
        <v>1</v>
      </c>
      <c r="B1856" s="342" t="s">
        <v>4882</v>
      </c>
      <c r="C1856" s="342" t="str">
        <f>IF(C1855="", "", C1855)</f>
        <v>Trent Bridge</v>
      </c>
      <c r="D1856" s="350" t="str">
        <f t="shared" si="818"/>
        <v>'Trent Bridge'</v>
      </c>
      <c r="E1856" s="211">
        <f t="shared" si="822"/>
        <v>18821125</v>
      </c>
      <c r="F1856" s="262">
        <v>15</v>
      </c>
      <c r="R1856" s="112" t="str">
        <f>IF(D1856="","", CONCATENATE("Update games set ", B1856, "= ",D1856," where game_id=", E1856))</f>
        <v>Update games set Ground_parent= 'Trent Bridge' where game_id=18821125</v>
      </c>
      <c r="S1856" s="112" t="str">
        <f t="shared" si="799"/>
        <v/>
      </c>
      <c r="T1856" s="112" t="str">
        <f t="shared" si="800"/>
        <v/>
      </c>
      <c r="U1856" s="200" t="str">
        <f t="shared" si="797"/>
        <v/>
      </c>
      <c r="V1856" s="112" t="str">
        <f t="shared" si="801"/>
        <v/>
      </c>
      <c r="W1856" s="415" t="str">
        <f t="shared" si="802"/>
        <v/>
      </c>
      <c r="Y1856" s="65" t="str">
        <f t="shared" si="809"/>
        <v/>
      </c>
      <c r="Z1856" s="65" t="str">
        <f t="shared" si="810"/>
        <v/>
      </c>
      <c r="AA1856" s="65" t="str">
        <f t="shared" si="811"/>
        <v/>
      </c>
      <c r="AB1856" s="65" t="str">
        <f t="shared" si="812"/>
        <v/>
      </c>
      <c r="AC1856" s="65" t="str">
        <f t="shared" si="813"/>
        <v/>
      </c>
      <c r="AH1856" s="65" t="str">
        <f t="shared" si="803"/>
        <v>1885103115</v>
      </c>
      <c r="AI1856" s="65">
        <v>18851031</v>
      </c>
      <c r="AJ1856" s="65" t="s">
        <v>5096</v>
      </c>
      <c r="AK1856" s="65">
        <v>15</v>
      </c>
      <c r="AL1856" s="65" t="s">
        <v>653</v>
      </c>
      <c r="AN1856" s="65" t="str">
        <f t="shared" si="798"/>
        <v/>
      </c>
    </row>
    <row r="1857" spans="1:40" s="126" customFormat="1" ht="16.8" customHeight="1" thickBot="1" x14ac:dyDescent="0.3">
      <c r="A1857" s="113">
        <v>1</v>
      </c>
      <c r="B1857" s="116" t="s">
        <v>115</v>
      </c>
      <c r="C1857" s="352"/>
      <c r="D1857" s="370" t="str">
        <f t="shared" ref="D1857" si="824">IF(MID(E1857,5,2)*1&gt;6,_xlfn.CONCAT("'",LEFT(E1857,4),"-",MID(E1857,3,2)+1,"'"),_xlfn.CONCAT("'",LEFT(E1857,4)-1,"-",MID(E1857,3,2),"'"))</f>
        <v>'1882-83'</v>
      </c>
      <c r="E1857" s="214">
        <f t="shared" si="822"/>
        <v>18821125</v>
      </c>
      <c r="F1857" s="266">
        <v>16</v>
      </c>
      <c r="G1857" s="343"/>
      <c r="H1857" s="343"/>
      <c r="I1857" s="267"/>
      <c r="J1857" s="214"/>
      <c r="K1857" s="266"/>
      <c r="L1857" s="266"/>
      <c r="M1857" s="266"/>
      <c r="N1857" s="419"/>
      <c r="O1857" s="343"/>
      <c r="P1857" s="343"/>
      <c r="Q1857" s="346"/>
      <c r="R1857" s="112" t="str">
        <f>IF(D1857="","", CONCATENATE("Update games set ", B1857, "= ",D1857," where game_id=", E1857))</f>
        <v>Update games set Season= '1882-83' where game_id=18821125</v>
      </c>
      <c r="S1857" s="112" t="str">
        <f t="shared" si="799"/>
        <v/>
      </c>
      <c r="T1857" s="112" t="str">
        <f t="shared" si="800"/>
        <v/>
      </c>
      <c r="U1857" s="200" t="str">
        <f t="shared" si="797"/>
        <v/>
      </c>
      <c r="V1857" s="112" t="str">
        <f t="shared" si="801"/>
        <v/>
      </c>
      <c r="W1857" s="415" t="str">
        <f t="shared" si="802"/>
        <v/>
      </c>
      <c r="X1857" s="240"/>
      <c r="Y1857" s="65" t="str">
        <f t="shared" si="809"/>
        <v/>
      </c>
      <c r="Z1857" s="65" t="str">
        <f t="shared" si="810"/>
        <v/>
      </c>
      <c r="AA1857" s="65" t="str">
        <f t="shared" si="811"/>
        <v/>
      </c>
      <c r="AB1857" s="65" t="str">
        <f t="shared" si="812"/>
        <v/>
      </c>
      <c r="AC1857" s="65" t="str">
        <f t="shared" si="813"/>
        <v/>
      </c>
      <c r="AH1857" s="65" t="str">
        <f t="shared" si="803"/>
        <v>1885103116</v>
      </c>
      <c r="AI1857" s="126">
        <v>18851031</v>
      </c>
      <c r="AJ1857" s="126" t="s">
        <v>5096</v>
      </c>
      <c r="AK1857" s="126">
        <v>16</v>
      </c>
      <c r="AL1857" s="126" t="s">
        <v>653</v>
      </c>
      <c r="AN1857" s="65" t="str">
        <f t="shared" si="798"/>
        <v/>
      </c>
    </row>
    <row r="1858" spans="1:40" ht="15" thickTop="1" x14ac:dyDescent="0.25">
      <c r="A1858" s="113">
        <v>1</v>
      </c>
      <c r="B1858" s="341" t="s">
        <v>22</v>
      </c>
      <c r="C1858" s="341" t="s">
        <v>5070</v>
      </c>
      <c r="D1858" s="341" t="str">
        <f t="shared" si="818"/>
        <v>'Sheffield Club'</v>
      </c>
      <c r="E1858" s="211">
        <v>18821227</v>
      </c>
      <c r="F1858" s="262">
        <v>1</v>
      </c>
      <c r="G1858" s="211" t="s">
        <v>3417</v>
      </c>
      <c r="H1858" s="212"/>
      <c r="R1858" s="112" t="str">
        <f>IF(D1858="","", CONCATENATE("Update games set ", B1858, "= ",D1858," where game_id=", E1858))</f>
        <v>Update games set Opponent= 'Sheffield Club' where game_id=18821227</v>
      </c>
      <c r="S1858" s="112" t="str">
        <f t="shared" si="799"/>
        <v>Update lineups set player_name = 'W Luntley', raw_name = 'W Luntley' where game_id = 18821227 and player_order = 1</v>
      </c>
      <c r="T1858" s="112" t="str">
        <f t="shared" si="800"/>
        <v/>
      </c>
      <c r="U1858" s="200" t="str">
        <f t="shared" ref="U1858:U1921" si="825">IF(I1858="", "", Y1858&amp;Z1858&amp;AA1858&amp;AB1858&amp;AC1858)</f>
        <v/>
      </c>
      <c r="V1858" s="112" t="str">
        <f t="shared" si="801"/>
        <v/>
      </c>
      <c r="W1858" s="415" t="str">
        <f t="shared" si="802"/>
        <v/>
      </c>
      <c r="Y1858" s="65" t="str">
        <f t="shared" si="809"/>
        <v/>
      </c>
      <c r="Z1858" s="65" t="str">
        <f t="shared" si="810"/>
        <v/>
      </c>
      <c r="AA1858" s="65" t="str">
        <f t="shared" si="811"/>
        <v/>
      </c>
      <c r="AB1858" s="65" t="str">
        <f t="shared" si="812"/>
        <v/>
      </c>
      <c r="AC1858" s="65" t="str">
        <f t="shared" si="813"/>
        <v/>
      </c>
      <c r="AH1858" s="65" t="str">
        <f t="shared" si="803"/>
        <v>188511211</v>
      </c>
      <c r="AI1858" s="65">
        <v>18851121</v>
      </c>
      <c r="AJ1858" s="65" t="s">
        <v>5098</v>
      </c>
      <c r="AK1858" s="65">
        <v>1</v>
      </c>
      <c r="AL1858" s="65" t="s">
        <v>2107</v>
      </c>
      <c r="AN1858" s="65" t="str">
        <f t="shared" ref="AN1858:AN1921" si="826">IF(F1858=1, _xlfn.CONCAT("update games set source = 'The Nottingham Forest Football Scrapbook' where game_id = ", E1858), "")</f>
        <v>update games set source = 'The Nottingham Forest Football Scrapbook' where game_id = 18821227</v>
      </c>
    </row>
    <row r="1859" spans="1:40" ht="16.8" customHeight="1" x14ac:dyDescent="0.25">
      <c r="A1859" s="113">
        <v>1</v>
      </c>
      <c r="B1859" s="342" t="s">
        <v>4979</v>
      </c>
      <c r="C1859" s="342" t="str">
        <f>IF(C1858="", "", C1858)</f>
        <v>Sheffield Club</v>
      </c>
      <c r="D1859" s="350" t="str">
        <f t="shared" si="818"/>
        <v>'Sheffield Club'</v>
      </c>
      <c r="E1859" s="211">
        <f>E1858</f>
        <v>18821227</v>
      </c>
      <c r="F1859" s="262">
        <v>2</v>
      </c>
      <c r="G1859" s="211" t="s">
        <v>5057</v>
      </c>
      <c r="R1859" s="112" t="str">
        <f>IF(D1859="","", CONCATENATE("Update games set ", B1859, "= ",D1859," where game_id=", E1859))</f>
        <v>Update games set Opp_parent= 'Sheffield Club' where game_id=18821227</v>
      </c>
      <c r="S1859" s="112" t="str">
        <f t="shared" ref="S1859:S1922" si="827">IF(G1859="","",CONCATENATE("Update lineups set player_name = '",SUBSTITUTE(G1859,"'","''"),"', raw_name = '",SUBSTITUTE(G1859,"'","''"),"' where game_id = ",E1859," and player_order = ",F1859))</f>
        <v>Update lineups set player_name = 'TW Hancock', raw_name = 'TW Hancock' where game_id = 18821227 and player_order = 2</v>
      </c>
      <c r="T1859" s="112" t="str">
        <f t="shared" ref="T1859:T1922" si="828">IF(J1859="","", CONCATENATE("insert into goals (game_id, goal_order, scorer_name, goal_min) values (",E1859, ", ", I1859,", '",J1859,")"))</f>
        <v/>
      </c>
      <c r="U1859" s="200" t="str">
        <f t="shared" si="825"/>
        <v/>
      </c>
      <c r="V1859" s="112" t="str">
        <f t="shared" ref="V1859:V1922" si="829">IF(N1859="","", CONCATENATE("insert into games_sources (game_id, source_order, source_name, source_link) values (",E1859, ", ", N1859,", '",O1859,"', '",P1859,"')"))</f>
        <v/>
      </c>
      <c r="W1859" s="415" t="str">
        <f t="shared" ref="W1859:W1922" si="830">IF(N1859="","",CONCATENATE("update games_sources set  source_name = '",O1859,"', source_link = '",P1859,"' where game_id = ",E1859," and source_order = ",N1859))</f>
        <v/>
      </c>
      <c r="Y1859" s="65" t="str">
        <f t="shared" si="809"/>
        <v/>
      </c>
      <c r="Z1859" s="65" t="str">
        <f t="shared" si="810"/>
        <v/>
      </c>
      <c r="AA1859" s="65" t="str">
        <f t="shared" si="811"/>
        <v/>
      </c>
      <c r="AB1859" s="65" t="str">
        <f t="shared" si="812"/>
        <v/>
      </c>
      <c r="AC1859" s="65" t="str">
        <f t="shared" si="813"/>
        <v/>
      </c>
      <c r="AH1859" s="65" t="str">
        <f t="shared" ref="AH1859:AH1922" si="831">_xlfn.CONCAT(AI1859,AK1859)</f>
        <v>188511212</v>
      </c>
      <c r="AI1859" s="65">
        <v>18851121</v>
      </c>
      <c r="AJ1859" s="65" t="s">
        <v>5098</v>
      </c>
      <c r="AK1859" s="65">
        <v>2</v>
      </c>
      <c r="AL1859" s="65" t="s">
        <v>3078</v>
      </c>
      <c r="AN1859" s="65" t="str">
        <f t="shared" si="826"/>
        <v/>
      </c>
    </row>
    <row r="1860" spans="1:40" ht="16.8" customHeight="1" x14ac:dyDescent="0.25">
      <c r="A1860" s="113">
        <v>1</v>
      </c>
      <c r="B1860" s="342" t="s">
        <v>2653</v>
      </c>
      <c r="C1860" s="342" t="s">
        <v>663</v>
      </c>
      <c r="D1860" s="350" t="str">
        <f t="shared" si="818"/>
        <v>'Friendly'</v>
      </c>
      <c r="E1860" s="211">
        <f t="shared" ref="E1860:E1873" si="832">E1859</f>
        <v>18821227</v>
      </c>
      <c r="F1860" s="262">
        <v>3</v>
      </c>
      <c r="G1860" s="211" t="s">
        <v>4976</v>
      </c>
      <c r="R1860" s="112" t="str">
        <f>IF(D1860="","", CONCATENATE("Update games set ", B1860, "= ",D1860," where game_id=", E1860))</f>
        <v>Update games set Game_type= 'Friendly' where game_id=18821227</v>
      </c>
      <c r="S1860" s="112" t="str">
        <f t="shared" si="827"/>
        <v>Update lineups set player_name = 'CJ Caborn', raw_name = 'CJ Caborn' where game_id = 18821227 and player_order = 3</v>
      </c>
      <c r="T1860" s="112" t="str">
        <f t="shared" si="828"/>
        <v/>
      </c>
      <c r="U1860" s="200" t="str">
        <f t="shared" si="825"/>
        <v/>
      </c>
      <c r="V1860" s="112" t="str">
        <f t="shared" si="829"/>
        <v/>
      </c>
      <c r="W1860" s="415" t="str">
        <f t="shared" si="830"/>
        <v/>
      </c>
      <c r="Y1860" s="65" t="str">
        <f t="shared" si="809"/>
        <v/>
      </c>
      <c r="Z1860" s="65" t="str">
        <f t="shared" si="810"/>
        <v/>
      </c>
      <c r="AA1860" s="65" t="str">
        <f t="shared" si="811"/>
        <v/>
      </c>
      <c r="AB1860" s="65" t="str">
        <f t="shared" si="812"/>
        <v/>
      </c>
      <c r="AC1860" s="65" t="str">
        <f t="shared" si="813"/>
        <v/>
      </c>
      <c r="AH1860" s="65" t="str">
        <f t="shared" si="831"/>
        <v>188511213</v>
      </c>
      <c r="AI1860" s="65">
        <v>18851121</v>
      </c>
      <c r="AJ1860" s="65" t="s">
        <v>5098</v>
      </c>
      <c r="AK1860" s="65">
        <v>3</v>
      </c>
      <c r="AL1860" s="65" t="s">
        <v>2094</v>
      </c>
      <c r="AN1860" s="65" t="str">
        <f t="shared" si="826"/>
        <v/>
      </c>
    </row>
    <row r="1861" spans="1:40" ht="16.8" customHeight="1" x14ac:dyDescent="0.25">
      <c r="A1861" s="113">
        <v>1</v>
      </c>
      <c r="B1861" s="342" t="s">
        <v>4978</v>
      </c>
      <c r="C1861" s="349" t="s">
        <v>5065</v>
      </c>
      <c r="D1861" s="350" t="str">
        <f t="shared" si="818"/>
        <v>'H'</v>
      </c>
      <c r="E1861" s="211">
        <f t="shared" si="832"/>
        <v>18821227</v>
      </c>
      <c r="F1861" s="262">
        <v>4</v>
      </c>
      <c r="G1861" s="211" t="s">
        <v>5007</v>
      </c>
      <c r="R1861" s="112" t="str">
        <f>IF(D1861="","", CONCATENATE("Update games set ", B1861, "= ",D1861," where game_id=", E1861))</f>
        <v>Update games set HAN= 'H' where game_id=18821227</v>
      </c>
      <c r="S1861" s="112" t="str">
        <f t="shared" si="827"/>
        <v>Update lineups set player_name = 'S Norman', raw_name = 'S Norman' where game_id = 18821227 and player_order = 4</v>
      </c>
      <c r="T1861" s="112" t="str">
        <f t="shared" si="828"/>
        <v/>
      </c>
      <c r="U1861" s="200" t="str">
        <f t="shared" si="825"/>
        <v/>
      </c>
      <c r="V1861" s="112" t="str">
        <f t="shared" si="829"/>
        <v/>
      </c>
      <c r="W1861" s="415" t="str">
        <f t="shared" si="830"/>
        <v/>
      </c>
      <c r="Y1861" s="65" t="str">
        <f t="shared" si="809"/>
        <v/>
      </c>
      <c r="Z1861" s="65" t="str">
        <f t="shared" si="810"/>
        <v/>
      </c>
      <c r="AA1861" s="65" t="str">
        <f t="shared" si="811"/>
        <v/>
      </c>
      <c r="AB1861" s="65" t="str">
        <f t="shared" si="812"/>
        <v/>
      </c>
      <c r="AC1861" s="65" t="str">
        <f t="shared" si="813"/>
        <v/>
      </c>
      <c r="AH1861" s="65" t="str">
        <f t="shared" si="831"/>
        <v>188511214</v>
      </c>
      <c r="AI1861" s="65">
        <v>18851121</v>
      </c>
      <c r="AJ1861" s="65" t="s">
        <v>5098</v>
      </c>
      <c r="AK1861" s="65">
        <v>4</v>
      </c>
      <c r="AL1861" s="65" t="s">
        <v>2091</v>
      </c>
      <c r="AN1861" s="65" t="str">
        <f t="shared" si="826"/>
        <v/>
      </c>
    </row>
    <row r="1862" spans="1:40" ht="16.8" customHeight="1" x14ac:dyDescent="0.25">
      <c r="A1862" s="113">
        <v>1</v>
      </c>
      <c r="B1862" s="342" t="s">
        <v>5</v>
      </c>
      <c r="C1862" s="347">
        <v>0</v>
      </c>
      <c r="D1862" s="349">
        <f t="shared" ref="D1862:D1911" si="833">IF(C1862="", "", C1862)</f>
        <v>0</v>
      </c>
      <c r="E1862" s="211">
        <f t="shared" si="832"/>
        <v>18821227</v>
      </c>
      <c r="F1862" s="262">
        <v>5</v>
      </c>
      <c r="G1862" s="211" t="s">
        <v>4998</v>
      </c>
      <c r="R1862" s="112" t="str">
        <f>IF(D1862="","", CONCATENATE("Update games set ", B1862, "= ",D1862," where game_id=", E1862))</f>
        <v>Update games set F= 0 where game_id=18821227</v>
      </c>
      <c r="S1862" s="112" t="str">
        <f t="shared" si="827"/>
        <v>Update lineups set player_name = 'H Billyeald', raw_name = 'H Billyeald' where game_id = 18821227 and player_order = 5</v>
      </c>
      <c r="T1862" s="112" t="str">
        <f t="shared" si="828"/>
        <v/>
      </c>
      <c r="U1862" s="200" t="str">
        <f t="shared" si="825"/>
        <v/>
      </c>
      <c r="V1862" s="112" t="str">
        <f t="shared" si="829"/>
        <v/>
      </c>
      <c r="W1862" s="415" t="str">
        <f t="shared" si="830"/>
        <v/>
      </c>
      <c r="Y1862" s="65" t="str">
        <f t="shared" si="809"/>
        <v/>
      </c>
      <c r="Z1862" s="65" t="str">
        <f t="shared" si="810"/>
        <v/>
      </c>
      <c r="AA1862" s="65" t="str">
        <f t="shared" si="811"/>
        <v/>
      </c>
      <c r="AB1862" s="65" t="str">
        <f t="shared" si="812"/>
        <v/>
      </c>
      <c r="AC1862" s="65" t="str">
        <f t="shared" si="813"/>
        <v/>
      </c>
      <c r="AH1862" s="65" t="str">
        <f t="shared" si="831"/>
        <v>188511215</v>
      </c>
      <c r="AI1862" s="65">
        <v>18851121</v>
      </c>
      <c r="AJ1862" s="65" t="s">
        <v>5098</v>
      </c>
      <c r="AK1862" s="65">
        <v>5</v>
      </c>
      <c r="AL1862" s="65" t="s">
        <v>2105</v>
      </c>
      <c r="AN1862" s="65" t="str">
        <f t="shared" si="826"/>
        <v/>
      </c>
    </row>
    <row r="1863" spans="1:40" ht="16.8" customHeight="1" x14ac:dyDescent="0.25">
      <c r="A1863" s="113">
        <v>1</v>
      </c>
      <c r="B1863" s="342" t="s">
        <v>0</v>
      </c>
      <c r="C1863" s="180">
        <v>5</v>
      </c>
      <c r="D1863" s="349">
        <f t="shared" si="833"/>
        <v>5</v>
      </c>
      <c r="E1863" s="211">
        <f t="shared" si="832"/>
        <v>18821227</v>
      </c>
      <c r="F1863" s="262">
        <v>6</v>
      </c>
      <c r="G1863" s="211" t="s">
        <v>5023</v>
      </c>
      <c r="R1863" s="112" t="str">
        <f>IF(D1863="","", CONCATENATE("Update games set ", B1863, "= ",D1863," where game_id=", E1863))</f>
        <v>Update games set A= 5 where game_id=18821227</v>
      </c>
      <c r="S1863" s="112" t="str">
        <f t="shared" si="827"/>
        <v>Update lineups set player_name = 'J Unwin', raw_name = 'J Unwin' where game_id = 18821227 and player_order = 6</v>
      </c>
      <c r="T1863" s="112" t="str">
        <f t="shared" si="828"/>
        <v/>
      </c>
      <c r="U1863" s="200" t="str">
        <f t="shared" si="825"/>
        <v/>
      </c>
      <c r="V1863" s="112" t="str">
        <f t="shared" si="829"/>
        <v/>
      </c>
      <c r="W1863" s="415" t="str">
        <f t="shared" si="830"/>
        <v/>
      </c>
      <c r="Y1863" s="65" t="str">
        <f t="shared" si="809"/>
        <v/>
      </c>
      <c r="Z1863" s="65" t="str">
        <f t="shared" si="810"/>
        <v/>
      </c>
      <c r="AA1863" s="65" t="str">
        <f t="shared" si="811"/>
        <v/>
      </c>
      <c r="AB1863" s="65" t="str">
        <f t="shared" si="812"/>
        <v/>
      </c>
      <c r="AC1863" s="65" t="str">
        <f t="shared" si="813"/>
        <v/>
      </c>
      <c r="AH1863" s="65" t="str">
        <f t="shared" si="831"/>
        <v>188511216</v>
      </c>
      <c r="AI1863" s="65">
        <v>18851121</v>
      </c>
      <c r="AJ1863" s="65" t="s">
        <v>5098</v>
      </c>
      <c r="AK1863" s="65">
        <v>6</v>
      </c>
      <c r="AL1863" s="65" t="s">
        <v>2097</v>
      </c>
      <c r="AN1863" s="65" t="str">
        <f t="shared" si="826"/>
        <v/>
      </c>
    </row>
    <row r="1864" spans="1:40" ht="16.8" customHeight="1" x14ac:dyDescent="0.25">
      <c r="A1864" s="113">
        <v>1</v>
      </c>
      <c r="B1864" s="342" t="s">
        <v>23</v>
      </c>
      <c r="C1864" s="334" t="s">
        <v>4</v>
      </c>
      <c r="D1864" s="334" t="str">
        <f t="shared" ref="D1864" si="834">IF(C1864="",IF(D1862&gt;D1863,"'W'",IF(D1862=D1863,"'D'","'L'")),_xlfn.CONCAT("'",C1864,"'"))</f>
        <v>'L'</v>
      </c>
      <c r="E1864" s="211">
        <f t="shared" si="832"/>
        <v>18821227</v>
      </c>
      <c r="F1864" s="262">
        <v>7</v>
      </c>
      <c r="G1864" s="211" t="s">
        <v>4806</v>
      </c>
      <c r="R1864" s="112" t="str">
        <f>IF(D1864="","", CONCATENATE("Update games set ", B1864, "= ",D1864," where game_id=", E1864))</f>
        <v>Update games set Result= 'L' where game_id=18821227</v>
      </c>
      <c r="S1864" s="112" t="str">
        <f t="shared" si="827"/>
        <v>Update lineups set player_name = 'SW Widdowson', raw_name = 'SW Widdowson' where game_id = 18821227 and player_order = 7</v>
      </c>
      <c r="T1864" s="112" t="str">
        <f t="shared" si="828"/>
        <v/>
      </c>
      <c r="U1864" s="200" t="str">
        <f t="shared" si="825"/>
        <v/>
      </c>
      <c r="V1864" s="112" t="str">
        <f t="shared" si="829"/>
        <v/>
      </c>
      <c r="W1864" s="415" t="str">
        <f t="shared" si="830"/>
        <v/>
      </c>
      <c r="Y1864" s="65" t="str">
        <f t="shared" si="809"/>
        <v/>
      </c>
      <c r="Z1864" s="65" t="str">
        <f t="shared" si="810"/>
        <v/>
      </c>
      <c r="AA1864" s="65" t="str">
        <f t="shared" si="811"/>
        <v/>
      </c>
      <c r="AB1864" s="65" t="str">
        <f t="shared" si="812"/>
        <v/>
      </c>
      <c r="AC1864" s="65" t="str">
        <f t="shared" si="813"/>
        <v/>
      </c>
      <c r="AH1864" s="65" t="str">
        <f t="shared" si="831"/>
        <v>188511217</v>
      </c>
      <c r="AI1864" s="65">
        <v>18851121</v>
      </c>
      <c r="AJ1864" s="65" t="s">
        <v>5098</v>
      </c>
      <c r="AK1864" s="65">
        <v>7</v>
      </c>
      <c r="AL1864" s="65" t="s">
        <v>3210</v>
      </c>
      <c r="AN1864" s="65" t="str">
        <f t="shared" si="826"/>
        <v/>
      </c>
    </row>
    <row r="1865" spans="1:40" ht="16.8" customHeight="1" x14ac:dyDescent="0.25">
      <c r="A1865" s="113">
        <v>1</v>
      </c>
      <c r="B1865" s="342" t="s">
        <v>768</v>
      </c>
      <c r="C1865" s="180"/>
      <c r="D1865" s="349" t="str">
        <f t="shared" ref="D1865:D1918" si="835">IF(C1865="", "", C1865)</f>
        <v/>
      </c>
      <c r="E1865" s="211">
        <f t="shared" si="832"/>
        <v>18821227</v>
      </c>
      <c r="F1865" s="262">
        <v>8</v>
      </c>
      <c r="G1865" s="211" t="s">
        <v>5003</v>
      </c>
      <c r="R1865" s="112" t="str">
        <f>IF(D1865="","", CONCATENATE("Update games set ", B1865, "= ",D1865," where game_id=", E1865))</f>
        <v/>
      </c>
      <c r="S1865" s="112" t="str">
        <f t="shared" si="827"/>
        <v>Update lineups set player_name = 'W Parr', raw_name = 'W Parr' where game_id = 18821227 and player_order = 8</v>
      </c>
      <c r="T1865" s="112" t="str">
        <f t="shared" si="828"/>
        <v/>
      </c>
      <c r="U1865" s="200" t="str">
        <f t="shared" si="825"/>
        <v/>
      </c>
      <c r="V1865" s="112" t="str">
        <f t="shared" si="829"/>
        <v/>
      </c>
      <c r="W1865" s="415" t="str">
        <f t="shared" si="830"/>
        <v/>
      </c>
      <c r="Y1865" s="65" t="str">
        <f t="shared" si="809"/>
        <v/>
      </c>
      <c r="Z1865" s="65" t="str">
        <f t="shared" si="810"/>
        <v/>
      </c>
      <c r="AA1865" s="65" t="str">
        <f t="shared" si="811"/>
        <v/>
      </c>
      <c r="AB1865" s="65" t="str">
        <f t="shared" si="812"/>
        <v/>
      </c>
      <c r="AC1865" s="65" t="str">
        <f t="shared" si="813"/>
        <v/>
      </c>
      <c r="AH1865" s="65" t="str">
        <f t="shared" si="831"/>
        <v>188511218</v>
      </c>
      <c r="AI1865" s="65">
        <v>18851121</v>
      </c>
      <c r="AJ1865" s="65" t="s">
        <v>5098</v>
      </c>
      <c r="AK1865" s="65">
        <v>8</v>
      </c>
      <c r="AL1865" s="65" t="s">
        <v>3135</v>
      </c>
      <c r="AN1865" s="65" t="str">
        <f t="shared" si="826"/>
        <v/>
      </c>
    </row>
    <row r="1866" spans="1:40" ht="16.8" customHeight="1" x14ac:dyDescent="0.25">
      <c r="A1866" s="113">
        <v>1</v>
      </c>
      <c r="B1866" s="342" t="s">
        <v>766</v>
      </c>
      <c r="C1866" s="180"/>
      <c r="D1866" s="349" t="str">
        <f t="shared" si="835"/>
        <v/>
      </c>
      <c r="E1866" s="211">
        <f t="shared" si="832"/>
        <v>18821227</v>
      </c>
      <c r="F1866" s="262">
        <v>9</v>
      </c>
      <c r="G1866" s="194" t="s">
        <v>5052</v>
      </c>
      <c r="H1866" s="194"/>
      <c r="N1866" s="417"/>
      <c r="O1866" s="194"/>
      <c r="P1866" s="194"/>
      <c r="R1866" s="112" t="str">
        <f>IF(D1866="","", CONCATENATE("Update games set ", B1866, "= ",D1866," where game_id=", E1866))</f>
        <v/>
      </c>
      <c r="S1866" s="112" t="str">
        <f t="shared" si="827"/>
        <v>Update lineups set player_name = 'R Danks', raw_name = 'R Danks' where game_id = 18821227 and player_order = 9</v>
      </c>
      <c r="T1866" s="112" t="str">
        <f t="shared" si="828"/>
        <v/>
      </c>
      <c r="U1866" s="200" t="str">
        <f t="shared" si="825"/>
        <v/>
      </c>
      <c r="V1866" s="112" t="str">
        <f t="shared" si="829"/>
        <v/>
      </c>
      <c r="W1866" s="415" t="str">
        <f t="shared" si="830"/>
        <v/>
      </c>
      <c r="Y1866" s="65" t="str">
        <f t="shared" si="809"/>
        <v/>
      </c>
      <c r="Z1866" s="65" t="str">
        <f t="shared" si="810"/>
        <v/>
      </c>
      <c r="AA1866" s="65" t="str">
        <f t="shared" si="811"/>
        <v/>
      </c>
      <c r="AB1866" s="65" t="str">
        <f t="shared" si="812"/>
        <v/>
      </c>
      <c r="AC1866" s="65" t="str">
        <f t="shared" si="813"/>
        <v/>
      </c>
      <c r="AH1866" s="65" t="str">
        <f t="shared" si="831"/>
        <v>188511219</v>
      </c>
      <c r="AI1866" s="65">
        <v>18851121</v>
      </c>
      <c r="AJ1866" s="65" t="s">
        <v>5098</v>
      </c>
      <c r="AK1866" s="65">
        <v>9</v>
      </c>
      <c r="AL1866" s="65" t="s">
        <v>4712</v>
      </c>
      <c r="AN1866" s="65" t="str">
        <f t="shared" si="826"/>
        <v/>
      </c>
    </row>
    <row r="1867" spans="1:40" ht="16.8" customHeight="1" x14ac:dyDescent="0.25">
      <c r="A1867" s="113">
        <v>1</v>
      </c>
      <c r="B1867" s="342" t="s">
        <v>753</v>
      </c>
      <c r="C1867" s="349" t="s">
        <v>4939</v>
      </c>
      <c r="D1867" s="350" t="str">
        <f t="shared" ref="D1867:D1915" si="836">IF(C1867="", "", CONCATENATE("'", C1867,"'"))</f>
        <v>'J Sands'</v>
      </c>
      <c r="E1867" s="211">
        <f t="shared" si="832"/>
        <v>18821227</v>
      </c>
      <c r="F1867" s="262">
        <v>10</v>
      </c>
      <c r="G1867" s="194" t="s">
        <v>5058</v>
      </c>
      <c r="N1867" s="417"/>
      <c r="O1867" s="194"/>
      <c r="P1867" s="194"/>
      <c r="R1867" s="112" t="str">
        <f>IF(D1867="","", CONCATENATE("Update games set ", B1867, "= ",D1867," where game_id=", E1867))</f>
        <v>Update games set Referee= 'J Sands' where game_id=18821227</v>
      </c>
      <c r="S1867" s="112" t="str">
        <f t="shared" si="827"/>
        <v>Update lineups set player_name = 'H Jackson', raw_name = 'H Jackson' where game_id = 18821227 and player_order = 10</v>
      </c>
      <c r="T1867" s="112" t="str">
        <f t="shared" si="828"/>
        <v/>
      </c>
      <c r="U1867" s="200" t="str">
        <f t="shared" si="825"/>
        <v/>
      </c>
      <c r="V1867" s="112" t="str">
        <f t="shared" si="829"/>
        <v/>
      </c>
      <c r="W1867" s="415" t="str">
        <f t="shared" si="830"/>
        <v/>
      </c>
      <c r="Y1867" s="65" t="str">
        <f t="shared" si="809"/>
        <v/>
      </c>
      <c r="Z1867" s="65" t="str">
        <f t="shared" si="810"/>
        <v/>
      </c>
      <c r="AA1867" s="65" t="str">
        <f t="shared" si="811"/>
        <v/>
      </c>
      <c r="AB1867" s="65" t="str">
        <f t="shared" si="812"/>
        <v/>
      </c>
      <c r="AC1867" s="65" t="str">
        <f t="shared" si="813"/>
        <v/>
      </c>
      <c r="AH1867" s="65" t="str">
        <f t="shared" si="831"/>
        <v>1885112110</v>
      </c>
      <c r="AI1867" s="65">
        <v>18851121</v>
      </c>
      <c r="AJ1867" s="65" t="s">
        <v>5098</v>
      </c>
      <c r="AK1867" s="65">
        <v>10</v>
      </c>
      <c r="AL1867" s="65" t="s">
        <v>2939</v>
      </c>
      <c r="AN1867" s="65" t="str">
        <f t="shared" si="826"/>
        <v/>
      </c>
    </row>
    <row r="1868" spans="1:40" ht="16.8" customHeight="1" x14ac:dyDescent="0.25">
      <c r="A1868" s="113">
        <v>1</v>
      </c>
      <c r="B1868" s="342" t="s">
        <v>746</v>
      </c>
      <c r="C1868" s="334" t="s">
        <v>5062</v>
      </c>
      <c r="D1868" s="334" t="str">
        <f>CONCATENATE("'", LEFT(E1868,4),"-",MID(E1868,5,2),"-", MID(E1868,7,2), " ", C1868,"'")</f>
        <v>'1882-12-27 15:00'</v>
      </c>
      <c r="E1868" s="211">
        <f t="shared" si="832"/>
        <v>18821227</v>
      </c>
      <c r="F1868" s="262">
        <v>11</v>
      </c>
      <c r="G1868" s="211" t="s">
        <v>5056</v>
      </c>
      <c r="R1868" s="112" t="str">
        <f>IF(D1868="","", CONCATENATE("Update games set ", B1868, "= ",D1868," where game_id=", E1868))</f>
        <v>Update games set Game_date= '1882-12-27 15:00' where game_id=18821227</v>
      </c>
      <c r="S1868" s="112" t="str">
        <f t="shared" si="827"/>
        <v>Update lineups set player_name = 'J Fletcher', raw_name = 'J Fletcher' where game_id = 18821227 and player_order = 11</v>
      </c>
      <c r="T1868" s="112" t="str">
        <f t="shared" si="828"/>
        <v/>
      </c>
      <c r="U1868" s="200" t="str">
        <f t="shared" si="825"/>
        <v/>
      </c>
      <c r="V1868" s="112" t="str">
        <f t="shared" si="829"/>
        <v/>
      </c>
      <c r="W1868" s="415" t="str">
        <f t="shared" si="830"/>
        <v/>
      </c>
      <c r="Y1868" s="65" t="str">
        <f t="shared" si="809"/>
        <v/>
      </c>
      <c r="Z1868" s="65" t="str">
        <f t="shared" si="810"/>
        <v/>
      </c>
      <c r="AA1868" s="65" t="str">
        <f t="shared" si="811"/>
        <v/>
      </c>
      <c r="AB1868" s="65" t="str">
        <f t="shared" si="812"/>
        <v/>
      </c>
      <c r="AC1868" s="65" t="str">
        <f t="shared" si="813"/>
        <v/>
      </c>
      <c r="AH1868" s="65" t="str">
        <f t="shared" si="831"/>
        <v>1885112111</v>
      </c>
      <c r="AI1868" s="65">
        <v>18851121</v>
      </c>
      <c r="AJ1868" s="65" t="s">
        <v>5098</v>
      </c>
      <c r="AK1868" s="65">
        <v>11</v>
      </c>
      <c r="AL1868" s="65" t="s">
        <v>3395</v>
      </c>
      <c r="AN1868" s="65" t="str">
        <f t="shared" si="826"/>
        <v/>
      </c>
    </row>
    <row r="1869" spans="1:40" ht="16.8" customHeight="1" x14ac:dyDescent="0.25">
      <c r="A1869" s="113">
        <v>1</v>
      </c>
      <c r="B1869" s="342" t="s">
        <v>25</v>
      </c>
      <c r="C1869" s="334"/>
      <c r="D1869" s="350" t="str">
        <f t="shared" si="818"/>
        <v/>
      </c>
      <c r="E1869" s="211">
        <f t="shared" si="832"/>
        <v>18821227</v>
      </c>
      <c r="F1869" s="262">
        <v>12</v>
      </c>
      <c r="G1869" s="212"/>
      <c r="H1869" s="212"/>
      <c r="N1869" s="416"/>
      <c r="O1869" s="212"/>
      <c r="P1869" s="212"/>
      <c r="R1869" s="112" t="str">
        <f>IF(D1869="","", CONCATENATE("Update games set ", B1869, "= ",D1869," where game_id=", E1869))</f>
        <v/>
      </c>
      <c r="S1869" s="112" t="str">
        <f t="shared" si="827"/>
        <v/>
      </c>
      <c r="T1869" s="112" t="str">
        <f t="shared" si="828"/>
        <v/>
      </c>
      <c r="U1869" s="200" t="str">
        <f t="shared" si="825"/>
        <v/>
      </c>
      <c r="V1869" s="112" t="str">
        <f t="shared" si="829"/>
        <v/>
      </c>
      <c r="W1869" s="415" t="str">
        <f t="shared" si="830"/>
        <v/>
      </c>
      <c r="Y1869" s="65" t="str">
        <f t="shared" si="809"/>
        <v/>
      </c>
      <c r="Z1869" s="65" t="str">
        <f t="shared" si="810"/>
        <v/>
      </c>
      <c r="AA1869" s="65" t="str">
        <f t="shared" si="811"/>
        <v/>
      </c>
      <c r="AB1869" s="65" t="str">
        <f t="shared" si="812"/>
        <v/>
      </c>
      <c r="AC1869" s="65" t="str">
        <f t="shared" si="813"/>
        <v/>
      </c>
      <c r="AH1869" s="65" t="str">
        <f t="shared" si="831"/>
        <v>1885112112</v>
      </c>
      <c r="AI1869" s="65">
        <v>18851121</v>
      </c>
      <c r="AJ1869" s="65" t="s">
        <v>5098</v>
      </c>
      <c r="AK1869" s="65">
        <v>12</v>
      </c>
      <c r="AL1869" s="65" t="s">
        <v>653</v>
      </c>
      <c r="AN1869" s="65" t="str">
        <f t="shared" si="826"/>
        <v/>
      </c>
    </row>
    <row r="1870" spans="1:40" ht="16.8" customHeight="1" x14ac:dyDescent="0.25">
      <c r="A1870" s="113">
        <v>1</v>
      </c>
      <c r="B1870" s="342" t="s">
        <v>475</v>
      </c>
      <c r="C1870" s="180"/>
      <c r="D1870" s="349" t="str">
        <f t="shared" si="835"/>
        <v/>
      </c>
      <c r="E1870" s="211">
        <f t="shared" si="832"/>
        <v>18821227</v>
      </c>
      <c r="F1870" s="262">
        <v>13</v>
      </c>
      <c r="R1870" s="112" t="str">
        <f>IF(D1870="","", CONCATENATE("Update games set ", B1870, "= ",D1870," where game_id=", E1870))</f>
        <v/>
      </c>
      <c r="S1870" s="112" t="str">
        <f t="shared" si="827"/>
        <v/>
      </c>
      <c r="T1870" s="112" t="str">
        <f t="shared" si="828"/>
        <v/>
      </c>
      <c r="U1870" s="200" t="str">
        <f t="shared" si="825"/>
        <v/>
      </c>
      <c r="V1870" s="112" t="str">
        <f t="shared" si="829"/>
        <v/>
      </c>
      <c r="W1870" s="415" t="str">
        <f t="shared" si="830"/>
        <v/>
      </c>
      <c r="Y1870" s="65" t="str">
        <f t="shared" ref="Y1870:Y1933" si="837">IF(I1870="","",CONCATENATE("update goals set scorer_name = '",SUBSTITUTE(J1870, "'", "''"),"'"))</f>
        <v/>
      </c>
      <c r="Z1870" s="65" t="str">
        <f t="shared" ref="Z1870:Z1933" si="838">IF(K1870="", "", CONCATENATE(", goal_min = ", K1870))</f>
        <v/>
      </c>
      <c r="AA1870" s="65" t="str">
        <f t="shared" ref="AA1870:AA1933" si="839">IF(L1870="", "", CONCATENATE(", Pen = '", UPPER(L1870), "'"))</f>
        <v/>
      </c>
      <c r="AB1870" s="65" t="str">
        <f t="shared" ref="AB1870:AB1933" si="840">IF(M1870="", "", CONCATENATE(", OG = '", UPPER(M1870), "'"))</f>
        <v/>
      </c>
      <c r="AC1870" s="65" t="str">
        <f t="shared" ref="AC1870:AC1933" si="841">IF(I1870="", "", CONCATENATE(" where game_id = ", E1870, " and goal_order = ", I1870))</f>
        <v/>
      </c>
      <c r="AH1870" s="65" t="str">
        <f t="shared" si="831"/>
        <v>1885112113</v>
      </c>
      <c r="AI1870" s="65">
        <v>18851121</v>
      </c>
      <c r="AJ1870" s="65" t="s">
        <v>5098</v>
      </c>
      <c r="AK1870" s="65">
        <v>13</v>
      </c>
      <c r="AL1870" s="65" t="s">
        <v>653</v>
      </c>
      <c r="AN1870" s="65" t="str">
        <f t="shared" si="826"/>
        <v/>
      </c>
    </row>
    <row r="1871" spans="1:40" ht="16.8" customHeight="1" x14ac:dyDescent="0.25">
      <c r="A1871" s="113">
        <v>1</v>
      </c>
      <c r="B1871" s="342" t="s">
        <v>20</v>
      </c>
      <c r="C1871" s="349" t="s">
        <v>5082</v>
      </c>
      <c r="D1871" s="350" t="str">
        <f t="shared" si="818"/>
        <v>'Trent Bridge'</v>
      </c>
      <c r="E1871" s="211">
        <f t="shared" si="832"/>
        <v>18821227</v>
      </c>
      <c r="F1871" s="262">
        <v>14</v>
      </c>
      <c r="R1871" s="112" t="str">
        <f>IF(D1871="","", CONCATENATE("Update games set ", B1871, "= ",D1871," where game_id=", E1871))</f>
        <v>Update games set Ground= 'Trent Bridge' where game_id=18821227</v>
      </c>
      <c r="S1871" s="112" t="str">
        <f t="shared" si="827"/>
        <v/>
      </c>
      <c r="T1871" s="112" t="str">
        <f t="shared" si="828"/>
        <v/>
      </c>
      <c r="U1871" s="200" t="str">
        <f t="shared" si="825"/>
        <v/>
      </c>
      <c r="V1871" s="112" t="str">
        <f t="shared" si="829"/>
        <v/>
      </c>
      <c r="W1871" s="415" t="str">
        <f t="shared" si="830"/>
        <v/>
      </c>
      <c r="Y1871" s="65" t="str">
        <f t="shared" si="837"/>
        <v/>
      </c>
      <c r="Z1871" s="65" t="str">
        <f t="shared" si="838"/>
        <v/>
      </c>
      <c r="AA1871" s="65" t="str">
        <f t="shared" si="839"/>
        <v/>
      </c>
      <c r="AB1871" s="65" t="str">
        <f t="shared" si="840"/>
        <v/>
      </c>
      <c r="AC1871" s="65" t="str">
        <f t="shared" si="841"/>
        <v/>
      </c>
      <c r="AH1871" s="65" t="str">
        <f t="shared" si="831"/>
        <v>1885112114</v>
      </c>
      <c r="AI1871" s="65">
        <v>18851121</v>
      </c>
      <c r="AJ1871" s="65" t="s">
        <v>5098</v>
      </c>
      <c r="AK1871" s="65">
        <v>14</v>
      </c>
      <c r="AL1871" s="65" t="s">
        <v>653</v>
      </c>
      <c r="AN1871" s="65" t="str">
        <f t="shared" si="826"/>
        <v/>
      </c>
    </row>
    <row r="1872" spans="1:40" ht="16.8" customHeight="1" x14ac:dyDescent="0.25">
      <c r="A1872" s="113">
        <v>1</v>
      </c>
      <c r="B1872" s="342" t="s">
        <v>4882</v>
      </c>
      <c r="C1872" s="342" t="str">
        <f>IF(C1871="", "", C1871)</f>
        <v>Trent Bridge</v>
      </c>
      <c r="D1872" s="350" t="str">
        <f t="shared" si="818"/>
        <v>'Trent Bridge'</v>
      </c>
      <c r="E1872" s="211">
        <f t="shared" si="832"/>
        <v>18821227</v>
      </c>
      <c r="F1872" s="262">
        <v>15</v>
      </c>
      <c r="R1872" s="112" t="str">
        <f>IF(D1872="","", CONCATENATE("Update games set ", B1872, "= ",D1872," where game_id=", E1872))</f>
        <v>Update games set Ground_parent= 'Trent Bridge' where game_id=18821227</v>
      </c>
      <c r="S1872" s="112" t="str">
        <f t="shared" si="827"/>
        <v/>
      </c>
      <c r="T1872" s="112" t="str">
        <f t="shared" si="828"/>
        <v/>
      </c>
      <c r="U1872" s="200" t="str">
        <f t="shared" si="825"/>
        <v/>
      </c>
      <c r="V1872" s="112" t="str">
        <f t="shared" si="829"/>
        <v/>
      </c>
      <c r="W1872" s="415" t="str">
        <f t="shared" si="830"/>
        <v/>
      </c>
      <c r="Y1872" s="65" t="str">
        <f t="shared" si="837"/>
        <v/>
      </c>
      <c r="Z1872" s="65" t="str">
        <f t="shared" si="838"/>
        <v/>
      </c>
      <c r="AA1872" s="65" t="str">
        <f t="shared" si="839"/>
        <v/>
      </c>
      <c r="AB1872" s="65" t="str">
        <f t="shared" si="840"/>
        <v/>
      </c>
      <c r="AC1872" s="65" t="str">
        <f t="shared" si="841"/>
        <v/>
      </c>
      <c r="AH1872" s="65" t="str">
        <f t="shared" si="831"/>
        <v>1885112115</v>
      </c>
      <c r="AI1872" s="65">
        <v>18851121</v>
      </c>
      <c r="AJ1872" s="65" t="s">
        <v>5098</v>
      </c>
      <c r="AK1872" s="65">
        <v>15</v>
      </c>
      <c r="AL1872" s="65" t="s">
        <v>653</v>
      </c>
      <c r="AN1872" s="65" t="str">
        <f t="shared" si="826"/>
        <v/>
      </c>
    </row>
    <row r="1873" spans="1:40" s="126" customFormat="1" ht="16.8" customHeight="1" thickBot="1" x14ac:dyDescent="0.3">
      <c r="A1873" s="113">
        <v>1</v>
      </c>
      <c r="B1873" s="116" t="s">
        <v>115</v>
      </c>
      <c r="C1873" s="352"/>
      <c r="D1873" s="370" t="str">
        <f t="shared" ref="D1873" si="842">IF(MID(E1873,5,2)*1&gt;6,_xlfn.CONCAT("'",LEFT(E1873,4),"-",MID(E1873,3,2)+1,"'"),_xlfn.CONCAT("'",LEFT(E1873,4)-1,"-",MID(E1873,3,2),"'"))</f>
        <v>'1882-83'</v>
      </c>
      <c r="E1873" s="214">
        <f t="shared" si="832"/>
        <v>18821227</v>
      </c>
      <c r="F1873" s="266">
        <v>16</v>
      </c>
      <c r="G1873" s="343"/>
      <c r="H1873" s="343"/>
      <c r="I1873" s="267"/>
      <c r="J1873" s="214"/>
      <c r="K1873" s="266"/>
      <c r="L1873" s="266"/>
      <c r="M1873" s="266"/>
      <c r="N1873" s="419"/>
      <c r="O1873" s="343"/>
      <c r="P1873" s="343"/>
      <c r="Q1873" s="346"/>
      <c r="R1873" s="112" t="str">
        <f>IF(D1873="","", CONCATENATE("Update games set ", B1873, "= ",D1873," where game_id=", E1873))</f>
        <v>Update games set Season= '1882-83' where game_id=18821227</v>
      </c>
      <c r="S1873" s="112" t="str">
        <f t="shared" si="827"/>
        <v/>
      </c>
      <c r="T1873" s="112" t="str">
        <f t="shared" si="828"/>
        <v/>
      </c>
      <c r="U1873" s="200" t="str">
        <f t="shared" si="825"/>
        <v/>
      </c>
      <c r="V1873" s="112" t="str">
        <f t="shared" si="829"/>
        <v/>
      </c>
      <c r="W1873" s="415" t="str">
        <f t="shared" si="830"/>
        <v/>
      </c>
      <c r="X1873" s="240"/>
      <c r="Y1873" s="65" t="str">
        <f t="shared" si="837"/>
        <v/>
      </c>
      <c r="Z1873" s="65" t="str">
        <f t="shared" si="838"/>
        <v/>
      </c>
      <c r="AA1873" s="65" t="str">
        <f t="shared" si="839"/>
        <v/>
      </c>
      <c r="AB1873" s="65" t="str">
        <f t="shared" si="840"/>
        <v/>
      </c>
      <c r="AC1873" s="65" t="str">
        <f t="shared" si="841"/>
        <v/>
      </c>
      <c r="AH1873" s="65" t="str">
        <f t="shared" si="831"/>
        <v>1885112116</v>
      </c>
      <c r="AI1873" s="126">
        <v>18851121</v>
      </c>
      <c r="AJ1873" s="126" t="s">
        <v>5098</v>
      </c>
      <c r="AK1873" s="126">
        <v>16</v>
      </c>
      <c r="AL1873" s="126" t="s">
        <v>653</v>
      </c>
      <c r="AN1873" s="65" t="str">
        <f t="shared" si="826"/>
        <v/>
      </c>
    </row>
    <row r="1874" spans="1:40" ht="15" thickTop="1" x14ac:dyDescent="0.25">
      <c r="A1874" s="113">
        <v>1</v>
      </c>
      <c r="B1874" s="341" t="s">
        <v>22</v>
      </c>
      <c r="C1874" s="341" t="s">
        <v>77</v>
      </c>
      <c r="D1874" s="341" t="str">
        <f t="shared" si="818"/>
        <v>'Sheffield Wednesday'</v>
      </c>
      <c r="E1874" s="211">
        <v>18830117</v>
      </c>
      <c r="F1874" s="262">
        <v>1</v>
      </c>
      <c r="G1874" s="211" t="s">
        <v>5059</v>
      </c>
      <c r="H1874" s="212"/>
      <c r="R1874" s="112" t="str">
        <f>IF(D1874="","", CONCATENATE("Update games set ", B1874, "= ",D1874," where game_id=", E1874))</f>
        <v>Update games set Opponent= 'Sheffield Wednesday' where game_id=18830117</v>
      </c>
      <c r="S1874" s="112" t="str">
        <f t="shared" si="827"/>
        <v>Update lineups set player_name = 'E Sands', raw_name = 'E Sands' where game_id = 18830117 and player_order = 1</v>
      </c>
      <c r="T1874" s="112" t="str">
        <f t="shared" si="828"/>
        <v/>
      </c>
      <c r="U1874" s="200" t="str">
        <f t="shared" si="825"/>
        <v/>
      </c>
      <c r="V1874" s="112" t="str">
        <f t="shared" si="829"/>
        <v/>
      </c>
      <c r="W1874" s="415" t="str">
        <f t="shared" si="830"/>
        <v/>
      </c>
      <c r="Y1874" s="65" t="str">
        <f t="shared" si="837"/>
        <v/>
      </c>
      <c r="Z1874" s="65" t="str">
        <f t="shared" si="838"/>
        <v/>
      </c>
      <c r="AA1874" s="65" t="str">
        <f t="shared" si="839"/>
        <v/>
      </c>
      <c r="AB1874" s="65" t="str">
        <f t="shared" si="840"/>
        <v/>
      </c>
      <c r="AC1874" s="65" t="str">
        <f t="shared" si="841"/>
        <v/>
      </c>
      <c r="AH1874" s="65" t="str">
        <f t="shared" si="831"/>
        <v>188512121</v>
      </c>
      <c r="AI1874" s="65">
        <v>18851212</v>
      </c>
      <c r="AJ1874" s="65" t="s">
        <v>5236</v>
      </c>
      <c r="AK1874" s="65">
        <v>1</v>
      </c>
      <c r="AL1874" s="65" t="s">
        <v>2107</v>
      </c>
      <c r="AN1874" s="65" t="str">
        <f t="shared" si="826"/>
        <v>update games set source = 'The Nottingham Forest Football Scrapbook' where game_id = 18830117</v>
      </c>
    </row>
    <row r="1875" spans="1:40" ht="16.8" customHeight="1" x14ac:dyDescent="0.25">
      <c r="A1875" s="113">
        <v>1</v>
      </c>
      <c r="B1875" s="342" t="s">
        <v>4979</v>
      </c>
      <c r="C1875" s="342" t="str">
        <f>IF(C1874="", "", C1874)</f>
        <v>Sheffield Wednesday</v>
      </c>
      <c r="D1875" s="350" t="str">
        <f t="shared" si="818"/>
        <v>'Sheffield Wednesday'</v>
      </c>
      <c r="E1875" s="211">
        <f>E1874</f>
        <v>18830117</v>
      </c>
      <c r="F1875" s="262">
        <v>2</v>
      </c>
      <c r="G1875" s="211" t="s">
        <v>4997</v>
      </c>
      <c r="R1875" s="112" t="str">
        <f>IF(D1875="","", CONCATENATE("Update games set ", B1875, "= ",D1875," where game_id=", E1875))</f>
        <v>Update games set Opp_parent= 'Sheffield Wednesday' where game_id=18830117</v>
      </c>
      <c r="S1875" s="112" t="str">
        <f t="shared" si="827"/>
        <v>Update lineups set player_name = 'T Hancock', raw_name = 'T Hancock' where game_id = 18830117 and player_order = 2</v>
      </c>
      <c r="T1875" s="112" t="str">
        <f t="shared" si="828"/>
        <v/>
      </c>
      <c r="U1875" s="200" t="str">
        <f t="shared" si="825"/>
        <v/>
      </c>
      <c r="V1875" s="112" t="str">
        <f t="shared" si="829"/>
        <v/>
      </c>
      <c r="W1875" s="415" t="str">
        <f t="shared" si="830"/>
        <v/>
      </c>
      <c r="Y1875" s="65" t="str">
        <f t="shared" si="837"/>
        <v/>
      </c>
      <c r="Z1875" s="65" t="str">
        <f t="shared" si="838"/>
        <v/>
      </c>
      <c r="AA1875" s="65" t="str">
        <f t="shared" si="839"/>
        <v/>
      </c>
      <c r="AB1875" s="65" t="str">
        <f t="shared" si="840"/>
        <v/>
      </c>
      <c r="AC1875" s="65" t="str">
        <f t="shared" si="841"/>
        <v/>
      </c>
      <c r="AH1875" s="65" t="str">
        <f t="shared" si="831"/>
        <v>188512122</v>
      </c>
      <c r="AI1875" s="65">
        <v>18851212</v>
      </c>
      <c r="AJ1875" s="65" t="s">
        <v>5236</v>
      </c>
      <c r="AK1875" s="65">
        <v>2</v>
      </c>
      <c r="AL1875" s="65" t="s">
        <v>3078</v>
      </c>
      <c r="AN1875" s="65" t="str">
        <f t="shared" si="826"/>
        <v/>
      </c>
    </row>
    <row r="1876" spans="1:40" ht="16.8" customHeight="1" x14ac:dyDescent="0.25">
      <c r="A1876" s="113">
        <v>1</v>
      </c>
      <c r="B1876" s="342" t="s">
        <v>2653</v>
      </c>
      <c r="C1876" s="342" t="s">
        <v>663</v>
      </c>
      <c r="D1876" s="350" t="str">
        <f t="shared" si="818"/>
        <v>'Friendly'</v>
      </c>
      <c r="E1876" s="211">
        <f t="shared" ref="E1876:E1889" si="843">E1875</f>
        <v>18830117</v>
      </c>
      <c r="F1876" s="262">
        <v>3</v>
      </c>
      <c r="G1876" s="211" t="s">
        <v>4976</v>
      </c>
      <c r="R1876" s="112" t="str">
        <f>IF(D1876="","", CONCATENATE("Update games set ", B1876, "= ",D1876," where game_id=", E1876))</f>
        <v>Update games set Game_type= 'Friendly' where game_id=18830117</v>
      </c>
      <c r="S1876" s="112" t="str">
        <f t="shared" si="827"/>
        <v>Update lineups set player_name = 'CJ Caborn', raw_name = 'CJ Caborn' where game_id = 18830117 and player_order = 3</v>
      </c>
      <c r="T1876" s="112" t="str">
        <f t="shared" si="828"/>
        <v/>
      </c>
      <c r="U1876" s="200" t="str">
        <f t="shared" si="825"/>
        <v/>
      </c>
      <c r="V1876" s="112" t="str">
        <f t="shared" si="829"/>
        <v/>
      </c>
      <c r="W1876" s="415" t="str">
        <f t="shared" si="830"/>
        <v/>
      </c>
      <c r="Y1876" s="65" t="str">
        <f t="shared" si="837"/>
        <v/>
      </c>
      <c r="Z1876" s="65" t="str">
        <f t="shared" si="838"/>
        <v/>
      </c>
      <c r="AA1876" s="65" t="str">
        <f t="shared" si="839"/>
        <v/>
      </c>
      <c r="AB1876" s="65" t="str">
        <f t="shared" si="840"/>
        <v/>
      </c>
      <c r="AC1876" s="65" t="str">
        <f t="shared" si="841"/>
        <v/>
      </c>
      <c r="AH1876" s="65" t="str">
        <f t="shared" si="831"/>
        <v>188512123</v>
      </c>
      <c r="AI1876" s="65">
        <v>18851212</v>
      </c>
      <c r="AJ1876" s="65" t="s">
        <v>5236</v>
      </c>
      <c r="AK1876" s="65">
        <v>3</v>
      </c>
      <c r="AL1876" s="65" t="s">
        <v>2094</v>
      </c>
      <c r="AN1876" s="65" t="str">
        <f t="shared" si="826"/>
        <v/>
      </c>
    </row>
    <row r="1877" spans="1:40" ht="16.8" customHeight="1" x14ac:dyDescent="0.25">
      <c r="A1877" s="113">
        <v>1</v>
      </c>
      <c r="B1877" s="342" t="s">
        <v>4978</v>
      </c>
      <c r="C1877" s="349" t="s">
        <v>0</v>
      </c>
      <c r="D1877" s="350" t="str">
        <f t="shared" si="818"/>
        <v>'A'</v>
      </c>
      <c r="E1877" s="211">
        <f t="shared" si="843"/>
        <v>18830117</v>
      </c>
      <c r="F1877" s="262">
        <v>4</v>
      </c>
      <c r="G1877" s="211" t="s">
        <v>5007</v>
      </c>
      <c r="R1877" s="112" t="str">
        <f>IF(D1877="","", CONCATENATE("Update games set ", B1877, "= ",D1877," where game_id=", E1877))</f>
        <v>Update games set HAN= 'A' where game_id=18830117</v>
      </c>
      <c r="S1877" s="112" t="str">
        <f t="shared" si="827"/>
        <v>Update lineups set player_name = 'S Norman', raw_name = 'S Norman' where game_id = 18830117 and player_order = 4</v>
      </c>
      <c r="T1877" s="112" t="str">
        <f t="shared" si="828"/>
        <v/>
      </c>
      <c r="U1877" s="200" t="str">
        <f t="shared" si="825"/>
        <v/>
      </c>
      <c r="V1877" s="112" t="str">
        <f t="shared" si="829"/>
        <v/>
      </c>
      <c r="W1877" s="415" t="str">
        <f t="shared" si="830"/>
        <v/>
      </c>
      <c r="Y1877" s="65" t="str">
        <f t="shared" si="837"/>
        <v/>
      </c>
      <c r="Z1877" s="65" t="str">
        <f t="shared" si="838"/>
        <v/>
      </c>
      <c r="AA1877" s="65" t="str">
        <f t="shared" si="839"/>
        <v/>
      </c>
      <c r="AB1877" s="65" t="str">
        <f t="shared" si="840"/>
        <v/>
      </c>
      <c r="AC1877" s="65" t="str">
        <f t="shared" si="841"/>
        <v/>
      </c>
      <c r="AH1877" s="65" t="str">
        <f t="shared" si="831"/>
        <v>188512124</v>
      </c>
      <c r="AI1877" s="65">
        <v>18851212</v>
      </c>
      <c r="AJ1877" s="65" t="s">
        <v>5236</v>
      </c>
      <c r="AK1877" s="65">
        <v>4</v>
      </c>
      <c r="AL1877" s="65" t="s">
        <v>2091</v>
      </c>
      <c r="AN1877" s="65" t="str">
        <f t="shared" si="826"/>
        <v/>
      </c>
    </row>
    <row r="1878" spans="1:40" ht="16.8" customHeight="1" x14ac:dyDescent="0.25">
      <c r="A1878" s="113">
        <v>1</v>
      </c>
      <c r="B1878" s="342" t="s">
        <v>5</v>
      </c>
      <c r="C1878" s="347">
        <v>2</v>
      </c>
      <c r="D1878" s="349">
        <f t="shared" si="833"/>
        <v>2</v>
      </c>
      <c r="E1878" s="211">
        <f t="shared" si="843"/>
        <v>18830117</v>
      </c>
      <c r="F1878" s="262">
        <v>5</v>
      </c>
      <c r="G1878" s="211" t="s">
        <v>4998</v>
      </c>
      <c r="R1878" s="112" t="str">
        <f>IF(D1878="","", CONCATENATE("Update games set ", B1878, "= ",D1878," where game_id=", E1878))</f>
        <v>Update games set F= 2 where game_id=18830117</v>
      </c>
      <c r="S1878" s="112" t="str">
        <f t="shared" si="827"/>
        <v>Update lineups set player_name = 'H Billyeald', raw_name = 'H Billyeald' where game_id = 18830117 and player_order = 5</v>
      </c>
      <c r="T1878" s="112" t="str">
        <f t="shared" si="828"/>
        <v/>
      </c>
      <c r="U1878" s="200" t="str">
        <f t="shared" si="825"/>
        <v/>
      </c>
      <c r="V1878" s="112" t="str">
        <f t="shared" si="829"/>
        <v/>
      </c>
      <c r="W1878" s="415" t="str">
        <f t="shared" si="830"/>
        <v/>
      </c>
      <c r="Y1878" s="65" t="str">
        <f t="shared" si="837"/>
        <v/>
      </c>
      <c r="Z1878" s="65" t="str">
        <f t="shared" si="838"/>
        <v/>
      </c>
      <c r="AA1878" s="65" t="str">
        <f t="shared" si="839"/>
        <v/>
      </c>
      <c r="AB1878" s="65" t="str">
        <f t="shared" si="840"/>
        <v/>
      </c>
      <c r="AC1878" s="65" t="str">
        <f t="shared" si="841"/>
        <v/>
      </c>
      <c r="AH1878" s="65" t="str">
        <f t="shared" si="831"/>
        <v>188512125</v>
      </c>
      <c r="AI1878" s="65">
        <v>18851212</v>
      </c>
      <c r="AJ1878" s="65" t="s">
        <v>5236</v>
      </c>
      <c r="AK1878" s="65">
        <v>5</v>
      </c>
      <c r="AL1878" s="65" t="s">
        <v>2105</v>
      </c>
      <c r="AN1878" s="65" t="str">
        <f t="shared" si="826"/>
        <v/>
      </c>
    </row>
    <row r="1879" spans="1:40" ht="16.8" customHeight="1" x14ac:dyDescent="0.25">
      <c r="A1879" s="113">
        <v>1</v>
      </c>
      <c r="B1879" s="342" t="s">
        <v>0</v>
      </c>
      <c r="C1879" s="180">
        <v>3</v>
      </c>
      <c r="D1879" s="349">
        <f t="shared" si="833"/>
        <v>3</v>
      </c>
      <c r="E1879" s="211">
        <f t="shared" si="843"/>
        <v>18830117</v>
      </c>
      <c r="F1879" s="262">
        <v>6</v>
      </c>
      <c r="G1879" s="211" t="s">
        <v>5023</v>
      </c>
      <c r="R1879" s="112" t="str">
        <f>IF(D1879="","", CONCATENATE("Update games set ", B1879, "= ",D1879," where game_id=", E1879))</f>
        <v>Update games set A= 3 where game_id=18830117</v>
      </c>
      <c r="S1879" s="112" t="str">
        <f t="shared" si="827"/>
        <v>Update lineups set player_name = 'J Unwin', raw_name = 'J Unwin' where game_id = 18830117 and player_order = 6</v>
      </c>
      <c r="T1879" s="112" t="str">
        <f t="shared" si="828"/>
        <v/>
      </c>
      <c r="U1879" s="200" t="str">
        <f t="shared" si="825"/>
        <v/>
      </c>
      <c r="V1879" s="112" t="str">
        <f t="shared" si="829"/>
        <v/>
      </c>
      <c r="W1879" s="415" t="str">
        <f t="shared" si="830"/>
        <v/>
      </c>
      <c r="Y1879" s="65" t="str">
        <f t="shared" si="837"/>
        <v/>
      </c>
      <c r="Z1879" s="65" t="str">
        <f t="shared" si="838"/>
        <v/>
      </c>
      <c r="AA1879" s="65" t="str">
        <f t="shared" si="839"/>
        <v/>
      </c>
      <c r="AB1879" s="65" t="str">
        <f t="shared" si="840"/>
        <v/>
      </c>
      <c r="AC1879" s="65" t="str">
        <f t="shared" si="841"/>
        <v/>
      </c>
      <c r="AH1879" s="65" t="str">
        <f t="shared" si="831"/>
        <v>188512126</v>
      </c>
      <c r="AI1879" s="65">
        <v>18851212</v>
      </c>
      <c r="AJ1879" s="65" t="s">
        <v>5236</v>
      </c>
      <c r="AK1879" s="65">
        <v>6</v>
      </c>
      <c r="AL1879" s="65" t="s">
        <v>2097</v>
      </c>
      <c r="AN1879" s="65" t="str">
        <f t="shared" si="826"/>
        <v/>
      </c>
    </row>
    <row r="1880" spans="1:40" ht="16.8" customHeight="1" x14ac:dyDescent="0.25">
      <c r="A1880" s="113">
        <v>1</v>
      </c>
      <c r="B1880" s="342" t="s">
        <v>23</v>
      </c>
      <c r="C1880" s="334" t="s">
        <v>4</v>
      </c>
      <c r="D1880" s="334" t="str">
        <f t="shared" ref="D1880" si="844">IF(C1880="",IF(D1878&gt;D1879,"'W'",IF(D1878=D1879,"'D'","'L'")),_xlfn.CONCAT("'",C1880,"'"))</f>
        <v>'L'</v>
      </c>
      <c r="E1880" s="211">
        <f t="shared" si="843"/>
        <v>18830117</v>
      </c>
      <c r="F1880" s="262">
        <v>7</v>
      </c>
      <c r="G1880" s="211" t="s">
        <v>4806</v>
      </c>
      <c r="R1880" s="112" t="str">
        <f>IF(D1880="","", CONCATENATE("Update games set ", B1880, "= ",D1880," where game_id=", E1880))</f>
        <v>Update games set Result= 'L' where game_id=18830117</v>
      </c>
      <c r="S1880" s="112" t="str">
        <f t="shared" si="827"/>
        <v>Update lineups set player_name = 'SW Widdowson', raw_name = 'SW Widdowson' where game_id = 18830117 and player_order = 7</v>
      </c>
      <c r="T1880" s="112" t="str">
        <f t="shared" si="828"/>
        <v/>
      </c>
      <c r="U1880" s="200" t="str">
        <f t="shared" si="825"/>
        <v/>
      </c>
      <c r="V1880" s="112" t="str">
        <f t="shared" si="829"/>
        <v/>
      </c>
      <c r="W1880" s="415" t="str">
        <f t="shared" si="830"/>
        <v/>
      </c>
      <c r="Y1880" s="65" t="str">
        <f t="shared" si="837"/>
        <v/>
      </c>
      <c r="Z1880" s="65" t="str">
        <f t="shared" si="838"/>
        <v/>
      </c>
      <c r="AA1880" s="65" t="str">
        <f t="shared" si="839"/>
        <v/>
      </c>
      <c r="AB1880" s="65" t="str">
        <f t="shared" si="840"/>
        <v/>
      </c>
      <c r="AC1880" s="65" t="str">
        <f t="shared" si="841"/>
        <v/>
      </c>
      <c r="AH1880" s="65" t="str">
        <f t="shared" si="831"/>
        <v>188512127</v>
      </c>
      <c r="AI1880" s="65">
        <v>18851212</v>
      </c>
      <c r="AJ1880" s="65" t="s">
        <v>5236</v>
      </c>
      <c r="AK1880" s="65">
        <v>7</v>
      </c>
      <c r="AL1880" s="65" t="s">
        <v>3210</v>
      </c>
      <c r="AN1880" s="65" t="str">
        <f t="shared" si="826"/>
        <v/>
      </c>
    </row>
    <row r="1881" spans="1:40" ht="16.8" customHeight="1" x14ac:dyDescent="0.25">
      <c r="A1881" s="113">
        <v>1</v>
      </c>
      <c r="B1881" s="342" t="s">
        <v>768</v>
      </c>
      <c r="C1881" s="180"/>
      <c r="D1881" s="349" t="str">
        <f t="shared" si="835"/>
        <v/>
      </c>
      <c r="E1881" s="211">
        <f t="shared" si="843"/>
        <v>18830117</v>
      </c>
      <c r="F1881" s="262">
        <v>8</v>
      </c>
      <c r="G1881" s="211" t="s">
        <v>5003</v>
      </c>
      <c r="R1881" s="112" t="str">
        <f>IF(D1881="","", CONCATENATE("Update games set ", B1881, "= ",D1881," where game_id=", E1881))</f>
        <v/>
      </c>
      <c r="S1881" s="112" t="str">
        <f t="shared" si="827"/>
        <v>Update lineups set player_name = 'W Parr', raw_name = 'W Parr' where game_id = 18830117 and player_order = 8</v>
      </c>
      <c r="T1881" s="112" t="str">
        <f t="shared" si="828"/>
        <v/>
      </c>
      <c r="U1881" s="200" t="str">
        <f t="shared" si="825"/>
        <v/>
      </c>
      <c r="V1881" s="112" t="str">
        <f t="shared" si="829"/>
        <v/>
      </c>
      <c r="W1881" s="415" t="str">
        <f t="shared" si="830"/>
        <v/>
      </c>
      <c r="Y1881" s="65" t="str">
        <f t="shared" si="837"/>
        <v/>
      </c>
      <c r="Z1881" s="65" t="str">
        <f t="shared" si="838"/>
        <v/>
      </c>
      <c r="AA1881" s="65" t="str">
        <f t="shared" si="839"/>
        <v/>
      </c>
      <c r="AB1881" s="65" t="str">
        <f t="shared" si="840"/>
        <v/>
      </c>
      <c r="AC1881" s="65" t="str">
        <f t="shared" si="841"/>
        <v/>
      </c>
      <c r="AH1881" s="65" t="str">
        <f t="shared" si="831"/>
        <v>188512128</v>
      </c>
      <c r="AI1881" s="65">
        <v>18851212</v>
      </c>
      <c r="AJ1881" s="65" t="s">
        <v>5236</v>
      </c>
      <c r="AK1881" s="65">
        <v>8</v>
      </c>
      <c r="AL1881" s="65" t="s">
        <v>3135</v>
      </c>
      <c r="AN1881" s="65" t="str">
        <f t="shared" si="826"/>
        <v/>
      </c>
    </row>
    <row r="1882" spans="1:40" ht="16.8" customHeight="1" x14ac:dyDescent="0.25">
      <c r="A1882" s="113">
        <v>1</v>
      </c>
      <c r="B1882" s="342" t="s">
        <v>766</v>
      </c>
      <c r="C1882" s="180"/>
      <c r="D1882" s="349" t="str">
        <f t="shared" si="835"/>
        <v/>
      </c>
      <c r="E1882" s="211">
        <f t="shared" si="843"/>
        <v>18830117</v>
      </c>
      <c r="F1882" s="262">
        <v>9</v>
      </c>
      <c r="G1882" s="194" t="s">
        <v>4980</v>
      </c>
      <c r="H1882" s="194"/>
      <c r="N1882" s="417"/>
      <c r="O1882" s="194"/>
      <c r="P1882" s="194"/>
      <c r="R1882" s="112" t="str">
        <f>IF(D1882="","", CONCATENATE("Update games set ", B1882, "= ",D1882," where game_id=", E1882))</f>
        <v/>
      </c>
      <c r="S1882" s="112" t="str">
        <f t="shared" si="827"/>
        <v>Update lineups set player_name = 'FW Earp', raw_name = 'FW Earp' where game_id = 18830117 and player_order = 9</v>
      </c>
      <c r="T1882" s="112" t="str">
        <f t="shared" si="828"/>
        <v/>
      </c>
      <c r="U1882" s="200" t="str">
        <f t="shared" si="825"/>
        <v/>
      </c>
      <c r="V1882" s="112" t="str">
        <f t="shared" si="829"/>
        <v/>
      </c>
      <c r="W1882" s="415" t="str">
        <f t="shared" si="830"/>
        <v/>
      </c>
      <c r="Y1882" s="65" t="str">
        <f t="shared" si="837"/>
        <v/>
      </c>
      <c r="Z1882" s="65" t="str">
        <f t="shared" si="838"/>
        <v/>
      </c>
      <c r="AA1882" s="65" t="str">
        <f t="shared" si="839"/>
        <v/>
      </c>
      <c r="AB1882" s="65" t="str">
        <f t="shared" si="840"/>
        <v/>
      </c>
      <c r="AC1882" s="65" t="str">
        <f t="shared" si="841"/>
        <v/>
      </c>
      <c r="AH1882" s="65" t="str">
        <f t="shared" si="831"/>
        <v>188512129</v>
      </c>
      <c r="AI1882" s="65">
        <v>18851212</v>
      </c>
      <c r="AJ1882" s="65" t="s">
        <v>5236</v>
      </c>
      <c r="AK1882" s="65">
        <v>9</v>
      </c>
      <c r="AL1882" s="65" t="s">
        <v>2943</v>
      </c>
      <c r="AN1882" s="65" t="str">
        <f t="shared" si="826"/>
        <v/>
      </c>
    </row>
    <row r="1883" spans="1:40" ht="16.8" customHeight="1" x14ac:dyDescent="0.25">
      <c r="A1883" s="113">
        <v>1</v>
      </c>
      <c r="B1883" s="342" t="s">
        <v>753</v>
      </c>
      <c r="C1883" s="350" t="s">
        <v>5268</v>
      </c>
      <c r="D1883" s="350" t="str">
        <f t="shared" si="836"/>
        <v>'Mr Armstrong'</v>
      </c>
      <c r="E1883" s="211">
        <f t="shared" si="843"/>
        <v>18830117</v>
      </c>
      <c r="F1883" s="262">
        <v>10</v>
      </c>
      <c r="G1883" s="194" t="s">
        <v>4942</v>
      </c>
      <c r="N1883" s="417"/>
      <c r="O1883" s="194"/>
      <c r="P1883" s="194"/>
      <c r="R1883" s="112" t="str">
        <f>IF(D1883="","", CONCATENATE("Update games set ", B1883, "= ",D1883," where game_id=", E1883))</f>
        <v>Update games set Referee= 'Mr Armstrong' where game_id=18830117</v>
      </c>
      <c r="S1883" s="112" t="str">
        <f t="shared" si="827"/>
        <v>Update lineups set player_name = 'E Luntley', raw_name = 'E Luntley' where game_id = 18830117 and player_order = 10</v>
      </c>
      <c r="T1883" s="112" t="str">
        <f t="shared" si="828"/>
        <v/>
      </c>
      <c r="U1883" s="200" t="str">
        <f t="shared" si="825"/>
        <v/>
      </c>
      <c r="V1883" s="112" t="str">
        <f t="shared" si="829"/>
        <v/>
      </c>
      <c r="W1883" s="415" t="str">
        <f t="shared" si="830"/>
        <v/>
      </c>
      <c r="Y1883" s="65" t="str">
        <f t="shared" si="837"/>
        <v/>
      </c>
      <c r="Z1883" s="65" t="str">
        <f t="shared" si="838"/>
        <v/>
      </c>
      <c r="AA1883" s="65" t="str">
        <f t="shared" si="839"/>
        <v/>
      </c>
      <c r="AB1883" s="65" t="str">
        <f t="shared" si="840"/>
        <v/>
      </c>
      <c r="AC1883" s="65" t="str">
        <f t="shared" si="841"/>
        <v/>
      </c>
      <c r="AH1883" s="65" t="str">
        <f t="shared" si="831"/>
        <v>1885121210</v>
      </c>
      <c r="AI1883" s="65">
        <v>18851212</v>
      </c>
      <c r="AJ1883" s="65" t="s">
        <v>5236</v>
      </c>
      <c r="AK1883" s="65">
        <v>10</v>
      </c>
      <c r="AL1883" s="65" t="s">
        <v>2939</v>
      </c>
      <c r="AN1883" s="65" t="str">
        <f t="shared" si="826"/>
        <v/>
      </c>
    </row>
    <row r="1884" spans="1:40" ht="16.8" customHeight="1" x14ac:dyDescent="0.25">
      <c r="A1884" s="113">
        <v>1</v>
      </c>
      <c r="B1884" s="342" t="s">
        <v>746</v>
      </c>
      <c r="C1884" s="334" t="s">
        <v>5062</v>
      </c>
      <c r="D1884" s="334" t="str">
        <f>CONCATENATE("'", LEFT(E1884,4),"-",MID(E1884,5,2),"-", MID(E1884,7,2), " ", C1884,"'")</f>
        <v>'1883-01-17 15:00'</v>
      </c>
      <c r="E1884" s="211">
        <f t="shared" si="843"/>
        <v>18830117</v>
      </c>
      <c r="F1884" s="262">
        <v>11</v>
      </c>
      <c r="G1884" s="211" t="s">
        <v>5060</v>
      </c>
      <c r="R1884" s="112" t="str">
        <f>IF(D1884="","", CONCATENATE("Update games set ", B1884, "= ",D1884," where game_id=", E1884))</f>
        <v>Update games set Game_date= '1883-01-17 15:00' where game_id=18830117</v>
      </c>
      <c r="S1884" s="112" t="str">
        <f t="shared" si="827"/>
        <v>Update lineups set player_name = 'G Fletcher', raw_name = 'G Fletcher' where game_id = 18830117 and player_order = 11</v>
      </c>
      <c r="T1884" s="112" t="str">
        <f t="shared" si="828"/>
        <v/>
      </c>
      <c r="U1884" s="200" t="str">
        <f t="shared" si="825"/>
        <v/>
      </c>
      <c r="V1884" s="112" t="str">
        <f t="shared" si="829"/>
        <v/>
      </c>
      <c r="W1884" s="415" t="str">
        <f t="shared" si="830"/>
        <v/>
      </c>
      <c r="Y1884" s="65" t="str">
        <f t="shared" si="837"/>
        <v/>
      </c>
      <c r="Z1884" s="65" t="str">
        <f t="shared" si="838"/>
        <v/>
      </c>
      <c r="AA1884" s="65" t="str">
        <f t="shared" si="839"/>
        <v/>
      </c>
      <c r="AB1884" s="65" t="str">
        <f t="shared" si="840"/>
        <v/>
      </c>
      <c r="AC1884" s="65" t="str">
        <f t="shared" si="841"/>
        <v/>
      </c>
      <c r="AH1884" s="65" t="str">
        <f t="shared" si="831"/>
        <v>1885121211</v>
      </c>
      <c r="AI1884" s="65">
        <v>18851212</v>
      </c>
      <c r="AJ1884" s="65" t="s">
        <v>5236</v>
      </c>
      <c r="AK1884" s="65">
        <v>11</v>
      </c>
      <c r="AL1884" s="65" t="s">
        <v>3395</v>
      </c>
      <c r="AN1884" s="65" t="str">
        <f t="shared" si="826"/>
        <v/>
      </c>
    </row>
    <row r="1885" spans="1:40" ht="16.8" customHeight="1" x14ac:dyDescent="0.25">
      <c r="A1885" s="113">
        <v>1</v>
      </c>
      <c r="B1885" s="342" t="s">
        <v>25</v>
      </c>
      <c r="C1885" s="334"/>
      <c r="D1885" s="350" t="str">
        <f t="shared" si="818"/>
        <v/>
      </c>
      <c r="E1885" s="211">
        <f t="shared" si="843"/>
        <v>18830117</v>
      </c>
      <c r="F1885" s="262">
        <v>12</v>
      </c>
      <c r="G1885" s="212"/>
      <c r="H1885" s="212"/>
      <c r="N1885" s="416"/>
      <c r="O1885" s="212"/>
      <c r="P1885" s="212"/>
      <c r="R1885" s="112" t="str">
        <f>IF(D1885="","", CONCATENATE("Update games set ", B1885, "= ",D1885," where game_id=", E1885))</f>
        <v/>
      </c>
      <c r="S1885" s="112" t="str">
        <f t="shared" si="827"/>
        <v/>
      </c>
      <c r="T1885" s="112" t="str">
        <f t="shared" si="828"/>
        <v/>
      </c>
      <c r="U1885" s="200" t="str">
        <f t="shared" si="825"/>
        <v/>
      </c>
      <c r="V1885" s="112" t="str">
        <f t="shared" si="829"/>
        <v/>
      </c>
      <c r="W1885" s="415" t="str">
        <f t="shared" si="830"/>
        <v/>
      </c>
      <c r="Y1885" s="65" t="str">
        <f t="shared" si="837"/>
        <v/>
      </c>
      <c r="Z1885" s="65" t="str">
        <f t="shared" si="838"/>
        <v/>
      </c>
      <c r="AA1885" s="65" t="str">
        <f t="shared" si="839"/>
        <v/>
      </c>
      <c r="AB1885" s="65" t="str">
        <f t="shared" si="840"/>
        <v/>
      </c>
      <c r="AC1885" s="65" t="str">
        <f t="shared" si="841"/>
        <v/>
      </c>
      <c r="AH1885" s="65" t="str">
        <f t="shared" si="831"/>
        <v>1885121212</v>
      </c>
      <c r="AI1885" s="65">
        <v>18851212</v>
      </c>
      <c r="AJ1885" s="65" t="s">
        <v>5236</v>
      </c>
      <c r="AK1885" s="65">
        <v>12</v>
      </c>
      <c r="AL1885" s="65" t="s">
        <v>653</v>
      </c>
      <c r="AN1885" s="65" t="str">
        <f t="shared" si="826"/>
        <v/>
      </c>
    </row>
    <row r="1886" spans="1:40" ht="16.8" customHeight="1" x14ac:dyDescent="0.25">
      <c r="A1886" s="113">
        <v>1</v>
      </c>
      <c r="B1886" s="342" t="s">
        <v>475</v>
      </c>
      <c r="C1886" s="180">
        <v>3000</v>
      </c>
      <c r="D1886" s="349">
        <f t="shared" si="835"/>
        <v>3000</v>
      </c>
      <c r="E1886" s="211">
        <f t="shared" si="843"/>
        <v>18830117</v>
      </c>
      <c r="F1886" s="262">
        <v>13</v>
      </c>
      <c r="R1886" s="112" t="str">
        <f>IF(D1886="","", CONCATENATE("Update games set ", B1886, "= ",D1886," where game_id=", E1886))</f>
        <v>Update games set Att= 3000 where game_id=18830117</v>
      </c>
      <c r="S1886" s="112" t="str">
        <f t="shared" si="827"/>
        <v/>
      </c>
      <c r="T1886" s="112" t="str">
        <f t="shared" si="828"/>
        <v/>
      </c>
      <c r="U1886" s="200" t="str">
        <f t="shared" si="825"/>
        <v/>
      </c>
      <c r="V1886" s="112" t="str">
        <f t="shared" si="829"/>
        <v/>
      </c>
      <c r="W1886" s="415" t="str">
        <f t="shared" si="830"/>
        <v/>
      </c>
      <c r="Y1886" s="65" t="str">
        <f t="shared" si="837"/>
        <v/>
      </c>
      <c r="Z1886" s="65" t="str">
        <f t="shared" si="838"/>
        <v/>
      </c>
      <c r="AA1886" s="65" t="str">
        <f t="shared" si="839"/>
        <v/>
      </c>
      <c r="AB1886" s="65" t="str">
        <f t="shared" si="840"/>
        <v/>
      </c>
      <c r="AC1886" s="65" t="str">
        <f t="shared" si="841"/>
        <v/>
      </c>
      <c r="AH1886" s="65" t="str">
        <f t="shared" si="831"/>
        <v>1885121213</v>
      </c>
      <c r="AI1886" s="65">
        <v>18851212</v>
      </c>
      <c r="AJ1886" s="65" t="s">
        <v>5236</v>
      </c>
      <c r="AK1886" s="65">
        <v>13</v>
      </c>
      <c r="AL1886" s="65" t="s">
        <v>653</v>
      </c>
      <c r="AN1886" s="65" t="str">
        <f t="shared" si="826"/>
        <v/>
      </c>
    </row>
    <row r="1887" spans="1:40" ht="16.8" customHeight="1" x14ac:dyDescent="0.25">
      <c r="A1887" s="113">
        <v>1</v>
      </c>
      <c r="B1887" s="342" t="s">
        <v>20</v>
      </c>
      <c r="C1887" s="380" t="s">
        <v>5224</v>
      </c>
      <c r="D1887" s="350" t="str">
        <f t="shared" si="818"/>
        <v>'Bramall Lane'</v>
      </c>
      <c r="E1887" s="211">
        <f t="shared" si="843"/>
        <v>18830117</v>
      </c>
      <c r="F1887" s="262">
        <v>14</v>
      </c>
      <c r="R1887" s="112" t="str">
        <f>IF(D1887="","", CONCATENATE("Update games set ", B1887, "= ",D1887," where game_id=", E1887))</f>
        <v>Update games set Ground= 'Bramall Lane' where game_id=18830117</v>
      </c>
      <c r="S1887" s="112" t="str">
        <f t="shared" si="827"/>
        <v/>
      </c>
      <c r="T1887" s="112" t="str">
        <f t="shared" si="828"/>
        <v/>
      </c>
      <c r="U1887" s="200" t="str">
        <f t="shared" si="825"/>
        <v/>
      </c>
      <c r="V1887" s="112" t="str">
        <f t="shared" si="829"/>
        <v/>
      </c>
      <c r="W1887" s="415" t="str">
        <f t="shared" si="830"/>
        <v/>
      </c>
      <c r="Y1887" s="65" t="str">
        <f t="shared" si="837"/>
        <v/>
      </c>
      <c r="Z1887" s="65" t="str">
        <f t="shared" si="838"/>
        <v/>
      </c>
      <c r="AA1887" s="65" t="str">
        <f t="shared" si="839"/>
        <v/>
      </c>
      <c r="AB1887" s="65" t="str">
        <f t="shared" si="840"/>
        <v/>
      </c>
      <c r="AC1887" s="65" t="str">
        <f t="shared" si="841"/>
        <v/>
      </c>
      <c r="AH1887" s="65" t="str">
        <f t="shared" si="831"/>
        <v>1885121214</v>
      </c>
      <c r="AI1887" s="65">
        <v>18851212</v>
      </c>
      <c r="AJ1887" s="65" t="s">
        <v>5236</v>
      </c>
      <c r="AK1887" s="65">
        <v>14</v>
      </c>
      <c r="AL1887" s="65" t="s">
        <v>653</v>
      </c>
      <c r="AN1887" s="65" t="str">
        <f t="shared" si="826"/>
        <v/>
      </c>
    </row>
    <row r="1888" spans="1:40" ht="16.8" customHeight="1" x14ac:dyDescent="0.25">
      <c r="A1888" s="113">
        <v>1</v>
      </c>
      <c r="B1888" s="342" t="s">
        <v>4882</v>
      </c>
      <c r="C1888" s="342" t="str">
        <f>IF(C1887="", "", C1887)</f>
        <v>Bramall Lane</v>
      </c>
      <c r="D1888" s="350" t="str">
        <f t="shared" si="818"/>
        <v>'Bramall Lane'</v>
      </c>
      <c r="E1888" s="211">
        <f t="shared" si="843"/>
        <v>18830117</v>
      </c>
      <c r="F1888" s="262">
        <v>15</v>
      </c>
      <c r="R1888" s="112" t="str">
        <f>IF(D1888="","", CONCATENATE("Update games set ", B1888, "= ",D1888," where game_id=", E1888))</f>
        <v>Update games set Ground_parent= 'Bramall Lane' where game_id=18830117</v>
      </c>
      <c r="S1888" s="112" t="str">
        <f t="shared" si="827"/>
        <v/>
      </c>
      <c r="T1888" s="112" t="str">
        <f t="shared" si="828"/>
        <v/>
      </c>
      <c r="U1888" s="200" t="str">
        <f t="shared" si="825"/>
        <v/>
      </c>
      <c r="V1888" s="112" t="str">
        <f t="shared" si="829"/>
        <v/>
      </c>
      <c r="W1888" s="415" t="str">
        <f t="shared" si="830"/>
        <v/>
      </c>
      <c r="Y1888" s="65" t="str">
        <f t="shared" si="837"/>
        <v/>
      </c>
      <c r="Z1888" s="65" t="str">
        <f t="shared" si="838"/>
        <v/>
      </c>
      <c r="AA1888" s="65" t="str">
        <f t="shared" si="839"/>
        <v/>
      </c>
      <c r="AB1888" s="65" t="str">
        <f t="shared" si="840"/>
        <v/>
      </c>
      <c r="AC1888" s="65" t="str">
        <f t="shared" si="841"/>
        <v/>
      </c>
      <c r="AH1888" s="65" t="str">
        <f t="shared" si="831"/>
        <v>1885121215</v>
      </c>
      <c r="AI1888" s="65">
        <v>18851212</v>
      </c>
      <c r="AJ1888" s="65" t="s">
        <v>5236</v>
      </c>
      <c r="AK1888" s="65">
        <v>15</v>
      </c>
      <c r="AL1888" s="65" t="s">
        <v>653</v>
      </c>
      <c r="AN1888" s="65" t="str">
        <f t="shared" si="826"/>
        <v/>
      </c>
    </row>
    <row r="1889" spans="1:40" s="126" customFormat="1" ht="16.8" customHeight="1" thickBot="1" x14ac:dyDescent="0.3">
      <c r="A1889" s="113">
        <v>1</v>
      </c>
      <c r="B1889" s="116" t="s">
        <v>115</v>
      </c>
      <c r="C1889" s="352"/>
      <c r="D1889" s="370" t="str">
        <f t="shared" ref="D1889" si="845">IF(MID(E1889,5,2)*1&gt;6,_xlfn.CONCAT("'",LEFT(E1889,4),"-",MID(E1889,3,2)+1,"'"),_xlfn.CONCAT("'",LEFT(E1889,4)-1,"-",MID(E1889,3,2),"'"))</f>
        <v>'1882-83'</v>
      </c>
      <c r="E1889" s="214">
        <f t="shared" si="843"/>
        <v>18830117</v>
      </c>
      <c r="F1889" s="266">
        <v>16</v>
      </c>
      <c r="G1889" s="343"/>
      <c r="H1889" s="343"/>
      <c r="I1889" s="267"/>
      <c r="J1889" s="214"/>
      <c r="K1889" s="266"/>
      <c r="L1889" s="266"/>
      <c r="M1889" s="266"/>
      <c r="N1889" s="419"/>
      <c r="O1889" s="343"/>
      <c r="P1889" s="343"/>
      <c r="Q1889" s="346"/>
      <c r="R1889" s="112" t="str">
        <f>IF(D1889="","", CONCATENATE("Update games set ", B1889, "= ",D1889," where game_id=", E1889))</f>
        <v>Update games set Season= '1882-83' where game_id=18830117</v>
      </c>
      <c r="S1889" s="112" t="str">
        <f t="shared" si="827"/>
        <v/>
      </c>
      <c r="T1889" s="112" t="str">
        <f t="shared" si="828"/>
        <v/>
      </c>
      <c r="U1889" s="200" t="str">
        <f t="shared" si="825"/>
        <v/>
      </c>
      <c r="V1889" s="112" t="str">
        <f t="shared" si="829"/>
        <v/>
      </c>
      <c r="W1889" s="415" t="str">
        <f t="shared" si="830"/>
        <v/>
      </c>
      <c r="X1889" s="240"/>
      <c r="Y1889" s="65" t="str">
        <f t="shared" si="837"/>
        <v/>
      </c>
      <c r="Z1889" s="65" t="str">
        <f t="shared" si="838"/>
        <v/>
      </c>
      <c r="AA1889" s="65" t="str">
        <f t="shared" si="839"/>
        <v/>
      </c>
      <c r="AB1889" s="65" t="str">
        <f t="shared" si="840"/>
        <v/>
      </c>
      <c r="AC1889" s="65" t="str">
        <f t="shared" si="841"/>
        <v/>
      </c>
      <c r="AH1889" s="65" t="str">
        <f t="shared" si="831"/>
        <v>1885121216</v>
      </c>
      <c r="AI1889" s="126">
        <v>18851212</v>
      </c>
      <c r="AJ1889" s="126" t="s">
        <v>5236</v>
      </c>
      <c r="AK1889" s="126">
        <v>16</v>
      </c>
      <c r="AL1889" s="126" t="s">
        <v>653</v>
      </c>
      <c r="AN1889" s="65" t="str">
        <f t="shared" si="826"/>
        <v/>
      </c>
    </row>
    <row r="1890" spans="1:40" ht="15" thickTop="1" x14ac:dyDescent="0.25">
      <c r="A1890" s="113">
        <v>1</v>
      </c>
      <c r="B1890" s="341" t="s">
        <v>22</v>
      </c>
      <c r="C1890" s="341" t="s">
        <v>36</v>
      </c>
      <c r="D1890" s="341" t="str">
        <f t="shared" si="818"/>
        <v>'Grimsby Town'</v>
      </c>
      <c r="E1890" s="211">
        <v>18830505</v>
      </c>
      <c r="F1890" s="262">
        <v>1</v>
      </c>
      <c r="G1890" s="211" t="s">
        <v>5013</v>
      </c>
      <c r="H1890" s="212"/>
      <c r="R1890" s="112" t="str">
        <f>IF(D1890="","", CONCATENATE("Update games set ", B1890, "= ",D1890," where game_id=", E1890))</f>
        <v>Update games set Opponent= 'Grimsby Town' where game_id=18830505</v>
      </c>
      <c r="S1890" s="112" t="str">
        <f t="shared" si="827"/>
        <v>Update lineups set player_name = 'Beardsley', raw_name = 'Beardsley' where game_id = 18830505 and player_order = 1</v>
      </c>
      <c r="T1890" s="112" t="str">
        <f t="shared" si="828"/>
        <v/>
      </c>
      <c r="U1890" s="200" t="str">
        <f t="shared" si="825"/>
        <v/>
      </c>
      <c r="V1890" s="112" t="str">
        <f t="shared" si="829"/>
        <v/>
      </c>
      <c r="W1890" s="415" t="str">
        <f t="shared" si="830"/>
        <v/>
      </c>
      <c r="Y1890" s="65" t="str">
        <f t="shared" si="837"/>
        <v/>
      </c>
      <c r="Z1890" s="65" t="str">
        <f t="shared" si="838"/>
        <v/>
      </c>
      <c r="AA1890" s="65" t="str">
        <f t="shared" si="839"/>
        <v/>
      </c>
      <c r="AB1890" s="65" t="str">
        <f t="shared" si="840"/>
        <v/>
      </c>
      <c r="AC1890" s="65" t="str">
        <f t="shared" si="841"/>
        <v/>
      </c>
      <c r="AH1890" s="65" t="str">
        <f t="shared" si="831"/>
        <v>188610301</v>
      </c>
      <c r="AI1890" s="65">
        <v>18861030</v>
      </c>
      <c r="AJ1890" s="65" t="s">
        <v>5098</v>
      </c>
      <c r="AK1890" s="65">
        <v>1</v>
      </c>
      <c r="AL1890" s="65" t="s">
        <v>2107</v>
      </c>
      <c r="AN1890" s="65" t="str">
        <f t="shared" si="826"/>
        <v>update games set source = 'The Nottingham Forest Football Scrapbook' where game_id = 18830505</v>
      </c>
    </row>
    <row r="1891" spans="1:40" ht="16.8" customHeight="1" x14ac:dyDescent="0.25">
      <c r="A1891" s="113">
        <v>1</v>
      </c>
      <c r="B1891" s="342" t="s">
        <v>4979</v>
      </c>
      <c r="C1891" s="342" t="str">
        <f>IF(C1890="", "", C1890)</f>
        <v>Grimsby Town</v>
      </c>
      <c r="D1891" s="350" t="str">
        <f t="shared" ref="D1891:D1954" si="846">IF(C1891="", "", CONCATENATE("'", C1891,"'"))</f>
        <v>'Grimsby Town'</v>
      </c>
      <c r="E1891" s="211">
        <f>E1890</f>
        <v>18830505</v>
      </c>
      <c r="F1891" s="262">
        <v>2</v>
      </c>
      <c r="G1891" s="211" t="s">
        <v>5037</v>
      </c>
      <c r="R1891" s="112" t="str">
        <f>IF(D1891="","", CONCATENATE("Update games set ", B1891, "= ",D1891," where game_id=", E1891))</f>
        <v>Update games set Opp_parent= 'Grimsby Town' where game_id=18830505</v>
      </c>
      <c r="S1891" s="112" t="str">
        <f t="shared" si="827"/>
        <v>Update lineups set player_name = 'Taylor', raw_name = 'Taylor' where game_id = 18830505 and player_order = 2</v>
      </c>
      <c r="T1891" s="112" t="str">
        <f t="shared" si="828"/>
        <v/>
      </c>
      <c r="U1891" s="200" t="str">
        <f t="shared" si="825"/>
        <v/>
      </c>
      <c r="V1891" s="112" t="str">
        <f t="shared" si="829"/>
        <v/>
      </c>
      <c r="W1891" s="415" t="str">
        <f t="shared" si="830"/>
        <v/>
      </c>
      <c r="Y1891" s="65" t="str">
        <f t="shared" si="837"/>
        <v/>
      </c>
      <c r="Z1891" s="65" t="str">
        <f t="shared" si="838"/>
        <v/>
      </c>
      <c r="AA1891" s="65" t="str">
        <f t="shared" si="839"/>
        <v/>
      </c>
      <c r="AB1891" s="65" t="str">
        <f t="shared" si="840"/>
        <v/>
      </c>
      <c r="AC1891" s="65" t="str">
        <f t="shared" si="841"/>
        <v/>
      </c>
      <c r="AH1891" s="65" t="str">
        <f t="shared" si="831"/>
        <v>188610302</v>
      </c>
      <c r="AI1891" s="65">
        <v>18861030</v>
      </c>
      <c r="AJ1891" s="65" t="s">
        <v>5098</v>
      </c>
      <c r="AK1891" s="65">
        <v>2</v>
      </c>
      <c r="AL1891" s="65" t="s">
        <v>3078</v>
      </c>
      <c r="AN1891" s="65" t="str">
        <f t="shared" si="826"/>
        <v/>
      </c>
    </row>
    <row r="1892" spans="1:40" ht="16.8" customHeight="1" x14ac:dyDescent="0.25">
      <c r="A1892" s="113">
        <v>1</v>
      </c>
      <c r="B1892" s="342" t="s">
        <v>2653</v>
      </c>
      <c r="C1892" s="342" t="s">
        <v>663</v>
      </c>
      <c r="D1892" s="350" t="str">
        <f t="shared" si="846"/>
        <v>'Friendly'</v>
      </c>
      <c r="E1892" s="211">
        <f t="shared" ref="E1892:E1905" si="847">E1891</f>
        <v>18830505</v>
      </c>
      <c r="F1892" s="262">
        <v>3</v>
      </c>
      <c r="G1892" s="211" t="s">
        <v>2112</v>
      </c>
      <c r="R1892" s="112" t="str">
        <f>IF(D1892="","", CONCATENATE("Update games set ", B1892, "= ",D1892," where game_id=", E1892))</f>
        <v>Update games set Game_type= 'Friendly' where game_id=18830505</v>
      </c>
      <c r="S1892" s="112" t="str">
        <f t="shared" si="827"/>
        <v>Update lineups set player_name = 'Barlow', raw_name = 'Barlow' where game_id = 18830505 and player_order = 3</v>
      </c>
      <c r="T1892" s="112" t="str">
        <f t="shared" si="828"/>
        <v/>
      </c>
      <c r="U1892" s="200" t="str">
        <f t="shared" si="825"/>
        <v/>
      </c>
      <c r="V1892" s="112" t="str">
        <f t="shared" si="829"/>
        <v/>
      </c>
      <c r="W1892" s="415" t="str">
        <f t="shared" si="830"/>
        <v/>
      </c>
      <c r="Y1892" s="65" t="str">
        <f t="shared" si="837"/>
        <v/>
      </c>
      <c r="Z1892" s="65" t="str">
        <f t="shared" si="838"/>
        <v/>
      </c>
      <c r="AA1892" s="65" t="str">
        <f t="shared" si="839"/>
        <v/>
      </c>
      <c r="AB1892" s="65" t="str">
        <f t="shared" si="840"/>
        <v/>
      </c>
      <c r="AC1892" s="65" t="str">
        <f t="shared" si="841"/>
        <v/>
      </c>
      <c r="AH1892" s="65" t="str">
        <f t="shared" si="831"/>
        <v>188610303</v>
      </c>
      <c r="AI1892" s="65">
        <v>18861030</v>
      </c>
      <c r="AJ1892" s="65" t="s">
        <v>5098</v>
      </c>
      <c r="AK1892" s="65">
        <v>3</v>
      </c>
      <c r="AL1892" s="65" t="s">
        <v>2094</v>
      </c>
      <c r="AN1892" s="65" t="str">
        <f t="shared" si="826"/>
        <v/>
      </c>
    </row>
    <row r="1893" spans="1:40" ht="16.8" customHeight="1" x14ac:dyDescent="0.25">
      <c r="A1893" s="113">
        <v>1</v>
      </c>
      <c r="B1893" s="342" t="s">
        <v>4978</v>
      </c>
      <c r="C1893" s="350" t="s">
        <v>0</v>
      </c>
      <c r="D1893" s="350" t="str">
        <f t="shared" si="846"/>
        <v>'A'</v>
      </c>
      <c r="E1893" s="211">
        <f t="shared" si="847"/>
        <v>18830505</v>
      </c>
      <c r="F1893" s="262">
        <v>4</v>
      </c>
      <c r="G1893" s="211" t="s">
        <v>4959</v>
      </c>
      <c r="R1893" s="112" t="str">
        <f>IF(D1893="","", CONCATENATE("Update games set ", B1893, "= ",D1893," where game_id=", E1893))</f>
        <v>Update games set HAN= 'A' where game_id=18830505</v>
      </c>
      <c r="S1893" s="112" t="str">
        <f t="shared" si="827"/>
        <v>Update lineups set player_name = 'Bates', raw_name = 'Bates' where game_id = 18830505 and player_order = 4</v>
      </c>
      <c r="T1893" s="112" t="str">
        <f t="shared" si="828"/>
        <v/>
      </c>
      <c r="U1893" s="200" t="str">
        <f t="shared" si="825"/>
        <v/>
      </c>
      <c r="V1893" s="112" t="str">
        <f t="shared" si="829"/>
        <v/>
      </c>
      <c r="W1893" s="415" t="str">
        <f t="shared" si="830"/>
        <v/>
      </c>
      <c r="Y1893" s="65" t="str">
        <f t="shared" si="837"/>
        <v/>
      </c>
      <c r="Z1893" s="65" t="str">
        <f t="shared" si="838"/>
        <v/>
      </c>
      <c r="AA1893" s="65" t="str">
        <f t="shared" si="839"/>
        <v/>
      </c>
      <c r="AB1893" s="65" t="str">
        <f t="shared" si="840"/>
        <v/>
      </c>
      <c r="AC1893" s="65" t="str">
        <f t="shared" si="841"/>
        <v/>
      </c>
      <c r="AH1893" s="65" t="str">
        <f t="shared" si="831"/>
        <v>188610304</v>
      </c>
      <c r="AI1893" s="65">
        <v>18861030</v>
      </c>
      <c r="AJ1893" s="65" t="s">
        <v>5098</v>
      </c>
      <c r="AK1893" s="65">
        <v>4</v>
      </c>
      <c r="AL1893" s="65" t="s">
        <v>2091</v>
      </c>
      <c r="AN1893" s="65" t="str">
        <f t="shared" si="826"/>
        <v/>
      </c>
    </row>
    <row r="1894" spans="1:40" ht="16.8" customHeight="1" x14ac:dyDescent="0.25">
      <c r="A1894" s="113">
        <v>1</v>
      </c>
      <c r="B1894" s="342" t="s">
        <v>5</v>
      </c>
      <c r="C1894" s="347">
        <v>2</v>
      </c>
      <c r="D1894" s="349">
        <f t="shared" si="833"/>
        <v>2</v>
      </c>
      <c r="E1894" s="211">
        <f t="shared" si="847"/>
        <v>18830505</v>
      </c>
      <c r="F1894" s="262">
        <v>5</v>
      </c>
      <c r="G1894" s="211" t="s">
        <v>2112</v>
      </c>
      <c r="R1894" s="112" t="str">
        <f>IF(D1894="","", CONCATENATE("Update games set ", B1894, "= ",D1894," where game_id=", E1894))</f>
        <v>Update games set F= 2 where game_id=18830505</v>
      </c>
      <c r="S1894" s="112" t="str">
        <f t="shared" si="827"/>
        <v>Update lineups set player_name = 'Barlow', raw_name = 'Barlow' where game_id = 18830505 and player_order = 5</v>
      </c>
      <c r="T1894" s="112" t="str">
        <f t="shared" si="828"/>
        <v/>
      </c>
      <c r="U1894" s="200" t="str">
        <f t="shared" si="825"/>
        <v/>
      </c>
      <c r="V1894" s="112" t="str">
        <f t="shared" si="829"/>
        <v/>
      </c>
      <c r="W1894" s="415" t="str">
        <f t="shared" si="830"/>
        <v/>
      </c>
      <c r="Y1894" s="65" t="str">
        <f t="shared" si="837"/>
        <v/>
      </c>
      <c r="Z1894" s="65" t="str">
        <f t="shared" si="838"/>
        <v/>
      </c>
      <c r="AA1894" s="65" t="str">
        <f t="shared" si="839"/>
        <v/>
      </c>
      <c r="AB1894" s="65" t="str">
        <f t="shared" si="840"/>
        <v/>
      </c>
      <c r="AC1894" s="65" t="str">
        <f t="shared" si="841"/>
        <v/>
      </c>
      <c r="AH1894" s="65" t="str">
        <f t="shared" si="831"/>
        <v>188610305</v>
      </c>
      <c r="AI1894" s="65">
        <v>18861030</v>
      </c>
      <c r="AJ1894" s="65" t="s">
        <v>5098</v>
      </c>
      <c r="AK1894" s="65">
        <v>5</v>
      </c>
      <c r="AL1894" s="65" t="s">
        <v>2105</v>
      </c>
      <c r="AN1894" s="65" t="str">
        <f t="shared" si="826"/>
        <v/>
      </c>
    </row>
    <row r="1895" spans="1:40" ht="16.8" customHeight="1" x14ac:dyDescent="0.25">
      <c r="A1895" s="113">
        <v>1</v>
      </c>
      <c r="B1895" s="342" t="s">
        <v>0</v>
      </c>
      <c r="C1895" s="180">
        <v>1</v>
      </c>
      <c r="D1895" s="349">
        <f t="shared" si="833"/>
        <v>1</v>
      </c>
      <c r="E1895" s="211">
        <f t="shared" si="847"/>
        <v>18830505</v>
      </c>
      <c r="F1895" s="262">
        <v>6</v>
      </c>
      <c r="G1895" s="211" t="s">
        <v>4941</v>
      </c>
      <c r="H1895" s="211" t="s">
        <v>4777</v>
      </c>
      <c r="R1895" s="112" t="str">
        <f>IF(D1895="","", CONCATENATE("Update games set ", B1895, "= ",D1895," where game_id=", E1895))</f>
        <v>Update games set A= 1 where game_id=18830505</v>
      </c>
      <c r="S1895" s="112" t="str">
        <f t="shared" si="827"/>
        <v>Update lineups set player_name = 'Jardine', raw_name = 'Jardine' where game_id = 18830505 and player_order = 6</v>
      </c>
      <c r="T1895" s="112" t="str">
        <f t="shared" si="828"/>
        <v/>
      </c>
      <c r="U1895" s="200" t="str">
        <f t="shared" si="825"/>
        <v/>
      </c>
      <c r="V1895" s="112" t="str">
        <f t="shared" si="829"/>
        <v/>
      </c>
      <c r="W1895" s="415" t="str">
        <f t="shared" si="830"/>
        <v/>
      </c>
      <c r="Y1895" s="65" t="str">
        <f t="shared" si="837"/>
        <v/>
      </c>
      <c r="Z1895" s="65" t="str">
        <f t="shared" si="838"/>
        <v/>
      </c>
      <c r="AA1895" s="65" t="str">
        <f t="shared" si="839"/>
        <v/>
      </c>
      <c r="AB1895" s="65" t="str">
        <f t="shared" si="840"/>
        <v/>
      </c>
      <c r="AC1895" s="65" t="str">
        <f t="shared" si="841"/>
        <v/>
      </c>
      <c r="AH1895" s="65" t="str">
        <f t="shared" si="831"/>
        <v>188610306</v>
      </c>
      <c r="AI1895" s="65">
        <v>18861030</v>
      </c>
      <c r="AJ1895" s="65" t="s">
        <v>5098</v>
      </c>
      <c r="AK1895" s="65">
        <v>6</v>
      </c>
      <c r="AL1895" s="65" t="s">
        <v>2022</v>
      </c>
      <c r="AN1895" s="65" t="str">
        <f t="shared" si="826"/>
        <v/>
      </c>
    </row>
    <row r="1896" spans="1:40" ht="16.8" customHeight="1" x14ac:dyDescent="0.25">
      <c r="A1896" s="113">
        <v>1</v>
      </c>
      <c r="B1896" s="342" t="s">
        <v>23</v>
      </c>
      <c r="C1896" s="334" t="s">
        <v>2</v>
      </c>
      <c r="D1896" s="334" t="str">
        <f t="shared" ref="D1896" si="848">IF(C1896="",IF(D1894&gt;D1895,"'W'",IF(D1894=D1895,"'D'","'L'")),_xlfn.CONCAT("'",C1896,"'"))</f>
        <v>'W'</v>
      </c>
      <c r="E1896" s="211">
        <f t="shared" si="847"/>
        <v>18830505</v>
      </c>
      <c r="F1896" s="262">
        <v>7</v>
      </c>
      <c r="G1896" s="211" t="s">
        <v>4984</v>
      </c>
      <c r="R1896" s="112" t="str">
        <f>IF(D1896="","", CONCATENATE("Update games set ", B1896, "= ",D1896," where game_id=", E1896))</f>
        <v>Update games set Result= 'W' where game_id=18830505</v>
      </c>
      <c r="S1896" s="112" t="str">
        <f t="shared" si="827"/>
        <v>Update lineups set player_name = 'Hill', raw_name = 'Hill' where game_id = 18830505 and player_order = 7</v>
      </c>
      <c r="T1896" s="112" t="str">
        <f t="shared" si="828"/>
        <v/>
      </c>
      <c r="U1896" s="200" t="str">
        <f t="shared" si="825"/>
        <v/>
      </c>
      <c r="V1896" s="112" t="str">
        <f t="shared" si="829"/>
        <v/>
      </c>
      <c r="W1896" s="415" t="str">
        <f t="shared" si="830"/>
        <v/>
      </c>
      <c r="Y1896" s="65" t="str">
        <f t="shared" si="837"/>
        <v/>
      </c>
      <c r="Z1896" s="65" t="str">
        <f t="shared" si="838"/>
        <v/>
      </c>
      <c r="AA1896" s="65" t="str">
        <f t="shared" si="839"/>
        <v/>
      </c>
      <c r="AB1896" s="65" t="str">
        <f t="shared" si="840"/>
        <v/>
      </c>
      <c r="AC1896" s="65" t="str">
        <f t="shared" si="841"/>
        <v/>
      </c>
      <c r="AH1896" s="65" t="str">
        <f t="shared" si="831"/>
        <v>188610307</v>
      </c>
      <c r="AI1896" s="65">
        <v>18861030</v>
      </c>
      <c r="AJ1896" s="65" t="s">
        <v>5098</v>
      </c>
      <c r="AK1896" s="65">
        <v>7</v>
      </c>
      <c r="AL1896" s="65" t="s">
        <v>2108</v>
      </c>
      <c r="AN1896" s="65" t="str">
        <f t="shared" si="826"/>
        <v/>
      </c>
    </row>
    <row r="1897" spans="1:40" ht="16.8" customHeight="1" x14ac:dyDescent="0.25">
      <c r="A1897" s="113">
        <v>1</v>
      </c>
      <c r="B1897" s="342" t="s">
        <v>768</v>
      </c>
      <c r="C1897" s="180">
        <v>0</v>
      </c>
      <c r="D1897" s="349">
        <f t="shared" si="835"/>
        <v>0</v>
      </c>
      <c r="E1897" s="211">
        <f t="shared" si="847"/>
        <v>18830505</v>
      </c>
      <c r="F1897" s="262">
        <v>8</v>
      </c>
      <c r="G1897" s="211" t="s">
        <v>2107</v>
      </c>
      <c r="R1897" s="112" t="str">
        <f>IF(D1897="","", CONCATENATE("Update games set ", B1897, "= ",D1897," where game_id=", E1897))</f>
        <v>Update games set HT_f= 0 where game_id=18830505</v>
      </c>
      <c r="S1897" s="112" t="str">
        <f t="shared" si="827"/>
        <v>Update lineups set player_name = 'Luntley', raw_name = 'Luntley' where game_id = 18830505 and player_order = 8</v>
      </c>
      <c r="T1897" s="112" t="str">
        <f t="shared" si="828"/>
        <v/>
      </c>
      <c r="U1897" s="200" t="str">
        <f t="shared" si="825"/>
        <v/>
      </c>
      <c r="V1897" s="112" t="str">
        <f t="shared" si="829"/>
        <v/>
      </c>
      <c r="W1897" s="415" t="str">
        <f t="shared" si="830"/>
        <v/>
      </c>
      <c r="Y1897" s="65" t="str">
        <f t="shared" si="837"/>
        <v/>
      </c>
      <c r="Z1897" s="65" t="str">
        <f t="shared" si="838"/>
        <v/>
      </c>
      <c r="AA1897" s="65" t="str">
        <f t="shared" si="839"/>
        <v/>
      </c>
      <c r="AB1897" s="65" t="str">
        <f t="shared" si="840"/>
        <v/>
      </c>
      <c r="AC1897" s="65" t="str">
        <f t="shared" si="841"/>
        <v/>
      </c>
      <c r="AH1897" s="65" t="str">
        <f t="shared" si="831"/>
        <v>188610308</v>
      </c>
      <c r="AI1897" s="65">
        <v>18861030</v>
      </c>
      <c r="AJ1897" s="65" t="s">
        <v>5098</v>
      </c>
      <c r="AK1897" s="65">
        <v>8</v>
      </c>
      <c r="AL1897" s="65" t="s">
        <v>3135</v>
      </c>
      <c r="AN1897" s="65" t="str">
        <f t="shared" si="826"/>
        <v/>
      </c>
    </row>
    <row r="1898" spans="1:40" ht="16.8" customHeight="1" x14ac:dyDescent="0.25">
      <c r="A1898" s="113">
        <v>1</v>
      </c>
      <c r="B1898" s="342" t="s">
        <v>766</v>
      </c>
      <c r="C1898" s="180">
        <v>0</v>
      </c>
      <c r="D1898" s="349">
        <f t="shared" si="835"/>
        <v>0</v>
      </c>
      <c r="E1898" s="211">
        <f t="shared" si="847"/>
        <v>18830505</v>
      </c>
      <c r="F1898" s="262">
        <v>9</v>
      </c>
      <c r="G1898" s="194" t="s">
        <v>1868</v>
      </c>
      <c r="H1898" s="194"/>
      <c r="N1898" s="417"/>
      <c r="O1898" s="194"/>
      <c r="P1898" s="194"/>
      <c r="R1898" s="112" t="str">
        <f>IF(D1898="","", CONCATENATE("Update games set ", B1898, "= ",D1898," where game_id=", E1898))</f>
        <v>Update games set HT_a= 0 where game_id=18830505</v>
      </c>
      <c r="S1898" s="112" t="str">
        <f t="shared" si="827"/>
        <v>Update lineups set player_name = 'Sheldon', raw_name = 'Sheldon' where game_id = 18830505 and player_order = 9</v>
      </c>
      <c r="T1898" s="112" t="str">
        <f t="shared" si="828"/>
        <v/>
      </c>
      <c r="U1898" s="200" t="str">
        <f t="shared" si="825"/>
        <v/>
      </c>
      <c r="V1898" s="112" t="str">
        <f t="shared" si="829"/>
        <v/>
      </c>
      <c r="W1898" s="415" t="str">
        <f t="shared" si="830"/>
        <v/>
      </c>
      <c r="Y1898" s="65" t="str">
        <f t="shared" si="837"/>
        <v/>
      </c>
      <c r="Z1898" s="65" t="str">
        <f t="shared" si="838"/>
        <v/>
      </c>
      <c r="AA1898" s="65" t="str">
        <f t="shared" si="839"/>
        <v/>
      </c>
      <c r="AB1898" s="65" t="str">
        <f t="shared" si="840"/>
        <v/>
      </c>
      <c r="AC1898" s="65" t="str">
        <f t="shared" si="841"/>
        <v/>
      </c>
      <c r="AH1898" s="65" t="str">
        <f t="shared" si="831"/>
        <v>188610309</v>
      </c>
      <c r="AI1898" s="65">
        <v>18861030</v>
      </c>
      <c r="AJ1898" s="65" t="s">
        <v>5098</v>
      </c>
      <c r="AK1898" s="65">
        <v>9</v>
      </c>
      <c r="AL1898" s="65" t="s">
        <v>3210</v>
      </c>
      <c r="AN1898" s="65" t="str">
        <f t="shared" si="826"/>
        <v/>
      </c>
    </row>
    <row r="1899" spans="1:40" ht="16.8" customHeight="1" x14ac:dyDescent="0.25">
      <c r="A1899" s="113">
        <v>1</v>
      </c>
      <c r="B1899" s="342" t="s">
        <v>753</v>
      </c>
      <c r="C1899" s="350"/>
      <c r="D1899" s="350" t="str">
        <f t="shared" si="836"/>
        <v/>
      </c>
      <c r="E1899" s="211">
        <f t="shared" si="847"/>
        <v>18830505</v>
      </c>
      <c r="F1899" s="262">
        <v>10</v>
      </c>
      <c r="G1899" s="194" t="s">
        <v>5061</v>
      </c>
      <c r="N1899" s="417"/>
      <c r="O1899" s="194"/>
      <c r="P1899" s="194"/>
      <c r="R1899" s="112" t="str">
        <f>IF(D1899="","", CONCATENATE("Update games set ", B1899, "= ",D1899," where game_id=", E1899))</f>
        <v/>
      </c>
      <c r="S1899" s="112" t="str">
        <f t="shared" si="827"/>
        <v>Update lineups set player_name = 'Wallis', raw_name = 'Wallis' where game_id = 18830505 and player_order = 10</v>
      </c>
      <c r="T1899" s="112" t="str">
        <f t="shared" si="828"/>
        <v/>
      </c>
      <c r="U1899" s="200" t="str">
        <f t="shared" si="825"/>
        <v/>
      </c>
      <c r="V1899" s="112" t="str">
        <f t="shared" si="829"/>
        <v/>
      </c>
      <c r="W1899" s="415" t="str">
        <f t="shared" si="830"/>
        <v/>
      </c>
      <c r="Y1899" s="65" t="str">
        <f t="shared" si="837"/>
        <v/>
      </c>
      <c r="Z1899" s="65" t="str">
        <f t="shared" si="838"/>
        <v/>
      </c>
      <c r="AA1899" s="65" t="str">
        <f t="shared" si="839"/>
        <v/>
      </c>
      <c r="AB1899" s="65" t="str">
        <f t="shared" si="840"/>
        <v/>
      </c>
      <c r="AC1899" s="65" t="str">
        <f t="shared" si="841"/>
        <v/>
      </c>
      <c r="AH1899" s="65" t="str">
        <f t="shared" si="831"/>
        <v>1886103010</v>
      </c>
      <c r="AI1899" s="65">
        <v>18861030</v>
      </c>
      <c r="AJ1899" s="65" t="s">
        <v>5098</v>
      </c>
      <c r="AK1899" s="65">
        <v>10</v>
      </c>
      <c r="AL1899" s="65" t="s">
        <v>2939</v>
      </c>
      <c r="AN1899" s="65" t="str">
        <f t="shared" si="826"/>
        <v/>
      </c>
    </row>
    <row r="1900" spans="1:40" ht="16.8" customHeight="1" x14ac:dyDescent="0.25">
      <c r="A1900" s="113">
        <v>1</v>
      </c>
      <c r="B1900" s="342" t="s">
        <v>746</v>
      </c>
      <c r="C1900" s="334" t="s">
        <v>5333</v>
      </c>
      <c r="D1900" s="334" t="str">
        <f>CONCATENATE("'", LEFT(E1900,4),"-",MID(E1900,5,2),"-", MID(E1900,7,2), " ", C1900,"'")</f>
        <v>'1883-05-05 18:30'</v>
      </c>
      <c r="E1900" s="211">
        <f t="shared" si="847"/>
        <v>18830505</v>
      </c>
      <c r="F1900" s="262">
        <v>11</v>
      </c>
      <c r="G1900" s="211" t="s">
        <v>4982</v>
      </c>
      <c r="R1900" s="112" t="str">
        <f>IF(D1900="","", CONCATENATE("Update games set ", B1900, "= ",D1900," where game_id=", E1900))</f>
        <v>Update games set Game_date= '1883-05-05 18:30' where game_id=18830505</v>
      </c>
      <c r="S1900" s="112" t="str">
        <f t="shared" si="827"/>
        <v>Update lineups set player_name = 'Lindley', raw_name = 'Lindley' where game_id = 18830505 and player_order = 11</v>
      </c>
      <c r="T1900" s="112" t="str">
        <f t="shared" si="828"/>
        <v/>
      </c>
      <c r="U1900" s="200" t="str">
        <f t="shared" si="825"/>
        <v/>
      </c>
      <c r="V1900" s="112" t="str">
        <f t="shared" si="829"/>
        <v/>
      </c>
      <c r="W1900" s="415" t="str">
        <f t="shared" si="830"/>
        <v/>
      </c>
      <c r="Y1900" s="65" t="str">
        <f t="shared" si="837"/>
        <v/>
      </c>
      <c r="Z1900" s="65" t="str">
        <f t="shared" si="838"/>
        <v/>
      </c>
      <c r="AA1900" s="65" t="str">
        <f t="shared" si="839"/>
        <v/>
      </c>
      <c r="AB1900" s="65" t="str">
        <f t="shared" si="840"/>
        <v/>
      </c>
      <c r="AC1900" s="65" t="str">
        <f t="shared" si="841"/>
        <v/>
      </c>
      <c r="AH1900" s="65" t="str">
        <f t="shared" si="831"/>
        <v>1886103011</v>
      </c>
      <c r="AI1900" s="65">
        <v>18861030</v>
      </c>
      <c r="AJ1900" s="65" t="s">
        <v>5098</v>
      </c>
      <c r="AK1900" s="65">
        <v>11</v>
      </c>
      <c r="AL1900" s="65" t="s">
        <v>3395</v>
      </c>
      <c r="AN1900" s="65" t="str">
        <f t="shared" si="826"/>
        <v/>
      </c>
    </row>
    <row r="1901" spans="1:40" ht="16.8" customHeight="1" x14ac:dyDescent="0.25">
      <c r="A1901" s="113">
        <v>1</v>
      </c>
      <c r="B1901" s="342" t="s">
        <v>25</v>
      </c>
      <c r="C1901" s="334"/>
      <c r="D1901" s="350" t="str">
        <f t="shared" si="846"/>
        <v/>
      </c>
      <c r="E1901" s="211">
        <f t="shared" si="847"/>
        <v>18830505</v>
      </c>
      <c r="F1901" s="262">
        <v>12</v>
      </c>
      <c r="G1901" s="212"/>
      <c r="H1901" s="212"/>
      <c r="N1901" s="416"/>
      <c r="O1901" s="212"/>
      <c r="P1901" s="212"/>
      <c r="R1901" s="112" t="str">
        <f>IF(D1901="","", CONCATENATE("Update games set ", B1901, "= ",D1901," where game_id=", E1901))</f>
        <v/>
      </c>
      <c r="S1901" s="112" t="str">
        <f t="shared" si="827"/>
        <v/>
      </c>
      <c r="T1901" s="112" t="str">
        <f t="shared" si="828"/>
        <v/>
      </c>
      <c r="U1901" s="200" t="str">
        <f t="shared" si="825"/>
        <v/>
      </c>
      <c r="V1901" s="112" t="str">
        <f t="shared" si="829"/>
        <v/>
      </c>
      <c r="W1901" s="415" t="str">
        <f t="shared" si="830"/>
        <v/>
      </c>
      <c r="Y1901" s="65" t="str">
        <f t="shared" si="837"/>
        <v/>
      </c>
      <c r="Z1901" s="65" t="str">
        <f t="shared" si="838"/>
        <v/>
      </c>
      <c r="AA1901" s="65" t="str">
        <f t="shared" si="839"/>
        <v/>
      </c>
      <c r="AB1901" s="65" t="str">
        <f t="shared" si="840"/>
        <v/>
      </c>
      <c r="AC1901" s="65" t="str">
        <f t="shared" si="841"/>
        <v/>
      </c>
      <c r="AH1901" s="65" t="str">
        <f t="shared" si="831"/>
        <v>1886103012</v>
      </c>
      <c r="AI1901" s="65">
        <v>18861030</v>
      </c>
      <c r="AJ1901" s="65" t="s">
        <v>5098</v>
      </c>
      <c r="AK1901" s="65">
        <v>12</v>
      </c>
      <c r="AL1901" s="65" t="s">
        <v>653</v>
      </c>
      <c r="AN1901" s="65" t="str">
        <f t="shared" si="826"/>
        <v/>
      </c>
    </row>
    <row r="1902" spans="1:40" ht="16.8" customHeight="1" x14ac:dyDescent="0.25">
      <c r="A1902" s="113">
        <v>1</v>
      </c>
      <c r="B1902" s="342" t="s">
        <v>475</v>
      </c>
      <c r="C1902" s="180"/>
      <c r="D1902" s="349" t="str">
        <f t="shared" si="835"/>
        <v/>
      </c>
      <c r="E1902" s="211">
        <f t="shared" si="847"/>
        <v>18830505</v>
      </c>
      <c r="F1902" s="262">
        <v>13</v>
      </c>
      <c r="R1902" s="112" t="str">
        <f>IF(D1902="","", CONCATENATE("Update games set ", B1902, "= ",D1902," where game_id=", E1902))</f>
        <v/>
      </c>
      <c r="S1902" s="112" t="str">
        <f t="shared" si="827"/>
        <v/>
      </c>
      <c r="T1902" s="112" t="str">
        <f t="shared" si="828"/>
        <v/>
      </c>
      <c r="U1902" s="200" t="str">
        <f t="shared" si="825"/>
        <v/>
      </c>
      <c r="V1902" s="112" t="str">
        <f t="shared" si="829"/>
        <v/>
      </c>
      <c r="W1902" s="415" t="str">
        <f t="shared" si="830"/>
        <v/>
      </c>
      <c r="Y1902" s="65" t="str">
        <f t="shared" si="837"/>
        <v/>
      </c>
      <c r="Z1902" s="65" t="str">
        <f t="shared" si="838"/>
        <v/>
      </c>
      <c r="AA1902" s="65" t="str">
        <f t="shared" si="839"/>
        <v/>
      </c>
      <c r="AB1902" s="65" t="str">
        <f t="shared" si="840"/>
        <v/>
      </c>
      <c r="AC1902" s="65" t="str">
        <f t="shared" si="841"/>
        <v/>
      </c>
      <c r="AH1902" s="65" t="str">
        <f t="shared" si="831"/>
        <v>1886103013</v>
      </c>
      <c r="AI1902" s="65">
        <v>18861030</v>
      </c>
      <c r="AJ1902" s="65" t="s">
        <v>5098</v>
      </c>
      <c r="AK1902" s="65">
        <v>13</v>
      </c>
      <c r="AL1902" s="65" t="s">
        <v>653</v>
      </c>
      <c r="AN1902" s="65" t="str">
        <f t="shared" si="826"/>
        <v/>
      </c>
    </row>
    <row r="1903" spans="1:40" ht="16.8" customHeight="1" x14ac:dyDescent="0.25">
      <c r="A1903" s="113">
        <v>1</v>
      </c>
      <c r="B1903" s="342" t="s">
        <v>20</v>
      </c>
      <c r="C1903" s="350" t="s">
        <v>5269</v>
      </c>
      <c r="D1903" s="350" t="str">
        <f t="shared" si="846"/>
        <v>'Cleethorpes Road'</v>
      </c>
      <c r="E1903" s="211">
        <f t="shared" si="847"/>
        <v>18830505</v>
      </c>
      <c r="F1903" s="262">
        <v>14</v>
      </c>
      <c r="R1903" s="112" t="str">
        <f>IF(D1903="","", CONCATENATE("Update games set ", B1903, "= ",D1903," where game_id=", E1903))</f>
        <v>Update games set Ground= 'Cleethorpes Road' where game_id=18830505</v>
      </c>
      <c r="S1903" s="112" t="str">
        <f t="shared" si="827"/>
        <v/>
      </c>
      <c r="T1903" s="112" t="str">
        <f t="shared" si="828"/>
        <v/>
      </c>
      <c r="U1903" s="200" t="str">
        <f t="shared" si="825"/>
        <v/>
      </c>
      <c r="V1903" s="112" t="str">
        <f t="shared" si="829"/>
        <v/>
      </c>
      <c r="W1903" s="415" t="str">
        <f t="shared" si="830"/>
        <v/>
      </c>
      <c r="Y1903" s="65" t="str">
        <f t="shared" si="837"/>
        <v/>
      </c>
      <c r="Z1903" s="65" t="str">
        <f t="shared" si="838"/>
        <v/>
      </c>
      <c r="AA1903" s="65" t="str">
        <f t="shared" si="839"/>
        <v/>
      </c>
      <c r="AB1903" s="65" t="str">
        <f t="shared" si="840"/>
        <v/>
      </c>
      <c r="AC1903" s="65" t="str">
        <f t="shared" si="841"/>
        <v/>
      </c>
      <c r="AH1903" s="65" t="str">
        <f t="shared" si="831"/>
        <v>1886103014</v>
      </c>
      <c r="AI1903" s="65">
        <v>18861030</v>
      </c>
      <c r="AJ1903" s="65" t="s">
        <v>5098</v>
      </c>
      <c r="AK1903" s="65">
        <v>14</v>
      </c>
      <c r="AL1903" s="65" t="s">
        <v>653</v>
      </c>
      <c r="AN1903" s="65" t="str">
        <f t="shared" si="826"/>
        <v/>
      </c>
    </row>
    <row r="1904" spans="1:40" ht="16.8" customHeight="1" x14ac:dyDescent="0.25">
      <c r="A1904" s="113">
        <v>1</v>
      </c>
      <c r="B1904" s="342" t="s">
        <v>4882</v>
      </c>
      <c r="C1904" s="342" t="str">
        <f>IF(C1903="", "", C1903)</f>
        <v>Cleethorpes Road</v>
      </c>
      <c r="D1904" s="350" t="str">
        <f t="shared" si="846"/>
        <v>'Cleethorpes Road'</v>
      </c>
      <c r="E1904" s="211">
        <f t="shared" si="847"/>
        <v>18830505</v>
      </c>
      <c r="F1904" s="262">
        <v>15</v>
      </c>
      <c r="R1904" s="112" t="str">
        <f>IF(D1904="","", CONCATENATE("Update games set ", B1904, "= ",D1904," where game_id=", E1904))</f>
        <v>Update games set Ground_parent= 'Cleethorpes Road' where game_id=18830505</v>
      </c>
      <c r="S1904" s="112" t="str">
        <f t="shared" si="827"/>
        <v/>
      </c>
      <c r="T1904" s="112" t="str">
        <f t="shared" si="828"/>
        <v/>
      </c>
      <c r="U1904" s="200" t="str">
        <f t="shared" si="825"/>
        <v/>
      </c>
      <c r="V1904" s="112" t="str">
        <f t="shared" si="829"/>
        <v/>
      </c>
      <c r="W1904" s="415" t="str">
        <f t="shared" si="830"/>
        <v/>
      </c>
      <c r="Y1904" s="65" t="str">
        <f t="shared" si="837"/>
        <v/>
      </c>
      <c r="Z1904" s="65" t="str">
        <f t="shared" si="838"/>
        <v/>
      </c>
      <c r="AA1904" s="65" t="str">
        <f t="shared" si="839"/>
        <v/>
      </c>
      <c r="AB1904" s="65" t="str">
        <f t="shared" si="840"/>
        <v/>
      </c>
      <c r="AC1904" s="65" t="str">
        <f t="shared" si="841"/>
        <v/>
      </c>
      <c r="AH1904" s="65" t="str">
        <f t="shared" si="831"/>
        <v>1886103015</v>
      </c>
      <c r="AI1904" s="65">
        <v>18861030</v>
      </c>
      <c r="AJ1904" s="65" t="s">
        <v>5098</v>
      </c>
      <c r="AK1904" s="65">
        <v>15</v>
      </c>
      <c r="AL1904" s="65" t="s">
        <v>653</v>
      </c>
      <c r="AN1904" s="65" t="str">
        <f t="shared" si="826"/>
        <v/>
      </c>
    </row>
    <row r="1905" spans="1:40" s="126" customFormat="1" ht="16.8" customHeight="1" thickBot="1" x14ac:dyDescent="0.3">
      <c r="A1905" s="113">
        <v>1</v>
      </c>
      <c r="B1905" s="116" t="s">
        <v>115</v>
      </c>
      <c r="C1905" s="352"/>
      <c r="D1905" s="370" t="str">
        <f t="shared" ref="D1905" si="849">IF(MID(E1905,5,2)*1&gt;6,_xlfn.CONCAT("'",LEFT(E1905,4),"-",MID(E1905,3,2)+1,"'"),_xlfn.CONCAT("'",LEFT(E1905,4)-1,"-",MID(E1905,3,2),"'"))</f>
        <v>'1882-83'</v>
      </c>
      <c r="E1905" s="214">
        <f t="shared" si="847"/>
        <v>18830505</v>
      </c>
      <c r="F1905" s="266">
        <v>16</v>
      </c>
      <c r="G1905" s="343"/>
      <c r="H1905" s="343"/>
      <c r="I1905" s="267"/>
      <c r="J1905" s="214"/>
      <c r="K1905" s="266"/>
      <c r="L1905" s="266"/>
      <c r="M1905" s="266"/>
      <c r="N1905" s="419"/>
      <c r="O1905" s="343"/>
      <c r="P1905" s="343"/>
      <c r="Q1905" s="346"/>
      <c r="R1905" s="112" t="str">
        <f>IF(D1905="","", CONCATENATE("Update games set ", B1905, "= ",D1905," where game_id=", E1905))</f>
        <v>Update games set Season= '1882-83' where game_id=18830505</v>
      </c>
      <c r="S1905" s="112" t="str">
        <f t="shared" si="827"/>
        <v/>
      </c>
      <c r="T1905" s="112" t="str">
        <f t="shared" si="828"/>
        <v/>
      </c>
      <c r="U1905" s="200" t="str">
        <f t="shared" si="825"/>
        <v/>
      </c>
      <c r="V1905" s="112" t="str">
        <f t="shared" si="829"/>
        <v/>
      </c>
      <c r="W1905" s="415" t="str">
        <f t="shared" si="830"/>
        <v/>
      </c>
      <c r="X1905" s="240"/>
      <c r="Y1905" s="65" t="str">
        <f t="shared" si="837"/>
        <v/>
      </c>
      <c r="Z1905" s="65" t="str">
        <f t="shared" si="838"/>
        <v/>
      </c>
      <c r="AA1905" s="65" t="str">
        <f t="shared" si="839"/>
        <v/>
      </c>
      <c r="AB1905" s="65" t="str">
        <f t="shared" si="840"/>
        <v/>
      </c>
      <c r="AC1905" s="65" t="str">
        <f t="shared" si="841"/>
        <v/>
      </c>
      <c r="AH1905" s="65" t="str">
        <f t="shared" si="831"/>
        <v>1886103016</v>
      </c>
      <c r="AI1905" s="126">
        <v>18861030</v>
      </c>
      <c r="AJ1905" s="126" t="s">
        <v>5098</v>
      </c>
      <c r="AK1905" s="126">
        <v>16</v>
      </c>
      <c r="AL1905" s="126" t="s">
        <v>653</v>
      </c>
      <c r="AN1905" s="65" t="str">
        <f t="shared" si="826"/>
        <v/>
      </c>
    </row>
    <row r="1906" spans="1:40" ht="15" thickTop="1" x14ac:dyDescent="0.25">
      <c r="A1906" s="113">
        <v>1</v>
      </c>
      <c r="B1906" s="341" t="s">
        <v>22</v>
      </c>
      <c r="C1906" s="341" t="s">
        <v>28</v>
      </c>
      <c r="D1906" s="341" t="str">
        <f t="shared" si="846"/>
        <v>'West Bromwich Albion'</v>
      </c>
      <c r="E1906" s="211">
        <v>18830519</v>
      </c>
      <c r="F1906" s="262">
        <v>1</v>
      </c>
      <c r="H1906" s="212"/>
      <c r="R1906" s="112" t="str">
        <f>IF(D1906="","", CONCATENATE("Update games set ", B1906, "= ",D1906," where game_id=", E1906))</f>
        <v>Update games set Opponent= 'West Bromwich Albion' where game_id=18830519</v>
      </c>
      <c r="S1906" s="112" t="str">
        <f t="shared" si="827"/>
        <v/>
      </c>
      <c r="T1906" s="112" t="str">
        <f t="shared" si="828"/>
        <v/>
      </c>
      <c r="U1906" s="200" t="str">
        <f t="shared" si="825"/>
        <v/>
      </c>
      <c r="V1906" s="112" t="str">
        <f t="shared" si="829"/>
        <v/>
      </c>
      <c r="W1906" s="415" t="str">
        <f t="shared" si="830"/>
        <v/>
      </c>
      <c r="Y1906" s="65" t="str">
        <f t="shared" si="837"/>
        <v/>
      </c>
      <c r="Z1906" s="65" t="str">
        <f t="shared" si="838"/>
        <v/>
      </c>
      <c r="AA1906" s="65" t="str">
        <f t="shared" si="839"/>
        <v/>
      </c>
      <c r="AB1906" s="65" t="str">
        <f t="shared" si="840"/>
        <v/>
      </c>
      <c r="AC1906" s="65" t="str">
        <f t="shared" si="841"/>
        <v/>
      </c>
      <c r="AH1906" s="65" t="str">
        <f t="shared" si="831"/>
        <v>188611131</v>
      </c>
      <c r="AI1906" s="65">
        <v>18861113</v>
      </c>
      <c r="AJ1906" s="65" t="s">
        <v>36</v>
      </c>
      <c r="AK1906" s="65">
        <v>1</v>
      </c>
      <c r="AL1906" s="65" t="s">
        <v>2107</v>
      </c>
      <c r="AN1906" s="65" t="str">
        <f t="shared" si="826"/>
        <v>update games set source = 'The Nottingham Forest Football Scrapbook' where game_id = 18830519</v>
      </c>
    </row>
    <row r="1907" spans="1:40" ht="16.8" customHeight="1" x14ac:dyDescent="0.25">
      <c r="A1907" s="113">
        <v>1</v>
      </c>
      <c r="B1907" s="342" t="s">
        <v>4979</v>
      </c>
      <c r="C1907" s="342" t="str">
        <f>IF(C1906="", "", C1906)</f>
        <v>West Bromwich Albion</v>
      </c>
      <c r="D1907" s="350" t="str">
        <f t="shared" si="846"/>
        <v>'West Bromwich Albion'</v>
      </c>
      <c r="E1907" s="211">
        <f>E1906</f>
        <v>18830519</v>
      </c>
      <c r="F1907" s="262">
        <v>2</v>
      </c>
      <c r="R1907" s="112" t="str">
        <f>IF(D1907="","", CONCATENATE("Update games set ", B1907, "= ",D1907," where game_id=", E1907))</f>
        <v>Update games set Opp_parent= 'West Bromwich Albion' where game_id=18830519</v>
      </c>
      <c r="S1907" s="112" t="str">
        <f t="shared" si="827"/>
        <v/>
      </c>
      <c r="T1907" s="112" t="str">
        <f t="shared" si="828"/>
        <v/>
      </c>
      <c r="U1907" s="200" t="str">
        <f t="shared" si="825"/>
        <v/>
      </c>
      <c r="V1907" s="112" t="str">
        <f t="shared" si="829"/>
        <v/>
      </c>
      <c r="W1907" s="415" t="str">
        <f t="shared" si="830"/>
        <v/>
      </c>
      <c r="Y1907" s="65" t="str">
        <f t="shared" si="837"/>
        <v/>
      </c>
      <c r="Z1907" s="65" t="str">
        <f t="shared" si="838"/>
        <v/>
      </c>
      <c r="AA1907" s="65" t="str">
        <f t="shared" si="839"/>
        <v/>
      </c>
      <c r="AB1907" s="65" t="str">
        <f t="shared" si="840"/>
        <v/>
      </c>
      <c r="AC1907" s="65" t="str">
        <f t="shared" si="841"/>
        <v/>
      </c>
      <c r="AH1907" s="65" t="str">
        <f t="shared" si="831"/>
        <v>188611132</v>
      </c>
      <c r="AI1907" s="65">
        <v>18861113</v>
      </c>
      <c r="AJ1907" s="65" t="s">
        <v>36</v>
      </c>
      <c r="AK1907" s="65">
        <v>2</v>
      </c>
      <c r="AL1907" s="65" t="s">
        <v>3078</v>
      </c>
      <c r="AN1907" s="65" t="str">
        <f t="shared" si="826"/>
        <v/>
      </c>
    </row>
    <row r="1908" spans="1:40" ht="16.8" customHeight="1" x14ac:dyDescent="0.25">
      <c r="A1908" s="113">
        <v>1</v>
      </c>
      <c r="B1908" s="342" t="s">
        <v>2653</v>
      </c>
      <c r="C1908" s="342" t="s">
        <v>664</v>
      </c>
      <c r="D1908" s="350" t="str">
        <f t="shared" si="846"/>
        <v>'Wednesbury Cup'</v>
      </c>
      <c r="E1908" s="211">
        <f t="shared" ref="E1908:E1921" si="850">E1907</f>
        <v>18830519</v>
      </c>
      <c r="F1908" s="262">
        <v>3</v>
      </c>
      <c r="R1908" s="112" t="str">
        <f>IF(D1908="","", CONCATENATE("Update games set ", B1908, "= ",D1908," where game_id=", E1908))</f>
        <v>Update games set Game_type= 'Wednesbury Cup' where game_id=18830519</v>
      </c>
      <c r="S1908" s="112" t="str">
        <f t="shared" si="827"/>
        <v/>
      </c>
      <c r="T1908" s="112" t="str">
        <f t="shared" si="828"/>
        <v/>
      </c>
      <c r="U1908" s="200" t="str">
        <f t="shared" si="825"/>
        <v/>
      </c>
      <c r="V1908" s="112" t="str">
        <f t="shared" si="829"/>
        <v/>
      </c>
      <c r="W1908" s="415" t="str">
        <f t="shared" si="830"/>
        <v/>
      </c>
      <c r="Y1908" s="65" t="str">
        <f t="shared" si="837"/>
        <v/>
      </c>
      <c r="Z1908" s="65" t="str">
        <f t="shared" si="838"/>
        <v/>
      </c>
      <c r="AA1908" s="65" t="str">
        <f t="shared" si="839"/>
        <v/>
      </c>
      <c r="AB1908" s="65" t="str">
        <f t="shared" si="840"/>
        <v/>
      </c>
      <c r="AC1908" s="65" t="str">
        <f t="shared" si="841"/>
        <v/>
      </c>
      <c r="AH1908" s="65" t="str">
        <f t="shared" si="831"/>
        <v>188611133</v>
      </c>
      <c r="AI1908" s="65">
        <v>18861113</v>
      </c>
      <c r="AJ1908" s="65" t="s">
        <v>36</v>
      </c>
      <c r="AK1908" s="65">
        <v>3</v>
      </c>
      <c r="AL1908" s="65" t="s">
        <v>2094</v>
      </c>
      <c r="AN1908" s="65" t="str">
        <f t="shared" si="826"/>
        <v/>
      </c>
    </row>
    <row r="1909" spans="1:40" ht="16.8" customHeight="1" x14ac:dyDescent="0.25">
      <c r="A1909" s="113">
        <v>1</v>
      </c>
      <c r="B1909" s="342" t="s">
        <v>4978</v>
      </c>
      <c r="C1909" s="342" t="s">
        <v>0</v>
      </c>
      <c r="D1909" s="350" t="str">
        <f t="shared" si="846"/>
        <v>'A'</v>
      </c>
      <c r="E1909" s="211">
        <f t="shared" si="850"/>
        <v>18830519</v>
      </c>
      <c r="F1909" s="262">
        <v>4</v>
      </c>
      <c r="R1909" s="112" t="str">
        <f>IF(D1909="","", CONCATENATE("Update games set ", B1909, "= ",D1909," where game_id=", E1909))</f>
        <v>Update games set HAN= 'A' where game_id=18830519</v>
      </c>
      <c r="S1909" s="112" t="str">
        <f t="shared" si="827"/>
        <v/>
      </c>
      <c r="T1909" s="112" t="str">
        <f t="shared" si="828"/>
        <v/>
      </c>
      <c r="U1909" s="200" t="str">
        <f t="shared" si="825"/>
        <v/>
      </c>
      <c r="V1909" s="112" t="str">
        <f t="shared" si="829"/>
        <v/>
      </c>
      <c r="W1909" s="415" t="str">
        <f t="shared" si="830"/>
        <v/>
      </c>
      <c r="Y1909" s="65" t="str">
        <f t="shared" si="837"/>
        <v/>
      </c>
      <c r="Z1909" s="65" t="str">
        <f t="shared" si="838"/>
        <v/>
      </c>
      <c r="AA1909" s="65" t="str">
        <f t="shared" si="839"/>
        <v/>
      </c>
      <c r="AB1909" s="65" t="str">
        <f t="shared" si="840"/>
        <v/>
      </c>
      <c r="AC1909" s="65" t="str">
        <f t="shared" si="841"/>
        <v/>
      </c>
      <c r="AH1909" s="65" t="str">
        <f t="shared" si="831"/>
        <v>188611134</v>
      </c>
      <c r="AI1909" s="65">
        <v>18861113</v>
      </c>
      <c r="AJ1909" s="65" t="s">
        <v>36</v>
      </c>
      <c r="AK1909" s="65">
        <v>4</v>
      </c>
      <c r="AL1909" s="65" t="s">
        <v>2091</v>
      </c>
      <c r="AN1909" s="65" t="str">
        <f t="shared" si="826"/>
        <v/>
      </c>
    </row>
    <row r="1910" spans="1:40" ht="16.8" customHeight="1" x14ac:dyDescent="0.25">
      <c r="A1910" s="113">
        <v>1</v>
      </c>
      <c r="B1910" s="342" t="s">
        <v>5</v>
      </c>
      <c r="C1910" s="342">
        <v>5</v>
      </c>
      <c r="D1910" s="349">
        <f t="shared" si="833"/>
        <v>5</v>
      </c>
      <c r="E1910" s="211">
        <f t="shared" si="850"/>
        <v>18830519</v>
      </c>
      <c r="F1910" s="262">
        <v>5</v>
      </c>
      <c r="R1910" s="112" t="str">
        <f>IF(D1910="","", CONCATENATE("Update games set ", B1910, "= ",D1910," where game_id=", E1910))</f>
        <v>Update games set F= 5 where game_id=18830519</v>
      </c>
      <c r="S1910" s="112" t="str">
        <f t="shared" si="827"/>
        <v/>
      </c>
      <c r="T1910" s="112" t="str">
        <f t="shared" si="828"/>
        <v/>
      </c>
      <c r="U1910" s="200" t="str">
        <f t="shared" si="825"/>
        <v/>
      </c>
      <c r="V1910" s="112" t="str">
        <f t="shared" si="829"/>
        <v/>
      </c>
      <c r="W1910" s="415" t="str">
        <f t="shared" si="830"/>
        <v/>
      </c>
      <c r="Y1910" s="65" t="str">
        <f t="shared" si="837"/>
        <v/>
      </c>
      <c r="Z1910" s="65" t="str">
        <f t="shared" si="838"/>
        <v/>
      </c>
      <c r="AA1910" s="65" t="str">
        <f t="shared" si="839"/>
        <v/>
      </c>
      <c r="AB1910" s="65" t="str">
        <f t="shared" si="840"/>
        <v/>
      </c>
      <c r="AC1910" s="65" t="str">
        <f t="shared" si="841"/>
        <v/>
      </c>
      <c r="AH1910" s="65" t="str">
        <f t="shared" si="831"/>
        <v>188611135</v>
      </c>
      <c r="AI1910" s="65">
        <v>18861113</v>
      </c>
      <c r="AJ1910" s="65" t="s">
        <v>36</v>
      </c>
      <c r="AK1910" s="65">
        <v>5</v>
      </c>
      <c r="AL1910" s="65" t="s">
        <v>2105</v>
      </c>
      <c r="AN1910" s="65" t="str">
        <f t="shared" si="826"/>
        <v/>
      </c>
    </row>
    <row r="1911" spans="1:40" ht="16.8" customHeight="1" x14ac:dyDescent="0.25">
      <c r="A1911" s="113">
        <v>1</v>
      </c>
      <c r="B1911" s="342" t="s">
        <v>0</v>
      </c>
      <c r="C1911" s="342">
        <v>3</v>
      </c>
      <c r="D1911" s="349">
        <f t="shared" si="833"/>
        <v>3</v>
      </c>
      <c r="E1911" s="211">
        <f t="shared" si="850"/>
        <v>18830519</v>
      </c>
      <c r="F1911" s="262">
        <v>6</v>
      </c>
      <c r="R1911" s="112" t="str">
        <f>IF(D1911="","", CONCATENATE("Update games set ", B1911, "= ",D1911," where game_id=", E1911))</f>
        <v>Update games set A= 3 where game_id=18830519</v>
      </c>
      <c r="S1911" s="112" t="str">
        <f t="shared" si="827"/>
        <v/>
      </c>
      <c r="T1911" s="112" t="str">
        <f t="shared" si="828"/>
        <v/>
      </c>
      <c r="U1911" s="200" t="str">
        <f t="shared" si="825"/>
        <v/>
      </c>
      <c r="V1911" s="112" t="str">
        <f t="shared" si="829"/>
        <v/>
      </c>
      <c r="W1911" s="415" t="str">
        <f t="shared" si="830"/>
        <v/>
      </c>
      <c r="Y1911" s="65" t="str">
        <f t="shared" si="837"/>
        <v/>
      </c>
      <c r="Z1911" s="65" t="str">
        <f t="shared" si="838"/>
        <v/>
      </c>
      <c r="AA1911" s="65" t="str">
        <f t="shared" si="839"/>
        <v/>
      </c>
      <c r="AB1911" s="65" t="str">
        <f t="shared" si="840"/>
        <v/>
      </c>
      <c r="AC1911" s="65" t="str">
        <f t="shared" si="841"/>
        <v/>
      </c>
      <c r="AH1911" s="65" t="str">
        <f t="shared" si="831"/>
        <v>188611136</v>
      </c>
      <c r="AI1911" s="65">
        <v>18861113</v>
      </c>
      <c r="AJ1911" s="65" t="s">
        <v>36</v>
      </c>
      <c r="AK1911" s="65">
        <v>6</v>
      </c>
      <c r="AL1911" s="65" t="s">
        <v>2097</v>
      </c>
      <c r="AN1911" s="65" t="str">
        <f t="shared" si="826"/>
        <v/>
      </c>
    </row>
    <row r="1912" spans="1:40" ht="16.8" customHeight="1" x14ac:dyDescent="0.25">
      <c r="A1912" s="113">
        <v>1</v>
      </c>
      <c r="B1912" s="342" t="s">
        <v>23</v>
      </c>
      <c r="C1912" s="353" t="s">
        <v>2</v>
      </c>
      <c r="D1912" s="334" t="str">
        <f t="shared" ref="D1912" si="851">IF(C1912="",IF(D1910&gt;D1911,"'W'",IF(D1910=D1911,"'D'","'L'")),_xlfn.CONCAT("'",C1912,"'"))</f>
        <v>'W'</v>
      </c>
      <c r="E1912" s="211">
        <f t="shared" si="850"/>
        <v>18830519</v>
      </c>
      <c r="F1912" s="262">
        <v>7</v>
      </c>
      <c r="R1912" s="112" t="str">
        <f>IF(D1912="","", CONCATENATE("Update games set ", B1912, "= ",D1912," where game_id=", E1912))</f>
        <v>Update games set Result= 'W' where game_id=18830519</v>
      </c>
      <c r="S1912" s="112" t="str">
        <f t="shared" si="827"/>
        <v/>
      </c>
      <c r="T1912" s="112" t="str">
        <f t="shared" si="828"/>
        <v/>
      </c>
      <c r="U1912" s="200" t="str">
        <f t="shared" si="825"/>
        <v/>
      </c>
      <c r="V1912" s="112" t="str">
        <f t="shared" si="829"/>
        <v/>
      </c>
      <c r="W1912" s="415" t="str">
        <f t="shared" si="830"/>
        <v/>
      </c>
      <c r="Y1912" s="65" t="str">
        <f t="shared" si="837"/>
        <v/>
      </c>
      <c r="Z1912" s="65" t="str">
        <f t="shared" si="838"/>
        <v/>
      </c>
      <c r="AA1912" s="65" t="str">
        <f t="shared" si="839"/>
        <v/>
      </c>
      <c r="AB1912" s="65" t="str">
        <f t="shared" si="840"/>
        <v/>
      </c>
      <c r="AC1912" s="65" t="str">
        <f t="shared" si="841"/>
        <v/>
      </c>
      <c r="AH1912" s="65" t="str">
        <f t="shared" si="831"/>
        <v>188611137</v>
      </c>
      <c r="AI1912" s="65">
        <v>18861113</v>
      </c>
      <c r="AJ1912" s="65" t="s">
        <v>36</v>
      </c>
      <c r="AK1912" s="65">
        <v>7</v>
      </c>
      <c r="AL1912" s="65" t="s">
        <v>2108</v>
      </c>
      <c r="AN1912" s="65" t="str">
        <f t="shared" si="826"/>
        <v/>
      </c>
    </row>
    <row r="1913" spans="1:40" ht="16.8" customHeight="1" x14ac:dyDescent="0.25">
      <c r="A1913" s="113">
        <v>1</v>
      </c>
      <c r="B1913" s="342" t="s">
        <v>768</v>
      </c>
      <c r="C1913" s="342">
        <v>1</v>
      </c>
      <c r="D1913" s="349">
        <f t="shared" si="835"/>
        <v>1</v>
      </c>
      <c r="E1913" s="211">
        <f t="shared" si="850"/>
        <v>18830519</v>
      </c>
      <c r="F1913" s="262">
        <v>8</v>
      </c>
      <c r="R1913" s="112" t="str">
        <f>IF(D1913="","", CONCATENATE("Update games set ", B1913, "= ",D1913," where game_id=", E1913))</f>
        <v>Update games set HT_f= 1 where game_id=18830519</v>
      </c>
      <c r="S1913" s="112" t="str">
        <f t="shared" si="827"/>
        <v/>
      </c>
      <c r="T1913" s="112" t="str">
        <f t="shared" si="828"/>
        <v/>
      </c>
      <c r="U1913" s="200" t="str">
        <f t="shared" si="825"/>
        <v/>
      </c>
      <c r="V1913" s="112" t="str">
        <f t="shared" si="829"/>
        <v/>
      </c>
      <c r="W1913" s="415" t="str">
        <f t="shared" si="830"/>
        <v/>
      </c>
      <c r="Y1913" s="65" t="str">
        <f t="shared" si="837"/>
        <v/>
      </c>
      <c r="Z1913" s="65" t="str">
        <f t="shared" si="838"/>
        <v/>
      </c>
      <c r="AA1913" s="65" t="str">
        <f t="shared" si="839"/>
        <v/>
      </c>
      <c r="AB1913" s="65" t="str">
        <f t="shared" si="840"/>
        <v/>
      </c>
      <c r="AC1913" s="65" t="str">
        <f t="shared" si="841"/>
        <v/>
      </c>
      <c r="AH1913" s="65" t="str">
        <f t="shared" si="831"/>
        <v>188611138</v>
      </c>
      <c r="AI1913" s="65">
        <v>18861113</v>
      </c>
      <c r="AJ1913" s="65" t="s">
        <v>36</v>
      </c>
      <c r="AK1913" s="65">
        <v>8</v>
      </c>
      <c r="AL1913" s="65" t="s">
        <v>3135</v>
      </c>
      <c r="AN1913" s="65" t="str">
        <f t="shared" si="826"/>
        <v/>
      </c>
    </row>
    <row r="1914" spans="1:40" ht="16.8" customHeight="1" x14ac:dyDescent="0.25">
      <c r="A1914" s="113">
        <v>1</v>
      </c>
      <c r="B1914" s="342" t="s">
        <v>766</v>
      </c>
      <c r="C1914" s="342">
        <v>2</v>
      </c>
      <c r="D1914" s="349">
        <f t="shared" si="835"/>
        <v>2</v>
      </c>
      <c r="E1914" s="211">
        <f t="shared" si="850"/>
        <v>18830519</v>
      </c>
      <c r="F1914" s="262">
        <v>9</v>
      </c>
      <c r="G1914" s="194"/>
      <c r="H1914" s="194"/>
      <c r="N1914" s="417"/>
      <c r="O1914" s="194"/>
      <c r="P1914" s="194"/>
      <c r="R1914" s="112" t="str">
        <f>IF(D1914="","", CONCATENATE("Update games set ", B1914, "= ",D1914," where game_id=", E1914))</f>
        <v>Update games set HT_a= 2 where game_id=18830519</v>
      </c>
      <c r="S1914" s="112" t="str">
        <f t="shared" si="827"/>
        <v/>
      </c>
      <c r="T1914" s="112" t="str">
        <f t="shared" si="828"/>
        <v/>
      </c>
      <c r="U1914" s="200" t="str">
        <f t="shared" si="825"/>
        <v/>
      </c>
      <c r="V1914" s="112" t="str">
        <f t="shared" si="829"/>
        <v/>
      </c>
      <c r="W1914" s="415" t="str">
        <f t="shared" si="830"/>
        <v/>
      </c>
      <c r="Y1914" s="65" t="str">
        <f t="shared" si="837"/>
        <v/>
      </c>
      <c r="Z1914" s="65" t="str">
        <f t="shared" si="838"/>
        <v/>
      </c>
      <c r="AA1914" s="65" t="str">
        <f t="shared" si="839"/>
        <v/>
      </c>
      <c r="AB1914" s="65" t="str">
        <f t="shared" si="840"/>
        <v/>
      </c>
      <c r="AC1914" s="65" t="str">
        <f t="shared" si="841"/>
        <v/>
      </c>
      <c r="AH1914" s="65" t="str">
        <f t="shared" si="831"/>
        <v>188611139</v>
      </c>
      <c r="AI1914" s="65">
        <v>18861113</v>
      </c>
      <c r="AJ1914" s="65" t="s">
        <v>36</v>
      </c>
      <c r="AK1914" s="65">
        <v>9</v>
      </c>
      <c r="AL1914" s="65" t="s">
        <v>3210</v>
      </c>
      <c r="AN1914" s="65" t="str">
        <f t="shared" si="826"/>
        <v/>
      </c>
    </row>
    <row r="1915" spans="1:40" ht="16.8" customHeight="1" x14ac:dyDescent="0.25">
      <c r="A1915" s="113">
        <v>1</v>
      </c>
      <c r="B1915" s="342" t="s">
        <v>753</v>
      </c>
      <c r="D1915" s="350" t="str">
        <f t="shared" si="836"/>
        <v/>
      </c>
      <c r="E1915" s="211">
        <f t="shared" si="850"/>
        <v>18830519</v>
      </c>
      <c r="F1915" s="262">
        <v>10</v>
      </c>
      <c r="G1915" s="194"/>
      <c r="N1915" s="417"/>
      <c r="O1915" s="194"/>
      <c r="P1915" s="194"/>
      <c r="R1915" s="112" t="str">
        <f>IF(D1915="","", CONCATENATE("Update games set ", B1915, "= ",D1915," where game_id=", E1915))</f>
        <v/>
      </c>
      <c r="S1915" s="112" t="str">
        <f t="shared" si="827"/>
        <v/>
      </c>
      <c r="T1915" s="112" t="str">
        <f t="shared" si="828"/>
        <v/>
      </c>
      <c r="U1915" s="200" t="str">
        <f t="shared" si="825"/>
        <v/>
      </c>
      <c r="V1915" s="112" t="str">
        <f t="shared" si="829"/>
        <v/>
      </c>
      <c r="W1915" s="415" t="str">
        <f t="shared" si="830"/>
        <v/>
      </c>
      <c r="Y1915" s="65" t="str">
        <f t="shared" si="837"/>
        <v/>
      </c>
      <c r="Z1915" s="65" t="str">
        <f t="shared" si="838"/>
        <v/>
      </c>
      <c r="AA1915" s="65" t="str">
        <f t="shared" si="839"/>
        <v/>
      </c>
      <c r="AB1915" s="65" t="str">
        <f t="shared" si="840"/>
        <v/>
      </c>
      <c r="AC1915" s="65" t="str">
        <f t="shared" si="841"/>
        <v/>
      </c>
      <c r="AH1915" s="65" t="str">
        <f t="shared" si="831"/>
        <v>1886111310</v>
      </c>
      <c r="AI1915" s="65">
        <v>18861113</v>
      </c>
      <c r="AJ1915" s="65" t="s">
        <v>36</v>
      </c>
      <c r="AK1915" s="65">
        <v>10</v>
      </c>
      <c r="AL1915" s="65" t="s">
        <v>2939</v>
      </c>
      <c r="AN1915" s="65" t="str">
        <f t="shared" si="826"/>
        <v/>
      </c>
    </row>
    <row r="1916" spans="1:40" ht="16.8" customHeight="1" x14ac:dyDescent="0.25">
      <c r="A1916" s="113">
        <v>1</v>
      </c>
      <c r="B1916" s="342" t="s">
        <v>746</v>
      </c>
      <c r="C1916" s="351" t="s">
        <v>5062</v>
      </c>
      <c r="D1916" s="334" t="str">
        <f>CONCATENATE("'", LEFT(E1916,4),"-",MID(E1916,5,2),"-", MID(E1916,7,2), " ", C1916,"'")</f>
        <v>'1883-05-19 15:00'</v>
      </c>
      <c r="E1916" s="211">
        <f t="shared" si="850"/>
        <v>18830519</v>
      </c>
      <c r="F1916" s="262">
        <v>11</v>
      </c>
      <c r="R1916" s="112" t="str">
        <f>IF(D1916="","", CONCATENATE("Update games set ", B1916, "= ",D1916," where game_id=", E1916))</f>
        <v>Update games set Game_date= '1883-05-19 15:00' where game_id=18830519</v>
      </c>
      <c r="S1916" s="112" t="str">
        <f t="shared" si="827"/>
        <v/>
      </c>
      <c r="T1916" s="112" t="str">
        <f t="shared" si="828"/>
        <v/>
      </c>
      <c r="U1916" s="200" t="str">
        <f t="shared" si="825"/>
        <v/>
      </c>
      <c r="V1916" s="112" t="str">
        <f t="shared" si="829"/>
        <v/>
      </c>
      <c r="W1916" s="415" t="str">
        <f t="shared" si="830"/>
        <v/>
      </c>
      <c r="Y1916" s="65" t="str">
        <f t="shared" si="837"/>
        <v/>
      </c>
      <c r="Z1916" s="65" t="str">
        <f t="shared" si="838"/>
        <v/>
      </c>
      <c r="AA1916" s="65" t="str">
        <f t="shared" si="839"/>
        <v/>
      </c>
      <c r="AB1916" s="65" t="str">
        <f t="shared" si="840"/>
        <v/>
      </c>
      <c r="AC1916" s="65" t="str">
        <f t="shared" si="841"/>
        <v/>
      </c>
      <c r="AH1916" s="65" t="str">
        <f t="shared" si="831"/>
        <v>1886111311</v>
      </c>
      <c r="AI1916" s="65">
        <v>18861113</v>
      </c>
      <c r="AJ1916" s="65" t="s">
        <v>36</v>
      </c>
      <c r="AK1916" s="65">
        <v>11</v>
      </c>
      <c r="AL1916" s="65" t="s">
        <v>3395</v>
      </c>
      <c r="AN1916" s="65" t="str">
        <f t="shared" si="826"/>
        <v/>
      </c>
    </row>
    <row r="1917" spans="1:40" ht="16.8" customHeight="1" x14ac:dyDescent="0.25">
      <c r="A1917" s="113">
        <v>1</v>
      </c>
      <c r="B1917" s="342" t="s">
        <v>25</v>
      </c>
      <c r="D1917" s="350" t="str">
        <f t="shared" si="846"/>
        <v/>
      </c>
      <c r="E1917" s="211">
        <f t="shared" si="850"/>
        <v>18830519</v>
      </c>
      <c r="F1917" s="262">
        <v>12</v>
      </c>
      <c r="G1917" s="212"/>
      <c r="H1917" s="212"/>
      <c r="N1917" s="416"/>
      <c r="O1917" s="212"/>
      <c r="P1917" s="212"/>
      <c r="R1917" s="112" t="str">
        <f>IF(D1917="","", CONCATENATE("Update games set ", B1917, "= ",D1917," where game_id=", E1917))</f>
        <v/>
      </c>
      <c r="S1917" s="112" t="str">
        <f t="shared" si="827"/>
        <v/>
      </c>
      <c r="T1917" s="112" t="str">
        <f t="shared" si="828"/>
        <v/>
      </c>
      <c r="U1917" s="200" t="str">
        <f t="shared" si="825"/>
        <v/>
      </c>
      <c r="V1917" s="112" t="str">
        <f t="shared" si="829"/>
        <v/>
      </c>
      <c r="W1917" s="415" t="str">
        <f t="shared" si="830"/>
        <v/>
      </c>
      <c r="Y1917" s="65" t="str">
        <f t="shared" si="837"/>
        <v/>
      </c>
      <c r="Z1917" s="65" t="str">
        <f t="shared" si="838"/>
        <v/>
      </c>
      <c r="AA1917" s="65" t="str">
        <f t="shared" si="839"/>
        <v/>
      </c>
      <c r="AB1917" s="65" t="str">
        <f t="shared" si="840"/>
        <v/>
      </c>
      <c r="AC1917" s="65" t="str">
        <f t="shared" si="841"/>
        <v/>
      </c>
      <c r="AH1917" s="65" t="str">
        <f t="shared" si="831"/>
        <v>1886111312</v>
      </c>
      <c r="AI1917" s="65">
        <v>18861113</v>
      </c>
      <c r="AJ1917" s="65" t="s">
        <v>36</v>
      </c>
      <c r="AK1917" s="65">
        <v>12</v>
      </c>
      <c r="AL1917" s="65" t="s">
        <v>653</v>
      </c>
      <c r="AN1917" s="65" t="str">
        <f t="shared" si="826"/>
        <v/>
      </c>
    </row>
    <row r="1918" spans="1:40" ht="16.8" customHeight="1" x14ac:dyDescent="0.25">
      <c r="A1918" s="113">
        <v>1</v>
      </c>
      <c r="B1918" s="342" t="s">
        <v>475</v>
      </c>
      <c r="C1918" s="342">
        <v>2500</v>
      </c>
      <c r="D1918" s="349">
        <f t="shared" si="835"/>
        <v>2500</v>
      </c>
      <c r="E1918" s="211">
        <f t="shared" si="850"/>
        <v>18830519</v>
      </c>
      <c r="F1918" s="262">
        <v>13</v>
      </c>
      <c r="R1918" s="112" t="str">
        <f>IF(D1918="","", CONCATENATE("Update games set ", B1918, "= ",D1918," where game_id=", E1918))</f>
        <v>Update games set Att= 2500 where game_id=18830519</v>
      </c>
      <c r="S1918" s="112" t="str">
        <f t="shared" si="827"/>
        <v/>
      </c>
      <c r="T1918" s="112" t="str">
        <f t="shared" si="828"/>
        <v/>
      </c>
      <c r="U1918" s="200" t="str">
        <f t="shared" si="825"/>
        <v/>
      </c>
      <c r="V1918" s="112" t="str">
        <f t="shared" si="829"/>
        <v/>
      </c>
      <c r="W1918" s="415" t="str">
        <f t="shared" si="830"/>
        <v/>
      </c>
      <c r="Y1918" s="65" t="str">
        <f t="shared" si="837"/>
        <v/>
      </c>
      <c r="Z1918" s="65" t="str">
        <f t="shared" si="838"/>
        <v/>
      </c>
      <c r="AA1918" s="65" t="str">
        <f t="shared" si="839"/>
        <v/>
      </c>
      <c r="AB1918" s="65" t="str">
        <f t="shared" si="840"/>
        <v/>
      </c>
      <c r="AC1918" s="65" t="str">
        <f t="shared" si="841"/>
        <v/>
      </c>
      <c r="AH1918" s="65" t="str">
        <f t="shared" si="831"/>
        <v>1886111313</v>
      </c>
      <c r="AI1918" s="65">
        <v>18861113</v>
      </c>
      <c r="AJ1918" s="65" t="s">
        <v>36</v>
      </c>
      <c r="AK1918" s="65">
        <v>13</v>
      </c>
      <c r="AL1918" s="65" t="s">
        <v>653</v>
      </c>
      <c r="AN1918" s="65" t="str">
        <f t="shared" si="826"/>
        <v/>
      </c>
    </row>
    <row r="1919" spans="1:40" ht="16.8" customHeight="1" x14ac:dyDescent="0.25">
      <c r="A1919" s="113">
        <v>1</v>
      </c>
      <c r="B1919" s="342" t="s">
        <v>20</v>
      </c>
      <c r="C1919" s="342" t="s">
        <v>5063</v>
      </c>
      <c r="D1919" s="350" t="str">
        <f t="shared" si="846"/>
        <v>'Perry Bar'</v>
      </c>
      <c r="E1919" s="211">
        <f t="shared" si="850"/>
        <v>18830519</v>
      </c>
      <c r="F1919" s="262">
        <v>14</v>
      </c>
      <c r="R1919" s="112" t="str">
        <f>IF(D1919="","", CONCATENATE("Update games set ", B1919, "= ",D1919," where game_id=", E1919))</f>
        <v>Update games set Ground= 'Perry Bar' where game_id=18830519</v>
      </c>
      <c r="S1919" s="112" t="str">
        <f t="shared" si="827"/>
        <v/>
      </c>
      <c r="T1919" s="112" t="str">
        <f t="shared" si="828"/>
        <v/>
      </c>
      <c r="U1919" s="200" t="str">
        <f t="shared" si="825"/>
        <v/>
      </c>
      <c r="V1919" s="112" t="str">
        <f t="shared" si="829"/>
        <v/>
      </c>
      <c r="W1919" s="415" t="str">
        <f t="shared" si="830"/>
        <v/>
      </c>
      <c r="Y1919" s="65" t="str">
        <f t="shared" si="837"/>
        <v/>
      </c>
      <c r="Z1919" s="65" t="str">
        <f t="shared" si="838"/>
        <v/>
      </c>
      <c r="AA1919" s="65" t="str">
        <f t="shared" si="839"/>
        <v/>
      </c>
      <c r="AB1919" s="65" t="str">
        <f t="shared" si="840"/>
        <v/>
      </c>
      <c r="AC1919" s="65" t="str">
        <f t="shared" si="841"/>
        <v/>
      </c>
      <c r="AH1919" s="65" t="str">
        <f t="shared" si="831"/>
        <v>1886111314</v>
      </c>
      <c r="AI1919" s="65">
        <v>18861113</v>
      </c>
      <c r="AJ1919" s="65" t="s">
        <v>36</v>
      </c>
      <c r="AK1919" s="65">
        <v>14</v>
      </c>
      <c r="AL1919" s="65" t="s">
        <v>653</v>
      </c>
      <c r="AN1919" s="65" t="str">
        <f t="shared" si="826"/>
        <v/>
      </c>
    </row>
    <row r="1920" spans="1:40" ht="16.8" customHeight="1" x14ac:dyDescent="0.25">
      <c r="A1920" s="113">
        <v>1</v>
      </c>
      <c r="B1920" s="342" t="s">
        <v>4882</v>
      </c>
      <c r="C1920" s="342" t="str">
        <f>IF(C1919="", "", C1919)</f>
        <v>Perry Bar</v>
      </c>
      <c r="D1920" s="350" t="str">
        <f t="shared" si="846"/>
        <v>'Perry Bar'</v>
      </c>
      <c r="E1920" s="211">
        <f t="shared" si="850"/>
        <v>18830519</v>
      </c>
      <c r="F1920" s="262">
        <v>15</v>
      </c>
      <c r="R1920" s="112" t="str">
        <f>IF(D1920="","", CONCATENATE("Update games set ", B1920, "= ",D1920," where game_id=", E1920))</f>
        <v>Update games set Ground_parent= 'Perry Bar' where game_id=18830519</v>
      </c>
      <c r="S1920" s="112" t="str">
        <f t="shared" si="827"/>
        <v/>
      </c>
      <c r="T1920" s="112" t="str">
        <f t="shared" si="828"/>
        <v/>
      </c>
      <c r="U1920" s="200" t="str">
        <f t="shared" si="825"/>
        <v/>
      </c>
      <c r="V1920" s="112" t="str">
        <f t="shared" si="829"/>
        <v/>
      </c>
      <c r="W1920" s="415" t="str">
        <f t="shared" si="830"/>
        <v/>
      </c>
      <c r="Y1920" s="65" t="str">
        <f t="shared" si="837"/>
        <v/>
      </c>
      <c r="Z1920" s="65" t="str">
        <f t="shared" si="838"/>
        <v/>
      </c>
      <c r="AA1920" s="65" t="str">
        <f t="shared" si="839"/>
        <v/>
      </c>
      <c r="AB1920" s="65" t="str">
        <f t="shared" si="840"/>
        <v/>
      </c>
      <c r="AC1920" s="65" t="str">
        <f t="shared" si="841"/>
        <v/>
      </c>
      <c r="AH1920" s="65" t="str">
        <f t="shared" si="831"/>
        <v>1886111315</v>
      </c>
      <c r="AI1920" s="65">
        <v>18861113</v>
      </c>
      <c r="AJ1920" s="65" t="s">
        <v>36</v>
      </c>
      <c r="AK1920" s="65">
        <v>15</v>
      </c>
      <c r="AL1920" s="65" t="s">
        <v>653</v>
      </c>
      <c r="AN1920" s="65" t="str">
        <f t="shared" si="826"/>
        <v/>
      </c>
    </row>
    <row r="1921" spans="1:40" s="126" customFormat="1" ht="16.8" customHeight="1" thickBot="1" x14ac:dyDescent="0.3">
      <c r="A1921" s="113">
        <v>1</v>
      </c>
      <c r="B1921" s="116" t="s">
        <v>115</v>
      </c>
      <c r="C1921" s="352"/>
      <c r="D1921" s="370" t="str">
        <f t="shared" ref="D1921" si="852">IF(MID(E1921,5,2)*1&gt;6,_xlfn.CONCAT("'",LEFT(E1921,4),"-",MID(E1921,3,2)+1,"'"),_xlfn.CONCAT("'",LEFT(E1921,4)-1,"-",MID(E1921,3,2),"'"))</f>
        <v>'1882-83'</v>
      </c>
      <c r="E1921" s="214">
        <f t="shared" si="850"/>
        <v>18830519</v>
      </c>
      <c r="F1921" s="266">
        <v>16</v>
      </c>
      <c r="G1921" s="343"/>
      <c r="H1921" s="343"/>
      <c r="I1921" s="267"/>
      <c r="J1921" s="214"/>
      <c r="K1921" s="266"/>
      <c r="L1921" s="266"/>
      <c r="M1921" s="266"/>
      <c r="N1921" s="419"/>
      <c r="O1921" s="343"/>
      <c r="P1921" s="343"/>
      <c r="Q1921" s="346"/>
      <c r="R1921" s="112" t="str">
        <f>IF(D1921="","", CONCATENATE("Update games set ", B1921, "= ",D1921," where game_id=", E1921))</f>
        <v>Update games set Season= '1882-83' where game_id=18830519</v>
      </c>
      <c r="S1921" s="112" t="str">
        <f t="shared" si="827"/>
        <v/>
      </c>
      <c r="T1921" s="112" t="str">
        <f t="shared" si="828"/>
        <v/>
      </c>
      <c r="U1921" s="200" t="str">
        <f t="shared" si="825"/>
        <v/>
      </c>
      <c r="V1921" s="112" t="str">
        <f t="shared" si="829"/>
        <v/>
      </c>
      <c r="W1921" s="415" t="str">
        <f t="shared" si="830"/>
        <v/>
      </c>
      <c r="X1921" s="240"/>
      <c r="Y1921" s="65" t="str">
        <f t="shared" si="837"/>
        <v/>
      </c>
      <c r="Z1921" s="65" t="str">
        <f t="shared" si="838"/>
        <v/>
      </c>
      <c r="AA1921" s="65" t="str">
        <f t="shared" si="839"/>
        <v/>
      </c>
      <c r="AB1921" s="65" t="str">
        <f t="shared" si="840"/>
        <v/>
      </c>
      <c r="AC1921" s="65" t="str">
        <f t="shared" si="841"/>
        <v/>
      </c>
      <c r="AH1921" s="65" t="str">
        <f t="shared" si="831"/>
        <v>1886111316</v>
      </c>
      <c r="AI1921" s="126">
        <v>18861113</v>
      </c>
      <c r="AJ1921" s="126" t="s">
        <v>36</v>
      </c>
      <c r="AK1921" s="126">
        <v>16</v>
      </c>
      <c r="AL1921" s="126" t="s">
        <v>653</v>
      </c>
      <c r="AN1921" s="65" t="str">
        <f t="shared" si="826"/>
        <v/>
      </c>
    </row>
    <row r="1922" spans="1:40" ht="15" thickTop="1" x14ac:dyDescent="0.25">
      <c r="A1922" s="113">
        <v>1</v>
      </c>
      <c r="B1922" s="341" t="s">
        <v>22</v>
      </c>
      <c r="C1922" s="341" t="s">
        <v>5064</v>
      </c>
      <c r="D1922" s="341" t="str">
        <f t="shared" si="846"/>
        <v>'Small Heath Alliance'</v>
      </c>
      <c r="E1922" s="211">
        <v>18830922</v>
      </c>
      <c r="F1922" s="262">
        <v>1</v>
      </c>
      <c r="G1922" s="211" t="s">
        <v>3417</v>
      </c>
      <c r="H1922" s="212"/>
      <c r="R1922" s="112" t="str">
        <f>IF(D1922="","", CONCATENATE("Update games set ", B1922, "= ",D1922," where game_id=", E1922))</f>
        <v>Update games set Opponent= 'Small Heath Alliance' where game_id=18830922</v>
      </c>
      <c r="S1922" s="112" t="str">
        <f t="shared" si="827"/>
        <v>Update lineups set player_name = 'W Luntley', raw_name = 'W Luntley' where game_id = 18830922 and player_order = 1</v>
      </c>
      <c r="T1922" s="112" t="str">
        <f t="shared" si="828"/>
        <v/>
      </c>
      <c r="U1922" s="200" t="str">
        <f t="shared" ref="U1922:U1985" si="853">IF(I1922="", "", Y1922&amp;Z1922&amp;AA1922&amp;AB1922&amp;AC1922)</f>
        <v/>
      </c>
      <c r="V1922" s="112" t="str">
        <f t="shared" si="829"/>
        <v/>
      </c>
      <c r="W1922" s="415" t="str">
        <f t="shared" si="830"/>
        <v/>
      </c>
      <c r="Y1922" s="65" t="str">
        <f t="shared" si="837"/>
        <v/>
      </c>
      <c r="Z1922" s="65" t="str">
        <f t="shared" si="838"/>
        <v/>
      </c>
      <c r="AA1922" s="65" t="str">
        <f t="shared" si="839"/>
        <v/>
      </c>
      <c r="AB1922" s="65" t="str">
        <f t="shared" si="840"/>
        <v/>
      </c>
      <c r="AC1922" s="65" t="str">
        <f t="shared" si="841"/>
        <v/>
      </c>
      <c r="AH1922" s="65" t="str">
        <f t="shared" si="831"/>
        <v>188611201</v>
      </c>
      <c r="AI1922" s="65">
        <v>18861120</v>
      </c>
      <c r="AJ1922" s="65" t="s">
        <v>36</v>
      </c>
      <c r="AK1922" s="65">
        <v>1</v>
      </c>
      <c r="AL1922" s="65" t="s">
        <v>3175</v>
      </c>
      <c r="AN1922" s="65" t="str">
        <f t="shared" ref="AN1922:AN1985" si="854">IF(F1922=1, _xlfn.CONCAT("update games set source = 'The Nottingham Forest Football Scrapbook' where game_id = ", E1922), "")</f>
        <v>update games set source = 'The Nottingham Forest Football Scrapbook' where game_id = 18830922</v>
      </c>
    </row>
    <row r="1923" spans="1:40" ht="16.8" customHeight="1" x14ac:dyDescent="0.25">
      <c r="A1923" s="113">
        <v>1</v>
      </c>
      <c r="B1923" s="342" t="s">
        <v>4979</v>
      </c>
      <c r="C1923" s="342" t="str">
        <f>IF(C1922="", "", C1922)</f>
        <v>Small Heath Alliance</v>
      </c>
      <c r="D1923" s="350" t="str">
        <f t="shared" si="846"/>
        <v>'Small Heath Alliance'</v>
      </c>
      <c r="E1923" s="211">
        <f>E1922</f>
        <v>18830922</v>
      </c>
      <c r="F1923" s="262">
        <v>2</v>
      </c>
      <c r="G1923" s="211" t="s">
        <v>4997</v>
      </c>
      <c r="R1923" s="112" t="str">
        <f>IF(D1923="","", CONCATENATE("Update games set ", B1923, "= ",D1923," where game_id=", E1923))</f>
        <v>Update games set Opp_parent= 'Small Heath Alliance' where game_id=18830922</v>
      </c>
      <c r="S1923" s="112" t="str">
        <f t="shared" ref="S1923:S1986" si="855">IF(G1923="","",CONCATENATE("Update lineups set player_name = '",SUBSTITUTE(G1923,"'","''"),"', raw_name = '",SUBSTITUTE(G1923,"'","''"),"' where game_id = ",E1923," and player_order = ",F1923))</f>
        <v>Update lineups set player_name = 'T Hancock', raw_name = 'T Hancock' where game_id = 18830922 and player_order = 2</v>
      </c>
      <c r="T1923" s="112" t="str">
        <f t="shared" ref="T1923:T1986" si="856">IF(J1923="","", CONCATENATE("insert into goals (game_id, goal_order, scorer_name, goal_min) values (",E1923, ", ", I1923,", '",J1923,")"))</f>
        <v/>
      </c>
      <c r="U1923" s="200" t="str">
        <f t="shared" si="853"/>
        <v/>
      </c>
      <c r="V1923" s="112" t="str">
        <f t="shared" ref="V1923:V1986" si="857">IF(N1923="","", CONCATENATE("insert into games_sources (game_id, source_order, source_name, source_link) values (",E1923, ", ", N1923,", '",O1923,"', '",P1923,"')"))</f>
        <v/>
      </c>
      <c r="W1923" s="415" t="str">
        <f t="shared" ref="W1923:W1986" si="858">IF(N1923="","",CONCATENATE("update games_sources set  source_name = '",O1923,"', source_link = '",P1923,"' where game_id = ",E1923," and source_order = ",N1923))</f>
        <v/>
      </c>
      <c r="Y1923" s="65" t="str">
        <f t="shared" si="837"/>
        <v/>
      </c>
      <c r="Z1923" s="65" t="str">
        <f t="shared" si="838"/>
        <v/>
      </c>
      <c r="AA1923" s="65" t="str">
        <f t="shared" si="839"/>
        <v/>
      </c>
      <c r="AB1923" s="65" t="str">
        <f t="shared" si="840"/>
        <v/>
      </c>
      <c r="AC1923" s="65" t="str">
        <f t="shared" si="841"/>
        <v/>
      </c>
      <c r="AH1923" s="65" t="str">
        <f t="shared" ref="AH1923:AH1986" si="859">_xlfn.CONCAT(AI1923,AK1923)</f>
        <v>188611202</v>
      </c>
      <c r="AI1923" s="65">
        <v>18861120</v>
      </c>
      <c r="AJ1923" s="65" t="s">
        <v>36</v>
      </c>
      <c r="AK1923" s="65">
        <v>2</v>
      </c>
      <c r="AL1923" s="65" t="s">
        <v>3078</v>
      </c>
      <c r="AN1923" s="65" t="str">
        <f t="shared" si="854"/>
        <v/>
      </c>
    </row>
    <row r="1924" spans="1:40" ht="16.8" customHeight="1" x14ac:dyDescent="0.25">
      <c r="A1924" s="113">
        <v>1</v>
      </c>
      <c r="B1924" s="342" t="s">
        <v>2653</v>
      </c>
      <c r="C1924" s="342" t="s">
        <v>663</v>
      </c>
      <c r="D1924" s="350" t="str">
        <f t="shared" si="846"/>
        <v>'Friendly'</v>
      </c>
      <c r="E1924" s="211">
        <f t="shared" ref="E1924:E1937" si="860">E1923</f>
        <v>18830922</v>
      </c>
      <c r="F1924" s="262">
        <v>3</v>
      </c>
      <c r="G1924" s="211" t="s">
        <v>4942</v>
      </c>
      <c r="R1924" s="112" t="str">
        <f>IF(D1924="","", CONCATENATE("Update games set ", B1924, "= ",D1924," where game_id=", E1924))</f>
        <v>Update games set Game_type= 'Friendly' where game_id=18830922</v>
      </c>
      <c r="S1924" s="112" t="str">
        <f t="shared" si="855"/>
        <v>Update lineups set player_name = 'E Luntley', raw_name = 'E Luntley' where game_id = 18830922 and player_order = 3</v>
      </c>
      <c r="T1924" s="112" t="str">
        <f t="shared" si="856"/>
        <v/>
      </c>
      <c r="U1924" s="200" t="str">
        <f t="shared" si="853"/>
        <v/>
      </c>
      <c r="V1924" s="112" t="str">
        <f t="shared" si="857"/>
        <v/>
      </c>
      <c r="W1924" s="415" t="str">
        <f t="shared" si="858"/>
        <v/>
      </c>
      <c r="Y1924" s="65" t="str">
        <f t="shared" si="837"/>
        <v/>
      </c>
      <c r="Z1924" s="65" t="str">
        <f t="shared" si="838"/>
        <v/>
      </c>
      <c r="AA1924" s="65" t="str">
        <f t="shared" si="839"/>
        <v/>
      </c>
      <c r="AB1924" s="65" t="str">
        <f t="shared" si="840"/>
        <v/>
      </c>
      <c r="AC1924" s="65" t="str">
        <f t="shared" si="841"/>
        <v/>
      </c>
      <c r="AH1924" s="65" t="str">
        <f t="shared" si="859"/>
        <v>188611203</v>
      </c>
      <c r="AI1924" s="65">
        <v>18861120</v>
      </c>
      <c r="AJ1924" s="65" t="s">
        <v>36</v>
      </c>
      <c r="AK1924" s="65">
        <v>3</v>
      </c>
      <c r="AL1924" s="65" t="s">
        <v>2094</v>
      </c>
      <c r="AN1924" s="65" t="str">
        <f t="shared" si="854"/>
        <v/>
      </c>
    </row>
    <row r="1925" spans="1:40" ht="16.8" customHeight="1" x14ac:dyDescent="0.25">
      <c r="A1925" s="113">
        <v>1</v>
      </c>
      <c r="B1925" s="342" t="s">
        <v>4978</v>
      </c>
      <c r="C1925" s="342" t="s">
        <v>5065</v>
      </c>
      <c r="D1925" s="350" t="str">
        <f t="shared" si="846"/>
        <v>'H'</v>
      </c>
      <c r="E1925" s="211">
        <f t="shared" si="860"/>
        <v>18830922</v>
      </c>
      <c r="F1925" s="262">
        <v>4</v>
      </c>
      <c r="G1925" s="211" t="s">
        <v>5067</v>
      </c>
      <c r="R1925" s="112" t="str">
        <f>IF(D1925="","", CONCATENATE("Update games set ", B1925, "= ",D1925," where game_id=", E1925))</f>
        <v>Update games set HAN= 'H' where game_id=18830922</v>
      </c>
      <c r="S1925" s="112" t="str">
        <f t="shared" si="855"/>
        <v>Update lineups set player_name = 'A Ward', raw_name = 'A Ward' where game_id = 18830922 and player_order = 4</v>
      </c>
      <c r="T1925" s="112" t="str">
        <f t="shared" si="856"/>
        <v/>
      </c>
      <c r="U1925" s="200" t="str">
        <f t="shared" si="853"/>
        <v/>
      </c>
      <c r="V1925" s="112" t="str">
        <f t="shared" si="857"/>
        <v/>
      </c>
      <c r="W1925" s="415" t="str">
        <f t="shared" si="858"/>
        <v/>
      </c>
      <c r="Y1925" s="65" t="str">
        <f t="shared" si="837"/>
        <v/>
      </c>
      <c r="Z1925" s="65" t="str">
        <f t="shared" si="838"/>
        <v/>
      </c>
      <c r="AA1925" s="65" t="str">
        <f t="shared" si="839"/>
        <v/>
      </c>
      <c r="AB1925" s="65" t="str">
        <f t="shared" si="840"/>
        <v/>
      </c>
      <c r="AC1925" s="65" t="str">
        <f t="shared" si="841"/>
        <v/>
      </c>
      <c r="AH1925" s="65" t="str">
        <f t="shared" si="859"/>
        <v>188611204</v>
      </c>
      <c r="AI1925" s="65">
        <v>18861120</v>
      </c>
      <c r="AJ1925" s="65" t="s">
        <v>36</v>
      </c>
      <c r="AK1925" s="65">
        <v>4</v>
      </c>
      <c r="AL1925" s="65" t="s">
        <v>2091</v>
      </c>
      <c r="AN1925" s="65" t="str">
        <f t="shared" si="854"/>
        <v/>
      </c>
    </row>
    <row r="1926" spans="1:40" ht="16.8" customHeight="1" x14ac:dyDescent="0.25">
      <c r="A1926" s="113">
        <v>1</v>
      </c>
      <c r="B1926" s="342" t="s">
        <v>5</v>
      </c>
      <c r="C1926" s="342">
        <v>3</v>
      </c>
      <c r="D1926" s="349">
        <f t="shared" ref="D1926:D1975" si="861">IF(C1926="", "", C1926)</f>
        <v>3</v>
      </c>
      <c r="E1926" s="211">
        <f t="shared" si="860"/>
        <v>18830922</v>
      </c>
      <c r="F1926" s="262">
        <v>5</v>
      </c>
      <c r="G1926" s="211" t="s">
        <v>4998</v>
      </c>
      <c r="R1926" s="112" t="str">
        <f>IF(D1926="","", CONCATENATE("Update games set ", B1926, "= ",D1926," where game_id=", E1926))</f>
        <v>Update games set F= 3 where game_id=18830922</v>
      </c>
      <c r="S1926" s="112" t="str">
        <f t="shared" si="855"/>
        <v>Update lineups set player_name = 'H Billyeald', raw_name = 'H Billyeald' where game_id = 18830922 and player_order = 5</v>
      </c>
      <c r="T1926" s="112" t="str">
        <f t="shared" si="856"/>
        <v/>
      </c>
      <c r="U1926" s="200" t="str">
        <f t="shared" si="853"/>
        <v/>
      </c>
      <c r="V1926" s="112" t="str">
        <f t="shared" si="857"/>
        <v/>
      </c>
      <c r="W1926" s="415" t="str">
        <f t="shared" si="858"/>
        <v/>
      </c>
      <c r="Y1926" s="65" t="str">
        <f t="shared" si="837"/>
        <v/>
      </c>
      <c r="Z1926" s="65" t="str">
        <f t="shared" si="838"/>
        <v/>
      </c>
      <c r="AA1926" s="65" t="str">
        <f t="shared" si="839"/>
        <v/>
      </c>
      <c r="AB1926" s="65" t="str">
        <f t="shared" si="840"/>
        <v/>
      </c>
      <c r="AC1926" s="65" t="str">
        <f t="shared" si="841"/>
        <v/>
      </c>
      <c r="AH1926" s="65" t="str">
        <f t="shared" si="859"/>
        <v>188611205</v>
      </c>
      <c r="AI1926" s="65">
        <v>18861120</v>
      </c>
      <c r="AJ1926" s="65" t="s">
        <v>36</v>
      </c>
      <c r="AK1926" s="65">
        <v>5</v>
      </c>
      <c r="AL1926" s="65" t="s">
        <v>2022</v>
      </c>
      <c r="AN1926" s="65" t="str">
        <f t="shared" si="854"/>
        <v/>
      </c>
    </row>
    <row r="1927" spans="1:40" ht="16.8" customHeight="1" x14ac:dyDescent="0.25">
      <c r="A1927" s="113">
        <v>1</v>
      </c>
      <c r="B1927" s="342" t="s">
        <v>0</v>
      </c>
      <c r="C1927" s="342">
        <v>2</v>
      </c>
      <c r="D1927" s="349">
        <f t="shared" si="861"/>
        <v>2</v>
      </c>
      <c r="E1927" s="211">
        <f t="shared" si="860"/>
        <v>18830922</v>
      </c>
      <c r="F1927" s="262">
        <v>6</v>
      </c>
      <c r="G1927" s="211" t="s">
        <v>4959</v>
      </c>
      <c r="R1927" s="112" t="str">
        <f>IF(D1927="","", CONCATENATE("Update games set ", B1927, "= ",D1927," where game_id=", E1927))</f>
        <v>Update games set A= 2 where game_id=18830922</v>
      </c>
      <c r="S1927" s="112" t="str">
        <f t="shared" si="855"/>
        <v>Update lineups set player_name = 'Bates', raw_name = 'Bates' where game_id = 18830922 and player_order = 6</v>
      </c>
      <c r="T1927" s="112" t="str">
        <f t="shared" si="856"/>
        <v/>
      </c>
      <c r="U1927" s="200" t="str">
        <f t="shared" si="853"/>
        <v/>
      </c>
      <c r="V1927" s="112" t="str">
        <f t="shared" si="857"/>
        <v/>
      </c>
      <c r="W1927" s="415" t="str">
        <f t="shared" si="858"/>
        <v/>
      </c>
      <c r="Y1927" s="65" t="str">
        <f t="shared" si="837"/>
        <v/>
      </c>
      <c r="Z1927" s="65" t="str">
        <f t="shared" si="838"/>
        <v/>
      </c>
      <c r="AA1927" s="65" t="str">
        <f t="shared" si="839"/>
        <v/>
      </c>
      <c r="AB1927" s="65" t="str">
        <f t="shared" si="840"/>
        <v/>
      </c>
      <c r="AC1927" s="65" t="str">
        <f t="shared" si="841"/>
        <v/>
      </c>
      <c r="AH1927" s="65" t="str">
        <f t="shared" si="859"/>
        <v>188611206</v>
      </c>
      <c r="AI1927" s="65">
        <v>18861120</v>
      </c>
      <c r="AJ1927" s="65" t="s">
        <v>36</v>
      </c>
      <c r="AK1927" s="65">
        <v>6</v>
      </c>
      <c r="AL1927" s="65" t="s">
        <v>2097</v>
      </c>
      <c r="AN1927" s="65" t="str">
        <f t="shared" si="854"/>
        <v/>
      </c>
    </row>
    <row r="1928" spans="1:40" ht="16.8" customHeight="1" x14ac:dyDescent="0.25">
      <c r="A1928" s="113">
        <v>1</v>
      </c>
      <c r="B1928" s="342" t="s">
        <v>23</v>
      </c>
      <c r="D1928" s="334" t="str">
        <f t="shared" ref="D1928" si="862">IF(C1928="",IF(D1926&gt;D1927,"'W'",IF(D1926=D1927,"'D'","'L'")),_xlfn.CONCAT("'",C1928,"'"))</f>
        <v>'W'</v>
      </c>
      <c r="E1928" s="211">
        <f t="shared" si="860"/>
        <v>18830922</v>
      </c>
      <c r="F1928" s="262">
        <v>7</v>
      </c>
      <c r="G1928" s="211" t="s">
        <v>3688</v>
      </c>
      <c r="R1928" s="112" t="str">
        <f>IF(D1928="","", CONCATENATE("Update games set ", B1928, "= ",D1928," where game_id=", E1928))</f>
        <v>Update games set Result= 'W' where game_id=18830922</v>
      </c>
      <c r="S1928" s="112" t="str">
        <f t="shared" si="855"/>
        <v>Update lineups set player_name = 'J Luntley', raw_name = 'J Luntley' where game_id = 18830922 and player_order = 7</v>
      </c>
      <c r="T1928" s="112" t="str">
        <f t="shared" si="856"/>
        <v/>
      </c>
      <c r="U1928" s="200" t="str">
        <f t="shared" si="853"/>
        <v/>
      </c>
      <c r="V1928" s="112" t="str">
        <f t="shared" si="857"/>
        <v/>
      </c>
      <c r="W1928" s="415" t="str">
        <f t="shared" si="858"/>
        <v/>
      </c>
      <c r="Y1928" s="65" t="str">
        <f t="shared" si="837"/>
        <v/>
      </c>
      <c r="Z1928" s="65" t="str">
        <f t="shared" si="838"/>
        <v/>
      </c>
      <c r="AA1928" s="65" t="str">
        <f t="shared" si="839"/>
        <v/>
      </c>
      <c r="AB1928" s="65" t="str">
        <f t="shared" si="840"/>
        <v/>
      </c>
      <c r="AC1928" s="65" t="str">
        <f t="shared" si="841"/>
        <v/>
      </c>
      <c r="AH1928" s="65" t="str">
        <f t="shared" si="859"/>
        <v>188611207</v>
      </c>
      <c r="AI1928" s="65">
        <v>18861120</v>
      </c>
      <c r="AJ1928" s="65" t="s">
        <v>36</v>
      </c>
      <c r="AK1928" s="65">
        <v>7</v>
      </c>
      <c r="AL1928" s="65" t="s">
        <v>2108</v>
      </c>
      <c r="AN1928" s="65" t="str">
        <f t="shared" si="854"/>
        <v/>
      </c>
    </row>
    <row r="1929" spans="1:40" ht="16.8" customHeight="1" x14ac:dyDescent="0.25">
      <c r="A1929" s="113">
        <v>1</v>
      </c>
      <c r="B1929" s="342" t="s">
        <v>768</v>
      </c>
      <c r="D1929" s="349" t="str">
        <f t="shared" ref="D1929:D1982" si="863">IF(C1929="", "", C1929)</f>
        <v/>
      </c>
      <c r="E1929" s="211">
        <f t="shared" si="860"/>
        <v>18830922</v>
      </c>
      <c r="F1929" s="262">
        <v>8</v>
      </c>
      <c r="G1929" s="211" t="s">
        <v>4999</v>
      </c>
      <c r="R1929" s="112" t="str">
        <f>IF(D1929="","", CONCATENATE("Update games set ", B1929, "= ",D1929," where game_id=", E1929))</f>
        <v/>
      </c>
      <c r="S1929" s="112" t="str">
        <f t="shared" si="855"/>
        <v>Update lineups set player_name = 'C Hill', raw_name = 'C Hill' where game_id = 18830922 and player_order = 8</v>
      </c>
      <c r="T1929" s="112" t="str">
        <f t="shared" si="856"/>
        <v/>
      </c>
      <c r="U1929" s="200" t="str">
        <f t="shared" si="853"/>
        <v/>
      </c>
      <c r="V1929" s="112" t="str">
        <f t="shared" si="857"/>
        <v/>
      </c>
      <c r="W1929" s="415" t="str">
        <f t="shared" si="858"/>
        <v/>
      </c>
      <c r="Y1929" s="65" t="str">
        <f t="shared" si="837"/>
        <v/>
      </c>
      <c r="Z1929" s="65" t="str">
        <f t="shared" si="838"/>
        <v/>
      </c>
      <c r="AA1929" s="65" t="str">
        <f t="shared" si="839"/>
        <v/>
      </c>
      <c r="AB1929" s="65" t="str">
        <f t="shared" si="840"/>
        <v/>
      </c>
      <c r="AC1929" s="65" t="str">
        <f t="shared" si="841"/>
        <v/>
      </c>
      <c r="AH1929" s="65" t="str">
        <f t="shared" si="859"/>
        <v>188611208</v>
      </c>
      <c r="AI1929" s="65">
        <v>18861120</v>
      </c>
      <c r="AJ1929" s="65" t="s">
        <v>36</v>
      </c>
      <c r="AK1929" s="65">
        <v>8</v>
      </c>
      <c r="AL1929" s="65" t="s">
        <v>3135</v>
      </c>
      <c r="AN1929" s="65" t="str">
        <f t="shared" si="854"/>
        <v/>
      </c>
    </row>
    <row r="1930" spans="1:40" ht="16.8" customHeight="1" x14ac:dyDescent="0.25">
      <c r="A1930" s="113">
        <v>1</v>
      </c>
      <c r="B1930" s="342" t="s">
        <v>766</v>
      </c>
      <c r="D1930" s="349" t="str">
        <f t="shared" si="863"/>
        <v/>
      </c>
      <c r="E1930" s="211">
        <f t="shared" si="860"/>
        <v>18830922</v>
      </c>
      <c r="F1930" s="262">
        <v>9</v>
      </c>
      <c r="G1930" s="194" t="s">
        <v>4980</v>
      </c>
      <c r="H1930" s="194"/>
      <c r="N1930" s="417"/>
      <c r="O1930" s="194"/>
      <c r="P1930" s="194"/>
      <c r="R1930" s="112" t="str">
        <f>IF(D1930="","", CONCATENATE("Update games set ", B1930, "= ",D1930," where game_id=", E1930))</f>
        <v/>
      </c>
      <c r="S1930" s="112" t="str">
        <f t="shared" si="855"/>
        <v>Update lineups set player_name = 'FW Earp', raw_name = 'FW Earp' where game_id = 18830922 and player_order = 9</v>
      </c>
      <c r="T1930" s="112" t="str">
        <f t="shared" si="856"/>
        <v/>
      </c>
      <c r="U1930" s="200" t="str">
        <f t="shared" si="853"/>
        <v/>
      </c>
      <c r="V1930" s="112" t="str">
        <f t="shared" si="857"/>
        <v/>
      </c>
      <c r="W1930" s="415" t="str">
        <f t="shared" si="858"/>
        <v/>
      </c>
      <c r="Y1930" s="65" t="str">
        <f t="shared" si="837"/>
        <v/>
      </c>
      <c r="Z1930" s="65" t="str">
        <f t="shared" si="838"/>
        <v/>
      </c>
      <c r="AA1930" s="65" t="str">
        <f t="shared" si="839"/>
        <v/>
      </c>
      <c r="AB1930" s="65" t="str">
        <f t="shared" si="840"/>
        <v/>
      </c>
      <c r="AC1930" s="65" t="str">
        <f t="shared" si="841"/>
        <v/>
      </c>
      <c r="AH1930" s="65" t="str">
        <f t="shared" si="859"/>
        <v>188611209</v>
      </c>
      <c r="AI1930" s="65">
        <v>18861120</v>
      </c>
      <c r="AJ1930" s="65" t="s">
        <v>36</v>
      </c>
      <c r="AK1930" s="65">
        <v>9</v>
      </c>
      <c r="AL1930" s="65" t="s">
        <v>4712</v>
      </c>
      <c r="AN1930" s="65" t="str">
        <f t="shared" si="854"/>
        <v/>
      </c>
    </row>
    <row r="1931" spans="1:40" ht="16.8" customHeight="1" x14ac:dyDescent="0.25">
      <c r="A1931" s="113">
        <v>1</v>
      </c>
      <c r="B1931" s="342" t="s">
        <v>753</v>
      </c>
      <c r="C1931" s="342" t="s">
        <v>5069</v>
      </c>
      <c r="D1931" s="350" t="str">
        <f t="shared" ref="D1931:D1979" si="864">IF(C1931="", "", CONCATENATE("'", C1931,"'"))</f>
        <v>'J Jessop'</v>
      </c>
      <c r="E1931" s="211">
        <f t="shared" si="860"/>
        <v>18830922</v>
      </c>
      <c r="F1931" s="262">
        <v>10</v>
      </c>
      <c r="G1931" s="194" t="s">
        <v>5068</v>
      </c>
      <c r="N1931" s="417"/>
      <c r="O1931" s="194"/>
      <c r="P1931" s="194"/>
      <c r="R1931" s="112" t="str">
        <f>IF(D1931="","", CONCATENATE("Update games set ", B1931, "= ",D1931," where game_id=", E1931))</f>
        <v>Update games set Referee= 'J Jessop' where game_id=18830922</v>
      </c>
      <c r="S1931" s="112" t="str">
        <f t="shared" si="855"/>
        <v>Update lineups set player_name = 'F Fox', raw_name = 'F Fox' where game_id = 18830922 and player_order = 10</v>
      </c>
      <c r="T1931" s="112" t="str">
        <f t="shared" si="856"/>
        <v/>
      </c>
      <c r="U1931" s="200" t="str">
        <f t="shared" si="853"/>
        <v/>
      </c>
      <c r="V1931" s="112" t="str">
        <f t="shared" si="857"/>
        <v/>
      </c>
      <c r="W1931" s="415" t="str">
        <f t="shared" si="858"/>
        <v/>
      </c>
      <c r="Y1931" s="65" t="str">
        <f t="shared" si="837"/>
        <v/>
      </c>
      <c r="Z1931" s="65" t="str">
        <f t="shared" si="838"/>
        <v/>
      </c>
      <c r="AA1931" s="65" t="str">
        <f t="shared" si="839"/>
        <v/>
      </c>
      <c r="AB1931" s="65" t="str">
        <f t="shared" si="840"/>
        <v/>
      </c>
      <c r="AC1931" s="65" t="str">
        <f t="shared" si="841"/>
        <v/>
      </c>
      <c r="AH1931" s="65" t="str">
        <f t="shared" si="859"/>
        <v>1886112010</v>
      </c>
      <c r="AI1931" s="65">
        <v>18861120</v>
      </c>
      <c r="AJ1931" s="65" t="s">
        <v>36</v>
      </c>
      <c r="AK1931" s="65">
        <v>10</v>
      </c>
      <c r="AL1931" s="65" t="s">
        <v>2939</v>
      </c>
      <c r="AN1931" s="65" t="str">
        <f t="shared" si="854"/>
        <v/>
      </c>
    </row>
    <row r="1932" spans="1:40" ht="16.8" customHeight="1" x14ac:dyDescent="0.25">
      <c r="A1932" s="113">
        <v>1</v>
      </c>
      <c r="B1932" s="342" t="s">
        <v>746</v>
      </c>
      <c r="C1932" s="351" t="s">
        <v>5062</v>
      </c>
      <c r="D1932" s="334" t="str">
        <f>CONCATENATE("'", LEFT(E1932,4),"-",MID(E1932,5,2),"-", MID(E1932,7,2), " ", C1932,"'")</f>
        <v>'1883-09-22 15:00'</v>
      </c>
      <c r="E1932" s="211">
        <f t="shared" si="860"/>
        <v>18830922</v>
      </c>
      <c r="F1932" s="262">
        <v>11</v>
      </c>
      <c r="G1932" s="211" t="s">
        <v>5007</v>
      </c>
      <c r="R1932" s="112" t="str">
        <f>IF(D1932="","", CONCATENATE("Update games set ", B1932, "= ",D1932," where game_id=", E1932))</f>
        <v>Update games set Game_date= '1883-09-22 15:00' where game_id=18830922</v>
      </c>
      <c r="S1932" s="112" t="str">
        <f t="shared" si="855"/>
        <v>Update lineups set player_name = 'S Norman', raw_name = 'S Norman' where game_id = 18830922 and player_order = 11</v>
      </c>
      <c r="T1932" s="112" t="str">
        <f t="shared" si="856"/>
        <v/>
      </c>
      <c r="U1932" s="200" t="str">
        <f t="shared" si="853"/>
        <v/>
      </c>
      <c r="V1932" s="112" t="str">
        <f t="shared" si="857"/>
        <v/>
      </c>
      <c r="W1932" s="415" t="str">
        <f t="shared" si="858"/>
        <v/>
      </c>
      <c r="Y1932" s="65" t="str">
        <f t="shared" si="837"/>
        <v/>
      </c>
      <c r="Z1932" s="65" t="str">
        <f t="shared" si="838"/>
        <v/>
      </c>
      <c r="AA1932" s="65" t="str">
        <f t="shared" si="839"/>
        <v/>
      </c>
      <c r="AB1932" s="65" t="str">
        <f t="shared" si="840"/>
        <v/>
      </c>
      <c r="AC1932" s="65" t="str">
        <f t="shared" si="841"/>
        <v/>
      </c>
      <c r="AH1932" s="65" t="str">
        <f t="shared" si="859"/>
        <v>1886112011</v>
      </c>
      <c r="AI1932" s="65">
        <v>18861120</v>
      </c>
      <c r="AJ1932" s="65" t="s">
        <v>36</v>
      </c>
      <c r="AK1932" s="65">
        <v>11</v>
      </c>
      <c r="AL1932" s="65" t="s">
        <v>3395</v>
      </c>
      <c r="AN1932" s="65" t="str">
        <f t="shared" si="854"/>
        <v/>
      </c>
    </row>
    <row r="1933" spans="1:40" ht="16.8" customHeight="1" x14ac:dyDescent="0.25">
      <c r="A1933" s="113">
        <v>1</v>
      </c>
      <c r="B1933" s="342" t="s">
        <v>25</v>
      </c>
      <c r="D1933" s="350" t="str">
        <f t="shared" si="846"/>
        <v/>
      </c>
      <c r="E1933" s="211">
        <f t="shared" si="860"/>
        <v>18830922</v>
      </c>
      <c r="F1933" s="262">
        <v>12</v>
      </c>
      <c r="G1933" s="212"/>
      <c r="H1933" s="212"/>
      <c r="N1933" s="416"/>
      <c r="O1933" s="212"/>
      <c r="P1933" s="212"/>
      <c r="R1933" s="112" t="str">
        <f>IF(D1933="","", CONCATENATE("Update games set ", B1933, "= ",D1933," where game_id=", E1933))</f>
        <v/>
      </c>
      <c r="S1933" s="112" t="str">
        <f t="shared" si="855"/>
        <v/>
      </c>
      <c r="T1933" s="112" t="str">
        <f t="shared" si="856"/>
        <v/>
      </c>
      <c r="U1933" s="200" t="str">
        <f t="shared" si="853"/>
        <v/>
      </c>
      <c r="V1933" s="112" t="str">
        <f t="shared" si="857"/>
        <v/>
      </c>
      <c r="W1933" s="415" t="str">
        <f t="shared" si="858"/>
        <v/>
      </c>
      <c r="Y1933" s="65" t="str">
        <f t="shared" si="837"/>
        <v/>
      </c>
      <c r="Z1933" s="65" t="str">
        <f t="shared" si="838"/>
        <v/>
      </c>
      <c r="AA1933" s="65" t="str">
        <f t="shared" si="839"/>
        <v/>
      </c>
      <c r="AB1933" s="65" t="str">
        <f t="shared" si="840"/>
        <v/>
      </c>
      <c r="AC1933" s="65" t="str">
        <f t="shared" si="841"/>
        <v/>
      </c>
      <c r="AH1933" s="65" t="str">
        <f t="shared" si="859"/>
        <v>1886112012</v>
      </c>
      <c r="AI1933" s="65">
        <v>18861120</v>
      </c>
      <c r="AJ1933" s="65" t="s">
        <v>36</v>
      </c>
      <c r="AK1933" s="65">
        <v>12</v>
      </c>
      <c r="AL1933" s="65" t="s">
        <v>653</v>
      </c>
      <c r="AN1933" s="65" t="str">
        <f t="shared" si="854"/>
        <v/>
      </c>
    </row>
    <row r="1934" spans="1:40" ht="16.8" customHeight="1" x14ac:dyDescent="0.25">
      <c r="A1934" s="113">
        <v>1</v>
      </c>
      <c r="B1934" s="342" t="s">
        <v>475</v>
      </c>
      <c r="D1934" s="349" t="str">
        <f t="shared" si="863"/>
        <v/>
      </c>
      <c r="E1934" s="211">
        <f t="shared" si="860"/>
        <v>18830922</v>
      </c>
      <c r="F1934" s="262">
        <v>13</v>
      </c>
      <c r="R1934" s="112" t="str">
        <f>IF(D1934="","", CONCATENATE("Update games set ", B1934, "= ",D1934," where game_id=", E1934))</f>
        <v/>
      </c>
      <c r="S1934" s="112" t="str">
        <f t="shared" si="855"/>
        <v/>
      </c>
      <c r="T1934" s="112" t="str">
        <f t="shared" si="856"/>
        <v/>
      </c>
      <c r="U1934" s="200" t="str">
        <f t="shared" si="853"/>
        <v/>
      </c>
      <c r="V1934" s="112" t="str">
        <f t="shared" si="857"/>
        <v/>
      </c>
      <c r="W1934" s="415" t="str">
        <f t="shared" si="858"/>
        <v/>
      </c>
      <c r="Y1934" s="65" t="str">
        <f t="shared" ref="Y1934:Y1997" si="865">IF(I1934="","",CONCATENATE("update goals set scorer_name = '",SUBSTITUTE(J1934, "'", "''"),"'"))</f>
        <v/>
      </c>
      <c r="Z1934" s="65" t="str">
        <f t="shared" ref="Z1934:Z1997" si="866">IF(K1934="", "", CONCATENATE(", goal_min = ", K1934))</f>
        <v/>
      </c>
      <c r="AA1934" s="65" t="str">
        <f t="shared" ref="AA1934:AA1997" si="867">IF(L1934="", "", CONCATENATE(", Pen = '", UPPER(L1934), "'"))</f>
        <v/>
      </c>
      <c r="AB1934" s="65" t="str">
        <f t="shared" ref="AB1934:AB1997" si="868">IF(M1934="", "", CONCATENATE(", OG = '", UPPER(M1934), "'"))</f>
        <v/>
      </c>
      <c r="AC1934" s="65" t="str">
        <f t="shared" ref="AC1934:AC1997" si="869">IF(I1934="", "", CONCATENATE(" where game_id = ", E1934, " and goal_order = ", I1934))</f>
        <v/>
      </c>
      <c r="AH1934" s="65" t="str">
        <f t="shared" si="859"/>
        <v>1886112013</v>
      </c>
      <c r="AI1934" s="65">
        <v>18861120</v>
      </c>
      <c r="AJ1934" s="65" t="s">
        <v>36</v>
      </c>
      <c r="AK1934" s="65">
        <v>13</v>
      </c>
      <c r="AL1934" s="65" t="s">
        <v>653</v>
      </c>
      <c r="AN1934" s="65" t="str">
        <f t="shared" si="854"/>
        <v/>
      </c>
    </row>
    <row r="1935" spans="1:40" ht="16.8" customHeight="1" x14ac:dyDescent="0.25">
      <c r="A1935" s="113">
        <v>1</v>
      </c>
      <c r="B1935" s="342" t="s">
        <v>20</v>
      </c>
      <c r="C1935" s="342" t="s">
        <v>5066</v>
      </c>
      <c r="D1935" s="350" t="str">
        <f t="shared" si="846"/>
        <v>'Lenton'</v>
      </c>
      <c r="E1935" s="211">
        <f t="shared" si="860"/>
        <v>18830922</v>
      </c>
      <c r="F1935" s="262">
        <v>14</v>
      </c>
      <c r="R1935" s="112" t="str">
        <f>IF(D1935="","", CONCATENATE("Update games set ", B1935, "= ",D1935," where game_id=", E1935))</f>
        <v>Update games set Ground= 'Lenton' where game_id=18830922</v>
      </c>
      <c r="S1935" s="112" t="str">
        <f t="shared" si="855"/>
        <v/>
      </c>
      <c r="T1935" s="112" t="str">
        <f t="shared" si="856"/>
        <v/>
      </c>
      <c r="U1935" s="200" t="str">
        <f t="shared" si="853"/>
        <v/>
      </c>
      <c r="V1935" s="112" t="str">
        <f t="shared" si="857"/>
        <v/>
      </c>
      <c r="W1935" s="415" t="str">
        <f t="shared" si="858"/>
        <v/>
      </c>
      <c r="Y1935" s="65" t="str">
        <f t="shared" si="865"/>
        <v/>
      </c>
      <c r="Z1935" s="65" t="str">
        <f t="shared" si="866"/>
        <v/>
      </c>
      <c r="AA1935" s="65" t="str">
        <f t="shared" si="867"/>
        <v/>
      </c>
      <c r="AB1935" s="65" t="str">
        <f t="shared" si="868"/>
        <v/>
      </c>
      <c r="AC1935" s="65" t="str">
        <f t="shared" si="869"/>
        <v/>
      </c>
      <c r="AH1935" s="65" t="str">
        <f t="shared" si="859"/>
        <v>1886112014</v>
      </c>
      <c r="AI1935" s="65">
        <v>18861120</v>
      </c>
      <c r="AJ1935" s="65" t="s">
        <v>36</v>
      </c>
      <c r="AK1935" s="65">
        <v>14</v>
      </c>
      <c r="AL1935" s="65" t="s">
        <v>653</v>
      </c>
      <c r="AN1935" s="65" t="str">
        <f t="shared" si="854"/>
        <v/>
      </c>
    </row>
    <row r="1936" spans="1:40" ht="16.8" customHeight="1" x14ac:dyDescent="0.25">
      <c r="A1936" s="113">
        <v>1</v>
      </c>
      <c r="B1936" s="342" t="s">
        <v>4882</v>
      </c>
      <c r="C1936" s="342" t="str">
        <f>IF(C1935="", "", C1935)</f>
        <v>Lenton</v>
      </c>
      <c r="D1936" s="350" t="str">
        <f t="shared" si="846"/>
        <v>'Lenton'</v>
      </c>
      <c r="E1936" s="211">
        <f t="shared" si="860"/>
        <v>18830922</v>
      </c>
      <c r="F1936" s="262">
        <v>15</v>
      </c>
      <c r="R1936" s="112" t="str">
        <f>IF(D1936="","", CONCATENATE("Update games set ", B1936, "= ",D1936," where game_id=", E1936))</f>
        <v>Update games set Ground_parent= 'Lenton' where game_id=18830922</v>
      </c>
      <c r="S1936" s="112" t="str">
        <f t="shared" si="855"/>
        <v/>
      </c>
      <c r="T1936" s="112" t="str">
        <f t="shared" si="856"/>
        <v/>
      </c>
      <c r="U1936" s="200" t="str">
        <f t="shared" si="853"/>
        <v/>
      </c>
      <c r="V1936" s="112" t="str">
        <f t="shared" si="857"/>
        <v/>
      </c>
      <c r="W1936" s="415" t="str">
        <f t="shared" si="858"/>
        <v/>
      </c>
      <c r="Y1936" s="65" t="str">
        <f t="shared" si="865"/>
        <v/>
      </c>
      <c r="Z1936" s="65" t="str">
        <f t="shared" si="866"/>
        <v/>
      </c>
      <c r="AA1936" s="65" t="str">
        <f t="shared" si="867"/>
        <v/>
      </c>
      <c r="AB1936" s="65" t="str">
        <f t="shared" si="868"/>
        <v/>
      </c>
      <c r="AC1936" s="65" t="str">
        <f t="shared" si="869"/>
        <v/>
      </c>
      <c r="AH1936" s="65" t="str">
        <f t="shared" si="859"/>
        <v>1886112015</v>
      </c>
      <c r="AI1936" s="65">
        <v>18861120</v>
      </c>
      <c r="AJ1936" s="65" t="s">
        <v>36</v>
      </c>
      <c r="AK1936" s="65">
        <v>15</v>
      </c>
      <c r="AL1936" s="65" t="s">
        <v>653</v>
      </c>
      <c r="AN1936" s="65" t="str">
        <f t="shared" si="854"/>
        <v/>
      </c>
    </row>
    <row r="1937" spans="1:40" s="126" customFormat="1" ht="16.8" customHeight="1" thickBot="1" x14ac:dyDescent="0.3">
      <c r="A1937" s="113">
        <v>1</v>
      </c>
      <c r="B1937" s="116" t="s">
        <v>115</v>
      </c>
      <c r="C1937" s="352"/>
      <c r="D1937" s="370" t="str">
        <f t="shared" ref="D1937" si="870">IF(MID(E1937,5,2)*1&gt;6,_xlfn.CONCAT("'",LEFT(E1937,4),"-",MID(E1937,3,2)+1,"'"),_xlfn.CONCAT("'",LEFT(E1937,4)-1,"-",MID(E1937,3,2),"'"))</f>
        <v>'1883-84'</v>
      </c>
      <c r="E1937" s="214">
        <f t="shared" si="860"/>
        <v>18830922</v>
      </c>
      <c r="F1937" s="266">
        <v>16</v>
      </c>
      <c r="G1937" s="343"/>
      <c r="H1937" s="343"/>
      <c r="I1937" s="267"/>
      <c r="J1937" s="214"/>
      <c r="K1937" s="266"/>
      <c r="L1937" s="266"/>
      <c r="M1937" s="266"/>
      <c r="N1937" s="419"/>
      <c r="O1937" s="343"/>
      <c r="P1937" s="343"/>
      <c r="Q1937" s="346"/>
      <c r="R1937" s="112" t="str">
        <f>IF(D1937="","", CONCATENATE("Update games set ", B1937, "= ",D1937," where game_id=", E1937))</f>
        <v>Update games set Season= '1883-84' where game_id=18830922</v>
      </c>
      <c r="S1937" s="112" t="str">
        <f t="shared" si="855"/>
        <v/>
      </c>
      <c r="T1937" s="112" t="str">
        <f t="shared" si="856"/>
        <v/>
      </c>
      <c r="U1937" s="200" t="str">
        <f t="shared" si="853"/>
        <v/>
      </c>
      <c r="V1937" s="112" t="str">
        <f t="shared" si="857"/>
        <v/>
      </c>
      <c r="W1937" s="415" t="str">
        <f t="shared" si="858"/>
        <v/>
      </c>
      <c r="X1937" s="240"/>
      <c r="Y1937" s="65" t="str">
        <f t="shared" si="865"/>
        <v/>
      </c>
      <c r="Z1937" s="65" t="str">
        <f t="shared" si="866"/>
        <v/>
      </c>
      <c r="AA1937" s="65" t="str">
        <f t="shared" si="867"/>
        <v/>
      </c>
      <c r="AB1937" s="65" t="str">
        <f t="shared" si="868"/>
        <v/>
      </c>
      <c r="AC1937" s="65" t="str">
        <f t="shared" si="869"/>
        <v/>
      </c>
      <c r="AH1937" s="65" t="str">
        <f t="shared" si="859"/>
        <v>1886112016</v>
      </c>
      <c r="AI1937" s="126">
        <v>18861120</v>
      </c>
      <c r="AJ1937" s="126" t="s">
        <v>36</v>
      </c>
      <c r="AK1937" s="126">
        <v>16</v>
      </c>
      <c r="AL1937" s="126" t="s">
        <v>653</v>
      </c>
      <c r="AN1937" s="65" t="str">
        <f t="shared" si="854"/>
        <v/>
      </c>
    </row>
    <row r="1938" spans="1:40" ht="15" thickTop="1" x14ac:dyDescent="0.25">
      <c r="A1938" s="113">
        <v>1</v>
      </c>
      <c r="B1938" s="341" t="s">
        <v>22</v>
      </c>
      <c r="C1938" s="341" t="s">
        <v>5070</v>
      </c>
      <c r="D1938" s="341" t="str">
        <f t="shared" si="846"/>
        <v>'Sheffield Club'</v>
      </c>
      <c r="E1938" s="211">
        <v>18831013</v>
      </c>
      <c r="F1938" s="262">
        <v>1</v>
      </c>
      <c r="G1938" s="211" t="s">
        <v>4931</v>
      </c>
      <c r="H1938" s="212"/>
      <c r="R1938" s="112" t="str">
        <f>IF(D1938="","", CONCATENATE("Update games set ", B1938, "= ",D1938," where game_id=", E1938))</f>
        <v>Update games set Opponent= 'Sheffield Club' where game_id=18831013</v>
      </c>
      <c r="S1938" s="112" t="str">
        <f t="shared" si="855"/>
        <v>Update lineups set player_name = 'Sands', raw_name = 'Sands' where game_id = 18831013 and player_order = 1</v>
      </c>
      <c r="T1938" s="112" t="str">
        <f t="shared" si="856"/>
        <v/>
      </c>
      <c r="U1938" s="200" t="str">
        <f t="shared" si="853"/>
        <v/>
      </c>
      <c r="V1938" s="112" t="str">
        <f t="shared" si="857"/>
        <v/>
      </c>
      <c r="W1938" s="415" t="str">
        <f t="shared" si="858"/>
        <v/>
      </c>
      <c r="Y1938" s="65" t="str">
        <f t="shared" si="865"/>
        <v/>
      </c>
      <c r="Z1938" s="65" t="str">
        <f t="shared" si="866"/>
        <v/>
      </c>
      <c r="AA1938" s="65" t="str">
        <f t="shared" si="867"/>
        <v/>
      </c>
      <c r="AB1938" s="65" t="str">
        <f t="shared" si="868"/>
        <v/>
      </c>
      <c r="AC1938" s="65" t="str">
        <f t="shared" si="869"/>
        <v/>
      </c>
      <c r="AH1938" s="65" t="str">
        <f t="shared" si="859"/>
        <v>188612111</v>
      </c>
      <c r="AI1938" s="65">
        <v>18861211</v>
      </c>
      <c r="AJ1938" s="65" t="s">
        <v>5367</v>
      </c>
      <c r="AK1938" s="65">
        <v>1</v>
      </c>
      <c r="AL1938" s="65" t="s">
        <v>3175</v>
      </c>
      <c r="AN1938" s="65" t="str">
        <f t="shared" si="854"/>
        <v>update games set source = 'The Nottingham Forest Football Scrapbook' where game_id = 18831013</v>
      </c>
    </row>
    <row r="1939" spans="1:40" ht="16.8" customHeight="1" x14ac:dyDescent="0.25">
      <c r="A1939" s="113">
        <v>1</v>
      </c>
      <c r="B1939" s="342" t="s">
        <v>4979</v>
      </c>
      <c r="C1939" s="342" t="str">
        <f>IF(C1938="", "", C1938)</f>
        <v>Sheffield Club</v>
      </c>
      <c r="D1939" s="350" t="str">
        <f t="shared" si="846"/>
        <v>'Sheffield Club'</v>
      </c>
      <c r="E1939" s="211">
        <f>E1938</f>
        <v>18831013</v>
      </c>
      <c r="F1939" s="262">
        <v>2</v>
      </c>
      <c r="G1939" s="211" t="s">
        <v>4976</v>
      </c>
      <c r="R1939" s="112" t="str">
        <f>IF(D1939="","", CONCATENATE("Update games set ", B1939, "= ",D1939," where game_id=", E1939))</f>
        <v>Update games set Opp_parent= 'Sheffield Club' where game_id=18831013</v>
      </c>
      <c r="S1939" s="112" t="str">
        <f t="shared" si="855"/>
        <v>Update lineups set player_name = 'CJ Caborn', raw_name = 'CJ Caborn' where game_id = 18831013 and player_order = 2</v>
      </c>
      <c r="T1939" s="112" t="str">
        <f t="shared" si="856"/>
        <v/>
      </c>
      <c r="U1939" s="200" t="str">
        <f t="shared" si="853"/>
        <v/>
      </c>
      <c r="V1939" s="112" t="str">
        <f t="shared" si="857"/>
        <v/>
      </c>
      <c r="W1939" s="415" t="str">
        <f t="shared" si="858"/>
        <v/>
      </c>
      <c r="Y1939" s="65" t="str">
        <f t="shared" si="865"/>
        <v/>
      </c>
      <c r="Z1939" s="65" t="str">
        <f t="shared" si="866"/>
        <v/>
      </c>
      <c r="AA1939" s="65" t="str">
        <f t="shared" si="867"/>
        <v/>
      </c>
      <c r="AB1939" s="65" t="str">
        <f t="shared" si="868"/>
        <v/>
      </c>
      <c r="AC1939" s="65" t="str">
        <f t="shared" si="869"/>
        <v/>
      </c>
      <c r="AH1939" s="65" t="str">
        <f t="shared" si="859"/>
        <v>188612112</v>
      </c>
      <c r="AI1939" s="65">
        <v>18861211</v>
      </c>
      <c r="AJ1939" s="65" t="s">
        <v>5367</v>
      </c>
      <c r="AK1939" s="65">
        <v>2</v>
      </c>
      <c r="AL1939" s="65" t="s">
        <v>3078</v>
      </c>
      <c r="AN1939" s="65" t="str">
        <f t="shared" si="854"/>
        <v/>
      </c>
    </row>
    <row r="1940" spans="1:40" ht="16.8" customHeight="1" x14ac:dyDescent="0.25">
      <c r="A1940" s="113">
        <v>1</v>
      </c>
      <c r="B1940" s="342" t="s">
        <v>2653</v>
      </c>
      <c r="C1940" s="342" t="s">
        <v>663</v>
      </c>
      <c r="D1940" s="350" t="str">
        <f t="shared" si="846"/>
        <v>'Friendly'</v>
      </c>
      <c r="E1940" s="211">
        <f t="shared" ref="E1940:E1953" si="871">E1939</f>
        <v>18831013</v>
      </c>
      <c r="F1940" s="262">
        <v>3</v>
      </c>
      <c r="G1940" s="211" t="s">
        <v>5033</v>
      </c>
      <c r="R1940" s="112" t="str">
        <f>IF(D1940="","", CONCATENATE("Update games set ", B1940, "= ",D1940," where game_id=", E1940))</f>
        <v>Update games set Game_type= 'Friendly' where game_id=18831013</v>
      </c>
      <c r="S1940" s="112" t="str">
        <f t="shared" si="855"/>
        <v>Update lineups set player_name = 'WT Hancock', raw_name = 'WT Hancock' where game_id = 18831013 and player_order = 3</v>
      </c>
      <c r="T1940" s="112" t="str">
        <f t="shared" si="856"/>
        <v/>
      </c>
      <c r="U1940" s="200" t="str">
        <f t="shared" si="853"/>
        <v/>
      </c>
      <c r="V1940" s="112" t="str">
        <f t="shared" si="857"/>
        <v/>
      </c>
      <c r="W1940" s="415" t="str">
        <f t="shared" si="858"/>
        <v/>
      </c>
      <c r="Y1940" s="65" t="str">
        <f t="shared" si="865"/>
        <v/>
      </c>
      <c r="Z1940" s="65" t="str">
        <f t="shared" si="866"/>
        <v/>
      </c>
      <c r="AA1940" s="65" t="str">
        <f t="shared" si="867"/>
        <v/>
      </c>
      <c r="AB1940" s="65" t="str">
        <f t="shared" si="868"/>
        <v/>
      </c>
      <c r="AC1940" s="65" t="str">
        <f t="shared" si="869"/>
        <v/>
      </c>
      <c r="AH1940" s="65" t="str">
        <f t="shared" si="859"/>
        <v>188612113</v>
      </c>
      <c r="AI1940" s="65">
        <v>18861211</v>
      </c>
      <c r="AJ1940" s="65" t="s">
        <v>5367</v>
      </c>
      <c r="AK1940" s="65">
        <v>3</v>
      </c>
      <c r="AL1940" s="65" t="s">
        <v>2094</v>
      </c>
      <c r="AN1940" s="65" t="str">
        <f t="shared" si="854"/>
        <v/>
      </c>
    </row>
    <row r="1941" spans="1:40" ht="16.8" customHeight="1" x14ac:dyDescent="0.25">
      <c r="A1941" s="113">
        <v>1</v>
      </c>
      <c r="B1941" s="342" t="s">
        <v>4978</v>
      </c>
      <c r="C1941" s="342" t="s">
        <v>5065</v>
      </c>
      <c r="D1941" s="350" t="str">
        <f t="shared" si="846"/>
        <v>'H'</v>
      </c>
      <c r="E1941" s="211">
        <f t="shared" si="871"/>
        <v>18831013</v>
      </c>
      <c r="F1941" s="262">
        <v>4</v>
      </c>
      <c r="G1941" s="211" t="s">
        <v>5007</v>
      </c>
      <c r="R1941" s="112" t="str">
        <f>IF(D1941="","", CONCATENATE("Update games set ", B1941, "= ",D1941," where game_id=", E1941))</f>
        <v>Update games set HAN= 'H' where game_id=18831013</v>
      </c>
      <c r="S1941" s="112" t="str">
        <f t="shared" si="855"/>
        <v>Update lineups set player_name = 'S Norman', raw_name = 'S Norman' where game_id = 18831013 and player_order = 4</v>
      </c>
      <c r="T1941" s="112" t="str">
        <f t="shared" si="856"/>
        <v/>
      </c>
      <c r="U1941" s="200" t="str">
        <f t="shared" si="853"/>
        <v/>
      </c>
      <c r="V1941" s="112" t="str">
        <f t="shared" si="857"/>
        <v/>
      </c>
      <c r="W1941" s="415" t="str">
        <f t="shared" si="858"/>
        <v/>
      </c>
      <c r="Y1941" s="65" t="str">
        <f t="shared" si="865"/>
        <v/>
      </c>
      <c r="Z1941" s="65" t="str">
        <f t="shared" si="866"/>
        <v/>
      </c>
      <c r="AA1941" s="65" t="str">
        <f t="shared" si="867"/>
        <v/>
      </c>
      <c r="AB1941" s="65" t="str">
        <f t="shared" si="868"/>
        <v/>
      </c>
      <c r="AC1941" s="65" t="str">
        <f t="shared" si="869"/>
        <v/>
      </c>
      <c r="AH1941" s="65" t="str">
        <f t="shared" si="859"/>
        <v>188612114</v>
      </c>
      <c r="AI1941" s="65">
        <v>18861211</v>
      </c>
      <c r="AJ1941" s="65" t="s">
        <v>5367</v>
      </c>
      <c r="AK1941" s="65">
        <v>4</v>
      </c>
      <c r="AL1941" s="65" t="s">
        <v>2091</v>
      </c>
      <c r="AN1941" s="65" t="str">
        <f t="shared" si="854"/>
        <v/>
      </c>
    </row>
    <row r="1942" spans="1:40" ht="16.8" customHeight="1" x14ac:dyDescent="0.25">
      <c r="A1942" s="113">
        <v>1</v>
      </c>
      <c r="B1942" s="342" t="s">
        <v>5</v>
      </c>
      <c r="C1942" s="342">
        <v>9</v>
      </c>
      <c r="D1942" s="349">
        <f t="shared" si="861"/>
        <v>9</v>
      </c>
      <c r="E1942" s="211">
        <f t="shared" si="871"/>
        <v>18831013</v>
      </c>
      <c r="F1942" s="262">
        <v>5</v>
      </c>
      <c r="G1942" s="211" t="s">
        <v>4998</v>
      </c>
      <c r="R1942" s="112" t="str">
        <f>IF(D1942="","", CONCATENATE("Update games set ", B1942, "= ",D1942," where game_id=", E1942))</f>
        <v>Update games set F= 9 where game_id=18831013</v>
      </c>
      <c r="S1942" s="112" t="str">
        <f t="shared" si="855"/>
        <v>Update lineups set player_name = 'H Billyeald', raw_name = 'H Billyeald' where game_id = 18831013 and player_order = 5</v>
      </c>
      <c r="T1942" s="112" t="str">
        <f t="shared" si="856"/>
        <v/>
      </c>
      <c r="U1942" s="200" t="str">
        <f t="shared" si="853"/>
        <v/>
      </c>
      <c r="V1942" s="112" t="str">
        <f t="shared" si="857"/>
        <v/>
      </c>
      <c r="W1942" s="415" t="str">
        <f t="shared" si="858"/>
        <v/>
      </c>
      <c r="Y1942" s="65" t="str">
        <f t="shared" si="865"/>
        <v/>
      </c>
      <c r="Z1942" s="65" t="str">
        <f t="shared" si="866"/>
        <v/>
      </c>
      <c r="AA1942" s="65" t="str">
        <f t="shared" si="867"/>
        <v/>
      </c>
      <c r="AB1942" s="65" t="str">
        <f t="shared" si="868"/>
        <v/>
      </c>
      <c r="AC1942" s="65" t="str">
        <f t="shared" si="869"/>
        <v/>
      </c>
      <c r="AH1942" s="65" t="str">
        <f t="shared" si="859"/>
        <v>188612115</v>
      </c>
      <c r="AI1942" s="65">
        <v>18861211</v>
      </c>
      <c r="AJ1942" s="65" t="s">
        <v>5367</v>
      </c>
      <c r="AK1942" s="65">
        <v>5</v>
      </c>
      <c r="AL1942" s="65" t="s">
        <v>2022</v>
      </c>
      <c r="AN1942" s="65" t="str">
        <f t="shared" si="854"/>
        <v/>
      </c>
    </row>
    <row r="1943" spans="1:40" ht="16.8" customHeight="1" x14ac:dyDescent="0.25">
      <c r="A1943" s="113">
        <v>1</v>
      </c>
      <c r="B1943" s="342" t="s">
        <v>0</v>
      </c>
      <c r="C1943" s="342">
        <v>1</v>
      </c>
      <c r="D1943" s="349">
        <f t="shared" si="861"/>
        <v>1</v>
      </c>
      <c r="E1943" s="211">
        <f t="shared" si="871"/>
        <v>18831013</v>
      </c>
      <c r="F1943" s="262">
        <v>6</v>
      </c>
      <c r="G1943" s="211" t="s">
        <v>5073</v>
      </c>
      <c r="R1943" s="112" t="str">
        <f>IF(D1943="","", CONCATENATE("Update games set ", B1943, "= ",D1943," where game_id=", E1943))</f>
        <v>Update games set A= 1 where game_id=18831013</v>
      </c>
      <c r="S1943" s="112" t="str">
        <f t="shared" si="855"/>
        <v>Update lineups set player_name = 'E Barlow', raw_name = 'E Barlow' where game_id = 18831013 and player_order = 6</v>
      </c>
      <c r="T1943" s="112" t="str">
        <f t="shared" si="856"/>
        <v/>
      </c>
      <c r="U1943" s="200" t="str">
        <f t="shared" si="853"/>
        <v/>
      </c>
      <c r="V1943" s="112" t="str">
        <f t="shared" si="857"/>
        <v/>
      </c>
      <c r="W1943" s="415" t="str">
        <f t="shared" si="858"/>
        <v/>
      </c>
      <c r="Y1943" s="65" t="str">
        <f t="shared" si="865"/>
        <v/>
      </c>
      <c r="Z1943" s="65" t="str">
        <f t="shared" si="866"/>
        <v/>
      </c>
      <c r="AA1943" s="65" t="str">
        <f t="shared" si="867"/>
        <v/>
      </c>
      <c r="AB1943" s="65" t="str">
        <f t="shared" si="868"/>
        <v/>
      </c>
      <c r="AC1943" s="65" t="str">
        <f t="shared" si="869"/>
        <v/>
      </c>
      <c r="AH1943" s="65" t="str">
        <f t="shared" si="859"/>
        <v>188612116</v>
      </c>
      <c r="AI1943" s="65">
        <v>18861211</v>
      </c>
      <c r="AJ1943" s="65" t="s">
        <v>5367</v>
      </c>
      <c r="AK1943" s="65">
        <v>6</v>
      </c>
      <c r="AL1943" s="65" t="s">
        <v>2097</v>
      </c>
      <c r="AN1943" s="65" t="str">
        <f t="shared" si="854"/>
        <v/>
      </c>
    </row>
    <row r="1944" spans="1:40" ht="16.8" customHeight="1" x14ac:dyDescent="0.25">
      <c r="A1944" s="113">
        <v>1</v>
      </c>
      <c r="B1944" s="342" t="s">
        <v>23</v>
      </c>
      <c r="D1944" s="334" t="str">
        <f t="shared" ref="D1944" si="872">IF(C1944="",IF(D1942&gt;D1943,"'W'",IF(D1942=D1943,"'D'","'L'")),_xlfn.CONCAT("'",C1944,"'"))</f>
        <v>'W'</v>
      </c>
      <c r="E1944" s="211">
        <f t="shared" si="871"/>
        <v>18831013</v>
      </c>
      <c r="F1944" s="262">
        <v>7</v>
      </c>
      <c r="G1944" s="211" t="s">
        <v>5068</v>
      </c>
      <c r="R1944" s="112" t="str">
        <f>IF(D1944="","", CONCATENATE("Update games set ", B1944, "= ",D1944," where game_id=", E1944))</f>
        <v>Update games set Result= 'W' where game_id=18831013</v>
      </c>
      <c r="S1944" s="112" t="str">
        <f t="shared" si="855"/>
        <v>Update lineups set player_name = 'F Fox', raw_name = 'F Fox' where game_id = 18831013 and player_order = 7</v>
      </c>
      <c r="T1944" s="112" t="str">
        <f t="shared" si="856"/>
        <v/>
      </c>
      <c r="U1944" s="200" t="str">
        <f t="shared" si="853"/>
        <v/>
      </c>
      <c r="V1944" s="112" t="str">
        <f t="shared" si="857"/>
        <v/>
      </c>
      <c r="W1944" s="415" t="str">
        <f t="shared" si="858"/>
        <v/>
      </c>
      <c r="Y1944" s="65" t="str">
        <f t="shared" si="865"/>
        <v/>
      </c>
      <c r="Z1944" s="65" t="str">
        <f t="shared" si="866"/>
        <v/>
      </c>
      <c r="AA1944" s="65" t="str">
        <f t="shared" si="867"/>
        <v/>
      </c>
      <c r="AB1944" s="65" t="str">
        <f t="shared" si="868"/>
        <v/>
      </c>
      <c r="AC1944" s="65" t="str">
        <f t="shared" si="869"/>
        <v/>
      </c>
      <c r="AH1944" s="65" t="str">
        <f t="shared" si="859"/>
        <v>188612117</v>
      </c>
      <c r="AI1944" s="65">
        <v>18861211</v>
      </c>
      <c r="AJ1944" s="65" t="s">
        <v>5367</v>
      </c>
      <c r="AK1944" s="65">
        <v>7</v>
      </c>
      <c r="AL1944" s="65" t="s">
        <v>3210</v>
      </c>
      <c r="AN1944" s="65" t="str">
        <f t="shared" si="854"/>
        <v/>
      </c>
    </row>
    <row r="1945" spans="1:40" ht="16.8" customHeight="1" x14ac:dyDescent="0.25">
      <c r="A1945" s="113">
        <v>1</v>
      </c>
      <c r="B1945" s="342" t="s">
        <v>768</v>
      </c>
      <c r="D1945" s="349" t="str">
        <f t="shared" si="863"/>
        <v/>
      </c>
      <c r="E1945" s="211">
        <f t="shared" si="871"/>
        <v>18831013</v>
      </c>
      <c r="F1945" s="262">
        <v>8</v>
      </c>
      <c r="G1945" s="211" t="s">
        <v>4806</v>
      </c>
      <c r="R1945" s="112" t="str">
        <f>IF(D1945="","", CONCATENATE("Update games set ", B1945, "= ",D1945," where game_id=", E1945))</f>
        <v/>
      </c>
      <c r="S1945" s="112" t="str">
        <f t="shared" si="855"/>
        <v>Update lineups set player_name = 'SW Widdowson', raw_name = 'SW Widdowson' where game_id = 18831013 and player_order = 8</v>
      </c>
      <c r="T1945" s="112" t="str">
        <f t="shared" si="856"/>
        <v/>
      </c>
      <c r="U1945" s="200" t="str">
        <f t="shared" si="853"/>
        <v/>
      </c>
      <c r="V1945" s="112" t="str">
        <f t="shared" si="857"/>
        <v/>
      </c>
      <c r="W1945" s="415" t="str">
        <f t="shared" si="858"/>
        <v/>
      </c>
      <c r="Y1945" s="65" t="str">
        <f t="shared" si="865"/>
        <v/>
      </c>
      <c r="Z1945" s="65" t="str">
        <f t="shared" si="866"/>
        <v/>
      </c>
      <c r="AA1945" s="65" t="str">
        <f t="shared" si="867"/>
        <v/>
      </c>
      <c r="AB1945" s="65" t="str">
        <f t="shared" si="868"/>
        <v/>
      </c>
      <c r="AC1945" s="65" t="str">
        <f t="shared" si="869"/>
        <v/>
      </c>
      <c r="AH1945" s="65" t="str">
        <f t="shared" si="859"/>
        <v>188612118</v>
      </c>
      <c r="AI1945" s="65">
        <v>18861211</v>
      </c>
      <c r="AJ1945" s="65" t="s">
        <v>5367</v>
      </c>
      <c r="AK1945" s="65">
        <v>8</v>
      </c>
      <c r="AL1945" s="65" t="s">
        <v>3135</v>
      </c>
      <c r="AN1945" s="65" t="str">
        <f t="shared" si="854"/>
        <v/>
      </c>
    </row>
    <row r="1946" spans="1:40" ht="16.8" customHeight="1" x14ac:dyDescent="0.25">
      <c r="A1946" s="113">
        <v>1</v>
      </c>
      <c r="B1946" s="342" t="s">
        <v>766</v>
      </c>
      <c r="D1946" s="349" t="str">
        <f t="shared" si="863"/>
        <v/>
      </c>
      <c r="E1946" s="211">
        <f t="shared" si="871"/>
        <v>18831013</v>
      </c>
      <c r="F1946" s="262">
        <v>9</v>
      </c>
      <c r="G1946" s="194" t="s">
        <v>4980</v>
      </c>
      <c r="H1946" s="194"/>
      <c r="N1946" s="417"/>
      <c r="O1946" s="194"/>
      <c r="P1946" s="194"/>
      <c r="R1946" s="112" t="str">
        <f>IF(D1946="","", CONCATENATE("Update games set ", B1946, "= ",D1946," where game_id=", E1946))</f>
        <v/>
      </c>
      <c r="S1946" s="112" t="str">
        <f t="shared" si="855"/>
        <v>Update lineups set player_name = 'FW Earp', raw_name = 'FW Earp' where game_id = 18831013 and player_order = 9</v>
      </c>
      <c r="T1946" s="112" t="str">
        <f t="shared" si="856"/>
        <v/>
      </c>
      <c r="U1946" s="200" t="str">
        <f t="shared" si="853"/>
        <v/>
      </c>
      <c r="V1946" s="112" t="str">
        <f t="shared" si="857"/>
        <v/>
      </c>
      <c r="W1946" s="415" t="str">
        <f t="shared" si="858"/>
        <v/>
      </c>
      <c r="Y1946" s="65" t="str">
        <f t="shared" si="865"/>
        <v/>
      </c>
      <c r="Z1946" s="65" t="str">
        <f t="shared" si="866"/>
        <v/>
      </c>
      <c r="AA1946" s="65" t="str">
        <f t="shared" si="867"/>
        <v/>
      </c>
      <c r="AB1946" s="65" t="str">
        <f t="shared" si="868"/>
        <v/>
      </c>
      <c r="AC1946" s="65" t="str">
        <f t="shared" si="869"/>
        <v/>
      </c>
      <c r="AH1946" s="65" t="str">
        <f t="shared" si="859"/>
        <v>188612119</v>
      </c>
      <c r="AI1946" s="65">
        <v>18861211</v>
      </c>
      <c r="AJ1946" s="65" t="s">
        <v>5367</v>
      </c>
      <c r="AK1946" s="65">
        <v>9</v>
      </c>
      <c r="AL1946" s="65" t="s">
        <v>2108</v>
      </c>
      <c r="AN1946" s="65" t="str">
        <f t="shared" si="854"/>
        <v/>
      </c>
    </row>
    <row r="1947" spans="1:40" ht="16.8" customHeight="1" x14ac:dyDescent="0.25">
      <c r="A1947" s="113">
        <v>1</v>
      </c>
      <c r="B1947" s="342" t="s">
        <v>753</v>
      </c>
      <c r="C1947" s="342" t="s">
        <v>5075</v>
      </c>
      <c r="D1947" s="350" t="str">
        <f t="shared" si="864"/>
        <v>'Mr C Lewis'</v>
      </c>
      <c r="E1947" s="211">
        <f t="shared" si="871"/>
        <v>18831013</v>
      </c>
      <c r="F1947" s="262">
        <v>10</v>
      </c>
      <c r="G1947" s="194" t="s">
        <v>5074</v>
      </c>
      <c r="N1947" s="417"/>
      <c r="O1947" s="194"/>
      <c r="P1947" s="194"/>
      <c r="R1947" s="112" t="str">
        <f>IF(D1947="","", CONCATENATE("Update games set ", B1947, "= ",D1947," where game_id=", E1947))</f>
        <v>Update games set Referee= 'Mr C Lewis' where game_id=18831013</v>
      </c>
      <c r="S1947" s="112" t="str">
        <f t="shared" si="855"/>
        <v>Update lineups set player_name = 'HS Fletcher', raw_name = 'HS Fletcher' where game_id = 18831013 and player_order = 10</v>
      </c>
      <c r="T1947" s="112" t="str">
        <f t="shared" si="856"/>
        <v/>
      </c>
      <c r="U1947" s="200" t="str">
        <f t="shared" si="853"/>
        <v/>
      </c>
      <c r="V1947" s="112" t="str">
        <f t="shared" si="857"/>
        <v/>
      </c>
      <c r="W1947" s="415" t="str">
        <f t="shared" si="858"/>
        <v/>
      </c>
      <c r="Y1947" s="65" t="str">
        <f t="shared" si="865"/>
        <v/>
      </c>
      <c r="Z1947" s="65" t="str">
        <f t="shared" si="866"/>
        <v/>
      </c>
      <c r="AA1947" s="65" t="str">
        <f t="shared" si="867"/>
        <v/>
      </c>
      <c r="AB1947" s="65" t="str">
        <f t="shared" si="868"/>
        <v/>
      </c>
      <c r="AC1947" s="65" t="str">
        <f t="shared" si="869"/>
        <v/>
      </c>
      <c r="AH1947" s="65" t="str">
        <f t="shared" si="859"/>
        <v>1886121110</v>
      </c>
      <c r="AI1947" s="65">
        <v>18861211</v>
      </c>
      <c r="AJ1947" s="65" t="s">
        <v>5367</v>
      </c>
      <c r="AK1947" s="65">
        <v>10</v>
      </c>
      <c r="AL1947" s="65" t="s">
        <v>2939</v>
      </c>
      <c r="AN1947" s="65" t="str">
        <f t="shared" si="854"/>
        <v/>
      </c>
    </row>
    <row r="1948" spans="1:40" ht="16.8" customHeight="1" x14ac:dyDescent="0.25">
      <c r="A1948" s="113">
        <v>1</v>
      </c>
      <c r="B1948" s="342" t="s">
        <v>746</v>
      </c>
      <c r="C1948" s="351" t="s">
        <v>5072</v>
      </c>
      <c r="D1948" s="334" t="str">
        <f>CONCATENATE("'", LEFT(E1948,4),"-",MID(E1948,5,2),"-", MID(E1948,7,2), " ", C1948,"'")</f>
        <v>'1883-10-13 15:25'</v>
      </c>
      <c r="E1948" s="211">
        <f t="shared" si="871"/>
        <v>18831013</v>
      </c>
      <c r="F1948" s="262">
        <v>11</v>
      </c>
      <c r="G1948" s="211" t="s">
        <v>4969</v>
      </c>
      <c r="R1948" s="112" t="str">
        <f>IF(D1948="","", CONCATENATE("Update games set ", B1948, "= ",D1948," where game_id=", E1948))</f>
        <v>Update games set Game_date= '1883-10-13 15:25' where game_id=18831013</v>
      </c>
      <c r="S1948" s="112" t="str">
        <f t="shared" si="855"/>
        <v>Update lineups set player_name = 'L Luntley', raw_name = 'L Luntley' where game_id = 18831013 and player_order = 11</v>
      </c>
      <c r="T1948" s="112" t="str">
        <f t="shared" si="856"/>
        <v/>
      </c>
      <c r="U1948" s="200" t="str">
        <f t="shared" si="853"/>
        <v/>
      </c>
      <c r="V1948" s="112" t="str">
        <f t="shared" si="857"/>
        <v/>
      </c>
      <c r="W1948" s="415" t="str">
        <f t="shared" si="858"/>
        <v/>
      </c>
      <c r="Y1948" s="65" t="str">
        <f t="shared" si="865"/>
        <v/>
      </c>
      <c r="Z1948" s="65" t="str">
        <f t="shared" si="866"/>
        <v/>
      </c>
      <c r="AA1948" s="65" t="str">
        <f t="shared" si="867"/>
        <v/>
      </c>
      <c r="AB1948" s="65" t="str">
        <f t="shared" si="868"/>
        <v/>
      </c>
      <c r="AC1948" s="65" t="str">
        <f t="shared" si="869"/>
        <v/>
      </c>
      <c r="AH1948" s="65" t="str">
        <f t="shared" si="859"/>
        <v>1886121111</v>
      </c>
      <c r="AI1948" s="65">
        <v>18861211</v>
      </c>
      <c r="AJ1948" s="65" t="s">
        <v>5367</v>
      </c>
      <c r="AK1948" s="65">
        <v>11</v>
      </c>
      <c r="AL1948" s="65" t="s">
        <v>3395</v>
      </c>
      <c r="AN1948" s="65" t="str">
        <f t="shared" si="854"/>
        <v/>
      </c>
    </row>
    <row r="1949" spans="1:40" ht="16.8" customHeight="1" x14ac:dyDescent="0.25">
      <c r="A1949" s="113">
        <v>1</v>
      </c>
      <c r="B1949" s="342" t="s">
        <v>25</v>
      </c>
      <c r="D1949" s="350" t="str">
        <f t="shared" si="846"/>
        <v/>
      </c>
      <c r="E1949" s="211">
        <f t="shared" si="871"/>
        <v>18831013</v>
      </c>
      <c r="F1949" s="262">
        <v>12</v>
      </c>
      <c r="G1949" s="212"/>
      <c r="H1949" s="212"/>
      <c r="N1949" s="416"/>
      <c r="O1949" s="212"/>
      <c r="P1949" s="212"/>
      <c r="R1949" s="112" t="str">
        <f>IF(D1949="","", CONCATENATE("Update games set ", B1949, "= ",D1949," where game_id=", E1949))</f>
        <v/>
      </c>
      <c r="S1949" s="112" t="str">
        <f t="shared" si="855"/>
        <v/>
      </c>
      <c r="T1949" s="112" t="str">
        <f t="shared" si="856"/>
        <v/>
      </c>
      <c r="U1949" s="200" t="str">
        <f t="shared" si="853"/>
        <v/>
      </c>
      <c r="V1949" s="112" t="str">
        <f t="shared" si="857"/>
        <v/>
      </c>
      <c r="W1949" s="415" t="str">
        <f t="shared" si="858"/>
        <v/>
      </c>
      <c r="Y1949" s="65" t="str">
        <f t="shared" si="865"/>
        <v/>
      </c>
      <c r="Z1949" s="65" t="str">
        <f t="shared" si="866"/>
        <v/>
      </c>
      <c r="AA1949" s="65" t="str">
        <f t="shared" si="867"/>
        <v/>
      </c>
      <c r="AB1949" s="65" t="str">
        <f t="shared" si="868"/>
        <v/>
      </c>
      <c r="AC1949" s="65" t="str">
        <f t="shared" si="869"/>
        <v/>
      </c>
      <c r="AH1949" s="65" t="str">
        <f t="shared" si="859"/>
        <v>1886121112</v>
      </c>
      <c r="AI1949" s="65">
        <v>18861211</v>
      </c>
      <c r="AJ1949" s="65" t="s">
        <v>5367</v>
      </c>
      <c r="AK1949" s="65">
        <v>12</v>
      </c>
      <c r="AL1949" s="65" t="s">
        <v>653</v>
      </c>
      <c r="AN1949" s="65" t="str">
        <f t="shared" si="854"/>
        <v/>
      </c>
    </row>
    <row r="1950" spans="1:40" ht="16.8" customHeight="1" x14ac:dyDescent="0.25">
      <c r="A1950" s="113">
        <v>1</v>
      </c>
      <c r="B1950" s="342" t="s">
        <v>475</v>
      </c>
      <c r="D1950" s="349" t="str">
        <f t="shared" si="863"/>
        <v/>
      </c>
      <c r="E1950" s="211">
        <f t="shared" si="871"/>
        <v>18831013</v>
      </c>
      <c r="F1950" s="262">
        <v>13</v>
      </c>
      <c r="R1950" s="112" t="str">
        <f>IF(D1950="","", CONCATENATE("Update games set ", B1950, "= ",D1950," where game_id=", E1950))</f>
        <v/>
      </c>
      <c r="S1950" s="112" t="str">
        <f t="shared" si="855"/>
        <v/>
      </c>
      <c r="T1950" s="112" t="str">
        <f t="shared" si="856"/>
        <v/>
      </c>
      <c r="U1950" s="200" t="str">
        <f t="shared" si="853"/>
        <v/>
      </c>
      <c r="V1950" s="112" t="str">
        <f t="shared" si="857"/>
        <v/>
      </c>
      <c r="W1950" s="415" t="str">
        <f t="shared" si="858"/>
        <v/>
      </c>
      <c r="Y1950" s="65" t="str">
        <f t="shared" si="865"/>
        <v/>
      </c>
      <c r="Z1950" s="65" t="str">
        <f t="shared" si="866"/>
        <v/>
      </c>
      <c r="AA1950" s="65" t="str">
        <f t="shared" si="867"/>
        <v/>
      </c>
      <c r="AB1950" s="65" t="str">
        <f t="shared" si="868"/>
        <v/>
      </c>
      <c r="AC1950" s="65" t="str">
        <f t="shared" si="869"/>
        <v/>
      </c>
      <c r="AH1950" s="65" t="str">
        <f t="shared" si="859"/>
        <v>1886121113</v>
      </c>
      <c r="AI1950" s="65">
        <v>18861211</v>
      </c>
      <c r="AJ1950" s="65" t="s">
        <v>5367</v>
      </c>
      <c r="AK1950" s="65">
        <v>13</v>
      </c>
      <c r="AL1950" s="65" t="s">
        <v>653</v>
      </c>
      <c r="AN1950" s="65" t="str">
        <f t="shared" si="854"/>
        <v/>
      </c>
    </row>
    <row r="1951" spans="1:40" ht="16.8" customHeight="1" x14ac:dyDescent="0.25">
      <c r="A1951" s="113">
        <v>1</v>
      </c>
      <c r="B1951" s="342" t="s">
        <v>20</v>
      </c>
      <c r="C1951" s="342" t="s">
        <v>5071</v>
      </c>
      <c r="D1951" s="350" t="str">
        <f t="shared" si="846"/>
        <v>'Parkside Ground'</v>
      </c>
      <c r="E1951" s="211">
        <f t="shared" si="871"/>
        <v>18831013</v>
      </c>
      <c r="F1951" s="262">
        <v>14</v>
      </c>
      <c r="R1951" s="112" t="str">
        <f>IF(D1951="","", CONCATENATE("Update games set ", B1951, "= ",D1951," where game_id=", E1951))</f>
        <v>Update games set Ground= 'Parkside Ground' where game_id=18831013</v>
      </c>
      <c r="S1951" s="112" t="str">
        <f t="shared" si="855"/>
        <v/>
      </c>
      <c r="T1951" s="112" t="str">
        <f t="shared" si="856"/>
        <v/>
      </c>
      <c r="U1951" s="200" t="str">
        <f t="shared" si="853"/>
        <v/>
      </c>
      <c r="V1951" s="112" t="str">
        <f t="shared" si="857"/>
        <v/>
      </c>
      <c r="W1951" s="415" t="str">
        <f t="shared" si="858"/>
        <v/>
      </c>
      <c r="Y1951" s="65" t="str">
        <f t="shared" si="865"/>
        <v/>
      </c>
      <c r="Z1951" s="65" t="str">
        <f t="shared" si="866"/>
        <v/>
      </c>
      <c r="AA1951" s="65" t="str">
        <f t="shared" si="867"/>
        <v/>
      </c>
      <c r="AB1951" s="65" t="str">
        <f t="shared" si="868"/>
        <v/>
      </c>
      <c r="AC1951" s="65" t="str">
        <f t="shared" si="869"/>
        <v/>
      </c>
      <c r="AH1951" s="65" t="str">
        <f t="shared" si="859"/>
        <v>1886121114</v>
      </c>
      <c r="AI1951" s="65">
        <v>18861211</v>
      </c>
      <c r="AJ1951" s="65" t="s">
        <v>5367</v>
      </c>
      <c r="AK1951" s="65">
        <v>14</v>
      </c>
      <c r="AL1951" s="65" t="s">
        <v>653</v>
      </c>
      <c r="AN1951" s="65" t="str">
        <f t="shared" si="854"/>
        <v/>
      </c>
    </row>
    <row r="1952" spans="1:40" ht="16.8" customHeight="1" x14ac:dyDescent="0.25">
      <c r="A1952" s="113">
        <v>1</v>
      </c>
      <c r="B1952" s="342" t="s">
        <v>4882</v>
      </c>
      <c r="C1952" s="342" t="str">
        <f>IF(C1951="", "", C1951)</f>
        <v>Parkside Ground</v>
      </c>
      <c r="D1952" s="350" t="str">
        <f t="shared" si="846"/>
        <v>'Parkside Ground'</v>
      </c>
      <c r="E1952" s="211">
        <f t="shared" si="871"/>
        <v>18831013</v>
      </c>
      <c r="F1952" s="262">
        <v>15</v>
      </c>
      <c r="R1952" s="112" t="str">
        <f>IF(D1952="","", CONCATENATE("Update games set ", B1952, "= ",D1952," where game_id=", E1952))</f>
        <v>Update games set Ground_parent= 'Parkside Ground' where game_id=18831013</v>
      </c>
      <c r="S1952" s="112" t="str">
        <f t="shared" si="855"/>
        <v/>
      </c>
      <c r="T1952" s="112" t="str">
        <f t="shared" si="856"/>
        <v/>
      </c>
      <c r="U1952" s="200" t="str">
        <f t="shared" si="853"/>
        <v/>
      </c>
      <c r="V1952" s="112" t="str">
        <f t="shared" si="857"/>
        <v/>
      </c>
      <c r="W1952" s="415" t="str">
        <f t="shared" si="858"/>
        <v/>
      </c>
      <c r="Y1952" s="65" t="str">
        <f t="shared" si="865"/>
        <v/>
      </c>
      <c r="Z1952" s="65" t="str">
        <f t="shared" si="866"/>
        <v/>
      </c>
      <c r="AA1952" s="65" t="str">
        <f t="shared" si="867"/>
        <v/>
      </c>
      <c r="AB1952" s="65" t="str">
        <f t="shared" si="868"/>
        <v/>
      </c>
      <c r="AC1952" s="65" t="str">
        <f t="shared" si="869"/>
        <v/>
      </c>
      <c r="AH1952" s="65" t="str">
        <f t="shared" si="859"/>
        <v>1886121115</v>
      </c>
      <c r="AI1952" s="65">
        <v>18861211</v>
      </c>
      <c r="AJ1952" s="65" t="s">
        <v>5367</v>
      </c>
      <c r="AK1952" s="65">
        <v>15</v>
      </c>
      <c r="AL1952" s="65" t="s">
        <v>653</v>
      </c>
      <c r="AN1952" s="65" t="str">
        <f t="shared" si="854"/>
        <v/>
      </c>
    </row>
    <row r="1953" spans="1:40" s="126" customFormat="1" ht="16.8" customHeight="1" thickBot="1" x14ac:dyDescent="0.3">
      <c r="A1953" s="113">
        <v>1</v>
      </c>
      <c r="B1953" s="116" t="s">
        <v>115</v>
      </c>
      <c r="C1953" s="352"/>
      <c r="D1953" s="370" t="str">
        <f t="shared" ref="D1953" si="873">IF(MID(E1953,5,2)*1&gt;6,_xlfn.CONCAT("'",LEFT(E1953,4),"-",MID(E1953,3,2)+1,"'"),_xlfn.CONCAT("'",LEFT(E1953,4)-1,"-",MID(E1953,3,2),"'"))</f>
        <v>'1883-84'</v>
      </c>
      <c r="E1953" s="214">
        <f t="shared" si="871"/>
        <v>18831013</v>
      </c>
      <c r="F1953" s="266">
        <v>16</v>
      </c>
      <c r="G1953" s="343"/>
      <c r="H1953" s="343"/>
      <c r="I1953" s="267"/>
      <c r="J1953" s="214"/>
      <c r="K1953" s="266"/>
      <c r="L1953" s="266"/>
      <c r="M1953" s="266"/>
      <c r="N1953" s="419"/>
      <c r="O1953" s="343"/>
      <c r="P1953" s="343"/>
      <c r="Q1953" s="346"/>
      <c r="R1953" s="112" t="str">
        <f>IF(D1953="","", CONCATENATE("Update games set ", B1953, "= ",D1953," where game_id=", E1953))</f>
        <v>Update games set Season= '1883-84' where game_id=18831013</v>
      </c>
      <c r="S1953" s="112" t="str">
        <f t="shared" si="855"/>
        <v/>
      </c>
      <c r="T1953" s="112" t="str">
        <f t="shared" si="856"/>
        <v/>
      </c>
      <c r="U1953" s="200" t="str">
        <f t="shared" si="853"/>
        <v/>
      </c>
      <c r="V1953" s="112" t="str">
        <f t="shared" si="857"/>
        <v/>
      </c>
      <c r="W1953" s="415" t="str">
        <f t="shared" si="858"/>
        <v/>
      </c>
      <c r="X1953" s="240"/>
      <c r="Y1953" s="65" t="str">
        <f t="shared" si="865"/>
        <v/>
      </c>
      <c r="Z1953" s="65" t="str">
        <f t="shared" si="866"/>
        <v/>
      </c>
      <c r="AA1953" s="65" t="str">
        <f t="shared" si="867"/>
        <v/>
      </c>
      <c r="AB1953" s="65" t="str">
        <f t="shared" si="868"/>
        <v/>
      </c>
      <c r="AC1953" s="65" t="str">
        <f t="shared" si="869"/>
        <v/>
      </c>
      <c r="AH1953" s="65" t="str">
        <f t="shared" si="859"/>
        <v>1886121116</v>
      </c>
      <c r="AI1953" s="126">
        <v>18861211</v>
      </c>
      <c r="AJ1953" s="126" t="s">
        <v>5367</v>
      </c>
      <c r="AK1953" s="126">
        <v>16</v>
      </c>
      <c r="AL1953" s="126" t="s">
        <v>653</v>
      </c>
      <c r="AN1953" s="65" t="str">
        <f t="shared" si="854"/>
        <v/>
      </c>
    </row>
    <row r="1954" spans="1:40" ht="15" thickTop="1" x14ac:dyDescent="0.25">
      <c r="A1954" s="113">
        <v>1</v>
      </c>
      <c r="B1954" s="341" t="s">
        <v>22</v>
      </c>
      <c r="C1954" s="341" t="s">
        <v>4576</v>
      </c>
      <c r="D1954" s="341" t="str">
        <f t="shared" si="846"/>
        <v>'Dumbarton'</v>
      </c>
      <c r="E1954" s="211">
        <v>18831124</v>
      </c>
      <c r="F1954" s="262">
        <v>1</v>
      </c>
      <c r="H1954" s="212"/>
      <c r="R1954" s="112" t="str">
        <f>IF(D1954="","", CONCATENATE("Update games set ", B1954, "= ",D1954," where game_id=", E1954))</f>
        <v>Update games set Opponent= 'Dumbarton' where game_id=18831124</v>
      </c>
      <c r="S1954" s="112" t="str">
        <f t="shared" si="855"/>
        <v/>
      </c>
      <c r="T1954" s="112" t="str">
        <f t="shared" si="856"/>
        <v/>
      </c>
      <c r="U1954" s="200" t="str">
        <f t="shared" si="853"/>
        <v/>
      </c>
      <c r="V1954" s="112" t="str">
        <f t="shared" si="857"/>
        <v/>
      </c>
      <c r="W1954" s="415" t="str">
        <f t="shared" si="858"/>
        <v/>
      </c>
      <c r="Y1954" s="65" t="str">
        <f t="shared" si="865"/>
        <v/>
      </c>
      <c r="Z1954" s="65" t="str">
        <f t="shared" si="866"/>
        <v/>
      </c>
      <c r="AA1954" s="65" t="str">
        <f t="shared" si="867"/>
        <v/>
      </c>
      <c r="AB1954" s="65" t="str">
        <f t="shared" si="868"/>
        <v/>
      </c>
      <c r="AC1954" s="65" t="str">
        <f t="shared" si="869"/>
        <v/>
      </c>
      <c r="AH1954" s="65" t="str">
        <f t="shared" si="859"/>
        <v>188710151</v>
      </c>
      <c r="AI1954" s="65">
        <v>18871015</v>
      </c>
      <c r="AJ1954" s="65" t="s">
        <v>5368</v>
      </c>
      <c r="AK1954" s="65">
        <v>1</v>
      </c>
      <c r="AL1954" s="65" t="s">
        <v>2981</v>
      </c>
      <c r="AN1954" s="65" t="str">
        <f t="shared" si="854"/>
        <v>update games set source = 'The Nottingham Forest Football Scrapbook' where game_id = 18831124</v>
      </c>
    </row>
    <row r="1955" spans="1:40" ht="16.8" customHeight="1" x14ac:dyDescent="0.25">
      <c r="A1955" s="113">
        <v>1</v>
      </c>
      <c r="B1955" s="342" t="s">
        <v>4979</v>
      </c>
      <c r="C1955" s="342" t="str">
        <f>IF(C1954="", "", C1954)</f>
        <v>Dumbarton</v>
      </c>
      <c r="D1955" s="350" t="str">
        <f t="shared" ref="D1955:D2018" si="874">IF(C1955="", "", CONCATENATE("'", C1955,"'"))</f>
        <v>'Dumbarton'</v>
      </c>
      <c r="E1955" s="211">
        <f>E1954</f>
        <v>18831124</v>
      </c>
      <c r="F1955" s="262">
        <v>2</v>
      </c>
      <c r="R1955" s="112" t="str">
        <f>IF(D1955="","", CONCATENATE("Update games set ", B1955, "= ",D1955," where game_id=", E1955))</f>
        <v>Update games set Opp_parent= 'Dumbarton' where game_id=18831124</v>
      </c>
      <c r="S1955" s="112" t="str">
        <f t="shared" si="855"/>
        <v/>
      </c>
      <c r="T1955" s="112" t="str">
        <f t="shared" si="856"/>
        <v/>
      </c>
      <c r="U1955" s="200" t="str">
        <f t="shared" si="853"/>
        <v/>
      </c>
      <c r="V1955" s="112" t="str">
        <f t="shared" si="857"/>
        <v/>
      </c>
      <c r="W1955" s="415" t="str">
        <f t="shared" si="858"/>
        <v/>
      </c>
      <c r="Y1955" s="65" t="str">
        <f t="shared" si="865"/>
        <v/>
      </c>
      <c r="Z1955" s="65" t="str">
        <f t="shared" si="866"/>
        <v/>
      </c>
      <c r="AA1955" s="65" t="str">
        <f t="shared" si="867"/>
        <v/>
      </c>
      <c r="AB1955" s="65" t="str">
        <f t="shared" si="868"/>
        <v/>
      </c>
      <c r="AC1955" s="65" t="str">
        <f t="shared" si="869"/>
        <v/>
      </c>
      <c r="AH1955" s="65" t="str">
        <f t="shared" si="859"/>
        <v>188710152</v>
      </c>
      <c r="AI1955" s="65">
        <v>18871015</v>
      </c>
      <c r="AJ1955" s="65" t="s">
        <v>5368</v>
      </c>
      <c r="AK1955" s="65">
        <v>2</v>
      </c>
      <c r="AL1955" s="65" t="s">
        <v>2105</v>
      </c>
      <c r="AN1955" s="65" t="str">
        <f t="shared" si="854"/>
        <v/>
      </c>
    </row>
    <row r="1956" spans="1:40" ht="16.8" customHeight="1" x14ac:dyDescent="0.25">
      <c r="A1956" s="113">
        <v>1</v>
      </c>
      <c r="B1956" s="342" t="s">
        <v>2653</v>
      </c>
      <c r="C1956" s="342" t="s">
        <v>663</v>
      </c>
      <c r="D1956" s="350" t="str">
        <f t="shared" si="874"/>
        <v>'Friendly'</v>
      </c>
      <c r="E1956" s="211">
        <f t="shared" ref="E1956:E1969" si="875">E1955</f>
        <v>18831124</v>
      </c>
      <c r="F1956" s="262">
        <v>3</v>
      </c>
      <c r="R1956" s="112" t="str">
        <f>IF(D1956="","", CONCATENATE("Update games set ", B1956, "= ",D1956," where game_id=", E1956))</f>
        <v>Update games set Game_type= 'Friendly' where game_id=18831124</v>
      </c>
      <c r="S1956" s="112" t="str">
        <f t="shared" si="855"/>
        <v/>
      </c>
      <c r="T1956" s="112" t="str">
        <f t="shared" si="856"/>
        <v/>
      </c>
      <c r="U1956" s="200" t="str">
        <f t="shared" si="853"/>
        <v/>
      </c>
      <c r="V1956" s="112" t="str">
        <f t="shared" si="857"/>
        <v/>
      </c>
      <c r="W1956" s="415" t="str">
        <f t="shared" si="858"/>
        <v/>
      </c>
      <c r="Y1956" s="65" t="str">
        <f t="shared" si="865"/>
        <v/>
      </c>
      <c r="Z1956" s="65" t="str">
        <f t="shared" si="866"/>
        <v/>
      </c>
      <c r="AA1956" s="65" t="str">
        <f t="shared" si="867"/>
        <v/>
      </c>
      <c r="AB1956" s="65" t="str">
        <f t="shared" si="868"/>
        <v/>
      </c>
      <c r="AC1956" s="65" t="str">
        <f t="shared" si="869"/>
        <v/>
      </c>
      <c r="AH1956" s="65" t="str">
        <f t="shared" si="859"/>
        <v>188710153</v>
      </c>
      <c r="AI1956" s="65">
        <v>18871015</v>
      </c>
      <c r="AJ1956" s="65" t="s">
        <v>5368</v>
      </c>
      <c r="AK1956" s="65">
        <v>3</v>
      </c>
      <c r="AL1956" s="65" t="s">
        <v>2094</v>
      </c>
      <c r="AN1956" s="65" t="str">
        <f t="shared" si="854"/>
        <v/>
      </c>
    </row>
    <row r="1957" spans="1:40" ht="16.8" customHeight="1" x14ac:dyDescent="0.25">
      <c r="A1957" s="113">
        <v>1</v>
      </c>
      <c r="B1957" s="342" t="s">
        <v>4978</v>
      </c>
      <c r="C1957" s="342" t="s">
        <v>5065</v>
      </c>
      <c r="D1957" s="350" t="str">
        <f t="shared" si="874"/>
        <v>'H'</v>
      </c>
      <c r="E1957" s="211">
        <f t="shared" si="875"/>
        <v>18831124</v>
      </c>
      <c r="F1957" s="262">
        <v>4</v>
      </c>
      <c r="R1957" s="112" t="str">
        <f>IF(D1957="","", CONCATENATE("Update games set ", B1957, "= ",D1957," where game_id=", E1957))</f>
        <v>Update games set HAN= 'H' where game_id=18831124</v>
      </c>
      <c r="S1957" s="112" t="str">
        <f t="shared" si="855"/>
        <v/>
      </c>
      <c r="T1957" s="112" t="str">
        <f t="shared" si="856"/>
        <v/>
      </c>
      <c r="U1957" s="200" t="str">
        <f t="shared" si="853"/>
        <v/>
      </c>
      <c r="V1957" s="112" t="str">
        <f t="shared" si="857"/>
        <v/>
      </c>
      <c r="W1957" s="415" t="str">
        <f t="shared" si="858"/>
        <v/>
      </c>
      <c r="Y1957" s="65" t="str">
        <f t="shared" si="865"/>
        <v/>
      </c>
      <c r="Z1957" s="65" t="str">
        <f t="shared" si="866"/>
        <v/>
      </c>
      <c r="AA1957" s="65" t="str">
        <f t="shared" si="867"/>
        <v/>
      </c>
      <c r="AB1957" s="65" t="str">
        <f t="shared" si="868"/>
        <v/>
      </c>
      <c r="AC1957" s="65" t="str">
        <f t="shared" si="869"/>
        <v/>
      </c>
      <c r="AH1957" s="65" t="str">
        <f t="shared" si="859"/>
        <v>188710154</v>
      </c>
      <c r="AI1957" s="65">
        <v>18871015</v>
      </c>
      <c r="AJ1957" s="65" t="s">
        <v>5368</v>
      </c>
      <c r="AK1957" s="65">
        <v>4</v>
      </c>
      <c r="AL1957" s="65" t="s">
        <v>2091</v>
      </c>
      <c r="AN1957" s="65" t="str">
        <f t="shared" si="854"/>
        <v/>
      </c>
    </row>
    <row r="1958" spans="1:40" ht="16.8" customHeight="1" x14ac:dyDescent="0.25">
      <c r="A1958" s="113">
        <v>1</v>
      </c>
      <c r="B1958" s="342" t="s">
        <v>5</v>
      </c>
      <c r="C1958" s="342">
        <v>2</v>
      </c>
      <c r="D1958" s="349">
        <f t="shared" si="861"/>
        <v>2</v>
      </c>
      <c r="E1958" s="211">
        <f t="shared" si="875"/>
        <v>18831124</v>
      </c>
      <c r="F1958" s="262">
        <v>5</v>
      </c>
      <c r="R1958" s="112" t="str">
        <f>IF(D1958="","", CONCATENATE("Update games set ", B1958, "= ",D1958," where game_id=", E1958))</f>
        <v>Update games set F= 2 where game_id=18831124</v>
      </c>
      <c r="S1958" s="112" t="str">
        <f t="shared" si="855"/>
        <v/>
      </c>
      <c r="T1958" s="112" t="str">
        <f t="shared" si="856"/>
        <v/>
      </c>
      <c r="U1958" s="200" t="str">
        <f t="shared" si="853"/>
        <v/>
      </c>
      <c r="V1958" s="112" t="str">
        <f t="shared" si="857"/>
        <v/>
      </c>
      <c r="W1958" s="415" t="str">
        <f t="shared" si="858"/>
        <v/>
      </c>
      <c r="Y1958" s="65" t="str">
        <f t="shared" si="865"/>
        <v/>
      </c>
      <c r="Z1958" s="65" t="str">
        <f t="shared" si="866"/>
        <v/>
      </c>
      <c r="AA1958" s="65" t="str">
        <f t="shared" si="867"/>
        <v/>
      </c>
      <c r="AB1958" s="65" t="str">
        <f t="shared" si="868"/>
        <v/>
      </c>
      <c r="AC1958" s="65" t="str">
        <f t="shared" si="869"/>
        <v/>
      </c>
      <c r="AH1958" s="65" t="str">
        <f t="shared" si="859"/>
        <v>188710155</v>
      </c>
      <c r="AI1958" s="65">
        <v>18871015</v>
      </c>
      <c r="AJ1958" s="65" t="s">
        <v>5368</v>
      </c>
      <c r="AK1958" s="65">
        <v>5</v>
      </c>
      <c r="AL1958" s="65" t="s">
        <v>3534</v>
      </c>
      <c r="AN1958" s="65" t="str">
        <f t="shared" si="854"/>
        <v/>
      </c>
    </row>
    <row r="1959" spans="1:40" ht="16.8" customHeight="1" x14ac:dyDescent="0.25">
      <c r="A1959" s="113">
        <v>1</v>
      </c>
      <c r="B1959" s="342" t="s">
        <v>0</v>
      </c>
      <c r="C1959" s="342">
        <v>3</v>
      </c>
      <c r="D1959" s="349">
        <f t="shared" si="861"/>
        <v>3</v>
      </c>
      <c r="E1959" s="211">
        <f t="shared" si="875"/>
        <v>18831124</v>
      </c>
      <c r="F1959" s="262">
        <v>6</v>
      </c>
      <c r="R1959" s="112" t="str">
        <f>IF(D1959="","", CONCATENATE("Update games set ", B1959, "= ",D1959," where game_id=", E1959))</f>
        <v>Update games set A= 3 where game_id=18831124</v>
      </c>
      <c r="S1959" s="112" t="str">
        <f t="shared" si="855"/>
        <v/>
      </c>
      <c r="T1959" s="112" t="str">
        <f t="shared" si="856"/>
        <v/>
      </c>
      <c r="U1959" s="200" t="str">
        <f t="shared" si="853"/>
        <v/>
      </c>
      <c r="V1959" s="112" t="str">
        <f t="shared" si="857"/>
        <v/>
      </c>
      <c r="W1959" s="415" t="str">
        <f t="shared" si="858"/>
        <v/>
      </c>
      <c r="Y1959" s="65" t="str">
        <f t="shared" si="865"/>
        <v/>
      </c>
      <c r="Z1959" s="65" t="str">
        <f t="shared" si="866"/>
        <v/>
      </c>
      <c r="AA1959" s="65" t="str">
        <f t="shared" si="867"/>
        <v/>
      </c>
      <c r="AB1959" s="65" t="str">
        <f t="shared" si="868"/>
        <v/>
      </c>
      <c r="AC1959" s="65" t="str">
        <f t="shared" si="869"/>
        <v/>
      </c>
      <c r="AH1959" s="65" t="str">
        <f t="shared" si="859"/>
        <v>188710156</v>
      </c>
      <c r="AI1959" s="65">
        <v>18871015</v>
      </c>
      <c r="AJ1959" s="65" t="s">
        <v>5368</v>
      </c>
      <c r="AK1959" s="65">
        <v>6</v>
      </c>
      <c r="AL1959" s="65" t="s">
        <v>3533</v>
      </c>
      <c r="AN1959" s="65" t="str">
        <f t="shared" si="854"/>
        <v/>
      </c>
    </row>
    <row r="1960" spans="1:40" ht="16.8" customHeight="1" x14ac:dyDescent="0.25">
      <c r="A1960" s="113">
        <v>1</v>
      </c>
      <c r="B1960" s="342" t="s">
        <v>23</v>
      </c>
      <c r="D1960" s="334" t="str">
        <f t="shared" ref="D1960" si="876">IF(C1960="",IF(D1958&gt;D1959,"'W'",IF(D1958=D1959,"'D'","'L'")),_xlfn.CONCAT("'",C1960,"'"))</f>
        <v>'L'</v>
      </c>
      <c r="E1960" s="211">
        <f t="shared" si="875"/>
        <v>18831124</v>
      </c>
      <c r="F1960" s="262">
        <v>7</v>
      </c>
      <c r="R1960" s="112" t="str">
        <f>IF(D1960="","", CONCATENATE("Update games set ", B1960, "= ",D1960," where game_id=", E1960))</f>
        <v>Update games set Result= 'L' where game_id=18831124</v>
      </c>
      <c r="S1960" s="112" t="str">
        <f t="shared" si="855"/>
        <v/>
      </c>
      <c r="T1960" s="112" t="str">
        <f t="shared" si="856"/>
        <v/>
      </c>
      <c r="U1960" s="200" t="str">
        <f t="shared" si="853"/>
        <v/>
      </c>
      <c r="V1960" s="112" t="str">
        <f t="shared" si="857"/>
        <v/>
      </c>
      <c r="W1960" s="415" t="str">
        <f t="shared" si="858"/>
        <v/>
      </c>
      <c r="Y1960" s="65" t="str">
        <f t="shared" si="865"/>
        <v/>
      </c>
      <c r="Z1960" s="65" t="str">
        <f t="shared" si="866"/>
        <v/>
      </c>
      <c r="AA1960" s="65" t="str">
        <f t="shared" si="867"/>
        <v/>
      </c>
      <c r="AB1960" s="65" t="str">
        <f t="shared" si="868"/>
        <v/>
      </c>
      <c r="AC1960" s="65" t="str">
        <f t="shared" si="869"/>
        <v/>
      </c>
      <c r="AH1960" s="65" t="str">
        <f t="shared" si="859"/>
        <v>188710157</v>
      </c>
      <c r="AI1960" s="65">
        <v>18871015</v>
      </c>
      <c r="AJ1960" s="65" t="s">
        <v>5368</v>
      </c>
      <c r="AK1960" s="65">
        <v>7</v>
      </c>
      <c r="AL1960" s="65" t="s">
        <v>2097</v>
      </c>
      <c r="AN1960" s="65" t="str">
        <f t="shared" si="854"/>
        <v/>
      </c>
    </row>
    <row r="1961" spans="1:40" ht="16.8" customHeight="1" x14ac:dyDescent="0.25">
      <c r="A1961" s="113">
        <v>1</v>
      </c>
      <c r="B1961" s="342" t="s">
        <v>768</v>
      </c>
      <c r="D1961" s="349" t="str">
        <f t="shared" si="863"/>
        <v/>
      </c>
      <c r="E1961" s="211">
        <f t="shared" si="875"/>
        <v>18831124</v>
      </c>
      <c r="F1961" s="262">
        <v>8</v>
      </c>
      <c r="R1961" s="112" t="str">
        <f>IF(D1961="","", CONCATENATE("Update games set ", B1961, "= ",D1961," where game_id=", E1961))</f>
        <v/>
      </c>
      <c r="S1961" s="112" t="str">
        <f t="shared" si="855"/>
        <v/>
      </c>
      <c r="T1961" s="112" t="str">
        <f t="shared" si="856"/>
        <v/>
      </c>
      <c r="U1961" s="200" t="str">
        <f t="shared" si="853"/>
        <v/>
      </c>
      <c r="V1961" s="112" t="str">
        <f t="shared" si="857"/>
        <v/>
      </c>
      <c r="W1961" s="415" t="str">
        <f t="shared" si="858"/>
        <v/>
      </c>
      <c r="Y1961" s="65" t="str">
        <f t="shared" si="865"/>
        <v/>
      </c>
      <c r="Z1961" s="65" t="str">
        <f t="shared" si="866"/>
        <v/>
      </c>
      <c r="AA1961" s="65" t="str">
        <f t="shared" si="867"/>
        <v/>
      </c>
      <c r="AB1961" s="65" t="str">
        <f t="shared" si="868"/>
        <v/>
      </c>
      <c r="AC1961" s="65" t="str">
        <f t="shared" si="869"/>
        <v/>
      </c>
      <c r="AH1961" s="65" t="str">
        <f t="shared" si="859"/>
        <v>188710158</v>
      </c>
      <c r="AI1961" s="65">
        <v>18871015</v>
      </c>
      <c r="AJ1961" s="65" t="s">
        <v>5368</v>
      </c>
      <c r="AK1961" s="65">
        <v>8</v>
      </c>
      <c r="AL1961" s="65" t="s">
        <v>2954</v>
      </c>
      <c r="AN1961" s="65" t="str">
        <f t="shared" si="854"/>
        <v/>
      </c>
    </row>
    <row r="1962" spans="1:40" ht="16.8" customHeight="1" x14ac:dyDescent="0.25">
      <c r="A1962" s="113">
        <v>1</v>
      </c>
      <c r="B1962" s="342" t="s">
        <v>766</v>
      </c>
      <c r="D1962" s="349" t="str">
        <f t="shared" si="863"/>
        <v/>
      </c>
      <c r="E1962" s="211">
        <f t="shared" si="875"/>
        <v>18831124</v>
      </c>
      <c r="F1962" s="262">
        <v>9</v>
      </c>
      <c r="G1962" s="194"/>
      <c r="H1962" s="194"/>
      <c r="N1962" s="417"/>
      <c r="O1962" s="194"/>
      <c r="P1962" s="194"/>
      <c r="R1962" s="112" t="str">
        <f>IF(D1962="","", CONCATENATE("Update games set ", B1962, "= ",D1962," where game_id=", E1962))</f>
        <v/>
      </c>
      <c r="S1962" s="112" t="str">
        <f t="shared" si="855"/>
        <v/>
      </c>
      <c r="T1962" s="112" t="str">
        <f t="shared" si="856"/>
        <v/>
      </c>
      <c r="U1962" s="200" t="str">
        <f t="shared" si="853"/>
        <v/>
      </c>
      <c r="V1962" s="112" t="str">
        <f t="shared" si="857"/>
        <v/>
      </c>
      <c r="W1962" s="415" t="str">
        <f t="shared" si="858"/>
        <v/>
      </c>
      <c r="Y1962" s="65" t="str">
        <f t="shared" si="865"/>
        <v/>
      </c>
      <c r="Z1962" s="65" t="str">
        <f t="shared" si="866"/>
        <v/>
      </c>
      <c r="AA1962" s="65" t="str">
        <f t="shared" si="867"/>
        <v/>
      </c>
      <c r="AB1962" s="65" t="str">
        <f t="shared" si="868"/>
        <v/>
      </c>
      <c r="AC1962" s="65" t="str">
        <f t="shared" si="869"/>
        <v/>
      </c>
      <c r="AH1962" s="65" t="str">
        <f t="shared" si="859"/>
        <v>188710159</v>
      </c>
      <c r="AI1962" s="65">
        <v>18871015</v>
      </c>
      <c r="AJ1962" s="65" t="s">
        <v>5368</v>
      </c>
      <c r="AK1962" s="65">
        <v>9</v>
      </c>
      <c r="AL1962" s="65" t="s">
        <v>2953</v>
      </c>
      <c r="AN1962" s="65" t="str">
        <f t="shared" si="854"/>
        <v/>
      </c>
    </row>
    <row r="1963" spans="1:40" ht="16.8" customHeight="1" x14ac:dyDescent="0.25">
      <c r="A1963" s="113">
        <v>1</v>
      </c>
      <c r="B1963" s="342" t="s">
        <v>753</v>
      </c>
      <c r="D1963" s="350" t="str">
        <f t="shared" si="864"/>
        <v/>
      </c>
      <c r="E1963" s="211">
        <f t="shared" si="875"/>
        <v>18831124</v>
      </c>
      <c r="F1963" s="262">
        <v>10</v>
      </c>
      <c r="G1963" s="194"/>
      <c r="N1963" s="417"/>
      <c r="O1963" s="194"/>
      <c r="P1963" s="194"/>
      <c r="R1963" s="112" t="str">
        <f>IF(D1963="","", CONCATENATE("Update games set ", B1963, "= ",D1963," where game_id=", E1963))</f>
        <v/>
      </c>
      <c r="S1963" s="112" t="str">
        <f t="shared" si="855"/>
        <v/>
      </c>
      <c r="T1963" s="112" t="str">
        <f t="shared" si="856"/>
        <v/>
      </c>
      <c r="U1963" s="200" t="str">
        <f t="shared" si="853"/>
        <v/>
      </c>
      <c r="V1963" s="112" t="str">
        <f t="shared" si="857"/>
        <v/>
      </c>
      <c r="W1963" s="415" t="str">
        <f t="shared" si="858"/>
        <v/>
      </c>
      <c r="Y1963" s="65" t="str">
        <f t="shared" si="865"/>
        <v/>
      </c>
      <c r="Z1963" s="65" t="str">
        <f t="shared" si="866"/>
        <v/>
      </c>
      <c r="AA1963" s="65" t="str">
        <f t="shared" si="867"/>
        <v/>
      </c>
      <c r="AB1963" s="65" t="str">
        <f t="shared" si="868"/>
        <v/>
      </c>
      <c r="AC1963" s="65" t="str">
        <f t="shared" si="869"/>
        <v/>
      </c>
      <c r="AH1963" s="65" t="str">
        <f t="shared" si="859"/>
        <v>1887101510</v>
      </c>
      <c r="AI1963" s="65">
        <v>18871015</v>
      </c>
      <c r="AJ1963" s="65" t="s">
        <v>5368</v>
      </c>
      <c r="AK1963" s="65">
        <v>10</v>
      </c>
      <c r="AL1963" s="65" t="s">
        <v>3395</v>
      </c>
      <c r="AN1963" s="65" t="str">
        <f t="shared" si="854"/>
        <v/>
      </c>
    </row>
    <row r="1964" spans="1:40" ht="16.8" customHeight="1" x14ac:dyDescent="0.25">
      <c r="A1964" s="113">
        <v>1</v>
      </c>
      <c r="B1964" s="342" t="s">
        <v>746</v>
      </c>
      <c r="C1964" s="351" t="s">
        <v>5062</v>
      </c>
      <c r="D1964" s="334" t="str">
        <f>CONCATENATE("'", LEFT(E1964,4),"-",MID(E1964,5,2),"-", MID(E1964,7,2), " ", C1964,"'")</f>
        <v>'1883-11-24 15:00'</v>
      </c>
      <c r="E1964" s="211">
        <f t="shared" si="875"/>
        <v>18831124</v>
      </c>
      <c r="F1964" s="262">
        <v>11</v>
      </c>
      <c r="R1964" s="112" t="str">
        <f>IF(D1964="","", CONCATENATE("Update games set ", B1964, "= ",D1964," where game_id=", E1964))</f>
        <v>Update games set Game_date= '1883-11-24 15:00' where game_id=18831124</v>
      </c>
      <c r="S1964" s="112" t="str">
        <f t="shared" si="855"/>
        <v/>
      </c>
      <c r="T1964" s="112" t="str">
        <f t="shared" si="856"/>
        <v/>
      </c>
      <c r="U1964" s="200" t="str">
        <f t="shared" si="853"/>
        <v/>
      </c>
      <c r="V1964" s="112" t="str">
        <f t="shared" si="857"/>
        <v/>
      </c>
      <c r="W1964" s="415" t="str">
        <f t="shared" si="858"/>
        <v/>
      </c>
      <c r="Y1964" s="65" t="str">
        <f t="shared" si="865"/>
        <v/>
      </c>
      <c r="Z1964" s="65" t="str">
        <f t="shared" si="866"/>
        <v/>
      </c>
      <c r="AA1964" s="65" t="str">
        <f t="shared" si="867"/>
        <v/>
      </c>
      <c r="AB1964" s="65" t="str">
        <f t="shared" si="868"/>
        <v/>
      </c>
      <c r="AC1964" s="65" t="str">
        <f t="shared" si="869"/>
        <v/>
      </c>
      <c r="AH1964" s="65" t="str">
        <f t="shared" si="859"/>
        <v>1887101511</v>
      </c>
      <c r="AI1964" s="65">
        <v>18871015</v>
      </c>
      <c r="AJ1964" s="65" t="s">
        <v>5368</v>
      </c>
      <c r="AK1964" s="65">
        <v>11</v>
      </c>
      <c r="AL1964" s="65" t="s">
        <v>3210</v>
      </c>
      <c r="AN1964" s="65" t="str">
        <f t="shared" si="854"/>
        <v/>
      </c>
    </row>
    <row r="1965" spans="1:40" ht="16.8" customHeight="1" x14ac:dyDescent="0.25">
      <c r="A1965" s="113">
        <v>1</v>
      </c>
      <c r="B1965" s="342" t="s">
        <v>25</v>
      </c>
      <c r="D1965" s="350" t="str">
        <f t="shared" si="874"/>
        <v/>
      </c>
      <c r="E1965" s="211">
        <f t="shared" si="875"/>
        <v>18831124</v>
      </c>
      <c r="F1965" s="262">
        <v>12</v>
      </c>
      <c r="G1965" s="212"/>
      <c r="H1965" s="212"/>
      <c r="N1965" s="416"/>
      <c r="O1965" s="212"/>
      <c r="P1965" s="212"/>
      <c r="R1965" s="112" t="str">
        <f>IF(D1965="","", CONCATENATE("Update games set ", B1965, "= ",D1965," where game_id=", E1965))</f>
        <v/>
      </c>
      <c r="S1965" s="112" t="str">
        <f t="shared" si="855"/>
        <v/>
      </c>
      <c r="T1965" s="112" t="str">
        <f t="shared" si="856"/>
        <v/>
      </c>
      <c r="U1965" s="200" t="str">
        <f t="shared" si="853"/>
        <v/>
      </c>
      <c r="V1965" s="112" t="str">
        <f t="shared" si="857"/>
        <v/>
      </c>
      <c r="W1965" s="415" t="str">
        <f t="shared" si="858"/>
        <v/>
      </c>
      <c r="Y1965" s="65" t="str">
        <f t="shared" si="865"/>
        <v/>
      </c>
      <c r="Z1965" s="65" t="str">
        <f t="shared" si="866"/>
        <v/>
      </c>
      <c r="AA1965" s="65" t="str">
        <f t="shared" si="867"/>
        <v/>
      </c>
      <c r="AB1965" s="65" t="str">
        <f t="shared" si="868"/>
        <v/>
      </c>
      <c r="AC1965" s="65" t="str">
        <f t="shared" si="869"/>
        <v/>
      </c>
      <c r="AH1965" s="65" t="str">
        <f t="shared" si="859"/>
        <v>1887101512</v>
      </c>
      <c r="AI1965" s="65">
        <v>18871015</v>
      </c>
      <c r="AJ1965" s="65" t="s">
        <v>5368</v>
      </c>
      <c r="AK1965" s="65">
        <v>12</v>
      </c>
      <c r="AL1965" s="65" t="s">
        <v>653</v>
      </c>
      <c r="AN1965" s="65" t="str">
        <f t="shared" si="854"/>
        <v/>
      </c>
    </row>
    <row r="1966" spans="1:40" ht="16.8" customHeight="1" x14ac:dyDescent="0.25">
      <c r="A1966" s="113">
        <v>1</v>
      </c>
      <c r="B1966" s="342" t="s">
        <v>475</v>
      </c>
      <c r="D1966" s="349" t="str">
        <f t="shared" si="863"/>
        <v/>
      </c>
      <c r="E1966" s="211">
        <f t="shared" si="875"/>
        <v>18831124</v>
      </c>
      <c r="F1966" s="262">
        <v>13</v>
      </c>
      <c r="R1966" s="112" t="str">
        <f>IF(D1966="","", CONCATENATE("Update games set ", B1966, "= ",D1966," where game_id=", E1966))</f>
        <v/>
      </c>
      <c r="S1966" s="112" t="str">
        <f t="shared" si="855"/>
        <v/>
      </c>
      <c r="T1966" s="112" t="str">
        <f t="shared" si="856"/>
        <v/>
      </c>
      <c r="U1966" s="200" t="str">
        <f t="shared" si="853"/>
        <v/>
      </c>
      <c r="V1966" s="112" t="str">
        <f t="shared" si="857"/>
        <v/>
      </c>
      <c r="W1966" s="415" t="str">
        <f t="shared" si="858"/>
        <v/>
      </c>
      <c r="Y1966" s="65" t="str">
        <f t="shared" si="865"/>
        <v/>
      </c>
      <c r="Z1966" s="65" t="str">
        <f t="shared" si="866"/>
        <v/>
      </c>
      <c r="AA1966" s="65" t="str">
        <f t="shared" si="867"/>
        <v/>
      </c>
      <c r="AB1966" s="65" t="str">
        <f t="shared" si="868"/>
        <v/>
      </c>
      <c r="AC1966" s="65" t="str">
        <f t="shared" si="869"/>
        <v/>
      </c>
      <c r="AH1966" s="65" t="str">
        <f t="shared" si="859"/>
        <v>1887101513</v>
      </c>
      <c r="AI1966" s="65">
        <v>18871015</v>
      </c>
      <c r="AJ1966" s="65" t="s">
        <v>5368</v>
      </c>
      <c r="AK1966" s="65">
        <v>13</v>
      </c>
      <c r="AL1966" s="65" t="s">
        <v>653</v>
      </c>
      <c r="AN1966" s="65" t="str">
        <f t="shared" si="854"/>
        <v/>
      </c>
    </row>
    <row r="1967" spans="1:40" ht="16.8" customHeight="1" x14ac:dyDescent="0.25">
      <c r="A1967" s="113">
        <v>1</v>
      </c>
      <c r="B1967" s="342" t="s">
        <v>20</v>
      </c>
      <c r="C1967" s="342" t="s">
        <v>5071</v>
      </c>
      <c r="D1967" s="350" t="str">
        <f t="shared" si="874"/>
        <v>'Parkside Ground'</v>
      </c>
      <c r="E1967" s="211">
        <f t="shared" si="875"/>
        <v>18831124</v>
      </c>
      <c r="F1967" s="262">
        <v>14</v>
      </c>
      <c r="R1967" s="112" t="str">
        <f>IF(D1967="","", CONCATENATE("Update games set ", B1967, "= ",D1967," where game_id=", E1967))</f>
        <v>Update games set Ground= 'Parkside Ground' where game_id=18831124</v>
      </c>
      <c r="S1967" s="112" t="str">
        <f t="shared" si="855"/>
        <v/>
      </c>
      <c r="T1967" s="112" t="str">
        <f t="shared" si="856"/>
        <v/>
      </c>
      <c r="U1967" s="200" t="str">
        <f t="shared" si="853"/>
        <v/>
      </c>
      <c r="V1967" s="112" t="str">
        <f t="shared" si="857"/>
        <v/>
      </c>
      <c r="W1967" s="415" t="str">
        <f t="shared" si="858"/>
        <v/>
      </c>
      <c r="Y1967" s="65" t="str">
        <f t="shared" si="865"/>
        <v/>
      </c>
      <c r="Z1967" s="65" t="str">
        <f t="shared" si="866"/>
        <v/>
      </c>
      <c r="AA1967" s="65" t="str">
        <f t="shared" si="867"/>
        <v/>
      </c>
      <c r="AB1967" s="65" t="str">
        <f t="shared" si="868"/>
        <v/>
      </c>
      <c r="AC1967" s="65" t="str">
        <f t="shared" si="869"/>
        <v/>
      </c>
      <c r="AH1967" s="65" t="str">
        <f t="shared" si="859"/>
        <v>1887101514</v>
      </c>
      <c r="AI1967" s="65">
        <v>18871015</v>
      </c>
      <c r="AJ1967" s="65" t="s">
        <v>5368</v>
      </c>
      <c r="AK1967" s="65">
        <v>14</v>
      </c>
      <c r="AL1967" s="65" t="s">
        <v>653</v>
      </c>
      <c r="AN1967" s="65" t="str">
        <f t="shared" si="854"/>
        <v/>
      </c>
    </row>
    <row r="1968" spans="1:40" ht="16.8" customHeight="1" x14ac:dyDescent="0.25">
      <c r="A1968" s="113">
        <v>1</v>
      </c>
      <c r="B1968" s="342" t="s">
        <v>4882</v>
      </c>
      <c r="C1968" s="342" t="str">
        <f>IF(C1967="", "", C1967)</f>
        <v>Parkside Ground</v>
      </c>
      <c r="D1968" s="350" t="str">
        <f t="shared" si="874"/>
        <v>'Parkside Ground'</v>
      </c>
      <c r="E1968" s="211">
        <f t="shared" si="875"/>
        <v>18831124</v>
      </c>
      <c r="F1968" s="262">
        <v>15</v>
      </c>
      <c r="R1968" s="112" t="str">
        <f>IF(D1968="","", CONCATENATE("Update games set ", B1968, "= ",D1968," where game_id=", E1968))</f>
        <v>Update games set Ground_parent= 'Parkside Ground' where game_id=18831124</v>
      </c>
      <c r="S1968" s="112" t="str">
        <f t="shared" si="855"/>
        <v/>
      </c>
      <c r="T1968" s="112" t="str">
        <f t="shared" si="856"/>
        <v/>
      </c>
      <c r="U1968" s="200" t="str">
        <f t="shared" si="853"/>
        <v/>
      </c>
      <c r="V1968" s="112" t="str">
        <f t="shared" si="857"/>
        <v/>
      </c>
      <c r="W1968" s="415" t="str">
        <f t="shared" si="858"/>
        <v/>
      </c>
      <c r="Y1968" s="65" t="str">
        <f t="shared" si="865"/>
        <v/>
      </c>
      <c r="Z1968" s="65" t="str">
        <f t="shared" si="866"/>
        <v/>
      </c>
      <c r="AA1968" s="65" t="str">
        <f t="shared" si="867"/>
        <v/>
      </c>
      <c r="AB1968" s="65" t="str">
        <f t="shared" si="868"/>
        <v/>
      </c>
      <c r="AC1968" s="65" t="str">
        <f t="shared" si="869"/>
        <v/>
      </c>
      <c r="AH1968" s="65" t="str">
        <f t="shared" si="859"/>
        <v>1887101515</v>
      </c>
      <c r="AI1968" s="65">
        <v>18871015</v>
      </c>
      <c r="AJ1968" s="65" t="s">
        <v>5368</v>
      </c>
      <c r="AK1968" s="65">
        <v>15</v>
      </c>
      <c r="AL1968" s="65" t="s">
        <v>653</v>
      </c>
      <c r="AN1968" s="65" t="str">
        <f t="shared" si="854"/>
        <v/>
      </c>
    </row>
    <row r="1969" spans="1:40" s="126" customFormat="1" ht="16.8" customHeight="1" thickBot="1" x14ac:dyDescent="0.3">
      <c r="A1969" s="113">
        <v>1</v>
      </c>
      <c r="B1969" s="116" t="s">
        <v>115</v>
      </c>
      <c r="C1969" s="352"/>
      <c r="D1969" s="370" t="str">
        <f t="shared" ref="D1969" si="877">IF(MID(E1969,5,2)*1&gt;6,_xlfn.CONCAT("'",LEFT(E1969,4),"-",MID(E1969,3,2)+1,"'"),_xlfn.CONCAT("'",LEFT(E1969,4)-1,"-",MID(E1969,3,2),"'"))</f>
        <v>'1883-84'</v>
      </c>
      <c r="E1969" s="214">
        <f t="shared" si="875"/>
        <v>18831124</v>
      </c>
      <c r="F1969" s="266">
        <v>16</v>
      </c>
      <c r="G1969" s="343"/>
      <c r="H1969" s="343"/>
      <c r="I1969" s="267"/>
      <c r="J1969" s="214"/>
      <c r="K1969" s="266"/>
      <c r="L1969" s="266"/>
      <c r="M1969" s="266"/>
      <c r="N1969" s="419"/>
      <c r="O1969" s="343"/>
      <c r="P1969" s="343"/>
      <c r="Q1969" s="346"/>
      <c r="R1969" s="112" t="str">
        <f>IF(D1969="","", CONCATENATE("Update games set ", B1969, "= ",D1969," where game_id=", E1969))</f>
        <v>Update games set Season= '1883-84' where game_id=18831124</v>
      </c>
      <c r="S1969" s="112" t="str">
        <f t="shared" si="855"/>
        <v/>
      </c>
      <c r="T1969" s="112" t="str">
        <f t="shared" si="856"/>
        <v/>
      </c>
      <c r="U1969" s="200" t="str">
        <f t="shared" si="853"/>
        <v/>
      </c>
      <c r="V1969" s="112" t="str">
        <f t="shared" si="857"/>
        <v/>
      </c>
      <c r="W1969" s="415" t="str">
        <f t="shared" si="858"/>
        <v/>
      </c>
      <c r="X1969" s="240"/>
      <c r="Y1969" s="65" t="str">
        <f t="shared" si="865"/>
        <v/>
      </c>
      <c r="Z1969" s="65" t="str">
        <f t="shared" si="866"/>
        <v/>
      </c>
      <c r="AA1969" s="65" t="str">
        <f t="shared" si="867"/>
        <v/>
      </c>
      <c r="AB1969" s="65" t="str">
        <f t="shared" si="868"/>
        <v/>
      </c>
      <c r="AC1969" s="65" t="str">
        <f t="shared" si="869"/>
        <v/>
      </c>
      <c r="AH1969" s="65" t="str">
        <f t="shared" si="859"/>
        <v>1887101516</v>
      </c>
      <c r="AI1969" s="126">
        <v>18871015</v>
      </c>
      <c r="AJ1969" s="126" t="s">
        <v>5368</v>
      </c>
      <c r="AK1969" s="126">
        <v>16</v>
      </c>
      <c r="AL1969" s="126" t="s">
        <v>653</v>
      </c>
      <c r="AN1969" s="65" t="str">
        <f t="shared" si="854"/>
        <v/>
      </c>
    </row>
    <row r="1970" spans="1:40" ht="15" thickTop="1" x14ac:dyDescent="0.25">
      <c r="A1970" s="113">
        <v>1</v>
      </c>
      <c r="B1970" s="341" t="s">
        <v>22</v>
      </c>
      <c r="C1970" s="341" t="s">
        <v>5076</v>
      </c>
      <c r="D1970" s="341" t="str">
        <f t="shared" si="874"/>
        <v>'Walsall Swifts'</v>
      </c>
      <c r="E1970" s="211">
        <v>18841129</v>
      </c>
      <c r="F1970" s="262">
        <v>1</v>
      </c>
      <c r="H1970" s="212"/>
      <c r="R1970" s="112" t="str">
        <f>IF(D1970="","", CONCATENATE("Update games set ", B1970, "= ",D1970," where game_id=", E1970))</f>
        <v>Update games set Opponent= 'Walsall Swifts' where game_id=18841129</v>
      </c>
      <c r="S1970" s="112" t="str">
        <f t="shared" si="855"/>
        <v/>
      </c>
      <c r="T1970" s="112" t="str">
        <f t="shared" si="856"/>
        <v/>
      </c>
      <c r="U1970" s="200" t="str">
        <f t="shared" si="853"/>
        <v/>
      </c>
      <c r="V1970" s="112" t="str">
        <f t="shared" si="857"/>
        <v/>
      </c>
      <c r="W1970" s="415" t="str">
        <f t="shared" si="858"/>
        <v/>
      </c>
      <c r="Y1970" s="65" t="str">
        <f t="shared" si="865"/>
        <v/>
      </c>
      <c r="Z1970" s="65" t="str">
        <f t="shared" si="866"/>
        <v/>
      </c>
      <c r="AA1970" s="65" t="str">
        <f t="shared" si="867"/>
        <v/>
      </c>
      <c r="AB1970" s="65" t="str">
        <f t="shared" si="868"/>
        <v/>
      </c>
      <c r="AC1970" s="65" t="str">
        <f t="shared" si="869"/>
        <v/>
      </c>
      <c r="AH1970" s="65" t="str">
        <f t="shared" si="859"/>
        <v>188711051</v>
      </c>
      <c r="AI1970" s="65">
        <v>18871105</v>
      </c>
      <c r="AJ1970" s="65" t="s">
        <v>5096</v>
      </c>
      <c r="AK1970" s="65">
        <v>1</v>
      </c>
      <c r="AL1970" s="65" t="s">
        <v>3175</v>
      </c>
      <c r="AN1970" s="65" t="str">
        <f t="shared" si="854"/>
        <v>update games set source = 'The Nottingham Forest Football Scrapbook' where game_id = 18841129</v>
      </c>
    </row>
    <row r="1971" spans="1:40" ht="16.8" customHeight="1" x14ac:dyDescent="0.25">
      <c r="A1971" s="113">
        <v>1</v>
      </c>
      <c r="B1971" s="342" t="s">
        <v>4979</v>
      </c>
      <c r="C1971" s="342" t="str">
        <f>IF(C1970="", "", C1970)</f>
        <v>Walsall Swifts</v>
      </c>
      <c r="D1971" s="350" t="str">
        <f t="shared" si="874"/>
        <v>'Walsall Swifts'</v>
      </c>
      <c r="E1971" s="211">
        <f>E1970</f>
        <v>18841129</v>
      </c>
      <c r="F1971" s="262">
        <v>2</v>
      </c>
      <c r="R1971" s="112" t="str">
        <f>IF(D1971="","", CONCATENATE("Update games set ", B1971, "= ",D1971," where game_id=", E1971))</f>
        <v>Update games set Opp_parent= 'Walsall Swifts' where game_id=18841129</v>
      </c>
      <c r="S1971" s="112" t="str">
        <f t="shared" si="855"/>
        <v/>
      </c>
      <c r="T1971" s="112" t="str">
        <f t="shared" si="856"/>
        <v/>
      </c>
      <c r="U1971" s="200" t="str">
        <f t="shared" si="853"/>
        <v/>
      </c>
      <c r="V1971" s="112" t="str">
        <f t="shared" si="857"/>
        <v/>
      </c>
      <c r="W1971" s="415" t="str">
        <f t="shared" si="858"/>
        <v/>
      </c>
      <c r="Y1971" s="65" t="str">
        <f t="shared" si="865"/>
        <v/>
      </c>
      <c r="Z1971" s="65" t="str">
        <f t="shared" si="866"/>
        <v/>
      </c>
      <c r="AA1971" s="65" t="str">
        <f t="shared" si="867"/>
        <v/>
      </c>
      <c r="AB1971" s="65" t="str">
        <f t="shared" si="868"/>
        <v/>
      </c>
      <c r="AC1971" s="65" t="str">
        <f t="shared" si="869"/>
        <v/>
      </c>
      <c r="AH1971" s="65" t="str">
        <f t="shared" si="859"/>
        <v>188711052</v>
      </c>
      <c r="AI1971" s="65">
        <v>18871105</v>
      </c>
      <c r="AJ1971" s="65" t="s">
        <v>5096</v>
      </c>
      <c r="AK1971" s="65">
        <v>2</v>
      </c>
      <c r="AL1971" s="65" t="s">
        <v>2100</v>
      </c>
      <c r="AN1971" s="65" t="str">
        <f t="shared" si="854"/>
        <v/>
      </c>
    </row>
    <row r="1972" spans="1:40" ht="16.8" customHeight="1" x14ac:dyDescent="0.25">
      <c r="A1972" s="113">
        <v>1</v>
      </c>
      <c r="B1972" s="342" t="s">
        <v>2653</v>
      </c>
      <c r="C1972" s="342" t="s">
        <v>663</v>
      </c>
      <c r="D1972" s="350" t="str">
        <f t="shared" si="874"/>
        <v>'Friendly'</v>
      </c>
      <c r="E1972" s="211">
        <f t="shared" ref="E1972:E1985" si="878">E1971</f>
        <v>18841129</v>
      </c>
      <c r="F1972" s="262">
        <v>3</v>
      </c>
      <c r="R1972" s="112" t="str">
        <f>IF(D1972="","", CONCATENATE("Update games set ", B1972, "= ",D1972," where game_id=", E1972))</f>
        <v>Update games set Game_type= 'Friendly' where game_id=18841129</v>
      </c>
      <c r="S1972" s="112" t="str">
        <f t="shared" si="855"/>
        <v/>
      </c>
      <c r="T1972" s="112" t="str">
        <f t="shared" si="856"/>
        <v/>
      </c>
      <c r="U1972" s="200" t="str">
        <f t="shared" si="853"/>
        <v/>
      </c>
      <c r="V1972" s="112" t="str">
        <f t="shared" si="857"/>
        <v/>
      </c>
      <c r="W1972" s="415" t="str">
        <f t="shared" si="858"/>
        <v/>
      </c>
      <c r="Y1972" s="65" t="str">
        <f t="shared" si="865"/>
        <v/>
      </c>
      <c r="Z1972" s="65" t="str">
        <f t="shared" si="866"/>
        <v/>
      </c>
      <c r="AA1972" s="65" t="str">
        <f t="shared" si="867"/>
        <v/>
      </c>
      <c r="AB1972" s="65" t="str">
        <f t="shared" si="868"/>
        <v/>
      </c>
      <c r="AC1972" s="65" t="str">
        <f t="shared" si="869"/>
        <v/>
      </c>
      <c r="AH1972" s="65" t="str">
        <f t="shared" si="859"/>
        <v>188711053</v>
      </c>
      <c r="AI1972" s="65">
        <v>18871105</v>
      </c>
      <c r="AJ1972" s="65" t="s">
        <v>5096</v>
      </c>
      <c r="AK1972" s="65">
        <v>3</v>
      </c>
      <c r="AL1972" s="65" t="s">
        <v>2094</v>
      </c>
      <c r="AN1972" s="65" t="str">
        <f t="shared" si="854"/>
        <v/>
      </c>
    </row>
    <row r="1973" spans="1:40" ht="16.8" customHeight="1" x14ac:dyDescent="0.25">
      <c r="A1973" s="113">
        <v>1</v>
      </c>
      <c r="B1973" s="342" t="s">
        <v>4978</v>
      </c>
      <c r="C1973" s="342" t="s">
        <v>5065</v>
      </c>
      <c r="D1973" s="350" t="str">
        <f t="shared" si="874"/>
        <v>'H'</v>
      </c>
      <c r="E1973" s="211">
        <f t="shared" si="878"/>
        <v>18841129</v>
      </c>
      <c r="F1973" s="262">
        <v>4</v>
      </c>
      <c r="R1973" s="112" t="str">
        <f>IF(D1973="","", CONCATENATE("Update games set ", B1973, "= ",D1973," where game_id=", E1973))</f>
        <v>Update games set HAN= 'H' where game_id=18841129</v>
      </c>
      <c r="S1973" s="112" t="str">
        <f t="shared" si="855"/>
        <v/>
      </c>
      <c r="T1973" s="112" t="str">
        <f t="shared" si="856"/>
        <v/>
      </c>
      <c r="U1973" s="200" t="str">
        <f t="shared" si="853"/>
        <v/>
      </c>
      <c r="V1973" s="112" t="str">
        <f t="shared" si="857"/>
        <v/>
      </c>
      <c r="W1973" s="415" t="str">
        <f t="shared" si="858"/>
        <v/>
      </c>
      <c r="Y1973" s="65" t="str">
        <f t="shared" si="865"/>
        <v/>
      </c>
      <c r="Z1973" s="65" t="str">
        <f t="shared" si="866"/>
        <v/>
      </c>
      <c r="AA1973" s="65" t="str">
        <f t="shared" si="867"/>
        <v/>
      </c>
      <c r="AB1973" s="65" t="str">
        <f t="shared" si="868"/>
        <v/>
      </c>
      <c r="AC1973" s="65" t="str">
        <f t="shared" si="869"/>
        <v/>
      </c>
      <c r="AH1973" s="65" t="str">
        <f t="shared" si="859"/>
        <v>188711054</v>
      </c>
      <c r="AI1973" s="65">
        <v>18871105</v>
      </c>
      <c r="AJ1973" s="65" t="s">
        <v>5096</v>
      </c>
      <c r="AK1973" s="65">
        <v>4</v>
      </c>
      <c r="AL1973" s="65" t="s">
        <v>2091</v>
      </c>
      <c r="AN1973" s="65" t="str">
        <f t="shared" si="854"/>
        <v/>
      </c>
    </row>
    <row r="1974" spans="1:40" ht="16.8" customHeight="1" x14ac:dyDescent="0.25">
      <c r="A1974" s="113">
        <v>1</v>
      </c>
      <c r="B1974" s="342" t="s">
        <v>5</v>
      </c>
      <c r="C1974" s="342">
        <v>0</v>
      </c>
      <c r="D1974" s="349">
        <f t="shared" si="861"/>
        <v>0</v>
      </c>
      <c r="E1974" s="211">
        <f t="shared" si="878"/>
        <v>18841129</v>
      </c>
      <c r="F1974" s="262">
        <v>5</v>
      </c>
      <c r="R1974" s="112" t="str">
        <f>IF(D1974="","", CONCATENATE("Update games set ", B1974, "= ",D1974," where game_id=", E1974))</f>
        <v>Update games set F= 0 where game_id=18841129</v>
      </c>
      <c r="S1974" s="112" t="str">
        <f t="shared" si="855"/>
        <v/>
      </c>
      <c r="T1974" s="112" t="str">
        <f t="shared" si="856"/>
        <v/>
      </c>
      <c r="U1974" s="200" t="str">
        <f t="shared" si="853"/>
        <v/>
      </c>
      <c r="V1974" s="112" t="str">
        <f t="shared" si="857"/>
        <v/>
      </c>
      <c r="W1974" s="415" t="str">
        <f t="shared" si="858"/>
        <v/>
      </c>
      <c r="Y1974" s="65" t="str">
        <f t="shared" si="865"/>
        <v/>
      </c>
      <c r="Z1974" s="65" t="str">
        <f t="shared" si="866"/>
        <v/>
      </c>
      <c r="AA1974" s="65" t="str">
        <f t="shared" si="867"/>
        <v/>
      </c>
      <c r="AB1974" s="65" t="str">
        <f t="shared" si="868"/>
        <v/>
      </c>
      <c r="AC1974" s="65" t="str">
        <f t="shared" si="869"/>
        <v/>
      </c>
      <c r="AH1974" s="65" t="str">
        <f t="shared" si="859"/>
        <v>188711055</v>
      </c>
      <c r="AI1974" s="65">
        <v>18871105</v>
      </c>
      <c r="AJ1974" s="65" t="s">
        <v>5096</v>
      </c>
      <c r="AK1974" s="65">
        <v>5</v>
      </c>
      <c r="AL1974" s="65" t="s">
        <v>3534</v>
      </c>
      <c r="AN1974" s="65" t="str">
        <f t="shared" si="854"/>
        <v/>
      </c>
    </row>
    <row r="1975" spans="1:40" ht="16.8" customHeight="1" x14ac:dyDescent="0.25">
      <c r="A1975" s="113">
        <v>1</v>
      </c>
      <c r="B1975" s="342" t="s">
        <v>0</v>
      </c>
      <c r="C1975" s="342">
        <v>0</v>
      </c>
      <c r="D1975" s="349">
        <f t="shared" si="861"/>
        <v>0</v>
      </c>
      <c r="E1975" s="211">
        <f t="shared" si="878"/>
        <v>18841129</v>
      </c>
      <c r="F1975" s="262">
        <v>6</v>
      </c>
      <c r="R1975" s="112" t="str">
        <f>IF(D1975="","", CONCATENATE("Update games set ", B1975, "= ",D1975," where game_id=", E1975))</f>
        <v>Update games set A= 0 where game_id=18841129</v>
      </c>
      <c r="S1975" s="112" t="str">
        <f t="shared" si="855"/>
        <v/>
      </c>
      <c r="T1975" s="112" t="str">
        <f t="shared" si="856"/>
        <v/>
      </c>
      <c r="U1975" s="200" t="str">
        <f t="shared" si="853"/>
        <v/>
      </c>
      <c r="V1975" s="112" t="str">
        <f t="shared" si="857"/>
        <v/>
      </c>
      <c r="W1975" s="415" t="str">
        <f t="shared" si="858"/>
        <v/>
      </c>
      <c r="Y1975" s="65" t="str">
        <f t="shared" si="865"/>
        <v/>
      </c>
      <c r="Z1975" s="65" t="str">
        <f t="shared" si="866"/>
        <v/>
      </c>
      <c r="AA1975" s="65" t="str">
        <f t="shared" si="867"/>
        <v/>
      </c>
      <c r="AB1975" s="65" t="str">
        <f t="shared" si="868"/>
        <v/>
      </c>
      <c r="AC1975" s="65" t="str">
        <f t="shared" si="869"/>
        <v/>
      </c>
      <c r="AH1975" s="65" t="str">
        <f t="shared" si="859"/>
        <v>188711056</v>
      </c>
      <c r="AI1975" s="65">
        <v>18871105</v>
      </c>
      <c r="AJ1975" s="65" t="s">
        <v>5096</v>
      </c>
      <c r="AK1975" s="65">
        <v>6</v>
      </c>
      <c r="AL1975" s="65" t="s">
        <v>2097</v>
      </c>
      <c r="AN1975" s="65" t="str">
        <f t="shared" si="854"/>
        <v/>
      </c>
    </row>
    <row r="1976" spans="1:40" ht="16.8" customHeight="1" x14ac:dyDescent="0.25">
      <c r="A1976" s="113">
        <v>1</v>
      </c>
      <c r="B1976" s="342" t="s">
        <v>23</v>
      </c>
      <c r="D1976" s="334" t="str">
        <f t="shared" ref="D1976" si="879">IF(C1976="",IF(D1974&gt;D1975,"'W'",IF(D1974=D1975,"'D'","'L'")),_xlfn.CONCAT("'",C1976,"'"))</f>
        <v>'D'</v>
      </c>
      <c r="E1976" s="211">
        <f t="shared" si="878"/>
        <v>18841129</v>
      </c>
      <c r="F1976" s="262">
        <v>7</v>
      </c>
      <c r="R1976" s="112" t="str">
        <f>IF(D1976="","", CONCATENATE("Update games set ", B1976, "= ",D1976," where game_id=", E1976))</f>
        <v>Update games set Result= 'D' where game_id=18841129</v>
      </c>
      <c r="S1976" s="112" t="str">
        <f t="shared" si="855"/>
        <v/>
      </c>
      <c r="T1976" s="112" t="str">
        <f t="shared" si="856"/>
        <v/>
      </c>
      <c r="U1976" s="200" t="str">
        <f t="shared" si="853"/>
        <v/>
      </c>
      <c r="V1976" s="112" t="str">
        <f t="shared" si="857"/>
        <v/>
      </c>
      <c r="W1976" s="415" t="str">
        <f t="shared" si="858"/>
        <v/>
      </c>
      <c r="Y1976" s="65" t="str">
        <f t="shared" si="865"/>
        <v/>
      </c>
      <c r="Z1976" s="65" t="str">
        <f t="shared" si="866"/>
        <v/>
      </c>
      <c r="AA1976" s="65" t="str">
        <f t="shared" si="867"/>
        <v/>
      </c>
      <c r="AB1976" s="65" t="str">
        <f t="shared" si="868"/>
        <v/>
      </c>
      <c r="AC1976" s="65" t="str">
        <f t="shared" si="869"/>
        <v/>
      </c>
      <c r="AH1976" s="65" t="str">
        <f t="shared" si="859"/>
        <v>188711057</v>
      </c>
      <c r="AI1976" s="65">
        <v>18871105</v>
      </c>
      <c r="AJ1976" s="65" t="s">
        <v>5096</v>
      </c>
      <c r="AK1976" s="65">
        <v>7</v>
      </c>
      <c r="AL1976" s="65" t="s">
        <v>2102</v>
      </c>
      <c r="AN1976" s="65" t="str">
        <f t="shared" si="854"/>
        <v/>
      </c>
    </row>
    <row r="1977" spans="1:40" ht="16.8" customHeight="1" x14ac:dyDescent="0.25">
      <c r="A1977" s="113">
        <v>1</v>
      </c>
      <c r="B1977" s="342" t="s">
        <v>768</v>
      </c>
      <c r="C1977" s="342">
        <v>0</v>
      </c>
      <c r="D1977" s="349">
        <f t="shared" si="863"/>
        <v>0</v>
      </c>
      <c r="E1977" s="211">
        <f t="shared" si="878"/>
        <v>18841129</v>
      </c>
      <c r="F1977" s="262">
        <v>8</v>
      </c>
      <c r="R1977" s="112" t="str">
        <f>IF(D1977="","", CONCATENATE("Update games set ", B1977, "= ",D1977," where game_id=", E1977))</f>
        <v>Update games set HT_f= 0 where game_id=18841129</v>
      </c>
      <c r="S1977" s="112" t="str">
        <f t="shared" si="855"/>
        <v/>
      </c>
      <c r="T1977" s="112" t="str">
        <f t="shared" si="856"/>
        <v/>
      </c>
      <c r="U1977" s="200" t="str">
        <f t="shared" si="853"/>
        <v/>
      </c>
      <c r="V1977" s="112" t="str">
        <f t="shared" si="857"/>
        <v/>
      </c>
      <c r="W1977" s="415" t="str">
        <f t="shared" si="858"/>
        <v/>
      </c>
      <c r="Y1977" s="65" t="str">
        <f t="shared" si="865"/>
        <v/>
      </c>
      <c r="Z1977" s="65" t="str">
        <f t="shared" si="866"/>
        <v/>
      </c>
      <c r="AA1977" s="65" t="str">
        <f t="shared" si="867"/>
        <v/>
      </c>
      <c r="AB1977" s="65" t="str">
        <f t="shared" si="868"/>
        <v/>
      </c>
      <c r="AC1977" s="65" t="str">
        <f t="shared" si="869"/>
        <v/>
      </c>
      <c r="AH1977" s="65" t="str">
        <f t="shared" si="859"/>
        <v>188711058</v>
      </c>
      <c r="AI1977" s="65">
        <v>18871105</v>
      </c>
      <c r="AJ1977" s="65" t="s">
        <v>5096</v>
      </c>
      <c r="AK1977" s="65">
        <v>8</v>
      </c>
      <c r="AL1977" s="65" t="s">
        <v>3135</v>
      </c>
      <c r="AN1977" s="65" t="str">
        <f t="shared" si="854"/>
        <v/>
      </c>
    </row>
    <row r="1978" spans="1:40" ht="16.8" customHeight="1" x14ac:dyDescent="0.25">
      <c r="A1978" s="113">
        <v>1</v>
      </c>
      <c r="B1978" s="342" t="s">
        <v>766</v>
      </c>
      <c r="C1978" s="342">
        <v>0</v>
      </c>
      <c r="D1978" s="349">
        <f t="shared" si="863"/>
        <v>0</v>
      </c>
      <c r="E1978" s="211">
        <f t="shared" si="878"/>
        <v>18841129</v>
      </c>
      <c r="F1978" s="262">
        <v>9</v>
      </c>
      <c r="G1978" s="194"/>
      <c r="H1978" s="194"/>
      <c r="N1978" s="417"/>
      <c r="O1978" s="194"/>
      <c r="P1978" s="194"/>
      <c r="R1978" s="112" t="str">
        <f>IF(D1978="","", CONCATENATE("Update games set ", B1978, "= ",D1978," where game_id=", E1978))</f>
        <v>Update games set HT_a= 0 where game_id=18841129</v>
      </c>
      <c r="S1978" s="112" t="str">
        <f t="shared" si="855"/>
        <v/>
      </c>
      <c r="T1978" s="112" t="str">
        <f t="shared" si="856"/>
        <v/>
      </c>
      <c r="U1978" s="200" t="str">
        <f t="shared" si="853"/>
        <v/>
      </c>
      <c r="V1978" s="112" t="str">
        <f t="shared" si="857"/>
        <v/>
      </c>
      <c r="W1978" s="415" t="str">
        <f t="shared" si="858"/>
        <v/>
      </c>
      <c r="Y1978" s="65" t="str">
        <f t="shared" si="865"/>
        <v/>
      </c>
      <c r="Z1978" s="65" t="str">
        <f t="shared" si="866"/>
        <v/>
      </c>
      <c r="AA1978" s="65" t="str">
        <f t="shared" si="867"/>
        <v/>
      </c>
      <c r="AB1978" s="65" t="str">
        <f t="shared" si="868"/>
        <v/>
      </c>
      <c r="AC1978" s="65" t="str">
        <f t="shared" si="869"/>
        <v/>
      </c>
      <c r="AH1978" s="65" t="str">
        <f t="shared" si="859"/>
        <v>188711059</v>
      </c>
      <c r="AI1978" s="65">
        <v>18871105</v>
      </c>
      <c r="AJ1978" s="65" t="s">
        <v>5096</v>
      </c>
      <c r="AK1978" s="65">
        <v>9</v>
      </c>
      <c r="AL1978" s="65" t="s">
        <v>3210</v>
      </c>
      <c r="AN1978" s="65" t="str">
        <f t="shared" si="854"/>
        <v/>
      </c>
    </row>
    <row r="1979" spans="1:40" ht="16.8" customHeight="1" x14ac:dyDescent="0.25">
      <c r="A1979" s="113">
        <v>1</v>
      </c>
      <c r="B1979" s="342" t="s">
        <v>753</v>
      </c>
      <c r="D1979" s="350" t="str">
        <f t="shared" si="864"/>
        <v/>
      </c>
      <c r="E1979" s="211">
        <f t="shared" si="878"/>
        <v>18841129</v>
      </c>
      <c r="F1979" s="262">
        <v>10</v>
      </c>
      <c r="G1979" s="194"/>
      <c r="N1979" s="417"/>
      <c r="O1979" s="194"/>
      <c r="P1979" s="194"/>
      <c r="R1979" s="112" t="str">
        <f>IF(D1979="","", CONCATENATE("Update games set ", B1979, "= ",D1979," where game_id=", E1979))</f>
        <v/>
      </c>
      <c r="S1979" s="112" t="str">
        <f t="shared" si="855"/>
        <v/>
      </c>
      <c r="T1979" s="112" t="str">
        <f t="shared" si="856"/>
        <v/>
      </c>
      <c r="U1979" s="200" t="str">
        <f t="shared" si="853"/>
        <v/>
      </c>
      <c r="V1979" s="112" t="str">
        <f t="shared" si="857"/>
        <v/>
      </c>
      <c r="W1979" s="415" t="str">
        <f t="shared" si="858"/>
        <v/>
      </c>
      <c r="Y1979" s="65" t="str">
        <f t="shared" si="865"/>
        <v/>
      </c>
      <c r="Z1979" s="65" t="str">
        <f t="shared" si="866"/>
        <v/>
      </c>
      <c r="AA1979" s="65" t="str">
        <f t="shared" si="867"/>
        <v/>
      </c>
      <c r="AB1979" s="65" t="str">
        <f t="shared" si="868"/>
        <v/>
      </c>
      <c r="AC1979" s="65" t="str">
        <f t="shared" si="869"/>
        <v/>
      </c>
      <c r="AH1979" s="65" t="str">
        <f t="shared" si="859"/>
        <v>1887110510</v>
      </c>
      <c r="AI1979" s="65">
        <v>18871105</v>
      </c>
      <c r="AJ1979" s="65" t="s">
        <v>5096</v>
      </c>
      <c r="AK1979" s="65">
        <v>10</v>
      </c>
      <c r="AL1979" s="65" t="s">
        <v>2096</v>
      </c>
      <c r="AN1979" s="65" t="str">
        <f t="shared" si="854"/>
        <v/>
      </c>
    </row>
    <row r="1980" spans="1:40" ht="16.8" customHeight="1" x14ac:dyDescent="0.25">
      <c r="A1980" s="113">
        <v>1</v>
      </c>
      <c r="B1980" s="342" t="s">
        <v>746</v>
      </c>
      <c r="C1980" s="351" t="s">
        <v>5062</v>
      </c>
      <c r="D1980" s="334" t="str">
        <f>CONCATENATE("'", LEFT(E1980,4),"-",MID(E1980,5,2),"-", MID(E1980,7,2), " ", C1980,"'")</f>
        <v>'1884-11-29 15:00'</v>
      </c>
      <c r="E1980" s="211">
        <f t="shared" si="878"/>
        <v>18841129</v>
      </c>
      <c r="F1980" s="262">
        <v>11</v>
      </c>
      <c r="R1980" s="112" t="str">
        <f>IF(D1980="","", CONCATENATE("Update games set ", B1980, "= ",D1980," where game_id=", E1980))</f>
        <v>Update games set Game_date= '1884-11-29 15:00' where game_id=18841129</v>
      </c>
      <c r="S1980" s="112" t="str">
        <f t="shared" si="855"/>
        <v/>
      </c>
      <c r="T1980" s="112" t="str">
        <f t="shared" si="856"/>
        <v/>
      </c>
      <c r="U1980" s="200" t="str">
        <f t="shared" si="853"/>
        <v/>
      </c>
      <c r="V1980" s="112" t="str">
        <f t="shared" si="857"/>
        <v/>
      </c>
      <c r="W1980" s="415" t="str">
        <f t="shared" si="858"/>
        <v/>
      </c>
      <c r="Y1980" s="65" t="str">
        <f t="shared" si="865"/>
        <v/>
      </c>
      <c r="Z1980" s="65" t="str">
        <f t="shared" si="866"/>
        <v/>
      </c>
      <c r="AA1980" s="65" t="str">
        <f t="shared" si="867"/>
        <v/>
      </c>
      <c r="AB1980" s="65" t="str">
        <f t="shared" si="868"/>
        <v/>
      </c>
      <c r="AC1980" s="65" t="str">
        <f t="shared" si="869"/>
        <v/>
      </c>
      <c r="AH1980" s="65" t="str">
        <f t="shared" si="859"/>
        <v>1887110511</v>
      </c>
      <c r="AI1980" s="65">
        <v>18871105</v>
      </c>
      <c r="AJ1980" s="65" t="s">
        <v>5096</v>
      </c>
      <c r="AK1980" s="65">
        <v>11</v>
      </c>
      <c r="AL1980" s="65" t="s">
        <v>3395</v>
      </c>
      <c r="AN1980" s="65" t="str">
        <f t="shared" si="854"/>
        <v/>
      </c>
    </row>
    <row r="1981" spans="1:40" ht="16.8" customHeight="1" x14ac:dyDescent="0.25">
      <c r="A1981" s="113">
        <v>1</v>
      </c>
      <c r="B1981" s="342" t="s">
        <v>25</v>
      </c>
      <c r="D1981" s="350" t="str">
        <f t="shared" si="874"/>
        <v/>
      </c>
      <c r="E1981" s="211">
        <f t="shared" si="878"/>
        <v>18841129</v>
      </c>
      <c r="F1981" s="262">
        <v>12</v>
      </c>
      <c r="G1981" s="212"/>
      <c r="H1981" s="212"/>
      <c r="N1981" s="416"/>
      <c r="O1981" s="212"/>
      <c r="P1981" s="212"/>
      <c r="R1981" s="112" t="str">
        <f>IF(D1981="","", CONCATENATE("Update games set ", B1981, "= ",D1981," where game_id=", E1981))</f>
        <v/>
      </c>
      <c r="S1981" s="112" t="str">
        <f t="shared" si="855"/>
        <v/>
      </c>
      <c r="T1981" s="112" t="str">
        <f t="shared" si="856"/>
        <v/>
      </c>
      <c r="U1981" s="200" t="str">
        <f t="shared" si="853"/>
        <v/>
      </c>
      <c r="V1981" s="112" t="str">
        <f t="shared" si="857"/>
        <v/>
      </c>
      <c r="W1981" s="415" t="str">
        <f t="shared" si="858"/>
        <v/>
      </c>
      <c r="Y1981" s="65" t="str">
        <f t="shared" si="865"/>
        <v/>
      </c>
      <c r="Z1981" s="65" t="str">
        <f t="shared" si="866"/>
        <v/>
      </c>
      <c r="AA1981" s="65" t="str">
        <f t="shared" si="867"/>
        <v/>
      </c>
      <c r="AB1981" s="65" t="str">
        <f t="shared" si="868"/>
        <v/>
      </c>
      <c r="AC1981" s="65" t="str">
        <f t="shared" si="869"/>
        <v/>
      </c>
      <c r="AH1981" s="65" t="str">
        <f t="shared" si="859"/>
        <v>1887110512</v>
      </c>
      <c r="AI1981" s="65">
        <v>18871105</v>
      </c>
      <c r="AJ1981" s="65" t="s">
        <v>5096</v>
      </c>
      <c r="AK1981" s="65">
        <v>12</v>
      </c>
      <c r="AL1981" s="65" t="s">
        <v>653</v>
      </c>
      <c r="AN1981" s="65" t="str">
        <f t="shared" si="854"/>
        <v/>
      </c>
    </row>
    <row r="1982" spans="1:40" ht="16.8" customHeight="1" x14ac:dyDescent="0.25">
      <c r="A1982" s="113">
        <v>1</v>
      </c>
      <c r="B1982" s="342" t="s">
        <v>475</v>
      </c>
      <c r="D1982" s="349" t="str">
        <f t="shared" si="863"/>
        <v/>
      </c>
      <c r="E1982" s="211">
        <f t="shared" si="878"/>
        <v>18841129</v>
      </c>
      <c r="F1982" s="262">
        <v>13</v>
      </c>
      <c r="R1982" s="112" t="str">
        <f>IF(D1982="","", CONCATENATE("Update games set ", B1982, "= ",D1982," where game_id=", E1982))</f>
        <v/>
      </c>
      <c r="S1982" s="112" t="str">
        <f t="shared" si="855"/>
        <v/>
      </c>
      <c r="T1982" s="112" t="str">
        <f t="shared" si="856"/>
        <v/>
      </c>
      <c r="U1982" s="200" t="str">
        <f t="shared" si="853"/>
        <v/>
      </c>
      <c r="V1982" s="112" t="str">
        <f t="shared" si="857"/>
        <v/>
      </c>
      <c r="W1982" s="415" t="str">
        <f t="shared" si="858"/>
        <v/>
      </c>
      <c r="Y1982" s="65" t="str">
        <f t="shared" si="865"/>
        <v/>
      </c>
      <c r="Z1982" s="65" t="str">
        <f t="shared" si="866"/>
        <v/>
      </c>
      <c r="AA1982" s="65" t="str">
        <f t="shared" si="867"/>
        <v/>
      </c>
      <c r="AB1982" s="65" t="str">
        <f t="shared" si="868"/>
        <v/>
      </c>
      <c r="AC1982" s="65" t="str">
        <f t="shared" si="869"/>
        <v/>
      </c>
      <c r="AH1982" s="65" t="str">
        <f t="shared" si="859"/>
        <v>1887110513</v>
      </c>
      <c r="AI1982" s="65">
        <v>18871105</v>
      </c>
      <c r="AJ1982" s="65" t="s">
        <v>5096</v>
      </c>
      <c r="AK1982" s="65">
        <v>13</v>
      </c>
      <c r="AL1982" s="65" t="s">
        <v>653</v>
      </c>
      <c r="AN1982" s="65" t="str">
        <f t="shared" si="854"/>
        <v/>
      </c>
    </row>
    <row r="1983" spans="1:40" ht="16.8" customHeight="1" x14ac:dyDescent="0.25">
      <c r="A1983" s="113">
        <v>1</v>
      </c>
      <c r="B1983" s="342" t="s">
        <v>20</v>
      </c>
      <c r="D1983" s="350" t="str">
        <f t="shared" si="874"/>
        <v/>
      </c>
      <c r="E1983" s="211">
        <f t="shared" si="878"/>
        <v>18841129</v>
      </c>
      <c r="F1983" s="262">
        <v>14</v>
      </c>
      <c r="R1983" s="112" t="str">
        <f>IF(D1983="","", CONCATENATE("Update games set ", B1983, "= ",D1983," where game_id=", E1983))</f>
        <v/>
      </c>
      <c r="S1983" s="112" t="str">
        <f t="shared" si="855"/>
        <v/>
      </c>
      <c r="T1983" s="112" t="str">
        <f t="shared" si="856"/>
        <v/>
      </c>
      <c r="U1983" s="200" t="str">
        <f t="shared" si="853"/>
        <v/>
      </c>
      <c r="V1983" s="112" t="str">
        <f t="shared" si="857"/>
        <v/>
      </c>
      <c r="W1983" s="415" t="str">
        <f t="shared" si="858"/>
        <v/>
      </c>
      <c r="Y1983" s="65" t="str">
        <f t="shared" si="865"/>
        <v/>
      </c>
      <c r="Z1983" s="65" t="str">
        <f t="shared" si="866"/>
        <v/>
      </c>
      <c r="AA1983" s="65" t="str">
        <f t="shared" si="867"/>
        <v/>
      </c>
      <c r="AB1983" s="65" t="str">
        <f t="shared" si="868"/>
        <v/>
      </c>
      <c r="AC1983" s="65" t="str">
        <f t="shared" si="869"/>
        <v/>
      </c>
      <c r="AH1983" s="65" t="str">
        <f t="shared" si="859"/>
        <v>1887110514</v>
      </c>
      <c r="AI1983" s="65">
        <v>18871105</v>
      </c>
      <c r="AJ1983" s="65" t="s">
        <v>5096</v>
      </c>
      <c r="AK1983" s="65">
        <v>14</v>
      </c>
      <c r="AL1983" s="65" t="s">
        <v>653</v>
      </c>
      <c r="AN1983" s="65" t="str">
        <f t="shared" si="854"/>
        <v/>
      </c>
    </row>
    <row r="1984" spans="1:40" ht="16.8" customHeight="1" x14ac:dyDescent="0.25">
      <c r="A1984" s="113">
        <v>1</v>
      </c>
      <c r="B1984" s="342" t="s">
        <v>4882</v>
      </c>
      <c r="C1984" s="342" t="str">
        <f>IF(C1983="", "", C1983)</f>
        <v/>
      </c>
      <c r="D1984" s="350" t="str">
        <f t="shared" si="874"/>
        <v/>
      </c>
      <c r="E1984" s="211">
        <f t="shared" si="878"/>
        <v>18841129</v>
      </c>
      <c r="F1984" s="262">
        <v>15</v>
      </c>
      <c r="R1984" s="112" t="str">
        <f>IF(D1984="","", CONCATENATE("Update games set ", B1984, "= ",D1984," where game_id=", E1984))</f>
        <v/>
      </c>
      <c r="S1984" s="112" t="str">
        <f t="shared" si="855"/>
        <v/>
      </c>
      <c r="T1984" s="112" t="str">
        <f t="shared" si="856"/>
        <v/>
      </c>
      <c r="U1984" s="200" t="str">
        <f t="shared" si="853"/>
        <v/>
      </c>
      <c r="V1984" s="112" t="str">
        <f t="shared" si="857"/>
        <v/>
      </c>
      <c r="W1984" s="415" t="str">
        <f t="shared" si="858"/>
        <v/>
      </c>
      <c r="Y1984" s="65" t="str">
        <f t="shared" si="865"/>
        <v/>
      </c>
      <c r="Z1984" s="65" t="str">
        <f t="shared" si="866"/>
        <v/>
      </c>
      <c r="AA1984" s="65" t="str">
        <f t="shared" si="867"/>
        <v/>
      </c>
      <c r="AB1984" s="65" t="str">
        <f t="shared" si="868"/>
        <v/>
      </c>
      <c r="AC1984" s="65" t="str">
        <f t="shared" si="869"/>
        <v/>
      </c>
      <c r="AH1984" s="65" t="str">
        <f t="shared" si="859"/>
        <v>1887110515</v>
      </c>
      <c r="AI1984" s="65">
        <v>18871105</v>
      </c>
      <c r="AJ1984" s="65" t="s">
        <v>5096</v>
      </c>
      <c r="AK1984" s="65">
        <v>15</v>
      </c>
      <c r="AL1984" s="65" t="s">
        <v>653</v>
      </c>
      <c r="AN1984" s="65" t="str">
        <f t="shared" si="854"/>
        <v/>
      </c>
    </row>
    <row r="1985" spans="1:40" s="126" customFormat="1" ht="16.8" customHeight="1" thickBot="1" x14ac:dyDescent="0.3">
      <c r="A1985" s="113">
        <v>1</v>
      </c>
      <c r="B1985" s="116" t="s">
        <v>115</v>
      </c>
      <c r="C1985" s="352"/>
      <c r="D1985" s="370" t="str">
        <f t="shared" ref="D1985" si="880">IF(MID(E1985,5,2)*1&gt;6,_xlfn.CONCAT("'",LEFT(E1985,4),"-",MID(E1985,3,2)+1,"'"),_xlfn.CONCAT("'",LEFT(E1985,4)-1,"-",MID(E1985,3,2),"'"))</f>
        <v>'1884-85'</v>
      </c>
      <c r="E1985" s="214">
        <f t="shared" si="878"/>
        <v>18841129</v>
      </c>
      <c r="F1985" s="266">
        <v>16</v>
      </c>
      <c r="G1985" s="343"/>
      <c r="H1985" s="343"/>
      <c r="I1985" s="267"/>
      <c r="J1985" s="214"/>
      <c r="K1985" s="266"/>
      <c r="L1985" s="266"/>
      <c r="M1985" s="266"/>
      <c r="N1985" s="419"/>
      <c r="O1985" s="343"/>
      <c r="P1985" s="343"/>
      <c r="Q1985" s="346"/>
      <c r="R1985" s="112" t="str">
        <f>IF(D1985="","", CONCATENATE("Update games set ", B1985, "= ",D1985," where game_id=", E1985))</f>
        <v>Update games set Season= '1884-85' where game_id=18841129</v>
      </c>
      <c r="S1985" s="112" t="str">
        <f t="shared" si="855"/>
        <v/>
      </c>
      <c r="T1985" s="112" t="str">
        <f t="shared" si="856"/>
        <v/>
      </c>
      <c r="U1985" s="200" t="str">
        <f t="shared" si="853"/>
        <v/>
      </c>
      <c r="V1985" s="112" t="str">
        <f t="shared" si="857"/>
        <v/>
      </c>
      <c r="W1985" s="415" t="str">
        <f t="shared" si="858"/>
        <v/>
      </c>
      <c r="X1985" s="240"/>
      <c r="Y1985" s="65" t="str">
        <f t="shared" si="865"/>
        <v/>
      </c>
      <c r="Z1985" s="65" t="str">
        <f t="shared" si="866"/>
        <v/>
      </c>
      <c r="AA1985" s="65" t="str">
        <f t="shared" si="867"/>
        <v/>
      </c>
      <c r="AB1985" s="65" t="str">
        <f t="shared" si="868"/>
        <v/>
      </c>
      <c r="AC1985" s="65" t="str">
        <f t="shared" si="869"/>
        <v/>
      </c>
      <c r="AH1985" s="65" t="str">
        <f t="shared" si="859"/>
        <v>1887110516</v>
      </c>
      <c r="AI1985" s="126">
        <v>18871105</v>
      </c>
      <c r="AJ1985" s="126" t="s">
        <v>5096</v>
      </c>
      <c r="AK1985" s="126">
        <v>16</v>
      </c>
      <c r="AL1985" s="126" t="s">
        <v>653</v>
      </c>
      <c r="AN1985" s="65" t="str">
        <f t="shared" si="854"/>
        <v/>
      </c>
    </row>
    <row r="1986" spans="1:40" ht="15" thickTop="1" x14ac:dyDescent="0.25">
      <c r="A1986" s="113">
        <v>1</v>
      </c>
      <c r="B1986" s="341" t="s">
        <v>22</v>
      </c>
      <c r="C1986" s="341" t="s">
        <v>5077</v>
      </c>
      <c r="D1986" s="341" t="str">
        <f t="shared" si="874"/>
        <v>'Sheffield Heeley'</v>
      </c>
      <c r="E1986" s="211">
        <v>18841206</v>
      </c>
      <c r="F1986" s="262">
        <v>1</v>
      </c>
      <c r="G1986" s="211" t="s">
        <v>5078</v>
      </c>
      <c r="H1986" s="212"/>
      <c r="R1986" s="112" t="str">
        <f>IF(D1986="","", CONCATENATE("Update games set ", B1986, "= ",D1986," where game_id=", E1986))</f>
        <v>Update games set Opponent= 'Sheffield Heeley' where game_id=18841206</v>
      </c>
      <c r="S1986" s="112" t="str">
        <f t="shared" si="855"/>
        <v>Update lineups set player_name = 'FW Beardsley', raw_name = 'FW Beardsley' where game_id = 18841206 and player_order = 1</v>
      </c>
      <c r="T1986" s="112" t="str">
        <f t="shared" si="856"/>
        <v/>
      </c>
      <c r="U1986" s="200" t="str">
        <f t="shared" ref="U1986:U2049" si="881">IF(I1986="", "", Y1986&amp;Z1986&amp;AA1986&amp;AB1986&amp;AC1986)</f>
        <v/>
      </c>
      <c r="V1986" s="112" t="str">
        <f t="shared" si="857"/>
        <v/>
      </c>
      <c r="W1986" s="415" t="str">
        <f t="shared" si="858"/>
        <v/>
      </c>
      <c r="Y1986" s="65" t="str">
        <f t="shared" si="865"/>
        <v/>
      </c>
      <c r="Z1986" s="65" t="str">
        <f t="shared" si="866"/>
        <v/>
      </c>
      <c r="AA1986" s="65" t="str">
        <f t="shared" si="867"/>
        <v/>
      </c>
      <c r="AB1986" s="65" t="str">
        <f t="shared" si="868"/>
        <v/>
      </c>
      <c r="AC1986" s="65" t="str">
        <f t="shared" si="869"/>
        <v/>
      </c>
      <c r="AH1986" s="65" t="str">
        <f t="shared" si="859"/>
        <v>188711261</v>
      </c>
      <c r="AI1986" s="65">
        <v>18871126</v>
      </c>
      <c r="AJ1986" s="65" t="s">
        <v>163</v>
      </c>
      <c r="AK1986" s="65">
        <v>1</v>
      </c>
      <c r="AL1986" s="65" t="s">
        <v>3175</v>
      </c>
      <c r="AN1986" s="65" t="str">
        <f t="shared" ref="AN1986:AN2049" si="882">IF(F1986=1, _xlfn.CONCAT("update games set source = 'The Nottingham Forest Football Scrapbook' where game_id = ", E1986), "")</f>
        <v>update games set source = 'The Nottingham Forest Football Scrapbook' where game_id = 18841206</v>
      </c>
    </row>
    <row r="1987" spans="1:40" ht="16.8" customHeight="1" x14ac:dyDescent="0.25">
      <c r="A1987" s="113">
        <v>1</v>
      </c>
      <c r="B1987" s="342" t="s">
        <v>4979</v>
      </c>
      <c r="C1987" s="342" t="str">
        <f>IF(C1986="", "", C1986)</f>
        <v>Sheffield Heeley</v>
      </c>
      <c r="D1987" s="350" t="str">
        <f t="shared" si="874"/>
        <v>'Sheffield Heeley'</v>
      </c>
      <c r="E1987" s="211">
        <f>E1986</f>
        <v>18841206</v>
      </c>
      <c r="F1987" s="262">
        <v>2</v>
      </c>
      <c r="G1987" s="211" t="s">
        <v>5033</v>
      </c>
      <c r="R1987" s="112" t="str">
        <f>IF(D1987="","", CONCATENATE("Update games set ", B1987, "= ",D1987," where game_id=", E1987))</f>
        <v>Update games set Opp_parent= 'Sheffield Heeley' where game_id=18841206</v>
      </c>
      <c r="S1987" s="112" t="str">
        <f t="shared" ref="S1987:S2050" si="883">IF(G1987="","",CONCATENATE("Update lineups set player_name = '",SUBSTITUTE(G1987,"'","''"),"', raw_name = '",SUBSTITUTE(G1987,"'","''"),"' where game_id = ",E1987," and player_order = ",F1987))</f>
        <v>Update lineups set player_name = 'WT Hancock', raw_name = 'WT Hancock' where game_id = 18841206 and player_order = 2</v>
      </c>
      <c r="T1987" s="112" t="str">
        <f t="shared" ref="T1987:T2050" si="884">IF(J1987="","", CONCATENATE("insert into goals (game_id, goal_order, scorer_name, goal_min) values (",E1987, ", ", I1987,", '",J1987,")"))</f>
        <v/>
      </c>
      <c r="U1987" s="200" t="str">
        <f t="shared" si="881"/>
        <v/>
      </c>
      <c r="V1987" s="112" t="str">
        <f t="shared" ref="V1987:V2050" si="885">IF(N1987="","", CONCATENATE("insert into games_sources (game_id, source_order, source_name, source_link) values (",E1987, ", ", N1987,", '",O1987,"', '",P1987,"')"))</f>
        <v/>
      </c>
      <c r="W1987" s="415" t="str">
        <f t="shared" ref="W1987:W2050" si="886">IF(N1987="","",CONCATENATE("update games_sources set  source_name = '",O1987,"', source_link = '",P1987,"' where game_id = ",E1987," and source_order = ",N1987))</f>
        <v/>
      </c>
      <c r="Y1987" s="65" t="str">
        <f t="shared" si="865"/>
        <v/>
      </c>
      <c r="Z1987" s="65" t="str">
        <f t="shared" si="866"/>
        <v/>
      </c>
      <c r="AA1987" s="65" t="str">
        <f t="shared" si="867"/>
        <v/>
      </c>
      <c r="AB1987" s="65" t="str">
        <f t="shared" si="868"/>
        <v/>
      </c>
      <c r="AC1987" s="65" t="str">
        <f t="shared" si="869"/>
        <v/>
      </c>
      <c r="AH1987" s="65" t="str">
        <f t="shared" ref="AH1987:AH2050" si="887">_xlfn.CONCAT(AI1987,AK1987)</f>
        <v>188711262</v>
      </c>
      <c r="AI1987" s="65">
        <v>18871126</v>
      </c>
      <c r="AJ1987" s="65" t="s">
        <v>163</v>
      </c>
      <c r="AK1987" s="65">
        <v>2</v>
      </c>
      <c r="AL1987" s="65" t="s">
        <v>3078</v>
      </c>
      <c r="AN1987" s="65" t="str">
        <f t="shared" si="882"/>
        <v/>
      </c>
    </row>
    <row r="1988" spans="1:40" ht="16.8" customHeight="1" x14ac:dyDescent="0.25">
      <c r="A1988" s="113">
        <v>1</v>
      </c>
      <c r="B1988" s="342" t="s">
        <v>2653</v>
      </c>
      <c r="C1988" s="342" t="s">
        <v>11</v>
      </c>
      <c r="D1988" s="350" t="str">
        <f t="shared" si="874"/>
        <v>'FA Cup'</v>
      </c>
      <c r="E1988" s="211">
        <f t="shared" ref="E1988:E2001" si="888">E1987</f>
        <v>18841206</v>
      </c>
      <c r="F1988" s="262">
        <v>3</v>
      </c>
      <c r="G1988" s="211" t="s">
        <v>4976</v>
      </c>
      <c r="R1988" s="112" t="str">
        <f>IF(D1988="","", CONCATENATE("Update games set ", B1988, "= ",D1988," where game_id=", E1988))</f>
        <v>Update games set Game_type= 'FA Cup' where game_id=18841206</v>
      </c>
      <c r="S1988" s="112" t="str">
        <f t="shared" si="883"/>
        <v>Update lineups set player_name = 'CJ Caborn', raw_name = 'CJ Caborn' where game_id = 18841206 and player_order = 3</v>
      </c>
      <c r="T1988" s="112" t="str">
        <f t="shared" si="884"/>
        <v/>
      </c>
      <c r="U1988" s="200" t="str">
        <f t="shared" si="881"/>
        <v/>
      </c>
      <c r="V1988" s="112" t="str">
        <f t="shared" si="885"/>
        <v/>
      </c>
      <c r="W1988" s="415" t="str">
        <f t="shared" si="886"/>
        <v/>
      </c>
      <c r="Y1988" s="65" t="str">
        <f t="shared" si="865"/>
        <v/>
      </c>
      <c r="Z1988" s="65" t="str">
        <f t="shared" si="866"/>
        <v/>
      </c>
      <c r="AA1988" s="65" t="str">
        <f t="shared" si="867"/>
        <v/>
      </c>
      <c r="AB1988" s="65" t="str">
        <f t="shared" si="868"/>
        <v/>
      </c>
      <c r="AC1988" s="65" t="str">
        <f t="shared" si="869"/>
        <v/>
      </c>
      <c r="AH1988" s="65" t="str">
        <f t="shared" si="887"/>
        <v>188711263</v>
      </c>
      <c r="AI1988" s="65">
        <v>18871126</v>
      </c>
      <c r="AJ1988" s="65" t="s">
        <v>163</v>
      </c>
      <c r="AK1988" s="65">
        <v>3</v>
      </c>
      <c r="AL1988" s="65" t="s">
        <v>2094</v>
      </c>
      <c r="AN1988" s="65" t="str">
        <f t="shared" si="882"/>
        <v/>
      </c>
    </row>
    <row r="1989" spans="1:40" ht="16.8" customHeight="1" x14ac:dyDescent="0.25">
      <c r="A1989" s="113">
        <v>1</v>
      </c>
      <c r="B1989" s="342" t="s">
        <v>4978</v>
      </c>
      <c r="C1989" s="342" t="s">
        <v>5065</v>
      </c>
      <c r="D1989" s="350" t="str">
        <f t="shared" si="874"/>
        <v>'H'</v>
      </c>
      <c r="E1989" s="211">
        <f t="shared" si="888"/>
        <v>18841206</v>
      </c>
      <c r="F1989" s="262">
        <v>4</v>
      </c>
      <c r="G1989" s="211" t="s">
        <v>5079</v>
      </c>
      <c r="R1989" s="112" t="str">
        <f>IF(D1989="","", CONCATENATE("Update games set ", B1989, "= ",D1989," where game_id=", E1989))</f>
        <v>Update games set HAN= 'H' where game_id=18841206</v>
      </c>
      <c r="S1989" s="112" t="str">
        <f t="shared" si="883"/>
        <v>Update lineups set player_name = 'AH Ward', raw_name = 'AH Ward' where game_id = 18841206 and player_order = 4</v>
      </c>
      <c r="T1989" s="112" t="str">
        <f t="shared" si="884"/>
        <v/>
      </c>
      <c r="U1989" s="200" t="str">
        <f t="shared" si="881"/>
        <v/>
      </c>
      <c r="V1989" s="112" t="str">
        <f t="shared" si="885"/>
        <v/>
      </c>
      <c r="W1989" s="415" t="str">
        <f t="shared" si="886"/>
        <v/>
      </c>
      <c r="Y1989" s="65" t="str">
        <f t="shared" si="865"/>
        <v/>
      </c>
      <c r="Z1989" s="65" t="str">
        <f t="shared" si="866"/>
        <v/>
      </c>
      <c r="AA1989" s="65" t="str">
        <f t="shared" si="867"/>
        <v/>
      </c>
      <c r="AB1989" s="65" t="str">
        <f t="shared" si="868"/>
        <v/>
      </c>
      <c r="AC1989" s="65" t="str">
        <f t="shared" si="869"/>
        <v/>
      </c>
      <c r="AH1989" s="65" t="str">
        <f t="shared" si="887"/>
        <v>188711264</v>
      </c>
      <c r="AI1989" s="65">
        <v>18871126</v>
      </c>
      <c r="AJ1989" s="65" t="s">
        <v>163</v>
      </c>
      <c r="AK1989" s="65">
        <v>4</v>
      </c>
      <c r="AL1989" s="65" t="s">
        <v>2091</v>
      </c>
      <c r="AN1989" s="65" t="str">
        <f t="shared" si="882"/>
        <v/>
      </c>
    </row>
    <row r="1990" spans="1:40" ht="16.8" customHeight="1" x14ac:dyDescent="0.25">
      <c r="A1990" s="113">
        <v>1</v>
      </c>
      <c r="B1990" s="342" t="s">
        <v>5</v>
      </c>
      <c r="C1990" s="342">
        <v>4</v>
      </c>
      <c r="D1990" s="349">
        <f t="shared" ref="D1990:D2039" si="889">IF(C1990="", "", C1990)</f>
        <v>4</v>
      </c>
      <c r="E1990" s="211">
        <f t="shared" si="888"/>
        <v>18841206</v>
      </c>
      <c r="F1990" s="262">
        <v>5</v>
      </c>
      <c r="G1990" s="211" t="s">
        <v>4998</v>
      </c>
      <c r="R1990" s="112" t="str">
        <f>IF(D1990="","", CONCATENATE("Update games set ", B1990, "= ",D1990," where game_id=", E1990))</f>
        <v>Update games set F= 4 where game_id=18841206</v>
      </c>
      <c r="S1990" s="112" t="str">
        <f t="shared" si="883"/>
        <v>Update lineups set player_name = 'H Billyeald', raw_name = 'H Billyeald' where game_id = 18841206 and player_order = 5</v>
      </c>
      <c r="T1990" s="112" t="str">
        <f t="shared" si="884"/>
        <v/>
      </c>
      <c r="U1990" s="200" t="str">
        <f t="shared" si="881"/>
        <v/>
      </c>
      <c r="V1990" s="112" t="str">
        <f t="shared" si="885"/>
        <v/>
      </c>
      <c r="W1990" s="415" t="str">
        <f t="shared" si="886"/>
        <v/>
      </c>
      <c r="Y1990" s="65" t="str">
        <f t="shared" si="865"/>
        <v/>
      </c>
      <c r="Z1990" s="65" t="str">
        <f t="shared" si="866"/>
        <v/>
      </c>
      <c r="AA1990" s="65" t="str">
        <f t="shared" si="867"/>
        <v/>
      </c>
      <c r="AB1990" s="65" t="str">
        <f t="shared" si="868"/>
        <v/>
      </c>
      <c r="AC1990" s="65" t="str">
        <f t="shared" si="869"/>
        <v/>
      </c>
      <c r="AH1990" s="65" t="str">
        <f t="shared" si="887"/>
        <v>188711265</v>
      </c>
      <c r="AI1990" s="65">
        <v>18871126</v>
      </c>
      <c r="AJ1990" s="65" t="s">
        <v>163</v>
      </c>
      <c r="AK1990" s="65">
        <v>5</v>
      </c>
      <c r="AL1990" s="65" t="s">
        <v>3534</v>
      </c>
      <c r="AN1990" s="65" t="str">
        <f t="shared" si="882"/>
        <v/>
      </c>
    </row>
    <row r="1991" spans="1:40" ht="16.8" customHeight="1" x14ac:dyDescent="0.25">
      <c r="A1991" s="113">
        <v>1</v>
      </c>
      <c r="B1991" s="342" t="s">
        <v>0</v>
      </c>
      <c r="C1991" s="342">
        <v>1</v>
      </c>
      <c r="D1991" s="349">
        <f t="shared" si="889"/>
        <v>1</v>
      </c>
      <c r="E1991" s="211">
        <f t="shared" si="888"/>
        <v>18841206</v>
      </c>
      <c r="F1991" s="262">
        <v>6</v>
      </c>
      <c r="G1991" s="211" t="s">
        <v>5007</v>
      </c>
      <c r="R1991" s="112" t="str">
        <f>IF(D1991="","", CONCATENATE("Update games set ", B1991, "= ",D1991," where game_id=", E1991))</f>
        <v>Update games set A= 1 where game_id=18841206</v>
      </c>
      <c r="S1991" s="112" t="str">
        <f t="shared" si="883"/>
        <v>Update lineups set player_name = 'S Norman', raw_name = 'S Norman' where game_id = 18841206 and player_order = 6</v>
      </c>
      <c r="T1991" s="112" t="str">
        <f t="shared" si="884"/>
        <v/>
      </c>
      <c r="U1991" s="200" t="str">
        <f t="shared" si="881"/>
        <v/>
      </c>
      <c r="V1991" s="112" t="str">
        <f t="shared" si="885"/>
        <v/>
      </c>
      <c r="W1991" s="415" t="str">
        <f t="shared" si="886"/>
        <v/>
      </c>
      <c r="Y1991" s="65" t="str">
        <f t="shared" si="865"/>
        <v/>
      </c>
      <c r="Z1991" s="65" t="str">
        <f t="shared" si="866"/>
        <v/>
      </c>
      <c r="AA1991" s="65" t="str">
        <f t="shared" si="867"/>
        <v/>
      </c>
      <c r="AB1991" s="65" t="str">
        <f t="shared" si="868"/>
        <v/>
      </c>
      <c r="AC1991" s="65" t="str">
        <f t="shared" si="869"/>
        <v/>
      </c>
      <c r="AH1991" s="65" t="str">
        <f t="shared" si="887"/>
        <v>188711266</v>
      </c>
      <c r="AI1991" s="65">
        <v>18871126</v>
      </c>
      <c r="AJ1991" s="65" t="s">
        <v>163</v>
      </c>
      <c r="AK1991" s="65">
        <v>6</v>
      </c>
      <c r="AL1991" s="65" t="s">
        <v>2097</v>
      </c>
      <c r="AN1991" s="65" t="str">
        <f t="shared" si="882"/>
        <v/>
      </c>
    </row>
    <row r="1992" spans="1:40" ht="16.8" customHeight="1" x14ac:dyDescent="0.25">
      <c r="A1992" s="113">
        <v>1</v>
      </c>
      <c r="B1992" s="342" t="s">
        <v>23</v>
      </c>
      <c r="D1992" s="334" t="str">
        <f t="shared" ref="D1992" si="890">IF(C1992="",IF(D1990&gt;D1991,"'W'",IF(D1990=D1991,"'D'","'L'")),_xlfn.CONCAT("'",C1992,"'"))</f>
        <v>'W'</v>
      </c>
      <c r="E1992" s="211">
        <f t="shared" si="888"/>
        <v>18841206</v>
      </c>
      <c r="F1992" s="262">
        <v>7</v>
      </c>
      <c r="G1992" s="211" t="s">
        <v>5019</v>
      </c>
      <c r="R1992" s="112" t="str">
        <f>IF(D1992="","", CONCATENATE("Update games set ", B1992, "= ",D1992," where game_id=", E1992))</f>
        <v>Update games set Result= 'W' where game_id=18841206</v>
      </c>
      <c r="S1992" s="112" t="str">
        <f t="shared" si="883"/>
        <v>Update lineups set player_name = 'G Unwin', raw_name = 'G Unwin' where game_id = 18841206 and player_order = 7</v>
      </c>
      <c r="T1992" s="112" t="str">
        <f t="shared" si="884"/>
        <v/>
      </c>
      <c r="U1992" s="200" t="str">
        <f t="shared" si="881"/>
        <v/>
      </c>
      <c r="V1992" s="112" t="str">
        <f t="shared" si="885"/>
        <v/>
      </c>
      <c r="W1992" s="415" t="str">
        <f t="shared" si="886"/>
        <v/>
      </c>
      <c r="Y1992" s="65" t="str">
        <f t="shared" si="865"/>
        <v/>
      </c>
      <c r="Z1992" s="65" t="str">
        <f t="shared" si="866"/>
        <v/>
      </c>
      <c r="AA1992" s="65" t="str">
        <f t="shared" si="867"/>
        <v/>
      </c>
      <c r="AB1992" s="65" t="str">
        <f t="shared" si="868"/>
        <v/>
      </c>
      <c r="AC1992" s="65" t="str">
        <f t="shared" si="869"/>
        <v/>
      </c>
      <c r="AH1992" s="65" t="str">
        <f t="shared" si="887"/>
        <v>188711267</v>
      </c>
      <c r="AI1992" s="65">
        <v>18871126</v>
      </c>
      <c r="AJ1992" s="65" t="s">
        <v>163</v>
      </c>
      <c r="AK1992" s="65">
        <v>7</v>
      </c>
      <c r="AL1992" s="65" t="s">
        <v>3210</v>
      </c>
      <c r="AN1992" s="65" t="str">
        <f t="shared" si="882"/>
        <v/>
      </c>
    </row>
    <row r="1993" spans="1:40" ht="16.8" customHeight="1" x14ac:dyDescent="0.25">
      <c r="A1993" s="113">
        <v>1</v>
      </c>
      <c r="B1993" s="342" t="s">
        <v>768</v>
      </c>
      <c r="D1993" s="349" t="str">
        <f t="shared" ref="D1993:D2046" si="891">IF(C1993="", "", C1993)</f>
        <v/>
      </c>
      <c r="E1993" s="211">
        <f t="shared" si="888"/>
        <v>18841206</v>
      </c>
      <c r="F1993" s="262">
        <v>8</v>
      </c>
      <c r="G1993" s="211" t="s">
        <v>5080</v>
      </c>
      <c r="R1993" s="112" t="str">
        <f>IF(D1993="","", CONCATENATE("Update games set ", B1993, "= ",D1993," where game_id=", E1993))</f>
        <v/>
      </c>
      <c r="S1993" s="112" t="str">
        <f t="shared" si="883"/>
        <v>Update lineups set player_name = 'JE Leighton', raw_name = 'JE Leighton' where game_id = 18841206 and player_order = 8</v>
      </c>
      <c r="T1993" s="112" t="str">
        <f t="shared" si="884"/>
        <v/>
      </c>
      <c r="U1993" s="200" t="str">
        <f t="shared" si="881"/>
        <v/>
      </c>
      <c r="V1993" s="112" t="str">
        <f t="shared" si="885"/>
        <v/>
      </c>
      <c r="W1993" s="415" t="str">
        <f t="shared" si="886"/>
        <v/>
      </c>
      <c r="Y1993" s="65" t="str">
        <f t="shared" si="865"/>
        <v/>
      </c>
      <c r="Z1993" s="65" t="str">
        <f t="shared" si="866"/>
        <v/>
      </c>
      <c r="AA1993" s="65" t="str">
        <f t="shared" si="867"/>
        <v/>
      </c>
      <c r="AB1993" s="65" t="str">
        <f t="shared" si="868"/>
        <v/>
      </c>
      <c r="AC1993" s="65" t="str">
        <f t="shared" si="869"/>
        <v/>
      </c>
      <c r="AH1993" s="65" t="str">
        <f t="shared" si="887"/>
        <v>188711268</v>
      </c>
      <c r="AI1993" s="65">
        <v>18871126</v>
      </c>
      <c r="AJ1993" s="65" t="s">
        <v>163</v>
      </c>
      <c r="AK1993" s="65">
        <v>8</v>
      </c>
      <c r="AL1993" s="65" t="s">
        <v>3135</v>
      </c>
      <c r="AN1993" s="65" t="str">
        <f t="shared" si="882"/>
        <v/>
      </c>
    </row>
    <row r="1994" spans="1:40" ht="16.8" customHeight="1" x14ac:dyDescent="0.25">
      <c r="A1994" s="113">
        <v>1</v>
      </c>
      <c r="B1994" s="342" t="s">
        <v>766</v>
      </c>
      <c r="D1994" s="349" t="str">
        <f t="shared" si="891"/>
        <v/>
      </c>
      <c r="E1994" s="211">
        <f t="shared" si="888"/>
        <v>18841206</v>
      </c>
      <c r="F1994" s="262">
        <v>9</v>
      </c>
      <c r="G1994" s="194" t="s">
        <v>4806</v>
      </c>
      <c r="H1994" s="194"/>
      <c r="N1994" s="417"/>
      <c r="O1994" s="194"/>
      <c r="P1994" s="194"/>
      <c r="R1994" s="112" t="str">
        <f>IF(D1994="","", CONCATENATE("Update games set ", B1994, "= ",D1994," where game_id=", E1994))</f>
        <v/>
      </c>
      <c r="S1994" s="112" t="str">
        <f t="shared" si="883"/>
        <v>Update lineups set player_name = 'SW Widdowson', raw_name = 'SW Widdowson' where game_id = 18841206 and player_order = 9</v>
      </c>
      <c r="T1994" s="112" t="str">
        <f t="shared" si="884"/>
        <v/>
      </c>
      <c r="U1994" s="200" t="str">
        <f t="shared" si="881"/>
        <v/>
      </c>
      <c r="V1994" s="112" t="str">
        <f t="shared" si="885"/>
        <v/>
      </c>
      <c r="W1994" s="415" t="str">
        <f t="shared" si="886"/>
        <v/>
      </c>
      <c r="Y1994" s="65" t="str">
        <f t="shared" si="865"/>
        <v/>
      </c>
      <c r="Z1994" s="65" t="str">
        <f t="shared" si="866"/>
        <v/>
      </c>
      <c r="AA1994" s="65" t="str">
        <f t="shared" si="867"/>
        <v/>
      </c>
      <c r="AB1994" s="65" t="str">
        <f t="shared" si="868"/>
        <v/>
      </c>
      <c r="AC1994" s="65" t="str">
        <f t="shared" si="869"/>
        <v/>
      </c>
      <c r="AH1994" s="65" t="str">
        <f t="shared" si="887"/>
        <v>188711269</v>
      </c>
      <c r="AI1994" s="65">
        <v>18871126</v>
      </c>
      <c r="AJ1994" s="65" t="s">
        <v>163</v>
      </c>
      <c r="AK1994" s="65">
        <v>9</v>
      </c>
      <c r="AL1994" s="65" t="s">
        <v>2943</v>
      </c>
      <c r="AN1994" s="65" t="str">
        <f t="shared" si="882"/>
        <v/>
      </c>
    </row>
    <row r="1995" spans="1:40" ht="16.8" customHeight="1" x14ac:dyDescent="0.25">
      <c r="A1995" s="113">
        <v>1</v>
      </c>
      <c r="B1995" s="342" t="s">
        <v>753</v>
      </c>
      <c r="D1995" s="350" t="str">
        <f t="shared" ref="D1995:D2043" si="892">IF(C1995="", "", CONCATENATE("'", C1995,"'"))</f>
        <v/>
      </c>
      <c r="E1995" s="211">
        <f t="shared" si="888"/>
        <v>18841206</v>
      </c>
      <c r="F1995" s="262">
        <v>10</v>
      </c>
      <c r="G1995" s="194" t="s">
        <v>5068</v>
      </c>
      <c r="N1995" s="417"/>
      <c r="O1995" s="194"/>
      <c r="P1995" s="194"/>
      <c r="R1995" s="112" t="str">
        <f>IF(D1995="","", CONCATENATE("Update games set ", B1995, "= ",D1995," where game_id=", E1995))</f>
        <v/>
      </c>
      <c r="S1995" s="112" t="str">
        <f t="shared" si="883"/>
        <v>Update lineups set player_name = 'F Fox', raw_name = 'F Fox' where game_id = 18841206 and player_order = 10</v>
      </c>
      <c r="T1995" s="112" t="str">
        <f t="shared" si="884"/>
        <v/>
      </c>
      <c r="U1995" s="200" t="str">
        <f t="shared" si="881"/>
        <v/>
      </c>
      <c r="V1995" s="112" t="str">
        <f t="shared" si="885"/>
        <v/>
      </c>
      <c r="W1995" s="415" t="str">
        <f t="shared" si="886"/>
        <v/>
      </c>
      <c r="Y1995" s="65" t="str">
        <f t="shared" si="865"/>
        <v/>
      </c>
      <c r="Z1995" s="65" t="str">
        <f t="shared" si="866"/>
        <v/>
      </c>
      <c r="AA1995" s="65" t="str">
        <f t="shared" si="867"/>
        <v/>
      </c>
      <c r="AB1995" s="65" t="str">
        <f t="shared" si="868"/>
        <v/>
      </c>
      <c r="AC1995" s="65" t="str">
        <f t="shared" si="869"/>
        <v/>
      </c>
      <c r="AH1995" s="65" t="str">
        <f t="shared" si="887"/>
        <v>1887112610</v>
      </c>
      <c r="AI1995" s="65">
        <v>18871126</v>
      </c>
      <c r="AJ1995" s="65" t="s">
        <v>163</v>
      </c>
      <c r="AK1995" s="65">
        <v>10</v>
      </c>
      <c r="AL1995" s="65" t="s">
        <v>3395</v>
      </c>
      <c r="AN1995" s="65" t="str">
        <f t="shared" si="882"/>
        <v/>
      </c>
    </row>
    <row r="1996" spans="1:40" ht="16.8" customHeight="1" x14ac:dyDescent="0.25">
      <c r="A1996" s="113">
        <v>1</v>
      </c>
      <c r="B1996" s="342" t="s">
        <v>746</v>
      </c>
      <c r="C1996" s="351" t="s">
        <v>5062</v>
      </c>
      <c r="D1996" s="334" t="str">
        <f>CONCATENATE("'", LEFT(E1996,4),"-",MID(E1996,5,2),"-", MID(E1996,7,2), " ", C1996,"'")</f>
        <v>'1884-12-06 15:00'</v>
      </c>
      <c r="E1996" s="211">
        <f t="shared" si="888"/>
        <v>18841206</v>
      </c>
      <c r="F1996" s="262">
        <v>11</v>
      </c>
      <c r="G1996" s="211" t="s">
        <v>4980</v>
      </c>
      <c r="R1996" s="112" t="str">
        <f>IF(D1996="","", CONCATENATE("Update games set ", B1996, "= ",D1996," where game_id=", E1996))</f>
        <v>Update games set Game_date= '1884-12-06 15:00' where game_id=18841206</v>
      </c>
      <c r="S1996" s="112" t="str">
        <f t="shared" si="883"/>
        <v>Update lineups set player_name = 'FW Earp', raw_name = 'FW Earp' where game_id = 18841206 and player_order = 11</v>
      </c>
      <c r="T1996" s="112" t="str">
        <f t="shared" si="884"/>
        <v/>
      </c>
      <c r="U1996" s="200" t="str">
        <f t="shared" si="881"/>
        <v/>
      </c>
      <c r="V1996" s="112" t="str">
        <f t="shared" si="885"/>
        <v/>
      </c>
      <c r="W1996" s="415" t="str">
        <f t="shared" si="886"/>
        <v/>
      </c>
      <c r="Y1996" s="65" t="str">
        <f t="shared" si="865"/>
        <v/>
      </c>
      <c r="Z1996" s="65" t="str">
        <f t="shared" si="866"/>
        <v/>
      </c>
      <c r="AA1996" s="65" t="str">
        <f t="shared" si="867"/>
        <v/>
      </c>
      <c r="AB1996" s="65" t="str">
        <f t="shared" si="868"/>
        <v/>
      </c>
      <c r="AC1996" s="65" t="str">
        <f t="shared" si="869"/>
        <v/>
      </c>
      <c r="AH1996" s="65" t="str">
        <f t="shared" si="887"/>
        <v>1887112611</v>
      </c>
      <c r="AI1996" s="65">
        <v>18871126</v>
      </c>
      <c r="AJ1996" s="65" t="s">
        <v>163</v>
      </c>
      <c r="AK1996" s="65">
        <v>11</v>
      </c>
      <c r="AL1996" s="65" t="s">
        <v>3073</v>
      </c>
      <c r="AN1996" s="65" t="str">
        <f t="shared" si="882"/>
        <v/>
      </c>
    </row>
    <row r="1997" spans="1:40" ht="16.8" customHeight="1" x14ac:dyDescent="0.25">
      <c r="A1997" s="113">
        <v>1</v>
      </c>
      <c r="B1997" s="342" t="s">
        <v>25</v>
      </c>
      <c r="D1997" s="350" t="str">
        <f t="shared" si="874"/>
        <v/>
      </c>
      <c r="E1997" s="211">
        <f t="shared" si="888"/>
        <v>18841206</v>
      </c>
      <c r="F1997" s="262">
        <v>12</v>
      </c>
      <c r="G1997" s="212" t="s">
        <v>4955</v>
      </c>
      <c r="H1997" s="212"/>
      <c r="N1997" s="416"/>
      <c r="O1997" s="212"/>
      <c r="P1997" s="212"/>
      <c r="R1997" s="112" t="str">
        <f>IF(D1997="","", CONCATENATE("Update games set ", B1997, "= ",D1997," where game_id=", E1997))</f>
        <v/>
      </c>
      <c r="S1997" s="112" t="str">
        <f t="shared" si="883"/>
        <v>Update lineups set player_name = 'AJ Bates', raw_name = 'AJ Bates' where game_id = 18841206 and player_order = 12</v>
      </c>
      <c r="T1997" s="112" t="str">
        <f t="shared" si="884"/>
        <v/>
      </c>
      <c r="U1997" s="200" t="str">
        <f t="shared" si="881"/>
        <v/>
      </c>
      <c r="V1997" s="112" t="str">
        <f t="shared" si="885"/>
        <v/>
      </c>
      <c r="W1997" s="415" t="str">
        <f t="shared" si="886"/>
        <v/>
      </c>
      <c r="Y1997" s="65" t="str">
        <f t="shared" si="865"/>
        <v/>
      </c>
      <c r="Z1997" s="65" t="str">
        <f t="shared" si="866"/>
        <v/>
      </c>
      <c r="AA1997" s="65" t="str">
        <f t="shared" si="867"/>
        <v/>
      </c>
      <c r="AB1997" s="65" t="str">
        <f t="shared" si="868"/>
        <v/>
      </c>
      <c r="AC1997" s="65" t="str">
        <f t="shared" si="869"/>
        <v/>
      </c>
      <c r="AH1997" s="65" t="str">
        <f t="shared" si="887"/>
        <v>1887112612</v>
      </c>
      <c r="AI1997" s="65">
        <v>18871126</v>
      </c>
      <c r="AJ1997" s="65" t="s">
        <v>163</v>
      </c>
      <c r="AK1997" s="65">
        <v>12</v>
      </c>
      <c r="AL1997" s="65" t="s">
        <v>653</v>
      </c>
      <c r="AN1997" s="65" t="str">
        <f t="shared" si="882"/>
        <v/>
      </c>
    </row>
    <row r="1998" spans="1:40" ht="16.8" customHeight="1" x14ac:dyDescent="0.25">
      <c r="A1998" s="113">
        <v>1</v>
      </c>
      <c r="B1998" s="342" t="s">
        <v>475</v>
      </c>
      <c r="C1998" s="342">
        <v>1000</v>
      </c>
      <c r="D1998" s="349">
        <f t="shared" si="891"/>
        <v>1000</v>
      </c>
      <c r="E1998" s="211">
        <f t="shared" si="888"/>
        <v>18841206</v>
      </c>
      <c r="F1998" s="262">
        <v>13</v>
      </c>
      <c r="R1998" s="112" t="str">
        <f>IF(D1998="","", CONCATENATE("Update games set ", B1998, "= ",D1998," where game_id=", E1998))</f>
        <v>Update games set Att= 1000 where game_id=18841206</v>
      </c>
      <c r="S1998" s="112" t="str">
        <f t="shared" si="883"/>
        <v/>
      </c>
      <c r="T1998" s="112" t="str">
        <f t="shared" si="884"/>
        <v/>
      </c>
      <c r="U1998" s="200" t="str">
        <f t="shared" si="881"/>
        <v/>
      </c>
      <c r="V1998" s="112" t="str">
        <f t="shared" si="885"/>
        <v/>
      </c>
      <c r="W1998" s="415" t="str">
        <f t="shared" si="886"/>
        <v/>
      </c>
      <c r="Y1998" s="65" t="str">
        <f t="shared" ref="Y1998:Y2061" si="893">IF(I1998="","",CONCATENATE("update goals set scorer_name = '",SUBSTITUTE(J1998, "'", "''"),"'"))</f>
        <v/>
      </c>
      <c r="Z1998" s="65" t="str">
        <f t="shared" ref="Z1998:Z2061" si="894">IF(K1998="", "", CONCATENATE(", goal_min = ", K1998))</f>
        <v/>
      </c>
      <c r="AA1998" s="65" t="str">
        <f t="shared" ref="AA1998:AA2061" si="895">IF(L1998="", "", CONCATENATE(", Pen = '", UPPER(L1998), "'"))</f>
        <v/>
      </c>
      <c r="AB1998" s="65" t="str">
        <f t="shared" ref="AB1998:AB2061" si="896">IF(M1998="", "", CONCATENATE(", OG = '", UPPER(M1998), "'"))</f>
        <v/>
      </c>
      <c r="AC1998" s="65" t="str">
        <f t="shared" ref="AC1998:AC2061" si="897">IF(I1998="", "", CONCATENATE(" where game_id = ", E1998, " and goal_order = ", I1998))</f>
        <v/>
      </c>
      <c r="AH1998" s="65" t="str">
        <f t="shared" si="887"/>
        <v>1887112613</v>
      </c>
      <c r="AI1998" s="65">
        <v>18871126</v>
      </c>
      <c r="AJ1998" s="65" t="s">
        <v>163</v>
      </c>
      <c r="AK1998" s="65">
        <v>13</v>
      </c>
      <c r="AL1998" s="65" t="s">
        <v>653</v>
      </c>
      <c r="AN1998" s="65" t="str">
        <f t="shared" si="882"/>
        <v/>
      </c>
    </row>
    <row r="1999" spans="1:40" ht="16.8" customHeight="1" x14ac:dyDescent="0.25">
      <c r="A1999" s="113">
        <v>1</v>
      </c>
      <c r="B1999" s="342" t="s">
        <v>20</v>
      </c>
      <c r="C1999" s="342" t="s">
        <v>5071</v>
      </c>
      <c r="D1999" s="350" t="str">
        <f t="shared" si="874"/>
        <v>'Parkside Ground'</v>
      </c>
      <c r="E1999" s="211">
        <f t="shared" si="888"/>
        <v>18841206</v>
      </c>
      <c r="F1999" s="262">
        <v>14</v>
      </c>
      <c r="R1999" s="112" t="str">
        <f>IF(D1999="","", CONCATENATE("Update games set ", B1999, "= ",D1999," where game_id=", E1999))</f>
        <v>Update games set Ground= 'Parkside Ground' where game_id=18841206</v>
      </c>
      <c r="S1999" s="112" t="str">
        <f t="shared" si="883"/>
        <v/>
      </c>
      <c r="T1999" s="112" t="str">
        <f t="shared" si="884"/>
        <v/>
      </c>
      <c r="U1999" s="200" t="str">
        <f t="shared" si="881"/>
        <v/>
      </c>
      <c r="V1999" s="112" t="str">
        <f t="shared" si="885"/>
        <v/>
      </c>
      <c r="W1999" s="415" t="str">
        <f t="shared" si="886"/>
        <v/>
      </c>
      <c r="Y1999" s="65" t="str">
        <f t="shared" si="893"/>
        <v/>
      </c>
      <c r="Z1999" s="65" t="str">
        <f t="shared" si="894"/>
        <v/>
      </c>
      <c r="AA1999" s="65" t="str">
        <f t="shared" si="895"/>
        <v/>
      </c>
      <c r="AB1999" s="65" t="str">
        <f t="shared" si="896"/>
        <v/>
      </c>
      <c r="AC1999" s="65" t="str">
        <f t="shared" si="897"/>
        <v/>
      </c>
      <c r="AH1999" s="65" t="str">
        <f t="shared" si="887"/>
        <v>1887112614</v>
      </c>
      <c r="AI1999" s="65">
        <v>18871126</v>
      </c>
      <c r="AJ1999" s="65" t="s">
        <v>163</v>
      </c>
      <c r="AK1999" s="65">
        <v>14</v>
      </c>
      <c r="AL1999" s="65" t="s">
        <v>653</v>
      </c>
      <c r="AN1999" s="65" t="str">
        <f t="shared" si="882"/>
        <v/>
      </c>
    </row>
    <row r="2000" spans="1:40" ht="16.8" customHeight="1" x14ac:dyDescent="0.25">
      <c r="A2000" s="113">
        <v>1</v>
      </c>
      <c r="B2000" s="342" t="s">
        <v>4882</v>
      </c>
      <c r="C2000" s="342" t="str">
        <f>IF(C1999="", "", C1999)</f>
        <v>Parkside Ground</v>
      </c>
      <c r="D2000" s="350" t="str">
        <f t="shared" si="874"/>
        <v>'Parkside Ground'</v>
      </c>
      <c r="E2000" s="211">
        <f t="shared" si="888"/>
        <v>18841206</v>
      </c>
      <c r="F2000" s="262">
        <v>15</v>
      </c>
      <c r="R2000" s="112" t="str">
        <f>IF(D2000="","", CONCATENATE("Update games set ", B2000, "= ",D2000," where game_id=", E2000))</f>
        <v>Update games set Ground_parent= 'Parkside Ground' where game_id=18841206</v>
      </c>
      <c r="S2000" s="112" t="str">
        <f t="shared" si="883"/>
        <v/>
      </c>
      <c r="T2000" s="112" t="str">
        <f t="shared" si="884"/>
        <v/>
      </c>
      <c r="U2000" s="200" t="str">
        <f t="shared" si="881"/>
        <v/>
      </c>
      <c r="V2000" s="112" t="str">
        <f t="shared" si="885"/>
        <v/>
      </c>
      <c r="W2000" s="415" t="str">
        <f t="shared" si="886"/>
        <v/>
      </c>
      <c r="Y2000" s="65" t="str">
        <f t="shared" si="893"/>
        <v/>
      </c>
      <c r="Z2000" s="65" t="str">
        <f t="shared" si="894"/>
        <v/>
      </c>
      <c r="AA2000" s="65" t="str">
        <f t="shared" si="895"/>
        <v/>
      </c>
      <c r="AB2000" s="65" t="str">
        <f t="shared" si="896"/>
        <v/>
      </c>
      <c r="AC2000" s="65" t="str">
        <f t="shared" si="897"/>
        <v/>
      </c>
      <c r="AH2000" s="65" t="str">
        <f t="shared" si="887"/>
        <v>1887112615</v>
      </c>
      <c r="AI2000" s="65">
        <v>18871126</v>
      </c>
      <c r="AJ2000" s="65" t="s">
        <v>163</v>
      </c>
      <c r="AK2000" s="65">
        <v>15</v>
      </c>
      <c r="AL2000" s="65" t="s">
        <v>653</v>
      </c>
      <c r="AN2000" s="65" t="str">
        <f t="shared" si="882"/>
        <v/>
      </c>
    </row>
    <row r="2001" spans="1:40" s="126" customFormat="1" ht="16.8" customHeight="1" thickBot="1" x14ac:dyDescent="0.3">
      <c r="A2001" s="113">
        <v>1</v>
      </c>
      <c r="B2001" s="116" t="s">
        <v>115</v>
      </c>
      <c r="C2001" s="352"/>
      <c r="D2001" s="370" t="str">
        <f t="shared" ref="D2001" si="898">IF(MID(E2001,5,2)*1&gt;6,_xlfn.CONCAT("'",LEFT(E2001,4),"-",MID(E2001,3,2)+1,"'"),_xlfn.CONCAT("'",LEFT(E2001,4)-1,"-",MID(E2001,3,2),"'"))</f>
        <v>'1884-85'</v>
      </c>
      <c r="E2001" s="214">
        <f t="shared" si="888"/>
        <v>18841206</v>
      </c>
      <c r="F2001" s="266">
        <v>16</v>
      </c>
      <c r="G2001" s="343"/>
      <c r="H2001" s="343"/>
      <c r="I2001" s="267"/>
      <c r="J2001" s="214"/>
      <c r="K2001" s="266"/>
      <c r="L2001" s="266"/>
      <c r="M2001" s="266"/>
      <c r="N2001" s="419"/>
      <c r="O2001" s="343"/>
      <c r="P2001" s="343"/>
      <c r="Q2001" s="346"/>
      <c r="R2001" s="112" t="str">
        <f>IF(D2001="","", CONCATENATE("Update games set ", B2001, "= ",D2001," where game_id=", E2001))</f>
        <v>Update games set Season= '1884-85' where game_id=18841206</v>
      </c>
      <c r="S2001" s="112" t="str">
        <f t="shared" si="883"/>
        <v/>
      </c>
      <c r="T2001" s="112" t="str">
        <f t="shared" si="884"/>
        <v/>
      </c>
      <c r="U2001" s="200" t="str">
        <f t="shared" si="881"/>
        <v/>
      </c>
      <c r="V2001" s="112" t="str">
        <f t="shared" si="885"/>
        <v/>
      </c>
      <c r="W2001" s="415" t="str">
        <f t="shared" si="886"/>
        <v/>
      </c>
      <c r="X2001" s="240"/>
      <c r="Y2001" s="65" t="str">
        <f t="shared" si="893"/>
        <v/>
      </c>
      <c r="Z2001" s="65" t="str">
        <f t="shared" si="894"/>
        <v/>
      </c>
      <c r="AA2001" s="65" t="str">
        <f t="shared" si="895"/>
        <v/>
      </c>
      <c r="AB2001" s="65" t="str">
        <f t="shared" si="896"/>
        <v/>
      </c>
      <c r="AC2001" s="65" t="str">
        <f t="shared" si="897"/>
        <v/>
      </c>
      <c r="AH2001" s="65" t="str">
        <f t="shared" si="887"/>
        <v>1887112616</v>
      </c>
      <c r="AI2001" s="126">
        <v>18871126</v>
      </c>
      <c r="AJ2001" s="126" t="s">
        <v>163</v>
      </c>
      <c r="AK2001" s="126">
        <v>16</v>
      </c>
      <c r="AL2001" s="126" t="s">
        <v>653</v>
      </c>
      <c r="AN2001" s="65" t="str">
        <f t="shared" si="882"/>
        <v/>
      </c>
    </row>
    <row r="2002" spans="1:40" ht="15" thickTop="1" x14ac:dyDescent="0.25">
      <c r="A2002" s="113">
        <v>1</v>
      </c>
      <c r="B2002" s="341" t="s">
        <v>22</v>
      </c>
      <c r="C2002" s="341" t="s">
        <v>5081</v>
      </c>
      <c r="D2002" s="341" t="str">
        <f t="shared" si="874"/>
        <v>'London Casuals'</v>
      </c>
      <c r="E2002" s="211">
        <v>18850108</v>
      </c>
      <c r="F2002" s="262">
        <v>1</v>
      </c>
      <c r="G2002" s="211" t="s">
        <v>5083</v>
      </c>
      <c r="H2002" s="212"/>
      <c r="R2002" s="112" t="str">
        <f>IF(D2002="","", CONCATENATE("Update games set ", B2002, "= ",D2002," where game_id=", E2002))</f>
        <v>Update games set Opponent= 'London Casuals' where game_id=18850108</v>
      </c>
      <c r="S2002" s="112" t="str">
        <f t="shared" si="883"/>
        <v>Update lineups set player_name = 'A Smeaton', raw_name = 'A Smeaton' where game_id = 18850108 and player_order = 1</v>
      </c>
      <c r="T2002" s="112" t="str">
        <f t="shared" si="884"/>
        <v/>
      </c>
      <c r="U2002" s="200" t="str">
        <f t="shared" si="881"/>
        <v/>
      </c>
      <c r="V2002" s="112" t="str">
        <f t="shared" si="885"/>
        <v/>
      </c>
      <c r="W2002" s="415" t="str">
        <f t="shared" si="886"/>
        <v/>
      </c>
      <c r="Y2002" s="65" t="str">
        <f t="shared" si="893"/>
        <v/>
      </c>
      <c r="Z2002" s="65" t="str">
        <f t="shared" si="894"/>
        <v/>
      </c>
      <c r="AA2002" s="65" t="str">
        <f t="shared" si="895"/>
        <v/>
      </c>
      <c r="AB2002" s="65" t="str">
        <f t="shared" si="896"/>
        <v/>
      </c>
      <c r="AC2002" s="65" t="str">
        <f t="shared" si="897"/>
        <v/>
      </c>
      <c r="AH2002" s="65" t="str">
        <f t="shared" si="887"/>
        <v>188712171</v>
      </c>
      <c r="AI2002" s="65">
        <v>18871217</v>
      </c>
      <c r="AJ2002" s="65" t="s">
        <v>5359</v>
      </c>
      <c r="AK2002" s="65">
        <v>1</v>
      </c>
      <c r="AL2002" s="65" t="s">
        <v>2981</v>
      </c>
      <c r="AN2002" s="65" t="str">
        <f t="shared" si="882"/>
        <v>update games set source = 'The Nottingham Forest Football Scrapbook' where game_id = 18850108</v>
      </c>
    </row>
    <row r="2003" spans="1:40" ht="16.8" customHeight="1" x14ac:dyDescent="0.25">
      <c r="A2003" s="113">
        <v>1</v>
      </c>
      <c r="B2003" s="342" t="s">
        <v>4979</v>
      </c>
      <c r="C2003" s="342" t="str">
        <f>IF(C2002="", "", C2002)</f>
        <v>London Casuals</v>
      </c>
      <c r="D2003" s="350" t="str">
        <f t="shared" si="874"/>
        <v>'London Casuals'</v>
      </c>
      <c r="E2003" s="211">
        <f>E2002</f>
        <v>18850108</v>
      </c>
      <c r="F2003" s="262">
        <v>2</v>
      </c>
      <c r="G2003" s="211" t="s">
        <v>4976</v>
      </c>
      <c r="R2003" s="112" t="str">
        <f>IF(D2003="","", CONCATENATE("Update games set ", B2003, "= ",D2003," where game_id=", E2003))</f>
        <v>Update games set Opp_parent= 'London Casuals' where game_id=18850108</v>
      </c>
      <c r="S2003" s="112" t="str">
        <f t="shared" si="883"/>
        <v>Update lineups set player_name = 'CJ Caborn', raw_name = 'CJ Caborn' where game_id = 18850108 and player_order = 2</v>
      </c>
      <c r="T2003" s="112" t="str">
        <f t="shared" si="884"/>
        <v/>
      </c>
      <c r="U2003" s="200" t="str">
        <f t="shared" si="881"/>
        <v/>
      </c>
      <c r="V2003" s="112" t="str">
        <f t="shared" si="885"/>
        <v/>
      </c>
      <c r="W2003" s="415" t="str">
        <f t="shared" si="886"/>
        <v/>
      </c>
      <c r="Y2003" s="65" t="str">
        <f t="shared" si="893"/>
        <v/>
      </c>
      <c r="Z2003" s="65" t="str">
        <f t="shared" si="894"/>
        <v/>
      </c>
      <c r="AA2003" s="65" t="str">
        <f t="shared" si="895"/>
        <v/>
      </c>
      <c r="AB2003" s="65" t="str">
        <f t="shared" si="896"/>
        <v/>
      </c>
      <c r="AC2003" s="65" t="str">
        <f t="shared" si="897"/>
        <v/>
      </c>
      <c r="AH2003" s="65" t="str">
        <f t="shared" si="887"/>
        <v>188712172</v>
      </c>
      <c r="AI2003" s="65">
        <v>18871217</v>
      </c>
      <c r="AJ2003" s="65" t="s">
        <v>5359</v>
      </c>
      <c r="AK2003" s="65">
        <v>2</v>
      </c>
      <c r="AL2003" s="65" t="s">
        <v>3078</v>
      </c>
      <c r="AN2003" s="65" t="str">
        <f t="shared" si="882"/>
        <v/>
      </c>
    </row>
    <row r="2004" spans="1:40" ht="16.8" customHeight="1" x14ac:dyDescent="0.25">
      <c r="A2004" s="113">
        <v>1</v>
      </c>
      <c r="B2004" s="342" t="s">
        <v>2653</v>
      </c>
      <c r="C2004" s="342" t="s">
        <v>663</v>
      </c>
      <c r="D2004" s="350" t="str">
        <f t="shared" si="874"/>
        <v>'Friendly'</v>
      </c>
      <c r="E2004" s="211">
        <f t="shared" ref="E2004:E2017" si="899">E2003</f>
        <v>18850108</v>
      </c>
      <c r="F2004" s="262">
        <v>3</v>
      </c>
      <c r="G2004" s="211" t="s">
        <v>5084</v>
      </c>
      <c r="R2004" s="112" t="str">
        <f>IF(D2004="","", CONCATENATE("Update games set ", B2004, "= ",D2004," where game_id=", E2004))</f>
        <v>Update games set Game_type= 'Friendly' where game_id=18850108</v>
      </c>
      <c r="S2004" s="112" t="str">
        <f t="shared" si="883"/>
        <v>Update lineups set player_name = 'H Sheldon', raw_name = 'H Sheldon' where game_id = 18850108 and player_order = 3</v>
      </c>
      <c r="T2004" s="112" t="str">
        <f t="shared" si="884"/>
        <v/>
      </c>
      <c r="U2004" s="200" t="str">
        <f t="shared" si="881"/>
        <v/>
      </c>
      <c r="V2004" s="112" t="str">
        <f t="shared" si="885"/>
        <v/>
      </c>
      <c r="W2004" s="415" t="str">
        <f t="shared" si="886"/>
        <v/>
      </c>
      <c r="Y2004" s="65" t="str">
        <f t="shared" si="893"/>
        <v/>
      </c>
      <c r="Z2004" s="65" t="str">
        <f t="shared" si="894"/>
        <v/>
      </c>
      <c r="AA2004" s="65" t="str">
        <f t="shared" si="895"/>
        <v/>
      </c>
      <c r="AB2004" s="65" t="str">
        <f t="shared" si="896"/>
        <v/>
      </c>
      <c r="AC2004" s="65" t="str">
        <f t="shared" si="897"/>
        <v/>
      </c>
      <c r="AH2004" s="65" t="str">
        <f t="shared" si="887"/>
        <v>188712173</v>
      </c>
      <c r="AI2004" s="65">
        <v>18871217</v>
      </c>
      <c r="AJ2004" s="65" t="s">
        <v>5359</v>
      </c>
      <c r="AK2004" s="65">
        <v>3</v>
      </c>
      <c r="AL2004" s="65" t="s">
        <v>2094</v>
      </c>
      <c r="AN2004" s="65" t="str">
        <f t="shared" si="882"/>
        <v/>
      </c>
    </row>
    <row r="2005" spans="1:40" ht="16.8" customHeight="1" x14ac:dyDescent="0.25">
      <c r="A2005" s="113">
        <v>1</v>
      </c>
      <c r="B2005" s="342" t="s">
        <v>4978</v>
      </c>
      <c r="C2005" s="342" t="s">
        <v>5065</v>
      </c>
      <c r="D2005" s="350" t="str">
        <f t="shared" si="874"/>
        <v>'H'</v>
      </c>
      <c r="E2005" s="211">
        <f t="shared" si="899"/>
        <v>18850108</v>
      </c>
      <c r="F2005" s="262">
        <v>4</v>
      </c>
      <c r="G2005" s="211" t="s">
        <v>5085</v>
      </c>
      <c r="R2005" s="112" t="str">
        <f>IF(D2005="","", CONCATENATE("Update games set ", B2005, "= ",D2005," where game_id=", E2005))</f>
        <v>Update games set HAN= 'H' where game_id=18850108</v>
      </c>
      <c r="S2005" s="112" t="str">
        <f t="shared" si="883"/>
        <v>Update lineups set player_name = 'JM Bates', raw_name = 'JM Bates' where game_id = 18850108 and player_order = 4</v>
      </c>
      <c r="T2005" s="112" t="str">
        <f t="shared" si="884"/>
        <v/>
      </c>
      <c r="U2005" s="200" t="str">
        <f t="shared" si="881"/>
        <v/>
      </c>
      <c r="V2005" s="112" t="str">
        <f t="shared" si="885"/>
        <v/>
      </c>
      <c r="W2005" s="415" t="str">
        <f t="shared" si="886"/>
        <v/>
      </c>
      <c r="Y2005" s="65" t="str">
        <f t="shared" si="893"/>
        <v/>
      </c>
      <c r="Z2005" s="65" t="str">
        <f t="shared" si="894"/>
        <v/>
      </c>
      <c r="AA2005" s="65" t="str">
        <f t="shared" si="895"/>
        <v/>
      </c>
      <c r="AB2005" s="65" t="str">
        <f t="shared" si="896"/>
        <v/>
      </c>
      <c r="AC2005" s="65" t="str">
        <f t="shared" si="897"/>
        <v/>
      </c>
      <c r="AH2005" s="65" t="str">
        <f t="shared" si="887"/>
        <v>188712174</v>
      </c>
      <c r="AI2005" s="65">
        <v>18871217</v>
      </c>
      <c r="AJ2005" s="65" t="s">
        <v>5359</v>
      </c>
      <c r="AK2005" s="65">
        <v>4</v>
      </c>
      <c r="AL2005" s="65" t="s">
        <v>2091</v>
      </c>
      <c r="AN2005" s="65" t="str">
        <f t="shared" si="882"/>
        <v/>
      </c>
    </row>
    <row r="2006" spans="1:40" ht="16.8" customHeight="1" x14ac:dyDescent="0.25">
      <c r="A2006" s="113">
        <v>1</v>
      </c>
      <c r="B2006" s="342" t="s">
        <v>5</v>
      </c>
      <c r="C2006" s="342">
        <v>3</v>
      </c>
      <c r="D2006" s="349">
        <f t="shared" si="889"/>
        <v>3</v>
      </c>
      <c r="E2006" s="211">
        <f t="shared" si="899"/>
        <v>18850108</v>
      </c>
      <c r="F2006" s="262">
        <v>5</v>
      </c>
      <c r="G2006" s="211" t="s">
        <v>4998</v>
      </c>
      <c r="R2006" s="112" t="str">
        <f>IF(D2006="","", CONCATENATE("Update games set ", B2006, "= ",D2006," where game_id=", E2006))</f>
        <v>Update games set F= 3 where game_id=18850108</v>
      </c>
      <c r="S2006" s="112" t="str">
        <f t="shared" si="883"/>
        <v>Update lineups set player_name = 'H Billyeald', raw_name = 'H Billyeald' where game_id = 18850108 and player_order = 5</v>
      </c>
      <c r="T2006" s="112" t="str">
        <f t="shared" si="884"/>
        <v/>
      </c>
      <c r="U2006" s="200" t="str">
        <f t="shared" si="881"/>
        <v/>
      </c>
      <c r="V2006" s="112" t="str">
        <f t="shared" si="885"/>
        <v/>
      </c>
      <c r="W2006" s="415" t="str">
        <f t="shared" si="886"/>
        <v/>
      </c>
      <c r="Y2006" s="65" t="str">
        <f t="shared" si="893"/>
        <v/>
      </c>
      <c r="Z2006" s="65" t="str">
        <f t="shared" si="894"/>
        <v/>
      </c>
      <c r="AA2006" s="65" t="str">
        <f t="shared" si="895"/>
        <v/>
      </c>
      <c r="AB2006" s="65" t="str">
        <f t="shared" si="896"/>
        <v/>
      </c>
      <c r="AC2006" s="65" t="str">
        <f t="shared" si="897"/>
        <v/>
      </c>
      <c r="AH2006" s="65" t="str">
        <f t="shared" si="887"/>
        <v>188712175</v>
      </c>
      <c r="AI2006" s="65">
        <v>18871217</v>
      </c>
      <c r="AJ2006" s="65" t="s">
        <v>5359</v>
      </c>
      <c r="AK2006" s="65">
        <v>5</v>
      </c>
      <c r="AL2006" s="65" t="s">
        <v>3534</v>
      </c>
      <c r="AN2006" s="65" t="str">
        <f t="shared" si="882"/>
        <v/>
      </c>
    </row>
    <row r="2007" spans="1:40" ht="16.8" customHeight="1" x14ac:dyDescent="0.25">
      <c r="A2007" s="113">
        <v>1</v>
      </c>
      <c r="B2007" s="342" t="s">
        <v>0</v>
      </c>
      <c r="C2007" s="342">
        <v>0</v>
      </c>
      <c r="D2007" s="349">
        <f t="shared" si="889"/>
        <v>0</v>
      </c>
      <c r="E2007" s="211">
        <f t="shared" si="899"/>
        <v>18850108</v>
      </c>
      <c r="F2007" s="262">
        <v>6</v>
      </c>
      <c r="G2007" s="211" t="s">
        <v>5007</v>
      </c>
      <c r="R2007" s="112" t="str">
        <f>IF(D2007="","", CONCATENATE("Update games set ", B2007, "= ",D2007," where game_id=", E2007))</f>
        <v>Update games set A= 0 where game_id=18850108</v>
      </c>
      <c r="S2007" s="112" t="str">
        <f t="shared" si="883"/>
        <v>Update lineups set player_name = 'S Norman', raw_name = 'S Norman' where game_id = 18850108 and player_order = 6</v>
      </c>
      <c r="T2007" s="112" t="str">
        <f t="shared" si="884"/>
        <v/>
      </c>
      <c r="U2007" s="200" t="str">
        <f t="shared" si="881"/>
        <v/>
      </c>
      <c r="V2007" s="112" t="str">
        <f t="shared" si="885"/>
        <v/>
      </c>
      <c r="W2007" s="415" t="str">
        <f t="shared" si="886"/>
        <v/>
      </c>
      <c r="Y2007" s="65" t="str">
        <f t="shared" si="893"/>
        <v/>
      </c>
      <c r="Z2007" s="65" t="str">
        <f t="shared" si="894"/>
        <v/>
      </c>
      <c r="AA2007" s="65" t="str">
        <f t="shared" si="895"/>
        <v/>
      </c>
      <c r="AB2007" s="65" t="str">
        <f t="shared" si="896"/>
        <v/>
      </c>
      <c r="AC2007" s="65" t="str">
        <f t="shared" si="897"/>
        <v/>
      </c>
      <c r="AH2007" s="65" t="str">
        <f t="shared" si="887"/>
        <v>188712176</v>
      </c>
      <c r="AI2007" s="65">
        <v>18871217</v>
      </c>
      <c r="AJ2007" s="65" t="s">
        <v>5359</v>
      </c>
      <c r="AK2007" s="65">
        <v>6</v>
      </c>
      <c r="AL2007" s="65" t="s">
        <v>2097</v>
      </c>
      <c r="AN2007" s="65" t="str">
        <f t="shared" si="882"/>
        <v/>
      </c>
    </row>
    <row r="2008" spans="1:40" ht="16.8" customHeight="1" x14ac:dyDescent="0.25">
      <c r="A2008" s="113">
        <v>1</v>
      </c>
      <c r="B2008" s="342" t="s">
        <v>23</v>
      </c>
      <c r="D2008" s="334" t="str">
        <f t="shared" ref="D2008" si="900">IF(C2008="",IF(D2006&gt;D2007,"'W'",IF(D2006=D2007,"'D'","'L'")),_xlfn.CONCAT("'",C2008,"'"))</f>
        <v>'W'</v>
      </c>
      <c r="E2008" s="211">
        <f t="shared" si="899"/>
        <v>18850108</v>
      </c>
      <c r="F2008" s="262">
        <v>7</v>
      </c>
      <c r="G2008" s="211" t="s">
        <v>5068</v>
      </c>
      <c r="R2008" s="112" t="str">
        <f>IF(D2008="","", CONCATENATE("Update games set ", B2008, "= ",D2008," where game_id=", E2008))</f>
        <v>Update games set Result= 'W' where game_id=18850108</v>
      </c>
      <c r="S2008" s="112" t="str">
        <f t="shared" si="883"/>
        <v>Update lineups set player_name = 'F Fox', raw_name = 'F Fox' where game_id = 18850108 and player_order = 7</v>
      </c>
      <c r="T2008" s="112" t="str">
        <f t="shared" si="884"/>
        <v/>
      </c>
      <c r="U2008" s="200" t="str">
        <f t="shared" si="881"/>
        <v/>
      </c>
      <c r="V2008" s="112" t="str">
        <f t="shared" si="885"/>
        <v/>
      </c>
      <c r="W2008" s="415" t="str">
        <f t="shared" si="886"/>
        <v/>
      </c>
      <c r="Y2008" s="65" t="str">
        <f t="shared" si="893"/>
        <v/>
      </c>
      <c r="Z2008" s="65" t="str">
        <f t="shared" si="894"/>
        <v/>
      </c>
      <c r="AA2008" s="65" t="str">
        <f t="shared" si="895"/>
        <v/>
      </c>
      <c r="AB2008" s="65" t="str">
        <f t="shared" si="896"/>
        <v/>
      </c>
      <c r="AC2008" s="65" t="str">
        <f t="shared" si="897"/>
        <v/>
      </c>
      <c r="AH2008" s="65" t="str">
        <f t="shared" si="887"/>
        <v>188712177</v>
      </c>
      <c r="AI2008" s="65">
        <v>18871217</v>
      </c>
      <c r="AJ2008" s="65" t="s">
        <v>5359</v>
      </c>
      <c r="AK2008" s="65">
        <v>7</v>
      </c>
      <c r="AL2008" s="65" t="s">
        <v>3210</v>
      </c>
      <c r="AN2008" s="65" t="str">
        <f t="shared" si="882"/>
        <v/>
      </c>
    </row>
    <row r="2009" spans="1:40" ht="16.8" customHeight="1" x14ac:dyDescent="0.25">
      <c r="A2009" s="113">
        <v>1</v>
      </c>
      <c r="B2009" s="342" t="s">
        <v>768</v>
      </c>
      <c r="C2009" s="342">
        <v>0</v>
      </c>
      <c r="D2009" s="349">
        <f t="shared" si="891"/>
        <v>0</v>
      </c>
      <c r="E2009" s="211">
        <f t="shared" si="899"/>
        <v>18850108</v>
      </c>
      <c r="F2009" s="262">
        <v>8</v>
      </c>
      <c r="G2009" s="211" t="s">
        <v>5086</v>
      </c>
      <c r="R2009" s="112" t="str">
        <f>IF(D2009="","", CONCATENATE("Update games set ", B2009, "= ",D2009," where game_id=", E2009))</f>
        <v>Update games set HT_f= 0 where game_id=18850108</v>
      </c>
      <c r="S2009" s="112" t="str">
        <f t="shared" si="883"/>
        <v>Update lineups set player_name = 'T Danks', raw_name = 'T Danks' where game_id = 18850108 and player_order = 8</v>
      </c>
      <c r="T2009" s="112" t="str">
        <f t="shared" si="884"/>
        <v/>
      </c>
      <c r="U2009" s="200" t="str">
        <f t="shared" si="881"/>
        <v/>
      </c>
      <c r="V2009" s="112" t="str">
        <f t="shared" si="885"/>
        <v/>
      </c>
      <c r="W2009" s="415" t="str">
        <f t="shared" si="886"/>
        <v/>
      </c>
      <c r="Y2009" s="65" t="str">
        <f t="shared" si="893"/>
        <v/>
      </c>
      <c r="Z2009" s="65" t="str">
        <f t="shared" si="894"/>
        <v/>
      </c>
      <c r="AA2009" s="65" t="str">
        <f t="shared" si="895"/>
        <v/>
      </c>
      <c r="AB2009" s="65" t="str">
        <f t="shared" si="896"/>
        <v/>
      </c>
      <c r="AC2009" s="65" t="str">
        <f t="shared" si="897"/>
        <v/>
      </c>
      <c r="AH2009" s="65" t="str">
        <f t="shared" si="887"/>
        <v>188712178</v>
      </c>
      <c r="AI2009" s="65">
        <v>18871217</v>
      </c>
      <c r="AJ2009" s="65" t="s">
        <v>5359</v>
      </c>
      <c r="AK2009" s="65">
        <v>8</v>
      </c>
      <c r="AL2009" s="65" t="s">
        <v>3135</v>
      </c>
      <c r="AN2009" s="65" t="str">
        <f t="shared" si="882"/>
        <v/>
      </c>
    </row>
    <row r="2010" spans="1:40" ht="16.8" customHeight="1" x14ac:dyDescent="0.25">
      <c r="A2010" s="113">
        <v>1</v>
      </c>
      <c r="B2010" s="342" t="s">
        <v>766</v>
      </c>
      <c r="C2010" s="342">
        <v>0</v>
      </c>
      <c r="D2010" s="349">
        <f t="shared" si="891"/>
        <v>0</v>
      </c>
      <c r="E2010" s="211">
        <f t="shared" si="899"/>
        <v>18850108</v>
      </c>
      <c r="F2010" s="262">
        <v>9</v>
      </c>
      <c r="G2010" s="194" t="s">
        <v>5087</v>
      </c>
      <c r="H2010" s="194"/>
      <c r="N2010" s="417"/>
      <c r="O2010" s="194"/>
      <c r="P2010" s="194"/>
      <c r="R2010" s="112" t="str">
        <f>IF(D2010="","", CONCATENATE("Update games set ", B2010, "= ",D2010," where game_id=", E2010))</f>
        <v>Update games set HT_a= 0 where game_id=18850108</v>
      </c>
      <c r="S2010" s="112" t="str">
        <f t="shared" si="883"/>
        <v>Update lineups set player_name = 'T Lindley', raw_name = 'T Lindley' where game_id = 18850108 and player_order = 9</v>
      </c>
      <c r="T2010" s="112" t="str">
        <f t="shared" si="884"/>
        <v/>
      </c>
      <c r="U2010" s="200" t="str">
        <f t="shared" si="881"/>
        <v/>
      </c>
      <c r="V2010" s="112" t="str">
        <f t="shared" si="885"/>
        <v/>
      </c>
      <c r="W2010" s="415" t="str">
        <f t="shared" si="886"/>
        <v/>
      </c>
      <c r="Y2010" s="65" t="str">
        <f t="shared" si="893"/>
        <v/>
      </c>
      <c r="Z2010" s="65" t="str">
        <f t="shared" si="894"/>
        <v/>
      </c>
      <c r="AA2010" s="65" t="str">
        <f t="shared" si="895"/>
        <v/>
      </c>
      <c r="AB2010" s="65" t="str">
        <f t="shared" si="896"/>
        <v/>
      </c>
      <c r="AC2010" s="65" t="str">
        <f t="shared" si="897"/>
        <v/>
      </c>
      <c r="AH2010" s="65" t="str">
        <f t="shared" si="887"/>
        <v>188712179</v>
      </c>
      <c r="AI2010" s="65">
        <v>18871217</v>
      </c>
      <c r="AJ2010" s="65" t="s">
        <v>5359</v>
      </c>
      <c r="AK2010" s="65">
        <v>9</v>
      </c>
      <c r="AL2010" s="65" t="s">
        <v>2943</v>
      </c>
      <c r="AN2010" s="65" t="str">
        <f t="shared" si="882"/>
        <v/>
      </c>
    </row>
    <row r="2011" spans="1:40" ht="16.8" customHeight="1" x14ac:dyDescent="0.25">
      <c r="A2011" s="113">
        <v>1</v>
      </c>
      <c r="B2011" s="342" t="s">
        <v>753</v>
      </c>
      <c r="C2011" s="342" t="s">
        <v>5089</v>
      </c>
      <c r="D2011" s="350" t="str">
        <f t="shared" si="892"/>
        <v>'MR RA Daft'</v>
      </c>
      <c r="E2011" s="211">
        <f t="shared" si="899"/>
        <v>18850108</v>
      </c>
      <c r="F2011" s="262">
        <v>10</v>
      </c>
      <c r="G2011" s="194" t="s">
        <v>5019</v>
      </c>
      <c r="N2011" s="417"/>
      <c r="O2011" s="194"/>
      <c r="P2011" s="194"/>
      <c r="R2011" s="112" t="str">
        <f>IF(D2011="","", CONCATENATE("Update games set ", B2011, "= ",D2011," where game_id=", E2011))</f>
        <v>Update games set Referee= 'MR RA Daft' where game_id=18850108</v>
      </c>
      <c r="S2011" s="112" t="str">
        <f t="shared" si="883"/>
        <v>Update lineups set player_name = 'G Unwin', raw_name = 'G Unwin' where game_id = 18850108 and player_order = 10</v>
      </c>
      <c r="T2011" s="112" t="str">
        <f t="shared" si="884"/>
        <v/>
      </c>
      <c r="U2011" s="200" t="str">
        <f t="shared" si="881"/>
        <v/>
      </c>
      <c r="V2011" s="112" t="str">
        <f t="shared" si="885"/>
        <v/>
      </c>
      <c r="W2011" s="415" t="str">
        <f t="shared" si="886"/>
        <v/>
      </c>
      <c r="Y2011" s="65" t="str">
        <f t="shared" si="893"/>
        <v/>
      </c>
      <c r="Z2011" s="65" t="str">
        <f t="shared" si="894"/>
        <v/>
      </c>
      <c r="AA2011" s="65" t="str">
        <f t="shared" si="895"/>
        <v/>
      </c>
      <c r="AB2011" s="65" t="str">
        <f t="shared" si="896"/>
        <v/>
      </c>
      <c r="AC2011" s="65" t="str">
        <f t="shared" si="897"/>
        <v/>
      </c>
      <c r="AH2011" s="65" t="str">
        <f t="shared" si="887"/>
        <v>1887121710</v>
      </c>
      <c r="AI2011" s="65">
        <v>18871217</v>
      </c>
      <c r="AJ2011" s="65" t="s">
        <v>5359</v>
      </c>
      <c r="AK2011" s="65">
        <v>10</v>
      </c>
      <c r="AL2011" s="65" t="s">
        <v>3395</v>
      </c>
      <c r="AN2011" s="65" t="str">
        <f t="shared" si="882"/>
        <v/>
      </c>
    </row>
    <row r="2012" spans="1:40" ht="16.8" customHeight="1" x14ac:dyDescent="0.25">
      <c r="A2012" s="113">
        <v>1</v>
      </c>
      <c r="B2012" s="342" t="s">
        <v>746</v>
      </c>
      <c r="C2012" s="351" t="s">
        <v>5090</v>
      </c>
      <c r="D2012" s="334" t="str">
        <f>CONCATENATE("'", LEFT(E2012,4),"-",MID(E2012,5,2),"-", MID(E2012,7,2), " ", C2012,"'")</f>
        <v>'1885-01-08 14:50'</v>
      </c>
      <c r="E2012" s="211">
        <f t="shared" si="899"/>
        <v>18850108</v>
      </c>
      <c r="F2012" s="262">
        <v>11</v>
      </c>
      <c r="G2012" s="211" t="s">
        <v>5088</v>
      </c>
      <c r="R2012" s="112" t="str">
        <f>IF(D2012="","", CONCATENATE("Update games set ", B2012, "= ",D2012," where game_id=", E2012))</f>
        <v>Update games set Game_date= '1885-01-08 14:50' where game_id=18850108</v>
      </c>
      <c r="S2012" s="112" t="str">
        <f t="shared" si="883"/>
        <v>Update lineups set player_name = 'EJ Leighton', raw_name = 'EJ Leighton' where game_id = 18850108 and player_order = 11</v>
      </c>
      <c r="T2012" s="112" t="str">
        <f t="shared" si="884"/>
        <v/>
      </c>
      <c r="U2012" s="200" t="str">
        <f t="shared" si="881"/>
        <v/>
      </c>
      <c r="V2012" s="112" t="str">
        <f t="shared" si="885"/>
        <v/>
      </c>
      <c r="W2012" s="415" t="str">
        <f t="shared" si="886"/>
        <v/>
      </c>
      <c r="Y2012" s="65" t="str">
        <f t="shared" si="893"/>
        <v/>
      </c>
      <c r="Z2012" s="65" t="str">
        <f t="shared" si="894"/>
        <v/>
      </c>
      <c r="AA2012" s="65" t="str">
        <f t="shared" si="895"/>
        <v/>
      </c>
      <c r="AB2012" s="65" t="str">
        <f t="shared" si="896"/>
        <v/>
      </c>
      <c r="AC2012" s="65" t="str">
        <f t="shared" si="897"/>
        <v/>
      </c>
      <c r="AH2012" s="65" t="str">
        <f t="shared" si="887"/>
        <v>1887121711</v>
      </c>
      <c r="AI2012" s="65">
        <v>18871217</v>
      </c>
      <c r="AJ2012" s="65" t="s">
        <v>5359</v>
      </c>
      <c r="AK2012" s="65">
        <v>11</v>
      </c>
      <c r="AL2012" s="65" t="s">
        <v>3073</v>
      </c>
      <c r="AN2012" s="65" t="str">
        <f t="shared" si="882"/>
        <v/>
      </c>
    </row>
    <row r="2013" spans="1:40" ht="16.8" customHeight="1" x14ac:dyDescent="0.25">
      <c r="A2013" s="113">
        <v>1</v>
      </c>
      <c r="B2013" s="342" t="s">
        <v>25</v>
      </c>
      <c r="D2013" s="350" t="str">
        <f t="shared" si="874"/>
        <v/>
      </c>
      <c r="E2013" s="211">
        <f t="shared" si="899"/>
        <v>18850108</v>
      </c>
      <c r="F2013" s="262">
        <v>12</v>
      </c>
      <c r="G2013" s="212"/>
      <c r="H2013" s="212"/>
      <c r="N2013" s="416"/>
      <c r="O2013" s="212"/>
      <c r="P2013" s="212"/>
      <c r="R2013" s="112" t="str">
        <f>IF(D2013="","", CONCATENATE("Update games set ", B2013, "= ",D2013," where game_id=", E2013))</f>
        <v/>
      </c>
      <c r="S2013" s="112" t="str">
        <f t="shared" si="883"/>
        <v/>
      </c>
      <c r="T2013" s="112" t="str">
        <f t="shared" si="884"/>
        <v/>
      </c>
      <c r="U2013" s="200" t="str">
        <f t="shared" si="881"/>
        <v/>
      </c>
      <c r="V2013" s="112" t="str">
        <f t="shared" si="885"/>
        <v/>
      </c>
      <c r="W2013" s="415" t="str">
        <f t="shared" si="886"/>
        <v/>
      </c>
      <c r="Y2013" s="65" t="str">
        <f t="shared" si="893"/>
        <v/>
      </c>
      <c r="Z2013" s="65" t="str">
        <f t="shared" si="894"/>
        <v/>
      </c>
      <c r="AA2013" s="65" t="str">
        <f t="shared" si="895"/>
        <v/>
      </c>
      <c r="AB2013" s="65" t="str">
        <f t="shared" si="896"/>
        <v/>
      </c>
      <c r="AC2013" s="65" t="str">
        <f t="shared" si="897"/>
        <v/>
      </c>
      <c r="AH2013" s="65" t="str">
        <f t="shared" si="887"/>
        <v>1887121712</v>
      </c>
      <c r="AI2013" s="65">
        <v>18871217</v>
      </c>
      <c r="AJ2013" s="65" t="s">
        <v>5359</v>
      </c>
      <c r="AK2013" s="65">
        <v>12</v>
      </c>
      <c r="AL2013" s="65" t="s">
        <v>653</v>
      </c>
      <c r="AN2013" s="65" t="str">
        <f t="shared" si="882"/>
        <v/>
      </c>
    </row>
    <row r="2014" spans="1:40" ht="16.8" customHeight="1" x14ac:dyDescent="0.25">
      <c r="A2014" s="113">
        <v>1</v>
      </c>
      <c r="B2014" s="342" t="s">
        <v>475</v>
      </c>
      <c r="D2014" s="349" t="str">
        <f t="shared" si="891"/>
        <v/>
      </c>
      <c r="E2014" s="211">
        <f t="shared" si="899"/>
        <v>18850108</v>
      </c>
      <c r="F2014" s="262">
        <v>13</v>
      </c>
      <c r="R2014" s="112" t="str">
        <f>IF(D2014="","", CONCATENATE("Update games set ", B2014, "= ",D2014," where game_id=", E2014))</f>
        <v/>
      </c>
      <c r="S2014" s="112" t="str">
        <f t="shared" si="883"/>
        <v/>
      </c>
      <c r="T2014" s="112" t="str">
        <f t="shared" si="884"/>
        <v/>
      </c>
      <c r="U2014" s="200" t="str">
        <f t="shared" si="881"/>
        <v/>
      </c>
      <c r="V2014" s="112" t="str">
        <f t="shared" si="885"/>
        <v/>
      </c>
      <c r="W2014" s="415" t="str">
        <f t="shared" si="886"/>
        <v/>
      </c>
      <c r="Y2014" s="65" t="str">
        <f t="shared" si="893"/>
        <v/>
      </c>
      <c r="Z2014" s="65" t="str">
        <f t="shared" si="894"/>
        <v/>
      </c>
      <c r="AA2014" s="65" t="str">
        <f t="shared" si="895"/>
        <v/>
      </c>
      <c r="AB2014" s="65" t="str">
        <f t="shared" si="896"/>
        <v/>
      </c>
      <c r="AC2014" s="65" t="str">
        <f t="shared" si="897"/>
        <v/>
      </c>
      <c r="AH2014" s="65" t="str">
        <f t="shared" si="887"/>
        <v>1887121713</v>
      </c>
      <c r="AI2014" s="65">
        <v>18871217</v>
      </c>
      <c r="AJ2014" s="65" t="s">
        <v>5359</v>
      </c>
      <c r="AK2014" s="65">
        <v>13</v>
      </c>
      <c r="AL2014" s="65" t="s">
        <v>653</v>
      </c>
      <c r="AN2014" s="65" t="str">
        <f t="shared" si="882"/>
        <v/>
      </c>
    </row>
    <row r="2015" spans="1:40" ht="16.8" customHeight="1" x14ac:dyDescent="0.25">
      <c r="A2015" s="113">
        <v>1</v>
      </c>
      <c r="B2015" s="342" t="s">
        <v>20</v>
      </c>
      <c r="C2015" s="342" t="s">
        <v>5082</v>
      </c>
      <c r="D2015" s="350" t="str">
        <f t="shared" si="874"/>
        <v>'Trent Bridge'</v>
      </c>
      <c r="E2015" s="211">
        <f t="shared" si="899"/>
        <v>18850108</v>
      </c>
      <c r="F2015" s="262">
        <v>14</v>
      </c>
      <c r="R2015" s="112" t="str">
        <f>IF(D2015="","", CONCATENATE("Update games set ", B2015, "= ",D2015," where game_id=", E2015))</f>
        <v>Update games set Ground= 'Trent Bridge' where game_id=18850108</v>
      </c>
      <c r="S2015" s="112" t="str">
        <f t="shared" si="883"/>
        <v/>
      </c>
      <c r="T2015" s="112" t="str">
        <f t="shared" si="884"/>
        <v/>
      </c>
      <c r="U2015" s="200" t="str">
        <f t="shared" si="881"/>
        <v/>
      </c>
      <c r="V2015" s="112" t="str">
        <f t="shared" si="885"/>
        <v/>
      </c>
      <c r="W2015" s="415" t="str">
        <f t="shared" si="886"/>
        <v/>
      </c>
      <c r="Y2015" s="65" t="str">
        <f t="shared" si="893"/>
        <v/>
      </c>
      <c r="Z2015" s="65" t="str">
        <f t="shared" si="894"/>
        <v/>
      </c>
      <c r="AA2015" s="65" t="str">
        <f t="shared" si="895"/>
        <v/>
      </c>
      <c r="AB2015" s="65" t="str">
        <f t="shared" si="896"/>
        <v/>
      </c>
      <c r="AC2015" s="65" t="str">
        <f t="shared" si="897"/>
        <v/>
      </c>
      <c r="AH2015" s="65" t="str">
        <f t="shared" si="887"/>
        <v>1887121714</v>
      </c>
      <c r="AI2015" s="65">
        <v>18871217</v>
      </c>
      <c r="AJ2015" s="65" t="s">
        <v>5359</v>
      </c>
      <c r="AK2015" s="65">
        <v>14</v>
      </c>
      <c r="AL2015" s="65" t="s">
        <v>653</v>
      </c>
      <c r="AN2015" s="65" t="str">
        <f t="shared" si="882"/>
        <v/>
      </c>
    </row>
    <row r="2016" spans="1:40" ht="16.8" customHeight="1" x14ac:dyDescent="0.25">
      <c r="A2016" s="113">
        <v>1</v>
      </c>
      <c r="B2016" s="342" t="s">
        <v>4882</v>
      </c>
      <c r="C2016" s="342" t="str">
        <f>IF(C2015="", "", C2015)</f>
        <v>Trent Bridge</v>
      </c>
      <c r="D2016" s="350" t="str">
        <f t="shared" si="874"/>
        <v>'Trent Bridge'</v>
      </c>
      <c r="E2016" s="211">
        <f t="shared" si="899"/>
        <v>18850108</v>
      </c>
      <c r="F2016" s="262">
        <v>15</v>
      </c>
      <c r="R2016" s="112" t="str">
        <f>IF(D2016="","", CONCATENATE("Update games set ", B2016, "= ",D2016," where game_id=", E2016))</f>
        <v>Update games set Ground_parent= 'Trent Bridge' where game_id=18850108</v>
      </c>
      <c r="S2016" s="112" t="str">
        <f t="shared" si="883"/>
        <v/>
      </c>
      <c r="T2016" s="112" t="str">
        <f t="shared" si="884"/>
        <v/>
      </c>
      <c r="U2016" s="200" t="str">
        <f t="shared" si="881"/>
        <v/>
      </c>
      <c r="V2016" s="112" t="str">
        <f t="shared" si="885"/>
        <v/>
      </c>
      <c r="W2016" s="415" t="str">
        <f t="shared" si="886"/>
        <v/>
      </c>
      <c r="Y2016" s="65" t="str">
        <f t="shared" si="893"/>
        <v/>
      </c>
      <c r="Z2016" s="65" t="str">
        <f t="shared" si="894"/>
        <v/>
      </c>
      <c r="AA2016" s="65" t="str">
        <f t="shared" si="895"/>
        <v/>
      </c>
      <c r="AB2016" s="65" t="str">
        <f t="shared" si="896"/>
        <v/>
      </c>
      <c r="AC2016" s="65" t="str">
        <f t="shared" si="897"/>
        <v/>
      </c>
      <c r="AH2016" s="65" t="str">
        <f t="shared" si="887"/>
        <v>1887121715</v>
      </c>
      <c r="AI2016" s="65">
        <v>18871217</v>
      </c>
      <c r="AJ2016" s="65" t="s">
        <v>5359</v>
      </c>
      <c r="AK2016" s="65">
        <v>15</v>
      </c>
      <c r="AL2016" s="65" t="s">
        <v>653</v>
      </c>
      <c r="AN2016" s="65" t="str">
        <f t="shared" si="882"/>
        <v/>
      </c>
    </row>
    <row r="2017" spans="1:40" s="126" customFormat="1" ht="16.8" customHeight="1" thickBot="1" x14ac:dyDescent="0.3">
      <c r="A2017" s="113">
        <v>1</v>
      </c>
      <c r="B2017" s="116" t="s">
        <v>115</v>
      </c>
      <c r="C2017" s="352"/>
      <c r="D2017" s="370" t="str">
        <f t="shared" ref="D2017" si="901">IF(MID(E2017,5,2)*1&gt;6,_xlfn.CONCAT("'",LEFT(E2017,4),"-",MID(E2017,3,2)+1,"'"),_xlfn.CONCAT("'",LEFT(E2017,4)-1,"-",MID(E2017,3,2),"'"))</f>
        <v>'1884-85'</v>
      </c>
      <c r="E2017" s="214">
        <f t="shared" si="899"/>
        <v>18850108</v>
      </c>
      <c r="F2017" s="266">
        <v>16</v>
      </c>
      <c r="G2017" s="343"/>
      <c r="H2017" s="343"/>
      <c r="I2017" s="267"/>
      <c r="J2017" s="214"/>
      <c r="K2017" s="266"/>
      <c r="L2017" s="266"/>
      <c r="M2017" s="266"/>
      <c r="N2017" s="419"/>
      <c r="O2017" s="343"/>
      <c r="P2017" s="343"/>
      <c r="Q2017" s="346"/>
      <c r="R2017" s="112" t="str">
        <f>IF(D2017="","", CONCATENATE("Update games set ", B2017, "= ",D2017," where game_id=", E2017))</f>
        <v>Update games set Season= '1884-85' where game_id=18850108</v>
      </c>
      <c r="S2017" s="112" t="str">
        <f t="shared" si="883"/>
        <v/>
      </c>
      <c r="T2017" s="112" t="str">
        <f t="shared" si="884"/>
        <v/>
      </c>
      <c r="U2017" s="200" t="str">
        <f t="shared" si="881"/>
        <v/>
      </c>
      <c r="V2017" s="112" t="str">
        <f t="shared" si="885"/>
        <v/>
      </c>
      <c r="W2017" s="415" t="str">
        <f t="shared" si="886"/>
        <v/>
      </c>
      <c r="X2017" s="240"/>
      <c r="Y2017" s="65" t="str">
        <f t="shared" si="893"/>
        <v/>
      </c>
      <c r="Z2017" s="65" t="str">
        <f t="shared" si="894"/>
        <v/>
      </c>
      <c r="AA2017" s="65" t="str">
        <f t="shared" si="895"/>
        <v/>
      </c>
      <c r="AB2017" s="65" t="str">
        <f t="shared" si="896"/>
        <v/>
      </c>
      <c r="AC2017" s="65" t="str">
        <f t="shared" si="897"/>
        <v/>
      </c>
      <c r="AH2017" s="65" t="str">
        <f t="shared" si="887"/>
        <v>1887121716</v>
      </c>
      <c r="AI2017" s="126">
        <v>18871217</v>
      </c>
      <c r="AJ2017" s="126" t="s">
        <v>5359</v>
      </c>
      <c r="AK2017" s="126">
        <v>16</v>
      </c>
      <c r="AL2017" s="126" t="s">
        <v>653</v>
      </c>
      <c r="AN2017" s="65" t="str">
        <f t="shared" si="882"/>
        <v/>
      </c>
    </row>
    <row r="2018" spans="1:40" ht="15" thickTop="1" x14ac:dyDescent="0.25">
      <c r="A2018" s="113">
        <v>1</v>
      </c>
      <c r="B2018" s="341" t="s">
        <v>22</v>
      </c>
      <c r="C2018" s="341" t="s">
        <v>29</v>
      </c>
      <c r="D2018" s="341" t="str">
        <f t="shared" si="874"/>
        <v>'Derby County'</v>
      </c>
      <c r="E2018" s="211">
        <v>18850113</v>
      </c>
      <c r="F2018" s="262">
        <v>1</v>
      </c>
      <c r="H2018" s="212"/>
      <c r="R2018" s="112" t="str">
        <f>IF(D2018="","", CONCATENATE("Update games set ", B2018, "= ",D2018," where game_id=", E2018))</f>
        <v>Update games set Opponent= 'Derby County' where game_id=18850113</v>
      </c>
      <c r="S2018" s="112" t="str">
        <f t="shared" si="883"/>
        <v/>
      </c>
      <c r="T2018" s="112" t="str">
        <f t="shared" si="884"/>
        <v/>
      </c>
      <c r="U2018" s="200" t="str">
        <f t="shared" si="881"/>
        <v/>
      </c>
      <c r="V2018" s="112" t="str">
        <f t="shared" si="885"/>
        <v/>
      </c>
      <c r="W2018" s="415" t="str">
        <f t="shared" si="886"/>
        <v/>
      </c>
      <c r="Y2018" s="65" t="str">
        <f t="shared" si="893"/>
        <v/>
      </c>
      <c r="Z2018" s="65" t="str">
        <f t="shared" si="894"/>
        <v/>
      </c>
      <c r="AA2018" s="65" t="str">
        <f t="shared" si="895"/>
        <v/>
      </c>
      <c r="AB2018" s="65" t="str">
        <f t="shared" si="896"/>
        <v/>
      </c>
      <c r="AC2018" s="65" t="str">
        <f t="shared" si="897"/>
        <v/>
      </c>
      <c r="AH2018" s="65" t="str">
        <f t="shared" si="887"/>
        <v>188801071</v>
      </c>
      <c r="AI2018" s="65">
        <v>18880107</v>
      </c>
      <c r="AJ2018" s="65" t="s">
        <v>5363</v>
      </c>
      <c r="AK2018" s="65">
        <v>1</v>
      </c>
      <c r="AL2018" s="65" t="s">
        <v>2981</v>
      </c>
      <c r="AN2018" s="65" t="str">
        <f t="shared" si="882"/>
        <v>update games set source = 'The Nottingham Forest Football Scrapbook' where game_id = 18850113</v>
      </c>
    </row>
    <row r="2019" spans="1:40" ht="16.8" customHeight="1" x14ac:dyDescent="0.25">
      <c r="A2019" s="113">
        <v>1</v>
      </c>
      <c r="B2019" s="342" t="s">
        <v>4979</v>
      </c>
      <c r="C2019" s="342" t="str">
        <f>IF(C2018="", "", C2018)</f>
        <v>Derby County</v>
      </c>
      <c r="D2019" s="350" t="str">
        <f t="shared" ref="D2019:D2082" si="902">IF(C2019="", "", CONCATENATE("'", C2019,"'"))</f>
        <v>'Derby County'</v>
      </c>
      <c r="E2019" s="211">
        <f>E2018</f>
        <v>18850113</v>
      </c>
      <c r="F2019" s="262">
        <v>2</v>
      </c>
      <c r="R2019" s="112" t="str">
        <f>IF(D2019="","", CONCATENATE("Update games set ", B2019, "= ",D2019," where game_id=", E2019))</f>
        <v>Update games set Opp_parent= 'Derby County' where game_id=18850113</v>
      </c>
      <c r="S2019" s="112" t="str">
        <f t="shared" si="883"/>
        <v/>
      </c>
      <c r="T2019" s="112" t="str">
        <f t="shared" si="884"/>
        <v/>
      </c>
      <c r="U2019" s="200" t="str">
        <f t="shared" si="881"/>
        <v/>
      </c>
      <c r="V2019" s="112" t="str">
        <f t="shared" si="885"/>
        <v/>
      </c>
      <c r="W2019" s="415" t="str">
        <f t="shared" si="886"/>
        <v/>
      </c>
      <c r="Y2019" s="65" t="str">
        <f t="shared" si="893"/>
        <v/>
      </c>
      <c r="Z2019" s="65" t="str">
        <f t="shared" si="894"/>
        <v/>
      </c>
      <c r="AA2019" s="65" t="str">
        <f t="shared" si="895"/>
        <v/>
      </c>
      <c r="AB2019" s="65" t="str">
        <f t="shared" si="896"/>
        <v/>
      </c>
      <c r="AC2019" s="65" t="str">
        <f t="shared" si="897"/>
        <v/>
      </c>
      <c r="AH2019" s="65" t="str">
        <f t="shared" si="887"/>
        <v>188801072</v>
      </c>
      <c r="AI2019" s="65">
        <v>18880107</v>
      </c>
      <c r="AJ2019" s="65" t="s">
        <v>5363</v>
      </c>
      <c r="AK2019" s="65">
        <v>2</v>
      </c>
      <c r="AL2019" s="65" t="s">
        <v>3078</v>
      </c>
      <c r="AN2019" s="65" t="str">
        <f t="shared" si="882"/>
        <v/>
      </c>
    </row>
    <row r="2020" spans="1:40" ht="16.8" customHeight="1" x14ac:dyDescent="0.25">
      <c r="A2020" s="113">
        <v>1</v>
      </c>
      <c r="B2020" s="342" t="s">
        <v>2653</v>
      </c>
      <c r="C2020" s="342" t="s">
        <v>663</v>
      </c>
      <c r="D2020" s="350" t="str">
        <f t="shared" si="902"/>
        <v>'Friendly'</v>
      </c>
      <c r="E2020" s="211">
        <f t="shared" ref="E2020:E2033" si="903">E2019</f>
        <v>18850113</v>
      </c>
      <c r="F2020" s="262">
        <v>3</v>
      </c>
      <c r="R2020" s="112" t="str">
        <f>IF(D2020="","", CONCATENATE("Update games set ", B2020, "= ",D2020," where game_id=", E2020))</f>
        <v>Update games set Game_type= 'Friendly' where game_id=18850113</v>
      </c>
      <c r="S2020" s="112" t="str">
        <f t="shared" si="883"/>
        <v/>
      </c>
      <c r="T2020" s="112" t="str">
        <f t="shared" si="884"/>
        <v/>
      </c>
      <c r="U2020" s="200" t="str">
        <f t="shared" si="881"/>
        <v/>
      </c>
      <c r="V2020" s="112" t="str">
        <f t="shared" si="885"/>
        <v/>
      </c>
      <c r="W2020" s="415" t="str">
        <f t="shared" si="886"/>
        <v/>
      </c>
      <c r="Y2020" s="65" t="str">
        <f t="shared" si="893"/>
        <v/>
      </c>
      <c r="Z2020" s="65" t="str">
        <f t="shared" si="894"/>
        <v/>
      </c>
      <c r="AA2020" s="65" t="str">
        <f t="shared" si="895"/>
        <v/>
      </c>
      <c r="AB2020" s="65" t="str">
        <f t="shared" si="896"/>
        <v/>
      </c>
      <c r="AC2020" s="65" t="str">
        <f t="shared" si="897"/>
        <v/>
      </c>
      <c r="AH2020" s="65" t="str">
        <f t="shared" si="887"/>
        <v>188801073</v>
      </c>
      <c r="AI2020" s="65">
        <v>18880107</v>
      </c>
      <c r="AJ2020" s="65" t="s">
        <v>5363</v>
      </c>
      <c r="AK2020" s="65">
        <v>3</v>
      </c>
      <c r="AL2020" s="65" t="s">
        <v>2094</v>
      </c>
      <c r="AN2020" s="65" t="str">
        <f t="shared" si="882"/>
        <v/>
      </c>
    </row>
    <row r="2021" spans="1:40" ht="16.8" customHeight="1" x14ac:dyDescent="0.25">
      <c r="A2021" s="113">
        <v>1</v>
      </c>
      <c r="B2021" s="342" t="s">
        <v>4978</v>
      </c>
      <c r="C2021" s="342" t="s">
        <v>5065</v>
      </c>
      <c r="D2021" s="350" t="str">
        <f t="shared" si="902"/>
        <v>'H'</v>
      </c>
      <c r="E2021" s="211">
        <f t="shared" si="903"/>
        <v>18850113</v>
      </c>
      <c r="F2021" s="262">
        <v>4</v>
      </c>
      <c r="R2021" s="112" t="str">
        <f>IF(D2021="","", CONCATENATE("Update games set ", B2021, "= ",D2021," where game_id=", E2021))</f>
        <v>Update games set HAN= 'H' where game_id=18850113</v>
      </c>
      <c r="S2021" s="112" t="str">
        <f t="shared" si="883"/>
        <v/>
      </c>
      <c r="T2021" s="112" t="str">
        <f t="shared" si="884"/>
        <v/>
      </c>
      <c r="U2021" s="200" t="str">
        <f t="shared" si="881"/>
        <v/>
      </c>
      <c r="V2021" s="112" t="str">
        <f t="shared" si="885"/>
        <v/>
      </c>
      <c r="W2021" s="415" t="str">
        <f t="shared" si="886"/>
        <v/>
      </c>
      <c r="Y2021" s="65" t="str">
        <f t="shared" si="893"/>
        <v/>
      </c>
      <c r="Z2021" s="65" t="str">
        <f t="shared" si="894"/>
        <v/>
      </c>
      <c r="AA2021" s="65" t="str">
        <f t="shared" si="895"/>
        <v/>
      </c>
      <c r="AB2021" s="65" t="str">
        <f t="shared" si="896"/>
        <v/>
      </c>
      <c r="AC2021" s="65" t="str">
        <f t="shared" si="897"/>
        <v/>
      </c>
      <c r="AH2021" s="65" t="str">
        <f t="shared" si="887"/>
        <v>188801074</v>
      </c>
      <c r="AI2021" s="65">
        <v>18880107</v>
      </c>
      <c r="AJ2021" s="65" t="s">
        <v>5363</v>
      </c>
      <c r="AK2021" s="65">
        <v>4</v>
      </c>
      <c r="AL2021" s="65" t="s">
        <v>2091</v>
      </c>
      <c r="AN2021" s="65" t="str">
        <f t="shared" si="882"/>
        <v/>
      </c>
    </row>
    <row r="2022" spans="1:40" ht="16.8" customHeight="1" x14ac:dyDescent="0.25">
      <c r="A2022" s="113">
        <v>1</v>
      </c>
      <c r="B2022" s="342" t="s">
        <v>5</v>
      </c>
      <c r="C2022" s="342">
        <v>1</v>
      </c>
      <c r="D2022" s="349">
        <f t="shared" si="889"/>
        <v>1</v>
      </c>
      <c r="E2022" s="211">
        <f t="shared" si="903"/>
        <v>18850113</v>
      </c>
      <c r="F2022" s="262">
        <v>5</v>
      </c>
      <c r="R2022" s="112" t="str">
        <f>IF(D2022="","", CONCATENATE("Update games set ", B2022, "= ",D2022," where game_id=", E2022))</f>
        <v>Update games set F= 1 where game_id=18850113</v>
      </c>
      <c r="S2022" s="112" t="str">
        <f t="shared" si="883"/>
        <v/>
      </c>
      <c r="T2022" s="112" t="str">
        <f t="shared" si="884"/>
        <v/>
      </c>
      <c r="U2022" s="200" t="str">
        <f t="shared" si="881"/>
        <v/>
      </c>
      <c r="V2022" s="112" t="str">
        <f t="shared" si="885"/>
        <v/>
      </c>
      <c r="W2022" s="415" t="str">
        <f t="shared" si="886"/>
        <v/>
      </c>
      <c r="Y2022" s="65" t="str">
        <f t="shared" si="893"/>
        <v/>
      </c>
      <c r="Z2022" s="65" t="str">
        <f t="shared" si="894"/>
        <v/>
      </c>
      <c r="AA2022" s="65" t="str">
        <f t="shared" si="895"/>
        <v/>
      </c>
      <c r="AB2022" s="65" t="str">
        <f t="shared" si="896"/>
        <v/>
      </c>
      <c r="AC2022" s="65" t="str">
        <f t="shared" si="897"/>
        <v/>
      </c>
      <c r="AH2022" s="65" t="str">
        <f t="shared" si="887"/>
        <v>188801075</v>
      </c>
      <c r="AI2022" s="65">
        <v>18880107</v>
      </c>
      <c r="AJ2022" s="65" t="s">
        <v>5363</v>
      </c>
      <c r="AK2022" s="65">
        <v>5</v>
      </c>
      <c r="AL2022" s="65" t="s">
        <v>3534</v>
      </c>
      <c r="AN2022" s="65" t="str">
        <f t="shared" si="882"/>
        <v/>
      </c>
    </row>
    <row r="2023" spans="1:40" ht="16.8" customHeight="1" x14ac:dyDescent="0.25">
      <c r="A2023" s="113">
        <v>1</v>
      </c>
      <c r="B2023" s="342" t="s">
        <v>0</v>
      </c>
      <c r="C2023" s="342">
        <v>6</v>
      </c>
      <c r="D2023" s="349">
        <f t="shared" si="889"/>
        <v>6</v>
      </c>
      <c r="E2023" s="211">
        <f t="shared" si="903"/>
        <v>18850113</v>
      </c>
      <c r="F2023" s="262">
        <v>6</v>
      </c>
      <c r="R2023" s="112" t="str">
        <f>IF(D2023="","", CONCATENATE("Update games set ", B2023, "= ",D2023," where game_id=", E2023))</f>
        <v>Update games set A= 6 where game_id=18850113</v>
      </c>
      <c r="S2023" s="112" t="str">
        <f t="shared" si="883"/>
        <v/>
      </c>
      <c r="T2023" s="112" t="str">
        <f t="shared" si="884"/>
        <v/>
      </c>
      <c r="U2023" s="200" t="str">
        <f t="shared" si="881"/>
        <v/>
      </c>
      <c r="V2023" s="112" t="str">
        <f t="shared" si="885"/>
        <v/>
      </c>
      <c r="W2023" s="415" t="str">
        <f t="shared" si="886"/>
        <v/>
      </c>
      <c r="Y2023" s="65" t="str">
        <f t="shared" si="893"/>
        <v/>
      </c>
      <c r="Z2023" s="65" t="str">
        <f t="shared" si="894"/>
        <v/>
      </c>
      <c r="AA2023" s="65" t="str">
        <f t="shared" si="895"/>
        <v/>
      </c>
      <c r="AB2023" s="65" t="str">
        <f t="shared" si="896"/>
        <v/>
      </c>
      <c r="AC2023" s="65" t="str">
        <f t="shared" si="897"/>
        <v/>
      </c>
      <c r="AH2023" s="65" t="str">
        <f t="shared" si="887"/>
        <v>188801076</v>
      </c>
      <c r="AI2023" s="65">
        <v>18880107</v>
      </c>
      <c r="AJ2023" s="65" t="s">
        <v>5363</v>
      </c>
      <c r="AK2023" s="65">
        <v>6</v>
      </c>
      <c r="AL2023" s="65" t="s">
        <v>2097</v>
      </c>
      <c r="AN2023" s="65" t="str">
        <f t="shared" si="882"/>
        <v/>
      </c>
    </row>
    <row r="2024" spans="1:40" ht="16.8" customHeight="1" x14ac:dyDescent="0.25">
      <c r="A2024" s="113">
        <v>1</v>
      </c>
      <c r="B2024" s="342" t="s">
        <v>23</v>
      </c>
      <c r="D2024" s="334" t="str">
        <f t="shared" ref="D2024" si="904">IF(C2024="",IF(D2022&gt;D2023,"'W'",IF(D2022=D2023,"'D'","'L'")),_xlfn.CONCAT("'",C2024,"'"))</f>
        <v>'L'</v>
      </c>
      <c r="E2024" s="211">
        <f t="shared" si="903"/>
        <v>18850113</v>
      </c>
      <c r="F2024" s="262">
        <v>7</v>
      </c>
      <c r="R2024" s="112" t="str">
        <f>IF(D2024="","", CONCATENATE("Update games set ", B2024, "= ",D2024," where game_id=", E2024))</f>
        <v>Update games set Result= 'L' where game_id=18850113</v>
      </c>
      <c r="S2024" s="112" t="str">
        <f t="shared" si="883"/>
        <v/>
      </c>
      <c r="T2024" s="112" t="str">
        <f t="shared" si="884"/>
        <v/>
      </c>
      <c r="U2024" s="200" t="str">
        <f t="shared" si="881"/>
        <v/>
      </c>
      <c r="V2024" s="112" t="str">
        <f t="shared" si="885"/>
        <v/>
      </c>
      <c r="W2024" s="415" t="str">
        <f t="shared" si="886"/>
        <v/>
      </c>
      <c r="Y2024" s="65" t="str">
        <f t="shared" si="893"/>
        <v/>
      </c>
      <c r="Z2024" s="65" t="str">
        <f t="shared" si="894"/>
        <v/>
      </c>
      <c r="AA2024" s="65" t="str">
        <f t="shared" si="895"/>
        <v/>
      </c>
      <c r="AB2024" s="65" t="str">
        <f t="shared" si="896"/>
        <v/>
      </c>
      <c r="AC2024" s="65" t="str">
        <f t="shared" si="897"/>
        <v/>
      </c>
      <c r="AH2024" s="65" t="str">
        <f t="shared" si="887"/>
        <v>188801077</v>
      </c>
      <c r="AI2024" s="65">
        <v>18880107</v>
      </c>
      <c r="AJ2024" s="65" t="s">
        <v>5363</v>
      </c>
      <c r="AK2024" s="65">
        <v>7</v>
      </c>
      <c r="AL2024" s="65" t="s">
        <v>3210</v>
      </c>
      <c r="AN2024" s="65" t="str">
        <f t="shared" si="882"/>
        <v/>
      </c>
    </row>
    <row r="2025" spans="1:40" ht="16.8" customHeight="1" x14ac:dyDescent="0.25">
      <c r="A2025" s="113">
        <v>1</v>
      </c>
      <c r="B2025" s="342" t="s">
        <v>768</v>
      </c>
      <c r="C2025" s="342">
        <v>0</v>
      </c>
      <c r="D2025" s="349">
        <f t="shared" si="891"/>
        <v>0</v>
      </c>
      <c r="E2025" s="211">
        <f t="shared" si="903"/>
        <v>18850113</v>
      </c>
      <c r="F2025" s="262">
        <v>8</v>
      </c>
      <c r="R2025" s="112" t="str">
        <f>IF(D2025="","", CONCATENATE("Update games set ", B2025, "= ",D2025," where game_id=", E2025))</f>
        <v>Update games set HT_f= 0 where game_id=18850113</v>
      </c>
      <c r="S2025" s="112" t="str">
        <f t="shared" si="883"/>
        <v/>
      </c>
      <c r="T2025" s="112" t="str">
        <f t="shared" si="884"/>
        <v/>
      </c>
      <c r="U2025" s="200" t="str">
        <f t="shared" si="881"/>
        <v/>
      </c>
      <c r="V2025" s="112" t="str">
        <f t="shared" si="885"/>
        <v/>
      </c>
      <c r="W2025" s="415" t="str">
        <f t="shared" si="886"/>
        <v/>
      </c>
      <c r="Y2025" s="65" t="str">
        <f t="shared" si="893"/>
        <v/>
      </c>
      <c r="Z2025" s="65" t="str">
        <f t="shared" si="894"/>
        <v/>
      </c>
      <c r="AA2025" s="65" t="str">
        <f t="shared" si="895"/>
        <v/>
      </c>
      <c r="AB2025" s="65" t="str">
        <f t="shared" si="896"/>
        <v/>
      </c>
      <c r="AC2025" s="65" t="str">
        <f t="shared" si="897"/>
        <v/>
      </c>
      <c r="AH2025" s="65" t="str">
        <f t="shared" si="887"/>
        <v>188801078</v>
      </c>
      <c r="AI2025" s="65">
        <v>18880107</v>
      </c>
      <c r="AJ2025" s="65" t="s">
        <v>5363</v>
      </c>
      <c r="AK2025" s="65">
        <v>8</v>
      </c>
      <c r="AL2025" s="65" t="s">
        <v>2954</v>
      </c>
      <c r="AN2025" s="65" t="str">
        <f t="shared" si="882"/>
        <v/>
      </c>
    </row>
    <row r="2026" spans="1:40" ht="16.8" customHeight="1" x14ac:dyDescent="0.25">
      <c r="A2026" s="113">
        <v>1</v>
      </c>
      <c r="B2026" s="342" t="s">
        <v>766</v>
      </c>
      <c r="C2026" s="342">
        <v>5</v>
      </c>
      <c r="D2026" s="349">
        <f t="shared" si="891"/>
        <v>5</v>
      </c>
      <c r="E2026" s="211">
        <f t="shared" si="903"/>
        <v>18850113</v>
      </c>
      <c r="F2026" s="262">
        <v>9</v>
      </c>
      <c r="G2026" s="194"/>
      <c r="H2026" s="194"/>
      <c r="N2026" s="417"/>
      <c r="O2026" s="194"/>
      <c r="P2026" s="194"/>
      <c r="R2026" s="112" t="str">
        <f>IF(D2026="","", CONCATENATE("Update games set ", B2026, "= ",D2026," where game_id=", E2026))</f>
        <v>Update games set HT_a= 5 where game_id=18850113</v>
      </c>
      <c r="S2026" s="112" t="str">
        <f t="shared" si="883"/>
        <v/>
      </c>
      <c r="T2026" s="112" t="str">
        <f t="shared" si="884"/>
        <v/>
      </c>
      <c r="U2026" s="200" t="str">
        <f t="shared" si="881"/>
        <v/>
      </c>
      <c r="V2026" s="112" t="str">
        <f t="shared" si="885"/>
        <v/>
      </c>
      <c r="W2026" s="415" t="str">
        <f t="shared" si="886"/>
        <v/>
      </c>
      <c r="Y2026" s="65" t="str">
        <f t="shared" si="893"/>
        <v/>
      </c>
      <c r="Z2026" s="65" t="str">
        <f t="shared" si="894"/>
        <v/>
      </c>
      <c r="AA2026" s="65" t="str">
        <f t="shared" si="895"/>
        <v/>
      </c>
      <c r="AB2026" s="65" t="str">
        <f t="shared" si="896"/>
        <v/>
      </c>
      <c r="AC2026" s="65" t="str">
        <f t="shared" si="897"/>
        <v/>
      </c>
      <c r="AH2026" s="65" t="str">
        <f t="shared" si="887"/>
        <v>188801079</v>
      </c>
      <c r="AI2026" s="65">
        <v>18880107</v>
      </c>
      <c r="AJ2026" s="65" t="s">
        <v>5363</v>
      </c>
      <c r="AK2026" s="65">
        <v>9</v>
      </c>
      <c r="AL2026" s="65" t="s">
        <v>2943</v>
      </c>
      <c r="AN2026" s="65" t="str">
        <f t="shared" si="882"/>
        <v/>
      </c>
    </row>
    <row r="2027" spans="1:40" ht="16.8" customHeight="1" x14ac:dyDescent="0.25">
      <c r="A2027" s="113">
        <v>1</v>
      </c>
      <c r="B2027" s="342" t="s">
        <v>753</v>
      </c>
      <c r="D2027" s="350" t="str">
        <f t="shared" si="892"/>
        <v/>
      </c>
      <c r="E2027" s="211">
        <f t="shared" si="903"/>
        <v>18850113</v>
      </c>
      <c r="F2027" s="262">
        <v>10</v>
      </c>
      <c r="G2027" s="194"/>
      <c r="N2027" s="417"/>
      <c r="O2027" s="194"/>
      <c r="P2027" s="194"/>
      <c r="R2027" s="112" t="str">
        <f>IF(D2027="","", CONCATENATE("Update games set ", B2027, "= ",D2027," where game_id=", E2027))</f>
        <v/>
      </c>
      <c r="S2027" s="112" t="str">
        <f t="shared" si="883"/>
        <v/>
      </c>
      <c r="T2027" s="112" t="str">
        <f t="shared" si="884"/>
        <v/>
      </c>
      <c r="U2027" s="200" t="str">
        <f t="shared" si="881"/>
        <v/>
      </c>
      <c r="V2027" s="112" t="str">
        <f t="shared" si="885"/>
        <v/>
      </c>
      <c r="W2027" s="415" t="str">
        <f t="shared" si="886"/>
        <v/>
      </c>
      <c r="Y2027" s="65" t="str">
        <f t="shared" si="893"/>
        <v/>
      </c>
      <c r="Z2027" s="65" t="str">
        <f t="shared" si="894"/>
        <v/>
      </c>
      <c r="AA2027" s="65" t="str">
        <f t="shared" si="895"/>
        <v/>
      </c>
      <c r="AB2027" s="65" t="str">
        <f t="shared" si="896"/>
        <v/>
      </c>
      <c r="AC2027" s="65" t="str">
        <f t="shared" si="897"/>
        <v/>
      </c>
      <c r="AH2027" s="65" t="str">
        <f t="shared" si="887"/>
        <v>1888010710</v>
      </c>
      <c r="AI2027" s="65">
        <v>18880107</v>
      </c>
      <c r="AJ2027" s="65" t="s">
        <v>5363</v>
      </c>
      <c r="AK2027" s="65">
        <v>10</v>
      </c>
      <c r="AL2027" s="65" t="s">
        <v>3395</v>
      </c>
      <c r="AN2027" s="65" t="str">
        <f t="shared" si="882"/>
        <v/>
      </c>
    </row>
    <row r="2028" spans="1:40" ht="16.8" customHeight="1" x14ac:dyDescent="0.25">
      <c r="A2028" s="113">
        <v>1</v>
      </c>
      <c r="B2028" s="342" t="s">
        <v>746</v>
      </c>
      <c r="C2028" s="351" t="s">
        <v>5062</v>
      </c>
      <c r="D2028" s="334" t="str">
        <f>CONCATENATE("'", LEFT(E2028,4),"-",MID(E2028,5,2),"-", MID(E2028,7,2), " ", C2028,"'")</f>
        <v>'1885-01-13 15:00'</v>
      </c>
      <c r="E2028" s="211">
        <f t="shared" si="903"/>
        <v>18850113</v>
      </c>
      <c r="F2028" s="262">
        <v>11</v>
      </c>
      <c r="R2028" s="112" t="str">
        <f>IF(D2028="","", CONCATENATE("Update games set ", B2028, "= ",D2028," where game_id=", E2028))</f>
        <v>Update games set Game_date= '1885-01-13 15:00' where game_id=18850113</v>
      </c>
      <c r="S2028" s="112" t="str">
        <f t="shared" si="883"/>
        <v/>
      </c>
      <c r="T2028" s="112" t="str">
        <f t="shared" si="884"/>
        <v/>
      </c>
      <c r="U2028" s="200" t="str">
        <f t="shared" si="881"/>
        <v/>
      </c>
      <c r="V2028" s="112" t="str">
        <f t="shared" si="885"/>
        <v/>
      </c>
      <c r="W2028" s="415" t="str">
        <f t="shared" si="886"/>
        <v/>
      </c>
      <c r="Y2028" s="65" t="str">
        <f t="shared" si="893"/>
        <v/>
      </c>
      <c r="Z2028" s="65" t="str">
        <f t="shared" si="894"/>
        <v/>
      </c>
      <c r="AA2028" s="65" t="str">
        <f t="shared" si="895"/>
        <v/>
      </c>
      <c r="AB2028" s="65" t="str">
        <f t="shared" si="896"/>
        <v/>
      </c>
      <c r="AC2028" s="65" t="str">
        <f t="shared" si="897"/>
        <v/>
      </c>
      <c r="AH2028" s="65" t="str">
        <f t="shared" si="887"/>
        <v>1888010711</v>
      </c>
      <c r="AI2028" s="65">
        <v>18880107</v>
      </c>
      <c r="AJ2028" s="65" t="s">
        <v>5363</v>
      </c>
      <c r="AK2028" s="65">
        <v>11</v>
      </c>
      <c r="AL2028" s="65" t="s">
        <v>3073</v>
      </c>
      <c r="AN2028" s="65" t="str">
        <f t="shared" si="882"/>
        <v/>
      </c>
    </row>
    <row r="2029" spans="1:40" ht="16.8" customHeight="1" x14ac:dyDescent="0.25">
      <c r="A2029" s="113">
        <v>1</v>
      </c>
      <c r="B2029" s="342" t="s">
        <v>25</v>
      </c>
      <c r="D2029" s="350" t="str">
        <f t="shared" si="902"/>
        <v/>
      </c>
      <c r="E2029" s="211">
        <f t="shared" si="903"/>
        <v>18850113</v>
      </c>
      <c r="F2029" s="262">
        <v>12</v>
      </c>
      <c r="G2029" s="212"/>
      <c r="H2029" s="212"/>
      <c r="N2029" s="416"/>
      <c r="O2029" s="212"/>
      <c r="P2029" s="212"/>
      <c r="R2029" s="112" t="str">
        <f>IF(D2029="","", CONCATENATE("Update games set ", B2029, "= ",D2029," where game_id=", E2029))</f>
        <v/>
      </c>
      <c r="S2029" s="112" t="str">
        <f t="shared" si="883"/>
        <v/>
      </c>
      <c r="T2029" s="112" t="str">
        <f t="shared" si="884"/>
        <v/>
      </c>
      <c r="U2029" s="200" t="str">
        <f t="shared" si="881"/>
        <v/>
      </c>
      <c r="V2029" s="112" t="str">
        <f t="shared" si="885"/>
        <v/>
      </c>
      <c r="W2029" s="415" t="str">
        <f t="shared" si="886"/>
        <v/>
      </c>
      <c r="Y2029" s="65" t="str">
        <f t="shared" si="893"/>
        <v/>
      </c>
      <c r="Z2029" s="65" t="str">
        <f t="shared" si="894"/>
        <v/>
      </c>
      <c r="AA2029" s="65" t="str">
        <f t="shared" si="895"/>
        <v/>
      </c>
      <c r="AB2029" s="65" t="str">
        <f t="shared" si="896"/>
        <v/>
      </c>
      <c r="AC2029" s="65" t="str">
        <f t="shared" si="897"/>
        <v/>
      </c>
      <c r="AH2029" s="65" t="str">
        <f t="shared" si="887"/>
        <v>1888010712</v>
      </c>
      <c r="AI2029" s="65">
        <v>18880107</v>
      </c>
      <c r="AJ2029" s="65" t="s">
        <v>5363</v>
      </c>
      <c r="AK2029" s="65">
        <v>12</v>
      </c>
      <c r="AL2029" s="65" t="s">
        <v>653</v>
      </c>
      <c r="AN2029" s="65" t="str">
        <f t="shared" si="882"/>
        <v/>
      </c>
    </row>
    <row r="2030" spans="1:40" ht="16.8" customHeight="1" x14ac:dyDescent="0.25">
      <c r="A2030" s="113">
        <v>1</v>
      </c>
      <c r="B2030" s="342" t="s">
        <v>475</v>
      </c>
      <c r="D2030" s="349" t="str">
        <f t="shared" si="891"/>
        <v/>
      </c>
      <c r="E2030" s="211">
        <f t="shared" si="903"/>
        <v>18850113</v>
      </c>
      <c r="F2030" s="262">
        <v>13</v>
      </c>
      <c r="R2030" s="112" t="str">
        <f>IF(D2030="","", CONCATENATE("Update games set ", B2030, "= ",D2030," where game_id=", E2030))</f>
        <v/>
      </c>
      <c r="S2030" s="112" t="str">
        <f t="shared" si="883"/>
        <v/>
      </c>
      <c r="T2030" s="112" t="str">
        <f t="shared" si="884"/>
        <v/>
      </c>
      <c r="U2030" s="200" t="str">
        <f t="shared" si="881"/>
        <v/>
      </c>
      <c r="V2030" s="112" t="str">
        <f t="shared" si="885"/>
        <v/>
      </c>
      <c r="W2030" s="415" t="str">
        <f t="shared" si="886"/>
        <v/>
      </c>
      <c r="Y2030" s="65" t="str">
        <f t="shared" si="893"/>
        <v/>
      </c>
      <c r="Z2030" s="65" t="str">
        <f t="shared" si="894"/>
        <v/>
      </c>
      <c r="AA2030" s="65" t="str">
        <f t="shared" si="895"/>
        <v/>
      </c>
      <c r="AB2030" s="65" t="str">
        <f t="shared" si="896"/>
        <v/>
      </c>
      <c r="AC2030" s="65" t="str">
        <f t="shared" si="897"/>
        <v/>
      </c>
      <c r="AH2030" s="65" t="str">
        <f t="shared" si="887"/>
        <v>1888010713</v>
      </c>
      <c r="AI2030" s="65">
        <v>18880107</v>
      </c>
      <c r="AJ2030" s="65" t="s">
        <v>5363</v>
      </c>
      <c r="AK2030" s="65">
        <v>13</v>
      </c>
      <c r="AL2030" s="65" t="s">
        <v>653</v>
      </c>
      <c r="AN2030" s="65" t="str">
        <f t="shared" si="882"/>
        <v/>
      </c>
    </row>
    <row r="2031" spans="1:40" ht="16.8" customHeight="1" x14ac:dyDescent="0.25">
      <c r="A2031" s="113">
        <v>1</v>
      </c>
      <c r="B2031" s="342" t="s">
        <v>20</v>
      </c>
      <c r="C2031" s="342" t="s">
        <v>5071</v>
      </c>
      <c r="D2031" s="350" t="str">
        <f t="shared" si="902"/>
        <v>'Parkside Ground'</v>
      </c>
      <c r="E2031" s="211">
        <f t="shared" si="903"/>
        <v>18850113</v>
      </c>
      <c r="F2031" s="262">
        <v>14</v>
      </c>
      <c r="R2031" s="112" t="str">
        <f>IF(D2031="","", CONCATENATE("Update games set ", B2031, "= ",D2031," where game_id=", E2031))</f>
        <v>Update games set Ground= 'Parkside Ground' where game_id=18850113</v>
      </c>
      <c r="S2031" s="112" t="str">
        <f t="shared" si="883"/>
        <v/>
      </c>
      <c r="T2031" s="112" t="str">
        <f t="shared" si="884"/>
        <v/>
      </c>
      <c r="U2031" s="200" t="str">
        <f t="shared" si="881"/>
        <v/>
      </c>
      <c r="V2031" s="112" t="str">
        <f t="shared" si="885"/>
        <v/>
      </c>
      <c r="W2031" s="415" t="str">
        <f t="shared" si="886"/>
        <v/>
      </c>
      <c r="Y2031" s="65" t="str">
        <f t="shared" si="893"/>
        <v/>
      </c>
      <c r="Z2031" s="65" t="str">
        <f t="shared" si="894"/>
        <v/>
      </c>
      <c r="AA2031" s="65" t="str">
        <f t="shared" si="895"/>
        <v/>
      </c>
      <c r="AB2031" s="65" t="str">
        <f t="shared" si="896"/>
        <v/>
      </c>
      <c r="AC2031" s="65" t="str">
        <f t="shared" si="897"/>
        <v/>
      </c>
      <c r="AH2031" s="65" t="str">
        <f t="shared" si="887"/>
        <v>1888010714</v>
      </c>
      <c r="AI2031" s="65">
        <v>18880107</v>
      </c>
      <c r="AJ2031" s="65" t="s">
        <v>5363</v>
      </c>
      <c r="AK2031" s="65">
        <v>14</v>
      </c>
      <c r="AL2031" s="65" t="s">
        <v>653</v>
      </c>
      <c r="AN2031" s="65" t="str">
        <f t="shared" si="882"/>
        <v/>
      </c>
    </row>
    <row r="2032" spans="1:40" ht="16.8" customHeight="1" x14ac:dyDescent="0.25">
      <c r="A2032" s="113">
        <v>1</v>
      </c>
      <c r="B2032" s="342" t="s">
        <v>4882</v>
      </c>
      <c r="C2032" s="342" t="str">
        <f>IF(C2031="", "", C2031)</f>
        <v>Parkside Ground</v>
      </c>
      <c r="D2032" s="350" t="str">
        <f t="shared" si="902"/>
        <v>'Parkside Ground'</v>
      </c>
      <c r="E2032" s="211">
        <f t="shared" si="903"/>
        <v>18850113</v>
      </c>
      <c r="F2032" s="262">
        <v>15</v>
      </c>
      <c r="R2032" s="112" t="str">
        <f>IF(D2032="","", CONCATENATE("Update games set ", B2032, "= ",D2032," where game_id=", E2032))</f>
        <v>Update games set Ground_parent= 'Parkside Ground' where game_id=18850113</v>
      </c>
      <c r="S2032" s="112" t="str">
        <f t="shared" si="883"/>
        <v/>
      </c>
      <c r="T2032" s="112" t="str">
        <f t="shared" si="884"/>
        <v/>
      </c>
      <c r="U2032" s="200" t="str">
        <f t="shared" si="881"/>
        <v/>
      </c>
      <c r="V2032" s="112" t="str">
        <f t="shared" si="885"/>
        <v/>
      </c>
      <c r="W2032" s="415" t="str">
        <f t="shared" si="886"/>
        <v/>
      </c>
      <c r="Y2032" s="65" t="str">
        <f t="shared" si="893"/>
        <v/>
      </c>
      <c r="Z2032" s="65" t="str">
        <f t="shared" si="894"/>
        <v/>
      </c>
      <c r="AA2032" s="65" t="str">
        <f t="shared" si="895"/>
        <v/>
      </c>
      <c r="AB2032" s="65" t="str">
        <f t="shared" si="896"/>
        <v/>
      </c>
      <c r="AC2032" s="65" t="str">
        <f t="shared" si="897"/>
        <v/>
      </c>
      <c r="AH2032" s="65" t="str">
        <f t="shared" si="887"/>
        <v>1888010715</v>
      </c>
      <c r="AI2032" s="65">
        <v>18880107</v>
      </c>
      <c r="AJ2032" s="65" t="s">
        <v>5363</v>
      </c>
      <c r="AK2032" s="65">
        <v>15</v>
      </c>
      <c r="AL2032" s="65" t="s">
        <v>653</v>
      </c>
      <c r="AN2032" s="65" t="str">
        <f t="shared" si="882"/>
        <v/>
      </c>
    </row>
    <row r="2033" spans="1:40" s="126" customFormat="1" ht="16.8" customHeight="1" thickBot="1" x14ac:dyDescent="0.3">
      <c r="A2033" s="113">
        <v>1</v>
      </c>
      <c r="B2033" s="116" t="s">
        <v>115</v>
      </c>
      <c r="C2033" s="352"/>
      <c r="D2033" s="370" t="str">
        <f t="shared" ref="D2033" si="905">IF(MID(E2033,5,2)*1&gt;6,_xlfn.CONCAT("'",LEFT(E2033,4),"-",MID(E2033,3,2)+1,"'"),_xlfn.CONCAT("'",LEFT(E2033,4)-1,"-",MID(E2033,3,2),"'"))</f>
        <v>'1884-85'</v>
      </c>
      <c r="E2033" s="214">
        <f t="shared" si="903"/>
        <v>18850113</v>
      </c>
      <c r="F2033" s="266">
        <v>16</v>
      </c>
      <c r="G2033" s="343"/>
      <c r="H2033" s="343"/>
      <c r="I2033" s="267"/>
      <c r="J2033" s="214"/>
      <c r="K2033" s="266"/>
      <c r="L2033" s="266"/>
      <c r="M2033" s="266"/>
      <c r="N2033" s="419"/>
      <c r="O2033" s="343"/>
      <c r="P2033" s="343"/>
      <c r="Q2033" s="346"/>
      <c r="R2033" s="112" t="str">
        <f>IF(D2033="","", CONCATENATE("Update games set ", B2033, "= ",D2033," where game_id=", E2033))</f>
        <v>Update games set Season= '1884-85' where game_id=18850113</v>
      </c>
      <c r="S2033" s="112" t="str">
        <f t="shared" si="883"/>
        <v/>
      </c>
      <c r="T2033" s="112" t="str">
        <f t="shared" si="884"/>
        <v/>
      </c>
      <c r="U2033" s="200" t="str">
        <f t="shared" si="881"/>
        <v/>
      </c>
      <c r="V2033" s="112" t="str">
        <f t="shared" si="885"/>
        <v/>
      </c>
      <c r="W2033" s="415" t="str">
        <f t="shared" si="886"/>
        <v/>
      </c>
      <c r="X2033" s="240"/>
      <c r="Y2033" s="65" t="str">
        <f t="shared" si="893"/>
        <v/>
      </c>
      <c r="Z2033" s="65" t="str">
        <f t="shared" si="894"/>
        <v/>
      </c>
      <c r="AA2033" s="65" t="str">
        <f t="shared" si="895"/>
        <v/>
      </c>
      <c r="AB2033" s="65" t="str">
        <f t="shared" si="896"/>
        <v/>
      </c>
      <c r="AC2033" s="65" t="str">
        <f t="shared" si="897"/>
        <v/>
      </c>
      <c r="AH2033" s="65" t="str">
        <f t="shared" si="887"/>
        <v>1888010716</v>
      </c>
      <c r="AI2033" s="126">
        <v>18880107</v>
      </c>
      <c r="AJ2033" s="126" t="s">
        <v>5363</v>
      </c>
      <c r="AK2033" s="126">
        <v>16</v>
      </c>
      <c r="AL2033" s="126" t="s">
        <v>653</v>
      </c>
      <c r="AN2033" s="65" t="str">
        <f t="shared" si="882"/>
        <v/>
      </c>
    </row>
    <row r="2034" spans="1:40" ht="15" thickTop="1" x14ac:dyDescent="0.25">
      <c r="A2034" s="113">
        <v>1</v>
      </c>
      <c r="B2034" s="341" t="s">
        <v>22</v>
      </c>
      <c r="C2034" s="341" t="s">
        <v>27</v>
      </c>
      <c r="D2034" s="341" t="str">
        <f t="shared" si="902"/>
        <v>'Blackburn Rovers'</v>
      </c>
      <c r="E2034" s="211">
        <v>18850228</v>
      </c>
      <c r="F2034" s="262">
        <v>1</v>
      </c>
      <c r="G2034" s="211" t="s">
        <v>5078</v>
      </c>
      <c r="H2034" s="212"/>
      <c r="R2034" s="112" t="str">
        <f>IF(D2034="","", CONCATENATE("Update games set ", B2034, "= ",D2034," where game_id=", E2034))</f>
        <v>Update games set Opponent= 'Blackburn Rovers' where game_id=18850228</v>
      </c>
      <c r="S2034" s="112" t="str">
        <f t="shared" si="883"/>
        <v>Update lineups set player_name = 'FW Beardsley', raw_name = 'FW Beardsley' where game_id = 18850228 and player_order = 1</v>
      </c>
      <c r="T2034" s="112" t="str">
        <f t="shared" si="884"/>
        <v/>
      </c>
      <c r="U2034" s="200" t="str">
        <f t="shared" si="881"/>
        <v/>
      </c>
      <c r="V2034" s="112" t="str">
        <f t="shared" si="885"/>
        <v/>
      </c>
      <c r="W2034" s="415" t="str">
        <f t="shared" si="886"/>
        <v/>
      </c>
      <c r="Y2034" s="65" t="str">
        <f t="shared" si="893"/>
        <v/>
      </c>
      <c r="Z2034" s="65" t="str">
        <f t="shared" si="894"/>
        <v/>
      </c>
      <c r="AA2034" s="65" t="str">
        <f t="shared" si="895"/>
        <v/>
      </c>
      <c r="AB2034" s="65" t="str">
        <f t="shared" si="896"/>
        <v/>
      </c>
      <c r="AC2034" s="65" t="str">
        <f t="shared" si="897"/>
        <v/>
      </c>
      <c r="AH2034" s="65" t="str">
        <f t="shared" si="887"/>
        <v>188902011</v>
      </c>
      <c r="AI2034" s="65">
        <v>18890201</v>
      </c>
      <c r="AJ2034" s="65" t="s">
        <v>5115</v>
      </c>
      <c r="AK2034" s="65">
        <v>1</v>
      </c>
      <c r="AL2034" s="65" t="s">
        <v>3175</v>
      </c>
      <c r="AN2034" s="65" t="str">
        <f t="shared" si="882"/>
        <v>update games set source = 'The Nottingham Forest Football Scrapbook' where game_id = 18850228</v>
      </c>
    </row>
    <row r="2035" spans="1:40" ht="16.8" customHeight="1" x14ac:dyDescent="0.25">
      <c r="A2035" s="113">
        <v>1</v>
      </c>
      <c r="B2035" s="342" t="s">
        <v>4979</v>
      </c>
      <c r="C2035" s="342" t="str">
        <f>IF(C2034="", "", C2034)</f>
        <v>Blackburn Rovers</v>
      </c>
      <c r="D2035" s="350" t="str">
        <f t="shared" si="902"/>
        <v>'Blackburn Rovers'</v>
      </c>
      <c r="E2035" s="211">
        <f>E2034</f>
        <v>18850228</v>
      </c>
      <c r="F2035" s="262">
        <v>2</v>
      </c>
      <c r="G2035" s="211" t="s">
        <v>4976</v>
      </c>
      <c r="R2035" s="112" t="str">
        <f>IF(D2035="","", CONCATENATE("Update games set ", B2035, "= ",D2035," where game_id=", E2035))</f>
        <v>Update games set Opp_parent= 'Blackburn Rovers' where game_id=18850228</v>
      </c>
      <c r="S2035" s="112" t="str">
        <f t="shared" si="883"/>
        <v>Update lineups set player_name = 'CJ Caborn', raw_name = 'CJ Caborn' where game_id = 18850228 and player_order = 2</v>
      </c>
      <c r="T2035" s="112" t="str">
        <f t="shared" si="884"/>
        <v/>
      </c>
      <c r="U2035" s="200" t="str">
        <f t="shared" si="881"/>
        <v/>
      </c>
      <c r="V2035" s="112" t="str">
        <f t="shared" si="885"/>
        <v/>
      </c>
      <c r="W2035" s="415" t="str">
        <f t="shared" si="886"/>
        <v/>
      </c>
      <c r="Y2035" s="65" t="str">
        <f t="shared" si="893"/>
        <v/>
      </c>
      <c r="Z2035" s="65" t="str">
        <f t="shared" si="894"/>
        <v/>
      </c>
      <c r="AA2035" s="65" t="str">
        <f t="shared" si="895"/>
        <v/>
      </c>
      <c r="AB2035" s="65" t="str">
        <f t="shared" si="896"/>
        <v/>
      </c>
      <c r="AC2035" s="65" t="str">
        <f t="shared" si="897"/>
        <v/>
      </c>
      <c r="AH2035" s="65" t="str">
        <f t="shared" si="887"/>
        <v>188902012</v>
      </c>
      <c r="AI2035" s="65">
        <v>18890201</v>
      </c>
      <c r="AJ2035" s="65" t="s">
        <v>5115</v>
      </c>
      <c r="AK2035" s="65">
        <v>2</v>
      </c>
      <c r="AL2035" s="65" t="s">
        <v>2093</v>
      </c>
      <c r="AN2035" s="65" t="str">
        <f t="shared" si="882"/>
        <v/>
      </c>
    </row>
    <row r="2036" spans="1:40" ht="16.8" customHeight="1" x14ac:dyDescent="0.25">
      <c r="A2036" s="113">
        <v>1</v>
      </c>
      <c r="B2036" s="342" t="s">
        <v>2653</v>
      </c>
      <c r="C2036" s="342" t="s">
        <v>663</v>
      </c>
      <c r="D2036" s="350" t="str">
        <f t="shared" si="902"/>
        <v>'Friendly'</v>
      </c>
      <c r="E2036" s="211">
        <f t="shared" ref="E2036:E2049" si="906">E2035</f>
        <v>18850228</v>
      </c>
      <c r="F2036" s="262">
        <v>3</v>
      </c>
      <c r="G2036" s="211" t="s">
        <v>5033</v>
      </c>
      <c r="R2036" s="112" t="str">
        <f>IF(D2036="","", CONCATENATE("Update games set ", B2036, "= ",D2036," where game_id=", E2036))</f>
        <v>Update games set Game_type= 'Friendly' where game_id=18850228</v>
      </c>
      <c r="S2036" s="112" t="str">
        <f t="shared" si="883"/>
        <v>Update lineups set player_name = 'WT Hancock', raw_name = 'WT Hancock' where game_id = 18850228 and player_order = 3</v>
      </c>
      <c r="T2036" s="112" t="str">
        <f t="shared" si="884"/>
        <v/>
      </c>
      <c r="U2036" s="200" t="str">
        <f t="shared" si="881"/>
        <v/>
      </c>
      <c r="V2036" s="112" t="str">
        <f t="shared" si="885"/>
        <v/>
      </c>
      <c r="W2036" s="415" t="str">
        <f t="shared" si="886"/>
        <v/>
      </c>
      <c r="Y2036" s="65" t="str">
        <f t="shared" si="893"/>
        <v/>
      </c>
      <c r="Z2036" s="65" t="str">
        <f t="shared" si="894"/>
        <v/>
      </c>
      <c r="AA2036" s="65" t="str">
        <f t="shared" si="895"/>
        <v/>
      </c>
      <c r="AB2036" s="65" t="str">
        <f t="shared" si="896"/>
        <v/>
      </c>
      <c r="AC2036" s="65" t="str">
        <f t="shared" si="897"/>
        <v/>
      </c>
      <c r="AH2036" s="65" t="str">
        <f t="shared" si="887"/>
        <v>188902013</v>
      </c>
      <c r="AI2036" s="65">
        <v>18890201</v>
      </c>
      <c r="AJ2036" s="65" t="s">
        <v>5115</v>
      </c>
      <c r="AK2036" s="65">
        <v>3</v>
      </c>
      <c r="AL2036" s="65" t="s">
        <v>2094</v>
      </c>
      <c r="AN2036" s="65" t="str">
        <f t="shared" si="882"/>
        <v/>
      </c>
    </row>
    <row r="2037" spans="1:40" ht="16.8" customHeight="1" x14ac:dyDescent="0.25">
      <c r="A2037" s="113">
        <v>1</v>
      </c>
      <c r="B2037" s="342" t="s">
        <v>4978</v>
      </c>
      <c r="C2037" s="342" t="s">
        <v>5065</v>
      </c>
      <c r="D2037" s="350" t="str">
        <f t="shared" si="902"/>
        <v>'H'</v>
      </c>
      <c r="E2037" s="211">
        <f t="shared" si="906"/>
        <v>18850228</v>
      </c>
      <c r="F2037" s="262">
        <v>4</v>
      </c>
      <c r="G2037" s="211" t="s">
        <v>5091</v>
      </c>
      <c r="R2037" s="112" t="str">
        <f>IF(D2037="","", CONCATENATE("Update games set ", B2037, "= ",D2037," where game_id=", E2037))</f>
        <v>Update games set HAN= 'H' where game_id=18850228</v>
      </c>
      <c r="S2037" s="112" t="str">
        <f t="shared" si="883"/>
        <v>Update lineups set player_name = 'AW Ward', raw_name = 'AW Ward' where game_id = 18850228 and player_order = 4</v>
      </c>
      <c r="T2037" s="112" t="str">
        <f t="shared" si="884"/>
        <v/>
      </c>
      <c r="U2037" s="200" t="str">
        <f t="shared" si="881"/>
        <v/>
      </c>
      <c r="V2037" s="112" t="str">
        <f t="shared" si="885"/>
        <v/>
      </c>
      <c r="W2037" s="415" t="str">
        <f t="shared" si="886"/>
        <v/>
      </c>
      <c r="Y2037" s="65" t="str">
        <f t="shared" si="893"/>
        <v/>
      </c>
      <c r="Z2037" s="65" t="str">
        <f t="shared" si="894"/>
        <v/>
      </c>
      <c r="AA2037" s="65" t="str">
        <f t="shared" si="895"/>
        <v/>
      </c>
      <c r="AB2037" s="65" t="str">
        <f t="shared" si="896"/>
        <v/>
      </c>
      <c r="AC2037" s="65" t="str">
        <f t="shared" si="897"/>
        <v/>
      </c>
      <c r="AH2037" s="65" t="str">
        <f t="shared" si="887"/>
        <v>188902014</v>
      </c>
      <c r="AI2037" s="65">
        <v>18890201</v>
      </c>
      <c r="AJ2037" s="65" t="s">
        <v>5115</v>
      </c>
      <c r="AK2037" s="65">
        <v>4</v>
      </c>
      <c r="AL2037" s="65" t="s">
        <v>2091</v>
      </c>
      <c r="AN2037" s="65" t="str">
        <f t="shared" si="882"/>
        <v/>
      </c>
    </row>
    <row r="2038" spans="1:40" ht="16.8" customHeight="1" x14ac:dyDescent="0.25">
      <c r="A2038" s="113">
        <v>1</v>
      </c>
      <c r="B2038" s="342" t="s">
        <v>5</v>
      </c>
      <c r="C2038" s="342">
        <v>3</v>
      </c>
      <c r="D2038" s="349">
        <f t="shared" si="889"/>
        <v>3</v>
      </c>
      <c r="E2038" s="211">
        <f t="shared" si="906"/>
        <v>18850228</v>
      </c>
      <c r="F2038" s="262">
        <v>5</v>
      </c>
      <c r="G2038" s="211" t="s">
        <v>4998</v>
      </c>
      <c r="R2038" s="112" t="str">
        <f>IF(D2038="","", CONCATENATE("Update games set ", B2038, "= ",D2038," where game_id=", E2038))</f>
        <v>Update games set F= 3 where game_id=18850228</v>
      </c>
      <c r="S2038" s="112" t="str">
        <f t="shared" si="883"/>
        <v>Update lineups set player_name = 'H Billyeald', raw_name = 'H Billyeald' where game_id = 18850228 and player_order = 5</v>
      </c>
      <c r="T2038" s="112" t="str">
        <f t="shared" si="884"/>
        <v/>
      </c>
      <c r="U2038" s="200" t="str">
        <f t="shared" si="881"/>
        <v/>
      </c>
      <c r="V2038" s="112" t="str">
        <f t="shared" si="885"/>
        <v/>
      </c>
      <c r="W2038" s="415" t="str">
        <f t="shared" si="886"/>
        <v/>
      </c>
      <c r="Y2038" s="65" t="str">
        <f t="shared" si="893"/>
        <v/>
      </c>
      <c r="Z2038" s="65" t="str">
        <f t="shared" si="894"/>
        <v/>
      </c>
      <c r="AA2038" s="65" t="str">
        <f t="shared" si="895"/>
        <v/>
      </c>
      <c r="AB2038" s="65" t="str">
        <f t="shared" si="896"/>
        <v/>
      </c>
      <c r="AC2038" s="65" t="str">
        <f t="shared" si="897"/>
        <v/>
      </c>
      <c r="AH2038" s="65" t="str">
        <f t="shared" si="887"/>
        <v>188902015</v>
      </c>
      <c r="AI2038" s="65">
        <v>18890201</v>
      </c>
      <c r="AJ2038" s="65" t="s">
        <v>5115</v>
      </c>
      <c r="AK2038" s="65">
        <v>5</v>
      </c>
      <c r="AL2038" s="65" t="s">
        <v>3535</v>
      </c>
      <c r="AN2038" s="65" t="str">
        <f t="shared" si="882"/>
        <v/>
      </c>
    </row>
    <row r="2039" spans="1:40" ht="16.8" customHeight="1" x14ac:dyDescent="0.25">
      <c r="A2039" s="113">
        <v>1</v>
      </c>
      <c r="B2039" s="342" t="s">
        <v>0</v>
      </c>
      <c r="C2039" s="342">
        <v>0</v>
      </c>
      <c r="D2039" s="349">
        <f t="shared" si="889"/>
        <v>0</v>
      </c>
      <c r="E2039" s="211">
        <f t="shared" si="906"/>
        <v>18850228</v>
      </c>
      <c r="F2039" s="262">
        <v>6</v>
      </c>
      <c r="G2039" s="211" t="s">
        <v>5007</v>
      </c>
      <c r="R2039" s="112" t="str">
        <f>IF(D2039="","", CONCATENATE("Update games set ", B2039, "= ",D2039," where game_id=", E2039))</f>
        <v>Update games set A= 0 where game_id=18850228</v>
      </c>
      <c r="S2039" s="112" t="str">
        <f t="shared" si="883"/>
        <v>Update lineups set player_name = 'S Norman', raw_name = 'S Norman' where game_id = 18850228 and player_order = 6</v>
      </c>
      <c r="T2039" s="112" t="str">
        <f t="shared" si="884"/>
        <v/>
      </c>
      <c r="U2039" s="200" t="str">
        <f t="shared" si="881"/>
        <v/>
      </c>
      <c r="V2039" s="112" t="str">
        <f t="shared" si="885"/>
        <v/>
      </c>
      <c r="W2039" s="415" t="str">
        <f t="shared" si="886"/>
        <v/>
      </c>
      <c r="Y2039" s="65" t="str">
        <f t="shared" si="893"/>
        <v/>
      </c>
      <c r="Z2039" s="65" t="str">
        <f t="shared" si="894"/>
        <v/>
      </c>
      <c r="AA2039" s="65" t="str">
        <f t="shared" si="895"/>
        <v/>
      </c>
      <c r="AB2039" s="65" t="str">
        <f t="shared" si="896"/>
        <v/>
      </c>
      <c r="AC2039" s="65" t="str">
        <f t="shared" si="897"/>
        <v/>
      </c>
      <c r="AH2039" s="65" t="str">
        <f t="shared" si="887"/>
        <v>188902016</v>
      </c>
      <c r="AI2039" s="65">
        <v>18890201</v>
      </c>
      <c r="AJ2039" s="65" t="s">
        <v>5115</v>
      </c>
      <c r="AK2039" s="65">
        <v>6</v>
      </c>
      <c r="AL2039" s="65" t="s">
        <v>3645</v>
      </c>
      <c r="AN2039" s="65" t="str">
        <f t="shared" si="882"/>
        <v/>
      </c>
    </row>
    <row r="2040" spans="1:40" ht="16.8" customHeight="1" x14ac:dyDescent="0.25">
      <c r="A2040" s="113">
        <v>1</v>
      </c>
      <c r="B2040" s="342" t="s">
        <v>23</v>
      </c>
      <c r="D2040" s="334" t="str">
        <f t="shared" ref="D2040" si="907">IF(C2040="",IF(D2038&gt;D2039,"'W'",IF(D2038=D2039,"'D'","'L'")),_xlfn.CONCAT("'",C2040,"'"))</f>
        <v>'W'</v>
      </c>
      <c r="E2040" s="211">
        <f t="shared" si="906"/>
        <v>18850228</v>
      </c>
      <c r="F2040" s="262">
        <v>7</v>
      </c>
      <c r="G2040" s="211" t="s">
        <v>5068</v>
      </c>
      <c r="R2040" s="112" t="str">
        <f>IF(D2040="","", CONCATENATE("Update games set ", B2040, "= ",D2040," where game_id=", E2040))</f>
        <v>Update games set Result= 'W' where game_id=18850228</v>
      </c>
      <c r="S2040" s="112" t="str">
        <f t="shared" si="883"/>
        <v>Update lineups set player_name = 'F Fox', raw_name = 'F Fox' where game_id = 18850228 and player_order = 7</v>
      </c>
      <c r="T2040" s="112" t="str">
        <f t="shared" si="884"/>
        <v/>
      </c>
      <c r="U2040" s="200" t="str">
        <f t="shared" si="881"/>
        <v/>
      </c>
      <c r="V2040" s="112" t="str">
        <f t="shared" si="885"/>
        <v/>
      </c>
      <c r="W2040" s="415" t="str">
        <f t="shared" si="886"/>
        <v/>
      </c>
      <c r="Y2040" s="65" t="str">
        <f t="shared" si="893"/>
        <v/>
      </c>
      <c r="Z2040" s="65" t="str">
        <f t="shared" si="894"/>
        <v/>
      </c>
      <c r="AA2040" s="65" t="str">
        <f t="shared" si="895"/>
        <v/>
      </c>
      <c r="AB2040" s="65" t="str">
        <f t="shared" si="896"/>
        <v/>
      </c>
      <c r="AC2040" s="65" t="str">
        <f t="shared" si="897"/>
        <v/>
      </c>
      <c r="AH2040" s="65" t="str">
        <f t="shared" si="887"/>
        <v>188902017</v>
      </c>
      <c r="AI2040" s="65">
        <v>18890201</v>
      </c>
      <c r="AJ2040" s="65" t="s">
        <v>5115</v>
      </c>
      <c r="AK2040" s="65">
        <v>7</v>
      </c>
      <c r="AL2040" s="65" t="s">
        <v>2029</v>
      </c>
      <c r="AN2040" s="65" t="str">
        <f t="shared" si="882"/>
        <v/>
      </c>
    </row>
    <row r="2041" spans="1:40" ht="16.8" customHeight="1" x14ac:dyDescent="0.25">
      <c r="A2041" s="113">
        <v>1</v>
      </c>
      <c r="B2041" s="342" t="s">
        <v>768</v>
      </c>
      <c r="C2041" s="342">
        <v>2</v>
      </c>
      <c r="D2041" s="349">
        <f t="shared" si="891"/>
        <v>2</v>
      </c>
      <c r="E2041" s="211">
        <f t="shared" si="906"/>
        <v>18850228</v>
      </c>
      <c r="F2041" s="262">
        <v>8</v>
      </c>
      <c r="G2041" s="211" t="s">
        <v>5086</v>
      </c>
      <c r="R2041" s="112" t="str">
        <f>IF(D2041="","", CONCATENATE("Update games set ", B2041, "= ",D2041," where game_id=", E2041))</f>
        <v>Update games set HT_f= 2 where game_id=18850228</v>
      </c>
      <c r="S2041" s="112" t="str">
        <f t="shared" si="883"/>
        <v>Update lineups set player_name = 'T Danks', raw_name = 'T Danks' where game_id = 18850228 and player_order = 8</v>
      </c>
      <c r="T2041" s="112" t="str">
        <f t="shared" si="884"/>
        <v/>
      </c>
      <c r="U2041" s="200" t="str">
        <f t="shared" si="881"/>
        <v/>
      </c>
      <c r="V2041" s="112" t="str">
        <f t="shared" si="885"/>
        <v/>
      </c>
      <c r="W2041" s="415" t="str">
        <f t="shared" si="886"/>
        <v/>
      </c>
      <c r="Y2041" s="65" t="str">
        <f t="shared" si="893"/>
        <v/>
      </c>
      <c r="Z2041" s="65" t="str">
        <f t="shared" si="894"/>
        <v/>
      </c>
      <c r="AA2041" s="65" t="str">
        <f t="shared" si="895"/>
        <v/>
      </c>
      <c r="AB2041" s="65" t="str">
        <f t="shared" si="896"/>
        <v/>
      </c>
      <c r="AC2041" s="65" t="str">
        <f t="shared" si="897"/>
        <v/>
      </c>
      <c r="AH2041" s="65" t="str">
        <f t="shared" si="887"/>
        <v>188902018</v>
      </c>
      <c r="AI2041" s="65">
        <v>18890201</v>
      </c>
      <c r="AJ2041" s="65" t="s">
        <v>5115</v>
      </c>
      <c r="AK2041" s="65">
        <v>8</v>
      </c>
      <c r="AL2041" s="65" t="s">
        <v>4712</v>
      </c>
      <c r="AN2041" s="65" t="str">
        <f t="shared" si="882"/>
        <v/>
      </c>
    </row>
    <row r="2042" spans="1:40" ht="16.8" customHeight="1" x14ac:dyDescent="0.25">
      <c r="A2042" s="113">
        <v>1</v>
      </c>
      <c r="B2042" s="342" t="s">
        <v>766</v>
      </c>
      <c r="C2042" s="342">
        <v>0</v>
      </c>
      <c r="D2042" s="349">
        <f t="shared" si="891"/>
        <v>0</v>
      </c>
      <c r="E2042" s="211">
        <f t="shared" si="906"/>
        <v>18850228</v>
      </c>
      <c r="F2042" s="262">
        <v>9</v>
      </c>
      <c r="G2042" s="194" t="s">
        <v>5092</v>
      </c>
      <c r="H2042" s="194"/>
      <c r="N2042" s="417"/>
      <c r="O2042" s="194"/>
      <c r="P2042" s="194"/>
      <c r="R2042" s="112" t="str">
        <f>IF(D2042="","", CONCATENATE("Update games set ", B2042, "= ",D2042," where game_id=", E2042))</f>
        <v>Update games set HT_a= 0 where game_id=18850228</v>
      </c>
      <c r="S2042" s="112" t="str">
        <f t="shared" si="883"/>
        <v>Update lineups set player_name = 'E Leighton', raw_name = 'E Leighton' where game_id = 18850228 and player_order = 9</v>
      </c>
      <c r="T2042" s="112" t="str">
        <f t="shared" si="884"/>
        <v/>
      </c>
      <c r="U2042" s="200" t="str">
        <f t="shared" si="881"/>
        <v/>
      </c>
      <c r="V2042" s="112" t="str">
        <f t="shared" si="885"/>
        <v/>
      </c>
      <c r="W2042" s="415" t="str">
        <f t="shared" si="886"/>
        <v/>
      </c>
      <c r="Y2042" s="65" t="str">
        <f t="shared" si="893"/>
        <v/>
      </c>
      <c r="Z2042" s="65" t="str">
        <f t="shared" si="894"/>
        <v/>
      </c>
      <c r="AA2042" s="65" t="str">
        <f t="shared" si="895"/>
        <v/>
      </c>
      <c r="AB2042" s="65" t="str">
        <f t="shared" si="896"/>
        <v/>
      </c>
      <c r="AC2042" s="65" t="str">
        <f t="shared" si="897"/>
        <v/>
      </c>
      <c r="AH2042" s="65" t="str">
        <f t="shared" si="887"/>
        <v>188902019</v>
      </c>
      <c r="AI2042" s="65">
        <v>18890201</v>
      </c>
      <c r="AJ2042" s="65" t="s">
        <v>5115</v>
      </c>
      <c r="AK2042" s="65">
        <v>9</v>
      </c>
      <c r="AL2042" s="65" t="s">
        <v>2943</v>
      </c>
      <c r="AN2042" s="65" t="str">
        <f t="shared" si="882"/>
        <v/>
      </c>
    </row>
    <row r="2043" spans="1:40" ht="16.8" customHeight="1" x14ac:dyDescent="0.25">
      <c r="A2043" s="113">
        <v>1</v>
      </c>
      <c r="B2043" s="342" t="s">
        <v>753</v>
      </c>
      <c r="D2043" s="350" t="str">
        <f t="shared" si="892"/>
        <v/>
      </c>
      <c r="E2043" s="211">
        <f t="shared" si="906"/>
        <v>18850228</v>
      </c>
      <c r="F2043" s="262">
        <v>10</v>
      </c>
      <c r="G2043" s="194" t="s">
        <v>5019</v>
      </c>
      <c r="N2043" s="417"/>
      <c r="O2043" s="194"/>
      <c r="P2043" s="194"/>
      <c r="R2043" s="112" t="str">
        <f>IF(D2043="","", CONCATENATE("Update games set ", B2043, "= ",D2043," where game_id=", E2043))</f>
        <v/>
      </c>
      <c r="S2043" s="112" t="str">
        <f t="shared" si="883"/>
        <v>Update lineups set player_name = 'G Unwin', raw_name = 'G Unwin' where game_id = 18850228 and player_order = 10</v>
      </c>
      <c r="T2043" s="112" t="str">
        <f t="shared" si="884"/>
        <v/>
      </c>
      <c r="U2043" s="200" t="str">
        <f t="shared" si="881"/>
        <v/>
      </c>
      <c r="V2043" s="112" t="str">
        <f t="shared" si="885"/>
        <v/>
      </c>
      <c r="W2043" s="415" t="str">
        <f t="shared" si="886"/>
        <v/>
      </c>
      <c r="Y2043" s="65" t="str">
        <f t="shared" si="893"/>
        <v/>
      </c>
      <c r="Z2043" s="65" t="str">
        <f t="shared" si="894"/>
        <v/>
      </c>
      <c r="AA2043" s="65" t="str">
        <f t="shared" si="895"/>
        <v/>
      </c>
      <c r="AB2043" s="65" t="str">
        <f t="shared" si="896"/>
        <v/>
      </c>
      <c r="AC2043" s="65" t="str">
        <f t="shared" si="897"/>
        <v/>
      </c>
      <c r="AH2043" s="65" t="str">
        <f t="shared" si="887"/>
        <v>1889020110</v>
      </c>
      <c r="AI2043" s="65">
        <v>18890201</v>
      </c>
      <c r="AJ2043" s="65" t="s">
        <v>5115</v>
      </c>
      <c r="AK2043" s="65">
        <v>10</v>
      </c>
      <c r="AL2043" s="65" t="s">
        <v>3073</v>
      </c>
      <c r="AN2043" s="65" t="str">
        <f t="shared" si="882"/>
        <v/>
      </c>
    </row>
    <row r="2044" spans="1:40" ht="16.8" customHeight="1" x14ac:dyDescent="0.25">
      <c r="A2044" s="113">
        <v>1</v>
      </c>
      <c r="B2044" s="342" t="s">
        <v>746</v>
      </c>
      <c r="C2044" s="351" t="s">
        <v>5062</v>
      </c>
      <c r="D2044" s="334" t="str">
        <f>CONCATENATE("'", LEFT(E2044,4),"-",MID(E2044,5,2),"-", MID(E2044,7,2), " ", C2044,"'")</f>
        <v>'1885-02-28 15:00'</v>
      </c>
      <c r="E2044" s="211">
        <f t="shared" si="906"/>
        <v>18850228</v>
      </c>
      <c r="F2044" s="262">
        <v>11</v>
      </c>
      <c r="G2044" s="211" t="s">
        <v>5093</v>
      </c>
      <c r="R2044" s="112" t="str">
        <f>IF(D2044="","", CONCATENATE("Update games set ", B2044, "= ",D2044," where game_id=", E2044))</f>
        <v>Update games set Game_date= '1885-02-28 15:00' where game_id=18850228</v>
      </c>
      <c r="S2044" s="112" t="str">
        <f t="shared" si="883"/>
        <v>Update lineups set player_name = 'G Tutin', raw_name = 'G Tutin' where game_id = 18850228 and player_order = 11</v>
      </c>
      <c r="T2044" s="112" t="str">
        <f t="shared" si="884"/>
        <v/>
      </c>
      <c r="U2044" s="200" t="str">
        <f t="shared" si="881"/>
        <v/>
      </c>
      <c r="V2044" s="112" t="str">
        <f t="shared" si="885"/>
        <v/>
      </c>
      <c r="W2044" s="415" t="str">
        <f t="shared" si="886"/>
        <v/>
      </c>
      <c r="Y2044" s="65" t="str">
        <f t="shared" si="893"/>
        <v/>
      </c>
      <c r="Z2044" s="65" t="str">
        <f t="shared" si="894"/>
        <v/>
      </c>
      <c r="AA2044" s="65" t="str">
        <f t="shared" si="895"/>
        <v/>
      </c>
      <c r="AB2044" s="65" t="str">
        <f t="shared" si="896"/>
        <v/>
      </c>
      <c r="AC2044" s="65" t="str">
        <f t="shared" si="897"/>
        <v/>
      </c>
      <c r="AH2044" s="65" t="str">
        <f t="shared" si="887"/>
        <v>1889020111</v>
      </c>
      <c r="AI2044" s="65">
        <v>18890201</v>
      </c>
      <c r="AJ2044" s="65" t="s">
        <v>5115</v>
      </c>
      <c r="AK2044" s="65">
        <v>11</v>
      </c>
      <c r="AL2044" s="65" t="s">
        <v>2891</v>
      </c>
      <c r="AN2044" s="65" t="str">
        <f t="shared" si="882"/>
        <v/>
      </c>
    </row>
    <row r="2045" spans="1:40" ht="16.8" customHeight="1" x14ac:dyDescent="0.25">
      <c r="A2045" s="113">
        <v>1</v>
      </c>
      <c r="B2045" s="342" t="s">
        <v>25</v>
      </c>
      <c r="D2045" s="350" t="str">
        <f t="shared" si="902"/>
        <v/>
      </c>
      <c r="E2045" s="211">
        <f t="shared" si="906"/>
        <v>18850228</v>
      </c>
      <c r="F2045" s="262">
        <v>12</v>
      </c>
      <c r="G2045" s="212"/>
      <c r="H2045" s="212"/>
      <c r="N2045" s="416"/>
      <c r="O2045" s="212"/>
      <c r="P2045" s="212"/>
      <c r="R2045" s="112" t="str">
        <f>IF(D2045="","", CONCATENATE("Update games set ", B2045, "= ",D2045," where game_id=", E2045))</f>
        <v/>
      </c>
      <c r="S2045" s="112" t="str">
        <f t="shared" si="883"/>
        <v/>
      </c>
      <c r="T2045" s="112" t="str">
        <f t="shared" si="884"/>
        <v/>
      </c>
      <c r="U2045" s="200" t="str">
        <f t="shared" si="881"/>
        <v/>
      </c>
      <c r="V2045" s="112" t="str">
        <f t="shared" si="885"/>
        <v/>
      </c>
      <c r="W2045" s="415" t="str">
        <f t="shared" si="886"/>
        <v/>
      </c>
      <c r="Y2045" s="65" t="str">
        <f t="shared" si="893"/>
        <v/>
      </c>
      <c r="Z2045" s="65" t="str">
        <f t="shared" si="894"/>
        <v/>
      </c>
      <c r="AA2045" s="65" t="str">
        <f t="shared" si="895"/>
        <v/>
      </c>
      <c r="AB2045" s="65" t="str">
        <f t="shared" si="896"/>
        <v/>
      </c>
      <c r="AC2045" s="65" t="str">
        <f t="shared" si="897"/>
        <v/>
      </c>
      <c r="AH2045" s="65" t="str">
        <f t="shared" si="887"/>
        <v>1889020112</v>
      </c>
      <c r="AI2045" s="65">
        <v>18890201</v>
      </c>
      <c r="AJ2045" s="65" t="s">
        <v>5115</v>
      </c>
      <c r="AK2045" s="65">
        <v>12</v>
      </c>
      <c r="AL2045" s="65" t="s">
        <v>653</v>
      </c>
      <c r="AN2045" s="65" t="str">
        <f t="shared" si="882"/>
        <v/>
      </c>
    </row>
    <row r="2046" spans="1:40" ht="16.8" customHeight="1" x14ac:dyDescent="0.25">
      <c r="A2046" s="113">
        <v>1</v>
      </c>
      <c r="B2046" s="342" t="s">
        <v>475</v>
      </c>
      <c r="D2046" s="349" t="str">
        <f t="shared" si="891"/>
        <v/>
      </c>
      <c r="E2046" s="211">
        <f t="shared" si="906"/>
        <v>18850228</v>
      </c>
      <c r="F2046" s="262">
        <v>13</v>
      </c>
      <c r="R2046" s="112" t="str">
        <f>IF(D2046="","", CONCATENATE("Update games set ", B2046, "= ",D2046," where game_id=", E2046))</f>
        <v/>
      </c>
      <c r="S2046" s="112" t="str">
        <f t="shared" si="883"/>
        <v/>
      </c>
      <c r="T2046" s="112" t="str">
        <f t="shared" si="884"/>
        <v/>
      </c>
      <c r="U2046" s="200" t="str">
        <f t="shared" si="881"/>
        <v/>
      </c>
      <c r="V2046" s="112" t="str">
        <f t="shared" si="885"/>
        <v/>
      </c>
      <c r="W2046" s="415" t="str">
        <f t="shared" si="886"/>
        <v/>
      </c>
      <c r="Y2046" s="65" t="str">
        <f t="shared" si="893"/>
        <v/>
      </c>
      <c r="Z2046" s="65" t="str">
        <f t="shared" si="894"/>
        <v/>
      </c>
      <c r="AA2046" s="65" t="str">
        <f t="shared" si="895"/>
        <v/>
      </c>
      <c r="AB2046" s="65" t="str">
        <f t="shared" si="896"/>
        <v/>
      </c>
      <c r="AC2046" s="65" t="str">
        <f t="shared" si="897"/>
        <v/>
      </c>
      <c r="AH2046" s="65" t="str">
        <f t="shared" si="887"/>
        <v>1889020113</v>
      </c>
      <c r="AI2046" s="65">
        <v>18890201</v>
      </c>
      <c r="AJ2046" s="65" t="s">
        <v>5115</v>
      </c>
      <c r="AK2046" s="65">
        <v>13</v>
      </c>
      <c r="AL2046" s="65" t="s">
        <v>653</v>
      </c>
      <c r="AN2046" s="65" t="str">
        <f t="shared" si="882"/>
        <v/>
      </c>
    </row>
    <row r="2047" spans="1:40" ht="16.8" customHeight="1" x14ac:dyDescent="0.25">
      <c r="A2047" s="113">
        <v>1</v>
      </c>
      <c r="B2047" s="342" t="s">
        <v>20</v>
      </c>
      <c r="C2047" s="342" t="s">
        <v>5071</v>
      </c>
      <c r="D2047" s="350" t="str">
        <f t="shared" si="902"/>
        <v>'Parkside Ground'</v>
      </c>
      <c r="E2047" s="211">
        <f t="shared" si="906"/>
        <v>18850228</v>
      </c>
      <c r="F2047" s="262">
        <v>14</v>
      </c>
      <c r="R2047" s="112" t="str">
        <f>IF(D2047="","", CONCATENATE("Update games set ", B2047, "= ",D2047," where game_id=", E2047))</f>
        <v>Update games set Ground= 'Parkside Ground' where game_id=18850228</v>
      </c>
      <c r="S2047" s="112" t="str">
        <f t="shared" si="883"/>
        <v/>
      </c>
      <c r="T2047" s="112" t="str">
        <f t="shared" si="884"/>
        <v/>
      </c>
      <c r="U2047" s="200" t="str">
        <f t="shared" si="881"/>
        <v/>
      </c>
      <c r="V2047" s="112" t="str">
        <f t="shared" si="885"/>
        <v/>
      </c>
      <c r="W2047" s="415" t="str">
        <f t="shared" si="886"/>
        <v/>
      </c>
      <c r="Y2047" s="65" t="str">
        <f t="shared" si="893"/>
        <v/>
      </c>
      <c r="Z2047" s="65" t="str">
        <f t="shared" si="894"/>
        <v/>
      </c>
      <c r="AA2047" s="65" t="str">
        <f t="shared" si="895"/>
        <v/>
      </c>
      <c r="AB2047" s="65" t="str">
        <f t="shared" si="896"/>
        <v/>
      </c>
      <c r="AC2047" s="65" t="str">
        <f t="shared" si="897"/>
        <v/>
      </c>
      <c r="AH2047" s="65" t="str">
        <f t="shared" si="887"/>
        <v>1889020114</v>
      </c>
      <c r="AI2047" s="65">
        <v>18890201</v>
      </c>
      <c r="AJ2047" s="65" t="s">
        <v>5115</v>
      </c>
      <c r="AK2047" s="65">
        <v>14</v>
      </c>
      <c r="AL2047" s="65" t="s">
        <v>653</v>
      </c>
      <c r="AN2047" s="65" t="str">
        <f t="shared" si="882"/>
        <v/>
      </c>
    </row>
    <row r="2048" spans="1:40" ht="16.8" customHeight="1" x14ac:dyDescent="0.25">
      <c r="A2048" s="113">
        <v>1</v>
      </c>
      <c r="B2048" s="342" t="s">
        <v>4882</v>
      </c>
      <c r="C2048" s="342" t="str">
        <f>IF(C2047="", "", C2047)</f>
        <v>Parkside Ground</v>
      </c>
      <c r="D2048" s="350" t="str">
        <f t="shared" si="902"/>
        <v>'Parkside Ground'</v>
      </c>
      <c r="E2048" s="211">
        <f t="shared" si="906"/>
        <v>18850228</v>
      </c>
      <c r="F2048" s="262">
        <v>15</v>
      </c>
      <c r="R2048" s="112" t="str">
        <f>IF(D2048="","", CONCATENATE("Update games set ", B2048, "= ",D2048," where game_id=", E2048))</f>
        <v>Update games set Ground_parent= 'Parkside Ground' where game_id=18850228</v>
      </c>
      <c r="S2048" s="112" t="str">
        <f t="shared" si="883"/>
        <v/>
      </c>
      <c r="T2048" s="112" t="str">
        <f t="shared" si="884"/>
        <v/>
      </c>
      <c r="U2048" s="200" t="str">
        <f t="shared" si="881"/>
        <v/>
      </c>
      <c r="V2048" s="112" t="str">
        <f t="shared" si="885"/>
        <v/>
      </c>
      <c r="W2048" s="415" t="str">
        <f t="shared" si="886"/>
        <v/>
      </c>
      <c r="Y2048" s="65" t="str">
        <f t="shared" si="893"/>
        <v/>
      </c>
      <c r="Z2048" s="65" t="str">
        <f t="shared" si="894"/>
        <v/>
      </c>
      <c r="AA2048" s="65" t="str">
        <f t="shared" si="895"/>
        <v/>
      </c>
      <c r="AB2048" s="65" t="str">
        <f t="shared" si="896"/>
        <v/>
      </c>
      <c r="AC2048" s="65" t="str">
        <f t="shared" si="897"/>
        <v/>
      </c>
      <c r="AH2048" s="65" t="str">
        <f t="shared" si="887"/>
        <v>1889020115</v>
      </c>
      <c r="AI2048" s="65">
        <v>18890201</v>
      </c>
      <c r="AJ2048" s="65" t="s">
        <v>5115</v>
      </c>
      <c r="AK2048" s="65">
        <v>15</v>
      </c>
      <c r="AL2048" s="65" t="s">
        <v>653</v>
      </c>
      <c r="AN2048" s="65" t="str">
        <f t="shared" si="882"/>
        <v/>
      </c>
    </row>
    <row r="2049" spans="1:40" s="126" customFormat="1" ht="16.8" customHeight="1" thickBot="1" x14ac:dyDescent="0.3">
      <c r="A2049" s="113">
        <v>1</v>
      </c>
      <c r="B2049" s="116" t="s">
        <v>115</v>
      </c>
      <c r="C2049" s="352"/>
      <c r="D2049" s="370" t="str">
        <f t="shared" ref="D2049" si="908">IF(MID(E2049,5,2)*1&gt;6,_xlfn.CONCAT("'",LEFT(E2049,4),"-",MID(E2049,3,2)+1,"'"),_xlfn.CONCAT("'",LEFT(E2049,4)-1,"-",MID(E2049,3,2),"'"))</f>
        <v>'1884-85'</v>
      </c>
      <c r="E2049" s="214">
        <f t="shared" si="906"/>
        <v>18850228</v>
      </c>
      <c r="F2049" s="266">
        <v>16</v>
      </c>
      <c r="G2049" s="343"/>
      <c r="H2049" s="343"/>
      <c r="I2049" s="267"/>
      <c r="J2049" s="214"/>
      <c r="K2049" s="266"/>
      <c r="L2049" s="266"/>
      <c r="M2049" s="266"/>
      <c r="N2049" s="419"/>
      <c r="O2049" s="343"/>
      <c r="P2049" s="343"/>
      <c r="Q2049" s="346"/>
      <c r="R2049" s="112" t="str">
        <f>IF(D2049="","", CONCATENATE("Update games set ", B2049, "= ",D2049," where game_id=", E2049))</f>
        <v>Update games set Season= '1884-85' where game_id=18850228</v>
      </c>
      <c r="S2049" s="112" t="str">
        <f t="shared" si="883"/>
        <v/>
      </c>
      <c r="T2049" s="112" t="str">
        <f t="shared" si="884"/>
        <v/>
      </c>
      <c r="U2049" s="200" t="str">
        <f t="shared" si="881"/>
        <v/>
      </c>
      <c r="V2049" s="112" t="str">
        <f t="shared" si="885"/>
        <v/>
      </c>
      <c r="W2049" s="415" t="str">
        <f t="shared" si="886"/>
        <v/>
      </c>
      <c r="X2049" s="240"/>
      <c r="Y2049" s="65" t="str">
        <f t="shared" si="893"/>
        <v/>
      </c>
      <c r="Z2049" s="65" t="str">
        <f t="shared" si="894"/>
        <v/>
      </c>
      <c r="AA2049" s="65" t="str">
        <f t="shared" si="895"/>
        <v/>
      </c>
      <c r="AB2049" s="65" t="str">
        <f t="shared" si="896"/>
        <v/>
      </c>
      <c r="AC2049" s="65" t="str">
        <f t="shared" si="897"/>
        <v/>
      </c>
      <c r="AH2049" s="65" t="str">
        <f t="shared" si="887"/>
        <v>1889020116</v>
      </c>
      <c r="AI2049" s="126">
        <v>18890201</v>
      </c>
      <c r="AJ2049" s="126" t="s">
        <v>5115</v>
      </c>
      <c r="AK2049" s="126">
        <v>16</v>
      </c>
      <c r="AL2049" s="126" t="s">
        <v>653</v>
      </c>
      <c r="AN2049" s="65" t="str">
        <f t="shared" si="882"/>
        <v/>
      </c>
    </row>
    <row r="2050" spans="1:40" ht="15" thickTop="1" x14ac:dyDescent="0.25">
      <c r="A2050" s="113">
        <v>1</v>
      </c>
      <c r="B2050" s="341" t="s">
        <v>22</v>
      </c>
      <c r="C2050" s="341" t="s">
        <v>29</v>
      </c>
      <c r="D2050" s="341" t="str">
        <f t="shared" si="902"/>
        <v>'Derby County'</v>
      </c>
      <c r="E2050" s="211">
        <v>18850406</v>
      </c>
      <c r="F2050" s="262">
        <v>1</v>
      </c>
      <c r="H2050" s="212"/>
      <c r="R2050" s="112" t="str">
        <f>IF(D2050="","", CONCATENATE("Update games set ", B2050, "= ",D2050," where game_id=", E2050))</f>
        <v>Update games set Opponent= 'Derby County' where game_id=18850406</v>
      </c>
      <c r="S2050" s="112" t="str">
        <f t="shared" si="883"/>
        <v/>
      </c>
      <c r="T2050" s="112" t="str">
        <f t="shared" si="884"/>
        <v/>
      </c>
      <c r="U2050" s="200" t="str">
        <f t="shared" ref="U2050:U2113" si="909">IF(I2050="", "", Y2050&amp;Z2050&amp;AA2050&amp;AB2050&amp;AC2050)</f>
        <v/>
      </c>
      <c r="V2050" s="112" t="str">
        <f t="shared" si="885"/>
        <v/>
      </c>
      <c r="W2050" s="415" t="str">
        <f t="shared" si="886"/>
        <v/>
      </c>
      <c r="Y2050" s="65" t="str">
        <f t="shared" si="893"/>
        <v/>
      </c>
      <c r="Z2050" s="65" t="str">
        <f t="shared" si="894"/>
        <v/>
      </c>
      <c r="AA2050" s="65" t="str">
        <f t="shared" si="895"/>
        <v/>
      </c>
      <c r="AB2050" s="65" t="str">
        <f t="shared" si="896"/>
        <v/>
      </c>
      <c r="AC2050" s="65" t="str">
        <f t="shared" si="897"/>
        <v/>
      </c>
      <c r="AH2050" s="65" t="str">
        <f t="shared" si="887"/>
        <v>188902041</v>
      </c>
      <c r="AI2050" s="65">
        <v>18890204</v>
      </c>
      <c r="AJ2050" s="65" t="s">
        <v>5115</v>
      </c>
      <c r="AK2050" s="65">
        <v>1</v>
      </c>
      <c r="AL2050" s="65" t="s">
        <v>2174</v>
      </c>
      <c r="AN2050" s="65" t="str">
        <f t="shared" ref="AN2050:AN2113" si="910">IF(F2050=1, _xlfn.CONCAT("update games set source = 'The Nottingham Forest Football Scrapbook' where game_id = ", E2050), "")</f>
        <v>update games set source = 'The Nottingham Forest Football Scrapbook' where game_id = 18850406</v>
      </c>
    </row>
    <row r="2051" spans="1:40" ht="16.8" customHeight="1" x14ac:dyDescent="0.25">
      <c r="A2051" s="113">
        <v>1</v>
      </c>
      <c r="B2051" s="342" t="s">
        <v>4979</v>
      </c>
      <c r="C2051" s="342" t="str">
        <f>IF(C2050="", "", C2050)</f>
        <v>Derby County</v>
      </c>
      <c r="D2051" s="350" t="str">
        <f t="shared" si="902"/>
        <v>'Derby County'</v>
      </c>
      <c r="E2051" s="211">
        <f>E2050</f>
        <v>18850406</v>
      </c>
      <c r="F2051" s="262">
        <v>2</v>
      </c>
      <c r="R2051" s="112" t="str">
        <f>IF(D2051="","", CONCATENATE("Update games set ", B2051, "= ",D2051," where game_id=", E2051))</f>
        <v>Update games set Opp_parent= 'Derby County' where game_id=18850406</v>
      </c>
      <c r="S2051" s="112" t="str">
        <f t="shared" ref="S2051:S2114" si="911">IF(G2051="","",CONCATENATE("Update lineups set player_name = '",SUBSTITUTE(G2051,"'","''"),"', raw_name = '",SUBSTITUTE(G2051,"'","''"),"' where game_id = ",E2051," and player_order = ",F2051))</f>
        <v/>
      </c>
      <c r="T2051" s="112" t="str">
        <f t="shared" ref="T2051:T2114" si="912">IF(J2051="","", CONCATENATE("insert into goals (game_id, goal_order, scorer_name, goal_min) values (",E2051, ", ", I2051,", '",J2051,")"))</f>
        <v/>
      </c>
      <c r="U2051" s="200" t="str">
        <f t="shared" si="909"/>
        <v/>
      </c>
      <c r="V2051" s="112" t="str">
        <f t="shared" ref="V2051:V2114" si="913">IF(N2051="","", CONCATENATE("insert into games_sources (game_id, source_order, source_name, source_link) values (",E2051, ", ", N2051,", '",O2051,"', '",P2051,"')"))</f>
        <v/>
      </c>
      <c r="W2051" s="415" t="str">
        <f t="shared" ref="W2051:W2114" si="914">IF(N2051="","",CONCATENATE("update games_sources set  source_name = '",O2051,"', source_link = '",P2051,"' where game_id = ",E2051," and source_order = ",N2051))</f>
        <v/>
      </c>
      <c r="Y2051" s="65" t="str">
        <f t="shared" si="893"/>
        <v/>
      </c>
      <c r="Z2051" s="65" t="str">
        <f t="shared" si="894"/>
        <v/>
      </c>
      <c r="AA2051" s="65" t="str">
        <f t="shared" si="895"/>
        <v/>
      </c>
      <c r="AB2051" s="65" t="str">
        <f t="shared" si="896"/>
        <v/>
      </c>
      <c r="AC2051" s="65" t="str">
        <f t="shared" si="897"/>
        <v/>
      </c>
      <c r="AH2051" s="65" t="str">
        <f t="shared" ref="AH2051:AH2114" si="915">_xlfn.CONCAT(AI2051,AK2051)</f>
        <v>188902042</v>
      </c>
      <c r="AI2051" s="65">
        <v>18890204</v>
      </c>
      <c r="AJ2051" s="65" t="s">
        <v>5115</v>
      </c>
      <c r="AK2051" s="65">
        <v>2</v>
      </c>
      <c r="AL2051" s="65" t="s">
        <v>2174</v>
      </c>
      <c r="AN2051" s="65" t="str">
        <f t="shared" si="910"/>
        <v/>
      </c>
    </row>
    <row r="2052" spans="1:40" ht="16.8" customHeight="1" x14ac:dyDescent="0.25">
      <c r="A2052" s="113">
        <v>1</v>
      </c>
      <c r="B2052" s="342" t="s">
        <v>2653</v>
      </c>
      <c r="C2052" s="342" t="s">
        <v>663</v>
      </c>
      <c r="D2052" s="350" t="str">
        <f t="shared" si="902"/>
        <v>'Friendly'</v>
      </c>
      <c r="E2052" s="211">
        <f t="shared" ref="E2052:E2065" si="916">E2051</f>
        <v>18850406</v>
      </c>
      <c r="F2052" s="262">
        <v>3</v>
      </c>
      <c r="R2052" s="112" t="str">
        <f>IF(D2052="","", CONCATENATE("Update games set ", B2052, "= ",D2052," where game_id=", E2052))</f>
        <v>Update games set Game_type= 'Friendly' where game_id=18850406</v>
      </c>
      <c r="S2052" s="112" t="str">
        <f t="shared" si="911"/>
        <v/>
      </c>
      <c r="T2052" s="112" t="str">
        <f t="shared" si="912"/>
        <v/>
      </c>
      <c r="U2052" s="200" t="str">
        <f t="shared" si="909"/>
        <v/>
      </c>
      <c r="V2052" s="112" t="str">
        <f t="shared" si="913"/>
        <v/>
      </c>
      <c r="W2052" s="415" t="str">
        <f t="shared" si="914"/>
        <v/>
      </c>
      <c r="Y2052" s="65" t="str">
        <f t="shared" si="893"/>
        <v/>
      </c>
      <c r="Z2052" s="65" t="str">
        <f t="shared" si="894"/>
        <v/>
      </c>
      <c r="AA2052" s="65" t="str">
        <f t="shared" si="895"/>
        <v/>
      </c>
      <c r="AB2052" s="65" t="str">
        <f t="shared" si="896"/>
        <v/>
      </c>
      <c r="AC2052" s="65" t="str">
        <f t="shared" si="897"/>
        <v/>
      </c>
      <c r="AH2052" s="65" t="str">
        <f t="shared" si="915"/>
        <v>188902043</v>
      </c>
      <c r="AI2052" s="65">
        <v>18890204</v>
      </c>
      <c r="AJ2052" s="65" t="s">
        <v>5115</v>
      </c>
      <c r="AK2052" s="65">
        <v>3</v>
      </c>
      <c r="AL2052" s="65" t="s">
        <v>2174</v>
      </c>
      <c r="AN2052" s="65" t="str">
        <f t="shared" si="910"/>
        <v/>
      </c>
    </row>
    <row r="2053" spans="1:40" ht="16.8" customHeight="1" x14ac:dyDescent="0.25">
      <c r="A2053" s="113">
        <v>1</v>
      </c>
      <c r="B2053" s="342" t="s">
        <v>4978</v>
      </c>
      <c r="C2053" s="342" t="s">
        <v>0</v>
      </c>
      <c r="D2053" s="350" t="str">
        <f t="shared" si="902"/>
        <v>'A'</v>
      </c>
      <c r="E2053" s="211">
        <f t="shared" si="916"/>
        <v>18850406</v>
      </c>
      <c r="F2053" s="262">
        <v>4</v>
      </c>
      <c r="R2053" s="112" t="str">
        <f>IF(D2053="","", CONCATENATE("Update games set ", B2053, "= ",D2053," where game_id=", E2053))</f>
        <v>Update games set HAN= 'A' where game_id=18850406</v>
      </c>
      <c r="S2053" s="112" t="str">
        <f t="shared" si="911"/>
        <v/>
      </c>
      <c r="T2053" s="112" t="str">
        <f t="shared" si="912"/>
        <v/>
      </c>
      <c r="U2053" s="200" t="str">
        <f t="shared" si="909"/>
        <v/>
      </c>
      <c r="V2053" s="112" t="str">
        <f t="shared" si="913"/>
        <v/>
      </c>
      <c r="W2053" s="415" t="str">
        <f t="shared" si="914"/>
        <v/>
      </c>
      <c r="Y2053" s="65" t="str">
        <f t="shared" si="893"/>
        <v/>
      </c>
      <c r="Z2053" s="65" t="str">
        <f t="shared" si="894"/>
        <v/>
      </c>
      <c r="AA2053" s="65" t="str">
        <f t="shared" si="895"/>
        <v/>
      </c>
      <c r="AB2053" s="65" t="str">
        <f t="shared" si="896"/>
        <v/>
      </c>
      <c r="AC2053" s="65" t="str">
        <f t="shared" si="897"/>
        <v/>
      </c>
      <c r="AH2053" s="65" t="str">
        <f t="shared" si="915"/>
        <v>188902044</v>
      </c>
      <c r="AI2053" s="65">
        <v>18890204</v>
      </c>
      <c r="AJ2053" s="65" t="s">
        <v>5115</v>
      </c>
      <c r="AK2053" s="65">
        <v>4</v>
      </c>
      <c r="AL2053" s="65" t="s">
        <v>2174</v>
      </c>
      <c r="AN2053" s="65" t="str">
        <f t="shared" si="910"/>
        <v/>
      </c>
    </row>
    <row r="2054" spans="1:40" ht="16.8" customHeight="1" x14ac:dyDescent="0.25">
      <c r="A2054" s="113">
        <v>1</v>
      </c>
      <c r="B2054" s="342" t="s">
        <v>5</v>
      </c>
      <c r="C2054" s="342">
        <v>1</v>
      </c>
      <c r="D2054" s="349">
        <f t="shared" ref="D2054:D2103" si="917">IF(C2054="", "", C2054)</f>
        <v>1</v>
      </c>
      <c r="E2054" s="211">
        <f t="shared" si="916"/>
        <v>18850406</v>
      </c>
      <c r="F2054" s="262">
        <v>5</v>
      </c>
      <c r="R2054" s="112" t="str">
        <f>IF(D2054="","", CONCATENATE("Update games set ", B2054, "= ",D2054," where game_id=", E2054))</f>
        <v>Update games set F= 1 where game_id=18850406</v>
      </c>
      <c r="S2054" s="112" t="str">
        <f t="shared" si="911"/>
        <v/>
      </c>
      <c r="T2054" s="112" t="str">
        <f t="shared" si="912"/>
        <v/>
      </c>
      <c r="U2054" s="200" t="str">
        <f t="shared" si="909"/>
        <v/>
      </c>
      <c r="V2054" s="112" t="str">
        <f t="shared" si="913"/>
        <v/>
      </c>
      <c r="W2054" s="415" t="str">
        <f t="shared" si="914"/>
        <v/>
      </c>
      <c r="Y2054" s="65" t="str">
        <f t="shared" si="893"/>
        <v/>
      </c>
      <c r="Z2054" s="65" t="str">
        <f t="shared" si="894"/>
        <v/>
      </c>
      <c r="AA2054" s="65" t="str">
        <f t="shared" si="895"/>
        <v/>
      </c>
      <c r="AB2054" s="65" t="str">
        <f t="shared" si="896"/>
        <v/>
      </c>
      <c r="AC2054" s="65" t="str">
        <f t="shared" si="897"/>
        <v/>
      </c>
      <c r="AH2054" s="65" t="str">
        <f t="shared" si="915"/>
        <v>188902045</v>
      </c>
      <c r="AI2054" s="65">
        <v>18890204</v>
      </c>
      <c r="AJ2054" s="65" t="s">
        <v>5115</v>
      </c>
      <c r="AK2054" s="65">
        <v>5</v>
      </c>
      <c r="AL2054" s="65" t="s">
        <v>2174</v>
      </c>
      <c r="AN2054" s="65" t="str">
        <f t="shared" si="910"/>
        <v/>
      </c>
    </row>
    <row r="2055" spans="1:40" ht="16.8" customHeight="1" x14ac:dyDescent="0.25">
      <c r="A2055" s="113">
        <v>1</v>
      </c>
      <c r="B2055" s="342" t="s">
        <v>0</v>
      </c>
      <c r="C2055" s="342">
        <v>1</v>
      </c>
      <c r="D2055" s="349">
        <f t="shared" si="917"/>
        <v>1</v>
      </c>
      <c r="E2055" s="211">
        <f t="shared" si="916"/>
        <v>18850406</v>
      </c>
      <c r="F2055" s="262">
        <v>6</v>
      </c>
      <c r="R2055" s="112" t="str">
        <f>IF(D2055="","", CONCATENATE("Update games set ", B2055, "= ",D2055," where game_id=", E2055))</f>
        <v>Update games set A= 1 where game_id=18850406</v>
      </c>
      <c r="S2055" s="112" t="str">
        <f t="shared" si="911"/>
        <v/>
      </c>
      <c r="T2055" s="112" t="str">
        <f t="shared" si="912"/>
        <v/>
      </c>
      <c r="U2055" s="200" t="str">
        <f t="shared" si="909"/>
        <v/>
      </c>
      <c r="V2055" s="112" t="str">
        <f t="shared" si="913"/>
        <v/>
      </c>
      <c r="W2055" s="415" t="str">
        <f t="shared" si="914"/>
        <v/>
      </c>
      <c r="Y2055" s="65" t="str">
        <f t="shared" si="893"/>
        <v/>
      </c>
      <c r="Z2055" s="65" t="str">
        <f t="shared" si="894"/>
        <v/>
      </c>
      <c r="AA2055" s="65" t="str">
        <f t="shared" si="895"/>
        <v/>
      </c>
      <c r="AB2055" s="65" t="str">
        <f t="shared" si="896"/>
        <v/>
      </c>
      <c r="AC2055" s="65" t="str">
        <f t="shared" si="897"/>
        <v/>
      </c>
      <c r="AH2055" s="65" t="str">
        <f t="shared" si="915"/>
        <v>188902046</v>
      </c>
      <c r="AI2055" s="65">
        <v>18890204</v>
      </c>
      <c r="AJ2055" s="65" t="s">
        <v>5115</v>
      </c>
      <c r="AK2055" s="65">
        <v>6</v>
      </c>
      <c r="AL2055" s="65" t="s">
        <v>2174</v>
      </c>
      <c r="AN2055" s="65" t="str">
        <f t="shared" si="910"/>
        <v/>
      </c>
    </row>
    <row r="2056" spans="1:40" ht="16.8" customHeight="1" x14ac:dyDescent="0.25">
      <c r="A2056" s="113">
        <v>1</v>
      </c>
      <c r="B2056" s="342" t="s">
        <v>23</v>
      </c>
      <c r="D2056" s="334" t="str">
        <f t="shared" ref="D2056" si="918">IF(C2056="",IF(D2054&gt;D2055,"'W'",IF(D2054=D2055,"'D'","'L'")),_xlfn.CONCAT("'",C2056,"'"))</f>
        <v>'D'</v>
      </c>
      <c r="E2056" s="211">
        <f t="shared" si="916"/>
        <v>18850406</v>
      </c>
      <c r="F2056" s="262">
        <v>7</v>
      </c>
      <c r="R2056" s="112" t="str">
        <f>IF(D2056="","", CONCATENATE("Update games set ", B2056, "= ",D2056," where game_id=", E2056))</f>
        <v>Update games set Result= 'D' where game_id=18850406</v>
      </c>
      <c r="S2056" s="112" t="str">
        <f t="shared" si="911"/>
        <v/>
      </c>
      <c r="T2056" s="112" t="str">
        <f t="shared" si="912"/>
        <v/>
      </c>
      <c r="U2056" s="200" t="str">
        <f t="shared" si="909"/>
        <v/>
      </c>
      <c r="V2056" s="112" t="str">
        <f t="shared" si="913"/>
        <v/>
      </c>
      <c r="W2056" s="415" t="str">
        <f t="shared" si="914"/>
        <v/>
      </c>
      <c r="Y2056" s="65" t="str">
        <f t="shared" si="893"/>
        <v/>
      </c>
      <c r="Z2056" s="65" t="str">
        <f t="shared" si="894"/>
        <v/>
      </c>
      <c r="AA2056" s="65" t="str">
        <f t="shared" si="895"/>
        <v/>
      </c>
      <c r="AB2056" s="65" t="str">
        <f t="shared" si="896"/>
        <v/>
      </c>
      <c r="AC2056" s="65" t="str">
        <f t="shared" si="897"/>
        <v/>
      </c>
      <c r="AH2056" s="65" t="str">
        <f t="shared" si="915"/>
        <v>188902047</v>
      </c>
      <c r="AI2056" s="65">
        <v>18890204</v>
      </c>
      <c r="AJ2056" s="65" t="s">
        <v>5115</v>
      </c>
      <c r="AK2056" s="65">
        <v>7</v>
      </c>
      <c r="AL2056" s="65" t="s">
        <v>2174</v>
      </c>
      <c r="AN2056" s="65" t="str">
        <f t="shared" si="910"/>
        <v/>
      </c>
    </row>
    <row r="2057" spans="1:40" ht="16.8" customHeight="1" x14ac:dyDescent="0.25">
      <c r="A2057" s="113">
        <v>1</v>
      </c>
      <c r="B2057" s="342" t="s">
        <v>768</v>
      </c>
      <c r="D2057" s="349" t="str">
        <f t="shared" ref="D2057:D2110" si="919">IF(C2057="", "", C2057)</f>
        <v/>
      </c>
      <c r="E2057" s="211">
        <f t="shared" si="916"/>
        <v>18850406</v>
      </c>
      <c r="F2057" s="262">
        <v>8</v>
      </c>
      <c r="R2057" s="112" t="str">
        <f>IF(D2057="","", CONCATENATE("Update games set ", B2057, "= ",D2057," where game_id=", E2057))</f>
        <v/>
      </c>
      <c r="S2057" s="112" t="str">
        <f t="shared" si="911"/>
        <v/>
      </c>
      <c r="T2057" s="112" t="str">
        <f t="shared" si="912"/>
        <v/>
      </c>
      <c r="U2057" s="200" t="str">
        <f t="shared" si="909"/>
        <v/>
      </c>
      <c r="V2057" s="112" t="str">
        <f t="shared" si="913"/>
        <v/>
      </c>
      <c r="W2057" s="415" t="str">
        <f t="shared" si="914"/>
        <v/>
      </c>
      <c r="Y2057" s="65" t="str">
        <f t="shared" si="893"/>
        <v/>
      </c>
      <c r="Z2057" s="65" t="str">
        <f t="shared" si="894"/>
        <v/>
      </c>
      <c r="AA2057" s="65" t="str">
        <f t="shared" si="895"/>
        <v/>
      </c>
      <c r="AB2057" s="65" t="str">
        <f t="shared" si="896"/>
        <v/>
      </c>
      <c r="AC2057" s="65" t="str">
        <f t="shared" si="897"/>
        <v/>
      </c>
      <c r="AH2057" s="65" t="str">
        <f t="shared" si="915"/>
        <v>188902048</v>
      </c>
      <c r="AI2057" s="65">
        <v>18890204</v>
      </c>
      <c r="AJ2057" s="65" t="s">
        <v>5115</v>
      </c>
      <c r="AK2057" s="65">
        <v>8</v>
      </c>
      <c r="AL2057" s="65" t="s">
        <v>2174</v>
      </c>
      <c r="AN2057" s="65" t="str">
        <f t="shared" si="910"/>
        <v/>
      </c>
    </row>
    <row r="2058" spans="1:40" ht="16.8" customHeight="1" x14ac:dyDescent="0.25">
      <c r="A2058" s="113">
        <v>1</v>
      </c>
      <c r="B2058" s="342" t="s">
        <v>766</v>
      </c>
      <c r="D2058" s="349" t="str">
        <f t="shared" si="919"/>
        <v/>
      </c>
      <c r="E2058" s="211">
        <f t="shared" si="916"/>
        <v>18850406</v>
      </c>
      <c r="F2058" s="262">
        <v>9</v>
      </c>
      <c r="G2058" s="194"/>
      <c r="H2058" s="194"/>
      <c r="N2058" s="417"/>
      <c r="O2058" s="194"/>
      <c r="P2058" s="194"/>
      <c r="R2058" s="112" t="str">
        <f>IF(D2058="","", CONCATENATE("Update games set ", B2058, "= ",D2058," where game_id=", E2058))</f>
        <v/>
      </c>
      <c r="S2058" s="112" t="str">
        <f t="shared" si="911"/>
        <v/>
      </c>
      <c r="T2058" s="112" t="str">
        <f t="shared" si="912"/>
        <v/>
      </c>
      <c r="U2058" s="200" t="str">
        <f t="shared" si="909"/>
        <v/>
      </c>
      <c r="V2058" s="112" t="str">
        <f t="shared" si="913"/>
        <v/>
      </c>
      <c r="W2058" s="415" t="str">
        <f t="shared" si="914"/>
        <v/>
      </c>
      <c r="Y2058" s="65" t="str">
        <f t="shared" si="893"/>
        <v/>
      </c>
      <c r="Z2058" s="65" t="str">
        <f t="shared" si="894"/>
        <v/>
      </c>
      <c r="AA2058" s="65" t="str">
        <f t="shared" si="895"/>
        <v/>
      </c>
      <c r="AB2058" s="65" t="str">
        <f t="shared" si="896"/>
        <v/>
      </c>
      <c r="AC2058" s="65" t="str">
        <f t="shared" si="897"/>
        <v/>
      </c>
      <c r="AH2058" s="65" t="str">
        <f t="shared" si="915"/>
        <v>188902049</v>
      </c>
      <c r="AI2058" s="65">
        <v>18890204</v>
      </c>
      <c r="AJ2058" s="65" t="s">
        <v>5115</v>
      </c>
      <c r="AK2058" s="65">
        <v>9</v>
      </c>
      <c r="AL2058" s="65" t="s">
        <v>2174</v>
      </c>
      <c r="AN2058" s="65" t="str">
        <f t="shared" si="910"/>
        <v/>
      </c>
    </row>
    <row r="2059" spans="1:40" ht="16.8" customHeight="1" x14ac:dyDescent="0.25">
      <c r="A2059" s="113">
        <v>1</v>
      </c>
      <c r="B2059" s="342" t="s">
        <v>753</v>
      </c>
      <c r="D2059" s="350" t="str">
        <f t="shared" ref="D2059:D2107" si="920">IF(C2059="", "", CONCATENATE("'", C2059,"'"))</f>
        <v/>
      </c>
      <c r="E2059" s="211">
        <f t="shared" si="916"/>
        <v>18850406</v>
      </c>
      <c r="F2059" s="262">
        <v>10</v>
      </c>
      <c r="G2059" s="194"/>
      <c r="N2059" s="417"/>
      <c r="O2059" s="194"/>
      <c r="P2059" s="194"/>
      <c r="R2059" s="112" t="str">
        <f>IF(D2059="","", CONCATENATE("Update games set ", B2059, "= ",D2059," where game_id=", E2059))</f>
        <v/>
      </c>
      <c r="S2059" s="112" t="str">
        <f t="shared" si="911"/>
        <v/>
      </c>
      <c r="T2059" s="112" t="str">
        <f t="shared" si="912"/>
        <v/>
      </c>
      <c r="U2059" s="200" t="str">
        <f t="shared" si="909"/>
        <v/>
      </c>
      <c r="V2059" s="112" t="str">
        <f t="shared" si="913"/>
        <v/>
      </c>
      <c r="W2059" s="415" t="str">
        <f t="shared" si="914"/>
        <v/>
      </c>
      <c r="Y2059" s="65" t="str">
        <f t="shared" si="893"/>
        <v/>
      </c>
      <c r="Z2059" s="65" t="str">
        <f t="shared" si="894"/>
        <v/>
      </c>
      <c r="AA2059" s="65" t="str">
        <f t="shared" si="895"/>
        <v/>
      </c>
      <c r="AB2059" s="65" t="str">
        <f t="shared" si="896"/>
        <v/>
      </c>
      <c r="AC2059" s="65" t="str">
        <f t="shared" si="897"/>
        <v/>
      </c>
      <c r="AH2059" s="65" t="str">
        <f t="shared" si="915"/>
        <v>1889020410</v>
      </c>
      <c r="AI2059" s="65">
        <v>18890204</v>
      </c>
      <c r="AJ2059" s="65" t="s">
        <v>5115</v>
      </c>
      <c r="AK2059" s="65">
        <v>10</v>
      </c>
      <c r="AL2059" s="65" t="s">
        <v>2174</v>
      </c>
      <c r="AN2059" s="65" t="str">
        <f t="shared" si="910"/>
        <v/>
      </c>
    </row>
    <row r="2060" spans="1:40" ht="16.8" customHeight="1" x14ac:dyDescent="0.25">
      <c r="A2060" s="113">
        <v>1</v>
      </c>
      <c r="B2060" s="342" t="s">
        <v>746</v>
      </c>
      <c r="C2060" s="351" t="s">
        <v>5062</v>
      </c>
      <c r="D2060" s="334" t="str">
        <f>CONCATENATE("'", LEFT(E2060,4),"-",MID(E2060,5,2),"-", MID(E2060,7,2), " ", C2060,"'")</f>
        <v>'1885-04-06 15:00'</v>
      </c>
      <c r="E2060" s="211">
        <f t="shared" si="916"/>
        <v>18850406</v>
      </c>
      <c r="F2060" s="262">
        <v>11</v>
      </c>
      <c r="R2060" s="112" t="str">
        <f>IF(D2060="","", CONCATENATE("Update games set ", B2060, "= ",D2060," where game_id=", E2060))</f>
        <v>Update games set Game_date= '1885-04-06 15:00' where game_id=18850406</v>
      </c>
      <c r="S2060" s="112" t="str">
        <f t="shared" si="911"/>
        <v/>
      </c>
      <c r="T2060" s="112" t="str">
        <f t="shared" si="912"/>
        <v/>
      </c>
      <c r="U2060" s="200" t="str">
        <f t="shared" si="909"/>
        <v/>
      </c>
      <c r="V2060" s="112" t="str">
        <f t="shared" si="913"/>
        <v/>
      </c>
      <c r="W2060" s="415" t="str">
        <f t="shared" si="914"/>
        <v/>
      </c>
      <c r="Y2060" s="65" t="str">
        <f t="shared" si="893"/>
        <v/>
      </c>
      <c r="Z2060" s="65" t="str">
        <f t="shared" si="894"/>
        <v/>
      </c>
      <c r="AA2060" s="65" t="str">
        <f t="shared" si="895"/>
        <v/>
      </c>
      <c r="AB2060" s="65" t="str">
        <f t="shared" si="896"/>
        <v/>
      </c>
      <c r="AC2060" s="65" t="str">
        <f t="shared" si="897"/>
        <v/>
      </c>
      <c r="AH2060" s="65" t="str">
        <f t="shared" si="915"/>
        <v>1889020411</v>
      </c>
      <c r="AI2060" s="65">
        <v>18890204</v>
      </c>
      <c r="AJ2060" s="65" t="s">
        <v>5115</v>
      </c>
      <c r="AK2060" s="65">
        <v>11</v>
      </c>
      <c r="AL2060" s="65" t="s">
        <v>2174</v>
      </c>
      <c r="AN2060" s="65" t="str">
        <f t="shared" si="910"/>
        <v/>
      </c>
    </row>
    <row r="2061" spans="1:40" ht="16.8" customHeight="1" x14ac:dyDescent="0.25">
      <c r="A2061" s="113">
        <v>1</v>
      </c>
      <c r="B2061" s="342" t="s">
        <v>25</v>
      </c>
      <c r="D2061" s="350" t="str">
        <f t="shared" si="902"/>
        <v/>
      </c>
      <c r="E2061" s="211">
        <f t="shared" si="916"/>
        <v>18850406</v>
      </c>
      <c r="F2061" s="262">
        <v>12</v>
      </c>
      <c r="G2061" s="212"/>
      <c r="H2061" s="212"/>
      <c r="N2061" s="416"/>
      <c r="O2061" s="212"/>
      <c r="P2061" s="212"/>
      <c r="R2061" s="112" t="str">
        <f>IF(D2061="","", CONCATENATE("Update games set ", B2061, "= ",D2061," where game_id=", E2061))</f>
        <v/>
      </c>
      <c r="S2061" s="112" t="str">
        <f t="shared" si="911"/>
        <v/>
      </c>
      <c r="T2061" s="112" t="str">
        <f t="shared" si="912"/>
        <v/>
      </c>
      <c r="U2061" s="200" t="str">
        <f t="shared" si="909"/>
        <v/>
      </c>
      <c r="V2061" s="112" t="str">
        <f t="shared" si="913"/>
        <v/>
      </c>
      <c r="W2061" s="415" t="str">
        <f t="shared" si="914"/>
        <v/>
      </c>
      <c r="Y2061" s="65" t="str">
        <f t="shared" si="893"/>
        <v/>
      </c>
      <c r="Z2061" s="65" t="str">
        <f t="shared" si="894"/>
        <v/>
      </c>
      <c r="AA2061" s="65" t="str">
        <f t="shared" si="895"/>
        <v/>
      </c>
      <c r="AB2061" s="65" t="str">
        <f t="shared" si="896"/>
        <v/>
      </c>
      <c r="AC2061" s="65" t="str">
        <f t="shared" si="897"/>
        <v/>
      </c>
      <c r="AH2061" s="65" t="str">
        <f t="shared" si="915"/>
        <v>1889020412</v>
      </c>
      <c r="AI2061" s="65">
        <v>18890204</v>
      </c>
      <c r="AJ2061" s="65" t="s">
        <v>5115</v>
      </c>
      <c r="AK2061" s="65">
        <v>12</v>
      </c>
      <c r="AL2061" s="65" t="s">
        <v>653</v>
      </c>
      <c r="AN2061" s="65" t="str">
        <f t="shared" si="910"/>
        <v/>
      </c>
    </row>
    <row r="2062" spans="1:40" ht="16.8" customHeight="1" x14ac:dyDescent="0.25">
      <c r="A2062" s="113">
        <v>1</v>
      </c>
      <c r="B2062" s="342" t="s">
        <v>475</v>
      </c>
      <c r="D2062" s="349" t="str">
        <f t="shared" si="919"/>
        <v/>
      </c>
      <c r="E2062" s="211">
        <f t="shared" si="916"/>
        <v>18850406</v>
      </c>
      <c r="F2062" s="262">
        <v>13</v>
      </c>
      <c r="R2062" s="112" t="str">
        <f>IF(D2062="","", CONCATENATE("Update games set ", B2062, "= ",D2062," where game_id=", E2062))</f>
        <v/>
      </c>
      <c r="S2062" s="112" t="str">
        <f t="shared" si="911"/>
        <v/>
      </c>
      <c r="T2062" s="112" t="str">
        <f t="shared" si="912"/>
        <v/>
      </c>
      <c r="U2062" s="200" t="str">
        <f t="shared" si="909"/>
        <v/>
      </c>
      <c r="V2062" s="112" t="str">
        <f t="shared" si="913"/>
        <v/>
      </c>
      <c r="W2062" s="415" t="str">
        <f t="shared" si="914"/>
        <v/>
      </c>
      <c r="Y2062" s="65" t="str">
        <f t="shared" ref="Y2062:Y2125" si="921">IF(I2062="","",CONCATENATE("update goals set scorer_name = '",SUBSTITUTE(J2062, "'", "''"),"'"))</f>
        <v/>
      </c>
      <c r="Z2062" s="65" t="str">
        <f t="shared" ref="Z2062:Z2125" si="922">IF(K2062="", "", CONCATENATE(", goal_min = ", K2062))</f>
        <v/>
      </c>
      <c r="AA2062" s="65" t="str">
        <f t="shared" ref="AA2062:AA2125" si="923">IF(L2062="", "", CONCATENATE(", Pen = '", UPPER(L2062), "'"))</f>
        <v/>
      </c>
      <c r="AB2062" s="65" t="str">
        <f t="shared" ref="AB2062:AB2125" si="924">IF(M2062="", "", CONCATENATE(", OG = '", UPPER(M2062), "'"))</f>
        <v/>
      </c>
      <c r="AC2062" s="65" t="str">
        <f t="shared" ref="AC2062:AC2125" si="925">IF(I2062="", "", CONCATENATE(" where game_id = ", E2062, " and goal_order = ", I2062))</f>
        <v/>
      </c>
      <c r="AH2062" s="65" t="str">
        <f t="shared" si="915"/>
        <v>1889020413</v>
      </c>
      <c r="AI2062" s="65">
        <v>18890204</v>
      </c>
      <c r="AJ2062" s="65" t="s">
        <v>5115</v>
      </c>
      <c r="AK2062" s="65">
        <v>13</v>
      </c>
      <c r="AL2062" s="65" t="s">
        <v>653</v>
      </c>
      <c r="AN2062" s="65" t="str">
        <f t="shared" si="910"/>
        <v/>
      </c>
    </row>
    <row r="2063" spans="1:40" ht="16.8" customHeight="1" x14ac:dyDescent="0.25">
      <c r="A2063" s="113">
        <v>1</v>
      </c>
      <c r="B2063" s="342" t="s">
        <v>20</v>
      </c>
      <c r="C2063" s="342" t="s">
        <v>5094</v>
      </c>
      <c r="D2063" s="350" t="str">
        <f t="shared" si="902"/>
        <v>'County Ground, Derby'</v>
      </c>
      <c r="E2063" s="211">
        <f t="shared" si="916"/>
        <v>18850406</v>
      </c>
      <c r="F2063" s="262">
        <v>14</v>
      </c>
      <c r="R2063" s="112" t="str">
        <f>IF(D2063="","", CONCATENATE("Update games set ", B2063, "= ",D2063," where game_id=", E2063))</f>
        <v>Update games set Ground= 'County Ground, Derby' where game_id=18850406</v>
      </c>
      <c r="S2063" s="112" t="str">
        <f t="shared" si="911"/>
        <v/>
      </c>
      <c r="T2063" s="112" t="str">
        <f t="shared" si="912"/>
        <v/>
      </c>
      <c r="U2063" s="200" t="str">
        <f t="shared" si="909"/>
        <v/>
      </c>
      <c r="V2063" s="112" t="str">
        <f t="shared" si="913"/>
        <v/>
      </c>
      <c r="W2063" s="415" t="str">
        <f t="shared" si="914"/>
        <v/>
      </c>
      <c r="Y2063" s="65" t="str">
        <f t="shared" si="921"/>
        <v/>
      </c>
      <c r="Z2063" s="65" t="str">
        <f t="shared" si="922"/>
        <v/>
      </c>
      <c r="AA2063" s="65" t="str">
        <f t="shared" si="923"/>
        <v/>
      </c>
      <c r="AB2063" s="65" t="str">
        <f t="shared" si="924"/>
        <v/>
      </c>
      <c r="AC2063" s="65" t="str">
        <f t="shared" si="925"/>
        <v/>
      </c>
      <c r="AH2063" s="65" t="str">
        <f t="shared" si="915"/>
        <v>1889020414</v>
      </c>
      <c r="AI2063" s="65">
        <v>18890204</v>
      </c>
      <c r="AJ2063" s="65" t="s">
        <v>5115</v>
      </c>
      <c r="AK2063" s="65">
        <v>14</v>
      </c>
      <c r="AL2063" s="65" t="s">
        <v>653</v>
      </c>
      <c r="AN2063" s="65" t="str">
        <f t="shared" si="910"/>
        <v/>
      </c>
    </row>
    <row r="2064" spans="1:40" ht="16.8" customHeight="1" x14ac:dyDescent="0.25">
      <c r="A2064" s="113">
        <v>1</v>
      </c>
      <c r="B2064" s="342" t="s">
        <v>4882</v>
      </c>
      <c r="C2064" s="342" t="str">
        <f>IF(C2063="", "", C2063)</f>
        <v>County Ground, Derby</v>
      </c>
      <c r="D2064" s="350" t="str">
        <f t="shared" si="902"/>
        <v>'County Ground, Derby'</v>
      </c>
      <c r="E2064" s="211">
        <f t="shared" si="916"/>
        <v>18850406</v>
      </c>
      <c r="F2064" s="262">
        <v>15</v>
      </c>
      <c r="R2064" s="112" t="str">
        <f>IF(D2064="","", CONCATENATE("Update games set ", B2064, "= ",D2064," where game_id=", E2064))</f>
        <v>Update games set Ground_parent= 'County Ground, Derby' where game_id=18850406</v>
      </c>
      <c r="S2064" s="112" t="str">
        <f t="shared" si="911"/>
        <v/>
      </c>
      <c r="T2064" s="112" t="str">
        <f t="shared" si="912"/>
        <v/>
      </c>
      <c r="U2064" s="200" t="str">
        <f t="shared" si="909"/>
        <v/>
      </c>
      <c r="V2064" s="112" t="str">
        <f t="shared" si="913"/>
        <v/>
      </c>
      <c r="W2064" s="415" t="str">
        <f t="shared" si="914"/>
        <v/>
      </c>
      <c r="Y2064" s="65" t="str">
        <f t="shared" si="921"/>
        <v/>
      </c>
      <c r="Z2064" s="65" t="str">
        <f t="shared" si="922"/>
        <v/>
      </c>
      <c r="AA2064" s="65" t="str">
        <f t="shared" si="923"/>
        <v/>
      </c>
      <c r="AB2064" s="65" t="str">
        <f t="shared" si="924"/>
        <v/>
      </c>
      <c r="AC2064" s="65" t="str">
        <f t="shared" si="925"/>
        <v/>
      </c>
      <c r="AH2064" s="65" t="str">
        <f t="shared" si="915"/>
        <v>1889020415</v>
      </c>
      <c r="AI2064" s="65">
        <v>18890204</v>
      </c>
      <c r="AJ2064" s="65" t="s">
        <v>5115</v>
      </c>
      <c r="AK2064" s="65">
        <v>15</v>
      </c>
      <c r="AL2064" s="65" t="s">
        <v>653</v>
      </c>
      <c r="AN2064" s="65" t="str">
        <f t="shared" si="910"/>
        <v/>
      </c>
    </row>
    <row r="2065" spans="1:40" s="126" customFormat="1" ht="16.8" customHeight="1" thickBot="1" x14ac:dyDescent="0.3">
      <c r="A2065" s="113">
        <v>1</v>
      </c>
      <c r="B2065" s="116" t="s">
        <v>115</v>
      </c>
      <c r="C2065" s="352"/>
      <c r="D2065" s="370" t="str">
        <f t="shared" ref="D2065" si="926">IF(MID(E2065,5,2)*1&gt;6,_xlfn.CONCAT("'",LEFT(E2065,4),"-",MID(E2065,3,2)+1,"'"),_xlfn.CONCAT("'",LEFT(E2065,4)-1,"-",MID(E2065,3,2),"'"))</f>
        <v>'1884-85'</v>
      </c>
      <c r="E2065" s="214">
        <f t="shared" si="916"/>
        <v>18850406</v>
      </c>
      <c r="F2065" s="266">
        <v>16</v>
      </c>
      <c r="G2065" s="343"/>
      <c r="H2065" s="343"/>
      <c r="I2065" s="267"/>
      <c r="J2065" s="214"/>
      <c r="K2065" s="266"/>
      <c r="L2065" s="266"/>
      <c r="M2065" s="266"/>
      <c r="N2065" s="419"/>
      <c r="O2065" s="343"/>
      <c r="P2065" s="343"/>
      <c r="Q2065" s="346"/>
      <c r="R2065" s="112" t="str">
        <f>IF(D2065="","", CONCATENATE("Update games set ", B2065, "= ",D2065," where game_id=", E2065))</f>
        <v>Update games set Season= '1884-85' where game_id=18850406</v>
      </c>
      <c r="S2065" s="112" t="str">
        <f t="shared" si="911"/>
        <v/>
      </c>
      <c r="T2065" s="112" t="str">
        <f t="shared" si="912"/>
        <v/>
      </c>
      <c r="U2065" s="200" t="str">
        <f t="shared" si="909"/>
        <v/>
      </c>
      <c r="V2065" s="112" t="str">
        <f t="shared" si="913"/>
        <v/>
      </c>
      <c r="W2065" s="415" t="str">
        <f t="shared" si="914"/>
        <v/>
      </c>
      <c r="X2065" s="240"/>
      <c r="Y2065" s="65" t="str">
        <f t="shared" si="921"/>
        <v/>
      </c>
      <c r="Z2065" s="65" t="str">
        <f t="shared" si="922"/>
        <v/>
      </c>
      <c r="AA2065" s="65" t="str">
        <f t="shared" si="923"/>
        <v/>
      </c>
      <c r="AB2065" s="65" t="str">
        <f t="shared" si="924"/>
        <v/>
      </c>
      <c r="AC2065" s="65" t="str">
        <f t="shared" si="925"/>
        <v/>
      </c>
      <c r="AH2065" s="65" t="str">
        <f t="shared" si="915"/>
        <v>1889020416</v>
      </c>
      <c r="AI2065" s="126">
        <v>18890204</v>
      </c>
      <c r="AJ2065" s="126" t="s">
        <v>5115</v>
      </c>
      <c r="AK2065" s="126">
        <v>16</v>
      </c>
      <c r="AL2065" s="126" t="s">
        <v>653</v>
      </c>
      <c r="AN2065" s="65" t="str">
        <f t="shared" si="910"/>
        <v/>
      </c>
    </row>
    <row r="2066" spans="1:40" ht="15" thickTop="1" x14ac:dyDescent="0.25">
      <c r="A2066" s="113">
        <v>1</v>
      </c>
      <c r="B2066" s="341" t="s">
        <v>22</v>
      </c>
      <c r="C2066" s="341" t="s">
        <v>33</v>
      </c>
      <c r="D2066" s="341" t="str">
        <f t="shared" si="902"/>
        <v>'Aston Villa'</v>
      </c>
      <c r="E2066" s="211">
        <v>18851024</v>
      </c>
      <c r="F2066" s="262">
        <v>1</v>
      </c>
      <c r="G2066" s="211" t="s">
        <v>3688</v>
      </c>
      <c r="H2066" s="212"/>
      <c r="R2066" s="112" t="str">
        <f>IF(D2066="","", CONCATENATE("Update games set ", B2066, "= ",D2066," where game_id=", E2066))</f>
        <v>Update games set Opponent= 'Aston Villa' where game_id=18851024</v>
      </c>
      <c r="S2066" s="112" t="str">
        <f t="shared" si="911"/>
        <v>Update lineups set player_name = 'J Luntley', raw_name = 'J Luntley' where game_id = 18851024 and player_order = 1</v>
      </c>
      <c r="T2066" s="112" t="str">
        <f t="shared" si="912"/>
        <v/>
      </c>
      <c r="U2066" s="200" t="str">
        <f t="shared" si="909"/>
        <v/>
      </c>
      <c r="V2066" s="112" t="str">
        <f t="shared" si="913"/>
        <v/>
      </c>
      <c r="W2066" s="415" t="str">
        <f t="shared" si="914"/>
        <v/>
      </c>
      <c r="Y2066" s="65" t="str">
        <f t="shared" si="921"/>
        <v/>
      </c>
      <c r="Z2066" s="65" t="str">
        <f t="shared" si="922"/>
        <v/>
      </c>
      <c r="AA2066" s="65" t="str">
        <f t="shared" si="923"/>
        <v/>
      </c>
      <c r="AB2066" s="65" t="str">
        <f t="shared" si="924"/>
        <v/>
      </c>
      <c r="AC2066" s="65" t="str">
        <f t="shared" si="925"/>
        <v/>
      </c>
      <c r="AH2066" s="65" t="str">
        <f t="shared" si="915"/>
        <v>188902161</v>
      </c>
      <c r="AI2066" s="65">
        <v>18890216</v>
      </c>
      <c r="AJ2066" s="65" t="s">
        <v>5121</v>
      </c>
      <c r="AK2066" s="65">
        <v>1</v>
      </c>
      <c r="AL2066" s="65" t="s">
        <v>3175</v>
      </c>
      <c r="AN2066" s="65" t="str">
        <f t="shared" si="910"/>
        <v>update games set source = 'The Nottingham Forest Football Scrapbook' where game_id = 18851024</v>
      </c>
    </row>
    <row r="2067" spans="1:40" ht="16.8" customHeight="1" x14ac:dyDescent="0.25">
      <c r="A2067" s="113">
        <v>1</v>
      </c>
      <c r="B2067" s="342" t="s">
        <v>4979</v>
      </c>
      <c r="C2067" s="342" t="str">
        <f>IF(C2066="", "", C2066)</f>
        <v>Aston Villa</v>
      </c>
      <c r="D2067" s="350" t="str">
        <f t="shared" si="902"/>
        <v>'Aston Villa'</v>
      </c>
      <c r="E2067" s="211">
        <f>E2066</f>
        <v>18851024</v>
      </c>
      <c r="F2067" s="262">
        <v>2</v>
      </c>
      <c r="G2067" s="211" t="s">
        <v>4976</v>
      </c>
      <c r="R2067" s="112" t="str">
        <f>IF(D2067="","", CONCATENATE("Update games set ", B2067, "= ",D2067," where game_id=", E2067))</f>
        <v>Update games set Opp_parent= 'Aston Villa' where game_id=18851024</v>
      </c>
      <c r="S2067" s="112" t="str">
        <f t="shared" si="911"/>
        <v>Update lineups set player_name = 'CJ Caborn', raw_name = 'CJ Caborn' where game_id = 18851024 and player_order = 2</v>
      </c>
      <c r="T2067" s="112" t="str">
        <f t="shared" si="912"/>
        <v/>
      </c>
      <c r="U2067" s="200" t="str">
        <f t="shared" si="909"/>
        <v/>
      </c>
      <c r="V2067" s="112" t="str">
        <f t="shared" si="913"/>
        <v/>
      </c>
      <c r="W2067" s="415" t="str">
        <f t="shared" si="914"/>
        <v/>
      </c>
      <c r="Y2067" s="65" t="str">
        <f t="shared" si="921"/>
        <v/>
      </c>
      <c r="Z2067" s="65" t="str">
        <f t="shared" si="922"/>
        <v/>
      </c>
      <c r="AA2067" s="65" t="str">
        <f t="shared" si="923"/>
        <v/>
      </c>
      <c r="AB2067" s="65" t="str">
        <f t="shared" si="924"/>
        <v/>
      </c>
      <c r="AC2067" s="65" t="str">
        <f t="shared" si="925"/>
        <v/>
      </c>
      <c r="AH2067" s="65" t="str">
        <f t="shared" si="915"/>
        <v>188902162</v>
      </c>
      <c r="AI2067" s="65">
        <v>18890216</v>
      </c>
      <c r="AJ2067" s="65" t="s">
        <v>5121</v>
      </c>
      <c r="AK2067" s="65">
        <v>2</v>
      </c>
      <c r="AL2067" s="65" t="s">
        <v>2088</v>
      </c>
      <c r="AN2067" s="65" t="str">
        <f t="shared" si="910"/>
        <v/>
      </c>
    </row>
    <row r="2068" spans="1:40" ht="16.8" customHeight="1" x14ac:dyDescent="0.25">
      <c r="A2068" s="113">
        <v>1</v>
      </c>
      <c r="B2068" s="342" t="s">
        <v>2653</v>
      </c>
      <c r="C2068" s="342" t="s">
        <v>663</v>
      </c>
      <c r="D2068" s="350" t="str">
        <f t="shared" si="902"/>
        <v>'Friendly'</v>
      </c>
      <c r="E2068" s="211">
        <f t="shared" ref="E2068:E2081" si="927">E2067</f>
        <v>18851024</v>
      </c>
      <c r="F2068" s="262">
        <v>3</v>
      </c>
      <c r="G2068" s="211" t="s">
        <v>5033</v>
      </c>
      <c r="R2068" s="112" t="str">
        <f>IF(D2068="","", CONCATENATE("Update games set ", B2068, "= ",D2068," where game_id=", E2068))</f>
        <v>Update games set Game_type= 'Friendly' where game_id=18851024</v>
      </c>
      <c r="S2068" s="112" t="str">
        <f t="shared" si="911"/>
        <v>Update lineups set player_name = 'WT Hancock', raw_name = 'WT Hancock' where game_id = 18851024 and player_order = 3</v>
      </c>
      <c r="T2068" s="112" t="str">
        <f t="shared" si="912"/>
        <v/>
      </c>
      <c r="U2068" s="200" t="str">
        <f t="shared" si="909"/>
        <v/>
      </c>
      <c r="V2068" s="112" t="str">
        <f t="shared" si="913"/>
        <v/>
      </c>
      <c r="W2068" s="415" t="str">
        <f t="shared" si="914"/>
        <v/>
      </c>
      <c r="Y2068" s="65" t="str">
        <f t="shared" si="921"/>
        <v/>
      </c>
      <c r="Z2068" s="65" t="str">
        <f t="shared" si="922"/>
        <v/>
      </c>
      <c r="AA2068" s="65" t="str">
        <f t="shared" si="923"/>
        <v/>
      </c>
      <c r="AB2068" s="65" t="str">
        <f t="shared" si="924"/>
        <v/>
      </c>
      <c r="AC2068" s="65" t="str">
        <f t="shared" si="925"/>
        <v/>
      </c>
      <c r="AH2068" s="65" t="str">
        <f t="shared" si="915"/>
        <v>188902163</v>
      </c>
      <c r="AI2068" s="65">
        <v>18890216</v>
      </c>
      <c r="AJ2068" s="65" t="s">
        <v>5121</v>
      </c>
      <c r="AK2068" s="65">
        <v>3</v>
      </c>
      <c r="AL2068" s="65" t="s">
        <v>3533</v>
      </c>
      <c r="AN2068" s="65" t="str">
        <f t="shared" si="910"/>
        <v/>
      </c>
    </row>
    <row r="2069" spans="1:40" ht="16.8" customHeight="1" x14ac:dyDescent="0.25">
      <c r="A2069" s="113">
        <v>1</v>
      </c>
      <c r="B2069" s="342" t="s">
        <v>4978</v>
      </c>
      <c r="C2069" s="342" t="s">
        <v>5065</v>
      </c>
      <c r="D2069" s="350" t="str">
        <f t="shared" si="902"/>
        <v>'H'</v>
      </c>
      <c r="E2069" s="211">
        <f t="shared" si="927"/>
        <v>18851024</v>
      </c>
      <c r="F2069" s="262">
        <v>4</v>
      </c>
      <c r="G2069" s="211" t="s">
        <v>5091</v>
      </c>
      <c r="R2069" s="112" t="str">
        <f>IF(D2069="","", CONCATENATE("Update games set ", B2069, "= ",D2069," where game_id=", E2069))</f>
        <v>Update games set HAN= 'H' where game_id=18851024</v>
      </c>
      <c r="S2069" s="112" t="str">
        <f t="shared" si="911"/>
        <v>Update lineups set player_name = 'AW Ward', raw_name = 'AW Ward' where game_id = 18851024 and player_order = 4</v>
      </c>
      <c r="T2069" s="112" t="str">
        <f t="shared" si="912"/>
        <v/>
      </c>
      <c r="U2069" s="200" t="str">
        <f t="shared" si="909"/>
        <v/>
      </c>
      <c r="V2069" s="112" t="str">
        <f t="shared" si="913"/>
        <v/>
      </c>
      <c r="W2069" s="415" t="str">
        <f t="shared" si="914"/>
        <v/>
      </c>
      <c r="Y2069" s="65" t="str">
        <f t="shared" si="921"/>
        <v/>
      </c>
      <c r="Z2069" s="65" t="str">
        <f t="shared" si="922"/>
        <v/>
      </c>
      <c r="AA2069" s="65" t="str">
        <f t="shared" si="923"/>
        <v/>
      </c>
      <c r="AB2069" s="65" t="str">
        <f t="shared" si="924"/>
        <v/>
      </c>
      <c r="AC2069" s="65" t="str">
        <f t="shared" si="925"/>
        <v/>
      </c>
      <c r="AH2069" s="65" t="str">
        <f t="shared" si="915"/>
        <v>188902164</v>
      </c>
      <c r="AI2069" s="65">
        <v>18890216</v>
      </c>
      <c r="AJ2069" s="65" t="s">
        <v>5121</v>
      </c>
      <c r="AK2069" s="65">
        <v>4</v>
      </c>
      <c r="AL2069" s="65" t="s">
        <v>3645</v>
      </c>
      <c r="AN2069" s="65" t="str">
        <f t="shared" si="910"/>
        <v/>
      </c>
    </row>
    <row r="2070" spans="1:40" ht="16.8" customHeight="1" x14ac:dyDescent="0.25">
      <c r="A2070" s="113">
        <v>1</v>
      </c>
      <c r="B2070" s="342" t="s">
        <v>5</v>
      </c>
      <c r="C2070" s="342">
        <v>0</v>
      </c>
      <c r="D2070" s="349">
        <f t="shared" si="917"/>
        <v>0</v>
      </c>
      <c r="E2070" s="211">
        <f t="shared" si="927"/>
        <v>18851024</v>
      </c>
      <c r="F2070" s="262">
        <v>5</v>
      </c>
      <c r="G2070" s="211" t="s">
        <v>4998</v>
      </c>
      <c r="R2070" s="112" t="str">
        <f>IF(D2070="","", CONCATENATE("Update games set ", B2070, "= ",D2070," where game_id=", E2070))</f>
        <v>Update games set F= 0 where game_id=18851024</v>
      </c>
      <c r="S2070" s="112" t="str">
        <f t="shared" si="911"/>
        <v>Update lineups set player_name = 'H Billyeald', raw_name = 'H Billyeald' where game_id = 18851024 and player_order = 5</v>
      </c>
      <c r="T2070" s="112" t="str">
        <f t="shared" si="912"/>
        <v/>
      </c>
      <c r="U2070" s="200" t="str">
        <f t="shared" si="909"/>
        <v/>
      </c>
      <c r="V2070" s="112" t="str">
        <f t="shared" si="913"/>
        <v/>
      </c>
      <c r="W2070" s="415" t="str">
        <f t="shared" si="914"/>
        <v/>
      </c>
      <c r="Y2070" s="65" t="str">
        <f t="shared" si="921"/>
        <v/>
      </c>
      <c r="Z2070" s="65" t="str">
        <f t="shared" si="922"/>
        <v/>
      </c>
      <c r="AA2070" s="65" t="str">
        <f t="shared" si="923"/>
        <v/>
      </c>
      <c r="AB2070" s="65" t="str">
        <f t="shared" si="924"/>
        <v/>
      </c>
      <c r="AC2070" s="65" t="str">
        <f t="shared" si="925"/>
        <v/>
      </c>
      <c r="AH2070" s="65" t="str">
        <f t="shared" si="915"/>
        <v>188902165</v>
      </c>
      <c r="AI2070" s="65">
        <v>18890216</v>
      </c>
      <c r="AJ2070" s="65" t="s">
        <v>5121</v>
      </c>
      <c r="AK2070" s="65">
        <v>5</v>
      </c>
      <c r="AL2070" s="65" t="s">
        <v>3535</v>
      </c>
      <c r="AN2070" s="65" t="str">
        <f t="shared" si="910"/>
        <v/>
      </c>
    </row>
    <row r="2071" spans="1:40" ht="16.8" customHeight="1" x14ac:dyDescent="0.25">
      <c r="A2071" s="113">
        <v>1</v>
      </c>
      <c r="B2071" s="342" t="s">
        <v>0</v>
      </c>
      <c r="C2071" s="342">
        <v>0</v>
      </c>
      <c r="D2071" s="349">
        <f t="shared" si="917"/>
        <v>0</v>
      </c>
      <c r="E2071" s="211">
        <f t="shared" si="927"/>
        <v>18851024</v>
      </c>
      <c r="F2071" s="262">
        <v>6</v>
      </c>
      <c r="G2071" s="211" t="s">
        <v>5007</v>
      </c>
      <c r="R2071" s="112" t="str">
        <f>IF(D2071="","", CONCATENATE("Update games set ", B2071, "= ",D2071," where game_id=", E2071))</f>
        <v>Update games set A= 0 where game_id=18851024</v>
      </c>
      <c r="S2071" s="112" t="str">
        <f t="shared" si="911"/>
        <v>Update lineups set player_name = 'S Norman', raw_name = 'S Norman' where game_id = 18851024 and player_order = 6</v>
      </c>
      <c r="T2071" s="112" t="str">
        <f t="shared" si="912"/>
        <v/>
      </c>
      <c r="U2071" s="200" t="str">
        <f t="shared" si="909"/>
        <v/>
      </c>
      <c r="V2071" s="112" t="str">
        <f t="shared" si="913"/>
        <v/>
      </c>
      <c r="W2071" s="415" t="str">
        <f t="shared" si="914"/>
        <v/>
      </c>
      <c r="Y2071" s="65" t="str">
        <f t="shared" si="921"/>
        <v/>
      </c>
      <c r="Z2071" s="65" t="str">
        <f t="shared" si="922"/>
        <v/>
      </c>
      <c r="AA2071" s="65" t="str">
        <f t="shared" si="923"/>
        <v/>
      </c>
      <c r="AB2071" s="65" t="str">
        <f t="shared" si="924"/>
        <v/>
      </c>
      <c r="AC2071" s="65" t="str">
        <f t="shared" si="925"/>
        <v/>
      </c>
      <c r="AH2071" s="65" t="str">
        <f t="shared" si="915"/>
        <v>188902166</v>
      </c>
      <c r="AI2071" s="65">
        <v>18890216</v>
      </c>
      <c r="AJ2071" s="65" t="s">
        <v>5121</v>
      </c>
      <c r="AK2071" s="65">
        <v>6</v>
      </c>
      <c r="AL2071" s="65" t="s">
        <v>2091</v>
      </c>
      <c r="AN2071" s="65" t="str">
        <f t="shared" si="910"/>
        <v/>
      </c>
    </row>
    <row r="2072" spans="1:40" ht="16.8" customHeight="1" x14ac:dyDescent="0.25">
      <c r="A2072" s="113">
        <v>1</v>
      </c>
      <c r="B2072" s="342" t="s">
        <v>23</v>
      </c>
      <c r="D2072" s="334" t="str">
        <f t="shared" ref="D2072" si="928">IF(C2072="",IF(D2070&gt;D2071,"'W'",IF(D2070=D2071,"'D'","'L'")),_xlfn.CONCAT("'",C2072,"'"))</f>
        <v>'D'</v>
      </c>
      <c r="E2072" s="211">
        <f t="shared" si="927"/>
        <v>18851024</v>
      </c>
      <c r="F2072" s="262">
        <v>7</v>
      </c>
      <c r="G2072" s="211" t="s">
        <v>5068</v>
      </c>
      <c r="R2072" s="112" t="str">
        <f>IF(D2072="","", CONCATENATE("Update games set ", B2072, "= ",D2072," where game_id=", E2072))</f>
        <v>Update games set Result= 'D' where game_id=18851024</v>
      </c>
      <c r="S2072" s="112" t="str">
        <f t="shared" si="911"/>
        <v>Update lineups set player_name = 'F Fox', raw_name = 'F Fox' where game_id = 18851024 and player_order = 7</v>
      </c>
      <c r="T2072" s="112" t="str">
        <f t="shared" si="912"/>
        <v/>
      </c>
      <c r="U2072" s="200" t="str">
        <f t="shared" si="909"/>
        <v/>
      </c>
      <c r="V2072" s="112" t="str">
        <f t="shared" si="913"/>
        <v/>
      </c>
      <c r="W2072" s="415" t="str">
        <f t="shared" si="914"/>
        <v/>
      </c>
      <c r="Y2072" s="65" t="str">
        <f t="shared" si="921"/>
        <v/>
      </c>
      <c r="Z2072" s="65" t="str">
        <f t="shared" si="922"/>
        <v/>
      </c>
      <c r="AA2072" s="65" t="str">
        <f t="shared" si="923"/>
        <v/>
      </c>
      <c r="AB2072" s="65" t="str">
        <f t="shared" si="924"/>
        <v/>
      </c>
      <c r="AC2072" s="65" t="str">
        <f t="shared" si="925"/>
        <v/>
      </c>
      <c r="AH2072" s="65" t="str">
        <f t="shared" si="915"/>
        <v>188902167</v>
      </c>
      <c r="AI2072" s="65">
        <v>18890216</v>
      </c>
      <c r="AJ2072" s="65" t="s">
        <v>5121</v>
      </c>
      <c r="AK2072" s="65">
        <v>7</v>
      </c>
      <c r="AL2072" s="65" t="s">
        <v>2029</v>
      </c>
      <c r="AN2072" s="65" t="str">
        <f t="shared" si="910"/>
        <v/>
      </c>
    </row>
    <row r="2073" spans="1:40" ht="16.8" customHeight="1" x14ac:dyDescent="0.25">
      <c r="A2073" s="113">
        <v>1</v>
      </c>
      <c r="B2073" s="342" t="s">
        <v>768</v>
      </c>
      <c r="C2073" s="342">
        <v>0</v>
      </c>
      <c r="D2073" s="349">
        <f t="shared" si="919"/>
        <v>0</v>
      </c>
      <c r="E2073" s="211">
        <f t="shared" si="927"/>
        <v>18851024</v>
      </c>
      <c r="F2073" s="262">
        <v>8</v>
      </c>
      <c r="G2073" s="211" t="s">
        <v>5086</v>
      </c>
      <c r="R2073" s="112" t="str">
        <f>IF(D2073="","", CONCATENATE("Update games set ", B2073, "= ",D2073," where game_id=", E2073))</f>
        <v>Update games set HT_f= 0 where game_id=18851024</v>
      </c>
      <c r="S2073" s="112" t="str">
        <f t="shared" si="911"/>
        <v>Update lineups set player_name = 'T Danks', raw_name = 'T Danks' where game_id = 18851024 and player_order = 8</v>
      </c>
      <c r="T2073" s="112" t="str">
        <f t="shared" si="912"/>
        <v/>
      </c>
      <c r="U2073" s="200" t="str">
        <f t="shared" si="909"/>
        <v/>
      </c>
      <c r="V2073" s="112" t="str">
        <f t="shared" si="913"/>
        <v/>
      </c>
      <c r="W2073" s="415" t="str">
        <f t="shared" si="914"/>
        <v/>
      </c>
      <c r="Y2073" s="65" t="str">
        <f t="shared" si="921"/>
        <v/>
      </c>
      <c r="Z2073" s="65" t="str">
        <f t="shared" si="922"/>
        <v/>
      </c>
      <c r="AA2073" s="65" t="str">
        <f t="shared" si="923"/>
        <v/>
      </c>
      <c r="AB2073" s="65" t="str">
        <f t="shared" si="924"/>
        <v/>
      </c>
      <c r="AC2073" s="65" t="str">
        <f t="shared" si="925"/>
        <v/>
      </c>
      <c r="AH2073" s="65" t="str">
        <f t="shared" si="915"/>
        <v>188902168</v>
      </c>
      <c r="AI2073" s="65">
        <v>18890216</v>
      </c>
      <c r="AJ2073" s="65" t="s">
        <v>5121</v>
      </c>
      <c r="AK2073" s="65">
        <v>8</v>
      </c>
      <c r="AL2073" s="65" t="s">
        <v>3073</v>
      </c>
      <c r="AN2073" s="65" t="str">
        <f t="shared" si="910"/>
        <v/>
      </c>
    </row>
    <row r="2074" spans="1:40" ht="16.8" customHeight="1" x14ac:dyDescent="0.25">
      <c r="A2074" s="113">
        <v>1</v>
      </c>
      <c r="B2074" s="342" t="s">
        <v>766</v>
      </c>
      <c r="C2074" s="342">
        <v>0</v>
      </c>
      <c r="D2074" s="349">
        <f t="shared" si="919"/>
        <v>0</v>
      </c>
      <c r="E2074" s="211">
        <f t="shared" si="927"/>
        <v>18851024</v>
      </c>
      <c r="F2074" s="262">
        <v>9</v>
      </c>
      <c r="G2074" s="194" t="s">
        <v>5093</v>
      </c>
      <c r="H2074" s="194"/>
      <c r="N2074" s="417"/>
      <c r="O2074" s="194"/>
      <c r="P2074" s="194"/>
      <c r="R2074" s="112" t="str">
        <f>IF(D2074="","", CONCATENATE("Update games set ", B2074, "= ",D2074," where game_id=", E2074))</f>
        <v>Update games set HT_a= 0 where game_id=18851024</v>
      </c>
      <c r="S2074" s="112" t="str">
        <f t="shared" si="911"/>
        <v>Update lineups set player_name = 'G Tutin', raw_name = 'G Tutin' where game_id = 18851024 and player_order = 9</v>
      </c>
      <c r="T2074" s="112" t="str">
        <f t="shared" si="912"/>
        <v/>
      </c>
      <c r="U2074" s="200" t="str">
        <f t="shared" si="909"/>
        <v/>
      </c>
      <c r="V2074" s="112" t="str">
        <f t="shared" si="913"/>
        <v/>
      </c>
      <c r="W2074" s="415" t="str">
        <f t="shared" si="914"/>
        <v/>
      </c>
      <c r="Y2074" s="65" t="str">
        <f t="shared" si="921"/>
        <v/>
      </c>
      <c r="Z2074" s="65" t="str">
        <f t="shared" si="922"/>
        <v/>
      </c>
      <c r="AA2074" s="65" t="str">
        <f t="shared" si="923"/>
        <v/>
      </c>
      <c r="AB2074" s="65" t="str">
        <f t="shared" si="924"/>
        <v/>
      </c>
      <c r="AC2074" s="65" t="str">
        <f t="shared" si="925"/>
        <v/>
      </c>
      <c r="AH2074" s="65" t="str">
        <f t="shared" si="915"/>
        <v>188902169</v>
      </c>
      <c r="AI2074" s="65">
        <v>18890216</v>
      </c>
      <c r="AJ2074" s="65" t="s">
        <v>5121</v>
      </c>
      <c r="AK2074" s="65">
        <v>9</v>
      </c>
      <c r="AL2074" s="65" t="s">
        <v>2943</v>
      </c>
      <c r="AN2074" s="65" t="str">
        <f t="shared" si="910"/>
        <v/>
      </c>
    </row>
    <row r="2075" spans="1:40" ht="16.8" customHeight="1" x14ac:dyDescent="0.25">
      <c r="A2075" s="113">
        <v>1</v>
      </c>
      <c r="B2075" s="342" t="s">
        <v>753</v>
      </c>
      <c r="D2075" s="350" t="str">
        <f t="shared" si="920"/>
        <v/>
      </c>
      <c r="E2075" s="211">
        <f t="shared" si="927"/>
        <v>18851024</v>
      </c>
      <c r="F2075" s="262">
        <v>10</v>
      </c>
      <c r="G2075" s="194" t="s">
        <v>5019</v>
      </c>
      <c r="N2075" s="417"/>
      <c r="O2075" s="194"/>
      <c r="P2075" s="194"/>
      <c r="R2075" s="112" t="str">
        <f>IF(D2075="","", CONCATENATE("Update games set ", B2075, "= ",D2075," where game_id=", E2075))</f>
        <v/>
      </c>
      <c r="S2075" s="112" t="str">
        <f t="shared" si="911"/>
        <v>Update lineups set player_name = 'G Unwin', raw_name = 'G Unwin' where game_id = 18851024 and player_order = 10</v>
      </c>
      <c r="T2075" s="112" t="str">
        <f t="shared" si="912"/>
        <v/>
      </c>
      <c r="U2075" s="200" t="str">
        <f t="shared" si="909"/>
        <v/>
      </c>
      <c r="V2075" s="112" t="str">
        <f t="shared" si="913"/>
        <v/>
      </c>
      <c r="W2075" s="415" t="str">
        <f t="shared" si="914"/>
        <v/>
      </c>
      <c r="Y2075" s="65" t="str">
        <f t="shared" si="921"/>
        <v/>
      </c>
      <c r="Z2075" s="65" t="str">
        <f t="shared" si="922"/>
        <v/>
      </c>
      <c r="AA2075" s="65" t="str">
        <f t="shared" si="923"/>
        <v/>
      </c>
      <c r="AB2075" s="65" t="str">
        <f t="shared" si="924"/>
        <v/>
      </c>
      <c r="AC2075" s="65" t="str">
        <f t="shared" si="925"/>
        <v/>
      </c>
      <c r="AH2075" s="65" t="str">
        <f t="shared" si="915"/>
        <v>1889021610</v>
      </c>
      <c r="AI2075" s="65">
        <v>18890216</v>
      </c>
      <c r="AJ2075" s="65" t="s">
        <v>5121</v>
      </c>
      <c r="AK2075" s="65">
        <v>10</v>
      </c>
      <c r="AL2075" s="65" t="s">
        <v>2891</v>
      </c>
      <c r="AN2075" s="65" t="str">
        <f t="shared" si="910"/>
        <v/>
      </c>
    </row>
    <row r="2076" spans="1:40" ht="16.8" customHeight="1" x14ac:dyDescent="0.25">
      <c r="A2076" s="113">
        <v>1</v>
      </c>
      <c r="B2076" s="342" t="s">
        <v>746</v>
      </c>
      <c r="C2076" s="351" t="s">
        <v>5062</v>
      </c>
      <c r="D2076" s="334" t="str">
        <f>CONCATENATE("'", LEFT(E2076,4),"-",MID(E2076,5,2),"-", MID(E2076,7,2), " ", C2076,"'")</f>
        <v>'1885-10-24 15:00'</v>
      </c>
      <c r="E2076" s="211">
        <f t="shared" si="927"/>
        <v>18851024</v>
      </c>
      <c r="F2076" s="262">
        <v>11</v>
      </c>
      <c r="G2076" s="211" t="s">
        <v>5080</v>
      </c>
      <c r="R2076" s="112" t="str">
        <f>IF(D2076="","", CONCATENATE("Update games set ", B2076, "= ",D2076," where game_id=", E2076))</f>
        <v>Update games set Game_date= '1885-10-24 15:00' where game_id=18851024</v>
      </c>
      <c r="S2076" s="112" t="str">
        <f t="shared" si="911"/>
        <v>Update lineups set player_name = 'JE Leighton', raw_name = 'JE Leighton' where game_id = 18851024 and player_order = 11</v>
      </c>
      <c r="T2076" s="112" t="str">
        <f t="shared" si="912"/>
        <v/>
      </c>
      <c r="U2076" s="200" t="str">
        <f t="shared" si="909"/>
        <v/>
      </c>
      <c r="V2076" s="112" t="str">
        <f t="shared" si="913"/>
        <v/>
      </c>
      <c r="W2076" s="415" t="str">
        <f t="shared" si="914"/>
        <v/>
      </c>
      <c r="Y2076" s="65" t="str">
        <f t="shared" si="921"/>
        <v/>
      </c>
      <c r="Z2076" s="65" t="str">
        <f t="shared" si="922"/>
        <v/>
      </c>
      <c r="AA2076" s="65" t="str">
        <f t="shared" si="923"/>
        <v/>
      </c>
      <c r="AB2076" s="65" t="str">
        <f t="shared" si="924"/>
        <v/>
      </c>
      <c r="AC2076" s="65" t="str">
        <f t="shared" si="925"/>
        <v/>
      </c>
      <c r="AH2076" s="65" t="str">
        <f t="shared" si="915"/>
        <v>1889021611</v>
      </c>
      <c r="AI2076" s="65">
        <v>18890216</v>
      </c>
      <c r="AJ2076" s="65" t="s">
        <v>5121</v>
      </c>
      <c r="AK2076" s="65">
        <v>11</v>
      </c>
      <c r="AL2076" s="65" t="s">
        <v>4712</v>
      </c>
      <c r="AN2076" s="65" t="str">
        <f t="shared" si="910"/>
        <v/>
      </c>
    </row>
    <row r="2077" spans="1:40" ht="16.8" customHeight="1" x14ac:dyDescent="0.25">
      <c r="A2077" s="113">
        <v>1</v>
      </c>
      <c r="B2077" s="342" t="s">
        <v>25</v>
      </c>
      <c r="D2077" s="350" t="str">
        <f t="shared" si="902"/>
        <v/>
      </c>
      <c r="E2077" s="211">
        <f t="shared" si="927"/>
        <v>18851024</v>
      </c>
      <c r="F2077" s="262">
        <v>12</v>
      </c>
      <c r="G2077" s="212"/>
      <c r="H2077" s="212"/>
      <c r="N2077" s="416"/>
      <c r="O2077" s="212"/>
      <c r="P2077" s="212"/>
      <c r="R2077" s="112" t="str">
        <f>IF(D2077="","", CONCATENATE("Update games set ", B2077, "= ",D2077," where game_id=", E2077))</f>
        <v/>
      </c>
      <c r="S2077" s="112" t="str">
        <f t="shared" si="911"/>
        <v/>
      </c>
      <c r="T2077" s="112" t="str">
        <f t="shared" si="912"/>
        <v/>
      </c>
      <c r="U2077" s="200" t="str">
        <f t="shared" si="909"/>
        <v/>
      </c>
      <c r="V2077" s="112" t="str">
        <f t="shared" si="913"/>
        <v/>
      </c>
      <c r="W2077" s="415" t="str">
        <f t="shared" si="914"/>
        <v/>
      </c>
      <c r="Y2077" s="65" t="str">
        <f t="shared" si="921"/>
        <v/>
      </c>
      <c r="Z2077" s="65" t="str">
        <f t="shared" si="922"/>
        <v/>
      </c>
      <c r="AA2077" s="65" t="str">
        <f t="shared" si="923"/>
        <v/>
      </c>
      <c r="AB2077" s="65" t="str">
        <f t="shared" si="924"/>
        <v/>
      </c>
      <c r="AC2077" s="65" t="str">
        <f t="shared" si="925"/>
        <v/>
      </c>
      <c r="AH2077" s="65" t="str">
        <f t="shared" si="915"/>
        <v>1889021612</v>
      </c>
      <c r="AI2077" s="65">
        <v>18890216</v>
      </c>
      <c r="AJ2077" s="65" t="s">
        <v>5121</v>
      </c>
      <c r="AK2077" s="65">
        <v>12</v>
      </c>
      <c r="AL2077" s="65" t="s">
        <v>653</v>
      </c>
      <c r="AN2077" s="65" t="str">
        <f t="shared" si="910"/>
        <v/>
      </c>
    </row>
    <row r="2078" spans="1:40" ht="16.8" customHeight="1" x14ac:dyDescent="0.25">
      <c r="A2078" s="113">
        <v>1</v>
      </c>
      <c r="B2078" s="342" t="s">
        <v>475</v>
      </c>
      <c r="D2078" s="349" t="str">
        <f t="shared" si="919"/>
        <v/>
      </c>
      <c r="E2078" s="211">
        <f t="shared" si="927"/>
        <v>18851024</v>
      </c>
      <c r="F2078" s="262">
        <v>13</v>
      </c>
      <c r="R2078" s="112" t="str">
        <f>IF(D2078="","", CONCATENATE("Update games set ", B2078, "= ",D2078," where game_id=", E2078))</f>
        <v/>
      </c>
      <c r="S2078" s="112" t="str">
        <f t="shared" si="911"/>
        <v/>
      </c>
      <c r="T2078" s="112" t="str">
        <f t="shared" si="912"/>
        <v/>
      </c>
      <c r="U2078" s="200" t="str">
        <f t="shared" si="909"/>
        <v/>
      </c>
      <c r="V2078" s="112" t="str">
        <f t="shared" si="913"/>
        <v/>
      </c>
      <c r="W2078" s="415" t="str">
        <f t="shared" si="914"/>
        <v/>
      </c>
      <c r="Y2078" s="65" t="str">
        <f t="shared" si="921"/>
        <v/>
      </c>
      <c r="Z2078" s="65" t="str">
        <f t="shared" si="922"/>
        <v/>
      </c>
      <c r="AA2078" s="65" t="str">
        <f t="shared" si="923"/>
        <v/>
      </c>
      <c r="AB2078" s="65" t="str">
        <f t="shared" si="924"/>
        <v/>
      </c>
      <c r="AC2078" s="65" t="str">
        <f t="shared" si="925"/>
        <v/>
      </c>
      <c r="AH2078" s="65" t="str">
        <f t="shared" si="915"/>
        <v>1889021613</v>
      </c>
      <c r="AI2078" s="65">
        <v>18890216</v>
      </c>
      <c r="AJ2078" s="65" t="s">
        <v>5121</v>
      </c>
      <c r="AK2078" s="65">
        <v>13</v>
      </c>
      <c r="AL2078" s="65" t="s">
        <v>653</v>
      </c>
      <c r="AN2078" s="65" t="str">
        <f t="shared" si="910"/>
        <v/>
      </c>
    </row>
    <row r="2079" spans="1:40" ht="16.8" customHeight="1" x14ac:dyDescent="0.25">
      <c r="A2079" s="113">
        <v>1</v>
      </c>
      <c r="B2079" s="342" t="s">
        <v>20</v>
      </c>
      <c r="C2079" s="342" t="s">
        <v>5095</v>
      </c>
      <c r="D2079" s="350" t="str">
        <f t="shared" si="902"/>
        <v>'Gregory Gound, Lenton'</v>
      </c>
      <c r="E2079" s="211">
        <f t="shared" si="927"/>
        <v>18851024</v>
      </c>
      <c r="F2079" s="262">
        <v>14</v>
      </c>
      <c r="R2079" s="112" t="str">
        <f>IF(D2079="","", CONCATENATE("Update games set ", B2079, "= ",D2079," where game_id=", E2079))</f>
        <v>Update games set Ground= 'Gregory Gound, Lenton' where game_id=18851024</v>
      </c>
      <c r="S2079" s="112" t="str">
        <f t="shared" si="911"/>
        <v/>
      </c>
      <c r="T2079" s="112" t="str">
        <f t="shared" si="912"/>
        <v/>
      </c>
      <c r="U2079" s="200" t="str">
        <f t="shared" si="909"/>
        <v/>
      </c>
      <c r="V2079" s="112" t="str">
        <f t="shared" si="913"/>
        <v/>
      </c>
      <c r="W2079" s="415" t="str">
        <f t="shared" si="914"/>
        <v/>
      </c>
      <c r="Y2079" s="65" t="str">
        <f t="shared" si="921"/>
        <v/>
      </c>
      <c r="Z2079" s="65" t="str">
        <f t="shared" si="922"/>
        <v/>
      </c>
      <c r="AA2079" s="65" t="str">
        <f t="shared" si="923"/>
        <v/>
      </c>
      <c r="AB2079" s="65" t="str">
        <f t="shared" si="924"/>
        <v/>
      </c>
      <c r="AC2079" s="65" t="str">
        <f t="shared" si="925"/>
        <v/>
      </c>
      <c r="AH2079" s="65" t="str">
        <f t="shared" si="915"/>
        <v>1889021614</v>
      </c>
      <c r="AI2079" s="65">
        <v>18890216</v>
      </c>
      <c r="AJ2079" s="65" t="s">
        <v>5121</v>
      </c>
      <c r="AK2079" s="65">
        <v>14</v>
      </c>
      <c r="AL2079" s="65" t="s">
        <v>653</v>
      </c>
      <c r="AN2079" s="65" t="str">
        <f t="shared" si="910"/>
        <v/>
      </c>
    </row>
    <row r="2080" spans="1:40" ht="16.8" customHeight="1" x14ac:dyDescent="0.25">
      <c r="A2080" s="113">
        <v>1</v>
      </c>
      <c r="B2080" s="342" t="s">
        <v>4882</v>
      </c>
      <c r="C2080" s="342" t="str">
        <f>IF(C2079="", "", C2079)</f>
        <v>Gregory Gound, Lenton</v>
      </c>
      <c r="D2080" s="350" t="str">
        <f t="shared" si="902"/>
        <v>'Gregory Gound, Lenton'</v>
      </c>
      <c r="E2080" s="211">
        <f t="shared" si="927"/>
        <v>18851024</v>
      </c>
      <c r="F2080" s="262">
        <v>15</v>
      </c>
      <c r="R2080" s="112" t="str">
        <f>IF(D2080="","", CONCATENATE("Update games set ", B2080, "= ",D2080," where game_id=", E2080))</f>
        <v>Update games set Ground_parent= 'Gregory Gound, Lenton' where game_id=18851024</v>
      </c>
      <c r="S2080" s="112" t="str">
        <f t="shared" si="911"/>
        <v/>
      </c>
      <c r="T2080" s="112" t="str">
        <f t="shared" si="912"/>
        <v/>
      </c>
      <c r="U2080" s="200" t="str">
        <f t="shared" si="909"/>
        <v/>
      </c>
      <c r="V2080" s="112" t="str">
        <f t="shared" si="913"/>
        <v/>
      </c>
      <c r="W2080" s="415" t="str">
        <f t="shared" si="914"/>
        <v/>
      </c>
      <c r="Y2080" s="65" t="str">
        <f t="shared" si="921"/>
        <v/>
      </c>
      <c r="Z2080" s="65" t="str">
        <f t="shared" si="922"/>
        <v/>
      </c>
      <c r="AA2080" s="65" t="str">
        <f t="shared" si="923"/>
        <v/>
      </c>
      <c r="AB2080" s="65" t="str">
        <f t="shared" si="924"/>
        <v/>
      </c>
      <c r="AC2080" s="65" t="str">
        <f t="shared" si="925"/>
        <v/>
      </c>
      <c r="AH2080" s="65" t="str">
        <f t="shared" si="915"/>
        <v>1889021615</v>
      </c>
      <c r="AI2080" s="65">
        <v>18890216</v>
      </c>
      <c r="AJ2080" s="65" t="s">
        <v>5121</v>
      </c>
      <c r="AK2080" s="65">
        <v>15</v>
      </c>
      <c r="AL2080" s="65" t="s">
        <v>653</v>
      </c>
      <c r="AN2080" s="65" t="str">
        <f t="shared" si="910"/>
        <v/>
      </c>
    </row>
    <row r="2081" spans="1:40" s="126" customFormat="1" ht="16.8" customHeight="1" thickBot="1" x14ac:dyDescent="0.3">
      <c r="A2081" s="113">
        <v>1</v>
      </c>
      <c r="B2081" s="116" t="s">
        <v>115</v>
      </c>
      <c r="C2081" s="352"/>
      <c r="D2081" s="370" t="str">
        <f t="shared" ref="D2081" si="929">IF(MID(E2081,5,2)*1&gt;6,_xlfn.CONCAT("'",LEFT(E2081,4),"-",MID(E2081,3,2)+1,"'"),_xlfn.CONCAT("'",LEFT(E2081,4)-1,"-",MID(E2081,3,2),"'"))</f>
        <v>'1885-86'</v>
      </c>
      <c r="E2081" s="214">
        <f t="shared" si="927"/>
        <v>18851024</v>
      </c>
      <c r="F2081" s="266">
        <v>16</v>
      </c>
      <c r="G2081" s="343"/>
      <c r="H2081" s="343"/>
      <c r="I2081" s="267"/>
      <c r="J2081" s="214"/>
      <c r="K2081" s="266"/>
      <c r="L2081" s="266"/>
      <c r="M2081" s="266"/>
      <c r="N2081" s="419"/>
      <c r="O2081" s="343"/>
      <c r="P2081" s="343"/>
      <c r="Q2081" s="346"/>
      <c r="R2081" s="112" t="str">
        <f>IF(D2081="","", CONCATENATE("Update games set ", B2081, "= ",D2081," where game_id=", E2081))</f>
        <v>Update games set Season= '1885-86' where game_id=18851024</v>
      </c>
      <c r="S2081" s="112" t="str">
        <f t="shared" si="911"/>
        <v/>
      </c>
      <c r="T2081" s="112" t="str">
        <f t="shared" si="912"/>
        <v/>
      </c>
      <c r="U2081" s="200" t="str">
        <f t="shared" si="909"/>
        <v/>
      </c>
      <c r="V2081" s="112" t="str">
        <f t="shared" si="913"/>
        <v/>
      </c>
      <c r="W2081" s="415" t="str">
        <f t="shared" si="914"/>
        <v/>
      </c>
      <c r="X2081" s="240"/>
      <c r="Y2081" s="65" t="str">
        <f t="shared" si="921"/>
        <v/>
      </c>
      <c r="Z2081" s="65" t="str">
        <f t="shared" si="922"/>
        <v/>
      </c>
      <c r="AA2081" s="65" t="str">
        <f t="shared" si="923"/>
        <v/>
      </c>
      <c r="AB2081" s="65" t="str">
        <f t="shared" si="924"/>
        <v/>
      </c>
      <c r="AC2081" s="65" t="str">
        <f t="shared" si="925"/>
        <v/>
      </c>
      <c r="AH2081" s="65" t="str">
        <f t="shared" si="915"/>
        <v>1889021616</v>
      </c>
      <c r="AI2081" s="126">
        <v>18890216</v>
      </c>
      <c r="AJ2081" s="126" t="s">
        <v>5121</v>
      </c>
      <c r="AK2081" s="126">
        <v>16</v>
      </c>
      <c r="AL2081" s="126" t="s">
        <v>653</v>
      </c>
      <c r="AN2081" s="65" t="str">
        <f t="shared" si="910"/>
        <v/>
      </c>
    </row>
    <row r="2082" spans="1:40" ht="15" thickTop="1" x14ac:dyDescent="0.25">
      <c r="A2082" s="113">
        <v>1</v>
      </c>
      <c r="B2082" s="341" t="s">
        <v>22</v>
      </c>
      <c r="C2082" s="341" t="s">
        <v>5096</v>
      </c>
      <c r="D2082" s="341" t="str">
        <f t="shared" si="902"/>
        <v>'Mellors'</v>
      </c>
      <c r="E2082" s="211">
        <v>18851031</v>
      </c>
      <c r="F2082" s="262">
        <v>1</v>
      </c>
      <c r="G2082" s="211" t="s">
        <v>3688</v>
      </c>
      <c r="H2082" s="212"/>
      <c r="R2082" s="112" t="str">
        <f>IF(D2082="","", CONCATENATE("Update games set ", B2082, "= ",D2082," where game_id=", E2082))</f>
        <v>Update games set Opponent= 'Mellors' where game_id=18851031</v>
      </c>
      <c r="S2082" s="112" t="str">
        <f t="shared" si="911"/>
        <v>Update lineups set player_name = 'J Luntley', raw_name = 'J Luntley' where game_id = 18851031 and player_order = 1</v>
      </c>
      <c r="T2082" s="112" t="str">
        <f t="shared" si="912"/>
        <v/>
      </c>
      <c r="U2082" s="200" t="str">
        <f t="shared" si="909"/>
        <v/>
      </c>
      <c r="V2082" s="112" t="str">
        <f t="shared" si="913"/>
        <v/>
      </c>
      <c r="W2082" s="415" t="str">
        <f t="shared" si="914"/>
        <v/>
      </c>
      <c r="Y2082" s="65" t="str">
        <f t="shared" si="921"/>
        <v/>
      </c>
      <c r="Z2082" s="65" t="str">
        <f t="shared" si="922"/>
        <v/>
      </c>
      <c r="AA2082" s="65" t="str">
        <f t="shared" si="923"/>
        <v/>
      </c>
      <c r="AB2082" s="65" t="str">
        <f t="shared" si="924"/>
        <v/>
      </c>
      <c r="AC2082" s="65" t="str">
        <f t="shared" si="925"/>
        <v/>
      </c>
      <c r="AH2082" s="65" t="str">
        <f t="shared" si="915"/>
        <v>188902231</v>
      </c>
      <c r="AI2082" s="65">
        <v>18890223</v>
      </c>
      <c r="AJ2082" s="65" t="s">
        <v>5121</v>
      </c>
      <c r="AK2082" s="65">
        <v>1</v>
      </c>
      <c r="AL2082" s="65" t="s">
        <v>3175</v>
      </c>
      <c r="AN2082" s="65" t="str">
        <f t="shared" si="910"/>
        <v>update games set source = 'The Nottingham Forest Football Scrapbook' where game_id = 18851031</v>
      </c>
    </row>
    <row r="2083" spans="1:40" ht="16.8" customHeight="1" x14ac:dyDescent="0.25">
      <c r="A2083" s="113">
        <v>1</v>
      </c>
      <c r="B2083" s="342" t="s">
        <v>4979</v>
      </c>
      <c r="C2083" s="342" t="str">
        <f>IF(C2082="", "", C2082)</f>
        <v>Mellors</v>
      </c>
      <c r="D2083" s="350" t="str">
        <f t="shared" ref="D2083:D2146" si="930">IF(C2083="", "", CONCATENATE("'", C2083,"'"))</f>
        <v>'Mellors'</v>
      </c>
      <c r="E2083" s="211">
        <f>E2082</f>
        <v>18851031</v>
      </c>
      <c r="F2083" s="262">
        <v>2</v>
      </c>
      <c r="G2083" s="211" t="s">
        <v>4976</v>
      </c>
      <c r="R2083" s="112" t="str">
        <f>IF(D2083="","", CONCATENATE("Update games set ", B2083, "= ",D2083," where game_id=", E2083))</f>
        <v>Update games set Opp_parent= 'Mellors' where game_id=18851031</v>
      </c>
      <c r="S2083" s="112" t="str">
        <f t="shared" si="911"/>
        <v>Update lineups set player_name = 'CJ Caborn', raw_name = 'CJ Caborn' where game_id = 18851031 and player_order = 2</v>
      </c>
      <c r="T2083" s="112" t="str">
        <f t="shared" si="912"/>
        <v/>
      </c>
      <c r="U2083" s="200" t="str">
        <f t="shared" si="909"/>
        <v/>
      </c>
      <c r="V2083" s="112" t="str">
        <f t="shared" si="913"/>
        <v/>
      </c>
      <c r="W2083" s="415" t="str">
        <f t="shared" si="914"/>
        <v/>
      </c>
      <c r="Y2083" s="65" t="str">
        <f t="shared" si="921"/>
        <v/>
      </c>
      <c r="Z2083" s="65" t="str">
        <f t="shared" si="922"/>
        <v/>
      </c>
      <c r="AA2083" s="65" t="str">
        <f t="shared" si="923"/>
        <v/>
      </c>
      <c r="AB2083" s="65" t="str">
        <f t="shared" si="924"/>
        <v/>
      </c>
      <c r="AC2083" s="65" t="str">
        <f t="shared" si="925"/>
        <v/>
      </c>
      <c r="AH2083" s="65" t="str">
        <f t="shared" si="915"/>
        <v>188902232</v>
      </c>
      <c r="AI2083" s="65">
        <v>18890223</v>
      </c>
      <c r="AJ2083" s="65" t="s">
        <v>5121</v>
      </c>
      <c r="AK2083" s="65">
        <v>2</v>
      </c>
      <c r="AL2083" s="65" t="s">
        <v>2088</v>
      </c>
      <c r="AN2083" s="65" t="str">
        <f t="shared" si="910"/>
        <v/>
      </c>
    </row>
    <row r="2084" spans="1:40" ht="16.8" customHeight="1" x14ac:dyDescent="0.25">
      <c r="A2084" s="113">
        <v>1</v>
      </c>
      <c r="B2084" s="342" t="s">
        <v>2653</v>
      </c>
      <c r="C2084" s="342" t="s">
        <v>11</v>
      </c>
      <c r="D2084" s="350" t="str">
        <f t="shared" si="930"/>
        <v>'FA Cup'</v>
      </c>
      <c r="E2084" s="211">
        <f t="shared" ref="E2084:E2097" si="931">E2083</f>
        <v>18851031</v>
      </c>
      <c r="F2084" s="262">
        <v>3</v>
      </c>
      <c r="G2084" s="211" t="s">
        <v>5033</v>
      </c>
      <c r="R2084" s="112" t="str">
        <f>IF(D2084="","", CONCATENATE("Update games set ", B2084, "= ",D2084," where game_id=", E2084))</f>
        <v>Update games set Game_type= 'FA Cup' where game_id=18851031</v>
      </c>
      <c r="S2084" s="112" t="str">
        <f t="shared" si="911"/>
        <v>Update lineups set player_name = 'WT Hancock', raw_name = 'WT Hancock' where game_id = 18851031 and player_order = 3</v>
      </c>
      <c r="T2084" s="112" t="str">
        <f t="shared" si="912"/>
        <v/>
      </c>
      <c r="U2084" s="200" t="str">
        <f t="shared" si="909"/>
        <v/>
      </c>
      <c r="V2084" s="112" t="str">
        <f t="shared" si="913"/>
        <v/>
      </c>
      <c r="W2084" s="415" t="str">
        <f t="shared" si="914"/>
        <v/>
      </c>
      <c r="Y2084" s="65" t="str">
        <f t="shared" si="921"/>
        <v/>
      </c>
      <c r="Z2084" s="65" t="str">
        <f t="shared" si="922"/>
        <v/>
      </c>
      <c r="AA2084" s="65" t="str">
        <f t="shared" si="923"/>
        <v/>
      </c>
      <c r="AB2084" s="65" t="str">
        <f t="shared" si="924"/>
        <v/>
      </c>
      <c r="AC2084" s="65" t="str">
        <f t="shared" si="925"/>
        <v/>
      </c>
      <c r="AH2084" s="65" t="str">
        <f t="shared" si="915"/>
        <v>188902233</v>
      </c>
      <c r="AI2084" s="65">
        <v>18890223</v>
      </c>
      <c r="AJ2084" s="65" t="s">
        <v>5121</v>
      </c>
      <c r="AK2084" s="65">
        <v>3</v>
      </c>
      <c r="AL2084" s="65" t="s">
        <v>2094</v>
      </c>
      <c r="AN2084" s="65" t="str">
        <f t="shared" si="910"/>
        <v/>
      </c>
    </row>
    <row r="2085" spans="1:40" ht="16.8" customHeight="1" x14ac:dyDescent="0.25">
      <c r="A2085" s="113">
        <v>1</v>
      </c>
      <c r="B2085" s="342" t="s">
        <v>4978</v>
      </c>
      <c r="C2085" s="342" t="s">
        <v>5065</v>
      </c>
      <c r="D2085" s="350" t="str">
        <f t="shared" si="930"/>
        <v>'H'</v>
      </c>
      <c r="E2085" s="211">
        <f t="shared" si="931"/>
        <v>18851031</v>
      </c>
      <c r="F2085" s="262">
        <v>4</v>
      </c>
      <c r="G2085" s="211" t="s">
        <v>5091</v>
      </c>
      <c r="R2085" s="112" t="str">
        <f>IF(D2085="","", CONCATENATE("Update games set ", B2085, "= ",D2085," where game_id=", E2085))</f>
        <v>Update games set HAN= 'H' where game_id=18851031</v>
      </c>
      <c r="S2085" s="112" t="str">
        <f t="shared" si="911"/>
        <v>Update lineups set player_name = 'AW Ward', raw_name = 'AW Ward' where game_id = 18851031 and player_order = 4</v>
      </c>
      <c r="T2085" s="112" t="str">
        <f t="shared" si="912"/>
        <v/>
      </c>
      <c r="U2085" s="200" t="str">
        <f t="shared" si="909"/>
        <v/>
      </c>
      <c r="V2085" s="112" t="str">
        <f t="shared" si="913"/>
        <v/>
      </c>
      <c r="W2085" s="415" t="str">
        <f t="shared" si="914"/>
        <v/>
      </c>
      <c r="Y2085" s="65" t="str">
        <f t="shared" si="921"/>
        <v/>
      </c>
      <c r="Z2085" s="65" t="str">
        <f t="shared" si="922"/>
        <v/>
      </c>
      <c r="AA2085" s="65" t="str">
        <f t="shared" si="923"/>
        <v/>
      </c>
      <c r="AB2085" s="65" t="str">
        <f t="shared" si="924"/>
        <v/>
      </c>
      <c r="AC2085" s="65" t="str">
        <f t="shared" si="925"/>
        <v/>
      </c>
      <c r="AH2085" s="65" t="str">
        <f t="shared" si="915"/>
        <v>188902234</v>
      </c>
      <c r="AI2085" s="65">
        <v>18890223</v>
      </c>
      <c r="AJ2085" s="65" t="s">
        <v>5121</v>
      </c>
      <c r="AK2085" s="65">
        <v>4</v>
      </c>
      <c r="AL2085" s="65" t="s">
        <v>3645</v>
      </c>
      <c r="AN2085" s="65" t="str">
        <f t="shared" si="910"/>
        <v/>
      </c>
    </row>
    <row r="2086" spans="1:40" ht="16.8" customHeight="1" x14ac:dyDescent="0.25">
      <c r="A2086" s="113">
        <v>1</v>
      </c>
      <c r="B2086" s="342" t="s">
        <v>5</v>
      </c>
      <c r="C2086" s="342">
        <v>6</v>
      </c>
      <c r="D2086" s="349">
        <f t="shared" si="917"/>
        <v>6</v>
      </c>
      <c r="E2086" s="211">
        <f t="shared" si="931"/>
        <v>18851031</v>
      </c>
      <c r="F2086" s="262">
        <v>5</v>
      </c>
      <c r="G2086" s="211" t="s">
        <v>4998</v>
      </c>
      <c r="R2086" s="112" t="str">
        <f>IF(D2086="","", CONCATENATE("Update games set ", B2086, "= ",D2086," where game_id=", E2086))</f>
        <v>Update games set F= 6 where game_id=18851031</v>
      </c>
      <c r="S2086" s="112" t="str">
        <f t="shared" si="911"/>
        <v>Update lineups set player_name = 'H Billyeald', raw_name = 'H Billyeald' where game_id = 18851031 and player_order = 5</v>
      </c>
      <c r="T2086" s="112" t="str">
        <f t="shared" si="912"/>
        <v/>
      </c>
      <c r="U2086" s="200" t="str">
        <f t="shared" si="909"/>
        <v/>
      </c>
      <c r="V2086" s="112" t="str">
        <f t="shared" si="913"/>
        <v/>
      </c>
      <c r="W2086" s="415" t="str">
        <f t="shared" si="914"/>
        <v/>
      </c>
      <c r="Y2086" s="65" t="str">
        <f t="shared" si="921"/>
        <v/>
      </c>
      <c r="Z2086" s="65" t="str">
        <f t="shared" si="922"/>
        <v/>
      </c>
      <c r="AA2086" s="65" t="str">
        <f t="shared" si="923"/>
        <v/>
      </c>
      <c r="AB2086" s="65" t="str">
        <f t="shared" si="924"/>
        <v/>
      </c>
      <c r="AC2086" s="65" t="str">
        <f t="shared" si="925"/>
        <v/>
      </c>
      <c r="AH2086" s="65" t="str">
        <f t="shared" si="915"/>
        <v>188902235</v>
      </c>
      <c r="AI2086" s="65">
        <v>18890223</v>
      </c>
      <c r="AJ2086" s="65" t="s">
        <v>5121</v>
      </c>
      <c r="AK2086" s="65">
        <v>5</v>
      </c>
      <c r="AL2086" s="65" t="s">
        <v>3535</v>
      </c>
      <c r="AN2086" s="65" t="str">
        <f t="shared" si="910"/>
        <v/>
      </c>
    </row>
    <row r="2087" spans="1:40" ht="16.8" customHeight="1" x14ac:dyDescent="0.25">
      <c r="A2087" s="113">
        <v>1</v>
      </c>
      <c r="B2087" s="342" t="s">
        <v>0</v>
      </c>
      <c r="C2087" s="342">
        <v>2</v>
      </c>
      <c r="D2087" s="349">
        <f t="shared" si="917"/>
        <v>2</v>
      </c>
      <c r="E2087" s="211">
        <f t="shared" si="931"/>
        <v>18851031</v>
      </c>
      <c r="F2087" s="262">
        <v>6</v>
      </c>
      <c r="G2087" s="211" t="s">
        <v>5007</v>
      </c>
      <c r="R2087" s="112" t="str">
        <f>IF(D2087="","", CONCATENATE("Update games set ", B2087, "= ",D2087," where game_id=", E2087))</f>
        <v>Update games set A= 2 where game_id=18851031</v>
      </c>
      <c r="S2087" s="112" t="str">
        <f t="shared" si="911"/>
        <v>Update lineups set player_name = 'S Norman', raw_name = 'S Norman' where game_id = 18851031 and player_order = 6</v>
      </c>
      <c r="T2087" s="112" t="str">
        <f t="shared" si="912"/>
        <v/>
      </c>
      <c r="U2087" s="200" t="str">
        <f t="shared" si="909"/>
        <v/>
      </c>
      <c r="V2087" s="112" t="str">
        <f t="shared" si="913"/>
        <v/>
      </c>
      <c r="W2087" s="415" t="str">
        <f t="shared" si="914"/>
        <v/>
      </c>
      <c r="Y2087" s="65" t="str">
        <f t="shared" si="921"/>
        <v/>
      </c>
      <c r="Z2087" s="65" t="str">
        <f t="shared" si="922"/>
        <v/>
      </c>
      <c r="AA2087" s="65" t="str">
        <f t="shared" si="923"/>
        <v/>
      </c>
      <c r="AB2087" s="65" t="str">
        <f t="shared" si="924"/>
        <v/>
      </c>
      <c r="AC2087" s="65" t="str">
        <f t="shared" si="925"/>
        <v/>
      </c>
      <c r="AH2087" s="65" t="str">
        <f t="shared" si="915"/>
        <v>188902236</v>
      </c>
      <c r="AI2087" s="65">
        <v>18890223</v>
      </c>
      <c r="AJ2087" s="65" t="s">
        <v>5121</v>
      </c>
      <c r="AK2087" s="65">
        <v>6</v>
      </c>
      <c r="AL2087" s="65" t="s">
        <v>2029</v>
      </c>
      <c r="AN2087" s="65" t="str">
        <f t="shared" si="910"/>
        <v/>
      </c>
    </row>
    <row r="2088" spans="1:40" ht="16.8" customHeight="1" x14ac:dyDescent="0.25">
      <c r="A2088" s="113">
        <v>1</v>
      </c>
      <c r="B2088" s="342" t="s">
        <v>23</v>
      </c>
      <c r="D2088" s="334" t="str">
        <f t="shared" ref="D2088" si="932">IF(C2088="",IF(D2086&gt;D2087,"'W'",IF(D2086=D2087,"'D'","'L'")),_xlfn.CONCAT("'",C2088,"'"))</f>
        <v>'W'</v>
      </c>
      <c r="E2088" s="211">
        <f t="shared" si="931"/>
        <v>18851031</v>
      </c>
      <c r="F2088" s="262">
        <v>7</v>
      </c>
      <c r="G2088" s="211" t="s">
        <v>5019</v>
      </c>
      <c r="R2088" s="112" t="str">
        <f>IF(D2088="","", CONCATENATE("Update games set ", B2088, "= ",D2088," where game_id=", E2088))</f>
        <v>Update games set Result= 'W' where game_id=18851031</v>
      </c>
      <c r="S2088" s="112" t="str">
        <f t="shared" si="911"/>
        <v>Update lineups set player_name = 'G Unwin', raw_name = 'G Unwin' where game_id = 18851031 and player_order = 7</v>
      </c>
      <c r="T2088" s="112" t="str">
        <f t="shared" si="912"/>
        <v/>
      </c>
      <c r="U2088" s="200" t="str">
        <f t="shared" si="909"/>
        <v/>
      </c>
      <c r="V2088" s="112" t="str">
        <f t="shared" si="913"/>
        <v/>
      </c>
      <c r="W2088" s="415" t="str">
        <f t="shared" si="914"/>
        <v/>
      </c>
      <c r="Y2088" s="65" t="str">
        <f t="shared" si="921"/>
        <v/>
      </c>
      <c r="Z2088" s="65" t="str">
        <f t="shared" si="922"/>
        <v/>
      </c>
      <c r="AA2088" s="65" t="str">
        <f t="shared" si="923"/>
        <v/>
      </c>
      <c r="AB2088" s="65" t="str">
        <f t="shared" si="924"/>
        <v/>
      </c>
      <c r="AC2088" s="65" t="str">
        <f t="shared" si="925"/>
        <v/>
      </c>
      <c r="AH2088" s="65" t="str">
        <f t="shared" si="915"/>
        <v>188902237</v>
      </c>
      <c r="AI2088" s="65">
        <v>18890223</v>
      </c>
      <c r="AJ2088" s="65" t="s">
        <v>5121</v>
      </c>
      <c r="AK2088" s="65">
        <v>7</v>
      </c>
      <c r="AL2088" s="65" t="s">
        <v>2092</v>
      </c>
      <c r="AN2088" s="65" t="str">
        <f t="shared" si="910"/>
        <v/>
      </c>
    </row>
    <row r="2089" spans="1:40" ht="16.8" customHeight="1" x14ac:dyDescent="0.25">
      <c r="A2089" s="113">
        <v>1</v>
      </c>
      <c r="B2089" s="342" t="s">
        <v>768</v>
      </c>
      <c r="D2089" s="349" t="str">
        <f t="shared" si="919"/>
        <v/>
      </c>
      <c r="E2089" s="211">
        <f t="shared" si="931"/>
        <v>18851031</v>
      </c>
      <c r="F2089" s="262">
        <v>8</v>
      </c>
      <c r="G2089" s="211" t="s">
        <v>5080</v>
      </c>
      <c r="R2089" s="112" t="str">
        <f>IF(D2089="","", CONCATENATE("Update games set ", B2089, "= ",D2089," where game_id=", E2089))</f>
        <v/>
      </c>
      <c r="S2089" s="112" t="str">
        <f t="shared" si="911"/>
        <v>Update lineups set player_name = 'JE Leighton', raw_name = 'JE Leighton' where game_id = 18851031 and player_order = 8</v>
      </c>
      <c r="T2089" s="112" t="str">
        <f t="shared" si="912"/>
        <v/>
      </c>
      <c r="U2089" s="200" t="str">
        <f t="shared" si="909"/>
        <v/>
      </c>
      <c r="V2089" s="112" t="str">
        <f t="shared" si="913"/>
        <v/>
      </c>
      <c r="W2089" s="415" t="str">
        <f t="shared" si="914"/>
        <v/>
      </c>
      <c r="Y2089" s="65" t="str">
        <f t="shared" si="921"/>
        <v/>
      </c>
      <c r="Z2089" s="65" t="str">
        <f t="shared" si="922"/>
        <v/>
      </c>
      <c r="AA2089" s="65" t="str">
        <f t="shared" si="923"/>
        <v/>
      </c>
      <c r="AB2089" s="65" t="str">
        <f t="shared" si="924"/>
        <v/>
      </c>
      <c r="AC2089" s="65" t="str">
        <f t="shared" si="925"/>
        <v/>
      </c>
      <c r="AH2089" s="65" t="str">
        <f t="shared" si="915"/>
        <v>188902238</v>
      </c>
      <c r="AI2089" s="65">
        <v>18890223</v>
      </c>
      <c r="AJ2089" s="65" t="s">
        <v>5121</v>
      </c>
      <c r="AK2089" s="65">
        <v>8</v>
      </c>
      <c r="AL2089" s="65" t="s">
        <v>2891</v>
      </c>
      <c r="AN2089" s="65" t="str">
        <f t="shared" si="910"/>
        <v/>
      </c>
    </row>
    <row r="2090" spans="1:40" ht="16.8" customHeight="1" x14ac:dyDescent="0.25">
      <c r="A2090" s="113">
        <v>1</v>
      </c>
      <c r="B2090" s="342" t="s">
        <v>766</v>
      </c>
      <c r="D2090" s="349" t="str">
        <f t="shared" si="919"/>
        <v/>
      </c>
      <c r="E2090" s="211">
        <f t="shared" si="931"/>
        <v>18851031</v>
      </c>
      <c r="F2090" s="262">
        <v>9</v>
      </c>
      <c r="G2090" s="194" t="s">
        <v>5068</v>
      </c>
      <c r="H2090" s="194"/>
      <c r="N2090" s="417"/>
      <c r="O2090" s="194"/>
      <c r="P2090" s="194"/>
      <c r="R2090" s="112" t="str">
        <f>IF(D2090="","", CONCATENATE("Update games set ", B2090, "= ",D2090," where game_id=", E2090))</f>
        <v/>
      </c>
      <c r="S2090" s="112" t="str">
        <f t="shared" si="911"/>
        <v>Update lineups set player_name = 'F Fox', raw_name = 'F Fox' where game_id = 18851031 and player_order = 9</v>
      </c>
      <c r="T2090" s="112" t="str">
        <f t="shared" si="912"/>
        <v/>
      </c>
      <c r="U2090" s="200" t="str">
        <f t="shared" si="909"/>
        <v/>
      </c>
      <c r="V2090" s="112" t="str">
        <f t="shared" si="913"/>
        <v/>
      </c>
      <c r="W2090" s="415" t="str">
        <f t="shared" si="914"/>
        <v/>
      </c>
      <c r="Y2090" s="65" t="str">
        <f t="shared" si="921"/>
        <v/>
      </c>
      <c r="Z2090" s="65" t="str">
        <f t="shared" si="922"/>
        <v/>
      </c>
      <c r="AA2090" s="65" t="str">
        <f t="shared" si="923"/>
        <v/>
      </c>
      <c r="AB2090" s="65" t="str">
        <f t="shared" si="924"/>
        <v/>
      </c>
      <c r="AC2090" s="65" t="str">
        <f t="shared" si="925"/>
        <v/>
      </c>
      <c r="AH2090" s="65" t="str">
        <f t="shared" si="915"/>
        <v>188902239</v>
      </c>
      <c r="AI2090" s="65">
        <v>18890223</v>
      </c>
      <c r="AJ2090" s="65" t="s">
        <v>5121</v>
      </c>
      <c r="AK2090" s="65">
        <v>9</v>
      </c>
      <c r="AL2090" s="65" t="s">
        <v>2943</v>
      </c>
      <c r="AN2090" s="65" t="str">
        <f t="shared" si="910"/>
        <v/>
      </c>
    </row>
    <row r="2091" spans="1:40" ht="16.8" customHeight="1" x14ac:dyDescent="0.25">
      <c r="A2091" s="113">
        <v>1</v>
      </c>
      <c r="B2091" s="342" t="s">
        <v>753</v>
      </c>
      <c r="C2091" s="342" t="s">
        <v>5097</v>
      </c>
      <c r="D2091" s="350" t="str">
        <f t="shared" si="920"/>
        <v>'Mr S Robinson'</v>
      </c>
      <c r="E2091" s="211">
        <f t="shared" si="931"/>
        <v>18851031</v>
      </c>
      <c r="F2091" s="262">
        <v>10</v>
      </c>
      <c r="G2091" s="194" t="s">
        <v>5086</v>
      </c>
      <c r="N2091" s="417"/>
      <c r="O2091" s="194"/>
      <c r="P2091" s="194"/>
      <c r="R2091" s="112" t="str">
        <f>IF(D2091="","", CONCATENATE("Update games set ", B2091, "= ",D2091," where game_id=", E2091))</f>
        <v>Update games set Referee= 'Mr S Robinson' where game_id=18851031</v>
      </c>
      <c r="S2091" s="112" t="str">
        <f t="shared" si="911"/>
        <v>Update lineups set player_name = 'T Danks', raw_name = 'T Danks' where game_id = 18851031 and player_order = 10</v>
      </c>
      <c r="T2091" s="112" t="str">
        <f t="shared" si="912"/>
        <v/>
      </c>
      <c r="U2091" s="200" t="str">
        <f t="shared" si="909"/>
        <v/>
      </c>
      <c r="V2091" s="112" t="str">
        <f t="shared" si="913"/>
        <v/>
      </c>
      <c r="W2091" s="415" t="str">
        <f t="shared" si="914"/>
        <v/>
      </c>
      <c r="Y2091" s="65" t="str">
        <f t="shared" si="921"/>
        <v/>
      </c>
      <c r="Z2091" s="65" t="str">
        <f t="shared" si="922"/>
        <v/>
      </c>
      <c r="AA2091" s="65" t="str">
        <f t="shared" si="923"/>
        <v/>
      </c>
      <c r="AB2091" s="65" t="str">
        <f t="shared" si="924"/>
        <v/>
      </c>
      <c r="AC2091" s="65" t="str">
        <f t="shared" si="925"/>
        <v/>
      </c>
      <c r="AH2091" s="65" t="str">
        <f t="shared" si="915"/>
        <v>1889022310</v>
      </c>
      <c r="AI2091" s="65">
        <v>18890223</v>
      </c>
      <c r="AJ2091" s="65" t="s">
        <v>5121</v>
      </c>
      <c r="AK2091" s="65">
        <v>10</v>
      </c>
      <c r="AL2091" s="65" t="s">
        <v>4712</v>
      </c>
      <c r="AN2091" s="65" t="str">
        <f t="shared" si="910"/>
        <v/>
      </c>
    </row>
    <row r="2092" spans="1:40" ht="16.8" customHeight="1" x14ac:dyDescent="0.25">
      <c r="A2092" s="113">
        <v>1</v>
      </c>
      <c r="B2092" s="342" t="s">
        <v>746</v>
      </c>
      <c r="C2092" s="351" t="s">
        <v>5062</v>
      </c>
      <c r="D2092" s="334" t="str">
        <f>CONCATENATE("'", LEFT(E2092,4),"-",MID(E2092,5,2),"-", MID(E2092,7,2), " ", C2092,"'")</f>
        <v>'1885-10-31 15:00'</v>
      </c>
      <c r="E2092" s="211">
        <f t="shared" si="931"/>
        <v>18851031</v>
      </c>
      <c r="F2092" s="262">
        <v>11</v>
      </c>
      <c r="G2092" s="211" t="s">
        <v>5093</v>
      </c>
      <c r="R2092" s="112" t="str">
        <f>IF(D2092="","", CONCATENATE("Update games set ", B2092, "= ",D2092," where game_id=", E2092))</f>
        <v>Update games set Game_date= '1885-10-31 15:00' where game_id=18851031</v>
      </c>
      <c r="S2092" s="112" t="str">
        <f t="shared" si="911"/>
        <v>Update lineups set player_name = 'G Tutin', raw_name = 'G Tutin' where game_id = 18851031 and player_order = 11</v>
      </c>
      <c r="T2092" s="112" t="str">
        <f t="shared" si="912"/>
        <v/>
      </c>
      <c r="U2092" s="200" t="str">
        <f t="shared" si="909"/>
        <v/>
      </c>
      <c r="V2092" s="112" t="str">
        <f t="shared" si="913"/>
        <v/>
      </c>
      <c r="W2092" s="415" t="str">
        <f t="shared" si="914"/>
        <v/>
      </c>
      <c r="Y2092" s="65" t="str">
        <f t="shared" si="921"/>
        <v/>
      </c>
      <c r="Z2092" s="65" t="str">
        <f t="shared" si="922"/>
        <v/>
      </c>
      <c r="AA2092" s="65" t="str">
        <f t="shared" si="923"/>
        <v/>
      </c>
      <c r="AB2092" s="65" t="str">
        <f t="shared" si="924"/>
        <v/>
      </c>
      <c r="AC2092" s="65" t="str">
        <f t="shared" si="925"/>
        <v/>
      </c>
      <c r="AH2092" s="65" t="str">
        <f t="shared" si="915"/>
        <v>1889022311</v>
      </c>
      <c r="AI2092" s="65">
        <v>18890223</v>
      </c>
      <c r="AJ2092" s="65" t="s">
        <v>5121</v>
      </c>
      <c r="AK2092" s="65">
        <v>11</v>
      </c>
      <c r="AL2092" s="65" t="s">
        <v>3314</v>
      </c>
      <c r="AN2092" s="65" t="str">
        <f t="shared" si="910"/>
        <v/>
      </c>
    </row>
    <row r="2093" spans="1:40" ht="16.8" customHeight="1" x14ac:dyDescent="0.25">
      <c r="A2093" s="113">
        <v>1</v>
      </c>
      <c r="B2093" s="342" t="s">
        <v>25</v>
      </c>
      <c r="D2093" s="350" t="str">
        <f t="shared" si="930"/>
        <v/>
      </c>
      <c r="E2093" s="211">
        <f t="shared" si="931"/>
        <v>18851031</v>
      </c>
      <c r="F2093" s="262">
        <v>12</v>
      </c>
      <c r="G2093" s="212"/>
      <c r="H2093" s="212"/>
      <c r="N2093" s="416"/>
      <c r="O2093" s="212"/>
      <c r="P2093" s="212"/>
      <c r="R2093" s="112" t="str">
        <f>IF(D2093="","", CONCATENATE("Update games set ", B2093, "= ",D2093," where game_id=", E2093))</f>
        <v/>
      </c>
      <c r="S2093" s="112" t="str">
        <f t="shared" si="911"/>
        <v/>
      </c>
      <c r="T2093" s="112" t="str">
        <f t="shared" si="912"/>
        <v/>
      </c>
      <c r="U2093" s="200" t="str">
        <f t="shared" si="909"/>
        <v/>
      </c>
      <c r="V2093" s="112" t="str">
        <f t="shared" si="913"/>
        <v/>
      </c>
      <c r="W2093" s="415" t="str">
        <f t="shared" si="914"/>
        <v/>
      </c>
      <c r="Y2093" s="65" t="str">
        <f t="shared" si="921"/>
        <v/>
      </c>
      <c r="Z2093" s="65" t="str">
        <f t="shared" si="922"/>
        <v/>
      </c>
      <c r="AA2093" s="65" t="str">
        <f t="shared" si="923"/>
        <v/>
      </c>
      <c r="AB2093" s="65" t="str">
        <f t="shared" si="924"/>
        <v/>
      </c>
      <c r="AC2093" s="65" t="str">
        <f t="shared" si="925"/>
        <v/>
      </c>
      <c r="AH2093" s="65" t="str">
        <f t="shared" si="915"/>
        <v>1889022312</v>
      </c>
      <c r="AI2093" s="65">
        <v>18890223</v>
      </c>
      <c r="AJ2093" s="65" t="s">
        <v>5121</v>
      </c>
      <c r="AK2093" s="65">
        <v>12</v>
      </c>
      <c r="AL2093" s="65" t="s">
        <v>653</v>
      </c>
      <c r="AN2093" s="65" t="str">
        <f t="shared" si="910"/>
        <v/>
      </c>
    </row>
    <row r="2094" spans="1:40" ht="16.8" customHeight="1" x14ac:dyDescent="0.25">
      <c r="A2094" s="113">
        <v>1</v>
      </c>
      <c r="B2094" s="342" t="s">
        <v>475</v>
      </c>
      <c r="C2094" s="342">
        <v>300</v>
      </c>
      <c r="D2094" s="349">
        <f t="shared" si="919"/>
        <v>300</v>
      </c>
      <c r="E2094" s="211">
        <f t="shared" si="931"/>
        <v>18851031</v>
      </c>
      <c r="F2094" s="262">
        <v>13</v>
      </c>
      <c r="R2094" s="112" t="str">
        <f>IF(D2094="","", CONCATENATE("Update games set ", B2094, "= ",D2094," where game_id=", E2094))</f>
        <v>Update games set Att= 300 where game_id=18851031</v>
      </c>
      <c r="S2094" s="112" t="str">
        <f t="shared" si="911"/>
        <v/>
      </c>
      <c r="T2094" s="112" t="str">
        <f t="shared" si="912"/>
        <v/>
      </c>
      <c r="U2094" s="200" t="str">
        <f t="shared" si="909"/>
        <v/>
      </c>
      <c r="V2094" s="112" t="str">
        <f t="shared" si="913"/>
        <v/>
      </c>
      <c r="W2094" s="415" t="str">
        <f t="shared" si="914"/>
        <v/>
      </c>
      <c r="Y2094" s="65" t="str">
        <f t="shared" si="921"/>
        <v/>
      </c>
      <c r="Z2094" s="65" t="str">
        <f t="shared" si="922"/>
        <v/>
      </c>
      <c r="AA2094" s="65" t="str">
        <f t="shared" si="923"/>
        <v/>
      </c>
      <c r="AB2094" s="65" t="str">
        <f t="shared" si="924"/>
        <v/>
      </c>
      <c r="AC2094" s="65" t="str">
        <f t="shared" si="925"/>
        <v/>
      </c>
      <c r="AH2094" s="65" t="str">
        <f t="shared" si="915"/>
        <v>1889022313</v>
      </c>
      <c r="AI2094" s="65">
        <v>18890223</v>
      </c>
      <c r="AJ2094" s="65" t="s">
        <v>5121</v>
      </c>
      <c r="AK2094" s="65">
        <v>13</v>
      </c>
      <c r="AL2094" s="65" t="s">
        <v>653</v>
      </c>
      <c r="AN2094" s="65" t="str">
        <f t="shared" si="910"/>
        <v/>
      </c>
    </row>
    <row r="2095" spans="1:40" ht="16.8" customHeight="1" x14ac:dyDescent="0.25">
      <c r="A2095" s="113">
        <v>1</v>
      </c>
      <c r="B2095" s="342" t="s">
        <v>20</v>
      </c>
      <c r="C2095" s="342" t="s">
        <v>5095</v>
      </c>
      <c r="D2095" s="350" t="str">
        <f t="shared" si="930"/>
        <v>'Gregory Gound, Lenton'</v>
      </c>
      <c r="E2095" s="211">
        <f t="shared" si="931"/>
        <v>18851031</v>
      </c>
      <c r="F2095" s="262">
        <v>14</v>
      </c>
      <c r="R2095" s="112" t="str">
        <f>IF(D2095="","", CONCATENATE("Update games set ", B2095, "= ",D2095," where game_id=", E2095))</f>
        <v>Update games set Ground= 'Gregory Gound, Lenton' where game_id=18851031</v>
      </c>
      <c r="S2095" s="112" t="str">
        <f t="shared" si="911"/>
        <v/>
      </c>
      <c r="T2095" s="112" t="str">
        <f t="shared" si="912"/>
        <v/>
      </c>
      <c r="U2095" s="200" t="str">
        <f t="shared" si="909"/>
        <v/>
      </c>
      <c r="V2095" s="112" t="str">
        <f t="shared" si="913"/>
        <v/>
      </c>
      <c r="W2095" s="415" t="str">
        <f t="shared" si="914"/>
        <v/>
      </c>
      <c r="Y2095" s="65" t="str">
        <f t="shared" si="921"/>
        <v/>
      </c>
      <c r="Z2095" s="65" t="str">
        <f t="shared" si="922"/>
        <v/>
      </c>
      <c r="AA2095" s="65" t="str">
        <f t="shared" si="923"/>
        <v/>
      </c>
      <c r="AB2095" s="65" t="str">
        <f t="shared" si="924"/>
        <v/>
      </c>
      <c r="AC2095" s="65" t="str">
        <f t="shared" si="925"/>
        <v/>
      </c>
      <c r="AH2095" s="65" t="str">
        <f t="shared" si="915"/>
        <v>1889022314</v>
      </c>
      <c r="AI2095" s="65">
        <v>18890223</v>
      </c>
      <c r="AJ2095" s="65" t="s">
        <v>5121</v>
      </c>
      <c r="AK2095" s="65">
        <v>14</v>
      </c>
      <c r="AL2095" s="65" t="s">
        <v>653</v>
      </c>
      <c r="AN2095" s="65" t="str">
        <f t="shared" si="910"/>
        <v/>
      </c>
    </row>
    <row r="2096" spans="1:40" ht="16.8" customHeight="1" x14ac:dyDescent="0.25">
      <c r="A2096" s="113">
        <v>1</v>
      </c>
      <c r="B2096" s="342" t="s">
        <v>4882</v>
      </c>
      <c r="C2096" s="342" t="str">
        <f>IF(C2095="", "", C2095)</f>
        <v>Gregory Gound, Lenton</v>
      </c>
      <c r="D2096" s="350" t="str">
        <f t="shared" si="930"/>
        <v>'Gregory Gound, Lenton'</v>
      </c>
      <c r="E2096" s="211">
        <f t="shared" si="931"/>
        <v>18851031</v>
      </c>
      <c r="F2096" s="262">
        <v>15</v>
      </c>
      <c r="R2096" s="112" t="str">
        <f>IF(D2096="","", CONCATENATE("Update games set ", B2096, "= ",D2096," where game_id=", E2096))</f>
        <v>Update games set Ground_parent= 'Gregory Gound, Lenton' where game_id=18851031</v>
      </c>
      <c r="S2096" s="112" t="str">
        <f t="shared" si="911"/>
        <v/>
      </c>
      <c r="T2096" s="112" t="str">
        <f t="shared" si="912"/>
        <v/>
      </c>
      <c r="U2096" s="200" t="str">
        <f t="shared" si="909"/>
        <v/>
      </c>
      <c r="V2096" s="112" t="str">
        <f t="shared" si="913"/>
        <v/>
      </c>
      <c r="W2096" s="415" t="str">
        <f t="shared" si="914"/>
        <v/>
      </c>
      <c r="Y2096" s="65" t="str">
        <f t="shared" si="921"/>
        <v/>
      </c>
      <c r="Z2096" s="65" t="str">
        <f t="shared" si="922"/>
        <v/>
      </c>
      <c r="AA2096" s="65" t="str">
        <f t="shared" si="923"/>
        <v/>
      </c>
      <c r="AB2096" s="65" t="str">
        <f t="shared" si="924"/>
        <v/>
      </c>
      <c r="AC2096" s="65" t="str">
        <f t="shared" si="925"/>
        <v/>
      </c>
      <c r="AH2096" s="65" t="str">
        <f t="shared" si="915"/>
        <v>1889022315</v>
      </c>
      <c r="AI2096" s="65">
        <v>18890223</v>
      </c>
      <c r="AJ2096" s="65" t="s">
        <v>5121</v>
      </c>
      <c r="AK2096" s="65">
        <v>15</v>
      </c>
      <c r="AL2096" s="65" t="s">
        <v>653</v>
      </c>
      <c r="AN2096" s="65" t="str">
        <f t="shared" si="910"/>
        <v/>
      </c>
    </row>
    <row r="2097" spans="1:40" s="126" customFormat="1" ht="16.8" customHeight="1" thickBot="1" x14ac:dyDescent="0.3">
      <c r="A2097" s="113">
        <v>1</v>
      </c>
      <c r="B2097" s="116" t="s">
        <v>115</v>
      </c>
      <c r="C2097" s="352"/>
      <c r="D2097" s="370" t="str">
        <f t="shared" ref="D2097" si="933">IF(MID(E2097,5,2)*1&gt;6,_xlfn.CONCAT("'",LEFT(E2097,4),"-",MID(E2097,3,2)+1,"'"),_xlfn.CONCAT("'",LEFT(E2097,4)-1,"-",MID(E2097,3,2),"'"))</f>
        <v>'1885-86'</v>
      </c>
      <c r="E2097" s="214">
        <f t="shared" si="931"/>
        <v>18851031</v>
      </c>
      <c r="F2097" s="266">
        <v>16</v>
      </c>
      <c r="G2097" s="343"/>
      <c r="H2097" s="343"/>
      <c r="I2097" s="267"/>
      <c r="J2097" s="214"/>
      <c r="K2097" s="266"/>
      <c r="L2097" s="266"/>
      <c r="M2097" s="266"/>
      <c r="N2097" s="419"/>
      <c r="O2097" s="343"/>
      <c r="P2097" s="343"/>
      <c r="Q2097" s="346"/>
      <c r="R2097" s="112" t="str">
        <f>IF(D2097="","", CONCATENATE("Update games set ", B2097, "= ",D2097," where game_id=", E2097))</f>
        <v>Update games set Season= '1885-86' where game_id=18851031</v>
      </c>
      <c r="S2097" s="112" t="str">
        <f t="shared" si="911"/>
        <v/>
      </c>
      <c r="T2097" s="112" t="str">
        <f t="shared" si="912"/>
        <v/>
      </c>
      <c r="U2097" s="200" t="str">
        <f t="shared" si="909"/>
        <v/>
      </c>
      <c r="V2097" s="112" t="str">
        <f t="shared" si="913"/>
        <v/>
      </c>
      <c r="W2097" s="415" t="str">
        <f t="shared" si="914"/>
        <v/>
      </c>
      <c r="X2097" s="240"/>
      <c r="Y2097" s="65" t="str">
        <f t="shared" si="921"/>
        <v/>
      </c>
      <c r="Z2097" s="65" t="str">
        <f t="shared" si="922"/>
        <v/>
      </c>
      <c r="AA2097" s="65" t="str">
        <f t="shared" si="923"/>
        <v/>
      </c>
      <c r="AB2097" s="65" t="str">
        <f t="shared" si="924"/>
        <v/>
      </c>
      <c r="AC2097" s="65" t="str">
        <f t="shared" si="925"/>
        <v/>
      </c>
      <c r="AH2097" s="65" t="str">
        <f t="shared" si="915"/>
        <v>1889022316</v>
      </c>
      <c r="AI2097" s="126">
        <v>18890223</v>
      </c>
      <c r="AJ2097" s="126" t="s">
        <v>5121</v>
      </c>
      <c r="AK2097" s="126">
        <v>16</v>
      </c>
      <c r="AL2097" s="126" t="s">
        <v>653</v>
      </c>
      <c r="AN2097" s="65" t="str">
        <f t="shared" si="910"/>
        <v/>
      </c>
    </row>
    <row r="2098" spans="1:40" ht="15" thickTop="1" x14ac:dyDescent="0.25">
      <c r="A2098" s="113">
        <v>1</v>
      </c>
      <c r="B2098" s="341" t="s">
        <v>22</v>
      </c>
      <c r="C2098" s="341" t="s">
        <v>5098</v>
      </c>
      <c r="D2098" s="341" t="str">
        <f t="shared" si="930"/>
        <v>'Notts Olympic'</v>
      </c>
      <c r="E2098" s="211">
        <v>18851121</v>
      </c>
      <c r="F2098" s="262">
        <v>1</v>
      </c>
      <c r="G2098" s="211" t="s">
        <v>3688</v>
      </c>
      <c r="H2098" s="212"/>
      <c r="R2098" s="112" t="str">
        <f>IF(D2098="","", CONCATENATE("Update games set ", B2098, "= ",D2098," where game_id=", E2098))</f>
        <v>Update games set Opponent= 'Notts Olympic' where game_id=18851121</v>
      </c>
      <c r="S2098" s="112" t="str">
        <f t="shared" si="911"/>
        <v>Update lineups set player_name = 'J Luntley', raw_name = 'J Luntley' where game_id = 18851121 and player_order = 1</v>
      </c>
      <c r="T2098" s="112" t="str">
        <f t="shared" si="912"/>
        <v/>
      </c>
      <c r="U2098" s="200" t="str">
        <f t="shared" si="909"/>
        <v/>
      </c>
      <c r="V2098" s="112" t="str">
        <f t="shared" si="913"/>
        <v/>
      </c>
      <c r="W2098" s="415" t="str">
        <f t="shared" si="914"/>
        <v/>
      </c>
      <c r="Y2098" s="65" t="str">
        <f t="shared" si="921"/>
        <v/>
      </c>
      <c r="Z2098" s="65" t="str">
        <f t="shared" si="922"/>
        <v/>
      </c>
      <c r="AA2098" s="65" t="str">
        <f t="shared" si="923"/>
        <v/>
      </c>
      <c r="AB2098" s="65" t="str">
        <f t="shared" si="924"/>
        <v/>
      </c>
      <c r="AC2098" s="65" t="str">
        <f t="shared" si="925"/>
        <v/>
      </c>
      <c r="AH2098" s="65" t="str">
        <f t="shared" si="915"/>
        <v>188902281</v>
      </c>
      <c r="AI2098" s="65">
        <v>18890228</v>
      </c>
      <c r="AJ2098" s="65" t="s">
        <v>5121</v>
      </c>
      <c r="AK2098" s="65">
        <v>1</v>
      </c>
      <c r="AL2098" s="65" t="s">
        <v>3175</v>
      </c>
      <c r="AN2098" s="65" t="str">
        <f t="shared" si="910"/>
        <v>update games set source = 'The Nottingham Forest Football Scrapbook' where game_id = 18851121</v>
      </c>
    </row>
    <row r="2099" spans="1:40" ht="16.8" customHeight="1" x14ac:dyDescent="0.25">
      <c r="A2099" s="113">
        <v>1</v>
      </c>
      <c r="B2099" s="342" t="s">
        <v>4979</v>
      </c>
      <c r="C2099" s="342" t="str">
        <f>IF(C2098="", "", C2098)</f>
        <v>Notts Olympic</v>
      </c>
      <c r="D2099" s="350" t="str">
        <f t="shared" si="930"/>
        <v>'Notts Olympic'</v>
      </c>
      <c r="E2099" s="211">
        <f>E2098</f>
        <v>18851121</v>
      </c>
      <c r="F2099" s="262">
        <v>2</v>
      </c>
      <c r="G2099" s="211" t="s">
        <v>4976</v>
      </c>
      <c r="R2099" s="112" t="str">
        <f>IF(D2099="","", CONCATENATE("Update games set ", B2099, "= ",D2099," where game_id=", E2099))</f>
        <v>Update games set Opp_parent= 'Notts Olympic' where game_id=18851121</v>
      </c>
      <c r="S2099" s="112" t="str">
        <f t="shared" si="911"/>
        <v>Update lineups set player_name = 'CJ Caborn', raw_name = 'CJ Caborn' where game_id = 18851121 and player_order = 2</v>
      </c>
      <c r="T2099" s="112" t="str">
        <f t="shared" si="912"/>
        <v/>
      </c>
      <c r="U2099" s="200" t="str">
        <f t="shared" si="909"/>
        <v/>
      </c>
      <c r="V2099" s="112" t="str">
        <f t="shared" si="913"/>
        <v/>
      </c>
      <c r="W2099" s="415" t="str">
        <f t="shared" si="914"/>
        <v/>
      </c>
      <c r="Y2099" s="65" t="str">
        <f t="shared" si="921"/>
        <v/>
      </c>
      <c r="Z2099" s="65" t="str">
        <f t="shared" si="922"/>
        <v/>
      </c>
      <c r="AA2099" s="65" t="str">
        <f t="shared" si="923"/>
        <v/>
      </c>
      <c r="AB2099" s="65" t="str">
        <f t="shared" si="924"/>
        <v/>
      </c>
      <c r="AC2099" s="65" t="str">
        <f t="shared" si="925"/>
        <v/>
      </c>
      <c r="AH2099" s="65" t="str">
        <f t="shared" si="915"/>
        <v>188902282</v>
      </c>
      <c r="AI2099" s="65">
        <v>18890228</v>
      </c>
      <c r="AJ2099" s="65" t="s">
        <v>5121</v>
      </c>
      <c r="AK2099" s="65">
        <v>2</v>
      </c>
      <c r="AL2099" s="65" t="s">
        <v>2088</v>
      </c>
      <c r="AN2099" s="65" t="str">
        <f t="shared" si="910"/>
        <v/>
      </c>
    </row>
    <row r="2100" spans="1:40" ht="16.8" customHeight="1" x14ac:dyDescent="0.25">
      <c r="A2100" s="113">
        <v>1</v>
      </c>
      <c r="B2100" s="342" t="s">
        <v>2653</v>
      </c>
      <c r="C2100" s="342" t="s">
        <v>11</v>
      </c>
      <c r="D2100" s="350" t="str">
        <f t="shared" si="930"/>
        <v>'FA Cup'</v>
      </c>
      <c r="E2100" s="211">
        <f t="shared" ref="E2100:E2113" si="934">E2099</f>
        <v>18851121</v>
      </c>
      <c r="F2100" s="262">
        <v>3</v>
      </c>
      <c r="G2100" s="211" t="s">
        <v>5033</v>
      </c>
      <c r="R2100" s="112" t="str">
        <f>IF(D2100="","", CONCATENATE("Update games set ", B2100, "= ",D2100," where game_id=", E2100))</f>
        <v>Update games set Game_type= 'FA Cup' where game_id=18851121</v>
      </c>
      <c r="S2100" s="112" t="str">
        <f t="shared" si="911"/>
        <v>Update lineups set player_name = 'WT Hancock', raw_name = 'WT Hancock' where game_id = 18851121 and player_order = 3</v>
      </c>
      <c r="T2100" s="112" t="str">
        <f t="shared" si="912"/>
        <v/>
      </c>
      <c r="U2100" s="200" t="str">
        <f t="shared" si="909"/>
        <v/>
      </c>
      <c r="V2100" s="112" t="str">
        <f t="shared" si="913"/>
        <v/>
      </c>
      <c r="W2100" s="415" t="str">
        <f t="shared" si="914"/>
        <v/>
      </c>
      <c r="Y2100" s="65" t="str">
        <f t="shared" si="921"/>
        <v/>
      </c>
      <c r="Z2100" s="65" t="str">
        <f t="shared" si="922"/>
        <v/>
      </c>
      <c r="AA2100" s="65" t="str">
        <f t="shared" si="923"/>
        <v/>
      </c>
      <c r="AB2100" s="65" t="str">
        <f t="shared" si="924"/>
        <v/>
      </c>
      <c r="AC2100" s="65" t="str">
        <f t="shared" si="925"/>
        <v/>
      </c>
      <c r="AH2100" s="65" t="str">
        <f t="shared" si="915"/>
        <v>188902283</v>
      </c>
      <c r="AI2100" s="65">
        <v>18890228</v>
      </c>
      <c r="AJ2100" s="65" t="s">
        <v>5121</v>
      </c>
      <c r="AK2100" s="65">
        <v>3</v>
      </c>
      <c r="AL2100" s="65" t="s">
        <v>2057</v>
      </c>
      <c r="AN2100" s="65" t="str">
        <f t="shared" si="910"/>
        <v/>
      </c>
    </row>
    <row r="2101" spans="1:40" ht="16.8" customHeight="1" x14ac:dyDescent="0.25">
      <c r="A2101" s="113">
        <v>1</v>
      </c>
      <c r="B2101" s="342" t="s">
        <v>4978</v>
      </c>
      <c r="C2101" s="342" t="s">
        <v>5065</v>
      </c>
      <c r="D2101" s="350" t="str">
        <f t="shared" si="930"/>
        <v>'H'</v>
      </c>
      <c r="E2101" s="211">
        <f t="shared" si="934"/>
        <v>18851121</v>
      </c>
      <c r="F2101" s="262">
        <v>4</v>
      </c>
      <c r="G2101" s="211" t="s">
        <v>5091</v>
      </c>
      <c r="R2101" s="112" t="str">
        <f>IF(D2101="","", CONCATENATE("Update games set ", B2101, "= ",D2101," where game_id=", E2101))</f>
        <v>Update games set HAN= 'H' where game_id=18851121</v>
      </c>
      <c r="S2101" s="112" t="str">
        <f t="shared" si="911"/>
        <v>Update lineups set player_name = 'AW Ward', raw_name = 'AW Ward' where game_id = 18851121 and player_order = 4</v>
      </c>
      <c r="T2101" s="112" t="str">
        <f t="shared" si="912"/>
        <v/>
      </c>
      <c r="U2101" s="200" t="str">
        <f t="shared" si="909"/>
        <v/>
      </c>
      <c r="V2101" s="112" t="str">
        <f t="shared" si="913"/>
        <v/>
      </c>
      <c r="W2101" s="415" t="str">
        <f t="shared" si="914"/>
        <v/>
      </c>
      <c r="Y2101" s="65" t="str">
        <f t="shared" si="921"/>
        <v/>
      </c>
      <c r="Z2101" s="65" t="str">
        <f t="shared" si="922"/>
        <v/>
      </c>
      <c r="AA2101" s="65" t="str">
        <f t="shared" si="923"/>
        <v/>
      </c>
      <c r="AB2101" s="65" t="str">
        <f t="shared" si="924"/>
        <v/>
      </c>
      <c r="AC2101" s="65" t="str">
        <f t="shared" si="925"/>
        <v/>
      </c>
      <c r="AH2101" s="65" t="str">
        <f t="shared" si="915"/>
        <v>188902284</v>
      </c>
      <c r="AI2101" s="65">
        <v>18890228</v>
      </c>
      <c r="AJ2101" s="65" t="s">
        <v>5121</v>
      </c>
      <c r="AK2101" s="65">
        <v>4</v>
      </c>
      <c r="AL2101" s="65" t="s">
        <v>3645</v>
      </c>
      <c r="AN2101" s="65" t="str">
        <f t="shared" si="910"/>
        <v/>
      </c>
    </row>
    <row r="2102" spans="1:40" ht="16.8" customHeight="1" x14ac:dyDescent="0.25">
      <c r="A2102" s="113">
        <v>1</v>
      </c>
      <c r="B2102" s="342" t="s">
        <v>5</v>
      </c>
      <c r="C2102" s="342">
        <v>4</v>
      </c>
      <c r="D2102" s="349">
        <f t="shared" si="917"/>
        <v>4</v>
      </c>
      <c r="E2102" s="211">
        <f t="shared" si="934"/>
        <v>18851121</v>
      </c>
      <c r="F2102" s="262">
        <v>5</v>
      </c>
      <c r="G2102" s="211" t="s">
        <v>4998</v>
      </c>
      <c r="R2102" s="112" t="str">
        <f>IF(D2102="","", CONCATENATE("Update games set ", B2102, "= ",D2102," where game_id=", E2102))</f>
        <v>Update games set F= 4 where game_id=18851121</v>
      </c>
      <c r="S2102" s="112" t="str">
        <f t="shared" si="911"/>
        <v>Update lineups set player_name = 'H Billyeald', raw_name = 'H Billyeald' where game_id = 18851121 and player_order = 5</v>
      </c>
      <c r="T2102" s="112" t="str">
        <f t="shared" si="912"/>
        <v/>
      </c>
      <c r="U2102" s="200" t="str">
        <f t="shared" si="909"/>
        <v/>
      </c>
      <c r="V2102" s="112" t="str">
        <f t="shared" si="913"/>
        <v/>
      </c>
      <c r="W2102" s="415" t="str">
        <f t="shared" si="914"/>
        <v/>
      </c>
      <c r="Y2102" s="65" t="str">
        <f t="shared" si="921"/>
        <v/>
      </c>
      <c r="Z2102" s="65" t="str">
        <f t="shared" si="922"/>
        <v/>
      </c>
      <c r="AA2102" s="65" t="str">
        <f t="shared" si="923"/>
        <v/>
      </c>
      <c r="AB2102" s="65" t="str">
        <f t="shared" si="924"/>
        <v/>
      </c>
      <c r="AC2102" s="65" t="str">
        <f t="shared" si="925"/>
        <v/>
      </c>
      <c r="AH2102" s="65" t="str">
        <f t="shared" si="915"/>
        <v>188902285</v>
      </c>
      <c r="AI2102" s="65">
        <v>18890228</v>
      </c>
      <c r="AJ2102" s="65" t="s">
        <v>5121</v>
      </c>
      <c r="AK2102" s="65">
        <v>5</v>
      </c>
      <c r="AL2102" s="65" t="s">
        <v>2091</v>
      </c>
      <c r="AN2102" s="65" t="str">
        <f t="shared" si="910"/>
        <v/>
      </c>
    </row>
    <row r="2103" spans="1:40" ht="16.8" customHeight="1" x14ac:dyDescent="0.25">
      <c r="A2103" s="113">
        <v>1</v>
      </c>
      <c r="B2103" s="342" t="s">
        <v>0</v>
      </c>
      <c r="C2103" s="342">
        <v>1</v>
      </c>
      <c r="D2103" s="349">
        <f t="shared" si="917"/>
        <v>1</v>
      </c>
      <c r="E2103" s="211">
        <f t="shared" si="934"/>
        <v>18851121</v>
      </c>
      <c r="F2103" s="262">
        <v>6</v>
      </c>
      <c r="G2103" s="211" t="s">
        <v>5007</v>
      </c>
      <c r="R2103" s="112" t="str">
        <f>IF(D2103="","", CONCATENATE("Update games set ", B2103, "= ",D2103," where game_id=", E2103))</f>
        <v>Update games set A= 1 where game_id=18851121</v>
      </c>
      <c r="S2103" s="112" t="str">
        <f t="shared" si="911"/>
        <v>Update lineups set player_name = 'S Norman', raw_name = 'S Norman' where game_id = 18851121 and player_order = 6</v>
      </c>
      <c r="T2103" s="112" t="str">
        <f t="shared" si="912"/>
        <v/>
      </c>
      <c r="U2103" s="200" t="str">
        <f t="shared" si="909"/>
        <v/>
      </c>
      <c r="V2103" s="112" t="str">
        <f t="shared" si="913"/>
        <v/>
      </c>
      <c r="W2103" s="415" t="str">
        <f t="shared" si="914"/>
        <v/>
      </c>
      <c r="Y2103" s="65" t="str">
        <f t="shared" si="921"/>
        <v/>
      </c>
      <c r="Z2103" s="65" t="str">
        <f t="shared" si="922"/>
        <v/>
      </c>
      <c r="AA2103" s="65" t="str">
        <f t="shared" si="923"/>
        <v/>
      </c>
      <c r="AB2103" s="65" t="str">
        <f t="shared" si="924"/>
        <v/>
      </c>
      <c r="AC2103" s="65" t="str">
        <f t="shared" si="925"/>
        <v/>
      </c>
      <c r="AH2103" s="65" t="str">
        <f t="shared" si="915"/>
        <v>188902286</v>
      </c>
      <c r="AI2103" s="65">
        <v>18890228</v>
      </c>
      <c r="AJ2103" s="65" t="s">
        <v>5121</v>
      </c>
      <c r="AK2103" s="65">
        <v>6</v>
      </c>
      <c r="AL2103" s="65" t="s">
        <v>2029</v>
      </c>
      <c r="AN2103" s="65" t="str">
        <f t="shared" si="910"/>
        <v/>
      </c>
    </row>
    <row r="2104" spans="1:40" ht="16.8" customHeight="1" x14ac:dyDescent="0.25">
      <c r="A2104" s="113">
        <v>1</v>
      </c>
      <c r="B2104" s="342" t="s">
        <v>23</v>
      </c>
      <c r="D2104" s="334" t="str">
        <f t="shared" ref="D2104" si="935">IF(C2104="",IF(D2102&gt;D2103,"'W'",IF(D2102=D2103,"'D'","'L'")),_xlfn.CONCAT("'",C2104,"'"))</f>
        <v>'W'</v>
      </c>
      <c r="E2104" s="211">
        <f t="shared" si="934"/>
        <v>18851121</v>
      </c>
      <c r="F2104" s="262">
        <v>7</v>
      </c>
      <c r="G2104" s="211" t="s">
        <v>5068</v>
      </c>
      <c r="R2104" s="112" t="str">
        <f>IF(D2104="","", CONCATENATE("Update games set ", B2104, "= ",D2104," where game_id=", E2104))</f>
        <v>Update games set Result= 'W' where game_id=18851121</v>
      </c>
      <c r="S2104" s="112" t="str">
        <f t="shared" si="911"/>
        <v>Update lineups set player_name = 'F Fox', raw_name = 'F Fox' where game_id = 18851121 and player_order = 7</v>
      </c>
      <c r="T2104" s="112" t="str">
        <f t="shared" si="912"/>
        <v/>
      </c>
      <c r="U2104" s="200" t="str">
        <f t="shared" si="909"/>
        <v/>
      </c>
      <c r="V2104" s="112" t="str">
        <f t="shared" si="913"/>
        <v/>
      </c>
      <c r="W2104" s="415" t="str">
        <f t="shared" si="914"/>
        <v/>
      </c>
      <c r="Y2104" s="65" t="str">
        <f t="shared" si="921"/>
        <v/>
      </c>
      <c r="Z2104" s="65" t="str">
        <f t="shared" si="922"/>
        <v/>
      </c>
      <c r="AA2104" s="65" t="str">
        <f t="shared" si="923"/>
        <v/>
      </c>
      <c r="AB2104" s="65" t="str">
        <f t="shared" si="924"/>
        <v/>
      </c>
      <c r="AC2104" s="65" t="str">
        <f t="shared" si="925"/>
        <v/>
      </c>
      <c r="AH2104" s="65" t="str">
        <f t="shared" si="915"/>
        <v>188902287</v>
      </c>
      <c r="AI2104" s="65">
        <v>18890228</v>
      </c>
      <c r="AJ2104" s="65" t="s">
        <v>5121</v>
      </c>
      <c r="AK2104" s="65">
        <v>7</v>
      </c>
      <c r="AL2104" s="65" t="s">
        <v>2089</v>
      </c>
      <c r="AN2104" s="65" t="str">
        <f t="shared" si="910"/>
        <v/>
      </c>
    </row>
    <row r="2105" spans="1:40" ht="16.8" customHeight="1" x14ac:dyDescent="0.25">
      <c r="A2105" s="113">
        <v>1</v>
      </c>
      <c r="B2105" s="342" t="s">
        <v>768</v>
      </c>
      <c r="C2105" s="342">
        <v>0</v>
      </c>
      <c r="D2105" s="349">
        <f t="shared" si="919"/>
        <v>0</v>
      </c>
      <c r="E2105" s="211">
        <f t="shared" si="934"/>
        <v>18851121</v>
      </c>
      <c r="F2105" s="262">
        <v>8</v>
      </c>
      <c r="G2105" s="211" t="s">
        <v>5086</v>
      </c>
      <c r="R2105" s="112" t="str">
        <f>IF(D2105="","", CONCATENATE("Update games set ", B2105, "= ",D2105," where game_id=", E2105))</f>
        <v>Update games set HT_f= 0 where game_id=18851121</v>
      </c>
      <c r="S2105" s="112" t="str">
        <f t="shared" si="911"/>
        <v>Update lineups set player_name = 'T Danks', raw_name = 'T Danks' where game_id = 18851121 and player_order = 8</v>
      </c>
      <c r="T2105" s="112" t="str">
        <f t="shared" si="912"/>
        <v/>
      </c>
      <c r="U2105" s="200" t="str">
        <f t="shared" si="909"/>
        <v/>
      </c>
      <c r="V2105" s="112" t="str">
        <f t="shared" si="913"/>
        <v/>
      </c>
      <c r="W2105" s="415" t="str">
        <f t="shared" si="914"/>
        <v/>
      </c>
      <c r="Y2105" s="65" t="str">
        <f t="shared" si="921"/>
        <v/>
      </c>
      <c r="Z2105" s="65" t="str">
        <f t="shared" si="922"/>
        <v/>
      </c>
      <c r="AA2105" s="65" t="str">
        <f t="shared" si="923"/>
        <v/>
      </c>
      <c r="AB2105" s="65" t="str">
        <f t="shared" si="924"/>
        <v/>
      </c>
      <c r="AC2105" s="65" t="str">
        <f t="shared" si="925"/>
        <v/>
      </c>
      <c r="AH2105" s="65" t="str">
        <f t="shared" si="915"/>
        <v>188902288</v>
      </c>
      <c r="AI2105" s="65">
        <v>18890228</v>
      </c>
      <c r="AJ2105" s="65" t="s">
        <v>5121</v>
      </c>
      <c r="AK2105" s="65">
        <v>8</v>
      </c>
      <c r="AL2105" s="65" t="s">
        <v>2891</v>
      </c>
      <c r="AN2105" s="65" t="str">
        <f t="shared" si="910"/>
        <v/>
      </c>
    </row>
    <row r="2106" spans="1:40" ht="16.8" customHeight="1" x14ac:dyDescent="0.25">
      <c r="A2106" s="113">
        <v>1</v>
      </c>
      <c r="B2106" s="342" t="s">
        <v>766</v>
      </c>
      <c r="C2106" s="342">
        <v>0</v>
      </c>
      <c r="D2106" s="349">
        <f t="shared" si="919"/>
        <v>0</v>
      </c>
      <c r="E2106" s="211">
        <f t="shared" si="934"/>
        <v>18851121</v>
      </c>
      <c r="F2106" s="262">
        <v>9</v>
      </c>
      <c r="G2106" s="194" t="s">
        <v>5080</v>
      </c>
      <c r="H2106" s="194"/>
      <c r="N2106" s="417"/>
      <c r="O2106" s="194"/>
      <c r="P2106" s="194"/>
      <c r="R2106" s="112" t="str">
        <f>IF(D2106="","", CONCATENATE("Update games set ", B2106, "= ",D2106," where game_id=", E2106))</f>
        <v>Update games set HT_a= 0 where game_id=18851121</v>
      </c>
      <c r="S2106" s="112" t="str">
        <f t="shared" si="911"/>
        <v>Update lineups set player_name = 'JE Leighton', raw_name = 'JE Leighton' where game_id = 18851121 and player_order = 9</v>
      </c>
      <c r="T2106" s="112" t="str">
        <f t="shared" si="912"/>
        <v/>
      </c>
      <c r="U2106" s="200" t="str">
        <f t="shared" si="909"/>
        <v/>
      </c>
      <c r="V2106" s="112" t="str">
        <f t="shared" si="913"/>
        <v/>
      </c>
      <c r="W2106" s="415" t="str">
        <f t="shared" si="914"/>
        <v/>
      </c>
      <c r="Y2106" s="65" t="str">
        <f t="shared" si="921"/>
        <v/>
      </c>
      <c r="Z2106" s="65" t="str">
        <f t="shared" si="922"/>
        <v/>
      </c>
      <c r="AA2106" s="65" t="str">
        <f t="shared" si="923"/>
        <v/>
      </c>
      <c r="AB2106" s="65" t="str">
        <f t="shared" si="924"/>
        <v/>
      </c>
      <c r="AC2106" s="65" t="str">
        <f t="shared" si="925"/>
        <v/>
      </c>
      <c r="AH2106" s="65" t="str">
        <f t="shared" si="915"/>
        <v>188902289</v>
      </c>
      <c r="AI2106" s="65">
        <v>18890228</v>
      </c>
      <c r="AJ2106" s="65" t="s">
        <v>5121</v>
      </c>
      <c r="AK2106" s="65">
        <v>9</v>
      </c>
      <c r="AL2106" s="65" t="s">
        <v>2943</v>
      </c>
      <c r="AN2106" s="65" t="str">
        <f t="shared" si="910"/>
        <v/>
      </c>
    </row>
    <row r="2107" spans="1:40" ht="16.8" customHeight="1" x14ac:dyDescent="0.25">
      <c r="A2107" s="113">
        <v>1</v>
      </c>
      <c r="B2107" s="342" t="s">
        <v>753</v>
      </c>
      <c r="C2107" s="342" t="s">
        <v>5099</v>
      </c>
      <c r="D2107" s="350" t="str">
        <f t="shared" si="920"/>
        <v>'Mr RA Daft'</v>
      </c>
      <c r="E2107" s="211">
        <f t="shared" si="934"/>
        <v>18851121</v>
      </c>
      <c r="F2107" s="262">
        <v>10</v>
      </c>
      <c r="G2107" s="194" t="s">
        <v>5019</v>
      </c>
      <c r="N2107" s="417"/>
      <c r="O2107" s="194"/>
      <c r="P2107" s="194"/>
      <c r="R2107" s="112" t="str">
        <f>IF(D2107="","", CONCATENATE("Update games set ", B2107, "= ",D2107," where game_id=", E2107))</f>
        <v>Update games set Referee= 'Mr RA Daft' where game_id=18851121</v>
      </c>
      <c r="S2107" s="112" t="str">
        <f t="shared" si="911"/>
        <v>Update lineups set player_name = 'G Unwin', raw_name = 'G Unwin' where game_id = 18851121 and player_order = 10</v>
      </c>
      <c r="T2107" s="112" t="str">
        <f t="shared" si="912"/>
        <v/>
      </c>
      <c r="U2107" s="200" t="str">
        <f t="shared" si="909"/>
        <v/>
      </c>
      <c r="V2107" s="112" t="str">
        <f t="shared" si="913"/>
        <v/>
      </c>
      <c r="W2107" s="415" t="str">
        <f t="shared" si="914"/>
        <v/>
      </c>
      <c r="Y2107" s="65" t="str">
        <f t="shared" si="921"/>
        <v/>
      </c>
      <c r="Z2107" s="65" t="str">
        <f t="shared" si="922"/>
        <v/>
      </c>
      <c r="AA2107" s="65" t="str">
        <f t="shared" si="923"/>
        <v/>
      </c>
      <c r="AB2107" s="65" t="str">
        <f t="shared" si="924"/>
        <v/>
      </c>
      <c r="AC2107" s="65" t="str">
        <f t="shared" si="925"/>
        <v/>
      </c>
      <c r="AH2107" s="65" t="str">
        <f t="shared" si="915"/>
        <v>1889022810</v>
      </c>
      <c r="AI2107" s="65">
        <v>18890228</v>
      </c>
      <c r="AJ2107" s="65" t="s">
        <v>5121</v>
      </c>
      <c r="AK2107" s="65">
        <v>10</v>
      </c>
      <c r="AL2107" s="65" t="s">
        <v>4712</v>
      </c>
      <c r="AN2107" s="65" t="str">
        <f t="shared" si="910"/>
        <v/>
      </c>
    </row>
    <row r="2108" spans="1:40" ht="16.8" customHeight="1" x14ac:dyDescent="0.25">
      <c r="A2108" s="113">
        <v>1</v>
      </c>
      <c r="B2108" s="342" t="s">
        <v>746</v>
      </c>
      <c r="C2108" s="351" t="s">
        <v>5062</v>
      </c>
      <c r="D2108" s="334" t="str">
        <f>CONCATENATE("'", LEFT(E2108,4),"-",MID(E2108,5,2),"-", MID(E2108,7,2), " ", C2108,"'")</f>
        <v>'1885-11-21 15:00'</v>
      </c>
      <c r="E2108" s="211">
        <f t="shared" si="934"/>
        <v>18851121</v>
      </c>
      <c r="F2108" s="262">
        <v>11</v>
      </c>
      <c r="G2108" s="211" t="s">
        <v>5093</v>
      </c>
      <c r="R2108" s="112" t="str">
        <f>IF(D2108="","", CONCATENATE("Update games set ", B2108, "= ",D2108," where game_id=", E2108))</f>
        <v>Update games set Game_date= '1885-11-21 15:00' where game_id=18851121</v>
      </c>
      <c r="S2108" s="112" t="str">
        <f t="shared" si="911"/>
        <v>Update lineups set player_name = 'G Tutin', raw_name = 'G Tutin' where game_id = 18851121 and player_order = 11</v>
      </c>
      <c r="T2108" s="112" t="str">
        <f t="shared" si="912"/>
        <v/>
      </c>
      <c r="U2108" s="200" t="str">
        <f t="shared" si="909"/>
        <v/>
      </c>
      <c r="V2108" s="112" t="str">
        <f t="shared" si="913"/>
        <v/>
      </c>
      <c r="W2108" s="415" t="str">
        <f t="shared" si="914"/>
        <v/>
      </c>
      <c r="Y2108" s="65" t="str">
        <f t="shared" si="921"/>
        <v/>
      </c>
      <c r="Z2108" s="65" t="str">
        <f t="shared" si="922"/>
        <v/>
      </c>
      <c r="AA2108" s="65" t="str">
        <f t="shared" si="923"/>
        <v/>
      </c>
      <c r="AB2108" s="65" t="str">
        <f t="shared" si="924"/>
        <v/>
      </c>
      <c r="AC2108" s="65" t="str">
        <f t="shared" si="925"/>
        <v/>
      </c>
      <c r="AH2108" s="65" t="str">
        <f t="shared" si="915"/>
        <v>1889022811</v>
      </c>
      <c r="AI2108" s="65">
        <v>18890228</v>
      </c>
      <c r="AJ2108" s="65" t="s">
        <v>5121</v>
      </c>
      <c r="AK2108" s="65">
        <v>11</v>
      </c>
      <c r="AL2108" s="65" t="s">
        <v>3314</v>
      </c>
      <c r="AN2108" s="65" t="str">
        <f t="shared" si="910"/>
        <v/>
      </c>
    </row>
    <row r="2109" spans="1:40" ht="16.8" customHeight="1" x14ac:dyDescent="0.25">
      <c r="A2109" s="113">
        <v>1</v>
      </c>
      <c r="B2109" s="342" t="s">
        <v>25</v>
      </c>
      <c r="D2109" s="350" t="str">
        <f t="shared" si="930"/>
        <v/>
      </c>
      <c r="E2109" s="211">
        <f t="shared" si="934"/>
        <v>18851121</v>
      </c>
      <c r="F2109" s="262">
        <v>12</v>
      </c>
      <c r="G2109" s="212"/>
      <c r="H2109" s="212"/>
      <c r="N2109" s="416"/>
      <c r="O2109" s="212"/>
      <c r="P2109" s="212"/>
      <c r="R2109" s="112" t="str">
        <f>IF(D2109="","", CONCATENATE("Update games set ", B2109, "= ",D2109," where game_id=", E2109))</f>
        <v/>
      </c>
      <c r="S2109" s="112" t="str">
        <f t="shared" si="911"/>
        <v/>
      </c>
      <c r="T2109" s="112" t="str">
        <f t="shared" si="912"/>
        <v/>
      </c>
      <c r="U2109" s="200" t="str">
        <f t="shared" si="909"/>
        <v/>
      </c>
      <c r="V2109" s="112" t="str">
        <f t="shared" si="913"/>
        <v/>
      </c>
      <c r="W2109" s="415" t="str">
        <f t="shared" si="914"/>
        <v/>
      </c>
      <c r="Y2109" s="65" t="str">
        <f t="shared" si="921"/>
        <v/>
      </c>
      <c r="Z2109" s="65" t="str">
        <f t="shared" si="922"/>
        <v/>
      </c>
      <c r="AA2109" s="65" t="str">
        <f t="shared" si="923"/>
        <v/>
      </c>
      <c r="AB2109" s="65" t="str">
        <f t="shared" si="924"/>
        <v/>
      </c>
      <c r="AC2109" s="65" t="str">
        <f t="shared" si="925"/>
        <v/>
      </c>
      <c r="AH2109" s="65" t="str">
        <f t="shared" si="915"/>
        <v>1889022812</v>
      </c>
      <c r="AI2109" s="65">
        <v>18890228</v>
      </c>
      <c r="AJ2109" s="65" t="s">
        <v>5121</v>
      </c>
      <c r="AK2109" s="65">
        <v>12</v>
      </c>
      <c r="AL2109" s="65" t="s">
        <v>653</v>
      </c>
      <c r="AN2109" s="65" t="str">
        <f t="shared" si="910"/>
        <v/>
      </c>
    </row>
    <row r="2110" spans="1:40" ht="16.8" customHeight="1" x14ac:dyDescent="0.25">
      <c r="A2110" s="113">
        <v>1</v>
      </c>
      <c r="B2110" s="342" t="s">
        <v>475</v>
      </c>
      <c r="C2110" s="342">
        <v>1000</v>
      </c>
      <c r="D2110" s="349">
        <f t="shared" si="919"/>
        <v>1000</v>
      </c>
      <c r="E2110" s="211">
        <f t="shared" si="934"/>
        <v>18851121</v>
      </c>
      <c r="F2110" s="262">
        <v>13</v>
      </c>
      <c r="R2110" s="112" t="str">
        <f>IF(D2110="","", CONCATENATE("Update games set ", B2110, "= ",D2110," where game_id=", E2110))</f>
        <v>Update games set Att= 1000 where game_id=18851121</v>
      </c>
      <c r="S2110" s="112" t="str">
        <f t="shared" si="911"/>
        <v/>
      </c>
      <c r="T2110" s="112" t="str">
        <f t="shared" si="912"/>
        <v/>
      </c>
      <c r="U2110" s="200" t="str">
        <f t="shared" si="909"/>
        <v/>
      </c>
      <c r="V2110" s="112" t="str">
        <f t="shared" si="913"/>
        <v/>
      </c>
      <c r="W2110" s="415" t="str">
        <f t="shared" si="914"/>
        <v/>
      </c>
      <c r="Y2110" s="65" t="str">
        <f t="shared" si="921"/>
        <v/>
      </c>
      <c r="Z2110" s="65" t="str">
        <f t="shared" si="922"/>
        <v/>
      </c>
      <c r="AA2110" s="65" t="str">
        <f t="shared" si="923"/>
        <v/>
      </c>
      <c r="AB2110" s="65" t="str">
        <f t="shared" si="924"/>
        <v/>
      </c>
      <c r="AC2110" s="65" t="str">
        <f t="shared" si="925"/>
        <v/>
      </c>
      <c r="AH2110" s="65" t="str">
        <f t="shared" si="915"/>
        <v>1889022813</v>
      </c>
      <c r="AI2110" s="65">
        <v>18890228</v>
      </c>
      <c r="AJ2110" s="65" t="s">
        <v>5121</v>
      </c>
      <c r="AK2110" s="65">
        <v>13</v>
      </c>
      <c r="AL2110" s="65" t="s">
        <v>653</v>
      </c>
      <c r="AN2110" s="65" t="str">
        <f t="shared" si="910"/>
        <v/>
      </c>
    </row>
    <row r="2111" spans="1:40" ht="16.8" customHeight="1" x14ac:dyDescent="0.25">
      <c r="A2111" s="113">
        <v>1</v>
      </c>
      <c r="B2111" s="342" t="s">
        <v>20</v>
      </c>
      <c r="C2111" s="342" t="s">
        <v>5095</v>
      </c>
      <c r="D2111" s="350" t="str">
        <f t="shared" si="930"/>
        <v>'Gregory Gound, Lenton'</v>
      </c>
      <c r="E2111" s="211">
        <f t="shared" si="934"/>
        <v>18851121</v>
      </c>
      <c r="F2111" s="262">
        <v>14</v>
      </c>
      <c r="R2111" s="112" t="str">
        <f>IF(D2111="","", CONCATENATE("Update games set ", B2111, "= ",D2111," where game_id=", E2111))</f>
        <v>Update games set Ground= 'Gregory Gound, Lenton' where game_id=18851121</v>
      </c>
      <c r="S2111" s="112" t="str">
        <f t="shared" si="911"/>
        <v/>
      </c>
      <c r="T2111" s="112" t="str">
        <f t="shared" si="912"/>
        <v/>
      </c>
      <c r="U2111" s="200" t="str">
        <f t="shared" si="909"/>
        <v/>
      </c>
      <c r="V2111" s="112" t="str">
        <f t="shared" si="913"/>
        <v/>
      </c>
      <c r="W2111" s="415" t="str">
        <f t="shared" si="914"/>
        <v/>
      </c>
      <c r="Y2111" s="65" t="str">
        <f t="shared" si="921"/>
        <v/>
      </c>
      <c r="Z2111" s="65" t="str">
        <f t="shared" si="922"/>
        <v/>
      </c>
      <c r="AA2111" s="65" t="str">
        <f t="shared" si="923"/>
        <v/>
      </c>
      <c r="AB2111" s="65" t="str">
        <f t="shared" si="924"/>
        <v/>
      </c>
      <c r="AC2111" s="65" t="str">
        <f t="shared" si="925"/>
        <v/>
      </c>
      <c r="AH2111" s="65" t="str">
        <f t="shared" si="915"/>
        <v>1889022814</v>
      </c>
      <c r="AI2111" s="65">
        <v>18890228</v>
      </c>
      <c r="AJ2111" s="65" t="s">
        <v>5121</v>
      </c>
      <c r="AK2111" s="65">
        <v>14</v>
      </c>
      <c r="AL2111" s="65" t="s">
        <v>653</v>
      </c>
      <c r="AN2111" s="65" t="str">
        <f t="shared" si="910"/>
        <v/>
      </c>
    </row>
    <row r="2112" spans="1:40" ht="16.8" customHeight="1" x14ac:dyDescent="0.25">
      <c r="A2112" s="113">
        <v>1</v>
      </c>
      <c r="B2112" s="342" t="s">
        <v>4882</v>
      </c>
      <c r="C2112" s="342" t="str">
        <f>IF(C2111="", "", C2111)</f>
        <v>Gregory Gound, Lenton</v>
      </c>
      <c r="D2112" s="350" t="str">
        <f t="shared" si="930"/>
        <v>'Gregory Gound, Lenton'</v>
      </c>
      <c r="E2112" s="211">
        <f t="shared" si="934"/>
        <v>18851121</v>
      </c>
      <c r="F2112" s="262">
        <v>15</v>
      </c>
      <c r="R2112" s="112" t="str">
        <f>IF(D2112="","", CONCATENATE("Update games set ", B2112, "= ",D2112," where game_id=", E2112))</f>
        <v>Update games set Ground_parent= 'Gregory Gound, Lenton' where game_id=18851121</v>
      </c>
      <c r="S2112" s="112" t="str">
        <f t="shared" si="911"/>
        <v/>
      </c>
      <c r="T2112" s="112" t="str">
        <f t="shared" si="912"/>
        <v/>
      </c>
      <c r="U2112" s="200" t="str">
        <f t="shared" si="909"/>
        <v/>
      </c>
      <c r="V2112" s="112" t="str">
        <f t="shared" si="913"/>
        <v/>
      </c>
      <c r="W2112" s="415" t="str">
        <f t="shared" si="914"/>
        <v/>
      </c>
      <c r="Y2112" s="65" t="str">
        <f t="shared" si="921"/>
        <v/>
      </c>
      <c r="Z2112" s="65" t="str">
        <f t="shared" si="922"/>
        <v/>
      </c>
      <c r="AA2112" s="65" t="str">
        <f t="shared" si="923"/>
        <v/>
      </c>
      <c r="AB2112" s="65" t="str">
        <f t="shared" si="924"/>
        <v/>
      </c>
      <c r="AC2112" s="65" t="str">
        <f t="shared" si="925"/>
        <v/>
      </c>
      <c r="AH2112" s="65" t="str">
        <f t="shared" si="915"/>
        <v>1889022815</v>
      </c>
      <c r="AI2112" s="65">
        <v>18890228</v>
      </c>
      <c r="AJ2112" s="65" t="s">
        <v>5121</v>
      </c>
      <c r="AK2112" s="65">
        <v>15</v>
      </c>
      <c r="AL2112" s="65" t="s">
        <v>653</v>
      </c>
      <c r="AN2112" s="65" t="str">
        <f t="shared" si="910"/>
        <v/>
      </c>
    </row>
    <row r="2113" spans="1:40" s="126" customFormat="1" ht="16.8" customHeight="1" thickBot="1" x14ac:dyDescent="0.3">
      <c r="A2113" s="113">
        <v>1</v>
      </c>
      <c r="B2113" s="116" t="s">
        <v>115</v>
      </c>
      <c r="C2113" s="352"/>
      <c r="D2113" s="370" t="str">
        <f t="shared" ref="D2113" si="936">IF(MID(E2113,5,2)*1&gt;6,_xlfn.CONCAT("'",LEFT(E2113,4),"-",MID(E2113,3,2)+1,"'"),_xlfn.CONCAT("'",LEFT(E2113,4)-1,"-",MID(E2113,3,2),"'"))</f>
        <v>'1885-86'</v>
      </c>
      <c r="E2113" s="214">
        <f t="shared" si="934"/>
        <v>18851121</v>
      </c>
      <c r="F2113" s="266">
        <v>16</v>
      </c>
      <c r="G2113" s="343"/>
      <c r="H2113" s="343"/>
      <c r="I2113" s="267"/>
      <c r="J2113" s="214"/>
      <c r="K2113" s="266"/>
      <c r="L2113" s="266"/>
      <c r="M2113" s="266"/>
      <c r="N2113" s="419"/>
      <c r="O2113" s="343"/>
      <c r="P2113" s="343"/>
      <c r="Q2113" s="346"/>
      <c r="R2113" s="112" t="str">
        <f>IF(D2113="","", CONCATENATE("Update games set ", B2113, "= ",D2113," where game_id=", E2113))</f>
        <v>Update games set Season= '1885-86' where game_id=18851121</v>
      </c>
      <c r="S2113" s="112" t="str">
        <f t="shared" si="911"/>
        <v/>
      </c>
      <c r="T2113" s="112" t="str">
        <f t="shared" si="912"/>
        <v/>
      </c>
      <c r="U2113" s="200" t="str">
        <f t="shared" si="909"/>
        <v/>
      </c>
      <c r="V2113" s="112" t="str">
        <f t="shared" si="913"/>
        <v/>
      </c>
      <c r="W2113" s="415" t="str">
        <f t="shared" si="914"/>
        <v/>
      </c>
      <c r="X2113" s="240"/>
      <c r="Y2113" s="65" t="str">
        <f t="shared" si="921"/>
        <v/>
      </c>
      <c r="Z2113" s="65" t="str">
        <f t="shared" si="922"/>
        <v/>
      </c>
      <c r="AA2113" s="65" t="str">
        <f t="shared" si="923"/>
        <v/>
      </c>
      <c r="AB2113" s="65" t="str">
        <f t="shared" si="924"/>
        <v/>
      </c>
      <c r="AC2113" s="65" t="str">
        <f t="shared" si="925"/>
        <v/>
      </c>
      <c r="AH2113" s="65" t="str">
        <f t="shared" si="915"/>
        <v>1889022816</v>
      </c>
      <c r="AI2113" s="126">
        <v>18890228</v>
      </c>
      <c r="AJ2113" s="126" t="s">
        <v>5121</v>
      </c>
      <c r="AK2113" s="126">
        <v>16</v>
      </c>
      <c r="AL2113" s="126" t="s">
        <v>653</v>
      </c>
      <c r="AN2113" s="65" t="str">
        <f t="shared" si="910"/>
        <v/>
      </c>
    </row>
    <row r="2114" spans="1:40" ht="15" thickTop="1" x14ac:dyDescent="0.25">
      <c r="A2114" s="113">
        <v>1</v>
      </c>
      <c r="B2114" s="341" t="s">
        <v>22</v>
      </c>
      <c r="C2114" s="341" t="s">
        <v>100</v>
      </c>
      <c r="D2114" s="341" t="str">
        <f t="shared" si="930"/>
        <v>'Crewe Alexandra'</v>
      </c>
      <c r="E2114" s="211">
        <v>18851226</v>
      </c>
      <c r="F2114" s="262">
        <v>1</v>
      </c>
      <c r="G2114" s="211" t="s">
        <v>3688</v>
      </c>
      <c r="H2114" s="212"/>
      <c r="R2114" s="112" t="str">
        <f>IF(D2114="","", CONCATENATE("Update games set ", B2114, "= ",D2114," where game_id=", E2114))</f>
        <v>Update games set Opponent= 'Crewe Alexandra' where game_id=18851226</v>
      </c>
      <c r="S2114" s="112" t="str">
        <f t="shared" si="911"/>
        <v>Update lineups set player_name = 'J Luntley', raw_name = 'J Luntley' where game_id = 18851226 and player_order = 1</v>
      </c>
      <c r="T2114" s="112" t="str">
        <f t="shared" si="912"/>
        <v/>
      </c>
      <c r="U2114" s="200" t="str">
        <f t="shared" ref="U2114:U2177" si="937">IF(I2114="", "", Y2114&amp;Z2114&amp;AA2114&amp;AB2114&amp;AC2114)</f>
        <v/>
      </c>
      <c r="V2114" s="112" t="str">
        <f t="shared" si="913"/>
        <v/>
      </c>
      <c r="W2114" s="415" t="str">
        <f t="shared" si="914"/>
        <v/>
      </c>
      <c r="Y2114" s="65" t="str">
        <f t="shared" si="921"/>
        <v/>
      </c>
      <c r="Z2114" s="65" t="str">
        <f t="shared" si="922"/>
        <v/>
      </c>
      <c r="AA2114" s="65" t="str">
        <f t="shared" si="923"/>
        <v/>
      </c>
      <c r="AB2114" s="65" t="str">
        <f t="shared" si="924"/>
        <v/>
      </c>
      <c r="AC2114" s="65" t="str">
        <f t="shared" si="925"/>
        <v/>
      </c>
      <c r="AH2114" s="65" t="str">
        <f t="shared" si="915"/>
        <v>188909071</v>
      </c>
      <c r="AI2114" s="65">
        <v>18890907</v>
      </c>
      <c r="AJ2114" s="65" t="s">
        <v>87</v>
      </c>
      <c r="AK2114" s="65">
        <v>1</v>
      </c>
      <c r="AL2114" s="65" t="s">
        <v>2062</v>
      </c>
      <c r="AN2114" s="65" t="str">
        <f t="shared" ref="AN2114:AN2177" si="938">IF(F2114=1, _xlfn.CONCAT("update games set source = 'The Nottingham Forest Football Scrapbook' where game_id = ", E2114), "")</f>
        <v>update games set source = 'The Nottingham Forest Football Scrapbook' where game_id = 18851226</v>
      </c>
    </row>
    <row r="2115" spans="1:40" ht="16.8" customHeight="1" x14ac:dyDescent="0.25">
      <c r="A2115" s="113">
        <v>1</v>
      </c>
      <c r="B2115" s="342" t="s">
        <v>4979</v>
      </c>
      <c r="C2115" s="342" t="str">
        <f>IF(C2114="", "", C2114)</f>
        <v>Crewe Alexandra</v>
      </c>
      <c r="D2115" s="350" t="str">
        <f t="shared" si="930"/>
        <v>'Crewe Alexandra'</v>
      </c>
      <c r="E2115" s="211">
        <f>E2114</f>
        <v>18851226</v>
      </c>
      <c r="F2115" s="262">
        <v>2</v>
      </c>
      <c r="G2115" s="211" t="s">
        <v>2094</v>
      </c>
      <c r="R2115" s="112" t="str">
        <f>IF(D2115="","", CONCATENATE("Update games set ", B2115, "= ",D2115," where game_id=", E2115))</f>
        <v>Update games set Opp_parent= 'Crewe Alexandra' where game_id=18851226</v>
      </c>
      <c r="S2115" s="112" t="str">
        <f t="shared" ref="S2115:S2178" si="939">IF(G2115="","",CONCATENATE("Update lineups set player_name = '",SUBSTITUTE(G2115,"'","''"),"', raw_name = '",SUBSTITUTE(G2115,"'","''"),"' where game_id = ",E2115," and player_order = ",F2115))</f>
        <v>Update lineups set player_name = 'Hancock', raw_name = 'Hancock' where game_id = 18851226 and player_order = 2</v>
      </c>
      <c r="T2115" s="112" t="str">
        <f t="shared" ref="T2115:T2178" si="940">IF(J2115="","", CONCATENATE("insert into goals (game_id, goal_order, scorer_name, goal_min) values (",E2115, ", ", I2115,", '",J2115,")"))</f>
        <v/>
      </c>
      <c r="U2115" s="200" t="str">
        <f t="shared" si="937"/>
        <v/>
      </c>
      <c r="V2115" s="112" t="str">
        <f t="shared" ref="V2115:V2178" si="941">IF(N2115="","", CONCATENATE("insert into games_sources (game_id, source_order, source_name, source_link) values (",E2115, ", ", N2115,", '",O2115,"', '",P2115,"')"))</f>
        <v/>
      </c>
      <c r="W2115" s="415" t="str">
        <f t="shared" ref="W2115:W2178" si="942">IF(N2115="","",CONCATENATE("update games_sources set  source_name = '",O2115,"', source_link = '",P2115,"' where game_id = ",E2115," and source_order = ",N2115))</f>
        <v/>
      </c>
      <c r="Y2115" s="65" t="str">
        <f t="shared" si="921"/>
        <v/>
      </c>
      <c r="Z2115" s="65" t="str">
        <f t="shared" si="922"/>
        <v/>
      </c>
      <c r="AA2115" s="65" t="str">
        <f t="shared" si="923"/>
        <v/>
      </c>
      <c r="AB2115" s="65" t="str">
        <f t="shared" si="924"/>
        <v/>
      </c>
      <c r="AC2115" s="65" t="str">
        <f t="shared" si="925"/>
        <v/>
      </c>
      <c r="AH2115" s="65" t="str">
        <f t="shared" ref="AH2115:AH2178" si="943">_xlfn.CONCAT(AI2115,AK2115)</f>
        <v>188909072</v>
      </c>
      <c r="AI2115" s="65">
        <v>18890907</v>
      </c>
      <c r="AJ2115" s="65" t="s">
        <v>87</v>
      </c>
      <c r="AK2115" s="65">
        <v>2</v>
      </c>
      <c r="AL2115" s="65" t="s">
        <v>3263</v>
      </c>
      <c r="AN2115" s="65" t="str">
        <f t="shared" si="938"/>
        <v/>
      </c>
    </row>
    <row r="2116" spans="1:40" ht="16.8" customHeight="1" x14ac:dyDescent="0.25">
      <c r="A2116" s="113">
        <v>1</v>
      </c>
      <c r="B2116" s="342" t="s">
        <v>2653</v>
      </c>
      <c r="C2116" s="342" t="s">
        <v>663</v>
      </c>
      <c r="D2116" s="350" t="str">
        <f t="shared" si="930"/>
        <v>'Friendly'</v>
      </c>
      <c r="E2116" s="211">
        <f t="shared" ref="E2116:E2129" si="944">E2115</f>
        <v>18851226</v>
      </c>
      <c r="F2116" s="262">
        <v>3</v>
      </c>
      <c r="G2116" s="211" t="s">
        <v>5101</v>
      </c>
      <c r="R2116" s="112" t="str">
        <f>IF(D2116="","", CONCATENATE("Update games set ", B2116, "= ",D2116," where game_id=", E2116))</f>
        <v>Update games set Game_type= 'Friendly' where game_id=18851226</v>
      </c>
      <c r="S2116" s="112" t="str">
        <f t="shared" si="939"/>
        <v>Update lineups set player_name = 'K Luntley', raw_name = 'K Luntley' where game_id = 18851226 and player_order = 3</v>
      </c>
      <c r="T2116" s="112" t="str">
        <f t="shared" si="940"/>
        <v/>
      </c>
      <c r="U2116" s="200" t="str">
        <f t="shared" si="937"/>
        <v/>
      </c>
      <c r="V2116" s="112" t="str">
        <f t="shared" si="941"/>
        <v/>
      </c>
      <c r="W2116" s="415" t="str">
        <f t="shared" si="942"/>
        <v/>
      </c>
      <c r="Y2116" s="65" t="str">
        <f t="shared" si="921"/>
        <v/>
      </c>
      <c r="Z2116" s="65" t="str">
        <f t="shared" si="922"/>
        <v/>
      </c>
      <c r="AA2116" s="65" t="str">
        <f t="shared" si="923"/>
        <v/>
      </c>
      <c r="AB2116" s="65" t="str">
        <f t="shared" si="924"/>
        <v/>
      </c>
      <c r="AC2116" s="65" t="str">
        <f t="shared" si="925"/>
        <v/>
      </c>
      <c r="AH2116" s="65" t="str">
        <f t="shared" si="943"/>
        <v>188909073</v>
      </c>
      <c r="AI2116" s="65">
        <v>18890907</v>
      </c>
      <c r="AJ2116" s="65" t="s">
        <v>87</v>
      </c>
      <c r="AK2116" s="65">
        <v>3</v>
      </c>
      <c r="AL2116" s="65" t="s">
        <v>2057</v>
      </c>
      <c r="AN2116" s="65" t="str">
        <f t="shared" si="938"/>
        <v/>
      </c>
    </row>
    <row r="2117" spans="1:40" ht="16.8" customHeight="1" x14ac:dyDescent="0.25">
      <c r="A2117" s="113">
        <v>1</v>
      </c>
      <c r="B2117" s="342" t="s">
        <v>4978</v>
      </c>
      <c r="C2117" s="342" t="s">
        <v>33</v>
      </c>
      <c r="D2117" s="350" t="str">
        <f t="shared" si="930"/>
        <v>'Aston Villa'</v>
      </c>
      <c r="E2117" s="211">
        <f t="shared" si="944"/>
        <v>18851226</v>
      </c>
      <c r="F2117" s="262">
        <v>4</v>
      </c>
      <c r="G2117" s="211" t="s">
        <v>2022</v>
      </c>
      <c r="R2117" s="112" t="str">
        <f>IF(D2117="","", CONCATENATE("Update games set ", B2117, "= ",D2117," where game_id=", E2117))</f>
        <v>Update games set HAN= 'Aston Villa' where game_id=18851226</v>
      </c>
      <c r="S2117" s="112" t="str">
        <f t="shared" si="939"/>
        <v>Update lineups set player_name = 'Pike', raw_name = 'Pike' where game_id = 18851226 and player_order = 4</v>
      </c>
      <c r="T2117" s="112" t="str">
        <f t="shared" si="940"/>
        <v/>
      </c>
      <c r="U2117" s="200" t="str">
        <f t="shared" si="937"/>
        <v/>
      </c>
      <c r="V2117" s="112" t="str">
        <f t="shared" si="941"/>
        <v/>
      </c>
      <c r="W2117" s="415" t="str">
        <f t="shared" si="942"/>
        <v/>
      </c>
      <c r="Y2117" s="65" t="str">
        <f t="shared" si="921"/>
        <v/>
      </c>
      <c r="Z2117" s="65" t="str">
        <f t="shared" si="922"/>
        <v/>
      </c>
      <c r="AA2117" s="65" t="str">
        <f t="shared" si="923"/>
        <v/>
      </c>
      <c r="AB2117" s="65" t="str">
        <f t="shared" si="924"/>
        <v/>
      </c>
      <c r="AC2117" s="65" t="str">
        <f t="shared" si="925"/>
        <v/>
      </c>
      <c r="AH2117" s="65" t="str">
        <f t="shared" si="943"/>
        <v>188909074</v>
      </c>
      <c r="AI2117" s="65">
        <v>18890907</v>
      </c>
      <c r="AJ2117" s="65" t="s">
        <v>87</v>
      </c>
      <c r="AK2117" s="65">
        <v>4</v>
      </c>
      <c r="AL2117" s="65" t="s">
        <v>2087</v>
      </c>
      <c r="AN2117" s="65" t="str">
        <f t="shared" si="938"/>
        <v/>
      </c>
    </row>
    <row r="2118" spans="1:40" ht="16.8" customHeight="1" x14ac:dyDescent="0.25">
      <c r="A2118" s="113">
        <v>1</v>
      </c>
      <c r="B2118" s="342" t="s">
        <v>5</v>
      </c>
      <c r="C2118" s="342">
        <v>3</v>
      </c>
      <c r="D2118" s="349">
        <f t="shared" ref="D2118:D2167" si="945">IF(C2118="", "", C2118)</f>
        <v>3</v>
      </c>
      <c r="E2118" s="211">
        <f t="shared" si="944"/>
        <v>18851226</v>
      </c>
      <c r="F2118" s="262">
        <v>5</v>
      </c>
      <c r="G2118" s="211" t="s">
        <v>2105</v>
      </c>
      <c r="R2118" s="112" t="str">
        <f>IF(D2118="","", CONCATENATE("Update games set ", B2118, "= ",D2118," where game_id=", E2118))</f>
        <v>Update games set F= 3 where game_id=18851226</v>
      </c>
      <c r="S2118" s="112" t="str">
        <f t="shared" si="939"/>
        <v>Update lineups set player_name = 'Billyeald', raw_name = 'Billyeald' where game_id = 18851226 and player_order = 5</v>
      </c>
      <c r="T2118" s="112" t="str">
        <f t="shared" si="940"/>
        <v/>
      </c>
      <c r="U2118" s="200" t="str">
        <f t="shared" si="937"/>
        <v/>
      </c>
      <c r="V2118" s="112" t="str">
        <f t="shared" si="941"/>
        <v/>
      </c>
      <c r="W2118" s="415" t="str">
        <f t="shared" si="942"/>
        <v/>
      </c>
      <c r="Y2118" s="65" t="str">
        <f t="shared" si="921"/>
        <v/>
      </c>
      <c r="Z2118" s="65" t="str">
        <f t="shared" si="922"/>
        <v/>
      </c>
      <c r="AA2118" s="65" t="str">
        <f t="shared" si="923"/>
        <v/>
      </c>
      <c r="AB2118" s="65" t="str">
        <f t="shared" si="924"/>
        <v/>
      </c>
      <c r="AC2118" s="65" t="str">
        <f t="shared" si="925"/>
        <v/>
      </c>
      <c r="AH2118" s="65" t="str">
        <f t="shared" si="943"/>
        <v>188909075</v>
      </c>
      <c r="AI2118" s="65">
        <v>18890907</v>
      </c>
      <c r="AJ2118" s="65" t="s">
        <v>87</v>
      </c>
      <c r="AK2118" s="65">
        <v>5</v>
      </c>
      <c r="AL2118" s="65" t="s">
        <v>3281</v>
      </c>
      <c r="AN2118" s="65" t="str">
        <f t="shared" si="938"/>
        <v/>
      </c>
    </row>
    <row r="2119" spans="1:40" ht="16.8" customHeight="1" x14ac:dyDescent="0.25">
      <c r="A2119" s="113">
        <v>1</v>
      </c>
      <c r="B2119" s="342" t="s">
        <v>0</v>
      </c>
      <c r="C2119" s="342">
        <v>2</v>
      </c>
      <c r="D2119" s="349">
        <f t="shared" si="945"/>
        <v>2</v>
      </c>
      <c r="E2119" s="211">
        <f t="shared" si="944"/>
        <v>18851226</v>
      </c>
      <c r="F2119" s="262">
        <v>6</v>
      </c>
      <c r="G2119" s="211" t="s">
        <v>2091</v>
      </c>
      <c r="R2119" s="112" t="str">
        <f>IF(D2119="","", CONCATENATE("Update games set ", B2119, "= ",D2119," where game_id=", E2119))</f>
        <v>Update games set A= 2 where game_id=18851226</v>
      </c>
      <c r="S2119" s="112" t="str">
        <f t="shared" si="939"/>
        <v>Update lineups set player_name = 'Norman', raw_name = 'Norman' where game_id = 18851226 and player_order = 6</v>
      </c>
      <c r="T2119" s="112" t="str">
        <f t="shared" si="940"/>
        <v/>
      </c>
      <c r="U2119" s="200" t="str">
        <f t="shared" si="937"/>
        <v/>
      </c>
      <c r="V2119" s="112" t="str">
        <f t="shared" si="941"/>
        <v/>
      </c>
      <c r="W2119" s="415" t="str">
        <f t="shared" si="942"/>
        <v/>
      </c>
      <c r="Y2119" s="65" t="str">
        <f t="shared" si="921"/>
        <v/>
      </c>
      <c r="Z2119" s="65" t="str">
        <f t="shared" si="922"/>
        <v/>
      </c>
      <c r="AA2119" s="65" t="str">
        <f t="shared" si="923"/>
        <v/>
      </c>
      <c r="AB2119" s="65" t="str">
        <f t="shared" si="924"/>
        <v/>
      </c>
      <c r="AC2119" s="65" t="str">
        <f t="shared" si="925"/>
        <v/>
      </c>
      <c r="AH2119" s="65" t="str">
        <f t="shared" si="943"/>
        <v>188909076</v>
      </c>
      <c r="AI2119" s="65">
        <v>18890907</v>
      </c>
      <c r="AJ2119" s="65" t="s">
        <v>87</v>
      </c>
      <c r="AK2119" s="65">
        <v>6</v>
      </c>
      <c r="AL2119" s="65" t="s">
        <v>2029</v>
      </c>
      <c r="AN2119" s="65" t="str">
        <f t="shared" si="938"/>
        <v/>
      </c>
    </row>
    <row r="2120" spans="1:40" ht="16.8" customHeight="1" x14ac:dyDescent="0.25">
      <c r="A2120" s="113">
        <v>1</v>
      </c>
      <c r="B2120" s="342" t="s">
        <v>23</v>
      </c>
      <c r="D2120" s="334" t="str">
        <f t="shared" ref="D2120" si="946">IF(C2120="",IF(D2118&gt;D2119,"'W'",IF(D2118=D2119,"'D'","'L'")),_xlfn.CONCAT("'",C2120,"'"))</f>
        <v>'W'</v>
      </c>
      <c r="E2120" s="211">
        <f t="shared" si="944"/>
        <v>18851226</v>
      </c>
      <c r="F2120" s="262">
        <v>7</v>
      </c>
      <c r="G2120" s="211" t="s">
        <v>1471</v>
      </c>
      <c r="R2120" s="112" t="str">
        <f>IF(D2120="","", CONCATENATE("Update games set ", B2120, "= ",D2120," where game_id=", E2120))</f>
        <v>Update games set Result= 'W' where game_id=18851226</v>
      </c>
      <c r="S2120" s="112" t="str">
        <f t="shared" si="939"/>
        <v>Update lineups set player_name = 'Carter', raw_name = 'Carter' where game_id = 18851226 and player_order = 7</v>
      </c>
      <c r="T2120" s="112" t="str">
        <f t="shared" si="940"/>
        <v/>
      </c>
      <c r="U2120" s="200" t="str">
        <f t="shared" si="937"/>
        <v/>
      </c>
      <c r="V2120" s="112" t="str">
        <f t="shared" si="941"/>
        <v/>
      </c>
      <c r="W2120" s="415" t="str">
        <f t="shared" si="942"/>
        <v/>
      </c>
      <c r="Y2120" s="65" t="str">
        <f t="shared" si="921"/>
        <v/>
      </c>
      <c r="Z2120" s="65" t="str">
        <f t="shared" si="922"/>
        <v/>
      </c>
      <c r="AA2120" s="65" t="str">
        <f t="shared" si="923"/>
        <v/>
      </c>
      <c r="AB2120" s="65" t="str">
        <f t="shared" si="924"/>
        <v/>
      </c>
      <c r="AC2120" s="65" t="str">
        <f t="shared" si="925"/>
        <v/>
      </c>
      <c r="AH2120" s="65" t="str">
        <f t="shared" si="943"/>
        <v>188909077</v>
      </c>
      <c r="AI2120" s="65">
        <v>18890907</v>
      </c>
      <c r="AJ2120" s="65" t="s">
        <v>87</v>
      </c>
      <c r="AK2120" s="65">
        <v>7</v>
      </c>
      <c r="AL2120" s="65" t="s">
        <v>3314</v>
      </c>
      <c r="AN2120" s="65" t="str">
        <f t="shared" si="938"/>
        <v/>
      </c>
    </row>
    <row r="2121" spans="1:40" ht="16.8" customHeight="1" x14ac:dyDescent="0.25">
      <c r="A2121" s="113">
        <v>1</v>
      </c>
      <c r="B2121" s="342" t="s">
        <v>768</v>
      </c>
      <c r="D2121" s="349" t="str">
        <f t="shared" ref="D2121:D2174" si="947">IF(C2121="", "", C2121)</f>
        <v/>
      </c>
      <c r="E2121" s="211">
        <f t="shared" si="944"/>
        <v>18851226</v>
      </c>
      <c r="F2121" s="262">
        <v>8</v>
      </c>
      <c r="G2121" s="211" t="s">
        <v>5102</v>
      </c>
      <c r="R2121" s="112" t="str">
        <f>IF(D2121="","", CONCATENATE("Update games set ", B2121, "= ",D2121," where game_id=", E2121))</f>
        <v/>
      </c>
      <c r="S2121" s="112" t="str">
        <f t="shared" si="939"/>
        <v>Update lineups set player_name = 'Simkins', raw_name = 'Simkins' where game_id = 18851226 and player_order = 8</v>
      </c>
      <c r="T2121" s="112" t="str">
        <f t="shared" si="940"/>
        <v/>
      </c>
      <c r="U2121" s="200" t="str">
        <f t="shared" si="937"/>
        <v/>
      </c>
      <c r="V2121" s="112" t="str">
        <f t="shared" si="941"/>
        <v/>
      </c>
      <c r="W2121" s="415" t="str">
        <f t="shared" si="942"/>
        <v/>
      </c>
      <c r="Y2121" s="65" t="str">
        <f t="shared" si="921"/>
        <v/>
      </c>
      <c r="Z2121" s="65" t="str">
        <f t="shared" si="922"/>
        <v/>
      </c>
      <c r="AA2121" s="65" t="str">
        <f t="shared" si="923"/>
        <v/>
      </c>
      <c r="AB2121" s="65" t="str">
        <f t="shared" si="924"/>
        <v/>
      </c>
      <c r="AC2121" s="65" t="str">
        <f t="shared" si="925"/>
        <v/>
      </c>
      <c r="AH2121" s="65" t="str">
        <f t="shared" si="943"/>
        <v>188909078</v>
      </c>
      <c r="AI2121" s="65">
        <v>18890907</v>
      </c>
      <c r="AJ2121" s="65" t="s">
        <v>87</v>
      </c>
      <c r="AK2121" s="65">
        <v>8</v>
      </c>
      <c r="AL2121" s="65" t="s">
        <v>3073</v>
      </c>
      <c r="AN2121" s="65" t="str">
        <f t="shared" si="938"/>
        <v/>
      </c>
    </row>
    <row r="2122" spans="1:40" ht="16.8" customHeight="1" x14ac:dyDescent="0.25">
      <c r="A2122" s="113">
        <v>1</v>
      </c>
      <c r="B2122" s="342" t="s">
        <v>766</v>
      </c>
      <c r="D2122" s="349" t="str">
        <f t="shared" si="947"/>
        <v/>
      </c>
      <c r="E2122" s="211">
        <f t="shared" si="944"/>
        <v>18851226</v>
      </c>
      <c r="F2122" s="262">
        <v>9</v>
      </c>
      <c r="G2122" s="194" t="s">
        <v>5093</v>
      </c>
      <c r="H2122" s="194"/>
      <c r="N2122" s="417"/>
      <c r="O2122" s="194"/>
      <c r="P2122" s="194"/>
      <c r="R2122" s="112" t="str">
        <f>IF(D2122="","", CONCATENATE("Update games set ", B2122, "= ",D2122," where game_id=", E2122))</f>
        <v/>
      </c>
      <c r="S2122" s="112" t="str">
        <f t="shared" si="939"/>
        <v>Update lineups set player_name = 'G Tutin', raw_name = 'G Tutin' where game_id = 18851226 and player_order = 9</v>
      </c>
      <c r="T2122" s="112" t="str">
        <f t="shared" si="940"/>
        <v/>
      </c>
      <c r="U2122" s="200" t="str">
        <f t="shared" si="937"/>
        <v/>
      </c>
      <c r="V2122" s="112" t="str">
        <f t="shared" si="941"/>
        <v/>
      </c>
      <c r="W2122" s="415" t="str">
        <f t="shared" si="942"/>
        <v/>
      </c>
      <c r="Y2122" s="65" t="str">
        <f t="shared" si="921"/>
        <v/>
      </c>
      <c r="Z2122" s="65" t="str">
        <f t="shared" si="922"/>
        <v/>
      </c>
      <c r="AA2122" s="65" t="str">
        <f t="shared" si="923"/>
        <v/>
      </c>
      <c r="AB2122" s="65" t="str">
        <f t="shared" si="924"/>
        <v/>
      </c>
      <c r="AC2122" s="65" t="str">
        <f t="shared" si="925"/>
        <v/>
      </c>
      <c r="AH2122" s="65" t="str">
        <f t="shared" si="943"/>
        <v>188909079</v>
      </c>
      <c r="AI2122" s="65">
        <v>18890907</v>
      </c>
      <c r="AJ2122" s="65" t="s">
        <v>87</v>
      </c>
      <c r="AK2122" s="65">
        <v>9</v>
      </c>
      <c r="AL2122" s="65" t="s">
        <v>3305</v>
      </c>
      <c r="AN2122" s="65" t="str">
        <f t="shared" si="938"/>
        <v/>
      </c>
    </row>
    <row r="2123" spans="1:40" ht="16.8" customHeight="1" x14ac:dyDescent="0.25">
      <c r="A2123" s="113">
        <v>1</v>
      </c>
      <c r="B2123" s="342" t="s">
        <v>753</v>
      </c>
      <c r="D2123" s="350" t="str">
        <f t="shared" ref="D2123:D2171" si="948">IF(C2123="", "", CONCATENATE("'", C2123,"'"))</f>
        <v/>
      </c>
      <c r="E2123" s="211">
        <f t="shared" si="944"/>
        <v>18851226</v>
      </c>
      <c r="F2123" s="262">
        <v>10</v>
      </c>
      <c r="G2123" s="194" t="s">
        <v>5103</v>
      </c>
      <c r="N2123" s="417"/>
      <c r="O2123" s="194"/>
      <c r="P2123" s="194"/>
      <c r="R2123" s="112" t="str">
        <f>IF(D2123="","", CONCATENATE("Update games set ", B2123, "= ",D2123," where game_id=", E2123))</f>
        <v/>
      </c>
      <c r="S2123" s="112" t="str">
        <f t="shared" si="939"/>
        <v>Update lineups set player_name = 'Leighton', raw_name = 'Leighton' where game_id = 18851226 and player_order = 10</v>
      </c>
      <c r="T2123" s="112" t="str">
        <f t="shared" si="940"/>
        <v/>
      </c>
      <c r="U2123" s="200" t="str">
        <f t="shared" si="937"/>
        <v/>
      </c>
      <c r="V2123" s="112" t="str">
        <f t="shared" si="941"/>
        <v/>
      </c>
      <c r="W2123" s="415" t="str">
        <f t="shared" si="942"/>
        <v/>
      </c>
      <c r="Y2123" s="65" t="str">
        <f t="shared" si="921"/>
        <v/>
      </c>
      <c r="Z2123" s="65" t="str">
        <f t="shared" si="922"/>
        <v/>
      </c>
      <c r="AA2123" s="65" t="str">
        <f t="shared" si="923"/>
        <v/>
      </c>
      <c r="AB2123" s="65" t="str">
        <f t="shared" si="924"/>
        <v/>
      </c>
      <c r="AC2123" s="65" t="str">
        <f t="shared" si="925"/>
        <v/>
      </c>
      <c r="AH2123" s="65" t="str">
        <f t="shared" si="943"/>
        <v>1889090710</v>
      </c>
      <c r="AI2123" s="65">
        <v>18890907</v>
      </c>
      <c r="AJ2123" s="65" t="s">
        <v>87</v>
      </c>
      <c r="AK2123" s="65">
        <v>10</v>
      </c>
      <c r="AL2123" s="65" t="s">
        <v>3282</v>
      </c>
      <c r="AN2123" s="65" t="str">
        <f t="shared" si="938"/>
        <v/>
      </c>
    </row>
    <row r="2124" spans="1:40" ht="16.8" customHeight="1" x14ac:dyDescent="0.25">
      <c r="A2124" s="113">
        <v>1</v>
      </c>
      <c r="B2124" s="342" t="s">
        <v>746</v>
      </c>
      <c r="C2124" s="351" t="s">
        <v>5100</v>
      </c>
      <c r="D2124" s="334" t="str">
        <f>CONCATENATE("'", LEFT(E2124,4),"-",MID(E2124,5,2),"-", MID(E2124,7,2), " ", C2124,"'")</f>
        <v>'1885-12-26 14:25'</v>
      </c>
      <c r="E2124" s="211">
        <f t="shared" si="944"/>
        <v>18851226</v>
      </c>
      <c r="F2124" s="262">
        <v>11</v>
      </c>
      <c r="G2124" s="211" t="s">
        <v>5104</v>
      </c>
      <c r="R2124" s="112" t="str">
        <f>IF(D2124="","", CONCATENATE("Update games set ", B2124, "= ",D2124," where game_id=", E2124))</f>
        <v>Update games set Game_date= '1885-12-26 14:25' where game_id=18851226</v>
      </c>
      <c r="S2124" s="112" t="str">
        <f t="shared" si="939"/>
        <v>Update lineups set player_name = 'O Tutin', raw_name = 'O Tutin' where game_id = 18851226 and player_order = 11</v>
      </c>
      <c r="T2124" s="112" t="str">
        <f t="shared" si="940"/>
        <v/>
      </c>
      <c r="U2124" s="200" t="str">
        <f t="shared" si="937"/>
        <v/>
      </c>
      <c r="V2124" s="112" t="str">
        <f t="shared" si="941"/>
        <v/>
      </c>
      <c r="W2124" s="415" t="str">
        <f t="shared" si="942"/>
        <v/>
      </c>
      <c r="Y2124" s="65" t="str">
        <f t="shared" si="921"/>
        <v/>
      </c>
      <c r="Z2124" s="65" t="str">
        <f t="shared" si="922"/>
        <v/>
      </c>
      <c r="AA2124" s="65" t="str">
        <f t="shared" si="923"/>
        <v/>
      </c>
      <c r="AB2124" s="65" t="str">
        <f t="shared" si="924"/>
        <v/>
      </c>
      <c r="AC2124" s="65" t="str">
        <f t="shared" si="925"/>
        <v/>
      </c>
      <c r="AH2124" s="65" t="str">
        <f t="shared" si="943"/>
        <v>1889090711</v>
      </c>
      <c r="AI2124" s="65">
        <v>18890907</v>
      </c>
      <c r="AJ2124" s="65" t="s">
        <v>87</v>
      </c>
      <c r="AK2124" s="65">
        <v>11</v>
      </c>
      <c r="AL2124" s="65" t="s">
        <v>3537</v>
      </c>
      <c r="AN2124" s="65" t="str">
        <f t="shared" si="938"/>
        <v/>
      </c>
    </row>
    <row r="2125" spans="1:40" ht="16.8" customHeight="1" x14ac:dyDescent="0.25">
      <c r="A2125" s="113">
        <v>1</v>
      </c>
      <c r="B2125" s="342" t="s">
        <v>25</v>
      </c>
      <c r="D2125" s="350" t="str">
        <f t="shared" si="930"/>
        <v/>
      </c>
      <c r="E2125" s="211">
        <f t="shared" si="944"/>
        <v>18851226</v>
      </c>
      <c r="F2125" s="262">
        <v>12</v>
      </c>
      <c r="G2125" s="212"/>
      <c r="H2125" s="212"/>
      <c r="N2125" s="416"/>
      <c r="O2125" s="212"/>
      <c r="P2125" s="212"/>
      <c r="R2125" s="112" t="str">
        <f>IF(D2125="","", CONCATENATE("Update games set ", B2125, "= ",D2125," where game_id=", E2125))</f>
        <v/>
      </c>
      <c r="S2125" s="112" t="str">
        <f t="shared" si="939"/>
        <v/>
      </c>
      <c r="T2125" s="112" t="str">
        <f t="shared" si="940"/>
        <v/>
      </c>
      <c r="U2125" s="200" t="str">
        <f t="shared" si="937"/>
        <v/>
      </c>
      <c r="V2125" s="112" t="str">
        <f t="shared" si="941"/>
        <v/>
      </c>
      <c r="W2125" s="415" t="str">
        <f t="shared" si="942"/>
        <v/>
      </c>
      <c r="Y2125" s="65" t="str">
        <f t="shared" si="921"/>
        <v/>
      </c>
      <c r="Z2125" s="65" t="str">
        <f t="shared" si="922"/>
        <v/>
      </c>
      <c r="AA2125" s="65" t="str">
        <f t="shared" si="923"/>
        <v/>
      </c>
      <c r="AB2125" s="65" t="str">
        <f t="shared" si="924"/>
        <v/>
      </c>
      <c r="AC2125" s="65" t="str">
        <f t="shared" si="925"/>
        <v/>
      </c>
      <c r="AH2125" s="65" t="str">
        <f t="shared" si="943"/>
        <v>1889090712</v>
      </c>
      <c r="AI2125" s="65">
        <v>18890907</v>
      </c>
      <c r="AJ2125" s="65" t="s">
        <v>87</v>
      </c>
      <c r="AK2125" s="65">
        <v>12</v>
      </c>
      <c r="AL2125" s="65" t="s">
        <v>653</v>
      </c>
      <c r="AN2125" s="65" t="str">
        <f t="shared" si="938"/>
        <v/>
      </c>
    </row>
    <row r="2126" spans="1:40" ht="16.8" customHeight="1" x14ac:dyDescent="0.25">
      <c r="A2126" s="113">
        <v>1</v>
      </c>
      <c r="B2126" s="342" t="s">
        <v>475</v>
      </c>
      <c r="D2126" s="349" t="str">
        <f t="shared" si="947"/>
        <v/>
      </c>
      <c r="E2126" s="211">
        <f t="shared" si="944"/>
        <v>18851226</v>
      </c>
      <c r="F2126" s="262">
        <v>13</v>
      </c>
      <c r="R2126" s="112" t="str">
        <f>IF(D2126="","", CONCATENATE("Update games set ", B2126, "= ",D2126," where game_id=", E2126))</f>
        <v/>
      </c>
      <c r="S2126" s="112" t="str">
        <f t="shared" si="939"/>
        <v/>
      </c>
      <c r="T2126" s="112" t="str">
        <f t="shared" si="940"/>
        <v/>
      </c>
      <c r="U2126" s="200" t="str">
        <f t="shared" si="937"/>
        <v/>
      </c>
      <c r="V2126" s="112" t="str">
        <f t="shared" si="941"/>
        <v/>
      </c>
      <c r="W2126" s="415" t="str">
        <f t="shared" si="942"/>
        <v/>
      </c>
      <c r="Y2126" s="65" t="str">
        <f t="shared" ref="Y2126:Y2189" si="949">IF(I2126="","",CONCATENATE("update goals set scorer_name = '",SUBSTITUTE(J2126, "'", "''"),"'"))</f>
        <v/>
      </c>
      <c r="Z2126" s="65" t="str">
        <f t="shared" ref="Z2126:Z2189" si="950">IF(K2126="", "", CONCATENATE(", goal_min = ", K2126))</f>
        <v/>
      </c>
      <c r="AA2126" s="65" t="str">
        <f t="shared" ref="AA2126:AA2189" si="951">IF(L2126="", "", CONCATENATE(", Pen = '", UPPER(L2126), "'"))</f>
        <v/>
      </c>
      <c r="AB2126" s="65" t="str">
        <f t="shared" ref="AB2126:AB2189" si="952">IF(M2126="", "", CONCATENATE(", OG = '", UPPER(M2126), "'"))</f>
        <v/>
      </c>
      <c r="AC2126" s="65" t="str">
        <f t="shared" ref="AC2126:AC2189" si="953">IF(I2126="", "", CONCATENATE(" where game_id = ", E2126, " and goal_order = ", I2126))</f>
        <v/>
      </c>
      <c r="AH2126" s="65" t="str">
        <f t="shared" si="943"/>
        <v>1889090713</v>
      </c>
      <c r="AI2126" s="65">
        <v>18890907</v>
      </c>
      <c r="AJ2126" s="65" t="s">
        <v>87</v>
      </c>
      <c r="AK2126" s="65">
        <v>13</v>
      </c>
      <c r="AL2126" s="65" t="s">
        <v>653</v>
      </c>
      <c r="AN2126" s="65" t="str">
        <f t="shared" si="938"/>
        <v/>
      </c>
    </row>
    <row r="2127" spans="1:40" ht="16.8" customHeight="1" x14ac:dyDescent="0.25">
      <c r="A2127" s="113">
        <v>1</v>
      </c>
      <c r="B2127" s="342" t="s">
        <v>20</v>
      </c>
      <c r="D2127" s="350" t="str">
        <f t="shared" si="930"/>
        <v/>
      </c>
      <c r="E2127" s="211">
        <f t="shared" si="944"/>
        <v>18851226</v>
      </c>
      <c r="F2127" s="262">
        <v>14</v>
      </c>
      <c r="R2127" s="112" t="str">
        <f>IF(D2127="","", CONCATENATE("Update games set ", B2127, "= ",D2127," where game_id=", E2127))</f>
        <v/>
      </c>
      <c r="S2127" s="112" t="str">
        <f t="shared" si="939"/>
        <v/>
      </c>
      <c r="T2127" s="112" t="str">
        <f t="shared" si="940"/>
        <v/>
      </c>
      <c r="U2127" s="200" t="str">
        <f t="shared" si="937"/>
        <v/>
      </c>
      <c r="V2127" s="112" t="str">
        <f t="shared" si="941"/>
        <v/>
      </c>
      <c r="W2127" s="415" t="str">
        <f t="shared" si="942"/>
        <v/>
      </c>
      <c r="Y2127" s="65" t="str">
        <f t="shared" si="949"/>
        <v/>
      </c>
      <c r="Z2127" s="65" t="str">
        <f t="shared" si="950"/>
        <v/>
      </c>
      <c r="AA2127" s="65" t="str">
        <f t="shared" si="951"/>
        <v/>
      </c>
      <c r="AB2127" s="65" t="str">
        <f t="shared" si="952"/>
        <v/>
      </c>
      <c r="AC2127" s="65" t="str">
        <f t="shared" si="953"/>
        <v/>
      </c>
      <c r="AH2127" s="65" t="str">
        <f t="shared" si="943"/>
        <v>1889090714</v>
      </c>
      <c r="AI2127" s="65">
        <v>18890907</v>
      </c>
      <c r="AJ2127" s="65" t="s">
        <v>87</v>
      </c>
      <c r="AK2127" s="65">
        <v>14</v>
      </c>
      <c r="AL2127" s="65" t="s">
        <v>653</v>
      </c>
      <c r="AN2127" s="65" t="str">
        <f t="shared" si="938"/>
        <v/>
      </c>
    </row>
    <row r="2128" spans="1:40" ht="16.8" customHeight="1" x14ac:dyDescent="0.25">
      <c r="A2128" s="113">
        <v>1</v>
      </c>
      <c r="B2128" s="342" t="s">
        <v>4882</v>
      </c>
      <c r="C2128" s="342" t="str">
        <f>IF(C2127="", "", C2127)</f>
        <v/>
      </c>
      <c r="D2128" s="350" t="str">
        <f t="shared" si="930"/>
        <v/>
      </c>
      <c r="E2128" s="211">
        <f t="shared" si="944"/>
        <v>18851226</v>
      </c>
      <c r="F2128" s="262">
        <v>15</v>
      </c>
      <c r="R2128" s="112" t="str">
        <f>IF(D2128="","", CONCATENATE("Update games set ", B2128, "= ",D2128," where game_id=", E2128))</f>
        <v/>
      </c>
      <c r="S2128" s="112" t="str">
        <f t="shared" si="939"/>
        <v/>
      </c>
      <c r="T2128" s="112" t="str">
        <f t="shared" si="940"/>
        <v/>
      </c>
      <c r="U2128" s="200" t="str">
        <f t="shared" si="937"/>
        <v/>
      </c>
      <c r="V2128" s="112" t="str">
        <f t="shared" si="941"/>
        <v/>
      </c>
      <c r="W2128" s="415" t="str">
        <f t="shared" si="942"/>
        <v/>
      </c>
      <c r="Y2128" s="65" t="str">
        <f t="shared" si="949"/>
        <v/>
      </c>
      <c r="Z2128" s="65" t="str">
        <f t="shared" si="950"/>
        <v/>
      </c>
      <c r="AA2128" s="65" t="str">
        <f t="shared" si="951"/>
        <v/>
      </c>
      <c r="AB2128" s="65" t="str">
        <f t="shared" si="952"/>
        <v/>
      </c>
      <c r="AC2128" s="65" t="str">
        <f t="shared" si="953"/>
        <v/>
      </c>
      <c r="AH2128" s="65" t="str">
        <f t="shared" si="943"/>
        <v>1889090715</v>
      </c>
      <c r="AI2128" s="65">
        <v>18890907</v>
      </c>
      <c r="AJ2128" s="65" t="s">
        <v>87</v>
      </c>
      <c r="AK2128" s="65">
        <v>15</v>
      </c>
      <c r="AL2128" s="65" t="s">
        <v>653</v>
      </c>
      <c r="AN2128" s="65" t="str">
        <f t="shared" si="938"/>
        <v/>
      </c>
    </row>
    <row r="2129" spans="1:40" s="126" customFormat="1" ht="16.8" customHeight="1" thickBot="1" x14ac:dyDescent="0.3">
      <c r="A2129" s="113">
        <v>1</v>
      </c>
      <c r="B2129" s="116" t="s">
        <v>115</v>
      </c>
      <c r="C2129" s="352"/>
      <c r="D2129" s="370" t="str">
        <f t="shared" ref="D2129" si="954">IF(MID(E2129,5,2)*1&gt;6,_xlfn.CONCAT("'",LEFT(E2129,4),"-",MID(E2129,3,2)+1,"'"),_xlfn.CONCAT("'",LEFT(E2129,4)-1,"-",MID(E2129,3,2),"'"))</f>
        <v>'1885-86'</v>
      </c>
      <c r="E2129" s="214">
        <f t="shared" si="944"/>
        <v>18851226</v>
      </c>
      <c r="F2129" s="266">
        <v>16</v>
      </c>
      <c r="G2129" s="343"/>
      <c r="H2129" s="343"/>
      <c r="I2129" s="267"/>
      <c r="J2129" s="214"/>
      <c r="K2129" s="266"/>
      <c r="L2129" s="266"/>
      <c r="M2129" s="266"/>
      <c r="N2129" s="419"/>
      <c r="O2129" s="343"/>
      <c r="P2129" s="343"/>
      <c r="Q2129" s="346"/>
      <c r="R2129" s="112" t="str">
        <f>IF(D2129="","", CONCATENATE("Update games set ", B2129, "= ",D2129," where game_id=", E2129))</f>
        <v>Update games set Season= '1885-86' where game_id=18851226</v>
      </c>
      <c r="S2129" s="112" t="str">
        <f t="shared" si="939"/>
        <v/>
      </c>
      <c r="T2129" s="112" t="str">
        <f t="shared" si="940"/>
        <v/>
      </c>
      <c r="U2129" s="200" t="str">
        <f t="shared" si="937"/>
        <v/>
      </c>
      <c r="V2129" s="112" t="str">
        <f t="shared" si="941"/>
        <v/>
      </c>
      <c r="W2129" s="415" t="str">
        <f t="shared" si="942"/>
        <v/>
      </c>
      <c r="X2129" s="240"/>
      <c r="Y2129" s="65" t="str">
        <f t="shared" si="949"/>
        <v/>
      </c>
      <c r="Z2129" s="65" t="str">
        <f t="shared" si="950"/>
        <v/>
      </c>
      <c r="AA2129" s="65" t="str">
        <f t="shared" si="951"/>
        <v/>
      </c>
      <c r="AB2129" s="65" t="str">
        <f t="shared" si="952"/>
        <v/>
      </c>
      <c r="AC2129" s="65" t="str">
        <f t="shared" si="953"/>
        <v/>
      </c>
      <c r="AH2129" s="65" t="str">
        <f t="shared" si="943"/>
        <v>1889090716</v>
      </c>
      <c r="AI2129" s="126">
        <v>18890907</v>
      </c>
      <c r="AJ2129" s="126" t="s">
        <v>87</v>
      </c>
      <c r="AK2129" s="126">
        <v>16</v>
      </c>
      <c r="AL2129" s="126" t="s">
        <v>653</v>
      </c>
      <c r="AN2129" s="65" t="str">
        <f t="shared" si="938"/>
        <v/>
      </c>
    </row>
    <row r="2130" spans="1:40" ht="15" thickTop="1" x14ac:dyDescent="0.25">
      <c r="A2130" s="113">
        <v>1</v>
      </c>
      <c r="B2130" s="341" t="s">
        <v>22</v>
      </c>
      <c r="C2130" s="341" t="s">
        <v>5105</v>
      </c>
      <c r="D2130" s="341" t="str">
        <f t="shared" si="930"/>
        <v>'Casuals'</v>
      </c>
      <c r="E2130" s="211">
        <v>18851231</v>
      </c>
      <c r="F2130" s="262">
        <v>1</v>
      </c>
      <c r="H2130" s="212"/>
      <c r="R2130" s="112" t="str">
        <f>IF(D2130="","", CONCATENATE("Update games set ", B2130, "= ",D2130," where game_id=", E2130))</f>
        <v>Update games set Opponent= 'Casuals' where game_id=18851231</v>
      </c>
      <c r="S2130" s="112" t="str">
        <f t="shared" si="939"/>
        <v/>
      </c>
      <c r="T2130" s="112" t="str">
        <f t="shared" si="940"/>
        <v/>
      </c>
      <c r="U2130" s="200" t="str">
        <f t="shared" si="937"/>
        <v/>
      </c>
      <c r="V2130" s="112" t="str">
        <f t="shared" si="941"/>
        <v/>
      </c>
      <c r="W2130" s="415" t="str">
        <f t="shared" si="942"/>
        <v/>
      </c>
      <c r="Y2130" s="65" t="str">
        <f t="shared" si="949"/>
        <v/>
      </c>
      <c r="Z2130" s="65" t="str">
        <f t="shared" si="950"/>
        <v/>
      </c>
      <c r="AA2130" s="65" t="str">
        <f t="shared" si="951"/>
        <v/>
      </c>
      <c r="AB2130" s="65" t="str">
        <f t="shared" si="952"/>
        <v/>
      </c>
      <c r="AC2130" s="65" t="str">
        <f t="shared" si="953"/>
        <v/>
      </c>
      <c r="AH2130" s="65" t="str">
        <f t="shared" si="943"/>
        <v>188909211</v>
      </c>
      <c r="AI2130" s="65">
        <v>18890921</v>
      </c>
      <c r="AJ2130" s="65" t="s">
        <v>36</v>
      </c>
      <c r="AK2130" s="65">
        <v>1</v>
      </c>
      <c r="AL2130" s="65" t="s">
        <v>2062</v>
      </c>
      <c r="AN2130" s="65" t="str">
        <f t="shared" si="938"/>
        <v>update games set source = 'The Nottingham Forest Football Scrapbook' where game_id = 18851231</v>
      </c>
    </row>
    <row r="2131" spans="1:40" ht="16.8" customHeight="1" x14ac:dyDescent="0.25">
      <c r="A2131" s="113">
        <v>1</v>
      </c>
      <c r="B2131" s="342" t="s">
        <v>4979</v>
      </c>
      <c r="C2131" s="342" t="str">
        <f>IF(C2130="", "", C2130)</f>
        <v>Casuals</v>
      </c>
      <c r="D2131" s="350" t="str">
        <f t="shared" si="930"/>
        <v>'Casuals'</v>
      </c>
      <c r="E2131" s="211">
        <f>E2130</f>
        <v>18851231</v>
      </c>
      <c r="F2131" s="262">
        <v>2</v>
      </c>
      <c r="R2131" s="112" t="str">
        <f>IF(D2131="","", CONCATENATE("Update games set ", B2131, "= ",D2131," where game_id=", E2131))</f>
        <v>Update games set Opp_parent= 'Casuals' where game_id=18851231</v>
      </c>
      <c r="S2131" s="112" t="str">
        <f t="shared" si="939"/>
        <v/>
      </c>
      <c r="T2131" s="112" t="str">
        <f t="shared" si="940"/>
        <v/>
      </c>
      <c r="U2131" s="200" t="str">
        <f t="shared" si="937"/>
        <v/>
      </c>
      <c r="V2131" s="112" t="str">
        <f t="shared" si="941"/>
        <v/>
      </c>
      <c r="W2131" s="415" t="str">
        <f t="shared" si="942"/>
        <v/>
      </c>
      <c r="Y2131" s="65" t="str">
        <f t="shared" si="949"/>
        <v/>
      </c>
      <c r="Z2131" s="65" t="str">
        <f t="shared" si="950"/>
        <v/>
      </c>
      <c r="AA2131" s="65" t="str">
        <f t="shared" si="951"/>
        <v/>
      </c>
      <c r="AB2131" s="65" t="str">
        <f t="shared" si="952"/>
        <v/>
      </c>
      <c r="AC2131" s="65" t="str">
        <f t="shared" si="953"/>
        <v/>
      </c>
      <c r="AH2131" s="65" t="str">
        <f t="shared" si="943"/>
        <v>188909212</v>
      </c>
      <c r="AI2131" s="65">
        <v>18890921</v>
      </c>
      <c r="AJ2131" s="65" t="s">
        <v>36</v>
      </c>
      <c r="AK2131" s="65">
        <v>2</v>
      </c>
      <c r="AL2131" s="65" t="s">
        <v>3263</v>
      </c>
      <c r="AN2131" s="65" t="str">
        <f t="shared" si="938"/>
        <v/>
      </c>
    </row>
    <row r="2132" spans="1:40" ht="16.8" customHeight="1" x14ac:dyDescent="0.25">
      <c r="A2132" s="113">
        <v>1</v>
      </c>
      <c r="B2132" s="342" t="s">
        <v>2653</v>
      </c>
      <c r="C2132" s="342" t="s">
        <v>663</v>
      </c>
      <c r="D2132" s="350" t="str">
        <f t="shared" si="930"/>
        <v>'Friendly'</v>
      </c>
      <c r="E2132" s="211">
        <f t="shared" ref="E2132:E2145" si="955">E2131</f>
        <v>18851231</v>
      </c>
      <c r="F2132" s="262">
        <v>3</v>
      </c>
      <c r="R2132" s="112" t="str">
        <f>IF(D2132="","", CONCATENATE("Update games set ", B2132, "= ",D2132," where game_id=", E2132))</f>
        <v>Update games set Game_type= 'Friendly' where game_id=18851231</v>
      </c>
      <c r="S2132" s="112" t="str">
        <f t="shared" si="939"/>
        <v/>
      </c>
      <c r="T2132" s="112" t="str">
        <f t="shared" si="940"/>
        <v/>
      </c>
      <c r="U2132" s="200" t="str">
        <f t="shared" si="937"/>
        <v/>
      </c>
      <c r="V2132" s="112" t="str">
        <f t="shared" si="941"/>
        <v/>
      </c>
      <c r="W2132" s="415" t="str">
        <f t="shared" si="942"/>
        <v/>
      </c>
      <c r="Y2132" s="65" t="str">
        <f t="shared" si="949"/>
        <v/>
      </c>
      <c r="Z2132" s="65" t="str">
        <f t="shared" si="950"/>
        <v/>
      </c>
      <c r="AA2132" s="65" t="str">
        <f t="shared" si="951"/>
        <v/>
      </c>
      <c r="AB2132" s="65" t="str">
        <f t="shared" si="952"/>
        <v/>
      </c>
      <c r="AC2132" s="65" t="str">
        <f t="shared" si="953"/>
        <v/>
      </c>
      <c r="AH2132" s="65" t="str">
        <f t="shared" si="943"/>
        <v>188909213</v>
      </c>
      <c r="AI2132" s="65">
        <v>18890921</v>
      </c>
      <c r="AJ2132" s="65" t="s">
        <v>36</v>
      </c>
      <c r="AK2132" s="65">
        <v>3</v>
      </c>
      <c r="AL2132" s="65" t="s">
        <v>2057</v>
      </c>
      <c r="AN2132" s="65" t="str">
        <f t="shared" si="938"/>
        <v/>
      </c>
    </row>
    <row r="2133" spans="1:40" ht="16.8" customHeight="1" x14ac:dyDescent="0.25">
      <c r="A2133" s="113">
        <v>1</v>
      </c>
      <c r="B2133" s="342" t="s">
        <v>4978</v>
      </c>
      <c r="C2133" s="342" t="s">
        <v>5065</v>
      </c>
      <c r="D2133" s="350" t="str">
        <f t="shared" si="930"/>
        <v>'H'</v>
      </c>
      <c r="E2133" s="211">
        <f t="shared" si="955"/>
        <v>18851231</v>
      </c>
      <c r="F2133" s="262">
        <v>4</v>
      </c>
      <c r="R2133" s="112" t="str">
        <f>IF(D2133="","", CONCATENATE("Update games set ", B2133, "= ",D2133," where game_id=", E2133))</f>
        <v>Update games set HAN= 'H' where game_id=18851231</v>
      </c>
      <c r="S2133" s="112" t="str">
        <f t="shared" si="939"/>
        <v/>
      </c>
      <c r="T2133" s="112" t="str">
        <f t="shared" si="940"/>
        <v/>
      </c>
      <c r="U2133" s="200" t="str">
        <f t="shared" si="937"/>
        <v/>
      </c>
      <c r="V2133" s="112" t="str">
        <f t="shared" si="941"/>
        <v/>
      </c>
      <c r="W2133" s="415" t="str">
        <f t="shared" si="942"/>
        <v/>
      </c>
      <c r="Y2133" s="65" t="str">
        <f t="shared" si="949"/>
        <v/>
      </c>
      <c r="Z2133" s="65" t="str">
        <f t="shared" si="950"/>
        <v/>
      </c>
      <c r="AA2133" s="65" t="str">
        <f t="shared" si="951"/>
        <v/>
      </c>
      <c r="AB2133" s="65" t="str">
        <f t="shared" si="952"/>
        <v/>
      </c>
      <c r="AC2133" s="65" t="str">
        <f t="shared" si="953"/>
        <v/>
      </c>
      <c r="AH2133" s="65" t="str">
        <f t="shared" si="943"/>
        <v>188909214</v>
      </c>
      <c r="AI2133" s="65">
        <v>18890921</v>
      </c>
      <c r="AJ2133" s="65" t="s">
        <v>36</v>
      </c>
      <c r="AK2133" s="65">
        <v>4</v>
      </c>
      <c r="AL2133" s="65" t="s">
        <v>2087</v>
      </c>
      <c r="AN2133" s="65" t="str">
        <f t="shared" si="938"/>
        <v/>
      </c>
    </row>
    <row r="2134" spans="1:40" ht="16.8" customHeight="1" x14ac:dyDescent="0.25">
      <c r="A2134" s="113">
        <v>1</v>
      </c>
      <c r="B2134" s="342" t="s">
        <v>5</v>
      </c>
      <c r="C2134" s="342">
        <v>2</v>
      </c>
      <c r="D2134" s="349">
        <f t="shared" si="945"/>
        <v>2</v>
      </c>
      <c r="E2134" s="211">
        <f t="shared" si="955"/>
        <v>18851231</v>
      </c>
      <c r="F2134" s="262">
        <v>5</v>
      </c>
      <c r="R2134" s="112" t="str">
        <f>IF(D2134="","", CONCATENATE("Update games set ", B2134, "= ",D2134," where game_id=", E2134))</f>
        <v>Update games set F= 2 where game_id=18851231</v>
      </c>
      <c r="S2134" s="112" t="str">
        <f t="shared" si="939"/>
        <v/>
      </c>
      <c r="T2134" s="112" t="str">
        <f t="shared" si="940"/>
        <v/>
      </c>
      <c r="U2134" s="200" t="str">
        <f t="shared" si="937"/>
        <v/>
      </c>
      <c r="V2134" s="112" t="str">
        <f t="shared" si="941"/>
        <v/>
      </c>
      <c r="W2134" s="415" t="str">
        <f t="shared" si="942"/>
        <v/>
      </c>
      <c r="Y2134" s="65" t="str">
        <f t="shared" si="949"/>
        <v/>
      </c>
      <c r="Z2134" s="65" t="str">
        <f t="shared" si="950"/>
        <v/>
      </c>
      <c r="AA2134" s="65" t="str">
        <f t="shared" si="951"/>
        <v/>
      </c>
      <c r="AB2134" s="65" t="str">
        <f t="shared" si="952"/>
        <v/>
      </c>
      <c r="AC2134" s="65" t="str">
        <f t="shared" si="953"/>
        <v/>
      </c>
      <c r="AH2134" s="65" t="str">
        <f t="shared" si="943"/>
        <v>188909215</v>
      </c>
      <c r="AI2134" s="65">
        <v>18890921</v>
      </c>
      <c r="AJ2134" s="65" t="s">
        <v>36</v>
      </c>
      <c r="AK2134" s="65">
        <v>5</v>
      </c>
      <c r="AL2134" s="65" t="s">
        <v>3281</v>
      </c>
      <c r="AN2134" s="65" t="str">
        <f t="shared" si="938"/>
        <v/>
      </c>
    </row>
    <row r="2135" spans="1:40" ht="16.8" customHeight="1" x14ac:dyDescent="0.25">
      <c r="A2135" s="113">
        <v>1</v>
      </c>
      <c r="B2135" s="342" t="s">
        <v>0</v>
      </c>
      <c r="C2135" s="342">
        <v>0</v>
      </c>
      <c r="D2135" s="349">
        <f t="shared" si="945"/>
        <v>0</v>
      </c>
      <c r="E2135" s="211">
        <f t="shared" si="955"/>
        <v>18851231</v>
      </c>
      <c r="F2135" s="262">
        <v>6</v>
      </c>
      <c r="R2135" s="112" t="str">
        <f>IF(D2135="","", CONCATENATE("Update games set ", B2135, "= ",D2135," where game_id=", E2135))</f>
        <v>Update games set A= 0 where game_id=18851231</v>
      </c>
      <c r="S2135" s="112" t="str">
        <f t="shared" si="939"/>
        <v/>
      </c>
      <c r="T2135" s="112" t="str">
        <f t="shared" si="940"/>
        <v/>
      </c>
      <c r="U2135" s="200" t="str">
        <f t="shared" si="937"/>
        <v/>
      </c>
      <c r="V2135" s="112" t="str">
        <f t="shared" si="941"/>
        <v/>
      </c>
      <c r="W2135" s="415" t="str">
        <f t="shared" si="942"/>
        <v/>
      </c>
      <c r="Y2135" s="65" t="str">
        <f t="shared" si="949"/>
        <v/>
      </c>
      <c r="Z2135" s="65" t="str">
        <f t="shared" si="950"/>
        <v/>
      </c>
      <c r="AA2135" s="65" t="str">
        <f t="shared" si="951"/>
        <v/>
      </c>
      <c r="AB2135" s="65" t="str">
        <f t="shared" si="952"/>
        <v/>
      </c>
      <c r="AC2135" s="65" t="str">
        <f t="shared" si="953"/>
        <v/>
      </c>
      <c r="AH2135" s="65" t="str">
        <f t="shared" si="943"/>
        <v>188909216</v>
      </c>
      <c r="AI2135" s="65">
        <v>18890921</v>
      </c>
      <c r="AJ2135" s="65" t="s">
        <v>36</v>
      </c>
      <c r="AK2135" s="65">
        <v>6</v>
      </c>
      <c r="AL2135" s="65" t="s">
        <v>2029</v>
      </c>
      <c r="AN2135" s="65" t="str">
        <f t="shared" si="938"/>
        <v/>
      </c>
    </row>
    <row r="2136" spans="1:40" ht="16.8" customHeight="1" x14ac:dyDescent="0.25">
      <c r="A2136" s="113">
        <v>1</v>
      </c>
      <c r="B2136" s="342" t="s">
        <v>23</v>
      </c>
      <c r="D2136" s="334" t="str">
        <f t="shared" ref="D2136" si="956">IF(C2136="",IF(D2134&gt;D2135,"'W'",IF(D2134=D2135,"'D'","'L'")),_xlfn.CONCAT("'",C2136,"'"))</f>
        <v>'W'</v>
      </c>
      <c r="E2136" s="211">
        <f t="shared" si="955"/>
        <v>18851231</v>
      </c>
      <c r="F2136" s="262">
        <v>7</v>
      </c>
      <c r="R2136" s="112" t="str">
        <f>IF(D2136="","", CONCATENATE("Update games set ", B2136, "= ",D2136," where game_id=", E2136))</f>
        <v>Update games set Result= 'W' where game_id=18851231</v>
      </c>
      <c r="S2136" s="112" t="str">
        <f t="shared" si="939"/>
        <v/>
      </c>
      <c r="T2136" s="112" t="str">
        <f t="shared" si="940"/>
        <v/>
      </c>
      <c r="U2136" s="200" t="str">
        <f t="shared" si="937"/>
        <v/>
      </c>
      <c r="V2136" s="112" t="str">
        <f t="shared" si="941"/>
        <v/>
      </c>
      <c r="W2136" s="415" t="str">
        <f t="shared" si="942"/>
        <v/>
      </c>
      <c r="Y2136" s="65" t="str">
        <f t="shared" si="949"/>
        <v/>
      </c>
      <c r="Z2136" s="65" t="str">
        <f t="shared" si="950"/>
        <v/>
      </c>
      <c r="AA2136" s="65" t="str">
        <f t="shared" si="951"/>
        <v/>
      </c>
      <c r="AB2136" s="65" t="str">
        <f t="shared" si="952"/>
        <v/>
      </c>
      <c r="AC2136" s="65" t="str">
        <f t="shared" si="953"/>
        <v/>
      </c>
      <c r="AH2136" s="65" t="str">
        <f t="shared" si="943"/>
        <v>188909217</v>
      </c>
      <c r="AI2136" s="65">
        <v>18890921</v>
      </c>
      <c r="AJ2136" s="65" t="s">
        <v>36</v>
      </c>
      <c r="AK2136" s="65">
        <v>7</v>
      </c>
      <c r="AL2136" s="65" t="s">
        <v>3282</v>
      </c>
      <c r="AN2136" s="65" t="str">
        <f t="shared" si="938"/>
        <v/>
      </c>
    </row>
    <row r="2137" spans="1:40" ht="16.8" customHeight="1" x14ac:dyDescent="0.25">
      <c r="A2137" s="113">
        <v>1</v>
      </c>
      <c r="B2137" s="342" t="s">
        <v>768</v>
      </c>
      <c r="C2137" s="342">
        <v>0</v>
      </c>
      <c r="D2137" s="349">
        <f t="shared" si="947"/>
        <v>0</v>
      </c>
      <c r="E2137" s="211">
        <f t="shared" si="955"/>
        <v>18851231</v>
      </c>
      <c r="F2137" s="262">
        <v>8</v>
      </c>
      <c r="R2137" s="112" t="str">
        <f>IF(D2137="","", CONCATENATE("Update games set ", B2137, "= ",D2137," where game_id=", E2137))</f>
        <v>Update games set HT_f= 0 where game_id=18851231</v>
      </c>
      <c r="S2137" s="112" t="str">
        <f t="shared" si="939"/>
        <v/>
      </c>
      <c r="T2137" s="112" t="str">
        <f t="shared" si="940"/>
        <v/>
      </c>
      <c r="U2137" s="200" t="str">
        <f t="shared" si="937"/>
        <v/>
      </c>
      <c r="V2137" s="112" t="str">
        <f t="shared" si="941"/>
        <v/>
      </c>
      <c r="W2137" s="415" t="str">
        <f t="shared" si="942"/>
        <v/>
      </c>
      <c r="Y2137" s="65" t="str">
        <f t="shared" si="949"/>
        <v/>
      </c>
      <c r="Z2137" s="65" t="str">
        <f t="shared" si="950"/>
        <v/>
      </c>
      <c r="AA2137" s="65" t="str">
        <f t="shared" si="951"/>
        <v/>
      </c>
      <c r="AB2137" s="65" t="str">
        <f t="shared" si="952"/>
        <v/>
      </c>
      <c r="AC2137" s="65" t="str">
        <f t="shared" si="953"/>
        <v/>
      </c>
      <c r="AH2137" s="65" t="str">
        <f t="shared" si="943"/>
        <v>188909218</v>
      </c>
      <c r="AI2137" s="65">
        <v>18890921</v>
      </c>
      <c r="AJ2137" s="65" t="s">
        <v>36</v>
      </c>
      <c r="AK2137" s="65">
        <v>8</v>
      </c>
      <c r="AL2137" s="65" t="s">
        <v>2077</v>
      </c>
      <c r="AN2137" s="65" t="str">
        <f t="shared" si="938"/>
        <v/>
      </c>
    </row>
    <row r="2138" spans="1:40" ht="16.8" customHeight="1" x14ac:dyDescent="0.25">
      <c r="A2138" s="113">
        <v>1</v>
      </c>
      <c r="B2138" s="342" t="s">
        <v>766</v>
      </c>
      <c r="C2138" s="342">
        <v>0</v>
      </c>
      <c r="D2138" s="349">
        <f t="shared" si="947"/>
        <v>0</v>
      </c>
      <c r="E2138" s="211">
        <f t="shared" si="955"/>
        <v>18851231</v>
      </c>
      <c r="F2138" s="262">
        <v>9</v>
      </c>
      <c r="G2138" s="194"/>
      <c r="H2138" s="194"/>
      <c r="N2138" s="417"/>
      <c r="O2138" s="194"/>
      <c r="P2138" s="194"/>
      <c r="R2138" s="112" t="str">
        <f>IF(D2138="","", CONCATENATE("Update games set ", B2138, "= ",D2138," where game_id=", E2138))</f>
        <v>Update games set HT_a= 0 where game_id=18851231</v>
      </c>
      <c r="S2138" s="112" t="str">
        <f t="shared" si="939"/>
        <v/>
      </c>
      <c r="T2138" s="112" t="str">
        <f t="shared" si="940"/>
        <v/>
      </c>
      <c r="U2138" s="200" t="str">
        <f t="shared" si="937"/>
        <v/>
      </c>
      <c r="V2138" s="112" t="str">
        <f t="shared" si="941"/>
        <v/>
      </c>
      <c r="W2138" s="415" t="str">
        <f t="shared" si="942"/>
        <v/>
      </c>
      <c r="Y2138" s="65" t="str">
        <f t="shared" si="949"/>
        <v/>
      </c>
      <c r="Z2138" s="65" t="str">
        <f t="shared" si="950"/>
        <v/>
      </c>
      <c r="AA2138" s="65" t="str">
        <f t="shared" si="951"/>
        <v/>
      </c>
      <c r="AB2138" s="65" t="str">
        <f t="shared" si="952"/>
        <v/>
      </c>
      <c r="AC2138" s="65" t="str">
        <f t="shared" si="953"/>
        <v/>
      </c>
      <c r="AH2138" s="65" t="str">
        <f t="shared" si="943"/>
        <v>188909219</v>
      </c>
      <c r="AI2138" s="65">
        <v>18890921</v>
      </c>
      <c r="AJ2138" s="65" t="s">
        <v>36</v>
      </c>
      <c r="AK2138" s="65">
        <v>9</v>
      </c>
      <c r="AL2138" s="65" t="s">
        <v>2076</v>
      </c>
      <c r="AN2138" s="65" t="str">
        <f t="shared" si="938"/>
        <v/>
      </c>
    </row>
    <row r="2139" spans="1:40" ht="16.8" customHeight="1" x14ac:dyDescent="0.25">
      <c r="A2139" s="113">
        <v>1</v>
      </c>
      <c r="B2139" s="342" t="s">
        <v>753</v>
      </c>
      <c r="D2139" s="350" t="str">
        <f t="shared" si="948"/>
        <v/>
      </c>
      <c r="E2139" s="211">
        <f t="shared" si="955"/>
        <v>18851231</v>
      </c>
      <c r="F2139" s="262">
        <v>10</v>
      </c>
      <c r="G2139" s="194"/>
      <c r="N2139" s="417"/>
      <c r="O2139" s="194"/>
      <c r="P2139" s="194"/>
      <c r="R2139" s="112" t="str">
        <f>IF(D2139="","", CONCATENATE("Update games set ", B2139, "= ",D2139," where game_id=", E2139))</f>
        <v/>
      </c>
      <c r="S2139" s="112" t="str">
        <f t="shared" si="939"/>
        <v/>
      </c>
      <c r="T2139" s="112" t="str">
        <f t="shared" si="940"/>
        <v/>
      </c>
      <c r="U2139" s="200" t="str">
        <f t="shared" si="937"/>
        <v/>
      </c>
      <c r="V2139" s="112" t="str">
        <f t="shared" si="941"/>
        <v/>
      </c>
      <c r="W2139" s="415" t="str">
        <f t="shared" si="942"/>
        <v/>
      </c>
      <c r="Y2139" s="65" t="str">
        <f t="shared" si="949"/>
        <v/>
      </c>
      <c r="Z2139" s="65" t="str">
        <f t="shared" si="950"/>
        <v/>
      </c>
      <c r="AA2139" s="65" t="str">
        <f t="shared" si="951"/>
        <v/>
      </c>
      <c r="AB2139" s="65" t="str">
        <f t="shared" si="952"/>
        <v/>
      </c>
      <c r="AC2139" s="65" t="str">
        <f t="shared" si="953"/>
        <v/>
      </c>
      <c r="AH2139" s="65" t="str">
        <f t="shared" si="943"/>
        <v>1889092110</v>
      </c>
      <c r="AI2139" s="65">
        <v>18890921</v>
      </c>
      <c r="AJ2139" s="65" t="s">
        <v>36</v>
      </c>
      <c r="AK2139" s="65">
        <v>10</v>
      </c>
      <c r="AL2139" s="65" t="s">
        <v>3648</v>
      </c>
      <c r="AN2139" s="65" t="str">
        <f t="shared" si="938"/>
        <v/>
      </c>
    </row>
    <row r="2140" spans="1:40" ht="16.8" customHeight="1" x14ac:dyDescent="0.25">
      <c r="A2140" s="113">
        <v>1</v>
      </c>
      <c r="B2140" s="342" t="s">
        <v>746</v>
      </c>
      <c r="C2140" s="351" t="s">
        <v>5062</v>
      </c>
      <c r="D2140" s="334" t="str">
        <f>CONCATENATE("'", LEFT(E2140,4),"-",MID(E2140,5,2),"-", MID(E2140,7,2), " ", C2140,"'")</f>
        <v>'1885-12-31 15:00'</v>
      </c>
      <c r="E2140" s="211">
        <f t="shared" si="955"/>
        <v>18851231</v>
      </c>
      <c r="F2140" s="262">
        <v>11</v>
      </c>
      <c r="R2140" s="112" t="str">
        <f>IF(D2140="","", CONCATENATE("Update games set ", B2140, "= ",D2140," where game_id=", E2140))</f>
        <v>Update games set Game_date= '1885-12-31 15:00' where game_id=18851231</v>
      </c>
      <c r="S2140" s="112" t="str">
        <f t="shared" si="939"/>
        <v/>
      </c>
      <c r="T2140" s="112" t="str">
        <f t="shared" si="940"/>
        <v/>
      </c>
      <c r="U2140" s="200" t="str">
        <f t="shared" si="937"/>
        <v/>
      </c>
      <c r="V2140" s="112" t="str">
        <f t="shared" si="941"/>
        <v/>
      </c>
      <c r="W2140" s="415" t="str">
        <f t="shared" si="942"/>
        <v/>
      </c>
      <c r="Y2140" s="65" t="str">
        <f t="shared" si="949"/>
        <v/>
      </c>
      <c r="Z2140" s="65" t="str">
        <f t="shared" si="950"/>
        <v/>
      </c>
      <c r="AA2140" s="65" t="str">
        <f t="shared" si="951"/>
        <v/>
      </c>
      <c r="AB2140" s="65" t="str">
        <f t="shared" si="952"/>
        <v/>
      </c>
      <c r="AC2140" s="65" t="str">
        <f t="shared" si="953"/>
        <v/>
      </c>
      <c r="AH2140" s="65" t="str">
        <f t="shared" si="943"/>
        <v>1889092111</v>
      </c>
      <c r="AI2140" s="65">
        <v>18890921</v>
      </c>
      <c r="AJ2140" s="65" t="s">
        <v>36</v>
      </c>
      <c r="AK2140" s="65">
        <v>11</v>
      </c>
      <c r="AL2140" s="65" t="s">
        <v>3314</v>
      </c>
      <c r="AN2140" s="65" t="str">
        <f t="shared" si="938"/>
        <v/>
      </c>
    </row>
    <row r="2141" spans="1:40" ht="16.8" customHeight="1" x14ac:dyDescent="0.25">
      <c r="A2141" s="113">
        <v>1</v>
      </c>
      <c r="B2141" s="342" t="s">
        <v>25</v>
      </c>
      <c r="D2141" s="350" t="str">
        <f t="shared" si="930"/>
        <v/>
      </c>
      <c r="E2141" s="211">
        <f t="shared" si="955"/>
        <v>18851231</v>
      </c>
      <c r="F2141" s="262">
        <v>12</v>
      </c>
      <c r="G2141" s="212"/>
      <c r="H2141" s="212"/>
      <c r="N2141" s="416"/>
      <c r="O2141" s="212"/>
      <c r="P2141" s="212"/>
      <c r="R2141" s="112" t="str">
        <f>IF(D2141="","", CONCATENATE("Update games set ", B2141, "= ",D2141," where game_id=", E2141))</f>
        <v/>
      </c>
      <c r="S2141" s="112" t="str">
        <f t="shared" si="939"/>
        <v/>
      </c>
      <c r="T2141" s="112" t="str">
        <f t="shared" si="940"/>
        <v/>
      </c>
      <c r="U2141" s="200" t="str">
        <f t="shared" si="937"/>
        <v/>
      </c>
      <c r="V2141" s="112" t="str">
        <f t="shared" si="941"/>
        <v/>
      </c>
      <c r="W2141" s="415" t="str">
        <f t="shared" si="942"/>
        <v/>
      </c>
      <c r="Y2141" s="65" t="str">
        <f t="shared" si="949"/>
        <v/>
      </c>
      <c r="Z2141" s="65" t="str">
        <f t="shared" si="950"/>
        <v/>
      </c>
      <c r="AA2141" s="65" t="str">
        <f t="shared" si="951"/>
        <v/>
      </c>
      <c r="AB2141" s="65" t="str">
        <f t="shared" si="952"/>
        <v/>
      </c>
      <c r="AC2141" s="65" t="str">
        <f t="shared" si="953"/>
        <v/>
      </c>
      <c r="AH2141" s="65" t="str">
        <f t="shared" si="943"/>
        <v>1889092112</v>
      </c>
      <c r="AI2141" s="65">
        <v>18890921</v>
      </c>
      <c r="AJ2141" s="65" t="s">
        <v>36</v>
      </c>
      <c r="AK2141" s="65">
        <v>12</v>
      </c>
      <c r="AL2141" s="65" t="s">
        <v>653</v>
      </c>
      <c r="AN2141" s="65" t="str">
        <f t="shared" si="938"/>
        <v/>
      </c>
    </row>
    <row r="2142" spans="1:40" ht="16.8" customHeight="1" x14ac:dyDescent="0.25">
      <c r="A2142" s="113">
        <v>1</v>
      </c>
      <c r="B2142" s="342" t="s">
        <v>475</v>
      </c>
      <c r="D2142" s="349" t="str">
        <f t="shared" si="947"/>
        <v/>
      </c>
      <c r="E2142" s="211">
        <f t="shared" si="955"/>
        <v>18851231</v>
      </c>
      <c r="F2142" s="262">
        <v>13</v>
      </c>
      <c r="R2142" s="112" t="str">
        <f>IF(D2142="","", CONCATENATE("Update games set ", B2142, "= ",D2142," where game_id=", E2142))</f>
        <v/>
      </c>
      <c r="S2142" s="112" t="str">
        <f t="shared" si="939"/>
        <v/>
      </c>
      <c r="T2142" s="112" t="str">
        <f t="shared" si="940"/>
        <v/>
      </c>
      <c r="U2142" s="200" t="str">
        <f t="shared" si="937"/>
        <v/>
      </c>
      <c r="V2142" s="112" t="str">
        <f t="shared" si="941"/>
        <v/>
      </c>
      <c r="W2142" s="415" t="str">
        <f t="shared" si="942"/>
        <v/>
      </c>
      <c r="Y2142" s="65" t="str">
        <f t="shared" si="949"/>
        <v/>
      </c>
      <c r="Z2142" s="65" t="str">
        <f t="shared" si="950"/>
        <v/>
      </c>
      <c r="AA2142" s="65" t="str">
        <f t="shared" si="951"/>
        <v/>
      </c>
      <c r="AB2142" s="65" t="str">
        <f t="shared" si="952"/>
        <v/>
      </c>
      <c r="AC2142" s="65" t="str">
        <f t="shared" si="953"/>
        <v/>
      </c>
      <c r="AH2142" s="65" t="str">
        <f t="shared" si="943"/>
        <v>1889092113</v>
      </c>
      <c r="AI2142" s="65">
        <v>18890921</v>
      </c>
      <c r="AJ2142" s="65" t="s">
        <v>36</v>
      </c>
      <c r="AK2142" s="65">
        <v>13</v>
      </c>
      <c r="AL2142" s="65" t="s">
        <v>653</v>
      </c>
      <c r="AN2142" s="65" t="str">
        <f t="shared" si="938"/>
        <v/>
      </c>
    </row>
    <row r="2143" spans="1:40" ht="16.8" customHeight="1" x14ac:dyDescent="0.25">
      <c r="A2143" s="113">
        <v>1</v>
      </c>
      <c r="B2143" s="342" t="s">
        <v>20</v>
      </c>
      <c r="D2143" s="350" t="str">
        <f t="shared" si="930"/>
        <v/>
      </c>
      <c r="E2143" s="211">
        <f t="shared" si="955"/>
        <v>18851231</v>
      </c>
      <c r="F2143" s="262">
        <v>14</v>
      </c>
      <c r="R2143" s="112" t="str">
        <f>IF(D2143="","", CONCATENATE("Update games set ", B2143, "= ",D2143," where game_id=", E2143))</f>
        <v/>
      </c>
      <c r="S2143" s="112" t="str">
        <f t="shared" si="939"/>
        <v/>
      </c>
      <c r="T2143" s="112" t="str">
        <f t="shared" si="940"/>
        <v/>
      </c>
      <c r="U2143" s="200" t="str">
        <f t="shared" si="937"/>
        <v/>
      </c>
      <c r="V2143" s="112" t="str">
        <f t="shared" si="941"/>
        <v/>
      </c>
      <c r="W2143" s="415" t="str">
        <f t="shared" si="942"/>
        <v/>
      </c>
      <c r="Y2143" s="65" t="str">
        <f t="shared" si="949"/>
        <v/>
      </c>
      <c r="Z2143" s="65" t="str">
        <f t="shared" si="950"/>
        <v/>
      </c>
      <c r="AA2143" s="65" t="str">
        <f t="shared" si="951"/>
        <v/>
      </c>
      <c r="AB2143" s="65" t="str">
        <f t="shared" si="952"/>
        <v/>
      </c>
      <c r="AC2143" s="65" t="str">
        <f t="shared" si="953"/>
        <v/>
      </c>
      <c r="AH2143" s="65" t="str">
        <f t="shared" si="943"/>
        <v>1889092114</v>
      </c>
      <c r="AI2143" s="65">
        <v>18890921</v>
      </c>
      <c r="AJ2143" s="65" t="s">
        <v>36</v>
      </c>
      <c r="AK2143" s="65">
        <v>14</v>
      </c>
      <c r="AL2143" s="65" t="s">
        <v>653</v>
      </c>
      <c r="AN2143" s="65" t="str">
        <f t="shared" si="938"/>
        <v/>
      </c>
    </row>
    <row r="2144" spans="1:40" ht="16.8" customHeight="1" x14ac:dyDescent="0.25">
      <c r="A2144" s="113">
        <v>1</v>
      </c>
      <c r="B2144" s="342" t="s">
        <v>4882</v>
      </c>
      <c r="C2144" s="342" t="str">
        <f>IF(C2143="", "", C2143)</f>
        <v/>
      </c>
      <c r="D2144" s="350" t="str">
        <f t="shared" si="930"/>
        <v/>
      </c>
      <c r="E2144" s="211">
        <f t="shared" si="955"/>
        <v>18851231</v>
      </c>
      <c r="F2144" s="262">
        <v>15</v>
      </c>
      <c r="R2144" s="112" t="str">
        <f>IF(D2144="","", CONCATENATE("Update games set ", B2144, "= ",D2144," where game_id=", E2144))</f>
        <v/>
      </c>
      <c r="S2144" s="112" t="str">
        <f t="shared" si="939"/>
        <v/>
      </c>
      <c r="T2144" s="112" t="str">
        <f t="shared" si="940"/>
        <v/>
      </c>
      <c r="U2144" s="200" t="str">
        <f t="shared" si="937"/>
        <v/>
      </c>
      <c r="V2144" s="112" t="str">
        <f t="shared" si="941"/>
        <v/>
      </c>
      <c r="W2144" s="415" t="str">
        <f t="shared" si="942"/>
        <v/>
      </c>
      <c r="Y2144" s="65" t="str">
        <f t="shared" si="949"/>
        <v/>
      </c>
      <c r="Z2144" s="65" t="str">
        <f t="shared" si="950"/>
        <v/>
      </c>
      <c r="AA2144" s="65" t="str">
        <f t="shared" si="951"/>
        <v/>
      </c>
      <c r="AB2144" s="65" t="str">
        <f t="shared" si="952"/>
        <v/>
      </c>
      <c r="AC2144" s="65" t="str">
        <f t="shared" si="953"/>
        <v/>
      </c>
      <c r="AH2144" s="65" t="str">
        <f t="shared" si="943"/>
        <v>1889092115</v>
      </c>
      <c r="AI2144" s="65">
        <v>18890921</v>
      </c>
      <c r="AJ2144" s="65" t="s">
        <v>36</v>
      </c>
      <c r="AK2144" s="65">
        <v>15</v>
      </c>
      <c r="AL2144" s="65" t="s">
        <v>653</v>
      </c>
      <c r="AN2144" s="65" t="str">
        <f t="shared" si="938"/>
        <v/>
      </c>
    </row>
    <row r="2145" spans="1:40" s="126" customFormat="1" ht="16.8" customHeight="1" thickBot="1" x14ac:dyDescent="0.3">
      <c r="A2145" s="113">
        <v>1</v>
      </c>
      <c r="B2145" s="116" t="s">
        <v>115</v>
      </c>
      <c r="C2145" s="352"/>
      <c r="D2145" s="370" t="str">
        <f t="shared" ref="D2145" si="957">IF(MID(E2145,5,2)*1&gt;6,_xlfn.CONCAT("'",LEFT(E2145,4),"-",MID(E2145,3,2)+1,"'"),_xlfn.CONCAT("'",LEFT(E2145,4)-1,"-",MID(E2145,3,2),"'"))</f>
        <v>'1885-86'</v>
      </c>
      <c r="E2145" s="214">
        <f t="shared" si="955"/>
        <v>18851231</v>
      </c>
      <c r="F2145" s="266">
        <v>16</v>
      </c>
      <c r="G2145" s="343"/>
      <c r="H2145" s="343"/>
      <c r="I2145" s="267"/>
      <c r="J2145" s="214"/>
      <c r="K2145" s="266"/>
      <c r="L2145" s="266"/>
      <c r="M2145" s="266"/>
      <c r="N2145" s="419"/>
      <c r="O2145" s="343"/>
      <c r="P2145" s="343"/>
      <c r="Q2145" s="346"/>
      <c r="R2145" s="112" t="str">
        <f>IF(D2145="","", CONCATENATE("Update games set ", B2145, "= ",D2145," where game_id=", E2145))</f>
        <v>Update games set Season= '1885-86' where game_id=18851231</v>
      </c>
      <c r="S2145" s="112" t="str">
        <f t="shared" si="939"/>
        <v/>
      </c>
      <c r="T2145" s="112" t="str">
        <f t="shared" si="940"/>
        <v/>
      </c>
      <c r="U2145" s="200" t="str">
        <f t="shared" si="937"/>
        <v/>
      </c>
      <c r="V2145" s="112" t="str">
        <f t="shared" si="941"/>
        <v/>
      </c>
      <c r="W2145" s="415" t="str">
        <f t="shared" si="942"/>
        <v/>
      </c>
      <c r="X2145" s="240"/>
      <c r="Y2145" s="65" t="str">
        <f t="shared" si="949"/>
        <v/>
      </c>
      <c r="Z2145" s="65" t="str">
        <f t="shared" si="950"/>
        <v/>
      </c>
      <c r="AA2145" s="65" t="str">
        <f t="shared" si="951"/>
        <v/>
      </c>
      <c r="AB2145" s="65" t="str">
        <f t="shared" si="952"/>
        <v/>
      </c>
      <c r="AC2145" s="65" t="str">
        <f t="shared" si="953"/>
        <v/>
      </c>
      <c r="AH2145" s="65" t="str">
        <f t="shared" si="943"/>
        <v>1889092116</v>
      </c>
      <c r="AI2145" s="126">
        <v>18890921</v>
      </c>
      <c r="AJ2145" s="126" t="s">
        <v>36</v>
      </c>
      <c r="AK2145" s="126">
        <v>16</v>
      </c>
      <c r="AL2145" s="126" t="s">
        <v>653</v>
      </c>
      <c r="AN2145" s="65" t="str">
        <f t="shared" si="938"/>
        <v/>
      </c>
    </row>
    <row r="2146" spans="1:40" ht="15" thickTop="1" x14ac:dyDescent="0.25">
      <c r="A2146" s="113">
        <v>1</v>
      </c>
      <c r="B2146" s="341" t="s">
        <v>22</v>
      </c>
      <c r="C2146" s="341" t="s">
        <v>5106</v>
      </c>
      <c r="D2146" s="341" t="str">
        <f t="shared" si="930"/>
        <v>'Accrington'</v>
      </c>
      <c r="E2146" s="211">
        <v>18861023</v>
      </c>
      <c r="F2146" s="262">
        <v>1</v>
      </c>
      <c r="G2146" s="211" t="s">
        <v>3688</v>
      </c>
      <c r="H2146" s="212"/>
      <c r="R2146" s="112" t="str">
        <f>IF(D2146="","", CONCATENATE("Update games set ", B2146, "= ",D2146," where game_id=", E2146))</f>
        <v>Update games set Opponent= 'Accrington' where game_id=18861023</v>
      </c>
      <c r="S2146" s="112" t="str">
        <f t="shared" si="939"/>
        <v>Update lineups set player_name = 'J Luntley', raw_name = 'J Luntley' where game_id = 18861023 and player_order = 1</v>
      </c>
      <c r="T2146" s="112" t="str">
        <f t="shared" si="940"/>
        <v/>
      </c>
      <c r="U2146" s="200" t="str">
        <f t="shared" si="937"/>
        <v/>
      </c>
      <c r="V2146" s="112" t="str">
        <f t="shared" si="941"/>
        <v/>
      </c>
      <c r="W2146" s="415" t="str">
        <f t="shared" si="942"/>
        <v/>
      </c>
      <c r="Y2146" s="65" t="str">
        <f t="shared" si="949"/>
        <v/>
      </c>
      <c r="Z2146" s="65" t="str">
        <f t="shared" si="950"/>
        <v/>
      </c>
      <c r="AA2146" s="65" t="str">
        <f t="shared" si="951"/>
        <v/>
      </c>
      <c r="AB2146" s="65" t="str">
        <f t="shared" si="952"/>
        <v/>
      </c>
      <c r="AC2146" s="65" t="str">
        <f t="shared" si="953"/>
        <v/>
      </c>
      <c r="AH2146" s="65" t="str">
        <f t="shared" si="943"/>
        <v>188909281</v>
      </c>
      <c r="AI2146" s="65">
        <v>18890928</v>
      </c>
      <c r="AJ2146" s="65" t="s">
        <v>5369</v>
      </c>
      <c r="AK2146" s="65">
        <v>1</v>
      </c>
      <c r="AL2146" s="65" t="s">
        <v>2062</v>
      </c>
      <c r="AN2146" s="65" t="str">
        <f t="shared" si="938"/>
        <v>update games set source = 'The Nottingham Forest Football Scrapbook' where game_id = 18861023</v>
      </c>
    </row>
    <row r="2147" spans="1:40" ht="16.8" customHeight="1" x14ac:dyDescent="0.25">
      <c r="A2147" s="113">
        <v>1</v>
      </c>
      <c r="B2147" s="342" t="s">
        <v>4979</v>
      </c>
      <c r="C2147" s="342" t="str">
        <f>IF(C2146="", "", C2146)</f>
        <v>Accrington</v>
      </c>
      <c r="D2147" s="350" t="str">
        <f t="shared" ref="D2147:D2210" si="958">IF(C2147="", "", CONCATENATE("'", C2147,"'"))</f>
        <v>'Accrington'</v>
      </c>
      <c r="E2147" s="211">
        <f>E2146</f>
        <v>18861023</v>
      </c>
      <c r="F2147" s="262">
        <v>2</v>
      </c>
      <c r="G2147" s="211" t="s">
        <v>4976</v>
      </c>
      <c r="R2147" s="112" t="str">
        <f>IF(D2147="","", CONCATENATE("Update games set ", B2147, "= ",D2147," where game_id=", E2147))</f>
        <v>Update games set Opp_parent= 'Accrington' where game_id=18861023</v>
      </c>
      <c r="S2147" s="112" t="str">
        <f t="shared" si="939"/>
        <v>Update lineups set player_name = 'CJ Caborn', raw_name = 'CJ Caborn' where game_id = 18861023 and player_order = 2</v>
      </c>
      <c r="T2147" s="112" t="str">
        <f t="shared" si="940"/>
        <v/>
      </c>
      <c r="U2147" s="200" t="str">
        <f t="shared" si="937"/>
        <v/>
      </c>
      <c r="V2147" s="112" t="str">
        <f t="shared" si="941"/>
        <v/>
      </c>
      <c r="W2147" s="415" t="str">
        <f t="shared" si="942"/>
        <v/>
      </c>
      <c r="Y2147" s="65" t="str">
        <f t="shared" si="949"/>
        <v/>
      </c>
      <c r="Z2147" s="65" t="str">
        <f t="shared" si="950"/>
        <v/>
      </c>
      <c r="AA2147" s="65" t="str">
        <f t="shared" si="951"/>
        <v/>
      </c>
      <c r="AB2147" s="65" t="str">
        <f t="shared" si="952"/>
        <v/>
      </c>
      <c r="AC2147" s="65" t="str">
        <f t="shared" si="953"/>
        <v/>
      </c>
      <c r="AH2147" s="65" t="str">
        <f t="shared" si="943"/>
        <v>188909282</v>
      </c>
      <c r="AI2147" s="65">
        <v>18890928</v>
      </c>
      <c r="AJ2147" s="65" t="s">
        <v>5369</v>
      </c>
      <c r="AK2147" s="65">
        <v>2</v>
      </c>
      <c r="AL2147" s="65" t="s">
        <v>3263</v>
      </c>
      <c r="AN2147" s="65" t="str">
        <f t="shared" si="938"/>
        <v/>
      </c>
    </row>
    <row r="2148" spans="1:40" ht="16.8" customHeight="1" x14ac:dyDescent="0.25">
      <c r="A2148" s="113">
        <v>1</v>
      </c>
      <c r="B2148" s="342" t="s">
        <v>2653</v>
      </c>
      <c r="C2148" s="342" t="s">
        <v>663</v>
      </c>
      <c r="D2148" s="350" t="str">
        <f t="shared" si="958"/>
        <v>'Friendly'</v>
      </c>
      <c r="E2148" s="211">
        <f t="shared" ref="E2148:E2161" si="959">E2147</f>
        <v>18861023</v>
      </c>
      <c r="F2148" s="262">
        <v>3</v>
      </c>
      <c r="G2148" s="211" t="s">
        <v>5033</v>
      </c>
      <c r="R2148" s="112" t="str">
        <f>IF(D2148="","", CONCATENATE("Update games set ", B2148, "= ",D2148," where game_id=", E2148))</f>
        <v>Update games set Game_type= 'Friendly' where game_id=18861023</v>
      </c>
      <c r="S2148" s="112" t="str">
        <f t="shared" si="939"/>
        <v>Update lineups set player_name = 'WT Hancock', raw_name = 'WT Hancock' where game_id = 18861023 and player_order = 3</v>
      </c>
      <c r="T2148" s="112" t="str">
        <f t="shared" si="940"/>
        <v/>
      </c>
      <c r="U2148" s="200" t="str">
        <f t="shared" si="937"/>
        <v/>
      </c>
      <c r="V2148" s="112" t="str">
        <f t="shared" si="941"/>
        <v/>
      </c>
      <c r="W2148" s="415" t="str">
        <f t="shared" si="942"/>
        <v/>
      </c>
      <c r="Y2148" s="65" t="str">
        <f t="shared" si="949"/>
        <v/>
      </c>
      <c r="Z2148" s="65" t="str">
        <f t="shared" si="950"/>
        <v/>
      </c>
      <c r="AA2148" s="65" t="str">
        <f t="shared" si="951"/>
        <v/>
      </c>
      <c r="AB2148" s="65" t="str">
        <f t="shared" si="952"/>
        <v/>
      </c>
      <c r="AC2148" s="65" t="str">
        <f t="shared" si="953"/>
        <v/>
      </c>
      <c r="AH2148" s="65" t="str">
        <f t="shared" si="943"/>
        <v>188909283</v>
      </c>
      <c r="AI2148" s="65">
        <v>18890928</v>
      </c>
      <c r="AJ2148" s="65" t="s">
        <v>5369</v>
      </c>
      <c r="AK2148" s="65">
        <v>3</v>
      </c>
      <c r="AL2148" s="65" t="s">
        <v>2082</v>
      </c>
      <c r="AN2148" s="65" t="str">
        <f t="shared" si="938"/>
        <v/>
      </c>
    </row>
    <row r="2149" spans="1:40" ht="16.8" customHeight="1" x14ac:dyDescent="0.25">
      <c r="A2149" s="113">
        <v>1</v>
      </c>
      <c r="B2149" s="342" t="s">
        <v>4978</v>
      </c>
      <c r="C2149" s="342" t="s">
        <v>5065</v>
      </c>
      <c r="D2149" s="350" t="str">
        <f t="shared" si="958"/>
        <v>'H'</v>
      </c>
      <c r="E2149" s="211">
        <f t="shared" si="959"/>
        <v>18861023</v>
      </c>
      <c r="F2149" s="262">
        <v>4</v>
      </c>
      <c r="G2149" s="211" t="s">
        <v>5091</v>
      </c>
      <c r="R2149" s="112" t="str">
        <f>IF(D2149="","", CONCATENATE("Update games set ", B2149, "= ",D2149," where game_id=", E2149))</f>
        <v>Update games set HAN= 'H' where game_id=18861023</v>
      </c>
      <c r="S2149" s="112" t="str">
        <f t="shared" si="939"/>
        <v>Update lineups set player_name = 'AW Ward', raw_name = 'AW Ward' where game_id = 18861023 and player_order = 4</v>
      </c>
      <c r="T2149" s="112" t="str">
        <f t="shared" si="940"/>
        <v/>
      </c>
      <c r="U2149" s="200" t="str">
        <f t="shared" si="937"/>
        <v/>
      </c>
      <c r="V2149" s="112" t="str">
        <f t="shared" si="941"/>
        <v/>
      </c>
      <c r="W2149" s="415" t="str">
        <f t="shared" si="942"/>
        <v/>
      </c>
      <c r="Y2149" s="65" t="str">
        <f t="shared" si="949"/>
        <v/>
      </c>
      <c r="Z2149" s="65" t="str">
        <f t="shared" si="950"/>
        <v/>
      </c>
      <c r="AA2149" s="65" t="str">
        <f t="shared" si="951"/>
        <v/>
      </c>
      <c r="AB2149" s="65" t="str">
        <f t="shared" si="952"/>
        <v/>
      </c>
      <c r="AC2149" s="65" t="str">
        <f t="shared" si="953"/>
        <v/>
      </c>
      <c r="AH2149" s="65" t="str">
        <f t="shared" si="943"/>
        <v>188909284</v>
      </c>
      <c r="AI2149" s="65">
        <v>18890928</v>
      </c>
      <c r="AJ2149" s="65" t="s">
        <v>5369</v>
      </c>
      <c r="AK2149" s="65">
        <v>4</v>
      </c>
      <c r="AL2149" s="65" t="s">
        <v>3645</v>
      </c>
      <c r="AN2149" s="65" t="str">
        <f t="shared" si="938"/>
        <v/>
      </c>
    </row>
    <row r="2150" spans="1:40" ht="16.8" customHeight="1" x14ac:dyDescent="0.25">
      <c r="A2150" s="113">
        <v>1</v>
      </c>
      <c r="B2150" s="342" t="s">
        <v>5</v>
      </c>
      <c r="C2150" s="342">
        <v>1</v>
      </c>
      <c r="D2150" s="349">
        <f t="shared" si="945"/>
        <v>1</v>
      </c>
      <c r="E2150" s="211">
        <f t="shared" si="959"/>
        <v>18861023</v>
      </c>
      <c r="F2150" s="262">
        <v>5</v>
      </c>
      <c r="G2150" s="211" t="s">
        <v>3534</v>
      </c>
      <c r="R2150" s="112" t="str">
        <f>IF(D2150="","", CONCATENATE("Update games set ", B2150, "= ",D2150," where game_id=", E2150))</f>
        <v>Update games set F= 1 where game_id=18861023</v>
      </c>
      <c r="S2150" s="112" t="str">
        <f t="shared" si="939"/>
        <v>Update lineups set player_name = 'H Pike', raw_name = 'H Pike' where game_id = 18861023 and player_order = 5</v>
      </c>
      <c r="T2150" s="112" t="str">
        <f t="shared" si="940"/>
        <v/>
      </c>
      <c r="U2150" s="200" t="str">
        <f t="shared" si="937"/>
        <v/>
      </c>
      <c r="V2150" s="112" t="str">
        <f t="shared" si="941"/>
        <v/>
      </c>
      <c r="W2150" s="415" t="str">
        <f t="shared" si="942"/>
        <v/>
      </c>
      <c r="Y2150" s="65" t="str">
        <f t="shared" si="949"/>
        <v/>
      </c>
      <c r="Z2150" s="65" t="str">
        <f t="shared" si="950"/>
        <v/>
      </c>
      <c r="AA2150" s="65" t="str">
        <f t="shared" si="951"/>
        <v/>
      </c>
      <c r="AB2150" s="65" t="str">
        <f t="shared" si="952"/>
        <v/>
      </c>
      <c r="AC2150" s="65" t="str">
        <f t="shared" si="953"/>
        <v/>
      </c>
      <c r="AH2150" s="65" t="str">
        <f t="shared" si="943"/>
        <v>188909285</v>
      </c>
      <c r="AI2150" s="65">
        <v>18890928</v>
      </c>
      <c r="AJ2150" s="65" t="s">
        <v>5369</v>
      </c>
      <c r="AK2150" s="65">
        <v>5</v>
      </c>
      <c r="AL2150" s="65" t="s">
        <v>3281</v>
      </c>
      <c r="AN2150" s="65" t="str">
        <f t="shared" si="938"/>
        <v/>
      </c>
    </row>
    <row r="2151" spans="1:40" ht="16.8" customHeight="1" x14ac:dyDescent="0.25">
      <c r="A2151" s="113">
        <v>1</v>
      </c>
      <c r="B2151" s="342" t="s">
        <v>0</v>
      </c>
      <c r="C2151" s="342">
        <v>4</v>
      </c>
      <c r="D2151" s="349">
        <f t="shared" si="945"/>
        <v>4</v>
      </c>
      <c r="E2151" s="211">
        <f t="shared" si="959"/>
        <v>18861023</v>
      </c>
      <c r="F2151" s="262">
        <v>6</v>
      </c>
      <c r="G2151" s="211" t="s">
        <v>4998</v>
      </c>
      <c r="R2151" s="112" t="str">
        <f>IF(D2151="","", CONCATENATE("Update games set ", B2151, "= ",D2151," where game_id=", E2151))</f>
        <v>Update games set A= 4 where game_id=18861023</v>
      </c>
      <c r="S2151" s="112" t="str">
        <f t="shared" si="939"/>
        <v>Update lineups set player_name = 'H Billyeald', raw_name = 'H Billyeald' where game_id = 18861023 and player_order = 6</v>
      </c>
      <c r="T2151" s="112" t="str">
        <f t="shared" si="940"/>
        <v/>
      </c>
      <c r="U2151" s="200" t="str">
        <f t="shared" si="937"/>
        <v/>
      </c>
      <c r="V2151" s="112" t="str">
        <f t="shared" si="941"/>
        <v/>
      </c>
      <c r="W2151" s="415" t="str">
        <f t="shared" si="942"/>
        <v/>
      </c>
      <c r="Y2151" s="65" t="str">
        <f t="shared" si="949"/>
        <v/>
      </c>
      <c r="Z2151" s="65" t="str">
        <f t="shared" si="950"/>
        <v/>
      </c>
      <c r="AA2151" s="65" t="str">
        <f t="shared" si="951"/>
        <v/>
      </c>
      <c r="AB2151" s="65" t="str">
        <f t="shared" si="952"/>
        <v/>
      </c>
      <c r="AC2151" s="65" t="str">
        <f t="shared" si="953"/>
        <v/>
      </c>
      <c r="AH2151" s="65" t="str">
        <f t="shared" si="943"/>
        <v>188909286</v>
      </c>
      <c r="AI2151" s="65">
        <v>18890928</v>
      </c>
      <c r="AJ2151" s="65" t="s">
        <v>5369</v>
      </c>
      <c r="AK2151" s="65">
        <v>6</v>
      </c>
      <c r="AL2151" s="65" t="s">
        <v>2029</v>
      </c>
      <c r="AN2151" s="65" t="str">
        <f t="shared" si="938"/>
        <v/>
      </c>
    </row>
    <row r="2152" spans="1:40" ht="16.8" customHeight="1" x14ac:dyDescent="0.25">
      <c r="A2152" s="113">
        <v>1</v>
      </c>
      <c r="B2152" s="342" t="s">
        <v>23</v>
      </c>
      <c r="D2152" s="334" t="str">
        <f t="shared" ref="D2152" si="960">IF(C2152="",IF(D2150&gt;D2151,"'W'",IF(D2150=D2151,"'D'","'L'")),_xlfn.CONCAT("'",C2152,"'"))</f>
        <v>'L'</v>
      </c>
      <c r="E2152" s="211">
        <f t="shared" si="959"/>
        <v>18861023</v>
      </c>
      <c r="F2152" s="262">
        <v>7</v>
      </c>
      <c r="G2152" s="211" t="s">
        <v>5107</v>
      </c>
      <c r="R2152" s="112" t="str">
        <f>IF(D2152="","", CONCATENATE("Update games set ", B2152, "= ",D2152," where game_id=", E2152))</f>
        <v>Update games set Result= 'L' where game_id=18861023</v>
      </c>
      <c r="S2152" s="112" t="str">
        <f t="shared" si="939"/>
        <v>Update lineups set player_name = 'F Carter', raw_name = 'F Carter' where game_id = 18861023 and player_order = 7</v>
      </c>
      <c r="T2152" s="112" t="str">
        <f t="shared" si="940"/>
        <v/>
      </c>
      <c r="U2152" s="200" t="str">
        <f t="shared" si="937"/>
        <v/>
      </c>
      <c r="V2152" s="112" t="str">
        <f t="shared" si="941"/>
        <v/>
      </c>
      <c r="W2152" s="415" t="str">
        <f t="shared" si="942"/>
        <v/>
      </c>
      <c r="Y2152" s="65" t="str">
        <f t="shared" si="949"/>
        <v/>
      </c>
      <c r="Z2152" s="65" t="str">
        <f t="shared" si="950"/>
        <v/>
      </c>
      <c r="AA2152" s="65" t="str">
        <f t="shared" si="951"/>
        <v/>
      </c>
      <c r="AB2152" s="65" t="str">
        <f t="shared" si="952"/>
        <v/>
      </c>
      <c r="AC2152" s="65" t="str">
        <f t="shared" si="953"/>
        <v/>
      </c>
      <c r="AH2152" s="65" t="str">
        <f t="shared" si="943"/>
        <v>188909287</v>
      </c>
      <c r="AI2152" s="65">
        <v>18890928</v>
      </c>
      <c r="AJ2152" s="65" t="s">
        <v>5369</v>
      </c>
      <c r="AK2152" s="65">
        <v>7</v>
      </c>
      <c r="AL2152" s="65" t="s">
        <v>2087</v>
      </c>
      <c r="AN2152" s="65" t="str">
        <f t="shared" si="938"/>
        <v/>
      </c>
    </row>
    <row r="2153" spans="1:40" ht="16.8" customHeight="1" x14ac:dyDescent="0.25">
      <c r="A2153" s="113">
        <v>1</v>
      </c>
      <c r="B2153" s="342" t="s">
        <v>768</v>
      </c>
      <c r="D2153" s="349" t="str">
        <f t="shared" si="947"/>
        <v/>
      </c>
      <c r="E2153" s="211">
        <f t="shared" si="959"/>
        <v>18861023</v>
      </c>
      <c r="F2153" s="262">
        <v>8</v>
      </c>
      <c r="G2153" s="211" t="s">
        <v>5068</v>
      </c>
      <c r="R2153" s="112" t="str">
        <f>IF(D2153="","", CONCATENATE("Update games set ", B2153, "= ",D2153," where game_id=", E2153))</f>
        <v/>
      </c>
      <c r="S2153" s="112" t="str">
        <f t="shared" si="939"/>
        <v>Update lineups set player_name = 'F Fox', raw_name = 'F Fox' where game_id = 18861023 and player_order = 8</v>
      </c>
      <c r="T2153" s="112" t="str">
        <f t="shared" si="940"/>
        <v/>
      </c>
      <c r="U2153" s="200" t="str">
        <f t="shared" si="937"/>
        <v/>
      </c>
      <c r="V2153" s="112" t="str">
        <f t="shared" si="941"/>
        <v/>
      </c>
      <c r="W2153" s="415" t="str">
        <f t="shared" si="942"/>
        <v/>
      </c>
      <c r="Y2153" s="65" t="str">
        <f t="shared" si="949"/>
        <v/>
      </c>
      <c r="Z2153" s="65" t="str">
        <f t="shared" si="950"/>
        <v/>
      </c>
      <c r="AA2153" s="65" t="str">
        <f t="shared" si="951"/>
        <v/>
      </c>
      <c r="AB2153" s="65" t="str">
        <f t="shared" si="952"/>
        <v/>
      </c>
      <c r="AC2153" s="65" t="str">
        <f t="shared" si="953"/>
        <v/>
      </c>
      <c r="AH2153" s="65" t="str">
        <f t="shared" si="943"/>
        <v>188909288</v>
      </c>
      <c r="AI2153" s="65">
        <v>18890928</v>
      </c>
      <c r="AJ2153" s="65" t="s">
        <v>5369</v>
      </c>
      <c r="AK2153" s="65">
        <v>8</v>
      </c>
      <c r="AL2153" s="65" t="s">
        <v>3073</v>
      </c>
      <c r="AN2153" s="65" t="str">
        <f t="shared" si="938"/>
        <v/>
      </c>
    </row>
    <row r="2154" spans="1:40" ht="16.8" customHeight="1" x14ac:dyDescent="0.25">
      <c r="A2154" s="113">
        <v>1</v>
      </c>
      <c r="B2154" s="342" t="s">
        <v>766</v>
      </c>
      <c r="D2154" s="349" t="str">
        <f t="shared" si="947"/>
        <v/>
      </c>
      <c r="E2154" s="211">
        <f t="shared" si="959"/>
        <v>18861023</v>
      </c>
      <c r="F2154" s="262">
        <v>9</v>
      </c>
      <c r="G2154" s="194" t="s">
        <v>5108</v>
      </c>
      <c r="H2154" s="194"/>
      <c r="N2154" s="417"/>
      <c r="O2154" s="194"/>
      <c r="P2154" s="194"/>
      <c r="R2154" s="112" t="str">
        <f>IF(D2154="","", CONCATENATE("Update games set ", B2154, "= ",D2154," where game_id=", E2154))</f>
        <v/>
      </c>
      <c r="S2154" s="112" t="str">
        <f t="shared" si="939"/>
        <v>Update lineups set player_name = 'E Jefferies', raw_name = 'E Jefferies' where game_id = 18861023 and player_order = 9</v>
      </c>
      <c r="T2154" s="112" t="str">
        <f t="shared" si="940"/>
        <v/>
      </c>
      <c r="U2154" s="200" t="str">
        <f t="shared" si="937"/>
        <v/>
      </c>
      <c r="V2154" s="112" t="str">
        <f t="shared" si="941"/>
        <v/>
      </c>
      <c r="W2154" s="415" t="str">
        <f t="shared" si="942"/>
        <v/>
      </c>
      <c r="Y2154" s="65" t="str">
        <f t="shared" si="949"/>
        <v/>
      </c>
      <c r="Z2154" s="65" t="str">
        <f t="shared" si="950"/>
        <v/>
      </c>
      <c r="AA2154" s="65" t="str">
        <f t="shared" si="951"/>
        <v/>
      </c>
      <c r="AB2154" s="65" t="str">
        <f t="shared" si="952"/>
        <v/>
      </c>
      <c r="AC2154" s="65" t="str">
        <f t="shared" si="953"/>
        <v/>
      </c>
      <c r="AH2154" s="65" t="str">
        <f t="shared" si="943"/>
        <v>188909289</v>
      </c>
      <c r="AI2154" s="65">
        <v>18890928</v>
      </c>
      <c r="AJ2154" s="65" t="s">
        <v>5369</v>
      </c>
      <c r="AK2154" s="65">
        <v>9</v>
      </c>
      <c r="AL2154" s="65" t="s">
        <v>2891</v>
      </c>
      <c r="AN2154" s="65" t="str">
        <f t="shared" si="938"/>
        <v/>
      </c>
    </row>
    <row r="2155" spans="1:40" ht="16.8" customHeight="1" x14ac:dyDescent="0.25">
      <c r="A2155" s="113">
        <v>1</v>
      </c>
      <c r="B2155" s="342" t="s">
        <v>753</v>
      </c>
      <c r="C2155" s="342" t="s">
        <v>5099</v>
      </c>
      <c r="D2155" s="350" t="str">
        <f t="shared" si="948"/>
        <v>'Mr RA Daft'</v>
      </c>
      <c r="E2155" s="211">
        <f t="shared" si="959"/>
        <v>18861023</v>
      </c>
      <c r="F2155" s="262">
        <v>10</v>
      </c>
      <c r="G2155" s="194" t="s">
        <v>5088</v>
      </c>
      <c r="N2155" s="417"/>
      <c r="O2155" s="194"/>
      <c r="P2155" s="194"/>
      <c r="R2155" s="112" t="str">
        <f>IF(D2155="","", CONCATENATE("Update games set ", B2155, "= ",D2155," where game_id=", E2155))</f>
        <v>Update games set Referee= 'Mr RA Daft' where game_id=18861023</v>
      </c>
      <c r="S2155" s="112" t="str">
        <f t="shared" si="939"/>
        <v>Update lineups set player_name = 'EJ Leighton', raw_name = 'EJ Leighton' where game_id = 18861023 and player_order = 10</v>
      </c>
      <c r="T2155" s="112" t="str">
        <f t="shared" si="940"/>
        <v/>
      </c>
      <c r="U2155" s="200" t="str">
        <f t="shared" si="937"/>
        <v/>
      </c>
      <c r="V2155" s="112" t="str">
        <f t="shared" si="941"/>
        <v/>
      </c>
      <c r="W2155" s="415" t="str">
        <f t="shared" si="942"/>
        <v/>
      </c>
      <c r="Y2155" s="65" t="str">
        <f t="shared" si="949"/>
        <v/>
      </c>
      <c r="Z2155" s="65" t="str">
        <f t="shared" si="950"/>
        <v/>
      </c>
      <c r="AA2155" s="65" t="str">
        <f t="shared" si="951"/>
        <v/>
      </c>
      <c r="AB2155" s="65" t="str">
        <f t="shared" si="952"/>
        <v/>
      </c>
      <c r="AC2155" s="65" t="str">
        <f t="shared" si="953"/>
        <v/>
      </c>
      <c r="AH2155" s="65" t="str">
        <f t="shared" si="943"/>
        <v>1889092810</v>
      </c>
      <c r="AI2155" s="65">
        <v>18890928</v>
      </c>
      <c r="AJ2155" s="65" t="s">
        <v>5369</v>
      </c>
      <c r="AK2155" s="65">
        <v>10</v>
      </c>
      <c r="AL2155" s="65" t="s">
        <v>3282</v>
      </c>
      <c r="AN2155" s="65" t="str">
        <f t="shared" si="938"/>
        <v/>
      </c>
    </row>
    <row r="2156" spans="1:40" ht="16.8" customHeight="1" x14ac:dyDescent="0.25">
      <c r="A2156" s="113">
        <v>1</v>
      </c>
      <c r="B2156" s="342" t="s">
        <v>746</v>
      </c>
      <c r="C2156" s="351" t="s">
        <v>5062</v>
      </c>
      <c r="D2156" s="334" t="str">
        <f>CONCATENATE("'", LEFT(E2156,4),"-",MID(E2156,5,2),"-", MID(E2156,7,2), " ", C2156,"'")</f>
        <v>'1886-10-23 15:00'</v>
      </c>
      <c r="E2156" s="211">
        <f t="shared" si="959"/>
        <v>18861023</v>
      </c>
      <c r="F2156" s="262">
        <v>11</v>
      </c>
      <c r="G2156" s="211" t="s">
        <v>5093</v>
      </c>
      <c r="R2156" s="112" t="str">
        <f>IF(D2156="","", CONCATENATE("Update games set ", B2156, "= ",D2156," where game_id=", E2156))</f>
        <v>Update games set Game_date= '1886-10-23 15:00' where game_id=18861023</v>
      </c>
      <c r="S2156" s="112" t="str">
        <f t="shared" si="939"/>
        <v>Update lineups set player_name = 'G Tutin', raw_name = 'G Tutin' where game_id = 18861023 and player_order = 11</v>
      </c>
      <c r="T2156" s="112" t="str">
        <f t="shared" si="940"/>
        <v/>
      </c>
      <c r="U2156" s="200" t="str">
        <f t="shared" si="937"/>
        <v/>
      </c>
      <c r="V2156" s="112" t="str">
        <f t="shared" si="941"/>
        <v/>
      </c>
      <c r="W2156" s="415" t="str">
        <f t="shared" si="942"/>
        <v/>
      </c>
      <c r="Y2156" s="65" t="str">
        <f t="shared" si="949"/>
        <v/>
      </c>
      <c r="Z2156" s="65" t="str">
        <f t="shared" si="950"/>
        <v/>
      </c>
      <c r="AA2156" s="65" t="str">
        <f t="shared" si="951"/>
        <v/>
      </c>
      <c r="AB2156" s="65" t="str">
        <f t="shared" si="952"/>
        <v/>
      </c>
      <c r="AC2156" s="65" t="str">
        <f t="shared" si="953"/>
        <v/>
      </c>
      <c r="AH2156" s="65" t="str">
        <f t="shared" si="943"/>
        <v>1889092811</v>
      </c>
      <c r="AI2156" s="65">
        <v>18890928</v>
      </c>
      <c r="AJ2156" s="65" t="s">
        <v>5369</v>
      </c>
      <c r="AK2156" s="65">
        <v>11</v>
      </c>
      <c r="AL2156" s="65" t="s">
        <v>3537</v>
      </c>
      <c r="AN2156" s="65" t="str">
        <f t="shared" si="938"/>
        <v/>
      </c>
    </row>
    <row r="2157" spans="1:40" ht="16.8" customHeight="1" x14ac:dyDescent="0.25">
      <c r="A2157" s="113">
        <v>1</v>
      </c>
      <c r="B2157" s="342" t="s">
        <v>25</v>
      </c>
      <c r="D2157" s="350" t="str">
        <f t="shared" si="958"/>
        <v/>
      </c>
      <c r="E2157" s="211">
        <f t="shared" si="959"/>
        <v>18861023</v>
      </c>
      <c r="F2157" s="262">
        <v>12</v>
      </c>
      <c r="G2157" s="212"/>
      <c r="H2157" s="212"/>
      <c r="N2157" s="416"/>
      <c r="O2157" s="212"/>
      <c r="P2157" s="212"/>
      <c r="R2157" s="112" t="str">
        <f>IF(D2157="","", CONCATENATE("Update games set ", B2157, "= ",D2157," where game_id=", E2157))</f>
        <v/>
      </c>
      <c r="S2157" s="112" t="str">
        <f t="shared" si="939"/>
        <v/>
      </c>
      <c r="T2157" s="112" t="str">
        <f t="shared" si="940"/>
        <v/>
      </c>
      <c r="U2157" s="200" t="str">
        <f t="shared" si="937"/>
        <v/>
      </c>
      <c r="V2157" s="112" t="str">
        <f t="shared" si="941"/>
        <v/>
      </c>
      <c r="W2157" s="415" t="str">
        <f t="shared" si="942"/>
        <v/>
      </c>
      <c r="Y2157" s="65" t="str">
        <f t="shared" si="949"/>
        <v/>
      </c>
      <c r="Z2157" s="65" t="str">
        <f t="shared" si="950"/>
        <v/>
      </c>
      <c r="AA2157" s="65" t="str">
        <f t="shared" si="951"/>
        <v/>
      </c>
      <c r="AB2157" s="65" t="str">
        <f t="shared" si="952"/>
        <v/>
      </c>
      <c r="AC2157" s="65" t="str">
        <f t="shared" si="953"/>
        <v/>
      </c>
      <c r="AH2157" s="65" t="str">
        <f t="shared" si="943"/>
        <v>1889092812</v>
      </c>
      <c r="AI2157" s="65">
        <v>18890928</v>
      </c>
      <c r="AJ2157" s="65" t="s">
        <v>5369</v>
      </c>
      <c r="AK2157" s="65">
        <v>12</v>
      </c>
      <c r="AL2157" s="65" t="s">
        <v>653</v>
      </c>
      <c r="AN2157" s="65" t="str">
        <f t="shared" si="938"/>
        <v/>
      </c>
    </row>
    <row r="2158" spans="1:40" ht="16.8" customHeight="1" x14ac:dyDescent="0.25">
      <c r="A2158" s="113">
        <v>1</v>
      </c>
      <c r="B2158" s="342" t="s">
        <v>475</v>
      </c>
      <c r="D2158" s="349" t="str">
        <f t="shared" si="947"/>
        <v/>
      </c>
      <c r="E2158" s="211">
        <f t="shared" si="959"/>
        <v>18861023</v>
      </c>
      <c r="F2158" s="262">
        <v>13</v>
      </c>
      <c r="R2158" s="112" t="str">
        <f>IF(D2158="","", CONCATENATE("Update games set ", B2158, "= ",D2158," where game_id=", E2158))</f>
        <v/>
      </c>
      <c r="S2158" s="112" t="str">
        <f t="shared" si="939"/>
        <v/>
      </c>
      <c r="T2158" s="112" t="str">
        <f t="shared" si="940"/>
        <v/>
      </c>
      <c r="U2158" s="200" t="str">
        <f t="shared" si="937"/>
        <v/>
      </c>
      <c r="V2158" s="112" t="str">
        <f t="shared" si="941"/>
        <v/>
      </c>
      <c r="W2158" s="415" t="str">
        <f t="shared" si="942"/>
        <v/>
      </c>
      <c r="Y2158" s="65" t="str">
        <f t="shared" si="949"/>
        <v/>
      </c>
      <c r="Z2158" s="65" t="str">
        <f t="shared" si="950"/>
        <v/>
      </c>
      <c r="AA2158" s="65" t="str">
        <f t="shared" si="951"/>
        <v/>
      </c>
      <c r="AB2158" s="65" t="str">
        <f t="shared" si="952"/>
        <v/>
      </c>
      <c r="AC2158" s="65" t="str">
        <f t="shared" si="953"/>
        <v/>
      </c>
      <c r="AH2158" s="65" t="str">
        <f t="shared" si="943"/>
        <v>1889092813</v>
      </c>
      <c r="AI2158" s="65">
        <v>18890928</v>
      </c>
      <c r="AJ2158" s="65" t="s">
        <v>5369</v>
      </c>
      <c r="AK2158" s="65">
        <v>13</v>
      </c>
      <c r="AL2158" s="65" t="s">
        <v>653</v>
      </c>
      <c r="AN2158" s="65" t="str">
        <f t="shared" si="938"/>
        <v/>
      </c>
    </row>
    <row r="2159" spans="1:40" ht="16.8" customHeight="1" x14ac:dyDescent="0.25">
      <c r="A2159" s="113">
        <v>1</v>
      </c>
      <c r="B2159" s="342" t="s">
        <v>20</v>
      </c>
      <c r="D2159" s="350" t="str">
        <f t="shared" si="958"/>
        <v/>
      </c>
      <c r="E2159" s="211">
        <f t="shared" si="959"/>
        <v>18861023</v>
      </c>
      <c r="F2159" s="262">
        <v>14</v>
      </c>
      <c r="R2159" s="112" t="str">
        <f>IF(D2159="","", CONCATENATE("Update games set ", B2159, "= ",D2159," where game_id=", E2159))</f>
        <v/>
      </c>
      <c r="S2159" s="112" t="str">
        <f t="shared" si="939"/>
        <v/>
      </c>
      <c r="T2159" s="112" t="str">
        <f t="shared" si="940"/>
        <v/>
      </c>
      <c r="U2159" s="200" t="str">
        <f t="shared" si="937"/>
        <v/>
      </c>
      <c r="V2159" s="112" t="str">
        <f t="shared" si="941"/>
        <v/>
      </c>
      <c r="W2159" s="415" t="str">
        <f t="shared" si="942"/>
        <v/>
      </c>
      <c r="Y2159" s="65" t="str">
        <f t="shared" si="949"/>
        <v/>
      </c>
      <c r="Z2159" s="65" t="str">
        <f t="shared" si="950"/>
        <v/>
      </c>
      <c r="AA2159" s="65" t="str">
        <f t="shared" si="951"/>
        <v/>
      </c>
      <c r="AB2159" s="65" t="str">
        <f t="shared" si="952"/>
        <v/>
      </c>
      <c r="AC2159" s="65" t="str">
        <f t="shared" si="953"/>
        <v/>
      </c>
      <c r="AH2159" s="65" t="str">
        <f t="shared" si="943"/>
        <v>1889092814</v>
      </c>
      <c r="AI2159" s="65">
        <v>18890928</v>
      </c>
      <c r="AJ2159" s="65" t="s">
        <v>5369</v>
      </c>
      <c r="AK2159" s="65">
        <v>14</v>
      </c>
      <c r="AL2159" s="65" t="s">
        <v>653</v>
      </c>
      <c r="AN2159" s="65" t="str">
        <f t="shared" si="938"/>
        <v/>
      </c>
    </row>
    <row r="2160" spans="1:40" ht="16.8" customHeight="1" x14ac:dyDescent="0.25">
      <c r="A2160" s="113">
        <v>1</v>
      </c>
      <c r="B2160" s="342" t="s">
        <v>4882</v>
      </c>
      <c r="C2160" s="342" t="str">
        <f>IF(C2159="", "", C2159)</f>
        <v/>
      </c>
      <c r="D2160" s="350" t="str">
        <f t="shared" si="958"/>
        <v/>
      </c>
      <c r="E2160" s="211">
        <f t="shared" si="959"/>
        <v>18861023</v>
      </c>
      <c r="F2160" s="262">
        <v>15</v>
      </c>
      <c r="R2160" s="112" t="str">
        <f>IF(D2160="","", CONCATENATE("Update games set ", B2160, "= ",D2160," where game_id=", E2160))</f>
        <v/>
      </c>
      <c r="S2160" s="112" t="str">
        <f t="shared" si="939"/>
        <v/>
      </c>
      <c r="T2160" s="112" t="str">
        <f t="shared" si="940"/>
        <v/>
      </c>
      <c r="U2160" s="200" t="str">
        <f t="shared" si="937"/>
        <v/>
      </c>
      <c r="V2160" s="112" t="str">
        <f t="shared" si="941"/>
        <v/>
      </c>
      <c r="W2160" s="415" t="str">
        <f t="shared" si="942"/>
        <v/>
      </c>
      <c r="Y2160" s="65" t="str">
        <f t="shared" si="949"/>
        <v/>
      </c>
      <c r="Z2160" s="65" t="str">
        <f t="shared" si="950"/>
        <v/>
      </c>
      <c r="AA2160" s="65" t="str">
        <f t="shared" si="951"/>
        <v/>
      </c>
      <c r="AB2160" s="65" t="str">
        <f t="shared" si="952"/>
        <v/>
      </c>
      <c r="AC2160" s="65" t="str">
        <f t="shared" si="953"/>
        <v/>
      </c>
      <c r="AH2160" s="65" t="str">
        <f t="shared" si="943"/>
        <v>1889092815</v>
      </c>
      <c r="AI2160" s="65">
        <v>18890928</v>
      </c>
      <c r="AJ2160" s="65" t="s">
        <v>5369</v>
      </c>
      <c r="AK2160" s="65">
        <v>15</v>
      </c>
      <c r="AL2160" s="65" t="s">
        <v>653</v>
      </c>
      <c r="AN2160" s="65" t="str">
        <f t="shared" si="938"/>
        <v/>
      </c>
    </row>
    <row r="2161" spans="1:40" s="126" customFormat="1" ht="16.8" customHeight="1" thickBot="1" x14ac:dyDescent="0.3">
      <c r="A2161" s="113">
        <v>1</v>
      </c>
      <c r="B2161" s="116" t="s">
        <v>115</v>
      </c>
      <c r="C2161" s="352"/>
      <c r="D2161" s="370" t="str">
        <f t="shared" ref="D2161" si="961">IF(MID(E2161,5,2)*1&gt;6,_xlfn.CONCAT("'",LEFT(E2161,4),"-",MID(E2161,3,2)+1,"'"),_xlfn.CONCAT("'",LEFT(E2161,4)-1,"-",MID(E2161,3,2),"'"))</f>
        <v>'1886-87'</v>
      </c>
      <c r="E2161" s="214">
        <f t="shared" si="959"/>
        <v>18861023</v>
      </c>
      <c r="F2161" s="266">
        <v>16</v>
      </c>
      <c r="G2161" s="343"/>
      <c r="H2161" s="343"/>
      <c r="I2161" s="267"/>
      <c r="J2161" s="214"/>
      <c r="K2161" s="266"/>
      <c r="L2161" s="266"/>
      <c r="M2161" s="266"/>
      <c r="N2161" s="419"/>
      <c r="O2161" s="343"/>
      <c r="P2161" s="343"/>
      <c r="Q2161" s="346"/>
      <c r="R2161" s="112" t="str">
        <f>IF(D2161="","", CONCATENATE("Update games set ", B2161, "= ",D2161," where game_id=", E2161))</f>
        <v>Update games set Season= '1886-87' where game_id=18861023</v>
      </c>
      <c r="S2161" s="112" t="str">
        <f t="shared" si="939"/>
        <v/>
      </c>
      <c r="T2161" s="112" t="str">
        <f t="shared" si="940"/>
        <v/>
      </c>
      <c r="U2161" s="200" t="str">
        <f t="shared" si="937"/>
        <v/>
      </c>
      <c r="V2161" s="112" t="str">
        <f t="shared" si="941"/>
        <v/>
      </c>
      <c r="W2161" s="415" t="str">
        <f t="shared" si="942"/>
        <v/>
      </c>
      <c r="X2161" s="240"/>
      <c r="Y2161" s="65" t="str">
        <f t="shared" si="949"/>
        <v/>
      </c>
      <c r="Z2161" s="65" t="str">
        <f t="shared" si="950"/>
        <v/>
      </c>
      <c r="AA2161" s="65" t="str">
        <f t="shared" si="951"/>
        <v/>
      </c>
      <c r="AB2161" s="65" t="str">
        <f t="shared" si="952"/>
        <v/>
      </c>
      <c r="AC2161" s="65" t="str">
        <f t="shared" si="953"/>
        <v/>
      </c>
      <c r="AH2161" s="65" t="str">
        <f t="shared" si="943"/>
        <v>1889092816</v>
      </c>
      <c r="AI2161" s="126">
        <v>18890928</v>
      </c>
      <c r="AJ2161" s="126" t="s">
        <v>5369</v>
      </c>
      <c r="AK2161" s="126">
        <v>16</v>
      </c>
      <c r="AL2161" s="126" t="s">
        <v>653</v>
      </c>
      <c r="AN2161" s="65" t="str">
        <f t="shared" si="938"/>
        <v/>
      </c>
    </row>
    <row r="2162" spans="1:40" ht="15" thickTop="1" x14ac:dyDescent="0.25">
      <c r="A2162" s="113">
        <v>1</v>
      </c>
      <c r="B2162" s="341" t="s">
        <v>22</v>
      </c>
      <c r="C2162" s="341" t="s">
        <v>5106</v>
      </c>
      <c r="D2162" s="341" t="str">
        <f t="shared" si="958"/>
        <v>'Accrington'</v>
      </c>
      <c r="E2162" s="211">
        <v>18870101</v>
      </c>
      <c r="F2162" s="262">
        <v>1</v>
      </c>
      <c r="G2162" s="211" t="s">
        <v>5109</v>
      </c>
      <c r="H2162" s="212"/>
      <c r="R2162" s="112" t="str">
        <f>IF(D2162="","", CONCATENATE("Update games set ", B2162, "= ",D2162," where game_id=", E2162))</f>
        <v>Update games set Opponent= 'Accrington' where game_id=18870101</v>
      </c>
      <c r="S2162" s="112" t="str">
        <f t="shared" si="939"/>
        <v>Update lineups set player_name = 'Mosby', raw_name = 'Mosby' where game_id = 18870101 and player_order = 1</v>
      </c>
      <c r="T2162" s="112" t="str">
        <f t="shared" si="940"/>
        <v/>
      </c>
      <c r="U2162" s="200" t="str">
        <f t="shared" si="937"/>
        <v/>
      </c>
      <c r="V2162" s="112" t="str">
        <f t="shared" si="941"/>
        <v/>
      </c>
      <c r="W2162" s="415" t="str">
        <f t="shared" si="942"/>
        <v/>
      </c>
      <c r="Y2162" s="65" t="str">
        <f t="shared" si="949"/>
        <v/>
      </c>
      <c r="Z2162" s="65" t="str">
        <f t="shared" si="950"/>
        <v/>
      </c>
      <c r="AA2162" s="65" t="str">
        <f t="shared" si="951"/>
        <v/>
      </c>
      <c r="AB2162" s="65" t="str">
        <f t="shared" si="952"/>
        <v/>
      </c>
      <c r="AC2162" s="65" t="str">
        <f t="shared" si="953"/>
        <v/>
      </c>
      <c r="AH2162" s="65" t="str">
        <f t="shared" si="943"/>
        <v>188910051</v>
      </c>
      <c r="AI2162" s="65">
        <v>18891005</v>
      </c>
      <c r="AJ2162" s="65" t="s">
        <v>36</v>
      </c>
      <c r="AK2162" s="65">
        <v>1</v>
      </c>
      <c r="AL2162" s="65" t="s">
        <v>2062</v>
      </c>
      <c r="AN2162" s="65" t="str">
        <f t="shared" si="938"/>
        <v>update games set source = 'The Nottingham Forest Football Scrapbook' where game_id = 18870101</v>
      </c>
    </row>
    <row r="2163" spans="1:40" ht="16.8" customHeight="1" x14ac:dyDescent="0.25">
      <c r="A2163" s="113">
        <v>1</v>
      </c>
      <c r="B2163" s="342" t="s">
        <v>4979</v>
      </c>
      <c r="C2163" s="342" t="str">
        <f>IF(C2162="", "", C2162)</f>
        <v>Accrington</v>
      </c>
      <c r="D2163" s="350" t="str">
        <f t="shared" si="958"/>
        <v>'Accrington'</v>
      </c>
      <c r="E2163" s="211">
        <f>E2162</f>
        <v>18870101</v>
      </c>
      <c r="F2163" s="262">
        <v>2</v>
      </c>
      <c r="G2163" s="211" t="s">
        <v>4957</v>
      </c>
      <c r="R2163" s="112" t="str">
        <f>IF(D2163="","", CONCATENATE("Update games set ", B2163, "= ",D2163," where game_id=", E2163))</f>
        <v>Update games set Opp_parent= 'Accrington' where game_id=18870101</v>
      </c>
      <c r="S2163" s="112" t="str">
        <f t="shared" si="939"/>
        <v>Update lineups set player_name = 'Caborn', raw_name = 'Caborn' where game_id = 18870101 and player_order = 2</v>
      </c>
      <c r="T2163" s="112" t="str">
        <f t="shared" si="940"/>
        <v/>
      </c>
      <c r="U2163" s="200" t="str">
        <f t="shared" si="937"/>
        <v/>
      </c>
      <c r="V2163" s="112" t="str">
        <f t="shared" si="941"/>
        <v/>
      </c>
      <c r="W2163" s="415" t="str">
        <f t="shared" si="942"/>
        <v/>
      </c>
      <c r="Y2163" s="65" t="str">
        <f t="shared" si="949"/>
        <v/>
      </c>
      <c r="Z2163" s="65" t="str">
        <f t="shared" si="950"/>
        <v/>
      </c>
      <c r="AA2163" s="65" t="str">
        <f t="shared" si="951"/>
        <v/>
      </c>
      <c r="AB2163" s="65" t="str">
        <f t="shared" si="952"/>
        <v/>
      </c>
      <c r="AC2163" s="65" t="str">
        <f t="shared" si="953"/>
        <v/>
      </c>
      <c r="AH2163" s="65" t="str">
        <f t="shared" si="943"/>
        <v>188910052</v>
      </c>
      <c r="AI2163" s="65">
        <v>18891005</v>
      </c>
      <c r="AJ2163" s="65" t="s">
        <v>36</v>
      </c>
      <c r="AK2163" s="65">
        <v>2</v>
      </c>
      <c r="AL2163" s="65" t="s">
        <v>3263</v>
      </c>
      <c r="AN2163" s="65" t="str">
        <f t="shared" si="938"/>
        <v/>
      </c>
    </row>
    <row r="2164" spans="1:40" ht="16.8" customHeight="1" x14ac:dyDescent="0.25">
      <c r="A2164" s="113">
        <v>1</v>
      </c>
      <c r="B2164" s="342" t="s">
        <v>2653</v>
      </c>
      <c r="C2164" s="342" t="s">
        <v>663</v>
      </c>
      <c r="D2164" s="350" t="str">
        <f t="shared" si="958"/>
        <v>'Friendly'</v>
      </c>
      <c r="E2164" s="211">
        <f t="shared" ref="E2164:E2177" si="962">E2163</f>
        <v>18870101</v>
      </c>
      <c r="F2164" s="262">
        <v>3</v>
      </c>
      <c r="G2164" s="211" t="s">
        <v>2022</v>
      </c>
      <c r="R2164" s="112" t="str">
        <f>IF(D2164="","", CONCATENATE("Update games set ", B2164, "= ",D2164," where game_id=", E2164))</f>
        <v>Update games set Game_type= 'Friendly' where game_id=18870101</v>
      </c>
      <c r="S2164" s="112" t="str">
        <f t="shared" si="939"/>
        <v>Update lineups set player_name = 'Pike', raw_name = 'Pike' where game_id = 18870101 and player_order = 3</v>
      </c>
      <c r="T2164" s="112" t="str">
        <f t="shared" si="940"/>
        <v/>
      </c>
      <c r="U2164" s="200" t="str">
        <f t="shared" si="937"/>
        <v/>
      </c>
      <c r="V2164" s="112" t="str">
        <f t="shared" si="941"/>
        <v/>
      </c>
      <c r="W2164" s="415" t="str">
        <f t="shared" si="942"/>
        <v/>
      </c>
      <c r="Y2164" s="65" t="str">
        <f t="shared" si="949"/>
        <v/>
      </c>
      <c r="Z2164" s="65" t="str">
        <f t="shared" si="950"/>
        <v/>
      </c>
      <c r="AA2164" s="65" t="str">
        <f t="shared" si="951"/>
        <v/>
      </c>
      <c r="AB2164" s="65" t="str">
        <f t="shared" si="952"/>
        <v/>
      </c>
      <c r="AC2164" s="65" t="str">
        <f t="shared" si="953"/>
        <v/>
      </c>
      <c r="AH2164" s="65" t="str">
        <f t="shared" si="943"/>
        <v>188910053</v>
      </c>
      <c r="AI2164" s="65">
        <v>18891005</v>
      </c>
      <c r="AJ2164" s="65" t="s">
        <v>36</v>
      </c>
      <c r="AK2164" s="65">
        <v>3</v>
      </c>
      <c r="AL2164" s="65" t="s">
        <v>2057</v>
      </c>
      <c r="AN2164" s="65" t="str">
        <f t="shared" si="938"/>
        <v/>
      </c>
    </row>
    <row r="2165" spans="1:40" ht="16.8" customHeight="1" x14ac:dyDescent="0.25">
      <c r="A2165" s="113">
        <v>1</v>
      </c>
      <c r="B2165" s="342" t="s">
        <v>4978</v>
      </c>
      <c r="C2165" s="342" t="s">
        <v>0</v>
      </c>
      <c r="D2165" s="350" t="str">
        <f t="shared" si="958"/>
        <v>'A'</v>
      </c>
      <c r="E2165" s="211">
        <f t="shared" si="962"/>
        <v>18870101</v>
      </c>
      <c r="F2165" s="262">
        <v>4</v>
      </c>
      <c r="G2165" s="211" t="s">
        <v>4787</v>
      </c>
      <c r="R2165" s="112" t="str">
        <f>IF(D2165="","", CONCATENATE("Update games set ", B2165, "= ",D2165," where game_id=", E2165))</f>
        <v>Update games set HAN= 'A' where game_id=18870101</v>
      </c>
      <c r="S2165" s="112" t="str">
        <f t="shared" si="939"/>
        <v>Update lineups set player_name = 'Ward', raw_name = 'Ward' where game_id = 18870101 and player_order = 4</v>
      </c>
      <c r="T2165" s="112" t="str">
        <f t="shared" si="940"/>
        <v/>
      </c>
      <c r="U2165" s="200" t="str">
        <f t="shared" si="937"/>
        <v/>
      </c>
      <c r="V2165" s="112" t="str">
        <f t="shared" si="941"/>
        <v/>
      </c>
      <c r="W2165" s="415" t="str">
        <f t="shared" si="942"/>
        <v/>
      </c>
      <c r="Y2165" s="65" t="str">
        <f t="shared" si="949"/>
        <v/>
      </c>
      <c r="Z2165" s="65" t="str">
        <f t="shared" si="950"/>
        <v/>
      </c>
      <c r="AA2165" s="65" t="str">
        <f t="shared" si="951"/>
        <v/>
      </c>
      <c r="AB2165" s="65" t="str">
        <f t="shared" si="952"/>
        <v/>
      </c>
      <c r="AC2165" s="65" t="str">
        <f t="shared" si="953"/>
        <v/>
      </c>
      <c r="AH2165" s="65" t="str">
        <f t="shared" si="943"/>
        <v>188910054</v>
      </c>
      <c r="AI2165" s="65">
        <v>18891005</v>
      </c>
      <c r="AJ2165" s="65" t="s">
        <v>36</v>
      </c>
      <c r="AK2165" s="65">
        <v>4</v>
      </c>
      <c r="AL2165" s="65" t="s">
        <v>3645</v>
      </c>
      <c r="AN2165" s="65" t="str">
        <f t="shared" si="938"/>
        <v/>
      </c>
    </row>
    <row r="2166" spans="1:40" ht="16.8" customHeight="1" x14ac:dyDescent="0.25">
      <c r="A2166" s="113">
        <v>1</v>
      </c>
      <c r="B2166" s="342" t="s">
        <v>5</v>
      </c>
      <c r="C2166" s="342">
        <v>2</v>
      </c>
      <c r="D2166" s="349">
        <f t="shared" si="945"/>
        <v>2</v>
      </c>
      <c r="E2166" s="211">
        <f t="shared" si="962"/>
        <v>18870101</v>
      </c>
      <c r="F2166" s="262">
        <v>5</v>
      </c>
      <c r="G2166" s="211" t="s">
        <v>2001</v>
      </c>
      <c r="R2166" s="112" t="str">
        <f>IF(D2166="","", CONCATENATE("Update games set ", B2166, "= ",D2166," where game_id=", E2166))</f>
        <v>Update games set F= 2 where game_id=18870101</v>
      </c>
      <c r="S2166" s="112" t="str">
        <f t="shared" si="939"/>
        <v>Update lineups set player_name = 'Radford', raw_name = 'Radford' where game_id = 18870101 and player_order = 5</v>
      </c>
      <c r="T2166" s="112" t="str">
        <f t="shared" si="940"/>
        <v/>
      </c>
      <c r="U2166" s="200" t="str">
        <f t="shared" si="937"/>
        <v/>
      </c>
      <c r="V2166" s="112" t="str">
        <f t="shared" si="941"/>
        <v/>
      </c>
      <c r="W2166" s="415" t="str">
        <f t="shared" si="942"/>
        <v/>
      </c>
      <c r="Y2166" s="65" t="str">
        <f t="shared" si="949"/>
        <v/>
      </c>
      <c r="Z2166" s="65" t="str">
        <f t="shared" si="950"/>
        <v/>
      </c>
      <c r="AA2166" s="65" t="str">
        <f t="shared" si="951"/>
        <v/>
      </c>
      <c r="AB2166" s="65" t="str">
        <f t="shared" si="952"/>
        <v/>
      </c>
      <c r="AC2166" s="65" t="str">
        <f t="shared" si="953"/>
        <v/>
      </c>
      <c r="AH2166" s="65" t="str">
        <f t="shared" si="943"/>
        <v>188910055</v>
      </c>
      <c r="AI2166" s="65">
        <v>18891005</v>
      </c>
      <c r="AJ2166" s="65" t="s">
        <v>36</v>
      </c>
      <c r="AK2166" s="65">
        <v>5</v>
      </c>
      <c r="AL2166" s="65" t="s">
        <v>3281</v>
      </c>
      <c r="AN2166" s="65" t="str">
        <f t="shared" si="938"/>
        <v/>
      </c>
    </row>
    <row r="2167" spans="1:40" ht="16.8" customHeight="1" x14ac:dyDescent="0.25">
      <c r="A2167" s="113">
        <v>1</v>
      </c>
      <c r="B2167" s="342" t="s">
        <v>0</v>
      </c>
      <c r="C2167" s="342">
        <v>4</v>
      </c>
      <c r="D2167" s="349">
        <f t="shared" si="945"/>
        <v>4</v>
      </c>
      <c r="E2167" s="211">
        <f t="shared" si="962"/>
        <v>18870101</v>
      </c>
      <c r="F2167" s="262">
        <v>6</v>
      </c>
      <c r="G2167" s="211" t="s">
        <v>2091</v>
      </c>
      <c r="R2167" s="112" t="str">
        <f>IF(D2167="","", CONCATENATE("Update games set ", B2167, "= ",D2167," where game_id=", E2167))</f>
        <v>Update games set A= 4 where game_id=18870101</v>
      </c>
      <c r="S2167" s="112" t="str">
        <f t="shared" si="939"/>
        <v>Update lineups set player_name = 'Norman', raw_name = 'Norman' where game_id = 18870101 and player_order = 6</v>
      </c>
      <c r="T2167" s="112" t="str">
        <f t="shared" si="940"/>
        <v/>
      </c>
      <c r="U2167" s="200" t="str">
        <f t="shared" si="937"/>
        <v/>
      </c>
      <c r="V2167" s="112" t="str">
        <f t="shared" si="941"/>
        <v/>
      </c>
      <c r="W2167" s="415" t="str">
        <f t="shared" si="942"/>
        <v/>
      </c>
      <c r="Y2167" s="65" t="str">
        <f t="shared" si="949"/>
        <v/>
      </c>
      <c r="Z2167" s="65" t="str">
        <f t="shared" si="950"/>
        <v/>
      </c>
      <c r="AA2167" s="65" t="str">
        <f t="shared" si="951"/>
        <v/>
      </c>
      <c r="AB2167" s="65" t="str">
        <f t="shared" si="952"/>
        <v/>
      </c>
      <c r="AC2167" s="65" t="str">
        <f t="shared" si="953"/>
        <v/>
      </c>
      <c r="AH2167" s="65" t="str">
        <f t="shared" si="943"/>
        <v>188910056</v>
      </c>
      <c r="AI2167" s="65">
        <v>18891005</v>
      </c>
      <c r="AJ2167" s="65" t="s">
        <v>36</v>
      </c>
      <c r="AK2167" s="65">
        <v>6</v>
      </c>
      <c r="AL2167" s="65" t="s">
        <v>2029</v>
      </c>
      <c r="AN2167" s="65" t="str">
        <f t="shared" si="938"/>
        <v/>
      </c>
    </row>
    <row r="2168" spans="1:40" ht="16.8" customHeight="1" x14ac:dyDescent="0.25">
      <c r="A2168" s="113">
        <v>1</v>
      </c>
      <c r="B2168" s="342" t="s">
        <v>23</v>
      </c>
      <c r="D2168" s="334" t="str">
        <f t="shared" ref="D2168" si="963">IF(C2168="",IF(D2166&gt;D2167,"'W'",IF(D2166=D2167,"'D'","'L'")),_xlfn.CONCAT("'",C2168,"'"))</f>
        <v>'L'</v>
      </c>
      <c r="E2168" s="211">
        <f t="shared" si="962"/>
        <v>18870101</v>
      </c>
      <c r="F2168" s="262">
        <v>7</v>
      </c>
      <c r="G2168" s="211" t="s">
        <v>5110</v>
      </c>
      <c r="R2168" s="112" t="str">
        <f>IF(D2168="","", CONCATENATE("Update games set ", B2168, "= ",D2168," where game_id=", E2168))</f>
        <v>Update games set Result= 'L' where game_id=18870101</v>
      </c>
      <c r="S2168" s="112" t="str">
        <f t="shared" si="939"/>
        <v>Update lineups set player_name = 'Fox', raw_name = 'Fox' where game_id = 18870101 and player_order = 7</v>
      </c>
      <c r="T2168" s="112" t="str">
        <f t="shared" si="940"/>
        <v/>
      </c>
      <c r="U2168" s="200" t="str">
        <f t="shared" si="937"/>
        <v/>
      </c>
      <c r="V2168" s="112" t="str">
        <f t="shared" si="941"/>
        <v/>
      </c>
      <c r="W2168" s="415" t="str">
        <f t="shared" si="942"/>
        <v/>
      </c>
      <c r="Y2168" s="65" t="str">
        <f t="shared" si="949"/>
        <v/>
      </c>
      <c r="Z2168" s="65" t="str">
        <f t="shared" si="950"/>
        <v/>
      </c>
      <c r="AA2168" s="65" t="str">
        <f t="shared" si="951"/>
        <v/>
      </c>
      <c r="AB2168" s="65" t="str">
        <f t="shared" si="952"/>
        <v/>
      </c>
      <c r="AC2168" s="65" t="str">
        <f t="shared" si="953"/>
        <v/>
      </c>
      <c r="AH2168" s="65" t="str">
        <f t="shared" si="943"/>
        <v>188910057</v>
      </c>
      <c r="AI2168" s="65">
        <v>18891005</v>
      </c>
      <c r="AJ2168" s="65" t="s">
        <v>36</v>
      </c>
      <c r="AK2168" s="65">
        <v>7</v>
      </c>
      <c r="AL2168" s="65" t="s">
        <v>2891</v>
      </c>
      <c r="AN2168" s="65" t="str">
        <f t="shared" si="938"/>
        <v/>
      </c>
    </row>
    <row r="2169" spans="1:40" ht="16.8" customHeight="1" x14ac:dyDescent="0.25">
      <c r="A2169" s="113">
        <v>1</v>
      </c>
      <c r="B2169" s="342" t="s">
        <v>768</v>
      </c>
      <c r="D2169" s="349" t="str">
        <f t="shared" si="947"/>
        <v/>
      </c>
      <c r="E2169" s="211">
        <f t="shared" si="962"/>
        <v>18870101</v>
      </c>
      <c r="F2169" s="262">
        <v>8</v>
      </c>
      <c r="G2169" s="211" t="s">
        <v>5111</v>
      </c>
      <c r="R2169" s="112" t="str">
        <f>IF(D2169="","", CONCATENATE("Update games set ", B2169, "= ",D2169," where game_id=", E2169))</f>
        <v/>
      </c>
      <c r="S2169" s="112" t="str">
        <f t="shared" si="939"/>
        <v>Update lineups set player_name = 'Jefferies', raw_name = 'Jefferies' where game_id = 18870101 and player_order = 8</v>
      </c>
      <c r="T2169" s="112" t="str">
        <f t="shared" si="940"/>
        <v/>
      </c>
      <c r="U2169" s="200" t="str">
        <f t="shared" si="937"/>
        <v/>
      </c>
      <c r="V2169" s="112" t="str">
        <f t="shared" si="941"/>
        <v/>
      </c>
      <c r="W2169" s="415" t="str">
        <f t="shared" si="942"/>
        <v/>
      </c>
      <c r="Y2169" s="65" t="str">
        <f t="shared" si="949"/>
        <v/>
      </c>
      <c r="Z2169" s="65" t="str">
        <f t="shared" si="950"/>
        <v/>
      </c>
      <c r="AA2169" s="65" t="str">
        <f t="shared" si="951"/>
        <v/>
      </c>
      <c r="AB2169" s="65" t="str">
        <f t="shared" si="952"/>
        <v/>
      </c>
      <c r="AC2169" s="65" t="str">
        <f t="shared" si="953"/>
        <v/>
      </c>
      <c r="AH2169" s="65" t="str">
        <f t="shared" si="943"/>
        <v>188910058</v>
      </c>
      <c r="AI2169" s="65">
        <v>18891005</v>
      </c>
      <c r="AJ2169" s="65" t="s">
        <v>36</v>
      </c>
      <c r="AK2169" s="65">
        <v>8</v>
      </c>
      <c r="AL2169" s="65" t="s">
        <v>3073</v>
      </c>
      <c r="AN2169" s="65" t="str">
        <f t="shared" si="938"/>
        <v/>
      </c>
    </row>
    <row r="2170" spans="1:40" ht="16.8" customHeight="1" x14ac:dyDescent="0.25">
      <c r="A2170" s="113">
        <v>1</v>
      </c>
      <c r="B2170" s="342" t="s">
        <v>766</v>
      </c>
      <c r="D2170" s="349" t="str">
        <f t="shared" si="947"/>
        <v/>
      </c>
      <c r="E2170" s="211">
        <f t="shared" si="962"/>
        <v>18870101</v>
      </c>
      <c r="F2170" s="262">
        <v>9</v>
      </c>
      <c r="G2170" s="194" t="s">
        <v>4982</v>
      </c>
      <c r="H2170" s="194"/>
      <c r="N2170" s="417"/>
      <c r="O2170" s="194"/>
      <c r="P2170" s="194"/>
      <c r="R2170" s="112" t="str">
        <f>IF(D2170="","", CONCATENATE("Update games set ", B2170, "= ",D2170," where game_id=", E2170))</f>
        <v/>
      </c>
      <c r="S2170" s="112" t="str">
        <f t="shared" si="939"/>
        <v>Update lineups set player_name = 'Lindley', raw_name = 'Lindley' where game_id = 18870101 and player_order = 9</v>
      </c>
      <c r="T2170" s="112" t="str">
        <f t="shared" si="940"/>
        <v/>
      </c>
      <c r="U2170" s="200" t="str">
        <f t="shared" si="937"/>
        <v/>
      </c>
      <c r="V2170" s="112" t="str">
        <f t="shared" si="941"/>
        <v/>
      </c>
      <c r="W2170" s="415" t="str">
        <f t="shared" si="942"/>
        <v/>
      </c>
      <c r="Y2170" s="65" t="str">
        <f t="shared" si="949"/>
        <v/>
      </c>
      <c r="Z2170" s="65" t="str">
        <f t="shared" si="950"/>
        <v/>
      </c>
      <c r="AA2170" s="65" t="str">
        <f t="shared" si="951"/>
        <v/>
      </c>
      <c r="AB2170" s="65" t="str">
        <f t="shared" si="952"/>
        <v/>
      </c>
      <c r="AC2170" s="65" t="str">
        <f t="shared" si="953"/>
        <v/>
      </c>
      <c r="AH2170" s="65" t="str">
        <f t="shared" si="943"/>
        <v>188910059</v>
      </c>
      <c r="AI2170" s="65">
        <v>18891005</v>
      </c>
      <c r="AJ2170" s="65" t="s">
        <v>36</v>
      </c>
      <c r="AK2170" s="65">
        <v>9</v>
      </c>
      <c r="AL2170" s="65" t="s">
        <v>3314</v>
      </c>
      <c r="AN2170" s="65" t="str">
        <f t="shared" si="938"/>
        <v/>
      </c>
    </row>
    <row r="2171" spans="1:40" ht="16.8" customHeight="1" x14ac:dyDescent="0.25">
      <c r="A2171" s="113">
        <v>1</v>
      </c>
      <c r="B2171" s="342" t="s">
        <v>753</v>
      </c>
      <c r="C2171" s="342" t="s">
        <v>5112</v>
      </c>
      <c r="D2171" s="350" t="str">
        <f t="shared" si="948"/>
        <v>'Mr J Lewis'</v>
      </c>
      <c r="E2171" s="211">
        <f t="shared" si="962"/>
        <v>18870101</v>
      </c>
      <c r="F2171" s="262">
        <v>10</v>
      </c>
      <c r="G2171" s="194" t="s">
        <v>4712</v>
      </c>
      <c r="N2171" s="417"/>
      <c r="O2171" s="194"/>
      <c r="P2171" s="194"/>
      <c r="R2171" s="112" t="str">
        <f>IF(D2171="","", CONCATENATE("Update games set ", B2171, "= ",D2171," where game_id=", E2171))</f>
        <v>Update games set Referee= 'Mr J Lewis' where game_id=18870101</v>
      </c>
      <c r="S2171" s="112" t="str">
        <f t="shared" si="939"/>
        <v>Update lineups set player_name = 'Tutin', raw_name = 'Tutin' where game_id = 18870101 and player_order = 10</v>
      </c>
      <c r="T2171" s="112" t="str">
        <f t="shared" si="940"/>
        <v/>
      </c>
      <c r="U2171" s="200" t="str">
        <f t="shared" si="937"/>
        <v/>
      </c>
      <c r="V2171" s="112" t="str">
        <f t="shared" si="941"/>
        <v/>
      </c>
      <c r="W2171" s="415" t="str">
        <f t="shared" si="942"/>
        <v/>
      </c>
      <c r="Y2171" s="65" t="str">
        <f t="shared" si="949"/>
        <v/>
      </c>
      <c r="Z2171" s="65" t="str">
        <f t="shared" si="950"/>
        <v/>
      </c>
      <c r="AA2171" s="65" t="str">
        <f t="shared" si="951"/>
        <v/>
      </c>
      <c r="AB2171" s="65" t="str">
        <f t="shared" si="952"/>
        <v/>
      </c>
      <c r="AC2171" s="65" t="str">
        <f t="shared" si="953"/>
        <v/>
      </c>
      <c r="AH2171" s="65" t="str">
        <f t="shared" si="943"/>
        <v>1889100510</v>
      </c>
      <c r="AI2171" s="65">
        <v>18891005</v>
      </c>
      <c r="AJ2171" s="65" t="s">
        <v>36</v>
      </c>
      <c r="AK2171" s="65">
        <v>10</v>
      </c>
      <c r="AL2171" s="65" t="s">
        <v>3282</v>
      </c>
      <c r="AN2171" s="65" t="str">
        <f t="shared" si="938"/>
        <v/>
      </c>
    </row>
    <row r="2172" spans="1:40" ht="16.8" customHeight="1" x14ac:dyDescent="0.25">
      <c r="A2172" s="113">
        <v>1</v>
      </c>
      <c r="B2172" s="342" t="s">
        <v>746</v>
      </c>
      <c r="C2172" s="351" t="s">
        <v>5062</v>
      </c>
      <c r="D2172" s="334" t="str">
        <f>CONCATENATE("'", LEFT(E2172,4),"-",MID(E2172,5,2),"-", MID(E2172,7,2), " ", C2172,"'")</f>
        <v>'1887-01-01 15:00'</v>
      </c>
      <c r="E2172" s="211">
        <f t="shared" si="962"/>
        <v>18870101</v>
      </c>
      <c r="F2172" s="262">
        <v>11</v>
      </c>
      <c r="G2172" s="194" t="s">
        <v>5103</v>
      </c>
      <c r="N2172" s="417"/>
      <c r="O2172" s="194"/>
      <c r="P2172" s="194"/>
      <c r="R2172" s="112" t="str">
        <f>IF(D2172="","", CONCATENATE("Update games set ", B2172, "= ",D2172," where game_id=", E2172))</f>
        <v>Update games set Game_date= '1887-01-01 15:00' where game_id=18870101</v>
      </c>
      <c r="S2172" s="112" t="str">
        <f t="shared" si="939"/>
        <v>Update lineups set player_name = 'Leighton', raw_name = 'Leighton' where game_id = 18870101 and player_order = 11</v>
      </c>
      <c r="T2172" s="112" t="str">
        <f t="shared" si="940"/>
        <v/>
      </c>
      <c r="U2172" s="200" t="str">
        <f t="shared" si="937"/>
        <v/>
      </c>
      <c r="V2172" s="112" t="str">
        <f t="shared" si="941"/>
        <v/>
      </c>
      <c r="W2172" s="415" t="str">
        <f t="shared" si="942"/>
        <v/>
      </c>
      <c r="Y2172" s="65" t="str">
        <f t="shared" si="949"/>
        <v/>
      </c>
      <c r="Z2172" s="65" t="str">
        <f t="shared" si="950"/>
        <v/>
      </c>
      <c r="AA2172" s="65" t="str">
        <f t="shared" si="951"/>
        <v/>
      </c>
      <c r="AB2172" s="65" t="str">
        <f t="shared" si="952"/>
        <v/>
      </c>
      <c r="AC2172" s="65" t="str">
        <f t="shared" si="953"/>
        <v/>
      </c>
      <c r="AH2172" s="65" t="str">
        <f t="shared" si="943"/>
        <v>1889100511</v>
      </c>
      <c r="AI2172" s="65">
        <v>18891005</v>
      </c>
      <c r="AJ2172" s="65" t="s">
        <v>36</v>
      </c>
      <c r="AK2172" s="65">
        <v>11</v>
      </c>
      <c r="AL2172" s="65" t="s">
        <v>3537</v>
      </c>
      <c r="AN2172" s="65" t="str">
        <f t="shared" si="938"/>
        <v/>
      </c>
    </row>
    <row r="2173" spans="1:40" ht="16.8" customHeight="1" x14ac:dyDescent="0.25">
      <c r="A2173" s="113">
        <v>1</v>
      </c>
      <c r="B2173" s="342" t="s">
        <v>25</v>
      </c>
      <c r="D2173" s="350" t="str">
        <f t="shared" si="958"/>
        <v/>
      </c>
      <c r="E2173" s="211">
        <f t="shared" si="962"/>
        <v>18870101</v>
      </c>
      <c r="F2173" s="262">
        <v>12</v>
      </c>
      <c r="G2173" s="212"/>
      <c r="H2173" s="212"/>
      <c r="N2173" s="416"/>
      <c r="O2173" s="212"/>
      <c r="P2173" s="212"/>
      <c r="R2173" s="112" t="str">
        <f>IF(D2173="","", CONCATENATE("Update games set ", B2173, "= ",D2173," where game_id=", E2173))</f>
        <v/>
      </c>
      <c r="S2173" s="112" t="str">
        <f t="shared" si="939"/>
        <v/>
      </c>
      <c r="T2173" s="112" t="str">
        <f t="shared" si="940"/>
        <v/>
      </c>
      <c r="U2173" s="200" t="str">
        <f t="shared" si="937"/>
        <v/>
      </c>
      <c r="V2173" s="112" t="str">
        <f t="shared" si="941"/>
        <v/>
      </c>
      <c r="W2173" s="415" t="str">
        <f t="shared" si="942"/>
        <v/>
      </c>
      <c r="Y2173" s="65" t="str">
        <f t="shared" si="949"/>
        <v/>
      </c>
      <c r="Z2173" s="65" t="str">
        <f t="shared" si="950"/>
        <v/>
      </c>
      <c r="AA2173" s="65" t="str">
        <f t="shared" si="951"/>
        <v/>
      </c>
      <c r="AB2173" s="65" t="str">
        <f t="shared" si="952"/>
        <v/>
      </c>
      <c r="AC2173" s="65" t="str">
        <f t="shared" si="953"/>
        <v/>
      </c>
      <c r="AH2173" s="65" t="str">
        <f t="shared" si="943"/>
        <v>1889100512</v>
      </c>
      <c r="AI2173" s="65">
        <v>18891005</v>
      </c>
      <c r="AJ2173" s="65" t="s">
        <v>36</v>
      </c>
      <c r="AK2173" s="65">
        <v>12</v>
      </c>
      <c r="AL2173" s="65" t="s">
        <v>653</v>
      </c>
      <c r="AN2173" s="65" t="str">
        <f t="shared" si="938"/>
        <v/>
      </c>
    </row>
    <row r="2174" spans="1:40" ht="16.8" customHeight="1" x14ac:dyDescent="0.25">
      <c r="A2174" s="113">
        <v>1</v>
      </c>
      <c r="B2174" s="342" t="s">
        <v>475</v>
      </c>
      <c r="C2174" s="342">
        <v>2000</v>
      </c>
      <c r="D2174" s="349">
        <f t="shared" si="947"/>
        <v>2000</v>
      </c>
      <c r="E2174" s="211">
        <f t="shared" si="962"/>
        <v>18870101</v>
      </c>
      <c r="F2174" s="262">
        <v>13</v>
      </c>
      <c r="R2174" s="112" t="str">
        <f>IF(D2174="","", CONCATENATE("Update games set ", B2174, "= ",D2174," where game_id=", E2174))</f>
        <v>Update games set Att= 2000 where game_id=18870101</v>
      </c>
      <c r="S2174" s="112" t="str">
        <f t="shared" si="939"/>
        <v/>
      </c>
      <c r="T2174" s="112" t="str">
        <f t="shared" si="940"/>
        <v/>
      </c>
      <c r="U2174" s="200" t="str">
        <f t="shared" si="937"/>
        <v/>
      </c>
      <c r="V2174" s="112" t="str">
        <f t="shared" si="941"/>
        <v/>
      </c>
      <c r="W2174" s="415" t="str">
        <f t="shared" si="942"/>
        <v/>
      </c>
      <c r="Y2174" s="65" t="str">
        <f t="shared" si="949"/>
        <v/>
      </c>
      <c r="Z2174" s="65" t="str">
        <f t="shared" si="950"/>
        <v/>
      </c>
      <c r="AA2174" s="65" t="str">
        <f t="shared" si="951"/>
        <v/>
      </c>
      <c r="AB2174" s="65" t="str">
        <f t="shared" si="952"/>
        <v/>
      </c>
      <c r="AC2174" s="65" t="str">
        <f t="shared" si="953"/>
        <v/>
      </c>
      <c r="AH2174" s="65" t="str">
        <f t="shared" si="943"/>
        <v>1889100513</v>
      </c>
      <c r="AI2174" s="65">
        <v>18891005</v>
      </c>
      <c r="AJ2174" s="65" t="s">
        <v>36</v>
      </c>
      <c r="AK2174" s="65">
        <v>13</v>
      </c>
      <c r="AL2174" s="65" t="s">
        <v>653</v>
      </c>
      <c r="AN2174" s="65" t="str">
        <f t="shared" si="938"/>
        <v/>
      </c>
    </row>
    <row r="2175" spans="1:40" ht="16.8" customHeight="1" x14ac:dyDescent="0.25">
      <c r="A2175" s="113">
        <v>1</v>
      </c>
      <c r="B2175" s="342" t="s">
        <v>20</v>
      </c>
      <c r="D2175" s="350" t="str">
        <f t="shared" si="958"/>
        <v/>
      </c>
      <c r="E2175" s="211">
        <f t="shared" si="962"/>
        <v>18870101</v>
      </c>
      <c r="F2175" s="262">
        <v>14</v>
      </c>
      <c r="R2175" s="112" t="str">
        <f>IF(D2175="","", CONCATENATE("Update games set ", B2175, "= ",D2175," where game_id=", E2175))</f>
        <v/>
      </c>
      <c r="S2175" s="112" t="str">
        <f t="shared" si="939"/>
        <v/>
      </c>
      <c r="T2175" s="112" t="str">
        <f t="shared" si="940"/>
        <v/>
      </c>
      <c r="U2175" s="200" t="str">
        <f t="shared" si="937"/>
        <v/>
      </c>
      <c r="V2175" s="112" t="str">
        <f t="shared" si="941"/>
        <v/>
      </c>
      <c r="W2175" s="415" t="str">
        <f t="shared" si="942"/>
        <v/>
      </c>
      <c r="Y2175" s="65" t="str">
        <f t="shared" si="949"/>
        <v/>
      </c>
      <c r="Z2175" s="65" t="str">
        <f t="shared" si="950"/>
        <v/>
      </c>
      <c r="AA2175" s="65" t="str">
        <f t="shared" si="951"/>
        <v/>
      </c>
      <c r="AB2175" s="65" t="str">
        <f t="shared" si="952"/>
        <v/>
      </c>
      <c r="AC2175" s="65" t="str">
        <f t="shared" si="953"/>
        <v/>
      </c>
      <c r="AH2175" s="65" t="str">
        <f t="shared" si="943"/>
        <v>1889100514</v>
      </c>
      <c r="AI2175" s="65">
        <v>18891005</v>
      </c>
      <c r="AJ2175" s="65" t="s">
        <v>36</v>
      </c>
      <c r="AK2175" s="65">
        <v>14</v>
      </c>
      <c r="AL2175" s="65" t="s">
        <v>653</v>
      </c>
      <c r="AN2175" s="65" t="str">
        <f t="shared" si="938"/>
        <v/>
      </c>
    </row>
    <row r="2176" spans="1:40" ht="16.8" customHeight="1" x14ac:dyDescent="0.25">
      <c r="A2176" s="113">
        <v>1</v>
      </c>
      <c r="B2176" s="342" t="s">
        <v>4882</v>
      </c>
      <c r="C2176" s="342" t="str">
        <f>IF(C2175="", "", C2175)</f>
        <v/>
      </c>
      <c r="D2176" s="350" t="str">
        <f t="shared" si="958"/>
        <v/>
      </c>
      <c r="E2176" s="211">
        <f t="shared" si="962"/>
        <v>18870101</v>
      </c>
      <c r="F2176" s="262">
        <v>15</v>
      </c>
      <c r="R2176" s="112" t="str">
        <f>IF(D2176="","", CONCATENATE("Update games set ", B2176, "= ",D2176," where game_id=", E2176))</f>
        <v/>
      </c>
      <c r="S2176" s="112" t="str">
        <f t="shared" si="939"/>
        <v/>
      </c>
      <c r="T2176" s="112" t="str">
        <f t="shared" si="940"/>
        <v/>
      </c>
      <c r="U2176" s="200" t="str">
        <f t="shared" si="937"/>
        <v/>
      </c>
      <c r="V2176" s="112" t="str">
        <f t="shared" si="941"/>
        <v/>
      </c>
      <c r="W2176" s="415" t="str">
        <f t="shared" si="942"/>
        <v/>
      </c>
      <c r="Y2176" s="65" t="str">
        <f t="shared" si="949"/>
        <v/>
      </c>
      <c r="Z2176" s="65" t="str">
        <f t="shared" si="950"/>
        <v/>
      </c>
      <c r="AA2176" s="65" t="str">
        <f t="shared" si="951"/>
        <v/>
      </c>
      <c r="AB2176" s="65" t="str">
        <f t="shared" si="952"/>
        <v/>
      </c>
      <c r="AC2176" s="65" t="str">
        <f t="shared" si="953"/>
        <v/>
      </c>
      <c r="AH2176" s="65" t="str">
        <f t="shared" si="943"/>
        <v>1889100515</v>
      </c>
      <c r="AI2176" s="65">
        <v>18891005</v>
      </c>
      <c r="AJ2176" s="65" t="s">
        <v>36</v>
      </c>
      <c r="AK2176" s="65">
        <v>15</v>
      </c>
      <c r="AL2176" s="65" t="s">
        <v>653</v>
      </c>
      <c r="AN2176" s="65" t="str">
        <f t="shared" si="938"/>
        <v/>
      </c>
    </row>
    <row r="2177" spans="1:40" s="126" customFormat="1" ht="16.8" customHeight="1" thickBot="1" x14ac:dyDescent="0.3">
      <c r="A2177" s="113">
        <v>1</v>
      </c>
      <c r="B2177" s="116" t="s">
        <v>115</v>
      </c>
      <c r="C2177" s="352"/>
      <c r="D2177" s="370" t="str">
        <f t="shared" ref="D2177" si="964">IF(MID(E2177,5,2)*1&gt;6,_xlfn.CONCAT("'",LEFT(E2177,4),"-",MID(E2177,3,2)+1,"'"),_xlfn.CONCAT("'",LEFT(E2177,4)-1,"-",MID(E2177,3,2),"'"))</f>
        <v>'1886-87'</v>
      </c>
      <c r="E2177" s="214">
        <f t="shared" si="962"/>
        <v>18870101</v>
      </c>
      <c r="F2177" s="266">
        <v>16</v>
      </c>
      <c r="G2177" s="343"/>
      <c r="H2177" s="343"/>
      <c r="I2177" s="267"/>
      <c r="J2177" s="214"/>
      <c r="K2177" s="266"/>
      <c r="L2177" s="266"/>
      <c r="M2177" s="266"/>
      <c r="N2177" s="419"/>
      <c r="O2177" s="343"/>
      <c r="P2177" s="343"/>
      <c r="Q2177" s="346"/>
      <c r="R2177" s="112" t="str">
        <f>IF(D2177="","", CONCATENATE("Update games set ", B2177, "= ",D2177," where game_id=", E2177))</f>
        <v>Update games set Season= '1886-87' where game_id=18870101</v>
      </c>
      <c r="S2177" s="112" t="str">
        <f t="shared" si="939"/>
        <v/>
      </c>
      <c r="T2177" s="112" t="str">
        <f t="shared" si="940"/>
        <v/>
      </c>
      <c r="U2177" s="200" t="str">
        <f t="shared" si="937"/>
        <v/>
      </c>
      <c r="V2177" s="112" t="str">
        <f t="shared" si="941"/>
        <v/>
      </c>
      <c r="W2177" s="415" t="str">
        <f t="shared" si="942"/>
        <v/>
      </c>
      <c r="X2177" s="240"/>
      <c r="Y2177" s="65" t="str">
        <f t="shared" si="949"/>
        <v/>
      </c>
      <c r="Z2177" s="65" t="str">
        <f t="shared" si="950"/>
        <v/>
      </c>
      <c r="AA2177" s="65" t="str">
        <f t="shared" si="951"/>
        <v/>
      </c>
      <c r="AB2177" s="65" t="str">
        <f t="shared" si="952"/>
        <v/>
      </c>
      <c r="AC2177" s="65" t="str">
        <f t="shared" si="953"/>
        <v/>
      </c>
      <c r="AH2177" s="65" t="str">
        <f t="shared" si="943"/>
        <v>1889100516</v>
      </c>
      <c r="AI2177" s="126">
        <v>18891005</v>
      </c>
      <c r="AJ2177" s="126" t="s">
        <v>36</v>
      </c>
      <c r="AK2177" s="126">
        <v>16</v>
      </c>
      <c r="AL2177" s="126" t="s">
        <v>653</v>
      </c>
      <c r="AN2177" s="65" t="str">
        <f t="shared" si="938"/>
        <v/>
      </c>
    </row>
    <row r="2178" spans="1:40" ht="15" thickTop="1" x14ac:dyDescent="0.25">
      <c r="A2178" s="113">
        <v>1</v>
      </c>
      <c r="B2178" s="341" t="s">
        <v>22</v>
      </c>
      <c r="C2178" s="341" t="s">
        <v>5098</v>
      </c>
      <c r="D2178" s="341" t="str">
        <f t="shared" si="958"/>
        <v>'Notts Olympic'</v>
      </c>
      <c r="E2178" s="211">
        <v>18870423</v>
      </c>
      <c r="F2178" s="262">
        <v>1</v>
      </c>
      <c r="G2178" s="211" t="s">
        <v>3688</v>
      </c>
      <c r="H2178" s="212"/>
      <c r="R2178" s="112" t="str">
        <f>IF(D2178="","", CONCATENATE("Update games set ", B2178, "= ",D2178," where game_id=", E2178))</f>
        <v>Update games set Opponent= 'Notts Olympic' where game_id=18870423</v>
      </c>
      <c r="S2178" s="112" t="str">
        <f t="shared" si="939"/>
        <v>Update lineups set player_name = 'J Luntley', raw_name = 'J Luntley' where game_id = 18870423 and player_order = 1</v>
      </c>
      <c r="T2178" s="112" t="str">
        <f t="shared" si="940"/>
        <v/>
      </c>
      <c r="U2178" s="200" t="str">
        <f t="shared" ref="U2178:U2241" si="965">IF(I2178="", "", Y2178&amp;Z2178&amp;AA2178&amp;AB2178&amp;AC2178)</f>
        <v/>
      </c>
      <c r="V2178" s="112" t="str">
        <f t="shared" si="941"/>
        <v/>
      </c>
      <c r="W2178" s="415" t="str">
        <f t="shared" si="942"/>
        <v/>
      </c>
      <c r="Y2178" s="65" t="str">
        <f t="shared" si="949"/>
        <v/>
      </c>
      <c r="Z2178" s="65" t="str">
        <f t="shared" si="950"/>
        <v/>
      </c>
      <c r="AA2178" s="65" t="str">
        <f t="shared" si="951"/>
        <v/>
      </c>
      <c r="AB2178" s="65" t="str">
        <f t="shared" si="952"/>
        <v/>
      </c>
      <c r="AC2178" s="65" t="str">
        <f t="shared" si="953"/>
        <v/>
      </c>
      <c r="AH2178" s="65" t="str">
        <f t="shared" si="943"/>
        <v>188910121</v>
      </c>
      <c r="AI2178" s="65">
        <v>18891012</v>
      </c>
      <c r="AJ2178" s="65" t="s">
        <v>5370</v>
      </c>
      <c r="AK2178" s="65">
        <v>1</v>
      </c>
      <c r="AL2178" s="65" t="s">
        <v>2062</v>
      </c>
      <c r="AN2178" s="65" t="str">
        <f t="shared" ref="AN2178:AN2241" si="966">IF(F2178=1, _xlfn.CONCAT("update games set source = 'The Nottingham Forest Football Scrapbook' where game_id = ", E2178), "")</f>
        <v>update games set source = 'The Nottingham Forest Football Scrapbook' where game_id = 18870423</v>
      </c>
    </row>
    <row r="2179" spans="1:40" ht="16.8" customHeight="1" x14ac:dyDescent="0.25">
      <c r="A2179" s="113">
        <v>1</v>
      </c>
      <c r="B2179" s="342" t="s">
        <v>4979</v>
      </c>
      <c r="C2179" s="342" t="str">
        <f>IF(C2178="", "", C2178)</f>
        <v>Notts Olympic</v>
      </c>
      <c r="D2179" s="350" t="str">
        <f t="shared" si="958"/>
        <v>'Notts Olympic'</v>
      </c>
      <c r="E2179" s="211">
        <f>E2178</f>
        <v>18870423</v>
      </c>
      <c r="F2179" s="262">
        <v>2</v>
      </c>
      <c r="G2179" s="211" t="s">
        <v>4998</v>
      </c>
      <c r="R2179" s="112" t="str">
        <f>IF(D2179="","", CONCATENATE("Update games set ", B2179, "= ",D2179," where game_id=", E2179))</f>
        <v>Update games set Opp_parent= 'Notts Olympic' where game_id=18870423</v>
      </c>
      <c r="S2179" s="112" t="str">
        <f t="shared" ref="S2179:S2242" si="967">IF(G2179="","",CONCATENATE("Update lineups set player_name = '",SUBSTITUTE(G2179,"'","''"),"', raw_name = '",SUBSTITUTE(G2179,"'","''"),"' where game_id = ",E2179," and player_order = ",F2179))</f>
        <v>Update lineups set player_name = 'H Billyeald', raw_name = 'H Billyeald' where game_id = 18870423 and player_order = 2</v>
      </c>
      <c r="T2179" s="112" t="str">
        <f t="shared" ref="T2179:T2242" si="968">IF(J2179="","", CONCATENATE("insert into goals (game_id, goal_order, scorer_name, goal_min) values (",E2179, ", ", I2179,", '",J2179,")"))</f>
        <v/>
      </c>
      <c r="U2179" s="200" t="str">
        <f t="shared" si="965"/>
        <v/>
      </c>
      <c r="V2179" s="112" t="str">
        <f t="shared" ref="V2179:V2242" si="969">IF(N2179="","", CONCATENATE("insert into games_sources (game_id, source_order, source_name, source_link) values (",E2179, ", ", N2179,", '",O2179,"', '",P2179,"')"))</f>
        <v/>
      </c>
      <c r="W2179" s="415" t="str">
        <f t="shared" ref="W2179:W2242" si="970">IF(N2179="","",CONCATENATE("update games_sources set  source_name = '",O2179,"', source_link = '",P2179,"' where game_id = ",E2179," and source_order = ",N2179))</f>
        <v/>
      </c>
      <c r="Y2179" s="65" t="str">
        <f t="shared" si="949"/>
        <v/>
      </c>
      <c r="Z2179" s="65" t="str">
        <f t="shared" si="950"/>
        <v/>
      </c>
      <c r="AA2179" s="65" t="str">
        <f t="shared" si="951"/>
        <v/>
      </c>
      <c r="AB2179" s="65" t="str">
        <f t="shared" si="952"/>
        <v/>
      </c>
      <c r="AC2179" s="65" t="str">
        <f t="shared" si="953"/>
        <v/>
      </c>
      <c r="AH2179" s="65" t="str">
        <f t="shared" ref="AH2179:AH2242" si="971">_xlfn.CONCAT(AI2179,AK2179)</f>
        <v>188910122</v>
      </c>
      <c r="AI2179" s="65">
        <v>18891012</v>
      </c>
      <c r="AJ2179" s="65" t="s">
        <v>5370</v>
      </c>
      <c r="AK2179" s="65">
        <v>2</v>
      </c>
      <c r="AL2179" s="65" t="s">
        <v>3263</v>
      </c>
      <c r="AN2179" s="65" t="str">
        <f t="shared" si="966"/>
        <v/>
      </c>
    </row>
    <row r="2180" spans="1:40" ht="16.8" customHeight="1" x14ac:dyDescent="0.25">
      <c r="A2180" s="113">
        <v>1</v>
      </c>
      <c r="B2180" s="342" t="s">
        <v>2653</v>
      </c>
      <c r="C2180" s="342" t="s">
        <v>5341</v>
      </c>
      <c r="D2180" s="350" t="str">
        <f t="shared" si="958"/>
        <v>'Notts Association Cup'</v>
      </c>
      <c r="E2180" s="211">
        <f t="shared" ref="E2180:E2193" si="972">E2179</f>
        <v>18870423</v>
      </c>
      <c r="F2180" s="262">
        <v>3</v>
      </c>
      <c r="G2180" s="211" t="s">
        <v>5033</v>
      </c>
      <c r="R2180" s="112" t="str">
        <f>IF(D2180="","", CONCATENATE("Update games set ", B2180, "= ",D2180," where game_id=", E2180))</f>
        <v>Update games set Game_type= 'Notts Association Cup' where game_id=18870423</v>
      </c>
      <c r="S2180" s="112" t="str">
        <f t="shared" si="967"/>
        <v>Update lineups set player_name = 'WT Hancock', raw_name = 'WT Hancock' where game_id = 18870423 and player_order = 3</v>
      </c>
      <c r="T2180" s="112" t="str">
        <f t="shared" si="968"/>
        <v/>
      </c>
      <c r="U2180" s="200" t="str">
        <f t="shared" si="965"/>
        <v/>
      </c>
      <c r="V2180" s="112" t="str">
        <f t="shared" si="969"/>
        <v/>
      </c>
      <c r="W2180" s="415" t="str">
        <f t="shared" si="970"/>
        <v/>
      </c>
      <c r="Y2180" s="65" t="str">
        <f t="shared" si="949"/>
        <v/>
      </c>
      <c r="Z2180" s="65" t="str">
        <f t="shared" si="950"/>
        <v/>
      </c>
      <c r="AA2180" s="65" t="str">
        <f t="shared" si="951"/>
        <v/>
      </c>
      <c r="AB2180" s="65" t="str">
        <f t="shared" si="952"/>
        <v/>
      </c>
      <c r="AC2180" s="65" t="str">
        <f t="shared" si="953"/>
        <v/>
      </c>
      <c r="AH2180" s="65" t="str">
        <f t="shared" si="971"/>
        <v>188910123</v>
      </c>
      <c r="AI2180" s="65">
        <v>18891012</v>
      </c>
      <c r="AJ2180" s="65" t="s">
        <v>5370</v>
      </c>
      <c r="AK2180" s="65">
        <v>3</v>
      </c>
      <c r="AL2180" s="65" t="s">
        <v>2057</v>
      </c>
      <c r="AN2180" s="65" t="str">
        <f t="shared" si="966"/>
        <v/>
      </c>
    </row>
    <row r="2181" spans="1:40" ht="16.8" customHeight="1" x14ac:dyDescent="0.25">
      <c r="A2181" s="113">
        <v>1</v>
      </c>
      <c r="B2181" s="342" t="s">
        <v>4978</v>
      </c>
      <c r="C2181" s="342" t="s">
        <v>5065</v>
      </c>
      <c r="D2181" s="350" t="str">
        <f t="shared" si="958"/>
        <v>'H'</v>
      </c>
      <c r="E2181" s="211">
        <f t="shared" si="972"/>
        <v>18870423</v>
      </c>
      <c r="F2181" s="262">
        <v>4</v>
      </c>
      <c r="G2181" s="211" t="s">
        <v>5091</v>
      </c>
      <c r="R2181" s="112" t="str">
        <f>IF(D2181="","", CONCATENATE("Update games set ", B2181, "= ",D2181," where game_id=", E2181))</f>
        <v>Update games set HAN= 'H' where game_id=18870423</v>
      </c>
      <c r="S2181" s="112" t="str">
        <f t="shared" si="967"/>
        <v>Update lineups set player_name = 'AW Ward', raw_name = 'AW Ward' where game_id = 18870423 and player_order = 4</v>
      </c>
      <c r="T2181" s="112" t="str">
        <f t="shared" si="968"/>
        <v/>
      </c>
      <c r="U2181" s="200" t="str">
        <f t="shared" si="965"/>
        <v/>
      </c>
      <c r="V2181" s="112" t="str">
        <f t="shared" si="969"/>
        <v/>
      </c>
      <c r="W2181" s="415" t="str">
        <f t="shared" si="970"/>
        <v/>
      </c>
      <c r="Y2181" s="65" t="str">
        <f t="shared" si="949"/>
        <v/>
      </c>
      <c r="Z2181" s="65" t="str">
        <f t="shared" si="950"/>
        <v/>
      </c>
      <c r="AA2181" s="65" t="str">
        <f t="shared" si="951"/>
        <v/>
      </c>
      <c r="AB2181" s="65" t="str">
        <f t="shared" si="952"/>
        <v/>
      </c>
      <c r="AC2181" s="65" t="str">
        <f t="shared" si="953"/>
        <v/>
      </c>
      <c r="AH2181" s="65" t="str">
        <f t="shared" si="971"/>
        <v>188910124</v>
      </c>
      <c r="AI2181" s="65">
        <v>18891012</v>
      </c>
      <c r="AJ2181" s="65" t="s">
        <v>5370</v>
      </c>
      <c r="AK2181" s="65">
        <v>4</v>
      </c>
      <c r="AL2181" s="65" t="s">
        <v>3645</v>
      </c>
      <c r="AN2181" s="65" t="str">
        <f t="shared" si="966"/>
        <v/>
      </c>
    </row>
    <row r="2182" spans="1:40" ht="16.8" customHeight="1" x14ac:dyDescent="0.25">
      <c r="A2182" s="113">
        <v>1</v>
      </c>
      <c r="B2182" s="342" t="s">
        <v>5</v>
      </c>
      <c r="C2182" s="342">
        <v>3</v>
      </c>
      <c r="D2182" s="349">
        <f t="shared" ref="D2182:D2231" si="973">IF(C2182="", "", C2182)</f>
        <v>3</v>
      </c>
      <c r="E2182" s="211">
        <f t="shared" si="972"/>
        <v>18870423</v>
      </c>
      <c r="F2182" s="262">
        <v>5</v>
      </c>
      <c r="G2182" s="211" t="s">
        <v>3534</v>
      </c>
      <c r="R2182" s="112" t="str">
        <f>IF(D2182="","", CONCATENATE("Update games set ", B2182, "= ",D2182," where game_id=", E2182))</f>
        <v>Update games set F= 3 where game_id=18870423</v>
      </c>
      <c r="S2182" s="112" t="str">
        <f t="shared" si="967"/>
        <v>Update lineups set player_name = 'H Pike', raw_name = 'H Pike' where game_id = 18870423 and player_order = 5</v>
      </c>
      <c r="T2182" s="112" t="str">
        <f t="shared" si="968"/>
        <v/>
      </c>
      <c r="U2182" s="200" t="str">
        <f t="shared" si="965"/>
        <v/>
      </c>
      <c r="V2182" s="112" t="str">
        <f t="shared" si="969"/>
        <v/>
      </c>
      <c r="W2182" s="415" t="str">
        <f t="shared" si="970"/>
        <v/>
      </c>
      <c r="Y2182" s="65" t="str">
        <f t="shared" si="949"/>
        <v/>
      </c>
      <c r="Z2182" s="65" t="str">
        <f t="shared" si="950"/>
        <v/>
      </c>
      <c r="AA2182" s="65" t="str">
        <f t="shared" si="951"/>
        <v/>
      </c>
      <c r="AB2182" s="65" t="str">
        <f t="shared" si="952"/>
        <v/>
      </c>
      <c r="AC2182" s="65" t="str">
        <f t="shared" si="953"/>
        <v/>
      </c>
      <c r="AH2182" s="65" t="str">
        <f t="shared" si="971"/>
        <v>188910125</v>
      </c>
      <c r="AI2182" s="65">
        <v>18891012</v>
      </c>
      <c r="AJ2182" s="65" t="s">
        <v>5370</v>
      </c>
      <c r="AK2182" s="65">
        <v>5</v>
      </c>
      <c r="AL2182" s="65" t="s">
        <v>3281</v>
      </c>
      <c r="AN2182" s="65" t="str">
        <f t="shared" si="966"/>
        <v/>
      </c>
    </row>
    <row r="2183" spans="1:40" ht="16.8" customHeight="1" x14ac:dyDescent="0.25">
      <c r="A2183" s="113">
        <v>1</v>
      </c>
      <c r="B2183" s="342" t="s">
        <v>0</v>
      </c>
      <c r="C2183" s="342">
        <v>1</v>
      </c>
      <c r="D2183" s="349">
        <f t="shared" si="973"/>
        <v>1</v>
      </c>
      <c r="E2183" s="211">
        <f t="shared" si="972"/>
        <v>18870423</v>
      </c>
      <c r="F2183" s="262">
        <v>6</v>
      </c>
      <c r="G2183" s="211" t="s">
        <v>5007</v>
      </c>
      <c r="R2183" s="112" t="str">
        <f>IF(D2183="","", CONCATENATE("Update games set ", B2183, "= ",D2183," where game_id=", E2183))</f>
        <v>Update games set A= 1 where game_id=18870423</v>
      </c>
      <c r="S2183" s="112" t="str">
        <f t="shared" si="967"/>
        <v>Update lineups set player_name = 'S Norman', raw_name = 'S Norman' where game_id = 18870423 and player_order = 6</v>
      </c>
      <c r="T2183" s="112" t="str">
        <f t="shared" si="968"/>
        <v/>
      </c>
      <c r="U2183" s="200" t="str">
        <f t="shared" si="965"/>
        <v/>
      </c>
      <c r="V2183" s="112" t="str">
        <f t="shared" si="969"/>
        <v/>
      </c>
      <c r="W2183" s="415" t="str">
        <f t="shared" si="970"/>
        <v/>
      </c>
      <c r="Y2183" s="65" t="str">
        <f t="shared" si="949"/>
        <v/>
      </c>
      <c r="Z2183" s="65" t="str">
        <f t="shared" si="950"/>
        <v/>
      </c>
      <c r="AA2183" s="65" t="str">
        <f t="shared" si="951"/>
        <v/>
      </c>
      <c r="AB2183" s="65" t="str">
        <f t="shared" si="952"/>
        <v/>
      </c>
      <c r="AC2183" s="65" t="str">
        <f t="shared" si="953"/>
        <v/>
      </c>
      <c r="AH2183" s="65" t="str">
        <f t="shared" si="971"/>
        <v>188910126</v>
      </c>
      <c r="AI2183" s="65">
        <v>18891012</v>
      </c>
      <c r="AJ2183" s="65" t="s">
        <v>5370</v>
      </c>
      <c r="AK2183" s="65">
        <v>6</v>
      </c>
      <c r="AL2183" s="65" t="s">
        <v>2029</v>
      </c>
      <c r="AN2183" s="65" t="str">
        <f t="shared" si="966"/>
        <v/>
      </c>
    </row>
    <row r="2184" spans="1:40" ht="16.8" customHeight="1" x14ac:dyDescent="0.25">
      <c r="A2184" s="113">
        <v>1</v>
      </c>
      <c r="B2184" s="342" t="s">
        <v>23</v>
      </c>
      <c r="D2184" s="334" t="str">
        <f t="shared" ref="D2184" si="974">IF(C2184="",IF(D2182&gt;D2183,"'W'",IF(D2182=D2183,"'D'","'L'")),_xlfn.CONCAT("'",C2184,"'"))</f>
        <v>'W'</v>
      </c>
      <c r="E2184" s="211">
        <f t="shared" si="972"/>
        <v>18870423</v>
      </c>
      <c r="F2184" s="262">
        <v>7</v>
      </c>
      <c r="G2184" s="211" t="s">
        <v>5086</v>
      </c>
      <c r="R2184" s="112" t="str">
        <f>IF(D2184="","", CONCATENATE("Update games set ", B2184, "= ",D2184," where game_id=", E2184))</f>
        <v>Update games set Result= 'W' where game_id=18870423</v>
      </c>
      <c r="S2184" s="112" t="str">
        <f t="shared" si="967"/>
        <v>Update lineups set player_name = 'T Danks', raw_name = 'T Danks' where game_id = 18870423 and player_order = 7</v>
      </c>
      <c r="T2184" s="112" t="str">
        <f t="shared" si="968"/>
        <v/>
      </c>
      <c r="U2184" s="200" t="str">
        <f t="shared" si="965"/>
        <v/>
      </c>
      <c r="V2184" s="112" t="str">
        <f t="shared" si="969"/>
        <v/>
      </c>
      <c r="W2184" s="415" t="str">
        <f t="shared" si="970"/>
        <v/>
      </c>
      <c r="Y2184" s="65" t="str">
        <f t="shared" si="949"/>
        <v/>
      </c>
      <c r="Z2184" s="65" t="str">
        <f t="shared" si="950"/>
        <v/>
      </c>
      <c r="AA2184" s="65" t="str">
        <f t="shared" si="951"/>
        <v/>
      </c>
      <c r="AB2184" s="65" t="str">
        <f t="shared" si="952"/>
        <v/>
      </c>
      <c r="AC2184" s="65" t="str">
        <f t="shared" si="953"/>
        <v/>
      </c>
      <c r="AH2184" s="65" t="str">
        <f t="shared" si="971"/>
        <v>188910127</v>
      </c>
      <c r="AI2184" s="65">
        <v>18891012</v>
      </c>
      <c r="AJ2184" s="65" t="s">
        <v>5370</v>
      </c>
      <c r="AK2184" s="65">
        <v>7</v>
      </c>
      <c r="AL2184" s="65" t="s">
        <v>2891</v>
      </c>
      <c r="AN2184" s="65" t="str">
        <f t="shared" si="966"/>
        <v/>
      </c>
    </row>
    <row r="2185" spans="1:40" ht="16.8" customHeight="1" x14ac:dyDescent="0.25">
      <c r="A2185" s="113">
        <v>1</v>
      </c>
      <c r="B2185" s="342" t="s">
        <v>768</v>
      </c>
      <c r="D2185" s="349" t="str">
        <f t="shared" ref="D2185:D2238" si="975">IF(C2185="", "", C2185)</f>
        <v/>
      </c>
      <c r="E2185" s="211">
        <f t="shared" si="972"/>
        <v>18870423</v>
      </c>
      <c r="F2185" s="262">
        <v>8</v>
      </c>
      <c r="G2185" s="211" t="s">
        <v>5068</v>
      </c>
      <c r="R2185" s="112" t="str">
        <f>IF(D2185="","", CONCATENATE("Update games set ", B2185, "= ",D2185," where game_id=", E2185))</f>
        <v/>
      </c>
      <c r="S2185" s="112" t="str">
        <f t="shared" si="967"/>
        <v>Update lineups set player_name = 'F Fox', raw_name = 'F Fox' where game_id = 18870423 and player_order = 8</v>
      </c>
      <c r="T2185" s="112" t="str">
        <f t="shared" si="968"/>
        <v/>
      </c>
      <c r="U2185" s="200" t="str">
        <f t="shared" si="965"/>
        <v/>
      </c>
      <c r="V2185" s="112" t="str">
        <f t="shared" si="969"/>
        <v/>
      </c>
      <c r="W2185" s="415" t="str">
        <f t="shared" si="970"/>
        <v/>
      </c>
      <c r="Y2185" s="65" t="str">
        <f t="shared" si="949"/>
        <v/>
      </c>
      <c r="Z2185" s="65" t="str">
        <f t="shared" si="950"/>
        <v/>
      </c>
      <c r="AA2185" s="65" t="str">
        <f t="shared" si="951"/>
        <v/>
      </c>
      <c r="AB2185" s="65" t="str">
        <f t="shared" si="952"/>
        <v/>
      </c>
      <c r="AC2185" s="65" t="str">
        <f t="shared" si="953"/>
        <v/>
      </c>
      <c r="AH2185" s="65" t="str">
        <f t="shared" si="971"/>
        <v>188910128</v>
      </c>
      <c r="AI2185" s="65">
        <v>18891012</v>
      </c>
      <c r="AJ2185" s="65" t="s">
        <v>5370</v>
      </c>
      <c r="AK2185" s="65">
        <v>8</v>
      </c>
      <c r="AL2185" s="65" t="s">
        <v>3073</v>
      </c>
      <c r="AN2185" s="65" t="str">
        <f t="shared" si="966"/>
        <v/>
      </c>
    </row>
    <row r="2186" spans="1:40" ht="16.8" customHeight="1" x14ac:dyDescent="0.25">
      <c r="A2186" s="113">
        <v>1</v>
      </c>
      <c r="B2186" s="342" t="s">
        <v>766</v>
      </c>
      <c r="D2186" s="349" t="str">
        <f t="shared" si="975"/>
        <v/>
      </c>
      <c r="E2186" s="211">
        <f t="shared" si="972"/>
        <v>18870423</v>
      </c>
      <c r="F2186" s="262">
        <v>9</v>
      </c>
      <c r="G2186" s="194" t="s">
        <v>5104</v>
      </c>
      <c r="H2186" s="194"/>
      <c r="N2186" s="417"/>
      <c r="O2186" s="194"/>
      <c r="P2186" s="194"/>
      <c r="R2186" s="112" t="str">
        <f>IF(D2186="","", CONCATENATE("Update games set ", B2186, "= ",D2186," where game_id=", E2186))</f>
        <v/>
      </c>
      <c r="S2186" s="112" t="str">
        <f t="shared" si="967"/>
        <v>Update lineups set player_name = 'O Tutin', raw_name = 'O Tutin' where game_id = 18870423 and player_order = 9</v>
      </c>
      <c r="T2186" s="112" t="str">
        <f t="shared" si="968"/>
        <v/>
      </c>
      <c r="U2186" s="200" t="str">
        <f t="shared" si="965"/>
        <v/>
      </c>
      <c r="V2186" s="112" t="str">
        <f t="shared" si="969"/>
        <v/>
      </c>
      <c r="W2186" s="415" t="str">
        <f t="shared" si="970"/>
        <v/>
      </c>
      <c r="Y2186" s="65" t="str">
        <f t="shared" si="949"/>
        <v/>
      </c>
      <c r="Z2186" s="65" t="str">
        <f t="shared" si="950"/>
        <v/>
      </c>
      <c r="AA2186" s="65" t="str">
        <f t="shared" si="951"/>
        <v/>
      </c>
      <c r="AB2186" s="65" t="str">
        <f t="shared" si="952"/>
        <v/>
      </c>
      <c r="AC2186" s="65" t="str">
        <f t="shared" si="953"/>
        <v/>
      </c>
      <c r="AH2186" s="65" t="str">
        <f t="shared" si="971"/>
        <v>188910129</v>
      </c>
      <c r="AI2186" s="65">
        <v>18891012</v>
      </c>
      <c r="AJ2186" s="65" t="s">
        <v>5370</v>
      </c>
      <c r="AK2186" s="65">
        <v>9</v>
      </c>
      <c r="AL2186" s="65" t="s">
        <v>3314</v>
      </c>
      <c r="AN2186" s="65" t="str">
        <f t="shared" si="966"/>
        <v/>
      </c>
    </row>
    <row r="2187" spans="1:40" ht="16.8" customHeight="1" x14ac:dyDescent="0.25">
      <c r="A2187" s="113">
        <v>1</v>
      </c>
      <c r="B2187" s="342" t="s">
        <v>753</v>
      </c>
      <c r="C2187" s="342" t="s">
        <v>5114</v>
      </c>
      <c r="D2187" s="350" t="str">
        <f t="shared" ref="D2187:D2235" si="976">IF(C2187="", "", CONCATENATE("'", C2187,"'"))</f>
        <v>'Mr Hutchinson'</v>
      </c>
      <c r="E2187" s="211">
        <f t="shared" si="972"/>
        <v>18870423</v>
      </c>
      <c r="F2187" s="262">
        <v>10</v>
      </c>
      <c r="G2187" s="194" t="s">
        <v>5088</v>
      </c>
      <c r="N2187" s="417"/>
      <c r="O2187" s="194"/>
      <c r="P2187" s="194"/>
      <c r="R2187" s="112" t="str">
        <f>IF(D2187="","", CONCATENATE("Update games set ", B2187, "= ",D2187," where game_id=", E2187))</f>
        <v>Update games set Referee= 'Mr Hutchinson' where game_id=18870423</v>
      </c>
      <c r="S2187" s="112" t="str">
        <f t="shared" si="967"/>
        <v>Update lineups set player_name = 'EJ Leighton', raw_name = 'EJ Leighton' where game_id = 18870423 and player_order = 10</v>
      </c>
      <c r="T2187" s="112" t="str">
        <f t="shared" si="968"/>
        <v/>
      </c>
      <c r="U2187" s="200" t="str">
        <f t="shared" si="965"/>
        <v/>
      </c>
      <c r="V2187" s="112" t="str">
        <f t="shared" si="969"/>
        <v/>
      </c>
      <c r="W2187" s="415" t="str">
        <f t="shared" si="970"/>
        <v/>
      </c>
      <c r="Y2187" s="65" t="str">
        <f t="shared" si="949"/>
        <v/>
      </c>
      <c r="Z2187" s="65" t="str">
        <f t="shared" si="950"/>
        <v/>
      </c>
      <c r="AA2187" s="65" t="str">
        <f t="shared" si="951"/>
        <v/>
      </c>
      <c r="AB2187" s="65" t="str">
        <f t="shared" si="952"/>
        <v/>
      </c>
      <c r="AC2187" s="65" t="str">
        <f t="shared" si="953"/>
        <v/>
      </c>
      <c r="AH2187" s="65" t="str">
        <f t="shared" si="971"/>
        <v>1889101210</v>
      </c>
      <c r="AI2187" s="65">
        <v>18891012</v>
      </c>
      <c r="AJ2187" s="65" t="s">
        <v>5370</v>
      </c>
      <c r="AK2187" s="65">
        <v>10</v>
      </c>
      <c r="AL2187" s="65" t="s">
        <v>3282</v>
      </c>
      <c r="AN2187" s="65" t="str">
        <f t="shared" si="966"/>
        <v/>
      </c>
    </row>
    <row r="2188" spans="1:40" ht="16.8" customHeight="1" x14ac:dyDescent="0.25">
      <c r="A2188" s="113">
        <v>1</v>
      </c>
      <c r="B2188" s="342" t="s">
        <v>746</v>
      </c>
      <c r="C2188" s="351" t="s">
        <v>5113</v>
      </c>
      <c r="D2188" s="334" t="str">
        <f>CONCATENATE("'", LEFT(E2188,4),"-",MID(E2188,5,2),"-", MID(E2188,7,2), " ", C2188,"'")</f>
        <v>'1887-04-23 15:15'</v>
      </c>
      <c r="E2188" s="211">
        <f t="shared" si="972"/>
        <v>18870423</v>
      </c>
      <c r="F2188" s="262">
        <v>11</v>
      </c>
      <c r="G2188" s="211" t="s">
        <v>5093</v>
      </c>
      <c r="R2188" s="112" t="str">
        <f>IF(D2188="","", CONCATENATE("Update games set ", B2188, "= ",D2188," where game_id=", E2188))</f>
        <v>Update games set Game_date= '1887-04-23 15:15' where game_id=18870423</v>
      </c>
      <c r="S2188" s="112" t="str">
        <f t="shared" si="967"/>
        <v>Update lineups set player_name = 'G Tutin', raw_name = 'G Tutin' where game_id = 18870423 and player_order = 11</v>
      </c>
      <c r="T2188" s="112" t="str">
        <f t="shared" si="968"/>
        <v/>
      </c>
      <c r="U2188" s="200" t="str">
        <f t="shared" si="965"/>
        <v/>
      </c>
      <c r="V2188" s="112" t="str">
        <f t="shared" si="969"/>
        <v/>
      </c>
      <c r="W2188" s="415" t="str">
        <f t="shared" si="970"/>
        <v/>
      </c>
      <c r="Y2188" s="65" t="str">
        <f t="shared" si="949"/>
        <v/>
      </c>
      <c r="Z2188" s="65" t="str">
        <f t="shared" si="950"/>
        <v/>
      </c>
      <c r="AA2188" s="65" t="str">
        <f t="shared" si="951"/>
        <v/>
      </c>
      <c r="AB2188" s="65" t="str">
        <f t="shared" si="952"/>
        <v/>
      </c>
      <c r="AC2188" s="65" t="str">
        <f t="shared" si="953"/>
        <v/>
      </c>
      <c r="AH2188" s="65" t="str">
        <f t="shared" si="971"/>
        <v>1889101211</v>
      </c>
      <c r="AI2188" s="65">
        <v>18891012</v>
      </c>
      <c r="AJ2188" s="65" t="s">
        <v>5370</v>
      </c>
      <c r="AK2188" s="65">
        <v>11</v>
      </c>
      <c r="AL2188" s="65" t="s">
        <v>3537</v>
      </c>
      <c r="AN2188" s="65" t="str">
        <f t="shared" si="966"/>
        <v/>
      </c>
    </row>
    <row r="2189" spans="1:40" ht="16.8" customHeight="1" x14ac:dyDescent="0.25">
      <c r="A2189" s="113">
        <v>1</v>
      </c>
      <c r="B2189" s="342" t="s">
        <v>25</v>
      </c>
      <c r="D2189" s="350" t="str">
        <f t="shared" si="958"/>
        <v/>
      </c>
      <c r="E2189" s="211">
        <f t="shared" si="972"/>
        <v>18870423</v>
      </c>
      <c r="F2189" s="262">
        <v>12</v>
      </c>
      <c r="G2189" s="212"/>
      <c r="H2189" s="212"/>
      <c r="N2189" s="416"/>
      <c r="O2189" s="212"/>
      <c r="P2189" s="212"/>
      <c r="R2189" s="112" t="str">
        <f>IF(D2189="","", CONCATENATE("Update games set ", B2189, "= ",D2189," where game_id=", E2189))</f>
        <v/>
      </c>
      <c r="S2189" s="112" t="str">
        <f t="shared" si="967"/>
        <v/>
      </c>
      <c r="T2189" s="112" t="str">
        <f t="shared" si="968"/>
        <v/>
      </c>
      <c r="U2189" s="200" t="str">
        <f t="shared" si="965"/>
        <v/>
      </c>
      <c r="V2189" s="112" t="str">
        <f t="shared" si="969"/>
        <v/>
      </c>
      <c r="W2189" s="415" t="str">
        <f t="shared" si="970"/>
        <v/>
      </c>
      <c r="Y2189" s="65" t="str">
        <f t="shared" si="949"/>
        <v/>
      </c>
      <c r="Z2189" s="65" t="str">
        <f t="shared" si="950"/>
        <v/>
      </c>
      <c r="AA2189" s="65" t="str">
        <f t="shared" si="951"/>
        <v/>
      </c>
      <c r="AB2189" s="65" t="str">
        <f t="shared" si="952"/>
        <v/>
      </c>
      <c r="AC2189" s="65" t="str">
        <f t="shared" si="953"/>
        <v/>
      </c>
      <c r="AH2189" s="65" t="str">
        <f t="shared" si="971"/>
        <v>1889101212</v>
      </c>
      <c r="AI2189" s="65">
        <v>18891012</v>
      </c>
      <c r="AJ2189" s="65" t="s">
        <v>5370</v>
      </c>
      <c r="AK2189" s="65">
        <v>12</v>
      </c>
      <c r="AL2189" s="65" t="s">
        <v>653</v>
      </c>
      <c r="AN2189" s="65" t="str">
        <f t="shared" si="966"/>
        <v/>
      </c>
    </row>
    <row r="2190" spans="1:40" ht="16.8" customHeight="1" x14ac:dyDescent="0.25">
      <c r="A2190" s="113">
        <v>1</v>
      </c>
      <c r="B2190" s="342" t="s">
        <v>475</v>
      </c>
      <c r="D2190" s="349" t="str">
        <f t="shared" si="975"/>
        <v/>
      </c>
      <c r="E2190" s="211">
        <f t="shared" si="972"/>
        <v>18870423</v>
      </c>
      <c r="F2190" s="262">
        <v>13</v>
      </c>
      <c r="R2190" s="112" t="str">
        <f>IF(D2190="","", CONCATENATE("Update games set ", B2190, "= ",D2190," where game_id=", E2190))</f>
        <v/>
      </c>
      <c r="S2190" s="112" t="str">
        <f t="shared" si="967"/>
        <v/>
      </c>
      <c r="T2190" s="112" t="str">
        <f t="shared" si="968"/>
        <v/>
      </c>
      <c r="U2190" s="200" t="str">
        <f t="shared" si="965"/>
        <v/>
      </c>
      <c r="V2190" s="112" t="str">
        <f t="shared" si="969"/>
        <v/>
      </c>
      <c r="W2190" s="415" t="str">
        <f t="shared" si="970"/>
        <v/>
      </c>
      <c r="Y2190" s="65" t="str">
        <f t="shared" ref="Y2190:Y2253" si="977">IF(I2190="","",CONCATENATE("update goals set scorer_name = '",SUBSTITUTE(J2190, "'", "''"),"'"))</f>
        <v/>
      </c>
      <c r="Z2190" s="65" t="str">
        <f t="shared" ref="Z2190:Z2253" si="978">IF(K2190="", "", CONCATENATE(", goal_min = ", K2190))</f>
        <v/>
      </c>
      <c r="AA2190" s="65" t="str">
        <f t="shared" ref="AA2190:AA2253" si="979">IF(L2190="", "", CONCATENATE(", Pen = '", UPPER(L2190), "'"))</f>
        <v/>
      </c>
      <c r="AB2190" s="65" t="str">
        <f t="shared" ref="AB2190:AB2253" si="980">IF(M2190="", "", CONCATENATE(", OG = '", UPPER(M2190), "'"))</f>
        <v/>
      </c>
      <c r="AC2190" s="65" t="str">
        <f t="shared" ref="AC2190:AC2253" si="981">IF(I2190="", "", CONCATENATE(" where game_id = ", E2190, " and goal_order = ", I2190))</f>
        <v/>
      </c>
      <c r="AH2190" s="65" t="str">
        <f t="shared" si="971"/>
        <v>1889101213</v>
      </c>
      <c r="AI2190" s="65">
        <v>18891012</v>
      </c>
      <c r="AJ2190" s="65" t="s">
        <v>5370</v>
      </c>
      <c r="AK2190" s="65">
        <v>13</v>
      </c>
      <c r="AL2190" s="65" t="s">
        <v>653</v>
      </c>
      <c r="AN2190" s="65" t="str">
        <f t="shared" si="966"/>
        <v/>
      </c>
    </row>
    <row r="2191" spans="1:40" ht="16.8" customHeight="1" x14ac:dyDescent="0.25">
      <c r="A2191" s="113">
        <v>1</v>
      </c>
      <c r="B2191" s="342" t="s">
        <v>20</v>
      </c>
      <c r="C2191" s="342" t="s">
        <v>5095</v>
      </c>
      <c r="D2191" s="350" t="str">
        <f t="shared" si="958"/>
        <v>'Gregory Gound, Lenton'</v>
      </c>
      <c r="E2191" s="211">
        <f t="shared" si="972"/>
        <v>18870423</v>
      </c>
      <c r="F2191" s="262">
        <v>14</v>
      </c>
      <c r="R2191" s="112" t="str">
        <f>IF(D2191="","", CONCATENATE("Update games set ", B2191, "= ",D2191," where game_id=", E2191))</f>
        <v>Update games set Ground= 'Gregory Gound, Lenton' where game_id=18870423</v>
      </c>
      <c r="S2191" s="112" t="str">
        <f t="shared" si="967"/>
        <v/>
      </c>
      <c r="T2191" s="112" t="str">
        <f t="shared" si="968"/>
        <v/>
      </c>
      <c r="U2191" s="200" t="str">
        <f t="shared" si="965"/>
        <v/>
      </c>
      <c r="V2191" s="112" t="str">
        <f t="shared" si="969"/>
        <v/>
      </c>
      <c r="W2191" s="415" t="str">
        <f t="shared" si="970"/>
        <v/>
      </c>
      <c r="Y2191" s="65" t="str">
        <f t="shared" si="977"/>
        <v/>
      </c>
      <c r="Z2191" s="65" t="str">
        <f t="shared" si="978"/>
        <v/>
      </c>
      <c r="AA2191" s="65" t="str">
        <f t="shared" si="979"/>
        <v/>
      </c>
      <c r="AB2191" s="65" t="str">
        <f t="shared" si="980"/>
        <v/>
      </c>
      <c r="AC2191" s="65" t="str">
        <f t="shared" si="981"/>
        <v/>
      </c>
      <c r="AH2191" s="65" t="str">
        <f t="shared" si="971"/>
        <v>1889101214</v>
      </c>
      <c r="AI2191" s="65">
        <v>18891012</v>
      </c>
      <c r="AJ2191" s="65" t="s">
        <v>5370</v>
      </c>
      <c r="AK2191" s="65">
        <v>14</v>
      </c>
      <c r="AL2191" s="65" t="s">
        <v>653</v>
      </c>
      <c r="AN2191" s="65" t="str">
        <f t="shared" si="966"/>
        <v/>
      </c>
    </row>
    <row r="2192" spans="1:40" ht="16.8" customHeight="1" x14ac:dyDescent="0.25">
      <c r="A2192" s="113">
        <v>1</v>
      </c>
      <c r="B2192" s="342" t="s">
        <v>4882</v>
      </c>
      <c r="C2192" s="342" t="str">
        <f>IF(C2191="", "", C2191)</f>
        <v>Gregory Gound, Lenton</v>
      </c>
      <c r="D2192" s="350" t="str">
        <f t="shared" si="958"/>
        <v>'Gregory Gound, Lenton'</v>
      </c>
      <c r="E2192" s="211">
        <f t="shared" si="972"/>
        <v>18870423</v>
      </c>
      <c r="F2192" s="262">
        <v>15</v>
      </c>
      <c r="R2192" s="112" t="str">
        <f>IF(D2192="","", CONCATENATE("Update games set ", B2192, "= ",D2192," where game_id=", E2192))</f>
        <v>Update games set Ground_parent= 'Gregory Gound, Lenton' where game_id=18870423</v>
      </c>
      <c r="S2192" s="112" t="str">
        <f t="shared" si="967"/>
        <v/>
      </c>
      <c r="T2192" s="112" t="str">
        <f t="shared" si="968"/>
        <v/>
      </c>
      <c r="U2192" s="200" t="str">
        <f t="shared" si="965"/>
        <v/>
      </c>
      <c r="V2192" s="112" t="str">
        <f t="shared" si="969"/>
        <v/>
      </c>
      <c r="W2192" s="415" t="str">
        <f t="shared" si="970"/>
        <v/>
      </c>
      <c r="Y2192" s="65" t="str">
        <f t="shared" si="977"/>
        <v/>
      </c>
      <c r="Z2192" s="65" t="str">
        <f t="shared" si="978"/>
        <v/>
      </c>
      <c r="AA2192" s="65" t="str">
        <f t="shared" si="979"/>
        <v/>
      </c>
      <c r="AB2192" s="65" t="str">
        <f t="shared" si="980"/>
        <v/>
      </c>
      <c r="AC2192" s="65" t="str">
        <f t="shared" si="981"/>
        <v/>
      </c>
      <c r="AH2192" s="65" t="str">
        <f t="shared" si="971"/>
        <v>1889101215</v>
      </c>
      <c r="AI2192" s="65">
        <v>18891012</v>
      </c>
      <c r="AJ2192" s="65" t="s">
        <v>5370</v>
      </c>
      <c r="AK2192" s="65">
        <v>15</v>
      </c>
      <c r="AL2192" s="65" t="s">
        <v>653</v>
      </c>
      <c r="AN2192" s="65" t="str">
        <f t="shared" si="966"/>
        <v/>
      </c>
    </row>
    <row r="2193" spans="1:40" s="126" customFormat="1" ht="16.8" customHeight="1" thickBot="1" x14ac:dyDescent="0.3">
      <c r="A2193" s="113">
        <v>1</v>
      </c>
      <c r="B2193" s="116" t="s">
        <v>115</v>
      </c>
      <c r="C2193" s="352"/>
      <c r="D2193" s="370" t="str">
        <f t="shared" ref="D2193" si="982">IF(MID(E2193,5,2)*1&gt;6,_xlfn.CONCAT("'",LEFT(E2193,4),"-",MID(E2193,3,2)+1,"'"),_xlfn.CONCAT("'",LEFT(E2193,4)-1,"-",MID(E2193,3,2),"'"))</f>
        <v>'1886-87'</v>
      </c>
      <c r="E2193" s="214">
        <f t="shared" si="972"/>
        <v>18870423</v>
      </c>
      <c r="F2193" s="266">
        <v>16</v>
      </c>
      <c r="G2193" s="343"/>
      <c r="H2193" s="343"/>
      <c r="I2193" s="267"/>
      <c r="J2193" s="214"/>
      <c r="K2193" s="266"/>
      <c r="L2193" s="266"/>
      <c r="M2193" s="266"/>
      <c r="N2193" s="419"/>
      <c r="O2193" s="343"/>
      <c r="P2193" s="343"/>
      <c r="Q2193" s="346"/>
      <c r="R2193" s="112" t="str">
        <f>IF(D2193="","", CONCATENATE("Update games set ", B2193, "= ",D2193," where game_id=", E2193))</f>
        <v>Update games set Season= '1886-87' where game_id=18870423</v>
      </c>
      <c r="S2193" s="112" t="str">
        <f t="shared" si="967"/>
        <v/>
      </c>
      <c r="T2193" s="112" t="str">
        <f t="shared" si="968"/>
        <v/>
      </c>
      <c r="U2193" s="200" t="str">
        <f t="shared" si="965"/>
        <v/>
      </c>
      <c r="V2193" s="112" t="str">
        <f t="shared" si="969"/>
        <v/>
      </c>
      <c r="W2193" s="415" t="str">
        <f t="shared" si="970"/>
        <v/>
      </c>
      <c r="X2193" s="240"/>
      <c r="Y2193" s="65" t="str">
        <f t="shared" si="977"/>
        <v/>
      </c>
      <c r="Z2193" s="65" t="str">
        <f t="shared" si="978"/>
        <v/>
      </c>
      <c r="AA2193" s="65" t="str">
        <f t="shared" si="979"/>
        <v/>
      </c>
      <c r="AB2193" s="65" t="str">
        <f t="shared" si="980"/>
        <v/>
      </c>
      <c r="AC2193" s="65" t="str">
        <f t="shared" si="981"/>
        <v/>
      </c>
      <c r="AH2193" s="65" t="str">
        <f t="shared" si="971"/>
        <v>1889101216</v>
      </c>
      <c r="AI2193" s="126">
        <v>18891012</v>
      </c>
      <c r="AJ2193" s="126" t="s">
        <v>5370</v>
      </c>
      <c r="AK2193" s="126">
        <v>16</v>
      </c>
      <c r="AL2193" s="126" t="s">
        <v>653</v>
      </c>
      <c r="AN2193" s="65" t="str">
        <f t="shared" si="966"/>
        <v/>
      </c>
    </row>
    <row r="2194" spans="1:40" ht="15" thickTop="1" x14ac:dyDescent="0.25">
      <c r="A2194" s="113">
        <v>1</v>
      </c>
      <c r="B2194" s="341" t="s">
        <v>22</v>
      </c>
      <c r="C2194" s="341" t="s">
        <v>50</v>
      </c>
      <c r="D2194" s="341" t="str">
        <f t="shared" si="958"/>
        <v>'Lincoln City'</v>
      </c>
      <c r="E2194" s="211">
        <v>18871112</v>
      </c>
      <c r="F2194" s="262">
        <v>1</v>
      </c>
      <c r="H2194" s="212"/>
      <c r="R2194" s="112" t="str">
        <f>IF(D2194="","", CONCATENATE("Update games set ", B2194, "= ",D2194," where game_id=", E2194))</f>
        <v>Update games set Opponent= 'Lincoln City' where game_id=18871112</v>
      </c>
      <c r="S2194" s="112" t="str">
        <f t="shared" si="967"/>
        <v/>
      </c>
      <c r="T2194" s="112" t="str">
        <f t="shared" si="968"/>
        <v/>
      </c>
      <c r="U2194" s="200" t="str">
        <f t="shared" si="965"/>
        <v/>
      </c>
      <c r="V2194" s="112" t="str">
        <f t="shared" si="969"/>
        <v/>
      </c>
      <c r="W2194" s="415" t="str">
        <f t="shared" si="970"/>
        <v/>
      </c>
      <c r="Y2194" s="65" t="str">
        <f t="shared" si="977"/>
        <v/>
      </c>
      <c r="Z2194" s="65" t="str">
        <f t="shared" si="978"/>
        <v/>
      </c>
      <c r="AA2194" s="65" t="str">
        <f t="shared" si="979"/>
        <v/>
      </c>
      <c r="AB2194" s="65" t="str">
        <f t="shared" si="980"/>
        <v/>
      </c>
      <c r="AC2194" s="65" t="str">
        <f t="shared" si="981"/>
        <v/>
      </c>
      <c r="AH2194" s="65" t="str">
        <f t="shared" si="971"/>
        <v>188910191</v>
      </c>
      <c r="AI2194" s="65">
        <v>18891019</v>
      </c>
      <c r="AJ2194" s="65" t="s">
        <v>100</v>
      </c>
      <c r="AK2194" s="65">
        <v>1</v>
      </c>
      <c r="AL2194" s="65" t="s">
        <v>2174</v>
      </c>
      <c r="AN2194" s="65" t="str">
        <f t="shared" si="966"/>
        <v>update games set source = 'The Nottingham Forest Football Scrapbook' where game_id = 18871112</v>
      </c>
    </row>
    <row r="2195" spans="1:40" ht="16.8" customHeight="1" x14ac:dyDescent="0.25">
      <c r="A2195" s="113">
        <v>1</v>
      </c>
      <c r="B2195" s="342" t="s">
        <v>4979</v>
      </c>
      <c r="C2195" s="342" t="str">
        <f>IF(C2194="", "", C2194)</f>
        <v>Lincoln City</v>
      </c>
      <c r="D2195" s="350" t="str">
        <f t="shared" si="958"/>
        <v>'Lincoln City'</v>
      </c>
      <c r="E2195" s="211">
        <f>E2194</f>
        <v>18871112</v>
      </c>
      <c r="F2195" s="262">
        <v>2</v>
      </c>
      <c r="R2195" s="112" t="str">
        <f>IF(D2195="","", CONCATENATE("Update games set ", B2195, "= ",D2195," where game_id=", E2195))</f>
        <v>Update games set Opp_parent= 'Lincoln City' where game_id=18871112</v>
      </c>
      <c r="S2195" s="112" t="str">
        <f t="shared" si="967"/>
        <v/>
      </c>
      <c r="T2195" s="112" t="str">
        <f t="shared" si="968"/>
        <v/>
      </c>
      <c r="U2195" s="200" t="str">
        <f t="shared" si="965"/>
        <v/>
      </c>
      <c r="V2195" s="112" t="str">
        <f t="shared" si="969"/>
        <v/>
      </c>
      <c r="W2195" s="415" t="str">
        <f t="shared" si="970"/>
        <v/>
      </c>
      <c r="Y2195" s="65" t="str">
        <f t="shared" si="977"/>
        <v/>
      </c>
      <c r="Z2195" s="65" t="str">
        <f t="shared" si="978"/>
        <v/>
      </c>
      <c r="AA2195" s="65" t="str">
        <f t="shared" si="979"/>
        <v/>
      </c>
      <c r="AB2195" s="65" t="str">
        <f t="shared" si="980"/>
        <v/>
      </c>
      <c r="AC2195" s="65" t="str">
        <f t="shared" si="981"/>
        <v/>
      </c>
      <c r="AH2195" s="65" t="str">
        <f t="shared" si="971"/>
        <v>188910192</v>
      </c>
      <c r="AI2195" s="65">
        <v>18891019</v>
      </c>
      <c r="AJ2195" s="65" t="s">
        <v>100</v>
      </c>
      <c r="AK2195" s="65">
        <v>2</v>
      </c>
      <c r="AL2195" s="65" t="s">
        <v>2174</v>
      </c>
      <c r="AN2195" s="65" t="str">
        <f t="shared" si="966"/>
        <v/>
      </c>
    </row>
    <row r="2196" spans="1:40" ht="16.8" customHeight="1" x14ac:dyDescent="0.25">
      <c r="A2196" s="113">
        <v>1</v>
      </c>
      <c r="B2196" s="342" t="s">
        <v>2653</v>
      </c>
      <c r="C2196" s="342" t="s">
        <v>663</v>
      </c>
      <c r="D2196" s="350" t="str">
        <f t="shared" si="958"/>
        <v>'Friendly'</v>
      </c>
      <c r="E2196" s="211">
        <f t="shared" ref="E2196:E2209" si="983">E2195</f>
        <v>18871112</v>
      </c>
      <c r="F2196" s="262">
        <v>3</v>
      </c>
      <c r="R2196" s="112" t="str">
        <f>IF(D2196="","", CONCATENATE("Update games set ", B2196, "= ",D2196," where game_id=", E2196))</f>
        <v>Update games set Game_type= 'Friendly' where game_id=18871112</v>
      </c>
      <c r="S2196" s="112" t="str">
        <f t="shared" si="967"/>
        <v/>
      </c>
      <c r="T2196" s="112" t="str">
        <f t="shared" si="968"/>
        <v/>
      </c>
      <c r="U2196" s="200" t="str">
        <f t="shared" si="965"/>
        <v/>
      </c>
      <c r="V2196" s="112" t="str">
        <f t="shared" si="969"/>
        <v/>
      </c>
      <c r="W2196" s="415" t="str">
        <f t="shared" si="970"/>
        <v/>
      </c>
      <c r="Y2196" s="65" t="str">
        <f t="shared" si="977"/>
        <v/>
      </c>
      <c r="Z2196" s="65" t="str">
        <f t="shared" si="978"/>
        <v/>
      </c>
      <c r="AA2196" s="65" t="str">
        <f t="shared" si="979"/>
        <v/>
      </c>
      <c r="AB2196" s="65" t="str">
        <f t="shared" si="980"/>
        <v/>
      </c>
      <c r="AC2196" s="65" t="str">
        <f t="shared" si="981"/>
        <v/>
      </c>
      <c r="AH2196" s="65" t="str">
        <f t="shared" si="971"/>
        <v>188910193</v>
      </c>
      <c r="AI2196" s="65">
        <v>18891019</v>
      </c>
      <c r="AJ2196" s="65" t="s">
        <v>100</v>
      </c>
      <c r="AK2196" s="65">
        <v>3</v>
      </c>
      <c r="AL2196" s="65" t="s">
        <v>2174</v>
      </c>
      <c r="AN2196" s="65" t="str">
        <f t="shared" si="966"/>
        <v/>
      </c>
    </row>
    <row r="2197" spans="1:40" ht="16.8" customHeight="1" x14ac:dyDescent="0.25">
      <c r="A2197" s="113">
        <v>1</v>
      </c>
      <c r="B2197" s="342" t="s">
        <v>4978</v>
      </c>
      <c r="C2197" s="342" t="s">
        <v>0</v>
      </c>
      <c r="D2197" s="350" t="str">
        <f t="shared" si="958"/>
        <v>'A'</v>
      </c>
      <c r="E2197" s="211">
        <f t="shared" si="983"/>
        <v>18871112</v>
      </c>
      <c r="F2197" s="262">
        <v>4</v>
      </c>
      <c r="R2197" s="112" t="str">
        <f>IF(D2197="","", CONCATENATE("Update games set ", B2197, "= ",D2197," where game_id=", E2197))</f>
        <v>Update games set HAN= 'A' where game_id=18871112</v>
      </c>
      <c r="S2197" s="112" t="str">
        <f t="shared" si="967"/>
        <v/>
      </c>
      <c r="T2197" s="112" t="str">
        <f t="shared" si="968"/>
        <v/>
      </c>
      <c r="U2197" s="200" t="str">
        <f t="shared" si="965"/>
        <v/>
      </c>
      <c r="V2197" s="112" t="str">
        <f t="shared" si="969"/>
        <v/>
      </c>
      <c r="W2197" s="415" t="str">
        <f t="shared" si="970"/>
        <v/>
      </c>
      <c r="Y2197" s="65" t="str">
        <f t="shared" si="977"/>
        <v/>
      </c>
      <c r="Z2197" s="65" t="str">
        <f t="shared" si="978"/>
        <v/>
      </c>
      <c r="AA2197" s="65" t="str">
        <f t="shared" si="979"/>
        <v/>
      </c>
      <c r="AB2197" s="65" t="str">
        <f t="shared" si="980"/>
        <v/>
      </c>
      <c r="AC2197" s="65" t="str">
        <f t="shared" si="981"/>
        <v/>
      </c>
      <c r="AH2197" s="65" t="str">
        <f t="shared" si="971"/>
        <v>188910194</v>
      </c>
      <c r="AI2197" s="65">
        <v>18891019</v>
      </c>
      <c r="AJ2197" s="65" t="s">
        <v>100</v>
      </c>
      <c r="AK2197" s="65">
        <v>4</v>
      </c>
      <c r="AL2197" s="65" t="s">
        <v>2174</v>
      </c>
      <c r="AN2197" s="65" t="str">
        <f t="shared" si="966"/>
        <v/>
      </c>
    </row>
    <row r="2198" spans="1:40" ht="16.8" customHeight="1" x14ac:dyDescent="0.25">
      <c r="A2198" s="113">
        <v>1</v>
      </c>
      <c r="B2198" s="342" t="s">
        <v>5</v>
      </c>
      <c r="C2198" s="342">
        <v>1</v>
      </c>
      <c r="D2198" s="349">
        <f t="shared" si="973"/>
        <v>1</v>
      </c>
      <c r="E2198" s="211">
        <f t="shared" si="983"/>
        <v>18871112</v>
      </c>
      <c r="F2198" s="262">
        <v>5</v>
      </c>
      <c r="R2198" s="112" t="str">
        <f>IF(D2198="","", CONCATENATE("Update games set ", B2198, "= ",D2198," where game_id=", E2198))</f>
        <v>Update games set F= 1 where game_id=18871112</v>
      </c>
      <c r="S2198" s="112" t="str">
        <f t="shared" si="967"/>
        <v/>
      </c>
      <c r="T2198" s="112" t="str">
        <f t="shared" si="968"/>
        <v/>
      </c>
      <c r="U2198" s="200" t="str">
        <f t="shared" si="965"/>
        <v/>
      </c>
      <c r="V2198" s="112" t="str">
        <f t="shared" si="969"/>
        <v/>
      </c>
      <c r="W2198" s="415" t="str">
        <f t="shared" si="970"/>
        <v/>
      </c>
      <c r="Y2198" s="65" t="str">
        <f t="shared" si="977"/>
        <v/>
      </c>
      <c r="Z2198" s="65" t="str">
        <f t="shared" si="978"/>
        <v/>
      </c>
      <c r="AA2198" s="65" t="str">
        <f t="shared" si="979"/>
        <v/>
      </c>
      <c r="AB2198" s="65" t="str">
        <f t="shared" si="980"/>
        <v/>
      </c>
      <c r="AC2198" s="65" t="str">
        <f t="shared" si="981"/>
        <v/>
      </c>
      <c r="AH2198" s="65" t="str">
        <f t="shared" si="971"/>
        <v>188910195</v>
      </c>
      <c r="AI2198" s="65">
        <v>18891019</v>
      </c>
      <c r="AJ2198" s="65" t="s">
        <v>100</v>
      </c>
      <c r="AK2198" s="65">
        <v>5</v>
      </c>
      <c r="AL2198" s="65" t="s">
        <v>2174</v>
      </c>
      <c r="AN2198" s="65" t="str">
        <f t="shared" si="966"/>
        <v/>
      </c>
    </row>
    <row r="2199" spans="1:40" ht="16.8" customHeight="1" x14ac:dyDescent="0.25">
      <c r="A2199" s="113">
        <v>1</v>
      </c>
      <c r="B2199" s="342" t="s">
        <v>0</v>
      </c>
      <c r="C2199" s="342">
        <v>1</v>
      </c>
      <c r="D2199" s="349">
        <f t="shared" si="973"/>
        <v>1</v>
      </c>
      <c r="E2199" s="211">
        <f t="shared" si="983"/>
        <v>18871112</v>
      </c>
      <c r="F2199" s="262">
        <v>6</v>
      </c>
      <c r="R2199" s="112" t="str">
        <f>IF(D2199="","", CONCATENATE("Update games set ", B2199, "= ",D2199," where game_id=", E2199))</f>
        <v>Update games set A= 1 where game_id=18871112</v>
      </c>
      <c r="S2199" s="112" t="str">
        <f t="shared" si="967"/>
        <v/>
      </c>
      <c r="T2199" s="112" t="str">
        <f t="shared" si="968"/>
        <v/>
      </c>
      <c r="U2199" s="200" t="str">
        <f t="shared" si="965"/>
        <v/>
      </c>
      <c r="V2199" s="112" t="str">
        <f t="shared" si="969"/>
        <v/>
      </c>
      <c r="W2199" s="415" t="str">
        <f t="shared" si="970"/>
        <v/>
      </c>
      <c r="Y2199" s="65" t="str">
        <f t="shared" si="977"/>
        <v/>
      </c>
      <c r="Z2199" s="65" t="str">
        <f t="shared" si="978"/>
        <v/>
      </c>
      <c r="AA2199" s="65" t="str">
        <f t="shared" si="979"/>
        <v/>
      </c>
      <c r="AB2199" s="65" t="str">
        <f t="shared" si="980"/>
        <v/>
      </c>
      <c r="AC2199" s="65" t="str">
        <f t="shared" si="981"/>
        <v/>
      </c>
      <c r="AH2199" s="65" t="str">
        <f t="shared" si="971"/>
        <v>188910196</v>
      </c>
      <c r="AI2199" s="65">
        <v>18891019</v>
      </c>
      <c r="AJ2199" s="65" t="s">
        <v>100</v>
      </c>
      <c r="AK2199" s="65">
        <v>6</v>
      </c>
      <c r="AL2199" s="65" t="s">
        <v>2174</v>
      </c>
      <c r="AN2199" s="65" t="str">
        <f t="shared" si="966"/>
        <v/>
      </c>
    </row>
    <row r="2200" spans="1:40" ht="16.8" customHeight="1" x14ac:dyDescent="0.25">
      <c r="A2200" s="113">
        <v>1</v>
      </c>
      <c r="B2200" s="342" t="s">
        <v>23</v>
      </c>
      <c r="D2200" s="334" t="str">
        <f t="shared" ref="D2200" si="984">IF(C2200="",IF(D2198&gt;D2199,"'W'",IF(D2198=D2199,"'D'","'L'")),_xlfn.CONCAT("'",C2200,"'"))</f>
        <v>'D'</v>
      </c>
      <c r="E2200" s="211">
        <f t="shared" si="983"/>
        <v>18871112</v>
      </c>
      <c r="F2200" s="262">
        <v>7</v>
      </c>
      <c r="R2200" s="112" t="str">
        <f>IF(D2200="","", CONCATENATE("Update games set ", B2200, "= ",D2200," where game_id=", E2200))</f>
        <v>Update games set Result= 'D' where game_id=18871112</v>
      </c>
      <c r="S2200" s="112" t="str">
        <f t="shared" si="967"/>
        <v/>
      </c>
      <c r="T2200" s="112" t="str">
        <f t="shared" si="968"/>
        <v/>
      </c>
      <c r="U2200" s="200" t="str">
        <f t="shared" si="965"/>
        <v/>
      </c>
      <c r="V2200" s="112" t="str">
        <f t="shared" si="969"/>
        <v/>
      </c>
      <c r="W2200" s="415" t="str">
        <f t="shared" si="970"/>
        <v/>
      </c>
      <c r="Y2200" s="65" t="str">
        <f t="shared" si="977"/>
        <v/>
      </c>
      <c r="Z2200" s="65" t="str">
        <f t="shared" si="978"/>
        <v/>
      </c>
      <c r="AA2200" s="65" t="str">
        <f t="shared" si="979"/>
        <v/>
      </c>
      <c r="AB2200" s="65" t="str">
        <f t="shared" si="980"/>
        <v/>
      </c>
      <c r="AC2200" s="65" t="str">
        <f t="shared" si="981"/>
        <v/>
      </c>
      <c r="AH2200" s="65" t="str">
        <f t="shared" si="971"/>
        <v>188910197</v>
      </c>
      <c r="AI2200" s="65">
        <v>18891019</v>
      </c>
      <c r="AJ2200" s="65" t="s">
        <v>100</v>
      </c>
      <c r="AK2200" s="65">
        <v>7</v>
      </c>
      <c r="AL2200" s="65" t="s">
        <v>2174</v>
      </c>
      <c r="AN2200" s="65" t="str">
        <f t="shared" si="966"/>
        <v/>
      </c>
    </row>
    <row r="2201" spans="1:40" ht="16.8" customHeight="1" x14ac:dyDescent="0.25">
      <c r="A2201" s="113">
        <v>1</v>
      </c>
      <c r="B2201" s="342" t="s">
        <v>768</v>
      </c>
      <c r="D2201" s="349" t="str">
        <f t="shared" si="975"/>
        <v/>
      </c>
      <c r="E2201" s="211">
        <f t="shared" si="983"/>
        <v>18871112</v>
      </c>
      <c r="F2201" s="262">
        <v>8</v>
      </c>
      <c r="R2201" s="112" t="str">
        <f>IF(D2201="","", CONCATENATE("Update games set ", B2201, "= ",D2201," where game_id=", E2201))</f>
        <v/>
      </c>
      <c r="S2201" s="112" t="str">
        <f t="shared" si="967"/>
        <v/>
      </c>
      <c r="T2201" s="112" t="str">
        <f t="shared" si="968"/>
        <v/>
      </c>
      <c r="U2201" s="200" t="str">
        <f t="shared" si="965"/>
        <v/>
      </c>
      <c r="V2201" s="112" t="str">
        <f t="shared" si="969"/>
        <v/>
      </c>
      <c r="W2201" s="415" t="str">
        <f t="shared" si="970"/>
        <v/>
      </c>
      <c r="Y2201" s="65" t="str">
        <f t="shared" si="977"/>
        <v/>
      </c>
      <c r="Z2201" s="65" t="str">
        <f t="shared" si="978"/>
        <v/>
      </c>
      <c r="AA2201" s="65" t="str">
        <f t="shared" si="979"/>
        <v/>
      </c>
      <c r="AB2201" s="65" t="str">
        <f t="shared" si="980"/>
        <v/>
      </c>
      <c r="AC2201" s="65" t="str">
        <f t="shared" si="981"/>
        <v/>
      </c>
      <c r="AH2201" s="65" t="str">
        <f t="shared" si="971"/>
        <v>188910198</v>
      </c>
      <c r="AI2201" s="65">
        <v>18891019</v>
      </c>
      <c r="AJ2201" s="65" t="s">
        <v>100</v>
      </c>
      <c r="AK2201" s="65">
        <v>8</v>
      </c>
      <c r="AL2201" s="65" t="s">
        <v>2174</v>
      </c>
      <c r="AN2201" s="65" t="str">
        <f t="shared" si="966"/>
        <v/>
      </c>
    </row>
    <row r="2202" spans="1:40" ht="16.8" customHeight="1" x14ac:dyDescent="0.25">
      <c r="A2202" s="113">
        <v>1</v>
      </c>
      <c r="B2202" s="342" t="s">
        <v>766</v>
      </c>
      <c r="D2202" s="349" t="str">
        <f t="shared" si="975"/>
        <v/>
      </c>
      <c r="E2202" s="211">
        <f t="shared" si="983"/>
        <v>18871112</v>
      </c>
      <c r="F2202" s="262">
        <v>9</v>
      </c>
      <c r="G2202" s="194"/>
      <c r="H2202" s="194"/>
      <c r="N2202" s="417"/>
      <c r="O2202" s="194"/>
      <c r="P2202" s="194"/>
      <c r="R2202" s="112" t="str">
        <f>IF(D2202="","", CONCATENATE("Update games set ", B2202, "= ",D2202," where game_id=", E2202))</f>
        <v/>
      </c>
      <c r="S2202" s="112" t="str">
        <f t="shared" si="967"/>
        <v/>
      </c>
      <c r="T2202" s="112" t="str">
        <f t="shared" si="968"/>
        <v/>
      </c>
      <c r="U2202" s="200" t="str">
        <f t="shared" si="965"/>
        <v/>
      </c>
      <c r="V2202" s="112" t="str">
        <f t="shared" si="969"/>
        <v/>
      </c>
      <c r="W2202" s="415" t="str">
        <f t="shared" si="970"/>
        <v/>
      </c>
      <c r="Y2202" s="65" t="str">
        <f t="shared" si="977"/>
        <v/>
      </c>
      <c r="Z2202" s="65" t="str">
        <f t="shared" si="978"/>
        <v/>
      </c>
      <c r="AA2202" s="65" t="str">
        <f t="shared" si="979"/>
        <v/>
      </c>
      <c r="AB2202" s="65" t="str">
        <f t="shared" si="980"/>
        <v/>
      </c>
      <c r="AC2202" s="65" t="str">
        <f t="shared" si="981"/>
        <v/>
      </c>
      <c r="AH2202" s="65" t="str">
        <f t="shared" si="971"/>
        <v>188910199</v>
      </c>
      <c r="AI2202" s="65">
        <v>18891019</v>
      </c>
      <c r="AJ2202" s="65" t="s">
        <v>100</v>
      </c>
      <c r="AK2202" s="65">
        <v>9</v>
      </c>
      <c r="AL2202" s="65" t="s">
        <v>2174</v>
      </c>
      <c r="AN2202" s="65" t="str">
        <f t="shared" si="966"/>
        <v/>
      </c>
    </row>
    <row r="2203" spans="1:40" ht="16.8" customHeight="1" x14ac:dyDescent="0.25">
      <c r="A2203" s="113">
        <v>1</v>
      </c>
      <c r="B2203" s="342" t="s">
        <v>753</v>
      </c>
      <c r="D2203" s="350" t="str">
        <f t="shared" si="976"/>
        <v/>
      </c>
      <c r="E2203" s="211">
        <f t="shared" si="983"/>
        <v>18871112</v>
      </c>
      <c r="F2203" s="262">
        <v>10</v>
      </c>
      <c r="G2203" s="194"/>
      <c r="N2203" s="417"/>
      <c r="O2203" s="194"/>
      <c r="P2203" s="194"/>
      <c r="R2203" s="112" t="str">
        <f>IF(D2203="","", CONCATENATE("Update games set ", B2203, "= ",D2203," where game_id=", E2203))</f>
        <v/>
      </c>
      <c r="S2203" s="112" t="str">
        <f t="shared" si="967"/>
        <v/>
      </c>
      <c r="T2203" s="112" t="str">
        <f t="shared" si="968"/>
        <v/>
      </c>
      <c r="U2203" s="200" t="str">
        <f t="shared" si="965"/>
        <v/>
      </c>
      <c r="V2203" s="112" t="str">
        <f t="shared" si="969"/>
        <v/>
      </c>
      <c r="W2203" s="415" t="str">
        <f t="shared" si="970"/>
        <v/>
      </c>
      <c r="Y2203" s="65" t="str">
        <f t="shared" si="977"/>
        <v/>
      </c>
      <c r="Z2203" s="65" t="str">
        <f t="shared" si="978"/>
        <v/>
      </c>
      <c r="AA2203" s="65" t="str">
        <f t="shared" si="979"/>
        <v/>
      </c>
      <c r="AB2203" s="65" t="str">
        <f t="shared" si="980"/>
        <v/>
      </c>
      <c r="AC2203" s="65" t="str">
        <f t="shared" si="981"/>
        <v/>
      </c>
      <c r="AH2203" s="65" t="str">
        <f t="shared" si="971"/>
        <v>1889101910</v>
      </c>
      <c r="AI2203" s="65">
        <v>18891019</v>
      </c>
      <c r="AJ2203" s="65" t="s">
        <v>100</v>
      </c>
      <c r="AK2203" s="65">
        <v>10</v>
      </c>
      <c r="AL2203" s="65" t="s">
        <v>2174</v>
      </c>
      <c r="AN2203" s="65" t="str">
        <f t="shared" si="966"/>
        <v/>
      </c>
    </row>
    <row r="2204" spans="1:40" ht="16.8" customHeight="1" x14ac:dyDescent="0.25">
      <c r="A2204" s="113">
        <v>1</v>
      </c>
      <c r="B2204" s="342" t="s">
        <v>746</v>
      </c>
      <c r="C2204" s="351" t="s">
        <v>5062</v>
      </c>
      <c r="D2204" s="334" t="str">
        <f>CONCATENATE("'", LEFT(E2204,4),"-",MID(E2204,5,2),"-", MID(E2204,7,2), " ", C2204,"'")</f>
        <v>'1887-11-12 15:00'</v>
      </c>
      <c r="E2204" s="211">
        <f t="shared" si="983"/>
        <v>18871112</v>
      </c>
      <c r="F2204" s="262">
        <v>11</v>
      </c>
      <c r="R2204" s="112" t="str">
        <f>IF(D2204="","", CONCATENATE("Update games set ", B2204, "= ",D2204," where game_id=", E2204))</f>
        <v>Update games set Game_date= '1887-11-12 15:00' where game_id=18871112</v>
      </c>
      <c r="S2204" s="112" t="str">
        <f t="shared" si="967"/>
        <v/>
      </c>
      <c r="T2204" s="112" t="str">
        <f t="shared" si="968"/>
        <v/>
      </c>
      <c r="U2204" s="200" t="str">
        <f t="shared" si="965"/>
        <v/>
      </c>
      <c r="V2204" s="112" t="str">
        <f t="shared" si="969"/>
        <v/>
      </c>
      <c r="W2204" s="415" t="str">
        <f t="shared" si="970"/>
        <v/>
      </c>
      <c r="Y2204" s="65" t="str">
        <f t="shared" si="977"/>
        <v/>
      </c>
      <c r="Z2204" s="65" t="str">
        <f t="shared" si="978"/>
        <v/>
      </c>
      <c r="AA2204" s="65" t="str">
        <f t="shared" si="979"/>
        <v/>
      </c>
      <c r="AB2204" s="65" t="str">
        <f t="shared" si="980"/>
        <v/>
      </c>
      <c r="AC2204" s="65" t="str">
        <f t="shared" si="981"/>
        <v/>
      </c>
      <c r="AH2204" s="65" t="str">
        <f t="shared" si="971"/>
        <v>1889101911</v>
      </c>
      <c r="AI2204" s="65">
        <v>18891019</v>
      </c>
      <c r="AJ2204" s="65" t="s">
        <v>100</v>
      </c>
      <c r="AK2204" s="65">
        <v>11</v>
      </c>
      <c r="AL2204" s="65" t="s">
        <v>2174</v>
      </c>
      <c r="AN2204" s="65" t="str">
        <f t="shared" si="966"/>
        <v/>
      </c>
    </row>
    <row r="2205" spans="1:40" ht="16.8" customHeight="1" x14ac:dyDescent="0.25">
      <c r="A2205" s="113">
        <v>1</v>
      </c>
      <c r="B2205" s="342" t="s">
        <v>25</v>
      </c>
      <c r="D2205" s="350" t="str">
        <f t="shared" si="958"/>
        <v/>
      </c>
      <c r="E2205" s="211">
        <f t="shared" si="983"/>
        <v>18871112</v>
      </c>
      <c r="F2205" s="262">
        <v>12</v>
      </c>
      <c r="G2205" s="212"/>
      <c r="H2205" s="212"/>
      <c r="N2205" s="416"/>
      <c r="O2205" s="212"/>
      <c r="P2205" s="212"/>
      <c r="R2205" s="112" t="str">
        <f>IF(D2205="","", CONCATENATE("Update games set ", B2205, "= ",D2205," where game_id=", E2205))</f>
        <v/>
      </c>
      <c r="S2205" s="112" t="str">
        <f t="shared" si="967"/>
        <v/>
      </c>
      <c r="T2205" s="112" t="str">
        <f t="shared" si="968"/>
        <v/>
      </c>
      <c r="U2205" s="200" t="str">
        <f t="shared" si="965"/>
        <v/>
      </c>
      <c r="V2205" s="112" t="str">
        <f t="shared" si="969"/>
        <v/>
      </c>
      <c r="W2205" s="415" t="str">
        <f t="shared" si="970"/>
        <v/>
      </c>
      <c r="Y2205" s="65" t="str">
        <f t="shared" si="977"/>
        <v/>
      </c>
      <c r="Z2205" s="65" t="str">
        <f t="shared" si="978"/>
        <v/>
      </c>
      <c r="AA2205" s="65" t="str">
        <f t="shared" si="979"/>
        <v/>
      </c>
      <c r="AB2205" s="65" t="str">
        <f t="shared" si="980"/>
        <v/>
      </c>
      <c r="AC2205" s="65" t="str">
        <f t="shared" si="981"/>
        <v/>
      </c>
      <c r="AH2205" s="65" t="str">
        <f t="shared" si="971"/>
        <v>1889101912</v>
      </c>
      <c r="AI2205" s="65">
        <v>18891019</v>
      </c>
      <c r="AJ2205" s="65" t="s">
        <v>100</v>
      </c>
      <c r="AK2205" s="65">
        <v>12</v>
      </c>
      <c r="AL2205" s="65" t="s">
        <v>653</v>
      </c>
      <c r="AN2205" s="65" t="str">
        <f t="shared" si="966"/>
        <v/>
      </c>
    </row>
    <row r="2206" spans="1:40" ht="16.8" customHeight="1" x14ac:dyDescent="0.25">
      <c r="A2206" s="113">
        <v>1</v>
      </c>
      <c r="B2206" s="342" t="s">
        <v>475</v>
      </c>
      <c r="D2206" s="349" t="str">
        <f t="shared" si="975"/>
        <v/>
      </c>
      <c r="E2206" s="211">
        <f t="shared" si="983"/>
        <v>18871112</v>
      </c>
      <c r="F2206" s="262">
        <v>13</v>
      </c>
      <c r="R2206" s="112" t="str">
        <f>IF(D2206="","", CONCATENATE("Update games set ", B2206, "= ",D2206," where game_id=", E2206))</f>
        <v/>
      </c>
      <c r="S2206" s="112" t="str">
        <f t="shared" si="967"/>
        <v/>
      </c>
      <c r="T2206" s="112" t="str">
        <f t="shared" si="968"/>
        <v/>
      </c>
      <c r="U2206" s="200" t="str">
        <f t="shared" si="965"/>
        <v/>
      </c>
      <c r="V2206" s="112" t="str">
        <f t="shared" si="969"/>
        <v/>
      </c>
      <c r="W2206" s="415" t="str">
        <f t="shared" si="970"/>
        <v/>
      </c>
      <c r="Y2206" s="65" t="str">
        <f t="shared" si="977"/>
        <v/>
      </c>
      <c r="Z2206" s="65" t="str">
        <f t="shared" si="978"/>
        <v/>
      </c>
      <c r="AA2206" s="65" t="str">
        <f t="shared" si="979"/>
        <v/>
      </c>
      <c r="AB2206" s="65" t="str">
        <f t="shared" si="980"/>
        <v/>
      </c>
      <c r="AC2206" s="65" t="str">
        <f t="shared" si="981"/>
        <v/>
      </c>
      <c r="AH2206" s="65" t="str">
        <f t="shared" si="971"/>
        <v>1889101913</v>
      </c>
      <c r="AI2206" s="65">
        <v>18891019</v>
      </c>
      <c r="AJ2206" s="65" t="s">
        <v>100</v>
      </c>
      <c r="AK2206" s="65">
        <v>13</v>
      </c>
      <c r="AL2206" s="65" t="s">
        <v>653</v>
      </c>
      <c r="AN2206" s="65" t="str">
        <f t="shared" si="966"/>
        <v/>
      </c>
    </row>
    <row r="2207" spans="1:40" ht="16.8" customHeight="1" x14ac:dyDescent="0.25">
      <c r="A2207" s="113">
        <v>1</v>
      </c>
      <c r="B2207" s="342" t="s">
        <v>20</v>
      </c>
      <c r="D2207" s="350" t="str">
        <f t="shared" si="958"/>
        <v/>
      </c>
      <c r="E2207" s="211">
        <f t="shared" si="983"/>
        <v>18871112</v>
      </c>
      <c r="F2207" s="262">
        <v>14</v>
      </c>
      <c r="R2207" s="112" t="str">
        <f>IF(D2207="","", CONCATENATE("Update games set ", B2207, "= ",D2207," where game_id=", E2207))</f>
        <v/>
      </c>
      <c r="S2207" s="112" t="str">
        <f t="shared" si="967"/>
        <v/>
      </c>
      <c r="T2207" s="112" t="str">
        <f t="shared" si="968"/>
        <v/>
      </c>
      <c r="U2207" s="200" t="str">
        <f t="shared" si="965"/>
        <v/>
      </c>
      <c r="V2207" s="112" t="str">
        <f t="shared" si="969"/>
        <v/>
      </c>
      <c r="W2207" s="415" t="str">
        <f t="shared" si="970"/>
        <v/>
      </c>
      <c r="Y2207" s="65" t="str">
        <f t="shared" si="977"/>
        <v/>
      </c>
      <c r="Z2207" s="65" t="str">
        <f t="shared" si="978"/>
        <v/>
      </c>
      <c r="AA2207" s="65" t="str">
        <f t="shared" si="979"/>
        <v/>
      </c>
      <c r="AB2207" s="65" t="str">
        <f t="shared" si="980"/>
        <v/>
      </c>
      <c r="AC2207" s="65" t="str">
        <f t="shared" si="981"/>
        <v/>
      </c>
      <c r="AH2207" s="65" t="str">
        <f t="shared" si="971"/>
        <v>1889101914</v>
      </c>
      <c r="AI2207" s="65">
        <v>18891019</v>
      </c>
      <c r="AJ2207" s="65" t="s">
        <v>100</v>
      </c>
      <c r="AK2207" s="65">
        <v>14</v>
      </c>
      <c r="AL2207" s="65" t="s">
        <v>653</v>
      </c>
      <c r="AN2207" s="65" t="str">
        <f t="shared" si="966"/>
        <v/>
      </c>
    </row>
    <row r="2208" spans="1:40" ht="16.8" customHeight="1" x14ac:dyDescent="0.25">
      <c r="A2208" s="113">
        <v>1</v>
      </c>
      <c r="B2208" s="342" t="s">
        <v>4882</v>
      </c>
      <c r="C2208" s="342" t="str">
        <f>IF(C2207="", "", C2207)</f>
        <v/>
      </c>
      <c r="D2208" s="350" t="str">
        <f t="shared" si="958"/>
        <v/>
      </c>
      <c r="E2208" s="211">
        <f t="shared" si="983"/>
        <v>18871112</v>
      </c>
      <c r="F2208" s="262">
        <v>15</v>
      </c>
      <c r="R2208" s="112" t="str">
        <f>IF(D2208="","", CONCATENATE("Update games set ", B2208, "= ",D2208," where game_id=", E2208))</f>
        <v/>
      </c>
      <c r="S2208" s="112" t="str">
        <f t="shared" si="967"/>
        <v/>
      </c>
      <c r="T2208" s="112" t="str">
        <f t="shared" si="968"/>
        <v/>
      </c>
      <c r="U2208" s="200" t="str">
        <f t="shared" si="965"/>
        <v/>
      </c>
      <c r="V2208" s="112" t="str">
        <f t="shared" si="969"/>
        <v/>
      </c>
      <c r="W2208" s="415" t="str">
        <f t="shared" si="970"/>
        <v/>
      </c>
      <c r="Y2208" s="65" t="str">
        <f t="shared" si="977"/>
        <v/>
      </c>
      <c r="Z2208" s="65" t="str">
        <f t="shared" si="978"/>
        <v/>
      </c>
      <c r="AA2208" s="65" t="str">
        <f t="shared" si="979"/>
        <v/>
      </c>
      <c r="AB2208" s="65" t="str">
        <f t="shared" si="980"/>
        <v/>
      </c>
      <c r="AC2208" s="65" t="str">
        <f t="shared" si="981"/>
        <v/>
      </c>
      <c r="AH2208" s="65" t="str">
        <f t="shared" si="971"/>
        <v>1889101915</v>
      </c>
      <c r="AI2208" s="65">
        <v>18891019</v>
      </c>
      <c r="AJ2208" s="65" t="s">
        <v>100</v>
      </c>
      <c r="AK2208" s="65">
        <v>15</v>
      </c>
      <c r="AL2208" s="65" t="s">
        <v>653</v>
      </c>
      <c r="AN2208" s="65" t="str">
        <f t="shared" si="966"/>
        <v/>
      </c>
    </row>
    <row r="2209" spans="1:40" s="126" customFormat="1" ht="16.8" customHeight="1" thickBot="1" x14ac:dyDescent="0.3">
      <c r="A2209" s="113">
        <v>1</v>
      </c>
      <c r="B2209" s="116" t="s">
        <v>115</v>
      </c>
      <c r="C2209" s="352"/>
      <c r="D2209" s="370" t="str">
        <f t="shared" ref="D2209" si="985">IF(MID(E2209,5,2)*1&gt;6,_xlfn.CONCAT("'",LEFT(E2209,4),"-",MID(E2209,3,2)+1,"'"),_xlfn.CONCAT("'",LEFT(E2209,4)-1,"-",MID(E2209,3,2),"'"))</f>
        <v>'1887-88'</v>
      </c>
      <c r="E2209" s="214">
        <f t="shared" si="983"/>
        <v>18871112</v>
      </c>
      <c r="F2209" s="266">
        <v>16</v>
      </c>
      <c r="G2209" s="343"/>
      <c r="H2209" s="343"/>
      <c r="I2209" s="267"/>
      <c r="J2209" s="214"/>
      <c r="K2209" s="266"/>
      <c r="L2209" s="266"/>
      <c r="M2209" s="266"/>
      <c r="N2209" s="419"/>
      <c r="O2209" s="343"/>
      <c r="P2209" s="343"/>
      <c r="Q2209" s="346"/>
      <c r="R2209" s="112" t="str">
        <f>IF(D2209="","", CONCATENATE("Update games set ", B2209, "= ",D2209," where game_id=", E2209))</f>
        <v>Update games set Season= '1887-88' where game_id=18871112</v>
      </c>
      <c r="S2209" s="112" t="str">
        <f t="shared" si="967"/>
        <v/>
      </c>
      <c r="T2209" s="112" t="str">
        <f t="shared" si="968"/>
        <v/>
      </c>
      <c r="U2209" s="200" t="str">
        <f t="shared" si="965"/>
        <v/>
      </c>
      <c r="V2209" s="112" t="str">
        <f t="shared" si="969"/>
        <v/>
      </c>
      <c r="W2209" s="415" t="str">
        <f t="shared" si="970"/>
        <v/>
      </c>
      <c r="X2209" s="240"/>
      <c r="Y2209" s="65" t="str">
        <f t="shared" si="977"/>
        <v/>
      </c>
      <c r="Z2209" s="65" t="str">
        <f t="shared" si="978"/>
        <v/>
      </c>
      <c r="AA2209" s="65" t="str">
        <f t="shared" si="979"/>
        <v/>
      </c>
      <c r="AB2209" s="65" t="str">
        <f t="shared" si="980"/>
        <v/>
      </c>
      <c r="AC2209" s="65" t="str">
        <f t="shared" si="981"/>
        <v/>
      </c>
      <c r="AH2209" s="65" t="str">
        <f t="shared" si="971"/>
        <v>1889101916</v>
      </c>
      <c r="AI2209" s="126">
        <v>18891019</v>
      </c>
      <c r="AJ2209" s="126" t="s">
        <v>100</v>
      </c>
      <c r="AK2209" s="126">
        <v>16</v>
      </c>
      <c r="AL2209" s="126" t="s">
        <v>653</v>
      </c>
      <c r="AN2209" s="65" t="str">
        <f t="shared" si="966"/>
        <v/>
      </c>
    </row>
    <row r="2210" spans="1:40" ht="15" thickTop="1" x14ac:dyDescent="0.25">
      <c r="A2210" s="113">
        <v>1</v>
      </c>
      <c r="B2210" s="341" t="s">
        <v>22</v>
      </c>
      <c r="C2210" s="341" t="s">
        <v>5115</v>
      </c>
      <c r="D2210" s="341" t="str">
        <f t="shared" si="958"/>
        <v>'Linfield Athletic'</v>
      </c>
      <c r="E2210" s="211">
        <v>18890202</v>
      </c>
      <c r="F2210" s="262">
        <v>1</v>
      </c>
      <c r="G2210" s="211" t="s">
        <v>5078</v>
      </c>
      <c r="H2210" s="212"/>
      <c r="R2210" s="112" t="str">
        <f>IF(D2210="","", CONCATENATE("Update games set ", B2210, "= ",D2210," where game_id=", E2210))</f>
        <v>Update games set Opponent= 'Linfield Athletic' where game_id=18890202</v>
      </c>
      <c r="S2210" s="112" t="str">
        <f t="shared" si="967"/>
        <v>Update lineups set player_name = 'FW Beardsley', raw_name = 'FW Beardsley' where game_id = 18890202 and player_order = 1</v>
      </c>
      <c r="T2210" s="112" t="str">
        <f t="shared" si="968"/>
        <v/>
      </c>
      <c r="U2210" s="200" t="str">
        <f t="shared" si="965"/>
        <v/>
      </c>
      <c r="V2210" s="112" t="str">
        <f t="shared" si="969"/>
        <v/>
      </c>
      <c r="W2210" s="415" t="str">
        <f t="shared" si="970"/>
        <v/>
      </c>
      <c r="Y2210" s="65" t="str">
        <f t="shared" si="977"/>
        <v/>
      </c>
      <c r="Z2210" s="65" t="str">
        <f t="shared" si="978"/>
        <v/>
      </c>
      <c r="AA2210" s="65" t="str">
        <f t="shared" si="979"/>
        <v/>
      </c>
      <c r="AB2210" s="65" t="str">
        <f t="shared" si="980"/>
        <v/>
      </c>
      <c r="AC2210" s="65" t="str">
        <f t="shared" si="981"/>
        <v/>
      </c>
      <c r="AH2210" s="65" t="str">
        <f t="shared" si="971"/>
        <v>188911021</v>
      </c>
      <c r="AI2210" s="65">
        <v>18891102</v>
      </c>
      <c r="AJ2210" s="65" t="s">
        <v>5126</v>
      </c>
      <c r="AK2210" s="65">
        <v>1</v>
      </c>
      <c r="AL2210" s="65" t="s">
        <v>2062</v>
      </c>
      <c r="AN2210" s="65" t="str">
        <f t="shared" si="966"/>
        <v>update games set source = 'The Nottingham Forest Football Scrapbook' where game_id = 18890202</v>
      </c>
    </row>
    <row r="2211" spans="1:40" ht="16.8" customHeight="1" x14ac:dyDescent="0.25">
      <c r="A2211" s="113">
        <v>1</v>
      </c>
      <c r="B2211" s="342" t="s">
        <v>4979</v>
      </c>
      <c r="C2211" s="342" t="str">
        <f>IF(C2210="", "", C2210)</f>
        <v>Linfield Athletic</v>
      </c>
      <c r="D2211" s="350" t="str">
        <f t="shared" ref="D2211:D2274" si="986">IF(C2211="", "", CONCATENATE("'", C2211,"'"))</f>
        <v>'Linfield Athletic'</v>
      </c>
      <c r="E2211" s="211">
        <f>E2210</f>
        <v>18890202</v>
      </c>
      <c r="F2211" s="262">
        <v>2</v>
      </c>
      <c r="G2211" s="211" t="s">
        <v>5116</v>
      </c>
      <c r="R2211" s="112" t="str">
        <f>IF(D2211="","", CONCATENATE("Update games set ", B2211, "= ",D2211," where game_id=", E2211))</f>
        <v>Update games set Opp_parent= 'Linfield Athletic' where game_id=18890202</v>
      </c>
      <c r="S2211" s="112" t="str">
        <f t="shared" si="967"/>
        <v>Update lineups set player_name = 'R Henson', raw_name = 'R Henson' where game_id = 18890202 and player_order = 2</v>
      </c>
      <c r="T2211" s="112" t="str">
        <f t="shared" si="968"/>
        <v/>
      </c>
      <c r="U2211" s="200" t="str">
        <f t="shared" si="965"/>
        <v/>
      </c>
      <c r="V2211" s="112" t="str">
        <f t="shared" si="969"/>
        <v/>
      </c>
      <c r="W2211" s="415" t="str">
        <f t="shared" si="970"/>
        <v/>
      </c>
      <c r="Y2211" s="65" t="str">
        <f t="shared" si="977"/>
        <v/>
      </c>
      <c r="Z2211" s="65" t="str">
        <f t="shared" si="978"/>
        <v/>
      </c>
      <c r="AA2211" s="65" t="str">
        <f t="shared" si="979"/>
        <v/>
      </c>
      <c r="AB2211" s="65" t="str">
        <f t="shared" si="980"/>
        <v/>
      </c>
      <c r="AC2211" s="65" t="str">
        <f t="shared" si="981"/>
        <v/>
      </c>
      <c r="AH2211" s="65" t="str">
        <f t="shared" si="971"/>
        <v>188911022</v>
      </c>
      <c r="AI2211" s="65">
        <v>18891102</v>
      </c>
      <c r="AJ2211" s="65" t="s">
        <v>5126</v>
      </c>
      <c r="AK2211" s="65">
        <v>2</v>
      </c>
      <c r="AL2211" s="65" t="s">
        <v>3263</v>
      </c>
      <c r="AN2211" s="65" t="str">
        <f t="shared" si="966"/>
        <v/>
      </c>
    </row>
    <row r="2212" spans="1:40" ht="16.8" customHeight="1" x14ac:dyDescent="0.25">
      <c r="A2212" s="113">
        <v>1</v>
      </c>
      <c r="B2212" s="342" t="s">
        <v>2653</v>
      </c>
      <c r="C2212" s="342" t="s">
        <v>11</v>
      </c>
      <c r="D2212" s="350" t="str">
        <f t="shared" si="986"/>
        <v>'FA Cup'</v>
      </c>
      <c r="E2212" s="211">
        <f t="shared" ref="E2212:E2225" si="987">E2211</f>
        <v>18890202</v>
      </c>
      <c r="F2212" s="262">
        <v>3</v>
      </c>
      <c r="G2212" s="211" t="s">
        <v>5033</v>
      </c>
      <c r="R2212" s="112" t="str">
        <f>IF(D2212="","", CONCATENATE("Update games set ", B2212, "= ",D2212," where game_id=", E2212))</f>
        <v>Update games set Game_type= 'FA Cup' where game_id=18890202</v>
      </c>
      <c r="S2212" s="112" t="str">
        <f t="shared" si="967"/>
        <v>Update lineups set player_name = 'WT Hancock', raw_name = 'WT Hancock' where game_id = 18890202 and player_order = 3</v>
      </c>
      <c r="T2212" s="112" t="str">
        <f t="shared" si="968"/>
        <v/>
      </c>
      <c r="U2212" s="200" t="str">
        <f t="shared" si="965"/>
        <v/>
      </c>
      <c r="V2212" s="112" t="str">
        <f t="shared" si="969"/>
        <v/>
      </c>
      <c r="W2212" s="415" t="str">
        <f t="shared" si="970"/>
        <v/>
      </c>
      <c r="Y2212" s="65" t="str">
        <f t="shared" si="977"/>
        <v/>
      </c>
      <c r="Z2212" s="65" t="str">
        <f t="shared" si="978"/>
        <v/>
      </c>
      <c r="AA2212" s="65" t="str">
        <f t="shared" si="979"/>
        <v/>
      </c>
      <c r="AB2212" s="65" t="str">
        <f t="shared" si="980"/>
        <v/>
      </c>
      <c r="AC2212" s="65" t="str">
        <f t="shared" si="981"/>
        <v/>
      </c>
      <c r="AH2212" s="65" t="str">
        <f t="shared" si="971"/>
        <v>188911023</v>
      </c>
      <c r="AI2212" s="65">
        <v>18891102</v>
      </c>
      <c r="AJ2212" s="65" t="s">
        <v>5126</v>
      </c>
      <c r="AK2212" s="65">
        <v>3</v>
      </c>
      <c r="AL2212" s="65" t="s">
        <v>2057</v>
      </c>
      <c r="AN2212" s="65" t="str">
        <f t="shared" si="966"/>
        <v/>
      </c>
    </row>
    <row r="2213" spans="1:40" ht="16.8" customHeight="1" x14ac:dyDescent="0.25">
      <c r="A2213" s="113">
        <v>1</v>
      </c>
      <c r="B2213" s="342" t="s">
        <v>4978</v>
      </c>
      <c r="C2213" s="342" t="s">
        <v>5065</v>
      </c>
      <c r="D2213" s="350" t="str">
        <f t="shared" si="986"/>
        <v>'H'</v>
      </c>
      <c r="E2213" s="211">
        <f t="shared" si="987"/>
        <v>18890202</v>
      </c>
      <c r="F2213" s="262">
        <v>4</v>
      </c>
      <c r="G2213" s="211" t="s">
        <v>4901</v>
      </c>
      <c r="R2213" s="112" t="str">
        <f>IF(D2213="","", CONCATENATE("Update games set ", B2213, "= ",D2213," where game_id=", E2213))</f>
        <v>Update games set HAN= 'H' where game_id=18890202</v>
      </c>
      <c r="S2213" s="112" t="str">
        <f t="shared" si="967"/>
        <v>Update lineups set player_name = 'A Smith', raw_name = 'A Smith' where game_id = 18890202 and player_order = 4</v>
      </c>
      <c r="T2213" s="112" t="str">
        <f t="shared" si="968"/>
        <v/>
      </c>
      <c r="U2213" s="200" t="str">
        <f t="shared" si="965"/>
        <v/>
      </c>
      <c r="V2213" s="112" t="str">
        <f t="shared" si="969"/>
        <v/>
      </c>
      <c r="W2213" s="415" t="str">
        <f t="shared" si="970"/>
        <v/>
      </c>
      <c r="Y2213" s="65" t="str">
        <f t="shared" si="977"/>
        <v/>
      </c>
      <c r="Z2213" s="65" t="str">
        <f t="shared" si="978"/>
        <v/>
      </c>
      <c r="AA2213" s="65" t="str">
        <f t="shared" si="979"/>
        <v/>
      </c>
      <c r="AB2213" s="65" t="str">
        <f t="shared" si="980"/>
        <v/>
      </c>
      <c r="AC2213" s="65" t="str">
        <f t="shared" si="981"/>
        <v/>
      </c>
      <c r="AH2213" s="65" t="str">
        <f t="shared" si="971"/>
        <v>188911024</v>
      </c>
      <c r="AI2213" s="65">
        <v>18891102</v>
      </c>
      <c r="AJ2213" s="65" t="s">
        <v>5126</v>
      </c>
      <c r="AK2213" s="65">
        <v>4</v>
      </c>
      <c r="AL2213" s="65" t="s">
        <v>2087</v>
      </c>
      <c r="AN2213" s="65" t="str">
        <f t="shared" si="966"/>
        <v/>
      </c>
    </row>
    <row r="2214" spans="1:40" ht="16.8" customHeight="1" x14ac:dyDescent="0.25">
      <c r="A2214" s="113">
        <v>1</v>
      </c>
      <c r="B2214" s="342" t="s">
        <v>5</v>
      </c>
      <c r="C2214" s="342">
        <v>2</v>
      </c>
      <c r="D2214" s="349">
        <f t="shared" si="973"/>
        <v>2</v>
      </c>
      <c r="E2214" s="211">
        <f t="shared" si="987"/>
        <v>18890202</v>
      </c>
      <c r="F2214" s="262">
        <v>5</v>
      </c>
      <c r="G2214" s="211" t="s">
        <v>3534</v>
      </c>
      <c r="R2214" s="112" t="str">
        <f>IF(D2214="","", CONCATENATE("Update games set ", B2214, "= ",D2214," where game_id=", E2214))</f>
        <v>Update games set F= 2 where game_id=18890202</v>
      </c>
      <c r="S2214" s="112" t="str">
        <f t="shared" si="967"/>
        <v>Update lineups set player_name = 'H Pike', raw_name = 'H Pike' where game_id = 18890202 and player_order = 5</v>
      </c>
      <c r="T2214" s="112" t="str">
        <f t="shared" si="968"/>
        <v/>
      </c>
      <c r="U2214" s="200" t="str">
        <f t="shared" si="965"/>
        <v/>
      </c>
      <c r="V2214" s="112" t="str">
        <f t="shared" si="969"/>
        <v/>
      </c>
      <c r="W2214" s="415" t="str">
        <f t="shared" si="970"/>
        <v/>
      </c>
      <c r="Y2214" s="65" t="str">
        <f t="shared" si="977"/>
        <v/>
      </c>
      <c r="Z2214" s="65" t="str">
        <f t="shared" si="978"/>
        <v/>
      </c>
      <c r="AA2214" s="65" t="str">
        <f t="shared" si="979"/>
        <v/>
      </c>
      <c r="AB2214" s="65" t="str">
        <f t="shared" si="980"/>
        <v/>
      </c>
      <c r="AC2214" s="65" t="str">
        <f t="shared" si="981"/>
        <v/>
      </c>
      <c r="AH2214" s="65" t="str">
        <f t="shared" si="971"/>
        <v>188911025</v>
      </c>
      <c r="AI2214" s="65">
        <v>18891102</v>
      </c>
      <c r="AJ2214" s="65" t="s">
        <v>5126</v>
      </c>
      <c r="AK2214" s="65">
        <v>5</v>
      </c>
      <c r="AL2214" s="65" t="s">
        <v>3281</v>
      </c>
      <c r="AN2214" s="65" t="str">
        <f t="shared" si="966"/>
        <v/>
      </c>
    </row>
    <row r="2215" spans="1:40" ht="16.8" customHeight="1" x14ac:dyDescent="0.25">
      <c r="A2215" s="113">
        <v>1</v>
      </c>
      <c r="B2215" s="342" t="s">
        <v>0</v>
      </c>
      <c r="C2215" s="342">
        <v>2</v>
      </c>
      <c r="D2215" s="349">
        <f t="shared" si="973"/>
        <v>2</v>
      </c>
      <c r="E2215" s="211">
        <f t="shared" si="987"/>
        <v>18890202</v>
      </c>
      <c r="F2215" s="262">
        <v>6</v>
      </c>
      <c r="G2215" s="211" t="s">
        <v>5007</v>
      </c>
      <c r="R2215" s="112" t="str">
        <f>IF(D2215="","", CONCATENATE("Update games set ", B2215, "= ",D2215," where game_id=", E2215))</f>
        <v>Update games set A= 2 where game_id=18890202</v>
      </c>
      <c r="S2215" s="112" t="str">
        <f t="shared" si="967"/>
        <v>Update lineups set player_name = 'S Norman', raw_name = 'S Norman' where game_id = 18890202 and player_order = 6</v>
      </c>
      <c r="T2215" s="112" t="str">
        <f t="shared" si="968"/>
        <v/>
      </c>
      <c r="U2215" s="200" t="str">
        <f t="shared" si="965"/>
        <v/>
      </c>
      <c r="V2215" s="112" t="str">
        <f t="shared" si="969"/>
        <v/>
      </c>
      <c r="W2215" s="415" t="str">
        <f t="shared" si="970"/>
        <v/>
      </c>
      <c r="Y2215" s="65" t="str">
        <f t="shared" si="977"/>
        <v/>
      </c>
      <c r="Z2215" s="65" t="str">
        <f t="shared" si="978"/>
        <v/>
      </c>
      <c r="AA2215" s="65" t="str">
        <f t="shared" si="979"/>
        <v/>
      </c>
      <c r="AB2215" s="65" t="str">
        <f t="shared" si="980"/>
        <v/>
      </c>
      <c r="AC2215" s="65" t="str">
        <f t="shared" si="981"/>
        <v/>
      </c>
      <c r="AH2215" s="65" t="str">
        <f t="shared" si="971"/>
        <v>188911026</v>
      </c>
      <c r="AI2215" s="65">
        <v>18891102</v>
      </c>
      <c r="AJ2215" s="65" t="s">
        <v>5126</v>
      </c>
      <c r="AK2215" s="65">
        <v>6</v>
      </c>
      <c r="AL2215" s="65" t="s">
        <v>2029</v>
      </c>
      <c r="AN2215" s="65" t="str">
        <f t="shared" si="966"/>
        <v/>
      </c>
    </row>
    <row r="2216" spans="1:40" ht="16.8" customHeight="1" x14ac:dyDescent="0.25">
      <c r="A2216" s="113">
        <v>1</v>
      </c>
      <c r="B2216" s="342" t="s">
        <v>23</v>
      </c>
      <c r="D2216" s="334" t="str">
        <f t="shared" ref="D2216" si="988">IF(C2216="",IF(D2214&gt;D2215,"'W'",IF(D2214=D2215,"'D'","'L'")),_xlfn.CONCAT("'",C2216,"'"))</f>
        <v>'D'</v>
      </c>
      <c r="E2216" s="211">
        <f t="shared" si="987"/>
        <v>18890202</v>
      </c>
      <c r="F2216" s="262">
        <v>7</v>
      </c>
      <c r="G2216" s="211" t="s">
        <v>5117</v>
      </c>
      <c r="R2216" s="112" t="str">
        <f>IF(D2216="","", CONCATENATE("Update games set ", B2216, "= ",D2216," where game_id=", E2216))</f>
        <v>Update games set Result= 'D' where game_id=18890202</v>
      </c>
      <c r="S2216" s="112" t="str">
        <f t="shared" si="967"/>
        <v>Update lineups set player_name = 'T Jeacock', raw_name = 'T Jeacock' where game_id = 18890202 and player_order = 7</v>
      </c>
      <c r="T2216" s="112" t="str">
        <f t="shared" si="968"/>
        <v/>
      </c>
      <c r="U2216" s="200" t="str">
        <f t="shared" si="965"/>
        <v/>
      </c>
      <c r="V2216" s="112" t="str">
        <f t="shared" si="969"/>
        <v/>
      </c>
      <c r="W2216" s="415" t="str">
        <f t="shared" si="970"/>
        <v/>
      </c>
      <c r="Y2216" s="65" t="str">
        <f t="shared" si="977"/>
        <v/>
      </c>
      <c r="Z2216" s="65" t="str">
        <f t="shared" si="978"/>
        <v/>
      </c>
      <c r="AA2216" s="65" t="str">
        <f t="shared" si="979"/>
        <v/>
      </c>
      <c r="AB2216" s="65" t="str">
        <f t="shared" si="980"/>
        <v/>
      </c>
      <c r="AC2216" s="65" t="str">
        <f t="shared" si="981"/>
        <v/>
      </c>
      <c r="AH2216" s="65" t="str">
        <f t="shared" si="971"/>
        <v>188911027</v>
      </c>
      <c r="AI2216" s="65">
        <v>18891102</v>
      </c>
      <c r="AJ2216" s="65" t="s">
        <v>5126</v>
      </c>
      <c r="AK2216" s="65">
        <v>7</v>
      </c>
      <c r="AL2216" s="65" t="s">
        <v>2891</v>
      </c>
      <c r="AN2216" s="65" t="str">
        <f t="shared" si="966"/>
        <v/>
      </c>
    </row>
    <row r="2217" spans="1:40" ht="16.8" customHeight="1" x14ac:dyDescent="0.25">
      <c r="A2217" s="113">
        <v>1</v>
      </c>
      <c r="B2217" s="342" t="s">
        <v>768</v>
      </c>
      <c r="D2217" s="349" t="str">
        <f t="shared" si="975"/>
        <v/>
      </c>
      <c r="E2217" s="211">
        <f t="shared" si="987"/>
        <v>18890202</v>
      </c>
      <c r="F2217" s="262">
        <v>8</v>
      </c>
      <c r="G2217" s="211" t="s">
        <v>5093</v>
      </c>
      <c r="R2217" s="112" t="str">
        <f>IF(D2217="","", CONCATENATE("Update games set ", B2217, "= ",D2217," where game_id=", E2217))</f>
        <v/>
      </c>
      <c r="S2217" s="112" t="str">
        <f t="shared" si="967"/>
        <v>Update lineups set player_name = 'G Tutin', raw_name = 'G Tutin' where game_id = 18890202 and player_order = 8</v>
      </c>
      <c r="T2217" s="112" t="str">
        <f t="shared" si="968"/>
        <v/>
      </c>
      <c r="U2217" s="200" t="str">
        <f t="shared" si="965"/>
        <v/>
      </c>
      <c r="V2217" s="112" t="str">
        <f t="shared" si="969"/>
        <v/>
      </c>
      <c r="W2217" s="415" t="str">
        <f t="shared" si="970"/>
        <v/>
      </c>
      <c r="Y2217" s="65" t="str">
        <f t="shared" si="977"/>
        <v/>
      </c>
      <c r="Z2217" s="65" t="str">
        <f t="shared" si="978"/>
        <v/>
      </c>
      <c r="AA2217" s="65" t="str">
        <f t="shared" si="979"/>
        <v/>
      </c>
      <c r="AB2217" s="65" t="str">
        <f t="shared" si="980"/>
        <v/>
      </c>
      <c r="AC2217" s="65" t="str">
        <f t="shared" si="981"/>
        <v/>
      </c>
      <c r="AH2217" s="65" t="str">
        <f t="shared" si="971"/>
        <v>188911028</v>
      </c>
      <c r="AI2217" s="65">
        <v>18891102</v>
      </c>
      <c r="AJ2217" s="65" t="s">
        <v>5126</v>
      </c>
      <c r="AK2217" s="65">
        <v>8</v>
      </c>
      <c r="AL2217" s="65" t="s">
        <v>3073</v>
      </c>
      <c r="AN2217" s="65" t="str">
        <f t="shared" si="966"/>
        <v/>
      </c>
    </row>
    <row r="2218" spans="1:40" ht="16.8" customHeight="1" x14ac:dyDescent="0.25">
      <c r="A2218" s="113">
        <v>1</v>
      </c>
      <c r="B2218" s="342" t="s">
        <v>766</v>
      </c>
      <c r="D2218" s="349" t="str">
        <f t="shared" si="975"/>
        <v/>
      </c>
      <c r="E2218" s="211">
        <f t="shared" si="987"/>
        <v>18890202</v>
      </c>
      <c r="F2218" s="262">
        <v>9</v>
      </c>
      <c r="G2218" s="194" t="s">
        <v>5087</v>
      </c>
      <c r="H2218" s="194"/>
      <c r="N2218" s="417"/>
      <c r="O2218" s="194"/>
      <c r="P2218" s="194"/>
      <c r="R2218" s="112" t="str">
        <f>IF(D2218="","", CONCATENATE("Update games set ", B2218, "= ",D2218," where game_id=", E2218))</f>
        <v/>
      </c>
      <c r="S2218" s="112" t="str">
        <f t="shared" si="967"/>
        <v>Update lineups set player_name = 'T Lindley', raw_name = 'T Lindley' where game_id = 18890202 and player_order = 9</v>
      </c>
      <c r="T2218" s="112" t="str">
        <f t="shared" si="968"/>
        <v/>
      </c>
      <c r="U2218" s="200" t="str">
        <f t="shared" si="965"/>
        <v/>
      </c>
      <c r="V2218" s="112" t="str">
        <f t="shared" si="969"/>
        <v/>
      </c>
      <c r="W2218" s="415" t="str">
        <f t="shared" si="970"/>
        <v/>
      </c>
      <c r="Y2218" s="65" t="str">
        <f t="shared" si="977"/>
        <v/>
      </c>
      <c r="Z2218" s="65" t="str">
        <f t="shared" si="978"/>
        <v/>
      </c>
      <c r="AA2218" s="65" t="str">
        <f t="shared" si="979"/>
        <v/>
      </c>
      <c r="AB2218" s="65" t="str">
        <f t="shared" si="980"/>
        <v/>
      </c>
      <c r="AC2218" s="65" t="str">
        <f t="shared" si="981"/>
        <v/>
      </c>
      <c r="AH2218" s="65" t="str">
        <f t="shared" si="971"/>
        <v>188911029</v>
      </c>
      <c r="AI2218" s="65">
        <v>18891102</v>
      </c>
      <c r="AJ2218" s="65" t="s">
        <v>5126</v>
      </c>
      <c r="AK2218" s="65">
        <v>9</v>
      </c>
      <c r="AL2218" s="65" t="s">
        <v>3314</v>
      </c>
      <c r="AN2218" s="65" t="str">
        <f t="shared" si="966"/>
        <v/>
      </c>
    </row>
    <row r="2219" spans="1:40" ht="16.8" customHeight="1" x14ac:dyDescent="0.25">
      <c r="A2219" s="113">
        <v>1</v>
      </c>
      <c r="B2219" s="342" t="s">
        <v>753</v>
      </c>
      <c r="C2219" s="342" t="s">
        <v>5120</v>
      </c>
      <c r="D2219" s="350" t="str">
        <f t="shared" si="976"/>
        <v>'Mr Henderson'</v>
      </c>
      <c r="E2219" s="211">
        <f t="shared" si="987"/>
        <v>18890202</v>
      </c>
      <c r="F2219" s="262">
        <v>10</v>
      </c>
      <c r="G2219" s="194" t="s">
        <v>5118</v>
      </c>
      <c r="N2219" s="417"/>
      <c r="O2219" s="194"/>
      <c r="P2219" s="194"/>
      <c r="R2219" s="112" t="str">
        <f>IF(D2219="","", CONCATENATE("Update games set ", B2219, "= ",D2219," where game_id=", E2219))</f>
        <v>Update games set Referee= 'Mr Henderson' where game_id=18890202</v>
      </c>
      <c r="S2219" s="112" t="str">
        <f t="shared" si="967"/>
        <v>Update lineups set player_name = 'FR Burton', raw_name = 'FR Burton' where game_id = 18890202 and player_order = 10</v>
      </c>
      <c r="T2219" s="112" t="str">
        <f t="shared" si="968"/>
        <v/>
      </c>
      <c r="U2219" s="200" t="str">
        <f t="shared" si="965"/>
        <v/>
      </c>
      <c r="V2219" s="112" t="str">
        <f t="shared" si="969"/>
        <v/>
      </c>
      <c r="W2219" s="415" t="str">
        <f t="shared" si="970"/>
        <v/>
      </c>
      <c r="Y2219" s="65" t="str">
        <f t="shared" si="977"/>
        <v/>
      </c>
      <c r="Z2219" s="65" t="str">
        <f t="shared" si="978"/>
        <v/>
      </c>
      <c r="AA2219" s="65" t="str">
        <f t="shared" si="979"/>
        <v/>
      </c>
      <c r="AB2219" s="65" t="str">
        <f t="shared" si="980"/>
        <v/>
      </c>
      <c r="AC2219" s="65" t="str">
        <f t="shared" si="981"/>
        <v/>
      </c>
      <c r="AH2219" s="65" t="str">
        <f t="shared" si="971"/>
        <v>1889110210</v>
      </c>
      <c r="AI2219" s="65">
        <v>18891102</v>
      </c>
      <c r="AJ2219" s="65" t="s">
        <v>5126</v>
      </c>
      <c r="AK2219" s="65">
        <v>10</v>
      </c>
      <c r="AL2219" s="65" t="s">
        <v>3282</v>
      </c>
      <c r="AN2219" s="65" t="str">
        <f t="shared" si="966"/>
        <v/>
      </c>
    </row>
    <row r="2220" spans="1:40" ht="16.8" customHeight="1" x14ac:dyDescent="0.25">
      <c r="A2220" s="113">
        <v>1</v>
      </c>
      <c r="B2220" s="342" t="s">
        <v>746</v>
      </c>
      <c r="C2220" s="351" t="s">
        <v>5062</v>
      </c>
      <c r="D2220" s="334" t="str">
        <f>CONCATENATE("'", LEFT(E2220,4),"-",MID(E2220,5,2),"-", MID(E2220,7,2), " ", C2220,"'")</f>
        <v>'1889-02-02 15:00'</v>
      </c>
      <c r="E2220" s="211">
        <f t="shared" si="987"/>
        <v>18890202</v>
      </c>
      <c r="F2220" s="262">
        <v>11</v>
      </c>
      <c r="G2220" s="211" t="s">
        <v>5119</v>
      </c>
      <c r="R2220" s="112" t="str">
        <f>IF(D2220="","", CONCATENATE("Update games set ", B2220, "= ",D2220," where game_id=", E2220))</f>
        <v>Update games set Game_date= '1889-02-02 15:00' where game_id=18890202</v>
      </c>
      <c r="S2220" s="112" t="str">
        <f t="shared" si="967"/>
        <v>Update lineups set player_name = 'O Tolley', raw_name = 'O Tolley' where game_id = 18890202 and player_order = 11</v>
      </c>
      <c r="T2220" s="112" t="str">
        <f t="shared" si="968"/>
        <v/>
      </c>
      <c r="U2220" s="200" t="str">
        <f t="shared" si="965"/>
        <v/>
      </c>
      <c r="V2220" s="112" t="str">
        <f t="shared" si="969"/>
        <v/>
      </c>
      <c r="W2220" s="415" t="str">
        <f t="shared" si="970"/>
        <v/>
      </c>
      <c r="Y2220" s="65" t="str">
        <f t="shared" si="977"/>
        <v/>
      </c>
      <c r="Z2220" s="65" t="str">
        <f t="shared" si="978"/>
        <v/>
      </c>
      <c r="AA2220" s="65" t="str">
        <f t="shared" si="979"/>
        <v/>
      </c>
      <c r="AB2220" s="65" t="str">
        <f t="shared" si="980"/>
        <v/>
      </c>
      <c r="AC2220" s="65" t="str">
        <f t="shared" si="981"/>
        <v/>
      </c>
      <c r="AH2220" s="65" t="str">
        <f t="shared" si="971"/>
        <v>1889110211</v>
      </c>
      <c r="AI2220" s="65">
        <v>18891102</v>
      </c>
      <c r="AJ2220" s="65" t="s">
        <v>5126</v>
      </c>
      <c r="AK2220" s="65">
        <v>11</v>
      </c>
      <c r="AL2220" s="65" t="s">
        <v>3537</v>
      </c>
      <c r="AN2220" s="65" t="str">
        <f t="shared" si="966"/>
        <v/>
      </c>
    </row>
    <row r="2221" spans="1:40" ht="16.8" customHeight="1" x14ac:dyDescent="0.25">
      <c r="A2221" s="113">
        <v>1</v>
      </c>
      <c r="B2221" s="342" t="s">
        <v>25</v>
      </c>
      <c r="D2221" s="350" t="str">
        <f t="shared" si="986"/>
        <v/>
      </c>
      <c r="E2221" s="211">
        <f t="shared" si="987"/>
        <v>18890202</v>
      </c>
      <c r="F2221" s="262">
        <v>12</v>
      </c>
      <c r="G2221" s="212"/>
      <c r="H2221" s="212"/>
      <c r="N2221" s="416"/>
      <c r="O2221" s="212"/>
      <c r="P2221" s="212"/>
      <c r="R2221" s="112" t="str">
        <f>IF(D2221="","", CONCATENATE("Update games set ", B2221, "= ",D2221," where game_id=", E2221))</f>
        <v/>
      </c>
      <c r="S2221" s="112" t="str">
        <f t="shared" si="967"/>
        <v/>
      </c>
      <c r="T2221" s="112" t="str">
        <f t="shared" si="968"/>
        <v/>
      </c>
      <c r="U2221" s="200" t="str">
        <f t="shared" si="965"/>
        <v/>
      </c>
      <c r="V2221" s="112" t="str">
        <f t="shared" si="969"/>
        <v/>
      </c>
      <c r="W2221" s="415" t="str">
        <f t="shared" si="970"/>
        <v/>
      </c>
      <c r="Y2221" s="65" t="str">
        <f t="shared" si="977"/>
        <v/>
      </c>
      <c r="Z2221" s="65" t="str">
        <f t="shared" si="978"/>
        <v/>
      </c>
      <c r="AA2221" s="65" t="str">
        <f t="shared" si="979"/>
        <v/>
      </c>
      <c r="AB2221" s="65" t="str">
        <f t="shared" si="980"/>
        <v/>
      </c>
      <c r="AC2221" s="65" t="str">
        <f t="shared" si="981"/>
        <v/>
      </c>
      <c r="AH2221" s="65" t="str">
        <f t="shared" si="971"/>
        <v>1889110212</v>
      </c>
      <c r="AI2221" s="65">
        <v>18891102</v>
      </c>
      <c r="AJ2221" s="65" t="s">
        <v>5126</v>
      </c>
      <c r="AK2221" s="65">
        <v>12</v>
      </c>
      <c r="AL2221" s="65" t="s">
        <v>653</v>
      </c>
      <c r="AN2221" s="65" t="str">
        <f t="shared" si="966"/>
        <v/>
      </c>
    </row>
    <row r="2222" spans="1:40" ht="16.8" customHeight="1" x14ac:dyDescent="0.25">
      <c r="A2222" s="113">
        <v>1</v>
      </c>
      <c r="B2222" s="342" t="s">
        <v>475</v>
      </c>
      <c r="D2222" s="349" t="str">
        <f t="shared" si="975"/>
        <v/>
      </c>
      <c r="E2222" s="211">
        <f t="shared" si="987"/>
        <v>18890202</v>
      </c>
      <c r="F2222" s="262">
        <v>13</v>
      </c>
      <c r="R2222" s="112" t="str">
        <f>IF(D2222="","", CONCATENATE("Update games set ", B2222, "= ",D2222," where game_id=", E2222))</f>
        <v/>
      </c>
      <c r="S2222" s="112" t="str">
        <f t="shared" si="967"/>
        <v/>
      </c>
      <c r="T2222" s="112" t="str">
        <f t="shared" si="968"/>
        <v/>
      </c>
      <c r="U2222" s="200" t="str">
        <f t="shared" si="965"/>
        <v/>
      </c>
      <c r="V2222" s="112" t="str">
        <f t="shared" si="969"/>
        <v/>
      </c>
      <c r="W2222" s="415" t="str">
        <f t="shared" si="970"/>
        <v/>
      </c>
      <c r="Y2222" s="65" t="str">
        <f t="shared" si="977"/>
        <v/>
      </c>
      <c r="Z2222" s="65" t="str">
        <f t="shared" si="978"/>
        <v/>
      </c>
      <c r="AA2222" s="65" t="str">
        <f t="shared" si="979"/>
        <v/>
      </c>
      <c r="AB2222" s="65" t="str">
        <f t="shared" si="980"/>
        <v/>
      </c>
      <c r="AC2222" s="65" t="str">
        <f t="shared" si="981"/>
        <v/>
      </c>
      <c r="AH2222" s="65" t="str">
        <f t="shared" si="971"/>
        <v>1889110213</v>
      </c>
      <c r="AI2222" s="65">
        <v>18891102</v>
      </c>
      <c r="AJ2222" s="65" t="s">
        <v>5126</v>
      </c>
      <c r="AK2222" s="65">
        <v>13</v>
      </c>
      <c r="AL2222" s="65" t="s">
        <v>653</v>
      </c>
      <c r="AN2222" s="65" t="str">
        <f t="shared" si="966"/>
        <v/>
      </c>
    </row>
    <row r="2223" spans="1:40" ht="16.8" customHeight="1" x14ac:dyDescent="0.25">
      <c r="A2223" s="113">
        <v>1</v>
      </c>
      <c r="B2223" s="342" t="s">
        <v>20</v>
      </c>
      <c r="C2223" s="342" t="s">
        <v>5095</v>
      </c>
      <c r="D2223" s="350" t="str">
        <f t="shared" si="986"/>
        <v>'Gregory Gound, Lenton'</v>
      </c>
      <c r="E2223" s="211">
        <f t="shared" si="987"/>
        <v>18890202</v>
      </c>
      <c r="F2223" s="262">
        <v>14</v>
      </c>
      <c r="R2223" s="112" t="str">
        <f>IF(D2223="","", CONCATENATE("Update games set ", B2223, "= ",D2223," where game_id=", E2223))</f>
        <v>Update games set Ground= 'Gregory Gound, Lenton' where game_id=18890202</v>
      </c>
      <c r="S2223" s="112" t="str">
        <f t="shared" si="967"/>
        <v/>
      </c>
      <c r="T2223" s="112" t="str">
        <f t="shared" si="968"/>
        <v/>
      </c>
      <c r="U2223" s="200" t="str">
        <f t="shared" si="965"/>
        <v/>
      </c>
      <c r="V2223" s="112" t="str">
        <f t="shared" si="969"/>
        <v/>
      </c>
      <c r="W2223" s="415" t="str">
        <f t="shared" si="970"/>
        <v/>
      </c>
      <c r="Y2223" s="65" t="str">
        <f t="shared" si="977"/>
        <v/>
      </c>
      <c r="Z2223" s="65" t="str">
        <f t="shared" si="978"/>
        <v/>
      </c>
      <c r="AA2223" s="65" t="str">
        <f t="shared" si="979"/>
        <v/>
      </c>
      <c r="AB2223" s="65" t="str">
        <f t="shared" si="980"/>
        <v/>
      </c>
      <c r="AC2223" s="65" t="str">
        <f t="shared" si="981"/>
        <v/>
      </c>
      <c r="AH2223" s="65" t="str">
        <f t="shared" si="971"/>
        <v>1889110214</v>
      </c>
      <c r="AI2223" s="65">
        <v>18891102</v>
      </c>
      <c r="AJ2223" s="65" t="s">
        <v>5126</v>
      </c>
      <c r="AK2223" s="65">
        <v>14</v>
      </c>
      <c r="AL2223" s="65" t="s">
        <v>653</v>
      </c>
      <c r="AN2223" s="65" t="str">
        <f t="shared" si="966"/>
        <v/>
      </c>
    </row>
    <row r="2224" spans="1:40" ht="16.8" customHeight="1" x14ac:dyDescent="0.25">
      <c r="A2224" s="113">
        <v>1</v>
      </c>
      <c r="B2224" s="342" t="s">
        <v>4882</v>
      </c>
      <c r="C2224" s="342" t="str">
        <f>IF(C2223="", "", C2223)</f>
        <v>Gregory Gound, Lenton</v>
      </c>
      <c r="D2224" s="350" t="str">
        <f t="shared" si="986"/>
        <v>'Gregory Gound, Lenton'</v>
      </c>
      <c r="E2224" s="211">
        <f t="shared" si="987"/>
        <v>18890202</v>
      </c>
      <c r="F2224" s="262">
        <v>15</v>
      </c>
      <c r="R2224" s="112" t="str">
        <f>IF(D2224="","", CONCATENATE("Update games set ", B2224, "= ",D2224," where game_id=", E2224))</f>
        <v>Update games set Ground_parent= 'Gregory Gound, Lenton' where game_id=18890202</v>
      </c>
      <c r="S2224" s="112" t="str">
        <f t="shared" si="967"/>
        <v/>
      </c>
      <c r="T2224" s="112" t="str">
        <f t="shared" si="968"/>
        <v/>
      </c>
      <c r="U2224" s="200" t="str">
        <f t="shared" si="965"/>
        <v/>
      </c>
      <c r="V2224" s="112" t="str">
        <f t="shared" si="969"/>
        <v/>
      </c>
      <c r="W2224" s="415" t="str">
        <f t="shared" si="970"/>
        <v/>
      </c>
      <c r="Y2224" s="65" t="str">
        <f t="shared" si="977"/>
        <v/>
      </c>
      <c r="Z2224" s="65" t="str">
        <f t="shared" si="978"/>
        <v/>
      </c>
      <c r="AA2224" s="65" t="str">
        <f t="shared" si="979"/>
        <v/>
      </c>
      <c r="AB2224" s="65" t="str">
        <f t="shared" si="980"/>
        <v/>
      </c>
      <c r="AC2224" s="65" t="str">
        <f t="shared" si="981"/>
        <v/>
      </c>
      <c r="AH2224" s="65" t="str">
        <f t="shared" si="971"/>
        <v>1889110215</v>
      </c>
      <c r="AI2224" s="65">
        <v>18891102</v>
      </c>
      <c r="AJ2224" s="65" t="s">
        <v>5126</v>
      </c>
      <c r="AK2224" s="65">
        <v>15</v>
      </c>
      <c r="AL2224" s="65" t="s">
        <v>653</v>
      </c>
      <c r="AN2224" s="65" t="str">
        <f t="shared" si="966"/>
        <v/>
      </c>
    </row>
    <row r="2225" spans="1:40" s="126" customFormat="1" ht="16.8" customHeight="1" thickBot="1" x14ac:dyDescent="0.3">
      <c r="A2225" s="113">
        <v>1</v>
      </c>
      <c r="B2225" s="116" t="s">
        <v>115</v>
      </c>
      <c r="C2225" s="352"/>
      <c r="D2225" s="370" t="str">
        <f t="shared" ref="D2225" si="989">IF(MID(E2225,5,2)*1&gt;6,_xlfn.CONCAT("'",LEFT(E2225,4),"-",MID(E2225,3,2)+1,"'"),_xlfn.CONCAT("'",LEFT(E2225,4)-1,"-",MID(E2225,3,2),"'"))</f>
        <v>'1888-89'</v>
      </c>
      <c r="E2225" s="214">
        <f t="shared" si="987"/>
        <v>18890202</v>
      </c>
      <c r="F2225" s="266">
        <v>16</v>
      </c>
      <c r="G2225" s="343"/>
      <c r="H2225" s="343"/>
      <c r="I2225" s="267"/>
      <c r="J2225" s="214"/>
      <c r="K2225" s="266"/>
      <c r="L2225" s="266"/>
      <c r="M2225" s="266"/>
      <c r="N2225" s="419"/>
      <c r="O2225" s="343"/>
      <c r="P2225" s="343"/>
      <c r="Q2225" s="346"/>
      <c r="R2225" s="112" t="str">
        <f>IF(D2225="","", CONCATENATE("Update games set ", B2225, "= ",D2225," where game_id=", E2225))</f>
        <v>Update games set Season= '1888-89' where game_id=18890202</v>
      </c>
      <c r="S2225" s="112" t="str">
        <f t="shared" si="967"/>
        <v/>
      </c>
      <c r="T2225" s="112" t="str">
        <f t="shared" si="968"/>
        <v/>
      </c>
      <c r="U2225" s="200" t="str">
        <f t="shared" si="965"/>
        <v/>
      </c>
      <c r="V2225" s="112" t="str">
        <f t="shared" si="969"/>
        <v/>
      </c>
      <c r="W2225" s="415" t="str">
        <f t="shared" si="970"/>
        <v/>
      </c>
      <c r="X2225" s="240"/>
      <c r="Y2225" s="65" t="str">
        <f t="shared" si="977"/>
        <v/>
      </c>
      <c r="Z2225" s="65" t="str">
        <f t="shared" si="978"/>
        <v/>
      </c>
      <c r="AA2225" s="65" t="str">
        <f t="shared" si="979"/>
        <v/>
      </c>
      <c r="AB2225" s="65" t="str">
        <f t="shared" si="980"/>
        <v/>
      </c>
      <c r="AC2225" s="65" t="str">
        <f t="shared" si="981"/>
        <v/>
      </c>
      <c r="AH2225" s="65" t="str">
        <f t="shared" si="971"/>
        <v>1889110216</v>
      </c>
      <c r="AI2225" s="126">
        <v>18891102</v>
      </c>
      <c r="AJ2225" s="126" t="s">
        <v>5126</v>
      </c>
      <c r="AK2225" s="126">
        <v>16</v>
      </c>
      <c r="AL2225" s="126" t="s">
        <v>653</v>
      </c>
      <c r="AN2225" s="65" t="str">
        <f t="shared" si="966"/>
        <v/>
      </c>
    </row>
    <row r="2226" spans="1:40" ht="15" thickTop="1" x14ac:dyDescent="0.25">
      <c r="A2226" s="113">
        <v>1</v>
      </c>
      <c r="B2226" s="341" t="s">
        <v>22</v>
      </c>
      <c r="C2226" s="341" t="s">
        <v>5115</v>
      </c>
      <c r="D2226" s="341" t="str">
        <f t="shared" si="986"/>
        <v>'Linfield Athletic'</v>
      </c>
      <c r="E2226" s="211">
        <v>18890209</v>
      </c>
      <c r="F2226" s="262">
        <v>1</v>
      </c>
      <c r="H2226" s="212"/>
      <c r="R2226" s="112" t="str">
        <f>IF(D2226="","", CONCATENATE("Update games set ", B2226, "= ",D2226," where game_id=", E2226))</f>
        <v>Update games set Opponent= 'Linfield Athletic' where game_id=18890209</v>
      </c>
      <c r="S2226" s="112" t="str">
        <f t="shared" si="967"/>
        <v/>
      </c>
      <c r="T2226" s="112" t="str">
        <f t="shared" si="968"/>
        <v/>
      </c>
      <c r="U2226" s="200" t="str">
        <f t="shared" si="965"/>
        <v/>
      </c>
      <c r="V2226" s="112" t="str">
        <f t="shared" si="969"/>
        <v/>
      </c>
      <c r="W2226" s="415" t="str">
        <f t="shared" si="970"/>
        <v/>
      </c>
      <c r="Y2226" s="65" t="str">
        <f t="shared" si="977"/>
        <v/>
      </c>
      <c r="Z2226" s="65" t="str">
        <f t="shared" si="978"/>
        <v/>
      </c>
      <c r="AA2226" s="65" t="str">
        <f t="shared" si="979"/>
        <v/>
      </c>
      <c r="AB2226" s="65" t="str">
        <f t="shared" si="980"/>
        <v/>
      </c>
      <c r="AC2226" s="65" t="str">
        <f t="shared" si="981"/>
        <v/>
      </c>
      <c r="AH2226" s="65" t="str">
        <f t="shared" si="971"/>
        <v>188911091</v>
      </c>
      <c r="AI2226" s="65">
        <v>18891109</v>
      </c>
      <c r="AJ2226" s="65" t="s">
        <v>5371</v>
      </c>
      <c r="AK2226" s="65">
        <v>1</v>
      </c>
      <c r="AL2226" s="65" t="s">
        <v>2062</v>
      </c>
      <c r="AN2226" s="65" t="str">
        <f t="shared" si="966"/>
        <v>update games set source = 'The Nottingham Forest Football Scrapbook' where game_id = 18890209</v>
      </c>
    </row>
    <row r="2227" spans="1:40" ht="16.8" customHeight="1" x14ac:dyDescent="0.25">
      <c r="A2227" s="113">
        <v>1</v>
      </c>
      <c r="B2227" s="342" t="s">
        <v>4979</v>
      </c>
      <c r="C2227" s="342" t="str">
        <f>IF(C2226="", "", C2226)</f>
        <v>Linfield Athletic</v>
      </c>
      <c r="D2227" s="350" t="str">
        <f t="shared" si="986"/>
        <v>'Linfield Athletic'</v>
      </c>
      <c r="E2227" s="211">
        <f>E2226</f>
        <v>18890209</v>
      </c>
      <c r="F2227" s="262">
        <v>2</v>
      </c>
      <c r="R2227" s="112" t="str">
        <f>IF(D2227="","", CONCATENATE("Update games set ", B2227, "= ",D2227," where game_id=", E2227))</f>
        <v>Update games set Opp_parent= 'Linfield Athletic' where game_id=18890209</v>
      </c>
      <c r="S2227" s="112" t="str">
        <f t="shared" si="967"/>
        <v/>
      </c>
      <c r="T2227" s="112" t="str">
        <f t="shared" si="968"/>
        <v/>
      </c>
      <c r="U2227" s="200" t="str">
        <f t="shared" si="965"/>
        <v/>
      </c>
      <c r="V2227" s="112" t="str">
        <f t="shared" si="969"/>
        <v/>
      </c>
      <c r="W2227" s="415" t="str">
        <f t="shared" si="970"/>
        <v/>
      </c>
      <c r="Y2227" s="65" t="str">
        <f t="shared" si="977"/>
        <v/>
      </c>
      <c r="Z2227" s="65" t="str">
        <f t="shared" si="978"/>
        <v/>
      </c>
      <c r="AA2227" s="65" t="str">
        <f t="shared" si="979"/>
        <v/>
      </c>
      <c r="AB2227" s="65" t="str">
        <f t="shared" si="980"/>
        <v/>
      </c>
      <c r="AC2227" s="65" t="str">
        <f t="shared" si="981"/>
        <v/>
      </c>
      <c r="AH2227" s="65" t="str">
        <f t="shared" si="971"/>
        <v>188911092</v>
      </c>
      <c r="AI2227" s="65">
        <v>18891109</v>
      </c>
      <c r="AJ2227" s="65" t="s">
        <v>5371</v>
      </c>
      <c r="AK2227" s="65">
        <v>2</v>
      </c>
      <c r="AL2227" s="65" t="s">
        <v>3263</v>
      </c>
      <c r="AN2227" s="65" t="str">
        <f t="shared" si="966"/>
        <v/>
      </c>
    </row>
    <row r="2228" spans="1:40" ht="16.8" customHeight="1" x14ac:dyDescent="0.25">
      <c r="A2228" s="113">
        <v>1</v>
      </c>
      <c r="B2228" s="342" t="s">
        <v>2653</v>
      </c>
      <c r="C2228" s="342" t="s">
        <v>663</v>
      </c>
      <c r="D2228" s="350" t="str">
        <f t="shared" si="986"/>
        <v>'Friendly'</v>
      </c>
      <c r="E2228" s="211">
        <f t="shared" ref="E2228:E2241" si="990">E2227</f>
        <v>18890209</v>
      </c>
      <c r="F2228" s="262">
        <v>3</v>
      </c>
      <c r="R2228" s="112" t="str">
        <f>IF(D2228="","", CONCATENATE("Update games set ", B2228, "= ",D2228," where game_id=", E2228))</f>
        <v>Update games set Game_type= 'Friendly' where game_id=18890209</v>
      </c>
      <c r="S2228" s="112" t="str">
        <f t="shared" si="967"/>
        <v/>
      </c>
      <c r="T2228" s="112" t="str">
        <f t="shared" si="968"/>
        <v/>
      </c>
      <c r="U2228" s="200" t="str">
        <f t="shared" si="965"/>
        <v/>
      </c>
      <c r="V2228" s="112" t="str">
        <f t="shared" si="969"/>
        <v/>
      </c>
      <c r="W2228" s="415" t="str">
        <f t="shared" si="970"/>
        <v/>
      </c>
      <c r="Y2228" s="65" t="str">
        <f t="shared" si="977"/>
        <v/>
      </c>
      <c r="Z2228" s="65" t="str">
        <f t="shared" si="978"/>
        <v/>
      </c>
      <c r="AA2228" s="65" t="str">
        <f t="shared" si="979"/>
        <v/>
      </c>
      <c r="AB2228" s="65" t="str">
        <f t="shared" si="980"/>
        <v/>
      </c>
      <c r="AC2228" s="65" t="str">
        <f t="shared" si="981"/>
        <v/>
      </c>
      <c r="AH2228" s="65" t="str">
        <f t="shared" si="971"/>
        <v>188911093</v>
      </c>
      <c r="AI2228" s="65">
        <v>18891109</v>
      </c>
      <c r="AJ2228" s="65" t="s">
        <v>5371</v>
      </c>
      <c r="AK2228" s="65">
        <v>3</v>
      </c>
      <c r="AL2228" s="65" t="s">
        <v>2057</v>
      </c>
      <c r="AN2228" s="65" t="str">
        <f t="shared" si="966"/>
        <v/>
      </c>
    </row>
    <row r="2229" spans="1:40" ht="16.8" customHeight="1" x14ac:dyDescent="0.25">
      <c r="A2229" s="113">
        <v>1</v>
      </c>
      <c r="B2229" s="342" t="s">
        <v>4978</v>
      </c>
      <c r="C2229" s="342" t="s">
        <v>0</v>
      </c>
      <c r="D2229" s="350" t="str">
        <f t="shared" si="986"/>
        <v>'A'</v>
      </c>
      <c r="E2229" s="211">
        <f t="shared" si="990"/>
        <v>18890209</v>
      </c>
      <c r="F2229" s="262">
        <v>4</v>
      </c>
      <c r="R2229" s="112" t="str">
        <f>IF(D2229="","", CONCATENATE("Update games set ", B2229, "= ",D2229," where game_id=", E2229))</f>
        <v>Update games set HAN= 'A' where game_id=18890209</v>
      </c>
      <c r="S2229" s="112" t="str">
        <f t="shared" si="967"/>
        <v/>
      </c>
      <c r="T2229" s="112" t="str">
        <f t="shared" si="968"/>
        <v/>
      </c>
      <c r="U2229" s="200" t="str">
        <f t="shared" si="965"/>
        <v/>
      </c>
      <c r="V2229" s="112" t="str">
        <f t="shared" si="969"/>
        <v/>
      </c>
      <c r="W2229" s="415" t="str">
        <f t="shared" si="970"/>
        <v/>
      </c>
      <c r="Y2229" s="65" t="str">
        <f t="shared" si="977"/>
        <v/>
      </c>
      <c r="Z2229" s="65" t="str">
        <f t="shared" si="978"/>
        <v/>
      </c>
      <c r="AA2229" s="65" t="str">
        <f t="shared" si="979"/>
        <v/>
      </c>
      <c r="AB2229" s="65" t="str">
        <f t="shared" si="980"/>
        <v/>
      </c>
      <c r="AC2229" s="65" t="str">
        <f t="shared" si="981"/>
        <v/>
      </c>
      <c r="AH2229" s="65" t="str">
        <f t="shared" si="971"/>
        <v>188911094</v>
      </c>
      <c r="AI2229" s="65">
        <v>18891109</v>
      </c>
      <c r="AJ2229" s="65" t="s">
        <v>5371</v>
      </c>
      <c r="AK2229" s="65">
        <v>4</v>
      </c>
      <c r="AL2229" s="65" t="s">
        <v>2087</v>
      </c>
      <c r="AN2229" s="65" t="str">
        <f t="shared" si="966"/>
        <v/>
      </c>
    </row>
    <row r="2230" spans="1:40" ht="16.8" customHeight="1" x14ac:dyDescent="0.25">
      <c r="A2230" s="113">
        <v>1</v>
      </c>
      <c r="B2230" s="342" t="s">
        <v>5</v>
      </c>
      <c r="C2230" s="342">
        <v>1</v>
      </c>
      <c r="D2230" s="349">
        <f t="shared" si="973"/>
        <v>1</v>
      </c>
      <c r="E2230" s="211">
        <f t="shared" si="990"/>
        <v>18890209</v>
      </c>
      <c r="F2230" s="262">
        <v>5</v>
      </c>
      <c r="R2230" s="112" t="str">
        <f>IF(D2230="","", CONCATENATE("Update games set ", B2230, "= ",D2230," where game_id=", E2230))</f>
        <v>Update games set F= 1 where game_id=18890209</v>
      </c>
      <c r="S2230" s="112" t="str">
        <f t="shared" si="967"/>
        <v/>
      </c>
      <c r="T2230" s="112" t="str">
        <f t="shared" si="968"/>
        <v/>
      </c>
      <c r="U2230" s="200" t="str">
        <f t="shared" si="965"/>
        <v/>
      </c>
      <c r="V2230" s="112" t="str">
        <f t="shared" si="969"/>
        <v/>
      </c>
      <c r="W2230" s="415" t="str">
        <f t="shared" si="970"/>
        <v/>
      </c>
      <c r="Y2230" s="65" t="str">
        <f t="shared" si="977"/>
        <v/>
      </c>
      <c r="Z2230" s="65" t="str">
        <f t="shared" si="978"/>
        <v/>
      </c>
      <c r="AA2230" s="65" t="str">
        <f t="shared" si="979"/>
        <v/>
      </c>
      <c r="AB2230" s="65" t="str">
        <f t="shared" si="980"/>
        <v/>
      </c>
      <c r="AC2230" s="65" t="str">
        <f t="shared" si="981"/>
        <v/>
      </c>
      <c r="AH2230" s="65" t="str">
        <f t="shared" si="971"/>
        <v>188911095</v>
      </c>
      <c r="AI2230" s="65">
        <v>18891109</v>
      </c>
      <c r="AJ2230" s="65" t="s">
        <v>5371</v>
      </c>
      <c r="AK2230" s="65">
        <v>5</v>
      </c>
      <c r="AL2230" s="65" t="s">
        <v>3281</v>
      </c>
      <c r="AN2230" s="65" t="str">
        <f t="shared" si="966"/>
        <v/>
      </c>
    </row>
    <row r="2231" spans="1:40" ht="16.8" customHeight="1" x14ac:dyDescent="0.25">
      <c r="A2231" s="113">
        <v>1</v>
      </c>
      <c r="B2231" s="342" t="s">
        <v>0</v>
      </c>
      <c r="C2231" s="342">
        <v>3</v>
      </c>
      <c r="D2231" s="349">
        <f t="shared" si="973"/>
        <v>3</v>
      </c>
      <c r="E2231" s="211">
        <f t="shared" si="990"/>
        <v>18890209</v>
      </c>
      <c r="F2231" s="262">
        <v>6</v>
      </c>
      <c r="R2231" s="112" t="str">
        <f>IF(D2231="","", CONCATENATE("Update games set ", B2231, "= ",D2231," where game_id=", E2231))</f>
        <v>Update games set A= 3 where game_id=18890209</v>
      </c>
      <c r="S2231" s="112" t="str">
        <f t="shared" si="967"/>
        <v/>
      </c>
      <c r="T2231" s="112" t="str">
        <f t="shared" si="968"/>
        <v/>
      </c>
      <c r="U2231" s="200" t="str">
        <f t="shared" si="965"/>
        <v/>
      </c>
      <c r="V2231" s="112" t="str">
        <f t="shared" si="969"/>
        <v/>
      </c>
      <c r="W2231" s="415" t="str">
        <f t="shared" si="970"/>
        <v/>
      </c>
      <c r="Y2231" s="65" t="str">
        <f t="shared" si="977"/>
        <v/>
      </c>
      <c r="Z2231" s="65" t="str">
        <f t="shared" si="978"/>
        <v/>
      </c>
      <c r="AA2231" s="65" t="str">
        <f t="shared" si="979"/>
        <v/>
      </c>
      <c r="AB2231" s="65" t="str">
        <f t="shared" si="980"/>
        <v/>
      </c>
      <c r="AC2231" s="65" t="str">
        <f t="shared" si="981"/>
        <v/>
      </c>
      <c r="AH2231" s="65" t="str">
        <f t="shared" si="971"/>
        <v>188911096</v>
      </c>
      <c r="AI2231" s="65">
        <v>18891109</v>
      </c>
      <c r="AJ2231" s="65" t="s">
        <v>5371</v>
      </c>
      <c r="AK2231" s="65">
        <v>6</v>
      </c>
      <c r="AL2231" s="65" t="s">
        <v>2029</v>
      </c>
      <c r="AN2231" s="65" t="str">
        <f t="shared" si="966"/>
        <v/>
      </c>
    </row>
    <row r="2232" spans="1:40" ht="16.8" customHeight="1" x14ac:dyDescent="0.25">
      <c r="A2232" s="113">
        <v>1</v>
      </c>
      <c r="B2232" s="342" t="s">
        <v>23</v>
      </c>
      <c r="D2232" s="334" t="str">
        <f t="shared" ref="D2232" si="991">IF(C2232="",IF(D2230&gt;D2231,"'W'",IF(D2230=D2231,"'D'","'L'")),_xlfn.CONCAT("'",C2232,"'"))</f>
        <v>'L'</v>
      </c>
      <c r="E2232" s="211">
        <f t="shared" si="990"/>
        <v>18890209</v>
      </c>
      <c r="F2232" s="262">
        <v>7</v>
      </c>
      <c r="R2232" s="112" t="str">
        <f>IF(D2232="","", CONCATENATE("Update games set ", B2232, "= ",D2232," where game_id=", E2232))</f>
        <v>Update games set Result= 'L' where game_id=18890209</v>
      </c>
      <c r="S2232" s="112" t="str">
        <f t="shared" si="967"/>
        <v/>
      </c>
      <c r="T2232" s="112" t="str">
        <f t="shared" si="968"/>
        <v/>
      </c>
      <c r="U2232" s="200" t="str">
        <f t="shared" si="965"/>
        <v/>
      </c>
      <c r="V2232" s="112" t="str">
        <f t="shared" si="969"/>
        <v/>
      </c>
      <c r="W2232" s="415" t="str">
        <f t="shared" si="970"/>
        <v/>
      </c>
      <c r="Y2232" s="65" t="str">
        <f t="shared" si="977"/>
        <v/>
      </c>
      <c r="Z2232" s="65" t="str">
        <f t="shared" si="978"/>
        <v/>
      </c>
      <c r="AA2232" s="65" t="str">
        <f t="shared" si="979"/>
        <v/>
      </c>
      <c r="AB2232" s="65" t="str">
        <f t="shared" si="980"/>
        <v/>
      </c>
      <c r="AC2232" s="65" t="str">
        <f t="shared" si="981"/>
        <v/>
      </c>
      <c r="AH2232" s="65" t="str">
        <f t="shared" si="971"/>
        <v>188911097</v>
      </c>
      <c r="AI2232" s="65">
        <v>18891109</v>
      </c>
      <c r="AJ2232" s="65" t="s">
        <v>5371</v>
      </c>
      <c r="AK2232" s="65">
        <v>7</v>
      </c>
      <c r="AL2232" s="65" t="s">
        <v>2891</v>
      </c>
      <c r="AN2232" s="65" t="str">
        <f t="shared" si="966"/>
        <v/>
      </c>
    </row>
    <row r="2233" spans="1:40" ht="16.8" customHeight="1" x14ac:dyDescent="0.25">
      <c r="A2233" s="113">
        <v>1</v>
      </c>
      <c r="B2233" s="342" t="s">
        <v>768</v>
      </c>
      <c r="D2233" s="349" t="str">
        <f t="shared" si="975"/>
        <v/>
      </c>
      <c r="E2233" s="211">
        <f t="shared" si="990"/>
        <v>18890209</v>
      </c>
      <c r="F2233" s="262">
        <v>8</v>
      </c>
      <c r="R2233" s="112" t="str">
        <f>IF(D2233="","", CONCATENATE("Update games set ", B2233, "= ",D2233," where game_id=", E2233))</f>
        <v/>
      </c>
      <c r="S2233" s="112" t="str">
        <f t="shared" si="967"/>
        <v/>
      </c>
      <c r="T2233" s="112" t="str">
        <f t="shared" si="968"/>
        <v/>
      </c>
      <c r="U2233" s="200" t="str">
        <f t="shared" si="965"/>
        <v/>
      </c>
      <c r="V2233" s="112" t="str">
        <f t="shared" si="969"/>
        <v/>
      </c>
      <c r="W2233" s="415" t="str">
        <f t="shared" si="970"/>
        <v/>
      </c>
      <c r="Y2233" s="65" t="str">
        <f t="shared" si="977"/>
        <v/>
      </c>
      <c r="Z2233" s="65" t="str">
        <f t="shared" si="978"/>
        <v/>
      </c>
      <c r="AA2233" s="65" t="str">
        <f t="shared" si="979"/>
        <v/>
      </c>
      <c r="AB2233" s="65" t="str">
        <f t="shared" si="980"/>
        <v/>
      </c>
      <c r="AC2233" s="65" t="str">
        <f t="shared" si="981"/>
        <v/>
      </c>
      <c r="AH2233" s="65" t="str">
        <f t="shared" si="971"/>
        <v>188911098</v>
      </c>
      <c r="AI2233" s="65">
        <v>18891109</v>
      </c>
      <c r="AJ2233" s="65" t="s">
        <v>5371</v>
      </c>
      <c r="AK2233" s="65">
        <v>8</v>
      </c>
      <c r="AL2233" s="65" t="s">
        <v>3073</v>
      </c>
      <c r="AN2233" s="65" t="str">
        <f t="shared" si="966"/>
        <v/>
      </c>
    </row>
    <row r="2234" spans="1:40" ht="16.8" customHeight="1" x14ac:dyDescent="0.25">
      <c r="A2234" s="113">
        <v>1</v>
      </c>
      <c r="B2234" s="342" t="s">
        <v>766</v>
      </c>
      <c r="D2234" s="349" t="str">
        <f t="shared" si="975"/>
        <v/>
      </c>
      <c r="E2234" s="211">
        <f t="shared" si="990"/>
        <v>18890209</v>
      </c>
      <c r="F2234" s="262">
        <v>9</v>
      </c>
      <c r="G2234" s="194"/>
      <c r="H2234" s="194"/>
      <c r="N2234" s="417"/>
      <c r="O2234" s="194"/>
      <c r="P2234" s="194"/>
      <c r="R2234" s="112" t="str">
        <f>IF(D2234="","", CONCATENATE("Update games set ", B2234, "= ",D2234," where game_id=", E2234))</f>
        <v/>
      </c>
      <c r="S2234" s="112" t="str">
        <f t="shared" si="967"/>
        <v/>
      </c>
      <c r="T2234" s="112" t="str">
        <f t="shared" si="968"/>
        <v/>
      </c>
      <c r="U2234" s="200" t="str">
        <f t="shared" si="965"/>
        <v/>
      </c>
      <c r="V2234" s="112" t="str">
        <f t="shared" si="969"/>
        <v/>
      </c>
      <c r="W2234" s="415" t="str">
        <f t="shared" si="970"/>
        <v/>
      </c>
      <c r="Y2234" s="65" t="str">
        <f t="shared" si="977"/>
        <v/>
      </c>
      <c r="Z2234" s="65" t="str">
        <f t="shared" si="978"/>
        <v/>
      </c>
      <c r="AA2234" s="65" t="str">
        <f t="shared" si="979"/>
        <v/>
      </c>
      <c r="AB2234" s="65" t="str">
        <f t="shared" si="980"/>
        <v/>
      </c>
      <c r="AC2234" s="65" t="str">
        <f t="shared" si="981"/>
        <v/>
      </c>
      <c r="AH2234" s="65" t="str">
        <f t="shared" si="971"/>
        <v>188911099</v>
      </c>
      <c r="AI2234" s="65">
        <v>18891109</v>
      </c>
      <c r="AJ2234" s="65" t="s">
        <v>5371</v>
      </c>
      <c r="AK2234" s="65">
        <v>9</v>
      </c>
      <c r="AL2234" s="65" t="s">
        <v>3314</v>
      </c>
      <c r="AN2234" s="65" t="str">
        <f t="shared" si="966"/>
        <v/>
      </c>
    </row>
    <row r="2235" spans="1:40" ht="16.8" customHeight="1" x14ac:dyDescent="0.25">
      <c r="A2235" s="113">
        <v>1</v>
      </c>
      <c r="B2235" s="342" t="s">
        <v>753</v>
      </c>
      <c r="D2235" s="350" t="str">
        <f t="shared" si="976"/>
        <v/>
      </c>
      <c r="E2235" s="211">
        <f t="shared" si="990"/>
        <v>18890209</v>
      </c>
      <c r="F2235" s="262">
        <v>10</v>
      </c>
      <c r="G2235" s="194"/>
      <c r="N2235" s="417"/>
      <c r="O2235" s="194"/>
      <c r="P2235" s="194"/>
      <c r="R2235" s="112" t="str">
        <f>IF(D2235="","", CONCATENATE("Update games set ", B2235, "= ",D2235," where game_id=", E2235))</f>
        <v/>
      </c>
      <c r="S2235" s="112" t="str">
        <f t="shared" si="967"/>
        <v/>
      </c>
      <c r="T2235" s="112" t="str">
        <f t="shared" si="968"/>
        <v/>
      </c>
      <c r="U2235" s="200" t="str">
        <f t="shared" si="965"/>
        <v/>
      </c>
      <c r="V2235" s="112" t="str">
        <f t="shared" si="969"/>
        <v/>
      </c>
      <c r="W2235" s="415" t="str">
        <f t="shared" si="970"/>
        <v/>
      </c>
      <c r="Y2235" s="65" t="str">
        <f t="shared" si="977"/>
        <v/>
      </c>
      <c r="Z2235" s="65" t="str">
        <f t="shared" si="978"/>
        <v/>
      </c>
      <c r="AA2235" s="65" t="str">
        <f t="shared" si="979"/>
        <v/>
      </c>
      <c r="AB2235" s="65" t="str">
        <f t="shared" si="980"/>
        <v/>
      </c>
      <c r="AC2235" s="65" t="str">
        <f t="shared" si="981"/>
        <v/>
      </c>
      <c r="AH2235" s="65" t="str">
        <f t="shared" si="971"/>
        <v>1889110910</v>
      </c>
      <c r="AI2235" s="65">
        <v>18891109</v>
      </c>
      <c r="AJ2235" s="65" t="s">
        <v>5371</v>
      </c>
      <c r="AK2235" s="65">
        <v>10</v>
      </c>
      <c r="AL2235" s="65" t="s">
        <v>3282</v>
      </c>
      <c r="AN2235" s="65" t="str">
        <f t="shared" si="966"/>
        <v/>
      </c>
    </row>
    <row r="2236" spans="1:40" ht="16.8" customHeight="1" x14ac:dyDescent="0.25">
      <c r="A2236" s="113">
        <v>1</v>
      </c>
      <c r="B2236" s="342" t="s">
        <v>746</v>
      </c>
      <c r="C2236" s="351" t="s">
        <v>5062</v>
      </c>
      <c r="D2236" s="334" t="str">
        <f>CONCATENATE("'", LEFT(E2236,4),"-",MID(E2236,5,2),"-", MID(E2236,7,2), " ", C2236,"'")</f>
        <v>'1889-02-09 15:00'</v>
      </c>
      <c r="E2236" s="211">
        <f t="shared" si="990"/>
        <v>18890209</v>
      </c>
      <c r="F2236" s="262">
        <v>11</v>
      </c>
      <c r="R2236" s="112" t="str">
        <f>IF(D2236="","", CONCATENATE("Update games set ", B2236, "= ",D2236," where game_id=", E2236))</f>
        <v>Update games set Game_date= '1889-02-09 15:00' where game_id=18890209</v>
      </c>
      <c r="S2236" s="112" t="str">
        <f t="shared" si="967"/>
        <v/>
      </c>
      <c r="T2236" s="112" t="str">
        <f t="shared" si="968"/>
        <v/>
      </c>
      <c r="U2236" s="200" t="str">
        <f t="shared" si="965"/>
        <v/>
      </c>
      <c r="V2236" s="112" t="str">
        <f t="shared" si="969"/>
        <v/>
      </c>
      <c r="W2236" s="415" t="str">
        <f t="shared" si="970"/>
        <v/>
      </c>
      <c r="Y2236" s="65" t="str">
        <f t="shared" si="977"/>
        <v/>
      </c>
      <c r="Z2236" s="65" t="str">
        <f t="shared" si="978"/>
        <v/>
      </c>
      <c r="AA2236" s="65" t="str">
        <f t="shared" si="979"/>
        <v/>
      </c>
      <c r="AB2236" s="65" t="str">
        <f t="shared" si="980"/>
        <v/>
      </c>
      <c r="AC2236" s="65" t="str">
        <f t="shared" si="981"/>
        <v/>
      </c>
      <c r="AH2236" s="65" t="str">
        <f t="shared" si="971"/>
        <v>1889110911</v>
      </c>
      <c r="AI2236" s="65">
        <v>18891109</v>
      </c>
      <c r="AJ2236" s="65" t="s">
        <v>5371</v>
      </c>
      <c r="AK2236" s="65">
        <v>11</v>
      </c>
      <c r="AL2236" s="65" t="s">
        <v>3537</v>
      </c>
      <c r="AN2236" s="65" t="str">
        <f t="shared" si="966"/>
        <v/>
      </c>
    </row>
    <row r="2237" spans="1:40" ht="16.8" customHeight="1" x14ac:dyDescent="0.25">
      <c r="A2237" s="113">
        <v>1</v>
      </c>
      <c r="B2237" s="342" t="s">
        <v>25</v>
      </c>
      <c r="C2237" s="354" t="s">
        <v>5342</v>
      </c>
      <c r="D2237" s="350" t="str">
        <f t="shared" si="986"/>
        <v>'Although an FA Cup replay, Forest advanced due to Linfield scratching the evening before. This was played as a friendly.'</v>
      </c>
      <c r="E2237" s="211">
        <f t="shared" si="990"/>
        <v>18890209</v>
      </c>
      <c r="F2237" s="262">
        <v>12</v>
      </c>
      <c r="G2237" s="212"/>
      <c r="H2237" s="212"/>
      <c r="N2237" s="416"/>
      <c r="O2237" s="212"/>
      <c r="P2237" s="212"/>
      <c r="R2237" s="112" t="str">
        <f>IF(D2237="","", CONCATENATE("Update games set ", B2237, "= ",D2237," where game_id=", E2237))</f>
        <v>Update games set Notes= 'Although an FA Cup replay, Forest advanced due to Linfield scratching the evening before. This was played as a friendly.' where game_id=18890209</v>
      </c>
      <c r="S2237" s="112" t="str">
        <f t="shared" si="967"/>
        <v/>
      </c>
      <c r="T2237" s="112" t="str">
        <f t="shared" si="968"/>
        <v/>
      </c>
      <c r="U2237" s="200" t="str">
        <f t="shared" si="965"/>
        <v/>
      </c>
      <c r="V2237" s="112" t="str">
        <f t="shared" si="969"/>
        <v/>
      </c>
      <c r="W2237" s="415" t="str">
        <f t="shared" si="970"/>
        <v/>
      </c>
      <c r="Y2237" s="65" t="str">
        <f t="shared" si="977"/>
        <v/>
      </c>
      <c r="Z2237" s="65" t="str">
        <f t="shared" si="978"/>
        <v/>
      </c>
      <c r="AA2237" s="65" t="str">
        <f t="shared" si="979"/>
        <v/>
      </c>
      <c r="AB2237" s="65" t="str">
        <f t="shared" si="980"/>
        <v/>
      </c>
      <c r="AC2237" s="65" t="str">
        <f t="shared" si="981"/>
        <v/>
      </c>
      <c r="AH2237" s="65" t="str">
        <f t="shared" si="971"/>
        <v>1889110912</v>
      </c>
      <c r="AI2237" s="65">
        <v>18891109</v>
      </c>
      <c r="AJ2237" s="65" t="s">
        <v>5371</v>
      </c>
      <c r="AK2237" s="65">
        <v>12</v>
      </c>
      <c r="AL2237" s="65" t="s">
        <v>653</v>
      </c>
      <c r="AN2237" s="65" t="str">
        <f t="shared" si="966"/>
        <v/>
      </c>
    </row>
    <row r="2238" spans="1:40" ht="16.8" customHeight="1" x14ac:dyDescent="0.25">
      <c r="A2238" s="113">
        <v>1</v>
      </c>
      <c r="B2238" s="342" t="s">
        <v>475</v>
      </c>
      <c r="D2238" s="349" t="str">
        <f t="shared" si="975"/>
        <v/>
      </c>
      <c r="E2238" s="211">
        <f t="shared" si="990"/>
        <v>18890209</v>
      </c>
      <c r="F2238" s="262">
        <v>13</v>
      </c>
      <c r="R2238" s="112" t="str">
        <f>IF(D2238="","", CONCATENATE("Update games set ", B2238, "= ",D2238," where game_id=", E2238))</f>
        <v/>
      </c>
      <c r="S2238" s="112" t="str">
        <f t="shared" si="967"/>
        <v/>
      </c>
      <c r="T2238" s="112" t="str">
        <f t="shared" si="968"/>
        <v/>
      </c>
      <c r="U2238" s="200" t="str">
        <f t="shared" si="965"/>
        <v/>
      </c>
      <c r="V2238" s="112" t="str">
        <f t="shared" si="969"/>
        <v/>
      </c>
      <c r="W2238" s="415" t="str">
        <f t="shared" si="970"/>
        <v/>
      </c>
      <c r="Y2238" s="65" t="str">
        <f t="shared" si="977"/>
        <v/>
      </c>
      <c r="Z2238" s="65" t="str">
        <f t="shared" si="978"/>
        <v/>
      </c>
      <c r="AA2238" s="65" t="str">
        <f t="shared" si="979"/>
        <v/>
      </c>
      <c r="AB2238" s="65" t="str">
        <f t="shared" si="980"/>
        <v/>
      </c>
      <c r="AC2238" s="65" t="str">
        <f t="shared" si="981"/>
        <v/>
      </c>
      <c r="AH2238" s="65" t="str">
        <f t="shared" si="971"/>
        <v>1889110913</v>
      </c>
      <c r="AI2238" s="65">
        <v>18891109</v>
      </c>
      <c r="AJ2238" s="65" t="s">
        <v>5371</v>
      </c>
      <c r="AK2238" s="65">
        <v>13</v>
      </c>
      <c r="AL2238" s="65" t="s">
        <v>653</v>
      </c>
      <c r="AN2238" s="65" t="str">
        <f t="shared" si="966"/>
        <v/>
      </c>
    </row>
    <row r="2239" spans="1:40" ht="16.8" customHeight="1" x14ac:dyDescent="0.25">
      <c r="A2239" s="113">
        <v>1</v>
      </c>
      <c r="B2239" s="342" t="s">
        <v>20</v>
      </c>
      <c r="D2239" s="350" t="str">
        <f t="shared" si="986"/>
        <v/>
      </c>
      <c r="E2239" s="211">
        <f t="shared" si="990"/>
        <v>18890209</v>
      </c>
      <c r="F2239" s="262">
        <v>14</v>
      </c>
      <c r="R2239" s="112" t="str">
        <f>IF(D2239="","", CONCATENATE("Update games set ", B2239, "= ",D2239," where game_id=", E2239))</f>
        <v/>
      </c>
      <c r="S2239" s="112" t="str">
        <f t="shared" si="967"/>
        <v/>
      </c>
      <c r="T2239" s="112" t="str">
        <f t="shared" si="968"/>
        <v/>
      </c>
      <c r="U2239" s="200" t="str">
        <f t="shared" si="965"/>
        <v/>
      </c>
      <c r="V2239" s="112" t="str">
        <f t="shared" si="969"/>
        <v/>
      </c>
      <c r="W2239" s="415" t="str">
        <f t="shared" si="970"/>
        <v/>
      </c>
      <c r="Y2239" s="65" t="str">
        <f t="shared" si="977"/>
        <v/>
      </c>
      <c r="Z2239" s="65" t="str">
        <f t="shared" si="978"/>
        <v/>
      </c>
      <c r="AA2239" s="65" t="str">
        <f t="shared" si="979"/>
        <v/>
      </c>
      <c r="AB2239" s="65" t="str">
        <f t="shared" si="980"/>
        <v/>
      </c>
      <c r="AC2239" s="65" t="str">
        <f t="shared" si="981"/>
        <v/>
      </c>
      <c r="AH2239" s="65" t="str">
        <f t="shared" si="971"/>
        <v>1889110914</v>
      </c>
      <c r="AI2239" s="65">
        <v>18891109</v>
      </c>
      <c r="AJ2239" s="65" t="s">
        <v>5371</v>
      </c>
      <c r="AK2239" s="65">
        <v>14</v>
      </c>
      <c r="AL2239" s="65" t="s">
        <v>653</v>
      </c>
      <c r="AN2239" s="65" t="str">
        <f t="shared" si="966"/>
        <v/>
      </c>
    </row>
    <row r="2240" spans="1:40" ht="16.8" customHeight="1" x14ac:dyDescent="0.25">
      <c r="A2240" s="113">
        <v>1</v>
      </c>
      <c r="B2240" s="342" t="s">
        <v>4882</v>
      </c>
      <c r="C2240" s="342" t="str">
        <f>IF(C2239="", "", C2239)</f>
        <v/>
      </c>
      <c r="D2240" s="350" t="str">
        <f t="shared" si="986"/>
        <v/>
      </c>
      <c r="E2240" s="211">
        <f t="shared" si="990"/>
        <v>18890209</v>
      </c>
      <c r="F2240" s="262">
        <v>15</v>
      </c>
      <c r="R2240" s="112" t="str">
        <f>IF(D2240="","", CONCATENATE("Update games set ", B2240, "= ",D2240," where game_id=", E2240))</f>
        <v/>
      </c>
      <c r="S2240" s="112" t="str">
        <f t="shared" si="967"/>
        <v/>
      </c>
      <c r="T2240" s="112" t="str">
        <f t="shared" si="968"/>
        <v/>
      </c>
      <c r="U2240" s="200" t="str">
        <f t="shared" si="965"/>
        <v/>
      </c>
      <c r="V2240" s="112" t="str">
        <f t="shared" si="969"/>
        <v/>
      </c>
      <c r="W2240" s="415" t="str">
        <f t="shared" si="970"/>
        <v/>
      </c>
      <c r="Y2240" s="65" t="str">
        <f t="shared" si="977"/>
        <v/>
      </c>
      <c r="Z2240" s="65" t="str">
        <f t="shared" si="978"/>
        <v/>
      </c>
      <c r="AA2240" s="65" t="str">
        <f t="shared" si="979"/>
        <v/>
      </c>
      <c r="AB2240" s="65" t="str">
        <f t="shared" si="980"/>
        <v/>
      </c>
      <c r="AC2240" s="65" t="str">
        <f t="shared" si="981"/>
        <v/>
      </c>
      <c r="AH2240" s="65" t="str">
        <f t="shared" si="971"/>
        <v>1889110915</v>
      </c>
      <c r="AI2240" s="65">
        <v>18891109</v>
      </c>
      <c r="AJ2240" s="65" t="s">
        <v>5371</v>
      </c>
      <c r="AK2240" s="65">
        <v>15</v>
      </c>
      <c r="AL2240" s="65" t="s">
        <v>653</v>
      </c>
      <c r="AN2240" s="65" t="str">
        <f t="shared" si="966"/>
        <v/>
      </c>
    </row>
    <row r="2241" spans="1:40" s="126" customFormat="1" ht="16.8" customHeight="1" thickBot="1" x14ac:dyDescent="0.3">
      <c r="A2241" s="113">
        <v>1</v>
      </c>
      <c r="B2241" s="116" t="s">
        <v>115</v>
      </c>
      <c r="C2241" s="352"/>
      <c r="D2241" s="370" t="str">
        <f t="shared" ref="D2241" si="992">IF(MID(E2241,5,2)*1&gt;6,_xlfn.CONCAT("'",LEFT(E2241,4),"-",MID(E2241,3,2)+1,"'"),_xlfn.CONCAT("'",LEFT(E2241,4)-1,"-",MID(E2241,3,2),"'"))</f>
        <v>'1888-89'</v>
      </c>
      <c r="E2241" s="214">
        <f t="shared" si="990"/>
        <v>18890209</v>
      </c>
      <c r="F2241" s="266">
        <v>16</v>
      </c>
      <c r="G2241" s="343"/>
      <c r="H2241" s="343"/>
      <c r="I2241" s="267"/>
      <c r="J2241" s="214"/>
      <c r="K2241" s="266"/>
      <c r="L2241" s="266"/>
      <c r="M2241" s="266"/>
      <c r="N2241" s="419"/>
      <c r="O2241" s="343"/>
      <c r="P2241" s="343"/>
      <c r="Q2241" s="346"/>
      <c r="R2241" s="112" t="str">
        <f>IF(D2241="","", CONCATENATE("Update games set ", B2241, "= ",D2241," where game_id=", E2241))</f>
        <v>Update games set Season= '1888-89' where game_id=18890209</v>
      </c>
      <c r="S2241" s="112" t="str">
        <f t="shared" si="967"/>
        <v/>
      </c>
      <c r="T2241" s="112" t="str">
        <f t="shared" si="968"/>
        <v/>
      </c>
      <c r="U2241" s="200" t="str">
        <f t="shared" si="965"/>
        <v/>
      </c>
      <c r="V2241" s="112" t="str">
        <f t="shared" si="969"/>
        <v/>
      </c>
      <c r="W2241" s="415" t="str">
        <f t="shared" si="970"/>
        <v/>
      </c>
      <c r="X2241" s="240"/>
      <c r="Y2241" s="65" t="str">
        <f t="shared" si="977"/>
        <v/>
      </c>
      <c r="Z2241" s="65" t="str">
        <f t="shared" si="978"/>
        <v/>
      </c>
      <c r="AA2241" s="65" t="str">
        <f t="shared" si="979"/>
        <v/>
      </c>
      <c r="AB2241" s="65" t="str">
        <f t="shared" si="980"/>
        <v/>
      </c>
      <c r="AC2241" s="65" t="str">
        <f t="shared" si="981"/>
        <v/>
      </c>
      <c r="AH2241" s="65" t="str">
        <f t="shared" si="971"/>
        <v>1889110916</v>
      </c>
      <c r="AI2241" s="126">
        <v>18891109</v>
      </c>
      <c r="AJ2241" s="126" t="s">
        <v>5371</v>
      </c>
      <c r="AK2241" s="126">
        <v>16</v>
      </c>
      <c r="AL2241" s="126" t="s">
        <v>653</v>
      </c>
      <c r="AN2241" s="65" t="str">
        <f t="shared" si="966"/>
        <v/>
      </c>
    </row>
    <row r="2242" spans="1:40" ht="15" thickTop="1" x14ac:dyDescent="0.25">
      <c r="A2242" s="113">
        <v>1</v>
      </c>
      <c r="B2242" s="341" t="s">
        <v>22</v>
      </c>
      <c r="C2242" s="341" t="s">
        <v>5121</v>
      </c>
      <c r="D2242" s="341" t="str">
        <f t="shared" si="986"/>
        <v>'Chatham'</v>
      </c>
      <c r="E2242" s="211">
        <v>18890216</v>
      </c>
      <c r="F2242" s="262">
        <v>1</v>
      </c>
      <c r="H2242" s="212"/>
      <c r="R2242" s="112" t="str">
        <f>IF(D2242="","", CONCATENATE("Update games set ", B2242, "= ",D2242," where game_id=", E2242))</f>
        <v>Update games set Opponent= 'Chatham' where game_id=18890216</v>
      </c>
      <c r="S2242" s="112" t="str">
        <f t="shared" si="967"/>
        <v/>
      </c>
      <c r="T2242" s="112" t="str">
        <f t="shared" si="968"/>
        <v/>
      </c>
      <c r="U2242" s="200" t="str">
        <f t="shared" ref="U2242:U2305" si="993">IF(I2242="", "", Y2242&amp;Z2242&amp;AA2242&amp;AB2242&amp;AC2242)</f>
        <v/>
      </c>
      <c r="V2242" s="112" t="str">
        <f t="shared" si="969"/>
        <v/>
      </c>
      <c r="W2242" s="415" t="str">
        <f t="shared" si="970"/>
        <v/>
      </c>
      <c r="Y2242" s="65" t="str">
        <f t="shared" si="977"/>
        <v/>
      </c>
      <c r="Z2242" s="65" t="str">
        <f t="shared" si="978"/>
        <v/>
      </c>
      <c r="AA2242" s="65" t="str">
        <f t="shared" si="979"/>
        <v/>
      </c>
      <c r="AB2242" s="65" t="str">
        <f t="shared" si="980"/>
        <v/>
      </c>
      <c r="AC2242" s="65" t="str">
        <f t="shared" si="981"/>
        <v/>
      </c>
      <c r="AH2242" s="65" t="str">
        <f t="shared" si="971"/>
        <v>188911231</v>
      </c>
      <c r="AI2242" s="65">
        <v>18891123</v>
      </c>
      <c r="AJ2242" s="65" t="s">
        <v>4713</v>
      </c>
      <c r="AK2242" s="65">
        <v>1</v>
      </c>
      <c r="AL2242" s="65" t="s">
        <v>2062</v>
      </c>
      <c r="AN2242" s="65" t="str">
        <f t="shared" ref="AN2242:AN2305" si="994">IF(F2242=1, _xlfn.CONCAT("update games set source = 'The Nottingham Forest Football Scrapbook' where game_id = ", E2242), "")</f>
        <v>update games set source = 'The Nottingham Forest Football Scrapbook' where game_id = 18890216</v>
      </c>
    </row>
    <row r="2243" spans="1:40" ht="16.8" customHeight="1" x14ac:dyDescent="0.25">
      <c r="A2243" s="113">
        <v>1</v>
      </c>
      <c r="B2243" s="342" t="s">
        <v>4979</v>
      </c>
      <c r="C2243" s="342" t="str">
        <f>IF(C2242="", "", C2242)</f>
        <v>Chatham</v>
      </c>
      <c r="D2243" s="350" t="str">
        <f t="shared" si="986"/>
        <v>'Chatham'</v>
      </c>
      <c r="E2243" s="211">
        <f>E2242</f>
        <v>18890216</v>
      </c>
      <c r="F2243" s="262">
        <v>2</v>
      </c>
      <c r="R2243" s="112" t="str">
        <f>IF(D2243="","", CONCATENATE("Update games set ", B2243, "= ",D2243," where game_id=", E2243))</f>
        <v>Update games set Opp_parent= 'Chatham' where game_id=18890216</v>
      </c>
      <c r="S2243" s="112" t="str">
        <f t="shared" ref="S2243:S2306" si="995">IF(G2243="","",CONCATENATE("Update lineups set player_name = '",SUBSTITUTE(G2243,"'","''"),"', raw_name = '",SUBSTITUTE(G2243,"'","''"),"' where game_id = ",E2243," and player_order = ",F2243))</f>
        <v/>
      </c>
      <c r="T2243" s="112" t="str">
        <f t="shared" ref="T2243:T2306" si="996">IF(J2243="","", CONCATENATE("insert into goals (game_id, goal_order, scorer_name, goal_min) values (",E2243, ", ", I2243,", '",J2243,")"))</f>
        <v/>
      </c>
      <c r="U2243" s="200" t="str">
        <f t="shared" si="993"/>
        <v/>
      </c>
      <c r="V2243" s="112" t="str">
        <f t="shared" ref="V2243:V2306" si="997">IF(N2243="","", CONCATENATE("insert into games_sources (game_id, source_order, source_name, source_link) values (",E2243, ", ", N2243,", '",O2243,"', '",P2243,"')"))</f>
        <v/>
      </c>
      <c r="W2243" s="415" t="str">
        <f t="shared" ref="W2243:W2306" si="998">IF(N2243="","",CONCATENATE("update games_sources set  source_name = '",O2243,"', source_link = '",P2243,"' where game_id = ",E2243," and source_order = ",N2243))</f>
        <v/>
      </c>
      <c r="Y2243" s="65" t="str">
        <f t="shared" si="977"/>
        <v/>
      </c>
      <c r="Z2243" s="65" t="str">
        <f t="shared" si="978"/>
        <v/>
      </c>
      <c r="AA2243" s="65" t="str">
        <f t="shared" si="979"/>
        <v/>
      </c>
      <c r="AB2243" s="65" t="str">
        <f t="shared" si="980"/>
        <v/>
      </c>
      <c r="AC2243" s="65" t="str">
        <f t="shared" si="981"/>
        <v/>
      </c>
      <c r="AH2243" s="65" t="str">
        <f t="shared" ref="AH2243:AH2306" si="999">_xlfn.CONCAT(AI2243,AK2243)</f>
        <v>188911232</v>
      </c>
      <c r="AI2243" s="65">
        <v>18891123</v>
      </c>
      <c r="AJ2243" s="65" t="s">
        <v>4713</v>
      </c>
      <c r="AK2243" s="65">
        <v>2</v>
      </c>
      <c r="AL2243" s="65" t="s">
        <v>3263</v>
      </c>
      <c r="AN2243" s="65" t="str">
        <f t="shared" si="994"/>
        <v/>
      </c>
    </row>
    <row r="2244" spans="1:40" ht="16.8" customHeight="1" x14ac:dyDescent="0.25">
      <c r="A2244" s="113">
        <v>1</v>
      </c>
      <c r="B2244" s="342" t="s">
        <v>2653</v>
      </c>
      <c r="C2244" s="342" t="s">
        <v>11</v>
      </c>
      <c r="D2244" s="350" t="str">
        <f t="shared" si="986"/>
        <v>'FA Cup'</v>
      </c>
      <c r="E2244" s="211">
        <f t="shared" ref="E2244:E2257" si="1000">E2243</f>
        <v>18890216</v>
      </c>
      <c r="F2244" s="262">
        <v>3</v>
      </c>
      <c r="R2244" s="112" t="str">
        <f>IF(D2244="","", CONCATENATE("Update games set ", B2244, "= ",D2244," where game_id=", E2244))</f>
        <v>Update games set Game_type= 'FA Cup' where game_id=18890216</v>
      </c>
      <c r="S2244" s="112" t="str">
        <f t="shared" si="995"/>
        <v/>
      </c>
      <c r="T2244" s="112" t="str">
        <f t="shared" si="996"/>
        <v/>
      </c>
      <c r="U2244" s="200" t="str">
        <f t="shared" si="993"/>
        <v/>
      </c>
      <c r="V2244" s="112" t="str">
        <f t="shared" si="997"/>
        <v/>
      </c>
      <c r="W2244" s="415" t="str">
        <f t="shared" si="998"/>
        <v/>
      </c>
      <c r="Y2244" s="65" t="str">
        <f t="shared" si="977"/>
        <v/>
      </c>
      <c r="Z2244" s="65" t="str">
        <f t="shared" si="978"/>
        <v/>
      </c>
      <c r="AA2244" s="65" t="str">
        <f t="shared" si="979"/>
        <v/>
      </c>
      <c r="AB2244" s="65" t="str">
        <f t="shared" si="980"/>
        <v/>
      </c>
      <c r="AC2244" s="65" t="str">
        <f t="shared" si="981"/>
        <v/>
      </c>
      <c r="AH2244" s="65" t="str">
        <f t="shared" si="999"/>
        <v>188911233</v>
      </c>
      <c r="AI2244" s="65">
        <v>18891123</v>
      </c>
      <c r="AJ2244" s="65" t="s">
        <v>4713</v>
      </c>
      <c r="AK2244" s="65">
        <v>3</v>
      </c>
      <c r="AL2244" s="65" t="s">
        <v>2084</v>
      </c>
      <c r="AN2244" s="65" t="str">
        <f t="shared" si="994"/>
        <v/>
      </c>
    </row>
    <row r="2245" spans="1:40" ht="16.8" customHeight="1" x14ac:dyDescent="0.25">
      <c r="A2245" s="113">
        <v>1</v>
      </c>
      <c r="B2245" s="342" t="s">
        <v>4978</v>
      </c>
      <c r="C2245" s="342" t="s">
        <v>0</v>
      </c>
      <c r="D2245" s="350" t="str">
        <f t="shared" si="986"/>
        <v>'A'</v>
      </c>
      <c r="E2245" s="211">
        <f t="shared" si="1000"/>
        <v>18890216</v>
      </c>
      <c r="F2245" s="262">
        <v>4</v>
      </c>
      <c r="R2245" s="112" t="str">
        <f>IF(D2245="","", CONCATENATE("Update games set ", B2245, "= ",D2245," where game_id=", E2245))</f>
        <v>Update games set HAN= 'A' where game_id=18890216</v>
      </c>
      <c r="S2245" s="112" t="str">
        <f t="shared" si="995"/>
        <v/>
      </c>
      <c r="T2245" s="112" t="str">
        <f t="shared" si="996"/>
        <v/>
      </c>
      <c r="U2245" s="200" t="str">
        <f t="shared" si="993"/>
        <v/>
      </c>
      <c r="V2245" s="112" t="str">
        <f t="shared" si="997"/>
        <v/>
      </c>
      <c r="W2245" s="415" t="str">
        <f t="shared" si="998"/>
        <v/>
      </c>
      <c r="Y2245" s="65" t="str">
        <f t="shared" si="977"/>
        <v/>
      </c>
      <c r="Z2245" s="65" t="str">
        <f t="shared" si="978"/>
        <v/>
      </c>
      <c r="AA2245" s="65" t="str">
        <f t="shared" si="979"/>
        <v/>
      </c>
      <c r="AB2245" s="65" t="str">
        <f t="shared" si="980"/>
        <v/>
      </c>
      <c r="AC2245" s="65" t="str">
        <f t="shared" si="981"/>
        <v/>
      </c>
      <c r="AH2245" s="65" t="str">
        <f t="shared" si="999"/>
        <v>188911234</v>
      </c>
      <c r="AI2245" s="65">
        <v>18891123</v>
      </c>
      <c r="AJ2245" s="65" t="s">
        <v>4713</v>
      </c>
      <c r="AK2245" s="65">
        <v>4</v>
      </c>
      <c r="AL2245" s="65" t="s">
        <v>2087</v>
      </c>
      <c r="AN2245" s="65" t="str">
        <f t="shared" si="994"/>
        <v/>
      </c>
    </row>
    <row r="2246" spans="1:40" ht="16.8" customHeight="1" x14ac:dyDescent="0.25">
      <c r="A2246" s="113">
        <v>1</v>
      </c>
      <c r="B2246" s="342" t="s">
        <v>5</v>
      </c>
      <c r="C2246" s="342">
        <v>1</v>
      </c>
      <c r="D2246" s="349">
        <f t="shared" ref="D2246:D2295" si="1001">IF(C2246="", "", C2246)</f>
        <v>1</v>
      </c>
      <c r="E2246" s="211">
        <f t="shared" si="1000"/>
        <v>18890216</v>
      </c>
      <c r="F2246" s="262">
        <v>5</v>
      </c>
      <c r="R2246" s="112" t="str">
        <f>IF(D2246="","", CONCATENATE("Update games set ", B2246, "= ",D2246," where game_id=", E2246))</f>
        <v>Update games set F= 1 where game_id=18890216</v>
      </c>
      <c r="S2246" s="112" t="str">
        <f t="shared" si="995"/>
        <v/>
      </c>
      <c r="T2246" s="112" t="str">
        <f t="shared" si="996"/>
        <v/>
      </c>
      <c r="U2246" s="200" t="str">
        <f t="shared" si="993"/>
        <v/>
      </c>
      <c r="V2246" s="112" t="str">
        <f t="shared" si="997"/>
        <v/>
      </c>
      <c r="W2246" s="415" t="str">
        <f t="shared" si="998"/>
        <v/>
      </c>
      <c r="Y2246" s="65" t="str">
        <f t="shared" si="977"/>
        <v/>
      </c>
      <c r="Z2246" s="65" t="str">
        <f t="shared" si="978"/>
        <v/>
      </c>
      <c r="AA2246" s="65" t="str">
        <f t="shared" si="979"/>
        <v/>
      </c>
      <c r="AB2246" s="65" t="str">
        <f t="shared" si="980"/>
        <v/>
      </c>
      <c r="AC2246" s="65" t="str">
        <f t="shared" si="981"/>
        <v/>
      </c>
      <c r="AH2246" s="65" t="str">
        <f t="shared" si="999"/>
        <v>188911235</v>
      </c>
      <c r="AI2246" s="65">
        <v>18891123</v>
      </c>
      <c r="AJ2246" s="65" t="s">
        <v>4713</v>
      </c>
      <c r="AK2246" s="65">
        <v>5</v>
      </c>
      <c r="AL2246" s="65" t="s">
        <v>3281</v>
      </c>
      <c r="AN2246" s="65" t="str">
        <f t="shared" si="994"/>
        <v/>
      </c>
    </row>
    <row r="2247" spans="1:40" ht="16.8" customHeight="1" x14ac:dyDescent="0.25">
      <c r="A2247" s="113">
        <v>1</v>
      </c>
      <c r="B2247" s="342" t="s">
        <v>0</v>
      </c>
      <c r="C2247" s="342">
        <v>1</v>
      </c>
      <c r="D2247" s="349">
        <f t="shared" si="1001"/>
        <v>1</v>
      </c>
      <c r="E2247" s="211">
        <f t="shared" si="1000"/>
        <v>18890216</v>
      </c>
      <c r="F2247" s="262">
        <v>6</v>
      </c>
      <c r="R2247" s="112" t="str">
        <f>IF(D2247="","", CONCATENATE("Update games set ", B2247, "= ",D2247," where game_id=", E2247))</f>
        <v>Update games set A= 1 where game_id=18890216</v>
      </c>
      <c r="S2247" s="112" t="str">
        <f t="shared" si="995"/>
        <v/>
      </c>
      <c r="T2247" s="112" t="str">
        <f t="shared" si="996"/>
        <v/>
      </c>
      <c r="U2247" s="200" t="str">
        <f t="shared" si="993"/>
        <v/>
      </c>
      <c r="V2247" s="112" t="str">
        <f t="shared" si="997"/>
        <v/>
      </c>
      <c r="W2247" s="415" t="str">
        <f t="shared" si="998"/>
        <v/>
      </c>
      <c r="Y2247" s="65" t="str">
        <f t="shared" si="977"/>
        <v/>
      </c>
      <c r="Z2247" s="65" t="str">
        <f t="shared" si="978"/>
        <v/>
      </c>
      <c r="AA2247" s="65" t="str">
        <f t="shared" si="979"/>
        <v/>
      </c>
      <c r="AB2247" s="65" t="str">
        <f t="shared" si="980"/>
        <v/>
      </c>
      <c r="AC2247" s="65" t="str">
        <f t="shared" si="981"/>
        <v/>
      </c>
      <c r="AH2247" s="65" t="str">
        <f t="shared" si="999"/>
        <v>188911236</v>
      </c>
      <c r="AI2247" s="65">
        <v>18891123</v>
      </c>
      <c r="AJ2247" s="65" t="s">
        <v>4713</v>
      </c>
      <c r="AK2247" s="65">
        <v>6</v>
      </c>
      <c r="AL2247" s="65" t="s">
        <v>2029</v>
      </c>
      <c r="AN2247" s="65" t="str">
        <f t="shared" si="994"/>
        <v/>
      </c>
    </row>
    <row r="2248" spans="1:40" ht="16.8" customHeight="1" x14ac:dyDescent="0.25">
      <c r="A2248" s="113">
        <v>1</v>
      </c>
      <c r="B2248" s="342" t="s">
        <v>23</v>
      </c>
      <c r="D2248" s="334" t="str">
        <f t="shared" ref="D2248" si="1002">IF(C2248="",IF(D2246&gt;D2247,"'W'",IF(D2246=D2247,"'D'","'L'")),_xlfn.CONCAT("'",C2248,"'"))</f>
        <v>'D'</v>
      </c>
      <c r="E2248" s="211">
        <f t="shared" si="1000"/>
        <v>18890216</v>
      </c>
      <c r="F2248" s="262">
        <v>7</v>
      </c>
      <c r="R2248" s="112" t="str">
        <f>IF(D2248="","", CONCATENATE("Update games set ", B2248, "= ",D2248," where game_id=", E2248))</f>
        <v>Update games set Result= 'D' where game_id=18890216</v>
      </c>
      <c r="S2248" s="112" t="str">
        <f t="shared" si="995"/>
        <v/>
      </c>
      <c r="T2248" s="112" t="str">
        <f t="shared" si="996"/>
        <v/>
      </c>
      <c r="U2248" s="200" t="str">
        <f t="shared" si="993"/>
        <v/>
      </c>
      <c r="V2248" s="112" t="str">
        <f t="shared" si="997"/>
        <v/>
      </c>
      <c r="W2248" s="415" t="str">
        <f t="shared" si="998"/>
        <v/>
      </c>
      <c r="Y2248" s="65" t="str">
        <f t="shared" si="977"/>
        <v/>
      </c>
      <c r="Z2248" s="65" t="str">
        <f t="shared" si="978"/>
        <v/>
      </c>
      <c r="AA2248" s="65" t="str">
        <f t="shared" si="979"/>
        <v/>
      </c>
      <c r="AB2248" s="65" t="str">
        <f t="shared" si="980"/>
        <v/>
      </c>
      <c r="AC2248" s="65" t="str">
        <f t="shared" si="981"/>
        <v/>
      </c>
      <c r="AH2248" s="65" t="str">
        <f t="shared" si="999"/>
        <v>188911237</v>
      </c>
      <c r="AI2248" s="65">
        <v>18891123</v>
      </c>
      <c r="AJ2248" s="65" t="s">
        <v>4713</v>
      </c>
      <c r="AK2248" s="65">
        <v>7</v>
      </c>
      <c r="AL2248" s="65" t="s">
        <v>2891</v>
      </c>
      <c r="AN2248" s="65" t="str">
        <f t="shared" si="994"/>
        <v/>
      </c>
    </row>
    <row r="2249" spans="1:40" ht="16.8" customHeight="1" x14ac:dyDescent="0.25">
      <c r="A2249" s="113">
        <v>1</v>
      </c>
      <c r="B2249" s="342" t="s">
        <v>768</v>
      </c>
      <c r="D2249" s="349" t="str">
        <f t="shared" ref="D2249:D2302" si="1003">IF(C2249="", "", C2249)</f>
        <v/>
      </c>
      <c r="E2249" s="211">
        <f t="shared" si="1000"/>
        <v>18890216</v>
      </c>
      <c r="F2249" s="262">
        <v>8</v>
      </c>
      <c r="R2249" s="112" t="str">
        <f>IF(D2249="","", CONCATENATE("Update games set ", B2249, "= ",D2249," where game_id=", E2249))</f>
        <v/>
      </c>
      <c r="S2249" s="112" t="str">
        <f t="shared" si="995"/>
        <v/>
      </c>
      <c r="T2249" s="112" t="str">
        <f t="shared" si="996"/>
        <v/>
      </c>
      <c r="U2249" s="200" t="str">
        <f t="shared" si="993"/>
        <v/>
      </c>
      <c r="V2249" s="112" t="str">
        <f t="shared" si="997"/>
        <v/>
      </c>
      <c r="W2249" s="415" t="str">
        <f t="shared" si="998"/>
        <v/>
      </c>
      <c r="Y2249" s="65" t="str">
        <f t="shared" si="977"/>
        <v/>
      </c>
      <c r="Z2249" s="65" t="str">
        <f t="shared" si="978"/>
        <v/>
      </c>
      <c r="AA2249" s="65" t="str">
        <f t="shared" si="979"/>
        <v/>
      </c>
      <c r="AB2249" s="65" t="str">
        <f t="shared" si="980"/>
        <v/>
      </c>
      <c r="AC2249" s="65" t="str">
        <f t="shared" si="981"/>
        <v/>
      </c>
      <c r="AH2249" s="65" t="str">
        <f t="shared" si="999"/>
        <v>188911238</v>
      </c>
      <c r="AI2249" s="65">
        <v>18891123</v>
      </c>
      <c r="AJ2249" s="65" t="s">
        <v>4713</v>
      </c>
      <c r="AK2249" s="65">
        <v>8</v>
      </c>
      <c r="AL2249" s="65" t="s">
        <v>3632</v>
      </c>
      <c r="AN2249" s="65" t="str">
        <f t="shared" si="994"/>
        <v/>
      </c>
    </row>
    <row r="2250" spans="1:40" ht="16.8" customHeight="1" x14ac:dyDescent="0.25">
      <c r="A2250" s="113">
        <v>1</v>
      </c>
      <c r="B2250" s="342" t="s">
        <v>766</v>
      </c>
      <c r="D2250" s="349" t="str">
        <f t="shared" si="1003"/>
        <v/>
      </c>
      <c r="E2250" s="211">
        <f t="shared" si="1000"/>
        <v>18890216</v>
      </c>
      <c r="F2250" s="262">
        <v>9</v>
      </c>
      <c r="G2250" s="194"/>
      <c r="H2250" s="194"/>
      <c r="N2250" s="417"/>
      <c r="O2250" s="194"/>
      <c r="P2250" s="194"/>
      <c r="R2250" s="112" t="str">
        <f>IF(D2250="","", CONCATENATE("Update games set ", B2250, "= ",D2250," where game_id=", E2250))</f>
        <v/>
      </c>
      <c r="S2250" s="112" t="str">
        <f t="shared" si="995"/>
        <v/>
      </c>
      <c r="T2250" s="112" t="str">
        <f t="shared" si="996"/>
        <v/>
      </c>
      <c r="U2250" s="200" t="str">
        <f t="shared" si="993"/>
        <v/>
      </c>
      <c r="V2250" s="112" t="str">
        <f t="shared" si="997"/>
        <v/>
      </c>
      <c r="W2250" s="415" t="str">
        <f t="shared" si="998"/>
        <v/>
      </c>
      <c r="Y2250" s="65" t="str">
        <f t="shared" si="977"/>
        <v/>
      </c>
      <c r="Z2250" s="65" t="str">
        <f t="shared" si="978"/>
        <v/>
      </c>
      <c r="AA2250" s="65" t="str">
        <f t="shared" si="979"/>
        <v/>
      </c>
      <c r="AB2250" s="65" t="str">
        <f t="shared" si="980"/>
        <v/>
      </c>
      <c r="AC2250" s="65" t="str">
        <f t="shared" si="981"/>
        <v/>
      </c>
      <c r="AH2250" s="65" t="str">
        <f t="shared" si="999"/>
        <v>188911239</v>
      </c>
      <c r="AI2250" s="65">
        <v>18891123</v>
      </c>
      <c r="AJ2250" s="65" t="s">
        <v>4713</v>
      </c>
      <c r="AK2250" s="65">
        <v>9</v>
      </c>
      <c r="AL2250" s="65" t="s">
        <v>3282</v>
      </c>
      <c r="AN2250" s="65" t="str">
        <f t="shared" si="994"/>
        <v/>
      </c>
    </row>
    <row r="2251" spans="1:40" ht="16.8" customHeight="1" x14ac:dyDescent="0.25">
      <c r="A2251" s="113">
        <v>1</v>
      </c>
      <c r="B2251" s="342" t="s">
        <v>753</v>
      </c>
      <c r="D2251" s="350" t="str">
        <f t="shared" ref="D2251:D2299" si="1004">IF(C2251="", "", CONCATENATE("'", C2251,"'"))</f>
        <v/>
      </c>
      <c r="E2251" s="211">
        <f t="shared" si="1000"/>
        <v>18890216</v>
      </c>
      <c r="F2251" s="262">
        <v>10</v>
      </c>
      <c r="G2251" s="194"/>
      <c r="N2251" s="417"/>
      <c r="O2251" s="194"/>
      <c r="P2251" s="194"/>
      <c r="R2251" s="112" t="str">
        <f>IF(D2251="","", CONCATENATE("Update games set ", B2251, "= ",D2251," where game_id=", E2251))</f>
        <v/>
      </c>
      <c r="S2251" s="112" t="str">
        <f t="shared" si="995"/>
        <v/>
      </c>
      <c r="T2251" s="112" t="str">
        <f t="shared" si="996"/>
        <v/>
      </c>
      <c r="U2251" s="200" t="str">
        <f t="shared" si="993"/>
        <v/>
      </c>
      <c r="V2251" s="112" t="str">
        <f t="shared" si="997"/>
        <v/>
      </c>
      <c r="W2251" s="415" t="str">
        <f t="shared" si="998"/>
        <v/>
      </c>
      <c r="Y2251" s="65" t="str">
        <f t="shared" si="977"/>
        <v/>
      </c>
      <c r="Z2251" s="65" t="str">
        <f t="shared" si="978"/>
        <v/>
      </c>
      <c r="AA2251" s="65" t="str">
        <f t="shared" si="979"/>
        <v/>
      </c>
      <c r="AB2251" s="65" t="str">
        <f t="shared" si="980"/>
        <v/>
      </c>
      <c r="AC2251" s="65" t="str">
        <f t="shared" si="981"/>
        <v/>
      </c>
      <c r="AH2251" s="65" t="str">
        <f t="shared" si="999"/>
        <v>1889112310</v>
      </c>
      <c r="AI2251" s="65">
        <v>18891123</v>
      </c>
      <c r="AJ2251" s="65" t="s">
        <v>4713</v>
      </c>
      <c r="AK2251" s="65">
        <v>10</v>
      </c>
      <c r="AL2251" s="65" t="s">
        <v>3073</v>
      </c>
      <c r="AN2251" s="65" t="str">
        <f t="shared" si="994"/>
        <v/>
      </c>
    </row>
    <row r="2252" spans="1:40" ht="16.8" customHeight="1" x14ac:dyDescent="0.25">
      <c r="A2252" s="113">
        <v>1</v>
      </c>
      <c r="B2252" s="342" t="s">
        <v>746</v>
      </c>
      <c r="C2252" s="351" t="s">
        <v>5062</v>
      </c>
      <c r="D2252" s="334" t="str">
        <f>CONCATENATE("'", LEFT(E2252,4),"-",MID(E2252,5,2),"-", MID(E2252,7,2), " ", C2252,"'")</f>
        <v>'1889-02-16 15:00'</v>
      </c>
      <c r="E2252" s="211">
        <f t="shared" si="1000"/>
        <v>18890216</v>
      </c>
      <c r="F2252" s="262">
        <v>11</v>
      </c>
      <c r="R2252" s="112" t="str">
        <f>IF(D2252="","", CONCATENATE("Update games set ", B2252, "= ",D2252," where game_id=", E2252))</f>
        <v>Update games set Game_date= '1889-02-16 15:00' where game_id=18890216</v>
      </c>
      <c r="S2252" s="112" t="str">
        <f t="shared" si="995"/>
        <v/>
      </c>
      <c r="T2252" s="112" t="str">
        <f t="shared" si="996"/>
        <v/>
      </c>
      <c r="U2252" s="200" t="str">
        <f t="shared" si="993"/>
        <v/>
      </c>
      <c r="V2252" s="112" t="str">
        <f t="shared" si="997"/>
        <v/>
      </c>
      <c r="W2252" s="415" t="str">
        <f t="shared" si="998"/>
        <v/>
      </c>
      <c r="Y2252" s="65" t="str">
        <f t="shared" si="977"/>
        <v/>
      </c>
      <c r="Z2252" s="65" t="str">
        <f t="shared" si="978"/>
        <v/>
      </c>
      <c r="AA2252" s="65" t="str">
        <f t="shared" si="979"/>
        <v/>
      </c>
      <c r="AB2252" s="65" t="str">
        <f t="shared" si="980"/>
        <v/>
      </c>
      <c r="AC2252" s="65" t="str">
        <f t="shared" si="981"/>
        <v/>
      </c>
      <c r="AH2252" s="65" t="str">
        <f t="shared" si="999"/>
        <v>1889112311</v>
      </c>
      <c r="AI2252" s="65">
        <v>18891123</v>
      </c>
      <c r="AJ2252" s="65" t="s">
        <v>4713</v>
      </c>
      <c r="AK2252" s="65">
        <v>11</v>
      </c>
      <c r="AL2252" s="65" t="s">
        <v>3314</v>
      </c>
      <c r="AN2252" s="65" t="str">
        <f t="shared" si="994"/>
        <v/>
      </c>
    </row>
    <row r="2253" spans="1:40" ht="16.8" customHeight="1" x14ac:dyDescent="0.25">
      <c r="A2253" s="113">
        <v>1</v>
      </c>
      <c r="B2253" s="342" t="s">
        <v>25</v>
      </c>
      <c r="D2253" s="350" t="str">
        <f t="shared" si="986"/>
        <v/>
      </c>
      <c r="E2253" s="211">
        <f t="shared" si="1000"/>
        <v>18890216</v>
      </c>
      <c r="F2253" s="262">
        <v>12</v>
      </c>
      <c r="G2253" s="212"/>
      <c r="H2253" s="212"/>
      <c r="N2253" s="416"/>
      <c r="O2253" s="212"/>
      <c r="P2253" s="212"/>
      <c r="R2253" s="112" t="str">
        <f>IF(D2253="","", CONCATENATE("Update games set ", B2253, "= ",D2253," where game_id=", E2253))</f>
        <v/>
      </c>
      <c r="S2253" s="112" t="str">
        <f t="shared" si="995"/>
        <v/>
      </c>
      <c r="T2253" s="112" t="str">
        <f t="shared" si="996"/>
        <v/>
      </c>
      <c r="U2253" s="200" t="str">
        <f t="shared" si="993"/>
        <v/>
      </c>
      <c r="V2253" s="112" t="str">
        <f t="shared" si="997"/>
        <v/>
      </c>
      <c r="W2253" s="415" t="str">
        <f t="shared" si="998"/>
        <v/>
      </c>
      <c r="Y2253" s="65" t="str">
        <f t="shared" si="977"/>
        <v/>
      </c>
      <c r="Z2253" s="65" t="str">
        <f t="shared" si="978"/>
        <v/>
      </c>
      <c r="AA2253" s="65" t="str">
        <f t="shared" si="979"/>
        <v/>
      </c>
      <c r="AB2253" s="65" t="str">
        <f t="shared" si="980"/>
        <v/>
      </c>
      <c r="AC2253" s="65" t="str">
        <f t="shared" si="981"/>
        <v/>
      </c>
      <c r="AH2253" s="65" t="str">
        <f t="shared" si="999"/>
        <v>1889112312</v>
      </c>
      <c r="AI2253" s="65">
        <v>18891123</v>
      </c>
      <c r="AJ2253" s="65" t="s">
        <v>4713</v>
      </c>
      <c r="AK2253" s="65">
        <v>12</v>
      </c>
      <c r="AL2253" s="65" t="s">
        <v>653</v>
      </c>
      <c r="AN2253" s="65" t="str">
        <f t="shared" si="994"/>
        <v/>
      </c>
    </row>
    <row r="2254" spans="1:40" ht="16.8" customHeight="1" x14ac:dyDescent="0.25">
      <c r="A2254" s="113">
        <v>1</v>
      </c>
      <c r="B2254" s="342" t="s">
        <v>475</v>
      </c>
      <c r="D2254" s="349" t="str">
        <f t="shared" si="1003"/>
        <v/>
      </c>
      <c r="E2254" s="211">
        <f t="shared" si="1000"/>
        <v>18890216</v>
      </c>
      <c r="F2254" s="262">
        <v>13</v>
      </c>
      <c r="R2254" s="112" t="str">
        <f>IF(D2254="","", CONCATENATE("Update games set ", B2254, "= ",D2254," where game_id=", E2254))</f>
        <v/>
      </c>
      <c r="S2254" s="112" t="str">
        <f t="shared" si="995"/>
        <v/>
      </c>
      <c r="T2254" s="112" t="str">
        <f t="shared" si="996"/>
        <v/>
      </c>
      <c r="U2254" s="200" t="str">
        <f t="shared" si="993"/>
        <v/>
      </c>
      <c r="V2254" s="112" t="str">
        <f t="shared" si="997"/>
        <v/>
      </c>
      <c r="W2254" s="415" t="str">
        <f t="shared" si="998"/>
        <v/>
      </c>
      <c r="Y2254" s="65" t="str">
        <f t="shared" ref="Y2254:Y2317" si="1005">IF(I2254="","",CONCATENATE("update goals set scorer_name = '",SUBSTITUTE(J2254, "'", "''"),"'"))</f>
        <v/>
      </c>
      <c r="Z2254" s="65" t="str">
        <f t="shared" ref="Z2254:Z2317" si="1006">IF(K2254="", "", CONCATENATE(", goal_min = ", K2254))</f>
        <v/>
      </c>
      <c r="AA2254" s="65" t="str">
        <f t="shared" ref="AA2254:AA2317" si="1007">IF(L2254="", "", CONCATENATE(", Pen = '", UPPER(L2254), "'"))</f>
        <v/>
      </c>
      <c r="AB2254" s="65" t="str">
        <f t="shared" ref="AB2254:AB2317" si="1008">IF(M2254="", "", CONCATENATE(", OG = '", UPPER(M2254), "'"))</f>
        <v/>
      </c>
      <c r="AC2254" s="65" t="str">
        <f t="shared" ref="AC2254:AC2317" si="1009">IF(I2254="", "", CONCATENATE(" where game_id = ", E2254, " and goal_order = ", I2254))</f>
        <v/>
      </c>
      <c r="AH2254" s="65" t="str">
        <f t="shared" si="999"/>
        <v>1889112313</v>
      </c>
      <c r="AI2254" s="65">
        <v>18891123</v>
      </c>
      <c r="AJ2254" s="65" t="s">
        <v>4713</v>
      </c>
      <c r="AK2254" s="65">
        <v>13</v>
      </c>
      <c r="AL2254" s="65" t="s">
        <v>653</v>
      </c>
      <c r="AN2254" s="65" t="str">
        <f t="shared" si="994"/>
        <v/>
      </c>
    </row>
    <row r="2255" spans="1:40" ht="16.8" customHeight="1" x14ac:dyDescent="0.25">
      <c r="A2255" s="113">
        <v>1</v>
      </c>
      <c r="B2255" s="342" t="s">
        <v>20</v>
      </c>
      <c r="D2255" s="350" t="str">
        <f t="shared" si="986"/>
        <v/>
      </c>
      <c r="E2255" s="211">
        <f t="shared" si="1000"/>
        <v>18890216</v>
      </c>
      <c r="F2255" s="262">
        <v>14</v>
      </c>
      <c r="R2255" s="112" t="str">
        <f>IF(D2255="","", CONCATENATE("Update games set ", B2255, "= ",D2255," where game_id=", E2255))</f>
        <v/>
      </c>
      <c r="S2255" s="112" t="str">
        <f t="shared" si="995"/>
        <v/>
      </c>
      <c r="T2255" s="112" t="str">
        <f t="shared" si="996"/>
        <v/>
      </c>
      <c r="U2255" s="200" t="str">
        <f t="shared" si="993"/>
        <v/>
      </c>
      <c r="V2255" s="112" t="str">
        <f t="shared" si="997"/>
        <v/>
      </c>
      <c r="W2255" s="415" t="str">
        <f t="shared" si="998"/>
        <v/>
      </c>
      <c r="Y2255" s="65" t="str">
        <f t="shared" si="1005"/>
        <v/>
      </c>
      <c r="Z2255" s="65" t="str">
        <f t="shared" si="1006"/>
        <v/>
      </c>
      <c r="AA2255" s="65" t="str">
        <f t="shared" si="1007"/>
        <v/>
      </c>
      <c r="AB2255" s="65" t="str">
        <f t="shared" si="1008"/>
        <v/>
      </c>
      <c r="AC2255" s="65" t="str">
        <f t="shared" si="1009"/>
        <v/>
      </c>
      <c r="AH2255" s="65" t="str">
        <f t="shared" si="999"/>
        <v>1889112314</v>
      </c>
      <c r="AI2255" s="65">
        <v>18891123</v>
      </c>
      <c r="AJ2255" s="65" t="s">
        <v>4713</v>
      </c>
      <c r="AK2255" s="65">
        <v>14</v>
      </c>
      <c r="AL2255" s="65" t="s">
        <v>653</v>
      </c>
      <c r="AN2255" s="65" t="str">
        <f t="shared" si="994"/>
        <v/>
      </c>
    </row>
    <row r="2256" spans="1:40" ht="16.8" customHeight="1" x14ac:dyDescent="0.25">
      <c r="A2256" s="113">
        <v>1</v>
      </c>
      <c r="B2256" s="342" t="s">
        <v>4882</v>
      </c>
      <c r="C2256" s="342" t="str">
        <f>IF(C2255="", "", C2255)</f>
        <v/>
      </c>
      <c r="D2256" s="350" t="str">
        <f t="shared" si="986"/>
        <v/>
      </c>
      <c r="E2256" s="211">
        <f t="shared" si="1000"/>
        <v>18890216</v>
      </c>
      <c r="F2256" s="262">
        <v>15</v>
      </c>
      <c r="R2256" s="112" t="str">
        <f>IF(D2256="","", CONCATENATE("Update games set ", B2256, "= ",D2256," where game_id=", E2256))</f>
        <v/>
      </c>
      <c r="S2256" s="112" t="str">
        <f t="shared" si="995"/>
        <v/>
      </c>
      <c r="T2256" s="112" t="str">
        <f t="shared" si="996"/>
        <v/>
      </c>
      <c r="U2256" s="200" t="str">
        <f t="shared" si="993"/>
        <v/>
      </c>
      <c r="V2256" s="112" t="str">
        <f t="shared" si="997"/>
        <v/>
      </c>
      <c r="W2256" s="415" t="str">
        <f t="shared" si="998"/>
        <v/>
      </c>
      <c r="Y2256" s="65" t="str">
        <f t="shared" si="1005"/>
        <v/>
      </c>
      <c r="Z2256" s="65" t="str">
        <f t="shared" si="1006"/>
        <v/>
      </c>
      <c r="AA2256" s="65" t="str">
        <f t="shared" si="1007"/>
        <v/>
      </c>
      <c r="AB2256" s="65" t="str">
        <f t="shared" si="1008"/>
        <v/>
      </c>
      <c r="AC2256" s="65" t="str">
        <f t="shared" si="1009"/>
        <v/>
      </c>
      <c r="AH2256" s="65" t="str">
        <f t="shared" si="999"/>
        <v>1889112315</v>
      </c>
      <c r="AI2256" s="65">
        <v>18891123</v>
      </c>
      <c r="AJ2256" s="65" t="s">
        <v>4713</v>
      </c>
      <c r="AK2256" s="65">
        <v>15</v>
      </c>
      <c r="AL2256" s="65" t="s">
        <v>653</v>
      </c>
      <c r="AN2256" s="65" t="str">
        <f t="shared" si="994"/>
        <v/>
      </c>
    </row>
    <row r="2257" spans="1:40" s="126" customFormat="1" ht="16.8" customHeight="1" thickBot="1" x14ac:dyDescent="0.3">
      <c r="A2257" s="113">
        <v>1</v>
      </c>
      <c r="B2257" s="116" t="s">
        <v>115</v>
      </c>
      <c r="C2257" s="352"/>
      <c r="D2257" s="370" t="str">
        <f t="shared" ref="D2257" si="1010">IF(MID(E2257,5,2)*1&gt;6,_xlfn.CONCAT("'",LEFT(E2257,4),"-",MID(E2257,3,2)+1,"'"),_xlfn.CONCAT("'",LEFT(E2257,4)-1,"-",MID(E2257,3,2),"'"))</f>
        <v>'1888-89'</v>
      </c>
      <c r="E2257" s="214">
        <f t="shared" si="1000"/>
        <v>18890216</v>
      </c>
      <c r="F2257" s="266">
        <v>16</v>
      </c>
      <c r="G2257" s="343"/>
      <c r="H2257" s="343"/>
      <c r="I2257" s="267"/>
      <c r="J2257" s="214"/>
      <c r="K2257" s="266"/>
      <c r="L2257" s="266"/>
      <c r="M2257" s="266"/>
      <c r="N2257" s="419"/>
      <c r="O2257" s="343"/>
      <c r="P2257" s="343"/>
      <c r="Q2257" s="346"/>
      <c r="R2257" s="112" t="str">
        <f>IF(D2257="","", CONCATENATE("Update games set ", B2257, "= ",D2257," where game_id=", E2257))</f>
        <v>Update games set Season= '1888-89' where game_id=18890216</v>
      </c>
      <c r="S2257" s="112" t="str">
        <f t="shared" si="995"/>
        <v/>
      </c>
      <c r="T2257" s="112" t="str">
        <f t="shared" si="996"/>
        <v/>
      </c>
      <c r="U2257" s="200" t="str">
        <f t="shared" si="993"/>
        <v/>
      </c>
      <c r="V2257" s="112" t="str">
        <f t="shared" si="997"/>
        <v/>
      </c>
      <c r="W2257" s="415" t="str">
        <f t="shared" si="998"/>
        <v/>
      </c>
      <c r="X2257" s="240"/>
      <c r="Y2257" s="65" t="str">
        <f t="shared" si="1005"/>
        <v/>
      </c>
      <c r="Z2257" s="65" t="str">
        <f t="shared" si="1006"/>
        <v/>
      </c>
      <c r="AA2257" s="65" t="str">
        <f t="shared" si="1007"/>
        <v/>
      </c>
      <c r="AB2257" s="65" t="str">
        <f t="shared" si="1008"/>
        <v/>
      </c>
      <c r="AC2257" s="65" t="str">
        <f t="shared" si="1009"/>
        <v/>
      </c>
      <c r="AH2257" s="65" t="str">
        <f t="shared" si="999"/>
        <v>1889112316</v>
      </c>
      <c r="AI2257" s="126">
        <v>18891123</v>
      </c>
      <c r="AJ2257" s="126" t="s">
        <v>4713</v>
      </c>
      <c r="AK2257" s="126">
        <v>16</v>
      </c>
      <c r="AL2257" s="126" t="s">
        <v>653</v>
      </c>
      <c r="AN2257" s="65" t="str">
        <f t="shared" si="994"/>
        <v/>
      </c>
    </row>
    <row r="2258" spans="1:40" ht="15" thickTop="1" x14ac:dyDescent="0.25">
      <c r="A2258" s="113">
        <v>1</v>
      </c>
      <c r="B2258" s="341" t="s">
        <v>22</v>
      </c>
      <c r="C2258" s="341" t="s">
        <v>5121</v>
      </c>
      <c r="D2258" s="341" t="str">
        <f t="shared" si="986"/>
        <v>'Chatham'</v>
      </c>
      <c r="E2258" s="211">
        <v>18890223</v>
      </c>
      <c r="F2258" s="262">
        <v>1</v>
      </c>
      <c r="G2258" s="211" t="s">
        <v>5078</v>
      </c>
      <c r="H2258" s="212"/>
      <c r="R2258" s="112" t="str">
        <f>IF(D2258="","", CONCATENATE("Update games set ", B2258, "= ",D2258," where game_id=", E2258))</f>
        <v>Update games set Opponent= 'Chatham' where game_id=18890223</v>
      </c>
      <c r="S2258" s="112" t="str">
        <f t="shared" si="995"/>
        <v>Update lineups set player_name = 'FW Beardsley', raw_name = 'FW Beardsley' where game_id = 18890223 and player_order = 1</v>
      </c>
      <c r="T2258" s="112" t="str">
        <f t="shared" si="996"/>
        <v/>
      </c>
      <c r="U2258" s="200" t="str">
        <f t="shared" si="993"/>
        <v/>
      </c>
      <c r="V2258" s="112" t="str">
        <f t="shared" si="997"/>
        <v/>
      </c>
      <c r="W2258" s="415" t="str">
        <f t="shared" si="998"/>
        <v/>
      </c>
      <c r="Y2258" s="65" t="str">
        <f t="shared" si="1005"/>
        <v/>
      </c>
      <c r="Z2258" s="65" t="str">
        <f t="shared" si="1006"/>
        <v/>
      </c>
      <c r="AA2258" s="65" t="str">
        <f t="shared" si="1007"/>
        <v/>
      </c>
      <c r="AB2258" s="65" t="str">
        <f t="shared" si="1008"/>
        <v/>
      </c>
      <c r="AC2258" s="65" t="str">
        <f t="shared" si="1009"/>
        <v/>
      </c>
      <c r="AH2258" s="65" t="str">
        <f t="shared" si="999"/>
        <v>188912071</v>
      </c>
      <c r="AI2258" s="65">
        <v>18891207</v>
      </c>
      <c r="AJ2258" s="65" t="s">
        <v>5371</v>
      </c>
      <c r="AK2258" s="65">
        <v>1</v>
      </c>
      <c r="AL2258" s="65" t="s">
        <v>2062</v>
      </c>
      <c r="AN2258" s="65" t="str">
        <f t="shared" si="994"/>
        <v>update games set source = 'The Nottingham Forest Football Scrapbook' where game_id = 18890223</v>
      </c>
    </row>
    <row r="2259" spans="1:40" ht="16.8" customHeight="1" x14ac:dyDescent="0.25">
      <c r="A2259" s="113">
        <v>1</v>
      </c>
      <c r="B2259" s="342" t="s">
        <v>4979</v>
      </c>
      <c r="C2259" s="342" t="str">
        <f>IF(C2258="", "", C2258)</f>
        <v>Chatham</v>
      </c>
      <c r="D2259" s="350" t="str">
        <f t="shared" si="986"/>
        <v>'Chatham'</v>
      </c>
      <c r="E2259" s="211">
        <f>E2258</f>
        <v>18890223</v>
      </c>
      <c r="F2259" s="262">
        <v>2</v>
      </c>
      <c r="G2259" s="211" t="s">
        <v>5123</v>
      </c>
      <c r="R2259" s="112" t="str">
        <f>IF(D2259="","", CONCATENATE("Update games set ", B2259, "= ",D2259," where game_id=", E2259))</f>
        <v>Update games set Opp_parent= 'Chatham' where game_id=18890223</v>
      </c>
      <c r="S2259" s="112" t="str">
        <f t="shared" si="995"/>
        <v>Update lineups set player_name = 'V Stevenson', raw_name = 'V Stevenson' where game_id = 18890223 and player_order = 2</v>
      </c>
      <c r="T2259" s="112" t="str">
        <f t="shared" si="996"/>
        <v/>
      </c>
      <c r="U2259" s="200" t="str">
        <f t="shared" si="993"/>
        <v/>
      </c>
      <c r="V2259" s="112" t="str">
        <f t="shared" si="997"/>
        <v/>
      </c>
      <c r="W2259" s="415" t="str">
        <f t="shared" si="998"/>
        <v/>
      </c>
      <c r="Y2259" s="65" t="str">
        <f t="shared" si="1005"/>
        <v/>
      </c>
      <c r="Z2259" s="65" t="str">
        <f t="shared" si="1006"/>
        <v/>
      </c>
      <c r="AA2259" s="65" t="str">
        <f t="shared" si="1007"/>
        <v/>
      </c>
      <c r="AB2259" s="65" t="str">
        <f t="shared" si="1008"/>
        <v/>
      </c>
      <c r="AC2259" s="65" t="str">
        <f t="shared" si="1009"/>
        <v/>
      </c>
      <c r="AH2259" s="65" t="str">
        <f t="shared" si="999"/>
        <v>188912072</v>
      </c>
      <c r="AI2259" s="65">
        <v>18891207</v>
      </c>
      <c r="AJ2259" s="65" t="s">
        <v>5371</v>
      </c>
      <c r="AK2259" s="65">
        <v>2</v>
      </c>
      <c r="AL2259" s="65" t="s">
        <v>3263</v>
      </c>
      <c r="AN2259" s="65" t="str">
        <f t="shared" si="994"/>
        <v/>
      </c>
    </row>
    <row r="2260" spans="1:40" ht="16.8" customHeight="1" x14ac:dyDescent="0.25">
      <c r="A2260" s="113">
        <v>1</v>
      </c>
      <c r="B2260" s="342" t="s">
        <v>2653</v>
      </c>
      <c r="C2260" s="342" t="s">
        <v>11</v>
      </c>
      <c r="D2260" s="350" t="str">
        <f t="shared" si="986"/>
        <v>'FA Cup'</v>
      </c>
      <c r="E2260" s="211">
        <f t="shared" ref="E2260:E2273" si="1011">E2259</f>
        <v>18890223</v>
      </c>
      <c r="F2260" s="262">
        <v>3</v>
      </c>
      <c r="G2260" s="211" t="s">
        <v>5033</v>
      </c>
      <c r="R2260" s="112" t="str">
        <f>IF(D2260="","", CONCATENATE("Update games set ", B2260, "= ",D2260," where game_id=", E2260))</f>
        <v>Update games set Game_type= 'FA Cup' where game_id=18890223</v>
      </c>
      <c r="S2260" s="112" t="str">
        <f t="shared" si="995"/>
        <v>Update lineups set player_name = 'WT Hancock', raw_name = 'WT Hancock' where game_id = 18890223 and player_order = 3</v>
      </c>
      <c r="T2260" s="112" t="str">
        <f t="shared" si="996"/>
        <v/>
      </c>
      <c r="U2260" s="200" t="str">
        <f t="shared" si="993"/>
        <v/>
      </c>
      <c r="V2260" s="112" t="str">
        <f t="shared" si="997"/>
        <v/>
      </c>
      <c r="W2260" s="415" t="str">
        <f t="shared" si="998"/>
        <v/>
      </c>
      <c r="Y2260" s="65" t="str">
        <f t="shared" si="1005"/>
        <v/>
      </c>
      <c r="Z2260" s="65" t="str">
        <f t="shared" si="1006"/>
        <v/>
      </c>
      <c r="AA2260" s="65" t="str">
        <f t="shared" si="1007"/>
        <v/>
      </c>
      <c r="AB2260" s="65" t="str">
        <f t="shared" si="1008"/>
        <v/>
      </c>
      <c r="AC2260" s="65" t="str">
        <f t="shared" si="1009"/>
        <v/>
      </c>
      <c r="AH2260" s="65" t="str">
        <f t="shared" si="999"/>
        <v>188912073</v>
      </c>
      <c r="AI2260" s="65">
        <v>18891207</v>
      </c>
      <c r="AJ2260" s="65" t="s">
        <v>5371</v>
      </c>
      <c r="AK2260" s="65">
        <v>3</v>
      </c>
      <c r="AL2260" s="65" t="s">
        <v>2086</v>
      </c>
      <c r="AN2260" s="65" t="str">
        <f t="shared" si="994"/>
        <v/>
      </c>
    </row>
    <row r="2261" spans="1:40" ht="16.8" customHeight="1" x14ac:dyDescent="0.25">
      <c r="A2261" s="113">
        <v>1</v>
      </c>
      <c r="B2261" s="342" t="s">
        <v>4978</v>
      </c>
      <c r="C2261" s="342" t="s">
        <v>5065</v>
      </c>
      <c r="D2261" s="350" t="str">
        <f t="shared" si="986"/>
        <v>'H'</v>
      </c>
      <c r="E2261" s="211">
        <f t="shared" si="1011"/>
        <v>18890223</v>
      </c>
      <c r="F2261" s="262">
        <v>4</v>
      </c>
      <c r="G2261" s="211" t="s">
        <v>4901</v>
      </c>
      <c r="R2261" s="112" t="str">
        <f>IF(D2261="","", CONCATENATE("Update games set ", B2261, "= ",D2261," where game_id=", E2261))</f>
        <v>Update games set HAN= 'H' where game_id=18890223</v>
      </c>
      <c r="S2261" s="112" t="str">
        <f t="shared" si="995"/>
        <v>Update lineups set player_name = 'A Smith', raw_name = 'A Smith' where game_id = 18890223 and player_order = 4</v>
      </c>
      <c r="T2261" s="112" t="str">
        <f t="shared" si="996"/>
        <v/>
      </c>
      <c r="U2261" s="200" t="str">
        <f t="shared" si="993"/>
        <v/>
      </c>
      <c r="V2261" s="112" t="str">
        <f t="shared" si="997"/>
        <v/>
      </c>
      <c r="W2261" s="415" t="str">
        <f t="shared" si="998"/>
        <v/>
      </c>
      <c r="Y2261" s="65" t="str">
        <f t="shared" si="1005"/>
        <v/>
      </c>
      <c r="Z2261" s="65" t="str">
        <f t="shared" si="1006"/>
        <v/>
      </c>
      <c r="AA2261" s="65" t="str">
        <f t="shared" si="1007"/>
        <v/>
      </c>
      <c r="AB2261" s="65" t="str">
        <f t="shared" si="1008"/>
        <v/>
      </c>
      <c r="AC2261" s="65" t="str">
        <f t="shared" si="1009"/>
        <v/>
      </c>
      <c r="AH2261" s="65" t="str">
        <f t="shared" si="999"/>
        <v>188912074</v>
      </c>
      <c r="AI2261" s="65">
        <v>18891207</v>
      </c>
      <c r="AJ2261" s="65" t="s">
        <v>5371</v>
      </c>
      <c r="AK2261" s="65">
        <v>4</v>
      </c>
      <c r="AL2261" s="65" t="s">
        <v>3645</v>
      </c>
      <c r="AN2261" s="65" t="str">
        <f t="shared" si="994"/>
        <v/>
      </c>
    </row>
    <row r="2262" spans="1:40" ht="16.8" customHeight="1" x14ac:dyDescent="0.25">
      <c r="A2262" s="113">
        <v>1</v>
      </c>
      <c r="B2262" s="342" t="s">
        <v>5</v>
      </c>
      <c r="C2262" s="342">
        <v>2</v>
      </c>
      <c r="D2262" s="349">
        <f t="shared" si="1001"/>
        <v>2</v>
      </c>
      <c r="E2262" s="211">
        <f t="shared" si="1011"/>
        <v>18890223</v>
      </c>
      <c r="F2262" s="262">
        <v>5</v>
      </c>
      <c r="G2262" s="211" t="s">
        <v>3534</v>
      </c>
      <c r="R2262" s="112" t="str">
        <f>IF(D2262="","", CONCATENATE("Update games set ", B2262, "= ",D2262," where game_id=", E2262))</f>
        <v>Update games set F= 2 where game_id=18890223</v>
      </c>
      <c r="S2262" s="112" t="str">
        <f t="shared" si="995"/>
        <v>Update lineups set player_name = 'H Pike', raw_name = 'H Pike' where game_id = 18890223 and player_order = 5</v>
      </c>
      <c r="T2262" s="112" t="str">
        <f t="shared" si="996"/>
        <v/>
      </c>
      <c r="U2262" s="200" t="str">
        <f t="shared" si="993"/>
        <v/>
      </c>
      <c r="V2262" s="112" t="str">
        <f t="shared" si="997"/>
        <v/>
      </c>
      <c r="W2262" s="415" t="str">
        <f t="shared" si="998"/>
        <v/>
      </c>
      <c r="Y2262" s="65" t="str">
        <f t="shared" si="1005"/>
        <v/>
      </c>
      <c r="Z2262" s="65" t="str">
        <f t="shared" si="1006"/>
        <v/>
      </c>
      <c r="AA2262" s="65" t="str">
        <f t="shared" si="1007"/>
        <v/>
      </c>
      <c r="AB2262" s="65" t="str">
        <f t="shared" si="1008"/>
        <v/>
      </c>
      <c r="AC2262" s="65" t="str">
        <f t="shared" si="1009"/>
        <v/>
      </c>
      <c r="AH2262" s="65" t="str">
        <f t="shared" si="999"/>
        <v>188912075</v>
      </c>
      <c r="AI2262" s="65">
        <v>18891207</v>
      </c>
      <c r="AJ2262" s="65" t="s">
        <v>5371</v>
      </c>
      <c r="AK2262" s="65">
        <v>5</v>
      </c>
      <c r="AL2262" s="65" t="s">
        <v>3281</v>
      </c>
      <c r="AN2262" s="65" t="str">
        <f t="shared" si="994"/>
        <v/>
      </c>
    </row>
    <row r="2263" spans="1:40" ht="16.8" customHeight="1" x14ac:dyDescent="0.25">
      <c r="A2263" s="113">
        <v>1</v>
      </c>
      <c r="B2263" s="342" t="s">
        <v>0</v>
      </c>
      <c r="C2263" s="342">
        <v>2</v>
      </c>
      <c r="D2263" s="349">
        <f t="shared" si="1001"/>
        <v>2</v>
      </c>
      <c r="E2263" s="211">
        <f t="shared" si="1011"/>
        <v>18890223</v>
      </c>
      <c r="F2263" s="262">
        <v>6</v>
      </c>
      <c r="G2263" s="211" t="s">
        <v>5117</v>
      </c>
      <c r="R2263" s="112" t="str">
        <f>IF(D2263="","", CONCATENATE("Update games set ", B2263, "= ",D2263," where game_id=", E2263))</f>
        <v>Update games set A= 2 where game_id=18890223</v>
      </c>
      <c r="S2263" s="112" t="str">
        <f t="shared" si="995"/>
        <v>Update lineups set player_name = 'T Jeacock', raw_name = 'T Jeacock' where game_id = 18890223 and player_order = 6</v>
      </c>
      <c r="T2263" s="112" t="str">
        <f t="shared" si="996"/>
        <v/>
      </c>
      <c r="U2263" s="200" t="str">
        <f t="shared" si="993"/>
        <v/>
      </c>
      <c r="V2263" s="112" t="str">
        <f t="shared" si="997"/>
        <v/>
      </c>
      <c r="W2263" s="415" t="str">
        <f t="shared" si="998"/>
        <v/>
      </c>
      <c r="Y2263" s="65" t="str">
        <f t="shared" si="1005"/>
        <v/>
      </c>
      <c r="Z2263" s="65" t="str">
        <f t="shared" si="1006"/>
        <v/>
      </c>
      <c r="AA2263" s="65" t="str">
        <f t="shared" si="1007"/>
        <v/>
      </c>
      <c r="AB2263" s="65" t="str">
        <f t="shared" si="1008"/>
        <v/>
      </c>
      <c r="AC2263" s="65" t="str">
        <f t="shared" si="1009"/>
        <v/>
      </c>
      <c r="AH2263" s="65" t="str">
        <f t="shared" si="999"/>
        <v>188912076</v>
      </c>
      <c r="AI2263" s="65">
        <v>18891207</v>
      </c>
      <c r="AJ2263" s="65" t="s">
        <v>5371</v>
      </c>
      <c r="AK2263" s="65">
        <v>6</v>
      </c>
      <c r="AL2263" s="65" t="s">
        <v>2029</v>
      </c>
      <c r="AN2263" s="65" t="str">
        <f t="shared" si="994"/>
        <v/>
      </c>
    </row>
    <row r="2264" spans="1:40" ht="16.8" customHeight="1" x14ac:dyDescent="0.25">
      <c r="A2264" s="113">
        <v>1</v>
      </c>
      <c r="B2264" s="342" t="s">
        <v>23</v>
      </c>
      <c r="D2264" s="334" t="str">
        <f t="shared" ref="D2264" si="1012">IF(C2264="",IF(D2262&gt;D2263,"'W'",IF(D2262=D2263,"'D'","'L'")),_xlfn.CONCAT("'",C2264,"'"))</f>
        <v>'D'</v>
      </c>
      <c r="E2264" s="211">
        <f t="shared" si="1011"/>
        <v>18890223</v>
      </c>
      <c r="F2264" s="262">
        <v>7</v>
      </c>
      <c r="G2264" s="211" t="s">
        <v>5124</v>
      </c>
      <c r="R2264" s="112" t="str">
        <f>IF(D2264="","", CONCATENATE("Update games set ", B2264, "= ",D2264," where game_id=", E2264))</f>
        <v>Update games set Result= 'D' where game_id=18890223</v>
      </c>
      <c r="S2264" s="112" t="str">
        <f t="shared" si="995"/>
        <v>Update lineups set player_name = 'FL McMahon', raw_name = 'FL McMahon' where game_id = 18890223 and player_order = 7</v>
      </c>
      <c r="T2264" s="112" t="str">
        <f t="shared" si="996"/>
        <v/>
      </c>
      <c r="U2264" s="200" t="str">
        <f t="shared" si="993"/>
        <v/>
      </c>
      <c r="V2264" s="112" t="str">
        <f t="shared" si="997"/>
        <v/>
      </c>
      <c r="W2264" s="415" t="str">
        <f t="shared" si="998"/>
        <v/>
      </c>
      <c r="Y2264" s="65" t="str">
        <f t="shared" si="1005"/>
        <v/>
      </c>
      <c r="Z2264" s="65" t="str">
        <f t="shared" si="1006"/>
        <v/>
      </c>
      <c r="AA2264" s="65" t="str">
        <f t="shared" si="1007"/>
        <v/>
      </c>
      <c r="AB2264" s="65" t="str">
        <f t="shared" si="1008"/>
        <v/>
      </c>
      <c r="AC2264" s="65" t="str">
        <f t="shared" si="1009"/>
        <v/>
      </c>
      <c r="AH2264" s="65" t="str">
        <f t="shared" si="999"/>
        <v>188912077</v>
      </c>
      <c r="AI2264" s="65">
        <v>18891207</v>
      </c>
      <c r="AJ2264" s="65" t="s">
        <v>5371</v>
      </c>
      <c r="AK2264" s="65">
        <v>7</v>
      </c>
      <c r="AL2264" s="65" t="s">
        <v>2891</v>
      </c>
      <c r="AN2264" s="65" t="str">
        <f t="shared" si="994"/>
        <v/>
      </c>
    </row>
    <row r="2265" spans="1:40" ht="16.8" customHeight="1" x14ac:dyDescent="0.25">
      <c r="A2265" s="113">
        <v>1</v>
      </c>
      <c r="B2265" s="342" t="s">
        <v>768</v>
      </c>
      <c r="C2265" s="342">
        <v>2</v>
      </c>
      <c r="D2265" s="349">
        <f t="shared" si="1003"/>
        <v>2</v>
      </c>
      <c r="E2265" s="211">
        <f t="shared" si="1011"/>
        <v>18890223</v>
      </c>
      <c r="F2265" s="262">
        <v>8</v>
      </c>
      <c r="G2265" s="211" t="s">
        <v>5125</v>
      </c>
      <c r="R2265" s="112" t="str">
        <f>IF(D2265="","", CONCATENATE("Update games set ", B2265, "= ",D2265," where game_id=", E2265))</f>
        <v>Update games set HT_f= 2 where game_id=18890223</v>
      </c>
      <c r="S2265" s="112" t="str">
        <f t="shared" si="995"/>
        <v>Update lineups set player_name = 'G Tolley', raw_name = 'G Tolley' where game_id = 18890223 and player_order = 8</v>
      </c>
      <c r="T2265" s="112" t="str">
        <f t="shared" si="996"/>
        <v/>
      </c>
      <c r="U2265" s="200" t="str">
        <f t="shared" si="993"/>
        <v/>
      </c>
      <c r="V2265" s="112" t="str">
        <f t="shared" si="997"/>
        <v/>
      </c>
      <c r="W2265" s="415" t="str">
        <f t="shared" si="998"/>
        <v/>
      </c>
      <c r="Y2265" s="65" t="str">
        <f t="shared" si="1005"/>
        <v/>
      </c>
      <c r="Z2265" s="65" t="str">
        <f t="shared" si="1006"/>
        <v/>
      </c>
      <c r="AA2265" s="65" t="str">
        <f t="shared" si="1007"/>
        <v/>
      </c>
      <c r="AB2265" s="65" t="str">
        <f t="shared" si="1008"/>
        <v/>
      </c>
      <c r="AC2265" s="65" t="str">
        <f t="shared" si="1009"/>
        <v/>
      </c>
      <c r="AH2265" s="65" t="str">
        <f t="shared" si="999"/>
        <v>188912078</v>
      </c>
      <c r="AI2265" s="65">
        <v>18891207</v>
      </c>
      <c r="AJ2265" s="65" t="s">
        <v>5371</v>
      </c>
      <c r="AK2265" s="65">
        <v>8</v>
      </c>
      <c r="AL2265" s="65" t="s">
        <v>3632</v>
      </c>
      <c r="AN2265" s="65" t="str">
        <f t="shared" si="994"/>
        <v/>
      </c>
    </row>
    <row r="2266" spans="1:40" ht="16.8" customHeight="1" x14ac:dyDescent="0.25">
      <c r="A2266" s="113">
        <v>1</v>
      </c>
      <c r="B2266" s="342" t="s">
        <v>766</v>
      </c>
      <c r="C2266" s="342">
        <v>1</v>
      </c>
      <c r="D2266" s="349">
        <f t="shared" si="1003"/>
        <v>1</v>
      </c>
      <c r="E2266" s="211">
        <f t="shared" si="1011"/>
        <v>18890223</v>
      </c>
      <c r="F2266" s="262">
        <v>9</v>
      </c>
      <c r="G2266" s="194" t="s">
        <v>5087</v>
      </c>
      <c r="H2266" s="194"/>
      <c r="N2266" s="417"/>
      <c r="O2266" s="194"/>
      <c r="P2266" s="194"/>
      <c r="R2266" s="112" t="str">
        <f>IF(D2266="","", CONCATENATE("Update games set ", B2266, "= ",D2266," where game_id=", E2266))</f>
        <v>Update games set HT_a= 1 where game_id=18890223</v>
      </c>
      <c r="S2266" s="112" t="str">
        <f t="shared" si="995"/>
        <v>Update lineups set player_name = 'T Lindley', raw_name = 'T Lindley' where game_id = 18890223 and player_order = 9</v>
      </c>
      <c r="T2266" s="112" t="str">
        <f t="shared" si="996"/>
        <v/>
      </c>
      <c r="U2266" s="200" t="str">
        <f t="shared" si="993"/>
        <v/>
      </c>
      <c r="V2266" s="112" t="str">
        <f t="shared" si="997"/>
        <v/>
      </c>
      <c r="W2266" s="415" t="str">
        <f t="shared" si="998"/>
        <v/>
      </c>
      <c r="Y2266" s="65" t="str">
        <f t="shared" si="1005"/>
        <v/>
      </c>
      <c r="Z2266" s="65" t="str">
        <f t="shared" si="1006"/>
        <v/>
      </c>
      <c r="AA2266" s="65" t="str">
        <f t="shared" si="1007"/>
        <v/>
      </c>
      <c r="AB2266" s="65" t="str">
        <f t="shared" si="1008"/>
        <v/>
      </c>
      <c r="AC2266" s="65" t="str">
        <f t="shared" si="1009"/>
        <v/>
      </c>
      <c r="AH2266" s="65" t="str">
        <f t="shared" si="999"/>
        <v>188912079</v>
      </c>
      <c r="AI2266" s="65">
        <v>18891207</v>
      </c>
      <c r="AJ2266" s="65" t="s">
        <v>5371</v>
      </c>
      <c r="AK2266" s="65">
        <v>9</v>
      </c>
      <c r="AL2266" s="65" t="s">
        <v>2943</v>
      </c>
      <c r="AN2266" s="65" t="str">
        <f t="shared" si="994"/>
        <v/>
      </c>
    </row>
    <row r="2267" spans="1:40" ht="16.8" customHeight="1" x14ac:dyDescent="0.25">
      <c r="A2267" s="113">
        <v>1</v>
      </c>
      <c r="B2267" s="342" t="s">
        <v>753</v>
      </c>
      <c r="C2267" s="351"/>
      <c r="D2267" s="350" t="str">
        <f t="shared" si="1004"/>
        <v/>
      </c>
      <c r="E2267" s="211">
        <f t="shared" si="1011"/>
        <v>18890223</v>
      </c>
      <c r="F2267" s="262">
        <v>10</v>
      </c>
      <c r="G2267" s="194" t="s">
        <v>5093</v>
      </c>
      <c r="N2267" s="417"/>
      <c r="O2267" s="194"/>
      <c r="P2267" s="194"/>
      <c r="R2267" s="112" t="str">
        <f>IF(D2267="","", CONCATENATE("Update games set ", B2267, "= ",D2267," where game_id=", E2267))</f>
        <v/>
      </c>
      <c r="S2267" s="112" t="str">
        <f t="shared" si="995"/>
        <v>Update lineups set player_name = 'G Tutin', raw_name = 'G Tutin' where game_id = 18890223 and player_order = 10</v>
      </c>
      <c r="T2267" s="112" t="str">
        <f t="shared" si="996"/>
        <v/>
      </c>
      <c r="U2267" s="200" t="str">
        <f t="shared" si="993"/>
        <v/>
      </c>
      <c r="V2267" s="112" t="str">
        <f t="shared" si="997"/>
        <v/>
      </c>
      <c r="W2267" s="415" t="str">
        <f t="shared" si="998"/>
        <v/>
      </c>
      <c r="Y2267" s="65" t="str">
        <f t="shared" si="1005"/>
        <v/>
      </c>
      <c r="Z2267" s="65" t="str">
        <f t="shared" si="1006"/>
        <v/>
      </c>
      <c r="AA2267" s="65" t="str">
        <f t="shared" si="1007"/>
        <v/>
      </c>
      <c r="AB2267" s="65" t="str">
        <f t="shared" si="1008"/>
        <v/>
      </c>
      <c r="AC2267" s="65" t="str">
        <f t="shared" si="1009"/>
        <v/>
      </c>
      <c r="AH2267" s="65" t="str">
        <f t="shared" si="999"/>
        <v>1889120710</v>
      </c>
      <c r="AI2267" s="65">
        <v>18891207</v>
      </c>
      <c r="AJ2267" s="65" t="s">
        <v>5371</v>
      </c>
      <c r="AK2267" s="65">
        <v>10</v>
      </c>
      <c r="AL2267" s="65" t="s">
        <v>3648</v>
      </c>
      <c r="AN2267" s="65" t="str">
        <f t="shared" si="994"/>
        <v/>
      </c>
    </row>
    <row r="2268" spans="1:40" ht="16.8" customHeight="1" x14ac:dyDescent="0.25">
      <c r="A2268" s="113">
        <v>1</v>
      </c>
      <c r="B2268" s="342" t="s">
        <v>746</v>
      </c>
      <c r="C2268" s="351" t="s">
        <v>5122</v>
      </c>
      <c r="D2268" s="334" t="str">
        <f>CONCATENATE("'", LEFT(E2268,4),"-",MID(E2268,5,2),"-", MID(E2268,7,2), " ", C2268,"'")</f>
        <v>'1889-02-23 15:10'</v>
      </c>
      <c r="E2268" s="211">
        <f t="shared" si="1011"/>
        <v>18890223</v>
      </c>
      <c r="F2268" s="262">
        <v>11</v>
      </c>
      <c r="G2268" s="211" t="s">
        <v>5103</v>
      </c>
      <c r="R2268" s="112" t="str">
        <f>IF(D2268="","", CONCATENATE("Update games set ", B2268, "= ",D2268," where game_id=", E2268))</f>
        <v>Update games set Game_date= '1889-02-23 15:10' where game_id=18890223</v>
      </c>
      <c r="S2268" s="112" t="str">
        <f t="shared" si="995"/>
        <v>Update lineups set player_name = 'Leighton', raw_name = 'Leighton' where game_id = 18890223 and player_order = 11</v>
      </c>
      <c r="T2268" s="112" t="str">
        <f t="shared" si="996"/>
        <v/>
      </c>
      <c r="U2268" s="200" t="str">
        <f t="shared" si="993"/>
        <v/>
      </c>
      <c r="V2268" s="112" t="str">
        <f t="shared" si="997"/>
        <v/>
      </c>
      <c r="W2268" s="415" t="str">
        <f t="shared" si="998"/>
        <v/>
      </c>
      <c r="Y2268" s="65" t="str">
        <f t="shared" si="1005"/>
        <v/>
      </c>
      <c r="Z2268" s="65" t="str">
        <f t="shared" si="1006"/>
        <v/>
      </c>
      <c r="AA2268" s="65" t="str">
        <f t="shared" si="1007"/>
        <v/>
      </c>
      <c r="AB2268" s="65" t="str">
        <f t="shared" si="1008"/>
        <v/>
      </c>
      <c r="AC2268" s="65" t="str">
        <f t="shared" si="1009"/>
        <v/>
      </c>
      <c r="AH2268" s="65" t="str">
        <f t="shared" si="999"/>
        <v>1889120711</v>
      </c>
      <c r="AI2268" s="65">
        <v>18891207</v>
      </c>
      <c r="AJ2268" s="65" t="s">
        <v>5371</v>
      </c>
      <c r="AK2268" s="65">
        <v>11</v>
      </c>
      <c r="AL2268" s="65" t="s">
        <v>3314</v>
      </c>
      <c r="AN2268" s="65" t="str">
        <f t="shared" si="994"/>
        <v/>
      </c>
    </row>
    <row r="2269" spans="1:40" ht="16.8" customHeight="1" x14ac:dyDescent="0.25">
      <c r="A2269" s="113">
        <v>1</v>
      </c>
      <c r="B2269" s="342" t="s">
        <v>25</v>
      </c>
      <c r="D2269" s="350" t="str">
        <f t="shared" si="986"/>
        <v/>
      </c>
      <c r="E2269" s="211">
        <f t="shared" si="1011"/>
        <v>18890223</v>
      </c>
      <c r="F2269" s="262">
        <v>12</v>
      </c>
      <c r="G2269" s="212"/>
      <c r="H2269" s="212"/>
      <c r="N2269" s="416"/>
      <c r="O2269" s="212"/>
      <c r="P2269" s="212"/>
      <c r="R2269" s="112" t="str">
        <f>IF(D2269="","", CONCATENATE("Update games set ", B2269, "= ",D2269," where game_id=", E2269))</f>
        <v/>
      </c>
      <c r="S2269" s="112" t="str">
        <f t="shared" si="995"/>
        <v/>
      </c>
      <c r="T2269" s="112" t="str">
        <f t="shared" si="996"/>
        <v/>
      </c>
      <c r="U2269" s="200" t="str">
        <f t="shared" si="993"/>
        <v/>
      </c>
      <c r="V2269" s="112" t="str">
        <f t="shared" si="997"/>
        <v/>
      </c>
      <c r="W2269" s="415" t="str">
        <f t="shared" si="998"/>
        <v/>
      </c>
      <c r="Y2269" s="65" t="str">
        <f t="shared" si="1005"/>
        <v/>
      </c>
      <c r="Z2269" s="65" t="str">
        <f t="shared" si="1006"/>
        <v/>
      </c>
      <c r="AA2269" s="65" t="str">
        <f t="shared" si="1007"/>
        <v/>
      </c>
      <c r="AB2269" s="65" t="str">
        <f t="shared" si="1008"/>
        <v/>
      </c>
      <c r="AC2269" s="65" t="str">
        <f t="shared" si="1009"/>
        <v/>
      </c>
      <c r="AH2269" s="65" t="str">
        <f t="shared" si="999"/>
        <v>1889120712</v>
      </c>
      <c r="AI2269" s="65">
        <v>18891207</v>
      </c>
      <c r="AJ2269" s="65" t="s">
        <v>5371</v>
      </c>
      <c r="AK2269" s="65">
        <v>12</v>
      </c>
      <c r="AL2269" s="65" t="s">
        <v>653</v>
      </c>
      <c r="AN2269" s="65" t="str">
        <f t="shared" si="994"/>
        <v/>
      </c>
    </row>
    <row r="2270" spans="1:40" ht="16.8" customHeight="1" x14ac:dyDescent="0.25">
      <c r="A2270" s="113">
        <v>1</v>
      </c>
      <c r="B2270" s="342" t="s">
        <v>475</v>
      </c>
      <c r="D2270" s="349" t="str">
        <f t="shared" si="1003"/>
        <v/>
      </c>
      <c r="E2270" s="211">
        <f t="shared" si="1011"/>
        <v>18890223</v>
      </c>
      <c r="F2270" s="262">
        <v>13</v>
      </c>
      <c r="R2270" s="112" t="str">
        <f>IF(D2270="","", CONCATENATE("Update games set ", B2270, "= ",D2270," where game_id=", E2270))</f>
        <v/>
      </c>
      <c r="S2270" s="112" t="str">
        <f t="shared" si="995"/>
        <v/>
      </c>
      <c r="T2270" s="112" t="str">
        <f t="shared" si="996"/>
        <v/>
      </c>
      <c r="U2270" s="200" t="str">
        <f t="shared" si="993"/>
        <v/>
      </c>
      <c r="V2270" s="112" t="str">
        <f t="shared" si="997"/>
        <v/>
      </c>
      <c r="W2270" s="415" t="str">
        <f t="shared" si="998"/>
        <v/>
      </c>
      <c r="Y2270" s="65" t="str">
        <f t="shared" si="1005"/>
        <v/>
      </c>
      <c r="Z2270" s="65" t="str">
        <f t="shared" si="1006"/>
        <v/>
      </c>
      <c r="AA2270" s="65" t="str">
        <f t="shared" si="1007"/>
        <v/>
      </c>
      <c r="AB2270" s="65" t="str">
        <f t="shared" si="1008"/>
        <v/>
      </c>
      <c r="AC2270" s="65" t="str">
        <f t="shared" si="1009"/>
        <v/>
      </c>
      <c r="AH2270" s="65" t="str">
        <f t="shared" si="999"/>
        <v>1889120713</v>
      </c>
      <c r="AI2270" s="65">
        <v>18891207</v>
      </c>
      <c r="AJ2270" s="65" t="s">
        <v>5371</v>
      </c>
      <c r="AK2270" s="65">
        <v>13</v>
      </c>
      <c r="AL2270" s="65" t="s">
        <v>653</v>
      </c>
      <c r="AN2270" s="65" t="str">
        <f t="shared" si="994"/>
        <v/>
      </c>
    </row>
    <row r="2271" spans="1:40" ht="16.8" customHeight="1" x14ac:dyDescent="0.25">
      <c r="A2271" s="113">
        <v>1</v>
      </c>
      <c r="B2271" s="342" t="s">
        <v>20</v>
      </c>
      <c r="C2271" s="342" t="s">
        <v>5095</v>
      </c>
      <c r="D2271" s="350" t="str">
        <f t="shared" si="986"/>
        <v>'Gregory Gound, Lenton'</v>
      </c>
      <c r="E2271" s="211">
        <f t="shared" si="1011"/>
        <v>18890223</v>
      </c>
      <c r="F2271" s="262">
        <v>14</v>
      </c>
      <c r="R2271" s="112" t="str">
        <f>IF(D2271="","", CONCATENATE("Update games set ", B2271, "= ",D2271," where game_id=", E2271))</f>
        <v>Update games set Ground= 'Gregory Gound, Lenton' where game_id=18890223</v>
      </c>
      <c r="S2271" s="112" t="str">
        <f t="shared" si="995"/>
        <v/>
      </c>
      <c r="T2271" s="112" t="str">
        <f t="shared" si="996"/>
        <v/>
      </c>
      <c r="U2271" s="200" t="str">
        <f t="shared" si="993"/>
        <v/>
      </c>
      <c r="V2271" s="112" t="str">
        <f t="shared" si="997"/>
        <v/>
      </c>
      <c r="W2271" s="415" t="str">
        <f t="shared" si="998"/>
        <v/>
      </c>
      <c r="Y2271" s="65" t="str">
        <f t="shared" si="1005"/>
        <v/>
      </c>
      <c r="Z2271" s="65" t="str">
        <f t="shared" si="1006"/>
        <v/>
      </c>
      <c r="AA2271" s="65" t="str">
        <f t="shared" si="1007"/>
        <v/>
      </c>
      <c r="AB2271" s="65" t="str">
        <f t="shared" si="1008"/>
        <v/>
      </c>
      <c r="AC2271" s="65" t="str">
        <f t="shared" si="1009"/>
        <v/>
      </c>
      <c r="AH2271" s="65" t="str">
        <f t="shared" si="999"/>
        <v>1889120714</v>
      </c>
      <c r="AI2271" s="65">
        <v>18891207</v>
      </c>
      <c r="AJ2271" s="65" t="s">
        <v>5371</v>
      </c>
      <c r="AK2271" s="65">
        <v>14</v>
      </c>
      <c r="AL2271" s="65" t="s">
        <v>653</v>
      </c>
      <c r="AN2271" s="65" t="str">
        <f t="shared" si="994"/>
        <v/>
      </c>
    </row>
    <row r="2272" spans="1:40" ht="16.8" customHeight="1" x14ac:dyDescent="0.25">
      <c r="A2272" s="113">
        <v>1</v>
      </c>
      <c r="B2272" s="342" t="s">
        <v>4882</v>
      </c>
      <c r="C2272" s="342" t="str">
        <f>IF(C2271="", "", C2271)</f>
        <v>Gregory Gound, Lenton</v>
      </c>
      <c r="D2272" s="350" t="str">
        <f t="shared" si="986"/>
        <v>'Gregory Gound, Lenton'</v>
      </c>
      <c r="E2272" s="211">
        <f t="shared" si="1011"/>
        <v>18890223</v>
      </c>
      <c r="F2272" s="262">
        <v>15</v>
      </c>
      <c r="R2272" s="112" t="str">
        <f>IF(D2272="","", CONCATENATE("Update games set ", B2272, "= ",D2272," where game_id=", E2272))</f>
        <v>Update games set Ground_parent= 'Gregory Gound, Lenton' where game_id=18890223</v>
      </c>
      <c r="S2272" s="112" t="str">
        <f t="shared" si="995"/>
        <v/>
      </c>
      <c r="T2272" s="112" t="str">
        <f t="shared" si="996"/>
        <v/>
      </c>
      <c r="U2272" s="200" t="str">
        <f t="shared" si="993"/>
        <v/>
      </c>
      <c r="V2272" s="112" t="str">
        <f t="shared" si="997"/>
        <v/>
      </c>
      <c r="W2272" s="415" t="str">
        <f t="shared" si="998"/>
        <v/>
      </c>
      <c r="Y2272" s="65" t="str">
        <f t="shared" si="1005"/>
        <v/>
      </c>
      <c r="Z2272" s="65" t="str">
        <f t="shared" si="1006"/>
        <v/>
      </c>
      <c r="AA2272" s="65" t="str">
        <f t="shared" si="1007"/>
        <v/>
      </c>
      <c r="AB2272" s="65" t="str">
        <f t="shared" si="1008"/>
        <v/>
      </c>
      <c r="AC2272" s="65" t="str">
        <f t="shared" si="1009"/>
        <v/>
      </c>
      <c r="AH2272" s="65" t="str">
        <f t="shared" si="999"/>
        <v>1889120715</v>
      </c>
      <c r="AI2272" s="65">
        <v>18891207</v>
      </c>
      <c r="AJ2272" s="65" t="s">
        <v>5371</v>
      </c>
      <c r="AK2272" s="65">
        <v>15</v>
      </c>
      <c r="AL2272" s="65" t="s">
        <v>653</v>
      </c>
      <c r="AN2272" s="65" t="str">
        <f t="shared" si="994"/>
        <v/>
      </c>
    </row>
    <row r="2273" spans="1:40" s="126" customFormat="1" ht="16.8" customHeight="1" thickBot="1" x14ac:dyDescent="0.3">
      <c r="A2273" s="113">
        <v>1</v>
      </c>
      <c r="B2273" s="116" t="s">
        <v>115</v>
      </c>
      <c r="C2273" s="352"/>
      <c r="D2273" s="370" t="str">
        <f t="shared" ref="D2273" si="1013">IF(MID(E2273,5,2)*1&gt;6,_xlfn.CONCAT("'",LEFT(E2273,4),"-",MID(E2273,3,2)+1,"'"),_xlfn.CONCAT("'",LEFT(E2273,4)-1,"-",MID(E2273,3,2),"'"))</f>
        <v>'1888-89'</v>
      </c>
      <c r="E2273" s="214">
        <f t="shared" si="1011"/>
        <v>18890223</v>
      </c>
      <c r="F2273" s="266">
        <v>16</v>
      </c>
      <c r="G2273" s="343"/>
      <c r="H2273" s="343"/>
      <c r="I2273" s="267"/>
      <c r="J2273" s="214"/>
      <c r="K2273" s="266"/>
      <c r="L2273" s="266"/>
      <c r="M2273" s="266"/>
      <c r="N2273" s="419"/>
      <c r="O2273" s="343"/>
      <c r="P2273" s="343"/>
      <c r="Q2273" s="346"/>
      <c r="R2273" s="112" t="str">
        <f>IF(D2273="","", CONCATENATE("Update games set ", B2273, "= ",D2273," where game_id=", E2273))</f>
        <v>Update games set Season= '1888-89' where game_id=18890223</v>
      </c>
      <c r="S2273" s="112" t="str">
        <f t="shared" si="995"/>
        <v/>
      </c>
      <c r="T2273" s="112" t="str">
        <f t="shared" si="996"/>
        <v/>
      </c>
      <c r="U2273" s="200" t="str">
        <f t="shared" si="993"/>
        <v/>
      </c>
      <c r="V2273" s="112" t="str">
        <f t="shared" si="997"/>
        <v/>
      </c>
      <c r="W2273" s="415" t="str">
        <f t="shared" si="998"/>
        <v/>
      </c>
      <c r="X2273" s="240"/>
      <c r="Y2273" s="65" t="str">
        <f t="shared" si="1005"/>
        <v/>
      </c>
      <c r="Z2273" s="65" t="str">
        <f t="shared" si="1006"/>
        <v/>
      </c>
      <c r="AA2273" s="65" t="str">
        <f t="shared" si="1007"/>
        <v/>
      </c>
      <c r="AB2273" s="65" t="str">
        <f t="shared" si="1008"/>
        <v/>
      </c>
      <c r="AC2273" s="65" t="str">
        <f t="shared" si="1009"/>
        <v/>
      </c>
      <c r="AH2273" s="65" t="str">
        <f t="shared" si="999"/>
        <v>1889120716</v>
      </c>
      <c r="AI2273" s="126">
        <v>18891207</v>
      </c>
      <c r="AJ2273" s="126" t="s">
        <v>5371</v>
      </c>
      <c r="AK2273" s="126">
        <v>16</v>
      </c>
      <c r="AL2273" s="126" t="s">
        <v>653</v>
      </c>
      <c r="AN2273" s="65" t="str">
        <f t="shared" si="994"/>
        <v/>
      </c>
    </row>
    <row r="2274" spans="1:40" ht="15" thickTop="1" x14ac:dyDescent="0.25">
      <c r="A2274" s="113">
        <v>1</v>
      </c>
      <c r="B2274" s="341" t="s">
        <v>22</v>
      </c>
      <c r="C2274" s="341" t="s">
        <v>5126</v>
      </c>
      <c r="D2274" s="341" t="str">
        <f t="shared" si="986"/>
        <v>'Small Heath'</v>
      </c>
      <c r="E2274" s="211">
        <v>18900308</v>
      </c>
      <c r="F2274" s="262">
        <v>1</v>
      </c>
      <c r="G2274" s="211" t="s">
        <v>5127</v>
      </c>
      <c r="H2274" s="212"/>
      <c r="R2274" s="112" t="str">
        <f>IF(D2274="","", CONCATENATE("Update games set ", B2274, "= ",D2274," where game_id=", E2274))</f>
        <v>Update games set Opponent= 'Small Heath' where game_id=18900308</v>
      </c>
      <c r="S2274" s="112" t="str">
        <f t="shared" si="995"/>
        <v>Update lineups set player_name = 'J Holland', raw_name = 'J Holland' where game_id = 18900308 and player_order = 1</v>
      </c>
      <c r="T2274" s="112" t="str">
        <f t="shared" si="996"/>
        <v/>
      </c>
      <c r="U2274" s="200" t="str">
        <f t="shared" si="993"/>
        <v/>
      </c>
      <c r="V2274" s="112" t="str">
        <f t="shared" si="997"/>
        <v/>
      </c>
      <c r="W2274" s="415" t="str">
        <f t="shared" si="998"/>
        <v/>
      </c>
      <c r="Y2274" s="65" t="str">
        <f t="shared" si="1005"/>
        <v/>
      </c>
      <c r="Z2274" s="65" t="str">
        <f t="shared" si="1006"/>
        <v/>
      </c>
      <c r="AA2274" s="65" t="str">
        <f t="shared" si="1007"/>
        <v/>
      </c>
      <c r="AB2274" s="65" t="str">
        <f t="shared" si="1008"/>
        <v/>
      </c>
      <c r="AC2274" s="65" t="str">
        <f t="shared" si="1009"/>
        <v/>
      </c>
      <c r="AH2274" s="65" t="str">
        <f t="shared" si="999"/>
        <v>188912141</v>
      </c>
      <c r="AI2274" s="65">
        <v>18891214</v>
      </c>
      <c r="AJ2274" s="65" t="s">
        <v>100</v>
      </c>
      <c r="AK2274" s="65">
        <v>1</v>
      </c>
      <c r="AL2274" s="65" t="s">
        <v>2062</v>
      </c>
      <c r="AN2274" s="65" t="str">
        <f t="shared" si="994"/>
        <v>update games set source = 'The Nottingham Forest Football Scrapbook' where game_id = 18900308</v>
      </c>
    </row>
    <row r="2275" spans="1:40" ht="16.8" customHeight="1" x14ac:dyDescent="0.25">
      <c r="A2275" s="113">
        <v>1</v>
      </c>
      <c r="B2275" s="342" t="s">
        <v>4979</v>
      </c>
      <c r="C2275" s="342" t="str">
        <f>IF(C2274="", "", C2274)</f>
        <v>Small Heath</v>
      </c>
      <c r="D2275" s="350" t="str">
        <f t="shared" ref="D2275:D2338" si="1014">IF(C2275="", "", CONCATENATE("'", C2275,"'"))</f>
        <v>'Small Heath'</v>
      </c>
      <c r="E2275" s="211">
        <f>E2274</f>
        <v>18900308</v>
      </c>
      <c r="F2275" s="262">
        <v>2</v>
      </c>
      <c r="G2275" s="211" t="s">
        <v>5128</v>
      </c>
      <c r="R2275" s="112" t="str">
        <f>IF(D2275="","", CONCATENATE("Update games set ", B2275, "= ",D2275," where game_id=", E2275))</f>
        <v>Update games set Opp_parent= 'Small Heath' where game_id=18900308</v>
      </c>
      <c r="S2275" s="112" t="str">
        <f t="shared" si="995"/>
        <v>Update lineups set player_name = 'J Coleman', raw_name = 'J Coleman' where game_id = 18900308 and player_order = 2</v>
      </c>
      <c r="T2275" s="112" t="str">
        <f t="shared" si="996"/>
        <v/>
      </c>
      <c r="U2275" s="200" t="str">
        <f t="shared" si="993"/>
        <v/>
      </c>
      <c r="V2275" s="112" t="str">
        <f t="shared" si="997"/>
        <v/>
      </c>
      <c r="W2275" s="415" t="str">
        <f t="shared" si="998"/>
        <v/>
      </c>
      <c r="Y2275" s="65" t="str">
        <f t="shared" si="1005"/>
        <v/>
      </c>
      <c r="Z2275" s="65" t="str">
        <f t="shared" si="1006"/>
        <v/>
      </c>
      <c r="AA2275" s="65" t="str">
        <f t="shared" si="1007"/>
        <v/>
      </c>
      <c r="AB2275" s="65" t="str">
        <f t="shared" si="1008"/>
        <v/>
      </c>
      <c r="AC2275" s="65" t="str">
        <f t="shared" si="1009"/>
        <v/>
      </c>
      <c r="AH2275" s="65" t="str">
        <f t="shared" si="999"/>
        <v>188912142</v>
      </c>
      <c r="AI2275" s="65">
        <v>18891214</v>
      </c>
      <c r="AJ2275" s="65" t="s">
        <v>100</v>
      </c>
      <c r="AK2275" s="65">
        <v>2</v>
      </c>
      <c r="AL2275" s="65" t="s">
        <v>3263</v>
      </c>
      <c r="AN2275" s="65" t="str">
        <f t="shared" si="994"/>
        <v/>
      </c>
    </row>
    <row r="2276" spans="1:40" ht="16.8" customHeight="1" x14ac:dyDescent="0.25">
      <c r="A2276" s="113">
        <v>1</v>
      </c>
      <c r="B2276" s="342" t="s">
        <v>2653</v>
      </c>
      <c r="C2276" s="342" t="s">
        <v>663</v>
      </c>
      <c r="D2276" s="350" t="str">
        <f t="shared" si="1014"/>
        <v>'Friendly'</v>
      </c>
      <c r="E2276" s="211">
        <f t="shared" ref="E2276:E2289" si="1015">E2275</f>
        <v>18900308</v>
      </c>
      <c r="F2276" s="262">
        <v>3</v>
      </c>
      <c r="G2276" s="211" t="s">
        <v>5129</v>
      </c>
      <c r="R2276" s="112" t="str">
        <f>IF(D2276="","", CONCATENATE("Update games set ", B2276, "= ",D2276," where game_id=", E2276))</f>
        <v>Update games set Game_type= 'Friendly' where game_id=18900308</v>
      </c>
      <c r="S2276" s="112" t="str">
        <f t="shared" si="995"/>
        <v>Update lineups set player_name = 'JM Earp', raw_name = 'JM Earp' where game_id = 18900308 and player_order = 3</v>
      </c>
      <c r="T2276" s="112" t="str">
        <f t="shared" si="996"/>
        <v/>
      </c>
      <c r="U2276" s="200" t="str">
        <f t="shared" si="993"/>
        <v/>
      </c>
      <c r="V2276" s="112" t="str">
        <f t="shared" si="997"/>
        <v/>
      </c>
      <c r="W2276" s="415" t="str">
        <f t="shared" si="998"/>
        <v/>
      </c>
      <c r="Y2276" s="65" t="str">
        <f t="shared" si="1005"/>
        <v/>
      </c>
      <c r="Z2276" s="65" t="str">
        <f t="shared" si="1006"/>
        <v/>
      </c>
      <c r="AA2276" s="65" t="str">
        <f t="shared" si="1007"/>
        <v/>
      </c>
      <c r="AB2276" s="65" t="str">
        <f t="shared" si="1008"/>
        <v/>
      </c>
      <c r="AC2276" s="65" t="str">
        <f t="shared" si="1009"/>
        <v/>
      </c>
      <c r="AH2276" s="65" t="str">
        <f t="shared" si="999"/>
        <v>188912143</v>
      </c>
      <c r="AI2276" s="65">
        <v>18891214</v>
      </c>
      <c r="AJ2276" s="65" t="s">
        <v>100</v>
      </c>
      <c r="AK2276" s="65">
        <v>3</v>
      </c>
      <c r="AL2276" s="65" t="s">
        <v>2086</v>
      </c>
      <c r="AN2276" s="65" t="str">
        <f t="shared" si="994"/>
        <v/>
      </c>
    </row>
    <row r="2277" spans="1:40" ht="16.8" customHeight="1" x14ac:dyDescent="0.25">
      <c r="A2277" s="113">
        <v>1</v>
      </c>
      <c r="B2277" s="342" t="s">
        <v>4978</v>
      </c>
      <c r="C2277" s="342" t="s">
        <v>0</v>
      </c>
      <c r="D2277" s="350" t="str">
        <f t="shared" si="1014"/>
        <v>'A'</v>
      </c>
      <c r="E2277" s="211">
        <f t="shared" si="1015"/>
        <v>18900308</v>
      </c>
      <c r="F2277" s="262">
        <v>4</v>
      </c>
      <c r="G2277" s="211" t="s">
        <v>4901</v>
      </c>
      <c r="R2277" s="112" t="str">
        <f>IF(D2277="","", CONCATENATE("Update games set ", B2277, "= ",D2277," where game_id=", E2277))</f>
        <v>Update games set HAN= 'A' where game_id=18900308</v>
      </c>
      <c r="S2277" s="112" t="str">
        <f t="shared" si="995"/>
        <v>Update lineups set player_name = 'A Smith', raw_name = 'A Smith' where game_id = 18900308 and player_order = 4</v>
      </c>
      <c r="T2277" s="112" t="str">
        <f t="shared" si="996"/>
        <v/>
      </c>
      <c r="U2277" s="200" t="str">
        <f t="shared" si="993"/>
        <v/>
      </c>
      <c r="V2277" s="112" t="str">
        <f t="shared" si="997"/>
        <v/>
      </c>
      <c r="W2277" s="415" t="str">
        <f t="shared" si="998"/>
        <v/>
      </c>
      <c r="Y2277" s="65" t="str">
        <f t="shared" si="1005"/>
        <v/>
      </c>
      <c r="Z2277" s="65" t="str">
        <f t="shared" si="1006"/>
        <v/>
      </c>
      <c r="AA2277" s="65" t="str">
        <f t="shared" si="1007"/>
        <v/>
      </c>
      <c r="AB2277" s="65" t="str">
        <f t="shared" si="1008"/>
        <v/>
      </c>
      <c r="AC2277" s="65" t="str">
        <f t="shared" si="1009"/>
        <v/>
      </c>
      <c r="AH2277" s="65" t="str">
        <f t="shared" si="999"/>
        <v>188912144</v>
      </c>
      <c r="AI2277" s="65">
        <v>18891214</v>
      </c>
      <c r="AJ2277" s="65" t="s">
        <v>100</v>
      </c>
      <c r="AK2277" s="65">
        <v>4</v>
      </c>
      <c r="AL2277" s="65" t="s">
        <v>3645</v>
      </c>
      <c r="AN2277" s="65" t="str">
        <f t="shared" si="994"/>
        <v/>
      </c>
    </row>
    <row r="2278" spans="1:40" ht="16.8" customHeight="1" x14ac:dyDescent="0.25">
      <c r="A2278" s="113">
        <v>1</v>
      </c>
      <c r="B2278" s="342" t="s">
        <v>5</v>
      </c>
      <c r="C2278" s="342">
        <v>0</v>
      </c>
      <c r="D2278" s="349">
        <f t="shared" si="1001"/>
        <v>0</v>
      </c>
      <c r="E2278" s="211">
        <f t="shared" si="1015"/>
        <v>18900308</v>
      </c>
      <c r="F2278" s="262">
        <v>5</v>
      </c>
      <c r="G2278" s="211" t="s">
        <v>2029</v>
      </c>
      <c r="R2278" s="112" t="str">
        <f>IF(D2278="","", CONCATENATE("Update games set ", B2278, "= ",D2278," where game_id=", E2278))</f>
        <v>Update games set F= 0 where game_id=18900308</v>
      </c>
      <c r="S2278" s="112" t="str">
        <f t="shared" si="995"/>
        <v>Update lineups set player_name = 'Jeacock', raw_name = 'Jeacock' where game_id = 18900308 and player_order = 5</v>
      </c>
      <c r="T2278" s="112" t="str">
        <f t="shared" si="996"/>
        <v/>
      </c>
      <c r="U2278" s="200" t="str">
        <f t="shared" si="993"/>
        <v/>
      </c>
      <c r="V2278" s="112" t="str">
        <f t="shared" si="997"/>
        <v/>
      </c>
      <c r="W2278" s="415" t="str">
        <f t="shared" si="998"/>
        <v/>
      </c>
      <c r="Y2278" s="65" t="str">
        <f t="shared" si="1005"/>
        <v/>
      </c>
      <c r="Z2278" s="65" t="str">
        <f t="shared" si="1006"/>
        <v/>
      </c>
      <c r="AA2278" s="65" t="str">
        <f t="shared" si="1007"/>
        <v/>
      </c>
      <c r="AB2278" s="65" t="str">
        <f t="shared" si="1008"/>
        <v/>
      </c>
      <c r="AC2278" s="65" t="str">
        <f t="shared" si="1009"/>
        <v/>
      </c>
      <c r="AH2278" s="65" t="str">
        <f t="shared" si="999"/>
        <v>188912145</v>
      </c>
      <c r="AI2278" s="65">
        <v>18891214</v>
      </c>
      <c r="AJ2278" s="65" t="s">
        <v>100</v>
      </c>
      <c r="AK2278" s="65">
        <v>5</v>
      </c>
      <c r="AL2278" s="65" t="s">
        <v>3281</v>
      </c>
      <c r="AN2278" s="65" t="str">
        <f t="shared" si="994"/>
        <v/>
      </c>
    </row>
    <row r="2279" spans="1:40" ht="16.8" customHeight="1" x14ac:dyDescent="0.25">
      <c r="A2279" s="113">
        <v>1</v>
      </c>
      <c r="B2279" s="342" t="s">
        <v>0</v>
      </c>
      <c r="C2279" s="342">
        <v>12</v>
      </c>
      <c r="D2279" s="349">
        <f t="shared" si="1001"/>
        <v>12</v>
      </c>
      <c r="E2279" s="211">
        <f t="shared" si="1015"/>
        <v>18900308</v>
      </c>
      <c r="F2279" s="262">
        <v>6</v>
      </c>
      <c r="G2279" s="211" t="s">
        <v>5130</v>
      </c>
      <c r="R2279" s="112" t="str">
        <f>IF(D2279="","", CONCATENATE("Update games set ", B2279, "= ",D2279," where game_id=", E2279))</f>
        <v>Update games set A= 12 where game_id=18900308</v>
      </c>
      <c r="S2279" s="112" t="str">
        <f t="shared" si="995"/>
        <v>Update lineups set player_name = 'R Plackett', raw_name = 'R Plackett' where game_id = 18900308 and player_order = 6</v>
      </c>
      <c r="T2279" s="112" t="str">
        <f t="shared" si="996"/>
        <v/>
      </c>
      <c r="U2279" s="200" t="str">
        <f t="shared" si="993"/>
        <v/>
      </c>
      <c r="V2279" s="112" t="str">
        <f t="shared" si="997"/>
        <v/>
      </c>
      <c r="W2279" s="415" t="str">
        <f t="shared" si="998"/>
        <v/>
      </c>
      <c r="Y2279" s="65" t="str">
        <f t="shared" si="1005"/>
        <v/>
      </c>
      <c r="Z2279" s="65" t="str">
        <f t="shared" si="1006"/>
        <v/>
      </c>
      <c r="AA2279" s="65" t="str">
        <f t="shared" si="1007"/>
        <v/>
      </c>
      <c r="AB2279" s="65" t="str">
        <f t="shared" si="1008"/>
        <v/>
      </c>
      <c r="AC2279" s="65" t="str">
        <f t="shared" si="1009"/>
        <v/>
      </c>
      <c r="AH2279" s="65" t="str">
        <f t="shared" si="999"/>
        <v>188912146</v>
      </c>
      <c r="AI2279" s="65">
        <v>18891214</v>
      </c>
      <c r="AJ2279" s="65" t="s">
        <v>100</v>
      </c>
      <c r="AK2279" s="65">
        <v>6</v>
      </c>
      <c r="AL2279" s="65" t="s">
        <v>2029</v>
      </c>
      <c r="AN2279" s="65" t="str">
        <f t="shared" si="994"/>
        <v/>
      </c>
    </row>
    <row r="2280" spans="1:40" ht="16.8" customHeight="1" x14ac:dyDescent="0.25">
      <c r="A2280" s="113">
        <v>1</v>
      </c>
      <c r="B2280" s="342" t="s">
        <v>23</v>
      </c>
      <c r="D2280" s="334" t="str">
        <f t="shared" ref="D2280" si="1016">IF(C2280="",IF(D2278&gt;D2279,"'W'",IF(D2278=D2279,"'D'","'L'")),_xlfn.CONCAT("'",C2280,"'"))</f>
        <v>'L'</v>
      </c>
      <c r="E2280" s="211">
        <f t="shared" si="1015"/>
        <v>18900308</v>
      </c>
      <c r="F2280" s="262">
        <v>7</v>
      </c>
      <c r="G2280" s="211" t="s">
        <v>5131</v>
      </c>
      <c r="R2280" s="112" t="str">
        <f>IF(D2280="","", CONCATENATE("Update games set ", B2280, "= ",D2280," where game_id=", E2280))</f>
        <v>Update games set Result= 'L' where game_id=18900308</v>
      </c>
      <c r="S2280" s="112" t="str">
        <f t="shared" si="995"/>
        <v>Update lineups set player_name = 'R Jardine', raw_name = 'R Jardine' where game_id = 18900308 and player_order = 7</v>
      </c>
      <c r="T2280" s="112" t="str">
        <f t="shared" si="996"/>
        <v/>
      </c>
      <c r="U2280" s="200" t="str">
        <f t="shared" si="993"/>
        <v/>
      </c>
      <c r="V2280" s="112" t="str">
        <f t="shared" si="997"/>
        <v/>
      </c>
      <c r="W2280" s="415" t="str">
        <f t="shared" si="998"/>
        <v/>
      </c>
      <c r="Y2280" s="65" t="str">
        <f t="shared" si="1005"/>
        <v/>
      </c>
      <c r="Z2280" s="65" t="str">
        <f t="shared" si="1006"/>
        <v/>
      </c>
      <c r="AA2280" s="65" t="str">
        <f t="shared" si="1007"/>
        <v/>
      </c>
      <c r="AB2280" s="65" t="str">
        <f t="shared" si="1008"/>
        <v/>
      </c>
      <c r="AC2280" s="65" t="str">
        <f t="shared" si="1009"/>
        <v/>
      </c>
      <c r="AH2280" s="65" t="str">
        <f t="shared" si="999"/>
        <v>188912147</v>
      </c>
      <c r="AI2280" s="65">
        <v>18891214</v>
      </c>
      <c r="AJ2280" s="65" t="s">
        <v>100</v>
      </c>
      <c r="AK2280" s="65">
        <v>7</v>
      </c>
      <c r="AL2280" s="65" t="s">
        <v>2891</v>
      </c>
      <c r="AN2280" s="65" t="str">
        <f t="shared" si="994"/>
        <v/>
      </c>
    </row>
    <row r="2281" spans="1:40" ht="16.8" customHeight="1" x14ac:dyDescent="0.25">
      <c r="A2281" s="113">
        <v>1</v>
      </c>
      <c r="B2281" s="342" t="s">
        <v>768</v>
      </c>
      <c r="D2281" s="349" t="str">
        <f t="shared" si="1003"/>
        <v/>
      </c>
      <c r="E2281" s="211">
        <f t="shared" si="1015"/>
        <v>18900308</v>
      </c>
      <c r="F2281" s="262">
        <v>8</v>
      </c>
      <c r="G2281" s="211" t="s">
        <v>5132</v>
      </c>
      <c r="R2281" s="112" t="str">
        <f>IF(D2281="","", CONCATENATE("Update games set ", B2281, "= ",D2281," where game_id=", E2281))</f>
        <v/>
      </c>
      <c r="S2281" s="112" t="str">
        <f t="shared" si="995"/>
        <v>Update lineups set player_name = 'A Shaw', raw_name = 'A Shaw' where game_id = 18900308 and player_order = 8</v>
      </c>
      <c r="T2281" s="112" t="str">
        <f t="shared" si="996"/>
        <v/>
      </c>
      <c r="U2281" s="200" t="str">
        <f t="shared" si="993"/>
        <v/>
      </c>
      <c r="V2281" s="112" t="str">
        <f t="shared" si="997"/>
        <v/>
      </c>
      <c r="W2281" s="415" t="str">
        <f t="shared" si="998"/>
        <v/>
      </c>
      <c r="Y2281" s="65" t="str">
        <f t="shared" si="1005"/>
        <v/>
      </c>
      <c r="Z2281" s="65" t="str">
        <f t="shared" si="1006"/>
        <v/>
      </c>
      <c r="AA2281" s="65" t="str">
        <f t="shared" si="1007"/>
        <v/>
      </c>
      <c r="AB2281" s="65" t="str">
        <f t="shared" si="1008"/>
        <v/>
      </c>
      <c r="AC2281" s="65" t="str">
        <f t="shared" si="1009"/>
        <v/>
      </c>
      <c r="AH2281" s="65" t="str">
        <f t="shared" si="999"/>
        <v>188912148</v>
      </c>
      <c r="AI2281" s="65">
        <v>18891214</v>
      </c>
      <c r="AJ2281" s="65" t="s">
        <v>100</v>
      </c>
      <c r="AK2281" s="65">
        <v>8</v>
      </c>
      <c r="AL2281" s="65" t="s">
        <v>3210</v>
      </c>
      <c r="AN2281" s="65" t="str">
        <f t="shared" si="994"/>
        <v/>
      </c>
    </row>
    <row r="2282" spans="1:40" ht="16.8" customHeight="1" x14ac:dyDescent="0.25">
      <c r="A2282" s="113">
        <v>1</v>
      </c>
      <c r="B2282" s="342" t="s">
        <v>766</v>
      </c>
      <c r="D2282" s="349" t="str">
        <f t="shared" si="1003"/>
        <v/>
      </c>
      <c r="E2282" s="211">
        <f t="shared" si="1015"/>
        <v>18900308</v>
      </c>
      <c r="F2282" s="262">
        <v>9</v>
      </c>
      <c r="G2282" s="194" t="s">
        <v>3648</v>
      </c>
      <c r="H2282" s="194"/>
      <c r="N2282" s="417"/>
      <c r="O2282" s="194"/>
      <c r="P2282" s="194"/>
      <c r="R2282" s="112" t="str">
        <f>IF(D2282="","", CONCATENATE("Update games set ", B2282, "= ",D2282," where game_id=", E2282))</f>
        <v/>
      </c>
      <c r="S2282" s="112" t="str">
        <f t="shared" si="995"/>
        <v>Update lineups set player_name = 'G Smith', raw_name = 'G Smith' where game_id = 18900308 and player_order = 9</v>
      </c>
      <c r="T2282" s="112" t="str">
        <f t="shared" si="996"/>
        <v/>
      </c>
      <c r="U2282" s="200" t="str">
        <f t="shared" si="993"/>
        <v/>
      </c>
      <c r="V2282" s="112" t="str">
        <f t="shared" si="997"/>
        <v/>
      </c>
      <c r="W2282" s="415" t="str">
        <f t="shared" si="998"/>
        <v/>
      </c>
      <c r="Y2282" s="65" t="str">
        <f t="shared" si="1005"/>
        <v/>
      </c>
      <c r="Z2282" s="65" t="str">
        <f t="shared" si="1006"/>
        <v/>
      </c>
      <c r="AA2282" s="65" t="str">
        <f t="shared" si="1007"/>
        <v/>
      </c>
      <c r="AB2282" s="65" t="str">
        <f t="shared" si="1008"/>
        <v/>
      </c>
      <c r="AC2282" s="65" t="str">
        <f t="shared" si="1009"/>
        <v/>
      </c>
      <c r="AH2282" s="65" t="str">
        <f t="shared" si="999"/>
        <v>188912149</v>
      </c>
      <c r="AI2282" s="65">
        <v>18891214</v>
      </c>
      <c r="AJ2282" s="65" t="s">
        <v>100</v>
      </c>
      <c r="AK2282" s="65">
        <v>9</v>
      </c>
      <c r="AL2282" s="65" t="s">
        <v>3648</v>
      </c>
      <c r="AN2282" s="65" t="str">
        <f t="shared" si="994"/>
        <v/>
      </c>
    </row>
    <row r="2283" spans="1:40" ht="16.8" customHeight="1" x14ac:dyDescent="0.25">
      <c r="A2283" s="113">
        <v>1</v>
      </c>
      <c r="B2283" s="342" t="s">
        <v>753</v>
      </c>
      <c r="C2283" s="351"/>
      <c r="D2283" s="350" t="str">
        <f t="shared" si="1004"/>
        <v/>
      </c>
      <c r="E2283" s="211">
        <f t="shared" si="1015"/>
        <v>18900308</v>
      </c>
      <c r="F2283" s="262">
        <v>10</v>
      </c>
      <c r="G2283" s="194" t="s">
        <v>3537</v>
      </c>
      <c r="N2283" s="417"/>
      <c r="O2283" s="194"/>
      <c r="P2283" s="194"/>
      <c r="R2283" s="112" t="str">
        <f>IF(D2283="","", CONCATENATE("Update games set ", B2283, "= ",D2283," where game_id=", E2283))</f>
        <v/>
      </c>
      <c r="S2283" s="112" t="str">
        <f t="shared" si="995"/>
        <v>Update lineups set player_name = 'L Plackett', raw_name = 'L Plackett' where game_id = 18900308 and player_order = 10</v>
      </c>
      <c r="T2283" s="112" t="str">
        <f t="shared" si="996"/>
        <v/>
      </c>
      <c r="U2283" s="200" t="str">
        <f t="shared" si="993"/>
        <v/>
      </c>
      <c r="V2283" s="112" t="str">
        <f t="shared" si="997"/>
        <v/>
      </c>
      <c r="W2283" s="415" t="str">
        <f t="shared" si="998"/>
        <v/>
      </c>
      <c r="Y2283" s="65" t="str">
        <f t="shared" si="1005"/>
        <v/>
      </c>
      <c r="Z2283" s="65" t="str">
        <f t="shared" si="1006"/>
        <v/>
      </c>
      <c r="AA2283" s="65" t="str">
        <f t="shared" si="1007"/>
        <v/>
      </c>
      <c r="AB2283" s="65" t="str">
        <f t="shared" si="1008"/>
        <v/>
      </c>
      <c r="AC2283" s="65" t="str">
        <f t="shared" si="1009"/>
        <v/>
      </c>
      <c r="AH2283" s="65" t="str">
        <f t="shared" si="999"/>
        <v>1889121410</v>
      </c>
      <c r="AI2283" s="65">
        <v>18891214</v>
      </c>
      <c r="AJ2283" s="65" t="s">
        <v>100</v>
      </c>
      <c r="AK2283" s="65">
        <v>10</v>
      </c>
      <c r="AL2283" s="65" t="s">
        <v>3073</v>
      </c>
      <c r="AN2283" s="65" t="str">
        <f t="shared" si="994"/>
        <v/>
      </c>
    </row>
    <row r="2284" spans="1:40" ht="16.8" customHeight="1" x14ac:dyDescent="0.25">
      <c r="A2284" s="113">
        <v>1</v>
      </c>
      <c r="B2284" s="342" t="s">
        <v>746</v>
      </c>
      <c r="C2284" s="351" t="s">
        <v>5062</v>
      </c>
      <c r="D2284" s="334" t="str">
        <f>CONCATENATE("'", LEFT(E2284,4),"-",MID(E2284,5,2),"-", MID(E2284,7,2), " ", C2284,"'")</f>
        <v>'1890-03-08 15:00'</v>
      </c>
      <c r="E2284" s="211">
        <f t="shared" si="1015"/>
        <v>18900308</v>
      </c>
      <c r="F2284" s="262">
        <v>11</v>
      </c>
      <c r="G2284" s="211" t="s">
        <v>3534</v>
      </c>
      <c r="R2284" s="112" t="str">
        <f>IF(D2284="","", CONCATENATE("Update games set ", B2284, "= ",D2284," where game_id=", E2284))</f>
        <v>Update games set Game_date= '1890-03-08 15:00' where game_id=18900308</v>
      </c>
      <c r="S2284" s="112" t="str">
        <f t="shared" si="995"/>
        <v>Update lineups set player_name = 'H Pike', raw_name = 'H Pike' where game_id = 18900308 and player_order = 11</v>
      </c>
      <c r="T2284" s="112" t="str">
        <f t="shared" si="996"/>
        <v/>
      </c>
      <c r="U2284" s="200" t="str">
        <f t="shared" si="993"/>
        <v/>
      </c>
      <c r="V2284" s="112" t="str">
        <f t="shared" si="997"/>
        <v/>
      </c>
      <c r="W2284" s="415" t="str">
        <f t="shared" si="998"/>
        <v/>
      </c>
      <c r="Y2284" s="65" t="str">
        <f t="shared" si="1005"/>
        <v/>
      </c>
      <c r="Z2284" s="65" t="str">
        <f t="shared" si="1006"/>
        <v/>
      </c>
      <c r="AA2284" s="65" t="str">
        <f t="shared" si="1007"/>
        <v/>
      </c>
      <c r="AB2284" s="65" t="str">
        <f t="shared" si="1008"/>
        <v/>
      </c>
      <c r="AC2284" s="65" t="str">
        <f t="shared" si="1009"/>
        <v/>
      </c>
      <c r="AH2284" s="65" t="str">
        <f t="shared" si="999"/>
        <v>1889121411</v>
      </c>
      <c r="AI2284" s="65">
        <v>18891214</v>
      </c>
      <c r="AJ2284" s="65" t="s">
        <v>100</v>
      </c>
      <c r="AK2284" s="65">
        <v>11</v>
      </c>
      <c r="AL2284" s="65" t="s">
        <v>3314</v>
      </c>
      <c r="AN2284" s="65" t="str">
        <f t="shared" si="994"/>
        <v/>
      </c>
    </row>
    <row r="2285" spans="1:40" ht="16.8" customHeight="1" x14ac:dyDescent="0.25">
      <c r="A2285" s="113">
        <v>1</v>
      </c>
      <c r="B2285" s="342" t="s">
        <v>25</v>
      </c>
      <c r="D2285" s="350" t="str">
        <f t="shared" si="1014"/>
        <v/>
      </c>
      <c r="E2285" s="211">
        <f t="shared" si="1015"/>
        <v>18900308</v>
      </c>
      <c r="F2285" s="262">
        <v>12</v>
      </c>
      <c r="G2285" s="212"/>
      <c r="H2285" s="212"/>
      <c r="N2285" s="416"/>
      <c r="O2285" s="212"/>
      <c r="P2285" s="212"/>
      <c r="R2285" s="112" t="str">
        <f>IF(D2285="","", CONCATENATE("Update games set ", B2285, "= ",D2285," where game_id=", E2285))</f>
        <v/>
      </c>
      <c r="S2285" s="112" t="str">
        <f t="shared" si="995"/>
        <v/>
      </c>
      <c r="T2285" s="112" t="str">
        <f t="shared" si="996"/>
        <v/>
      </c>
      <c r="U2285" s="200" t="str">
        <f t="shared" si="993"/>
        <v/>
      </c>
      <c r="V2285" s="112" t="str">
        <f t="shared" si="997"/>
        <v/>
      </c>
      <c r="W2285" s="415" t="str">
        <f t="shared" si="998"/>
        <v/>
      </c>
      <c r="Y2285" s="65" t="str">
        <f t="shared" si="1005"/>
        <v/>
      </c>
      <c r="Z2285" s="65" t="str">
        <f t="shared" si="1006"/>
        <v/>
      </c>
      <c r="AA2285" s="65" t="str">
        <f t="shared" si="1007"/>
        <v/>
      </c>
      <c r="AB2285" s="65" t="str">
        <f t="shared" si="1008"/>
        <v/>
      </c>
      <c r="AC2285" s="65" t="str">
        <f t="shared" si="1009"/>
        <v/>
      </c>
      <c r="AH2285" s="65" t="str">
        <f t="shared" si="999"/>
        <v>1889121412</v>
      </c>
      <c r="AI2285" s="65">
        <v>18891214</v>
      </c>
      <c r="AJ2285" s="65" t="s">
        <v>100</v>
      </c>
      <c r="AK2285" s="65">
        <v>12</v>
      </c>
      <c r="AL2285" s="65" t="s">
        <v>653</v>
      </c>
      <c r="AN2285" s="65" t="str">
        <f t="shared" si="994"/>
        <v/>
      </c>
    </row>
    <row r="2286" spans="1:40" ht="16.8" customHeight="1" x14ac:dyDescent="0.25">
      <c r="A2286" s="113">
        <v>1</v>
      </c>
      <c r="B2286" s="342" t="s">
        <v>475</v>
      </c>
      <c r="D2286" s="349" t="str">
        <f t="shared" si="1003"/>
        <v/>
      </c>
      <c r="E2286" s="211">
        <f t="shared" si="1015"/>
        <v>18900308</v>
      </c>
      <c r="F2286" s="262">
        <v>13</v>
      </c>
      <c r="R2286" s="112" t="str">
        <f>IF(D2286="","", CONCATENATE("Update games set ", B2286, "= ",D2286," where game_id=", E2286))</f>
        <v/>
      </c>
      <c r="S2286" s="112" t="str">
        <f t="shared" si="995"/>
        <v/>
      </c>
      <c r="T2286" s="112" t="str">
        <f t="shared" si="996"/>
        <v/>
      </c>
      <c r="U2286" s="200" t="str">
        <f t="shared" si="993"/>
        <v/>
      </c>
      <c r="V2286" s="112" t="str">
        <f t="shared" si="997"/>
        <v/>
      </c>
      <c r="W2286" s="415" t="str">
        <f t="shared" si="998"/>
        <v/>
      </c>
      <c r="Y2286" s="65" t="str">
        <f t="shared" si="1005"/>
        <v/>
      </c>
      <c r="Z2286" s="65" t="str">
        <f t="shared" si="1006"/>
        <v/>
      </c>
      <c r="AA2286" s="65" t="str">
        <f t="shared" si="1007"/>
        <v/>
      </c>
      <c r="AB2286" s="65" t="str">
        <f t="shared" si="1008"/>
        <v/>
      </c>
      <c r="AC2286" s="65" t="str">
        <f t="shared" si="1009"/>
        <v/>
      </c>
      <c r="AH2286" s="65" t="str">
        <f t="shared" si="999"/>
        <v>1889121413</v>
      </c>
      <c r="AI2286" s="65">
        <v>18891214</v>
      </c>
      <c r="AJ2286" s="65" t="s">
        <v>100</v>
      </c>
      <c r="AK2286" s="65">
        <v>13</v>
      </c>
      <c r="AL2286" s="65" t="s">
        <v>653</v>
      </c>
      <c r="AN2286" s="65" t="str">
        <f t="shared" si="994"/>
        <v/>
      </c>
    </row>
    <row r="2287" spans="1:40" ht="16.8" customHeight="1" x14ac:dyDescent="0.25">
      <c r="A2287" s="113">
        <v>1</v>
      </c>
      <c r="B2287" s="342" t="s">
        <v>20</v>
      </c>
      <c r="D2287" s="350" t="str">
        <f t="shared" si="1014"/>
        <v/>
      </c>
      <c r="E2287" s="211">
        <f t="shared" si="1015"/>
        <v>18900308</v>
      </c>
      <c r="F2287" s="262">
        <v>14</v>
      </c>
      <c r="R2287" s="112" t="str">
        <f>IF(D2287="","", CONCATENATE("Update games set ", B2287, "= ",D2287," where game_id=", E2287))</f>
        <v/>
      </c>
      <c r="S2287" s="112" t="str">
        <f t="shared" si="995"/>
        <v/>
      </c>
      <c r="T2287" s="112" t="str">
        <f t="shared" si="996"/>
        <v/>
      </c>
      <c r="U2287" s="200" t="str">
        <f t="shared" si="993"/>
        <v/>
      </c>
      <c r="V2287" s="112" t="str">
        <f t="shared" si="997"/>
        <v/>
      </c>
      <c r="W2287" s="415" t="str">
        <f t="shared" si="998"/>
        <v/>
      </c>
      <c r="Y2287" s="65" t="str">
        <f t="shared" si="1005"/>
        <v/>
      </c>
      <c r="Z2287" s="65" t="str">
        <f t="shared" si="1006"/>
        <v/>
      </c>
      <c r="AA2287" s="65" t="str">
        <f t="shared" si="1007"/>
        <v/>
      </c>
      <c r="AB2287" s="65" t="str">
        <f t="shared" si="1008"/>
        <v/>
      </c>
      <c r="AC2287" s="65" t="str">
        <f t="shared" si="1009"/>
        <v/>
      </c>
      <c r="AH2287" s="65" t="str">
        <f t="shared" si="999"/>
        <v>1889121414</v>
      </c>
      <c r="AI2287" s="65">
        <v>18891214</v>
      </c>
      <c r="AJ2287" s="65" t="s">
        <v>100</v>
      </c>
      <c r="AK2287" s="65">
        <v>14</v>
      </c>
      <c r="AL2287" s="65" t="s">
        <v>653</v>
      </c>
      <c r="AN2287" s="65" t="str">
        <f t="shared" si="994"/>
        <v/>
      </c>
    </row>
    <row r="2288" spans="1:40" ht="16.8" customHeight="1" x14ac:dyDescent="0.25">
      <c r="A2288" s="113">
        <v>1</v>
      </c>
      <c r="B2288" s="342" t="s">
        <v>4882</v>
      </c>
      <c r="C2288" s="342" t="str">
        <f>IF(C2287="", "", C2287)</f>
        <v/>
      </c>
      <c r="D2288" s="350" t="str">
        <f t="shared" si="1014"/>
        <v/>
      </c>
      <c r="E2288" s="211">
        <f t="shared" si="1015"/>
        <v>18900308</v>
      </c>
      <c r="F2288" s="262">
        <v>15</v>
      </c>
      <c r="R2288" s="112" t="str">
        <f>IF(D2288="","", CONCATENATE("Update games set ", B2288, "= ",D2288," where game_id=", E2288))</f>
        <v/>
      </c>
      <c r="S2288" s="112" t="str">
        <f t="shared" si="995"/>
        <v/>
      </c>
      <c r="T2288" s="112" t="str">
        <f t="shared" si="996"/>
        <v/>
      </c>
      <c r="U2288" s="200" t="str">
        <f t="shared" si="993"/>
        <v/>
      </c>
      <c r="V2288" s="112" t="str">
        <f t="shared" si="997"/>
        <v/>
      </c>
      <c r="W2288" s="415" t="str">
        <f t="shared" si="998"/>
        <v/>
      </c>
      <c r="Y2288" s="65" t="str">
        <f t="shared" si="1005"/>
        <v/>
      </c>
      <c r="Z2288" s="65" t="str">
        <f t="shared" si="1006"/>
        <v/>
      </c>
      <c r="AA2288" s="65" t="str">
        <f t="shared" si="1007"/>
        <v/>
      </c>
      <c r="AB2288" s="65" t="str">
        <f t="shared" si="1008"/>
        <v/>
      </c>
      <c r="AC2288" s="65" t="str">
        <f t="shared" si="1009"/>
        <v/>
      </c>
      <c r="AH2288" s="65" t="str">
        <f t="shared" si="999"/>
        <v>1889121415</v>
      </c>
      <c r="AI2288" s="65">
        <v>18891214</v>
      </c>
      <c r="AJ2288" s="65" t="s">
        <v>100</v>
      </c>
      <c r="AK2288" s="65">
        <v>15</v>
      </c>
      <c r="AL2288" s="65" t="s">
        <v>653</v>
      </c>
      <c r="AN2288" s="65" t="str">
        <f t="shared" si="994"/>
        <v/>
      </c>
    </row>
    <row r="2289" spans="1:40" s="126" customFormat="1" ht="16.8" customHeight="1" thickBot="1" x14ac:dyDescent="0.3">
      <c r="A2289" s="113">
        <v>1</v>
      </c>
      <c r="B2289" s="116" t="s">
        <v>115</v>
      </c>
      <c r="C2289" s="352"/>
      <c r="D2289" s="370" t="str">
        <f t="shared" ref="D2289" si="1017">IF(MID(E2289,5,2)*1&gt;6,_xlfn.CONCAT("'",LEFT(E2289,4),"-",MID(E2289,3,2)+1,"'"),_xlfn.CONCAT("'",LEFT(E2289,4)-1,"-",MID(E2289,3,2),"'"))</f>
        <v>'1889-90'</v>
      </c>
      <c r="E2289" s="214">
        <f t="shared" si="1015"/>
        <v>18900308</v>
      </c>
      <c r="F2289" s="266">
        <v>16</v>
      </c>
      <c r="G2289" s="343"/>
      <c r="H2289" s="343"/>
      <c r="I2289" s="267"/>
      <c r="J2289" s="214"/>
      <c r="K2289" s="266"/>
      <c r="L2289" s="266"/>
      <c r="M2289" s="266"/>
      <c r="N2289" s="419"/>
      <c r="O2289" s="343"/>
      <c r="P2289" s="343"/>
      <c r="Q2289" s="346"/>
      <c r="R2289" s="112" t="str">
        <f>IF(D2289="","", CONCATENATE("Update games set ", B2289, "= ",D2289," where game_id=", E2289))</f>
        <v>Update games set Season= '1889-90' where game_id=18900308</v>
      </c>
      <c r="S2289" s="112" t="str">
        <f t="shared" si="995"/>
        <v/>
      </c>
      <c r="T2289" s="112" t="str">
        <f t="shared" si="996"/>
        <v/>
      </c>
      <c r="U2289" s="200" t="str">
        <f t="shared" si="993"/>
        <v/>
      </c>
      <c r="V2289" s="112" t="str">
        <f t="shared" si="997"/>
        <v/>
      </c>
      <c r="W2289" s="415" t="str">
        <f t="shared" si="998"/>
        <v/>
      </c>
      <c r="X2289" s="240"/>
      <c r="Y2289" s="65" t="str">
        <f t="shared" si="1005"/>
        <v/>
      </c>
      <c r="Z2289" s="65" t="str">
        <f t="shared" si="1006"/>
        <v/>
      </c>
      <c r="AA2289" s="65" t="str">
        <f t="shared" si="1007"/>
        <v/>
      </c>
      <c r="AB2289" s="65" t="str">
        <f t="shared" si="1008"/>
        <v/>
      </c>
      <c r="AC2289" s="65" t="str">
        <f t="shared" si="1009"/>
        <v/>
      </c>
      <c r="AH2289" s="65" t="str">
        <f t="shared" si="999"/>
        <v>1889121416</v>
      </c>
      <c r="AI2289" s="126">
        <v>18891214</v>
      </c>
      <c r="AJ2289" s="126" t="s">
        <v>100</v>
      </c>
      <c r="AK2289" s="126">
        <v>16</v>
      </c>
      <c r="AL2289" s="126" t="s">
        <v>653</v>
      </c>
      <c r="AN2289" s="65" t="str">
        <f t="shared" si="994"/>
        <v/>
      </c>
    </row>
    <row r="2290" spans="1:40" ht="15" thickTop="1" x14ac:dyDescent="0.25">
      <c r="A2290" s="113">
        <v>1</v>
      </c>
      <c r="B2290" s="341" t="s">
        <v>22</v>
      </c>
      <c r="C2290" s="341" t="s">
        <v>5134</v>
      </c>
      <c r="D2290" s="341" t="str">
        <f t="shared" si="1014"/>
        <v>'Queens Park'</v>
      </c>
      <c r="E2290" s="211">
        <v>18901002</v>
      </c>
      <c r="F2290" s="262">
        <v>1</v>
      </c>
      <c r="H2290" s="212"/>
      <c r="R2290" s="112" t="str">
        <f>IF(D2290="","", CONCATENATE("Update games set ", B2290, "= ",D2290," where game_id=", E2290))</f>
        <v>Update games set Opponent= 'Queens Park' where game_id=18901002</v>
      </c>
      <c r="S2290" s="112" t="str">
        <f t="shared" si="995"/>
        <v/>
      </c>
      <c r="T2290" s="112" t="str">
        <f t="shared" si="996"/>
        <v/>
      </c>
      <c r="U2290" s="200" t="str">
        <f t="shared" si="993"/>
        <v/>
      </c>
      <c r="V2290" s="112" t="str">
        <f t="shared" si="997"/>
        <v/>
      </c>
      <c r="W2290" s="415" t="str">
        <f t="shared" si="998"/>
        <v/>
      </c>
      <c r="Y2290" s="65" t="str">
        <f t="shared" si="1005"/>
        <v/>
      </c>
      <c r="Z2290" s="65" t="str">
        <f t="shared" si="1006"/>
        <v/>
      </c>
      <c r="AA2290" s="65" t="str">
        <f t="shared" si="1007"/>
        <v/>
      </c>
      <c r="AB2290" s="65" t="str">
        <f t="shared" si="1008"/>
        <v/>
      </c>
      <c r="AC2290" s="65" t="str">
        <f t="shared" si="1009"/>
        <v/>
      </c>
      <c r="AH2290" s="65" t="str">
        <f t="shared" si="999"/>
        <v>188912281</v>
      </c>
      <c r="AI2290" s="65">
        <v>18891228</v>
      </c>
      <c r="AJ2290" s="65" t="s">
        <v>5363</v>
      </c>
      <c r="AK2290" s="65">
        <v>1</v>
      </c>
      <c r="AL2290" s="65" t="s">
        <v>2062</v>
      </c>
      <c r="AN2290" s="65" t="str">
        <f t="shared" si="994"/>
        <v>update games set source = 'The Nottingham Forest Football Scrapbook' where game_id = 18901002</v>
      </c>
    </row>
    <row r="2291" spans="1:40" ht="16.8" customHeight="1" x14ac:dyDescent="0.25">
      <c r="A2291" s="113">
        <v>1</v>
      </c>
      <c r="B2291" s="342" t="s">
        <v>4979</v>
      </c>
      <c r="C2291" s="342" t="str">
        <f>IF(C2290="", "", C2290)</f>
        <v>Queens Park</v>
      </c>
      <c r="D2291" s="350" t="str">
        <f t="shared" si="1014"/>
        <v>'Queens Park'</v>
      </c>
      <c r="E2291" s="211">
        <f>E2290</f>
        <v>18901002</v>
      </c>
      <c r="F2291" s="262">
        <v>2</v>
      </c>
      <c r="R2291" s="112" t="str">
        <f>IF(D2291="","", CONCATENATE("Update games set ", B2291, "= ",D2291," where game_id=", E2291))</f>
        <v>Update games set Opp_parent= 'Queens Park' where game_id=18901002</v>
      </c>
      <c r="S2291" s="112" t="str">
        <f t="shared" si="995"/>
        <v/>
      </c>
      <c r="T2291" s="112" t="str">
        <f t="shared" si="996"/>
        <v/>
      </c>
      <c r="U2291" s="200" t="str">
        <f t="shared" si="993"/>
        <v/>
      </c>
      <c r="V2291" s="112" t="str">
        <f t="shared" si="997"/>
        <v/>
      </c>
      <c r="W2291" s="415" t="str">
        <f t="shared" si="998"/>
        <v/>
      </c>
      <c r="Y2291" s="65" t="str">
        <f t="shared" si="1005"/>
        <v/>
      </c>
      <c r="Z2291" s="65" t="str">
        <f t="shared" si="1006"/>
        <v/>
      </c>
      <c r="AA2291" s="65" t="str">
        <f t="shared" si="1007"/>
        <v/>
      </c>
      <c r="AB2291" s="65" t="str">
        <f t="shared" si="1008"/>
        <v/>
      </c>
      <c r="AC2291" s="65" t="str">
        <f t="shared" si="1009"/>
        <v/>
      </c>
      <c r="AH2291" s="65" t="str">
        <f t="shared" si="999"/>
        <v>188912282</v>
      </c>
      <c r="AI2291" s="65">
        <v>18891228</v>
      </c>
      <c r="AJ2291" s="65" t="s">
        <v>5363</v>
      </c>
      <c r="AK2291" s="65">
        <v>2</v>
      </c>
      <c r="AL2291" s="65" t="s">
        <v>3263</v>
      </c>
      <c r="AN2291" s="65" t="str">
        <f t="shared" si="994"/>
        <v/>
      </c>
    </row>
    <row r="2292" spans="1:40" ht="16.8" customHeight="1" x14ac:dyDescent="0.25">
      <c r="A2292" s="113">
        <v>1</v>
      </c>
      <c r="B2292" s="342" t="s">
        <v>2653</v>
      </c>
      <c r="C2292" s="342" t="s">
        <v>663</v>
      </c>
      <c r="D2292" s="350" t="str">
        <f t="shared" si="1014"/>
        <v>'Friendly'</v>
      </c>
      <c r="E2292" s="211">
        <f t="shared" ref="E2292:E2305" si="1018">E2291</f>
        <v>18901002</v>
      </c>
      <c r="F2292" s="262">
        <v>3</v>
      </c>
      <c r="R2292" s="112" t="str">
        <f>IF(D2292="","", CONCATENATE("Update games set ", B2292, "= ",D2292," where game_id=", E2292))</f>
        <v>Update games set Game_type= 'Friendly' where game_id=18901002</v>
      </c>
      <c r="S2292" s="112" t="str">
        <f t="shared" si="995"/>
        <v/>
      </c>
      <c r="T2292" s="112" t="str">
        <f t="shared" si="996"/>
        <v/>
      </c>
      <c r="U2292" s="200" t="str">
        <f t="shared" si="993"/>
        <v/>
      </c>
      <c r="V2292" s="112" t="str">
        <f t="shared" si="997"/>
        <v/>
      </c>
      <c r="W2292" s="415" t="str">
        <f t="shared" si="998"/>
        <v/>
      </c>
      <c r="Y2292" s="65" t="str">
        <f t="shared" si="1005"/>
        <v/>
      </c>
      <c r="Z2292" s="65" t="str">
        <f t="shared" si="1006"/>
        <v/>
      </c>
      <c r="AA2292" s="65" t="str">
        <f t="shared" si="1007"/>
        <v/>
      </c>
      <c r="AB2292" s="65" t="str">
        <f t="shared" si="1008"/>
        <v/>
      </c>
      <c r="AC2292" s="65" t="str">
        <f t="shared" si="1009"/>
        <v/>
      </c>
      <c r="AH2292" s="65" t="str">
        <f t="shared" si="999"/>
        <v>188912283</v>
      </c>
      <c r="AI2292" s="65">
        <v>18891228</v>
      </c>
      <c r="AJ2292" s="65" t="s">
        <v>5363</v>
      </c>
      <c r="AK2292" s="65">
        <v>3</v>
      </c>
      <c r="AL2292" s="65" t="s">
        <v>2086</v>
      </c>
      <c r="AN2292" s="65" t="str">
        <f t="shared" si="994"/>
        <v/>
      </c>
    </row>
    <row r="2293" spans="1:40" ht="16.8" customHeight="1" x14ac:dyDescent="0.25">
      <c r="A2293" s="113">
        <v>1</v>
      </c>
      <c r="B2293" s="342" t="s">
        <v>4978</v>
      </c>
      <c r="C2293" s="342" t="s">
        <v>5065</v>
      </c>
      <c r="D2293" s="350" t="str">
        <f t="shared" si="1014"/>
        <v>'H'</v>
      </c>
      <c r="E2293" s="211">
        <f t="shared" si="1018"/>
        <v>18901002</v>
      </c>
      <c r="F2293" s="262">
        <v>4</v>
      </c>
      <c r="R2293" s="112" t="str">
        <f>IF(D2293="","", CONCATENATE("Update games set ", B2293, "= ",D2293," where game_id=", E2293))</f>
        <v>Update games set HAN= 'H' where game_id=18901002</v>
      </c>
      <c r="S2293" s="112" t="str">
        <f t="shared" si="995"/>
        <v/>
      </c>
      <c r="T2293" s="112" t="str">
        <f t="shared" si="996"/>
        <v/>
      </c>
      <c r="U2293" s="200" t="str">
        <f t="shared" si="993"/>
        <v/>
      </c>
      <c r="V2293" s="112" t="str">
        <f t="shared" si="997"/>
        <v/>
      </c>
      <c r="W2293" s="415" t="str">
        <f t="shared" si="998"/>
        <v/>
      </c>
      <c r="Y2293" s="65" t="str">
        <f t="shared" si="1005"/>
        <v/>
      </c>
      <c r="Z2293" s="65" t="str">
        <f t="shared" si="1006"/>
        <v/>
      </c>
      <c r="AA2293" s="65" t="str">
        <f t="shared" si="1007"/>
        <v/>
      </c>
      <c r="AB2293" s="65" t="str">
        <f t="shared" si="1008"/>
        <v/>
      </c>
      <c r="AC2293" s="65" t="str">
        <f t="shared" si="1009"/>
        <v/>
      </c>
      <c r="AH2293" s="65" t="str">
        <f t="shared" si="999"/>
        <v>188912284</v>
      </c>
      <c r="AI2293" s="65">
        <v>18891228</v>
      </c>
      <c r="AJ2293" s="65" t="s">
        <v>5363</v>
      </c>
      <c r="AK2293" s="65">
        <v>4</v>
      </c>
      <c r="AL2293" s="65" t="s">
        <v>3645</v>
      </c>
      <c r="AN2293" s="65" t="str">
        <f t="shared" si="994"/>
        <v/>
      </c>
    </row>
    <row r="2294" spans="1:40" ht="16.8" customHeight="1" x14ac:dyDescent="0.25">
      <c r="A2294" s="113">
        <v>1</v>
      </c>
      <c r="B2294" s="342" t="s">
        <v>5</v>
      </c>
      <c r="C2294" s="342">
        <v>4</v>
      </c>
      <c r="D2294" s="349">
        <f t="shared" si="1001"/>
        <v>4</v>
      </c>
      <c r="E2294" s="211">
        <f t="shared" si="1018"/>
        <v>18901002</v>
      </c>
      <c r="F2294" s="262">
        <v>5</v>
      </c>
      <c r="R2294" s="112" t="str">
        <f>IF(D2294="","", CONCATENATE("Update games set ", B2294, "= ",D2294," where game_id=", E2294))</f>
        <v>Update games set F= 4 where game_id=18901002</v>
      </c>
      <c r="S2294" s="112" t="str">
        <f t="shared" si="995"/>
        <v/>
      </c>
      <c r="T2294" s="112" t="str">
        <f t="shared" si="996"/>
        <v/>
      </c>
      <c r="U2294" s="200" t="str">
        <f t="shared" si="993"/>
        <v/>
      </c>
      <c r="V2294" s="112" t="str">
        <f t="shared" si="997"/>
        <v/>
      </c>
      <c r="W2294" s="415" t="str">
        <f t="shared" si="998"/>
        <v/>
      </c>
      <c r="Y2294" s="65" t="str">
        <f t="shared" si="1005"/>
        <v/>
      </c>
      <c r="Z2294" s="65" t="str">
        <f t="shared" si="1006"/>
        <v/>
      </c>
      <c r="AA2294" s="65" t="str">
        <f t="shared" si="1007"/>
        <v/>
      </c>
      <c r="AB2294" s="65" t="str">
        <f t="shared" si="1008"/>
        <v/>
      </c>
      <c r="AC2294" s="65" t="str">
        <f t="shared" si="1009"/>
        <v/>
      </c>
      <c r="AH2294" s="65" t="str">
        <f t="shared" si="999"/>
        <v>188912285</v>
      </c>
      <c r="AI2294" s="65">
        <v>18891228</v>
      </c>
      <c r="AJ2294" s="65" t="s">
        <v>5363</v>
      </c>
      <c r="AK2294" s="65">
        <v>5</v>
      </c>
      <c r="AL2294" s="65" t="s">
        <v>3281</v>
      </c>
      <c r="AN2294" s="65" t="str">
        <f t="shared" si="994"/>
        <v/>
      </c>
    </row>
    <row r="2295" spans="1:40" ht="16.8" customHeight="1" x14ac:dyDescent="0.25">
      <c r="A2295" s="113">
        <v>1</v>
      </c>
      <c r="B2295" s="342" t="s">
        <v>0</v>
      </c>
      <c r="C2295" s="342">
        <v>2</v>
      </c>
      <c r="D2295" s="349">
        <f t="shared" si="1001"/>
        <v>2</v>
      </c>
      <c r="E2295" s="211">
        <f t="shared" si="1018"/>
        <v>18901002</v>
      </c>
      <c r="F2295" s="262">
        <v>6</v>
      </c>
      <c r="R2295" s="112" t="str">
        <f>IF(D2295="","", CONCATENATE("Update games set ", B2295, "= ",D2295," where game_id=", E2295))</f>
        <v>Update games set A= 2 where game_id=18901002</v>
      </c>
      <c r="S2295" s="112" t="str">
        <f t="shared" si="995"/>
        <v/>
      </c>
      <c r="T2295" s="112" t="str">
        <f t="shared" si="996"/>
        <v/>
      </c>
      <c r="U2295" s="200" t="str">
        <f t="shared" si="993"/>
        <v/>
      </c>
      <c r="V2295" s="112" t="str">
        <f t="shared" si="997"/>
        <v/>
      </c>
      <c r="W2295" s="415" t="str">
        <f t="shared" si="998"/>
        <v/>
      </c>
      <c r="Y2295" s="65" t="str">
        <f t="shared" si="1005"/>
        <v/>
      </c>
      <c r="Z2295" s="65" t="str">
        <f t="shared" si="1006"/>
        <v/>
      </c>
      <c r="AA2295" s="65" t="str">
        <f t="shared" si="1007"/>
        <v/>
      </c>
      <c r="AB2295" s="65" t="str">
        <f t="shared" si="1008"/>
        <v/>
      </c>
      <c r="AC2295" s="65" t="str">
        <f t="shared" si="1009"/>
        <v/>
      </c>
      <c r="AH2295" s="65" t="str">
        <f t="shared" si="999"/>
        <v>188912286</v>
      </c>
      <c r="AI2295" s="65">
        <v>18891228</v>
      </c>
      <c r="AJ2295" s="65" t="s">
        <v>5363</v>
      </c>
      <c r="AK2295" s="65">
        <v>6</v>
      </c>
      <c r="AL2295" s="65" t="s">
        <v>2029</v>
      </c>
      <c r="AN2295" s="65" t="str">
        <f t="shared" si="994"/>
        <v/>
      </c>
    </row>
    <row r="2296" spans="1:40" ht="16.8" customHeight="1" x14ac:dyDescent="0.25">
      <c r="A2296" s="113">
        <v>1</v>
      </c>
      <c r="B2296" s="342" t="s">
        <v>23</v>
      </c>
      <c r="D2296" s="334" t="str">
        <f t="shared" ref="D2296" si="1019">IF(C2296="",IF(D2294&gt;D2295,"'W'",IF(D2294=D2295,"'D'","'L'")),_xlfn.CONCAT("'",C2296,"'"))</f>
        <v>'W'</v>
      </c>
      <c r="E2296" s="211">
        <f t="shared" si="1018"/>
        <v>18901002</v>
      </c>
      <c r="F2296" s="262">
        <v>7</v>
      </c>
      <c r="R2296" s="112" t="str">
        <f>IF(D2296="","", CONCATENATE("Update games set ", B2296, "= ",D2296," where game_id=", E2296))</f>
        <v>Update games set Result= 'W' where game_id=18901002</v>
      </c>
      <c r="S2296" s="112" t="str">
        <f t="shared" si="995"/>
        <v/>
      </c>
      <c r="T2296" s="112" t="str">
        <f t="shared" si="996"/>
        <v/>
      </c>
      <c r="U2296" s="200" t="str">
        <f t="shared" si="993"/>
        <v/>
      </c>
      <c r="V2296" s="112" t="str">
        <f t="shared" si="997"/>
        <v/>
      </c>
      <c r="W2296" s="415" t="str">
        <f t="shared" si="998"/>
        <v/>
      </c>
      <c r="Y2296" s="65" t="str">
        <f t="shared" si="1005"/>
        <v/>
      </c>
      <c r="Z2296" s="65" t="str">
        <f t="shared" si="1006"/>
        <v/>
      </c>
      <c r="AA2296" s="65" t="str">
        <f t="shared" si="1007"/>
        <v/>
      </c>
      <c r="AB2296" s="65" t="str">
        <f t="shared" si="1008"/>
        <v/>
      </c>
      <c r="AC2296" s="65" t="str">
        <f t="shared" si="1009"/>
        <v/>
      </c>
      <c r="AH2296" s="65" t="str">
        <f t="shared" si="999"/>
        <v>188912287</v>
      </c>
      <c r="AI2296" s="65">
        <v>18891228</v>
      </c>
      <c r="AJ2296" s="65" t="s">
        <v>5363</v>
      </c>
      <c r="AK2296" s="65">
        <v>7</v>
      </c>
      <c r="AL2296" s="65" t="s">
        <v>2001</v>
      </c>
      <c r="AN2296" s="65" t="str">
        <f t="shared" si="994"/>
        <v/>
      </c>
    </row>
    <row r="2297" spans="1:40" ht="16.8" customHeight="1" x14ac:dyDescent="0.25">
      <c r="A2297" s="113">
        <v>1</v>
      </c>
      <c r="B2297" s="342" t="s">
        <v>768</v>
      </c>
      <c r="D2297" s="349" t="str">
        <f t="shared" si="1003"/>
        <v/>
      </c>
      <c r="E2297" s="211">
        <f t="shared" si="1018"/>
        <v>18901002</v>
      </c>
      <c r="F2297" s="262">
        <v>8</v>
      </c>
      <c r="R2297" s="112" t="str">
        <f>IF(D2297="","", CONCATENATE("Update games set ", B2297, "= ",D2297," where game_id=", E2297))</f>
        <v/>
      </c>
      <c r="S2297" s="112" t="str">
        <f t="shared" si="995"/>
        <v/>
      </c>
      <c r="T2297" s="112" t="str">
        <f t="shared" si="996"/>
        <v/>
      </c>
      <c r="U2297" s="200" t="str">
        <f t="shared" si="993"/>
        <v/>
      </c>
      <c r="V2297" s="112" t="str">
        <f t="shared" si="997"/>
        <v/>
      </c>
      <c r="W2297" s="415" t="str">
        <f t="shared" si="998"/>
        <v/>
      </c>
      <c r="Y2297" s="65" t="str">
        <f t="shared" si="1005"/>
        <v/>
      </c>
      <c r="Z2297" s="65" t="str">
        <f t="shared" si="1006"/>
        <v/>
      </c>
      <c r="AA2297" s="65" t="str">
        <f t="shared" si="1007"/>
        <v/>
      </c>
      <c r="AB2297" s="65" t="str">
        <f t="shared" si="1008"/>
        <v/>
      </c>
      <c r="AC2297" s="65" t="str">
        <f t="shared" si="1009"/>
        <v/>
      </c>
      <c r="AH2297" s="65" t="str">
        <f t="shared" si="999"/>
        <v>188912288</v>
      </c>
      <c r="AI2297" s="65">
        <v>18891228</v>
      </c>
      <c r="AJ2297" s="65" t="s">
        <v>5363</v>
      </c>
      <c r="AK2297" s="65">
        <v>8</v>
      </c>
      <c r="AL2297" s="65" t="s">
        <v>4712</v>
      </c>
      <c r="AN2297" s="65" t="str">
        <f t="shared" si="994"/>
        <v/>
      </c>
    </row>
    <row r="2298" spans="1:40" ht="16.8" customHeight="1" x14ac:dyDescent="0.25">
      <c r="A2298" s="113">
        <v>1</v>
      </c>
      <c r="B2298" s="342" t="s">
        <v>766</v>
      </c>
      <c r="D2298" s="349" t="str">
        <f t="shared" si="1003"/>
        <v/>
      </c>
      <c r="E2298" s="211">
        <f t="shared" si="1018"/>
        <v>18901002</v>
      </c>
      <c r="F2298" s="262">
        <v>9</v>
      </c>
      <c r="G2298" s="194"/>
      <c r="H2298" s="194"/>
      <c r="N2298" s="417"/>
      <c r="O2298" s="194"/>
      <c r="P2298" s="194"/>
      <c r="R2298" s="112" t="str">
        <f>IF(D2298="","", CONCATENATE("Update games set ", B2298, "= ",D2298," where game_id=", E2298))</f>
        <v/>
      </c>
      <c r="S2298" s="112" t="str">
        <f t="shared" si="995"/>
        <v/>
      </c>
      <c r="T2298" s="112" t="str">
        <f t="shared" si="996"/>
        <v/>
      </c>
      <c r="U2298" s="200" t="str">
        <f t="shared" si="993"/>
        <v/>
      </c>
      <c r="V2298" s="112" t="str">
        <f t="shared" si="997"/>
        <v/>
      </c>
      <c r="W2298" s="415" t="str">
        <f t="shared" si="998"/>
        <v/>
      </c>
      <c r="Y2298" s="65" t="str">
        <f t="shared" si="1005"/>
        <v/>
      </c>
      <c r="Z2298" s="65" t="str">
        <f t="shared" si="1006"/>
        <v/>
      </c>
      <c r="AA2298" s="65" t="str">
        <f t="shared" si="1007"/>
        <v/>
      </c>
      <c r="AB2298" s="65" t="str">
        <f t="shared" si="1008"/>
        <v/>
      </c>
      <c r="AC2298" s="65" t="str">
        <f t="shared" si="1009"/>
        <v/>
      </c>
      <c r="AH2298" s="65" t="str">
        <f t="shared" si="999"/>
        <v>188912289</v>
      </c>
      <c r="AI2298" s="65">
        <v>18891228</v>
      </c>
      <c r="AJ2298" s="65" t="s">
        <v>5363</v>
      </c>
      <c r="AK2298" s="65">
        <v>9</v>
      </c>
      <c r="AL2298" s="65" t="s">
        <v>3648</v>
      </c>
      <c r="AN2298" s="65" t="str">
        <f t="shared" si="994"/>
        <v/>
      </c>
    </row>
    <row r="2299" spans="1:40" ht="16.8" customHeight="1" x14ac:dyDescent="0.25">
      <c r="A2299" s="113">
        <v>1</v>
      </c>
      <c r="B2299" s="342" t="s">
        <v>753</v>
      </c>
      <c r="C2299" s="351"/>
      <c r="D2299" s="350" t="str">
        <f t="shared" si="1004"/>
        <v/>
      </c>
      <c r="E2299" s="211">
        <f t="shared" si="1018"/>
        <v>18901002</v>
      </c>
      <c r="F2299" s="262">
        <v>10</v>
      </c>
      <c r="G2299" s="194"/>
      <c r="N2299" s="417"/>
      <c r="O2299" s="194"/>
      <c r="P2299" s="194"/>
      <c r="R2299" s="112" t="str">
        <f>IF(D2299="","", CONCATENATE("Update games set ", B2299, "= ",D2299," where game_id=", E2299))</f>
        <v/>
      </c>
      <c r="S2299" s="112" t="str">
        <f t="shared" si="995"/>
        <v/>
      </c>
      <c r="T2299" s="112" t="str">
        <f t="shared" si="996"/>
        <v/>
      </c>
      <c r="U2299" s="200" t="str">
        <f t="shared" si="993"/>
        <v/>
      </c>
      <c r="V2299" s="112" t="str">
        <f t="shared" si="997"/>
        <v/>
      </c>
      <c r="W2299" s="415" t="str">
        <f t="shared" si="998"/>
        <v/>
      </c>
      <c r="Y2299" s="65" t="str">
        <f t="shared" si="1005"/>
        <v/>
      </c>
      <c r="Z2299" s="65" t="str">
        <f t="shared" si="1006"/>
        <v/>
      </c>
      <c r="AA2299" s="65" t="str">
        <f t="shared" si="1007"/>
        <v/>
      </c>
      <c r="AB2299" s="65" t="str">
        <f t="shared" si="1008"/>
        <v/>
      </c>
      <c r="AC2299" s="65" t="str">
        <f t="shared" si="1009"/>
        <v/>
      </c>
      <c r="AH2299" s="65" t="str">
        <f t="shared" si="999"/>
        <v>1889122810</v>
      </c>
      <c r="AI2299" s="65">
        <v>18891228</v>
      </c>
      <c r="AJ2299" s="65" t="s">
        <v>5363</v>
      </c>
      <c r="AK2299" s="65">
        <v>10</v>
      </c>
      <c r="AL2299" s="65" t="s">
        <v>2066</v>
      </c>
      <c r="AN2299" s="65" t="str">
        <f t="shared" si="994"/>
        <v/>
      </c>
    </row>
    <row r="2300" spans="1:40" ht="16.8" customHeight="1" x14ac:dyDescent="0.25">
      <c r="A2300" s="113">
        <v>1</v>
      </c>
      <c r="B2300" s="342" t="s">
        <v>746</v>
      </c>
      <c r="C2300" s="351" t="s">
        <v>5062</v>
      </c>
      <c r="D2300" s="334" t="str">
        <f>CONCATENATE("'", LEFT(E2300,4),"-",MID(E2300,5,2),"-", MID(E2300,7,2), " ", C2300,"'")</f>
        <v>'1890-10-02 15:00'</v>
      </c>
      <c r="E2300" s="211">
        <f t="shared" si="1018"/>
        <v>18901002</v>
      </c>
      <c r="F2300" s="262">
        <v>11</v>
      </c>
      <c r="R2300" s="112" t="str">
        <f>IF(D2300="","", CONCATENATE("Update games set ", B2300, "= ",D2300," where game_id=", E2300))</f>
        <v>Update games set Game_date= '1890-10-02 15:00' where game_id=18901002</v>
      </c>
      <c r="S2300" s="112" t="str">
        <f t="shared" si="995"/>
        <v/>
      </c>
      <c r="T2300" s="112" t="str">
        <f t="shared" si="996"/>
        <v/>
      </c>
      <c r="U2300" s="200" t="str">
        <f t="shared" si="993"/>
        <v/>
      </c>
      <c r="V2300" s="112" t="str">
        <f t="shared" si="997"/>
        <v/>
      </c>
      <c r="W2300" s="415" t="str">
        <f t="shared" si="998"/>
        <v/>
      </c>
      <c r="Y2300" s="65" t="str">
        <f t="shared" si="1005"/>
        <v/>
      </c>
      <c r="Z2300" s="65" t="str">
        <f t="shared" si="1006"/>
        <v/>
      </c>
      <c r="AA2300" s="65" t="str">
        <f t="shared" si="1007"/>
        <v/>
      </c>
      <c r="AB2300" s="65" t="str">
        <f t="shared" si="1008"/>
        <v/>
      </c>
      <c r="AC2300" s="65" t="str">
        <f t="shared" si="1009"/>
        <v/>
      </c>
      <c r="AH2300" s="65" t="str">
        <f t="shared" si="999"/>
        <v>1889122811</v>
      </c>
      <c r="AI2300" s="65">
        <v>18891228</v>
      </c>
      <c r="AJ2300" s="65" t="s">
        <v>5363</v>
      </c>
      <c r="AK2300" s="65">
        <v>11</v>
      </c>
      <c r="AL2300" s="65" t="s">
        <v>3341</v>
      </c>
      <c r="AN2300" s="65" t="str">
        <f t="shared" si="994"/>
        <v/>
      </c>
    </row>
    <row r="2301" spans="1:40" ht="16.8" customHeight="1" x14ac:dyDescent="0.25">
      <c r="A2301" s="113">
        <v>1</v>
      </c>
      <c r="B2301" s="342" t="s">
        <v>25</v>
      </c>
      <c r="C2301" s="342" t="s">
        <v>5133</v>
      </c>
      <c r="D2301" s="350" t="str">
        <f t="shared" si="1014"/>
        <v>'Inaugural game at The Town Ground'</v>
      </c>
      <c r="E2301" s="211">
        <f t="shared" si="1018"/>
        <v>18901002</v>
      </c>
      <c r="F2301" s="262">
        <v>12</v>
      </c>
      <c r="G2301" s="212"/>
      <c r="H2301" s="212"/>
      <c r="N2301" s="416"/>
      <c r="O2301" s="212"/>
      <c r="P2301" s="212"/>
      <c r="R2301" s="112" t="str">
        <f>IF(D2301="","", CONCATENATE("Update games set ", B2301, "= ",D2301," where game_id=", E2301))</f>
        <v>Update games set Notes= 'Inaugural game at The Town Ground' where game_id=18901002</v>
      </c>
      <c r="S2301" s="112" t="str">
        <f t="shared" si="995"/>
        <v/>
      </c>
      <c r="T2301" s="112" t="str">
        <f t="shared" si="996"/>
        <v/>
      </c>
      <c r="U2301" s="200" t="str">
        <f t="shared" si="993"/>
        <v/>
      </c>
      <c r="V2301" s="112" t="str">
        <f t="shared" si="997"/>
        <v/>
      </c>
      <c r="W2301" s="415" t="str">
        <f t="shared" si="998"/>
        <v/>
      </c>
      <c r="Y2301" s="65" t="str">
        <f t="shared" si="1005"/>
        <v/>
      </c>
      <c r="Z2301" s="65" t="str">
        <f t="shared" si="1006"/>
        <v/>
      </c>
      <c r="AA2301" s="65" t="str">
        <f t="shared" si="1007"/>
        <v/>
      </c>
      <c r="AB2301" s="65" t="str">
        <f t="shared" si="1008"/>
        <v/>
      </c>
      <c r="AC2301" s="65" t="str">
        <f t="shared" si="1009"/>
        <v/>
      </c>
      <c r="AH2301" s="65" t="str">
        <f t="shared" si="999"/>
        <v>1889122812</v>
      </c>
      <c r="AI2301" s="65">
        <v>18891228</v>
      </c>
      <c r="AJ2301" s="65" t="s">
        <v>5363</v>
      </c>
      <c r="AK2301" s="65">
        <v>12</v>
      </c>
      <c r="AL2301" s="65" t="s">
        <v>653</v>
      </c>
      <c r="AN2301" s="65" t="str">
        <f t="shared" si="994"/>
        <v/>
      </c>
    </row>
    <row r="2302" spans="1:40" ht="16.8" customHeight="1" x14ac:dyDescent="0.25">
      <c r="A2302" s="113">
        <v>1</v>
      </c>
      <c r="B2302" s="342" t="s">
        <v>475</v>
      </c>
      <c r="C2302" s="342">
        <v>3500</v>
      </c>
      <c r="D2302" s="349">
        <f t="shared" si="1003"/>
        <v>3500</v>
      </c>
      <c r="E2302" s="211">
        <f t="shared" si="1018"/>
        <v>18901002</v>
      </c>
      <c r="F2302" s="262">
        <v>13</v>
      </c>
      <c r="R2302" s="112" t="str">
        <f>IF(D2302="","", CONCATENATE("Update games set ", B2302, "= ",D2302," where game_id=", E2302))</f>
        <v>Update games set Att= 3500 where game_id=18901002</v>
      </c>
      <c r="S2302" s="112" t="str">
        <f t="shared" si="995"/>
        <v/>
      </c>
      <c r="T2302" s="112" t="str">
        <f t="shared" si="996"/>
        <v/>
      </c>
      <c r="U2302" s="200" t="str">
        <f t="shared" si="993"/>
        <v/>
      </c>
      <c r="V2302" s="112" t="str">
        <f t="shared" si="997"/>
        <v/>
      </c>
      <c r="W2302" s="415" t="str">
        <f t="shared" si="998"/>
        <v/>
      </c>
      <c r="Y2302" s="65" t="str">
        <f t="shared" si="1005"/>
        <v/>
      </c>
      <c r="Z2302" s="65" t="str">
        <f t="shared" si="1006"/>
        <v/>
      </c>
      <c r="AA2302" s="65" t="str">
        <f t="shared" si="1007"/>
        <v/>
      </c>
      <c r="AB2302" s="65" t="str">
        <f t="shared" si="1008"/>
        <v/>
      </c>
      <c r="AC2302" s="65" t="str">
        <f t="shared" si="1009"/>
        <v/>
      </c>
      <c r="AH2302" s="65" t="str">
        <f t="shared" si="999"/>
        <v>1889122813</v>
      </c>
      <c r="AI2302" s="65">
        <v>18891228</v>
      </c>
      <c r="AJ2302" s="65" t="s">
        <v>5363</v>
      </c>
      <c r="AK2302" s="65">
        <v>13</v>
      </c>
      <c r="AL2302" s="65" t="s">
        <v>653</v>
      </c>
      <c r="AN2302" s="65" t="str">
        <f t="shared" si="994"/>
        <v/>
      </c>
    </row>
    <row r="2303" spans="1:40" ht="16.8" customHeight="1" x14ac:dyDescent="0.25">
      <c r="A2303" s="113">
        <v>1</v>
      </c>
      <c r="B2303" s="342" t="s">
        <v>20</v>
      </c>
      <c r="C2303" s="342" t="s">
        <v>470</v>
      </c>
      <c r="D2303" s="350" t="str">
        <f t="shared" si="1014"/>
        <v>'Town Ground'</v>
      </c>
      <c r="E2303" s="211">
        <f t="shared" si="1018"/>
        <v>18901002</v>
      </c>
      <c r="F2303" s="262">
        <v>14</v>
      </c>
      <c r="R2303" s="112" t="str">
        <f>IF(D2303="","", CONCATENATE("Update games set ", B2303, "= ",D2303," where game_id=", E2303))</f>
        <v>Update games set Ground= 'Town Ground' where game_id=18901002</v>
      </c>
      <c r="S2303" s="112" t="str">
        <f t="shared" si="995"/>
        <v/>
      </c>
      <c r="T2303" s="112" t="str">
        <f t="shared" si="996"/>
        <v/>
      </c>
      <c r="U2303" s="200" t="str">
        <f t="shared" si="993"/>
        <v/>
      </c>
      <c r="V2303" s="112" t="str">
        <f t="shared" si="997"/>
        <v/>
      </c>
      <c r="W2303" s="415" t="str">
        <f t="shared" si="998"/>
        <v/>
      </c>
      <c r="Y2303" s="65" t="str">
        <f t="shared" si="1005"/>
        <v/>
      </c>
      <c r="Z2303" s="65" t="str">
        <f t="shared" si="1006"/>
        <v/>
      </c>
      <c r="AA2303" s="65" t="str">
        <f t="shared" si="1007"/>
        <v/>
      </c>
      <c r="AB2303" s="65" t="str">
        <f t="shared" si="1008"/>
        <v/>
      </c>
      <c r="AC2303" s="65" t="str">
        <f t="shared" si="1009"/>
        <v/>
      </c>
      <c r="AH2303" s="65" t="str">
        <f t="shared" si="999"/>
        <v>1889122814</v>
      </c>
      <c r="AI2303" s="65">
        <v>18891228</v>
      </c>
      <c r="AJ2303" s="65" t="s">
        <v>5363</v>
      </c>
      <c r="AK2303" s="65">
        <v>14</v>
      </c>
      <c r="AL2303" s="65" t="s">
        <v>653</v>
      </c>
      <c r="AN2303" s="65" t="str">
        <f t="shared" si="994"/>
        <v/>
      </c>
    </row>
    <row r="2304" spans="1:40" ht="16.8" customHeight="1" x14ac:dyDescent="0.25">
      <c r="A2304" s="113">
        <v>1</v>
      </c>
      <c r="B2304" s="342" t="s">
        <v>4882</v>
      </c>
      <c r="C2304" s="342" t="str">
        <f>IF(C2303="", "", C2303)</f>
        <v>Town Ground</v>
      </c>
      <c r="D2304" s="350" t="str">
        <f t="shared" si="1014"/>
        <v>'Town Ground'</v>
      </c>
      <c r="E2304" s="211">
        <f t="shared" si="1018"/>
        <v>18901002</v>
      </c>
      <c r="F2304" s="262">
        <v>15</v>
      </c>
      <c r="R2304" s="112" t="str">
        <f>IF(D2304="","", CONCATENATE("Update games set ", B2304, "= ",D2304," where game_id=", E2304))</f>
        <v>Update games set Ground_parent= 'Town Ground' where game_id=18901002</v>
      </c>
      <c r="S2304" s="112" t="str">
        <f t="shared" si="995"/>
        <v/>
      </c>
      <c r="T2304" s="112" t="str">
        <f t="shared" si="996"/>
        <v/>
      </c>
      <c r="U2304" s="200" t="str">
        <f t="shared" si="993"/>
        <v/>
      </c>
      <c r="V2304" s="112" t="str">
        <f t="shared" si="997"/>
        <v/>
      </c>
      <c r="W2304" s="415" t="str">
        <f t="shared" si="998"/>
        <v/>
      </c>
      <c r="Y2304" s="65" t="str">
        <f t="shared" si="1005"/>
        <v/>
      </c>
      <c r="Z2304" s="65" t="str">
        <f t="shared" si="1006"/>
        <v/>
      </c>
      <c r="AA2304" s="65" t="str">
        <f t="shared" si="1007"/>
        <v/>
      </c>
      <c r="AB2304" s="65" t="str">
        <f t="shared" si="1008"/>
        <v/>
      </c>
      <c r="AC2304" s="65" t="str">
        <f t="shared" si="1009"/>
        <v/>
      </c>
      <c r="AH2304" s="65" t="str">
        <f t="shared" si="999"/>
        <v>1889122815</v>
      </c>
      <c r="AI2304" s="65">
        <v>18891228</v>
      </c>
      <c r="AJ2304" s="65" t="s">
        <v>5363</v>
      </c>
      <c r="AK2304" s="65">
        <v>15</v>
      </c>
      <c r="AL2304" s="65" t="s">
        <v>653</v>
      </c>
      <c r="AN2304" s="65" t="str">
        <f t="shared" si="994"/>
        <v/>
      </c>
    </row>
    <row r="2305" spans="1:40" s="126" customFormat="1" ht="16.8" customHeight="1" thickBot="1" x14ac:dyDescent="0.3">
      <c r="A2305" s="113">
        <v>1</v>
      </c>
      <c r="B2305" s="116" t="s">
        <v>115</v>
      </c>
      <c r="C2305" s="352"/>
      <c r="D2305" s="370" t="str">
        <f t="shared" ref="D2305" si="1020">IF(MID(E2305,5,2)*1&gt;6,_xlfn.CONCAT("'",LEFT(E2305,4),"-",MID(E2305,3,2)+1,"'"),_xlfn.CONCAT("'",LEFT(E2305,4)-1,"-",MID(E2305,3,2),"'"))</f>
        <v>'1890-91'</v>
      </c>
      <c r="E2305" s="214">
        <f t="shared" si="1018"/>
        <v>18901002</v>
      </c>
      <c r="F2305" s="266">
        <v>16</v>
      </c>
      <c r="G2305" s="343"/>
      <c r="H2305" s="343"/>
      <c r="I2305" s="267"/>
      <c r="J2305" s="214"/>
      <c r="K2305" s="266"/>
      <c r="L2305" s="266"/>
      <c r="M2305" s="266"/>
      <c r="N2305" s="419"/>
      <c r="O2305" s="343"/>
      <c r="P2305" s="343"/>
      <c r="Q2305" s="346"/>
      <c r="R2305" s="112" t="str">
        <f>IF(D2305="","", CONCATENATE("Update games set ", B2305, "= ",D2305," where game_id=", E2305))</f>
        <v>Update games set Season= '1890-91' where game_id=18901002</v>
      </c>
      <c r="S2305" s="112" t="str">
        <f t="shared" si="995"/>
        <v/>
      </c>
      <c r="T2305" s="112" t="str">
        <f t="shared" si="996"/>
        <v/>
      </c>
      <c r="U2305" s="200" t="str">
        <f t="shared" si="993"/>
        <v/>
      </c>
      <c r="V2305" s="112" t="str">
        <f t="shared" si="997"/>
        <v/>
      </c>
      <c r="W2305" s="415" t="str">
        <f t="shared" si="998"/>
        <v/>
      </c>
      <c r="X2305" s="240"/>
      <c r="Y2305" s="65" t="str">
        <f t="shared" si="1005"/>
        <v/>
      </c>
      <c r="Z2305" s="65" t="str">
        <f t="shared" si="1006"/>
        <v/>
      </c>
      <c r="AA2305" s="65" t="str">
        <f t="shared" si="1007"/>
        <v/>
      </c>
      <c r="AB2305" s="65" t="str">
        <f t="shared" si="1008"/>
        <v/>
      </c>
      <c r="AC2305" s="65" t="str">
        <f t="shared" si="1009"/>
        <v/>
      </c>
      <c r="AH2305" s="65" t="str">
        <f t="shared" si="999"/>
        <v>1889122816</v>
      </c>
      <c r="AI2305" s="126">
        <v>18891228</v>
      </c>
      <c r="AJ2305" s="126" t="s">
        <v>5363</v>
      </c>
      <c r="AK2305" s="126">
        <v>16</v>
      </c>
      <c r="AL2305" s="126" t="s">
        <v>653</v>
      </c>
      <c r="AN2305" s="65" t="str">
        <f t="shared" si="994"/>
        <v/>
      </c>
    </row>
    <row r="2306" spans="1:40" ht="15" thickTop="1" x14ac:dyDescent="0.25">
      <c r="A2306" s="113">
        <v>1</v>
      </c>
      <c r="B2306" s="341" t="s">
        <v>22</v>
      </c>
      <c r="C2306" s="341" t="s">
        <v>4699</v>
      </c>
      <c r="D2306" s="341" t="str">
        <f t="shared" si="1014"/>
        <v>'Stoke'</v>
      </c>
      <c r="E2306" s="211">
        <v>18901003</v>
      </c>
      <c r="F2306" s="262">
        <v>1</v>
      </c>
      <c r="H2306" s="212"/>
      <c r="R2306" s="112" t="str">
        <f>IF(D2306="","", CONCATENATE("Update games set ", B2306, "= ",D2306," where game_id=", E2306))</f>
        <v>Update games set Opponent= 'Stoke' where game_id=18901003</v>
      </c>
      <c r="S2306" s="112" t="str">
        <f t="shared" si="995"/>
        <v/>
      </c>
      <c r="T2306" s="112" t="str">
        <f t="shared" si="996"/>
        <v/>
      </c>
      <c r="U2306" s="200" t="str">
        <f t="shared" ref="U2306:U2369" si="1021">IF(I2306="", "", Y2306&amp;Z2306&amp;AA2306&amp;AB2306&amp;AC2306)</f>
        <v/>
      </c>
      <c r="V2306" s="112" t="str">
        <f t="shared" si="997"/>
        <v/>
      </c>
      <c r="W2306" s="415" t="str">
        <f t="shared" si="998"/>
        <v/>
      </c>
      <c r="Y2306" s="65" t="str">
        <f t="shared" si="1005"/>
        <v/>
      </c>
      <c r="Z2306" s="65" t="str">
        <f t="shared" si="1006"/>
        <v/>
      </c>
      <c r="AA2306" s="65" t="str">
        <f t="shared" si="1007"/>
        <v/>
      </c>
      <c r="AB2306" s="65" t="str">
        <f t="shared" si="1008"/>
        <v/>
      </c>
      <c r="AC2306" s="65" t="str">
        <f t="shared" si="1009"/>
        <v/>
      </c>
      <c r="AH2306" s="65" t="str">
        <f t="shared" si="999"/>
        <v>189001041</v>
      </c>
      <c r="AI2306" s="65">
        <v>18900104</v>
      </c>
      <c r="AJ2306" s="65" t="s">
        <v>5363</v>
      </c>
      <c r="AK2306" s="65">
        <v>1</v>
      </c>
      <c r="AL2306" s="65" t="s">
        <v>2062</v>
      </c>
      <c r="AN2306" s="65" t="str">
        <f t="shared" ref="AN2306:AN2369" si="1022">IF(F2306=1, _xlfn.CONCAT("update games set source = 'The Nottingham Forest Football Scrapbook' where game_id = ", E2306), "")</f>
        <v>update games set source = 'The Nottingham Forest Football Scrapbook' where game_id = 18901003</v>
      </c>
    </row>
    <row r="2307" spans="1:40" ht="16.8" customHeight="1" x14ac:dyDescent="0.25">
      <c r="A2307" s="113">
        <v>1</v>
      </c>
      <c r="B2307" s="342" t="s">
        <v>4979</v>
      </c>
      <c r="C2307" s="342" t="str">
        <f>IF(C2306="", "", C2306)</f>
        <v>Stoke</v>
      </c>
      <c r="D2307" s="350" t="str">
        <f t="shared" si="1014"/>
        <v>'Stoke'</v>
      </c>
      <c r="E2307" s="211">
        <f>E2306</f>
        <v>18901003</v>
      </c>
      <c r="F2307" s="262">
        <v>2</v>
      </c>
      <c r="R2307" s="112" t="str">
        <f>IF(D2307="","", CONCATENATE("Update games set ", B2307, "= ",D2307," where game_id=", E2307))</f>
        <v>Update games set Opp_parent= 'Stoke' where game_id=18901003</v>
      </c>
      <c r="S2307" s="112" t="str">
        <f t="shared" ref="S2307:S2370" si="1023">IF(G2307="","",CONCATENATE("Update lineups set player_name = '",SUBSTITUTE(G2307,"'","''"),"', raw_name = '",SUBSTITUTE(G2307,"'","''"),"' where game_id = ",E2307," and player_order = ",F2307))</f>
        <v/>
      </c>
      <c r="T2307" s="112" t="str">
        <f t="shared" ref="T2307:T2370" si="1024">IF(J2307="","", CONCATENATE("insert into goals (game_id, goal_order, scorer_name, goal_min) values (",E2307, ", ", I2307,", '",J2307,")"))</f>
        <v/>
      </c>
      <c r="U2307" s="200" t="str">
        <f t="shared" si="1021"/>
        <v/>
      </c>
      <c r="V2307" s="112" t="str">
        <f t="shared" ref="V2307:V2370" si="1025">IF(N2307="","", CONCATENATE("insert into games_sources (game_id, source_order, source_name, source_link) values (",E2307, ", ", N2307,", '",O2307,"', '",P2307,"')"))</f>
        <v/>
      </c>
      <c r="W2307" s="415" t="str">
        <f t="shared" ref="W2307:W2370" si="1026">IF(N2307="","",CONCATENATE("update games_sources set  source_name = '",O2307,"', source_link = '",P2307,"' where game_id = ",E2307," and source_order = ",N2307))</f>
        <v/>
      </c>
      <c r="Y2307" s="65" t="str">
        <f t="shared" si="1005"/>
        <v/>
      </c>
      <c r="Z2307" s="65" t="str">
        <f t="shared" si="1006"/>
        <v/>
      </c>
      <c r="AA2307" s="65" t="str">
        <f t="shared" si="1007"/>
        <v/>
      </c>
      <c r="AB2307" s="65" t="str">
        <f t="shared" si="1008"/>
        <v/>
      </c>
      <c r="AC2307" s="65" t="str">
        <f t="shared" si="1009"/>
        <v/>
      </c>
      <c r="AH2307" s="65" t="str">
        <f t="shared" ref="AH2307:AH2370" si="1027">_xlfn.CONCAT(AI2307,AK2307)</f>
        <v>189001042</v>
      </c>
      <c r="AI2307" s="65">
        <v>18900104</v>
      </c>
      <c r="AJ2307" s="65" t="s">
        <v>5363</v>
      </c>
      <c r="AK2307" s="65">
        <v>2</v>
      </c>
      <c r="AL2307" s="65" t="s">
        <v>3263</v>
      </c>
      <c r="AN2307" s="65" t="str">
        <f t="shared" si="1022"/>
        <v/>
      </c>
    </row>
    <row r="2308" spans="1:40" ht="16.8" customHeight="1" x14ac:dyDescent="0.25">
      <c r="A2308" s="113">
        <v>1</v>
      </c>
      <c r="B2308" s="342" t="s">
        <v>2653</v>
      </c>
      <c r="C2308" s="342" t="s">
        <v>663</v>
      </c>
      <c r="D2308" s="350" t="str">
        <f t="shared" si="1014"/>
        <v>'Friendly'</v>
      </c>
      <c r="E2308" s="211">
        <f t="shared" ref="E2308:E2321" si="1028">E2307</f>
        <v>18901003</v>
      </c>
      <c r="F2308" s="262">
        <v>3</v>
      </c>
      <c r="R2308" s="112" t="str">
        <f>IF(D2308="","", CONCATENATE("Update games set ", B2308, "= ",D2308," where game_id=", E2308))</f>
        <v>Update games set Game_type= 'Friendly' where game_id=18901003</v>
      </c>
      <c r="S2308" s="112" t="str">
        <f t="shared" si="1023"/>
        <v/>
      </c>
      <c r="T2308" s="112" t="str">
        <f t="shared" si="1024"/>
        <v/>
      </c>
      <c r="U2308" s="200" t="str">
        <f t="shared" si="1021"/>
        <v/>
      </c>
      <c r="V2308" s="112" t="str">
        <f t="shared" si="1025"/>
        <v/>
      </c>
      <c r="W2308" s="415" t="str">
        <f t="shared" si="1026"/>
        <v/>
      </c>
      <c r="Y2308" s="65" t="str">
        <f t="shared" si="1005"/>
        <v/>
      </c>
      <c r="Z2308" s="65" t="str">
        <f t="shared" si="1006"/>
        <v/>
      </c>
      <c r="AA2308" s="65" t="str">
        <f t="shared" si="1007"/>
        <v/>
      </c>
      <c r="AB2308" s="65" t="str">
        <f t="shared" si="1008"/>
        <v/>
      </c>
      <c r="AC2308" s="65" t="str">
        <f t="shared" si="1009"/>
        <v/>
      </c>
      <c r="AH2308" s="65" t="str">
        <f t="shared" si="1027"/>
        <v>189001043</v>
      </c>
      <c r="AI2308" s="65">
        <v>18900104</v>
      </c>
      <c r="AJ2308" s="65" t="s">
        <v>5363</v>
      </c>
      <c r="AK2308" s="65">
        <v>3</v>
      </c>
      <c r="AL2308" s="65" t="s">
        <v>2086</v>
      </c>
      <c r="AN2308" s="65" t="str">
        <f t="shared" si="1022"/>
        <v/>
      </c>
    </row>
    <row r="2309" spans="1:40" ht="16.8" customHeight="1" x14ac:dyDescent="0.25">
      <c r="A2309" s="113">
        <v>1</v>
      </c>
      <c r="B2309" s="342" t="s">
        <v>4978</v>
      </c>
      <c r="C2309" s="342" t="s">
        <v>5065</v>
      </c>
      <c r="D2309" s="350" t="str">
        <f t="shared" si="1014"/>
        <v>'H'</v>
      </c>
      <c r="E2309" s="211">
        <f t="shared" si="1028"/>
        <v>18901003</v>
      </c>
      <c r="F2309" s="262">
        <v>4</v>
      </c>
      <c r="R2309" s="112" t="str">
        <f>IF(D2309="","", CONCATENATE("Update games set ", B2309, "= ",D2309," where game_id=", E2309))</f>
        <v>Update games set HAN= 'H' where game_id=18901003</v>
      </c>
      <c r="S2309" s="112" t="str">
        <f t="shared" si="1023"/>
        <v/>
      </c>
      <c r="T2309" s="112" t="str">
        <f t="shared" si="1024"/>
        <v/>
      </c>
      <c r="U2309" s="200" t="str">
        <f t="shared" si="1021"/>
        <v/>
      </c>
      <c r="V2309" s="112" t="str">
        <f t="shared" si="1025"/>
        <v/>
      </c>
      <c r="W2309" s="415" t="str">
        <f t="shared" si="1026"/>
        <v/>
      </c>
      <c r="Y2309" s="65" t="str">
        <f t="shared" si="1005"/>
        <v/>
      </c>
      <c r="Z2309" s="65" t="str">
        <f t="shared" si="1006"/>
        <v/>
      </c>
      <c r="AA2309" s="65" t="str">
        <f t="shared" si="1007"/>
        <v/>
      </c>
      <c r="AB2309" s="65" t="str">
        <f t="shared" si="1008"/>
        <v/>
      </c>
      <c r="AC2309" s="65" t="str">
        <f t="shared" si="1009"/>
        <v/>
      </c>
      <c r="AH2309" s="65" t="str">
        <f t="shared" si="1027"/>
        <v>189001044</v>
      </c>
      <c r="AI2309" s="65">
        <v>18900104</v>
      </c>
      <c r="AJ2309" s="65" t="s">
        <v>5363</v>
      </c>
      <c r="AK2309" s="65">
        <v>4</v>
      </c>
      <c r="AL2309" s="65" t="s">
        <v>3533</v>
      </c>
      <c r="AN2309" s="65" t="str">
        <f t="shared" si="1022"/>
        <v/>
      </c>
    </row>
    <row r="2310" spans="1:40" ht="16.8" customHeight="1" x14ac:dyDescent="0.25">
      <c r="A2310" s="113">
        <v>1</v>
      </c>
      <c r="B2310" s="342" t="s">
        <v>5</v>
      </c>
      <c r="C2310" s="342">
        <v>2</v>
      </c>
      <c r="D2310" s="349">
        <f t="shared" ref="D2310:D2359" si="1029">IF(C2310="", "", C2310)</f>
        <v>2</v>
      </c>
      <c r="E2310" s="211">
        <f t="shared" si="1028"/>
        <v>18901003</v>
      </c>
      <c r="F2310" s="262">
        <v>5</v>
      </c>
      <c r="R2310" s="112" t="str">
        <f>IF(D2310="","", CONCATENATE("Update games set ", B2310, "= ",D2310," where game_id=", E2310))</f>
        <v>Update games set F= 2 where game_id=18901003</v>
      </c>
      <c r="S2310" s="112" t="str">
        <f t="shared" si="1023"/>
        <v/>
      </c>
      <c r="T2310" s="112" t="str">
        <f t="shared" si="1024"/>
        <v/>
      </c>
      <c r="U2310" s="200" t="str">
        <f t="shared" si="1021"/>
        <v/>
      </c>
      <c r="V2310" s="112" t="str">
        <f t="shared" si="1025"/>
        <v/>
      </c>
      <c r="W2310" s="415" t="str">
        <f t="shared" si="1026"/>
        <v/>
      </c>
      <c r="Y2310" s="65" t="str">
        <f t="shared" si="1005"/>
        <v/>
      </c>
      <c r="Z2310" s="65" t="str">
        <f t="shared" si="1006"/>
        <v/>
      </c>
      <c r="AA2310" s="65" t="str">
        <f t="shared" si="1007"/>
        <v/>
      </c>
      <c r="AB2310" s="65" t="str">
        <f t="shared" si="1008"/>
        <v/>
      </c>
      <c r="AC2310" s="65" t="str">
        <f t="shared" si="1009"/>
        <v/>
      </c>
      <c r="AH2310" s="65" t="str">
        <f t="shared" si="1027"/>
        <v>189001045</v>
      </c>
      <c r="AI2310" s="65">
        <v>18900104</v>
      </c>
      <c r="AJ2310" s="65" t="s">
        <v>5363</v>
      </c>
      <c r="AK2310" s="65">
        <v>5</v>
      </c>
      <c r="AL2310" s="65" t="s">
        <v>3281</v>
      </c>
      <c r="AN2310" s="65" t="str">
        <f t="shared" si="1022"/>
        <v/>
      </c>
    </row>
    <row r="2311" spans="1:40" ht="16.8" customHeight="1" x14ac:dyDescent="0.25">
      <c r="A2311" s="113">
        <v>1</v>
      </c>
      <c r="B2311" s="342" t="s">
        <v>0</v>
      </c>
      <c r="C2311" s="342">
        <v>2</v>
      </c>
      <c r="D2311" s="349">
        <f t="shared" si="1029"/>
        <v>2</v>
      </c>
      <c r="E2311" s="211">
        <f t="shared" si="1028"/>
        <v>18901003</v>
      </c>
      <c r="F2311" s="262">
        <v>6</v>
      </c>
      <c r="R2311" s="112" t="str">
        <f>IF(D2311="","", CONCATENATE("Update games set ", B2311, "= ",D2311," where game_id=", E2311))</f>
        <v>Update games set A= 2 where game_id=18901003</v>
      </c>
      <c r="S2311" s="112" t="str">
        <f t="shared" si="1023"/>
        <v/>
      </c>
      <c r="T2311" s="112" t="str">
        <f t="shared" si="1024"/>
        <v/>
      </c>
      <c r="U2311" s="200" t="str">
        <f t="shared" si="1021"/>
        <v/>
      </c>
      <c r="V2311" s="112" t="str">
        <f t="shared" si="1025"/>
        <v/>
      </c>
      <c r="W2311" s="415" t="str">
        <f t="shared" si="1026"/>
        <v/>
      </c>
      <c r="Y2311" s="65" t="str">
        <f t="shared" si="1005"/>
        <v/>
      </c>
      <c r="Z2311" s="65" t="str">
        <f t="shared" si="1006"/>
        <v/>
      </c>
      <c r="AA2311" s="65" t="str">
        <f t="shared" si="1007"/>
        <v/>
      </c>
      <c r="AB2311" s="65" t="str">
        <f t="shared" si="1008"/>
        <v/>
      </c>
      <c r="AC2311" s="65" t="str">
        <f t="shared" si="1009"/>
        <v/>
      </c>
      <c r="AH2311" s="65" t="str">
        <f t="shared" si="1027"/>
        <v>189001046</v>
      </c>
      <c r="AI2311" s="65">
        <v>18900104</v>
      </c>
      <c r="AJ2311" s="65" t="s">
        <v>5363</v>
      </c>
      <c r="AK2311" s="65">
        <v>6</v>
      </c>
      <c r="AL2311" s="65" t="s">
        <v>2029</v>
      </c>
      <c r="AN2311" s="65" t="str">
        <f t="shared" si="1022"/>
        <v/>
      </c>
    </row>
    <row r="2312" spans="1:40" ht="16.8" customHeight="1" x14ac:dyDescent="0.25">
      <c r="A2312" s="113">
        <v>1</v>
      </c>
      <c r="B2312" s="342" t="s">
        <v>23</v>
      </c>
      <c r="D2312" s="334" t="str">
        <f t="shared" ref="D2312" si="1030">IF(C2312="",IF(D2310&gt;D2311,"'W'",IF(D2310=D2311,"'D'","'L'")),_xlfn.CONCAT("'",C2312,"'"))</f>
        <v>'D'</v>
      </c>
      <c r="E2312" s="211">
        <f t="shared" si="1028"/>
        <v>18901003</v>
      </c>
      <c r="F2312" s="262">
        <v>7</v>
      </c>
      <c r="R2312" s="112" t="str">
        <f>IF(D2312="","", CONCATENATE("Update games set ", B2312, "= ",D2312," where game_id=", E2312))</f>
        <v>Update games set Result= 'D' where game_id=18901003</v>
      </c>
      <c r="S2312" s="112" t="str">
        <f t="shared" si="1023"/>
        <v/>
      </c>
      <c r="T2312" s="112" t="str">
        <f t="shared" si="1024"/>
        <v/>
      </c>
      <c r="U2312" s="200" t="str">
        <f t="shared" si="1021"/>
        <v/>
      </c>
      <c r="V2312" s="112" t="str">
        <f t="shared" si="1025"/>
        <v/>
      </c>
      <c r="W2312" s="415" t="str">
        <f t="shared" si="1026"/>
        <v/>
      </c>
      <c r="Y2312" s="65" t="str">
        <f t="shared" si="1005"/>
        <v/>
      </c>
      <c r="Z2312" s="65" t="str">
        <f t="shared" si="1006"/>
        <v/>
      </c>
      <c r="AA2312" s="65" t="str">
        <f t="shared" si="1007"/>
        <v/>
      </c>
      <c r="AB2312" s="65" t="str">
        <f t="shared" si="1008"/>
        <v/>
      </c>
      <c r="AC2312" s="65" t="str">
        <f t="shared" si="1009"/>
        <v/>
      </c>
      <c r="AH2312" s="65" t="str">
        <f t="shared" si="1027"/>
        <v>189001047</v>
      </c>
      <c r="AI2312" s="65">
        <v>18900104</v>
      </c>
      <c r="AJ2312" s="65" t="s">
        <v>5363</v>
      </c>
      <c r="AK2312" s="65">
        <v>7</v>
      </c>
      <c r="AL2312" s="65" t="s">
        <v>2891</v>
      </c>
      <c r="AN2312" s="65" t="str">
        <f t="shared" si="1022"/>
        <v/>
      </c>
    </row>
    <row r="2313" spans="1:40" ht="16.8" customHeight="1" x14ac:dyDescent="0.25">
      <c r="A2313" s="113">
        <v>1</v>
      </c>
      <c r="B2313" s="342" t="s">
        <v>768</v>
      </c>
      <c r="D2313" s="349" t="str">
        <f t="shared" ref="D2313:D2366" si="1031">IF(C2313="", "", C2313)</f>
        <v/>
      </c>
      <c r="E2313" s="211">
        <f t="shared" si="1028"/>
        <v>18901003</v>
      </c>
      <c r="F2313" s="262">
        <v>8</v>
      </c>
      <c r="R2313" s="112" t="str">
        <f>IF(D2313="","", CONCATENATE("Update games set ", B2313, "= ",D2313," where game_id=", E2313))</f>
        <v/>
      </c>
      <c r="S2313" s="112" t="str">
        <f t="shared" si="1023"/>
        <v/>
      </c>
      <c r="T2313" s="112" t="str">
        <f t="shared" si="1024"/>
        <v/>
      </c>
      <c r="U2313" s="200" t="str">
        <f t="shared" si="1021"/>
        <v/>
      </c>
      <c r="V2313" s="112" t="str">
        <f t="shared" si="1025"/>
        <v/>
      </c>
      <c r="W2313" s="415" t="str">
        <f t="shared" si="1026"/>
        <v/>
      </c>
      <c r="Y2313" s="65" t="str">
        <f t="shared" si="1005"/>
        <v/>
      </c>
      <c r="Z2313" s="65" t="str">
        <f t="shared" si="1006"/>
        <v/>
      </c>
      <c r="AA2313" s="65" t="str">
        <f t="shared" si="1007"/>
        <v/>
      </c>
      <c r="AB2313" s="65" t="str">
        <f t="shared" si="1008"/>
        <v/>
      </c>
      <c r="AC2313" s="65" t="str">
        <f t="shared" si="1009"/>
        <v/>
      </c>
      <c r="AH2313" s="65" t="str">
        <f t="shared" si="1027"/>
        <v>189001048</v>
      </c>
      <c r="AI2313" s="65">
        <v>18900104</v>
      </c>
      <c r="AJ2313" s="65" t="s">
        <v>5363</v>
      </c>
      <c r="AK2313" s="65">
        <v>8</v>
      </c>
      <c r="AL2313" s="65" t="s">
        <v>3073</v>
      </c>
      <c r="AN2313" s="65" t="str">
        <f t="shared" si="1022"/>
        <v/>
      </c>
    </row>
    <row r="2314" spans="1:40" ht="16.8" customHeight="1" x14ac:dyDescent="0.25">
      <c r="A2314" s="113">
        <v>1</v>
      </c>
      <c r="B2314" s="342" t="s">
        <v>766</v>
      </c>
      <c r="D2314" s="349" t="str">
        <f t="shared" si="1031"/>
        <v/>
      </c>
      <c r="E2314" s="211">
        <f t="shared" si="1028"/>
        <v>18901003</v>
      </c>
      <c r="F2314" s="262">
        <v>9</v>
      </c>
      <c r="G2314" s="194"/>
      <c r="H2314" s="194"/>
      <c r="N2314" s="417"/>
      <c r="O2314" s="194"/>
      <c r="P2314" s="194"/>
      <c r="R2314" s="112" t="str">
        <f>IF(D2314="","", CONCATENATE("Update games set ", B2314, "= ",D2314," where game_id=", E2314))</f>
        <v/>
      </c>
      <c r="S2314" s="112" t="str">
        <f t="shared" si="1023"/>
        <v/>
      </c>
      <c r="T2314" s="112" t="str">
        <f t="shared" si="1024"/>
        <v/>
      </c>
      <c r="U2314" s="200" t="str">
        <f t="shared" si="1021"/>
        <v/>
      </c>
      <c r="V2314" s="112" t="str">
        <f t="shared" si="1025"/>
        <v/>
      </c>
      <c r="W2314" s="415" t="str">
        <f t="shared" si="1026"/>
        <v/>
      </c>
      <c r="Y2314" s="65" t="str">
        <f t="shared" si="1005"/>
        <v/>
      </c>
      <c r="Z2314" s="65" t="str">
        <f t="shared" si="1006"/>
        <v/>
      </c>
      <c r="AA2314" s="65" t="str">
        <f t="shared" si="1007"/>
        <v/>
      </c>
      <c r="AB2314" s="65" t="str">
        <f t="shared" si="1008"/>
        <v/>
      </c>
      <c r="AC2314" s="65" t="str">
        <f t="shared" si="1009"/>
        <v/>
      </c>
      <c r="AH2314" s="65" t="str">
        <f t="shared" si="1027"/>
        <v>189001049</v>
      </c>
      <c r="AI2314" s="65">
        <v>18900104</v>
      </c>
      <c r="AJ2314" s="65" t="s">
        <v>5363</v>
      </c>
      <c r="AK2314" s="65">
        <v>9</v>
      </c>
      <c r="AL2314" s="65" t="s">
        <v>3648</v>
      </c>
      <c r="AN2314" s="65" t="str">
        <f t="shared" si="1022"/>
        <v/>
      </c>
    </row>
    <row r="2315" spans="1:40" ht="16.8" customHeight="1" x14ac:dyDescent="0.25">
      <c r="A2315" s="113">
        <v>1</v>
      </c>
      <c r="B2315" s="342" t="s">
        <v>753</v>
      </c>
      <c r="C2315" s="351"/>
      <c r="D2315" s="350" t="str">
        <f t="shared" ref="D2315:D2363" si="1032">IF(C2315="", "", CONCATENATE("'", C2315,"'"))</f>
        <v/>
      </c>
      <c r="E2315" s="211">
        <f t="shared" si="1028"/>
        <v>18901003</v>
      </c>
      <c r="F2315" s="262">
        <v>10</v>
      </c>
      <c r="G2315" s="194"/>
      <c r="N2315" s="417"/>
      <c r="O2315" s="194"/>
      <c r="P2315" s="194"/>
      <c r="R2315" s="112" t="str">
        <f>IF(D2315="","", CONCATENATE("Update games set ", B2315, "= ",D2315," where game_id=", E2315))</f>
        <v/>
      </c>
      <c r="S2315" s="112" t="str">
        <f t="shared" si="1023"/>
        <v/>
      </c>
      <c r="T2315" s="112" t="str">
        <f t="shared" si="1024"/>
        <v/>
      </c>
      <c r="U2315" s="200" t="str">
        <f t="shared" si="1021"/>
        <v/>
      </c>
      <c r="V2315" s="112" t="str">
        <f t="shared" si="1025"/>
        <v/>
      </c>
      <c r="W2315" s="415" t="str">
        <f t="shared" si="1026"/>
        <v/>
      </c>
      <c r="Y2315" s="65" t="str">
        <f t="shared" si="1005"/>
        <v/>
      </c>
      <c r="Z2315" s="65" t="str">
        <f t="shared" si="1006"/>
        <v/>
      </c>
      <c r="AA2315" s="65" t="str">
        <f t="shared" si="1007"/>
        <v/>
      </c>
      <c r="AB2315" s="65" t="str">
        <f t="shared" si="1008"/>
        <v/>
      </c>
      <c r="AC2315" s="65" t="str">
        <f t="shared" si="1009"/>
        <v/>
      </c>
      <c r="AH2315" s="65" t="str">
        <f t="shared" si="1027"/>
        <v>1890010410</v>
      </c>
      <c r="AI2315" s="65">
        <v>18900104</v>
      </c>
      <c r="AJ2315" s="65" t="s">
        <v>5363</v>
      </c>
      <c r="AK2315" s="65">
        <v>10</v>
      </c>
      <c r="AL2315" s="65" t="s">
        <v>3341</v>
      </c>
      <c r="AN2315" s="65" t="str">
        <f t="shared" si="1022"/>
        <v/>
      </c>
    </row>
    <row r="2316" spans="1:40" ht="16.8" customHeight="1" x14ac:dyDescent="0.25">
      <c r="A2316" s="113">
        <v>1</v>
      </c>
      <c r="B2316" s="342" t="s">
        <v>746</v>
      </c>
      <c r="C2316" s="351" t="s">
        <v>5062</v>
      </c>
      <c r="D2316" s="334" t="str">
        <f>CONCATENATE("'", LEFT(E2316,4),"-",MID(E2316,5,2),"-", MID(E2316,7,2), " ", C2316,"'")</f>
        <v>'1890-10-03 15:00'</v>
      </c>
      <c r="E2316" s="211">
        <f t="shared" si="1028"/>
        <v>18901003</v>
      </c>
      <c r="F2316" s="262">
        <v>11</v>
      </c>
      <c r="R2316" s="112" t="str">
        <f>IF(D2316="","", CONCATENATE("Update games set ", B2316, "= ",D2316," where game_id=", E2316))</f>
        <v>Update games set Game_date= '1890-10-03 15:00' where game_id=18901003</v>
      </c>
      <c r="S2316" s="112" t="str">
        <f t="shared" si="1023"/>
        <v/>
      </c>
      <c r="T2316" s="112" t="str">
        <f t="shared" si="1024"/>
        <v/>
      </c>
      <c r="U2316" s="200" t="str">
        <f t="shared" si="1021"/>
        <v/>
      </c>
      <c r="V2316" s="112" t="str">
        <f t="shared" si="1025"/>
        <v/>
      </c>
      <c r="W2316" s="415" t="str">
        <f t="shared" si="1026"/>
        <v/>
      </c>
      <c r="Y2316" s="65" t="str">
        <f t="shared" si="1005"/>
        <v/>
      </c>
      <c r="Z2316" s="65" t="str">
        <f t="shared" si="1006"/>
        <v/>
      </c>
      <c r="AA2316" s="65" t="str">
        <f t="shared" si="1007"/>
        <v/>
      </c>
      <c r="AB2316" s="65" t="str">
        <f t="shared" si="1008"/>
        <v/>
      </c>
      <c r="AC2316" s="65" t="str">
        <f t="shared" si="1009"/>
        <v/>
      </c>
      <c r="AH2316" s="65" t="str">
        <f t="shared" si="1027"/>
        <v>1890010411</v>
      </c>
      <c r="AI2316" s="65">
        <v>18900104</v>
      </c>
      <c r="AJ2316" s="65" t="s">
        <v>5363</v>
      </c>
      <c r="AK2316" s="65">
        <v>11</v>
      </c>
      <c r="AL2316" s="65" t="s">
        <v>3314</v>
      </c>
      <c r="AN2316" s="65" t="str">
        <f t="shared" si="1022"/>
        <v/>
      </c>
    </row>
    <row r="2317" spans="1:40" ht="16.8" customHeight="1" x14ac:dyDescent="0.25">
      <c r="A2317" s="113">
        <v>1</v>
      </c>
      <c r="B2317" s="342" t="s">
        <v>25</v>
      </c>
      <c r="D2317" s="350" t="str">
        <f t="shared" si="1014"/>
        <v/>
      </c>
      <c r="E2317" s="211">
        <f t="shared" si="1028"/>
        <v>18901003</v>
      </c>
      <c r="F2317" s="262">
        <v>12</v>
      </c>
      <c r="G2317" s="212"/>
      <c r="H2317" s="212"/>
      <c r="N2317" s="416"/>
      <c r="O2317" s="212"/>
      <c r="P2317" s="212"/>
      <c r="R2317" s="112" t="str">
        <f>IF(D2317="","", CONCATENATE("Update games set ", B2317, "= ",D2317," where game_id=", E2317))</f>
        <v/>
      </c>
      <c r="S2317" s="112" t="str">
        <f t="shared" si="1023"/>
        <v/>
      </c>
      <c r="T2317" s="112" t="str">
        <f t="shared" si="1024"/>
        <v/>
      </c>
      <c r="U2317" s="200" t="str">
        <f t="shared" si="1021"/>
        <v/>
      </c>
      <c r="V2317" s="112" t="str">
        <f t="shared" si="1025"/>
        <v/>
      </c>
      <c r="W2317" s="415" t="str">
        <f t="shared" si="1026"/>
        <v/>
      </c>
      <c r="Y2317" s="65" t="str">
        <f t="shared" si="1005"/>
        <v/>
      </c>
      <c r="Z2317" s="65" t="str">
        <f t="shared" si="1006"/>
        <v/>
      </c>
      <c r="AA2317" s="65" t="str">
        <f t="shared" si="1007"/>
        <v/>
      </c>
      <c r="AB2317" s="65" t="str">
        <f t="shared" si="1008"/>
        <v/>
      </c>
      <c r="AC2317" s="65" t="str">
        <f t="shared" si="1009"/>
        <v/>
      </c>
      <c r="AH2317" s="65" t="str">
        <f t="shared" si="1027"/>
        <v>1890010412</v>
      </c>
      <c r="AI2317" s="65">
        <v>18900104</v>
      </c>
      <c r="AJ2317" s="65" t="s">
        <v>5363</v>
      </c>
      <c r="AK2317" s="65">
        <v>12</v>
      </c>
      <c r="AL2317" s="65" t="s">
        <v>653</v>
      </c>
      <c r="AN2317" s="65" t="str">
        <f t="shared" si="1022"/>
        <v/>
      </c>
    </row>
    <row r="2318" spans="1:40" ht="16.8" customHeight="1" x14ac:dyDescent="0.25">
      <c r="A2318" s="113">
        <v>1</v>
      </c>
      <c r="B2318" s="342" t="s">
        <v>475</v>
      </c>
      <c r="D2318" s="349" t="str">
        <f t="shared" si="1031"/>
        <v/>
      </c>
      <c r="E2318" s="211">
        <f t="shared" si="1028"/>
        <v>18901003</v>
      </c>
      <c r="F2318" s="262">
        <v>13</v>
      </c>
      <c r="R2318" s="112" t="str">
        <f>IF(D2318="","", CONCATENATE("Update games set ", B2318, "= ",D2318," where game_id=", E2318))</f>
        <v/>
      </c>
      <c r="S2318" s="112" t="str">
        <f t="shared" si="1023"/>
        <v/>
      </c>
      <c r="T2318" s="112" t="str">
        <f t="shared" si="1024"/>
        <v/>
      </c>
      <c r="U2318" s="200" t="str">
        <f t="shared" si="1021"/>
        <v/>
      </c>
      <c r="V2318" s="112" t="str">
        <f t="shared" si="1025"/>
        <v/>
      </c>
      <c r="W2318" s="415" t="str">
        <f t="shared" si="1026"/>
        <v/>
      </c>
      <c r="Y2318" s="65" t="str">
        <f t="shared" ref="Y2318:Y2381" si="1033">IF(I2318="","",CONCATENATE("update goals set scorer_name = '",SUBSTITUTE(J2318, "'", "''"),"'"))</f>
        <v/>
      </c>
      <c r="Z2318" s="65" t="str">
        <f t="shared" ref="Z2318:Z2381" si="1034">IF(K2318="", "", CONCATENATE(", goal_min = ", K2318))</f>
        <v/>
      </c>
      <c r="AA2318" s="65" t="str">
        <f t="shared" ref="AA2318:AA2381" si="1035">IF(L2318="", "", CONCATENATE(", Pen = '", UPPER(L2318), "'"))</f>
        <v/>
      </c>
      <c r="AB2318" s="65" t="str">
        <f t="shared" ref="AB2318:AB2381" si="1036">IF(M2318="", "", CONCATENATE(", OG = '", UPPER(M2318), "'"))</f>
        <v/>
      </c>
      <c r="AC2318" s="65" t="str">
        <f t="shared" ref="AC2318:AC2381" si="1037">IF(I2318="", "", CONCATENATE(" where game_id = ", E2318, " and goal_order = ", I2318))</f>
        <v/>
      </c>
      <c r="AH2318" s="65" t="str">
        <f t="shared" si="1027"/>
        <v>1890010413</v>
      </c>
      <c r="AI2318" s="65">
        <v>18900104</v>
      </c>
      <c r="AJ2318" s="65" t="s">
        <v>5363</v>
      </c>
      <c r="AK2318" s="65">
        <v>13</v>
      </c>
      <c r="AL2318" s="65" t="s">
        <v>653</v>
      </c>
      <c r="AN2318" s="65" t="str">
        <f t="shared" si="1022"/>
        <v/>
      </c>
    </row>
    <row r="2319" spans="1:40" ht="16.8" customHeight="1" x14ac:dyDescent="0.25">
      <c r="A2319" s="113">
        <v>1</v>
      </c>
      <c r="B2319" s="342" t="s">
        <v>20</v>
      </c>
      <c r="C2319" s="342" t="s">
        <v>470</v>
      </c>
      <c r="D2319" s="350" t="str">
        <f t="shared" si="1014"/>
        <v>'Town Ground'</v>
      </c>
      <c r="E2319" s="211">
        <f t="shared" si="1028"/>
        <v>18901003</v>
      </c>
      <c r="F2319" s="262">
        <v>14</v>
      </c>
      <c r="R2319" s="112" t="str">
        <f>IF(D2319="","", CONCATENATE("Update games set ", B2319, "= ",D2319," where game_id=", E2319))</f>
        <v>Update games set Ground= 'Town Ground' where game_id=18901003</v>
      </c>
      <c r="S2319" s="112" t="str">
        <f t="shared" si="1023"/>
        <v/>
      </c>
      <c r="T2319" s="112" t="str">
        <f t="shared" si="1024"/>
        <v/>
      </c>
      <c r="U2319" s="200" t="str">
        <f t="shared" si="1021"/>
        <v/>
      </c>
      <c r="V2319" s="112" t="str">
        <f t="shared" si="1025"/>
        <v/>
      </c>
      <c r="W2319" s="415" t="str">
        <f t="shared" si="1026"/>
        <v/>
      </c>
      <c r="Y2319" s="65" t="str">
        <f t="shared" si="1033"/>
        <v/>
      </c>
      <c r="Z2319" s="65" t="str">
        <f t="shared" si="1034"/>
        <v/>
      </c>
      <c r="AA2319" s="65" t="str">
        <f t="shared" si="1035"/>
        <v/>
      </c>
      <c r="AB2319" s="65" t="str">
        <f t="shared" si="1036"/>
        <v/>
      </c>
      <c r="AC2319" s="65" t="str">
        <f t="shared" si="1037"/>
        <v/>
      </c>
      <c r="AH2319" s="65" t="str">
        <f t="shared" si="1027"/>
        <v>1890010414</v>
      </c>
      <c r="AI2319" s="65">
        <v>18900104</v>
      </c>
      <c r="AJ2319" s="65" t="s">
        <v>5363</v>
      </c>
      <c r="AK2319" s="65">
        <v>14</v>
      </c>
      <c r="AL2319" s="65" t="s">
        <v>653</v>
      </c>
      <c r="AN2319" s="65" t="str">
        <f t="shared" si="1022"/>
        <v/>
      </c>
    </row>
    <row r="2320" spans="1:40" ht="16.8" customHeight="1" x14ac:dyDescent="0.25">
      <c r="A2320" s="113">
        <v>1</v>
      </c>
      <c r="B2320" s="342" t="s">
        <v>4882</v>
      </c>
      <c r="C2320" s="342" t="str">
        <f>IF(C2319="", "", C2319)</f>
        <v>Town Ground</v>
      </c>
      <c r="D2320" s="350" t="str">
        <f t="shared" si="1014"/>
        <v>'Town Ground'</v>
      </c>
      <c r="E2320" s="211">
        <f t="shared" si="1028"/>
        <v>18901003</v>
      </c>
      <c r="F2320" s="262">
        <v>15</v>
      </c>
      <c r="R2320" s="112" t="str">
        <f>IF(D2320="","", CONCATENATE("Update games set ", B2320, "= ",D2320," where game_id=", E2320))</f>
        <v>Update games set Ground_parent= 'Town Ground' where game_id=18901003</v>
      </c>
      <c r="S2320" s="112" t="str">
        <f t="shared" si="1023"/>
        <v/>
      </c>
      <c r="T2320" s="112" t="str">
        <f t="shared" si="1024"/>
        <v/>
      </c>
      <c r="U2320" s="200" t="str">
        <f t="shared" si="1021"/>
        <v/>
      </c>
      <c r="V2320" s="112" t="str">
        <f t="shared" si="1025"/>
        <v/>
      </c>
      <c r="W2320" s="415" t="str">
        <f t="shared" si="1026"/>
        <v/>
      </c>
      <c r="Y2320" s="65" t="str">
        <f t="shared" si="1033"/>
        <v/>
      </c>
      <c r="Z2320" s="65" t="str">
        <f t="shared" si="1034"/>
        <v/>
      </c>
      <c r="AA2320" s="65" t="str">
        <f t="shared" si="1035"/>
        <v/>
      </c>
      <c r="AB2320" s="65" t="str">
        <f t="shared" si="1036"/>
        <v/>
      </c>
      <c r="AC2320" s="65" t="str">
        <f t="shared" si="1037"/>
        <v/>
      </c>
      <c r="AH2320" s="65" t="str">
        <f t="shared" si="1027"/>
        <v>1890010415</v>
      </c>
      <c r="AI2320" s="65">
        <v>18900104</v>
      </c>
      <c r="AJ2320" s="65" t="s">
        <v>5363</v>
      </c>
      <c r="AK2320" s="65">
        <v>15</v>
      </c>
      <c r="AL2320" s="65" t="s">
        <v>653</v>
      </c>
      <c r="AN2320" s="65" t="str">
        <f t="shared" si="1022"/>
        <v/>
      </c>
    </row>
    <row r="2321" spans="1:40" s="126" customFormat="1" ht="16.8" customHeight="1" thickBot="1" x14ac:dyDescent="0.3">
      <c r="A2321" s="113">
        <v>1</v>
      </c>
      <c r="B2321" s="116" t="s">
        <v>115</v>
      </c>
      <c r="C2321" s="352"/>
      <c r="D2321" s="370" t="str">
        <f t="shared" ref="D2321" si="1038">IF(MID(E2321,5,2)*1&gt;6,_xlfn.CONCAT("'",LEFT(E2321,4),"-",MID(E2321,3,2)+1,"'"),_xlfn.CONCAT("'",LEFT(E2321,4)-1,"-",MID(E2321,3,2),"'"))</f>
        <v>'1890-91'</v>
      </c>
      <c r="E2321" s="214">
        <f t="shared" si="1028"/>
        <v>18901003</v>
      </c>
      <c r="F2321" s="266">
        <v>16</v>
      </c>
      <c r="G2321" s="343"/>
      <c r="H2321" s="343"/>
      <c r="I2321" s="267"/>
      <c r="J2321" s="214"/>
      <c r="K2321" s="266"/>
      <c r="L2321" s="266"/>
      <c r="M2321" s="266"/>
      <c r="N2321" s="419"/>
      <c r="O2321" s="343"/>
      <c r="P2321" s="343"/>
      <c r="Q2321" s="346"/>
      <c r="R2321" s="112" t="str">
        <f>IF(D2321="","", CONCATENATE("Update games set ", B2321, "= ",D2321," where game_id=", E2321))</f>
        <v>Update games set Season= '1890-91' where game_id=18901003</v>
      </c>
      <c r="S2321" s="112" t="str">
        <f t="shared" si="1023"/>
        <v/>
      </c>
      <c r="T2321" s="112" t="str">
        <f t="shared" si="1024"/>
        <v/>
      </c>
      <c r="U2321" s="200" t="str">
        <f t="shared" si="1021"/>
        <v/>
      </c>
      <c r="V2321" s="112" t="str">
        <f t="shared" si="1025"/>
        <v/>
      </c>
      <c r="W2321" s="415" t="str">
        <f t="shared" si="1026"/>
        <v/>
      </c>
      <c r="X2321" s="240"/>
      <c r="Y2321" s="65" t="str">
        <f t="shared" si="1033"/>
        <v/>
      </c>
      <c r="Z2321" s="65" t="str">
        <f t="shared" si="1034"/>
        <v/>
      </c>
      <c r="AA2321" s="65" t="str">
        <f t="shared" si="1035"/>
        <v/>
      </c>
      <c r="AB2321" s="65" t="str">
        <f t="shared" si="1036"/>
        <v/>
      </c>
      <c r="AC2321" s="65" t="str">
        <f t="shared" si="1037"/>
        <v/>
      </c>
      <c r="AH2321" s="65" t="str">
        <f t="shared" si="1027"/>
        <v>1890010416</v>
      </c>
      <c r="AI2321" s="126">
        <v>18900104</v>
      </c>
      <c r="AJ2321" s="126" t="s">
        <v>5363</v>
      </c>
      <c r="AK2321" s="126">
        <v>16</v>
      </c>
      <c r="AL2321" s="126" t="s">
        <v>653</v>
      </c>
      <c r="AN2321" s="65" t="str">
        <f t="shared" si="1022"/>
        <v/>
      </c>
    </row>
    <row r="2322" spans="1:40" ht="15" thickTop="1" x14ac:dyDescent="0.25">
      <c r="A2322" s="113">
        <v>1</v>
      </c>
      <c r="B2322" s="341" t="s">
        <v>22</v>
      </c>
      <c r="C2322" s="341" t="s">
        <v>30</v>
      </c>
      <c r="D2322" s="341" t="str">
        <f t="shared" si="1014"/>
        <v>'Bolton Wanderers'</v>
      </c>
      <c r="E2322" s="211">
        <v>18901129</v>
      </c>
      <c r="F2322" s="262">
        <v>1</v>
      </c>
      <c r="G2322" s="211" t="s">
        <v>4781</v>
      </c>
      <c r="H2322" s="212"/>
      <c r="I2322" s="263">
        <v>1</v>
      </c>
      <c r="J2322" s="211" t="s">
        <v>5344</v>
      </c>
      <c r="R2322" s="112" t="str">
        <f>IF(D2322="","", CONCATENATE("Update games set ", B2322, "= ",D2322," where game_id=", E2322))</f>
        <v>Update games set Opponent= 'Bolton Wanderers' where game_id=18901129</v>
      </c>
      <c r="S2322" s="112" t="str">
        <f t="shared" si="1023"/>
        <v>Update lineups set player_name = 'Widdowson', raw_name = 'Widdowson' where game_id = 18901129 and player_order = 1</v>
      </c>
      <c r="T2322" s="112" t="str">
        <f t="shared" si="1024"/>
        <v>insert into goals (game_id, goal_order, scorer_name, goal_min) values (18901129, 1, 'Higgins)</v>
      </c>
      <c r="U2322" s="200" t="str">
        <f t="shared" si="1021"/>
        <v>update goals set scorer_name = 'Higgins' where game_id = 18901129 and goal_order = 1</v>
      </c>
      <c r="V2322" s="112" t="str">
        <f t="shared" si="1025"/>
        <v/>
      </c>
      <c r="W2322" s="415" t="str">
        <f t="shared" si="1026"/>
        <v/>
      </c>
      <c r="Y2322" s="65" t="str">
        <f t="shared" si="1033"/>
        <v>update goals set scorer_name = 'Higgins'</v>
      </c>
      <c r="Z2322" s="65" t="str">
        <f t="shared" si="1034"/>
        <v/>
      </c>
      <c r="AA2322" s="65" t="str">
        <f t="shared" si="1035"/>
        <v/>
      </c>
      <c r="AB2322" s="65" t="str">
        <f t="shared" si="1036"/>
        <v/>
      </c>
      <c r="AC2322" s="65" t="str">
        <f t="shared" si="1037"/>
        <v xml:space="preserve"> where game_id = 18901129 and goal_order = 1</v>
      </c>
      <c r="AH2322" s="65" t="str">
        <f t="shared" si="1027"/>
        <v>189001181</v>
      </c>
      <c r="AI2322" s="65">
        <v>18900118</v>
      </c>
      <c r="AJ2322" s="65" t="s">
        <v>5372</v>
      </c>
      <c r="AK2322" s="65">
        <v>1</v>
      </c>
      <c r="AL2322" s="65" t="s">
        <v>2062</v>
      </c>
      <c r="AN2322" s="65" t="str">
        <f t="shared" si="1022"/>
        <v>update games set source = 'The Nottingham Forest Football Scrapbook' where game_id = 18901129</v>
      </c>
    </row>
    <row r="2323" spans="1:40" ht="16.8" customHeight="1" x14ac:dyDescent="0.25">
      <c r="A2323" s="113">
        <v>1</v>
      </c>
      <c r="B2323" s="342" t="s">
        <v>4979</v>
      </c>
      <c r="C2323" s="342" t="str">
        <f>IF(C2322="", "", C2322)</f>
        <v>Bolton Wanderers</v>
      </c>
      <c r="D2323" s="350" t="str">
        <f t="shared" si="1014"/>
        <v>'Bolton Wanderers'</v>
      </c>
      <c r="E2323" s="211">
        <f>E2322</f>
        <v>18901129</v>
      </c>
      <c r="F2323" s="262">
        <v>2</v>
      </c>
      <c r="G2323" s="211" t="s">
        <v>5129</v>
      </c>
      <c r="I2323" s="263">
        <v>2</v>
      </c>
      <c r="J2323" s="211" t="s">
        <v>2022</v>
      </c>
      <c r="R2323" s="112" t="str">
        <f>IF(D2323="","", CONCATENATE("Update games set ", B2323, "= ",D2323," where game_id=", E2323))</f>
        <v>Update games set Opp_parent= 'Bolton Wanderers' where game_id=18901129</v>
      </c>
      <c r="S2323" s="112" t="str">
        <f t="shared" si="1023"/>
        <v>Update lineups set player_name = 'JM Earp', raw_name = 'JM Earp' where game_id = 18901129 and player_order = 2</v>
      </c>
      <c r="T2323" s="112" t="str">
        <f t="shared" si="1024"/>
        <v>insert into goals (game_id, goal_order, scorer_name, goal_min) values (18901129, 2, 'Pike)</v>
      </c>
      <c r="U2323" s="200" t="str">
        <f t="shared" si="1021"/>
        <v>update goals set scorer_name = 'Pike' where game_id = 18901129 and goal_order = 2</v>
      </c>
      <c r="V2323" s="112" t="str">
        <f t="shared" si="1025"/>
        <v/>
      </c>
      <c r="W2323" s="415" t="str">
        <f t="shared" si="1026"/>
        <v/>
      </c>
      <c r="Y2323" s="65" t="str">
        <f t="shared" si="1033"/>
        <v>update goals set scorer_name = 'Pike'</v>
      </c>
      <c r="Z2323" s="65" t="str">
        <f t="shared" si="1034"/>
        <v/>
      </c>
      <c r="AA2323" s="65" t="str">
        <f t="shared" si="1035"/>
        <v/>
      </c>
      <c r="AB2323" s="65" t="str">
        <f t="shared" si="1036"/>
        <v/>
      </c>
      <c r="AC2323" s="65" t="str">
        <f t="shared" si="1037"/>
        <v xml:space="preserve"> where game_id = 18901129 and goal_order = 2</v>
      </c>
      <c r="AH2323" s="65" t="str">
        <f t="shared" si="1027"/>
        <v>189001182</v>
      </c>
      <c r="AI2323" s="65">
        <v>18900118</v>
      </c>
      <c r="AJ2323" s="65" t="s">
        <v>5372</v>
      </c>
      <c r="AK2323" s="65">
        <v>2</v>
      </c>
      <c r="AL2323" s="65" t="s">
        <v>2046</v>
      </c>
      <c r="AN2323" s="65" t="str">
        <f t="shared" si="1022"/>
        <v/>
      </c>
    </row>
    <row r="2324" spans="1:40" ht="16.8" customHeight="1" x14ac:dyDescent="0.25">
      <c r="A2324" s="113">
        <v>1</v>
      </c>
      <c r="B2324" s="342" t="s">
        <v>2653</v>
      </c>
      <c r="C2324" s="342" t="s">
        <v>663</v>
      </c>
      <c r="D2324" s="350" t="str">
        <f t="shared" si="1014"/>
        <v>'Friendly'</v>
      </c>
      <c r="E2324" s="211">
        <f t="shared" ref="E2324:E2337" si="1039">E2323</f>
        <v>18901129</v>
      </c>
      <c r="F2324" s="262">
        <v>3</v>
      </c>
      <c r="G2324" s="211" t="s">
        <v>5135</v>
      </c>
      <c r="I2324" s="263">
        <v>3</v>
      </c>
      <c r="J2324" s="211" t="s">
        <v>4781</v>
      </c>
      <c r="R2324" s="112" t="str">
        <f>IF(D2324="","", CONCATENATE("Update games set ", B2324, "= ",D2324," where game_id=", E2324))</f>
        <v>Update games set Game_type= 'Friendly' where game_id=18901129</v>
      </c>
      <c r="S2324" s="112" t="str">
        <f t="shared" si="1023"/>
        <v>Update lineups set player_name = 'A Scott', raw_name = 'A Scott' where game_id = 18901129 and player_order = 3</v>
      </c>
      <c r="T2324" s="112" t="str">
        <f t="shared" si="1024"/>
        <v>insert into goals (game_id, goal_order, scorer_name, goal_min) values (18901129, 3, 'Widdowson)</v>
      </c>
      <c r="U2324" s="200" t="str">
        <f t="shared" si="1021"/>
        <v>update goals set scorer_name = 'Widdowson' where game_id = 18901129 and goal_order = 3</v>
      </c>
      <c r="V2324" s="112" t="str">
        <f t="shared" si="1025"/>
        <v/>
      </c>
      <c r="W2324" s="415" t="str">
        <f t="shared" si="1026"/>
        <v/>
      </c>
      <c r="Y2324" s="65" t="str">
        <f t="shared" si="1033"/>
        <v>update goals set scorer_name = 'Widdowson'</v>
      </c>
      <c r="Z2324" s="65" t="str">
        <f t="shared" si="1034"/>
        <v/>
      </c>
      <c r="AA2324" s="65" t="str">
        <f t="shared" si="1035"/>
        <v/>
      </c>
      <c r="AB2324" s="65" t="str">
        <f t="shared" si="1036"/>
        <v/>
      </c>
      <c r="AC2324" s="65" t="str">
        <f t="shared" si="1037"/>
        <v xml:space="preserve"> where game_id = 18901129 and goal_order = 3</v>
      </c>
      <c r="AH2324" s="65" t="str">
        <f t="shared" si="1027"/>
        <v>189001183</v>
      </c>
      <c r="AI2324" s="65">
        <v>18900118</v>
      </c>
      <c r="AJ2324" s="65" t="s">
        <v>5372</v>
      </c>
      <c r="AK2324" s="65">
        <v>3</v>
      </c>
      <c r="AL2324" s="65" t="s">
        <v>3263</v>
      </c>
      <c r="AN2324" s="65" t="str">
        <f t="shared" si="1022"/>
        <v/>
      </c>
    </row>
    <row r="2325" spans="1:40" ht="16.8" customHeight="1" x14ac:dyDescent="0.25">
      <c r="A2325" s="113">
        <v>1</v>
      </c>
      <c r="B2325" s="342" t="s">
        <v>4978</v>
      </c>
      <c r="C2325" s="342" t="s">
        <v>5065</v>
      </c>
      <c r="D2325" s="350" t="str">
        <f t="shared" si="1014"/>
        <v>'H'</v>
      </c>
      <c r="E2325" s="211">
        <f t="shared" si="1039"/>
        <v>18901129</v>
      </c>
      <c r="F2325" s="262">
        <v>4</v>
      </c>
      <c r="G2325" s="211" t="s">
        <v>5117</v>
      </c>
      <c r="I2325" s="263">
        <v>4</v>
      </c>
      <c r="J2325" s="211" t="s">
        <v>5345</v>
      </c>
      <c r="R2325" s="112" t="str">
        <f>IF(D2325="","", CONCATENATE("Update games set ", B2325, "= ",D2325," where game_id=", E2325))</f>
        <v>Update games set HAN= 'H' where game_id=18901129</v>
      </c>
      <c r="S2325" s="112" t="str">
        <f t="shared" si="1023"/>
        <v>Update lineups set player_name = 'T Jeacock', raw_name = 'T Jeacock' where game_id = 18901129 and player_order = 4</v>
      </c>
      <c r="T2325" s="112" t="str">
        <f t="shared" si="1024"/>
        <v>insert into goals (game_id, goal_order, scorer_name, goal_min) values (18901129, 4, 'May)</v>
      </c>
      <c r="U2325" s="200" t="str">
        <f t="shared" si="1021"/>
        <v>update goals set scorer_name = 'May' where game_id = 18901129 and goal_order = 4</v>
      </c>
      <c r="V2325" s="112" t="str">
        <f t="shared" si="1025"/>
        <v/>
      </c>
      <c r="W2325" s="415" t="str">
        <f t="shared" si="1026"/>
        <v/>
      </c>
      <c r="Y2325" s="65" t="str">
        <f t="shared" si="1033"/>
        <v>update goals set scorer_name = 'May'</v>
      </c>
      <c r="Z2325" s="65" t="str">
        <f t="shared" si="1034"/>
        <v/>
      </c>
      <c r="AA2325" s="65" t="str">
        <f t="shared" si="1035"/>
        <v/>
      </c>
      <c r="AB2325" s="65" t="str">
        <f t="shared" si="1036"/>
        <v/>
      </c>
      <c r="AC2325" s="65" t="str">
        <f t="shared" si="1037"/>
        <v xml:space="preserve"> where game_id = 18901129 and goal_order = 4</v>
      </c>
      <c r="AH2325" s="65" t="str">
        <f t="shared" si="1027"/>
        <v>189001184</v>
      </c>
      <c r="AI2325" s="65">
        <v>18900118</v>
      </c>
      <c r="AJ2325" s="65" t="s">
        <v>5372</v>
      </c>
      <c r="AK2325" s="65">
        <v>4</v>
      </c>
      <c r="AL2325" s="65" t="s">
        <v>2086</v>
      </c>
      <c r="AN2325" s="65" t="str">
        <f t="shared" si="1022"/>
        <v/>
      </c>
    </row>
    <row r="2326" spans="1:40" ht="16.8" customHeight="1" x14ac:dyDescent="0.25">
      <c r="A2326" s="113">
        <v>1</v>
      </c>
      <c r="B2326" s="342" t="s">
        <v>5</v>
      </c>
      <c r="C2326" s="342">
        <v>7</v>
      </c>
      <c r="D2326" s="349">
        <f t="shared" si="1029"/>
        <v>7</v>
      </c>
      <c r="E2326" s="211">
        <f t="shared" si="1039"/>
        <v>18901129</v>
      </c>
      <c r="F2326" s="262">
        <v>5</v>
      </c>
      <c r="G2326" s="211" t="s">
        <v>5136</v>
      </c>
      <c r="I2326" s="263">
        <v>5</v>
      </c>
      <c r="J2326" s="211" t="s">
        <v>5344</v>
      </c>
      <c r="R2326" s="112" t="str">
        <f>IF(D2326="","", CONCATENATE("Update games set ", B2326, "= ",D2326," where game_id=", E2326))</f>
        <v>Update games set F= 7 where game_id=18901129</v>
      </c>
      <c r="S2326" s="112" t="str">
        <f t="shared" si="1023"/>
        <v>Update lineups set player_name = 'D Russell', raw_name = 'D Russell' where game_id = 18901129 and player_order = 5</v>
      </c>
      <c r="T2326" s="112" t="str">
        <f t="shared" si="1024"/>
        <v>insert into goals (game_id, goal_order, scorer_name, goal_min) values (18901129, 5, 'Higgins)</v>
      </c>
      <c r="U2326" s="200" t="str">
        <f t="shared" si="1021"/>
        <v>update goals set scorer_name = 'Higgins' where game_id = 18901129 and goal_order = 5</v>
      </c>
      <c r="V2326" s="112" t="str">
        <f t="shared" si="1025"/>
        <v/>
      </c>
      <c r="W2326" s="415" t="str">
        <f t="shared" si="1026"/>
        <v/>
      </c>
      <c r="Y2326" s="65" t="str">
        <f t="shared" si="1033"/>
        <v>update goals set scorer_name = 'Higgins'</v>
      </c>
      <c r="Z2326" s="65" t="str">
        <f t="shared" si="1034"/>
        <v/>
      </c>
      <c r="AA2326" s="65" t="str">
        <f t="shared" si="1035"/>
        <v/>
      </c>
      <c r="AB2326" s="65" t="str">
        <f t="shared" si="1036"/>
        <v/>
      </c>
      <c r="AC2326" s="65" t="str">
        <f t="shared" si="1037"/>
        <v xml:space="preserve"> where game_id = 18901129 and goal_order = 5</v>
      </c>
      <c r="AH2326" s="65" t="str">
        <f t="shared" si="1027"/>
        <v>189001185</v>
      </c>
      <c r="AI2326" s="65">
        <v>18900118</v>
      </c>
      <c r="AJ2326" s="65" t="s">
        <v>5372</v>
      </c>
      <c r="AK2326" s="65">
        <v>5</v>
      </c>
      <c r="AL2326" s="65" t="s">
        <v>3533</v>
      </c>
      <c r="AN2326" s="65" t="str">
        <f t="shared" si="1022"/>
        <v/>
      </c>
    </row>
    <row r="2327" spans="1:40" ht="16.8" customHeight="1" x14ac:dyDescent="0.25">
      <c r="A2327" s="113">
        <v>1</v>
      </c>
      <c r="B2327" s="342" t="s">
        <v>0</v>
      </c>
      <c r="C2327" s="342">
        <v>1</v>
      </c>
      <c r="D2327" s="349">
        <f t="shared" si="1029"/>
        <v>1</v>
      </c>
      <c r="E2327" s="211">
        <f t="shared" si="1039"/>
        <v>18901129</v>
      </c>
      <c r="F2327" s="262">
        <v>6</v>
      </c>
      <c r="G2327" s="211" t="s">
        <v>4901</v>
      </c>
      <c r="I2327" s="263">
        <v>6</v>
      </c>
      <c r="J2327" s="211" t="s">
        <v>5345</v>
      </c>
      <c r="R2327" s="112" t="str">
        <f>IF(D2327="","", CONCATENATE("Update games set ", B2327, "= ",D2327," where game_id=", E2327))</f>
        <v>Update games set A= 1 where game_id=18901129</v>
      </c>
      <c r="S2327" s="112" t="str">
        <f t="shared" si="1023"/>
        <v>Update lineups set player_name = 'A Smith', raw_name = 'A Smith' where game_id = 18901129 and player_order = 6</v>
      </c>
      <c r="T2327" s="112" t="str">
        <f t="shared" si="1024"/>
        <v>insert into goals (game_id, goal_order, scorer_name, goal_min) values (18901129, 6, 'May)</v>
      </c>
      <c r="U2327" s="200" t="str">
        <f t="shared" si="1021"/>
        <v>update goals set scorer_name = 'May' where game_id = 18901129 and goal_order = 6</v>
      </c>
      <c r="V2327" s="112" t="str">
        <f t="shared" si="1025"/>
        <v/>
      </c>
      <c r="W2327" s="415" t="str">
        <f t="shared" si="1026"/>
        <v/>
      </c>
      <c r="Y2327" s="65" t="str">
        <f t="shared" si="1033"/>
        <v>update goals set scorer_name = 'May'</v>
      </c>
      <c r="Z2327" s="65" t="str">
        <f t="shared" si="1034"/>
        <v/>
      </c>
      <c r="AA2327" s="65" t="str">
        <f t="shared" si="1035"/>
        <v/>
      </c>
      <c r="AB2327" s="65" t="str">
        <f t="shared" si="1036"/>
        <v/>
      </c>
      <c r="AC2327" s="65" t="str">
        <f t="shared" si="1037"/>
        <v xml:space="preserve"> where game_id = 18901129 and goal_order = 6</v>
      </c>
      <c r="AH2327" s="65" t="str">
        <f t="shared" si="1027"/>
        <v>189001186</v>
      </c>
      <c r="AI2327" s="65">
        <v>18900118</v>
      </c>
      <c r="AJ2327" s="65" t="s">
        <v>5372</v>
      </c>
      <c r="AK2327" s="65">
        <v>6</v>
      </c>
      <c r="AL2327" s="65" t="s">
        <v>2029</v>
      </c>
      <c r="AN2327" s="65" t="str">
        <f t="shared" si="1022"/>
        <v/>
      </c>
    </row>
    <row r="2328" spans="1:40" ht="16.8" customHeight="1" x14ac:dyDescent="0.25">
      <c r="A2328" s="113">
        <v>1</v>
      </c>
      <c r="B2328" s="342" t="s">
        <v>23</v>
      </c>
      <c r="D2328" s="334" t="str">
        <f t="shared" ref="D2328" si="1040">IF(C2328="",IF(D2326&gt;D2327,"'W'",IF(D2326=D2327,"'D'","'L'")),_xlfn.CONCAT("'",C2328,"'"))</f>
        <v>'W'</v>
      </c>
      <c r="E2328" s="211">
        <f t="shared" si="1039"/>
        <v>18901129</v>
      </c>
      <c r="F2328" s="262">
        <v>7</v>
      </c>
      <c r="G2328" s="211" t="s">
        <v>5137</v>
      </c>
      <c r="I2328" s="263">
        <v>7</v>
      </c>
      <c r="J2328" s="211" t="s">
        <v>4901</v>
      </c>
      <c r="R2328" s="112" t="str">
        <f>IF(D2328="","", CONCATENATE("Update games set ", B2328, "= ",D2328," where game_id=", E2328))</f>
        <v>Update games set Result= 'W' where game_id=18901129</v>
      </c>
      <c r="S2328" s="112" t="str">
        <f t="shared" si="1023"/>
        <v>Update lineups set player_name = 'N McCallum', raw_name = 'N McCallum' where game_id = 18901129 and player_order = 7</v>
      </c>
      <c r="T2328" s="112" t="str">
        <f t="shared" si="1024"/>
        <v>insert into goals (game_id, goal_order, scorer_name, goal_min) values (18901129, 7, 'A Smith)</v>
      </c>
      <c r="U2328" s="200" t="str">
        <f t="shared" si="1021"/>
        <v>update goals set scorer_name = 'A Smith' where game_id = 18901129 and goal_order = 7</v>
      </c>
      <c r="V2328" s="112" t="str">
        <f t="shared" si="1025"/>
        <v/>
      </c>
      <c r="W2328" s="415" t="str">
        <f t="shared" si="1026"/>
        <v/>
      </c>
      <c r="Y2328" s="65" t="str">
        <f t="shared" si="1033"/>
        <v>update goals set scorer_name = 'A Smith'</v>
      </c>
      <c r="Z2328" s="65" t="str">
        <f t="shared" si="1034"/>
        <v/>
      </c>
      <c r="AA2328" s="65" t="str">
        <f t="shared" si="1035"/>
        <v/>
      </c>
      <c r="AB2328" s="65" t="str">
        <f t="shared" si="1036"/>
        <v/>
      </c>
      <c r="AC2328" s="65" t="str">
        <f t="shared" si="1037"/>
        <v xml:space="preserve"> where game_id = 18901129 and goal_order = 7</v>
      </c>
      <c r="AH2328" s="65" t="str">
        <f t="shared" si="1027"/>
        <v>189001187</v>
      </c>
      <c r="AI2328" s="65">
        <v>18900118</v>
      </c>
      <c r="AJ2328" s="65" t="s">
        <v>5372</v>
      </c>
      <c r="AK2328" s="65">
        <v>7</v>
      </c>
      <c r="AL2328" s="65" t="s">
        <v>3632</v>
      </c>
      <c r="AN2328" s="65" t="str">
        <f t="shared" si="1022"/>
        <v/>
      </c>
    </row>
    <row r="2329" spans="1:40" ht="16.8" customHeight="1" x14ac:dyDescent="0.25">
      <c r="A2329" s="113">
        <v>1</v>
      </c>
      <c r="B2329" s="342" t="s">
        <v>768</v>
      </c>
      <c r="C2329" s="342">
        <v>4</v>
      </c>
      <c r="D2329" s="349">
        <f t="shared" si="1031"/>
        <v>4</v>
      </c>
      <c r="E2329" s="211">
        <f t="shared" si="1039"/>
        <v>18901129</v>
      </c>
      <c r="F2329" s="262">
        <v>8</v>
      </c>
      <c r="G2329" s="211" t="s">
        <v>5138</v>
      </c>
      <c r="R2329" s="112" t="str">
        <f>IF(D2329="","", CONCATENATE("Update games set ", B2329, "= ",D2329," where game_id=", E2329))</f>
        <v>Update games set HT_f= 4 where game_id=18901129</v>
      </c>
      <c r="S2329" s="112" t="str">
        <f t="shared" si="1023"/>
        <v>Update lineups set player_name = 'W Smith', raw_name = 'W Smith' where game_id = 18901129 and player_order = 8</v>
      </c>
      <c r="T2329" s="112" t="str">
        <f t="shared" si="1024"/>
        <v/>
      </c>
      <c r="U2329" s="200" t="str">
        <f t="shared" si="1021"/>
        <v/>
      </c>
      <c r="V2329" s="112" t="str">
        <f t="shared" si="1025"/>
        <v/>
      </c>
      <c r="W2329" s="415" t="str">
        <f t="shared" si="1026"/>
        <v/>
      </c>
      <c r="Y2329" s="65" t="str">
        <f t="shared" si="1033"/>
        <v/>
      </c>
      <c r="Z2329" s="65" t="str">
        <f t="shared" si="1034"/>
        <v/>
      </c>
      <c r="AA2329" s="65" t="str">
        <f t="shared" si="1035"/>
        <v/>
      </c>
      <c r="AB2329" s="65" t="str">
        <f t="shared" si="1036"/>
        <v/>
      </c>
      <c r="AC2329" s="65" t="str">
        <f t="shared" si="1037"/>
        <v/>
      </c>
      <c r="AH2329" s="65" t="str">
        <f t="shared" si="1027"/>
        <v>189001188</v>
      </c>
      <c r="AI2329" s="65">
        <v>18900118</v>
      </c>
      <c r="AJ2329" s="65" t="s">
        <v>5372</v>
      </c>
      <c r="AK2329" s="65">
        <v>8</v>
      </c>
      <c r="AL2329" s="65" t="s">
        <v>3073</v>
      </c>
      <c r="AN2329" s="65" t="str">
        <f t="shared" si="1022"/>
        <v/>
      </c>
    </row>
    <row r="2330" spans="1:40" ht="16.8" customHeight="1" x14ac:dyDescent="0.25">
      <c r="A2330" s="113">
        <v>1</v>
      </c>
      <c r="B2330" s="342" t="s">
        <v>766</v>
      </c>
      <c r="C2330" s="342">
        <v>0</v>
      </c>
      <c r="D2330" s="349">
        <f t="shared" si="1031"/>
        <v>0</v>
      </c>
      <c r="E2330" s="211">
        <f t="shared" si="1039"/>
        <v>18901129</v>
      </c>
      <c r="F2330" s="262">
        <v>9</v>
      </c>
      <c r="G2330" s="194" t="s">
        <v>5139</v>
      </c>
      <c r="H2330" s="194"/>
      <c r="N2330" s="417"/>
      <c r="O2330" s="194"/>
      <c r="P2330" s="194"/>
      <c r="R2330" s="112" t="str">
        <f>IF(D2330="","", CONCATENATE("Update games set ", B2330, "= ",D2330," where game_id=", E2330))</f>
        <v>Update games set HT_a= 0 where game_id=18901129</v>
      </c>
      <c r="S2330" s="112" t="str">
        <f t="shared" si="1023"/>
        <v>Update lineups set player_name = 'A Higgins', raw_name = 'A Higgins' where game_id = 18901129 and player_order = 9</v>
      </c>
      <c r="T2330" s="112" t="str">
        <f t="shared" si="1024"/>
        <v/>
      </c>
      <c r="U2330" s="200" t="str">
        <f t="shared" si="1021"/>
        <v/>
      </c>
      <c r="V2330" s="112" t="str">
        <f t="shared" si="1025"/>
        <v/>
      </c>
      <c r="W2330" s="415" t="str">
        <f t="shared" si="1026"/>
        <v/>
      </c>
      <c r="Y2330" s="65" t="str">
        <f t="shared" si="1033"/>
        <v/>
      </c>
      <c r="Z2330" s="65" t="str">
        <f t="shared" si="1034"/>
        <v/>
      </c>
      <c r="AA2330" s="65" t="str">
        <f t="shared" si="1035"/>
        <v/>
      </c>
      <c r="AB2330" s="65" t="str">
        <f t="shared" si="1036"/>
        <v/>
      </c>
      <c r="AC2330" s="65" t="str">
        <f t="shared" si="1037"/>
        <v/>
      </c>
      <c r="AH2330" s="65" t="str">
        <f t="shared" si="1027"/>
        <v>189001189</v>
      </c>
      <c r="AI2330" s="65">
        <v>18900118</v>
      </c>
      <c r="AJ2330" s="65" t="s">
        <v>5372</v>
      </c>
      <c r="AK2330" s="65">
        <v>9</v>
      </c>
      <c r="AL2330" s="65" t="s">
        <v>3648</v>
      </c>
      <c r="AN2330" s="65" t="str">
        <f t="shared" si="1022"/>
        <v/>
      </c>
    </row>
    <row r="2331" spans="1:40" ht="16.8" customHeight="1" x14ac:dyDescent="0.25">
      <c r="A2331" s="113">
        <v>1</v>
      </c>
      <c r="B2331" s="342" t="s">
        <v>753</v>
      </c>
      <c r="C2331" s="351" t="s">
        <v>5099</v>
      </c>
      <c r="D2331" s="350" t="str">
        <f t="shared" si="1032"/>
        <v>'Mr RA Daft'</v>
      </c>
      <c r="E2331" s="211">
        <f t="shared" si="1039"/>
        <v>18901129</v>
      </c>
      <c r="F2331" s="262">
        <v>10</v>
      </c>
      <c r="G2331" s="194" t="s">
        <v>5140</v>
      </c>
      <c r="N2331" s="417"/>
      <c r="O2331" s="194"/>
      <c r="P2331" s="194"/>
      <c r="R2331" s="112" t="str">
        <f>IF(D2331="","", CONCATENATE("Update games set ", B2331, "= ",D2331," where game_id=", E2331))</f>
        <v>Update games set Referee= 'Mr RA Daft' where game_id=18901129</v>
      </c>
      <c r="S2331" s="112" t="str">
        <f t="shared" si="1023"/>
        <v>Update lineups set player_name = 'E May', raw_name = 'E May' where game_id = 18901129 and player_order = 10</v>
      </c>
      <c r="T2331" s="112" t="str">
        <f t="shared" si="1024"/>
        <v/>
      </c>
      <c r="U2331" s="200" t="str">
        <f t="shared" si="1021"/>
        <v/>
      </c>
      <c r="V2331" s="112" t="str">
        <f t="shared" si="1025"/>
        <v/>
      </c>
      <c r="W2331" s="415" t="str">
        <f t="shared" si="1026"/>
        <v/>
      </c>
      <c r="Y2331" s="65" t="str">
        <f t="shared" si="1033"/>
        <v/>
      </c>
      <c r="Z2331" s="65" t="str">
        <f t="shared" si="1034"/>
        <v/>
      </c>
      <c r="AA2331" s="65" t="str">
        <f t="shared" si="1035"/>
        <v/>
      </c>
      <c r="AB2331" s="65" t="str">
        <f t="shared" si="1036"/>
        <v/>
      </c>
      <c r="AC2331" s="65" t="str">
        <f t="shared" si="1037"/>
        <v/>
      </c>
      <c r="AH2331" s="65" t="str">
        <f t="shared" si="1027"/>
        <v>1890011810</v>
      </c>
      <c r="AI2331" s="65">
        <v>18900118</v>
      </c>
      <c r="AJ2331" s="65" t="s">
        <v>5372</v>
      </c>
      <c r="AK2331" s="65">
        <v>10</v>
      </c>
      <c r="AL2331" s="65" t="s">
        <v>2065</v>
      </c>
      <c r="AN2331" s="65" t="str">
        <f t="shared" si="1022"/>
        <v/>
      </c>
    </row>
    <row r="2332" spans="1:40" ht="16.8" customHeight="1" x14ac:dyDescent="0.25">
      <c r="A2332" s="113">
        <v>1</v>
      </c>
      <c r="B2332" s="342" t="s">
        <v>746</v>
      </c>
      <c r="C2332" s="351" t="s">
        <v>5062</v>
      </c>
      <c r="D2332" s="334" t="str">
        <f>CONCATENATE("'", LEFT(E2332,4),"-",MID(E2332,5,2),"-", MID(E2332,7,2), " ", C2332,"'")</f>
        <v>'1890-11-29 15:00'</v>
      </c>
      <c r="E2332" s="211">
        <f t="shared" si="1039"/>
        <v>18901129</v>
      </c>
      <c r="F2332" s="262">
        <v>11</v>
      </c>
      <c r="G2332" s="211" t="s">
        <v>3314</v>
      </c>
      <c r="R2332" s="112" t="str">
        <f>IF(D2332="","", CONCATENATE("Update games set ", B2332, "= ",D2332," where game_id=", E2332))</f>
        <v>Update games set Game_date= '1890-11-29 15:00' where game_id=18901129</v>
      </c>
      <c r="S2332" s="112" t="str">
        <f t="shared" si="1023"/>
        <v>Update lineups set player_name = 'Horace Pike', raw_name = 'Horace Pike' where game_id = 18901129 and player_order = 11</v>
      </c>
      <c r="T2332" s="112" t="str">
        <f t="shared" si="1024"/>
        <v/>
      </c>
      <c r="U2332" s="200" t="str">
        <f t="shared" si="1021"/>
        <v/>
      </c>
      <c r="V2332" s="112" t="str">
        <f t="shared" si="1025"/>
        <v/>
      </c>
      <c r="W2332" s="415" t="str">
        <f t="shared" si="1026"/>
        <v/>
      </c>
      <c r="Y2332" s="65" t="str">
        <f t="shared" si="1033"/>
        <v/>
      </c>
      <c r="Z2332" s="65" t="str">
        <f t="shared" si="1034"/>
        <v/>
      </c>
      <c r="AA2332" s="65" t="str">
        <f t="shared" si="1035"/>
        <v/>
      </c>
      <c r="AB2332" s="65" t="str">
        <f t="shared" si="1036"/>
        <v/>
      </c>
      <c r="AC2332" s="65" t="str">
        <f t="shared" si="1037"/>
        <v/>
      </c>
      <c r="AH2332" s="65" t="str">
        <f t="shared" si="1027"/>
        <v>1890011811</v>
      </c>
      <c r="AI2332" s="65">
        <v>18900118</v>
      </c>
      <c r="AJ2332" s="65" t="s">
        <v>5372</v>
      </c>
      <c r="AK2332" s="65">
        <v>11</v>
      </c>
      <c r="AL2332" s="65" t="s">
        <v>3534</v>
      </c>
      <c r="AN2332" s="65" t="str">
        <f t="shared" si="1022"/>
        <v/>
      </c>
    </row>
    <row r="2333" spans="1:40" ht="16.8" customHeight="1" x14ac:dyDescent="0.25">
      <c r="A2333" s="113">
        <v>1</v>
      </c>
      <c r="B2333" s="342" t="s">
        <v>25</v>
      </c>
      <c r="D2333" s="350" t="str">
        <f t="shared" si="1014"/>
        <v/>
      </c>
      <c r="E2333" s="211">
        <f t="shared" si="1039"/>
        <v>18901129</v>
      </c>
      <c r="F2333" s="262">
        <v>12</v>
      </c>
      <c r="G2333" s="212"/>
      <c r="H2333" s="212"/>
      <c r="N2333" s="416"/>
      <c r="O2333" s="212"/>
      <c r="P2333" s="212"/>
      <c r="R2333" s="112" t="str">
        <f>IF(D2333="","", CONCATENATE("Update games set ", B2333, "= ",D2333," where game_id=", E2333))</f>
        <v/>
      </c>
      <c r="S2333" s="112" t="str">
        <f t="shared" si="1023"/>
        <v/>
      </c>
      <c r="T2333" s="112" t="str">
        <f t="shared" si="1024"/>
        <v/>
      </c>
      <c r="U2333" s="200" t="str">
        <f t="shared" si="1021"/>
        <v/>
      </c>
      <c r="V2333" s="112" t="str">
        <f t="shared" si="1025"/>
        <v/>
      </c>
      <c r="W2333" s="415" t="str">
        <f t="shared" si="1026"/>
        <v/>
      </c>
      <c r="Y2333" s="65" t="str">
        <f t="shared" si="1033"/>
        <v/>
      </c>
      <c r="Z2333" s="65" t="str">
        <f t="shared" si="1034"/>
        <v/>
      </c>
      <c r="AA2333" s="65" t="str">
        <f t="shared" si="1035"/>
        <v/>
      </c>
      <c r="AB2333" s="65" t="str">
        <f t="shared" si="1036"/>
        <v/>
      </c>
      <c r="AC2333" s="65" t="str">
        <f t="shared" si="1037"/>
        <v/>
      </c>
      <c r="AH2333" s="65" t="str">
        <f t="shared" si="1027"/>
        <v>1890011812</v>
      </c>
      <c r="AI2333" s="65">
        <v>18900118</v>
      </c>
      <c r="AJ2333" s="65" t="s">
        <v>5372</v>
      </c>
      <c r="AK2333" s="65">
        <v>12</v>
      </c>
      <c r="AL2333" s="65" t="s">
        <v>653</v>
      </c>
      <c r="AN2333" s="65" t="str">
        <f t="shared" si="1022"/>
        <v/>
      </c>
    </row>
    <row r="2334" spans="1:40" ht="16.8" customHeight="1" x14ac:dyDescent="0.25">
      <c r="A2334" s="113">
        <v>1</v>
      </c>
      <c r="B2334" s="342" t="s">
        <v>475</v>
      </c>
      <c r="D2334" s="349" t="str">
        <f t="shared" si="1031"/>
        <v/>
      </c>
      <c r="E2334" s="211">
        <f t="shared" si="1039"/>
        <v>18901129</v>
      </c>
      <c r="F2334" s="262">
        <v>13</v>
      </c>
      <c r="R2334" s="112" t="str">
        <f>IF(D2334="","", CONCATENATE("Update games set ", B2334, "= ",D2334," where game_id=", E2334))</f>
        <v/>
      </c>
      <c r="S2334" s="112" t="str">
        <f t="shared" si="1023"/>
        <v/>
      </c>
      <c r="T2334" s="112" t="str">
        <f t="shared" si="1024"/>
        <v/>
      </c>
      <c r="U2334" s="200" t="str">
        <f t="shared" si="1021"/>
        <v/>
      </c>
      <c r="V2334" s="112" t="str">
        <f t="shared" si="1025"/>
        <v/>
      </c>
      <c r="W2334" s="415" t="str">
        <f t="shared" si="1026"/>
        <v/>
      </c>
      <c r="Y2334" s="65" t="str">
        <f t="shared" si="1033"/>
        <v/>
      </c>
      <c r="Z2334" s="65" t="str">
        <f t="shared" si="1034"/>
        <v/>
      </c>
      <c r="AA2334" s="65" t="str">
        <f t="shared" si="1035"/>
        <v/>
      </c>
      <c r="AB2334" s="65" t="str">
        <f t="shared" si="1036"/>
        <v/>
      </c>
      <c r="AC2334" s="65" t="str">
        <f t="shared" si="1037"/>
        <v/>
      </c>
      <c r="AH2334" s="65" t="str">
        <f t="shared" si="1027"/>
        <v>1890011813</v>
      </c>
      <c r="AI2334" s="65">
        <v>18900118</v>
      </c>
      <c r="AJ2334" s="65" t="s">
        <v>5372</v>
      </c>
      <c r="AK2334" s="65">
        <v>13</v>
      </c>
      <c r="AL2334" s="65" t="s">
        <v>653</v>
      </c>
      <c r="AN2334" s="65" t="str">
        <f t="shared" si="1022"/>
        <v/>
      </c>
    </row>
    <row r="2335" spans="1:40" ht="16.8" customHeight="1" x14ac:dyDescent="0.25">
      <c r="A2335" s="113">
        <v>1</v>
      </c>
      <c r="B2335" s="342" t="s">
        <v>20</v>
      </c>
      <c r="C2335" s="342" t="s">
        <v>470</v>
      </c>
      <c r="D2335" s="350" t="str">
        <f t="shared" si="1014"/>
        <v>'Town Ground'</v>
      </c>
      <c r="E2335" s="211">
        <f t="shared" si="1039"/>
        <v>18901129</v>
      </c>
      <c r="F2335" s="262">
        <v>14</v>
      </c>
      <c r="R2335" s="112" t="str">
        <f>IF(D2335="","", CONCATENATE("Update games set ", B2335, "= ",D2335," where game_id=", E2335))</f>
        <v>Update games set Ground= 'Town Ground' where game_id=18901129</v>
      </c>
      <c r="S2335" s="112" t="str">
        <f t="shared" si="1023"/>
        <v/>
      </c>
      <c r="T2335" s="112" t="str">
        <f t="shared" si="1024"/>
        <v/>
      </c>
      <c r="U2335" s="200" t="str">
        <f t="shared" si="1021"/>
        <v/>
      </c>
      <c r="V2335" s="112" t="str">
        <f t="shared" si="1025"/>
        <v/>
      </c>
      <c r="W2335" s="415" t="str">
        <f t="shared" si="1026"/>
        <v/>
      </c>
      <c r="Y2335" s="65" t="str">
        <f t="shared" si="1033"/>
        <v/>
      </c>
      <c r="Z2335" s="65" t="str">
        <f t="shared" si="1034"/>
        <v/>
      </c>
      <c r="AA2335" s="65" t="str">
        <f t="shared" si="1035"/>
        <v/>
      </c>
      <c r="AB2335" s="65" t="str">
        <f t="shared" si="1036"/>
        <v/>
      </c>
      <c r="AC2335" s="65" t="str">
        <f t="shared" si="1037"/>
        <v/>
      </c>
      <c r="AH2335" s="65" t="str">
        <f t="shared" si="1027"/>
        <v>1890011814</v>
      </c>
      <c r="AI2335" s="65">
        <v>18900118</v>
      </c>
      <c r="AJ2335" s="65" t="s">
        <v>5372</v>
      </c>
      <c r="AK2335" s="65">
        <v>14</v>
      </c>
      <c r="AL2335" s="65" t="s">
        <v>653</v>
      </c>
      <c r="AN2335" s="65" t="str">
        <f t="shared" si="1022"/>
        <v/>
      </c>
    </row>
    <row r="2336" spans="1:40" ht="16.8" customHeight="1" x14ac:dyDescent="0.25">
      <c r="A2336" s="113">
        <v>1</v>
      </c>
      <c r="B2336" s="342" t="s">
        <v>4882</v>
      </c>
      <c r="C2336" s="342" t="str">
        <f>IF(C2335="", "", C2335)</f>
        <v>Town Ground</v>
      </c>
      <c r="D2336" s="350" t="str">
        <f t="shared" si="1014"/>
        <v>'Town Ground'</v>
      </c>
      <c r="E2336" s="211">
        <f t="shared" si="1039"/>
        <v>18901129</v>
      </c>
      <c r="F2336" s="262">
        <v>15</v>
      </c>
      <c r="R2336" s="112" t="str">
        <f>IF(D2336="","", CONCATENATE("Update games set ", B2336, "= ",D2336," where game_id=", E2336))</f>
        <v>Update games set Ground_parent= 'Town Ground' where game_id=18901129</v>
      </c>
      <c r="S2336" s="112" t="str">
        <f t="shared" si="1023"/>
        <v/>
      </c>
      <c r="T2336" s="112" t="str">
        <f t="shared" si="1024"/>
        <v/>
      </c>
      <c r="U2336" s="200" t="str">
        <f t="shared" si="1021"/>
        <v/>
      </c>
      <c r="V2336" s="112" t="str">
        <f t="shared" si="1025"/>
        <v/>
      </c>
      <c r="W2336" s="415" t="str">
        <f t="shared" si="1026"/>
        <v/>
      </c>
      <c r="Y2336" s="65" t="str">
        <f t="shared" si="1033"/>
        <v/>
      </c>
      <c r="Z2336" s="65" t="str">
        <f t="shared" si="1034"/>
        <v/>
      </c>
      <c r="AA2336" s="65" t="str">
        <f t="shared" si="1035"/>
        <v/>
      </c>
      <c r="AB2336" s="65" t="str">
        <f t="shared" si="1036"/>
        <v/>
      </c>
      <c r="AC2336" s="65" t="str">
        <f t="shared" si="1037"/>
        <v/>
      </c>
      <c r="AH2336" s="65" t="str">
        <f t="shared" si="1027"/>
        <v>1890011815</v>
      </c>
      <c r="AI2336" s="65">
        <v>18900118</v>
      </c>
      <c r="AJ2336" s="65" t="s">
        <v>5372</v>
      </c>
      <c r="AK2336" s="65">
        <v>15</v>
      </c>
      <c r="AL2336" s="65" t="s">
        <v>653</v>
      </c>
      <c r="AN2336" s="65" t="str">
        <f t="shared" si="1022"/>
        <v/>
      </c>
    </row>
    <row r="2337" spans="1:40" s="126" customFormat="1" ht="16.8" customHeight="1" thickBot="1" x14ac:dyDescent="0.3">
      <c r="A2337" s="113">
        <v>1</v>
      </c>
      <c r="B2337" s="116" t="s">
        <v>115</v>
      </c>
      <c r="C2337" s="352"/>
      <c r="D2337" s="370" t="str">
        <f t="shared" ref="D2337" si="1041">IF(MID(E2337,5,2)*1&gt;6,_xlfn.CONCAT("'",LEFT(E2337,4),"-",MID(E2337,3,2)+1,"'"),_xlfn.CONCAT("'",LEFT(E2337,4)-1,"-",MID(E2337,3,2),"'"))</f>
        <v>'1890-91'</v>
      </c>
      <c r="E2337" s="214">
        <f t="shared" si="1039"/>
        <v>18901129</v>
      </c>
      <c r="F2337" s="266">
        <v>16</v>
      </c>
      <c r="G2337" s="343"/>
      <c r="H2337" s="343"/>
      <c r="I2337" s="267"/>
      <c r="J2337" s="214"/>
      <c r="K2337" s="266"/>
      <c r="L2337" s="266"/>
      <c r="M2337" s="266"/>
      <c r="N2337" s="419"/>
      <c r="O2337" s="343"/>
      <c r="P2337" s="343"/>
      <c r="Q2337" s="346"/>
      <c r="R2337" s="112" t="str">
        <f>IF(D2337="","", CONCATENATE("Update games set ", B2337, "= ",D2337," where game_id=", E2337))</f>
        <v>Update games set Season= '1890-91' where game_id=18901129</v>
      </c>
      <c r="S2337" s="112" t="str">
        <f t="shared" si="1023"/>
        <v/>
      </c>
      <c r="T2337" s="112" t="str">
        <f t="shared" si="1024"/>
        <v/>
      </c>
      <c r="U2337" s="200" t="str">
        <f t="shared" si="1021"/>
        <v/>
      </c>
      <c r="V2337" s="112" t="str">
        <f t="shared" si="1025"/>
        <v/>
      </c>
      <c r="W2337" s="415" t="str">
        <f t="shared" si="1026"/>
        <v/>
      </c>
      <c r="X2337" s="240"/>
      <c r="Y2337" s="65" t="str">
        <f t="shared" si="1033"/>
        <v/>
      </c>
      <c r="Z2337" s="65" t="str">
        <f t="shared" si="1034"/>
        <v/>
      </c>
      <c r="AA2337" s="65" t="str">
        <f t="shared" si="1035"/>
        <v/>
      </c>
      <c r="AB2337" s="65" t="str">
        <f t="shared" si="1036"/>
        <v/>
      </c>
      <c r="AC2337" s="65" t="str">
        <f t="shared" si="1037"/>
        <v/>
      </c>
      <c r="AH2337" s="65" t="str">
        <f t="shared" si="1027"/>
        <v>1890011816</v>
      </c>
      <c r="AI2337" s="126">
        <v>18900118</v>
      </c>
      <c r="AJ2337" s="126" t="s">
        <v>5372</v>
      </c>
      <c r="AK2337" s="126">
        <v>16</v>
      </c>
      <c r="AL2337" s="126" t="s">
        <v>653</v>
      </c>
      <c r="AN2337" s="65" t="str">
        <f t="shared" si="1022"/>
        <v/>
      </c>
    </row>
    <row r="2338" spans="1:40" ht="15" thickTop="1" x14ac:dyDescent="0.25">
      <c r="A2338" s="113">
        <v>1</v>
      </c>
      <c r="B2338" s="341" t="s">
        <v>22</v>
      </c>
      <c r="C2338" s="341" t="s">
        <v>5141</v>
      </c>
      <c r="D2338" s="341" t="str">
        <f t="shared" si="1014"/>
        <v>'Glasgow Rangers'</v>
      </c>
      <c r="E2338" s="211">
        <v>18910110</v>
      </c>
      <c r="F2338" s="262">
        <v>1</v>
      </c>
      <c r="H2338" s="212"/>
      <c r="R2338" s="112" t="str">
        <f>IF(D2338="","", CONCATENATE("Update games set ", B2338, "= ",D2338," where game_id=", E2338))</f>
        <v>Update games set Opponent= 'Glasgow Rangers' where game_id=18910110</v>
      </c>
      <c r="S2338" s="112" t="str">
        <f t="shared" si="1023"/>
        <v/>
      </c>
      <c r="T2338" s="112" t="str">
        <f t="shared" si="1024"/>
        <v/>
      </c>
      <c r="U2338" s="200" t="str">
        <f t="shared" si="1021"/>
        <v/>
      </c>
      <c r="V2338" s="112" t="str">
        <f t="shared" si="1025"/>
        <v/>
      </c>
      <c r="W2338" s="415" t="str">
        <f t="shared" si="1026"/>
        <v/>
      </c>
      <c r="Y2338" s="65" t="str">
        <f t="shared" si="1033"/>
        <v/>
      </c>
      <c r="Z2338" s="65" t="str">
        <f t="shared" si="1034"/>
        <v/>
      </c>
      <c r="AA2338" s="65" t="str">
        <f t="shared" si="1035"/>
        <v/>
      </c>
      <c r="AB2338" s="65" t="str">
        <f t="shared" si="1036"/>
        <v/>
      </c>
      <c r="AC2338" s="65" t="str">
        <f t="shared" si="1037"/>
        <v/>
      </c>
      <c r="AH2338" s="65" t="str">
        <f t="shared" si="1027"/>
        <v>189002011</v>
      </c>
      <c r="AI2338" s="65">
        <v>18900201</v>
      </c>
      <c r="AJ2338" s="65" t="s">
        <v>5206</v>
      </c>
      <c r="AK2338" s="65">
        <v>1</v>
      </c>
      <c r="AL2338" s="65" t="s">
        <v>2062</v>
      </c>
      <c r="AN2338" s="65" t="str">
        <f t="shared" si="1022"/>
        <v>update games set source = 'The Nottingham Forest Football Scrapbook' where game_id = 18910110</v>
      </c>
    </row>
    <row r="2339" spans="1:40" ht="16.8" customHeight="1" x14ac:dyDescent="0.25">
      <c r="A2339" s="113">
        <v>1</v>
      </c>
      <c r="B2339" s="342" t="s">
        <v>4979</v>
      </c>
      <c r="C2339" s="342" t="str">
        <f>IF(C2338="", "", C2338)</f>
        <v>Glasgow Rangers</v>
      </c>
      <c r="D2339" s="350" t="str">
        <f t="shared" ref="D2339:D2402" si="1042">IF(C2339="", "", CONCATENATE("'", C2339,"'"))</f>
        <v>'Glasgow Rangers'</v>
      </c>
      <c r="E2339" s="211">
        <f>E2338</f>
        <v>18910110</v>
      </c>
      <c r="F2339" s="262">
        <v>2</v>
      </c>
      <c r="R2339" s="112" t="str">
        <f>IF(D2339="","", CONCATENATE("Update games set ", B2339, "= ",D2339," where game_id=", E2339))</f>
        <v>Update games set Opp_parent= 'Glasgow Rangers' where game_id=18910110</v>
      </c>
      <c r="S2339" s="112" t="str">
        <f t="shared" si="1023"/>
        <v/>
      </c>
      <c r="T2339" s="112" t="str">
        <f t="shared" si="1024"/>
        <v/>
      </c>
      <c r="U2339" s="200" t="str">
        <f t="shared" si="1021"/>
        <v/>
      </c>
      <c r="V2339" s="112" t="str">
        <f t="shared" si="1025"/>
        <v/>
      </c>
      <c r="W2339" s="415" t="str">
        <f t="shared" si="1026"/>
        <v/>
      </c>
      <c r="Y2339" s="65" t="str">
        <f t="shared" si="1033"/>
        <v/>
      </c>
      <c r="Z2339" s="65" t="str">
        <f t="shared" si="1034"/>
        <v/>
      </c>
      <c r="AA2339" s="65" t="str">
        <f t="shared" si="1035"/>
        <v/>
      </c>
      <c r="AB2339" s="65" t="str">
        <f t="shared" si="1036"/>
        <v/>
      </c>
      <c r="AC2339" s="65" t="str">
        <f t="shared" si="1037"/>
        <v/>
      </c>
      <c r="AH2339" s="65" t="str">
        <f t="shared" si="1027"/>
        <v>189002012</v>
      </c>
      <c r="AI2339" s="65">
        <v>18900201</v>
      </c>
      <c r="AJ2339" s="65" t="s">
        <v>5206</v>
      </c>
      <c r="AK2339" s="65">
        <v>2</v>
      </c>
      <c r="AL2339" s="65" t="s">
        <v>2046</v>
      </c>
      <c r="AN2339" s="65" t="str">
        <f t="shared" si="1022"/>
        <v/>
      </c>
    </row>
    <row r="2340" spans="1:40" ht="16.8" customHeight="1" x14ac:dyDescent="0.25">
      <c r="A2340" s="113">
        <v>1</v>
      </c>
      <c r="B2340" s="342" t="s">
        <v>2653</v>
      </c>
      <c r="C2340" s="342" t="s">
        <v>663</v>
      </c>
      <c r="D2340" s="350" t="str">
        <f t="shared" si="1042"/>
        <v>'Friendly'</v>
      </c>
      <c r="E2340" s="211">
        <f t="shared" ref="E2340:E2353" si="1043">E2339</f>
        <v>18910110</v>
      </c>
      <c r="F2340" s="262">
        <v>3</v>
      </c>
      <c r="R2340" s="112" t="str">
        <f>IF(D2340="","", CONCATENATE("Update games set ", B2340, "= ",D2340," where game_id=", E2340))</f>
        <v>Update games set Game_type= 'Friendly' where game_id=18910110</v>
      </c>
      <c r="S2340" s="112" t="str">
        <f t="shared" si="1023"/>
        <v/>
      </c>
      <c r="T2340" s="112" t="str">
        <f t="shared" si="1024"/>
        <v/>
      </c>
      <c r="U2340" s="200" t="str">
        <f t="shared" si="1021"/>
        <v/>
      </c>
      <c r="V2340" s="112" t="str">
        <f t="shared" si="1025"/>
        <v/>
      </c>
      <c r="W2340" s="415" t="str">
        <f t="shared" si="1026"/>
        <v/>
      </c>
      <c r="Y2340" s="65" t="str">
        <f t="shared" si="1033"/>
        <v/>
      </c>
      <c r="Z2340" s="65" t="str">
        <f t="shared" si="1034"/>
        <v/>
      </c>
      <c r="AA2340" s="65" t="str">
        <f t="shared" si="1035"/>
        <v/>
      </c>
      <c r="AB2340" s="65" t="str">
        <f t="shared" si="1036"/>
        <v/>
      </c>
      <c r="AC2340" s="65" t="str">
        <f t="shared" si="1037"/>
        <v/>
      </c>
      <c r="AH2340" s="65" t="str">
        <f t="shared" si="1027"/>
        <v>189002013</v>
      </c>
      <c r="AI2340" s="65">
        <v>18900201</v>
      </c>
      <c r="AJ2340" s="65" t="s">
        <v>5206</v>
      </c>
      <c r="AK2340" s="65">
        <v>3</v>
      </c>
      <c r="AL2340" s="65" t="s">
        <v>2086</v>
      </c>
      <c r="AN2340" s="65" t="str">
        <f t="shared" si="1022"/>
        <v/>
      </c>
    </row>
    <row r="2341" spans="1:40" ht="16.8" customHeight="1" x14ac:dyDescent="0.25">
      <c r="A2341" s="113">
        <v>1</v>
      </c>
      <c r="B2341" s="342" t="s">
        <v>4978</v>
      </c>
      <c r="C2341" s="342" t="s">
        <v>0</v>
      </c>
      <c r="D2341" s="350" t="str">
        <f t="shared" si="1042"/>
        <v>'A'</v>
      </c>
      <c r="E2341" s="211">
        <f t="shared" si="1043"/>
        <v>18910110</v>
      </c>
      <c r="F2341" s="262">
        <v>4</v>
      </c>
      <c r="R2341" s="112" t="str">
        <f>IF(D2341="","", CONCATENATE("Update games set ", B2341, "= ",D2341," where game_id=", E2341))</f>
        <v>Update games set HAN= 'A' where game_id=18910110</v>
      </c>
      <c r="S2341" s="112" t="str">
        <f t="shared" si="1023"/>
        <v/>
      </c>
      <c r="T2341" s="112" t="str">
        <f t="shared" si="1024"/>
        <v/>
      </c>
      <c r="U2341" s="200" t="str">
        <f t="shared" si="1021"/>
        <v/>
      </c>
      <c r="V2341" s="112" t="str">
        <f t="shared" si="1025"/>
        <v/>
      </c>
      <c r="W2341" s="415" t="str">
        <f t="shared" si="1026"/>
        <v/>
      </c>
      <c r="Y2341" s="65" t="str">
        <f t="shared" si="1033"/>
        <v/>
      </c>
      <c r="Z2341" s="65" t="str">
        <f t="shared" si="1034"/>
        <v/>
      </c>
      <c r="AA2341" s="65" t="str">
        <f t="shared" si="1035"/>
        <v/>
      </c>
      <c r="AB2341" s="65" t="str">
        <f t="shared" si="1036"/>
        <v/>
      </c>
      <c r="AC2341" s="65" t="str">
        <f t="shared" si="1037"/>
        <v/>
      </c>
      <c r="AH2341" s="65" t="str">
        <f t="shared" si="1027"/>
        <v>189002014</v>
      </c>
      <c r="AI2341" s="65">
        <v>18900201</v>
      </c>
      <c r="AJ2341" s="65" t="s">
        <v>5206</v>
      </c>
      <c r="AK2341" s="65">
        <v>4</v>
      </c>
      <c r="AL2341" s="65" t="s">
        <v>3537</v>
      </c>
      <c r="AN2341" s="65" t="str">
        <f t="shared" si="1022"/>
        <v/>
      </c>
    </row>
    <row r="2342" spans="1:40" ht="16.8" customHeight="1" x14ac:dyDescent="0.25">
      <c r="A2342" s="113">
        <v>1</v>
      </c>
      <c r="B2342" s="342" t="s">
        <v>5</v>
      </c>
      <c r="C2342" s="342">
        <v>2</v>
      </c>
      <c r="D2342" s="349">
        <f t="shared" si="1029"/>
        <v>2</v>
      </c>
      <c r="E2342" s="211">
        <f t="shared" si="1043"/>
        <v>18910110</v>
      </c>
      <c r="F2342" s="262">
        <v>5</v>
      </c>
      <c r="R2342" s="112" t="str">
        <f>IF(D2342="","", CONCATENATE("Update games set ", B2342, "= ",D2342," where game_id=", E2342))</f>
        <v>Update games set F= 2 where game_id=18910110</v>
      </c>
      <c r="S2342" s="112" t="str">
        <f t="shared" si="1023"/>
        <v/>
      </c>
      <c r="T2342" s="112" t="str">
        <f t="shared" si="1024"/>
        <v/>
      </c>
      <c r="U2342" s="200" t="str">
        <f t="shared" si="1021"/>
        <v/>
      </c>
      <c r="V2342" s="112" t="str">
        <f t="shared" si="1025"/>
        <v/>
      </c>
      <c r="W2342" s="415" t="str">
        <f t="shared" si="1026"/>
        <v/>
      </c>
      <c r="Y2342" s="65" t="str">
        <f t="shared" si="1033"/>
        <v/>
      </c>
      <c r="Z2342" s="65" t="str">
        <f t="shared" si="1034"/>
        <v/>
      </c>
      <c r="AA2342" s="65" t="str">
        <f t="shared" si="1035"/>
        <v/>
      </c>
      <c r="AB2342" s="65" t="str">
        <f t="shared" si="1036"/>
        <v/>
      </c>
      <c r="AC2342" s="65" t="str">
        <f t="shared" si="1037"/>
        <v/>
      </c>
      <c r="AH2342" s="65" t="str">
        <f t="shared" si="1027"/>
        <v>189002015</v>
      </c>
      <c r="AI2342" s="65">
        <v>18900201</v>
      </c>
      <c r="AJ2342" s="65" t="s">
        <v>5206</v>
      </c>
      <c r="AK2342" s="65">
        <v>5</v>
      </c>
      <c r="AL2342" s="65" t="s">
        <v>3281</v>
      </c>
      <c r="AN2342" s="65" t="str">
        <f t="shared" si="1022"/>
        <v/>
      </c>
    </row>
    <row r="2343" spans="1:40" ht="16.8" customHeight="1" x14ac:dyDescent="0.25">
      <c r="A2343" s="113">
        <v>1</v>
      </c>
      <c r="B2343" s="342" t="s">
        <v>0</v>
      </c>
      <c r="C2343" s="342">
        <v>1</v>
      </c>
      <c r="D2343" s="349">
        <f t="shared" si="1029"/>
        <v>1</v>
      </c>
      <c r="E2343" s="211">
        <f t="shared" si="1043"/>
        <v>18910110</v>
      </c>
      <c r="F2343" s="262">
        <v>6</v>
      </c>
      <c r="R2343" s="112" t="str">
        <f>IF(D2343="","", CONCATENATE("Update games set ", B2343, "= ",D2343," where game_id=", E2343))</f>
        <v>Update games set A= 1 where game_id=18910110</v>
      </c>
      <c r="S2343" s="112" t="str">
        <f t="shared" si="1023"/>
        <v/>
      </c>
      <c r="T2343" s="112" t="str">
        <f t="shared" si="1024"/>
        <v/>
      </c>
      <c r="U2343" s="200" t="str">
        <f t="shared" si="1021"/>
        <v/>
      </c>
      <c r="V2343" s="112" t="str">
        <f t="shared" si="1025"/>
        <v/>
      </c>
      <c r="W2343" s="415" t="str">
        <f t="shared" si="1026"/>
        <v/>
      </c>
      <c r="Y2343" s="65" t="str">
        <f t="shared" si="1033"/>
        <v/>
      </c>
      <c r="Z2343" s="65" t="str">
        <f t="shared" si="1034"/>
        <v/>
      </c>
      <c r="AA2343" s="65" t="str">
        <f t="shared" si="1035"/>
        <v/>
      </c>
      <c r="AB2343" s="65" t="str">
        <f t="shared" si="1036"/>
        <v/>
      </c>
      <c r="AC2343" s="65" t="str">
        <f t="shared" si="1037"/>
        <v/>
      </c>
      <c r="AH2343" s="65" t="str">
        <f t="shared" si="1027"/>
        <v>189002016</v>
      </c>
      <c r="AI2343" s="65">
        <v>18900201</v>
      </c>
      <c r="AJ2343" s="65" t="s">
        <v>5206</v>
      </c>
      <c r="AK2343" s="65">
        <v>6</v>
      </c>
      <c r="AL2343" s="65" t="s">
        <v>2029</v>
      </c>
      <c r="AN2343" s="65" t="str">
        <f t="shared" si="1022"/>
        <v/>
      </c>
    </row>
    <row r="2344" spans="1:40" ht="16.8" customHeight="1" x14ac:dyDescent="0.25">
      <c r="A2344" s="113">
        <v>1</v>
      </c>
      <c r="B2344" s="342" t="s">
        <v>23</v>
      </c>
      <c r="D2344" s="334" t="str">
        <f t="shared" ref="D2344" si="1044">IF(C2344="",IF(D2342&gt;D2343,"'W'",IF(D2342=D2343,"'D'","'L'")),_xlfn.CONCAT("'",C2344,"'"))</f>
        <v>'W'</v>
      </c>
      <c r="E2344" s="211">
        <f t="shared" si="1043"/>
        <v>18910110</v>
      </c>
      <c r="F2344" s="262">
        <v>7</v>
      </c>
      <c r="R2344" s="112" t="str">
        <f>IF(D2344="","", CONCATENATE("Update games set ", B2344, "= ",D2344," where game_id=", E2344))</f>
        <v>Update games set Result= 'W' where game_id=18910110</v>
      </c>
      <c r="S2344" s="112" t="str">
        <f t="shared" si="1023"/>
        <v/>
      </c>
      <c r="T2344" s="112" t="str">
        <f t="shared" si="1024"/>
        <v/>
      </c>
      <c r="U2344" s="200" t="str">
        <f t="shared" si="1021"/>
        <v/>
      </c>
      <c r="V2344" s="112" t="str">
        <f t="shared" si="1025"/>
        <v/>
      </c>
      <c r="W2344" s="415" t="str">
        <f t="shared" si="1026"/>
        <v/>
      </c>
      <c r="Y2344" s="65" t="str">
        <f t="shared" si="1033"/>
        <v/>
      </c>
      <c r="Z2344" s="65" t="str">
        <f t="shared" si="1034"/>
        <v/>
      </c>
      <c r="AA2344" s="65" t="str">
        <f t="shared" si="1035"/>
        <v/>
      </c>
      <c r="AB2344" s="65" t="str">
        <f t="shared" si="1036"/>
        <v/>
      </c>
      <c r="AC2344" s="65" t="str">
        <f t="shared" si="1037"/>
        <v/>
      </c>
      <c r="AH2344" s="65" t="str">
        <f t="shared" si="1027"/>
        <v>189002017</v>
      </c>
      <c r="AI2344" s="65">
        <v>18900201</v>
      </c>
      <c r="AJ2344" s="65" t="s">
        <v>5206</v>
      </c>
      <c r="AK2344" s="65">
        <v>7</v>
      </c>
      <c r="AL2344" s="65" t="s">
        <v>3632</v>
      </c>
      <c r="AN2344" s="65" t="str">
        <f t="shared" si="1022"/>
        <v/>
      </c>
    </row>
    <row r="2345" spans="1:40" ht="16.8" customHeight="1" x14ac:dyDescent="0.25">
      <c r="A2345" s="113">
        <v>1</v>
      </c>
      <c r="B2345" s="342" t="s">
        <v>768</v>
      </c>
      <c r="D2345" s="349" t="str">
        <f t="shared" si="1031"/>
        <v/>
      </c>
      <c r="E2345" s="211">
        <f t="shared" si="1043"/>
        <v>18910110</v>
      </c>
      <c r="F2345" s="262">
        <v>8</v>
      </c>
      <c r="R2345" s="112" t="str">
        <f>IF(D2345="","", CONCATENATE("Update games set ", B2345, "= ",D2345," where game_id=", E2345))</f>
        <v/>
      </c>
      <c r="S2345" s="112" t="str">
        <f t="shared" si="1023"/>
        <v/>
      </c>
      <c r="T2345" s="112" t="str">
        <f t="shared" si="1024"/>
        <v/>
      </c>
      <c r="U2345" s="200" t="str">
        <f t="shared" si="1021"/>
        <v/>
      </c>
      <c r="V2345" s="112" t="str">
        <f t="shared" si="1025"/>
        <v/>
      </c>
      <c r="W2345" s="415" t="str">
        <f t="shared" si="1026"/>
        <v/>
      </c>
      <c r="Y2345" s="65" t="str">
        <f t="shared" si="1033"/>
        <v/>
      </c>
      <c r="Z2345" s="65" t="str">
        <f t="shared" si="1034"/>
        <v/>
      </c>
      <c r="AA2345" s="65" t="str">
        <f t="shared" si="1035"/>
        <v/>
      </c>
      <c r="AB2345" s="65" t="str">
        <f t="shared" si="1036"/>
        <v/>
      </c>
      <c r="AC2345" s="65" t="str">
        <f t="shared" si="1037"/>
        <v/>
      </c>
      <c r="AH2345" s="65" t="str">
        <f t="shared" si="1027"/>
        <v>189002018</v>
      </c>
      <c r="AI2345" s="65">
        <v>18900201</v>
      </c>
      <c r="AJ2345" s="65" t="s">
        <v>5206</v>
      </c>
      <c r="AK2345" s="65">
        <v>8</v>
      </c>
      <c r="AL2345" s="65" t="s">
        <v>3648</v>
      </c>
      <c r="AN2345" s="65" t="str">
        <f t="shared" si="1022"/>
        <v/>
      </c>
    </row>
    <row r="2346" spans="1:40" ht="16.8" customHeight="1" x14ac:dyDescent="0.25">
      <c r="A2346" s="113">
        <v>1</v>
      </c>
      <c r="B2346" s="342" t="s">
        <v>766</v>
      </c>
      <c r="D2346" s="349" t="str">
        <f t="shared" si="1031"/>
        <v/>
      </c>
      <c r="E2346" s="211">
        <f t="shared" si="1043"/>
        <v>18910110</v>
      </c>
      <c r="F2346" s="262">
        <v>9</v>
      </c>
      <c r="G2346" s="194"/>
      <c r="H2346" s="194"/>
      <c r="N2346" s="417"/>
      <c r="O2346" s="194"/>
      <c r="P2346" s="194"/>
      <c r="R2346" s="112" t="str">
        <f>IF(D2346="","", CONCATENATE("Update games set ", B2346, "= ",D2346," where game_id=", E2346))</f>
        <v/>
      </c>
      <c r="S2346" s="112" t="str">
        <f t="shared" si="1023"/>
        <v/>
      </c>
      <c r="T2346" s="112" t="str">
        <f t="shared" si="1024"/>
        <v/>
      </c>
      <c r="U2346" s="200" t="str">
        <f t="shared" si="1021"/>
        <v/>
      </c>
      <c r="V2346" s="112" t="str">
        <f t="shared" si="1025"/>
        <v/>
      </c>
      <c r="W2346" s="415" t="str">
        <f t="shared" si="1026"/>
        <v/>
      </c>
      <c r="Y2346" s="65" t="str">
        <f t="shared" si="1033"/>
        <v/>
      </c>
      <c r="Z2346" s="65" t="str">
        <f t="shared" si="1034"/>
        <v/>
      </c>
      <c r="AA2346" s="65" t="str">
        <f t="shared" si="1035"/>
        <v/>
      </c>
      <c r="AB2346" s="65" t="str">
        <f t="shared" si="1036"/>
        <v/>
      </c>
      <c r="AC2346" s="65" t="str">
        <f t="shared" si="1037"/>
        <v/>
      </c>
      <c r="AH2346" s="65" t="str">
        <f t="shared" si="1027"/>
        <v>189002019</v>
      </c>
      <c r="AI2346" s="65">
        <v>18900201</v>
      </c>
      <c r="AJ2346" s="65" t="s">
        <v>5206</v>
      </c>
      <c r="AK2346" s="65">
        <v>9</v>
      </c>
      <c r="AL2346" s="65" t="s">
        <v>3263</v>
      </c>
      <c r="AN2346" s="65" t="str">
        <f t="shared" si="1022"/>
        <v/>
      </c>
    </row>
    <row r="2347" spans="1:40" ht="16.8" customHeight="1" x14ac:dyDescent="0.25">
      <c r="A2347" s="113">
        <v>1</v>
      </c>
      <c r="B2347" s="342" t="s">
        <v>753</v>
      </c>
      <c r="C2347" s="351"/>
      <c r="D2347" s="350" t="str">
        <f t="shared" si="1032"/>
        <v/>
      </c>
      <c r="E2347" s="211">
        <f t="shared" si="1043"/>
        <v>18910110</v>
      </c>
      <c r="F2347" s="262">
        <v>10</v>
      </c>
      <c r="G2347" s="194"/>
      <c r="N2347" s="417"/>
      <c r="O2347" s="194"/>
      <c r="P2347" s="194"/>
      <c r="R2347" s="112" t="str">
        <f>IF(D2347="","", CONCATENATE("Update games set ", B2347, "= ",D2347," where game_id=", E2347))</f>
        <v/>
      </c>
      <c r="S2347" s="112" t="str">
        <f t="shared" si="1023"/>
        <v/>
      </c>
      <c r="T2347" s="112" t="str">
        <f t="shared" si="1024"/>
        <v/>
      </c>
      <c r="U2347" s="200" t="str">
        <f t="shared" si="1021"/>
        <v/>
      </c>
      <c r="V2347" s="112" t="str">
        <f t="shared" si="1025"/>
        <v/>
      </c>
      <c r="W2347" s="415" t="str">
        <f t="shared" si="1026"/>
        <v/>
      </c>
      <c r="Y2347" s="65" t="str">
        <f t="shared" si="1033"/>
        <v/>
      </c>
      <c r="Z2347" s="65" t="str">
        <f t="shared" si="1034"/>
        <v/>
      </c>
      <c r="AA2347" s="65" t="str">
        <f t="shared" si="1035"/>
        <v/>
      </c>
      <c r="AB2347" s="65" t="str">
        <f t="shared" si="1036"/>
        <v/>
      </c>
      <c r="AC2347" s="65" t="str">
        <f t="shared" si="1037"/>
        <v/>
      </c>
      <c r="AH2347" s="65" t="str">
        <f t="shared" si="1027"/>
        <v>1890020110</v>
      </c>
      <c r="AI2347" s="65">
        <v>18900201</v>
      </c>
      <c r="AJ2347" s="65" t="s">
        <v>5206</v>
      </c>
      <c r="AK2347" s="65">
        <v>10</v>
      </c>
      <c r="AL2347" s="65" t="s">
        <v>3282</v>
      </c>
      <c r="AN2347" s="65" t="str">
        <f t="shared" si="1022"/>
        <v/>
      </c>
    </row>
    <row r="2348" spans="1:40" ht="16.8" customHeight="1" x14ac:dyDescent="0.25">
      <c r="A2348" s="113">
        <v>1</v>
      </c>
      <c r="B2348" s="342" t="s">
        <v>746</v>
      </c>
      <c r="C2348" s="351" t="s">
        <v>5062</v>
      </c>
      <c r="D2348" s="334" t="str">
        <f>CONCATENATE("'", LEFT(E2348,4),"-",MID(E2348,5,2),"-", MID(E2348,7,2), " ", C2348,"'")</f>
        <v>'1891-01-10 15:00'</v>
      </c>
      <c r="E2348" s="211">
        <f t="shared" si="1043"/>
        <v>18910110</v>
      </c>
      <c r="F2348" s="262">
        <v>11</v>
      </c>
      <c r="R2348" s="112" t="str">
        <f>IF(D2348="","", CONCATENATE("Update games set ", B2348, "= ",D2348," where game_id=", E2348))</f>
        <v>Update games set Game_date= '1891-01-10 15:00' where game_id=18910110</v>
      </c>
      <c r="S2348" s="112" t="str">
        <f t="shared" si="1023"/>
        <v/>
      </c>
      <c r="T2348" s="112" t="str">
        <f t="shared" si="1024"/>
        <v/>
      </c>
      <c r="U2348" s="200" t="str">
        <f t="shared" si="1021"/>
        <v/>
      </c>
      <c r="V2348" s="112" t="str">
        <f t="shared" si="1025"/>
        <v/>
      </c>
      <c r="W2348" s="415" t="str">
        <f t="shared" si="1026"/>
        <v/>
      </c>
      <c r="Y2348" s="65" t="str">
        <f t="shared" si="1033"/>
        <v/>
      </c>
      <c r="Z2348" s="65" t="str">
        <f t="shared" si="1034"/>
        <v/>
      </c>
      <c r="AA2348" s="65" t="str">
        <f t="shared" si="1035"/>
        <v/>
      </c>
      <c r="AB2348" s="65" t="str">
        <f t="shared" si="1036"/>
        <v/>
      </c>
      <c r="AC2348" s="65" t="str">
        <f t="shared" si="1037"/>
        <v/>
      </c>
      <c r="AH2348" s="65" t="str">
        <f t="shared" si="1027"/>
        <v>1890020111</v>
      </c>
      <c r="AI2348" s="65">
        <v>18900201</v>
      </c>
      <c r="AJ2348" s="65" t="s">
        <v>5206</v>
      </c>
      <c r="AK2348" s="65">
        <v>11</v>
      </c>
      <c r="AL2348" s="65" t="s">
        <v>3314</v>
      </c>
      <c r="AN2348" s="65" t="str">
        <f t="shared" si="1022"/>
        <v/>
      </c>
    </row>
    <row r="2349" spans="1:40" ht="16.8" customHeight="1" x14ac:dyDescent="0.25">
      <c r="A2349" s="113">
        <v>1</v>
      </c>
      <c r="B2349" s="342" t="s">
        <v>25</v>
      </c>
      <c r="D2349" s="350" t="str">
        <f t="shared" si="1042"/>
        <v/>
      </c>
      <c r="E2349" s="211">
        <f t="shared" si="1043"/>
        <v>18910110</v>
      </c>
      <c r="F2349" s="262">
        <v>12</v>
      </c>
      <c r="G2349" s="212"/>
      <c r="H2349" s="212"/>
      <c r="N2349" s="416"/>
      <c r="O2349" s="212"/>
      <c r="P2349" s="212"/>
      <c r="R2349" s="112" t="str">
        <f>IF(D2349="","", CONCATENATE("Update games set ", B2349, "= ",D2349," where game_id=", E2349))</f>
        <v/>
      </c>
      <c r="S2349" s="112" t="str">
        <f t="shared" si="1023"/>
        <v/>
      </c>
      <c r="T2349" s="112" t="str">
        <f t="shared" si="1024"/>
        <v/>
      </c>
      <c r="U2349" s="200" t="str">
        <f t="shared" si="1021"/>
        <v/>
      </c>
      <c r="V2349" s="112" t="str">
        <f t="shared" si="1025"/>
        <v/>
      </c>
      <c r="W2349" s="415" t="str">
        <f t="shared" si="1026"/>
        <v/>
      </c>
      <c r="Y2349" s="65" t="str">
        <f t="shared" si="1033"/>
        <v/>
      </c>
      <c r="Z2349" s="65" t="str">
        <f t="shared" si="1034"/>
        <v/>
      </c>
      <c r="AA2349" s="65" t="str">
        <f t="shared" si="1035"/>
        <v/>
      </c>
      <c r="AB2349" s="65" t="str">
        <f t="shared" si="1036"/>
        <v/>
      </c>
      <c r="AC2349" s="65" t="str">
        <f t="shared" si="1037"/>
        <v/>
      </c>
      <c r="AH2349" s="65" t="str">
        <f t="shared" si="1027"/>
        <v>1890020112</v>
      </c>
      <c r="AI2349" s="65">
        <v>18900201</v>
      </c>
      <c r="AJ2349" s="65" t="s">
        <v>5206</v>
      </c>
      <c r="AK2349" s="65">
        <v>12</v>
      </c>
      <c r="AL2349" s="65" t="s">
        <v>653</v>
      </c>
      <c r="AN2349" s="65" t="str">
        <f t="shared" si="1022"/>
        <v/>
      </c>
    </row>
    <row r="2350" spans="1:40" ht="16.8" customHeight="1" x14ac:dyDescent="0.25">
      <c r="A2350" s="113">
        <v>1</v>
      </c>
      <c r="B2350" s="342" t="s">
        <v>475</v>
      </c>
      <c r="D2350" s="349" t="str">
        <f t="shared" si="1031"/>
        <v/>
      </c>
      <c r="E2350" s="211">
        <f t="shared" si="1043"/>
        <v>18910110</v>
      </c>
      <c r="F2350" s="262">
        <v>13</v>
      </c>
      <c r="R2350" s="112" t="str">
        <f>IF(D2350="","", CONCATENATE("Update games set ", B2350, "= ",D2350," where game_id=", E2350))</f>
        <v/>
      </c>
      <c r="S2350" s="112" t="str">
        <f t="shared" si="1023"/>
        <v/>
      </c>
      <c r="T2350" s="112" t="str">
        <f t="shared" si="1024"/>
        <v/>
      </c>
      <c r="U2350" s="200" t="str">
        <f t="shared" si="1021"/>
        <v/>
      </c>
      <c r="V2350" s="112" t="str">
        <f t="shared" si="1025"/>
        <v/>
      </c>
      <c r="W2350" s="415" t="str">
        <f t="shared" si="1026"/>
        <v/>
      </c>
      <c r="Y2350" s="65" t="str">
        <f t="shared" si="1033"/>
        <v/>
      </c>
      <c r="Z2350" s="65" t="str">
        <f t="shared" si="1034"/>
        <v/>
      </c>
      <c r="AA2350" s="65" t="str">
        <f t="shared" si="1035"/>
        <v/>
      </c>
      <c r="AB2350" s="65" t="str">
        <f t="shared" si="1036"/>
        <v/>
      </c>
      <c r="AC2350" s="65" t="str">
        <f t="shared" si="1037"/>
        <v/>
      </c>
      <c r="AH2350" s="65" t="str">
        <f t="shared" si="1027"/>
        <v>1890020113</v>
      </c>
      <c r="AI2350" s="65">
        <v>18900201</v>
      </c>
      <c r="AJ2350" s="65" t="s">
        <v>5206</v>
      </c>
      <c r="AK2350" s="65">
        <v>13</v>
      </c>
      <c r="AL2350" s="65" t="s">
        <v>653</v>
      </c>
      <c r="AN2350" s="65" t="str">
        <f t="shared" si="1022"/>
        <v/>
      </c>
    </row>
    <row r="2351" spans="1:40" ht="16.8" customHeight="1" x14ac:dyDescent="0.25">
      <c r="A2351" s="113">
        <v>1</v>
      </c>
      <c r="B2351" s="342" t="s">
        <v>20</v>
      </c>
      <c r="C2351" s="342" t="s">
        <v>5142</v>
      </c>
      <c r="D2351" s="350" t="str">
        <f t="shared" si="1042"/>
        <v>'Ibrox'</v>
      </c>
      <c r="E2351" s="211">
        <f t="shared" si="1043"/>
        <v>18910110</v>
      </c>
      <c r="F2351" s="262">
        <v>14</v>
      </c>
      <c r="R2351" s="112" t="str">
        <f>IF(D2351="","", CONCATENATE("Update games set ", B2351, "= ",D2351," where game_id=", E2351))</f>
        <v>Update games set Ground= 'Ibrox' where game_id=18910110</v>
      </c>
      <c r="S2351" s="112" t="str">
        <f t="shared" si="1023"/>
        <v/>
      </c>
      <c r="T2351" s="112" t="str">
        <f t="shared" si="1024"/>
        <v/>
      </c>
      <c r="U2351" s="200" t="str">
        <f t="shared" si="1021"/>
        <v/>
      </c>
      <c r="V2351" s="112" t="str">
        <f t="shared" si="1025"/>
        <v/>
      </c>
      <c r="W2351" s="415" t="str">
        <f t="shared" si="1026"/>
        <v/>
      </c>
      <c r="Y2351" s="65" t="str">
        <f t="shared" si="1033"/>
        <v/>
      </c>
      <c r="Z2351" s="65" t="str">
        <f t="shared" si="1034"/>
        <v/>
      </c>
      <c r="AA2351" s="65" t="str">
        <f t="shared" si="1035"/>
        <v/>
      </c>
      <c r="AB2351" s="65" t="str">
        <f t="shared" si="1036"/>
        <v/>
      </c>
      <c r="AC2351" s="65" t="str">
        <f t="shared" si="1037"/>
        <v/>
      </c>
      <c r="AH2351" s="65" t="str">
        <f t="shared" si="1027"/>
        <v>1890020114</v>
      </c>
      <c r="AI2351" s="65">
        <v>18900201</v>
      </c>
      <c r="AJ2351" s="65" t="s">
        <v>5206</v>
      </c>
      <c r="AK2351" s="65">
        <v>14</v>
      </c>
      <c r="AL2351" s="65" t="s">
        <v>653</v>
      </c>
      <c r="AN2351" s="65" t="str">
        <f t="shared" si="1022"/>
        <v/>
      </c>
    </row>
    <row r="2352" spans="1:40" ht="16.8" customHeight="1" x14ac:dyDescent="0.25">
      <c r="A2352" s="113">
        <v>1</v>
      </c>
      <c r="B2352" s="342" t="s">
        <v>4882</v>
      </c>
      <c r="C2352" s="342" t="str">
        <f>IF(C2351="", "", C2351)</f>
        <v>Ibrox</v>
      </c>
      <c r="D2352" s="350" t="str">
        <f t="shared" si="1042"/>
        <v>'Ibrox'</v>
      </c>
      <c r="E2352" s="211">
        <f t="shared" si="1043"/>
        <v>18910110</v>
      </c>
      <c r="F2352" s="262">
        <v>15</v>
      </c>
      <c r="R2352" s="112" t="str">
        <f>IF(D2352="","", CONCATENATE("Update games set ", B2352, "= ",D2352," where game_id=", E2352))</f>
        <v>Update games set Ground_parent= 'Ibrox' where game_id=18910110</v>
      </c>
      <c r="S2352" s="112" t="str">
        <f t="shared" si="1023"/>
        <v/>
      </c>
      <c r="T2352" s="112" t="str">
        <f t="shared" si="1024"/>
        <v/>
      </c>
      <c r="U2352" s="200" t="str">
        <f t="shared" si="1021"/>
        <v/>
      </c>
      <c r="V2352" s="112" t="str">
        <f t="shared" si="1025"/>
        <v/>
      </c>
      <c r="W2352" s="415" t="str">
        <f t="shared" si="1026"/>
        <v/>
      </c>
      <c r="Y2352" s="65" t="str">
        <f t="shared" si="1033"/>
        <v/>
      </c>
      <c r="Z2352" s="65" t="str">
        <f t="shared" si="1034"/>
        <v/>
      </c>
      <c r="AA2352" s="65" t="str">
        <f t="shared" si="1035"/>
        <v/>
      </c>
      <c r="AB2352" s="65" t="str">
        <f t="shared" si="1036"/>
        <v/>
      </c>
      <c r="AC2352" s="65" t="str">
        <f t="shared" si="1037"/>
        <v/>
      </c>
      <c r="AH2352" s="65" t="str">
        <f t="shared" si="1027"/>
        <v>1890020115</v>
      </c>
      <c r="AI2352" s="65">
        <v>18900201</v>
      </c>
      <c r="AJ2352" s="65" t="s">
        <v>5206</v>
      </c>
      <c r="AK2352" s="65">
        <v>15</v>
      </c>
      <c r="AL2352" s="65" t="s">
        <v>653</v>
      </c>
      <c r="AN2352" s="65" t="str">
        <f t="shared" si="1022"/>
        <v/>
      </c>
    </row>
    <row r="2353" spans="1:40" s="126" customFormat="1" ht="16.8" customHeight="1" thickBot="1" x14ac:dyDescent="0.3">
      <c r="A2353" s="113">
        <v>1</v>
      </c>
      <c r="B2353" s="116" t="s">
        <v>115</v>
      </c>
      <c r="C2353" s="352"/>
      <c r="D2353" s="370" t="str">
        <f t="shared" ref="D2353" si="1045">IF(MID(E2353,5,2)*1&gt;6,_xlfn.CONCAT("'",LEFT(E2353,4),"-",MID(E2353,3,2)+1,"'"),_xlfn.CONCAT("'",LEFT(E2353,4)-1,"-",MID(E2353,3,2),"'"))</f>
        <v>'1890-91'</v>
      </c>
      <c r="E2353" s="214">
        <f t="shared" si="1043"/>
        <v>18910110</v>
      </c>
      <c r="F2353" s="266">
        <v>16</v>
      </c>
      <c r="G2353" s="343"/>
      <c r="H2353" s="343"/>
      <c r="I2353" s="267"/>
      <c r="J2353" s="214"/>
      <c r="K2353" s="266"/>
      <c r="L2353" s="266"/>
      <c r="M2353" s="266"/>
      <c r="N2353" s="419"/>
      <c r="O2353" s="343"/>
      <c r="P2353" s="343"/>
      <c r="Q2353" s="346"/>
      <c r="R2353" s="112" t="str">
        <f>IF(D2353="","", CONCATENATE("Update games set ", B2353, "= ",D2353," where game_id=", E2353))</f>
        <v>Update games set Season= '1890-91' where game_id=18910110</v>
      </c>
      <c r="S2353" s="112" t="str">
        <f t="shared" si="1023"/>
        <v/>
      </c>
      <c r="T2353" s="112" t="str">
        <f t="shared" si="1024"/>
        <v/>
      </c>
      <c r="U2353" s="200" t="str">
        <f t="shared" si="1021"/>
        <v/>
      </c>
      <c r="V2353" s="112" t="str">
        <f t="shared" si="1025"/>
        <v/>
      </c>
      <c r="W2353" s="415" t="str">
        <f t="shared" si="1026"/>
        <v/>
      </c>
      <c r="X2353" s="240"/>
      <c r="Y2353" s="65" t="str">
        <f t="shared" si="1033"/>
        <v/>
      </c>
      <c r="Z2353" s="65" t="str">
        <f t="shared" si="1034"/>
        <v/>
      </c>
      <c r="AA2353" s="65" t="str">
        <f t="shared" si="1035"/>
        <v/>
      </c>
      <c r="AB2353" s="65" t="str">
        <f t="shared" si="1036"/>
        <v/>
      </c>
      <c r="AC2353" s="65" t="str">
        <f t="shared" si="1037"/>
        <v/>
      </c>
      <c r="AH2353" s="65" t="str">
        <f t="shared" si="1027"/>
        <v>1890020116</v>
      </c>
      <c r="AI2353" s="126">
        <v>18900201</v>
      </c>
      <c r="AJ2353" s="126" t="s">
        <v>5206</v>
      </c>
      <c r="AK2353" s="126">
        <v>16</v>
      </c>
      <c r="AL2353" s="126" t="s">
        <v>653</v>
      </c>
      <c r="AN2353" s="65" t="str">
        <f t="shared" si="1022"/>
        <v/>
      </c>
    </row>
    <row r="2354" spans="1:40" ht="15" thickTop="1" x14ac:dyDescent="0.25">
      <c r="A2354" s="113">
        <v>1</v>
      </c>
      <c r="B2354" s="341" t="s">
        <v>22</v>
      </c>
      <c r="C2354" s="341" t="s">
        <v>5143</v>
      </c>
      <c r="D2354" s="341" t="str">
        <f t="shared" si="1042"/>
        <v>'Clapton'</v>
      </c>
      <c r="E2354" s="211">
        <v>18910117</v>
      </c>
      <c r="F2354" s="262">
        <v>1</v>
      </c>
      <c r="H2354" s="212"/>
      <c r="R2354" s="112" t="str">
        <f>IF(D2354="","", CONCATENATE("Update games set ", B2354, "= ",D2354," where game_id=", E2354))</f>
        <v>Update games set Opponent= 'Clapton' where game_id=18910117</v>
      </c>
      <c r="S2354" s="112" t="str">
        <f t="shared" si="1023"/>
        <v/>
      </c>
      <c r="T2354" s="112" t="str">
        <f t="shared" si="1024"/>
        <v/>
      </c>
      <c r="U2354" s="200" t="str">
        <f t="shared" si="1021"/>
        <v/>
      </c>
      <c r="V2354" s="112" t="str">
        <f t="shared" si="1025"/>
        <v/>
      </c>
      <c r="W2354" s="415" t="str">
        <f t="shared" si="1026"/>
        <v/>
      </c>
      <c r="Y2354" s="65" t="str">
        <f t="shared" si="1033"/>
        <v/>
      </c>
      <c r="Z2354" s="65" t="str">
        <f t="shared" si="1034"/>
        <v/>
      </c>
      <c r="AA2354" s="65" t="str">
        <f t="shared" si="1035"/>
        <v/>
      </c>
      <c r="AB2354" s="65" t="str">
        <f t="shared" si="1036"/>
        <v/>
      </c>
      <c r="AC2354" s="65" t="str">
        <f t="shared" si="1037"/>
        <v/>
      </c>
      <c r="AH2354" s="65" t="str">
        <f t="shared" si="1027"/>
        <v>189002151</v>
      </c>
      <c r="AI2354" s="65">
        <v>18900215</v>
      </c>
      <c r="AJ2354" s="65" t="s">
        <v>4596</v>
      </c>
      <c r="AK2354" s="65">
        <v>1</v>
      </c>
      <c r="AL2354" s="65" t="s">
        <v>2062</v>
      </c>
      <c r="AN2354" s="65" t="str">
        <f t="shared" si="1022"/>
        <v>update games set source = 'The Nottingham Forest Football Scrapbook' where game_id = 18910117</v>
      </c>
    </row>
    <row r="2355" spans="1:40" ht="16.8" customHeight="1" x14ac:dyDescent="0.25">
      <c r="A2355" s="113">
        <v>1</v>
      </c>
      <c r="B2355" s="342" t="s">
        <v>4979</v>
      </c>
      <c r="C2355" s="342" t="str">
        <f>IF(C2354="", "", C2354)</f>
        <v>Clapton</v>
      </c>
      <c r="D2355" s="350" t="str">
        <f t="shared" si="1042"/>
        <v>'Clapton'</v>
      </c>
      <c r="E2355" s="211">
        <f>E2354</f>
        <v>18910117</v>
      </c>
      <c r="F2355" s="262">
        <v>2</v>
      </c>
      <c r="R2355" s="112" t="str">
        <f>IF(D2355="","", CONCATENATE("Update games set ", B2355, "= ",D2355," where game_id=", E2355))</f>
        <v>Update games set Opp_parent= 'Clapton' where game_id=18910117</v>
      </c>
      <c r="S2355" s="112" t="str">
        <f t="shared" si="1023"/>
        <v/>
      </c>
      <c r="T2355" s="112" t="str">
        <f t="shared" si="1024"/>
        <v/>
      </c>
      <c r="U2355" s="200" t="str">
        <f t="shared" si="1021"/>
        <v/>
      </c>
      <c r="V2355" s="112" t="str">
        <f t="shared" si="1025"/>
        <v/>
      </c>
      <c r="W2355" s="415" t="str">
        <f t="shared" si="1026"/>
        <v/>
      </c>
      <c r="Y2355" s="65" t="str">
        <f t="shared" si="1033"/>
        <v/>
      </c>
      <c r="Z2355" s="65" t="str">
        <f t="shared" si="1034"/>
        <v/>
      </c>
      <c r="AA2355" s="65" t="str">
        <f t="shared" si="1035"/>
        <v/>
      </c>
      <c r="AB2355" s="65" t="str">
        <f t="shared" si="1036"/>
        <v/>
      </c>
      <c r="AC2355" s="65" t="str">
        <f t="shared" si="1037"/>
        <v/>
      </c>
      <c r="AH2355" s="65" t="str">
        <f t="shared" si="1027"/>
        <v>189002152</v>
      </c>
      <c r="AI2355" s="65">
        <v>18900215</v>
      </c>
      <c r="AJ2355" s="65" t="s">
        <v>4596</v>
      </c>
      <c r="AK2355" s="65">
        <v>2</v>
      </c>
      <c r="AL2355" s="65" t="s">
        <v>2046</v>
      </c>
      <c r="AN2355" s="65" t="str">
        <f t="shared" si="1022"/>
        <v/>
      </c>
    </row>
    <row r="2356" spans="1:40" ht="16.8" customHeight="1" x14ac:dyDescent="0.25">
      <c r="A2356" s="113">
        <v>1</v>
      </c>
      <c r="B2356" s="342" t="s">
        <v>2653</v>
      </c>
      <c r="C2356" s="342" t="s">
        <v>11</v>
      </c>
      <c r="D2356" s="350" t="str">
        <f t="shared" si="1042"/>
        <v>'FA Cup'</v>
      </c>
      <c r="E2356" s="211">
        <f t="shared" ref="E2356:E2369" si="1046">E2355</f>
        <v>18910117</v>
      </c>
      <c r="F2356" s="262">
        <v>3</v>
      </c>
      <c r="R2356" s="112" t="str">
        <f>IF(D2356="","", CONCATENATE("Update games set ", B2356, "= ",D2356," where game_id=", E2356))</f>
        <v>Update games set Game_type= 'FA Cup' where game_id=18910117</v>
      </c>
      <c r="S2356" s="112" t="str">
        <f t="shared" si="1023"/>
        <v/>
      </c>
      <c r="T2356" s="112" t="str">
        <f t="shared" si="1024"/>
        <v/>
      </c>
      <c r="U2356" s="200" t="str">
        <f t="shared" si="1021"/>
        <v/>
      </c>
      <c r="V2356" s="112" t="str">
        <f t="shared" si="1025"/>
        <v/>
      </c>
      <c r="W2356" s="415" t="str">
        <f t="shared" si="1026"/>
        <v/>
      </c>
      <c r="Y2356" s="65" t="str">
        <f t="shared" si="1033"/>
        <v/>
      </c>
      <c r="Z2356" s="65" t="str">
        <f t="shared" si="1034"/>
        <v/>
      </c>
      <c r="AA2356" s="65" t="str">
        <f t="shared" si="1035"/>
        <v/>
      </c>
      <c r="AB2356" s="65" t="str">
        <f t="shared" si="1036"/>
        <v/>
      </c>
      <c r="AC2356" s="65" t="str">
        <f t="shared" si="1037"/>
        <v/>
      </c>
      <c r="AH2356" s="65" t="str">
        <f t="shared" si="1027"/>
        <v>189002153</v>
      </c>
      <c r="AI2356" s="65">
        <v>18900215</v>
      </c>
      <c r="AJ2356" s="65" t="s">
        <v>4596</v>
      </c>
      <c r="AK2356" s="65">
        <v>3</v>
      </c>
      <c r="AL2356" s="65" t="s">
        <v>2086</v>
      </c>
      <c r="AN2356" s="65" t="str">
        <f t="shared" si="1022"/>
        <v/>
      </c>
    </row>
    <row r="2357" spans="1:40" ht="16.8" customHeight="1" x14ac:dyDescent="0.25">
      <c r="A2357" s="113">
        <v>1</v>
      </c>
      <c r="B2357" s="342" t="s">
        <v>4978</v>
      </c>
      <c r="C2357" s="342" t="s">
        <v>0</v>
      </c>
      <c r="D2357" s="350" t="str">
        <f t="shared" si="1042"/>
        <v>'A'</v>
      </c>
      <c r="E2357" s="211">
        <f t="shared" si="1046"/>
        <v>18910117</v>
      </c>
      <c r="F2357" s="262">
        <v>4</v>
      </c>
      <c r="R2357" s="112" t="str">
        <f>IF(D2357="","", CONCATENATE("Update games set ", B2357, "= ",D2357," where game_id=", E2357))</f>
        <v>Update games set HAN= 'A' where game_id=18910117</v>
      </c>
      <c r="S2357" s="112" t="str">
        <f t="shared" si="1023"/>
        <v/>
      </c>
      <c r="T2357" s="112" t="str">
        <f t="shared" si="1024"/>
        <v/>
      </c>
      <c r="U2357" s="200" t="str">
        <f t="shared" si="1021"/>
        <v/>
      </c>
      <c r="V2357" s="112" t="str">
        <f t="shared" si="1025"/>
        <v/>
      </c>
      <c r="W2357" s="415" t="str">
        <f t="shared" si="1026"/>
        <v/>
      </c>
      <c r="Y2357" s="65" t="str">
        <f t="shared" si="1033"/>
        <v/>
      </c>
      <c r="Z2357" s="65" t="str">
        <f t="shared" si="1034"/>
        <v/>
      </c>
      <c r="AA2357" s="65" t="str">
        <f t="shared" si="1035"/>
        <v/>
      </c>
      <c r="AB2357" s="65" t="str">
        <f t="shared" si="1036"/>
        <v/>
      </c>
      <c r="AC2357" s="65" t="str">
        <f t="shared" si="1037"/>
        <v/>
      </c>
      <c r="AH2357" s="65" t="str">
        <f t="shared" si="1027"/>
        <v>189002154</v>
      </c>
      <c r="AI2357" s="65">
        <v>18900215</v>
      </c>
      <c r="AJ2357" s="65" t="s">
        <v>4596</v>
      </c>
      <c r="AK2357" s="65">
        <v>4</v>
      </c>
      <c r="AL2357" s="65" t="s">
        <v>3645</v>
      </c>
      <c r="AN2357" s="65" t="str">
        <f t="shared" si="1022"/>
        <v/>
      </c>
    </row>
    <row r="2358" spans="1:40" ht="16.8" customHeight="1" x14ac:dyDescent="0.25">
      <c r="A2358" s="113">
        <v>1</v>
      </c>
      <c r="B2358" s="342" t="s">
        <v>5</v>
      </c>
      <c r="C2358" s="342">
        <v>14</v>
      </c>
      <c r="D2358" s="349">
        <f t="shared" si="1029"/>
        <v>14</v>
      </c>
      <c r="E2358" s="211">
        <f t="shared" si="1046"/>
        <v>18910117</v>
      </c>
      <c r="F2358" s="262">
        <v>5</v>
      </c>
      <c r="R2358" s="112" t="str">
        <f>IF(D2358="","", CONCATENATE("Update games set ", B2358, "= ",D2358," where game_id=", E2358))</f>
        <v>Update games set F= 14 where game_id=18910117</v>
      </c>
      <c r="S2358" s="112" t="str">
        <f t="shared" si="1023"/>
        <v/>
      </c>
      <c r="T2358" s="112" t="str">
        <f t="shared" si="1024"/>
        <v/>
      </c>
      <c r="U2358" s="200" t="str">
        <f t="shared" si="1021"/>
        <v/>
      </c>
      <c r="V2358" s="112" t="str">
        <f t="shared" si="1025"/>
        <v/>
      </c>
      <c r="W2358" s="415" t="str">
        <f t="shared" si="1026"/>
        <v/>
      </c>
      <c r="Y2358" s="65" t="str">
        <f t="shared" si="1033"/>
        <v/>
      </c>
      <c r="Z2358" s="65" t="str">
        <f t="shared" si="1034"/>
        <v/>
      </c>
      <c r="AA2358" s="65" t="str">
        <f t="shared" si="1035"/>
        <v/>
      </c>
      <c r="AB2358" s="65" t="str">
        <f t="shared" si="1036"/>
        <v/>
      </c>
      <c r="AC2358" s="65" t="str">
        <f t="shared" si="1037"/>
        <v/>
      </c>
      <c r="AH2358" s="65" t="str">
        <f t="shared" si="1027"/>
        <v>189002155</v>
      </c>
      <c r="AI2358" s="65">
        <v>18900215</v>
      </c>
      <c r="AJ2358" s="65" t="s">
        <v>4596</v>
      </c>
      <c r="AK2358" s="65">
        <v>5</v>
      </c>
      <c r="AL2358" s="65" t="s">
        <v>3281</v>
      </c>
      <c r="AN2358" s="65" t="str">
        <f t="shared" si="1022"/>
        <v/>
      </c>
    </row>
    <row r="2359" spans="1:40" ht="16.8" customHeight="1" x14ac:dyDescent="0.25">
      <c r="A2359" s="113">
        <v>1</v>
      </c>
      <c r="B2359" s="342" t="s">
        <v>0</v>
      </c>
      <c r="C2359" s="342">
        <v>0</v>
      </c>
      <c r="D2359" s="349">
        <f t="shared" si="1029"/>
        <v>0</v>
      </c>
      <c r="E2359" s="211">
        <f t="shared" si="1046"/>
        <v>18910117</v>
      </c>
      <c r="F2359" s="262">
        <v>6</v>
      </c>
      <c r="R2359" s="112" t="str">
        <f>IF(D2359="","", CONCATENATE("Update games set ", B2359, "= ",D2359," where game_id=", E2359))</f>
        <v>Update games set A= 0 where game_id=18910117</v>
      </c>
      <c r="S2359" s="112" t="str">
        <f t="shared" si="1023"/>
        <v/>
      </c>
      <c r="T2359" s="112" t="str">
        <f t="shared" si="1024"/>
        <v/>
      </c>
      <c r="U2359" s="200" t="str">
        <f t="shared" si="1021"/>
        <v/>
      </c>
      <c r="V2359" s="112" t="str">
        <f t="shared" si="1025"/>
        <v/>
      </c>
      <c r="W2359" s="415" t="str">
        <f t="shared" si="1026"/>
        <v/>
      </c>
      <c r="Y2359" s="65" t="str">
        <f t="shared" si="1033"/>
        <v/>
      </c>
      <c r="Z2359" s="65" t="str">
        <f t="shared" si="1034"/>
        <v/>
      </c>
      <c r="AA2359" s="65" t="str">
        <f t="shared" si="1035"/>
        <v/>
      </c>
      <c r="AB2359" s="65" t="str">
        <f t="shared" si="1036"/>
        <v/>
      </c>
      <c r="AC2359" s="65" t="str">
        <f t="shared" si="1037"/>
        <v/>
      </c>
      <c r="AH2359" s="65" t="str">
        <f t="shared" si="1027"/>
        <v>189002156</v>
      </c>
      <c r="AI2359" s="65">
        <v>18900215</v>
      </c>
      <c r="AJ2359" s="65" t="s">
        <v>4596</v>
      </c>
      <c r="AK2359" s="65">
        <v>6</v>
      </c>
      <c r="AL2359" s="65" t="s">
        <v>2029</v>
      </c>
      <c r="AN2359" s="65" t="str">
        <f t="shared" si="1022"/>
        <v/>
      </c>
    </row>
    <row r="2360" spans="1:40" ht="16.8" customHeight="1" x14ac:dyDescent="0.25">
      <c r="A2360" s="113">
        <v>1</v>
      </c>
      <c r="B2360" s="342" t="s">
        <v>23</v>
      </c>
      <c r="D2360" s="334" t="str">
        <f t="shared" ref="D2360" si="1047">IF(C2360="",IF(D2358&gt;D2359,"'W'",IF(D2358=D2359,"'D'","'L'")),_xlfn.CONCAT("'",C2360,"'"))</f>
        <v>'W'</v>
      </c>
      <c r="E2360" s="211">
        <f t="shared" si="1046"/>
        <v>18910117</v>
      </c>
      <c r="F2360" s="262">
        <v>7</v>
      </c>
      <c r="R2360" s="112" t="str">
        <f>IF(D2360="","", CONCATENATE("Update games set ", B2360, "= ",D2360," where game_id=", E2360))</f>
        <v>Update games set Result= 'W' where game_id=18910117</v>
      </c>
      <c r="S2360" s="112" t="str">
        <f t="shared" si="1023"/>
        <v/>
      </c>
      <c r="T2360" s="112" t="str">
        <f t="shared" si="1024"/>
        <v/>
      </c>
      <c r="U2360" s="200" t="str">
        <f t="shared" si="1021"/>
        <v/>
      </c>
      <c r="V2360" s="112" t="str">
        <f t="shared" si="1025"/>
        <v/>
      </c>
      <c r="W2360" s="415" t="str">
        <f t="shared" si="1026"/>
        <v/>
      </c>
      <c r="Y2360" s="65" t="str">
        <f t="shared" si="1033"/>
        <v/>
      </c>
      <c r="Z2360" s="65" t="str">
        <f t="shared" si="1034"/>
        <v/>
      </c>
      <c r="AA2360" s="65" t="str">
        <f t="shared" si="1035"/>
        <v/>
      </c>
      <c r="AB2360" s="65" t="str">
        <f t="shared" si="1036"/>
        <v/>
      </c>
      <c r="AC2360" s="65" t="str">
        <f t="shared" si="1037"/>
        <v/>
      </c>
      <c r="AH2360" s="65" t="str">
        <f t="shared" si="1027"/>
        <v>189002157</v>
      </c>
      <c r="AI2360" s="65">
        <v>18900215</v>
      </c>
      <c r="AJ2360" s="65" t="s">
        <v>4596</v>
      </c>
      <c r="AK2360" s="65">
        <v>7</v>
      </c>
      <c r="AL2360" s="65" t="s">
        <v>3632</v>
      </c>
      <c r="AN2360" s="65" t="str">
        <f t="shared" si="1022"/>
        <v/>
      </c>
    </row>
    <row r="2361" spans="1:40" ht="16.8" customHeight="1" x14ac:dyDescent="0.25">
      <c r="A2361" s="113">
        <v>1</v>
      </c>
      <c r="B2361" s="342" t="s">
        <v>768</v>
      </c>
      <c r="C2361" s="342">
        <v>5</v>
      </c>
      <c r="D2361" s="349">
        <f t="shared" si="1031"/>
        <v>5</v>
      </c>
      <c r="E2361" s="211">
        <f t="shared" si="1046"/>
        <v>18910117</v>
      </c>
      <c r="F2361" s="262">
        <v>8</v>
      </c>
      <c r="R2361" s="112" t="str">
        <f>IF(D2361="","", CONCATENATE("Update games set ", B2361, "= ",D2361," where game_id=", E2361))</f>
        <v>Update games set HT_f= 5 where game_id=18910117</v>
      </c>
      <c r="S2361" s="112" t="str">
        <f t="shared" si="1023"/>
        <v/>
      </c>
      <c r="T2361" s="112" t="str">
        <f t="shared" si="1024"/>
        <v/>
      </c>
      <c r="U2361" s="200" t="str">
        <f t="shared" si="1021"/>
        <v/>
      </c>
      <c r="V2361" s="112" t="str">
        <f t="shared" si="1025"/>
        <v/>
      </c>
      <c r="W2361" s="415" t="str">
        <f t="shared" si="1026"/>
        <v/>
      </c>
      <c r="Y2361" s="65" t="str">
        <f t="shared" si="1033"/>
        <v/>
      </c>
      <c r="Z2361" s="65" t="str">
        <f t="shared" si="1034"/>
        <v/>
      </c>
      <c r="AA2361" s="65" t="str">
        <f t="shared" si="1035"/>
        <v/>
      </c>
      <c r="AB2361" s="65" t="str">
        <f t="shared" si="1036"/>
        <v/>
      </c>
      <c r="AC2361" s="65" t="str">
        <f t="shared" si="1037"/>
        <v/>
      </c>
      <c r="AH2361" s="65" t="str">
        <f t="shared" si="1027"/>
        <v>189002158</v>
      </c>
      <c r="AI2361" s="65">
        <v>18900215</v>
      </c>
      <c r="AJ2361" s="65" t="s">
        <v>4596</v>
      </c>
      <c r="AK2361" s="65">
        <v>8</v>
      </c>
      <c r="AL2361" s="65" t="s">
        <v>3648</v>
      </c>
      <c r="AN2361" s="65" t="str">
        <f t="shared" si="1022"/>
        <v/>
      </c>
    </row>
    <row r="2362" spans="1:40" ht="16.8" customHeight="1" x14ac:dyDescent="0.25">
      <c r="A2362" s="113">
        <v>1</v>
      </c>
      <c r="B2362" s="342" t="s">
        <v>766</v>
      </c>
      <c r="C2362" s="342">
        <v>0</v>
      </c>
      <c r="D2362" s="349">
        <f t="shared" si="1031"/>
        <v>0</v>
      </c>
      <c r="E2362" s="211">
        <f t="shared" si="1046"/>
        <v>18910117</v>
      </c>
      <c r="F2362" s="262">
        <v>9</v>
      </c>
      <c r="G2362" s="194"/>
      <c r="H2362" s="194"/>
      <c r="N2362" s="417"/>
      <c r="O2362" s="194"/>
      <c r="P2362" s="194"/>
      <c r="R2362" s="112" t="str">
        <f>IF(D2362="","", CONCATENATE("Update games set ", B2362, "= ",D2362," where game_id=", E2362))</f>
        <v>Update games set HT_a= 0 where game_id=18910117</v>
      </c>
      <c r="S2362" s="112" t="str">
        <f t="shared" si="1023"/>
        <v/>
      </c>
      <c r="T2362" s="112" t="str">
        <f t="shared" si="1024"/>
        <v/>
      </c>
      <c r="U2362" s="200" t="str">
        <f t="shared" si="1021"/>
        <v/>
      </c>
      <c r="V2362" s="112" t="str">
        <f t="shared" si="1025"/>
        <v/>
      </c>
      <c r="W2362" s="415" t="str">
        <f t="shared" si="1026"/>
        <v/>
      </c>
      <c r="Y2362" s="65" t="str">
        <f t="shared" si="1033"/>
        <v/>
      </c>
      <c r="Z2362" s="65" t="str">
        <f t="shared" si="1034"/>
        <v/>
      </c>
      <c r="AA2362" s="65" t="str">
        <f t="shared" si="1035"/>
        <v/>
      </c>
      <c r="AB2362" s="65" t="str">
        <f t="shared" si="1036"/>
        <v/>
      </c>
      <c r="AC2362" s="65" t="str">
        <f t="shared" si="1037"/>
        <v/>
      </c>
      <c r="AH2362" s="65" t="str">
        <f t="shared" si="1027"/>
        <v>189002159</v>
      </c>
      <c r="AI2362" s="65">
        <v>18900215</v>
      </c>
      <c r="AJ2362" s="65" t="s">
        <v>4596</v>
      </c>
      <c r="AK2362" s="65">
        <v>9</v>
      </c>
      <c r="AL2362" s="65" t="s">
        <v>3263</v>
      </c>
      <c r="AN2362" s="65" t="str">
        <f t="shared" si="1022"/>
        <v/>
      </c>
    </row>
    <row r="2363" spans="1:40" ht="16.8" customHeight="1" x14ac:dyDescent="0.25">
      <c r="A2363" s="113">
        <v>1</v>
      </c>
      <c r="B2363" s="342" t="s">
        <v>753</v>
      </c>
      <c r="C2363" s="351"/>
      <c r="D2363" s="350" t="str">
        <f t="shared" si="1032"/>
        <v/>
      </c>
      <c r="E2363" s="211">
        <f t="shared" si="1046"/>
        <v>18910117</v>
      </c>
      <c r="F2363" s="262">
        <v>10</v>
      </c>
      <c r="G2363" s="194"/>
      <c r="N2363" s="417"/>
      <c r="O2363" s="194"/>
      <c r="P2363" s="194"/>
      <c r="R2363" s="112" t="str">
        <f>IF(D2363="","", CONCATENATE("Update games set ", B2363, "= ",D2363," where game_id=", E2363))</f>
        <v/>
      </c>
      <c r="S2363" s="112" t="str">
        <f t="shared" si="1023"/>
        <v/>
      </c>
      <c r="T2363" s="112" t="str">
        <f t="shared" si="1024"/>
        <v/>
      </c>
      <c r="U2363" s="200" t="str">
        <f t="shared" si="1021"/>
        <v/>
      </c>
      <c r="V2363" s="112" t="str">
        <f t="shared" si="1025"/>
        <v/>
      </c>
      <c r="W2363" s="415" t="str">
        <f t="shared" si="1026"/>
        <v/>
      </c>
      <c r="Y2363" s="65" t="str">
        <f t="shared" si="1033"/>
        <v/>
      </c>
      <c r="Z2363" s="65" t="str">
        <f t="shared" si="1034"/>
        <v/>
      </c>
      <c r="AA2363" s="65" t="str">
        <f t="shared" si="1035"/>
        <v/>
      </c>
      <c r="AB2363" s="65" t="str">
        <f t="shared" si="1036"/>
        <v/>
      </c>
      <c r="AC2363" s="65" t="str">
        <f t="shared" si="1037"/>
        <v/>
      </c>
      <c r="AH2363" s="65" t="str">
        <f t="shared" si="1027"/>
        <v>1890021510</v>
      </c>
      <c r="AI2363" s="65">
        <v>18900215</v>
      </c>
      <c r="AJ2363" s="65" t="s">
        <v>4596</v>
      </c>
      <c r="AK2363" s="65">
        <v>10</v>
      </c>
      <c r="AL2363" s="65" t="s">
        <v>3341</v>
      </c>
      <c r="AN2363" s="65" t="str">
        <f t="shared" si="1022"/>
        <v/>
      </c>
    </row>
    <row r="2364" spans="1:40" ht="16.8" customHeight="1" x14ac:dyDescent="0.25">
      <c r="A2364" s="113">
        <v>1</v>
      </c>
      <c r="B2364" s="342" t="s">
        <v>746</v>
      </c>
      <c r="C2364" s="351" t="s">
        <v>5062</v>
      </c>
      <c r="D2364" s="334" t="str">
        <f>CONCATENATE("'", LEFT(E2364,4),"-",MID(E2364,5,2),"-", MID(E2364,7,2), " ", C2364,"'")</f>
        <v>'1891-01-17 15:00'</v>
      </c>
      <c r="E2364" s="211">
        <f t="shared" si="1046"/>
        <v>18910117</v>
      </c>
      <c r="F2364" s="262">
        <v>11</v>
      </c>
      <c r="R2364" s="112" t="str">
        <f>IF(D2364="","", CONCATENATE("Update games set ", B2364, "= ",D2364," where game_id=", E2364))</f>
        <v>Update games set Game_date= '1891-01-17 15:00' where game_id=18910117</v>
      </c>
      <c r="S2364" s="112" t="str">
        <f t="shared" si="1023"/>
        <v/>
      </c>
      <c r="T2364" s="112" t="str">
        <f t="shared" si="1024"/>
        <v/>
      </c>
      <c r="U2364" s="200" t="str">
        <f t="shared" si="1021"/>
        <v/>
      </c>
      <c r="V2364" s="112" t="str">
        <f t="shared" si="1025"/>
        <v/>
      </c>
      <c r="W2364" s="415" t="str">
        <f t="shared" si="1026"/>
        <v/>
      </c>
      <c r="Y2364" s="65" t="str">
        <f t="shared" si="1033"/>
        <v/>
      </c>
      <c r="Z2364" s="65" t="str">
        <f t="shared" si="1034"/>
        <v/>
      </c>
      <c r="AA2364" s="65" t="str">
        <f t="shared" si="1035"/>
        <v/>
      </c>
      <c r="AB2364" s="65" t="str">
        <f t="shared" si="1036"/>
        <v/>
      </c>
      <c r="AC2364" s="65" t="str">
        <f t="shared" si="1037"/>
        <v/>
      </c>
      <c r="AH2364" s="65" t="str">
        <f t="shared" si="1027"/>
        <v>1890021511</v>
      </c>
      <c r="AI2364" s="65">
        <v>18900215</v>
      </c>
      <c r="AJ2364" s="65" t="s">
        <v>4596</v>
      </c>
      <c r="AK2364" s="65">
        <v>11</v>
      </c>
      <c r="AL2364" s="65" t="s">
        <v>3314</v>
      </c>
      <c r="AN2364" s="65" t="str">
        <f t="shared" si="1022"/>
        <v/>
      </c>
    </row>
    <row r="2365" spans="1:40" ht="16.8" customHeight="1" x14ac:dyDescent="0.25">
      <c r="A2365" s="113">
        <v>1</v>
      </c>
      <c r="B2365" s="342" t="s">
        <v>25</v>
      </c>
      <c r="D2365" s="350" t="str">
        <f t="shared" si="1042"/>
        <v/>
      </c>
      <c r="E2365" s="211">
        <f t="shared" si="1046"/>
        <v>18910117</v>
      </c>
      <c r="F2365" s="262">
        <v>12</v>
      </c>
      <c r="G2365" s="212"/>
      <c r="H2365" s="212"/>
      <c r="N2365" s="416"/>
      <c r="O2365" s="212"/>
      <c r="P2365" s="212"/>
      <c r="R2365" s="112" t="str">
        <f>IF(D2365="","", CONCATENATE("Update games set ", B2365, "= ",D2365," where game_id=", E2365))</f>
        <v/>
      </c>
      <c r="S2365" s="112" t="str">
        <f t="shared" si="1023"/>
        <v/>
      </c>
      <c r="T2365" s="112" t="str">
        <f t="shared" si="1024"/>
        <v/>
      </c>
      <c r="U2365" s="200" t="str">
        <f t="shared" si="1021"/>
        <v/>
      </c>
      <c r="V2365" s="112" t="str">
        <f t="shared" si="1025"/>
        <v/>
      </c>
      <c r="W2365" s="415" t="str">
        <f t="shared" si="1026"/>
        <v/>
      </c>
      <c r="Y2365" s="65" t="str">
        <f t="shared" si="1033"/>
        <v/>
      </c>
      <c r="Z2365" s="65" t="str">
        <f t="shared" si="1034"/>
        <v/>
      </c>
      <c r="AA2365" s="65" t="str">
        <f t="shared" si="1035"/>
        <v/>
      </c>
      <c r="AB2365" s="65" t="str">
        <f t="shared" si="1036"/>
        <v/>
      </c>
      <c r="AC2365" s="65" t="str">
        <f t="shared" si="1037"/>
        <v/>
      </c>
      <c r="AH2365" s="65" t="str">
        <f t="shared" si="1027"/>
        <v>1890021512</v>
      </c>
      <c r="AI2365" s="65">
        <v>18900215</v>
      </c>
      <c r="AJ2365" s="65" t="s">
        <v>4596</v>
      </c>
      <c r="AK2365" s="65">
        <v>12</v>
      </c>
      <c r="AL2365" s="65" t="s">
        <v>653</v>
      </c>
      <c r="AN2365" s="65" t="str">
        <f t="shared" si="1022"/>
        <v/>
      </c>
    </row>
    <row r="2366" spans="1:40" ht="16.8" customHeight="1" x14ac:dyDescent="0.25">
      <c r="A2366" s="113">
        <v>1</v>
      </c>
      <c r="B2366" s="342" t="s">
        <v>475</v>
      </c>
      <c r="D2366" s="349" t="str">
        <f t="shared" si="1031"/>
        <v/>
      </c>
      <c r="E2366" s="211">
        <f t="shared" si="1046"/>
        <v>18910117</v>
      </c>
      <c r="F2366" s="262">
        <v>13</v>
      </c>
      <c r="R2366" s="112" t="str">
        <f>IF(D2366="","", CONCATENATE("Update games set ", B2366, "= ",D2366," where game_id=", E2366))</f>
        <v/>
      </c>
      <c r="S2366" s="112" t="str">
        <f t="shared" si="1023"/>
        <v/>
      </c>
      <c r="T2366" s="112" t="str">
        <f t="shared" si="1024"/>
        <v/>
      </c>
      <c r="U2366" s="200" t="str">
        <f t="shared" si="1021"/>
        <v/>
      </c>
      <c r="V2366" s="112" t="str">
        <f t="shared" si="1025"/>
        <v/>
      </c>
      <c r="W2366" s="415" t="str">
        <f t="shared" si="1026"/>
        <v/>
      </c>
      <c r="Y2366" s="65" t="str">
        <f t="shared" si="1033"/>
        <v/>
      </c>
      <c r="Z2366" s="65" t="str">
        <f t="shared" si="1034"/>
        <v/>
      </c>
      <c r="AA2366" s="65" t="str">
        <f t="shared" si="1035"/>
        <v/>
      </c>
      <c r="AB2366" s="65" t="str">
        <f t="shared" si="1036"/>
        <v/>
      </c>
      <c r="AC2366" s="65" t="str">
        <f t="shared" si="1037"/>
        <v/>
      </c>
      <c r="AH2366" s="65" t="str">
        <f t="shared" si="1027"/>
        <v>1890021513</v>
      </c>
      <c r="AI2366" s="65">
        <v>18900215</v>
      </c>
      <c r="AJ2366" s="65" t="s">
        <v>4596</v>
      </c>
      <c r="AK2366" s="65">
        <v>13</v>
      </c>
      <c r="AL2366" s="65" t="s">
        <v>653</v>
      </c>
      <c r="AN2366" s="65" t="str">
        <f t="shared" si="1022"/>
        <v/>
      </c>
    </row>
    <row r="2367" spans="1:40" ht="16.8" customHeight="1" x14ac:dyDescent="0.25">
      <c r="A2367" s="113">
        <v>1</v>
      </c>
      <c r="B2367" s="342" t="s">
        <v>20</v>
      </c>
      <c r="C2367" s="342" t="s">
        <v>5144</v>
      </c>
      <c r="D2367" s="350" t="str">
        <f t="shared" si="1042"/>
        <v>'Spotted Dog Ground'</v>
      </c>
      <c r="E2367" s="211">
        <f t="shared" si="1046"/>
        <v>18910117</v>
      </c>
      <c r="F2367" s="262">
        <v>14</v>
      </c>
      <c r="R2367" s="112" t="str">
        <f>IF(D2367="","", CONCATENATE("Update games set ", B2367, "= ",D2367," where game_id=", E2367))</f>
        <v>Update games set Ground= 'Spotted Dog Ground' where game_id=18910117</v>
      </c>
      <c r="S2367" s="112" t="str">
        <f t="shared" si="1023"/>
        <v/>
      </c>
      <c r="T2367" s="112" t="str">
        <f t="shared" si="1024"/>
        <v/>
      </c>
      <c r="U2367" s="200" t="str">
        <f t="shared" si="1021"/>
        <v/>
      </c>
      <c r="V2367" s="112" t="str">
        <f t="shared" si="1025"/>
        <v/>
      </c>
      <c r="W2367" s="415" t="str">
        <f t="shared" si="1026"/>
        <v/>
      </c>
      <c r="Y2367" s="65" t="str">
        <f t="shared" si="1033"/>
        <v/>
      </c>
      <c r="Z2367" s="65" t="str">
        <f t="shared" si="1034"/>
        <v/>
      </c>
      <c r="AA2367" s="65" t="str">
        <f t="shared" si="1035"/>
        <v/>
      </c>
      <c r="AB2367" s="65" t="str">
        <f t="shared" si="1036"/>
        <v/>
      </c>
      <c r="AC2367" s="65" t="str">
        <f t="shared" si="1037"/>
        <v/>
      </c>
      <c r="AH2367" s="65" t="str">
        <f t="shared" si="1027"/>
        <v>1890021514</v>
      </c>
      <c r="AI2367" s="65">
        <v>18900215</v>
      </c>
      <c r="AJ2367" s="65" t="s">
        <v>4596</v>
      </c>
      <c r="AK2367" s="65">
        <v>14</v>
      </c>
      <c r="AL2367" s="65" t="s">
        <v>653</v>
      </c>
      <c r="AN2367" s="65" t="str">
        <f t="shared" si="1022"/>
        <v/>
      </c>
    </row>
    <row r="2368" spans="1:40" ht="16.8" customHeight="1" x14ac:dyDescent="0.25">
      <c r="A2368" s="113">
        <v>1</v>
      </c>
      <c r="B2368" s="342" t="s">
        <v>4882</v>
      </c>
      <c r="C2368" s="342" t="str">
        <f>IF(C2367="", "", C2367)</f>
        <v>Spotted Dog Ground</v>
      </c>
      <c r="D2368" s="350" t="str">
        <f t="shared" si="1042"/>
        <v>'Spotted Dog Ground'</v>
      </c>
      <c r="E2368" s="211">
        <f t="shared" si="1046"/>
        <v>18910117</v>
      </c>
      <c r="F2368" s="262">
        <v>15</v>
      </c>
      <c r="R2368" s="112" t="str">
        <f>IF(D2368="","", CONCATENATE("Update games set ", B2368, "= ",D2368," where game_id=", E2368))</f>
        <v>Update games set Ground_parent= 'Spotted Dog Ground' where game_id=18910117</v>
      </c>
      <c r="S2368" s="112" t="str">
        <f t="shared" si="1023"/>
        <v/>
      </c>
      <c r="T2368" s="112" t="str">
        <f t="shared" si="1024"/>
        <v/>
      </c>
      <c r="U2368" s="200" t="str">
        <f t="shared" si="1021"/>
        <v/>
      </c>
      <c r="V2368" s="112" t="str">
        <f t="shared" si="1025"/>
        <v/>
      </c>
      <c r="W2368" s="415" t="str">
        <f t="shared" si="1026"/>
        <v/>
      </c>
      <c r="Y2368" s="65" t="str">
        <f t="shared" si="1033"/>
        <v/>
      </c>
      <c r="Z2368" s="65" t="str">
        <f t="shared" si="1034"/>
        <v/>
      </c>
      <c r="AA2368" s="65" t="str">
        <f t="shared" si="1035"/>
        <v/>
      </c>
      <c r="AB2368" s="65" t="str">
        <f t="shared" si="1036"/>
        <v/>
      </c>
      <c r="AC2368" s="65" t="str">
        <f t="shared" si="1037"/>
        <v/>
      </c>
      <c r="AH2368" s="65" t="str">
        <f t="shared" si="1027"/>
        <v>1890021515</v>
      </c>
      <c r="AI2368" s="65">
        <v>18900215</v>
      </c>
      <c r="AJ2368" s="65" t="s">
        <v>4596</v>
      </c>
      <c r="AK2368" s="65">
        <v>15</v>
      </c>
      <c r="AL2368" s="65" t="s">
        <v>653</v>
      </c>
      <c r="AN2368" s="65" t="str">
        <f t="shared" si="1022"/>
        <v/>
      </c>
    </row>
    <row r="2369" spans="1:40" s="126" customFormat="1" ht="16.8" customHeight="1" thickBot="1" x14ac:dyDescent="0.3">
      <c r="A2369" s="113">
        <v>1</v>
      </c>
      <c r="B2369" s="116" t="s">
        <v>115</v>
      </c>
      <c r="C2369" s="352"/>
      <c r="D2369" s="370" t="str">
        <f t="shared" ref="D2369" si="1048">IF(MID(E2369,5,2)*1&gt;6,_xlfn.CONCAT("'",LEFT(E2369,4),"-",MID(E2369,3,2)+1,"'"),_xlfn.CONCAT("'",LEFT(E2369,4)-1,"-",MID(E2369,3,2),"'"))</f>
        <v>'1890-91'</v>
      </c>
      <c r="E2369" s="214">
        <f t="shared" si="1046"/>
        <v>18910117</v>
      </c>
      <c r="F2369" s="266">
        <v>16</v>
      </c>
      <c r="G2369" s="343"/>
      <c r="H2369" s="343"/>
      <c r="I2369" s="267"/>
      <c r="J2369" s="214"/>
      <c r="K2369" s="266"/>
      <c r="L2369" s="266"/>
      <c r="M2369" s="266"/>
      <c r="N2369" s="419"/>
      <c r="O2369" s="343"/>
      <c r="P2369" s="343"/>
      <c r="Q2369" s="346"/>
      <c r="R2369" s="112" t="str">
        <f>IF(D2369="","", CONCATENATE("Update games set ", B2369, "= ",D2369," where game_id=", E2369))</f>
        <v>Update games set Season= '1890-91' where game_id=18910117</v>
      </c>
      <c r="S2369" s="112" t="str">
        <f t="shared" si="1023"/>
        <v/>
      </c>
      <c r="T2369" s="112" t="str">
        <f t="shared" si="1024"/>
        <v/>
      </c>
      <c r="U2369" s="200" t="str">
        <f t="shared" si="1021"/>
        <v/>
      </c>
      <c r="V2369" s="112" t="str">
        <f t="shared" si="1025"/>
        <v/>
      </c>
      <c r="W2369" s="415" t="str">
        <f t="shared" si="1026"/>
        <v/>
      </c>
      <c r="X2369" s="240"/>
      <c r="Y2369" s="65" t="str">
        <f t="shared" si="1033"/>
        <v/>
      </c>
      <c r="Z2369" s="65" t="str">
        <f t="shared" si="1034"/>
        <v/>
      </c>
      <c r="AA2369" s="65" t="str">
        <f t="shared" si="1035"/>
        <v/>
      </c>
      <c r="AB2369" s="65" t="str">
        <f t="shared" si="1036"/>
        <v/>
      </c>
      <c r="AC2369" s="65" t="str">
        <f t="shared" si="1037"/>
        <v/>
      </c>
      <c r="AH2369" s="65" t="str">
        <f t="shared" si="1027"/>
        <v>1890021516</v>
      </c>
      <c r="AI2369" s="126">
        <v>18900215</v>
      </c>
      <c r="AJ2369" s="126" t="s">
        <v>4596</v>
      </c>
      <c r="AK2369" s="126">
        <v>16</v>
      </c>
      <c r="AL2369" s="126" t="s">
        <v>653</v>
      </c>
      <c r="AN2369" s="65" t="str">
        <f t="shared" si="1022"/>
        <v/>
      </c>
    </row>
    <row r="2370" spans="1:40" ht="15" thickTop="1" x14ac:dyDescent="0.25">
      <c r="A2370" s="113">
        <v>1</v>
      </c>
      <c r="B2370" s="341" t="s">
        <v>22</v>
      </c>
      <c r="C2370" s="341" t="s">
        <v>27</v>
      </c>
      <c r="D2370" s="341" t="str">
        <f t="shared" si="1042"/>
        <v>'Blackburn Rovers'</v>
      </c>
      <c r="E2370" s="211">
        <v>18910402</v>
      </c>
      <c r="F2370" s="262">
        <v>1</v>
      </c>
      <c r="G2370" s="211" t="s">
        <v>4764</v>
      </c>
      <c r="H2370" s="212"/>
      <c r="R2370" s="112" t="str">
        <f>IF(D2370="","", CONCATENATE("Update games set ", B2370, "= ",D2370," where game_id=", E2370))</f>
        <v>Update games set Opponent= 'Blackburn Rovers' where game_id=18910402</v>
      </c>
      <c r="S2370" s="112" t="str">
        <f t="shared" si="1023"/>
        <v>Update lineups set player_name = 'W Brown', raw_name = 'W Brown' where game_id = 18910402 and player_order = 1</v>
      </c>
      <c r="T2370" s="112" t="str">
        <f t="shared" si="1024"/>
        <v/>
      </c>
      <c r="U2370" s="200" t="str">
        <f t="shared" ref="U2370:U2433" si="1049">IF(I2370="", "", Y2370&amp;Z2370&amp;AA2370&amp;AB2370&amp;AC2370)</f>
        <v/>
      </c>
      <c r="V2370" s="112" t="str">
        <f t="shared" si="1025"/>
        <v/>
      </c>
      <c r="W2370" s="415" t="str">
        <f t="shared" si="1026"/>
        <v/>
      </c>
      <c r="Y2370" s="65" t="str">
        <f t="shared" si="1033"/>
        <v/>
      </c>
      <c r="Z2370" s="65" t="str">
        <f t="shared" si="1034"/>
        <v/>
      </c>
      <c r="AA2370" s="65" t="str">
        <f t="shared" si="1035"/>
        <v/>
      </c>
      <c r="AB2370" s="65" t="str">
        <f t="shared" si="1036"/>
        <v/>
      </c>
      <c r="AC2370" s="65" t="str">
        <f t="shared" si="1037"/>
        <v/>
      </c>
      <c r="AH2370" s="65" t="str">
        <f t="shared" si="1027"/>
        <v>189002221</v>
      </c>
      <c r="AI2370" s="65">
        <v>18900222</v>
      </c>
      <c r="AJ2370" s="65" t="s">
        <v>4713</v>
      </c>
      <c r="AK2370" s="65">
        <v>1</v>
      </c>
      <c r="AL2370" s="65" t="s">
        <v>2062</v>
      </c>
      <c r="AN2370" s="65" t="str">
        <f t="shared" ref="AN2370:AN2433" si="1050">IF(F2370=1, _xlfn.CONCAT("update games set source = 'The Nottingham Forest Football Scrapbook' where game_id = ", E2370), "")</f>
        <v>update games set source = 'The Nottingham Forest Football Scrapbook' where game_id = 18910402</v>
      </c>
    </row>
    <row r="2371" spans="1:40" ht="16.8" customHeight="1" x14ac:dyDescent="0.25">
      <c r="A2371" s="113">
        <v>1</v>
      </c>
      <c r="B2371" s="342" t="s">
        <v>4979</v>
      </c>
      <c r="C2371" s="342" t="str">
        <f>IF(C2370="", "", C2370)</f>
        <v>Blackburn Rovers</v>
      </c>
      <c r="D2371" s="350" t="str">
        <f t="shared" si="1042"/>
        <v>'Blackburn Rovers'</v>
      </c>
      <c r="E2371" s="211">
        <f>E2370</f>
        <v>18910402</v>
      </c>
      <c r="F2371" s="262">
        <v>2</v>
      </c>
      <c r="G2371" s="211" t="s">
        <v>5145</v>
      </c>
      <c r="R2371" s="112" t="str">
        <f>IF(D2371="","", CONCATENATE("Update games set ", B2371, "= ",D2371," where game_id=", E2371))</f>
        <v>Update games set Opp_parent= 'Blackburn Rovers' where game_id=18910402</v>
      </c>
      <c r="S2371" s="112" t="str">
        <f t="shared" ref="S2371:S2434" si="1051">IF(G2371="","",CONCATENATE("Update lineups set player_name = '",SUBSTITUTE(G2371,"'","''"),"', raw_name = '",SUBSTITUTE(G2371,"'","''"),"' where game_id = ",E2371," and player_order = ",F2371))</f>
        <v>Update lineups set player_name = 'F Thompson', raw_name = 'F Thompson' where game_id = 18910402 and player_order = 2</v>
      </c>
      <c r="T2371" s="112" t="str">
        <f t="shared" ref="T2371:T2434" si="1052">IF(J2371="","", CONCATENATE("insert into goals (game_id, goal_order, scorer_name, goal_min) values (",E2371, ", ", I2371,", '",J2371,")"))</f>
        <v/>
      </c>
      <c r="U2371" s="200" t="str">
        <f t="shared" si="1049"/>
        <v/>
      </c>
      <c r="V2371" s="112" t="str">
        <f t="shared" ref="V2371:V2434" si="1053">IF(N2371="","", CONCATENATE("insert into games_sources (game_id, source_order, source_name, source_link) values (",E2371, ", ", N2371,", '",O2371,"', '",P2371,"')"))</f>
        <v/>
      </c>
      <c r="W2371" s="415" t="str">
        <f t="shared" ref="W2371:W2434" si="1054">IF(N2371="","",CONCATENATE("update games_sources set  source_name = '",O2371,"', source_link = '",P2371,"' where game_id = ",E2371," and source_order = ",N2371))</f>
        <v/>
      </c>
      <c r="Y2371" s="65" t="str">
        <f t="shared" si="1033"/>
        <v/>
      </c>
      <c r="Z2371" s="65" t="str">
        <f t="shared" si="1034"/>
        <v/>
      </c>
      <c r="AA2371" s="65" t="str">
        <f t="shared" si="1035"/>
        <v/>
      </c>
      <c r="AB2371" s="65" t="str">
        <f t="shared" si="1036"/>
        <v/>
      </c>
      <c r="AC2371" s="65" t="str">
        <f t="shared" si="1037"/>
        <v/>
      </c>
      <c r="AH2371" s="65" t="str">
        <f t="shared" ref="AH2371:AH2434" si="1055">_xlfn.CONCAT(AI2371,AK2371)</f>
        <v>189002222</v>
      </c>
      <c r="AI2371" s="65">
        <v>18900222</v>
      </c>
      <c r="AJ2371" s="65" t="s">
        <v>4713</v>
      </c>
      <c r="AK2371" s="65">
        <v>2</v>
      </c>
      <c r="AL2371" s="65" t="s">
        <v>2046</v>
      </c>
      <c r="AN2371" s="65" t="str">
        <f t="shared" si="1050"/>
        <v/>
      </c>
    </row>
    <row r="2372" spans="1:40" ht="16.8" customHeight="1" x14ac:dyDescent="0.25">
      <c r="A2372" s="113">
        <v>1</v>
      </c>
      <c r="B2372" s="342" t="s">
        <v>2653</v>
      </c>
      <c r="D2372" s="350" t="str">
        <f t="shared" si="1042"/>
        <v/>
      </c>
      <c r="E2372" s="211">
        <f t="shared" ref="E2372:E2385" si="1056">E2371</f>
        <v>18910402</v>
      </c>
      <c r="F2372" s="262">
        <v>3</v>
      </c>
      <c r="G2372" s="211" t="s">
        <v>5135</v>
      </c>
      <c r="R2372" s="112" t="str">
        <f>IF(D2372="","", CONCATENATE("Update games set ", B2372, "= ",D2372," where game_id=", E2372))</f>
        <v/>
      </c>
      <c r="S2372" s="112" t="str">
        <f t="shared" si="1051"/>
        <v>Update lineups set player_name = 'A Scott', raw_name = 'A Scott' where game_id = 18910402 and player_order = 3</v>
      </c>
      <c r="T2372" s="112" t="str">
        <f t="shared" si="1052"/>
        <v/>
      </c>
      <c r="U2372" s="200" t="str">
        <f t="shared" si="1049"/>
        <v/>
      </c>
      <c r="V2372" s="112" t="str">
        <f t="shared" si="1053"/>
        <v/>
      </c>
      <c r="W2372" s="415" t="str">
        <f t="shared" si="1054"/>
        <v/>
      </c>
      <c r="Y2372" s="65" t="str">
        <f t="shared" si="1033"/>
        <v/>
      </c>
      <c r="Z2372" s="65" t="str">
        <f t="shared" si="1034"/>
        <v/>
      </c>
      <c r="AA2372" s="65" t="str">
        <f t="shared" si="1035"/>
        <v/>
      </c>
      <c r="AB2372" s="65" t="str">
        <f t="shared" si="1036"/>
        <v/>
      </c>
      <c r="AC2372" s="65" t="str">
        <f t="shared" si="1037"/>
        <v/>
      </c>
      <c r="AH2372" s="65" t="str">
        <f t="shared" si="1055"/>
        <v>189002223</v>
      </c>
      <c r="AI2372" s="65">
        <v>18900222</v>
      </c>
      <c r="AJ2372" s="65" t="s">
        <v>4713</v>
      </c>
      <c r="AK2372" s="65">
        <v>3</v>
      </c>
      <c r="AL2372" s="65" t="s">
        <v>2086</v>
      </c>
      <c r="AN2372" s="65" t="str">
        <f t="shared" si="1050"/>
        <v/>
      </c>
    </row>
    <row r="2373" spans="1:40" ht="16.8" customHeight="1" x14ac:dyDescent="0.25">
      <c r="A2373" s="113">
        <v>1</v>
      </c>
      <c r="B2373" s="342" t="s">
        <v>4978</v>
      </c>
      <c r="C2373" s="342" t="s">
        <v>5065</v>
      </c>
      <c r="D2373" s="350" t="str">
        <f t="shared" si="1042"/>
        <v>'H'</v>
      </c>
      <c r="E2373" s="211">
        <f t="shared" si="1056"/>
        <v>18910402</v>
      </c>
      <c r="F2373" s="262">
        <v>4</v>
      </c>
      <c r="G2373" s="211" t="s">
        <v>5146</v>
      </c>
      <c r="R2373" s="112" t="str">
        <f>IF(D2373="","", CONCATENATE("Update games set ", B2373, "= ",D2373," where game_id=", E2373))</f>
        <v>Update games set HAN= 'H' where game_id=18910402</v>
      </c>
      <c r="S2373" s="112" t="str">
        <f t="shared" si="1051"/>
        <v>Update lineups set player_name = 'T Robertson', raw_name = 'T Robertson' where game_id = 18910402 and player_order = 4</v>
      </c>
      <c r="T2373" s="112" t="str">
        <f t="shared" si="1052"/>
        <v/>
      </c>
      <c r="U2373" s="200" t="str">
        <f t="shared" si="1049"/>
        <v/>
      </c>
      <c r="V2373" s="112" t="str">
        <f t="shared" si="1053"/>
        <v/>
      </c>
      <c r="W2373" s="415" t="str">
        <f t="shared" si="1054"/>
        <v/>
      </c>
      <c r="Y2373" s="65" t="str">
        <f t="shared" si="1033"/>
        <v/>
      </c>
      <c r="Z2373" s="65" t="str">
        <f t="shared" si="1034"/>
        <v/>
      </c>
      <c r="AA2373" s="65" t="str">
        <f t="shared" si="1035"/>
        <v/>
      </c>
      <c r="AB2373" s="65" t="str">
        <f t="shared" si="1036"/>
        <v/>
      </c>
      <c r="AC2373" s="65" t="str">
        <f t="shared" si="1037"/>
        <v/>
      </c>
      <c r="AH2373" s="65" t="str">
        <f t="shared" si="1055"/>
        <v>189002224</v>
      </c>
      <c r="AI2373" s="65">
        <v>18900222</v>
      </c>
      <c r="AJ2373" s="65" t="s">
        <v>4713</v>
      </c>
      <c r="AK2373" s="65">
        <v>4</v>
      </c>
      <c r="AL2373" s="65" t="s">
        <v>3645</v>
      </c>
      <c r="AN2373" s="65" t="str">
        <f t="shared" si="1050"/>
        <v/>
      </c>
    </row>
    <row r="2374" spans="1:40" ht="16.8" customHeight="1" x14ac:dyDescent="0.25">
      <c r="A2374" s="113">
        <v>1</v>
      </c>
      <c r="B2374" s="342" t="s">
        <v>5</v>
      </c>
      <c r="C2374" s="342">
        <v>4</v>
      </c>
      <c r="D2374" s="349">
        <f t="shared" ref="D2374:D2423" si="1057">IF(C2374="", "", C2374)</f>
        <v>4</v>
      </c>
      <c r="E2374" s="211">
        <f t="shared" si="1056"/>
        <v>18910402</v>
      </c>
      <c r="F2374" s="262">
        <v>5</v>
      </c>
      <c r="G2374" s="211" t="s">
        <v>5136</v>
      </c>
      <c r="R2374" s="112" t="str">
        <f>IF(D2374="","", CONCATENATE("Update games set ", B2374, "= ",D2374," where game_id=", E2374))</f>
        <v>Update games set F= 4 where game_id=18910402</v>
      </c>
      <c r="S2374" s="112" t="str">
        <f t="shared" si="1051"/>
        <v>Update lineups set player_name = 'D Russell', raw_name = 'D Russell' where game_id = 18910402 and player_order = 5</v>
      </c>
      <c r="T2374" s="112" t="str">
        <f t="shared" si="1052"/>
        <v/>
      </c>
      <c r="U2374" s="200" t="str">
        <f t="shared" si="1049"/>
        <v/>
      </c>
      <c r="V2374" s="112" t="str">
        <f t="shared" si="1053"/>
        <v/>
      </c>
      <c r="W2374" s="415" t="str">
        <f t="shared" si="1054"/>
        <v/>
      </c>
      <c r="Y2374" s="65" t="str">
        <f t="shared" si="1033"/>
        <v/>
      </c>
      <c r="Z2374" s="65" t="str">
        <f t="shared" si="1034"/>
        <v/>
      </c>
      <c r="AA2374" s="65" t="str">
        <f t="shared" si="1035"/>
        <v/>
      </c>
      <c r="AB2374" s="65" t="str">
        <f t="shared" si="1036"/>
        <v/>
      </c>
      <c r="AC2374" s="65" t="str">
        <f t="shared" si="1037"/>
        <v/>
      </c>
      <c r="AH2374" s="65" t="str">
        <f t="shared" si="1055"/>
        <v>189002225</v>
      </c>
      <c r="AI2374" s="65">
        <v>18900222</v>
      </c>
      <c r="AJ2374" s="65" t="s">
        <v>4713</v>
      </c>
      <c r="AK2374" s="65">
        <v>5</v>
      </c>
      <c r="AL2374" s="65" t="s">
        <v>3281</v>
      </c>
      <c r="AN2374" s="65" t="str">
        <f t="shared" si="1050"/>
        <v/>
      </c>
    </row>
    <row r="2375" spans="1:40" ht="16.8" customHeight="1" x14ac:dyDescent="0.25">
      <c r="A2375" s="113">
        <v>1</v>
      </c>
      <c r="B2375" s="342" t="s">
        <v>0</v>
      </c>
      <c r="C2375" s="342">
        <v>0</v>
      </c>
      <c r="D2375" s="349">
        <f t="shared" si="1057"/>
        <v>0</v>
      </c>
      <c r="E2375" s="211">
        <f t="shared" si="1056"/>
        <v>18910402</v>
      </c>
      <c r="F2375" s="262">
        <v>6</v>
      </c>
      <c r="G2375" s="211" t="s">
        <v>5117</v>
      </c>
      <c r="R2375" s="112" t="str">
        <f>IF(D2375="","", CONCATENATE("Update games set ", B2375, "= ",D2375," where game_id=", E2375))</f>
        <v>Update games set A= 0 where game_id=18910402</v>
      </c>
      <c r="S2375" s="112" t="str">
        <f t="shared" si="1051"/>
        <v>Update lineups set player_name = 'T Jeacock', raw_name = 'T Jeacock' where game_id = 18910402 and player_order = 6</v>
      </c>
      <c r="T2375" s="112" t="str">
        <f t="shared" si="1052"/>
        <v/>
      </c>
      <c r="U2375" s="200" t="str">
        <f t="shared" si="1049"/>
        <v/>
      </c>
      <c r="V2375" s="112" t="str">
        <f t="shared" si="1053"/>
        <v/>
      </c>
      <c r="W2375" s="415" t="str">
        <f t="shared" si="1054"/>
        <v/>
      </c>
      <c r="Y2375" s="65" t="str">
        <f t="shared" si="1033"/>
        <v/>
      </c>
      <c r="Z2375" s="65" t="str">
        <f t="shared" si="1034"/>
        <v/>
      </c>
      <c r="AA2375" s="65" t="str">
        <f t="shared" si="1035"/>
        <v/>
      </c>
      <c r="AB2375" s="65" t="str">
        <f t="shared" si="1036"/>
        <v/>
      </c>
      <c r="AC2375" s="65" t="str">
        <f t="shared" si="1037"/>
        <v/>
      </c>
      <c r="AH2375" s="65" t="str">
        <f t="shared" si="1055"/>
        <v>189002226</v>
      </c>
      <c r="AI2375" s="65">
        <v>18900222</v>
      </c>
      <c r="AJ2375" s="65" t="s">
        <v>4713</v>
      </c>
      <c r="AK2375" s="65">
        <v>6</v>
      </c>
      <c r="AL2375" s="65" t="s">
        <v>3282</v>
      </c>
      <c r="AN2375" s="65" t="str">
        <f t="shared" si="1050"/>
        <v/>
      </c>
    </row>
    <row r="2376" spans="1:40" ht="16.8" customHeight="1" x14ac:dyDescent="0.25">
      <c r="A2376" s="113">
        <v>1</v>
      </c>
      <c r="B2376" s="342" t="s">
        <v>23</v>
      </c>
      <c r="D2376" s="334" t="str">
        <f t="shared" ref="D2376" si="1058">IF(C2376="",IF(D2374&gt;D2375,"'W'",IF(D2374=D2375,"'D'","'L'")),_xlfn.CONCAT("'",C2376,"'"))</f>
        <v>'W'</v>
      </c>
      <c r="E2376" s="211">
        <f t="shared" si="1056"/>
        <v>18910402</v>
      </c>
      <c r="F2376" s="262">
        <v>7</v>
      </c>
      <c r="G2376" s="211" t="s">
        <v>5137</v>
      </c>
      <c r="R2376" s="112" t="str">
        <f>IF(D2376="","", CONCATENATE("Update games set ", B2376, "= ",D2376," where game_id=", E2376))</f>
        <v>Update games set Result= 'W' where game_id=18910402</v>
      </c>
      <c r="S2376" s="112" t="str">
        <f t="shared" si="1051"/>
        <v>Update lineups set player_name = 'N McCallum', raw_name = 'N McCallum' where game_id = 18910402 and player_order = 7</v>
      </c>
      <c r="T2376" s="112" t="str">
        <f t="shared" si="1052"/>
        <v/>
      </c>
      <c r="U2376" s="200" t="str">
        <f t="shared" si="1049"/>
        <v/>
      </c>
      <c r="V2376" s="112" t="str">
        <f t="shared" si="1053"/>
        <v/>
      </c>
      <c r="W2376" s="415" t="str">
        <f t="shared" si="1054"/>
        <v/>
      </c>
      <c r="Y2376" s="65" t="str">
        <f t="shared" si="1033"/>
        <v/>
      </c>
      <c r="Z2376" s="65" t="str">
        <f t="shared" si="1034"/>
        <v/>
      </c>
      <c r="AA2376" s="65" t="str">
        <f t="shared" si="1035"/>
        <v/>
      </c>
      <c r="AB2376" s="65" t="str">
        <f t="shared" si="1036"/>
        <v/>
      </c>
      <c r="AC2376" s="65" t="str">
        <f t="shared" si="1037"/>
        <v/>
      </c>
      <c r="AH2376" s="65" t="str">
        <f t="shared" si="1055"/>
        <v>189002227</v>
      </c>
      <c r="AI2376" s="65">
        <v>18900222</v>
      </c>
      <c r="AJ2376" s="65" t="s">
        <v>4713</v>
      </c>
      <c r="AK2376" s="65">
        <v>7</v>
      </c>
      <c r="AL2376" s="65" t="s">
        <v>3632</v>
      </c>
      <c r="AN2376" s="65" t="str">
        <f t="shared" si="1050"/>
        <v/>
      </c>
    </row>
    <row r="2377" spans="1:40" ht="16.8" customHeight="1" x14ac:dyDescent="0.25">
      <c r="A2377" s="113">
        <v>1</v>
      </c>
      <c r="B2377" s="342" t="s">
        <v>768</v>
      </c>
      <c r="D2377" s="349" t="str">
        <f t="shared" ref="D2377:D2430" si="1059">IF(C2377="", "", C2377)</f>
        <v/>
      </c>
      <c r="E2377" s="211">
        <f t="shared" si="1056"/>
        <v>18910402</v>
      </c>
      <c r="F2377" s="262">
        <v>8</v>
      </c>
      <c r="G2377" s="211" t="s">
        <v>5138</v>
      </c>
      <c r="R2377" s="112" t="str">
        <f>IF(D2377="","", CONCATENATE("Update games set ", B2377, "= ",D2377," where game_id=", E2377))</f>
        <v/>
      </c>
      <c r="S2377" s="112" t="str">
        <f t="shared" si="1051"/>
        <v>Update lineups set player_name = 'W Smith', raw_name = 'W Smith' where game_id = 18910402 and player_order = 8</v>
      </c>
      <c r="T2377" s="112" t="str">
        <f t="shared" si="1052"/>
        <v/>
      </c>
      <c r="U2377" s="200" t="str">
        <f t="shared" si="1049"/>
        <v/>
      </c>
      <c r="V2377" s="112" t="str">
        <f t="shared" si="1053"/>
        <v/>
      </c>
      <c r="W2377" s="415" t="str">
        <f t="shared" si="1054"/>
        <v/>
      </c>
      <c r="Y2377" s="65" t="str">
        <f t="shared" si="1033"/>
        <v/>
      </c>
      <c r="Z2377" s="65" t="str">
        <f t="shared" si="1034"/>
        <v/>
      </c>
      <c r="AA2377" s="65" t="str">
        <f t="shared" si="1035"/>
        <v/>
      </c>
      <c r="AB2377" s="65" t="str">
        <f t="shared" si="1036"/>
        <v/>
      </c>
      <c r="AC2377" s="65" t="str">
        <f t="shared" si="1037"/>
        <v/>
      </c>
      <c r="AH2377" s="65" t="str">
        <f t="shared" si="1055"/>
        <v>189002228</v>
      </c>
      <c r="AI2377" s="65">
        <v>18900222</v>
      </c>
      <c r="AJ2377" s="65" t="s">
        <v>4713</v>
      </c>
      <c r="AK2377" s="65">
        <v>8</v>
      </c>
      <c r="AL2377" s="65" t="s">
        <v>3648</v>
      </c>
      <c r="AN2377" s="65" t="str">
        <f t="shared" si="1050"/>
        <v/>
      </c>
    </row>
    <row r="2378" spans="1:40" ht="16.8" customHeight="1" x14ac:dyDescent="0.25">
      <c r="A2378" s="113">
        <v>1</v>
      </c>
      <c r="B2378" s="342" t="s">
        <v>766</v>
      </c>
      <c r="D2378" s="349" t="str">
        <f t="shared" si="1059"/>
        <v/>
      </c>
      <c r="E2378" s="211">
        <f t="shared" si="1056"/>
        <v>18910402</v>
      </c>
      <c r="F2378" s="262">
        <v>9</v>
      </c>
      <c r="G2378" s="194" t="s">
        <v>3534</v>
      </c>
      <c r="H2378" s="194"/>
      <c r="N2378" s="417"/>
      <c r="O2378" s="194"/>
      <c r="P2378" s="194"/>
      <c r="R2378" s="112" t="str">
        <f>IF(D2378="","", CONCATENATE("Update games set ", B2378, "= ",D2378," where game_id=", E2378))</f>
        <v/>
      </c>
      <c r="S2378" s="112" t="str">
        <f t="shared" si="1051"/>
        <v>Update lineups set player_name = 'H Pike', raw_name = 'H Pike' where game_id = 18910402 and player_order = 9</v>
      </c>
      <c r="T2378" s="112" t="str">
        <f t="shared" si="1052"/>
        <v/>
      </c>
      <c r="U2378" s="200" t="str">
        <f t="shared" si="1049"/>
        <v/>
      </c>
      <c r="V2378" s="112" t="str">
        <f t="shared" si="1053"/>
        <v/>
      </c>
      <c r="W2378" s="415" t="str">
        <f t="shared" si="1054"/>
        <v/>
      </c>
      <c r="Y2378" s="65" t="str">
        <f t="shared" si="1033"/>
        <v/>
      </c>
      <c r="Z2378" s="65" t="str">
        <f t="shared" si="1034"/>
        <v/>
      </c>
      <c r="AA2378" s="65" t="str">
        <f t="shared" si="1035"/>
        <v/>
      </c>
      <c r="AB2378" s="65" t="str">
        <f t="shared" si="1036"/>
        <v/>
      </c>
      <c r="AC2378" s="65" t="str">
        <f t="shared" si="1037"/>
        <v/>
      </c>
      <c r="AH2378" s="65" t="str">
        <f t="shared" si="1055"/>
        <v>189002229</v>
      </c>
      <c r="AI2378" s="65">
        <v>18900222</v>
      </c>
      <c r="AJ2378" s="65" t="s">
        <v>4713</v>
      </c>
      <c r="AK2378" s="65">
        <v>9</v>
      </c>
      <c r="AL2378" s="65" t="s">
        <v>2066</v>
      </c>
      <c r="AN2378" s="65" t="str">
        <f t="shared" si="1050"/>
        <v/>
      </c>
    </row>
    <row r="2379" spans="1:40" ht="16.8" customHeight="1" x14ac:dyDescent="0.25">
      <c r="A2379" s="113">
        <v>1</v>
      </c>
      <c r="B2379" s="342" t="s">
        <v>753</v>
      </c>
      <c r="C2379" s="351" t="s">
        <v>5147</v>
      </c>
      <c r="D2379" s="350" t="str">
        <f t="shared" ref="D2379:D2427" si="1060">IF(C2379="", "", CONCATENATE("'", C2379,"'"))</f>
        <v>'Mr JH Stacey'</v>
      </c>
      <c r="E2379" s="211">
        <f t="shared" si="1056"/>
        <v>18910402</v>
      </c>
      <c r="F2379" s="262">
        <v>10</v>
      </c>
      <c r="G2379" s="194" t="s">
        <v>5140</v>
      </c>
      <c r="N2379" s="417"/>
      <c r="O2379" s="194"/>
      <c r="P2379" s="194"/>
      <c r="R2379" s="112" t="str">
        <f>IF(D2379="","", CONCATENATE("Update games set ", B2379, "= ",D2379," where game_id=", E2379))</f>
        <v>Update games set Referee= 'Mr JH Stacey' where game_id=18910402</v>
      </c>
      <c r="S2379" s="112" t="str">
        <f t="shared" si="1051"/>
        <v>Update lineups set player_name = 'E May', raw_name = 'E May' where game_id = 18910402 and player_order = 10</v>
      </c>
      <c r="T2379" s="112" t="str">
        <f t="shared" si="1052"/>
        <v/>
      </c>
      <c r="U2379" s="200" t="str">
        <f t="shared" si="1049"/>
        <v/>
      </c>
      <c r="V2379" s="112" t="str">
        <f t="shared" si="1053"/>
        <v/>
      </c>
      <c r="W2379" s="415" t="str">
        <f t="shared" si="1054"/>
        <v/>
      </c>
      <c r="Y2379" s="65" t="str">
        <f t="shared" si="1033"/>
        <v/>
      </c>
      <c r="Z2379" s="65" t="str">
        <f t="shared" si="1034"/>
        <v/>
      </c>
      <c r="AA2379" s="65" t="str">
        <f t="shared" si="1035"/>
        <v/>
      </c>
      <c r="AB2379" s="65" t="str">
        <f t="shared" si="1036"/>
        <v/>
      </c>
      <c r="AC2379" s="65" t="str">
        <f t="shared" si="1037"/>
        <v/>
      </c>
      <c r="AH2379" s="65" t="str">
        <f t="shared" si="1055"/>
        <v>1890022210</v>
      </c>
      <c r="AI2379" s="65">
        <v>18900222</v>
      </c>
      <c r="AJ2379" s="65" t="s">
        <v>4713</v>
      </c>
      <c r="AK2379" s="65">
        <v>10</v>
      </c>
      <c r="AL2379" s="65" t="s">
        <v>3537</v>
      </c>
      <c r="AN2379" s="65" t="str">
        <f t="shared" si="1050"/>
        <v/>
      </c>
    </row>
    <row r="2380" spans="1:40" ht="16.8" customHeight="1" x14ac:dyDescent="0.25">
      <c r="A2380" s="113">
        <v>1</v>
      </c>
      <c r="B2380" s="342" t="s">
        <v>746</v>
      </c>
      <c r="C2380" s="351" t="s">
        <v>5062</v>
      </c>
      <c r="D2380" s="334" t="str">
        <f>CONCATENATE("'", LEFT(E2380,4),"-",MID(E2380,5,2),"-", MID(E2380,7,2), " ", C2380,"'")</f>
        <v>'1891-04-02 15:00'</v>
      </c>
      <c r="E2380" s="211">
        <f t="shared" si="1056"/>
        <v>18910402</v>
      </c>
      <c r="F2380" s="262">
        <v>11</v>
      </c>
      <c r="G2380" s="211" t="s">
        <v>5132</v>
      </c>
      <c r="R2380" s="112" t="str">
        <f>IF(D2380="","", CONCATENATE("Update games set ", B2380, "= ",D2380," where game_id=", E2380))</f>
        <v>Update games set Game_date= '1891-04-02 15:00' where game_id=18910402</v>
      </c>
      <c r="S2380" s="112" t="str">
        <f t="shared" si="1051"/>
        <v>Update lineups set player_name = 'A Shaw', raw_name = 'A Shaw' where game_id = 18910402 and player_order = 11</v>
      </c>
      <c r="T2380" s="112" t="str">
        <f t="shared" si="1052"/>
        <v/>
      </c>
      <c r="U2380" s="200" t="str">
        <f t="shared" si="1049"/>
        <v/>
      </c>
      <c r="V2380" s="112" t="str">
        <f t="shared" si="1053"/>
        <v/>
      </c>
      <c r="W2380" s="415" t="str">
        <f t="shared" si="1054"/>
        <v/>
      </c>
      <c r="Y2380" s="65" t="str">
        <f t="shared" si="1033"/>
        <v/>
      </c>
      <c r="Z2380" s="65" t="str">
        <f t="shared" si="1034"/>
        <v/>
      </c>
      <c r="AA2380" s="65" t="str">
        <f t="shared" si="1035"/>
        <v/>
      </c>
      <c r="AB2380" s="65" t="str">
        <f t="shared" si="1036"/>
        <v/>
      </c>
      <c r="AC2380" s="65" t="str">
        <f t="shared" si="1037"/>
        <v/>
      </c>
      <c r="AH2380" s="65" t="str">
        <f t="shared" si="1055"/>
        <v>1890022211</v>
      </c>
      <c r="AI2380" s="65">
        <v>18900222</v>
      </c>
      <c r="AJ2380" s="65" t="s">
        <v>4713</v>
      </c>
      <c r="AK2380" s="65">
        <v>11</v>
      </c>
      <c r="AL2380" s="65" t="s">
        <v>3314</v>
      </c>
      <c r="AN2380" s="65" t="str">
        <f t="shared" si="1050"/>
        <v/>
      </c>
    </row>
    <row r="2381" spans="1:40" ht="16.8" customHeight="1" x14ac:dyDescent="0.25">
      <c r="A2381" s="113">
        <v>1</v>
      </c>
      <c r="B2381" s="342" t="s">
        <v>25</v>
      </c>
      <c r="D2381" s="350" t="str">
        <f t="shared" si="1042"/>
        <v/>
      </c>
      <c r="E2381" s="211">
        <f t="shared" si="1056"/>
        <v>18910402</v>
      </c>
      <c r="F2381" s="262">
        <v>12</v>
      </c>
      <c r="G2381" s="212"/>
      <c r="H2381" s="212"/>
      <c r="N2381" s="416"/>
      <c r="O2381" s="212"/>
      <c r="P2381" s="212"/>
      <c r="R2381" s="112" t="str">
        <f>IF(D2381="","", CONCATENATE("Update games set ", B2381, "= ",D2381," where game_id=", E2381))</f>
        <v/>
      </c>
      <c r="S2381" s="112" t="str">
        <f t="shared" si="1051"/>
        <v/>
      </c>
      <c r="T2381" s="112" t="str">
        <f t="shared" si="1052"/>
        <v/>
      </c>
      <c r="U2381" s="200" t="str">
        <f t="shared" si="1049"/>
        <v/>
      </c>
      <c r="V2381" s="112" t="str">
        <f t="shared" si="1053"/>
        <v/>
      </c>
      <c r="W2381" s="415" t="str">
        <f t="shared" si="1054"/>
        <v/>
      </c>
      <c r="Y2381" s="65" t="str">
        <f t="shared" si="1033"/>
        <v/>
      </c>
      <c r="Z2381" s="65" t="str">
        <f t="shared" si="1034"/>
        <v/>
      </c>
      <c r="AA2381" s="65" t="str">
        <f t="shared" si="1035"/>
        <v/>
      </c>
      <c r="AB2381" s="65" t="str">
        <f t="shared" si="1036"/>
        <v/>
      </c>
      <c r="AC2381" s="65" t="str">
        <f t="shared" si="1037"/>
        <v/>
      </c>
      <c r="AH2381" s="65" t="str">
        <f t="shared" si="1055"/>
        <v>1890022212</v>
      </c>
      <c r="AI2381" s="65">
        <v>18900222</v>
      </c>
      <c r="AJ2381" s="65" t="s">
        <v>4713</v>
      </c>
      <c r="AK2381" s="65">
        <v>12</v>
      </c>
      <c r="AL2381" s="65" t="s">
        <v>653</v>
      </c>
      <c r="AN2381" s="65" t="str">
        <f t="shared" si="1050"/>
        <v/>
      </c>
    </row>
    <row r="2382" spans="1:40" ht="16.8" customHeight="1" x14ac:dyDescent="0.25">
      <c r="A2382" s="113">
        <v>1</v>
      </c>
      <c r="B2382" s="342" t="s">
        <v>475</v>
      </c>
      <c r="C2382" s="342">
        <v>3000</v>
      </c>
      <c r="D2382" s="349">
        <f t="shared" si="1059"/>
        <v>3000</v>
      </c>
      <c r="E2382" s="211">
        <f t="shared" si="1056"/>
        <v>18910402</v>
      </c>
      <c r="F2382" s="262">
        <v>13</v>
      </c>
      <c r="R2382" s="112" t="str">
        <f>IF(D2382="","", CONCATENATE("Update games set ", B2382, "= ",D2382," where game_id=", E2382))</f>
        <v>Update games set Att= 3000 where game_id=18910402</v>
      </c>
      <c r="S2382" s="112" t="str">
        <f t="shared" si="1051"/>
        <v/>
      </c>
      <c r="T2382" s="112" t="str">
        <f t="shared" si="1052"/>
        <v/>
      </c>
      <c r="U2382" s="200" t="str">
        <f t="shared" si="1049"/>
        <v/>
      </c>
      <c r="V2382" s="112" t="str">
        <f t="shared" si="1053"/>
        <v/>
      </c>
      <c r="W2382" s="415" t="str">
        <f t="shared" si="1054"/>
        <v/>
      </c>
      <c r="Y2382" s="65" t="str">
        <f t="shared" ref="Y2382:Y2445" si="1061">IF(I2382="","",CONCATENATE("update goals set scorer_name = '",SUBSTITUTE(J2382, "'", "''"),"'"))</f>
        <v/>
      </c>
      <c r="Z2382" s="65" t="str">
        <f t="shared" ref="Z2382:Z2445" si="1062">IF(K2382="", "", CONCATENATE(", goal_min = ", K2382))</f>
        <v/>
      </c>
      <c r="AA2382" s="65" t="str">
        <f t="shared" ref="AA2382:AA2445" si="1063">IF(L2382="", "", CONCATENATE(", Pen = '", UPPER(L2382), "'"))</f>
        <v/>
      </c>
      <c r="AB2382" s="65" t="str">
        <f t="shared" ref="AB2382:AB2445" si="1064">IF(M2382="", "", CONCATENATE(", OG = '", UPPER(M2382), "'"))</f>
        <v/>
      </c>
      <c r="AC2382" s="65" t="str">
        <f t="shared" ref="AC2382:AC2445" si="1065">IF(I2382="", "", CONCATENATE(" where game_id = ", E2382, " and goal_order = ", I2382))</f>
        <v/>
      </c>
      <c r="AH2382" s="65" t="str">
        <f t="shared" si="1055"/>
        <v>1890022213</v>
      </c>
      <c r="AI2382" s="65">
        <v>18900222</v>
      </c>
      <c r="AJ2382" s="65" t="s">
        <v>4713</v>
      </c>
      <c r="AK2382" s="65">
        <v>13</v>
      </c>
      <c r="AL2382" s="65" t="s">
        <v>653</v>
      </c>
      <c r="AN2382" s="65" t="str">
        <f t="shared" si="1050"/>
        <v/>
      </c>
    </row>
    <row r="2383" spans="1:40" ht="16.8" customHeight="1" x14ac:dyDescent="0.25">
      <c r="A2383" s="113">
        <v>1</v>
      </c>
      <c r="B2383" s="342" t="s">
        <v>20</v>
      </c>
      <c r="C2383" s="342" t="s">
        <v>470</v>
      </c>
      <c r="D2383" s="350" t="str">
        <f t="shared" si="1042"/>
        <v>'Town Ground'</v>
      </c>
      <c r="E2383" s="211">
        <f t="shared" si="1056"/>
        <v>18910402</v>
      </c>
      <c r="F2383" s="262">
        <v>14</v>
      </c>
      <c r="R2383" s="112" t="str">
        <f>IF(D2383="","", CONCATENATE("Update games set ", B2383, "= ",D2383," where game_id=", E2383))</f>
        <v>Update games set Ground= 'Town Ground' where game_id=18910402</v>
      </c>
      <c r="S2383" s="112" t="str">
        <f t="shared" si="1051"/>
        <v/>
      </c>
      <c r="T2383" s="112" t="str">
        <f t="shared" si="1052"/>
        <v/>
      </c>
      <c r="U2383" s="200" t="str">
        <f t="shared" si="1049"/>
        <v/>
      </c>
      <c r="V2383" s="112" t="str">
        <f t="shared" si="1053"/>
        <v/>
      </c>
      <c r="W2383" s="415" t="str">
        <f t="shared" si="1054"/>
        <v/>
      </c>
      <c r="Y2383" s="65" t="str">
        <f t="shared" si="1061"/>
        <v/>
      </c>
      <c r="Z2383" s="65" t="str">
        <f t="shared" si="1062"/>
        <v/>
      </c>
      <c r="AA2383" s="65" t="str">
        <f t="shared" si="1063"/>
        <v/>
      </c>
      <c r="AB2383" s="65" t="str">
        <f t="shared" si="1064"/>
        <v/>
      </c>
      <c r="AC2383" s="65" t="str">
        <f t="shared" si="1065"/>
        <v/>
      </c>
      <c r="AH2383" s="65" t="str">
        <f t="shared" si="1055"/>
        <v>1890022214</v>
      </c>
      <c r="AI2383" s="65">
        <v>18900222</v>
      </c>
      <c r="AJ2383" s="65" t="s">
        <v>4713</v>
      </c>
      <c r="AK2383" s="65">
        <v>14</v>
      </c>
      <c r="AL2383" s="65" t="s">
        <v>653</v>
      </c>
      <c r="AN2383" s="65" t="str">
        <f t="shared" si="1050"/>
        <v/>
      </c>
    </row>
    <row r="2384" spans="1:40" ht="16.8" customHeight="1" x14ac:dyDescent="0.25">
      <c r="A2384" s="113">
        <v>1</v>
      </c>
      <c r="B2384" s="342" t="s">
        <v>4882</v>
      </c>
      <c r="C2384" s="342" t="str">
        <f>IF(C2383="", "", C2383)</f>
        <v>Town Ground</v>
      </c>
      <c r="D2384" s="350" t="str">
        <f t="shared" si="1042"/>
        <v>'Town Ground'</v>
      </c>
      <c r="E2384" s="211">
        <f t="shared" si="1056"/>
        <v>18910402</v>
      </c>
      <c r="F2384" s="262">
        <v>15</v>
      </c>
      <c r="R2384" s="112" t="str">
        <f>IF(D2384="","", CONCATENATE("Update games set ", B2384, "= ",D2384," where game_id=", E2384))</f>
        <v>Update games set Ground_parent= 'Town Ground' where game_id=18910402</v>
      </c>
      <c r="S2384" s="112" t="str">
        <f t="shared" si="1051"/>
        <v/>
      </c>
      <c r="T2384" s="112" t="str">
        <f t="shared" si="1052"/>
        <v/>
      </c>
      <c r="U2384" s="200" t="str">
        <f t="shared" si="1049"/>
        <v/>
      </c>
      <c r="V2384" s="112" t="str">
        <f t="shared" si="1053"/>
        <v/>
      </c>
      <c r="W2384" s="415" t="str">
        <f t="shared" si="1054"/>
        <v/>
      </c>
      <c r="Y2384" s="65" t="str">
        <f t="shared" si="1061"/>
        <v/>
      </c>
      <c r="Z2384" s="65" t="str">
        <f t="shared" si="1062"/>
        <v/>
      </c>
      <c r="AA2384" s="65" t="str">
        <f t="shared" si="1063"/>
        <v/>
      </c>
      <c r="AB2384" s="65" t="str">
        <f t="shared" si="1064"/>
        <v/>
      </c>
      <c r="AC2384" s="65" t="str">
        <f t="shared" si="1065"/>
        <v/>
      </c>
      <c r="AH2384" s="65" t="str">
        <f t="shared" si="1055"/>
        <v>1890022215</v>
      </c>
      <c r="AI2384" s="65">
        <v>18900222</v>
      </c>
      <c r="AJ2384" s="65" t="s">
        <v>4713</v>
      </c>
      <c r="AK2384" s="65">
        <v>15</v>
      </c>
      <c r="AL2384" s="65" t="s">
        <v>653</v>
      </c>
      <c r="AN2384" s="65" t="str">
        <f t="shared" si="1050"/>
        <v/>
      </c>
    </row>
    <row r="2385" spans="1:40" s="126" customFormat="1" ht="16.8" customHeight="1" thickBot="1" x14ac:dyDescent="0.3">
      <c r="A2385" s="113">
        <v>1</v>
      </c>
      <c r="B2385" s="116" t="s">
        <v>115</v>
      </c>
      <c r="C2385" s="352"/>
      <c r="D2385" s="370" t="str">
        <f t="shared" ref="D2385" si="1066">IF(MID(E2385,5,2)*1&gt;6,_xlfn.CONCAT("'",LEFT(E2385,4),"-",MID(E2385,3,2)+1,"'"),_xlfn.CONCAT("'",LEFT(E2385,4)-1,"-",MID(E2385,3,2),"'"))</f>
        <v>'1890-91'</v>
      </c>
      <c r="E2385" s="214">
        <f t="shared" si="1056"/>
        <v>18910402</v>
      </c>
      <c r="F2385" s="266">
        <v>16</v>
      </c>
      <c r="G2385" s="343"/>
      <c r="H2385" s="343"/>
      <c r="I2385" s="267"/>
      <c r="J2385" s="214"/>
      <c r="K2385" s="266"/>
      <c r="L2385" s="266"/>
      <c r="M2385" s="266"/>
      <c r="N2385" s="419"/>
      <c r="O2385" s="343"/>
      <c r="P2385" s="343"/>
      <c r="Q2385" s="346"/>
      <c r="R2385" s="112" t="str">
        <f>IF(D2385="","", CONCATENATE("Update games set ", B2385, "= ",D2385," where game_id=", E2385))</f>
        <v>Update games set Season= '1890-91' where game_id=18910402</v>
      </c>
      <c r="S2385" s="112" t="str">
        <f t="shared" si="1051"/>
        <v/>
      </c>
      <c r="T2385" s="112" t="str">
        <f t="shared" si="1052"/>
        <v/>
      </c>
      <c r="U2385" s="200" t="str">
        <f t="shared" si="1049"/>
        <v/>
      </c>
      <c r="V2385" s="112" t="str">
        <f t="shared" si="1053"/>
        <v/>
      </c>
      <c r="W2385" s="415" t="str">
        <f t="shared" si="1054"/>
        <v/>
      </c>
      <c r="X2385" s="240"/>
      <c r="Y2385" s="65" t="str">
        <f t="shared" si="1061"/>
        <v/>
      </c>
      <c r="Z2385" s="65" t="str">
        <f t="shared" si="1062"/>
        <v/>
      </c>
      <c r="AA2385" s="65" t="str">
        <f t="shared" si="1063"/>
        <v/>
      </c>
      <c r="AB2385" s="65" t="str">
        <f t="shared" si="1064"/>
        <v/>
      </c>
      <c r="AC2385" s="65" t="str">
        <f t="shared" si="1065"/>
        <v/>
      </c>
      <c r="AH2385" s="65" t="str">
        <f t="shared" si="1055"/>
        <v>1890022216</v>
      </c>
      <c r="AI2385" s="126">
        <v>18900222</v>
      </c>
      <c r="AJ2385" s="126" t="s">
        <v>4713</v>
      </c>
      <c r="AK2385" s="126">
        <v>16</v>
      </c>
      <c r="AL2385" s="126" t="s">
        <v>653</v>
      </c>
      <c r="AN2385" s="65" t="str">
        <f t="shared" si="1050"/>
        <v/>
      </c>
    </row>
    <row r="2386" spans="1:40" ht="15" thickTop="1" x14ac:dyDescent="0.25">
      <c r="A2386" s="113">
        <v>1</v>
      </c>
      <c r="B2386" s="341" t="s">
        <v>22</v>
      </c>
      <c r="C2386" s="341" t="s">
        <v>5148</v>
      </c>
      <c r="D2386" s="341" t="str">
        <f t="shared" si="1042"/>
        <v>'Canadians'</v>
      </c>
      <c r="E2386" s="211">
        <v>18911001</v>
      </c>
      <c r="F2386" s="262">
        <v>1</v>
      </c>
      <c r="G2386" s="211" t="s">
        <v>4780</v>
      </c>
      <c r="H2386" s="212"/>
      <c r="R2386" s="112" t="str">
        <f>IF(D2386="","", CONCATENATE("Update games set ", B2386, "= ",D2386," where game_id=", E2386))</f>
        <v>Update games set Opponent= 'Canadians' where game_id=18911001</v>
      </c>
      <c r="S2386" s="112" t="str">
        <f t="shared" si="1051"/>
        <v>Update lineups set player_name = 'Brown', raw_name = 'Brown' where game_id = 18911001 and player_order = 1</v>
      </c>
      <c r="T2386" s="112" t="str">
        <f t="shared" si="1052"/>
        <v/>
      </c>
      <c r="U2386" s="200" t="str">
        <f t="shared" si="1049"/>
        <v/>
      </c>
      <c r="V2386" s="112" t="str">
        <f t="shared" si="1053"/>
        <v/>
      </c>
      <c r="W2386" s="415" t="str">
        <f t="shared" si="1054"/>
        <v/>
      </c>
      <c r="Y2386" s="65" t="str">
        <f t="shared" si="1061"/>
        <v/>
      </c>
      <c r="Z2386" s="65" t="str">
        <f t="shared" si="1062"/>
        <v/>
      </c>
      <c r="AA2386" s="65" t="str">
        <f t="shared" si="1063"/>
        <v/>
      </c>
      <c r="AB2386" s="65" t="str">
        <f t="shared" si="1064"/>
        <v/>
      </c>
      <c r="AC2386" s="65" t="str">
        <f t="shared" si="1065"/>
        <v/>
      </c>
      <c r="AH2386" s="65" t="str">
        <f t="shared" si="1055"/>
        <v>189003081</v>
      </c>
      <c r="AI2386" s="65">
        <v>18900308</v>
      </c>
      <c r="AJ2386" s="65" t="s">
        <v>5126</v>
      </c>
      <c r="AK2386" s="65">
        <v>1</v>
      </c>
      <c r="AL2386" s="65" t="s">
        <v>2068</v>
      </c>
      <c r="AN2386" s="65" t="str">
        <f t="shared" si="1050"/>
        <v>update games set source = 'The Nottingham Forest Football Scrapbook' where game_id = 18911001</v>
      </c>
    </row>
    <row r="2387" spans="1:40" ht="16.8" customHeight="1" x14ac:dyDescent="0.25">
      <c r="A2387" s="113">
        <v>1</v>
      </c>
      <c r="B2387" s="342" t="s">
        <v>4979</v>
      </c>
      <c r="C2387" s="342" t="str">
        <f>IF(C2386="", "", C2386)</f>
        <v>Canadians</v>
      </c>
      <c r="D2387" s="350" t="str">
        <f t="shared" si="1042"/>
        <v>'Canadians'</v>
      </c>
      <c r="E2387" s="211">
        <f>E2386</f>
        <v>18911001</v>
      </c>
      <c r="F2387" s="262">
        <v>2</v>
      </c>
      <c r="G2387" s="211" t="s">
        <v>5149</v>
      </c>
      <c r="R2387" s="112" t="str">
        <f>IF(D2387="","", CONCATENATE("Update games set ", B2387, "= ",D2387," where game_id=", E2387))</f>
        <v>Update games set Opp_parent= 'Canadians' where game_id=18911001</v>
      </c>
      <c r="S2387" s="112" t="str">
        <f t="shared" si="1051"/>
        <v>Update lineups set player_name = 'John Martin Earp', raw_name = 'John Martin Earp' where game_id = 18911001 and player_order = 2</v>
      </c>
      <c r="T2387" s="112" t="str">
        <f t="shared" si="1052"/>
        <v/>
      </c>
      <c r="U2387" s="200" t="str">
        <f t="shared" si="1049"/>
        <v/>
      </c>
      <c r="V2387" s="112" t="str">
        <f t="shared" si="1053"/>
        <v/>
      </c>
      <c r="W2387" s="415" t="str">
        <f t="shared" si="1054"/>
        <v/>
      </c>
      <c r="Y2387" s="65" t="str">
        <f t="shared" si="1061"/>
        <v/>
      </c>
      <c r="Z2387" s="65" t="str">
        <f t="shared" si="1062"/>
        <v/>
      </c>
      <c r="AA2387" s="65" t="str">
        <f t="shared" si="1063"/>
        <v/>
      </c>
      <c r="AB2387" s="65" t="str">
        <f t="shared" si="1064"/>
        <v/>
      </c>
      <c r="AC2387" s="65" t="str">
        <f t="shared" si="1065"/>
        <v/>
      </c>
      <c r="AH2387" s="65" t="str">
        <f t="shared" si="1055"/>
        <v>189003082</v>
      </c>
      <c r="AI2387" s="65">
        <v>18900308</v>
      </c>
      <c r="AJ2387" s="65" t="s">
        <v>5126</v>
      </c>
      <c r="AK2387" s="65">
        <v>2</v>
      </c>
      <c r="AL2387" s="65" t="s">
        <v>2046</v>
      </c>
      <c r="AN2387" s="65" t="str">
        <f t="shared" si="1050"/>
        <v/>
      </c>
    </row>
    <row r="2388" spans="1:40" ht="16.8" customHeight="1" x14ac:dyDescent="0.25">
      <c r="A2388" s="113">
        <v>1</v>
      </c>
      <c r="B2388" s="342" t="s">
        <v>2653</v>
      </c>
      <c r="C2388" s="342" t="s">
        <v>663</v>
      </c>
      <c r="D2388" s="350" t="str">
        <f t="shared" si="1042"/>
        <v>'Friendly'</v>
      </c>
      <c r="E2388" s="211">
        <f t="shared" ref="E2388:E2401" si="1067">E2387</f>
        <v>18911001</v>
      </c>
      <c r="F2388" s="262">
        <v>3</v>
      </c>
      <c r="G2388" s="211" t="s">
        <v>3572</v>
      </c>
      <c r="R2388" s="112" t="str">
        <f>IF(D2388="","", CONCATENATE("Update games set ", B2388, "= ",D2388," where game_id=", E2388))</f>
        <v>Update games set Game_type= 'Friendly' where game_id=18911001</v>
      </c>
      <c r="S2388" s="112" t="str">
        <f t="shared" si="1051"/>
        <v>Update lineups set player_name = 'Archibald Ritchie', raw_name = 'Archibald Ritchie' where game_id = 18911001 and player_order = 3</v>
      </c>
      <c r="T2388" s="112" t="str">
        <f t="shared" si="1052"/>
        <v/>
      </c>
      <c r="U2388" s="200" t="str">
        <f t="shared" si="1049"/>
        <v/>
      </c>
      <c r="V2388" s="112" t="str">
        <f t="shared" si="1053"/>
        <v/>
      </c>
      <c r="W2388" s="415" t="str">
        <f t="shared" si="1054"/>
        <v/>
      </c>
      <c r="Y2388" s="65" t="str">
        <f t="shared" si="1061"/>
        <v/>
      </c>
      <c r="Z2388" s="65" t="str">
        <f t="shared" si="1062"/>
        <v/>
      </c>
      <c r="AA2388" s="65" t="str">
        <f t="shared" si="1063"/>
        <v/>
      </c>
      <c r="AB2388" s="65" t="str">
        <f t="shared" si="1064"/>
        <v/>
      </c>
      <c r="AC2388" s="65" t="str">
        <f t="shared" si="1065"/>
        <v/>
      </c>
      <c r="AH2388" s="65" t="str">
        <f t="shared" si="1055"/>
        <v>189003083</v>
      </c>
      <c r="AI2388" s="65">
        <v>18900308</v>
      </c>
      <c r="AJ2388" s="65" t="s">
        <v>5126</v>
      </c>
      <c r="AK2388" s="65">
        <v>3</v>
      </c>
      <c r="AL2388" s="65" t="s">
        <v>2086</v>
      </c>
      <c r="AN2388" s="65" t="str">
        <f t="shared" si="1050"/>
        <v/>
      </c>
    </row>
    <row r="2389" spans="1:40" ht="16.8" customHeight="1" x14ac:dyDescent="0.25">
      <c r="A2389" s="113">
        <v>1</v>
      </c>
      <c r="B2389" s="342" t="s">
        <v>4978</v>
      </c>
      <c r="C2389" s="342" t="s">
        <v>5065</v>
      </c>
      <c r="D2389" s="350" t="str">
        <f t="shared" si="1042"/>
        <v>'H'</v>
      </c>
      <c r="E2389" s="211">
        <f t="shared" si="1067"/>
        <v>18911001</v>
      </c>
      <c r="F2389" s="262">
        <v>4</v>
      </c>
      <c r="G2389" s="211" t="s">
        <v>5150</v>
      </c>
      <c r="R2389" s="112" t="str">
        <f>IF(D2389="","", CONCATENATE("Update games set ", B2389, "= ",D2389," where game_id=", E2389))</f>
        <v>Update games set HAN= 'H' where game_id=18911001</v>
      </c>
      <c r="S2389" s="112" t="str">
        <f t="shared" si="1051"/>
        <v>Update lineups set player_name = 'Russell', raw_name = 'Russell' where game_id = 18911001 and player_order = 4</v>
      </c>
      <c r="T2389" s="112" t="str">
        <f t="shared" si="1052"/>
        <v/>
      </c>
      <c r="U2389" s="200" t="str">
        <f t="shared" si="1049"/>
        <v/>
      </c>
      <c r="V2389" s="112" t="str">
        <f t="shared" si="1053"/>
        <v/>
      </c>
      <c r="W2389" s="415" t="str">
        <f t="shared" si="1054"/>
        <v/>
      </c>
      <c r="Y2389" s="65" t="str">
        <f t="shared" si="1061"/>
        <v/>
      </c>
      <c r="Z2389" s="65" t="str">
        <f t="shared" si="1062"/>
        <v/>
      </c>
      <c r="AA2389" s="65" t="str">
        <f t="shared" si="1063"/>
        <v/>
      </c>
      <c r="AB2389" s="65" t="str">
        <f t="shared" si="1064"/>
        <v/>
      </c>
      <c r="AC2389" s="65" t="str">
        <f t="shared" si="1065"/>
        <v/>
      </c>
      <c r="AH2389" s="65" t="str">
        <f t="shared" si="1055"/>
        <v>189003084</v>
      </c>
      <c r="AI2389" s="65">
        <v>18900308</v>
      </c>
      <c r="AJ2389" s="65" t="s">
        <v>5126</v>
      </c>
      <c r="AK2389" s="65">
        <v>4</v>
      </c>
      <c r="AL2389" s="65" t="s">
        <v>3645</v>
      </c>
      <c r="AN2389" s="65" t="str">
        <f t="shared" si="1050"/>
        <v/>
      </c>
    </row>
    <row r="2390" spans="1:40" ht="16.8" customHeight="1" x14ac:dyDescent="0.25">
      <c r="A2390" s="113">
        <v>1</v>
      </c>
      <c r="B2390" s="342" t="s">
        <v>5</v>
      </c>
      <c r="C2390" s="342">
        <v>5</v>
      </c>
      <c r="D2390" s="349">
        <f t="shared" si="1057"/>
        <v>5</v>
      </c>
      <c r="E2390" s="211">
        <f t="shared" si="1067"/>
        <v>18911001</v>
      </c>
      <c r="F2390" s="262">
        <v>5</v>
      </c>
      <c r="G2390" s="211" t="s">
        <v>3468</v>
      </c>
      <c r="R2390" s="112" t="str">
        <f>IF(D2390="","", CONCATENATE("Update games set ", B2390, "= ",D2390," where game_id=", E2390))</f>
        <v>Update games set F= 5 where game_id=18911001</v>
      </c>
      <c r="S2390" s="112" t="str">
        <f t="shared" si="1051"/>
        <v>Update lineups set player_name = 'John McPherson', raw_name = 'John McPherson' where game_id = 18911001 and player_order = 5</v>
      </c>
      <c r="T2390" s="112" t="str">
        <f t="shared" si="1052"/>
        <v/>
      </c>
      <c r="U2390" s="200" t="str">
        <f t="shared" si="1049"/>
        <v/>
      </c>
      <c r="V2390" s="112" t="str">
        <f t="shared" si="1053"/>
        <v/>
      </c>
      <c r="W2390" s="415" t="str">
        <f t="shared" si="1054"/>
        <v/>
      </c>
      <c r="Y2390" s="65" t="str">
        <f t="shared" si="1061"/>
        <v/>
      </c>
      <c r="Z2390" s="65" t="str">
        <f t="shared" si="1062"/>
        <v/>
      </c>
      <c r="AA2390" s="65" t="str">
        <f t="shared" si="1063"/>
        <v/>
      </c>
      <c r="AB2390" s="65" t="str">
        <f t="shared" si="1064"/>
        <v/>
      </c>
      <c r="AC2390" s="65" t="str">
        <f t="shared" si="1065"/>
        <v/>
      </c>
      <c r="AH2390" s="65" t="str">
        <f t="shared" si="1055"/>
        <v>189003085</v>
      </c>
      <c r="AI2390" s="65">
        <v>18900308</v>
      </c>
      <c r="AJ2390" s="65" t="s">
        <v>5126</v>
      </c>
      <c r="AK2390" s="65">
        <v>5</v>
      </c>
      <c r="AL2390" s="65" t="s">
        <v>3281</v>
      </c>
      <c r="AN2390" s="65" t="str">
        <f t="shared" si="1050"/>
        <v/>
      </c>
    </row>
    <row r="2391" spans="1:40" ht="16.8" customHeight="1" x14ac:dyDescent="0.25">
      <c r="A2391" s="113">
        <v>1</v>
      </c>
      <c r="B2391" s="342" t="s">
        <v>0</v>
      </c>
      <c r="C2391" s="342">
        <v>0</v>
      </c>
      <c r="D2391" s="349">
        <f t="shared" si="1057"/>
        <v>0</v>
      </c>
      <c r="E2391" s="211">
        <f t="shared" si="1067"/>
        <v>18911001</v>
      </c>
      <c r="F2391" s="262">
        <v>6</v>
      </c>
      <c r="G2391" s="211" t="s">
        <v>5117</v>
      </c>
      <c r="R2391" s="112" t="str">
        <f>IF(D2391="","", CONCATENATE("Update games set ", B2391, "= ",D2391," where game_id=", E2391))</f>
        <v>Update games set A= 0 where game_id=18911001</v>
      </c>
      <c r="S2391" s="112" t="str">
        <f t="shared" si="1051"/>
        <v>Update lineups set player_name = 'T Jeacock', raw_name = 'T Jeacock' where game_id = 18911001 and player_order = 6</v>
      </c>
      <c r="T2391" s="112" t="str">
        <f t="shared" si="1052"/>
        <v/>
      </c>
      <c r="U2391" s="200" t="str">
        <f t="shared" si="1049"/>
        <v/>
      </c>
      <c r="V2391" s="112" t="str">
        <f t="shared" si="1053"/>
        <v/>
      </c>
      <c r="W2391" s="415" t="str">
        <f t="shared" si="1054"/>
        <v/>
      </c>
      <c r="Y2391" s="65" t="str">
        <f t="shared" si="1061"/>
        <v/>
      </c>
      <c r="Z2391" s="65" t="str">
        <f t="shared" si="1062"/>
        <v/>
      </c>
      <c r="AA2391" s="65" t="str">
        <f t="shared" si="1063"/>
        <v/>
      </c>
      <c r="AB2391" s="65" t="str">
        <f t="shared" si="1064"/>
        <v/>
      </c>
      <c r="AC2391" s="65" t="str">
        <f t="shared" si="1065"/>
        <v/>
      </c>
      <c r="AH2391" s="65" t="str">
        <f t="shared" si="1055"/>
        <v>189003086</v>
      </c>
      <c r="AI2391" s="65">
        <v>18900308</v>
      </c>
      <c r="AJ2391" s="65" t="s">
        <v>5126</v>
      </c>
      <c r="AK2391" s="65">
        <v>6</v>
      </c>
      <c r="AL2391" s="65" t="s">
        <v>3282</v>
      </c>
      <c r="AN2391" s="65" t="str">
        <f t="shared" si="1050"/>
        <v/>
      </c>
    </row>
    <row r="2392" spans="1:40" ht="16.8" customHeight="1" x14ac:dyDescent="0.25">
      <c r="A2392" s="113">
        <v>1</v>
      </c>
      <c r="B2392" s="342" t="s">
        <v>23</v>
      </c>
      <c r="D2392" s="334" t="str">
        <f t="shared" ref="D2392" si="1068">IF(C2392="",IF(D2390&gt;D2391,"'W'",IF(D2390=D2391,"'D'","'L'")),_xlfn.CONCAT("'",C2392,"'"))</f>
        <v>'W'</v>
      </c>
      <c r="E2392" s="211">
        <f t="shared" si="1067"/>
        <v>18911001</v>
      </c>
      <c r="F2392" s="262">
        <v>7</v>
      </c>
      <c r="G2392" s="211" t="s">
        <v>3435</v>
      </c>
      <c r="R2392" s="112" t="str">
        <f>IF(D2392="","", CONCATENATE("Update games set ", B2392, "= ",D2392," where game_id=", E2392))</f>
        <v>Update games set Result= 'W' where game_id=18911001</v>
      </c>
      <c r="S2392" s="112" t="str">
        <f t="shared" si="1051"/>
        <v>Update lineups set player_name = 'William Mason', raw_name = 'William Mason' where game_id = 18911001 and player_order = 7</v>
      </c>
      <c r="T2392" s="112" t="str">
        <f t="shared" si="1052"/>
        <v/>
      </c>
      <c r="U2392" s="200" t="str">
        <f t="shared" si="1049"/>
        <v/>
      </c>
      <c r="V2392" s="112" t="str">
        <f t="shared" si="1053"/>
        <v/>
      </c>
      <c r="W2392" s="415" t="str">
        <f t="shared" si="1054"/>
        <v/>
      </c>
      <c r="Y2392" s="65" t="str">
        <f t="shared" si="1061"/>
        <v/>
      </c>
      <c r="Z2392" s="65" t="str">
        <f t="shared" si="1062"/>
        <v/>
      </c>
      <c r="AA2392" s="65" t="str">
        <f t="shared" si="1063"/>
        <v/>
      </c>
      <c r="AB2392" s="65" t="str">
        <f t="shared" si="1064"/>
        <v/>
      </c>
      <c r="AC2392" s="65" t="str">
        <f t="shared" si="1065"/>
        <v/>
      </c>
      <c r="AH2392" s="65" t="str">
        <f t="shared" si="1055"/>
        <v>189003087</v>
      </c>
      <c r="AI2392" s="65">
        <v>18900308</v>
      </c>
      <c r="AJ2392" s="65" t="s">
        <v>5126</v>
      </c>
      <c r="AK2392" s="65">
        <v>7</v>
      </c>
      <c r="AL2392" s="65" t="s">
        <v>3632</v>
      </c>
      <c r="AN2392" s="65" t="str">
        <f t="shared" si="1050"/>
        <v/>
      </c>
    </row>
    <row r="2393" spans="1:40" ht="16.8" customHeight="1" x14ac:dyDescent="0.25">
      <c r="A2393" s="113">
        <v>1</v>
      </c>
      <c r="B2393" s="342" t="s">
        <v>768</v>
      </c>
      <c r="D2393" s="349" t="str">
        <f t="shared" si="1059"/>
        <v/>
      </c>
      <c r="E2393" s="211">
        <f t="shared" si="1067"/>
        <v>18911001</v>
      </c>
      <c r="F2393" s="262">
        <v>8</v>
      </c>
      <c r="G2393" s="211" t="s">
        <v>5151</v>
      </c>
      <c r="R2393" s="112" t="str">
        <f>IF(D2393="","", CONCATENATE("Update games set ", B2393, "= ",D2393," where game_id=", E2393))</f>
        <v/>
      </c>
      <c r="S2393" s="112" t="str">
        <f t="shared" si="1051"/>
        <v>Update lineups set player_name = 'T Hamilton', raw_name = 'T Hamilton' where game_id = 18911001 and player_order = 8</v>
      </c>
      <c r="T2393" s="112" t="str">
        <f t="shared" si="1052"/>
        <v/>
      </c>
      <c r="U2393" s="200" t="str">
        <f t="shared" si="1049"/>
        <v/>
      </c>
      <c r="V2393" s="112" t="str">
        <f t="shared" si="1053"/>
        <v/>
      </c>
      <c r="W2393" s="415" t="str">
        <f t="shared" si="1054"/>
        <v/>
      </c>
      <c r="Y2393" s="65" t="str">
        <f t="shared" si="1061"/>
        <v/>
      </c>
      <c r="Z2393" s="65" t="str">
        <f t="shared" si="1062"/>
        <v/>
      </c>
      <c r="AA2393" s="65" t="str">
        <f t="shared" si="1063"/>
        <v/>
      </c>
      <c r="AB2393" s="65" t="str">
        <f t="shared" si="1064"/>
        <v/>
      </c>
      <c r="AC2393" s="65" t="str">
        <f t="shared" si="1065"/>
        <v/>
      </c>
      <c r="AH2393" s="65" t="str">
        <f t="shared" si="1055"/>
        <v>189003088</v>
      </c>
      <c r="AI2393" s="65">
        <v>18900308</v>
      </c>
      <c r="AJ2393" s="65" t="s">
        <v>5126</v>
      </c>
      <c r="AK2393" s="65">
        <v>8</v>
      </c>
      <c r="AL2393" s="65" t="s">
        <v>3341</v>
      </c>
      <c r="AN2393" s="65" t="str">
        <f t="shared" si="1050"/>
        <v/>
      </c>
    </row>
    <row r="2394" spans="1:40" ht="16.8" customHeight="1" x14ac:dyDescent="0.25">
      <c r="A2394" s="113">
        <v>1</v>
      </c>
      <c r="B2394" s="342" t="s">
        <v>766</v>
      </c>
      <c r="D2394" s="349" t="str">
        <f t="shared" si="1059"/>
        <v/>
      </c>
      <c r="E2394" s="211">
        <f t="shared" si="1067"/>
        <v>18911001</v>
      </c>
      <c r="F2394" s="262">
        <v>9</v>
      </c>
      <c r="G2394" s="194" t="s">
        <v>3314</v>
      </c>
      <c r="H2394" s="194"/>
      <c r="N2394" s="417"/>
      <c r="O2394" s="194"/>
      <c r="P2394" s="194"/>
      <c r="R2394" s="112" t="str">
        <f>IF(D2394="","", CONCATENATE("Update games set ", B2394, "= ",D2394," where game_id=", E2394))</f>
        <v/>
      </c>
      <c r="S2394" s="112" t="str">
        <f t="shared" si="1051"/>
        <v>Update lineups set player_name = 'Horace Pike', raw_name = 'Horace Pike' where game_id = 18911001 and player_order = 9</v>
      </c>
      <c r="T2394" s="112" t="str">
        <f t="shared" si="1052"/>
        <v/>
      </c>
      <c r="U2394" s="200" t="str">
        <f t="shared" si="1049"/>
        <v/>
      </c>
      <c r="V2394" s="112" t="str">
        <f t="shared" si="1053"/>
        <v/>
      </c>
      <c r="W2394" s="415" t="str">
        <f t="shared" si="1054"/>
        <v/>
      </c>
      <c r="Y2394" s="65" t="str">
        <f t="shared" si="1061"/>
        <v/>
      </c>
      <c r="Z2394" s="65" t="str">
        <f t="shared" si="1062"/>
        <v/>
      </c>
      <c r="AA2394" s="65" t="str">
        <f t="shared" si="1063"/>
        <v/>
      </c>
      <c r="AB2394" s="65" t="str">
        <f t="shared" si="1064"/>
        <v/>
      </c>
      <c r="AC2394" s="65" t="str">
        <f t="shared" si="1065"/>
        <v/>
      </c>
      <c r="AH2394" s="65" t="str">
        <f t="shared" si="1055"/>
        <v>189003089</v>
      </c>
      <c r="AI2394" s="65">
        <v>18900308</v>
      </c>
      <c r="AJ2394" s="65" t="s">
        <v>5126</v>
      </c>
      <c r="AK2394" s="65">
        <v>9</v>
      </c>
      <c r="AL2394" s="65" t="s">
        <v>3648</v>
      </c>
      <c r="AN2394" s="65" t="str">
        <f t="shared" si="1050"/>
        <v/>
      </c>
    </row>
    <row r="2395" spans="1:40" ht="16.8" customHeight="1" x14ac:dyDescent="0.25">
      <c r="A2395" s="113">
        <v>1</v>
      </c>
      <c r="B2395" s="342" t="s">
        <v>753</v>
      </c>
      <c r="C2395" s="351"/>
      <c r="D2395" s="350" t="str">
        <f t="shared" si="1060"/>
        <v/>
      </c>
      <c r="E2395" s="211">
        <f t="shared" si="1067"/>
        <v>18911001</v>
      </c>
      <c r="F2395" s="262">
        <v>10</v>
      </c>
      <c r="G2395" s="194" t="s">
        <v>2052</v>
      </c>
      <c r="N2395" s="417"/>
      <c r="O2395" s="194"/>
      <c r="P2395" s="194"/>
      <c r="R2395" s="112" t="str">
        <f>IF(D2395="","", CONCATENATE("Update games set ", B2395, "= ",D2395," where game_id=", E2395))</f>
        <v/>
      </c>
      <c r="S2395" s="112" t="str">
        <f t="shared" si="1051"/>
        <v>Update lineups set player_name = 'Oscroft', raw_name = 'Oscroft' where game_id = 18911001 and player_order = 10</v>
      </c>
      <c r="T2395" s="112" t="str">
        <f t="shared" si="1052"/>
        <v/>
      </c>
      <c r="U2395" s="200" t="str">
        <f t="shared" si="1049"/>
        <v/>
      </c>
      <c r="V2395" s="112" t="str">
        <f t="shared" si="1053"/>
        <v/>
      </c>
      <c r="W2395" s="415" t="str">
        <f t="shared" si="1054"/>
        <v/>
      </c>
      <c r="Y2395" s="65" t="str">
        <f t="shared" si="1061"/>
        <v/>
      </c>
      <c r="Z2395" s="65" t="str">
        <f t="shared" si="1062"/>
        <v/>
      </c>
      <c r="AA2395" s="65" t="str">
        <f t="shared" si="1063"/>
        <v/>
      </c>
      <c r="AB2395" s="65" t="str">
        <f t="shared" si="1064"/>
        <v/>
      </c>
      <c r="AC2395" s="65" t="str">
        <f t="shared" si="1065"/>
        <v/>
      </c>
      <c r="AH2395" s="65" t="str">
        <f t="shared" si="1055"/>
        <v>1890030810</v>
      </c>
      <c r="AI2395" s="65">
        <v>18900308</v>
      </c>
      <c r="AJ2395" s="65" t="s">
        <v>5126</v>
      </c>
      <c r="AK2395" s="65">
        <v>10</v>
      </c>
      <c r="AL2395" s="65" t="s">
        <v>3537</v>
      </c>
      <c r="AN2395" s="65" t="str">
        <f t="shared" si="1050"/>
        <v/>
      </c>
    </row>
    <row r="2396" spans="1:40" ht="16.8" customHeight="1" x14ac:dyDescent="0.25">
      <c r="A2396" s="113">
        <v>1</v>
      </c>
      <c r="B2396" s="342" t="s">
        <v>746</v>
      </c>
      <c r="C2396" s="351" t="s">
        <v>5062</v>
      </c>
      <c r="D2396" s="334" t="str">
        <f>CONCATENATE("'", LEFT(E2396,4),"-",MID(E2396,5,2),"-", MID(E2396,7,2), " ", C2396,"'")</f>
        <v>'1891-10-01 15:00'</v>
      </c>
      <c r="E2396" s="211">
        <f t="shared" si="1067"/>
        <v>18911001</v>
      </c>
      <c r="F2396" s="262">
        <v>11</v>
      </c>
      <c r="G2396" s="211" t="s">
        <v>5152</v>
      </c>
      <c r="R2396" s="112" t="str">
        <f>IF(D2396="","", CONCATENATE("Update games set ", B2396, "= ",D2396," where game_id=", E2396))</f>
        <v>Update games set Game_date= '1891-10-01 15:00' where game_id=18911001</v>
      </c>
      <c r="S2396" s="112" t="str">
        <f t="shared" si="1051"/>
        <v>Update lineups set player_name = 'Alexander Higgins', raw_name = 'Alexander Higgins' where game_id = 18911001 and player_order = 11</v>
      </c>
      <c r="T2396" s="112" t="str">
        <f t="shared" si="1052"/>
        <v/>
      </c>
      <c r="U2396" s="200" t="str">
        <f t="shared" si="1049"/>
        <v/>
      </c>
      <c r="V2396" s="112" t="str">
        <f t="shared" si="1053"/>
        <v/>
      </c>
      <c r="W2396" s="415" t="str">
        <f t="shared" si="1054"/>
        <v/>
      </c>
      <c r="Y2396" s="65" t="str">
        <f t="shared" si="1061"/>
        <v/>
      </c>
      <c r="Z2396" s="65" t="str">
        <f t="shared" si="1062"/>
        <v/>
      </c>
      <c r="AA2396" s="65" t="str">
        <f t="shared" si="1063"/>
        <v/>
      </c>
      <c r="AB2396" s="65" t="str">
        <f t="shared" si="1064"/>
        <v/>
      </c>
      <c r="AC2396" s="65" t="str">
        <f t="shared" si="1065"/>
        <v/>
      </c>
      <c r="AH2396" s="65" t="str">
        <f t="shared" si="1055"/>
        <v>1890030811</v>
      </c>
      <c r="AI2396" s="65">
        <v>18900308</v>
      </c>
      <c r="AJ2396" s="65" t="s">
        <v>5126</v>
      </c>
      <c r="AK2396" s="65">
        <v>11</v>
      </c>
      <c r="AL2396" s="65" t="s">
        <v>3314</v>
      </c>
      <c r="AN2396" s="65" t="str">
        <f t="shared" si="1050"/>
        <v/>
      </c>
    </row>
    <row r="2397" spans="1:40" ht="16.8" customHeight="1" x14ac:dyDescent="0.25">
      <c r="A2397" s="113">
        <v>1</v>
      </c>
      <c r="B2397" s="342" t="s">
        <v>25</v>
      </c>
      <c r="D2397" s="350" t="str">
        <f t="shared" si="1042"/>
        <v/>
      </c>
      <c r="E2397" s="211">
        <f t="shared" si="1067"/>
        <v>18911001</v>
      </c>
      <c r="F2397" s="262">
        <v>12</v>
      </c>
      <c r="G2397" s="212"/>
      <c r="H2397" s="212"/>
      <c r="N2397" s="416"/>
      <c r="O2397" s="212"/>
      <c r="P2397" s="212"/>
      <c r="R2397" s="112" t="str">
        <f>IF(D2397="","", CONCATENATE("Update games set ", B2397, "= ",D2397," where game_id=", E2397))</f>
        <v/>
      </c>
      <c r="S2397" s="112" t="str">
        <f t="shared" si="1051"/>
        <v/>
      </c>
      <c r="T2397" s="112" t="str">
        <f t="shared" si="1052"/>
        <v/>
      </c>
      <c r="U2397" s="200" t="str">
        <f t="shared" si="1049"/>
        <v/>
      </c>
      <c r="V2397" s="112" t="str">
        <f t="shared" si="1053"/>
        <v/>
      </c>
      <c r="W2397" s="415" t="str">
        <f t="shared" si="1054"/>
        <v/>
      </c>
      <c r="Y2397" s="65" t="str">
        <f t="shared" si="1061"/>
        <v/>
      </c>
      <c r="Z2397" s="65" t="str">
        <f t="shared" si="1062"/>
        <v/>
      </c>
      <c r="AA2397" s="65" t="str">
        <f t="shared" si="1063"/>
        <v/>
      </c>
      <c r="AB2397" s="65" t="str">
        <f t="shared" si="1064"/>
        <v/>
      </c>
      <c r="AC2397" s="65" t="str">
        <f t="shared" si="1065"/>
        <v/>
      </c>
      <c r="AH2397" s="65" t="str">
        <f t="shared" si="1055"/>
        <v>1890030812</v>
      </c>
      <c r="AI2397" s="65">
        <v>18900308</v>
      </c>
      <c r="AJ2397" s="65" t="s">
        <v>5126</v>
      </c>
      <c r="AK2397" s="65">
        <v>12</v>
      </c>
      <c r="AL2397" s="65" t="s">
        <v>653</v>
      </c>
      <c r="AN2397" s="65" t="str">
        <f t="shared" si="1050"/>
        <v/>
      </c>
    </row>
    <row r="2398" spans="1:40" ht="16.8" customHeight="1" x14ac:dyDescent="0.25">
      <c r="A2398" s="113">
        <v>1</v>
      </c>
      <c r="B2398" s="342" t="s">
        <v>475</v>
      </c>
      <c r="C2398" s="342">
        <v>2000</v>
      </c>
      <c r="D2398" s="349">
        <f t="shared" si="1059"/>
        <v>2000</v>
      </c>
      <c r="E2398" s="211">
        <f t="shared" si="1067"/>
        <v>18911001</v>
      </c>
      <c r="F2398" s="262">
        <v>13</v>
      </c>
      <c r="R2398" s="112" t="str">
        <f>IF(D2398="","", CONCATENATE("Update games set ", B2398, "= ",D2398," where game_id=", E2398))</f>
        <v>Update games set Att= 2000 where game_id=18911001</v>
      </c>
      <c r="S2398" s="112" t="str">
        <f t="shared" si="1051"/>
        <v/>
      </c>
      <c r="T2398" s="112" t="str">
        <f t="shared" si="1052"/>
        <v/>
      </c>
      <c r="U2398" s="200" t="str">
        <f t="shared" si="1049"/>
        <v/>
      </c>
      <c r="V2398" s="112" t="str">
        <f t="shared" si="1053"/>
        <v/>
      </c>
      <c r="W2398" s="415" t="str">
        <f t="shared" si="1054"/>
        <v/>
      </c>
      <c r="Y2398" s="65" t="str">
        <f t="shared" si="1061"/>
        <v/>
      </c>
      <c r="Z2398" s="65" t="str">
        <f t="shared" si="1062"/>
        <v/>
      </c>
      <c r="AA2398" s="65" t="str">
        <f t="shared" si="1063"/>
        <v/>
      </c>
      <c r="AB2398" s="65" t="str">
        <f t="shared" si="1064"/>
        <v/>
      </c>
      <c r="AC2398" s="65" t="str">
        <f t="shared" si="1065"/>
        <v/>
      </c>
      <c r="AH2398" s="65" t="str">
        <f t="shared" si="1055"/>
        <v>1890030813</v>
      </c>
      <c r="AI2398" s="65">
        <v>18900308</v>
      </c>
      <c r="AJ2398" s="65" t="s">
        <v>5126</v>
      </c>
      <c r="AK2398" s="65">
        <v>13</v>
      </c>
      <c r="AL2398" s="65" t="s">
        <v>653</v>
      </c>
      <c r="AN2398" s="65" t="str">
        <f t="shared" si="1050"/>
        <v/>
      </c>
    </row>
    <row r="2399" spans="1:40" ht="16.8" customHeight="1" x14ac:dyDescent="0.25">
      <c r="A2399" s="113">
        <v>1</v>
      </c>
      <c r="B2399" s="342" t="s">
        <v>20</v>
      </c>
      <c r="C2399" s="342" t="s">
        <v>470</v>
      </c>
      <c r="D2399" s="350" t="str">
        <f t="shared" si="1042"/>
        <v>'Town Ground'</v>
      </c>
      <c r="E2399" s="211">
        <f t="shared" si="1067"/>
        <v>18911001</v>
      </c>
      <c r="F2399" s="262">
        <v>14</v>
      </c>
      <c r="R2399" s="112" t="str">
        <f>IF(D2399="","", CONCATENATE("Update games set ", B2399, "= ",D2399," where game_id=", E2399))</f>
        <v>Update games set Ground= 'Town Ground' where game_id=18911001</v>
      </c>
      <c r="S2399" s="112" t="str">
        <f t="shared" si="1051"/>
        <v/>
      </c>
      <c r="T2399" s="112" t="str">
        <f t="shared" si="1052"/>
        <v/>
      </c>
      <c r="U2399" s="200" t="str">
        <f t="shared" si="1049"/>
        <v/>
      </c>
      <c r="V2399" s="112" t="str">
        <f t="shared" si="1053"/>
        <v/>
      </c>
      <c r="W2399" s="415" t="str">
        <f t="shared" si="1054"/>
        <v/>
      </c>
      <c r="Y2399" s="65" t="str">
        <f t="shared" si="1061"/>
        <v/>
      </c>
      <c r="Z2399" s="65" t="str">
        <f t="shared" si="1062"/>
        <v/>
      </c>
      <c r="AA2399" s="65" t="str">
        <f t="shared" si="1063"/>
        <v/>
      </c>
      <c r="AB2399" s="65" t="str">
        <f t="shared" si="1064"/>
        <v/>
      </c>
      <c r="AC2399" s="65" t="str">
        <f t="shared" si="1065"/>
        <v/>
      </c>
      <c r="AH2399" s="65" t="str">
        <f t="shared" si="1055"/>
        <v>1890030814</v>
      </c>
      <c r="AI2399" s="65">
        <v>18900308</v>
      </c>
      <c r="AJ2399" s="65" t="s">
        <v>5126</v>
      </c>
      <c r="AK2399" s="65">
        <v>14</v>
      </c>
      <c r="AL2399" s="65" t="s">
        <v>653</v>
      </c>
      <c r="AN2399" s="65" t="str">
        <f t="shared" si="1050"/>
        <v/>
      </c>
    </row>
    <row r="2400" spans="1:40" ht="16.8" customHeight="1" x14ac:dyDescent="0.25">
      <c r="A2400" s="113">
        <v>1</v>
      </c>
      <c r="B2400" s="342" t="s">
        <v>4882</v>
      </c>
      <c r="C2400" s="342" t="str">
        <f>IF(C2399="", "", C2399)</f>
        <v>Town Ground</v>
      </c>
      <c r="D2400" s="350" t="str">
        <f t="shared" si="1042"/>
        <v>'Town Ground'</v>
      </c>
      <c r="E2400" s="211">
        <f t="shared" si="1067"/>
        <v>18911001</v>
      </c>
      <c r="F2400" s="262">
        <v>15</v>
      </c>
      <c r="R2400" s="112" t="str">
        <f>IF(D2400="","", CONCATENATE("Update games set ", B2400, "= ",D2400," where game_id=", E2400))</f>
        <v>Update games set Ground_parent= 'Town Ground' where game_id=18911001</v>
      </c>
      <c r="S2400" s="112" t="str">
        <f t="shared" si="1051"/>
        <v/>
      </c>
      <c r="T2400" s="112" t="str">
        <f t="shared" si="1052"/>
        <v/>
      </c>
      <c r="U2400" s="200" t="str">
        <f t="shared" si="1049"/>
        <v/>
      </c>
      <c r="V2400" s="112" t="str">
        <f t="shared" si="1053"/>
        <v/>
      </c>
      <c r="W2400" s="415" t="str">
        <f t="shared" si="1054"/>
        <v/>
      </c>
      <c r="Y2400" s="65" t="str">
        <f t="shared" si="1061"/>
        <v/>
      </c>
      <c r="Z2400" s="65" t="str">
        <f t="shared" si="1062"/>
        <v/>
      </c>
      <c r="AA2400" s="65" t="str">
        <f t="shared" si="1063"/>
        <v/>
      </c>
      <c r="AB2400" s="65" t="str">
        <f t="shared" si="1064"/>
        <v/>
      </c>
      <c r="AC2400" s="65" t="str">
        <f t="shared" si="1065"/>
        <v/>
      </c>
      <c r="AH2400" s="65" t="str">
        <f t="shared" si="1055"/>
        <v>1890030815</v>
      </c>
      <c r="AI2400" s="65">
        <v>18900308</v>
      </c>
      <c r="AJ2400" s="65" t="s">
        <v>5126</v>
      </c>
      <c r="AK2400" s="65">
        <v>15</v>
      </c>
      <c r="AL2400" s="65" t="s">
        <v>653</v>
      </c>
      <c r="AN2400" s="65" t="str">
        <f t="shared" si="1050"/>
        <v/>
      </c>
    </row>
    <row r="2401" spans="1:40" s="126" customFormat="1" ht="16.8" customHeight="1" thickBot="1" x14ac:dyDescent="0.3">
      <c r="A2401" s="113">
        <v>1</v>
      </c>
      <c r="B2401" s="116" t="s">
        <v>115</v>
      </c>
      <c r="C2401" s="352"/>
      <c r="D2401" s="370" t="str">
        <f t="shared" ref="D2401" si="1069">IF(MID(E2401,5,2)*1&gt;6,_xlfn.CONCAT("'",LEFT(E2401,4),"-",MID(E2401,3,2)+1,"'"),_xlfn.CONCAT("'",LEFT(E2401,4)-1,"-",MID(E2401,3,2),"'"))</f>
        <v>'1891-92'</v>
      </c>
      <c r="E2401" s="214">
        <f t="shared" si="1067"/>
        <v>18911001</v>
      </c>
      <c r="F2401" s="266">
        <v>16</v>
      </c>
      <c r="G2401" s="343"/>
      <c r="H2401" s="343"/>
      <c r="I2401" s="267"/>
      <c r="J2401" s="214"/>
      <c r="K2401" s="266"/>
      <c r="L2401" s="266"/>
      <c r="M2401" s="266"/>
      <c r="N2401" s="419"/>
      <c r="O2401" s="343"/>
      <c r="P2401" s="343"/>
      <c r="Q2401" s="346"/>
      <c r="R2401" s="112" t="str">
        <f>IF(D2401="","", CONCATENATE("Update games set ", B2401, "= ",D2401," where game_id=", E2401))</f>
        <v>Update games set Season= '1891-92' where game_id=18911001</v>
      </c>
      <c r="S2401" s="112" t="str">
        <f t="shared" si="1051"/>
        <v/>
      </c>
      <c r="T2401" s="112" t="str">
        <f t="shared" si="1052"/>
        <v/>
      </c>
      <c r="U2401" s="200" t="str">
        <f t="shared" si="1049"/>
        <v/>
      </c>
      <c r="V2401" s="112" t="str">
        <f t="shared" si="1053"/>
        <v/>
      </c>
      <c r="W2401" s="415" t="str">
        <f t="shared" si="1054"/>
        <v/>
      </c>
      <c r="X2401" s="240"/>
      <c r="Y2401" s="65" t="str">
        <f t="shared" si="1061"/>
        <v/>
      </c>
      <c r="Z2401" s="65" t="str">
        <f t="shared" si="1062"/>
        <v/>
      </c>
      <c r="AA2401" s="65" t="str">
        <f t="shared" si="1063"/>
        <v/>
      </c>
      <c r="AB2401" s="65" t="str">
        <f t="shared" si="1064"/>
        <v/>
      </c>
      <c r="AC2401" s="65" t="str">
        <f t="shared" si="1065"/>
        <v/>
      </c>
      <c r="AH2401" s="65" t="str">
        <f t="shared" si="1055"/>
        <v>1890030816</v>
      </c>
      <c r="AI2401" s="126">
        <v>18900308</v>
      </c>
      <c r="AJ2401" s="126" t="s">
        <v>5126</v>
      </c>
      <c r="AK2401" s="126">
        <v>16</v>
      </c>
      <c r="AL2401" s="126" t="s">
        <v>653</v>
      </c>
      <c r="AN2401" s="65" t="str">
        <f t="shared" si="1050"/>
        <v/>
      </c>
    </row>
    <row r="2402" spans="1:40" ht="15" thickTop="1" x14ac:dyDescent="0.25">
      <c r="A2402" s="113">
        <v>1</v>
      </c>
      <c r="B2402" s="341" t="s">
        <v>22</v>
      </c>
      <c r="C2402" s="341" t="s">
        <v>5153</v>
      </c>
      <c r="D2402" s="341" t="str">
        <f t="shared" si="1042"/>
        <v>'Kettering'</v>
      </c>
      <c r="E2402" s="211">
        <v>18811024</v>
      </c>
      <c r="F2402" s="262">
        <v>1</v>
      </c>
      <c r="H2402" s="212"/>
      <c r="R2402" s="112" t="str">
        <f>IF(D2402="","", CONCATENATE("Update games set ", B2402, "= ",D2402," where game_id=", E2402))</f>
        <v>Update games set Opponent= 'Kettering' where game_id=18811024</v>
      </c>
      <c r="S2402" s="112" t="str">
        <f t="shared" si="1051"/>
        <v/>
      </c>
      <c r="T2402" s="112" t="str">
        <f t="shared" si="1052"/>
        <v/>
      </c>
      <c r="U2402" s="200" t="str">
        <f t="shared" si="1049"/>
        <v/>
      </c>
      <c r="V2402" s="112" t="str">
        <f t="shared" si="1053"/>
        <v/>
      </c>
      <c r="W2402" s="415" t="str">
        <f t="shared" si="1054"/>
        <v/>
      </c>
      <c r="Y2402" s="65" t="str">
        <f t="shared" si="1061"/>
        <v/>
      </c>
      <c r="Z2402" s="65" t="str">
        <f t="shared" si="1062"/>
        <v/>
      </c>
      <c r="AA2402" s="65" t="str">
        <f t="shared" si="1063"/>
        <v/>
      </c>
      <c r="AB2402" s="65" t="str">
        <f t="shared" si="1064"/>
        <v/>
      </c>
      <c r="AC2402" s="65" t="str">
        <f t="shared" si="1065"/>
        <v/>
      </c>
      <c r="AH2402" s="65" t="str">
        <f t="shared" si="1055"/>
        <v>189003201</v>
      </c>
      <c r="AI2402" s="65">
        <v>18900320</v>
      </c>
      <c r="AJ2402" s="65" t="s">
        <v>5370</v>
      </c>
      <c r="AK2402" s="65">
        <v>1</v>
      </c>
      <c r="AL2402" s="65" t="s">
        <v>2062</v>
      </c>
      <c r="AN2402" s="65" t="str">
        <f t="shared" si="1050"/>
        <v>update games set source = 'The Nottingham Forest Football Scrapbook' where game_id = 18811024</v>
      </c>
    </row>
    <row r="2403" spans="1:40" ht="16.8" customHeight="1" x14ac:dyDescent="0.25">
      <c r="A2403" s="113">
        <v>1</v>
      </c>
      <c r="B2403" s="342" t="s">
        <v>4979</v>
      </c>
      <c r="C2403" s="342" t="str">
        <f>IF(C2402="", "", C2402)</f>
        <v>Kettering</v>
      </c>
      <c r="D2403" s="350" t="str">
        <f t="shared" ref="D2403:D2466" si="1070">IF(C2403="", "", CONCATENATE("'", C2403,"'"))</f>
        <v>'Kettering'</v>
      </c>
      <c r="E2403" s="211">
        <f>E2402</f>
        <v>18811024</v>
      </c>
      <c r="F2403" s="262">
        <v>2</v>
      </c>
      <c r="R2403" s="112" t="str">
        <f>IF(D2403="","", CONCATENATE("Update games set ", B2403, "= ",D2403," where game_id=", E2403))</f>
        <v>Update games set Opp_parent= 'Kettering' where game_id=18811024</v>
      </c>
      <c r="S2403" s="112" t="str">
        <f t="shared" si="1051"/>
        <v/>
      </c>
      <c r="T2403" s="112" t="str">
        <f t="shared" si="1052"/>
        <v/>
      </c>
      <c r="U2403" s="200" t="str">
        <f t="shared" si="1049"/>
        <v/>
      </c>
      <c r="V2403" s="112" t="str">
        <f t="shared" si="1053"/>
        <v/>
      </c>
      <c r="W2403" s="415" t="str">
        <f t="shared" si="1054"/>
        <v/>
      </c>
      <c r="Y2403" s="65" t="str">
        <f t="shared" si="1061"/>
        <v/>
      </c>
      <c r="Z2403" s="65" t="str">
        <f t="shared" si="1062"/>
        <v/>
      </c>
      <c r="AA2403" s="65" t="str">
        <f t="shared" si="1063"/>
        <v/>
      </c>
      <c r="AB2403" s="65" t="str">
        <f t="shared" si="1064"/>
        <v/>
      </c>
      <c r="AC2403" s="65" t="str">
        <f t="shared" si="1065"/>
        <v/>
      </c>
      <c r="AH2403" s="65" t="str">
        <f t="shared" si="1055"/>
        <v>189003202</v>
      </c>
      <c r="AI2403" s="65">
        <v>18900320</v>
      </c>
      <c r="AJ2403" s="65" t="s">
        <v>5370</v>
      </c>
      <c r="AK2403" s="65">
        <v>2</v>
      </c>
      <c r="AL2403" s="65" t="s">
        <v>3263</v>
      </c>
      <c r="AN2403" s="65" t="str">
        <f t="shared" si="1050"/>
        <v/>
      </c>
    </row>
    <row r="2404" spans="1:40" ht="16.8" customHeight="1" x14ac:dyDescent="0.25">
      <c r="A2404" s="113">
        <v>1</v>
      </c>
      <c r="B2404" s="342" t="s">
        <v>2653</v>
      </c>
      <c r="C2404" s="342" t="s">
        <v>663</v>
      </c>
      <c r="D2404" s="350" t="str">
        <f t="shared" si="1070"/>
        <v>'Friendly'</v>
      </c>
      <c r="E2404" s="211">
        <f t="shared" ref="E2404:E2417" si="1071">E2403</f>
        <v>18811024</v>
      </c>
      <c r="F2404" s="262">
        <v>3</v>
      </c>
      <c r="R2404" s="112" t="str">
        <f>IF(D2404="","", CONCATENATE("Update games set ", B2404, "= ",D2404," where game_id=", E2404))</f>
        <v>Update games set Game_type= 'Friendly' where game_id=18811024</v>
      </c>
      <c r="S2404" s="112" t="str">
        <f t="shared" si="1051"/>
        <v/>
      </c>
      <c r="T2404" s="112" t="str">
        <f t="shared" si="1052"/>
        <v/>
      </c>
      <c r="U2404" s="200" t="str">
        <f t="shared" si="1049"/>
        <v/>
      </c>
      <c r="V2404" s="112" t="str">
        <f t="shared" si="1053"/>
        <v/>
      </c>
      <c r="W2404" s="415" t="str">
        <f t="shared" si="1054"/>
        <v/>
      </c>
      <c r="Y2404" s="65" t="str">
        <f t="shared" si="1061"/>
        <v/>
      </c>
      <c r="Z2404" s="65" t="str">
        <f t="shared" si="1062"/>
        <v/>
      </c>
      <c r="AA2404" s="65" t="str">
        <f t="shared" si="1063"/>
        <v/>
      </c>
      <c r="AB2404" s="65" t="str">
        <f t="shared" si="1064"/>
        <v/>
      </c>
      <c r="AC2404" s="65" t="str">
        <f t="shared" si="1065"/>
        <v/>
      </c>
      <c r="AH2404" s="65" t="str">
        <f t="shared" si="1055"/>
        <v>189003203</v>
      </c>
      <c r="AI2404" s="65">
        <v>18900320</v>
      </c>
      <c r="AJ2404" s="65" t="s">
        <v>5370</v>
      </c>
      <c r="AK2404" s="65">
        <v>3</v>
      </c>
      <c r="AL2404" s="65" t="s">
        <v>2086</v>
      </c>
      <c r="AN2404" s="65" t="str">
        <f t="shared" si="1050"/>
        <v/>
      </c>
    </row>
    <row r="2405" spans="1:40" ht="16.8" customHeight="1" x14ac:dyDescent="0.25">
      <c r="A2405" s="113">
        <v>1</v>
      </c>
      <c r="B2405" s="342" t="s">
        <v>4978</v>
      </c>
      <c r="C2405" s="342" t="s">
        <v>0</v>
      </c>
      <c r="D2405" s="350" t="str">
        <f t="shared" si="1070"/>
        <v>'A'</v>
      </c>
      <c r="E2405" s="211">
        <f t="shared" si="1071"/>
        <v>18811024</v>
      </c>
      <c r="F2405" s="262">
        <v>4</v>
      </c>
      <c r="R2405" s="112" t="str">
        <f>IF(D2405="","", CONCATENATE("Update games set ", B2405, "= ",D2405," where game_id=", E2405))</f>
        <v>Update games set HAN= 'A' where game_id=18811024</v>
      </c>
      <c r="S2405" s="112" t="str">
        <f t="shared" si="1051"/>
        <v/>
      </c>
      <c r="T2405" s="112" t="str">
        <f t="shared" si="1052"/>
        <v/>
      </c>
      <c r="U2405" s="200" t="str">
        <f t="shared" si="1049"/>
        <v/>
      </c>
      <c r="V2405" s="112" t="str">
        <f t="shared" si="1053"/>
        <v/>
      </c>
      <c r="W2405" s="415" t="str">
        <f t="shared" si="1054"/>
        <v/>
      </c>
      <c r="Y2405" s="65" t="str">
        <f t="shared" si="1061"/>
        <v/>
      </c>
      <c r="Z2405" s="65" t="str">
        <f t="shared" si="1062"/>
        <v/>
      </c>
      <c r="AA2405" s="65" t="str">
        <f t="shared" si="1063"/>
        <v/>
      </c>
      <c r="AB2405" s="65" t="str">
        <f t="shared" si="1064"/>
        <v/>
      </c>
      <c r="AC2405" s="65" t="str">
        <f t="shared" si="1065"/>
        <v/>
      </c>
      <c r="AH2405" s="65" t="str">
        <f t="shared" si="1055"/>
        <v>189003204</v>
      </c>
      <c r="AI2405" s="65">
        <v>18900320</v>
      </c>
      <c r="AJ2405" s="65" t="s">
        <v>5370</v>
      </c>
      <c r="AK2405" s="65">
        <v>4</v>
      </c>
      <c r="AL2405" s="65" t="s">
        <v>3645</v>
      </c>
      <c r="AN2405" s="65" t="str">
        <f t="shared" si="1050"/>
        <v/>
      </c>
    </row>
    <row r="2406" spans="1:40" ht="16.8" customHeight="1" x14ac:dyDescent="0.25">
      <c r="A2406" s="113">
        <v>1</v>
      </c>
      <c r="B2406" s="342" t="s">
        <v>5</v>
      </c>
      <c r="C2406" s="342">
        <v>5</v>
      </c>
      <c r="D2406" s="349">
        <f t="shared" si="1057"/>
        <v>5</v>
      </c>
      <c r="E2406" s="211">
        <f t="shared" si="1071"/>
        <v>18811024</v>
      </c>
      <c r="F2406" s="262">
        <v>5</v>
      </c>
      <c r="R2406" s="112" t="str">
        <f>IF(D2406="","", CONCATENATE("Update games set ", B2406, "= ",D2406," where game_id=", E2406))</f>
        <v>Update games set F= 5 where game_id=18811024</v>
      </c>
      <c r="S2406" s="112" t="str">
        <f t="shared" si="1051"/>
        <v/>
      </c>
      <c r="T2406" s="112" t="str">
        <f t="shared" si="1052"/>
        <v/>
      </c>
      <c r="U2406" s="200" t="str">
        <f t="shared" si="1049"/>
        <v/>
      </c>
      <c r="V2406" s="112" t="str">
        <f t="shared" si="1053"/>
        <v/>
      </c>
      <c r="W2406" s="415" t="str">
        <f t="shared" si="1054"/>
        <v/>
      </c>
      <c r="Y2406" s="65" t="str">
        <f t="shared" si="1061"/>
        <v/>
      </c>
      <c r="Z2406" s="65" t="str">
        <f t="shared" si="1062"/>
        <v/>
      </c>
      <c r="AA2406" s="65" t="str">
        <f t="shared" si="1063"/>
        <v/>
      </c>
      <c r="AB2406" s="65" t="str">
        <f t="shared" si="1064"/>
        <v/>
      </c>
      <c r="AC2406" s="65" t="str">
        <f t="shared" si="1065"/>
        <v/>
      </c>
      <c r="AH2406" s="65" t="str">
        <f t="shared" si="1055"/>
        <v>189003205</v>
      </c>
      <c r="AI2406" s="65">
        <v>18900320</v>
      </c>
      <c r="AJ2406" s="65" t="s">
        <v>5370</v>
      </c>
      <c r="AK2406" s="65">
        <v>5</v>
      </c>
      <c r="AL2406" s="65" t="s">
        <v>3281</v>
      </c>
      <c r="AN2406" s="65" t="str">
        <f t="shared" si="1050"/>
        <v/>
      </c>
    </row>
    <row r="2407" spans="1:40" ht="16.8" customHeight="1" x14ac:dyDescent="0.25">
      <c r="A2407" s="113">
        <v>1</v>
      </c>
      <c r="B2407" s="342" t="s">
        <v>0</v>
      </c>
      <c r="C2407" s="342">
        <v>1</v>
      </c>
      <c r="D2407" s="349">
        <f t="shared" si="1057"/>
        <v>1</v>
      </c>
      <c r="E2407" s="211">
        <f t="shared" si="1071"/>
        <v>18811024</v>
      </c>
      <c r="F2407" s="262">
        <v>6</v>
      </c>
      <c r="R2407" s="112" t="str">
        <f>IF(D2407="","", CONCATENATE("Update games set ", B2407, "= ",D2407," where game_id=", E2407))</f>
        <v>Update games set A= 1 where game_id=18811024</v>
      </c>
      <c r="S2407" s="112" t="str">
        <f t="shared" si="1051"/>
        <v/>
      </c>
      <c r="T2407" s="112" t="str">
        <f t="shared" si="1052"/>
        <v/>
      </c>
      <c r="U2407" s="200" t="str">
        <f t="shared" si="1049"/>
        <v/>
      </c>
      <c r="V2407" s="112" t="str">
        <f t="shared" si="1053"/>
        <v/>
      </c>
      <c r="W2407" s="415" t="str">
        <f t="shared" si="1054"/>
        <v/>
      </c>
      <c r="Y2407" s="65" t="str">
        <f t="shared" si="1061"/>
        <v/>
      </c>
      <c r="Z2407" s="65" t="str">
        <f t="shared" si="1062"/>
        <v/>
      </c>
      <c r="AA2407" s="65" t="str">
        <f t="shared" si="1063"/>
        <v/>
      </c>
      <c r="AB2407" s="65" t="str">
        <f t="shared" si="1064"/>
        <v/>
      </c>
      <c r="AC2407" s="65" t="str">
        <f t="shared" si="1065"/>
        <v/>
      </c>
      <c r="AH2407" s="65" t="str">
        <f t="shared" si="1055"/>
        <v>189003206</v>
      </c>
      <c r="AI2407" s="65">
        <v>18900320</v>
      </c>
      <c r="AJ2407" s="65" t="s">
        <v>5370</v>
      </c>
      <c r="AK2407" s="65">
        <v>6</v>
      </c>
      <c r="AL2407" s="65" t="s">
        <v>2029</v>
      </c>
      <c r="AN2407" s="65" t="str">
        <f t="shared" si="1050"/>
        <v/>
      </c>
    </row>
    <row r="2408" spans="1:40" ht="16.8" customHeight="1" x14ac:dyDescent="0.25">
      <c r="A2408" s="113">
        <v>1</v>
      </c>
      <c r="B2408" s="342" t="s">
        <v>23</v>
      </c>
      <c r="D2408" s="334" t="str">
        <f t="shared" ref="D2408" si="1072">IF(C2408="",IF(D2406&gt;D2407,"'W'",IF(D2406=D2407,"'D'","'L'")),_xlfn.CONCAT("'",C2408,"'"))</f>
        <v>'W'</v>
      </c>
      <c r="E2408" s="211">
        <f t="shared" si="1071"/>
        <v>18811024</v>
      </c>
      <c r="F2408" s="262">
        <v>7</v>
      </c>
      <c r="R2408" s="112" t="str">
        <f>IF(D2408="","", CONCATENATE("Update games set ", B2408, "= ",D2408," where game_id=", E2408))</f>
        <v>Update games set Result= 'W' where game_id=18811024</v>
      </c>
      <c r="S2408" s="112" t="str">
        <f t="shared" si="1051"/>
        <v/>
      </c>
      <c r="T2408" s="112" t="str">
        <f t="shared" si="1052"/>
        <v/>
      </c>
      <c r="U2408" s="200" t="str">
        <f t="shared" si="1049"/>
        <v/>
      </c>
      <c r="V2408" s="112" t="str">
        <f t="shared" si="1053"/>
        <v/>
      </c>
      <c r="W2408" s="415" t="str">
        <f t="shared" si="1054"/>
        <v/>
      </c>
      <c r="Y2408" s="65" t="str">
        <f t="shared" si="1061"/>
        <v/>
      </c>
      <c r="Z2408" s="65" t="str">
        <f t="shared" si="1062"/>
        <v/>
      </c>
      <c r="AA2408" s="65" t="str">
        <f t="shared" si="1063"/>
        <v/>
      </c>
      <c r="AB2408" s="65" t="str">
        <f t="shared" si="1064"/>
        <v/>
      </c>
      <c r="AC2408" s="65" t="str">
        <f t="shared" si="1065"/>
        <v/>
      </c>
      <c r="AH2408" s="65" t="str">
        <f t="shared" si="1055"/>
        <v>189003207</v>
      </c>
      <c r="AI2408" s="65">
        <v>18900320</v>
      </c>
      <c r="AJ2408" s="65" t="s">
        <v>5370</v>
      </c>
      <c r="AK2408" s="65">
        <v>7</v>
      </c>
      <c r="AL2408" s="65" t="s">
        <v>4712</v>
      </c>
      <c r="AN2408" s="65" t="str">
        <f t="shared" si="1050"/>
        <v/>
      </c>
    </row>
    <row r="2409" spans="1:40" ht="16.8" customHeight="1" x14ac:dyDescent="0.25">
      <c r="A2409" s="113">
        <v>1</v>
      </c>
      <c r="B2409" s="342" t="s">
        <v>768</v>
      </c>
      <c r="D2409" s="349" t="str">
        <f t="shared" si="1059"/>
        <v/>
      </c>
      <c r="E2409" s="211">
        <f t="shared" si="1071"/>
        <v>18811024</v>
      </c>
      <c r="F2409" s="262">
        <v>8</v>
      </c>
      <c r="R2409" s="112" t="str">
        <f>IF(D2409="","", CONCATENATE("Update games set ", B2409, "= ",D2409," where game_id=", E2409))</f>
        <v/>
      </c>
      <c r="S2409" s="112" t="str">
        <f t="shared" si="1051"/>
        <v/>
      </c>
      <c r="T2409" s="112" t="str">
        <f t="shared" si="1052"/>
        <v/>
      </c>
      <c r="U2409" s="200" t="str">
        <f t="shared" si="1049"/>
        <v/>
      </c>
      <c r="V2409" s="112" t="str">
        <f t="shared" si="1053"/>
        <v/>
      </c>
      <c r="W2409" s="415" t="str">
        <f t="shared" si="1054"/>
        <v/>
      </c>
      <c r="Y2409" s="65" t="str">
        <f t="shared" si="1061"/>
        <v/>
      </c>
      <c r="Z2409" s="65" t="str">
        <f t="shared" si="1062"/>
        <v/>
      </c>
      <c r="AA2409" s="65" t="str">
        <f t="shared" si="1063"/>
        <v/>
      </c>
      <c r="AB2409" s="65" t="str">
        <f t="shared" si="1064"/>
        <v/>
      </c>
      <c r="AC2409" s="65" t="str">
        <f t="shared" si="1065"/>
        <v/>
      </c>
      <c r="AH2409" s="65" t="str">
        <f t="shared" si="1055"/>
        <v>189003208</v>
      </c>
      <c r="AI2409" s="65">
        <v>18900320</v>
      </c>
      <c r="AJ2409" s="65" t="s">
        <v>5370</v>
      </c>
      <c r="AK2409" s="65">
        <v>8</v>
      </c>
      <c r="AL2409" s="65" t="s">
        <v>3648</v>
      </c>
      <c r="AN2409" s="65" t="str">
        <f t="shared" si="1050"/>
        <v/>
      </c>
    </row>
    <row r="2410" spans="1:40" ht="16.8" customHeight="1" x14ac:dyDescent="0.25">
      <c r="A2410" s="113">
        <v>1</v>
      </c>
      <c r="B2410" s="342" t="s">
        <v>766</v>
      </c>
      <c r="D2410" s="349" t="str">
        <f t="shared" si="1059"/>
        <v/>
      </c>
      <c r="E2410" s="211">
        <f t="shared" si="1071"/>
        <v>18811024</v>
      </c>
      <c r="F2410" s="262">
        <v>9</v>
      </c>
      <c r="G2410" s="194"/>
      <c r="H2410" s="194"/>
      <c r="N2410" s="417"/>
      <c r="O2410" s="194"/>
      <c r="P2410" s="194"/>
      <c r="R2410" s="112" t="str">
        <f>IF(D2410="","", CONCATENATE("Update games set ", B2410, "= ",D2410," where game_id=", E2410))</f>
        <v/>
      </c>
      <c r="S2410" s="112" t="str">
        <f t="shared" si="1051"/>
        <v/>
      </c>
      <c r="T2410" s="112" t="str">
        <f t="shared" si="1052"/>
        <v/>
      </c>
      <c r="U2410" s="200" t="str">
        <f t="shared" si="1049"/>
        <v/>
      </c>
      <c r="V2410" s="112" t="str">
        <f t="shared" si="1053"/>
        <v/>
      </c>
      <c r="W2410" s="415" t="str">
        <f t="shared" si="1054"/>
        <v/>
      </c>
      <c r="Y2410" s="65" t="str">
        <f t="shared" si="1061"/>
        <v/>
      </c>
      <c r="Z2410" s="65" t="str">
        <f t="shared" si="1062"/>
        <v/>
      </c>
      <c r="AA2410" s="65" t="str">
        <f t="shared" si="1063"/>
        <v/>
      </c>
      <c r="AB2410" s="65" t="str">
        <f t="shared" si="1064"/>
        <v/>
      </c>
      <c r="AC2410" s="65" t="str">
        <f t="shared" si="1065"/>
        <v/>
      </c>
      <c r="AH2410" s="65" t="str">
        <f t="shared" si="1055"/>
        <v>189003209</v>
      </c>
      <c r="AI2410" s="65">
        <v>18900320</v>
      </c>
      <c r="AJ2410" s="65" t="s">
        <v>5370</v>
      </c>
      <c r="AK2410" s="65">
        <v>9</v>
      </c>
      <c r="AL2410" s="65" t="s">
        <v>2943</v>
      </c>
      <c r="AN2410" s="65" t="str">
        <f t="shared" si="1050"/>
        <v/>
      </c>
    </row>
    <row r="2411" spans="1:40" ht="16.8" customHeight="1" x14ac:dyDescent="0.25">
      <c r="A2411" s="113">
        <v>1</v>
      </c>
      <c r="B2411" s="342" t="s">
        <v>753</v>
      </c>
      <c r="C2411" s="351"/>
      <c r="D2411" s="350" t="str">
        <f t="shared" si="1060"/>
        <v/>
      </c>
      <c r="E2411" s="211">
        <f t="shared" si="1071"/>
        <v>18811024</v>
      </c>
      <c r="F2411" s="262">
        <v>10</v>
      </c>
      <c r="G2411" s="194"/>
      <c r="N2411" s="417"/>
      <c r="O2411" s="194"/>
      <c r="P2411" s="194"/>
      <c r="R2411" s="112" t="str">
        <f>IF(D2411="","", CONCATENATE("Update games set ", B2411, "= ",D2411," where game_id=", E2411))</f>
        <v/>
      </c>
      <c r="S2411" s="112" t="str">
        <f t="shared" si="1051"/>
        <v/>
      </c>
      <c r="T2411" s="112" t="str">
        <f t="shared" si="1052"/>
        <v/>
      </c>
      <c r="U2411" s="200" t="str">
        <f t="shared" si="1049"/>
        <v/>
      </c>
      <c r="V2411" s="112" t="str">
        <f t="shared" si="1053"/>
        <v/>
      </c>
      <c r="W2411" s="415" t="str">
        <f t="shared" si="1054"/>
        <v/>
      </c>
      <c r="Y2411" s="65" t="str">
        <f t="shared" si="1061"/>
        <v/>
      </c>
      <c r="Z2411" s="65" t="str">
        <f t="shared" si="1062"/>
        <v/>
      </c>
      <c r="AA2411" s="65" t="str">
        <f t="shared" si="1063"/>
        <v/>
      </c>
      <c r="AB2411" s="65" t="str">
        <f t="shared" si="1064"/>
        <v/>
      </c>
      <c r="AC2411" s="65" t="str">
        <f t="shared" si="1065"/>
        <v/>
      </c>
      <c r="AH2411" s="65" t="str">
        <f t="shared" si="1055"/>
        <v>1890032010</v>
      </c>
      <c r="AI2411" s="65">
        <v>18900320</v>
      </c>
      <c r="AJ2411" s="65" t="s">
        <v>5370</v>
      </c>
      <c r="AK2411" s="65">
        <v>10</v>
      </c>
      <c r="AL2411" s="65" t="s">
        <v>3341</v>
      </c>
      <c r="AN2411" s="65" t="str">
        <f t="shared" si="1050"/>
        <v/>
      </c>
    </row>
    <row r="2412" spans="1:40" ht="16.8" customHeight="1" x14ac:dyDescent="0.25">
      <c r="A2412" s="113">
        <v>1</v>
      </c>
      <c r="B2412" s="342" t="s">
        <v>746</v>
      </c>
      <c r="C2412" s="351" t="s">
        <v>5062</v>
      </c>
      <c r="D2412" s="334" t="str">
        <f>CONCATENATE("'", LEFT(E2412,4),"-",MID(E2412,5,2),"-", MID(E2412,7,2), " ", C2412,"'")</f>
        <v>'1881-10-24 15:00'</v>
      </c>
      <c r="E2412" s="211">
        <f t="shared" si="1071"/>
        <v>18811024</v>
      </c>
      <c r="F2412" s="262">
        <v>11</v>
      </c>
      <c r="R2412" s="112" t="str">
        <f>IF(D2412="","", CONCATENATE("Update games set ", B2412, "= ",D2412," where game_id=", E2412))</f>
        <v>Update games set Game_date= '1881-10-24 15:00' where game_id=18811024</v>
      </c>
      <c r="S2412" s="112" t="str">
        <f t="shared" si="1051"/>
        <v/>
      </c>
      <c r="T2412" s="112" t="str">
        <f t="shared" si="1052"/>
        <v/>
      </c>
      <c r="U2412" s="200" t="str">
        <f t="shared" si="1049"/>
        <v/>
      </c>
      <c r="V2412" s="112" t="str">
        <f t="shared" si="1053"/>
        <v/>
      </c>
      <c r="W2412" s="415" t="str">
        <f t="shared" si="1054"/>
        <v/>
      </c>
      <c r="Y2412" s="65" t="str">
        <f t="shared" si="1061"/>
        <v/>
      </c>
      <c r="Z2412" s="65" t="str">
        <f t="shared" si="1062"/>
        <v/>
      </c>
      <c r="AA2412" s="65" t="str">
        <f t="shared" si="1063"/>
        <v/>
      </c>
      <c r="AB2412" s="65" t="str">
        <f t="shared" si="1064"/>
        <v/>
      </c>
      <c r="AC2412" s="65" t="str">
        <f t="shared" si="1065"/>
        <v/>
      </c>
      <c r="AH2412" s="65" t="str">
        <f t="shared" si="1055"/>
        <v>1890032011</v>
      </c>
      <c r="AI2412" s="65">
        <v>18900320</v>
      </c>
      <c r="AJ2412" s="65" t="s">
        <v>5370</v>
      </c>
      <c r="AK2412" s="65">
        <v>11</v>
      </c>
      <c r="AL2412" s="65" t="s">
        <v>3314</v>
      </c>
      <c r="AN2412" s="65" t="str">
        <f t="shared" si="1050"/>
        <v/>
      </c>
    </row>
    <row r="2413" spans="1:40" ht="16.8" customHeight="1" x14ac:dyDescent="0.25">
      <c r="A2413" s="113">
        <v>1</v>
      </c>
      <c r="B2413" s="342" t="s">
        <v>25</v>
      </c>
      <c r="D2413" s="350" t="str">
        <f t="shared" si="1070"/>
        <v/>
      </c>
      <c r="E2413" s="211">
        <f t="shared" si="1071"/>
        <v>18811024</v>
      </c>
      <c r="F2413" s="262">
        <v>12</v>
      </c>
      <c r="G2413" s="212"/>
      <c r="H2413" s="212"/>
      <c r="N2413" s="416"/>
      <c r="O2413" s="212"/>
      <c r="P2413" s="212"/>
      <c r="R2413" s="112" t="str">
        <f>IF(D2413="","", CONCATENATE("Update games set ", B2413, "= ",D2413," where game_id=", E2413))</f>
        <v/>
      </c>
      <c r="S2413" s="112" t="str">
        <f t="shared" si="1051"/>
        <v/>
      </c>
      <c r="T2413" s="112" t="str">
        <f t="shared" si="1052"/>
        <v/>
      </c>
      <c r="U2413" s="200" t="str">
        <f t="shared" si="1049"/>
        <v/>
      </c>
      <c r="V2413" s="112" t="str">
        <f t="shared" si="1053"/>
        <v/>
      </c>
      <c r="W2413" s="415" t="str">
        <f t="shared" si="1054"/>
        <v/>
      </c>
      <c r="Y2413" s="65" t="str">
        <f t="shared" si="1061"/>
        <v/>
      </c>
      <c r="Z2413" s="65" t="str">
        <f t="shared" si="1062"/>
        <v/>
      </c>
      <c r="AA2413" s="65" t="str">
        <f t="shared" si="1063"/>
        <v/>
      </c>
      <c r="AB2413" s="65" t="str">
        <f t="shared" si="1064"/>
        <v/>
      </c>
      <c r="AC2413" s="65" t="str">
        <f t="shared" si="1065"/>
        <v/>
      </c>
      <c r="AH2413" s="65" t="str">
        <f t="shared" si="1055"/>
        <v>1890032012</v>
      </c>
      <c r="AI2413" s="65">
        <v>18900320</v>
      </c>
      <c r="AJ2413" s="65" t="s">
        <v>5370</v>
      </c>
      <c r="AK2413" s="65">
        <v>12</v>
      </c>
      <c r="AL2413" s="65" t="s">
        <v>653</v>
      </c>
      <c r="AN2413" s="65" t="str">
        <f t="shared" si="1050"/>
        <v/>
      </c>
    </row>
    <row r="2414" spans="1:40" ht="16.8" customHeight="1" x14ac:dyDescent="0.25">
      <c r="A2414" s="113">
        <v>1</v>
      </c>
      <c r="B2414" s="342" t="s">
        <v>475</v>
      </c>
      <c r="C2414" s="342">
        <v>3000</v>
      </c>
      <c r="D2414" s="349">
        <f t="shared" si="1059"/>
        <v>3000</v>
      </c>
      <c r="E2414" s="211">
        <f t="shared" si="1071"/>
        <v>18811024</v>
      </c>
      <c r="F2414" s="262">
        <v>13</v>
      </c>
      <c r="R2414" s="112" t="str">
        <f>IF(D2414="","", CONCATENATE("Update games set ", B2414, "= ",D2414," where game_id=", E2414))</f>
        <v>Update games set Att= 3000 where game_id=18811024</v>
      </c>
      <c r="S2414" s="112" t="str">
        <f t="shared" si="1051"/>
        <v/>
      </c>
      <c r="T2414" s="112" t="str">
        <f t="shared" si="1052"/>
        <v/>
      </c>
      <c r="U2414" s="200" t="str">
        <f t="shared" si="1049"/>
        <v/>
      </c>
      <c r="V2414" s="112" t="str">
        <f t="shared" si="1053"/>
        <v/>
      </c>
      <c r="W2414" s="415" t="str">
        <f t="shared" si="1054"/>
        <v/>
      </c>
      <c r="Y2414" s="65" t="str">
        <f t="shared" si="1061"/>
        <v/>
      </c>
      <c r="Z2414" s="65" t="str">
        <f t="shared" si="1062"/>
        <v/>
      </c>
      <c r="AA2414" s="65" t="str">
        <f t="shared" si="1063"/>
        <v/>
      </c>
      <c r="AB2414" s="65" t="str">
        <f t="shared" si="1064"/>
        <v/>
      </c>
      <c r="AC2414" s="65" t="str">
        <f t="shared" si="1065"/>
        <v/>
      </c>
      <c r="AH2414" s="65" t="str">
        <f t="shared" si="1055"/>
        <v>1890032013</v>
      </c>
      <c r="AI2414" s="65">
        <v>18900320</v>
      </c>
      <c r="AJ2414" s="65" t="s">
        <v>5370</v>
      </c>
      <c r="AK2414" s="65">
        <v>13</v>
      </c>
      <c r="AL2414" s="65" t="s">
        <v>653</v>
      </c>
      <c r="AN2414" s="65" t="str">
        <f t="shared" si="1050"/>
        <v/>
      </c>
    </row>
    <row r="2415" spans="1:40" ht="16.8" customHeight="1" x14ac:dyDescent="0.25">
      <c r="A2415" s="113">
        <v>1</v>
      </c>
      <c r="B2415" s="342" t="s">
        <v>20</v>
      </c>
      <c r="D2415" s="350" t="str">
        <f t="shared" si="1070"/>
        <v/>
      </c>
      <c r="E2415" s="211">
        <f t="shared" si="1071"/>
        <v>18811024</v>
      </c>
      <c r="F2415" s="262">
        <v>14</v>
      </c>
      <c r="R2415" s="112" t="str">
        <f>IF(D2415="","", CONCATENATE("Update games set ", B2415, "= ",D2415," where game_id=", E2415))</f>
        <v/>
      </c>
      <c r="S2415" s="112" t="str">
        <f t="shared" si="1051"/>
        <v/>
      </c>
      <c r="T2415" s="112" t="str">
        <f t="shared" si="1052"/>
        <v/>
      </c>
      <c r="U2415" s="200" t="str">
        <f t="shared" si="1049"/>
        <v/>
      </c>
      <c r="V2415" s="112" t="str">
        <f t="shared" si="1053"/>
        <v/>
      </c>
      <c r="W2415" s="415" t="str">
        <f t="shared" si="1054"/>
        <v/>
      </c>
      <c r="Y2415" s="65" t="str">
        <f t="shared" si="1061"/>
        <v/>
      </c>
      <c r="Z2415" s="65" t="str">
        <f t="shared" si="1062"/>
        <v/>
      </c>
      <c r="AA2415" s="65" t="str">
        <f t="shared" si="1063"/>
        <v/>
      </c>
      <c r="AB2415" s="65" t="str">
        <f t="shared" si="1064"/>
        <v/>
      </c>
      <c r="AC2415" s="65" t="str">
        <f t="shared" si="1065"/>
        <v/>
      </c>
      <c r="AH2415" s="65" t="str">
        <f t="shared" si="1055"/>
        <v>1890032014</v>
      </c>
      <c r="AI2415" s="65">
        <v>18900320</v>
      </c>
      <c r="AJ2415" s="65" t="s">
        <v>5370</v>
      </c>
      <c r="AK2415" s="65">
        <v>14</v>
      </c>
      <c r="AL2415" s="65" t="s">
        <v>653</v>
      </c>
      <c r="AN2415" s="65" t="str">
        <f t="shared" si="1050"/>
        <v/>
      </c>
    </row>
    <row r="2416" spans="1:40" ht="16.8" customHeight="1" x14ac:dyDescent="0.25">
      <c r="A2416" s="113">
        <v>1</v>
      </c>
      <c r="B2416" s="342" t="s">
        <v>4882</v>
      </c>
      <c r="C2416" s="342" t="str">
        <f>IF(C2415="", "", C2415)</f>
        <v/>
      </c>
      <c r="D2416" s="350" t="str">
        <f t="shared" si="1070"/>
        <v/>
      </c>
      <c r="E2416" s="211">
        <f t="shared" si="1071"/>
        <v>18811024</v>
      </c>
      <c r="F2416" s="262">
        <v>15</v>
      </c>
      <c r="R2416" s="112" t="str">
        <f>IF(D2416="","", CONCATENATE("Update games set ", B2416, "= ",D2416," where game_id=", E2416))</f>
        <v/>
      </c>
      <c r="S2416" s="112" t="str">
        <f t="shared" si="1051"/>
        <v/>
      </c>
      <c r="T2416" s="112" t="str">
        <f t="shared" si="1052"/>
        <v/>
      </c>
      <c r="U2416" s="200" t="str">
        <f t="shared" si="1049"/>
        <v/>
      </c>
      <c r="V2416" s="112" t="str">
        <f t="shared" si="1053"/>
        <v/>
      </c>
      <c r="W2416" s="415" t="str">
        <f t="shared" si="1054"/>
        <v/>
      </c>
      <c r="Y2416" s="65" t="str">
        <f t="shared" si="1061"/>
        <v/>
      </c>
      <c r="Z2416" s="65" t="str">
        <f t="shared" si="1062"/>
        <v/>
      </c>
      <c r="AA2416" s="65" t="str">
        <f t="shared" si="1063"/>
        <v/>
      </c>
      <c r="AB2416" s="65" t="str">
        <f t="shared" si="1064"/>
        <v/>
      </c>
      <c r="AC2416" s="65" t="str">
        <f t="shared" si="1065"/>
        <v/>
      </c>
      <c r="AH2416" s="65" t="str">
        <f t="shared" si="1055"/>
        <v>1890032015</v>
      </c>
      <c r="AI2416" s="65">
        <v>18900320</v>
      </c>
      <c r="AJ2416" s="65" t="s">
        <v>5370</v>
      </c>
      <c r="AK2416" s="65">
        <v>15</v>
      </c>
      <c r="AL2416" s="65" t="s">
        <v>653</v>
      </c>
      <c r="AN2416" s="65" t="str">
        <f t="shared" si="1050"/>
        <v/>
      </c>
    </row>
    <row r="2417" spans="1:40" s="126" customFormat="1" ht="16.8" customHeight="1" thickBot="1" x14ac:dyDescent="0.3">
      <c r="A2417" s="113">
        <v>1</v>
      </c>
      <c r="B2417" s="116" t="s">
        <v>115</v>
      </c>
      <c r="C2417" s="352"/>
      <c r="D2417" s="370" t="str">
        <f t="shared" ref="D2417" si="1073">IF(MID(E2417,5,2)*1&gt;6,_xlfn.CONCAT("'",LEFT(E2417,4),"-",MID(E2417,3,2)+1,"'"),_xlfn.CONCAT("'",LEFT(E2417,4)-1,"-",MID(E2417,3,2),"'"))</f>
        <v>'1881-82'</v>
      </c>
      <c r="E2417" s="214">
        <f t="shared" si="1071"/>
        <v>18811024</v>
      </c>
      <c r="F2417" s="266">
        <v>16</v>
      </c>
      <c r="G2417" s="343"/>
      <c r="H2417" s="343"/>
      <c r="I2417" s="267"/>
      <c r="J2417" s="214"/>
      <c r="K2417" s="266"/>
      <c r="L2417" s="266"/>
      <c r="M2417" s="266"/>
      <c r="N2417" s="419"/>
      <c r="O2417" s="343"/>
      <c r="P2417" s="343"/>
      <c r="Q2417" s="346"/>
      <c r="R2417" s="112" t="str">
        <f>IF(D2417="","", CONCATENATE("Update games set ", B2417, "= ",D2417," where game_id=", E2417))</f>
        <v>Update games set Season= '1881-82' where game_id=18811024</v>
      </c>
      <c r="S2417" s="112" t="str">
        <f t="shared" si="1051"/>
        <v/>
      </c>
      <c r="T2417" s="112" t="str">
        <f t="shared" si="1052"/>
        <v/>
      </c>
      <c r="U2417" s="200" t="str">
        <f t="shared" si="1049"/>
        <v/>
      </c>
      <c r="V2417" s="112" t="str">
        <f t="shared" si="1053"/>
        <v/>
      </c>
      <c r="W2417" s="415" t="str">
        <f t="shared" si="1054"/>
        <v/>
      </c>
      <c r="X2417" s="240"/>
      <c r="Y2417" s="65" t="str">
        <f t="shared" si="1061"/>
        <v/>
      </c>
      <c r="Z2417" s="65" t="str">
        <f t="shared" si="1062"/>
        <v/>
      </c>
      <c r="AA2417" s="65" t="str">
        <f t="shared" si="1063"/>
        <v/>
      </c>
      <c r="AB2417" s="65" t="str">
        <f t="shared" si="1064"/>
        <v/>
      </c>
      <c r="AC2417" s="65" t="str">
        <f t="shared" si="1065"/>
        <v/>
      </c>
      <c r="AH2417" s="65" t="str">
        <f t="shared" si="1055"/>
        <v>1890032016</v>
      </c>
      <c r="AI2417" s="126">
        <v>18900320</v>
      </c>
      <c r="AJ2417" s="126" t="s">
        <v>5370</v>
      </c>
      <c r="AK2417" s="126">
        <v>16</v>
      </c>
      <c r="AL2417" s="126" t="s">
        <v>653</v>
      </c>
      <c r="AN2417" s="65" t="str">
        <f t="shared" si="1050"/>
        <v/>
      </c>
    </row>
    <row r="2418" spans="1:40" ht="15" thickTop="1" x14ac:dyDescent="0.25">
      <c r="A2418" s="113">
        <v>1</v>
      </c>
      <c r="B2418" s="341" t="s">
        <v>22</v>
      </c>
      <c r="C2418" s="341" t="s">
        <v>39</v>
      </c>
      <c r="D2418" s="341" t="str">
        <f t="shared" si="1070"/>
        <v>'Everton'</v>
      </c>
      <c r="E2418" s="211">
        <v>18930905</v>
      </c>
      <c r="F2418" s="262">
        <v>1</v>
      </c>
      <c r="H2418" s="212"/>
      <c r="R2418" s="112" t="str">
        <f>IF(D2418="","", CONCATENATE("Update games set ", B2418, "= ",D2418," where game_id=", E2418))</f>
        <v>Update games set Opponent= 'Everton' where game_id=18930905</v>
      </c>
      <c r="S2418" s="112" t="str">
        <f t="shared" si="1051"/>
        <v/>
      </c>
      <c r="T2418" s="112" t="str">
        <f t="shared" si="1052"/>
        <v/>
      </c>
      <c r="U2418" s="200" t="str">
        <f t="shared" si="1049"/>
        <v/>
      </c>
      <c r="V2418" s="112" t="str">
        <f t="shared" si="1053"/>
        <v/>
      </c>
      <c r="W2418" s="415" t="str">
        <f t="shared" si="1054"/>
        <v/>
      </c>
      <c r="Y2418" s="65" t="str">
        <f t="shared" si="1061"/>
        <v/>
      </c>
      <c r="Z2418" s="65" t="str">
        <f t="shared" si="1062"/>
        <v/>
      </c>
      <c r="AA2418" s="65" t="str">
        <f t="shared" si="1063"/>
        <v/>
      </c>
      <c r="AB2418" s="65" t="str">
        <f t="shared" si="1064"/>
        <v/>
      </c>
      <c r="AC2418" s="65" t="str">
        <f t="shared" si="1065"/>
        <v/>
      </c>
      <c r="AH2418" s="65" t="str">
        <f t="shared" si="1055"/>
        <v>189003221</v>
      </c>
      <c r="AI2418" s="65">
        <v>18900322</v>
      </c>
      <c r="AJ2418" s="65" t="s">
        <v>5206</v>
      </c>
      <c r="AK2418" s="65">
        <v>1</v>
      </c>
      <c r="AL2418" s="65" t="s">
        <v>2062</v>
      </c>
      <c r="AN2418" s="65" t="str">
        <f t="shared" si="1050"/>
        <v>update games set source = 'The Nottingham Forest Football Scrapbook' where game_id = 18930905</v>
      </c>
    </row>
    <row r="2419" spans="1:40" ht="16.8" customHeight="1" x14ac:dyDescent="0.25">
      <c r="A2419" s="113">
        <v>1</v>
      </c>
      <c r="B2419" s="342" t="s">
        <v>4979</v>
      </c>
      <c r="C2419" s="342" t="str">
        <f>IF(C2418="", "", C2418)</f>
        <v>Everton</v>
      </c>
      <c r="D2419" s="350" t="str">
        <f t="shared" si="1070"/>
        <v>'Everton'</v>
      </c>
      <c r="E2419" s="211">
        <f>E2418</f>
        <v>18930905</v>
      </c>
      <c r="F2419" s="262">
        <v>2</v>
      </c>
      <c r="R2419" s="112" t="str">
        <f>IF(D2419="","", CONCATENATE("Update games set ", B2419, "= ",D2419," where game_id=", E2419))</f>
        <v>Update games set Opp_parent= 'Everton' where game_id=18930905</v>
      </c>
      <c r="S2419" s="112" t="str">
        <f t="shared" si="1051"/>
        <v/>
      </c>
      <c r="T2419" s="112" t="str">
        <f t="shared" si="1052"/>
        <v/>
      </c>
      <c r="U2419" s="200" t="str">
        <f t="shared" si="1049"/>
        <v/>
      </c>
      <c r="V2419" s="112" t="str">
        <f t="shared" si="1053"/>
        <v/>
      </c>
      <c r="W2419" s="415" t="str">
        <f t="shared" si="1054"/>
        <v/>
      </c>
      <c r="Y2419" s="65" t="str">
        <f t="shared" si="1061"/>
        <v/>
      </c>
      <c r="Z2419" s="65" t="str">
        <f t="shared" si="1062"/>
        <v/>
      </c>
      <c r="AA2419" s="65" t="str">
        <f t="shared" si="1063"/>
        <v/>
      </c>
      <c r="AB2419" s="65" t="str">
        <f t="shared" si="1064"/>
        <v/>
      </c>
      <c r="AC2419" s="65" t="str">
        <f t="shared" si="1065"/>
        <v/>
      </c>
      <c r="AH2419" s="65" t="str">
        <f t="shared" si="1055"/>
        <v>189003222</v>
      </c>
      <c r="AI2419" s="65">
        <v>18900322</v>
      </c>
      <c r="AJ2419" s="65" t="s">
        <v>5206</v>
      </c>
      <c r="AK2419" s="65">
        <v>2</v>
      </c>
      <c r="AL2419" s="65" t="s">
        <v>2046</v>
      </c>
      <c r="AN2419" s="65" t="str">
        <f t="shared" si="1050"/>
        <v/>
      </c>
    </row>
    <row r="2420" spans="1:40" ht="16.8" customHeight="1" x14ac:dyDescent="0.25">
      <c r="A2420" s="113">
        <v>1</v>
      </c>
      <c r="B2420" s="342" t="s">
        <v>2653</v>
      </c>
      <c r="C2420" s="342" t="s">
        <v>5346</v>
      </c>
      <c r="D2420" s="350" t="str">
        <f t="shared" si="1070"/>
        <v>'Alliance'</v>
      </c>
      <c r="E2420" s="211">
        <f t="shared" ref="E2420:E2433" si="1074">E2419</f>
        <v>18930905</v>
      </c>
      <c r="F2420" s="262">
        <v>3</v>
      </c>
      <c r="R2420" s="112" t="str">
        <f>IF(D2420="","", CONCATENATE("Update games set ", B2420, "= ",D2420," where game_id=", E2420))</f>
        <v>Update games set Game_type= 'Alliance' where game_id=18930905</v>
      </c>
      <c r="S2420" s="112" t="str">
        <f t="shared" si="1051"/>
        <v/>
      </c>
      <c r="T2420" s="112" t="str">
        <f t="shared" si="1052"/>
        <v/>
      </c>
      <c r="U2420" s="200" t="str">
        <f t="shared" si="1049"/>
        <v/>
      </c>
      <c r="V2420" s="112" t="str">
        <f t="shared" si="1053"/>
        <v/>
      </c>
      <c r="W2420" s="415" t="str">
        <f t="shared" si="1054"/>
        <v/>
      </c>
      <c r="Y2420" s="65" t="str">
        <f t="shared" si="1061"/>
        <v/>
      </c>
      <c r="Z2420" s="65" t="str">
        <f t="shared" si="1062"/>
        <v/>
      </c>
      <c r="AA2420" s="65" t="str">
        <f t="shared" si="1063"/>
        <v/>
      </c>
      <c r="AB2420" s="65" t="str">
        <f t="shared" si="1064"/>
        <v/>
      </c>
      <c r="AC2420" s="65" t="str">
        <f t="shared" si="1065"/>
        <v/>
      </c>
      <c r="AH2420" s="65" t="str">
        <f t="shared" si="1055"/>
        <v>189003223</v>
      </c>
      <c r="AI2420" s="65">
        <v>18900322</v>
      </c>
      <c r="AJ2420" s="65" t="s">
        <v>5206</v>
      </c>
      <c r="AK2420" s="65">
        <v>3</v>
      </c>
      <c r="AL2420" s="65" t="s">
        <v>2086</v>
      </c>
      <c r="AN2420" s="65" t="str">
        <f t="shared" si="1050"/>
        <v/>
      </c>
    </row>
    <row r="2421" spans="1:40" ht="16.8" customHeight="1" x14ac:dyDescent="0.25">
      <c r="A2421" s="113">
        <v>1</v>
      </c>
      <c r="B2421" s="342" t="s">
        <v>4978</v>
      </c>
      <c r="C2421" s="342" t="s">
        <v>0</v>
      </c>
      <c r="D2421" s="350" t="str">
        <f t="shared" si="1070"/>
        <v>'A'</v>
      </c>
      <c r="E2421" s="211">
        <f t="shared" si="1074"/>
        <v>18930905</v>
      </c>
      <c r="F2421" s="262">
        <v>4</v>
      </c>
      <c r="R2421" s="112" t="str">
        <f>IF(D2421="","", CONCATENATE("Update games set ", B2421, "= ",D2421," where game_id=", E2421))</f>
        <v>Update games set HAN= 'A' where game_id=18930905</v>
      </c>
      <c r="S2421" s="112" t="str">
        <f t="shared" si="1051"/>
        <v/>
      </c>
      <c r="T2421" s="112" t="str">
        <f t="shared" si="1052"/>
        <v/>
      </c>
      <c r="U2421" s="200" t="str">
        <f t="shared" si="1049"/>
        <v/>
      </c>
      <c r="V2421" s="112" t="str">
        <f t="shared" si="1053"/>
        <v/>
      </c>
      <c r="W2421" s="415" t="str">
        <f t="shared" si="1054"/>
        <v/>
      </c>
      <c r="Y2421" s="65" t="str">
        <f t="shared" si="1061"/>
        <v/>
      </c>
      <c r="Z2421" s="65" t="str">
        <f t="shared" si="1062"/>
        <v/>
      </c>
      <c r="AA2421" s="65" t="str">
        <f t="shared" si="1063"/>
        <v/>
      </c>
      <c r="AB2421" s="65" t="str">
        <f t="shared" si="1064"/>
        <v/>
      </c>
      <c r="AC2421" s="65" t="str">
        <f t="shared" si="1065"/>
        <v/>
      </c>
      <c r="AH2421" s="65" t="str">
        <f t="shared" si="1055"/>
        <v>189003224</v>
      </c>
      <c r="AI2421" s="65">
        <v>18900322</v>
      </c>
      <c r="AJ2421" s="65" t="s">
        <v>5206</v>
      </c>
      <c r="AK2421" s="65">
        <v>4</v>
      </c>
      <c r="AL2421" s="65" t="s">
        <v>3645</v>
      </c>
      <c r="AN2421" s="65" t="str">
        <f t="shared" si="1050"/>
        <v/>
      </c>
    </row>
    <row r="2422" spans="1:40" ht="16.8" customHeight="1" x14ac:dyDescent="0.25">
      <c r="A2422" s="113">
        <v>1</v>
      </c>
      <c r="B2422" s="342" t="s">
        <v>5</v>
      </c>
      <c r="C2422" s="342">
        <v>0</v>
      </c>
      <c r="D2422" s="349">
        <f t="shared" si="1057"/>
        <v>0</v>
      </c>
      <c r="E2422" s="211">
        <f t="shared" si="1074"/>
        <v>18930905</v>
      </c>
      <c r="F2422" s="262">
        <v>5</v>
      </c>
      <c r="R2422" s="112" t="str">
        <f>IF(D2422="","", CONCATENATE("Update games set ", B2422, "= ",D2422," where game_id=", E2422))</f>
        <v>Update games set F= 0 where game_id=18930905</v>
      </c>
      <c r="S2422" s="112" t="str">
        <f t="shared" si="1051"/>
        <v/>
      </c>
      <c r="T2422" s="112" t="str">
        <f t="shared" si="1052"/>
        <v/>
      </c>
      <c r="U2422" s="200" t="str">
        <f t="shared" si="1049"/>
        <v/>
      </c>
      <c r="V2422" s="112" t="str">
        <f t="shared" si="1053"/>
        <v/>
      </c>
      <c r="W2422" s="415" t="str">
        <f t="shared" si="1054"/>
        <v/>
      </c>
      <c r="Y2422" s="65" t="str">
        <f t="shared" si="1061"/>
        <v/>
      </c>
      <c r="Z2422" s="65" t="str">
        <f t="shared" si="1062"/>
        <v/>
      </c>
      <c r="AA2422" s="65" t="str">
        <f t="shared" si="1063"/>
        <v/>
      </c>
      <c r="AB2422" s="65" t="str">
        <f t="shared" si="1064"/>
        <v/>
      </c>
      <c r="AC2422" s="65" t="str">
        <f t="shared" si="1065"/>
        <v/>
      </c>
      <c r="AH2422" s="65" t="str">
        <f t="shared" si="1055"/>
        <v>189003225</v>
      </c>
      <c r="AI2422" s="65">
        <v>18900322</v>
      </c>
      <c r="AJ2422" s="65" t="s">
        <v>5206</v>
      </c>
      <c r="AK2422" s="65">
        <v>5</v>
      </c>
      <c r="AL2422" s="65" t="s">
        <v>3281</v>
      </c>
      <c r="AN2422" s="65" t="str">
        <f t="shared" si="1050"/>
        <v/>
      </c>
    </row>
    <row r="2423" spans="1:40" ht="16.8" customHeight="1" x14ac:dyDescent="0.25">
      <c r="A2423" s="113">
        <v>1</v>
      </c>
      <c r="B2423" s="342" t="s">
        <v>0</v>
      </c>
      <c r="C2423" s="342">
        <v>4</v>
      </c>
      <c r="D2423" s="349">
        <f t="shared" si="1057"/>
        <v>4</v>
      </c>
      <c r="E2423" s="211">
        <f t="shared" si="1074"/>
        <v>18930905</v>
      </c>
      <c r="F2423" s="262">
        <v>6</v>
      </c>
      <c r="R2423" s="112" t="str">
        <f>IF(D2423="","", CONCATENATE("Update games set ", B2423, "= ",D2423," where game_id=", E2423))</f>
        <v>Update games set A= 4 where game_id=18930905</v>
      </c>
      <c r="S2423" s="112" t="str">
        <f t="shared" si="1051"/>
        <v/>
      </c>
      <c r="T2423" s="112" t="str">
        <f t="shared" si="1052"/>
        <v/>
      </c>
      <c r="U2423" s="200" t="str">
        <f t="shared" si="1049"/>
        <v/>
      </c>
      <c r="V2423" s="112" t="str">
        <f t="shared" si="1053"/>
        <v/>
      </c>
      <c r="W2423" s="415" t="str">
        <f t="shared" si="1054"/>
        <v/>
      </c>
      <c r="Y2423" s="65" t="str">
        <f t="shared" si="1061"/>
        <v/>
      </c>
      <c r="Z2423" s="65" t="str">
        <f t="shared" si="1062"/>
        <v/>
      </c>
      <c r="AA2423" s="65" t="str">
        <f t="shared" si="1063"/>
        <v/>
      </c>
      <c r="AB2423" s="65" t="str">
        <f t="shared" si="1064"/>
        <v/>
      </c>
      <c r="AC2423" s="65" t="str">
        <f t="shared" si="1065"/>
        <v/>
      </c>
      <c r="AH2423" s="65" t="str">
        <f t="shared" si="1055"/>
        <v>189003226</v>
      </c>
      <c r="AI2423" s="65">
        <v>18900322</v>
      </c>
      <c r="AJ2423" s="65" t="s">
        <v>5206</v>
      </c>
      <c r="AK2423" s="65">
        <v>6</v>
      </c>
      <c r="AL2423" s="65" t="s">
        <v>2029</v>
      </c>
      <c r="AN2423" s="65" t="str">
        <f t="shared" si="1050"/>
        <v/>
      </c>
    </row>
    <row r="2424" spans="1:40" ht="16.8" customHeight="1" x14ac:dyDescent="0.25">
      <c r="A2424" s="113">
        <v>1</v>
      </c>
      <c r="B2424" s="342" t="s">
        <v>23</v>
      </c>
      <c r="D2424" s="334" t="str">
        <f t="shared" ref="D2424" si="1075">IF(C2424="",IF(D2422&gt;D2423,"'W'",IF(D2422=D2423,"'D'","'L'")),_xlfn.CONCAT("'",C2424,"'"))</f>
        <v>'L'</v>
      </c>
      <c r="E2424" s="211">
        <f t="shared" si="1074"/>
        <v>18930905</v>
      </c>
      <c r="F2424" s="262">
        <v>7</v>
      </c>
      <c r="R2424" s="112" t="str">
        <f>IF(D2424="","", CONCATENATE("Update games set ", B2424, "= ",D2424," where game_id=", E2424))</f>
        <v>Update games set Result= 'L' where game_id=18930905</v>
      </c>
      <c r="S2424" s="112" t="str">
        <f t="shared" si="1051"/>
        <v/>
      </c>
      <c r="T2424" s="112" t="str">
        <f t="shared" si="1052"/>
        <v/>
      </c>
      <c r="U2424" s="200" t="str">
        <f t="shared" si="1049"/>
        <v/>
      </c>
      <c r="V2424" s="112" t="str">
        <f t="shared" si="1053"/>
        <v/>
      </c>
      <c r="W2424" s="415" t="str">
        <f t="shared" si="1054"/>
        <v/>
      </c>
      <c r="Y2424" s="65" t="str">
        <f t="shared" si="1061"/>
        <v/>
      </c>
      <c r="Z2424" s="65" t="str">
        <f t="shared" si="1062"/>
        <v/>
      </c>
      <c r="AA2424" s="65" t="str">
        <f t="shared" si="1063"/>
        <v/>
      </c>
      <c r="AB2424" s="65" t="str">
        <f t="shared" si="1064"/>
        <v/>
      </c>
      <c r="AC2424" s="65" t="str">
        <f t="shared" si="1065"/>
        <v/>
      </c>
      <c r="AH2424" s="65" t="str">
        <f t="shared" si="1055"/>
        <v>189003227</v>
      </c>
      <c r="AI2424" s="65">
        <v>18900322</v>
      </c>
      <c r="AJ2424" s="65" t="s">
        <v>5206</v>
      </c>
      <c r="AK2424" s="65">
        <v>7</v>
      </c>
      <c r="AL2424" s="65" t="s">
        <v>3263</v>
      </c>
      <c r="AN2424" s="65" t="str">
        <f t="shared" si="1050"/>
        <v/>
      </c>
    </row>
    <row r="2425" spans="1:40" ht="16.8" customHeight="1" x14ac:dyDescent="0.25">
      <c r="A2425" s="113">
        <v>1</v>
      </c>
      <c r="B2425" s="342" t="s">
        <v>768</v>
      </c>
      <c r="D2425" s="349" t="str">
        <f t="shared" si="1059"/>
        <v/>
      </c>
      <c r="E2425" s="211">
        <f t="shared" si="1074"/>
        <v>18930905</v>
      </c>
      <c r="F2425" s="262">
        <v>8</v>
      </c>
      <c r="R2425" s="112" t="str">
        <f>IF(D2425="","", CONCATENATE("Update games set ", B2425, "= ",D2425," where game_id=", E2425))</f>
        <v/>
      </c>
      <c r="S2425" s="112" t="str">
        <f t="shared" si="1051"/>
        <v/>
      </c>
      <c r="T2425" s="112" t="str">
        <f t="shared" si="1052"/>
        <v/>
      </c>
      <c r="U2425" s="200" t="str">
        <f t="shared" si="1049"/>
        <v/>
      </c>
      <c r="V2425" s="112" t="str">
        <f t="shared" si="1053"/>
        <v/>
      </c>
      <c r="W2425" s="415" t="str">
        <f t="shared" si="1054"/>
        <v/>
      </c>
      <c r="Y2425" s="65" t="str">
        <f t="shared" si="1061"/>
        <v/>
      </c>
      <c r="Z2425" s="65" t="str">
        <f t="shared" si="1062"/>
        <v/>
      </c>
      <c r="AA2425" s="65" t="str">
        <f t="shared" si="1063"/>
        <v/>
      </c>
      <c r="AB2425" s="65" t="str">
        <f t="shared" si="1064"/>
        <v/>
      </c>
      <c r="AC2425" s="65" t="str">
        <f t="shared" si="1065"/>
        <v/>
      </c>
      <c r="AH2425" s="65" t="str">
        <f t="shared" si="1055"/>
        <v>189003228</v>
      </c>
      <c r="AI2425" s="65">
        <v>18900322</v>
      </c>
      <c r="AJ2425" s="65" t="s">
        <v>5206</v>
      </c>
      <c r="AK2425" s="65">
        <v>8</v>
      </c>
      <c r="AL2425" s="65" t="s">
        <v>2078</v>
      </c>
      <c r="AN2425" s="65" t="str">
        <f t="shared" si="1050"/>
        <v/>
      </c>
    </row>
    <row r="2426" spans="1:40" ht="16.8" customHeight="1" x14ac:dyDescent="0.25">
      <c r="A2426" s="113">
        <v>1</v>
      </c>
      <c r="B2426" s="342" t="s">
        <v>766</v>
      </c>
      <c r="D2426" s="349" t="str">
        <f t="shared" si="1059"/>
        <v/>
      </c>
      <c r="E2426" s="211">
        <f t="shared" si="1074"/>
        <v>18930905</v>
      </c>
      <c r="F2426" s="262">
        <v>9</v>
      </c>
      <c r="G2426" s="194"/>
      <c r="H2426" s="194"/>
      <c r="N2426" s="417"/>
      <c r="O2426" s="194"/>
      <c r="P2426" s="194"/>
      <c r="R2426" s="112" t="str">
        <f>IF(D2426="","", CONCATENATE("Update games set ", B2426, "= ",D2426," where game_id=", E2426))</f>
        <v/>
      </c>
      <c r="S2426" s="112" t="str">
        <f t="shared" si="1051"/>
        <v/>
      </c>
      <c r="T2426" s="112" t="str">
        <f t="shared" si="1052"/>
        <v/>
      </c>
      <c r="U2426" s="200" t="str">
        <f t="shared" si="1049"/>
        <v/>
      </c>
      <c r="V2426" s="112" t="str">
        <f t="shared" si="1053"/>
        <v/>
      </c>
      <c r="W2426" s="415" t="str">
        <f t="shared" si="1054"/>
        <v/>
      </c>
      <c r="Y2426" s="65" t="str">
        <f t="shared" si="1061"/>
        <v/>
      </c>
      <c r="Z2426" s="65" t="str">
        <f t="shared" si="1062"/>
        <v/>
      </c>
      <c r="AA2426" s="65" t="str">
        <f t="shared" si="1063"/>
        <v/>
      </c>
      <c r="AB2426" s="65" t="str">
        <f t="shared" si="1064"/>
        <v/>
      </c>
      <c r="AC2426" s="65" t="str">
        <f t="shared" si="1065"/>
        <v/>
      </c>
      <c r="AH2426" s="65" t="str">
        <f t="shared" si="1055"/>
        <v>189003229</v>
      </c>
      <c r="AI2426" s="65">
        <v>18900322</v>
      </c>
      <c r="AJ2426" s="65" t="s">
        <v>5206</v>
      </c>
      <c r="AK2426" s="65">
        <v>9</v>
      </c>
      <c r="AL2426" s="65" t="s">
        <v>2080</v>
      </c>
      <c r="AN2426" s="65" t="str">
        <f t="shared" si="1050"/>
        <v/>
      </c>
    </row>
    <row r="2427" spans="1:40" ht="16.8" customHeight="1" x14ac:dyDescent="0.25">
      <c r="A2427" s="113">
        <v>1</v>
      </c>
      <c r="B2427" s="342" t="s">
        <v>753</v>
      </c>
      <c r="C2427" s="351"/>
      <c r="D2427" s="350" t="str">
        <f t="shared" si="1060"/>
        <v/>
      </c>
      <c r="E2427" s="211">
        <f t="shared" si="1074"/>
        <v>18930905</v>
      </c>
      <c r="F2427" s="262">
        <v>10</v>
      </c>
      <c r="G2427" s="194"/>
      <c r="N2427" s="417"/>
      <c r="O2427" s="194"/>
      <c r="P2427" s="194"/>
      <c r="R2427" s="112" t="str">
        <f>IF(D2427="","", CONCATENATE("Update games set ", B2427, "= ",D2427," where game_id=", E2427))</f>
        <v/>
      </c>
      <c r="S2427" s="112" t="str">
        <f t="shared" si="1051"/>
        <v/>
      </c>
      <c r="T2427" s="112" t="str">
        <f t="shared" si="1052"/>
        <v/>
      </c>
      <c r="U2427" s="200" t="str">
        <f t="shared" si="1049"/>
        <v/>
      </c>
      <c r="V2427" s="112" t="str">
        <f t="shared" si="1053"/>
        <v/>
      </c>
      <c r="W2427" s="415" t="str">
        <f t="shared" si="1054"/>
        <v/>
      </c>
      <c r="Y2427" s="65" t="str">
        <f t="shared" si="1061"/>
        <v/>
      </c>
      <c r="Z2427" s="65" t="str">
        <f t="shared" si="1062"/>
        <v/>
      </c>
      <c r="AA2427" s="65" t="str">
        <f t="shared" si="1063"/>
        <v/>
      </c>
      <c r="AB2427" s="65" t="str">
        <f t="shared" si="1064"/>
        <v/>
      </c>
      <c r="AC2427" s="65" t="str">
        <f t="shared" si="1065"/>
        <v/>
      </c>
      <c r="AH2427" s="65" t="str">
        <f t="shared" si="1055"/>
        <v>1890032210</v>
      </c>
      <c r="AI2427" s="65">
        <v>18900322</v>
      </c>
      <c r="AJ2427" s="65" t="s">
        <v>5206</v>
      </c>
      <c r="AK2427" s="65">
        <v>10</v>
      </c>
      <c r="AL2427" s="65" t="s">
        <v>3648</v>
      </c>
      <c r="AN2427" s="65" t="str">
        <f t="shared" si="1050"/>
        <v/>
      </c>
    </row>
    <row r="2428" spans="1:40" ht="16.8" customHeight="1" x14ac:dyDescent="0.25">
      <c r="A2428" s="113">
        <v>1</v>
      </c>
      <c r="B2428" s="342" t="s">
        <v>746</v>
      </c>
      <c r="C2428" s="351" t="s">
        <v>5154</v>
      </c>
      <c r="D2428" s="334" t="str">
        <f>CONCATENATE("'", LEFT(E2428,4),"-",MID(E2428,5,2),"-", MID(E2428,7,2), " ", C2428,"'")</f>
        <v>'1893-09-05 17:50'</v>
      </c>
      <c r="E2428" s="211">
        <f t="shared" si="1074"/>
        <v>18930905</v>
      </c>
      <c r="F2428" s="262">
        <v>11</v>
      </c>
      <c r="R2428" s="112" t="str">
        <f>IF(D2428="","", CONCATENATE("Update games set ", B2428, "= ",D2428," where game_id=", E2428))</f>
        <v>Update games set Game_date= '1893-09-05 17:50' where game_id=18930905</v>
      </c>
      <c r="S2428" s="112" t="str">
        <f t="shared" si="1051"/>
        <v/>
      </c>
      <c r="T2428" s="112" t="str">
        <f t="shared" si="1052"/>
        <v/>
      </c>
      <c r="U2428" s="200" t="str">
        <f t="shared" si="1049"/>
        <v/>
      </c>
      <c r="V2428" s="112" t="str">
        <f t="shared" si="1053"/>
        <v/>
      </c>
      <c r="W2428" s="415" t="str">
        <f t="shared" si="1054"/>
        <v/>
      </c>
      <c r="Y2428" s="65" t="str">
        <f t="shared" si="1061"/>
        <v/>
      </c>
      <c r="Z2428" s="65" t="str">
        <f t="shared" si="1062"/>
        <v/>
      </c>
      <c r="AA2428" s="65" t="str">
        <f t="shared" si="1063"/>
        <v/>
      </c>
      <c r="AB2428" s="65" t="str">
        <f t="shared" si="1064"/>
        <v/>
      </c>
      <c r="AC2428" s="65" t="str">
        <f t="shared" si="1065"/>
        <v/>
      </c>
      <c r="AH2428" s="65" t="str">
        <f t="shared" si="1055"/>
        <v>1890032211</v>
      </c>
      <c r="AI2428" s="65">
        <v>18900322</v>
      </c>
      <c r="AJ2428" s="65" t="s">
        <v>5206</v>
      </c>
      <c r="AK2428" s="65">
        <v>11</v>
      </c>
      <c r="AL2428" s="65" t="s">
        <v>3314</v>
      </c>
      <c r="AN2428" s="65" t="str">
        <f t="shared" si="1050"/>
        <v/>
      </c>
    </row>
    <row r="2429" spans="1:40" ht="16.8" customHeight="1" x14ac:dyDescent="0.25">
      <c r="A2429" s="113">
        <v>1</v>
      </c>
      <c r="B2429" s="342" t="s">
        <v>25</v>
      </c>
      <c r="D2429" s="350" t="str">
        <f t="shared" si="1070"/>
        <v/>
      </c>
      <c r="E2429" s="211">
        <f t="shared" si="1074"/>
        <v>18930905</v>
      </c>
      <c r="F2429" s="262">
        <v>12</v>
      </c>
      <c r="G2429" s="212"/>
      <c r="H2429" s="212"/>
      <c r="N2429" s="416"/>
      <c r="O2429" s="212"/>
      <c r="P2429" s="212"/>
      <c r="R2429" s="112" t="str">
        <f>IF(D2429="","", CONCATENATE("Update games set ", B2429, "= ",D2429," where game_id=", E2429))</f>
        <v/>
      </c>
      <c r="S2429" s="112" t="str">
        <f t="shared" si="1051"/>
        <v/>
      </c>
      <c r="T2429" s="112" t="str">
        <f t="shared" si="1052"/>
        <v/>
      </c>
      <c r="U2429" s="200" t="str">
        <f t="shared" si="1049"/>
        <v/>
      </c>
      <c r="V2429" s="112" t="str">
        <f t="shared" si="1053"/>
        <v/>
      </c>
      <c r="W2429" s="415" t="str">
        <f t="shared" si="1054"/>
        <v/>
      </c>
      <c r="Y2429" s="65" t="str">
        <f t="shared" si="1061"/>
        <v/>
      </c>
      <c r="Z2429" s="65" t="str">
        <f t="shared" si="1062"/>
        <v/>
      </c>
      <c r="AA2429" s="65" t="str">
        <f t="shared" si="1063"/>
        <v/>
      </c>
      <c r="AB2429" s="65" t="str">
        <f t="shared" si="1064"/>
        <v/>
      </c>
      <c r="AC2429" s="65" t="str">
        <f t="shared" si="1065"/>
        <v/>
      </c>
      <c r="AH2429" s="65" t="str">
        <f t="shared" si="1055"/>
        <v>1890032212</v>
      </c>
      <c r="AI2429" s="65">
        <v>18900322</v>
      </c>
      <c r="AJ2429" s="65" t="s">
        <v>5206</v>
      </c>
      <c r="AK2429" s="65">
        <v>12</v>
      </c>
      <c r="AL2429" s="65" t="s">
        <v>653</v>
      </c>
      <c r="AN2429" s="65" t="str">
        <f t="shared" si="1050"/>
        <v/>
      </c>
    </row>
    <row r="2430" spans="1:40" ht="16.8" customHeight="1" x14ac:dyDescent="0.25">
      <c r="A2430" s="113">
        <v>1</v>
      </c>
      <c r="B2430" s="342" t="s">
        <v>475</v>
      </c>
      <c r="C2430" s="342">
        <v>10000</v>
      </c>
      <c r="D2430" s="349">
        <f t="shared" si="1059"/>
        <v>10000</v>
      </c>
      <c r="E2430" s="211">
        <f t="shared" si="1074"/>
        <v>18930905</v>
      </c>
      <c r="F2430" s="262">
        <v>13</v>
      </c>
      <c r="R2430" s="112" t="str">
        <f>IF(D2430="","", CONCATENATE("Update games set ", B2430, "= ",D2430," where game_id=", E2430))</f>
        <v>Update games set Att= 10000 where game_id=18930905</v>
      </c>
      <c r="S2430" s="112" t="str">
        <f t="shared" si="1051"/>
        <v/>
      </c>
      <c r="T2430" s="112" t="str">
        <f t="shared" si="1052"/>
        <v/>
      </c>
      <c r="U2430" s="200" t="str">
        <f t="shared" si="1049"/>
        <v/>
      </c>
      <c r="V2430" s="112" t="str">
        <f t="shared" si="1053"/>
        <v/>
      </c>
      <c r="W2430" s="415" t="str">
        <f t="shared" si="1054"/>
        <v/>
      </c>
      <c r="Y2430" s="65" t="str">
        <f t="shared" si="1061"/>
        <v/>
      </c>
      <c r="Z2430" s="65" t="str">
        <f t="shared" si="1062"/>
        <v/>
      </c>
      <c r="AA2430" s="65" t="str">
        <f t="shared" si="1063"/>
        <v/>
      </c>
      <c r="AB2430" s="65" t="str">
        <f t="shared" si="1064"/>
        <v/>
      </c>
      <c r="AC2430" s="65" t="str">
        <f t="shared" si="1065"/>
        <v/>
      </c>
      <c r="AH2430" s="65" t="str">
        <f t="shared" si="1055"/>
        <v>1890032213</v>
      </c>
      <c r="AI2430" s="65">
        <v>18900322</v>
      </c>
      <c r="AJ2430" s="65" t="s">
        <v>5206</v>
      </c>
      <c r="AK2430" s="65">
        <v>13</v>
      </c>
      <c r="AL2430" s="65" t="s">
        <v>653</v>
      </c>
      <c r="AN2430" s="65" t="str">
        <f t="shared" si="1050"/>
        <v/>
      </c>
    </row>
    <row r="2431" spans="1:40" ht="16.8" customHeight="1" x14ac:dyDescent="0.25">
      <c r="A2431" s="113">
        <v>1</v>
      </c>
      <c r="B2431" s="342" t="s">
        <v>20</v>
      </c>
      <c r="D2431" s="350" t="str">
        <f t="shared" si="1070"/>
        <v/>
      </c>
      <c r="E2431" s="211">
        <f t="shared" si="1074"/>
        <v>18930905</v>
      </c>
      <c r="F2431" s="262">
        <v>14</v>
      </c>
      <c r="R2431" s="112" t="str">
        <f>IF(D2431="","", CONCATENATE("Update games set ", B2431, "= ",D2431," where game_id=", E2431))</f>
        <v/>
      </c>
      <c r="S2431" s="112" t="str">
        <f t="shared" si="1051"/>
        <v/>
      </c>
      <c r="T2431" s="112" t="str">
        <f t="shared" si="1052"/>
        <v/>
      </c>
      <c r="U2431" s="200" t="str">
        <f t="shared" si="1049"/>
        <v/>
      </c>
      <c r="V2431" s="112" t="str">
        <f t="shared" si="1053"/>
        <v/>
      </c>
      <c r="W2431" s="415" t="str">
        <f t="shared" si="1054"/>
        <v/>
      </c>
      <c r="Y2431" s="65" t="str">
        <f t="shared" si="1061"/>
        <v/>
      </c>
      <c r="Z2431" s="65" t="str">
        <f t="shared" si="1062"/>
        <v/>
      </c>
      <c r="AA2431" s="65" t="str">
        <f t="shared" si="1063"/>
        <v/>
      </c>
      <c r="AB2431" s="65" t="str">
        <f t="shared" si="1064"/>
        <v/>
      </c>
      <c r="AC2431" s="65" t="str">
        <f t="shared" si="1065"/>
        <v/>
      </c>
      <c r="AH2431" s="65" t="str">
        <f t="shared" si="1055"/>
        <v>1890032214</v>
      </c>
      <c r="AI2431" s="65">
        <v>18900322</v>
      </c>
      <c r="AJ2431" s="65" t="s">
        <v>5206</v>
      </c>
      <c r="AK2431" s="65">
        <v>14</v>
      </c>
      <c r="AL2431" s="65" t="s">
        <v>653</v>
      </c>
      <c r="AN2431" s="65" t="str">
        <f t="shared" si="1050"/>
        <v/>
      </c>
    </row>
    <row r="2432" spans="1:40" ht="16.8" customHeight="1" x14ac:dyDescent="0.25">
      <c r="A2432" s="113">
        <v>1</v>
      </c>
      <c r="B2432" s="342" t="s">
        <v>4882</v>
      </c>
      <c r="C2432" s="342" t="str">
        <f>IF(C2431="", "", C2431)</f>
        <v/>
      </c>
      <c r="D2432" s="350" t="str">
        <f t="shared" si="1070"/>
        <v/>
      </c>
      <c r="E2432" s="211">
        <f t="shared" si="1074"/>
        <v>18930905</v>
      </c>
      <c r="F2432" s="262">
        <v>15</v>
      </c>
      <c r="R2432" s="112" t="str">
        <f>IF(D2432="","", CONCATENATE("Update games set ", B2432, "= ",D2432," where game_id=", E2432))</f>
        <v/>
      </c>
      <c r="S2432" s="112" t="str">
        <f t="shared" si="1051"/>
        <v/>
      </c>
      <c r="T2432" s="112" t="str">
        <f t="shared" si="1052"/>
        <v/>
      </c>
      <c r="U2432" s="200" t="str">
        <f t="shared" si="1049"/>
        <v/>
      </c>
      <c r="V2432" s="112" t="str">
        <f t="shared" si="1053"/>
        <v/>
      </c>
      <c r="W2432" s="415" t="str">
        <f t="shared" si="1054"/>
        <v/>
      </c>
      <c r="Y2432" s="65" t="str">
        <f t="shared" si="1061"/>
        <v/>
      </c>
      <c r="Z2432" s="65" t="str">
        <f t="shared" si="1062"/>
        <v/>
      </c>
      <c r="AA2432" s="65" t="str">
        <f t="shared" si="1063"/>
        <v/>
      </c>
      <c r="AB2432" s="65" t="str">
        <f t="shared" si="1064"/>
        <v/>
      </c>
      <c r="AC2432" s="65" t="str">
        <f t="shared" si="1065"/>
        <v/>
      </c>
      <c r="AH2432" s="65" t="str">
        <f t="shared" si="1055"/>
        <v>1890032215</v>
      </c>
      <c r="AI2432" s="65">
        <v>18900322</v>
      </c>
      <c r="AJ2432" s="65" t="s">
        <v>5206</v>
      </c>
      <c r="AK2432" s="65">
        <v>15</v>
      </c>
      <c r="AL2432" s="65" t="s">
        <v>653</v>
      </c>
      <c r="AN2432" s="65" t="str">
        <f t="shared" si="1050"/>
        <v/>
      </c>
    </row>
    <row r="2433" spans="1:40" s="126" customFormat="1" ht="16.8" customHeight="1" thickBot="1" x14ac:dyDescent="0.3">
      <c r="A2433" s="113">
        <v>1</v>
      </c>
      <c r="B2433" s="116" t="s">
        <v>115</v>
      </c>
      <c r="C2433" s="352"/>
      <c r="D2433" s="370" t="str">
        <f t="shared" ref="D2433" si="1076">IF(MID(E2433,5,2)*1&gt;6,_xlfn.CONCAT("'",LEFT(E2433,4),"-",MID(E2433,3,2)+1,"'"),_xlfn.CONCAT("'",LEFT(E2433,4)-1,"-",MID(E2433,3,2),"'"))</f>
        <v>'1893-94'</v>
      </c>
      <c r="E2433" s="214">
        <f t="shared" si="1074"/>
        <v>18930905</v>
      </c>
      <c r="F2433" s="266">
        <v>16</v>
      </c>
      <c r="G2433" s="343"/>
      <c r="H2433" s="343"/>
      <c r="I2433" s="267"/>
      <c r="J2433" s="214"/>
      <c r="K2433" s="266"/>
      <c r="L2433" s="266"/>
      <c r="M2433" s="266"/>
      <c r="N2433" s="419"/>
      <c r="O2433" s="343"/>
      <c r="P2433" s="343"/>
      <c r="Q2433" s="346"/>
      <c r="R2433" s="112" t="str">
        <f>IF(D2433="","", CONCATENATE("Update games set ", B2433, "= ",D2433," where game_id=", E2433))</f>
        <v>Update games set Season= '1893-94' where game_id=18930905</v>
      </c>
      <c r="S2433" s="112" t="str">
        <f t="shared" si="1051"/>
        <v/>
      </c>
      <c r="T2433" s="112" t="str">
        <f t="shared" si="1052"/>
        <v/>
      </c>
      <c r="U2433" s="200" t="str">
        <f t="shared" si="1049"/>
        <v/>
      </c>
      <c r="V2433" s="112" t="str">
        <f t="shared" si="1053"/>
        <v/>
      </c>
      <c r="W2433" s="415" t="str">
        <f t="shared" si="1054"/>
        <v/>
      </c>
      <c r="X2433" s="240"/>
      <c r="Y2433" s="65" t="str">
        <f t="shared" si="1061"/>
        <v/>
      </c>
      <c r="Z2433" s="65" t="str">
        <f t="shared" si="1062"/>
        <v/>
      </c>
      <c r="AA2433" s="65" t="str">
        <f t="shared" si="1063"/>
        <v/>
      </c>
      <c r="AB2433" s="65" t="str">
        <f t="shared" si="1064"/>
        <v/>
      </c>
      <c r="AC2433" s="65" t="str">
        <f t="shared" si="1065"/>
        <v/>
      </c>
      <c r="AH2433" s="65" t="str">
        <f t="shared" si="1055"/>
        <v>1890032216</v>
      </c>
      <c r="AI2433" s="126">
        <v>18900322</v>
      </c>
      <c r="AJ2433" s="126" t="s">
        <v>5206</v>
      </c>
      <c r="AK2433" s="126">
        <v>16</v>
      </c>
      <c r="AL2433" s="126" t="s">
        <v>653</v>
      </c>
      <c r="AN2433" s="65" t="str">
        <f t="shared" si="1050"/>
        <v/>
      </c>
    </row>
    <row r="2434" spans="1:40" s="297" customFormat="1" ht="15" thickTop="1" x14ac:dyDescent="0.25">
      <c r="A2434" s="385">
        <v>2</v>
      </c>
      <c r="B2434" s="381" t="s">
        <v>22</v>
      </c>
      <c r="C2434" s="381" t="s">
        <v>40</v>
      </c>
      <c r="D2434" s="381" t="str">
        <f t="shared" si="1070"/>
        <v>'Burnley'</v>
      </c>
      <c r="E2434" s="355">
        <v>18880214</v>
      </c>
      <c r="F2434" s="356">
        <v>1</v>
      </c>
      <c r="G2434" s="355" t="s">
        <v>4810</v>
      </c>
      <c r="H2434" s="357"/>
      <c r="I2434" s="358"/>
      <c r="J2434" s="355"/>
      <c r="K2434" s="356"/>
      <c r="L2434" s="356"/>
      <c r="M2434" s="356"/>
      <c r="N2434" s="358"/>
      <c r="O2434" s="355"/>
      <c r="P2434" s="355"/>
      <c r="Q2434" s="359"/>
      <c r="R2434" s="112" t="str">
        <f>IF(D2434="","", CONCATENATE("Update games set ", B2434, "= ",D2434," where game_id=", E2434))</f>
        <v>Update games set Opponent= 'Burnley' where game_id=18880214</v>
      </c>
      <c r="S2434" s="112" t="str">
        <f t="shared" si="1051"/>
        <v>Update lineups set player_name = 'T Widdowson', raw_name = 'T Widdowson' where game_id = 18880214 and player_order = 1</v>
      </c>
      <c r="T2434" s="112" t="str">
        <f t="shared" si="1052"/>
        <v/>
      </c>
      <c r="U2434" s="200" t="str">
        <f t="shared" ref="U2434:U2497" si="1077">IF(I2434="", "", Y2434&amp;Z2434&amp;AA2434&amp;AB2434&amp;AC2434)</f>
        <v/>
      </c>
      <c r="V2434" s="112" t="str">
        <f t="shared" si="1053"/>
        <v/>
      </c>
      <c r="W2434" s="415" t="str">
        <f t="shared" si="1054"/>
        <v/>
      </c>
      <c r="X2434" s="360"/>
      <c r="Y2434" s="65" t="str">
        <f t="shared" si="1061"/>
        <v/>
      </c>
      <c r="Z2434" s="65" t="str">
        <f t="shared" si="1062"/>
        <v/>
      </c>
      <c r="AA2434" s="65" t="str">
        <f t="shared" si="1063"/>
        <v/>
      </c>
      <c r="AB2434" s="65" t="str">
        <f t="shared" si="1064"/>
        <v/>
      </c>
      <c r="AC2434" s="65" t="str">
        <f t="shared" si="1065"/>
        <v/>
      </c>
      <c r="AD2434" s="383" t="s">
        <v>5347</v>
      </c>
      <c r="AH2434" s="65" t="str">
        <f t="shared" si="1055"/>
        <v>189003291</v>
      </c>
      <c r="AI2434" s="297">
        <v>18900329</v>
      </c>
      <c r="AJ2434" s="297" t="s">
        <v>5373</v>
      </c>
      <c r="AK2434" s="297">
        <v>1</v>
      </c>
      <c r="AL2434" s="297" t="s">
        <v>2062</v>
      </c>
      <c r="AN2434" s="65" t="str">
        <f t="shared" ref="AN2434:AN2497" si="1078">IF(F2434=1, _xlfn.CONCAT("update games set source = 'The Nottingham Forest Football Scrapbook' where game_id = ", E2434), "")</f>
        <v>update games set source = 'The Nottingham Forest Football Scrapbook' where game_id = 18880214</v>
      </c>
    </row>
    <row r="2435" spans="1:40" ht="16.8" customHeight="1" x14ac:dyDescent="0.25">
      <c r="A2435" s="385">
        <v>2</v>
      </c>
      <c r="B2435" s="371" t="s">
        <v>4979</v>
      </c>
      <c r="C2435" s="371" t="str">
        <f>IF(C2434="", "", C2434)</f>
        <v>Burnley</v>
      </c>
      <c r="D2435" s="372" t="str">
        <f t="shared" si="1070"/>
        <v>'Burnley'</v>
      </c>
      <c r="E2435" s="211">
        <f>E2434</f>
        <v>18880214</v>
      </c>
      <c r="F2435" s="262">
        <v>2</v>
      </c>
      <c r="G2435" s="211" t="s">
        <v>4976</v>
      </c>
      <c r="R2435" s="112" t="str">
        <f>IF(D2435="","", CONCATENATE("Update games set ", B2435, "= ",D2435," where game_id=", E2435))</f>
        <v>Update games set Opp_parent= 'Burnley' where game_id=18880214</v>
      </c>
      <c r="S2435" s="112" t="str">
        <f t="shared" ref="S2435:S2498" si="1079">IF(G2435="","",CONCATENATE("Update lineups set player_name = '",SUBSTITUTE(G2435,"'","''"),"', raw_name = '",SUBSTITUTE(G2435,"'","''"),"' where game_id = ",E2435," and player_order = ",F2435))</f>
        <v>Update lineups set player_name = 'CJ Caborn', raw_name = 'CJ Caborn' where game_id = 18880214 and player_order = 2</v>
      </c>
      <c r="T2435" s="112" t="str">
        <f t="shared" ref="T2435:T2498" si="1080">IF(J2435="","", CONCATENATE("insert into goals (game_id, goal_order, scorer_name, goal_min) values (",E2435, ", ", I2435,", '",J2435,")"))</f>
        <v/>
      </c>
      <c r="U2435" s="200" t="str">
        <f t="shared" si="1077"/>
        <v/>
      </c>
      <c r="V2435" s="112" t="str">
        <f t="shared" ref="V2435:V2498" si="1081">IF(N2435="","", CONCATENATE("insert into games_sources (game_id, source_order, source_name, source_link) values (",E2435, ", ", N2435,", '",O2435,"', '",P2435,"')"))</f>
        <v/>
      </c>
      <c r="W2435" s="415" t="str">
        <f t="shared" ref="W2435:W2498" si="1082">IF(N2435="","",CONCATENATE("update games_sources set  source_name = '",O2435,"', source_link = '",P2435,"' where game_id = ",E2435," and source_order = ",N2435))</f>
        <v/>
      </c>
      <c r="Y2435" s="65" t="str">
        <f t="shared" si="1061"/>
        <v/>
      </c>
      <c r="Z2435" s="65" t="str">
        <f t="shared" si="1062"/>
        <v/>
      </c>
      <c r="AA2435" s="65" t="str">
        <f t="shared" si="1063"/>
        <v/>
      </c>
      <c r="AB2435" s="65" t="str">
        <f t="shared" si="1064"/>
        <v/>
      </c>
      <c r="AC2435" s="65" t="str">
        <f t="shared" si="1065"/>
        <v/>
      </c>
      <c r="AH2435" s="65" t="str">
        <f t="shared" ref="AH2435:AH2498" si="1083">_xlfn.CONCAT(AI2435,AK2435)</f>
        <v>189003292</v>
      </c>
      <c r="AI2435" s="65">
        <v>18900329</v>
      </c>
      <c r="AJ2435" s="65" t="s">
        <v>5373</v>
      </c>
      <c r="AK2435" s="65">
        <v>2</v>
      </c>
      <c r="AL2435" s="65" t="s">
        <v>2046</v>
      </c>
      <c r="AN2435" s="65" t="str">
        <f t="shared" si="1078"/>
        <v/>
      </c>
    </row>
    <row r="2436" spans="1:40" ht="16.8" customHeight="1" x14ac:dyDescent="0.25">
      <c r="A2436" s="385">
        <v>2</v>
      </c>
      <c r="B2436" s="371" t="s">
        <v>2653</v>
      </c>
      <c r="C2436" s="371" t="s">
        <v>663</v>
      </c>
      <c r="D2436" s="372" t="str">
        <f t="shared" si="1070"/>
        <v>'Friendly'</v>
      </c>
      <c r="E2436" s="211">
        <f t="shared" ref="E2436:E2449" si="1084">E2435</f>
        <v>18880214</v>
      </c>
      <c r="F2436" s="262">
        <v>3</v>
      </c>
      <c r="G2436" s="211" t="s">
        <v>5155</v>
      </c>
      <c r="R2436" s="112" t="str">
        <f>IF(D2436="","", CONCATENATE("Update games set ", B2436, "= ",D2436," where game_id=", E2436))</f>
        <v>Update games set Game_type= 'Friendly' where game_id=18880214</v>
      </c>
      <c r="S2436" s="112" t="str">
        <f t="shared" si="1079"/>
        <v>Update lineups set player_name = 'F Guttridge', raw_name = 'F Guttridge' where game_id = 18880214 and player_order = 3</v>
      </c>
      <c r="T2436" s="112" t="str">
        <f t="shared" si="1080"/>
        <v/>
      </c>
      <c r="U2436" s="200" t="str">
        <f t="shared" si="1077"/>
        <v/>
      </c>
      <c r="V2436" s="112" t="str">
        <f t="shared" si="1081"/>
        <v/>
      </c>
      <c r="W2436" s="415" t="str">
        <f t="shared" si="1082"/>
        <v/>
      </c>
      <c r="Y2436" s="65" t="str">
        <f t="shared" si="1061"/>
        <v/>
      </c>
      <c r="Z2436" s="65" t="str">
        <f t="shared" si="1062"/>
        <v/>
      </c>
      <c r="AA2436" s="65" t="str">
        <f t="shared" si="1063"/>
        <v/>
      </c>
      <c r="AB2436" s="65" t="str">
        <f t="shared" si="1064"/>
        <v/>
      </c>
      <c r="AC2436" s="65" t="str">
        <f t="shared" si="1065"/>
        <v/>
      </c>
      <c r="AH2436" s="65" t="str">
        <f t="shared" si="1083"/>
        <v>189003293</v>
      </c>
      <c r="AI2436" s="65">
        <v>18900329</v>
      </c>
      <c r="AJ2436" s="65" t="s">
        <v>5373</v>
      </c>
      <c r="AK2436" s="65">
        <v>3</v>
      </c>
      <c r="AL2436" s="65" t="s">
        <v>2086</v>
      </c>
      <c r="AN2436" s="65" t="str">
        <f t="shared" si="1078"/>
        <v/>
      </c>
    </row>
    <row r="2437" spans="1:40" ht="16.8" customHeight="1" x14ac:dyDescent="0.25">
      <c r="A2437" s="385">
        <v>2</v>
      </c>
      <c r="B2437" s="371" t="s">
        <v>4978</v>
      </c>
      <c r="C2437" s="371" t="s">
        <v>5065</v>
      </c>
      <c r="D2437" s="372" t="str">
        <f t="shared" si="1070"/>
        <v>'H'</v>
      </c>
      <c r="E2437" s="211">
        <f t="shared" si="1084"/>
        <v>18880214</v>
      </c>
      <c r="F2437" s="262">
        <v>4</v>
      </c>
      <c r="G2437" s="211" t="s">
        <v>5091</v>
      </c>
      <c r="R2437" s="112" t="str">
        <f>IF(D2437="","", CONCATENATE("Update games set ", B2437, "= ",D2437," where game_id=", E2437))</f>
        <v>Update games set HAN= 'H' where game_id=18880214</v>
      </c>
      <c r="S2437" s="112" t="str">
        <f t="shared" si="1079"/>
        <v>Update lineups set player_name = 'AW Ward', raw_name = 'AW Ward' where game_id = 18880214 and player_order = 4</v>
      </c>
      <c r="T2437" s="112" t="str">
        <f t="shared" si="1080"/>
        <v/>
      </c>
      <c r="U2437" s="200" t="str">
        <f t="shared" si="1077"/>
        <v/>
      </c>
      <c r="V2437" s="112" t="str">
        <f t="shared" si="1081"/>
        <v/>
      </c>
      <c r="W2437" s="415" t="str">
        <f t="shared" si="1082"/>
        <v/>
      </c>
      <c r="Y2437" s="65" t="str">
        <f t="shared" si="1061"/>
        <v/>
      </c>
      <c r="Z2437" s="65" t="str">
        <f t="shared" si="1062"/>
        <v/>
      </c>
      <c r="AA2437" s="65" t="str">
        <f t="shared" si="1063"/>
        <v/>
      </c>
      <c r="AB2437" s="65" t="str">
        <f t="shared" si="1064"/>
        <v/>
      </c>
      <c r="AC2437" s="65" t="str">
        <f t="shared" si="1065"/>
        <v/>
      </c>
      <c r="AH2437" s="65" t="str">
        <f t="shared" si="1083"/>
        <v>189003294</v>
      </c>
      <c r="AI2437" s="65">
        <v>18900329</v>
      </c>
      <c r="AJ2437" s="65" t="s">
        <v>5373</v>
      </c>
      <c r="AK2437" s="65">
        <v>4</v>
      </c>
      <c r="AL2437" s="65" t="s">
        <v>3645</v>
      </c>
      <c r="AN2437" s="65" t="str">
        <f t="shared" si="1078"/>
        <v/>
      </c>
    </row>
    <row r="2438" spans="1:40" ht="16.8" customHeight="1" x14ac:dyDescent="0.25">
      <c r="A2438" s="385">
        <v>2</v>
      </c>
      <c r="B2438" s="371" t="s">
        <v>5</v>
      </c>
      <c r="C2438" s="371">
        <v>1</v>
      </c>
      <c r="D2438" s="373">
        <f t="shared" ref="D2438:D2487" si="1085">IF(C2438="", "", C2438)</f>
        <v>1</v>
      </c>
      <c r="E2438" s="211">
        <f t="shared" si="1084"/>
        <v>18880214</v>
      </c>
      <c r="F2438" s="262">
        <v>5</v>
      </c>
      <c r="G2438" s="211" t="s">
        <v>5156</v>
      </c>
      <c r="R2438" s="112" t="str">
        <f>IF(D2438="","", CONCATENATE("Update games set ", B2438, "= ",D2438," where game_id=", E2438))</f>
        <v>Update games set F= 1 where game_id=18880214</v>
      </c>
      <c r="S2438" s="112" t="str">
        <f t="shared" si="1079"/>
        <v>Update lineups set player_name = 'H Mills', raw_name = 'H Mills' where game_id = 18880214 and player_order = 5</v>
      </c>
      <c r="T2438" s="112" t="str">
        <f t="shared" si="1080"/>
        <v/>
      </c>
      <c r="U2438" s="200" t="str">
        <f t="shared" si="1077"/>
        <v/>
      </c>
      <c r="V2438" s="112" t="str">
        <f t="shared" si="1081"/>
        <v/>
      </c>
      <c r="W2438" s="415" t="str">
        <f t="shared" si="1082"/>
        <v/>
      </c>
      <c r="Y2438" s="65" t="str">
        <f t="shared" si="1061"/>
        <v/>
      </c>
      <c r="Z2438" s="65" t="str">
        <f t="shared" si="1062"/>
        <v/>
      </c>
      <c r="AA2438" s="65" t="str">
        <f t="shared" si="1063"/>
        <v/>
      </c>
      <c r="AB2438" s="65" t="str">
        <f t="shared" si="1064"/>
        <v/>
      </c>
      <c r="AC2438" s="65" t="str">
        <f t="shared" si="1065"/>
        <v/>
      </c>
      <c r="AH2438" s="65" t="str">
        <f t="shared" si="1083"/>
        <v>189003295</v>
      </c>
      <c r="AI2438" s="65">
        <v>18900329</v>
      </c>
      <c r="AJ2438" s="65" t="s">
        <v>5373</v>
      </c>
      <c r="AK2438" s="65">
        <v>5</v>
      </c>
      <c r="AL2438" s="65" t="s">
        <v>3281</v>
      </c>
      <c r="AN2438" s="65" t="str">
        <f t="shared" si="1078"/>
        <v/>
      </c>
    </row>
    <row r="2439" spans="1:40" ht="16.8" customHeight="1" x14ac:dyDescent="0.25">
      <c r="A2439" s="385">
        <v>2</v>
      </c>
      <c r="B2439" s="371" t="s">
        <v>0</v>
      </c>
      <c r="C2439" s="371">
        <v>2</v>
      </c>
      <c r="D2439" s="373">
        <f t="shared" si="1085"/>
        <v>2</v>
      </c>
      <c r="E2439" s="211">
        <f t="shared" si="1084"/>
        <v>18880214</v>
      </c>
      <c r="F2439" s="262">
        <v>6</v>
      </c>
      <c r="G2439" s="211" t="s">
        <v>5007</v>
      </c>
      <c r="R2439" s="112" t="str">
        <f>IF(D2439="","", CONCATENATE("Update games set ", B2439, "= ",D2439," where game_id=", E2439))</f>
        <v>Update games set A= 2 where game_id=18880214</v>
      </c>
      <c r="S2439" s="112" t="str">
        <f t="shared" si="1079"/>
        <v>Update lineups set player_name = 'S Norman', raw_name = 'S Norman' where game_id = 18880214 and player_order = 6</v>
      </c>
      <c r="T2439" s="112" t="str">
        <f t="shared" si="1080"/>
        <v/>
      </c>
      <c r="U2439" s="200" t="str">
        <f t="shared" si="1077"/>
        <v/>
      </c>
      <c r="V2439" s="112" t="str">
        <f t="shared" si="1081"/>
        <v/>
      </c>
      <c r="W2439" s="415" t="str">
        <f t="shared" si="1082"/>
        <v/>
      </c>
      <c r="Y2439" s="65" t="str">
        <f t="shared" si="1061"/>
        <v/>
      </c>
      <c r="Z2439" s="65" t="str">
        <f t="shared" si="1062"/>
        <v/>
      </c>
      <c r="AA2439" s="65" t="str">
        <f t="shared" si="1063"/>
        <v/>
      </c>
      <c r="AB2439" s="65" t="str">
        <f t="shared" si="1064"/>
        <v/>
      </c>
      <c r="AC2439" s="65" t="str">
        <f t="shared" si="1065"/>
        <v/>
      </c>
      <c r="AH2439" s="65" t="str">
        <f t="shared" si="1083"/>
        <v>189003296</v>
      </c>
      <c r="AI2439" s="65">
        <v>18900329</v>
      </c>
      <c r="AJ2439" s="65" t="s">
        <v>5373</v>
      </c>
      <c r="AK2439" s="65">
        <v>6</v>
      </c>
      <c r="AL2439" s="65" t="s">
        <v>2029</v>
      </c>
      <c r="AN2439" s="65" t="str">
        <f t="shared" si="1078"/>
        <v/>
      </c>
    </row>
    <row r="2440" spans="1:40" ht="16.8" customHeight="1" x14ac:dyDescent="0.25">
      <c r="A2440" s="385">
        <v>2</v>
      </c>
      <c r="B2440" s="371" t="s">
        <v>23</v>
      </c>
      <c r="C2440" s="371"/>
      <c r="D2440" s="374" t="str">
        <f t="shared" ref="D2440" si="1086">IF(C2440="",IF(D2438&gt;D2439,"'W'",IF(D2438=D2439,"'D'","'L'")),_xlfn.CONCAT("'",C2440,"'"))</f>
        <v>'L'</v>
      </c>
      <c r="E2440" s="211">
        <f t="shared" si="1084"/>
        <v>18880214</v>
      </c>
      <c r="F2440" s="262">
        <v>7</v>
      </c>
      <c r="G2440" s="211" t="s">
        <v>5157</v>
      </c>
      <c r="R2440" s="112" t="str">
        <f>IF(D2440="","", CONCATENATE("Update games set ", B2440, "= ",D2440," where game_id=", E2440))</f>
        <v>Update games set Result= 'L' where game_id=18880214</v>
      </c>
      <c r="S2440" s="112" t="str">
        <f t="shared" si="1079"/>
        <v>Update lineups set player_name = 'T Turner', raw_name = 'T Turner' where game_id = 18880214 and player_order = 7</v>
      </c>
      <c r="T2440" s="112" t="str">
        <f t="shared" si="1080"/>
        <v/>
      </c>
      <c r="U2440" s="200" t="str">
        <f t="shared" si="1077"/>
        <v/>
      </c>
      <c r="V2440" s="112" t="str">
        <f t="shared" si="1081"/>
        <v/>
      </c>
      <c r="W2440" s="415" t="str">
        <f t="shared" si="1082"/>
        <v/>
      </c>
      <c r="Y2440" s="65" t="str">
        <f t="shared" si="1061"/>
        <v/>
      </c>
      <c r="Z2440" s="65" t="str">
        <f t="shared" si="1062"/>
        <v/>
      </c>
      <c r="AA2440" s="65" t="str">
        <f t="shared" si="1063"/>
        <v/>
      </c>
      <c r="AB2440" s="65" t="str">
        <f t="shared" si="1064"/>
        <v/>
      </c>
      <c r="AC2440" s="65" t="str">
        <f t="shared" si="1065"/>
        <v/>
      </c>
      <c r="AH2440" s="65" t="str">
        <f t="shared" si="1083"/>
        <v>189003297</v>
      </c>
      <c r="AI2440" s="65">
        <v>18900329</v>
      </c>
      <c r="AJ2440" s="65" t="s">
        <v>5373</v>
      </c>
      <c r="AK2440" s="65">
        <v>7</v>
      </c>
      <c r="AL2440" s="65" t="s">
        <v>3263</v>
      </c>
      <c r="AN2440" s="65" t="str">
        <f t="shared" si="1078"/>
        <v/>
      </c>
    </row>
    <row r="2441" spans="1:40" ht="16.8" customHeight="1" x14ac:dyDescent="0.25">
      <c r="A2441" s="385">
        <v>2</v>
      </c>
      <c r="B2441" s="371" t="s">
        <v>768</v>
      </c>
      <c r="C2441" s="371"/>
      <c r="D2441" s="373" t="str">
        <f t="shared" ref="D2441:D2494" si="1087">IF(C2441="", "", C2441)</f>
        <v/>
      </c>
      <c r="E2441" s="211">
        <f t="shared" si="1084"/>
        <v>18880214</v>
      </c>
      <c r="F2441" s="262">
        <v>8</v>
      </c>
      <c r="G2441" s="211" t="s">
        <v>5158</v>
      </c>
      <c r="R2441" s="112" t="str">
        <f>IF(D2441="","", CONCATENATE("Update games set ", B2441, "= ",D2441," where game_id=", E2441))</f>
        <v/>
      </c>
      <c r="S2441" s="112" t="str">
        <f t="shared" si="1079"/>
        <v>Update lineups set player_name = 'GC Wingfield', raw_name = 'GC Wingfield' where game_id = 18880214 and player_order = 8</v>
      </c>
      <c r="T2441" s="112" t="str">
        <f t="shared" si="1080"/>
        <v/>
      </c>
      <c r="U2441" s="200" t="str">
        <f t="shared" si="1077"/>
        <v/>
      </c>
      <c r="V2441" s="112" t="str">
        <f t="shared" si="1081"/>
        <v/>
      </c>
      <c r="W2441" s="415" t="str">
        <f t="shared" si="1082"/>
        <v/>
      </c>
      <c r="Y2441" s="65" t="str">
        <f t="shared" si="1061"/>
        <v/>
      </c>
      <c r="Z2441" s="65" t="str">
        <f t="shared" si="1062"/>
        <v/>
      </c>
      <c r="AA2441" s="65" t="str">
        <f t="shared" si="1063"/>
        <v/>
      </c>
      <c r="AB2441" s="65" t="str">
        <f t="shared" si="1064"/>
        <v/>
      </c>
      <c r="AC2441" s="65" t="str">
        <f t="shared" si="1065"/>
        <v/>
      </c>
      <c r="AH2441" s="65" t="str">
        <f t="shared" si="1083"/>
        <v>189003298</v>
      </c>
      <c r="AI2441" s="65">
        <v>18900329</v>
      </c>
      <c r="AJ2441" s="65" t="s">
        <v>5373</v>
      </c>
      <c r="AK2441" s="65">
        <v>8</v>
      </c>
      <c r="AL2441" s="65" t="s">
        <v>4712</v>
      </c>
      <c r="AN2441" s="65" t="str">
        <f t="shared" si="1078"/>
        <v/>
      </c>
    </row>
    <row r="2442" spans="1:40" ht="16.8" customHeight="1" x14ac:dyDescent="0.25">
      <c r="A2442" s="385">
        <v>2</v>
      </c>
      <c r="B2442" s="371" t="s">
        <v>766</v>
      </c>
      <c r="C2442" s="371"/>
      <c r="D2442" s="373" t="str">
        <f t="shared" si="1087"/>
        <v/>
      </c>
      <c r="E2442" s="211">
        <f t="shared" si="1084"/>
        <v>18880214</v>
      </c>
      <c r="F2442" s="262">
        <v>9</v>
      </c>
      <c r="G2442" s="194" t="s">
        <v>5119</v>
      </c>
      <c r="H2442" s="194"/>
      <c r="N2442" s="417"/>
      <c r="O2442" s="194"/>
      <c r="P2442" s="194"/>
      <c r="R2442" s="112" t="str">
        <f>IF(D2442="","", CONCATENATE("Update games set ", B2442, "= ",D2442," where game_id=", E2442))</f>
        <v/>
      </c>
      <c r="S2442" s="112" t="str">
        <f t="shared" si="1079"/>
        <v>Update lineups set player_name = 'O Tolley', raw_name = 'O Tolley' where game_id = 18880214 and player_order = 9</v>
      </c>
      <c r="T2442" s="112" t="str">
        <f t="shared" si="1080"/>
        <v/>
      </c>
      <c r="U2442" s="200" t="str">
        <f t="shared" si="1077"/>
        <v/>
      </c>
      <c r="V2442" s="112" t="str">
        <f t="shared" si="1081"/>
        <v/>
      </c>
      <c r="W2442" s="415" t="str">
        <f t="shared" si="1082"/>
        <v/>
      </c>
      <c r="Y2442" s="65" t="str">
        <f t="shared" si="1061"/>
        <v/>
      </c>
      <c r="Z2442" s="65" t="str">
        <f t="shared" si="1062"/>
        <v/>
      </c>
      <c r="AA2442" s="65" t="str">
        <f t="shared" si="1063"/>
        <v/>
      </c>
      <c r="AB2442" s="65" t="str">
        <f t="shared" si="1064"/>
        <v/>
      </c>
      <c r="AC2442" s="65" t="str">
        <f t="shared" si="1065"/>
        <v/>
      </c>
      <c r="AH2442" s="65" t="str">
        <f t="shared" si="1083"/>
        <v>189003299</v>
      </c>
      <c r="AI2442" s="65">
        <v>18900329</v>
      </c>
      <c r="AJ2442" s="65" t="s">
        <v>5373</v>
      </c>
      <c r="AK2442" s="65">
        <v>9</v>
      </c>
      <c r="AL2442" s="65" t="s">
        <v>3648</v>
      </c>
      <c r="AN2442" s="65" t="str">
        <f t="shared" si="1078"/>
        <v/>
      </c>
    </row>
    <row r="2443" spans="1:40" ht="16.8" customHeight="1" x14ac:dyDescent="0.25">
      <c r="A2443" s="385">
        <v>2</v>
      </c>
      <c r="B2443" s="371" t="s">
        <v>753</v>
      </c>
      <c r="C2443" s="382" t="s">
        <v>5160</v>
      </c>
      <c r="D2443" s="372" t="str">
        <f t="shared" ref="D2443:D2491" si="1088">IF(C2443="", "", CONCATENATE("'", C2443,"'"))</f>
        <v>'JA Dixon'</v>
      </c>
      <c r="E2443" s="211">
        <f t="shared" si="1084"/>
        <v>18880214</v>
      </c>
      <c r="F2443" s="262">
        <v>10</v>
      </c>
      <c r="G2443" s="194" t="s">
        <v>5159</v>
      </c>
      <c r="N2443" s="417"/>
      <c r="O2443" s="194"/>
      <c r="P2443" s="194"/>
      <c r="R2443" s="112" t="str">
        <f>IF(D2443="","", CONCATENATE("Update games set ", B2443, "= ",D2443," where game_id=", E2443))</f>
        <v>Update games set Referee= 'JA Dixon' where game_id=18880214</v>
      </c>
      <c r="S2443" s="112" t="str">
        <f t="shared" si="1079"/>
        <v>Update lineups set player_name = 'W Keefe', raw_name = 'W Keefe' where game_id = 18880214 and player_order = 10</v>
      </c>
      <c r="T2443" s="112" t="str">
        <f t="shared" si="1080"/>
        <v/>
      </c>
      <c r="U2443" s="200" t="str">
        <f t="shared" si="1077"/>
        <v/>
      </c>
      <c r="V2443" s="112" t="str">
        <f t="shared" si="1081"/>
        <v/>
      </c>
      <c r="W2443" s="415" t="str">
        <f t="shared" si="1082"/>
        <v/>
      </c>
      <c r="Y2443" s="65" t="str">
        <f t="shared" si="1061"/>
        <v/>
      </c>
      <c r="Z2443" s="65" t="str">
        <f t="shared" si="1062"/>
        <v/>
      </c>
      <c r="AA2443" s="65" t="str">
        <f t="shared" si="1063"/>
        <v/>
      </c>
      <c r="AB2443" s="65" t="str">
        <f t="shared" si="1064"/>
        <v/>
      </c>
      <c r="AC2443" s="65" t="str">
        <f t="shared" si="1065"/>
        <v/>
      </c>
      <c r="AH2443" s="65" t="str">
        <f t="shared" si="1083"/>
        <v>1890032910</v>
      </c>
      <c r="AI2443" s="65">
        <v>18900329</v>
      </c>
      <c r="AJ2443" s="65" t="s">
        <v>5373</v>
      </c>
      <c r="AK2443" s="65">
        <v>10</v>
      </c>
      <c r="AL2443" s="65" t="s">
        <v>2066</v>
      </c>
      <c r="AN2443" s="65" t="str">
        <f t="shared" si="1078"/>
        <v/>
      </c>
    </row>
    <row r="2444" spans="1:40" ht="16.8" customHeight="1" x14ac:dyDescent="0.25">
      <c r="A2444" s="385">
        <v>2</v>
      </c>
      <c r="B2444" s="371" t="s">
        <v>746</v>
      </c>
      <c r="C2444" s="382" t="s">
        <v>5062</v>
      </c>
      <c r="D2444" s="374" t="str">
        <f>CONCATENATE("'", LEFT(E2444,4),"-",MID(E2444,5,2),"-", MID(E2444,7,2), " ", C2444,"'")</f>
        <v>'1888-02-14 15:00'</v>
      </c>
      <c r="E2444" s="211">
        <f t="shared" si="1084"/>
        <v>18880214</v>
      </c>
      <c r="F2444" s="262">
        <v>11</v>
      </c>
      <c r="G2444" s="211" t="s">
        <v>5087</v>
      </c>
      <c r="R2444" s="112" t="str">
        <f>IF(D2444="","", CONCATENATE("Update games set ", B2444, "= ",D2444," where game_id=", E2444))</f>
        <v>Update games set Game_date= '1888-02-14 15:00' where game_id=18880214</v>
      </c>
      <c r="S2444" s="112" t="str">
        <f t="shared" si="1079"/>
        <v>Update lineups set player_name = 'T Lindley', raw_name = 'T Lindley' where game_id = 18880214 and player_order = 11</v>
      </c>
      <c r="T2444" s="112" t="str">
        <f t="shared" si="1080"/>
        <v/>
      </c>
      <c r="U2444" s="200" t="str">
        <f t="shared" si="1077"/>
        <v/>
      </c>
      <c r="V2444" s="112" t="str">
        <f t="shared" si="1081"/>
        <v/>
      </c>
      <c r="W2444" s="415" t="str">
        <f t="shared" si="1082"/>
        <v/>
      </c>
      <c r="Y2444" s="65" t="str">
        <f t="shared" si="1061"/>
        <v/>
      </c>
      <c r="Z2444" s="65" t="str">
        <f t="shared" si="1062"/>
        <v/>
      </c>
      <c r="AA2444" s="65" t="str">
        <f t="shared" si="1063"/>
        <v/>
      </c>
      <c r="AB2444" s="65" t="str">
        <f t="shared" si="1064"/>
        <v/>
      </c>
      <c r="AC2444" s="65" t="str">
        <f t="shared" si="1065"/>
        <v/>
      </c>
      <c r="AH2444" s="65" t="str">
        <f t="shared" si="1083"/>
        <v>1890032911</v>
      </c>
      <c r="AI2444" s="65">
        <v>18900329</v>
      </c>
      <c r="AJ2444" s="65" t="s">
        <v>5373</v>
      </c>
      <c r="AK2444" s="65">
        <v>11</v>
      </c>
      <c r="AL2444" s="65" t="s">
        <v>3314</v>
      </c>
      <c r="AN2444" s="65" t="str">
        <f t="shared" si="1078"/>
        <v/>
      </c>
    </row>
    <row r="2445" spans="1:40" ht="16.8" customHeight="1" x14ac:dyDescent="0.25">
      <c r="A2445" s="385">
        <v>2</v>
      </c>
      <c r="B2445" s="371" t="s">
        <v>25</v>
      </c>
      <c r="C2445" s="371"/>
      <c r="D2445" s="372" t="str">
        <f t="shared" si="1070"/>
        <v/>
      </c>
      <c r="E2445" s="211">
        <f t="shared" si="1084"/>
        <v>18880214</v>
      </c>
      <c r="F2445" s="262">
        <v>12</v>
      </c>
      <c r="G2445" s="212"/>
      <c r="H2445" s="212"/>
      <c r="N2445" s="416"/>
      <c r="O2445" s="212"/>
      <c r="P2445" s="212"/>
      <c r="R2445" s="112" t="str">
        <f>IF(D2445="","", CONCATENATE("Update games set ", B2445, "= ",D2445," where game_id=", E2445))</f>
        <v/>
      </c>
      <c r="S2445" s="112" t="str">
        <f t="shared" si="1079"/>
        <v/>
      </c>
      <c r="T2445" s="112" t="str">
        <f t="shared" si="1080"/>
        <v/>
      </c>
      <c r="U2445" s="200" t="str">
        <f t="shared" si="1077"/>
        <v/>
      </c>
      <c r="V2445" s="112" t="str">
        <f t="shared" si="1081"/>
        <v/>
      </c>
      <c r="W2445" s="415" t="str">
        <f t="shared" si="1082"/>
        <v/>
      </c>
      <c r="Y2445" s="65" t="str">
        <f t="shared" si="1061"/>
        <v/>
      </c>
      <c r="Z2445" s="65" t="str">
        <f t="shared" si="1062"/>
        <v/>
      </c>
      <c r="AA2445" s="65" t="str">
        <f t="shared" si="1063"/>
        <v/>
      </c>
      <c r="AB2445" s="65" t="str">
        <f t="shared" si="1064"/>
        <v/>
      </c>
      <c r="AC2445" s="65" t="str">
        <f t="shared" si="1065"/>
        <v/>
      </c>
      <c r="AH2445" s="65" t="str">
        <f t="shared" si="1083"/>
        <v>1890032912</v>
      </c>
      <c r="AI2445" s="65">
        <v>18900329</v>
      </c>
      <c r="AJ2445" s="65" t="s">
        <v>5373</v>
      </c>
      <c r="AK2445" s="65">
        <v>12</v>
      </c>
      <c r="AL2445" s="65" t="s">
        <v>653</v>
      </c>
      <c r="AN2445" s="65" t="str">
        <f t="shared" si="1078"/>
        <v/>
      </c>
    </row>
    <row r="2446" spans="1:40" ht="16.8" customHeight="1" x14ac:dyDescent="0.25">
      <c r="A2446" s="385">
        <v>2</v>
      </c>
      <c r="B2446" s="371" t="s">
        <v>475</v>
      </c>
      <c r="C2446" s="371"/>
      <c r="D2446" s="373" t="str">
        <f t="shared" si="1087"/>
        <v/>
      </c>
      <c r="E2446" s="211">
        <f t="shared" si="1084"/>
        <v>18880214</v>
      </c>
      <c r="F2446" s="262">
        <v>13</v>
      </c>
      <c r="R2446" s="112" t="str">
        <f>IF(D2446="","", CONCATENATE("Update games set ", B2446, "= ",D2446," where game_id=", E2446))</f>
        <v/>
      </c>
      <c r="S2446" s="112" t="str">
        <f t="shared" si="1079"/>
        <v/>
      </c>
      <c r="T2446" s="112" t="str">
        <f t="shared" si="1080"/>
        <v/>
      </c>
      <c r="U2446" s="200" t="str">
        <f t="shared" si="1077"/>
        <v/>
      </c>
      <c r="V2446" s="112" t="str">
        <f t="shared" si="1081"/>
        <v/>
      </c>
      <c r="W2446" s="415" t="str">
        <f t="shared" si="1082"/>
        <v/>
      </c>
      <c r="Y2446" s="65" t="str">
        <f t="shared" ref="Y2446:Y2509" si="1089">IF(I2446="","",CONCATENATE("update goals set scorer_name = '",SUBSTITUTE(J2446, "'", "''"),"'"))</f>
        <v/>
      </c>
      <c r="Z2446" s="65" t="str">
        <f t="shared" ref="Z2446:Z2509" si="1090">IF(K2446="", "", CONCATENATE(", goal_min = ", K2446))</f>
        <v/>
      </c>
      <c r="AA2446" s="65" t="str">
        <f t="shared" ref="AA2446:AA2509" si="1091">IF(L2446="", "", CONCATENATE(", Pen = '", UPPER(L2446), "'"))</f>
        <v/>
      </c>
      <c r="AB2446" s="65" t="str">
        <f t="shared" ref="AB2446:AB2509" si="1092">IF(M2446="", "", CONCATENATE(", OG = '", UPPER(M2446), "'"))</f>
        <v/>
      </c>
      <c r="AC2446" s="65" t="str">
        <f t="shared" ref="AC2446:AC2509" si="1093">IF(I2446="", "", CONCATENATE(" where game_id = ", E2446, " and goal_order = ", I2446))</f>
        <v/>
      </c>
      <c r="AH2446" s="65" t="str">
        <f t="shared" si="1083"/>
        <v>1890032913</v>
      </c>
      <c r="AI2446" s="65">
        <v>18900329</v>
      </c>
      <c r="AJ2446" s="65" t="s">
        <v>5373</v>
      </c>
      <c r="AK2446" s="65">
        <v>13</v>
      </c>
      <c r="AL2446" s="65" t="s">
        <v>653</v>
      </c>
      <c r="AN2446" s="65" t="str">
        <f t="shared" si="1078"/>
        <v/>
      </c>
    </row>
    <row r="2447" spans="1:40" ht="16.8" customHeight="1" x14ac:dyDescent="0.25">
      <c r="A2447" s="385">
        <v>2</v>
      </c>
      <c r="B2447" s="371" t="s">
        <v>20</v>
      </c>
      <c r="C2447" s="371" t="s">
        <v>5095</v>
      </c>
      <c r="D2447" s="372" t="str">
        <f t="shared" si="1070"/>
        <v>'Gregory Gound, Lenton'</v>
      </c>
      <c r="E2447" s="211">
        <f t="shared" si="1084"/>
        <v>18880214</v>
      </c>
      <c r="F2447" s="262">
        <v>14</v>
      </c>
      <c r="R2447" s="112" t="str">
        <f>IF(D2447="","", CONCATENATE("Update games set ", B2447, "= ",D2447," where game_id=", E2447))</f>
        <v>Update games set Ground= 'Gregory Gound, Lenton' where game_id=18880214</v>
      </c>
      <c r="S2447" s="112" t="str">
        <f t="shared" si="1079"/>
        <v/>
      </c>
      <c r="T2447" s="112" t="str">
        <f t="shared" si="1080"/>
        <v/>
      </c>
      <c r="U2447" s="200" t="str">
        <f t="shared" si="1077"/>
        <v/>
      </c>
      <c r="V2447" s="112" t="str">
        <f t="shared" si="1081"/>
        <v/>
      </c>
      <c r="W2447" s="415" t="str">
        <f t="shared" si="1082"/>
        <v/>
      </c>
      <c r="Y2447" s="65" t="str">
        <f t="shared" si="1089"/>
        <v/>
      </c>
      <c r="Z2447" s="65" t="str">
        <f t="shared" si="1090"/>
        <v/>
      </c>
      <c r="AA2447" s="65" t="str">
        <f t="shared" si="1091"/>
        <v/>
      </c>
      <c r="AB2447" s="65" t="str">
        <f t="shared" si="1092"/>
        <v/>
      </c>
      <c r="AC2447" s="65" t="str">
        <f t="shared" si="1093"/>
        <v/>
      </c>
      <c r="AH2447" s="65" t="str">
        <f t="shared" si="1083"/>
        <v>1890032914</v>
      </c>
      <c r="AI2447" s="65">
        <v>18900329</v>
      </c>
      <c r="AJ2447" s="65" t="s">
        <v>5373</v>
      </c>
      <c r="AK2447" s="65">
        <v>14</v>
      </c>
      <c r="AL2447" s="65" t="s">
        <v>653</v>
      </c>
      <c r="AN2447" s="65" t="str">
        <f t="shared" si="1078"/>
        <v/>
      </c>
    </row>
    <row r="2448" spans="1:40" ht="16.8" customHeight="1" x14ac:dyDescent="0.25">
      <c r="A2448" s="385">
        <v>2</v>
      </c>
      <c r="B2448" s="371" t="s">
        <v>4882</v>
      </c>
      <c r="C2448" s="371" t="str">
        <f>IF(C2447="", "", C2447)</f>
        <v>Gregory Gound, Lenton</v>
      </c>
      <c r="D2448" s="372" t="str">
        <f t="shared" si="1070"/>
        <v>'Gregory Gound, Lenton'</v>
      </c>
      <c r="E2448" s="211">
        <f t="shared" si="1084"/>
        <v>18880214</v>
      </c>
      <c r="F2448" s="262">
        <v>15</v>
      </c>
      <c r="R2448" s="112" t="str">
        <f>IF(D2448="","", CONCATENATE("Update games set ", B2448, "= ",D2448," where game_id=", E2448))</f>
        <v>Update games set Ground_parent= 'Gregory Gound, Lenton' where game_id=18880214</v>
      </c>
      <c r="S2448" s="112" t="str">
        <f t="shared" si="1079"/>
        <v/>
      </c>
      <c r="T2448" s="112" t="str">
        <f t="shared" si="1080"/>
        <v/>
      </c>
      <c r="U2448" s="200" t="str">
        <f t="shared" si="1077"/>
        <v/>
      </c>
      <c r="V2448" s="112" t="str">
        <f t="shared" si="1081"/>
        <v/>
      </c>
      <c r="W2448" s="415" t="str">
        <f t="shared" si="1082"/>
        <v/>
      </c>
      <c r="Y2448" s="65" t="str">
        <f t="shared" si="1089"/>
        <v/>
      </c>
      <c r="Z2448" s="65" t="str">
        <f t="shared" si="1090"/>
        <v/>
      </c>
      <c r="AA2448" s="65" t="str">
        <f t="shared" si="1091"/>
        <v/>
      </c>
      <c r="AB2448" s="65" t="str">
        <f t="shared" si="1092"/>
        <v/>
      </c>
      <c r="AC2448" s="65" t="str">
        <f t="shared" si="1093"/>
        <v/>
      </c>
      <c r="AH2448" s="65" t="str">
        <f t="shared" si="1083"/>
        <v>1890032915</v>
      </c>
      <c r="AI2448" s="65">
        <v>18900329</v>
      </c>
      <c r="AJ2448" s="65" t="s">
        <v>5373</v>
      </c>
      <c r="AK2448" s="65">
        <v>15</v>
      </c>
      <c r="AL2448" s="65" t="s">
        <v>653</v>
      </c>
      <c r="AN2448" s="65" t="str">
        <f t="shared" si="1078"/>
        <v/>
      </c>
    </row>
    <row r="2449" spans="1:40" s="126" customFormat="1" ht="16.8" customHeight="1" thickBot="1" x14ac:dyDescent="0.3">
      <c r="A2449" s="385">
        <v>2</v>
      </c>
      <c r="B2449" s="375" t="s">
        <v>115</v>
      </c>
      <c r="C2449" s="376"/>
      <c r="D2449" s="377" t="str">
        <f t="shared" ref="D2449" si="1094">IF(MID(E2449,5,2)*1&gt;6,_xlfn.CONCAT("'",LEFT(E2449,4),"-",MID(E2449,3,2)+1,"'"),_xlfn.CONCAT("'",LEFT(E2449,4)-1,"-",MID(E2449,3,2),"'"))</f>
        <v>'1887-88'</v>
      </c>
      <c r="E2449" s="214">
        <f t="shared" si="1084"/>
        <v>18880214</v>
      </c>
      <c r="F2449" s="266">
        <v>16</v>
      </c>
      <c r="G2449" s="343"/>
      <c r="H2449" s="343"/>
      <c r="I2449" s="267"/>
      <c r="J2449" s="214"/>
      <c r="K2449" s="266"/>
      <c r="L2449" s="266"/>
      <c r="M2449" s="266"/>
      <c r="N2449" s="419"/>
      <c r="O2449" s="343"/>
      <c r="P2449" s="343"/>
      <c r="Q2449" s="346"/>
      <c r="R2449" s="112" t="str">
        <f>IF(D2449="","", CONCATENATE("Update games set ", B2449, "= ",D2449," where game_id=", E2449))</f>
        <v>Update games set Season= '1887-88' where game_id=18880214</v>
      </c>
      <c r="S2449" s="112" t="str">
        <f t="shared" si="1079"/>
        <v/>
      </c>
      <c r="T2449" s="112" t="str">
        <f t="shared" si="1080"/>
        <v/>
      </c>
      <c r="U2449" s="200" t="str">
        <f t="shared" si="1077"/>
        <v/>
      </c>
      <c r="V2449" s="112" t="str">
        <f t="shared" si="1081"/>
        <v/>
      </c>
      <c r="W2449" s="415" t="str">
        <f t="shared" si="1082"/>
        <v/>
      </c>
      <c r="X2449" s="240"/>
      <c r="Y2449" s="65" t="str">
        <f t="shared" si="1089"/>
        <v/>
      </c>
      <c r="Z2449" s="65" t="str">
        <f t="shared" si="1090"/>
        <v/>
      </c>
      <c r="AA2449" s="65" t="str">
        <f t="shared" si="1091"/>
        <v/>
      </c>
      <c r="AB2449" s="65" t="str">
        <f t="shared" si="1092"/>
        <v/>
      </c>
      <c r="AC2449" s="65" t="str">
        <f t="shared" si="1093"/>
        <v/>
      </c>
      <c r="AH2449" s="65" t="str">
        <f t="shared" si="1083"/>
        <v>1890032916</v>
      </c>
      <c r="AI2449" s="126">
        <v>18900329</v>
      </c>
      <c r="AJ2449" s="126" t="s">
        <v>5373</v>
      </c>
      <c r="AK2449" s="126">
        <v>16</v>
      </c>
      <c r="AL2449" s="126" t="s">
        <v>653</v>
      </c>
      <c r="AN2449" s="65" t="str">
        <f t="shared" si="1078"/>
        <v/>
      </c>
    </row>
    <row r="2450" spans="1:40" ht="15" thickTop="1" x14ac:dyDescent="0.25">
      <c r="A2450" s="113">
        <v>2</v>
      </c>
      <c r="B2450" s="341" t="s">
        <v>22</v>
      </c>
      <c r="C2450" s="341" t="s">
        <v>5161</v>
      </c>
      <c r="D2450" s="341" t="str">
        <f t="shared" si="1070"/>
        <v>'Notts Rangers'</v>
      </c>
      <c r="E2450" s="211">
        <v>18890325</v>
      </c>
      <c r="F2450" s="262">
        <v>1</v>
      </c>
      <c r="G2450" s="211" t="s">
        <v>5162</v>
      </c>
      <c r="H2450" s="212"/>
      <c r="R2450" s="112" t="str">
        <f>IF(D2450="","", CONCATENATE("Update games set ", B2450, "= ",D2450," where game_id=", E2450))</f>
        <v>Update games set Opponent= 'Notts Rangers' where game_id=18890325</v>
      </c>
      <c r="S2450" s="112" t="str">
        <f t="shared" si="1079"/>
        <v>Update lineups set player_name = 'A Hill', raw_name = 'A Hill' where game_id = 18890325 and player_order = 1</v>
      </c>
      <c r="T2450" s="112" t="str">
        <f t="shared" si="1080"/>
        <v/>
      </c>
      <c r="U2450" s="200" t="str">
        <f t="shared" si="1077"/>
        <v/>
      </c>
      <c r="V2450" s="112" t="str">
        <f t="shared" si="1081"/>
        <v/>
      </c>
      <c r="W2450" s="415" t="str">
        <f t="shared" si="1082"/>
        <v/>
      </c>
      <c r="Y2450" s="65" t="str">
        <f t="shared" si="1089"/>
        <v/>
      </c>
      <c r="Z2450" s="65" t="str">
        <f t="shared" si="1090"/>
        <v/>
      </c>
      <c r="AA2450" s="65" t="str">
        <f t="shared" si="1091"/>
        <v/>
      </c>
      <c r="AB2450" s="65" t="str">
        <f t="shared" si="1092"/>
        <v/>
      </c>
      <c r="AC2450" s="65" t="str">
        <f t="shared" si="1093"/>
        <v/>
      </c>
      <c r="AH2450" s="65" t="str">
        <f t="shared" si="1083"/>
        <v>189004051</v>
      </c>
      <c r="AI2450" s="65">
        <v>18900405</v>
      </c>
      <c r="AJ2450" s="65" t="s">
        <v>4596</v>
      </c>
      <c r="AK2450" s="65">
        <v>1</v>
      </c>
      <c r="AL2450" s="65" t="s">
        <v>2062</v>
      </c>
      <c r="AN2450" s="65" t="str">
        <f t="shared" si="1078"/>
        <v>update games set source = 'The Nottingham Forest Football Scrapbook' where game_id = 18890325</v>
      </c>
    </row>
    <row r="2451" spans="1:40" ht="16.8" customHeight="1" x14ac:dyDescent="0.25">
      <c r="A2451" s="113">
        <v>2</v>
      </c>
      <c r="B2451" s="342" t="s">
        <v>4979</v>
      </c>
      <c r="C2451" s="342" t="str">
        <f>IF(C2450="", "", C2450)</f>
        <v>Notts Rangers</v>
      </c>
      <c r="D2451" s="350" t="str">
        <f t="shared" si="1070"/>
        <v>'Notts Rangers'</v>
      </c>
      <c r="E2451" s="211">
        <f>E2450</f>
        <v>18890325</v>
      </c>
      <c r="F2451" s="262">
        <v>2</v>
      </c>
      <c r="G2451" s="211" t="s">
        <v>2048</v>
      </c>
      <c r="R2451" s="112" t="str">
        <f>IF(D2451="","", CONCATENATE("Update games set ", B2451, "= ",D2451," where game_id=", E2451))</f>
        <v>Update games set Opp_parent= 'Notts Rangers' where game_id=18890325</v>
      </c>
      <c r="S2451" s="112" t="str">
        <f t="shared" si="1079"/>
        <v>Update lineups set player_name = 'Bullock', raw_name = 'Bullock' where game_id = 18890325 and player_order = 2</v>
      </c>
      <c r="T2451" s="112" t="str">
        <f t="shared" si="1080"/>
        <v/>
      </c>
      <c r="U2451" s="200" t="str">
        <f t="shared" si="1077"/>
        <v/>
      </c>
      <c r="V2451" s="112" t="str">
        <f t="shared" si="1081"/>
        <v/>
      </c>
      <c r="W2451" s="415" t="str">
        <f t="shared" si="1082"/>
        <v/>
      </c>
      <c r="Y2451" s="65" t="str">
        <f t="shared" si="1089"/>
        <v/>
      </c>
      <c r="Z2451" s="65" t="str">
        <f t="shared" si="1090"/>
        <v/>
      </c>
      <c r="AA2451" s="65" t="str">
        <f t="shared" si="1091"/>
        <v/>
      </c>
      <c r="AB2451" s="65" t="str">
        <f t="shared" si="1092"/>
        <v/>
      </c>
      <c r="AC2451" s="65" t="str">
        <f t="shared" si="1093"/>
        <v/>
      </c>
      <c r="AH2451" s="65" t="str">
        <f t="shared" si="1083"/>
        <v>189004052</v>
      </c>
      <c r="AI2451" s="65">
        <v>18900405</v>
      </c>
      <c r="AJ2451" s="65" t="s">
        <v>4596</v>
      </c>
      <c r="AK2451" s="65">
        <v>2</v>
      </c>
      <c r="AL2451" s="65" t="s">
        <v>2046</v>
      </c>
      <c r="AN2451" s="65" t="str">
        <f t="shared" si="1078"/>
        <v/>
      </c>
    </row>
    <row r="2452" spans="1:40" ht="16.8" customHeight="1" x14ac:dyDescent="0.25">
      <c r="A2452" s="113">
        <v>2</v>
      </c>
      <c r="B2452" s="342" t="s">
        <v>2653</v>
      </c>
      <c r="C2452" s="342" t="s">
        <v>663</v>
      </c>
      <c r="D2452" s="350" t="str">
        <f t="shared" si="1070"/>
        <v>'Friendly'</v>
      </c>
      <c r="E2452" s="211">
        <f t="shared" ref="E2452:E2465" si="1095">E2451</f>
        <v>18890325</v>
      </c>
      <c r="F2452" s="262">
        <v>3</v>
      </c>
      <c r="G2452" s="211" t="s">
        <v>5163</v>
      </c>
      <c r="R2452" s="112" t="str">
        <f>IF(D2452="","", CONCATENATE("Update games set ", B2452, "= ",D2452," where game_id=", E2452))</f>
        <v>Update games set Game_type= 'Friendly' where game_id=18890325</v>
      </c>
      <c r="S2452" s="112" t="str">
        <f t="shared" si="1079"/>
        <v>Update lineups set player_name = 'Stevenson', raw_name = 'Stevenson' where game_id = 18890325 and player_order = 3</v>
      </c>
      <c r="T2452" s="112" t="str">
        <f t="shared" si="1080"/>
        <v/>
      </c>
      <c r="U2452" s="200" t="str">
        <f t="shared" si="1077"/>
        <v/>
      </c>
      <c r="V2452" s="112" t="str">
        <f t="shared" si="1081"/>
        <v/>
      </c>
      <c r="W2452" s="415" t="str">
        <f t="shared" si="1082"/>
        <v/>
      </c>
      <c r="Y2452" s="65" t="str">
        <f t="shared" si="1089"/>
        <v/>
      </c>
      <c r="Z2452" s="65" t="str">
        <f t="shared" si="1090"/>
        <v/>
      </c>
      <c r="AA2452" s="65" t="str">
        <f t="shared" si="1091"/>
        <v/>
      </c>
      <c r="AB2452" s="65" t="str">
        <f t="shared" si="1092"/>
        <v/>
      </c>
      <c r="AC2452" s="65" t="str">
        <f t="shared" si="1093"/>
        <v/>
      </c>
      <c r="AH2452" s="65" t="str">
        <f t="shared" si="1083"/>
        <v>189004053</v>
      </c>
      <c r="AI2452" s="65">
        <v>18900405</v>
      </c>
      <c r="AJ2452" s="65" t="s">
        <v>4596</v>
      </c>
      <c r="AK2452" s="65">
        <v>3</v>
      </c>
      <c r="AL2452" s="65" t="s">
        <v>2086</v>
      </c>
      <c r="AN2452" s="65" t="str">
        <f t="shared" si="1078"/>
        <v/>
      </c>
    </row>
    <row r="2453" spans="1:40" ht="16.8" customHeight="1" x14ac:dyDescent="0.25">
      <c r="A2453" s="113">
        <v>2</v>
      </c>
      <c r="B2453" s="342" t="s">
        <v>4978</v>
      </c>
      <c r="C2453" s="342" t="s">
        <v>5065</v>
      </c>
      <c r="D2453" s="350" t="str">
        <f t="shared" si="1070"/>
        <v>'H'</v>
      </c>
      <c r="E2453" s="211">
        <f t="shared" si="1095"/>
        <v>18890325</v>
      </c>
      <c r="F2453" s="262">
        <v>4</v>
      </c>
      <c r="G2453" s="211" t="s">
        <v>4901</v>
      </c>
      <c r="R2453" s="112" t="str">
        <f>IF(D2453="","", CONCATENATE("Update games set ", B2453, "= ",D2453," where game_id=", E2453))</f>
        <v>Update games set HAN= 'H' where game_id=18890325</v>
      </c>
      <c r="S2453" s="112" t="str">
        <f t="shared" si="1079"/>
        <v>Update lineups set player_name = 'A Smith', raw_name = 'A Smith' where game_id = 18890325 and player_order = 4</v>
      </c>
      <c r="T2453" s="112" t="str">
        <f t="shared" si="1080"/>
        <v/>
      </c>
      <c r="U2453" s="200" t="str">
        <f t="shared" si="1077"/>
        <v/>
      </c>
      <c r="V2453" s="112" t="str">
        <f t="shared" si="1081"/>
        <v/>
      </c>
      <c r="W2453" s="415" t="str">
        <f t="shared" si="1082"/>
        <v/>
      </c>
      <c r="Y2453" s="65" t="str">
        <f t="shared" si="1089"/>
        <v/>
      </c>
      <c r="Z2453" s="65" t="str">
        <f t="shared" si="1090"/>
        <v/>
      </c>
      <c r="AA2453" s="65" t="str">
        <f t="shared" si="1091"/>
        <v/>
      </c>
      <c r="AB2453" s="65" t="str">
        <f t="shared" si="1092"/>
        <v/>
      </c>
      <c r="AC2453" s="65" t="str">
        <f t="shared" si="1093"/>
        <v/>
      </c>
      <c r="AH2453" s="65" t="str">
        <f t="shared" si="1083"/>
        <v>189004054</v>
      </c>
      <c r="AI2453" s="65">
        <v>18900405</v>
      </c>
      <c r="AJ2453" s="65" t="s">
        <v>4596</v>
      </c>
      <c r="AK2453" s="65">
        <v>4</v>
      </c>
      <c r="AL2453" s="65" t="s">
        <v>3282</v>
      </c>
      <c r="AN2453" s="65" t="str">
        <f t="shared" si="1078"/>
        <v/>
      </c>
    </row>
    <row r="2454" spans="1:40" ht="16.8" customHeight="1" x14ac:dyDescent="0.25">
      <c r="A2454" s="113">
        <v>2</v>
      </c>
      <c r="B2454" s="342" t="s">
        <v>5</v>
      </c>
      <c r="C2454" s="342">
        <v>0</v>
      </c>
      <c r="D2454" s="349">
        <f t="shared" si="1085"/>
        <v>0</v>
      </c>
      <c r="E2454" s="211">
        <f t="shared" si="1095"/>
        <v>18890325</v>
      </c>
      <c r="F2454" s="262">
        <v>5</v>
      </c>
      <c r="G2454" s="211" t="s">
        <v>3534</v>
      </c>
      <c r="R2454" s="112" t="str">
        <f>IF(D2454="","", CONCATENATE("Update games set ", B2454, "= ",D2454," where game_id=", E2454))</f>
        <v>Update games set F= 0 where game_id=18890325</v>
      </c>
      <c r="S2454" s="112" t="str">
        <f t="shared" si="1079"/>
        <v>Update lineups set player_name = 'H Pike', raw_name = 'H Pike' where game_id = 18890325 and player_order = 5</v>
      </c>
      <c r="T2454" s="112" t="str">
        <f t="shared" si="1080"/>
        <v/>
      </c>
      <c r="U2454" s="200" t="str">
        <f t="shared" si="1077"/>
        <v/>
      </c>
      <c r="V2454" s="112" t="str">
        <f t="shared" si="1081"/>
        <v/>
      </c>
      <c r="W2454" s="415" t="str">
        <f t="shared" si="1082"/>
        <v/>
      </c>
      <c r="Y2454" s="65" t="str">
        <f t="shared" si="1089"/>
        <v/>
      </c>
      <c r="Z2454" s="65" t="str">
        <f t="shared" si="1090"/>
        <v/>
      </c>
      <c r="AA2454" s="65" t="str">
        <f t="shared" si="1091"/>
        <v/>
      </c>
      <c r="AB2454" s="65" t="str">
        <f t="shared" si="1092"/>
        <v/>
      </c>
      <c r="AC2454" s="65" t="str">
        <f t="shared" si="1093"/>
        <v/>
      </c>
      <c r="AH2454" s="65" t="str">
        <f t="shared" si="1083"/>
        <v>189004055</v>
      </c>
      <c r="AI2454" s="65">
        <v>18900405</v>
      </c>
      <c r="AJ2454" s="65" t="s">
        <v>4596</v>
      </c>
      <c r="AK2454" s="65">
        <v>5</v>
      </c>
      <c r="AL2454" s="65" t="s">
        <v>3281</v>
      </c>
      <c r="AN2454" s="65" t="str">
        <f t="shared" si="1078"/>
        <v/>
      </c>
    </row>
    <row r="2455" spans="1:40" ht="16.8" customHeight="1" x14ac:dyDescent="0.25">
      <c r="A2455" s="113">
        <v>2</v>
      </c>
      <c r="B2455" s="342" t="s">
        <v>0</v>
      </c>
      <c r="C2455" s="342">
        <v>2</v>
      </c>
      <c r="D2455" s="349">
        <f t="shared" si="1085"/>
        <v>2</v>
      </c>
      <c r="E2455" s="211">
        <f t="shared" si="1095"/>
        <v>18890325</v>
      </c>
      <c r="F2455" s="262">
        <v>6</v>
      </c>
      <c r="G2455" s="211" t="s">
        <v>5117</v>
      </c>
      <c r="R2455" s="112" t="str">
        <f>IF(D2455="","", CONCATENATE("Update games set ", B2455, "= ",D2455," where game_id=", E2455))</f>
        <v>Update games set A= 2 where game_id=18890325</v>
      </c>
      <c r="S2455" s="112" t="str">
        <f t="shared" si="1079"/>
        <v>Update lineups set player_name = 'T Jeacock', raw_name = 'T Jeacock' where game_id = 18890325 and player_order = 6</v>
      </c>
      <c r="T2455" s="112" t="str">
        <f t="shared" si="1080"/>
        <v/>
      </c>
      <c r="U2455" s="200" t="str">
        <f t="shared" si="1077"/>
        <v/>
      </c>
      <c r="V2455" s="112" t="str">
        <f t="shared" si="1081"/>
        <v/>
      </c>
      <c r="W2455" s="415" t="str">
        <f t="shared" si="1082"/>
        <v/>
      </c>
      <c r="Y2455" s="65" t="str">
        <f t="shared" si="1089"/>
        <v/>
      </c>
      <c r="Z2455" s="65" t="str">
        <f t="shared" si="1090"/>
        <v/>
      </c>
      <c r="AA2455" s="65" t="str">
        <f t="shared" si="1091"/>
        <v/>
      </c>
      <c r="AB2455" s="65" t="str">
        <f t="shared" si="1092"/>
        <v/>
      </c>
      <c r="AC2455" s="65" t="str">
        <f t="shared" si="1093"/>
        <v/>
      </c>
      <c r="AH2455" s="65" t="str">
        <f t="shared" si="1083"/>
        <v>189004056</v>
      </c>
      <c r="AI2455" s="65">
        <v>18900405</v>
      </c>
      <c r="AJ2455" s="65" t="s">
        <v>4596</v>
      </c>
      <c r="AK2455" s="65">
        <v>6</v>
      </c>
      <c r="AL2455" s="65" t="s">
        <v>2029</v>
      </c>
      <c r="AN2455" s="65" t="str">
        <f t="shared" si="1078"/>
        <v/>
      </c>
    </row>
    <row r="2456" spans="1:40" ht="16.8" customHeight="1" x14ac:dyDescent="0.25">
      <c r="A2456" s="113">
        <v>2</v>
      </c>
      <c r="B2456" s="342" t="s">
        <v>23</v>
      </c>
      <c r="D2456" s="334" t="str">
        <f t="shared" ref="D2456" si="1096">IF(C2456="",IF(D2454&gt;D2455,"'W'",IF(D2454=D2455,"'D'","'L'")),_xlfn.CONCAT("'",C2456,"'"))</f>
        <v>'L'</v>
      </c>
      <c r="E2456" s="211">
        <f t="shared" si="1095"/>
        <v>18890325</v>
      </c>
      <c r="F2456" s="262">
        <v>7</v>
      </c>
      <c r="G2456" s="211" t="s">
        <v>5164</v>
      </c>
      <c r="R2456" s="112" t="str">
        <f>IF(D2456="","", CONCATENATE("Update games set ", B2456, "= ",D2456," where game_id=", E2456))</f>
        <v>Update games set Result= 'L' where game_id=18890325</v>
      </c>
      <c r="S2456" s="112" t="str">
        <f t="shared" si="1079"/>
        <v>Update lineups set player_name = 'Wardlem', raw_name = 'Wardlem' where game_id = 18890325 and player_order = 7</v>
      </c>
      <c r="T2456" s="112" t="str">
        <f t="shared" si="1080"/>
        <v/>
      </c>
      <c r="U2456" s="200" t="str">
        <f t="shared" si="1077"/>
        <v/>
      </c>
      <c r="V2456" s="112" t="str">
        <f t="shared" si="1081"/>
        <v/>
      </c>
      <c r="W2456" s="415" t="str">
        <f t="shared" si="1082"/>
        <v/>
      </c>
      <c r="Y2456" s="65" t="str">
        <f t="shared" si="1089"/>
        <v/>
      </c>
      <c r="Z2456" s="65" t="str">
        <f t="shared" si="1090"/>
        <v/>
      </c>
      <c r="AA2456" s="65" t="str">
        <f t="shared" si="1091"/>
        <v/>
      </c>
      <c r="AB2456" s="65" t="str">
        <f t="shared" si="1092"/>
        <v/>
      </c>
      <c r="AC2456" s="65" t="str">
        <f t="shared" si="1093"/>
        <v/>
      </c>
      <c r="AH2456" s="65" t="str">
        <f t="shared" si="1083"/>
        <v>189004057</v>
      </c>
      <c r="AI2456" s="65">
        <v>18900405</v>
      </c>
      <c r="AJ2456" s="65" t="s">
        <v>4596</v>
      </c>
      <c r="AK2456" s="65">
        <v>7</v>
      </c>
      <c r="AL2456" s="65" t="s">
        <v>3263</v>
      </c>
      <c r="AN2456" s="65" t="str">
        <f t="shared" si="1078"/>
        <v/>
      </c>
    </row>
    <row r="2457" spans="1:40" ht="16.8" customHeight="1" x14ac:dyDescent="0.25">
      <c r="A2457" s="113">
        <v>2</v>
      </c>
      <c r="B2457" s="342" t="s">
        <v>768</v>
      </c>
      <c r="D2457" s="349" t="str">
        <f t="shared" si="1087"/>
        <v/>
      </c>
      <c r="E2457" s="211">
        <f t="shared" si="1095"/>
        <v>18890325</v>
      </c>
      <c r="F2457" s="262">
        <v>8</v>
      </c>
      <c r="G2457" s="211" t="s">
        <v>4836</v>
      </c>
      <c r="R2457" s="112" t="str">
        <f>IF(D2457="","", CONCATENATE("Update games set ", B2457, "= ",D2457," where game_id=", E2457))</f>
        <v/>
      </c>
      <c r="S2457" s="112" t="str">
        <f t="shared" si="1079"/>
        <v>Update lineups set player_name = 'Tomlinson', raw_name = 'Tomlinson' where game_id = 18890325 and player_order = 8</v>
      </c>
      <c r="T2457" s="112" t="str">
        <f t="shared" si="1080"/>
        <v/>
      </c>
      <c r="U2457" s="200" t="str">
        <f t="shared" si="1077"/>
        <v/>
      </c>
      <c r="V2457" s="112" t="str">
        <f t="shared" si="1081"/>
        <v/>
      </c>
      <c r="W2457" s="415" t="str">
        <f t="shared" si="1082"/>
        <v/>
      </c>
      <c r="Y2457" s="65" t="str">
        <f t="shared" si="1089"/>
        <v/>
      </c>
      <c r="Z2457" s="65" t="str">
        <f t="shared" si="1090"/>
        <v/>
      </c>
      <c r="AA2457" s="65" t="str">
        <f t="shared" si="1091"/>
        <v/>
      </c>
      <c r="AB2457" s="65" t="str">
        <f t="shared" si="1092"/>
        <v/>
      </c>
      <c r="AC2457" s="65" t="str">
        <f t="shared" si="1093"/>
        <v/>
      </c>
      <c r="AH2457" s="65" t="str">
        <f t="shared" si="1083"/>
        <v>189004058</v>
      </c>
      <c r="AI2457" s="65">
        <v>18900405</v>
      </c>
      <c r="AJ2457" s="65" t="s">
        <v>4596</v>
      </c>
      <c r="AK2457" s="65">
        <v>8</v>
      </c>
      <c r="AL2457" s="65" t="s">
        <v>3341</v>
      </c>
      <c r="AN2457" s="65" t="str">
        <f t="shared" si="1078"/>
        <v/>
      </c>
    </row>
    <row r="2458" spans="1:40" ht="16.8" customHeight="1" x14ac:dyDescent="0.25">
      <c r="A2458" s="113">
        <v>2</v>
      </c>
      <c r="B2458" s="342" t="s">
        <v>766</v>
      </c>
      <c r="D2458" s="349" t="str">
        <f t="shared" si="1087"/>
        <v/>
      </c>
      <c r="E2458" s="211">
        <f t="shared" si="1095"/>
        <v>18890325</v>
      </c>
      <c r="F2458" s="262">
        <v>9</v>
      </c>
      <c r="G2458" s="194" t="s">
        <v>3534</v>
      </c>
      <c r="H2458" s="194"/>
      <c r="N2458" s="417"/>
      <c r="O2458" s="194"/>
      <c r="P2458" s="194"/>
      <c r="R2458" s="112" t="str">
        <f>IF(D2458="","", CONCATENATE("Update games set ", B2458, "= ",D2458," where game_id=", E2458))</f>
        <v/>
      </c>
      <c r="S2458" s="112" t="str">
        <f t="shared" si="1079"/>
        <v>Update lineups set player_name = 'H Pike', raw_name = 'H Pike' where game_id = 18890325 and player_order = 9</v>
      </c>
      <c r="T2458" s="112" t="str">
        <f t="shared" si="1080"/>
        <v/>
      </c>
      <c r="U2458" s="200" t="str">
        <f t="shared" si="1077"/>
        <v/>
      </c>
      <c r="V2458" s="112" t="str">
        <f t="shared" si="1081"/>
        <v/>
      </c>
      <c r="W2458" s="415" t="str">
        <f t="shared" si="1082"/>
        <v/>
      </c>
      <c r="Y2458" s="65" t="str">
        <f t="shared" si="1089"/>
        <v/>
      </c>
      <c r="Z2458" s="65" t="str">
        <f t="shared" si="1090"/>
        <v/>
      </c>
      <c r="AA2458" s="65" t="str">
        <f t="shared" si="1091"/>
        <v/>
      </c>
      <c r="AB2458" s="65" t="str">
        <f t="shared" si="1092"/>
        <v/>
      </c>
      <c r="AC2458" s="65" t="str">
        <f t="shared" si="1093"/>
        <v/>
      </c>
      <c r="AH2458" s="65" t="str">
        <f t="shared" si="1083"/>
        <v>189004059</v>
      </c>
      <c r="AI2458" s="65">
        <v>18900405</v>
      </c>
      <c r="AJ2458" s="65" t="s">
        <v>4596</v>
      </c>
      <c r="AK2458" s="65">
        <v>9</v>
      </c>
      <c r="AL2458" s="65" t="s">
        <v>3648</v>
      </c>
      <c r="AN2458" s="65" t="str">
        <f t="shared" si="1078"/>
        <v/>
      </c>
    </row>
    <row r="2459" spans="1:40" ht="16.8" customHeight="1" x14ac:dyDescent="0.25">
      <c r="A2459" s="113">
        <v>2</v>
      </c>
      <c r="B2459" s="342" t="s">
        <v>753</v>
      </c>
      <c r="C2459" s="351" t="s">
        <v>5167</v>
      </c>
      <c r="D2459" s="350" t="str">
        <f t="shared" si="1088"/>
        <v>'Mr H Cursham'</v>
      </c>
      <c r="E2459" s="211">
        <f t="shared" si="1095"/>
        <v>18890325</v>
      </c>
      <c r="F2459" s="262">
        <v>10</v>
      </c>
      <c r="G2459" s="194" t="s">
        <v>5165</v>
      </c>
      <c r="N2459" s="417"/>
      <c r="O2459" s="194"/>
      <c r="P2459" s="194"/>
      <c r="R2459" s="112" t="str">
        <f>IF(D2459="","", CONCATENATE("Update games set ", B2459, "= ",D2459," where game_id=", E2459))</f>
        <v>Update games set Referee= 'Mr H Cursham' where game_id=18890325</v>
      </c>
      <c r="S2459" s="112" t="str">
        <f t="shared" si="1079"/>
        <v>Update lineups set player_name = 'Burton', raw_name = 'Burton' where game_id = 18890325 and player_order = 10</v>
      </c>
      <c r="T2459" s="112" t="str">
        <f t="shared" si="1080"/>
        <v/>
      </c>
      <c r="U2459" s="200" t="str">
        <f t="shared" si="1077"/>
        <v/>
      </c>
      <c r="V2459" s="112" t="str">
        <f t="shared" si="1081"/>
        <v/>
      </c>
      <c r="W2459" s="415" t="str">
        <f t="shared" si="1082"/>
        <v/>
      </c>
      <c r="Y2459" s="65" t="str">
        <f t="shared" si="1089"/>
        <v/>
      </c>
      <c r="Z2459" s="65" t="str">
        <f t="shared" si="1090"/>
        <v/>
      </c>
      <c r="AA2459" s="65" t="str">
        <f t="shared" si="1091"/>
        <v/>
      </c>
      <c r="AB2459" s="65" t="str">
        <f t="shared" si="1092"/>
        <v/>
      </c>
      <c r="AC2459" s="65" t="str">
        <f t="shared" si="1093"/>
        <v/>
      </c>
      <c r="AH2459" s="65" t="str">
        <f t="shared" si="1083"/>
        <v>1890040510</v>
      </c>
      <c r="AI2459" s="65">
        <v>18900405</v>
      </c>
      <c r="AJ2459" s="65" t="s">
        <v>4596</v>
      </c>
      <c r="AK2459" s="65">
        <v>10</v>
      </c>
      <c r="AL2459" s="65" t="s">
        <v>2066</v>
      </c>
      <c r="AN2459" s="65" t="str">
        <f t="shared" si="1078"/>
        <v/>
      </c>
    </row>
    <row r="2460" spans="1:40" ht="16.8" customHeight="1" x14ac:dyDescent="0.25">
      <c r="A2460" s="113">
        <v>2</v>
      </c>
      <c r="B2460" s="342" t="s">
        <v>746</v>
      </c>
      <c r="C2460" s="351" t="s">
        <v>5062</v>
      </c>
      <c r="D2460" s="334" t="str">
        <f>CONCATENATE("'", LEFT(E2460,4),"-",MID(E2460,5,2),"-", MID(E2460,7,2), " ", C2460,"'")</f>
        <v>'1889-03-25 15:00'</v>
      </c>
      <c r="E2460" s="211">
        <f t="shared" si="1095"/>
        <v>18890325</v>
      </c>
      <c r="F2460" s="262">
        <v>11</v>
      </c>
      <c r="G2460" s="211" t="s">
        <v>5166</v>
      </c>
      <c r="R2460" s="112" t="str">
        <f>IF(D2460="","", CONCATENATE("Update games set ", B2460, "= ",D2460," where game_id=", E2460))</f>
        <v>Update games set Game_date= '1889-03-25 15:00' where game_id=18890325</v>
      </c>
      <c r="S2460" s="112" t="str">
        <f t="shared" si="1079"/>
        <v>Update lineups set player_name = 'F Weightman', raw_name = 'F Weightman' where game_id = 18890325 and player_order = 11</v>
      </c>
      <c r="T2460" s="112" t="str">
        <f t="shared" si="1080"/>
        <v/>
      </c>
      <c r="U2460" s="200" t="str">
        <f t="shared" si="1077"/>
        <v/>
      </c>
      <c r="V2460" s="112" t="str">
        <f t="shared" si="1081"/>
        <v/>
      </c>
      <c r="W2460" s="415" t="str">
        <f t="shared" si="1082"/>
        <v/>
      </c>
      <c r="Y2460" s="65" t="str">
        <f t="shared" si="1089"/>
        <v/>
      </c>
      <c r="Z2460" s="65" t="str">
        <f t="shared" si="1090"/>
        <v/>
      </c>
      <c r="AA2460" s="65" t="str">
        <f t="shared" si="1091"/>
        <v/>
      </c>
      <c r="AB2460" s="65" t="str">
        <f t="shared" si="1092"/>
        <v/>
      </c>
      <c r="AC2460" s="65" t="str">
        <f t="shared" si="1093"/>
        <v/>
      </c>
      <c r="AH2460" s="65" t="str">
        <f t="shared" si="1083"/>
        <v>1890040511</v>
      </c>
      <c r="AI2460" s="65">
        <v>18900405</v>
      </c>
      <c r="AJ2460" s="65" t="s">
        <v>4596</v>
      </c>
      <c r="AK2460" s="65">
        <v>11</v>
      </c>
      <c r="AL2460" s="65" t="s">
        <v>3314</v>
      </c>
      <c r="AN2460" s="65" t="str">
        <f t="shared" si="1078"/>
        <v/>
      </c>
    </row>
    <row r="2461" spans="1:40" ht="16.8" customHeight="1" x14ac:dyDescent="0.25">
      <c r="A2461" s="113">
        <v>2</v>
      </c>
      <c r="B2461" s="342" t="s">
        <v>25</v>
      </c>
      <c r="D2461" s="350" t="str">
        <f t="shared" si="1070"/>
        <v/>
      </c>
      <c r="E2461" s="211">
        <f t="shared" si="1095"/>
        <v>18890325</v>
      </c>
      <c r="F2461" s="262">
        <v>12</v>
      </c>
      <c r="G2461" s="212"/>
      <c r="H2461" s="212"/>
      <c r="N2461" s="416"/>
      <c r="O2461" s="212"/>
      <c r="P2461" s="212"/>
      <c r="R2461" s="112" t="str">
        <f>IF(D2461="","", CONCATENATE("Update games set ", B2461, "= ",D2461," where game_id=", E2461))</f>
        <v/>
      </c>
      <c r="S2461" s="112" t="str">
        <f t="shared" si="1079"/>
        <v/>
      </c>
      <c r="T2461" s="112" t="str">
        <f t="shared" si="1080"/>
        <v/>
      </c>
      <c r="U2461" s="200" t="str">
        <f t="shared" si="1077"/>
        <v/>
      </c>
      <c r="V2461" s="112" t="str">
        <f t="shared" si="1081"/>
        <v/>
      </c>
      <c r="W2461" s="415" t="str">
        <f t="shared" si="1082"/>
        <v/>
      </c>
      <c r="Y2461" s="65" t="str">
        <f t="shared" si="1089"/>
        <v/>
      </c>
      <c r="Z2461" s="65" t="str">
        <f t="shared" si="1090"/>
        <v/>
      </c>
      <c r="AA2461" s="65" t="str">
        <f t="shared" si="1091"/>
        <v/>
      </c>
      <c r="AB2461" s="65" t="str">
        <f t="shared" si="1092"/>
        <v/>
      </c>
      <c r="AC2461" s="65" t="str">
        <f t="shared" si="1093"/>
        <v/>
      </c>
      <c r="AH2461" s="65" t="str">
        <f t="shared" si="1083"/>
        <v>1890040512</v>
      </c>
      <c r="AI2461" s="65">
        <v>18900405</v>
      </c>
      <c r="AJ2461" s="65" t="s">
        <v>4596</v>
      </c>
      <c r="AK2461" s="65">
        <v>12</v>
      </c>
      <c r="AL2461" s="65" t="s">
        <v>653</v>
      </c>
      <c r="AN2461" s="65" t="str">
        <f t="shared" si="1078"/>
        <v/>
      </c>
    </row>
    <row r="2462" spans="1:40" ht="16.8" customHeight="1" x14ac:dyDescent="0.25">
      <c r="A2462" s="113">
        <v>2</v>
      </c>
      <c r="B2462" s="342" t="s">
        <v>475</v>
      </c>
      <c r="C2462" s="342">
        <v>5000</v>
      </c>
      <c r="D2462" s="349">
        <f t="shared" si="1087"/>
        <v>5000</v>
      </c>
      <c r="E2462" s="211">
        <f t="shared" si="1095"/>
        <v>18890325</v>
      </c>
      <c r="F2462" s="262">
        <v>13</v>
      </c>
      <c r="R2462" s="112" t="str">
        <f>IF(D2462="","", CONCATENATE("Update games set ", B2462, "= ",D2462," where game_id=", E2462))</f>
        <v>Update games set Att= 5000 where game_id=18890325</v>
      </c>
      <c r="S2462" s="112" t="str">
        <f t="shared" si="1079"/>
        <v/>
      </c>
      <c r="T2462" s="112" t="str">
        <f t="shared" si="1080"/>
        <v/>
      </c>
      <c r="U2462" s="200" t="str">
        <f t="shared" si="1077"/>
        <v/>
      </c>
      <c r="V2462" s="112" t="str">
        <f t="shared" si="1081"/>
        <v/>
      </c>
      <c r="W2462" s="415" t="str">
        <f t="shared" si="1082"/>
        <v/>
      </c>
      <c r="Y2462" s="65" t="str">
        <f t="shared" si="1089"/>
        <v/>
      </c>
      <c r="Z2462" s="65" t="str">
        <f t="shared" si="1090"/>
        <v/>
      </c>
      <c r="AA2462" s="65" t="str">
        <f t="shared" si="1091"/>
        <v/>
      </c>
      <c r="AB2462" s="65" t="str">
        <f t="shared" si="1092"/>
        <v/>
      </c>
      <c r="AC2462" s="65" t="str">
        <f t="shared" si="1093"/>
        <v/>
      </c>
      <c r="AH2462" s="65" t="str">
        <f t="shared" si="1083"/>
        <v>1890040513</v>
      </c>
      <c r="AI2462" s="65">
        <v>18900405</v>
      </c>
      <c r="AJ2462" s="65" t="s">
        <v>4596</v>
      </c>
      <c r="AK2462" s="65">
        <v>13</v>
      </c>
      <c r="AL2462" s="65" t="s">
        <v>653</v>
      </c>
      <c r="AN2462" s="65" t="str">
        <f t="shared" si="1078"/>
        <v/>
      </c>
    </row>
    <row r="2463" spans="1:40" ht="16.8" customHeight="1" x14ac:dyDescent="0.25">
      <c r="A2463" s="113">
        <v>2</v>
      </c>
      <c r="B2463" s="342" t="s">
        <v>20</v>
      </c>
      <c r="D2463" s="350" t="str">
        <f t="shared" si="1070"/>
        <v/>
      </c>
      <c r="E2463" s="211">
        <f t="shared" si="1095"/>
        <v>18890325</v>
      </c>
      <c r="F2463" s="262">
        <v>14</v>
      </c>
      <c r="R2463" s="112" t="str">
        <f>IF(D2463="","", CONCATENATE("Update games set ", B2463, "= ",D2463," where game_id=", E2463))</f>
        <v/>
      </c>
      <c r="S2463" s="112" t="str">
        <f t="shared" si="1079"/>
        <v/>
      </c>
      <c r="T2463" s="112" t="str">
        <f t="shared" si="1080"/>
        <v/>
      </c>
      <c r="U2463" s="200" t="str">
        <f t="shared" si="1077"/>
        <v/>
      </c>
      <c r="V2463" s="112" t="str">
        <f t="shared" si="1081"/>
        <v/>
      </c>
      <c r="W2463" s="415" t="str">
        <f t="shared" si="1082"/>
        <v/>
      </c>
      <c r="Y2463" s="65" t="str">
        <f t="shared" si="1089"/>
        <v/>
      </c>
      <c r="Z2463" s="65" t="str">
        <f t="shared" si="1090"/>
        <v/>
      </c>
      <c r="AA2463" s="65" t="str">
        <f t="shared" si="1091"/>
        <v/>
      </c>
      <c r="AB2463" s="65" t="str">
        <f t="shared" si="1092"/>
        <v/>
      </c>
      <c r="AC2463" s="65" t="str">
        <f t="shared" si="1093"/>
        <v/>
      </c>
      <c r="AH2463" s="65" t="str">
        <f t="shared" si="1083"/>
        <v>1890040514</v>
      </c>
      <c r="AI2463" s="65">
        <v>18900405</v>
      </c>
      <c r="AJ2463" s="65" t="s">
        <v>4596</v>
      </c>
      <c r="AK2463" s="65">
        <v>14</v>
      </c>
      <c r="AL2463" s="65" t="s">
        <v>653</v>
      </c>
      <c r="AN2463" s="65" t="str">
        <f t="shared" si="1078"/>
        <v/>
      </c>
    </row>
    <row r="2464" spans="1:40" ht="16.8" customHeight="1" x14ac:dyDescent="0.25">
      <c r="A2464" s="113">
        <v>2</v>
      </c>
      <c r="B2464" s="342" t="s">
        <v>4882</v>
      </c>
      <c r="C2464" s="342" t="str">
        <f>IF(C2463="", "", C2463)</f>
        <v/>
      </c>
      <c r="D2464" s="350" t="str">
        <f t="shared" si="1070"/>
        <v/>
      </c>
      <c r="E2464" s="211">
        <f t="shared" si="1095"/>
        <v>18890325</v>
      </c>
      <c r="F2464" s="262">
        <v>15</v>
      </c>
      <c r="R2464" s="112" t="str">
        <f>IF(D2464="","", CONCATENATE("Update games set ", B2464, "= ",D2464," where game_id=", E2464))</f>
        <v/>
      </c>
      <c r="S2464" s="112" t="str">
        <f t="shared" si="1079"/>
        <v/>
      </c>
      <c r="T2464" s="112" t="str">
        <f t="shared" si="1080"/>
        <v/>
      </c>
      <c r="U2464" s="200" t="str">
        <f t="shared" si="1077"/>
        <v/>
      </c>
      <c r="V2464" s="112" t="str">
        <f t="shared" si="1081"/>
        <v/>
      </c>
      <c r="W2464" s="415" t="str">
        <f t="shared" si="1082"/>
        <v/>
      </c>
      <c r="Y2464" s="65" t="str">
        <f t="shared" si="1089"/>
        <v/>
      </c>
      <c r="Z2464" s="65" t="str">
        <f t="shared" si="1090"/>
        <v/>
      </c>
      <c r="AA2464" s="65" t="str">
        <f t="shared" si="1091"/>
        <v/>
      </c>
      <c r="AB2464" s="65" t="str">
        <f t="shared" si="1092"/>
        <v/>
      </c>
      <c r="AC2464" s="65" t="str">
        <f t="shared" si="1093"/>
        <v/>
      </c>
      <c r="AH2464" s="65" t="str">
        <f t="shared" si="1083"/>
        <v>1890040515</v>
      </c>
      <c r="AI2464" s="65">
        <v>18900405</v>
      </c>
      <c r="AJ2464" s="65" t="s">
        <v>4596</v>
      </c>
      <c r="AK2464" s="65">
        <v>15</v>
      </c>
      <c r="AL2464" s="65" t="s">
        <v>653</v>
      </c>
      <c r="AN2464" s="65" t="str">
        <f t="shared" si="1078"/>
        <v/>
      </c>
    </row>
    <row r="2465" spans="1:40" s="126" customFormat="1" ht="16.8" customHeight="1" thickBot="1" x14ac:dyDescent="0.3">
      <c r="A2465" s="113">
        <v>2</v>
      </c>
      <c r="B2465" s="116" t="s">
        <v>115</v>
      </c>
      <c r="C2465" s="352"/>
      <c r="D2465" s="370" t="str">
        <f t="shared" ref="D2465" si="1097">IF(MID(E2465,5,2)*1&gt;6,_xlfn.CONCAT("'",LEFT(E2465,4),"-",MID(E2465,3,2)+1,"'"),_xlfn.CONCAT("'",LEFT(E2465,4)-1,"-",MID(E2465,3,2),"'"))</f>
        <v>'1888-89'</v>
      </c>
      <c r="E2465" s="214">
        <f t="shared" si="1095"/>
        <v>18890325</v>
      </c>
      <c r="F2465" s="266">
        <v>16</v>
      </c>
      <c r="G2465" s="343"/>
      <c r="H2465" s="343"/>
      <c r="I2465" s="267"/>
      <c r="J2465" s="214"/>
      <c r="K2465" s="266"/>
      <c r="L2465" s="266"/>
      <c r="M2465" s="266"/>
      <c r="N2465" s="419"/>
      <c r="O2465" s="343"/>
      <c r="P2465" s="343"/>
      <c r="Q2465" s="346"/>
      <c r="R2465" s="112" t="str">
        <f>IF(D2465="","", CONCATENATE("Update games set ", B2465, "= ",D2465," where game_id=", E2465))</f>
        <v>Update games set Season= '1888-89' where game_id=18890325</v>
      </c>
      <c r="S2465" s="112" t="str">
        <f t="shared" si="1079"/>
        <v/>
      </c>
      <c r="T2465" s="112" t="str">
        <f t="shared" si="1080"/>
        <v/>
      </c>
      <c r="U2465" s="200" t="str">
        <f t="shared" si="1077"/>
        <v/>
      </c>
      <c r="V2465" s="112" t="str">
        <f t="shared" si="1081"/>
        <v/>
      </c>
      <c r="W2465" s="415" t="str">
        <f t="shared" si="1082"/>
        <v/>
      </c>
      <c r="X2465" s="240"/>
      <c r="Y2465" s="65" t="str">
        <f t="shared" si="1089"/>
        <v/>
      </c>
      <c r="Z2465" s="65" t="str">
        <f t="shared" si="1090"/>
        <v/>
      </c>
      <c r="AA2465" s="65" t="str">
        <f t="shared" si="1091"/>
        <v/>
      </c>
      <c r="AB2465" s="65" t="str">
        <f t="shared" si="1092"/>
        <v/>
      </c>
      <c r="AC2465" s="65" t="str">
        <f t="shared" si="1093"/>
        <v/>
      </c>
      <c r="AH2465" s="65" t="str">
        <f t="shared" si="1083"/>
        <v>1890040516</v>
      </c>
      <c r="AI2465" s="126">
        <v>18900405</v>
      </c>
      <c r="AJ2465" s="126" t="s">
        <v>4596</v>
      </c>
      <c r="AK2465" s="126">
        <v>16</v>
      </c>
      <c r="AL2465" s="126" t="s">
        <v>653</v>
      </c>
      <c r="AN2465" s="65" t="str">
        <f t="shared" si="1078"/>
        <v/>
      </c>
    </row>
    <row r="2466" spans="1:40" ht="15" thickTop="1" x14ac:dyDescent="0.25">
      <c r="A2466" s="113">
        <v>2</v>
      </c>
      <c r="B2466" s="341" t="s">
        <v>22</v>
      </c>
      <c r="C2466" s="341" t="s">
        <v>40</v>
      </c>
      <c r="D2466" s="341" t="str">
        <f t="shared" si="1070"/>
        <v>'Burnley'</v>
      </c>
      <c r="E2466" s="211">
        <v>18870222</v>
      </c>
      <c r="F2466" s="262">
        <v>1</v>
      </c>
      <c r="G2466" s="211" t="s">
        <v>5168</v>
      </c>
      <c r="H2466" s="212"/>
      <c r="R2466" s="112" t="str">
        <f>IF(D2466="","", CONCATENATE("Update games set ", B2466, "= ",D2466," where game_id=", E2466))</f>
        <v>Update games set Opponent= 'Burnley' where game_id=18870222</v>
      </c>
      <c r="S2466" s="112" t="str">
        <f t="shared" si="1079"/>
        <v>Update lineups set player_name = 'H Mosley', raw_name = 'H Mosley' where game_id = 18870222 and player_order = 1</v>
      </c>
      <c r="T2466" s="112" t="str">
        <f t="shared" si="1080"/>
        <v/>
      </c>
      <c r="U2466" s="200" t="str">
        <f t="shared" si="1077"/>
        <v/>
      </c>
      <c r="V2466" s="112" t="str">
        <f t="shared" si="1081"/>
        <v/>
      </c>
      <c r="W2466" s="415" t="str">
        <f t="shared" si="1082"/>
        <v/>
      </c>
      <c r="Y2466" s="65" t="str">
        <f t="shared" si="1089"/>
        <v/>
      </c>
      <c r="Z2466" s="65" t="str">
        <f t="shared" si="1090"/>
        <v/>
      </c>
      <c r="AA2466" s="65" t="str">
        <f t="shared" si="1091"/>
        <v/>
      </c>
      <c r="AB2466" s="65" t="str">
        <f t="shared" si="1092"/>
        <v/>
      </c>
      <c r="AC2466" s="65" t="str">
        <f t="shared" si="1093"/>
        <v/>
      </c>
      <c r="AH2466" s="65" t="str">
        <f t="shared" si="1083"/>
        <v>189004071</v>
      </c>
      <c r="AI2466" s="65">
        <v>18900407</v>
      </c>
      <c r="AJ2466" s="65" t="s">
        <v>5369</v>
      </c>
      <c r="AK2466" s="65">
        <v>1</v>
      </c>
      <c r="AL2466" s="65" t="s">
        <v>2062</v>
      </c>
      <c r="AN2466" s="65" t="str">
        <f t="shared" si="1078"/>
        <v>update games set source = 'The Nottingham Forest Football Scrapbook' where game_id = 18870222</v>
      </c>
    </row>
    <row r="2467" spans="1:40" ht="16.8" customHeight="1" x14ac:dyDescent="0.25">
      <c r="A2467" s="113">
        <v>2</v>
      </c>
      <c r="B2467" s="342" t="s">
        <v>4979</v>
      </c>
      <c r="C2467" s="342" t="str">
        <f>IF(C2466="", "", C2466)</f>
        <v>Burnley</v>
      </c>
      <c r="D2467" s="350" t="str">
        <f t="shared" ref="D2467:D2530" si="1098">IF(C2467="", "", CONCATENATE("'", C2467,"'"))</f>
        <v>'Burnley'</v>
      </c>
      <c r="E2467" s="211">
        <f>E2466</f>
        <v>18870222</v>
      </c>
      <c r="F2467" s="262">
        <v>2</v>
      </c>
      <c r="G2467" s="211" t="s">
        <v>4976</v>
      </c>
      <c r="R2467" s="112" t="str">
        <f>IF(D2467="","", CONCATENATE("Update games set ", B2467, "= ",D2467," where game_id=", E2467))</f>
        <v>Update games set Opp_parent= 'Burnley' where game_id=18870222</v>
      </c>
      <c r="S2467" s="112" t="str">
        <f t="shared" si="1079"/>
        <v>Update lineups set player_name = 'CJ Caborn', raw_name = 'CJ Caborn' where game_id = 18870222 and player_order = 2</v>
      </c>
      <c r="T2467" s="112" t="str">
        <f t="shared" si="1080"/>
        <v/>
      </c>
      <c r="U2467" s="200" t="str">
        <f t="shared" si="1077"/>
        <v/>
      </c>
      <c r="V2467" s="112" t="str">
        <f t="shared" si="1081"/>
        <v/>
      </c>
      <c r="W2467" s="415" t="str">
        <f t="shared" si="1082"/>
        <v/>
      </c>
      <c r="Y2467" s="65" t="str">
        <f t="shared" si="1089"/>
        <v/>
      </c>
      <c r="Z2467" s="65" t="str">
        <f t="shared" si="1090"/>
        <v/>
      </c>
      <c r="AA2467" s="65" t="str">
        <f t="shared" si="1091"/>
        <v/>
      </c>
      <c r="AB2467" s="65" t="str">
        <f t="shared" si="1092"/>
        <v/>
      </c>
      <c r="AC2467" s="65" t="str">
        <f t="shared" si="1093"/>
        <v/>
      </c>
      <c r="AH2467" s="65" t="str">
        <f t="shared" si="1083"/>
        <v>189004072</v>
      </c>
      <c r="AI2467" s="65">
        <v>18900407</v>
      </c>
      <c r="AJ2467" s="65" t="s">
        <v>5369</v>
      </c>
      <c r="AK2467" s="65">
        <v>2</v>
      </c>
      <c r="AL2467" s="65" t="s">
        <v>2046</v>
      </c>
      <c r="AN2467" s="65" t="str">
        <f t="shared" si="1078"/>
        <v/>
      </c>
    </row>
    <row r="2468" spans="1:40" ht="16.8" customHeight="1" x14ac:dyDescent="0.25">
      <c r="A2468" s="113">
        <v>2</v>
      </c>
      <c r="B2468" s="342" t="s">
        <v>2653</v>
      </c>
      <c r="C2468" s="342" t="s">
        <v>663</v>
      </c>
      <c r="D2468" s="350" t="str">
        <f t="shared" si="1098"/>
        <v>'Friendly'</v>
      </c>
      <c r="E2468" s="211">
        <f t="shared" ref="E2468:E2481" si="1099">E2467</f>
        <v>18870222</v>
      </c>
      <c r="F2468" s="262">
        <v>3</v>
      </c>
      <c r="G2468" s="211" t="s">
        <v>5169</v>
      </c>
      <c r="R2468" s="112" t="str">
        <f>IF(D2468="","", CONCATENATE("Update games set ", B2468, "= ",D2468," where game_id=", E2468))</f>
        <v>Update games set Game_type= 'Friendly' where game_id=18870222</v>
      </c>
      <c r="S2468" s="112" t="str">
        <f t="shared" si="1079"/>
        <v>Update lineups set player_name = 'W McLeod', raw_name = 'W McLeod' where game_id = 18870222 and player_order = 3</v>
      </c>
      <c r="T2468" s="112" t="str">
        <f t="shared" si="1080"/>
        <v/>
      </c>
      <c r="U2468" s="200" t="str">
        <f t="shared" si="1077"/>
        <v/>
      </c>
      <c r="V2468" s="112" t="str">
        <f t="shared" si="1081"/>
        <v/>
      </c>
      <c r="W2468" s="415" t="str">
        <f t="shared" si="1082"/>
        <v/>
      </c>
      <c r="Y2468" s="65" t="str">
        <f t="shared" si="1089"/>
        <v/>
      </c>
      <c r="Z2468" s="65" t="str">
        <f t="shared" si="1090"/>
        <v/>
      </c>
      <c r="AA2468" s="65" t="str">
        <f t="shared" si="1091"/>
        <v/>
      </c>
      <c r="AB2468" s="65" t="str">
        <f t="shared" si="1092"/>
        <v/>
      </c>
      <c r="AC2468" s="65" t="str">
        <f t="shared" si="1093"/>
        <v/>
      </c>
      <c r="AH2468" s="65" t="str">
        <f t="shared" si="1083"/>
        <v>189004073</v>
      </c>
      <c r="AI2468" s="65">
        <v>18900407</v>
      </c>
      <c r="AJ2468" s="65" t="s">
        <v>5369</v>
      </c>
      <c r="AK2468" s="65">
        <v>3</v>
      </c>
      <c r="AL2468" s="65" t="s">
        <v>2086</v>
      </c>
      <c r="AN2468" s="65" t="str">
        <f t="shared" si="1078"/>
        <v/>
      </c>
    </row>
    <row r="2469" spans="1:40" ht="16.8" customHeight="1" x14ac:dyDescent="0.25">
      <c r="A2469" s="113">
        <v>2</v>
      </c>
      <c r="B2469" s="342" t="s">
        <v>4978</v>
      </c>
      <c r="C2469" s="342" t="s">
        <v>5065</v>
      </c>
      <c r="D2469" s="350" t="str">
        <f t="shared" si="1098"/>
        <v>'H'</v>
      </c>
      <c r="E2469" s="211">
        <f t="shared" si="1099"/>
        <v>18870222</v>
      </c>
      <c r="F2469" s="262">
        <v>4</v>
      </c>
      <c r="G2469" s="211" t="s">
        <v>5170</v>
      </c>
      <c r="R2469" s="112" t="str">
        <f>IF(D2469="","", CONCATENATE("Update games set ", B2469, "= ",D2469," where game_id=", E2469))</f>
        <v>Update games set HAN= 'H' where game_id=18870222</v>
      </c>
      <c r="S2469" s="112" t="str">
        <f t="shared" si="1079"/>
        <v>Update lineups set player_name = 'A Pike', raw_name = 'A Pike' where game_id = 18870222 and player_order = 4</v>
      </c>
      <c r="T2469" s="112" t="str">
        <f t="shared" si="1080"/>
        <v/>
      </c>
      <c r="U2469" s="200" t="str">
        <f t="shared" si="1077"/>
        <v/>
      </c>
      <c r="V2469" s="112" t="str">
        <f t="shared" si="1081"/>
        <v/>
      </c>
      <c r="W2469" s="415" t="str">
        <f t="shared" si="1082"/>
        <v/>
      </c>
      <c r="Y2469" s="65" t="str">
        <f t="shared" si="1089"/>
        <v/>
      </c>
      <c r="Z2469" s="65" t="str">
        <f t="shared" si="1090"/>
        <v/>
      </c>
      <c r="AA2469" s="65" t="str">
        <f t="shared" si="1091"/>
        <v/>
      </c>
      <c r="AB2469" s="65" t="str">
        <f t="shared" si="1092"/>
        <v/>
      </c>
      <c r="AC2469" s="65" t="str">
        <f t="shared" si="1093"/>
        <v/>
      </c>
      <c r="AH2469" s="65" t="str">
        <f t="shared" si="1083"/>
        <v>189004074</v>
      </c>
      <c r="AI2469" s="65">
        <v>18900407</v>
      </c>
      <c r="AJ2469" s="65" t="s">
        <v>5369</v>
      </c>
      <c r="AK2469" s="65">
        <v>4</v>
      </c>
      <c r="AL2469" s="65" t="s">
        <v>3282</v>
      </c>
      <c r="AN2469" s="65" t="str">
        <f t="shared" si="1078"/>
        <v/>
      </c>
    </row>
    <row r="2470" spans="1:40" ht="16.8" customHeight="1" x14ac:dyDescent="0.25">
      <c r="A2470" s="113">
        <v>2</v>
      </c>
      <c r="B2470" s="342" t="s">
        <v>5</v>
      </c>
      <c r="C2470" s="342">
        <v>1</v>
      </c>
      <c r="D2470" s="349">
        <f t="shared" si="1085"/>
        <v>1</v>
      </c>
      <c r="E2470" s="211">
        <f t="shared" si="1099"/>
        <v>18870222</v>
      </c>
      <c r="F2470" s="262">
        <v>5</v>
      </c>
      <c r="G2470" s="211" t="s">
        <v>3534</v>
      </c>
      <c r="R2470" s="112" t="str">
        <f>IF(D2470="","", CONCATENATE("Update games set ", B2470, "= ",D2470," where game_id=", E2470))</f>
        <v>Update games set F= 1 where game_id=18870222</v>
      </c>
      <c r="S2470" s="112" t="str">
        <f t="shared" si="1079"/>
        <v>Update lineups set player_name = 'H Pike', raw_name = 'H Pike' where game_id = 18870222 and player_order = 5</v>
      </c>
      <c r="T2470" s="112" t="str">
        <f t="shared" si="1080"/>
        <v/>
      </c>
      <c r="U2470" s="200" t="str">
        <f t="shared" si="1077"/>
        <v/>
      </c>
      <c r="V2470" s="112" t="str">
        <f t="shared" si="1081"/>
        <v/>
      </c>
      <c r="W2470" s="415" t="str">
        <f t="shared" si="1082"/>
        <v/>
      </c>
      <c r="Y2470" s="65" t="str">
        <f t="shared" si="1089"/>
        <v/>
      </c>
      <c r="Z2470" s="65" t="str">
        <f t="shared" si="1090"/>
        <v/>
      </c>
      <c r="AA2470" s="65" t="str">
        <f t="shared" si="1091"/>
        <v/>
      </c>
      <c r="AB2470" s="65" t="str">
        <f t="shared" si="1092"/>
        <v/>
      </c>
      <c r="AC2470" s="65" t="str">
        <f t="shared" si="1093"/>
        <v/>
      </c>
      <c r="AH2470" s="65" t="str">
        <f t="shared" si="1083"/>
        <v>189004075</v>
      </c>
      <c r="AI2470" s="65">
        <v>18900407</v>
      </c>
      <c r="AJ2470" s="65" t="s">
        <v>5369</v>
      </c>
      <c r="AK2470" s="65">
        <v>5</v>
      </c>
      <c r="AL2470" s="65" t="s">
        <v>3281</v>
      </c>
      <c r="AN2470" s="65" t="str">
        <f t="shared" si="1078"/>
        <v/>
      </c>
    </row>
    <row r="2471" spans="1:40" ht="16.8" customHeight="1" x14ac:dyDescent="0.25">
      <c r="A2471" s="113">
        <v>2</v>
      </c>
      <c r="B2471" s="342" t="s">
        <v>0</v>
      </c>
      <c r="C2471" s="342">
        <v>1</v>
      </c>
      <c r="D2471" s="349">
        <f t="shared" si="1085"/>
        <v>1</v>
      </c>
      <c r="E2471" s="211">
        <f t="shared" si="1099"/>
        <v>18870222</v>
      </c>
      <c r="F2471" s="262">
        <v>6</v>
      </c>
      <c r="G2471" s="211" t="s">
        <v>4998</v>
      </c>
      <c r="R2471" s="112" t="str">
        <f>IF(D2471="","", CONCATENATE("Update games set ", B2471, "= ",D2471," where game_id=", E2471))</f>
        <v>Update games set A= 1 where game_id=18870222</v>
      </c>
      <c r="S2471" s="112" t="str">
        <f t="shared" si="1079"/>
        <v>Update lineups set player_name = 'H Billyeald', raw_name = 'H Billyeald' where game_id = 18870222 and player_order = 6</v>
      </c>
      <c r="T2471" s="112" t="str">
        <f t="shared" si="1080"/>
        <v/>
      </c>
      <c r="U2471" s="200" t="str">
        <f t="shared" si="1077"/>
        <v/>
      </c>
      <c r="V2471" s="112" t="str">
        <f t="shared" si="1081"/>
        <v/>
      </c>
      <c r="W2471" s="415" t="str">
        <f t="shared" si="1082"/>
        <v/>
      </c>
      <c r="Y2471" s="65" t="str">
        <f t="shared" si="1089"/>
        <v/>
      </c>
      <c r="Z2471" s="65" t="str">
        <f t="shared" si="1090"/>
        <v/>
      </c>
      <c r="AA2471" s="65" t="str">
        <f t="shared" si="1091"/>
        <v/>
      </c>
      <c r="AB2471" s="65" t="str">
        <f t="shared" si="1092"/>
        <v/>
      </c>
      <c r="AC2471" s="65" t="str">
        <f t="shared" si="1093"/>
        <v/>
      </c>
      <c r="AH2471" s="65" t="str">
        <f t="shared" si="1083"/>
        <v>189004076</v>
      </c>
      <c r="AI2471" s="65">
        <v>18900407</v>
      </c>
      <c r="AJ2471" s="65" t="s">
        <v>5369</v>
      </c>
      <c r="AK2471" s="65">
        <v>6</v>
      </c>
      <c r="AL2471" s="65" t="s">
        <v>2029</v>
      </c>
      <c r="AN2471" s="65" t="str">
        <f t="shared" si="1078"/>
        <v/>
      </c>
    </row>
    <row r="2472" spans="1:40" ht="16.8" customHeight="1" x14ac:dyDescent="0.25">
      <c r="A2472" s="113">
        <v>2</v>
      </c>
      <c r="B2472" s="342" t="s">
        <v>23</v>
      </c>
      <c r="D2472" s="334" t="str">
        <f t="shared" ref="D2472" si="1100">IF(C2472="",IF(D2470&gt;D2471,"'W'",IF(D2470=D2471,"'D'","'L'")),_xlfn.CONCAT("'",C2472,"'"))</f>
        <v>'D'</v>
      </c>
      <c r="E2472" s="211">
        <f t="shared" si="1099"/>
        <v>18870222</v>
      </c>
      <c r="F2472" s="262">
        <v>7</v>
      </c>
      <c r="G2472" s="211" t="s">
        <v>5086</v>
      </c>
      <c r="R2472" s="112" t="str">
        <f>IF(D2472="","", CONCATENATE("Update games set ", B2472, "= ",D2472," where game_id=", E2472))</f>
        <v>Update games set Result= 'D' where game_id=18870222</v>
      </c>
      <c r="S2472" s="112" t="str">
        <f t="shared" si="1079"/>
        <v>Update lineups set player_name = 'T Danks', raw_name = 'T Danks' where game_id = 18870222 and player_order = 7</v>
      </c>
      <c r="T2472" s="112" t="str">
        <f t="shared" si="1080"/>
        <v/>
      </c>
      <c r="U2472" s="200" t="str">
        <f t="shared" si="1077"/>
        <v/>
      </c>
      <c r="V2472" s="112" t="str">
        <f t="shared" si="1081"/>
        <v/>
      </c>
      <c r="W2472" s="415" t="str">
        <f t="shared" si="1082"/>
        <v/>
      </c>
      <c r="Y2472" s="65" t="str">
        <f t="shared" si="1089"/>
        <v/>
      </c>
      <c r="Z2472" s="65" t="str">
        <f t="shared" si="1090"/>
        <v/>
      </c>
      <c r="AA2472" s="65" t="str">
        <f t="shared" si="1091"/>
        <v/>
      </c>
      <c r="AB2472" s="65" t="str">
        <f t="shared" si="1092"/>
        <v/>
      </c>
      <c r="AC2472" s="65" t="str">
        <f t="shared" si="1093"/>
        <v/>
      </c>
      <c r="AH2472" s="65" t="str">
        <f t="shared" si="1083"/>
        <v>189004077</v>
      </c>
      <c r="AI2472" s="65">
        <v>18900407</v>
      </c>
      <c r="AJ2472" s="65" t="s">
        <v>5369</v>
      </c>
      <c r="AK2472" s="65">
        <v>7</v>
      </c>
      <c r="AL2472" s="65" t="s">
        <v>2981</v>
      </c>
      <c r="AN2472" s="65" t="str">
        <f t="shared" si="1078"/>
        <v/>
      </c>
    </row>
    <row r="2473" spans="1:40" ht="16.8" customHeight="1" x14ac:dyDescent="0.25">
      <c r="A2473" s="113">
        <v>2</v>
      </c>
      <c r="B2473" s="342" t="s">
        <v>768</v>
      </c>
      <c r="D2473" s="349" t="str">
        <f t="shared" si="1087"/>
        <v/>
      </c>
      <c r="E2473" s="211">
        <f t="shared" si="1099"/>
        <v>18870222</v>
      </c>
      <c r="F2473" s="262">
        <v>8</v>
      </c>
      <c r="G2473" s="211" t="s">
        <v>5068</v>
      </c>
      <c r="R2473" s="112" t="str">
        <f>IF(D2473="","", CONCATENATE("Update games set ", B2473, "= ",D2473," where game_id=", E2473))</f>
        <v/>
      </c>
      <c r="S2473" s="112" t="str">
        <f t="shared" si="1079"/>
        <v>Update lineups set player_name = 'F Fox', raw_name = 'F Fox' where game_id = 18870222 and player_order = 8</v>
      </c>
      <c r="T2473" s="112" t="str">
        <f t="shared" si="1080"/>
        <v/>
      </c>
      <c r="U2473" s="200" t="str">
        <f t="shared" si="1077"/>
        <v/>
      </c>
      <c r="V2473" s="112" t="str">
        <f t="shared" si="1081"/>
        <v/>
      </c>
      <c r="W2473" s="415" t="str">
        <f t="shared" si="1082"/>
        <v/>
      </c>
      <c r="Y2473" s="65" t="str">
        <f t="shared" si="1089"/>
        <v/>
      </c>
      <c r="Z2473" s="65" t="str">
        <f t="shared" si="1090"/>
        <v/>
      </c>
      <c r="AA2473" s="65" t="str">
        <f t="shared" si="1091"/>
        <v/>
      </c>
      <c r="AB2473" s="65" t="str">
        <f t="shared" si="1092"/>
        <v/>
      </c>
      <c r="AC2473" s="65" t="str">
        <f t="shared" si="1093"/>
        <v/>
      </c>
      <c r="AH2473" s="65" t="str">
        <f t="shared" si="1083"/>
        <v>189004078</v>
      </c>
      <c r="AI2473" s="65">
        <v>18900407</v>
      </c>
      <c r="AJ2473" s="65" t="s">
        <v>5369</v>
      </c>
      <c r="AK2473" s="65">
        <v>8</v>
      </c>
      <c r="AL2473" s="65" t="s">
        <v>2071</v>
      </c>
      <c r="AN2473" s="65" t="str">
        <f t="shared" si="1078"/>
        <v/>
      </c>
    </row>
    <row r="2474" spans="1:40" ht="16.8" customHeight="1" x14ac:dyDescent="0.25">
      <c r="A2474" s="113">
        <v>2</v>
      </c>
      <c r="B2474" s="342" t="s">
        <v>766</v>
      </c>
      <c r="D2474" s="349" t="str">
        <f t="shared" si="1087"/>
        <v/>
      </c>
      <c r="E2474" s="211">
        <f t="shared" si="1099"/>
        <v>18870222</v>
      </c>
      <c r="F2474" s="262">
        <v>9</v>
      </c>
      <c r="G2474" s="194" t="s">
        <v>5171</v>
      </c>
      <c r="H2474" s="194"/>
      <c r="N2474" s="417"/>
      <c r="O2474" s="194"/>
      <c r="P2474" s="194"/>
      <c r="R2474" s="112" t="str">
        <f>IF(D2474="","", CONCATENATE("Update games set ", B2474, "= ",D2474," where game_id=", E2474))</f>
        <v/>
      </c>
      <c r="S2474" s="112" t="str">
        <f t="shared" si="1079"/>
        <v>Update lineups set player_name = 'W May', raw_name = 'W May' where game_id = 18870222 and player_order = 9</v>
      </c>
      <c r="T2474" s="112" t="str">
        <f t="shared" si="1080"/>
        <v/>
      </c>
      <c r="U2474" s="200" t="str">
        <f t="shared" si="1077"/>
        <v/>
      </c>
      <c r="V2474" s="112" t="str">
        <f t="shared" si="1081"/>
        <v/>
      </c>
      <c r="W2474" s="415" t="str">
        <f t="shared" si="1082"/>
        <v/>
      </c>
      <c r="Y2474" s="65" t="str">
        <f t="shared" si="1089"/>
        <v/>
      </c>
      <c r="Z2474" s="65" t="str">
        <f t="shared" si="1090"/>
        <v/>
      </c>
      <c r="AA2474" s="65" t="str">
        <f t="shared" si="1091"/>
        <v/>
      </c>
      <c r="AB2474" s="65" t="str">
        <f t="shared" si="1092"/>
        <v/>
      </c>
      <c r="AC2474" s="65" t="str">
        <f t="shared" si="1093"/>
        <v/>
      </c>
      <c r="AH2474" s="65" t="str">
        <f t="shared" si="1083"/>
        <v>189004079</v>
      </c>
      <c r="AI2474" s="65">
        <v>18900407</v>
      </c>
      <c r="AJ2474" s="65" t="s">
        <v>5369</v>
      </c>
      <c r="AK2474" s="65">
        <v>9</v>
      </c>
      <c r="AL2474" s="65" t="s">
        <v>3648</v>
      </c>
      <c r="AN2474" s="65" t="str">
        <f t="shared" si="1078"/>
        <v/>
      </c>
    </row>
    <row r="2475" spans="1:40" ht="16.8" customHeight="1" x14ac:dyDescent="0.25">
      <c r="A2475" s="113">
        <v>2</v>
      </c>
      <c r="B2475" s="342" t="s">
        <v>753</v>
      </c>
      <c r="C2475" s="351"/>
      <c r="D2475" s="350" t="str">
        <f t="shared" si="1088"/>
        <v/>
      </c>
      <c r="E2475" s="211">
        <f t="shared" si="1099"/>
        <v>18870222</v>
      </c>
      <c r="F2475" s="262">
        <v>10</v>
      </c>
      <c r="G2475" s="194" t="s">
        <v>5093</v>
      </c>
      <c r="N2475" s="417"/>
      <c r="O2475" s="194"/>
      <c r="P2475" s="194"/>
      <c r="R2475" s="112" t="str">
        <f>IF(D2475="","", CONCATENATE("Update games set ", B2475, "= ",D2475," where game_id=", E2475))</f>
        <v/>
      </c>
      <c r="S2475" s="112" t="str">
        <f t="shared" si="1079"/>
        <v>Update lineups set player_name = 'G Tutin', raw_name = 'G Tutin' where game_id = 18870222 and player_order = 10</v>
      </c>
      <c r="T2475" s="112" t="str">
        <f t="shared" si="1080"/>
        <v/>
      </c>
      <c r="U2475" s="200" t="str">
        <f t="shared" si="1077"/>
        <v/>
      </c>
      <c r="V2475" s="112" t="str">
        <f t="shared" si="1081"/>
        <v/>
      </c>
      <c r="W2475" s="415" t="str">
        <f t="shared" si="1082"/>
        <v/>
      </c>
      <c r="Y2475" s="65" t="str">
        <f t="shared" si="1089"/>
        <v/>
      </c>
      <c r="Z2475" s="65" t="str">
        <f t="shared" si="1090"/>
        <v/>
      </c>
      <c r="AA2475" s="65" t="str">
        <f t="shared" si="1091"/>
        <v/>
      </c>
      <c r="AB2475" s="65" t="str">
        <f t="shared" si="1092"/>
        <v/>
      </c>
      <c r="AC2475" s="65" t="str">
        <f t="shared" si="1093"/>
        <v/>
      </c>
      <c r="AH2475" s="65" t="str">
        <f t="shared" si="1083"/>
        <v>1890040710</v>
      </c>
      <c r="AI2475" s="65">
        <v>18900407</v>
      </c>
      <c r="AJ2475" s="65" t="s">
        <v>5369</v>
      </c>
      <c r="AK2475" s="65">
        <v>10</v>
      </c>
      <c r="AL2475" s="65" t="s">
        <v>2076</v>
      </c>
      <c r="AN2475" s="65" t="str">
        <f t="shared" si="1078"/>
        <v/>
      </c>
    </row>
    <row r="2476" spans="1:40" ht="16.8" customHeight="1" x14ac:dyDescent="0.25">
      <c r="A2476" s="113">
        <v>2</v>
      </c>
      <c r="B2476" s="342" t="s">
        <v>746</v>
      </c>
      <c r="C2476" s="351" t="s">
        <v>5062</v>
      </c>
      <c r="D2476" s="334" t="str">
        <f>CONCATENATE("'", LEFT(E2476,4),"-",MID(E2476,5,2),"-", MID(E2476,7,2), " ", C2476,"'")</f>
        <v>'1887-02-22 15:00'</v>
      </c>
      <c r="E2476" s="211">
        <f t="shared" si="1099"/>
        <v>18870222</v>
      </c>
      <c r="F2476" s="262">
        <v>11</v>
      </c>
      <c r="G2476" s="211" t="s">
        <v>5172</v>
      </c>
      <c r="R2476" s="112" t="str">
        <f>IF(D2476="","", CONCATENATE("Update games set ", B2476, "= ",D2476," where game_id=", E2476))</f>
        <v>Update games set Game_date= '1887-02-22 15:00' where game_id=18870222</v>
      </c>
      <c r="S2476" s="112" t="str">
        <f t="shared" si="1079"/>
        <v>Update lineups set player_name = 'F Geary', raw_name = 'F Geary' where game_id = 18870222 and player_order = 11</v>
      </c>
      <c r="T2476" s="112" t="str">
        <f t="shared" si="1080"/>
        <v/>
      </c>
      <c r="U2476" s="200" t="str">
        <f t="shared" si="1077"/>
        <v/>
      </c>
      <c r="V2476" s="112" t="str">
        <f t="shared" si="1081"/>
        <v/>
      </c>
      <c r="W2476" s="415" t="str">
        <f t="shared" si="1082"/>
        <v/>
      </c>
      <c r="Y2476" s="65" t="str">
        <f t="shared" si="1089"/>
        <v/>
      </c>
      <c r="Z2476" s="65" t="str">
        <f t="shared" si="1090"/>
        <v/>
      </c>
      <c r="AA2476" s="65" t="str">
        <f t="shared" si="1091"/>
        <v/>
      </c>
      <c r="AB2476" s="65" t="str">
        <f t="shared" si="1092"/>
        <v/>
      </c>
      <c r="AC2476" s="65" t="str">
        <f t="shared" si="1093"/>
        <v/>
      </c>
      <c r="AH2476" s="65" t="str">
        <f t="shared" si="1083"/>
        <v>1890040711</v>
      </c>
      <c r="AI2476" s="65">
        <v>18900407</v>
      </c>
      <c r="AJ2476" s="65" t="s">
        <v>5369</v>
      </c>
      <c r="AK2476" s="65">
        <v>11</v>
      </c>
      <c r="AL2476" s="65" t="s">
        <v>3314</v>
      </c>
      <c r="AN2476" s="65" t="str">
        <f t="shared" si="1078"/>
        <v/>
      </c>
    </row>
    <row r="2477" spans="1:40" ht="16.8" customHeight="1" x14ac:dyDescent="0.25">
      <c r="A2477" s="113">
        <v>2</v>
      </c>
      <c r="B2477" s="342" t="s">
        <v>25</v>
      </c>
      <c r="D2477" s="350" t="str">
        <f t="shared" si="1098"/>
        <v/>
      </c>
      <c r="E2477" s="211">
        <f t="shared" si="1099"/>
        <v>18870222</v>
      </c>
      <c r="F2477" s="262">
        <v>12</v>
      </c>
      <c r="G2477" s="212"/>
      <c r="H2477" s="212"/>
      <c r="N2477" s="416"/>
      <c r="O2477" s="212"/>
      <c r="P2477" s="212"/>
      <c r="R2477" s="112" t="str">
        <f>IF(D2477="","", CONCATENATE("Update games set ", B2477, "= ",D2477," where game_id=", E2477))</f>
        <v/>
      </c>
      <c r="S2477" s="112" t="str">
        <f t="shared" si="1079"/>
        <v/>
      </c>
      <c r="T2477" s="112" t="str">
        <f t="shared" si="1080"/>
        <v/>
      </c>
      <c r="U2477" s="200" t="str">
        <f t="shared" si="1077"/>
        <v/>
      </c>
      <c r="V2477" s="112" t="str">
        <f t="shared" si="1081"/>
        <v/>
      </c>
      <c r="W2477" s="415" t="str">
        <f t="shared" si="1082"/>
        <v/>
      </c>
      <c r="Y2477" s="65" t="str">
        <f t="shared" si="1089"/>
        <v/>
      </c>
      <c r="Z2477" s="65" t="str">
        <f t="shared" si="1090"/>
        <v/>
      </c>
      <c r="AA2477" s="65" t="str">
        <f t="shared" si="1091"/>
        <v/>
      </c>
      <c r="AB2477" s="65" t="str">
        <f t="shared" si="1092"/>
        <v/>
      </c>
      <c r="AC2477" s="65" t="str">
        <f t="shared" si="1093"/>
        <v/>
      </c>
      <c r="AH2477" s="65" t="str">
        <f t="shared" si="1083"/>
        <v>1890040712</v>
      </c>
      <c r="AI2477" s="65">
        <v>18900407</v>
      </c>
      <c r="AJ2477" s="65" t="s">
        <v>5369</v>
      </c>
      <c r="AK2477" s="65">
        <v>12</v>
      </c>
      <c r="AL2477" s="65" t="s">
        <v>653</v>
      </c>
      <c r="AN2477" s="65" t="str">
        <f t="shared" si="1078"/>
        <v/>
      </c>
    </row>
    <row r="2478" spans="1:40" ht="16.8" customHeight="1" x14ac:dyDescent="0.25">
      <c r="A2478" s="113">
        <v>2</v>
      </c>
      <c r="B2478" s="342" t="s">
        <v>475</v>
      </c>
      <c r="D2478" s="349" t="str">
        <f t="shared" si="1087"/>
        <v/>
      </c>
      <c r="E2478" s="211">
        <f t="shared" si="1099"/>
        <v>18870222</v>
      </c>
      <c r="F2478" s="262">
        <v>13</v>
      </c>
      <c r="R2478" s="112" t="str">
        <f>IF(D2478="","", CONCATENATE("Update games set ", B2478, "= ",D2478," where game_id=", E2478))</f>
        <v/>
      </c>
      <c r="S2478" s="112" t="str">
        <f t="shared" si="1079"/>
        <v/>
      </c>
      <c r="T2478" s="112" t="str">
        <f t="shared" si="1080"/>
        <v/>
      </c>
      <c r="U2478" s="200" t="str">
        <f t="shared" si="1077"/>
        <v/>
      </c>
      <c r="V2478" s="112" t="str">
        <f t="shared" si="1081"/>
        <v/>
      </c>
      <c r="W2478" s="415" t="str">
        <f t="shared" si="1082"/>
        <v/>
      </c>
      <c r="Y2478" s="65" t="str">
        <f t="shared" si="1089"/>
        <v/>
      </c>
      <c r="Z2478" s="65" t="str">
        <f t="shared" si="1090"/>
        <v/>
      </c>
      <c r="AA2478" s="65" t="str">
        <f t="shared" si="1091"/>
        <v/>
      </c>
      <c r="AB2478" s="65" t="str">
        <f t="shared" si="1092"/>
        <v/>
      </c>
      <c r="AC2478" s="65" t="str">
        <f t="shared" si="1093"/>
        <v/>
      </c>
      <c r="AH2478" s="65" t="str">
        <f t="shared" si="1083"/>
        <v>1890040713</v>
      </c>
      <c r="AI2478" s="65">
        <v>18900407</v>
      </c>
      <c r="AJ2478" s="65" t="s">
        <v>5369</v>
      </c>
      <c r="AK2478" s="65">
        <v>13</v>
      </c>
      <c r="AL2478" s="65" t="s">
        <v>653</v>
      </c>
      <c r="AN2478" s="65" t="str">
        <f t="shared" si="1078"/>
        <v/>
      </c>
    </row>
    <row r="2479" spans="1:40" ht="16.8" customHeight="1" x14ac:dyDescent="0.25">
      <c r="A2479" s="113">
        <v>2</v>
      </c>
      <c r="B2479" s="342" t="s">
        <v>20</v>
      </c>
      <c r="C2479" s="342" t="s">
        <v>5095</v>
      </c>
      <c r="D2479" s="350" t="str">
        <f t="shared" si="1098"/>
        <v>'Gregory Gound, Lenton'</v>
      </c>
      <c r="E2479" s="211">
        <f t="shared" si="1099"/>
        <v>18870222</v>
      </c>
      <c r="F2479" s="262">
        <v>14</v>
      </c>
      <c r="R2479" s="112" t="str">
        <f>IF(D2479="","", CONCATENATE("Update games set ", B2479, "= ",D2479," where game_id=", E2479))</f>
        <v>Update games set Ground= 'Gregory Gound, Lenton' where game_id=18870222</v>
      </c>
      <c r="S2479" s="112" t="str">
        <f t="shared" si="1079"/>
        <v/>
      </c>
      <c r="T2479" s="112" t="str">
        <f t="shared" si="1080"/>
        <v/>
      </c>
      <c r="U2479" s="200" t="str">
        <f t="shared" si="1077"/>
        <v/>
      </c>
      <c r="V2479" s="112" t="str">
        <f t="shared" si="1081"/>
        <v/>
      </c>
      <c r="W2479" s="415" t="str">
        <f t="shared" si="1082"/>
        <v/>
      </c>
      <c r="Y2479" s="65" t="str">
        <f t="shared" si="1089"/>
        <v/>
      </c>
      <c r="Z2479" s="65" t="str">
        <f t="shared" si="1090"/>
        <v/>
      </c>
      <c r="AA2479" s="65" t="str">
        <f t="shared" si="1091"/>
        <v/>
      </c>
      <c r="AB2479" s="65" t="str">
        <f t="shared" si="1092"/>
        <v/>
      </c>
      <c r="AC2479" s="65" t="str">
        <f t="shared" si="1093"/>
        <v/>
      </c>
      <c r="AH2479" s="65" t="str">
        <f t="shared" si="1083"/>
        <v>1890040714</v>
      </c>
      <c r="AI2479" s="65">
        <v>18900407</v>
      </c>
      <c r="AJ2479" s="65" t="s">
        <v>5369</v>
      </c>
      <c r="AK2479" s="65">
        <v>14</v>
      </c>
      <c r="AL2479" s="65" t="s">
        <v>653</v>
      </c>
      <c r="AN2479" s="65" t="str">
        <f t="shared" si="1078"/>
        <v/>
      </c>
    </row>
    <row r="2480" spans="1:40" ht="16.8" customHeight="1" x14ac:dyDescent="0.25">
      <c r="A2480" s="113">
        <v>2</v>
      </c>
      <c r="B2480" s="342" t="s">
        <v>4882</v>
      </c>
      <c r="C2480" s="342" t="str">
        <f>IF(C2479="", "", C2479)</f>
        <v>Gregory Gound, Lenton</v>
      </c>
      <c r="D2480" s="350" t="str">
        <f t="shared" si="1098"/>
        <v>'Gregory Gound, Lenton'</v>
      </c>
      <c r="E2480" s="211">
        <f t="shared" si="1099"/>
        <v>18870222</v>
      </c>
      <c r="F2480" s="262">
        <v>15</v>
      </c>
      <c r="R2480" s="112" t="str">
        <f>IF(D2480="","", CONCATENATE("Update games set ", B2480, "= ",D2480," where game_id=", E2480))</f>
        <v>Update games set Ground_parent= 'Gregory Gound, Lenton' where game_id=18870222</v>
      </c>
      <c r="S2480" s="112" t="str">
        <f t="shared" si="1079"/>
        <v/>
      </c>
      <c r="T2480" s="112" t="str">
        <f t="shared" si="1080"/>
        <v/>
      </c>
      <c r="U2480" s="200" t="str">
        <f t="shared" si="1077"/>
        <v/>
      </c>
      <c r="V2480" s="112" t="str">
        <f t="shared" si="1081"/>
        <v/>
      </c>
      <c r="W2480" s="415" t="str">
        <f t="shared" si="1082"/>
        <v/>
      </c>
      <c r="Y2480" s="65" t="str">
        <f t="shared" si="1089"/>
        <v/>
      </c>
      <c r="Z2480" s="65" t="str">
        <f t="shared" si="1090"/>
        <v/>
      </c>
      <c r="AA2480" s="65" t="str">
        <f t="shared" si="1091"/>
        <v/>
      </c>
      <c r="AB2480" s="65" t="str">
        <f t="shared" si="1092"/>
        <v/>
      </c>
      <c r="AC2480" s="65" t="str">
        <f t="shared" si="1093"/>
        <v/>
      </c>
      <c r="AH2480" s="65" t="str">
        <f t="shared" si="1083"/>
        <v>1890040715</v>
      </c>
      <c r="AI2480" s="65">
        <v>18900407</v>
      </c>
      <c r="AJ2480" s="65" t="s">
        <v>5369</v>
      </c>
      <c r="AK2480" s="65">
        <v>15</v>
      </c>
      <c r="AL2480" s="65" t="s">
        <v>653</v>
      </c>
      <c r="AN2480" s="65" t="str">
        <f t="shared" si="1078"/>
        <v/>
      </c>
    </row>
    <row r="2481" spans="1:40" s="126" customFormat="1" ht="16.8" customHeight="1" thickBot="1" x14ac:dyDescent="0.3">
      <c r="A2481" s="113">
        <v>2</v>
      </c>
      <c r="B2481" s="116" t="s">
        <v>115</v>
      </c>
      <c r="C2481" s="352"/>
      <c r="D2481" s="370" t="str">
        <f t="shared" ref="D2481" si="1101">IF(MID(E2481,5,2)*1&gt;6,_xlfn.CONCAT("'",LEFT(E2481,4),"-",MID(E2481,3,2)+1,"'"),_xlfn.CONCAT("'",LEFT(E2481,4)-1,"-",MID(E2481,3,2),"'"))</f>
        <v>'1886-87'</v>
      </c>
      <c r="E2481" s="214">
        <f t="shared" si="1099"/>
        <v>18870222</v>
      </c>
      <c r="F2481" s="266">
        <v>16</v>
      </c>
      <c r="G2481" s="343"/>
      <c r="H2481" s="343"/>
      <c r="I2481" s="267"/>
      <c r="J2481" s="214"/>
      <c r="K2481" s="266"/>
      <c r="L2481" s="266"/>
      <c r="M2481" s="266"/>
      <c r="N2481" s="419"/>
      <c r="O2481" s="343"/>
      <c r="P2481" s="343"/>
      <c r="Q2481" s="346"/>
      <c r="R2481" s="112" t="str">
        <f>IF(D2481="","", CONCATENATE("Update games set ", B2481, "= ",D2481," where game_id=", E2481))</f>
        <v>Update games set Season= '1886-87' where game_id=18870222</v>
      </c>
      <c r="S2481" s="112" t="str">
        <f t="shared" si="1079"/>
        <v/>
      </c>
      <c r="T2481" s="112" t="str">
        <f t="shared" si="1080"/>
        <v/>
      </c>
      <c r="U2481" s="200" t="str">
        <f t="shared" si="1077"/>
        <v/>
      </c>
      <c r="V2481" s="112" t="str">
        <f t="shared" si="1081"/>
        <v/>
      </c>
      <c r="W2481" s="415" t="str">
        <f t="shared" si="1082"/>
        <v/>
      </c>
      <c r="X2481" s="240"/>
      <c r="Y2481" s="65" t="str">
        <f t="shared" si="1089"/>
        <v/>
      </c>
      <c r="Z2481" s="65" t="str">
        <f t="shared" si="1090"/>
        <v/>
      </c>
      <c r="AA2481" s="65" t="str">
        <f t="shared" si="1091"/>
        <v/>
      </c>
      <c r="AB2481" s="65" t="str">
        <f t="shared" si="1092"/>
        <v/>
      </c>
      <c r="AC2481" s="65" t="str">
        <f t="shared" si="1093"/>
        <v/>
      </c>
      <c r="AH2481" s="65" t="str">
        <f t="shared" si="1083"/>
        <v>1890040716</v>
      </c>
      <c r="AI2481" s="126">
        <v>18900407</v>
      </c>
      <c r="AJ2481" s="126" t="s">
        <v>5369</v>
      </c>
      <c r="AK2481" s="126">
        <v>16</v>
      </c>
      <c r="AL2481" s="126" t="s">
        <v>653</v>
      </c>
      <c r="AN2481" s="65" t="str">
        <f t="shared" si="1078"/>
        <v/>
      </c>
    </row>
    <row r="2482" spans="1:40" ht="15" thickTop="1" x14ac:dyDescent="0.25">
      <c r="A2482" s="113">
        <v>2</v>
      </c>
      <c r="B2482" s="341" t="s">
        <v>22</v>
      </c>
      <c r="C2482" s="341" t="s">
        <v>4638</v>
      </c>
      <c r="D2482" s="341" t="str">
        <f t="shared" si="1098"/>
        <v>'Heart Of Midlothian'</v>
      </c>
      <c r="E2482" s="211">
        <v>18910103</v>
      </c>
      <c r="F2482" s="262">
        <v>1</v>
      </c>
      <c r="G2482" s="211" t="s">
        <v>4764</v>
      </c>
      <c r="H2482" s="212"/>
      <c r="R2482" s="112" t="str">
        <f>IF(D2482="","", CONCATENATE("Update games set ", B2482, "= ",D2482," where game_id=", E2482))</f>
        <v>Update games set Opponent= 'Heart Of Midlothian' where game_id=18910103</v>
      </c>
      <c r="S2482" s="112" t="str">
        <f t="shared" si="1079"/>
        <v>Update lineups set player_name = 'W Brown', raw_name = 'W Brown' where game_id = 18910103 and player_order = 1</v>
      </c>
      <c r="T2482" s="112" t="str">
        <f t="shared" si="1080"/>
        <v/>
      </c>
      <c r="U2482" s="200" t="str">
        <f t="shared" si="1077"/>
        <v/>
      </c>
      <c r="V2482" s="112" t="str">
        <f t="shared" si="1081"/>
        <v/>
      </c>
      <c r="W2482" s="415" t="str">
        <f t="shared" si="1082"/>
        <v/>
      </c>
      <c r="Y2482" s="65" t="str">
        <f t="shared" si="1089"/>
        <v/>
      </c>
      <c r="Z2482" s="65" t="str">
        <f t="shared" si="1090"/>
        <v/>
      </c>
      <c r="AA2482" s="65" t="str">
        <f t="shared" si="1091"/>
        <v/>
      </c>
      <c r="AB2482" s="65" t="str">
        <f t="shared" si="1092"/>
        <v/>
      </c>
      <c r="AC2482" s="65" t="str">
        <f t="shared" si="1093"/>
        <v/>
      </c>
      <c r="AH2482" s="65" t="str">
        <f t="shared" si="1083"/>
        <v>189009061</v>
      </c>
      <c r="AI2482" s="65">
        <v>18900906</v>
      </c>
      <c r="AJ2482" s="65" t="s">
        <v>5369</v>
      </c>
      <c r="AK2482" s="65">
        <v>1</v>
      </c>
      <c r="AL2482" s="65" t="s">
        <v>2981</v>
      </c>
      <c r="AN2482" s="65" t="str">
        <f t="shared" si="1078"/>
        <v>update games set source = 'The Nottingham Forest Football Scrapbook' where game_id = 18910103</v>
      </c>
    </row>
    <row r="2483" spans="1:40" ht="16.8" customHeight="1" x14ac:dyDescent="0.25">
      <c r="A2483" s="113">
        <v>2</v>
      </c>
      <c r="B2483" s="342" t="s">
        <v>4979</v>
      </c>
      <c r="C2483" s="342" t="str">
        <f>IF(C2482="", "", C2482)</f>
        <v>Heart Of Midlothian</v>
      </c>
      <c r="D2483" s="350" t="str">
        <f t="shared" si="1098"/>
        <v>'Heart Of Midlothian'</v>
      </c>
      <c r="E2483" s="211">
        <f>E2482</f>
        <v>18910103</v>
      </c>
      <c r="F2483" s="262">
        <v>2</v>
      </c>
      <c r="G2483" s="211" t="s">
        <v>5129</v>
      </c>
      <c r="R2483" s="112" t="str">
        <f>IF(D2483="","", CONCATENATE("Update games set ", B2483, "= ",D2483," where game_id=", E2483))</f>
        <v>Update games set Opp_parent= 'Heart Of Midlothian' where game_id=18910103</v>
      </c>
      <c r="S2483" s="112" t="str">
        <f t="shared" si="1079"/>
        <v>Update lineups set player_name = 'JM Earp', raw_name = 'JM Earp' where game_id = 18910103 and player_order = 2</v>
      </c>
      <c r="T2483" s="112" t="str">
        <f t="shared" si="1080"/>
        <v/>
      </c>
      <c r="U2483" s="200" t="str">
        <f t="shared" si="1077"/>
        <v/>
      </c>
      <c r="V2483" s="112" t="str">
        <f t="shared" si="1081"/>
        <v/>
      </c>
      <c r="W2483" s="415" t="str">
        <f t="shared" si="1082"/>
        <v/>
      </c>
      <c r="Y2483" s="65" t="str">
        <f t="shared" si="1089"/>
        <v/>
      </c>
      <c r="Z2483" s="65" t="str">
        <f t="shared" si="1090"/>
        <v/>
      </c>
      <c r="AA2483" s="65" t="str">
        <f t="shared" si="1091"/>
        <v/>
      </c>
      <c r="AB2483" s="65" t="str">
        <f t="shared" si="1092"/>
        <v/>
      </c>
      <c r="AC2483" s="65" t="str">
        <f t="shared" si="1093"/>
        <v/>
      </c>
      <c r="AH2483" s="65" t="str">
        <f t="shared" si="1083"/>
        <v>189009062</v>
      </c>
      <c r="AI2483" s="65">
        <v>18900906</v>
      </c>
      <c r="AJ2483" s="65" t="s">
        <v>5369</v>
      </c>
      <c r="AK2483" s="65">
        <v>2</v>
      </c>
      <c r="AL2483" s="65" t="s">
        <v>2046</v>
      </c>
      <c r="AN2483" s="65" t="str">
        <f t="shared" si="1078"/>
        <v/>
      </c>
    </row>
    <row r="2484" spans="1:40" ht="16.8" customHeight="1" x14ac:dyDescent="0.25">
      <c r="A2484" s="113">
        <v>2</v>
      </c>
      <c r="B2484" s="342" t="s">
        <v>2653</v>
      </c>
      <c r="C2484" s="342" t="s">
        <v>663</v>
      </c>
      <c r="D2484" s="350" t="str">
        <f t="shared" si="1098"/>
        <v>'Friendly'</v>
      </c>
      <c r="E2484" s="211">
        <f t="shared" ref="E2484:E2497" si="1102">E2483</f>
        <v>18910103</v>
      </c>
      <c r="F2484" s="262">
        <v>3</v>
      </c>
      <c r="G2484" s="211" t="s">
        <v>5135</v>
      </c>
      <c r="R2484" s="112" t="str">
        <f>IF(D2484="","", CONCATENATE("Update games set ", B2484, "= ",D2484," where game_id=", E2484))</f>
        <v>Update games set Game_type= 'Friendly' where game_id=18910103</v>
      </c>
      <c r="S2484" s="112" t="str">
        <f t="shared" si="1079"/>
        <v>Update lineups set player_name = 'A Scott', raw_name = 'A Scott' where game_id = 18910103 and player_order = 3</v>
      </c>
      <c r="T2484" s="112" t="str">
        <f t="shared" si="1080"/>
        <v/>
      </c>
      <c r="U2484" s="200" t="str">
        <f t="shared" si="1077"/>
        <v/>
      </c>
      <c r="V2484" s="112" t="str">
        <f t="shared" si="1081"/>
        <v/>
      </c>
      <c r="W2484" s="415" t="str">
        <f t="shared" si="1082"/>
        <v/>
      </c>
      <c r="Y2484" s="65" t="str">
        <f t="shared" si="1089"/>
        <v/>
      </c>
      <c r="Z2484" s="65" t="str">
        <f t="shared" si="1090"/>
        <v/>
      </c>
      <c r="AA2484" s="65" t="str">
        <f t="shared" si="1091"/>
        <v/>
      </c>
      <c r="AB2484" s="65" t="str">
        <f t="shared" si="1092"/>
        <v/>
      </c>
      <c r="AC2484" s="65" t="str">
        <f t="shared" si="1093"/>
        <v/>
      </c>
      <c r="AH2484" s="65" t="str">
        <f t="shared" si="1083"/>
        <v>189009063</v>
      </c>
      <c r="AI2484" s="65">
        <v>18900906</v>
      </c>
      <c r="AJ2484" s="65" t="s">
        <v>5369</v>
      </c>
      <c r="AK2484" s="65">
        <v>3</v>
      </c>
      <c r="AL2484" s="65" t="s">
        <v>3596</v>
      </c>
      <c r="AN2484" s="65" t="str">
        <f t="shared" si="1078"/>
        <v/>
      </c>
    </row>
    <row r="2485" spans="1:40" ht="16.8" customHeight="1" x14ac:dyDescent="0.25">
      <c r="A2485" s="113">
        <v>2</v>
      </c>
      <c r="B2485" s="342" t="s">
        <v>4978</v>
      </c>
      <c r="C2485" s="342" t="s">
        <v>5065</v>
      </c>
      <c r="D2485" s="350" t="str">
        <f t="shared" si="1098"/>
        <v>'H'</v>
      </c>
      <c r="E2485" s="211">
        <f t="shared" si="1102"/>
        <v>18910103</v>
      </c>
      <c r="F2485" s="262">
        <v>4</v>
      </c>
      <c r="G2485" s="211" t="s">
        <v>4901</v>
      </c>
      <c r="R2485" s="112" t="str">
        <f>IF(D2485="","", CONCATENATE("Update games set ", B2485, "= ",D2485," where game_id=", E2485))</f>
        <v>Update games set HAN= 'H' where game_id=18910103</v>
      </c>
      <c r="S2485" s="112" t="str">
        <f t="shared" si="1079"/>
        <v>Update lineups set player_name = 'A Smith', raw_name = 'A Smith' where game_id = 18910103 and player_order = 4</v>
      </c>
      <c r="T2485" s="112" t="str">
        <f t="shared" si="1080"/>
        <v/>
      </c>
      <c r="U2485" s="200" t="str">
        <f t="shared" si="1077"/>
        <v/>
      </c>
      <c r="V2485" s="112" t="str">
        <f t="shared" si="1081"/>
        <v/>
      </c>
      <c r="W2485" s="415" t="str">
        <f t="shared" si="1082"/>
        <v/>
      </c>
      <c r="Y2485" s="65" t="str">
        <f t="shared" si="1089"/>
        <v/>
      </c>
      <c r="Z2485" s="65" t="str">
        <f t="shared" si="1090"/>
        <v/>
      </c>
      <c r="AA2485" s="65" t="str">
        <f t="shared" si="1091"/>
        <v/>
      </c>
      <c r="AB2485" s="65" t="str">
        <f t="shared" si="1092"/>
        <v/>
      </c>
      <c r="AC2485" s="65" t="str">
        <f t="shared" si="1093"/>
        <v/>
      </c>
      <c r="AH2485" s="65" t="str">
        <f t="shared" si="1083"/>
        <v>189009064</v>
      </c>
      <c r="AI2485" s="65">
        <v>18900906</v>
      </c>
      <c r="AJ2485" s="65" t="s">
        <v>5369</v>
      </c>
      <c r="AK2485" s="65">
        <v>4</v>
      </c>
      <c r="AL2485" s="65" t="s">
        <v>3645</v>
      </c>
      <c r="AN2485" s="65" t="str">
        <f t="shared" si="1078"/>
        <v/>
      </c>
    </row>
    <row r="2486" spans="1:40" ht="16.8" customHeight="1" x14ac:dyDescent="0.25">
      <c r="A2486" s="113">
        <v>2</v>
      </c>
      <c r="B2486" s="342" t="s">
        <v>5</v>
      </c>
      <c r="C2486" s="342">
        <v>8</v>
      </c>
      <c r="D2486" s="349">
        <f t="shared" si="1085"/>
        <v>8</v>
      </c>
      <c r="E2486" s="211">
        <f t="shared" si="1102"/>
        <v>18910103</v>
      </c>
      <c r="F2486" s="262">
        <v>5</v>
      </c>
      <c r="G2486" s="211" t="s">
        <v>5136</v>
      </c>
      <c r="R2486" s="112" t="str">
        <f>IF(D2486="","", CONCATENATE("Update games set ", B2486, "= ",D2486," where game_id=", E2486))</f>
        <v>Update games set F= 8 where game_id=18910103</v>
      </c>
      <c r="S2486" s="112" t="str">
        <f t="shared" si="1079"/>
        <v>Update lineups set player_name = 'D Russell', raw_name = 'D Russell' where game_id = 18910103 and player_order = 5</v>
      </c>
      <c r="T2486" s="112" t="str">
        <f t="shared" si="1080"/>
        <v/>
      </c>
      <c r="U2486" s="200" t="str">
        <f t="shared" si="1077"/>
        <v/>
      </c>
      <c r="V2486" s="112" t="str">
        <f t="shared" si="1081"/>
        <v/>
      </c>
      <c r="W2486" s="415" t="str">
        <f t="shared" si="1082"/>
        <v/>
      </c>
      <c r="Y2486" s="65" t="str">
        <f t="shared" si="1089"/>
        <v/>
      </c>
      <c r="Z2486" s="65" t="str">
        <f t="shared" si="1090"/>
        <v/>
      </c>
      <c r="AA2486" s="65" t="str">
        <f t="shared" si="1091"/>
        <v/>
      </c>
      <c r="AB2486" s="65" t="str">
        <f t="shared" si="1092"/>
        <v/>
      </c>
      <c r="AC2486" s="65" t="str">
        <f t="shared" si="1093"/>
        <v/>
      </c>
      <c r="AH2486" s="65" t="str">
        <f t="shared" si="1083"/>
        <v>189009065</v>
      </c>
      <c r="AI2486" s="65">
        <v>18900906</v>
      </c>
      <c r="AJ2486" s="65" t="s">
        <v>5369</v>
      </c>
      <c r="AK2486" s="65">
        <v>5</v>
      </c>
      <c r="AL2486" s="65" t="s">
        <v>3590</v>
      </c>
      <c r="AN2486" s="65" t="str">
        <f t="shared" si="1078"/>
        <v/>
      </c>
    </row>
    <row r="2487" spans="1:40" ht="16.8" customHeight="1" x14ac:dyDescent="0.25">
      <c r="A2487" s="113">
        <v>2</v>
      </c>
      <c r="B2487" s="342" t="s">
        <v>0</v>
      </c>
      <c r="C2487" s="342">
        <v>2</v>
      </c>
      <c r="D2487" s="349">
        <f t="shared" si="1085"/>
        <v>2</v>
      </c>
      <c r="E2487" s="211">
        <f t="shared" si="1102"/>
        <v>18910103</v>
      </c>
      <c r="F2487" s="262">
        <v>6</v>
      </c>
      <c r="G2487" s="211" t="s">
        <v>5117</v>
      </c>
      <c r="R2487" s="112" t="str">
        <f>IF(D2487="","", CONCATENATE("Update games set ", B2487, "= ",D2487," where game_id=", E2487))</f>
        <v>Update games set A= 2 where game_id=18910103</v>
      </c>
      <c r="S2487" s="112" t="str">
        <f t="shared" si="1079"/>
        <v>Update lineups set player_name = 'T Jeacock', raw_name = 'T Jeacock' where game_id = 18910103 and player_order = 6</v>
      </c>
      <c r="T2487" s="112" t="str">
        <f t="shared" si="1080"/>
        <v/>
      </c>
      <c r="U2487" s="200" t="str">
        <f t="shared" si="1077"/>
        <v/>
      </c>
      <c r="V2487" s="112" t="str">
        <f t="shared" si="1081"/>
        <v/>
      </c>
      <c r="W2487" s="415" t="str">
        <f t="shared" si="1082"/>
        <v/>
      </c>
      <c r="Y2487" s="65" t="str">
        <f t="shared" si="1089"/>
        <v/>
      </c>
      <c r="Z2487" s="65" t="str">
        <f t="shared" si="1090"/>
        <v/>
      </c>
      <c r="AA2487" s="65" t="str">
        <f t="shared" si="1091"/>
        <v/>
      </c>
      <c r="AB2487" s="65" t="str">
        <f t="shared" si="1092"/>
        <v/>
      </c>
      <c r="AC2487" s="65" t="str">
        <f t="shared" si="1093"/>
        <v/>
      </c>
      <c r="AH2487" s="65" t="str">
        <f t="shared" si="1083"/>
        <v>189009066</v>
      </c>
      <c r="AI2487" s="65">
        <v>18900906</v>
      </c>
      <c r="AJ2487" s="65" t="s">
        <v>5369</v>
      </c>
      <c r="AK2487" s="65">
        <v>6</v>
      </c>
      <c r="AL2487" s="65" t="s">
        <v>2029</v>
      </c>
      <c r="AN2487" s="65" t="str">
        <f t="shared" si="1078"/>
        <v/>
      </c>
    </row>
    <row r="2488" spans="1:40" ht="16.8" customHeight="1" x14ac:dyDescent="0.25">
      <c r="A2488" s="113">
        <v>2</v>
      </c>
      <c r="B2488" s="342" t="s">
        <v>23</v>
      </c>
      <c r="D2488" s="334" t="str">
        <f t="shared" ref="D2488" si="1103">IF(C2488="",IF(D2486&gt;D2487,"'W'",IF(D2486=D2487,"'D'","'L'")),_xlfn.CONCAT("'",C2488,"'"))</f>
        <v>'W'</v>
      </c>
      <c r="E2488" s="211">
        <f t="shared" si="1102"/>
        <v>18910103</v>
      </c>
      <c r="F2488" s="262">
        <v>7</v>
      </c>
      <c r="G2488" s="211" t="s">
        <v>5087</v>
      </c>
      <c r="R2488" s="112" t="str">
        <f>IF(D2488="","", CONCATENATE("Update games set ", B2488, "= ",D2488," where game_id=", E2488))</f>
        <v>Update games set Result= 'W' where game_id=18910103</v>
      </c>
      <c r="S2488" s="112" t="str">
        <f t="shared" si="1079"/>
        <v>Update lineups set player_name = 'T Lindley', raw_name = 'T Lindley' where game_id = 18910103 and player_order = 7</v>
      </c>
      <c r="T2488" s="112" t="str">
        <f t="shared" si="1080"/>
        <v/>
      </c>
      <c r="U2488" s="200" t="str">
        <f t="shared" si="1077"/>
        <v/>
      </c>
      <c r="V2488" s="112" t="str">
        <f t="shared" si="1081"/>
        <v/>
      </c>
      <c r="W2488" s="415" t="str">
        <f t="shared" si="1082"/>
        <v/>
      </c>
      <c r="Y2488" s="65" t="str">
        <f t="shared" si="1089"/>
        <v/>
      </c>
      <c r="Z2488" s="65" t="str">
        <f t="shared" si="1090"/>
        <v/>
      </c>
      <c r="AA2488" s="65" t="str">
        <f t="shared" si="1091"/>
        <v/>
      </c>
      <c r="AB2488" s="65" t="str">
        <f t="shared" si="1092"/>
        <v/>
      </c>
      <c r="AC2488" s="65" t="str">
        <f t="shared" si="1093"/>
        <v/>
      </c>
      <c r="AH2488" s="65" t="str">
        <f t="shared" si="1083"/>
        <v>189009067</v>
      </c>
      <c r="AI2488" s="65">
        <v>18900906</v>
      </c>
      <c r="AJ2488" s="65" t="s">
        <v>5369</v>
      </c>
      <c r="AK2488" s="65">
        <v>7</v>
      </c>
      <c r="AL2488" s="65" t="s">
        <v>3444</v>
      </c>
      <c r="AN2488" s="65" t="str">
        <f t="shared" si="1078"/>
        <v/>
      </c>
    </row>
    <row r="2489" spans="1:40" ht="16.8" customHeight="1" x14ac:dyDescent="0.25">
      <c r="A2489" s="113">
        <v>2</v>
      </c>
      <c r="B2489" s="342" t="s">
        <v>768</v>
      </c>
      <c r="D2489" s="349" t="str">
        <f t="shared" si="1087"/>
        <v/>
      </c>
      <c r="E2489" s="211">
        <f t="shared" si="1102"/>
        <v>18910103</v>
      </c>
      <c r="F2489" s="262">
        <v>8</v>
      </c>
      <c r="G2489" s="211" t="s">
        <v>5138</v>
      </c>
      <c r="R2489" s="112" t="str">
        <f>IF(D2489="","", CONCATENATE("Update games set ", B2489, "= ",D2489," where game_id=", E2489))</f>
        <v/>
      </c>
      <c r="S2489" s="112" t="str">
        <f t="shared" si="1079"/>
        <v>Update lineups set player_name = 'W Smith', raw_name = 'W Smith' where game_id = 18910103 and player_order = 8</v>
      </c>
      <c r="T2489" s="112" t="str">
        <f t="shared" si="1080"/>
        <v/>
      </c>
      <c r="U2489" s="200" t="str">
        <f t="shared" si="1077"/>
        <v/>
      </c>
      <c r="V2489" s="112" t="str">
        <f t="shared" si="1081"/>
        <v/>
      </c>
      <c r="W2489" s="415" t="str">
        <f t="shared" si="1082"/>
        <v/>
      </c>
      <c r="Y2489" s="65" t="str">
        <f t="shared" si="1089"/>
        <v/>
      </c>
      <c r="Z2489" s="65" t="str">
        <f t="shared" si="1090"/>
        <v/>
      </c>
      <c r="AA2489" s="65" t="str">
        <f t="shared" si="1091"/>
        <v/>
      </c>
      <c r="AB2489" s="65" t="str">
        <f t="shared" si="1092"/>
        <v/>
      </c>
      <c r="AC2489" s="65" t="str">
        <f t="shared" si="1093"/>
        <v/>
      </c>
      <c r="AH2489" s="65" t="str">
        <f t="shared" si="1083"/>
        <v>189009068</v>
      </c>
      <c r="AI2489" s="65">
        <v>18900906</v>
      </c>
      <c r="AJ2489" s="65" t="s">
        <v>5369</v>
      </c>
      <c r="AK2489" s="65">
        <v>8</v>
      </c>
      <c r="AL2489" s="65" t="s">
        <v>2059</v>
      </c>
      <c r="AN2489" s="65" t="str">
        <f t="shared" si="1078"/>
        <v/>
      </c>
    </row>
    <row r="2490" spans="1:40" ht="16.8" customHeight="1" x14ac:dyDescent="0.25">
      <c r="A2490" s="113">
        <v>2</v>
      </c>
      <c r="B2490" s="342" t="s">
        <v>766</v>
      </c>
      <c r="D2490" s="349" t="str">
        <f t="shared" si="1087"/>
        <v/>
      </c>
      <c r="E2490" s="211">
        <f t="shared" si="1102"/>
        <v>18910103</v>
      </c>
      <c r="F2490" s="262">
        <v>9</v>
      </c>
      <c r="G2490" s="194" t="s">
        <v>5139</v>
      </c>
      <c r="H2490" s="194"/>
      <c r="N2490" s="417"/>
      <c r="O2490" s="194"/>
      <c r="P2490" s="194"/>
      <c r="R2490" s="112" t="str">
        <f>IF(D2490="","", CONCATENATE("Update games set ", B2490, "= ",D2490," where game_id=", E2490))</f>
        <v/>
      </c>
      <c r="S2490" s="112" t="str">
        <f t="shared" si="1079"/>
        <v>Update lineups set player_name = 'A Higgins', raw_name = 'A Higgins' where game_id = 18910103 and player_order = 9</v>
      </c>
      <c r="T2490" s="112" t="str">
        <f t="shared" si="1080"/>
        <v/>
      </c>
      <c r="U2490" s="200" t="str">
        <f t="shared" si="1077"/>
        <v/>
      </c>
      <c r="V2490" s="112" t="str">
        <f t="shared" si="1081"/>
        <v/>
      </c>
      <c r="W2490" s="415" t="str">
        <f t="shared" si="1082"/>
        <v/>
      </c>
      <c r="Y2490" s="65" t="str">
        <f t="shared" si="1089"/>
        <v/>
      </c>
      <c r="Z2490" s="65" t="str">
        <f t="shared" si="1090"/>
        <v/>
      </c>
      <c r="AA2490" s="65" t="str">
        <f t="shared" si="1091"/>
        <v/>
      </c>
      <c r="AB2490" s="65" t="str">
        <f t="shared" si="1092"/>
        <v/>
      </c>
      <c r="AC2490" s="65" t="str">
        <f t="shared" si="1093"/>
        <v/>
      </c>
      <c r="AH2490" s="65" t="str">
        <f t="shared" si="1083"/>
        <v>189009069</v>
      </c>
      <c r="AI2490" s="65">
        <v>18900906</v>
      </c>
      <c r="AJ2490" s="65" t="s">
        <v>5369</v>
      </c>
      <c r="AK2490" s="65">
        <v>9</v>
      </c>
      <c r="AL2490" s="65" t="s">
        <v>3296</v>
      </c>
      <c r="AN2490" s="65" t="str">
        <f t="shared" si="1078"/>
        <v/>
      </c>
    </row>
    <row r="2491" spans="1:40" ht="16.8" customHeight="1" x14ac:dyDescent="0.25">
      <c r="A2491" s="113">
        <v>2</v>
      </c>
      <c r="B2491" s="342" t="s">
        <v>753</v>
      </c>
      <c r="C2491" s="351" t="s">
        <v>5175</v>
      </c>
      <c r="D2491" s="350" t="str">
        <f t="shared" si="1088"/>
        <v>'Mr C Stacey'</v>
      </c>
      <c r="E2491" s="211">
        <f t="shared" si="1102"/>
        <v>18910103</v>
      </c>
      <c r="F2491" s="262">
        <v>10</v>
      </c>
      <c r="G2491" s="194" t="s">
        <v>5173</v>
      </c>
      <c r="N2491" s="417"/>
      <c r="O2491" s="194"/>
      <c r="P2491" s="194"/>
      <c r="R2491" s="112" t="str">
        <f>IF(D2491="","", CONCATENATE("Update games set ", B2491, "= ",D2491," where game_id=", E2491))</f>
        <v>Update games set Referee= 'Mr C Stacey' where game_id=18910103</v>
      </c>
      <c r="S2491" s="112" t="str">
        <f t="shared" si="1079"/>
        <v>Update lineups set player_name = 'Rowan', raw_name = 'Rowan' where game_id = 18910103 and player_order = 10</v>
      </c>
      <c r="T2491" s="112" t="str">
        <f t="shared" si="1080"/>
        <v/>
      </c>
      <c r="U2491" s="200" t="str">
        <f t="shared" si="1077"/>
        <v/>
      </c>
      <c r="V2491" s="112" t="str">
        <f t="shared" si="1081"/>
        <v/>
      </c>
      <c r="W2491" s="415" t="str">
        <f t="shared" si="1082"/>
        <v/>
      </c>
      <c r="Y2491" s="65" t="str">
        <f t="shared" si="1089"/>
        <v/>
      </c>
      <c r="Z2491" s="65" t="str">
        <f t="shared" si="1090"/>
        <v/>
      </c>
      <c r="AA2491" s="65" t="str">
        <f t="shared" si="1091"/>
        <v/>
      </c>
      <c r="AB2491" s="65" t="str">
        <f t="shared" si="1092"/>
        <v/>
      </c>
      <c r="AC2491" s="65" t="str">
        <f t="shared" si="1093"/>
        <v/>
      </c>
      <c r="AH2491" s="65" t="str">
        <f t="shared" si="1083"/>
        <v>1890090610</v>
      </c>
      <c r="AI2491" s="65">
        <v>18900906</v>
      </c>
      <c r="AJ2491" s="65" t="s">
        <v>5369</v>
      </c>
      <c r="AK2491" s="65">
        <v>10</v>
      </c>
      <c r="AL2491" s="65" t="s">
        <v>3632</v>
      </c>
      <c r="AN2491" s="65" t="str">
        <f t="shared" si="1078"/>
        <v/>
      </c>
    </row>
    <row r="2492" spans="1:40" ht="16.8" customHeight="1" x14ac:dyDescent="0.25">
      <c r="A2492" s="113">
        <v>2</v>
      </c>
      <c r="B2492" s="342" t="s">
        <v>746</v>
      </c>
      <c r="C2492" s="351" t="s">
        <v>5062</v>
      </c>
      <c r="D2492" s="334" t="str">
        <f>CONCATENATE("'", LEFT(E2492,4),"-",MID(E2492,5,2),"-", MID(E2492,7,2), " ", C2492,"'")</f>
        <v>'1891-01-03 15:00'</v>
      </c>
      <c r="E2492" s="211">
        <f t="shared" si="1102"/>
        <v>18910103</v>
      </c>
      <c r="F2492" s="262">
        <v>11</v>
      </c>
      <c r="G2492" s="211" t="s">
        <v>5174</v>
      </c>
      <c r="R2492" s="112" t="str">
        <f>IF(D2492="","", CONCATENATE("Update games set ", B2492, "= ",D2492," where game_id=", E2492))</f>
        <v>Update games set Game_date= '1891-01-03 15:00' where game_id=18910103</v>
      </c>
      <c r="S2492" s="112" t="str">
        <f t="shared" si="1079"/>
        <v>Update lineups set player_name = 'Shaw', raw_name = 'Shaw' where game_id = 18910103 and player_order = 11</v>
      </c>
      <c r="T2492" s="112" t="str">
        <f t="shared" si="1080"/>
        <v/>
      </c>
      <c r="U2492" s="200" t="str">
        <f t="shared" si="1077"/>
        <v/>
      </c>
      <c r="V2492" s="112" t="str">
        <f t="shared" si="1081"/>
        <v/>
      </c>
      <c r="W2492" s="415" t="str">
        <f t="shared" si="1082"/>
        <v/>
      </c>
      <c r="Y2492" s="65" t="str">
        <f t="shared" si="1089"/>
        <v/>
      </c>
      <c r="Z2492" s="65" t="str">
        <f t="shared" si="1090"/>
        <v/>
      </c>
      <c r="AA2492" s="65" t="str">
        <f t="shared" si="1091"/>
        <v/>
      </c>
      <c r="AB2492" s="65" t="str">
        <f t="shared" si="1092"/>
        <v/>
      </c>
      <c r="AC2492" s="65" t="str">
        <f t="shared" si="1093"/>
        <v/>
      </c>
      <c r="AH2492" s="65" t="str">
        <f t="shared" si="1083"/>
        <v>1890090611</v>
      </c>
      <c r="AI2492" s="65">
        <v>18900906</v>
      </c>
      <c r="AJ2492" s="65" t="s">
        <v>5369</v>
      </c>
      <c r="AK2492" s="65">
        <v>11</v>
      </c>
      <c r="AL2492" s="65" t="s">
        <v>3314</v>
      </c>
      <c r="AN2492" s="65" t="str">
        <f t="shared" si="1078"/>
        <v/>
      </c>
    </row>
    <row r="2493" spans="1:40" ht="16.8" customHeight="1" x14ac:dyDescent="0.25">
      <c r="A2493" s="113">
        <v>2</v>
      </c>
      <c r="B2493" s="342" t="s">
        <v>25</v>
      </c>
      <c r="D2493" s="350" t="str">
        <f t="shared" si="1098"/>
        <v/>
      </c>
      <c r="E2493" s="211">
        <f t="shared" si="1102"/>
        <v>18910103</v>
      </c>
      <c r="F2493" s="262">
        <v>12</v>
      </c>
      <c r="G2493" s="212"/>
      <c r="H2493" s="212"/>
      <c r="N2493" s="416"/>
      <c r="O2493" s="212"/>
      <c r="P2493" s="212"/>
      <c r="R2493" s="112" t="str">
        <f>IF(D2493="","", CONCATENATE("Update games set ", B2493, "= ",D2493," where game_id=", E2493))</f>
        <v/>
      </c>
      <c r="S2493" s="112" t="str">
        <f t="shared" si="1079"/>
        <v/>
      </c>
      <c r="T2493" s="112" t="str">
        <f t="shared" si="1080"/>
        <v/>
      </c>
      <c r="U2493" s="200" t="str">
        <f t="shared" si="1077"/>
        <v/>
      </c>
      <c r="V2493" s="112" t="str">
        <f t="shared" si="1081"/>
        <v/>
      </c>
      <c r="W2493" s="415" t="str">
        <f t="shared" si="1082"/>
        <v/>
      </c>
      <c r="Y2493" s="65" t="str">
        <f t="shared" si="1089"/>
        <v/>
      </c>
      <c r="Z2493" s="65" t="str">
        <f t="shared" si="1090"/>
        <v/>
      </c>
      <c r="AA2493" s="65" t="str">
        <f t="shared" si="1091"/>
        <v/>
      </c>
      <c r="AB2493" s="65" t="str">
        <f t="shared" si="1092"/>
        <v/>
      </c>
      <c r="AC2493" s="65" t="str">
        <f t="shared" si="1093"/>
        <v/>
      </c>
      <c r="AH2493" s="65" t="str">
        <f t="shared" si="1083"/>
        <v>1890090612</v>
      </c>
      <c r="AI2493" s="65">
        <v>18900906</v>
      </c>
      <c r="AJ2493" s="65" t="s">
        <v>5369</v>
      </c>
      <c r="AK2493" s="65">
        <v>12</v>
      </c>
      <c r="AL2493" s="65" t="s">
        <v>653</v>
      </c>
      <c r="AN2493" s="65" t="str">
        <f t="shared" si="1078"/>
        <v/>
      </c>
    </row>
    <row r="2494" spans="1:40" ht="16.8" customHeight="1" x14ac:dyDescent="0.25">
      <c r="A2494" s="113">
        <v>2</v>
      </c>
      <c r="B2494" s="342" t="s">
        <v>475</v>
      </c>
      <c r="C2494" s="342">
        <v>3000</v>
      </c>
      <c r="D2494" s="349">
        <f t="shared" si="1087"/>
        <v>3000</v>
      </c>
      <c r="E2494" s="211">
        <f t="shared" si="1102"/>
        <v>18910103</v>
      </c>
      <c r="F2494" s="262">
        <v>13</v>
      </c>
      <c r="R2494" s="112" t="str">
        <f>IF(D2494="","", CONCATENATE("Update games set ", B2494, "= ",D2494," where game_id=", E2494))</f>
        <v>Update games set Att= 3000 where game_id=18910103</v>
      </c>
      <c r="S2494" s="112" t="str">
        <f t="shared" si="1079"/>
        <v/>
      </c>
      <c r="T2494" s="112" t="str">
        <f t="shared" si="1080"/>
        <v/>
      </c>
      <c r="U2494" s="200" t="str">
        <f t="shared" si="1077"/>
        <v/>
      </c>
      <c r="V2494" s="112" t="str">
        <f t="shared" si="1081"/>
        <v/>
      </c>
      <c r="W2494" s="415" t="str">
        <f t="shared" si="1082"/>
        <v/>
      </c>
      <c r="Y2494" s="65" t="str">
        <f t="shared" si="1089"/>
        <v/>
      </c>
      <c r="Z2494" s="65" t="str">
        <f t="shared" si="1090"/>
        <v/>
      </c>
      <c r="AA2494" s="65" t="str">
        <f t="shared" si="1091"/>
        <v/>
      </c>
      <c r="AB2494" s="65" t="str">
        <f t="shared" si="1092"/>
        <v/>
      </c>
      <c r="AC2494" s="65" t="str">
        <f t="shared" si="1093"/>
        <v/>
      </c>
      <c r="AH2494" s="65" t="str">
        <f t="shared" si="1083"/>
        <v>1890090613</v>
      </c>
      <c r="AI2494" s="65">
        <v>18900906</v>
      </c>
      <c r="AJ2494" s="65" t="s">
        <v>5369</v>
      </c>
      <c r="AK2494" s="65">
        <v>13</v>
      </c>
      <c r="AL2494" s="65" t="s">
        <v>653</v>
      </c>
      <c r="AN2494" s="65" t="str">
        <f t="shared" si="1078"/>
        <v/>
      </c>
    </row>
    <row r="2495" spans="1:40" ht="16.8" customHeight="1" x14ac:dyDescent="0.25">
      <c r="A2495" s="113">
        <v>2</v>
      </c>
      <c r="B2495" s="342" t="s">
        <v>20</v>
      </c>
      <c r="C2495" s="342" t="s">
        <v>470</v>
      </c>
      <c r="D2495" s="350" t="str">
        <f t="shared" si="1098"/>
        <v>'Town Ground'</v>
      </c>
      <c r="E2495" s="211">
        <f t="shared" si="1102"/>
        <v>18910103</v>
      </c>
      <c r="F2495" s="262">
        <v>14</v>
      </c>
      <c r="R2495" s="112" t="str">
        <f>IF(D2495="","", CONCATENATE("Update games set ", B2495, "= ",D2495," where game_id=", E2495))</f>
        <v>Update games set Ground= 'Town Ground' where game_id=18910103</v>
      </c>
      <c r="S2495" s="112" t="str">
        <f t="shared" si="1079"/>
        <v/>
      </c>
      <c r="T2495" s="112" t="str">
        <f t="shared" si="1080"/>
        <v/>
      </c>
      <c r="U2495" s="200" t="str">
        <f t="shared" si="1077"/>
        <v/>
      </c>
      <c r="V2495" s="112" t="str">
        <f t="shared" si="1081"/>
        <v/>
      </c>
      <c r="W2495" s="415" t="str">
        <f t="shared" si="1082"/>
        <v/>
      </c>
      <c r="Y2495" s="65" t="str">
        <f t="shared" si="1089"/>
        <v/>
      </c>
      <c r="Z2495" s="65" t="str">
        <f t="shared" si="1090"/>
        <v/>
      </c>
      <c r="AA2495" s="65" t="str">
        <f t="shared" si="1091"/>
        <v/>
      </c>
      <c r="AB2495" s="65" t="str">
        <f t="shared" si="1092"/>
        <v/>
      </c>
      <c r="AC2495" s="65" t="str">
        <f t="shared" si="1093"/>
        <v/>
      </c>
      <c r="AH2495" s="65" t="str">
        <f t="shared" si="1083"/>
        <v>1890090614</v>
      </c>
      <c r="AI2495" s="65">
        <v>18900906</v>
      </c>
      <c r="AJ2495" s="65" t="s">
        <v>5369</v>
      </c>
      <c r="AK2495" s="65">
        <v>14</v>
      </c>
      <c r="AL2495" s="65" t="s">
        <v>653</v>
      </c>
      <c r="AN2495" s="65" t="str">
        <f t="shared" si="1078"/>
        <v/>
      </c>
    </row>
    <row r="2496" spans="1:40" ht="16.8" customHeight="1" x14ac:dyDescent="0.25">
      <c r="A2496" s="113">
        <v>2</v>
      </c>
      <c r="B2496" s="342" t="s">
        <v>4882</v>
      </c>
      <c r="C2496" s="342" t="str">
        <f>IF(C2495="", "", C2495)</f>
        <v>Town Ground</v>
      </c>
      <c r="D2496" s="350" t="str">
        <f t="shared" si="1098"/>
        <v>'Town Ground'</v>
      </c>
      <c r="E2496" s="211">
        <f t="shared" si="1102"/>
        <v>18910103</v>
      </c>
      <c r="F2496" s="262">
        <v>15</v>
      </c>
      <c r="R2496" s="112" t="str">
        <f>IF(D2496="","", CONCATENATE("Update games set ", B2496, "= ",D2496," where game_id=", E2496))</f>
        <v>Update games set Ground_parent= 'Town Ground' where game_id=18910103</v>
      </c>
      <c r="S2496" s="112" t="str">
        <f t="shared" si="1079"/>
        <v/>
      </c>
      <c r="T2496" s="112" t="str">
        <f t="shared" si="1080"/>
        <v/>
      </c>
      <c r="U2496" s="200" t="str">
        <f t="shared" si="1077"/>
        <v/>
      </c>
      <c r="V2496" s="112" t="str">
        <f t="shared" si="1081"/>
        <v/>
      </c>
      <c r="W2496" s="415" t="str">
        <f t="shared" si="1082"/>
        <v/>
      </c>
      <c r="Y2496" s="65" t="str">
        <f t="shared" si="1089"/>
        <v/>
      </c>
      <c r="Z2496" s="65" t="str">
        <f t="shared" si="1090"/>
        <v/>
      </c>
      <c r="AA2496" s="65" t="str">
        <f t="shared" si="1091"/>
        <v/>
      </c>
      <c r="AB2496" s="65" t="str">
        <f t="shared" si="1092"/>
        <v/>
      </c>
      <c r="AC2496" s="65" t="str">
        <f t="shared" si="1093"/>
        <v/>
      </c>
      <c r="AH2496" s="65" t="str">
        <f t="shared" si="1083"/>
        <v>1890090615</v>
      </c>
      <c r="AI2496" s="65">
        <v>18900906</v>
      </c>
      <c r="AJ2496" s="65" t="s">
        <v>5369</v>
      </c>
      <c r="AK2496" s="65">
        <v>15</v>
      </c>
      <c r="AL2496" s="65" t="s">
        <v>653</v>
      </c>
      <c r="AN2496" s="65" t="str">
        <f t="shared" si="1078"/>
        <v/>
      </c>
    </row>
    <row r="2497" spans="1:40" s="126" customFormat="1" ht="16.8" customHeight="1" thickBot="1" x14ac:dyDescent="0.3">
      <c r="A2497" s="113">
        <v>2</v>
      </c>
      <c r="B2497" s="116" t="s">
        <v>115</v>
      </c>
      <c r="C2497" s="352"/>
      <c r="D2497" s="370" t="str">
        <f t="shared" ref="D2497" si="1104">IF(MID(E2497,5,2)*1&gt;6,_xlfn.CONCAT("'",LEFT(E2497,4),"-",MID(E2497,3,2)+1,"'"),_xlfn.CONCAT("'",LEFT(E2497,4)-1,"-",MID(E2497,3,2),"'"))</f>
        <v>'1890-91'</v>
      </c>
      <c r="E2497" s="214">
        <f t="shared" si="1102"/>
        <v>18910103</v>
      </c>
      <c r="F2497" s="266">
        <v>16</v>
      </c>
      <c r="G2497" s="343"/>
      <c r="H2497" s="343"/>
      <c r="I2497" s="267"/>
      <c r="J2497" s="214"/>
      <c r="K2497" s="266"/>
      <c r="L2497" s="266"/>
      <c r="M2497" s="266"/>
      <c r="N2497" s="419"/>
      <c r="O2497" s="343"/>
      <c r="P2497" s="343"/>
      <c r="Q2497" s="346"/>
      <c r="R2497" s="112" t="str">
        <f>IF(D2497="","", CONCATENATE("Update games set ", B2497, "= ",D2497," where game_id=", E2497))</f>
        <v>Update games set Season= '1890-91' where game_id=18910103</v>
      </c>
      <c r="S2497" s="112" t="str">
        <f t="shared" si="1079"/>
        <v/>
      </c>
      <c r="T2497" s="112" t="str">
        <f t="shared" si="1080"/>
        <v/>
      </c>
      <c r="U2497" s="200" t="str">
        <f t="shared" si="1077"/>
        <v/>
      </c>
      <c r="V2497" s="112" t="str">
        <f t="shared" si="1081"/>
        <v/>
      </c>
      <c r="W2497" s="415" t="str">
        <f t="shared" si="1082"/>
        <v/>
      </c>
      <c r="X2497" s="240"/>
      <c r="Y2497" s="65" t="str">
        <f t="shared" si="1089"/>
        <v/>
      </c>
      <c r="Z2497" s="65" t="str">
        <f t="shared" si="1090"/>
        <v/>
      </c>
      <c r="AA2497" s="65" t="str">
        <f t="shared" si="1091"/>
        <v/>
      </c>
      <c r="AB2497" s="65" t="str">
        <f t="shared" si="1092"/>
        <v/>
      </c>
      <c r="AC2497" s="65" t="str">
        <f t="shared" si="1093"/>
        <v/>
      </c>
      <c r="AH2497" s="65" t="str">
        <f t="shared" si="1083"/>
        <v>1890090616</v>
      </c>
      <c r="AI2497" s="126">
        <v>18900906</v>
      </c>
      <c r="AJ2497" s="126" t="s">
        <v>5369</v>
      </c>
      <c r="AK2497" s="126">
        <v>16</v>
      </c>
      <c r="AL2497" s="126" t="s">
        <v>653</v>
      </c>
      <c r="AN2497" s="65" t="str">
        <f t="shared" si="1078"/>
        <v/>
      </c>
    </row>
    <row r="2498" spans="1:40" ht="15" thickTop="1" x14ac:dyDescent="0.25">
      <c r="A2498" s="113">
        <v>2</v>
      </c>
      <c r="B2498" s="341" t="s">
        <v>22</v>
      </c>
      <c r="C2498" s="341" t="s">
        <v>5098</v>
      </c>
      <c r="D2498" s="341" t="str">
        <f t="shared" si="1098"/>
        <v>'Notts Olympic'</v>
      </c>
      <c r="E2498" s="211">
        <v>18900903</v>
      </c>
      <c r="F2498" s="262">
        <v>1</v>
      </c>
      <c r="H2498" s="212"/>
      <c r="R2498" s="112" t="str">
        <f>IF(D2498="","", CONCATENATE("Update games set ", B2498, "= ",D2498," where game_id=", E2498))</f>
        <v>Update games set Opponent= 'Notts Olympic' where game_id=18900903</v>
      </c>
      <c r="S2498" s="112" t="str">
        <f t="shared" si="1079"/>
        <v/>
      </c>
      <c r="T2498" s="112" t="str">
        <f t="shared" si="1080"/>
        <v/>
      </c>
      <c r="U2498" s="200" t="str">
        <f t="shared" ref="U2498:U2561" si="1105">IF(I2498="", "", Y2498&amp;Z2498&amp;AA2498&amp;AB2498&amp;AC2498)</f>
        <v/>
      </c>
      <c r="V2498" s="112" t="str">
        <f t="shared" si="1081"/>
        <v/>
      </c>
      <c r="W2498" s="415" t="str">
        <f t="shared" si="1082"/>
        <v/>
      </c>
      <c r="Y2498" s="65" t="str">
        <f t="shared" si="1089"/>
        <v/>
      </c>
      <c r="Z2498" s="65" t="str">
        <f t="shared" si="1090"/>
        <v/>
      </c>
      <c r="AA2498" s="65" t="str">
        <f t="shared" si="1091"/>
        <v/>
      </c>
      <c r="AB2498" s="65" t="str">
        <f t="shared" si="1092"/>
        <v/>
      </c>
      <c r="AC2498" s="65" t="str">
        <f t="shared" si="1093"/>
        <v/>
      </c>
      <c r="AH2498" s="65" t="str">
        <f t="shared" si="1083"/>
        <v>189009131</v>
      </c>
      <c r="AI2498" s="65">
        <v>18900913</v>
      </c>
      <c r="AJ2498" s="65" t="s">
        <v>5206</v>
      </c>
      <c r="AK2498" s="65">
        <v>1</v>
      </c>
      <c r="AL2498" s="65" t="s">
        <v>3119</v>
      </c>
      <c r="AN2498" s="65" t="str">
        <f t="shared" ref="AN2498:AN2561" si="1106">IF(F2498=1, _xlfn.CONCAT("update games set source = 'The Nottingham Forest Football Scrapbook' where game_id = ", E2498), "")</f>
        <v>update games set source = 'The Nottingham Forest Football Scrapbook' where game_id = 18900903</v>
      </c>
    </row>
    <row r="2499" spans="1:40" ht="16.8" customHeight="1" x14ac:dyDescent="0.25">
      <c r="A2499" s="113">
        <v>2</v>
      </c>
      <c r="B2499" s="342" t="s">
        <v>4979</v>
      </c>
      <c r="C2499" s="342" t="str">
        <f>IF(C2498="", "", C2498)</f>
        <v>Notts Olympic</v>
      </c>
      <c r="D2499" s="350" t="str">
        <f t="shared" si="1098"/>
        <v>'Notts Olympic'</v>
      </c>
      <c r="E2499" s="211">
        <f>E2498</f>
        <v>18900903</v>
      </c>
      <c r="F2499" s="262">
        <v>2</v>
      </c>
      <c r="R2499" s="112" t="str">
        <f>IF(D2499="","", CONCATENATE("Update games set ", B2499, "= ",D2499," where game_id=", E2499))</f>
        <v>Update games set Opp_parent= 'Notts Olympic' where game_id=18900903</v>
      </c>
      <c r="S2499" s="112" t="str">
        <f t="shared" ref="S2499:S2562" si="1107">IF(G2499="","",CONCATENATE("Update lineups set player_name = '",SUBSTITUTE(G2499,"'","''"),"', raw_name = '",SUBSTITUTE(G2499,"'","''"),"' where game_id = ",E2499," and player_order = ",F2499))</f>
        <v/>
      </c>
      <c r="T2499" s="112" t="str">
        <f t="shared" ref="T2499:T2562" si="1108">IF(J2499="","", CONCATENATE("insert into goals (game_id, goal_order, scorer_name, goal_min) values (",E2499, ", ", I2499,", '",J2499,")"))</f>
        <v/>
      </c>
      <c r="U2499" s="200" t="str">
        <f t="shared" si="1105"/>
        <v/>
      </c>
      <c r="V2499" s="112" t="str">
        <f t="shared" ref="V2499:V2562" si="1109">IF(N2499="","", CONCATENATE("insert into games_sources (game_id, source_order, source_name, source_link) values (",E2499, ", ", N2499,", '",O2499,"', '",P2499,"')"))</f>
        <v/>
      </c>
      <c r="W2499" s="415" t="str">
        <f t="shared" ref="W2499:W2562" si="1110">IF(N2499="","",CONCATENATE("update games_sources set  source_name = '",O2499,"', source_link = '",P2499,"' where game_id = ",E2499," and source_order = ",N2499))</f>
        <v/>
      </c>
      <c r="Y2499" s="65" t="str">
        <f t="shared" si="1089"/>
        <v/>
      </c>
      <c r="Z2499" s="65" t="str">
        <f t="shared" si="1090"/>
        <v/>
      </c>
      <c r="AA2499" s="65" t="str">
        <f t="shared" si="1091"/>
        <v/>
      </c>
      <c r="AB2499" s="65" t="str">
        <f t="shared" si="1092"/>
        <v/>
      </c>
      <c r="AC2499" s="65" t="str">
        <f t="shared" si="1093"/>
        <v/>
      </c>
      <c r="AH2499" s="65" t="str">
        <f t="shared" ref="AH2499:AH2562" si="1111">_xlfn.CONCAT(AI2499,AK2499)</f>
        <v>189009132</v>
      </c>
      <c r="AI2499" s="65">
        <v>18900913</v>
      </c>
      <c r="AJ2499" s="65" t="s">
        <v>5206</v>
      </c>
      <c r="AK2499" s="65">
        <v>2</v>
      </c>
      <c r="AL2499" s="65" t="s">
        <v>2046</v>
      </c>
      <c r="AN2499" s="65" t="str">
        <f t="shared" si="1106"/>
        <v/>
      </c>
    </row>
    <row r="2500" spans="1:40" ht="16.8" customHeight="1" x14ac:dyDescent="0.25">
      <c r="A2500" s="113">
        <v>2</v>
      </c>
      <c r="B2500" s="342" t="s">
        <v>2653</v>
      </c>
      <c r="C2500" s="342" t="s">
        <v>663</v>
      </c>
      <c r="D2500" s="350" t="str">
        <f t="shared" si="1098"/>
        <v>'Friendly'</v>
      </c>
      <c r="E2500" s="211">
        <f t="shared" ref="E2500:E2513" si="1112">E2499</f>
        <v>18900903</v>
      </c>
      <c r="F2500" s="262">
        <v>3</v>
      </c>
      <c r="R2500" s="112" t="str">
        <f>IF(D2500="","", CONCATENATE("Update games set ", B2500, "= ",D2500," where game_id=", E2500))</f>
        <v>Update games set Game_type= 'Friendly' where game_id=18900903</v>
      </c>
      <c r="S2500" s="112" t="str">
        <f t="shared" si="1107"/>
        <v/>
      </c>
      <c r="T2500" s="112" t="str">
        <f t="shared" si="1108"/>
        <v/>
      </c>
      <c r="U2500" s="200" t="str">
        <f t="shared" si="1105"/>
        <v/>
      </c>
      <c r="V2500" s="112" t="str">
        <f t="shared" si="1109"/>
        <v/>
      </c>
      <c r="W2500" s="415" t="str">
        <f t="shared" si="1110"/>
        <v/>
      </c>
      <c r="Y2500" s="65" t="str">
        <f t="shared" si="1089"/>
        <v/>
      </c>
      <c r="Z2500" s="65" t="str">
        <f t="shared" si="1090"/>
        <v/>
      </c>
      <c r="AA2500" s="65" t="str">
        <f t="shared" si="1091"/>
        <v/>
      </c>
      <c r="AB2500" s="65" t="str">
        <f t="shared" si="1092"/>
        <v/>
      </c>
      <c r="AC2500" s="65" t="str">
        <f t="shared" si="1093"/>
        <v/>
      </c>
      <c r="AH2500" s="65" t="str">
        <f t="shared" si="1111"/>
        <v>189009133</v>
      </c>
      <c r="AI2500" s="65">
        <v>18900913</v>
      </c>
      <c r="AJ2500" s="65" t="s">
        <v>5206</v>
      </c>
      <c r="AK2500" s="65">
        <v>3</v>
      </c>
      <c r="AL2500" s="65" t="s">
        <v>3596</v>
      </c>
      <c r="AN2500" s="65" t="str">
        <f t="shared" si="1106"/>
        <v/>
      </c>
    </row>
    <row r="2501" spans="1:40" ht="16.8" customHeight="1" x14ac:dyDescent="0.25">
      <c r="A2501" s="113">
        <v>2</v>
      </c>
      <c r="B2501" s="342" t="s">
        <v>4978</v>
      </c>
      <c r="C2501" s="342" t="s">
        <v>5065</v>
      </c>
      <c r="D2501" s="350" t="str">
        <f t="shared" si="1098"/>
        <v>'H'</v>
      </c>
      <c r="E2501" s="211">
        <f t="shared" si="1112"/>
        <v>18900903</v>
      </c>
      <c r="F2501" s="262">
        <v>4</v>
      </c>
      <c r="R2501" s="112" t="str">
        <f>IF(D2501="","", CONCATENATE("Update games set ", B2501, "= ",D2501," where game_id=", E2501))</f>
        <v>Update games set HAN= 'H' where game_id=18900903</v>
      </c>
      <c r="S2501" s="112" t="str">
        <f t="shared" si="1107"/>
        <v/>
      </c>
      <c r="T2501" s="112" t="str">
        <f t="shared" si="1108"/>
        <v/>
      </c>
      <c r="U2501" s="200" t="str">
        <f t="shared" si="1105"/>
        <v/>
      </c>
      <c r="V2501" s="112" t="str">
        <f t="shared" si="1109"/>
        <v/>
      </c>
      <c r="W2501" s="415" t="str">
        <f t="shared" si="1110"/>
        <v/>
      </c>
      <c r="Y2501" s="65" t="str">
        <f t="shared" si="1089"/>
        <v/>
      </c>
      <c r="Z2501" s="65" t="str">
        <f t="shared" si="1090"/>
        <v/>
      </c>
      <c r="AA2501" s="65" t="str">
        <f t="shared" si="1091"/>
        <v/>
      </c>
      <c r="AB2501" s="65" t="str">
        <f t="shared" si="1092"/>
        <v/>
      </c>
      <c r="AC2501" s="65" t="str">
        <f t="shared" si="1093"/>
        <v/>
      </c>
      <c r="AH2501" s="65" t="str">
        <f t="shared" si="1111"/>
        <v>189009134</v>
      </c>
      <c r="AI2501" s="65">
        <v>18900913</v>
      </c>
      <c r="AJ2501" s="65" t="s">
        <v>5206</v>
      </c>
      <c r="AK2501" s="65">
        <v>4</v>
      </c>
      <c r="AL2501" s="65" t="s">
        <v>3645</v>
      </c>
      <c r="AN2501" s="65" t="str">
        <f t="shared" si="1106"/>
        <v/>
      </c>
    </row>
    <row r="2502" spans="1:40" ht="16.8" customHeight="1" x14ac:dyDescent="0.25">
      <c r="A2502" s="113">
        <v>2</v>
      </c>
      <c r="B2502" s="342" t="s">
        <v>5</v>
      </c>
      <c r="C2502" s="342">
        <v>4</v>
      </c>
      <c r="D2502" s="349">
        <f t="shared" ref="D2502:D2551" si="1113">IF(C2502="", "", C2502)</f>
        <v>4</v>
      </c>
      <c r="E2502" s="211">
        <f t="shared" si="1112"/>
        <v>18900903</v>
      </c>
      <c r="F2502" s="262">
        <v>5</v>
      </c>
      <c r="R2502" s="112" t="str">
        <f>IF(D2502="","", CONCATENATE("Update games set ", B2502, "= ",D2502," where game_id=", E2502))</f>
        <v>Update games set F= 4 where game_id=18900903</v>
      </c>
      <c r="S2502" s="112" t="str">
        <f t="shared" si="1107"/>
        <v/>
      </c>
      <c r="T2502" s="112" t="str">
        <f t="shared" si="1108"/>
        <v/>
      </c>
      <c r="U2502" s="200" t="str">
        <f t="shared" si="1105"/>
        <v/>
      </c>
      <c r="V2502" s="112" t="str">
        <f t="shared" si="1109"/>
        <v/>
      </c>
      <c r="W2502" s="415" t="str">
        <f t="shared" si="1110"/>
        <v/>
      </c>
      <c r="Y2502" s="65" t="str">
        <f t="shared" si="1089"/>
        <v/>
      </c>
      <c r="Z2502" s="65" t="str">
        <f t="shared" si="1090"/>
        <v/>
      </c>
      <c r="AA2502" s="65" t="str">
        <f t="shared" si="1091"/>
        <v/>
      </c>
      <c r="AB2502" s="65" t="str">
        <f t="shared" si="1092"/>
        <v/>
      </c>
      <c r="AC2502" s="65" t="str">
        <f t="shared" si="1093"/>
        <v/>
      </c>
      <c r="AH2502" s="65" t="str">
        <f t="shared" si="1111"/>
        <v>189009135</v>
      </c>
      <c r="AI2502" s="65">
        <v>18900913</v>
      </c>
      <c r="AJ2502" s="65" t="s">
        <v>5206</v>
      </c>
      <c r="AK2502" s="65">
        <v>5</v>
      </c>
      <c r="AL2502" s="65" t="s">
        <v>3590</v>
      </c>
      <c r="AN2502" s="65" t="str">
        <f t="shared" si="1106"/>
        <v/>
      </c>
    </row>
    <row r="2503" spans="1:40" ht="16.8" customHeight="1" x14ac:dyDescent="0.25">
      <c r="A2503" s="113">
        <v>2</v>
      </c>
      <c r="B2503" s="342" t="s">
        <v>0</v>
      </c>
      <c r="C2503" s="342">
        <v>0</v>
      </c>
      <c r="D2503" s="349">
        <f t="shared" si="1113"/>
        <v>0</v>
      </c>
      <c r="E2503" s="211">
        <f t="shared" si="1112"/>
        <v>18900903</v>
      </c>
      <c r="F2503" s="262">
        <v>6</v>
      </c>
      <c r="R2503" s="112" t="str">
        <f>IF(D2503="","", CONCATENATE("Update games set ", B2503, "= ",D2503," where game_id=", E2503))</f>
        <v>Update games set A= 0 where game_id=18900903</v>
      </c>
      <c r="S2503" s="112" t="str">
        <f t="shared" si="1107"/>
        <v/>
      </c>
      <c r="T2503" s="112" t="str">
        <f t="shared" si="1108"/>
        <v/>
      </c>
      <c r="U2503" s="200" t="str">
        <f t="shared" si="1105"/>
        <v/>
      </c>
      <c r="V2503" s="112" t="str">
        <f t="shared" si="1109"/>
        <v/>
      </c>
      <c r="W2503" s="415" t="str">
        <f t="shared" si="1110"/>
        <v/>
      </c>
      <c r="Y2503" s="65" t="str">
        <f t="shared" si="1089"/>
        <v/>
      </c>
      <c r="Z2503" s="65" t="str">
        <f t="shared" si="1090"/>
        <v/>
      </c>
      <c r="AA2503" s="65" t="str">
        <f t="shared" si="1091"/>
        <v/>
      </c>
      <c r="AB2503" s="65" t="str">
        <f t="shared" si="1092"/>
        <v/>
      </c>
      <c r="AC2503" s="65" t="str">
        <f t="shared" si="1093"/>
        <v/>
      </c>
      <c r="AH2503" s="65" t="str">
        <f t="shared" si="1111"/>
        <v>189009136</v>
      </c>
      <c r="AI2503" s="65">
        <v>18900913</v>
      </c>
      <c r="AJ2503" s="65" t="s">
        <v>5206</v>
      </c>
      <c r="AK2503" s="65">
        <v>6</v>
      </c>
      <c r="AL2503" s="65" t="s">
        <v>2029</v>
      </c>
      <c r="AN2503" s="65" t="str">
        <f t="shared" si="1106"/>
        <v/>
      </c>
    </row>
    <row r="2504" spans="1:40" ht="16.8" customHeight="1" x14ac:dyDescent="0.25">
      <c r="A2504" s="113">
        <v>2</v>
      </c>
      <c r="B2504" s="342" t="s">
        <v>23</v>
      </c>
      <c r="D2504" s="334" t="str">
        <f t="shared" ref="D2504" si="1114">IF(C2504="",IF(D2502&gt;D2503,"'W'",IF(D2502=D2503,"'D'","'L'")),_xlfn.CONCAT("'",C2504,"'"))</f>
        <v>'W'</v>
      </c>
      <c r="E2504" s="211">
        <f t="shared" si="1112"/>
        <v>18900903</v>
      </c>
      <c r="F2504" s="262">
        <v>7</v>
      </c>
      <c r="R2504" s="112" t="str">
        <f>IF(D2504="","", CONCATENATE("Update games set ", B2504, "= ",D2504," where game_id=", E2504))</f>
        <v>Update games set Result= 'W' where game_id=18900903</v>
      </c>
      <c r="S2504" s="112" t="str">
        <f t="shared" si="1107"/>
        <v/>
      </c>
      <c r="T2504" s="112" t="str">
        <f t="shared" si="1108"/>
        <v/>
      </c>
      <c r="U2504" s="200" t="str">
        <f t="shared" si="1105"/>
        <v/>
      </c>
      <c r="V2504" s="112" t="str">
        <f t="shared" si="1109"/>
        <v/>
      </c>
      <c r="W2504" s="415" t="str">
        <f t="shared" si="1110"/>
        <v/>
      </c>
      <c r="Y2504" s="65" t="str">
        <f t="shared" si="1089"/>
        <v/>
      </c>
      <c r="Z2504" s="65" t="str">
        <f t="shared" si="1090"/>
        <v/>
      </c>
      <c r="AA2504" s="65" t="str">
        <f t="shared" si="1091"/>
        <v/>
      </c>
      <c r="AB2504" s="65" t="str">
        <f t="shared" si="1092"/>
        <v/>
      </c>
      <c r="AC2504" s="65" t="str">
        <f t="shared" si="1093"/>
        <v/>
      </c>
      <c r="AH2504" s="65" t="str">
        <f t="shared" si="1111"/>
        <v>189009137</v>
      </c>
      <c r="AI2504" s="65">
        <v>18900913</v>
      </c>
      <c r="AJ2504" s="65" t="s">
        <v>5206</v>
      </c>
      <c r="AK2504" s="65">
        <v>7</v>
      </c>
      <c r="AL2504" s="65" t="s">
        <v>3444</v>
      </c>
      <c r="AN2504" s="65" t="str">
        <f t="shared" si="1106"/>
        <v/>
      </c>
    </row>
    <row r="2505" spans="1:40" ht="16.8" customHeight="1" x14ac:dyDescent="0.25">
      <c r="A2505" s="113">
        <v>2</v>
      </c>
      <c r="B2505" s="342" t="s">
        <v>768</v>
      </c>
      <c r="D2505" s="349" t="str">
        <f t="shared" ref="D2505:D2558" si="1115">IF(C2505="", "", C2505)</f>
        <v/>
      </c>
      <c r="E2505" s="211">
        <f t="shared" si="1112"/>
        <v>18900903</v>
      </c>
      <c r="F2505" s="262">
        <v>8</v>
      </c>
      <c r="R2505" s="112" t="str">
        <f>IF(D2505="","", CONCATENATE("Update games set ", B2505, "= ",D2505," where game_id=", E2505))</f>
        <v/>
      </c>
      <c r="S2505" s="112" t="str">
        <f t="shared" si="1107"/>
        <v/>
      </c>
      <c r="T2505" s="112" t="str">
        <f t="shared" si="1108"/>
        <v/>
      </c>
      <c r="U2505" s="200" t="str">
        <f t="shared" si="1105"/>
        <v/>
      </c>
      <c r="V2505" s="112" t="str">
        <f t="shared" si="1109"/>
        <v/>
      </c>
      <c r="W2505" s="415" t="str">
        <f t="shared" si="1110"/>
        <v/>
      </c>
      <c r="Y2505" s="65" t="str">
        <f t="shared" si="1089"/>
        <v/>
      </c>
      <c r="Z2505" s="65" t="str">
        <f t="shared" si="1090"/>
        <v/>
      </c>
      <c r="AA2505" s="65" t="str">
        <f t="shared" si="1091"/>
        <v/>
      </c>
      <c r="AB2505" s="65" t="str">
        <f t="shared" si="1092"/>
        <v/>
      </c>
      <c r="AC2505" s="65" t="str">
        <f t="shared" si="1093"/>
        <v/>
      </c>
      <c r="AH2505" s="65" t="str">
        <f t="shared" si="1111"/>
        <v>189009138</v>
      </c>
      <c r="AI2505" s="65">
        <v>18900913</v>
      </c>
      <c r="AJ2505" s="65" t="s">
        <v>5206</v>
      </c>
      <c r="AK2505" s="65">
        <v>8</v>
      </c>
      <c r="AL2505" s="65" t="s">
        <v>3653</v>
      </c>
      <c r="AN2505" s="65" t="str">
        <f t="shared" si="1106"/>
        <v/>
      </c>
    </row>
    <row r="2506" spans="1:40" ht="16.8" customHeight="1" x14ac:dyDescent="0.25">
      <c r="A2506" s="113">
        <v>2</v>
      </c>
      <c r="B2506" s="342" t="s">
        <v>766</v>
      </c>
      <c r="D2506" s="349" t="str">
        <f t="shared" si="1115"/>
        <v/>
      </c>
      <c r="E2506" s="211">
        <f t="shared" si="1112"/>
        <v>18900903</v>
      </c>
      <c r="F2506" s="262">
        <v>9</v>
      </c>
      <c r="G2506" s="194"/>
      <c r="H2506" s="194"/>
      <c r="N2506" s="417"/>
      <c r="O2506" s="194"/>
      <c r="P2506" s="194"/>
      <c r="R2506" s="112" t="str">
        <f>IF(D2506="","", CONCATENATE("Update games set ", B2506, "= ",D2506," where game_id=", E2506))</f>
        <v/>
      </c>
      <c r="S2506" s="112" t="str">
        <f t="shared" si="1107"/>
        <v/>
      </c>
      <c r="T2506" s="112" t="str">
        <f t="shared" si="1108"/>
        <v/>
      </c>
      <c r="U2506" s="200" t="str">
        <f t="shared" si="1105"/>
        <v/>
      </c>
      <c r="V2506" s="112" t="str">
        <f t="shared" si="1109"/>
        <v/>
      </c>
      <c r="W2506" s="415" t="str">
        <f t="shared" si="1110"/>
        <v/>
      </c>
      <c r="Y2506" s="65" t="str">
        <f t="shared" si="1089"/>
        <v/>
      </c>
      <c r="Z2506" s="65" t="str">
        <f t="shared" si="1090"/>
        <v/>
      </c>
      <c r="AA2506" s="65" t="str">
        <f t="shared" si="1091"/>
        <v/>
      </c>
      <c r="AB2506" s="65" t="str">
        <f t="shared" si="1092"/>
        <v/>
      </c>
      <c r="AC2506" s="65" t="str">
        <f t="shared" si="1093"/>
        <v/>
      </c>
      <c r="AH2506" s="65" t="str">
        <f t="shared" si="1111"/>
        <v>189009139</v>
      </c>
      <c r="AI2506" s="65">
        <v>18900913</v>
      </c>
      <c r="AJ2506" s="65" t="s">
        <v>5206</v>
      </c>
      <c r="AK2506" s="65">
        <v>9</v>
      </c>
      <c r="AL2506" s="65" t="s">
        <v>3296</v>
      </c>
      <c r="AN2506" s="65" t="str">
        <f t="shared" si="1106"/>
        <v/>
      </c>
    </row>
    <row r="2507" spans="1:40" ht="16.8" customHeight="1" x14ac:dyDescent="0.25">
      <c r="A2507" s="113">
        <v>2</v>
      </c>
      <c r="B2507" s="342" t="s">
        <v>753</v>
      </c>
      <c r="C2507" s="351"/>
      <c r="D2507" s="350" t="str">
        <f t="shared" ref="D2507:D2555" si="1116">IF(C2507="", "", CONCATENATE("'", C2507,"'"))</f>
        <v/>
      </c>
      <c r="E2507" s="211">
        <f t="shared" si="1112"/>
        <v>18900903</v>
      </c>
      <c r="F2507" s="262">
        <v>10</v>
      </c>
      <c r="G2507" s="194"/>
      <c r="N2507" s="417"/>
      <c r="O2507" s="194"/>
      <c r="P2507" s="194"/>
      <c r="R2507" s="112" t="str">
        <f>IF(D2507="","", CONCATENATE("Update games set ", B2507, "= ",D2507," where game_id=", E2507))</f>
        <v/>
      </c>
      <c r="S2507" s="112" t="str">
        <f t="shared" si="1107"/>
        <v/>
      </c>
      <c r="T2507" s="112" t="str">
        <f t="shared" si="1108"/>
        <v/>
      </c>
      <c r="U2507" s="200" t="str">
        <f t="shared" si="1105"/>
        <v/>
      </c>
      <c r="V2507" s="112" t="str">
        <f t="shared" si="1109"/>
        <v/>
      </c>
      <c r="W2507" s="415" t="str">
        <f t="shared" si="1110"/>
        <v/>
      </c>
      <c r="Y2507" s="65" t="str">
        <f t="shared" si="1089"/>
        <v/>
      </c>
      <c r="Z2507" s="65" t="str">
        <f t="shared" si="1090"/>
        <v/>
      </c>
      <c r="AA2507" s="65" t="str">
        <f t="shared" si="1091"/>
        <v/>
      </c>
      <c r="AB2507" s="65" t="str">
        <f t="shared" si="1092"/>
        <v/>
      </c>
      <c r="AC2507" s="65" t="str">
        <f t="shared" si="1093"/>
        <v/>
      </c>
      <c r="AH2507" s="65" t="str">
        <f t="shared" si="1111"/>
        <v>1890091310</v>
      </c>
      <c r="AI2507" s="65">
        <v>18900913</v>
      </c>
      <c r="AJ2507" s="65" t="s">
        <v>5206</v>
      </c>
      <c r="AK2507" s="65">
        <v>10</v>
      </c>
      <c r="AL2507" s="65" t="s">
        <v>3632</v>
      </c>
      <c r="AN2507" s="65" t="str">
        <f t="shared" si="1106"/>
        <v/>
      </c>
    </row>
    <row r="2508" spans="1:40" ht="16.8" customHeight="1" x14ac:dyDescent="0.25">
      <c r="A2508" s="113">
        <v>2</v>
      </c>
      <c r="B2508" s="342" t="s">
        <v>746</v>
      </c>
      <c r="C2508" s="351" t="s">
        <v>5062</v>
      </c>
      <c r="D2508" s="334" t="str">
        <f>CONCATENATE("'", LEFT(E2508,4),"-",MID(E2508,5,2),"-", MID(E2508,7,2), " ", C2508,"'")</f>
        <v>'1890-09-03 15:00'</v>
      </c>
      <c r="E2508" s="211">
        <f t="shared" si="1112"/>
        <v>18900903</v>
      </c>
      <c r="F2508" s="262">
        <v>11</v>
      </c>
      <c r="R2508" s="112" t="str">
        <f>IF(D2508="","", CONCATENATE("Update games set ", B2508, "= ",D2508," where game_id=", E2508))</f>
        <v>Update games set Game_date= '1890-09-03 15:00' where game_id=18900903</v>
      </c>
      <c r="S2508" s="112" t="str">
        <f t="shared" si="1107"/>
        <v/>
      </c>
      <c r="T2508" s="112" t="str">
        <f t="shared" si="1108"/>
        <v/>
      </c>
      <c r="U2508" s="200" t="str">
        <f t="shared" si="1105"/>
        <v/>
      </c>
      <c r="V2508" s="112" t="str">
        <f t="shared" si="1109"/>
        <v/>
      </c>
      <c r="W2508" s="415" t="str">
        <f t="shared" si="1110"/>
        <v/>
      </c>
      <c r="Y2508" s="65" t="str">
        <f t="shared" si="1089"/>
        <v/>
      </c>
      <c r="Z2508" s="65" t="str">
        <f t="shared" si="1090"/>
        <v/>
      </c>
      <c r="AA2508" s="65" t="str">
        <f t="shared" si="1091"/>
        <v/>
      </c>
      <c r="AB2508" s="65" t="str">
        <f t="shared" si="1092"/>
        <v/>
      </c>
      <c r="AC2508" s="65" t="str">
        <f t="shared" si="1093"/>
        <v/>
      </c>
      <c r="AH2508" s="65" t="str">
        <f t="shared" si="1111"/>
        <v>1890091311</v>
      </c>
      <c r="AI2508" s="65">
        <v>18900913</v>
      </c>
      <c r="AJ2508" s="65" t="s">
        <v>5206</v>
      </c>
      <c r="AK2508" s="65">
        <v>11</v>
      </c>
      <c r="AL2508" s="65" t="s">
        <v>3314</v>
      </c>
      <c r="AN2508" s="65" t="str">
        <f t="shared" si="1106"/>
        <v/>
      </c>
    </row>
    <row r="2509" spans="1:40" ht="16.8" customHeight="1" x14ac:dyDescent="0.25">
      <c r="A2509" s="113">
        <v>2</v>
      </c>
      <c r="B2509" s="342" t="s">
        <v>25</v>
      </c>
      <c r="D2509" s="350" t="str">
        <f t="shared" si="1098"/>
        <v/>
      </c>
      <c r="E2509" s="211">
        <f t="shared" si="1112"/>
        <v>18900903</v>
      </c>
      <c r="F2509" s="262">
        <v>12</v>
      </c>
      <c r="G2509" s="212"/>
      <c r="H2509" s="212"/>
      <c r="N2509" s="416"/>
      <c r="O2509" s="212"/>
      <c r="P2509" s="212"/>
      <c r="R2509" s="112" t="str">
        <f>IF(D2509="","", CONCATENATE("Update games set ", B2509, "= ",D2509," where game_id=", E2509))</f>
        <v/>
      </c>
      <c r="S2509" s="112" t="str">
        <f t="shared" si="1107"/>
        <v/>
      </c>
      <c r="T2509" s="112" t="str">
        <f t="shared" si="1108"/>
        <v/>
      </c>
      <c r="U2509" s="200" t="str">
        <f t="shared" si="1105"/>
        <v/>
      </c>
      <c r="V2509" s="112" t="str">
        <f t="shared" si="1109"/>
        <v/>
      </c>
      <c r="W2509" s="415" t="str">
        <f t="shared" si="1110"/>
        <v/>
      </c>
      <c r="Y2509" s="65" t="str">
        <f t="shared" si="1089"/>
        <v/>
      </c>
      <c r="Z2509" s="65" t="str">
        <f t="shared" si="1090"/>
        <v/>
      </c>
      <c r="AA2509" s="65" t="str">
        <f t="shared" si="1091"/>
        <v/>
      </c>
      <c r="AB2509" s="65" t="str">
        <f t="shared" si="1092"/>
        <v/>
      </c>
      <c r="AC2509" s="65" t="str">
        <f t="shared" si="1093"/>
        <v/>
      </c>
      <c r="AH2509" s="65" t="str">
        <f t="shared" si="1111"/>
        <v>1890091312</v>
      </c>
      <c r="AI2509" s="65">
        <v>18900913</v>
      </c>
      <c r="AJ2509" s="65" t="s">
        <v>5206</v>
      </c>
      <c r="AK2509" s="65">
        <v>12</v>
      </c>
      <c r="AL2509" s="65" t="s">
        <v>653</v>
      </c>
      <c r="AN2509" s="65" t="str">
        <f t="shared" si="1106"/>
        <v/>
      </c>
    </row>
    <row r="2510" spans="1:40" ht="16.8" customHeight="1" x14ac:dyDescent="0.25">
      <c r="A2510" s="113">
        <v>2</v>
      </c>
      <c r="B2510" s="342" t="s">
        <v>475</v>
      </c>
      <c r="D2510" s="349" t="str">
        <f t="shared" si="1115"/>
        <v/>
      </c>
      <c r="E2510" s="211">
        <f t="shared" si="1112"/>
        <v>18900903</v>
      </c>
      <c r="F2510" s="262">
        <v>13</v>
      </c>
      <c r="R2510" s="112" t="str">
        <f>IF(D2510="","", CONCATENATE("Update games set ", B2510, "= ",D2510," where game_id=", E2510))</f>
        <v/>
      </c>
      <c r="S2510" s="112" t="str">
        <f t="shared" si="1107"/>
        <v/>
      </c>
      <c r="T2510" s="112" t="str">
        <f t="shared" si="1108"/>
        <v/>
      </c>
      <c r="U2510" s="200" t="str">
        <f t="shared" si="1105"/>
        <v/>
      </c>
      <c r="V2510" s="112" t="str">
        <f t="shared" si="1109"/>
        <v/>
      </c>
      <c r="W2510" s="415" t="str">
        <f t="shared" si="1110"/>
        <v/>
      </c>
      <c r="Y2510" s="65" t="str">
        <f t="shared" ref="Y2510:Y2573" si="1117">IF(I2510="","",CONCATENATE("update goals set scorer_name = '",SUBSTITUTE(J2510, "'", "''"),"'"))</f>
        <v/>
      </c>
      <c r="Z2510" s="65" t="str">
        <f t="shared" ref="Z2510:Z2573" si="1118">IF(K2510="", "", CONCATENATE(", goal_min = ", K2510))</f>
        <v/>
      </c>
      <c r="AA2510" s="65" t="str">
        <f t="shared" ref="AA2510:AA2573" si="1119">IF(L2510="", "", CONCATENATE(", Pen = '", UPPER(L2510), "'"))</f>
        <v/>
      </c>
      <c r="AB2510" s="65" t="str">
        <f t="shared" ref="AB2510:AB2573" si="1120">IF(M2510="", "", CONCATENATE(", OG = '", UPPER(M2510), "'"))</f>
        <v/>
      </c>
      <c r="AC2510" s="65" t="str">
        <f t="shared" ref="AC2510:AC2573" si="1121">IF(I2510="", "", CONCATENATE(" where game_id = ", E2510, " and goal_order = ", I2510))</f>
        <v/>
      </c>
      <c r="AH2510" s="65" t="str">
        <f t="shared" si="1111"/>
        <v>1890091313</v>
      </c>
      <c r="AI2510" s="65">
        <v>18900913</v>
      </c>
      <c r="AJ2510" s="65" t="s">
        <v>5206</v>
      </c>
      <c r="AK2510" s="65">
        <v>13</v>
      </c>
      <c r="AL2510" s="65" t="s">
        <v>653</v>
      </c>
      <c r="AN2510" s="65" t="str">
        <f t="shared" si="1106"/>
        <v/>
      </c>
    </row>
    <row r="2511" spans="1:40" ht="16.8" customHeight="1" x14ac:dyDescent="0.25">
      <c r="A2511" s="113">
        <v>2</v>
      </c>
      <c r="B2511" s="342" t="s">
        <v>20</v>
      </c>
      <c r="C2511" s="342" t="s">
        <v>5095</v>
      </c>
      <c r="D2511" s="350" t="str">
        <f t="shared" si="1098"/>
        <v>'Gregory Gound, Lenton'</v>
      </c>
      <c r="E2511" s="211">
        <f t="shared" si="1112"/>
        <v>18900903</v>
      </c>
      <c r="F2511" s="262">
        <v>14</v>
      </c>
      <c r="R2511" s="112" t="str">
        <f>IF(D2511="","", CONCATENATE("Update games set ", B2511, "= ",D2511," where game_id=", E2511))</f>
        <v>Update games set Ground= 'Gregory Gound, Lenton' where game_id=18900903</v>
      </c>
      <c r="S2511" s="112" t="str">
        <f t="shared" si="1107"/>
        <v/>
      </c>
      <c r="T2511" s="112" t="str">
        <f t="shared" si="1108"/>
        <v/>
      </c>
      <c r="U2511" s="200" t="str">
        <f t="shared" si="1105"/>
        <v/>
      </c>
      <c r="V2511" s="112" t="str">
        <f t="shared" si="1109"/>
        <v/>
      </c>
      <c r="W2511" s="415" t="str">
        <f t="shared" si="1110"/>
        <v/>
      </c>
      <c r="Y2511" s="65" t="str">
        <f t="shared" si="1117"/>
        <v/>
      </c>
      <c r="Z2511" s="65" t="str">
        <f t="shared" si="1118"/>
        <v/>
      </c>
      <c r="AA2511" s="65" t="str">
        <f t="shared" si="1119"/>
        <v/>
      </c>
      <c r="AB2511" s="65" t="str">
        <f t="shared" si="1120"/>
        <v/>
      </c>
      <c r="AC2511" s="65" t="str">
        <f t="shared" si="1121"/>
        <v/>
      </c>
      <c r="AH2511" s="65" t="str">
        <f t="shared" si="1111"/>
        <v>1890091314</v>
      </c>
      <c r="AI2511" s="65">
        <v>18900913</v>
      </c>
      <c r="AJ2511" s="65" t="s">
        <v>5206</v>
      </c>
      <c r="AK2511" s="65">
        <v>14</v>
      </c>
      <c r="AL2511" s="65" t="s">
        <v>653</v>
      </c>
      <c r="AN2511" s="65" t="str">
        <f t="shared" si="1106"/>
        <v/>
      </c>
    </row>
    <row r="2512" spans="1:40" ht="16.8" customHeight="1" x14ac:dyDescent="0.25">
      <c r="A2512" s="113">
        <v>2</v>
      </c>
      <c r="B2512" s="342" t="s">
        <v>4882</v>
      </c>
      <c r="C2512" s="342" t="str">
        <f>IF(C2511="", "", C2511)</f>
        <v>Gregory Gound, Lenton</v>
      </c>
      <c r="D2512" s="350" t="str">
        <f t="shared" si="1098"/>
        <v>'Gregory Gound, Lenton'</v>
      </c>
      <c r="E2512" s="211">
        <f t="shared" si="1112"/>
        <v>18900903</v>
      </c>
      <c r="F2512" s="262">
        <v>15</v>
      </c>
      <c r="R2512" s="112" t="str">
        <f>IF(D2512="","", CONCATENATE("Update games set ", B2512, "= ",D2512," where game_id=", E2512))</f>
        <v>Update games set Ground_parent= 'Gregory Gound, Lenton' where game_id=18900903</v>
      </c>
      <c r="S2512" s="112" t="str">
        <f t="shared" si="1107"/>
        <v/>
      </c>
      <c r="T2512" s="112" t="str">
        <f t="shared" si="1108"/>
        <v/>
      </c>
      <c r="U2512" s="200" t="str">
        <f t="shared" si="1105"/>
        <v/>
      </c>
      <c r="V2512" s="112" t="str">
        <f t="shared" si="1109"/>
        <v/>
      </c>
      <c r="W2512" s="415" t="str">
        <f t="shared" si="1110"/>
        <v/>
      </c>
      <c r="Y2512" s="65" t="str">
        <f t="shared" si="1117"/>
        <v/>
      </c>
      <c r="Z2512" s="65" t="str">
        <f t="shared" si="1118"/>
        <v/>
      </c>
      <c r="AA2512" s="65" t="str">
        <f t="shared" si="1119"/>
        <v/>
      </c>
      <c r="AB2512" s="65" t="str">
        <f t="shared" si="1120"/>
        <v/>
      </c>
      <c r="AC2512" s="65" t="str">
        <f t="shared" si="1121"/>
        <v/>
      </c>
      <c r="AH2512" s="65" t="str">
        <f t="shared" si="1111"/>
        <v>1890091315</v>
      </c>
      <c r="AI2512" s="65">
        <v>18900913</v>
      </c>
      <c r="AJ2512" s="65" t="s">
        <v>5206</v>
      </c>
      <c r="AK2512" s="65">
        <v>15</v>
      </c>
      <c r="AL2512" s="65" t="s">
        <v>653</v>
      </c>
      <c r="AN2512" s="65" t="str">
        <f t="shared" si="1106"/>
        <v/>
      </c>
    </row>
    <row r="2513" spans="1:40" s="126" customFormat="1" ht="16.8" customHeight="1" thickBot="1" x14ac:dyDescent="0.3">
      <c r="A2513" s="113">
        <v>2</v>
      </c>
      <c r="B2513" s="116" t="s">
        <v>115</v>
      </c>
      <c r="C2513" s="352"/>
      <c r="D2513" s="370" t="str">
        <f t="shared" ref="D2513" si="1122">IF(MID(E2513,5,2)*1&gt;6,_xlfn.CONCAT("'",LEFT(E2513,4),"-",MID(E2513,3,2)+1,"'"),_xlfn.CONCAT("'",LEFT(E2513,4)-1,"-",MID(E2513,3,2),"'"))</f>
        <v>'1890-91'</v>
      </c>
      <c r="E2513" s="214">
        <f t="shared" si="1112"/>
        <v>18900903</v>
      </c>
      <c r="F2513" s="266">
        <v>16</v>
      </c>
      <c r="G2513" s="343"/>
      <c r="H2513" s="343"/>
      <c r="I2513" s="267"/>
      <c r="J2513" s="214"/>
      <c r="K2513" s="266"/>
      <c r="L2513" s="266"/>
      <c r="M2513" s="266"/>
      <c r="N2513" s="419"/>
      <c r="O2513" s="343"/>
      <c r="P2513" s="343"/>
      <c r="Q2513" s="346"/>
      <c r="R2513" s="112" t="str">
        <f>IF(D2513="","", CONCATENATE("Update games set ", B2513, "= ",D2513," where game_id=", E2513))</f>
        <v>Update games set Season= '1890-91' where game_id=18900903</v>
      </c>
      <c r="S2513" s="112" t="str">
        <f t="shared" si="1107"/>
        <v/>
      </c>
      <c r="T2513" s="112" t="str">
        <f t="shared" si="1108"/>
        <v/>
      </c>
      <c r="U2513" s="200" t="str">
        <f t="shared" si="1105"/>
        <v/>
      </c>
      <c r="V2513" s="112" t="str">
        <f t="shared" si="1109"/>
        <v/>
      </c>
      <c r="W2513" s="415" t="str">
        <f t="shared" si="1110"/>
        <v/>
      </c>
      <c r="X2513" s="240"/>
      <c r="Y2513" s="65" t="str">
        <f t="shared" si="1117"/>
        <v/>
      </c>
      <c r="Z2513" s="65" t="str">
        <f t="shared" si="1118"/>
        <v/>
      </c>
      <c r="AA2513" s="65" t="str">
        <f t="shared" si="1119"/>
        <v/>
      </c>
      <c r="AB2513" s="65" t="str">
        <f t="shared" si="1120"/>
        <v/>
      </c>
      <c r="AC2513" s="65" t="str">
        <f t="shared" si="1121"/>
        <v/>
      </c>
      <c r="AH2513" s="65" t="str">
        <f t="shared" si="1111"/>
        <v>1890091316</v>
      </c>
      <c r="AI2513" s="126">
        <v>18900913</v>
      </c>
      <c r="AJ2513" s="126" t="s">
        <v>5206</v>
      </c>
      <c r="AK2513" s="126">
        <v>16</v>
      </c>
      <c r="AL2513" s="126" t="s">
        <v>653</v>
      </c>
      <c r="AN2513" s="65" t="str">
        <f t="shared" si="1106"/>
        <v/>
      </c>
    </row>
    <row r="2514" spans="1:40" ht="15" thickTop="1" x14ac:dyDescent="0.25">
      <c r="A2514" s="113">
        <v>2</v>
      </c>
      <c r="B2514" s="341" t="s">
        <v>22</v>
      </c>
      <c r="C2514" s="341" t="s">
        <v>5106</v>
      </c>
      <c r="D2514" s="341" t="str">
        <f t="shared" si="1098"/>
        <v>'Accrington'</v>
      </c>
      <c r="E2514" s="211">
        <v>18811203</v>
      </c>
      <c r="F2514" s="262">
        <v>1</v>
      </c>
      <c r="G2514" s="211" t="s">
        <v>5034</v>
      </c>
      <c r="H2514" s="212"/>
      <c r="R2514" s="112" t="str">
        <f>IF(D2514="","", CONCATENATE("Update games set ", B2514, "= ",D2514," where game_id=", E2514))</f>
        <v>Update games set Opponent= 'Accrington' where game_id=18811203</v>
      </c>
      <c r="S2514" s="112" t="str">
        <f t="shared" si="1107"/>
        <v>Update lineups set player_name = 'J Beardsley', raw_name = 'J Beardsley' where game_id = 18811203 and player_order = 1</v>
      </c>
      <c r="T2514" s="112" t="str">
        <f t="shared" si="1108"/>
        <v/>
      </c>
      <c r="U2514" s="200" t="str">
        <f t="shared" si="1105"/>
        <v/>
      </c>
      <c r="V2514" s="112" t="str">
        <f t="shared" si="1109"/>
        <v/>
      </c>
      <c r="W2514" s="415" t="str">
        <f t="shared" si="1110"/>
        <v/>
      </c>
      <c r="Y2514" s="65" t="str">
        <f t="shared" si="1117"/>
        <v/>
      </c>
      <c r="Z2514" s="65" t="str">
        <f t="shared" si="1118"/>
        <v/>
      </c>
      <c r="AA2514" s="65" t="str">
        <f t="shared" si="1119"/>
        <v/>
      </c>
      <c r="AB2514" s="65" t="str">
        <f t="shared" si="1120"/>
        <v/>
      </c>
      <c r="AC2514" s="65" t="str">
        <f t="shared" si="1121"/>
        <v/>
      </c>
      <c r="AH2514" s="65" t="str">
        <f t="shared" si="1111"/>
        <v>189009201</v>
      </c>
      <c r="AI2514" s="65">
        <v>18900920</v>
      </c>
      <c r="AJ2514" s="65" t="s">
        <v>4596</v>
      </c>
      <c r="AK2514" s="65">
        <v>1</v>
      </c>
      <c r="AL2514" s="65" t="s">
        <v>3119</v>
      </c>
      <c r="AN2514" s="65" t="str">
        <f t="shared" si="1106"/>
        <v>update games set source = 'The Nottingham Forest Football Scrapbook' where game_id = 18811203</v>
      </c>
    </row>
    <row r="2515" spans="1:40" ht="16.8" customHeight="1" x14ac:dyDescent="0.25">
      <c r="A2515" s="113">
        <v>2</v>
      </c>
      <c r="B2515" s="342" t="s">
        <v>4979</v>
      </c>
      <c r="C2515" s="342" t="str">
        <f>IF(C2514="", "", C2514)</f>
        <v>Accrington</v>
      </c>
      <c r="D2515" s="350" t="str">
        <f t="shared" si="1098"/>
        <v>'Accrington'</v>
      </c>
      <c r="E2515" s="211">
        <f>E2514</f>
        <v>18811203</v>
      </c>
      <c r="F2515" s="262">
        <v>2</v>
      </c>
      <c r="G2515" s="211" t="s">
        <v>4997</v>
      </c>
      <c r="R2515" s="112" t="str">
        <f>IF(D2515="","", CONCATENATE("Update games set ", B2515, "= ",D2515," where game_id=", E2515))</f>
        <v>Update games set Opp_parent= 'Accrington' where game_id=18811203</v>
      </c>
      <c r="S2515" s="112" t="str">
        <f t="shared" si="1107"/>
        <v>Update lineups set player_name = 'T Hancock', raw_name = 'T Hancock' where game_id = 18811203 and player_order = 2</v>
      </c>
      <c r="T2515" s="112" t="str">
        <f t="shared" si="1108"/>
        <v/>
      </c>
      <c r="U2515" s="200" t="str">
        <f t="shared" si="1105"/>
        <v/>
      </c>
      <c r="V2515" s="112" t="str">
        <f t="shared" si="1109"/>
        <v/>
      </c>
      <c r="W2515" s="415" t="str">
        <f t="shared" si="1110"/>
        <v/>
      </c>
      <c r="Y2515" s="65" t="str">
        <f t="shared" si="1117"/>
        <v/>
      </c>
      <c r="Z2515" s="65" t="str">
        <f t="shared" si="1118"/>
        <v/>
      </c>
      <c r="AA2515" s="65" t="str">
        <f t="shared" si="1119"/>
        <v/>
      </c>
      <c r="AB2515" s="65" t="str">
        <f t="shared" si="1120"/>
        <v/>
      </c>
      <c r="AC2515" s="65" t="str">
        <f t="shared" si="1121"/>
        <v/>
      </c>
      <c r="AH2515" s="65" t="str">
        <f t="shared" si="1111"/>
        <v>189009202</v>
      </c>
      <c r="AI2515" s="65">
        <v>18900920</v>
      </c>
      <c r="AJ2515" s="65" t="s">
        <v>4596</v>
      </c>
      <c r="AK2515" s="65">
        <v>2</v>
      </c>
      <c r="AL2515" s="65" t="s">
        <v>2046</v>
      </c>
      <c r="AN2515" s="65" t="str">
        <f t="shared" si="1106"/>
        <v/>
      </c>
    </row>
    <row r="2516" spans="1:40" ht="16.8" customHeight="1" x14ac:dyDescent="0.25">
      <c r="A2516" s="113">
        <v>2</v>
      </c>
      <c r="B2516" s="342" t="s">
        <v>2653</v>
      </c>
      <c r="C2516" s="342" t="s">
        <v>663</v>
      </c>
      <c r="D2516" s="350" t="str">
        <f t="shared" si="1098"/>
        <v>'Friendly'</v>
      </c>
      <c r="E2516" s="211">
        <f t="shared" ref="E2516:E2529" si="1123">E2515</f>
        <v>18811203</v>
      </c>
      <c r="F2516" s="262">
        <v>3</v>
      </c>
      <c r="G2516" s="211" t="s">
        <v>4998</v>
      </c>
      <c r="R2516" s="112" t="str">
        <f>IF(D2516="","", CONCATENATE("Update games set ", B2516, "= ",D2516," where game_id=", E2516))</f>
        <v>Update games set Game_type= 'Friendly' where game_id=18811203</v>
      </c>
      <c r="S2516" s="112" t="str">
        <f t="shared" si="1107"/>
        <v>Update lineups set player_name = 'H Billyeald', raw_name = 'H Billyeald' where game_id = 18811203 and player_order = 3</v>
      </c>
      <c r="T2516" s="112" t="str">
        <f t="shared" si="1108"/>
        <v/>
      </c>
      <c r="U2516" s="200" t="str">
        <f t="shared" si="1105"/>
        <v/>
      </c>
      <c r="V2516" s="112" t="str">
        <f t="shared" si="1109"/>
        <v/>
      </c>
      <c r="W2516" s="415" t="str">
        <f t="shared" si="1110"/>
        <v/>
      </c>
      <c r="Y2516" s="65" t="str">
        <f t="shared" si="1117"/>
        <v/>
      </c>
      <c r="Z2516" s="65" t="str">
        <f t="shared" si="1118"/>
        <v/>
      </c>
      <c r="AA2516" s="65" t="str">
        <f t="shared" si="1119"/>
        <v/>
      </c>
      <c r="AB2516" s="65" t="str">
        <f t="shared" si="1120"/>
        <v/>
      </c>
      <c r="AC2516" s="65" t="str">
        <f t="shared" si="1121"/>
        <v/>
      </c>
      <c r="AH2516" s="65" t="str">
        <f t="shared" si="1111"/>
        <v>189009203</v>
      </c>
      <c r="AI2516" s="65">
        <v>18900920</v>
      </c>
      <c r="AJ2516" s="65" t="s">
        <v>4596</v>
      </c>
      <c r="AK2516" s="65">
        <v>3</v>
      </c>
      <c r="AL2516" s="65" t="s">
        <v>3596</v>
      </c>
      <c r="AN2516" s="65" t="str">
        <f t="shared" si="1106"/>
        <v/>
      </c>
    </row>
    <row r="2517" spans="1:40" ht="16.8" customHeight="1" x14ac:dyDescent="0.25">
      <c r="A2517" s="113">
        <v>2</v>
      </c>
      <c r="B2517" s="342" t="s">
        <v>4978</v>
      </c>
      <c r="C2517" s="342" t="s">
        <v>5065</v>
      </c>
      <c r="D2517" s="350" t="str">
        <f t="shared" si="1098"/>
        <v>'H'</v>
      </c>
      <c r="E2517" s="211">
        <f t="shared" si="1123"/>
        <v>18811203</v>
      </c>
      <c r="F2517" s="262">
        <v>4</v>
      </c>
      <c r="G2517" s="211" t="s">
        <v>5040</v>
      </c>
      <c r="R2517" s="112" t="str">
        <f>IF(D2517="","", CONCATENATE("Update games set ", B2517, "= ",D2517," where game_id=", E2517))</f>
        <v>Update games set HAN= 'H' where game_id=18811203</v>
      </c>
      <c r="S2517" s="112" t="str">
        <f t="shared" si="1107"/>
        <v>Update lineups set player_name = 'D Unwin', raw_name = 'D Unwin' where game_id = 18811203 and player_order = 4</v>
      </c>
      <c r="T2517" s="112" t="str">
        <f t="shared" si="1108"/>
        <v/>
      </c>
      <c r="U2517" s="200" t="str">
        <f t="shared" si="1105"/>
        <v/>
      </c>
      <c r="V2517" s="112" t="str">
        <f t="shared" si="1109"/>
        <v/>
      </c>
      <c r="W2517" s="415" t="str">
        <f t="shared" si="1110"/>
        <v/>
      </c>
      <c r="Y2517" s="65" t="str">
        <f t="shared" si="1117"/>
        <v/>
      </c>
      <c r="Z2517" s="65" t="str">
        <f t="shared" si="1118"/>
        <v/>
      </c>
      <c r="AA2517" s="65" t="str">
        <f t="shared" si="1119"/>
        <v/>
      </c>
      <c r="AB2517" s="65" t="str">
        <f t="shared" si="1120"/>
        <v/>
      </c>
      <c r="AC2517" s="65" t="str">
        <f t="shared" si="1121"/>
        <v/>
      </c>
      <c r="AH2517" s="65" t="str">
        <f t="shared" si="1111"/>
        <v>189009204</v>
      </c>
      <c r="AI2517" s="65">
        <v>18900920</v>
      </c>
      <c r="AJ2517" s="65" t="s">
        <v>4596</v>
      </c>
      <c r="AK2517" s="65">
        <v>4</v>
      </c>
      <c r="AL2517" s="65" t="s">
        <v>3645</v>
      </c>
      <c r="AN2517" s="65" t="str">
        <f t="shared" si="1106"/>
        <v/>
      </c>
    </row>
    <row r="2518" spans="1:40" ht="16.8" customHeight="1" x14ac:dyDescent="0.25">
      <c r="A2518" s="113">
        <v>2</v>
      </c>
      <c r="B2518" s="342" t="s">
        <v>5</v>
      </c>
      <c r="C2518" s="342">
        <v>3</v>
      </c>
      <c r="D2518" s="349">
        <f t="shared" si="1113"/>
        <v>3</v>
      </c>
      <c r="E2518" s="211">
        <f t="shared" si="1123"/>
        <v>18811203</v>
      </c>
      <c r="F2518" s="262">
        <v>5</v>
      </c>
      <c r="G2518" s="211" t="s">
        <v>4942</v>
      </c>
      <c r="R2518" s="112" t="str">
        <f>IF(D2518="","", CONCATENATE("Update games set ", B2518, "= ",D2518," where game_id=", E2518))</f>
        <v>Update games set F= 3 where game_id=18811203</v>
      </c>
      <c r="S2518" s="112" t="str">
        <f t="shared" si="1107"/>
        <v>Update lineups set player_name = 'E Luntley', raw_name = 'E Luntley' where game_id = 18811203 and player_order = 5</v>
      </c>
      <c r="T2518" s="112" t="str">
        <f t="shared" si="1108"/>
        <v/>
      </c>
      <c r="U2518" s="200" t="str">
        <f t="shared" si="1105"/>
        <v/>
      </c>
      <c r="V2518" s="112" t="str">
        <f t="shared" si="1109"/>
        <v/>
      </c>
      <c r="W2518" s="415" t="str">
        <f t="shared" si="1110"/>
        <v/>
      </c>
      <c r="Y2518" s="65" t="str">
        <f t="shared" si="1117"/>
        <v/>
      </c>
      <c r="Z2518" s="65" t="str">
        <f t="shared" si="1118"/>
        <v/>
      </c>
      <c r="AA2518" s="65" t="str">
        <f t="shared" si="1119"/>
        <v/>
      </c>
      <c r="AB2518" s="65" t="str">
        <f t="shared" si="1120"/>
        <v/>
      </c>
      <c r="AC2518" s="65" t="str">
        <f t="shared" si="1121"/>
        <v/>
      </c>
      <c r="AH2518" s="65" t="str">
        <f t="shared" si="1111"/>
        <v>189009205</v>
      </c>
      <c r="AI2518" s="65">
        <v>18900920</v>
      </c>
      <c r="AJ2518" s="65" t="s">
        <v>4596</v>
      </c>
      <c r="AK2518" s="65">
        <v>5</v>
      </c>
      <c r="AL2518" s="65" t="s">
        <v>3653</v>
      </c>
      <c r="AN2518" s="65" t="str">
        <f t="shared" si="1106"/>
        <v/>
      </c>
    </row>
    <row r="2519" spans="1:40" ht="16.8" customHeight="1" x14ac:dyDescent="0.25">
      <c r="A2519" s="113">
        <v>2</v>
      </c>
      <c r="B2519" s="342" t="s">
        <v>0</v>
      </c>
      <c r="C2519" s="342">
        <v>3</v>
      </c>
      <c r="D2519" s="349">
        <f t="shared" si="1113"/>
        <v>3</v>
      </c>
      <c r="E2519" s="211">
        <f t="shared" si="1123"/>
        <v>18811203</v>
      </c>
      <c r="F2519" s="262">
        <v>6</v>
      </c>
      <c r="G2519" s="211" t="s">
        <v>5035</v>
      </c>
      <c r="R2519" s="112" t="str">
        <f>IF(D2519="","", CONCATENATE("Update games set ", B2519, "= ",D2519," where game_id=", E2519))</f>
        <v>Update games set A= 3 where game_id=18811203</v>
      </c>
      <c r="S2519" s="112" t="str">
        <f t="shared" si="1107"/>
        <v>Update lineups set player_name = 'C Gowthorpe', raw_name = 'C Gowthorpe' where game_id = 18811203 and player_order = 6</v>
      </c>
      <c r="T2519" s="112" t="str">
        <f t="shared" si="1108"/>
        <v/>
      </c>
      <c r="U2519" s="200" t="str">
        <f t="shared" si="1105"/>
        <v/>
      </c>
      <c r="V2519" s="112" t="str">
        <f t="shared" si="1109"/>
        <v/>
      </c>
      <c r="W2519" s="415" t="str">
        <f t="shared" si="1110"/>
        <v/>
      </c>
      <c r="Y2519" s="65" t="str">
        <f t="shared" si="1117"/>
        <v/>
      </c>
      <c r="Z2519" s="65" t="str">
        <f t="shared" si="1118"/>
        <v/>
      </c>
      <c r="AA2519" s="65" t="str">
        <f t="shared" si="1119"/>
        <v/>
      </c>
      <c r="AB2519" s="65" t="str">
        <f t="shared" si="1120"/>
        <v/>
      </c>
      <c r="AC2519" s="65" t="str">
        <f t="shared" si="1121"/>
        <v/>
      </c>
      <c r="AH2519" s="65" t="str">
        <f t="shared" si="1111"/>
        <v>189009206</v>
      </c>
      <c r="AI2519" s="65">
        <v>18900920</v>
      </c>
      <c r="AJ2519" s="65" t="s">
        <v>4596</v>
      </c>
      <c r="AK2519" s="65">
        <v>6</v>
      </c>
      <c r="AL2519" s="65" t="s">
        <v>2029</v>
      </c>
      <c r="AN2519" s="65" t="str">
        <f t="shared" si="1106"/>
        <v/>
      </c>
    </row>
    <row r="2520" spans="1:40" ht="16.8" customHeight="1" x14ac:dyDescent="0.25">
      <c r="A2520" s="113">
        <v>2</v>
      </c>
      <c r="B2520" s="342" t="s">
        <v>23</v>
      </c>
      <c r="D2520" s="334" t="str">
        <f t="shared" ref="D2520" si="1124">IF(C2520="",IF(D2518&gt;D2519,"'W'",IF(D2518=D2519,"'D'","'L'")),_xlfn.CONCAT("'",C2520,"'"))</f>
        <v>'D'</v>
      </c>
      <c r="E2520" s="211">
        <f t="shared" si="1123"/>
        <v>18811203</v>
      </c>
      <c r="F2520" s="262">
        <v>7</v>
      </c>
      <c r="G2520" s="211" t="s">
        <v>5038</v>
      </c>
      <c r="R2520" s="112" t="str">
        <f>IF(D2520="","", CONCATENATE("Update games set ", B2520, "= ",D2520," where game_id=", E2520))</f>
        <v>Update games set Result= 'D' where game_id=18811203</v>
      </c>
      <c r="S2520" s="112" t="str">
        <f t="shared" si="1107"/>
        <v>Update lineups set player_name = 'W Norman', raw_name = 'W Norman' where game_id = 18811203 and player_order = 7</v>
      </c>
      <c r="T2520" s="112" t="str">
        <f t="shared" si="1108"/>
        <v/>
      </c>
      <c r="U2520" s="200" t="str">
        <f t="shared" si="1105"/>
        <v/>
      </c>
      <c r="V2520" s="112" t="str">
        <f t="shared" si="1109"/>
        <v/>
      </c>
      <c r="W2520" s="415" t="str">
        <f t="shared" si="1110"/>
        <v/>
      </c>
      <c r="Y2520" s="65" t="str">
        <f t="shared" si="1117"/>
        <v/>
      </c>
      <c r="Z2520" s="65" t="str">
        <f t="shared" si="1118"/>
        <v/>
      </c>
      <c r="AA2520" s="65" t="str">
        <f t="shared" si="1119"/>
        <v/>
      </c>
      <c r="AB2520" s="65" t="str">
        <f t="shared" si="1120"/>
        <v/>
      </c>
      <c r="AC2520" s="65" t="str">
        <f t="shared" si="1121"/>
        <v/>
      </c>
      <c r="AH2520" s="65" t="str">
        <f t="shared" si="1111"/>
        <v>189009207</v>
      </c>
      <c r="AI2520" s="65">
        <v>18900920</v>
      </c>
      <c r="AJ2520" s="65" t="s">
        <v>4596</v>
      </c>
      <c r="AK2520" s="65">
        <v>7</v>
      </c>
      <c r="AL2520" s="65" t="s">
        <v>3444</v>
      </c>
      <c r="AN2520" s="65" t="str">
        <f t="shared" si="1106"/>
        <v/>
      </c>
    </row>
    <row r="2521" spans="1:40" ht="16.8" customHeight="1" x14ac:dyDescent="0.25">
      <c r="A2521" s="113">
        <v>2</v>
      </c>
      <c r="B2521" s="342" t="s">
        <v>768</v>
      </c>
      <c r="D2521" s="349" t="str">
        <f t="shared" si="1115"/>
        <v/>
      </c>
      <c r="E2521" s="211">
        <f t="shared" si="1123"/>
        <v>18811203</v>
      </c>
      <c r="F2521" s="262">
        <v>8</v>
      </c>
      <c r="G2521" s="211" t="s">
        <v>4999</v>
      </c>
      <c r="R2521" s="112" t="str">
        <f>IF(D2521="","", CONCATENATE("Update games set ", B2521, "= ",D2521," where game_id=", E2521))</f>
        <v/>
      </c>
      <c r="S2521" s="112" t="str">
        <f t="shared" si="1107"/>
        <v>Update lineups set player_name = 'C Hill', raw_name = 'C Hill' where game_id = 18811203 and player_order = 8</v>
      </c>
      <c r="T2521" s="112" t="str">
        <f t="shared" si="1108"/>
        <v/>
      </c>
      <c r="U2521" s="200" t="str">
        <f t="shared" si="1105"/>
        <v/>
      </c>
      <c r="V2521" s="112" t="str">
        <f t="shared" si="1109"/>
        <v/>
      </c>
      <c r="W2521" s="415" t="str">
        <f t="shared" si="1110"/>
        <v/>
      </c>
      <c r="Y2521" s="65" t="str">
        <f t="shared" si="1117"/>
        <v/>
      </c>
      <c r="Z2521" s="65" t="str">
        <f t="shared" si="1118"/>
        <v/>
      </c>
      <c r="AA2521" s="65" t="str">
        <f t="shared" si="1119"/>
        <v/>
      </c>
      <c r="AB2521" s="65" t="str">
        <f t="shared" si="1120"/>
        <v/>
      </c>
      <c r="AC2521" s="65" t="str">
        <f t="shared" si="1121"/>
        <v/>
      </c>
      <c r="AH2521" s="65" t="str">
        <f t="shared" si="1111"/>
        <v>189009208</v>
      </c>
      <c r="AI2521" s="65">
        <v>18900920</v>
      </c>
      <c r="AJ2521" s="65" t="s">
        <v>4596</v>
      </c>
      <c r="AK2521" s="65">
        <v>8</v>
      </c>
      <c r="AL2521" s="65" t="s">
        <v>2059</v>
      </c>
      <c r="AN2521" s="65" t="str">
        <f t="shared" si="1106"/>
        <v/>
      </c>
    </row>
    <row r="2522" spans="1:40" ht="16.8" customHeight="1" x14ac:dyDescent="0.25">
      <c r="A2522" s="113">
        <v>2</v>
      </c>
      <c r="B2522" s="342" t="s">
        <v>766</v>
      </c>
      <c r="D2522" s="349" t="str">
        <f t="shared" si="1115"/>
        <v/>
      </c>
      <c r="E2522" s="211">
        <f t="shared" si="1123"/>
        <v>18811203</v>
      </c>
      <c r="F2522" s="262">
        <v>9</v>
      </c>
      <c r="G2522" s="194" t="s">
        <v>3688</v>
      </c>
      <c r="H2522" s="194"/>
      <c r="N2522" s="417"/>
      <c r="O2522" s="194"/>
      <c r="P2522" s="194"/>
      <c r="R2522" s="112" t="str">
        <f>IF(D2522="","", CONCATENATE("Update games set ", B2522, "= ",D2522," where game_id=", E2522))</f>
        <v/>
      </c>
      <c r="S2522" s="112" t="str">
        <f t="shared" si="1107"/>
        <v>Update lineups set player_name = 'J Luntley', raw_name = 'J Luntley' where game_id = 18811203 and player_order = 9</v>
      </c>
      <c r="T2522" s="112" t="str">
        <f t="shared" si="1108"/>
        <v/>
      </c>
      <c r="U2522" s="200" t="str">
        <f t="shared" si="1105"/>
        <v/>
      </c>
      <c r="V2522" s="112" t="str">
        <f t="shared" si="1109"/>
        <v/>
      </c>
      <c r="W2522" s="415" t="str">
        <f t="shared" si="1110"/>
        <v/>
      </c>
      <c r="Y2522" s="65" t="str">
        <f t="shared" si="1117"/>
        <v/>
      </c>
      <c r="Z2522" s="65" t="str">
        <f t="shared" si="1118"/>
        <v/>
      </c>
      <c r="AA2522" s="65" t="str">
        <f t="shared" si="1119"/>
        <v/>
      </c>
      <c r="AB2522" s="65" t="str">
        <f t="shared" si="1120"/>
        <v/>
      </c>
      <c r="AC2522" s="65" t="str">
        <f t="shared" si="1121"/>
        <v/>
      </c>
      <c r="AH2522" s="65" t="str">
        <f t="shared" si="1111"/>
        <v>189009209</v>
      </c>
      <c r="AI2522" s="65">
        <v>18900920</v>
      </c>
      <c r="AJ2522" s="65" t="s">
        <v>4596</v>
      </c>
      <c r="AK2522" s="65">
        <v>9</v>
      </c>
      <c r="AL2522" s="65" t="s">
        <v>3296</v>
      </c>
      <c r="AN2522" s="65" t="str">
        <f t="shared" si="1106"/>
        <v/>
      </c>
    </row>
    <row r="2523" spans="1:40" ht="16.8" customHeight="1" x14ac:dyDescent="0.25">
      <c r="A2523" s="113">
        <v>2</v>
      </c>
      <c r="B2523" s="342" t="s">
        <v>753</v>
      </c>
      <c r="C2523" s="351"/>
      <c r="D2523" s="350" t="str">
        <f t="shared" si="1116"/>
        <v/>
      </c>
      <c r="E2523" s="211">
        <f t="shared" si="1123"/>
        <v>18811203</v>
      </c>
      <c r="F2523" s="262">
        <v>10</v>
      </c>
      <c r="G2523" s="194" t="s">
        <v>4960</v>
      </c>
      <c r="N2523" s="417"/>
      <c r="O2523" s="194"/>
      <c r="P2523" s="194"/>
      <c r="R2523" s="112" t="str">
        <f>IF(D2523="","", CONCATENATE("Update games set ", B2523, "= ",D2523," where game_id=", E2523))</f>
        <v/>
      </c>
      <c r="S2523" s="112" t="str">
        <f t="shared" si="1107"/>
        <v>Update lineups set player_name = 'E Earp', raw_name = 'E Earp' where game_id = 18811203 and player_order = 10</v>
      </c>
      <c r="T2523" s="112" t="str">
        <f t="shared" si="1108"/>
        <v/>
      </c>
      <c r="U2523" s="200" t="str">
        <f t="shared" si="1105"/>
        <v/>
      </c>
      <c r="V2523" s="112" t="str">
        <f t="shared" si="1109"/>
        <v/>
      </c>
      <c r="W2523" s="415" t="str">
        <f t="shared" si="1110"/>
        <v/>
      </c>
      <c r="Y2523" s="65" t="str">
        <f t="shared" si="1117"/>
        <v/>
      </c>
      <c r="Z2523" s="65" t="str">
        <f t="shared" si="1118"/>
        <v/>
      </c>
      <c r="AA2523" s="65" t="str">
        <f t="shared" si="1119"/>
        <v/>
      </c>
      <c r="AB2523" s="65" t="str">
        <f t="shared" si="1120"/>
        <v/>
      </c>
      <c r="AC2523" s="65" t="str">
        <f t="shared" si="1121"/>
        <v/>
      </c>
      <c r="AH2523" s="65" t="str">
        <f t="shared" si="1111"/>
        <v>1890092010</v>
      </c>
      <c r="AI2523" s="65">
        <v>18900920</v>
      </c>
      <c r="AJ2523" s="65" t="s">
        <v>4596</v>
      </c>
      <c r="AK2523" s="65">
        <v>10</v>
      </c>
      <c r="AL2523" s="65" t="s">
        <v>3632</v>
      </c>
      <c r="AN2523" s="65" t="str">
        <f t="shared" si="1106"/>
        <v/>
      </c>
    </row>
    <row r="2524" spans="1:40" ht="16.8" customHeight="1" x14ac:dyDescent="0.25">
      <c r="A2524" s="113">
        <v>2</v>
      </c>
      <c r="B2524" s="342" t="s">
        <v>746</v>
      </c>
      <c r="C2524" s="351" t="s">
        <v>5062</v>
      </c>
      <c r="D2524" s="334" t="str">
        <f>CONCATENATE("'", LEFT(E2524,4),"-",MID(E2524,5,2),"-", MID(E2524,7,2), " ", C2524,"'")</f>
        <v>'1881-12-03 15:00'</v>
      </c>
      <c r="E2524" s="211">
        <f t="shared" si="1123"/>
        <v>18811203</v>
      </c>
      <c r="F2524" s="262">
        <v>11</v>
      </c>
      <c r="G2524" s="211" t="s">
        <v>5026</v>
      </c>
      <c r="R2524" s="112" t="str">
        <f>IF(D2524="","", CONCATENATE("Update games set ", B2524, "= ",D2524," where game_id=", E2524))</f>
        <v>Update games set Game_date= '1881-12-03 15:00' where game_id=18811203</v>
      </c>
      <c r="S2524" s="112" t="str">
        <f t="shared" si="1107"/>
        <v>Update lineups set player_name = 'W Gunn', raw_name = 'W Gunn' where game_id = 18811203 and player_order = 11</v>
      </c>
      <c r="T2524" s="112" t="str">
        <f t="shared" si="1108"/>
        <v/>
      </c>
      <c r="U2524" s="200" t="str">
        <f t="shared" si="1105"/>
        <v/>
      </c>
      <c r="V2524" s="112" t="str">
        <f t="shared" si="1109"/>
        <v/>
      </c>
      <c r="W2524" s="415" t="str">
        <f t="shared" si="1110"/>
        <v/>
      </c>
      <c r="Y2524" s="65" t="str">
        <f t="shared" si="1117"/>
        <v/>
      </c>
      <c r="Z2524" s="65" t="str">
        <f t="shared" si="1118"/>
        <v/>
      </c>
      <c r="AA2524" s="65" t="str">
        <f t="shared" si="1119"/>
        <v/>
      </c>
      <c r="AB2524" s="65" t="str">
        <f t="shared" si="1120"/>
        <v/>
      </c>
      <c r="AC2524" s="65" t="str">
        <f t="shared" si="1121"/>
        <v/>
      </c>
      <c r="AH2524" s="65" t="str">
        <f t="shared" si="1111"/>
        <v>1890092011</v>
      </c>
      <c r="AI2524" s="65">
        <v>18900920</v>
      </c>
      <c r="AJ2524" s="65" t="s">
        <v>4596</v>
      </c>
      <c r="AK2524" s="65">
        <v>11</v>
      </c>
      <c r="AL2524" s="65" t="s">
        <v>3314</v>
      </c>
      <c r="AN2524" s="65" t="str">
        <f t="shared" si="1106"/>
        <v/>
      </c>
    </row>
    <row r="2525" spans="1:40" ht="16.8" customHeight="1" x14ac:dyDescent="0.25">
      <c r="A2525" s="113">
        <v>2</v>
      </c>
      <c r="B2525" s="342" t="s">
        <v>25</v>
      </c>
      <c r="D2525" s="350" t="str">
        <f t="shared" si="1098"/>
        <v/>
      </c>
      <c r="E2525" s="211">
        <f t="shared" si="1123"/>
        <v>18811203</v>
      </c>
      <c r="F2525" s="262">
        <v>12</v>
      </c>
      <c r="G2525" s="212"/>
      <c r="H2525" s="212"/>
      <c r="N2525" s="416"/>
      <c r="O2525" s="212"/>
      <c r="P2525" s="212"/>
      <c r="R2525" s="112" t="str">
        <f>IF(D2525="","", CONCATENATE("Update games set ", B2525, "= ",D2525," where game_id=", E2525))</f>
        <v/>
      </c>
      <c r="S2525" s="112" t="str">
        <f t="shared" si="1107"/>
        <v/>
      </c>
      <c r="T2525" s="112" t="str">
        <f t="shared" si="1108"/>
        <v/>
      </c>
      <c r="U2525" s="200" t="str">
        <f t="shared" si="1105"/>
        <v/>
      </c>
      <c r="V2525" s="112" t="str">
        <f t="shared" si="1109"/>
        <v/>
      </c>
      <c r="W2525" s="415" t="str">
        <f t="shared" si="1110"/>
        <v/>
      </c>
      <c r="Y2525" s="65" t="str">
        <f t="shared" si="1117"/>
        <v/>
      </c>
      <c r="Z2525" s="65" t="str">
        <f t="shared" si="1118"/>
        <v/>
      </c>
      <c r="AA2525" s="65" t="str">
        <f t="shared" si="1119"/>
        <v/>
      </c>
      <c r="AB2525" s="65" t="str">
        <f t="shared" si="1120"/>
        <v/>
      </c>
      <c r="AC2525" s="65" t="str">
        <f t="shared" si="1121"/>
        <v/>
      </c>
      <c r="AH2525" s="65" t="str">
        <f t="shared" si="1111"/>
        <v>1890092012</v>
      </c>
      <c r="AI2525" s="65">
        <v>18900920</v>
      </c>
      <c r="AJ2525" s="65" t="s">
        <v>4596</v>
      </c>
      <c r="AK2525" s="65">
        <v>12</v>
      </c>
      <c r="AL2525" s="65" t="s">
        <v>653</v>
      </c>
      <c r="AN2525" s="65" t="str">
        <f t="shared" si="1106"/>
        <v/>
      </c>
    </row>
    <row r="2526" spans="1:40" ht="16.8" customHeight="1" x14ac:dyDescent="0.25">
      <c r="A2526" s="113">
        <v>2</v>
      </c>
      <c r="B2526" s="342" t="s">
        <v>475</v>
      </c>
      <c r="D2526" s="349" t="str">
        <f t="shared" si="1115"/>
        <v/>
      </c>
      <c r="E2526" s="211">
        <f t="shared" si="1123"/>
        <v>18811203</v>
      </c>
      <c r="F2526" s="262">
        <v>13</v>
      </c>
      <c r="R2526" s="112" t="str">
        <f>IF(D2526="","", CONCATENATE("Update games set ", B2526, "= ",D2526," where game_id=", E2526))</f>
        <v/>
      </c>
      <c r="S2526" s="112" t="str">
        <f t="shared" si="1107"/>
        <v/>
      </c>
      <c r="T2526" s="112" t="str">
        <f t="shared" si="1108"/>
        <v/>
      </c>
      <c r="U2526" s="200" t="str">
        <f t="shared" si="1105"/>
        <v/>
      </c>
      <c r="V2526" s="112" t="str">
        <f t="shared" si="1109"/>
        <v/>
      </c>
      <c r="W2526" s="415" t="str">
        <f t="shared" si="1110"/>
        <v/>
      </c>
      <c r="Y2526" s="65" t="str">
        <f t="shared" si="1117"/>
        <v/>
      </c>
      <c r="Z2526" s="65" t="str">
        <f t="shared" si="1118"/>
        <v/>
      </c>
      <c r="AA2526" s="65" t="str">
        <f t="shared" si="1119"/>
        <v/>
      </c>
      <c r="AB2526" s="65" t="str">
        <f t="shared" si="1120"/>
        <v/>
      </c>
      <c r="AC2526" s="65" t="str">
        <f t="shared" si="1121"/>
        <v/>
      </c>
      <c r="AH2526" s="65" t="str">
        <f t="shared" si="1111"/>
        <v>1890092013</v>
      </c>
      <c r="AI2526" s="65">
        <v>18900920</v>
      </c>
      <c r="AJ2526" s="65" t="s">
        <v>4596</v>
      </c>
      <c r="AK2526" s="65">
        <v>13</v>
      </c>
      <c r="AL2526" s="65" t="s">
        <v>653</v>
      </c>
      <c r="AN2526" s="65" t="str">
        <f t="shared" si="1106"/>
        <v/>
      </c>
    </row>
    <row r="2527" spans="1:40" ht="16.8" customHeight="1" x14ac:dyDescent="0.25">
      <c r="A2527" s="113">
        <v>2</v>
      </c>
      <c r="B2527" s="342" t="s">
        <v>20</v>
      </c>
      <c r="C2527" s="342" t="s">
        <v>5082</v>
      </c>
      <c r="D2527" s="350" t="str">
        <f t="shared" si="1098"/>
        <v>'Trent Bridge'</v>
      </c>
      <c r="E2527" s="211">
        <f t="shared" si="1123"/>
        <v>18811203</v>
      </c>
      <c r="F2527" s="262">
        <v>14</v>
      </c>
      <c r="R2527" s="112" t="str">
        <f>IF(D2527="","", CONCATENATE("Update games set ", B2527, "= ",D2527," where game_id=", E2527))</f>
        <v>Update games set Ground= 'Trent Bridge' where game_id=18811203</v>
      </c>
      <c r="S2527" s="112" t="str">
        <f t="shared" si="1107"/>
        <v/>
      </c>
      <c r="T2527" s="112" t="str">
        <f t="shared" si="1108"/>
        <v/>
      </c>
      <c r="U2527" s="200" t="str">
        <f t="shared" si="1105"/>
        <v/>
      </c>
      <c r="V2527" s="112" t="str">
        <f t="shared" si="1109"/>
        <v/>
      </c>
      <c r="W2527" s="415" t="str">
        <f t="shared" si="1110"/>
        <v/>
      </c>
      <c r="Y2527" s="65" t="str">
        <f t="shared" si="1117"/>
        <v/>
      </c>
      <c r="Z2527" s="65" t="str">
        <f t="shared" si="1118"/>
        <v/>
      </c>
      <c r="AA2527" s="65" t="str">
        <f t="shared" si="1119"/>
        <v/>
      </c>
      <c r="AB2527" s="65" t="str">
        <f t="shared" si="1120"/>
        <v/>
      </c>
      <c r="AC2527" s="65" t="str">
        <f t="shared" si="1121"/>
        <v/>
      </c>
      <c r="AH2527" s="65" t="str">
        <f t="shared" si="1111"/>
        <v>1890092014</v>
      </c>
      <c r="AI2527" s="65">
        <v>18900920</v>
      </c>
      <c r="AJ2527" s="65" t="s">
        <v>4596</v>
      </c>
      <c r="AK2527" s="65">
        <v>14</v>
      </c>
      <c r="AL2527" s="65" t="s">
        <v>653</v>
      </c>
      <c r="AN2527" s="65" t="str">
        <f t="shared" si="1106"/>
        <v/>
      </c>
    </row>
    <row r="2528" spans="1:40" ht="16.8" customHeight="1" x14ac:dyDescent="0.25">
      <c r="A2528" s="113">
        <v>2</v>
      </c>
      <c r="B2528" s="342" t="s">
        <v>4882</v>
      </c>
      <c r="C2528" s="342" t="str">
        <f>IF(C2527="", "", C2527)</f>
        <v>Trent Bridge</v>
      </c>
      <c r="D2528" s="350" t="str">
        <f t="shared" si="1098"/>
        <v>'Trent Bridge'</v>
      </c>
      <c r="E2528" s="211">
        <f t="shared" si="1123"/>
        <v>18811203</v>
      </c>
      <c r="F2528" s="262">
        <v>15</v>
      </c>
      <c r="R2528" s="112" t="str">
        <f>IF(D2528="","", CONCATENATE("Update games set ", B2528, "= ",D2528," where game_id=", E2528))</f>
        <v>Update games set Ground_parent= 'Trent Bridge' where game_id=18811203</v>
      </c>
      <c r="S2528" s="112" t="str">
        <f t="shared" si="1107"/>
        <v/>
      </c>
      <c r="T2528" s="112" t="str">
        <f t="shared" si="1108"/>
        <v/>
      </c>
      <c r="U2528" s="200" t="str">
        <f t="shared" si="1105"/>
        <v/>
      </c>
      <c r="V2528" s="112" t="str">
        <f t="shared" si="1109"/>
        <v/>
      </c>
      <c r="W2528" s="415" t="str">
        <f t="shared" si="1110"/>
        <v/>
      </c>
      <c r="Y2528" s="65" t="str">
        <f t="shared" si="1117"/>
        <v/>
      </c>
      <c r="Z2528" s="65" t="str">
        <f t="shared" si="1118"/>
        <v/>
      </c>
      <c r="AA2528" s="65" t="str">
        <f t="shared" si="1119"/>
        <v/>
      </c>
      <c r="AB2528" s="65" t="str">
        <f t="shared" si="1120"/>
        <v/>
      </c>
      <c r="AC2528" s="65" t="str">
        <f t="shared" si="1121"/>
        <v/>
      </c>
      <c r="AH2528" s="65" t="str">
        <f t="shared" si="1111"/>
        <v>1890092015</v>
      </c>
      <c r="AI2528" s="65">
        <v>18900920</v>
      </c>
      <c r="AJ2528" s="65" t="s">
        <v>4596</v>
      </c>
      <c r="AK2528" s="65">
        <v>15</v>
      </c>
      <c r="AL2528" s="65" t="s">
        <v>653</v>
      </c>
      <c r="AN2528" s="65" t="str">
        <f t="shared" si="1106"/>
        <v/>
      </c>
    </row>
    <row r="2529" spans="1:40" s="126" customFormat="1" ht="16.8" customHeight="1" thickBot="1" x14ac:dyDescent="0.3">
      <c r="A2529" s="113">
        <v>2</v>
      </c>
      <c r="B2529" s="116" t="s">
        <v>115</v>
      </c>
      <c r="C2529" s="352"/>
      <c r="D2529" s="370" t="str">
        <f t="shared" ref="D2529" si="1125">IF(MID(E2529,5,2)*1&gt;6,_xlfn.CONCAT("'",LEFT(E2529,4),"-",MID(E2529,3,2)+1,"'"),_xlfn.CONCAT("'",LEFT(E2529,4)-1,"-",MID(E2529,3,2),"'"))</f>
        <v>'1881-82'</v>
      </c>
      <c r="E2529" s="214">
        <f t="shared" si="1123"/>
        <v>18811203</v>
      </c>
      <c r="F2529" s="266">
        <v>16</v>
      </c>
      <c r="G2529" s="343"/>
      <c r="H2529" s="343"/>
      <c r="I2529" s="267"/>
      <c r="J2529" s="214"/>
      <c r="K2529" s="266"/>
      <c r="L2529" s="266"/>
      <c r="M2529" s="266"/>
      <c r="N2529" s="419"/>
      <c r="O2529" s="343"/>
      <c r="P2529" s="343"/>
      <c r="Q2529" s="346"/>
      <c r="R2529" s="112" t="str">
        <f>IF(D2529="","", CONCATENATE("Update games set ", B2529, "= ",D2529," where game_id=", E2529))</f>
        <v>Update games set Season= '1881-82' where game_id=18811203</v>
      </c>
      <c r="S2529" s="112" t="str">
        <f t="shared" si="1107"/>
        <v/>
      </c>
      <c r="T2529" s="112" t="str">
        <f t="shared" si="1108"/>
        <v/>
      </c>
      <c r="U2529" s="200" t="str">
        <f t="shared" si="1105"/>
        <v/>
      </c>
      <c r="V2529" s="112" t="str">
        <f t="shared" si="1109"/>
        <v/>
      </c>
      <c r="W2529" s="415" t="str">
        <f t="shared" si="1110"/>
        <v/>
      </c>
      <c r="X2529" s="240"/>
      <c r="Y2529" s="65" t="str">
        <f t="shared" si="1117"/>
        <v/>
      </c>
      <c r="Z2529" s="65" t="str">
        <f t="shared" si="1118"/>
        <v/>
      </c>
      <c r="AA2529" s="65" t="str">
        <f t="shared" si="1119"/>
        <v/>
      </c>
      <c r="AB2529" s="65" t="str">
        <f t="shared" si="1120"/>
        <v/>
      </c>
      <c r="AC2529" s="65" t="str">
        <f t="shared" si="1121"/>
        <v/>
      </c>
      <c r="AH2529" s="65" t="str">
        <f t="shared" si="1111"/>
        <v>1890092016</v>
      </c>
      <c r="AI2529" s="126">
        <v>18900920</v>
      </c>
      <c r="AJ2529" s="126" t="s">
        <v>4596</v>
      </c>
      <c r="AK2529" s="126">
        <v>16</v>
      </c>
      <c r="AL2529" s="126" t="s">
        <v>653</v>
      </c>
      <c r="AN2529" s="65" t="str">
        <f t="shared" si="1106"/>
        <v/>
      </c>
    </row>
    <row r="2530" spans="1:40" ht="15" thickTop="1" x14ac:dyDescent="0.25">
      <c r="A2530" s="113">
        <v>3</v>
      </c>
      <c r="B2530" s="341" t="s">
        <v>22</v>
      </c>
      <c r="C2530" s="341" t="s">
        <v>5176</v>
      </c>
      <c r="D2530" s="341" t="str">
        <f t="shared" si="1098"/>
        <v>'Elwells'</v>
      </c>
      <c r="E2530" s="211">
        <v>18810402</v>
      </c>
      <c r="F2530" s="262">
        <v>1</v>
      </c>
      <c r="G2530" s="211" t="s">
        <v>4939</v>
      </c>
      <c r="H2530" s="212"/>
      <c r="R2530" s="112" t="str">
        <f>IF(D2530="","", CONCATENATE("Update games set ", B2530, "= ",D2530," where game_id=", E2530))</f>
        <v>Update games set Opponent= 'Elwells' where game_id=18810402</v>
      </c>
      <c r="S2530" s="112" t="str">
        <f t="shared" si="1107"/>
        <v>Update lineups set player_name = 'J Sands', raw_name = 'J Sands' where game_id = 18810402 and player_order = 1</v>
      </c>
      <c r="T2530" s="112" t="str">
        <f t="shared" si="1108"/>
        <v/>
      </c>
      <c r="U2530" s="200" t="str">
        <f t="shared" si="1105"/>
        <v/>
      </c>
      <c r="V2530" s="112" t="str">
        <f t="shared" si="1109"/>
        <v/>
      </c>
      <c r="W2530" s="415" t="str">
        <f t="shared" si="1110"/>
        <v/>
      </c>
      <c r="Y2530" s="65" t="str">
        <f t="shared" si="1117"/>
        <v/>
      </c>
      <c r="Z2530" s="65" t="str">
        <f t="shared" si="1118"/>
        <v/>
      </c>
      <c r="AA2530" s="65" t="str">
        <f t="shared" si="1119"/>
        <v/>
      </c>
      <c r="AB2530" s="65" t="str">
        <f t="shared" si="1120"/>
        <v/>
      </c>
      <c r="AC2530" s="65" t="str">
        <f t="shared" si="1121"/>
        <v/>
      </c>
      <c r="AH2530" s="65" t="str">
        <f t="shared" si="1111"/>
        <v>189009271</v>
      </c>
      <c r="AI2530" s="65">
        <v>18900927</v>
      </c>
      <c r="AJ2530" s="65" t="s">
        <v>100</v>
      </c>
      <c r="AK2530" s="65">
        <v>1</v>
      </c>
      <c r="AL2530" s="65" t="s">
        <v>3119</v>
      </c>
      <c r="AN2530" s="65" t="str">
        <f t="shared" si="1106"/>
        <v>update games set source = 'The Nottingham Forest Football Scrapbook' where game_id = 18810402</v>
      </c>
    </row>
    <row r="2531" spans="1:40" ht="16.8" customHeight="1" x14ac:dyDescent="0.25">
      <c r="A2531" s="113">
        <v>3</v>
      </c>
      <c r="B2531" s="342" t="s">
        <v>4979</v>
      </c>
      <c r="C2531" s="342" t="str">
        <f>IF(C2530="", "", C2530)</f>
        <v>Elwells</v>
      </c>
      <c r="D2531" s="350" t="str">
        <f t="shared" ref="D2531:D2594" si="1126">IF(C2531="", "", CONCATENATE("'", C2531,"'"))</f>
        <v>'Elwells'</v>
      </c>
      <c r="E2531" s="211">
        <f>E2530</f>
        <v>18810402</v>
      </c>
      <c r="F2531" s="262">
        <v>2</v>
      </c>
      <c r="G2531" s="211" t="s">
        <v>2094</v>
      </c>
      <c r="R2531" s="112" t="str">
        <f>IF(D2531="","", CONCATENATE("Update games set ", B2531, "= ",D2531," where game_id=", E2531))</f>
        <v>Update games set Opp_parent= 'Elwells' where game_id=18810402</v>
      </c>
      <c r="S2531" s="112" t="str">
        <f t="shared" si="1107"/>
        <v>Update lineups set player_name = 'Hancock', raw_name = 'Hancock' where game_id = 18810402 and player_order = 2</v>
      </c>
      <c r="T2531" s="112" t="str">
        <f t="shared" si="1108"/>
        <v/>
      </c>
      <c r="U2531" s="200" t="str">
        <f t="shared" si="1105"/>
        <v/>
      </c>
      <c r="V2531" s="112" t="str">
        <f t="shared" si="1109"/>
        <v/>
      </c>
      <c r="W2531" s="415" t="str">
        <f t="shared" si="1110"/>
        <v/>
      </c>
      <c r="Y2531" s="65" t="str">
        <f t="shared" si="1117"/>
        <v/>
      </c>
      <c r="Z2531" s="65" t="str">
        <f t="shared" si="1118"/>
        <v/>
      </c>
      <c r="AA2531" s="65" t="str">
        <f t="shared" si="1119"/>
        <v/>
      </c>
      <c r="AB2531" s="65" t="str">
        <f t="shared" si="1120"/>
        <v/>
      </c>
      <c r="AC2531" s="65" t="str">
        <f t="shared" si="1121"/>
        <v/>
      </c>
      <c r="AH2531" s="65" t="str">
        <f t="shared" si="1111"/>
        <v>189009272</v>
      </c>
      <c r="AI2531" s="65">
        <v>18900927</v>
      </c>
      <c r="AJ2531" s="65" t="s">
        <v>100</v>
      </c>
      <c r="AK2531" s="65">
        <v>2</v>
      </c>
      <c r="AL2531" s="65" t="s">
        <v>2046</v>
      </c>
      <c r="AN2531" s="65" t="str">
        <f t="shared" si="1106"/>
        <v/>
      </c>
    </row>
    <row r="2532" spans="1:40" ht="16.8" customHeight="1" x14ac:dyDescent="0.25">
      <c r="A2532" s="113">
        <v>3</v>
      </c>
      <c r="B2532" s="342" t="s">
        <v>2653</v>
      </c>
      <c r="C2532" s="342" t="s">
        <v>664</v>
      </c>
      <c r="D2532" s="350" t="str">
        <f t="shared" si="1126"/>
        <v>'Wednesbury Cup'</v>
      </c>
      <c r="E2532" s="211">
        <f t="shared" ref="E2532:E2545" si="1127">E2531</f>
        <v>18810402</v>
      </c>
      <c r="F2532" s="262">
        <v>3</v>
      </c>
      <c r="G2532" s="211" t="s">
        <v>4942</v>
      </c>
      <c r="R2532" s="112" t="str">
        <f>IF(D2532="","", CONCATENATE("Update games set ", B2532, "= ",D2532," where game_id=", E2532))</f>
        <v>Update games set Game_type= 'Wednesbury Cup' where game_id=18810402</v>
      </c>
      <c r="S2532" s="112" t="str">
        <f t="shared" si="1107"/>
        <v>Update lineups set player_name = 'E Luntley', raw_name = 'E Luntley' where game_id = 18810402 and player_order = 3</v>
      </c>
      <c r="T2532" s="112" t="str">
        <f t="shared" si="1108"/>
        <v/>
      </c>
      <c r="U2532" s="200" t="str">
        <f t="shared" si="1105"/>
        <v/>
      </c>
      <c r="V2532" s="112" t="str">
        <f t="shared" si="1109"/>
        <v/>
      </c>
      <c r="W2532" s="415" t="str">
        <f t="shared" si="1110"/>
        <v/>
      </c>
      <c r="Y2532" s="65" t="str">
        <f t="shared" si="1117"/>
        <v/>
      </c>
      <c r="Z2532" s="65" t="str">
        <f t="shared" si="1118"/>
        <v/>
      </c>
      <c r="AA2532" s="65" t="str">
        <f t="shared" si="1119"/>
        <v/>
      </c>
      <c r="AB2532" s="65" t="str">
        <f t="shared" si="1120"/>
        <v/>
      </c>
      <c r="AC2532" s="65" t="str">
        <f t="shared" si="1121"/>
        <v/>
      </c>
      <c r="AH2532" s="65" t="str">
        <f t="shared" si="1111"/>
        <v>189009273</v>
      </c>
      <c r="AI2532" s="65">
        <v>18900927</v>
      </c>
      <c r="AJ2532" s="65" t="s">
        <v>100</v>
      </c>
      <c r="AK2532" s="65">
        <v>3</v>
      </c>
      <c r="AL2532" s="65" t="s">
        <v>3596</v>
      </c>
      <c r="AN2532" s="65" t="str">
        <f t="shared" si="1106"/>
        <v/>
      </c>
    </row>
    <row r="2533" spans="1:40" ht="16.8" customHeight="1" x14ac:dyDescent="0.25">
      <c r="A2533" s="113">
        <v>3</v>
      </c>
      <c r="B2533" s="342" t="s">
        <v>4978</v>
      </c>
      <c r="C2533" s="342" t="s">
        <v>0</v>
      </c>
      <c r="D2533" s="350" t="str">
        <f t="shared" si="1126"/>
        <v>'A'</v>
      </c>
      <c r="E2533" s="211">
        <f t="shared" si="1127"/>
        <v>18810402</v>
      </c>
      <c r="F2533" s="262">
        <v>4</v>
      </c>
      <c r="G2533" s="211" t="s">
        <v>3417</v>
      </c>
      <c r="R2533" s="112" t="str">
        <f>IF(D2533="","", CONCATENATE("Update games set ", B2533, "= ",D2533," where game_id=", E2533))</f>
        <v>Update games set HAN= 'A' where game_id=18810402</v>
      </c>
      <c r="S2533" s="112" t="str">
        <f t="shared" si="1107"/>
        <v>Update lineups set player_name = 'W Luntley', raw_name = 'W Luntley' where game_id = 18810402 and player_order = 4</v>
      </c>
      <c r="T2533" s="112" t="str">
        <f t="shared" si="1108"/>
        <v/>
      </c>
      <c r="U2533" s="200" t="str">
        <f t="shared" si="1105"/>
        <v/>
      </c>
      <c r="V2533" s="112" t="str">
        <f t="shared" si="1109"/>
        <v/>
      </c>
      <c r="W2533" s="415" t="str">
        <f t="shared" si="1110"/>
        <v/>
      </c>
      <c r="Y2533" s="65" t="str">
        <f t="shared" si="1117"/>
        <v/>
      </c>
      <c r="Z2533" s="65" t="str">
        <f t="shared" si="1118"/>
        <v/>
      </c>
      <c r="AA2533" s="65" t="str">
        <f t="shared" si="1119"/>
        <v/>
      </c>
      <c r="AB2533" s="65" t="str">
        <f t="shared" si="1120"/>
        <v/>
      </c>
      <c r="AC2533" s="65" t="str">
        <f t="shared" si="1121"/>
        <v/>
      </c>
      <c r="AH2533" s="65" t="str">
        <f t="shared" si="1111"/>
        <v>189009274</v>
      </c>
      <c r="AI2533" s="65">
        <v>18900927</v>
      </c>
      <c r="AJ2533" s="65" t="s">
        <v>100</v>
      </c>
      <c r="AK2533" s="65">
        <v>4</v>
      </c>
      <c r="AL2533" s="65" t="s">
        <v>3645</v>
      </c>
      <c r="AN2533" s="65" t="str">
        <f t="shared" si="1106"/>
        <v/>
      </c>
    </row>
    <row r="2534" spans="1:40" ht="16.8" customHeight="1" x14ac:dyDescent="0.25">
      <c r="A2534" s="113">
        <v>3</v>
      </c>
      <c r="B2534" s="342" t="s">
        <v>5</v>
      </c>
      <c r="C2534" s="342">
        <v>4</v>
      </c>
      <c r="D2534" s="349">
        <f t="shared" si="1113"/>
        <v>4</v>
      </c>
      <c r="E2534" s="211">
        <f t="shared" si="1127"/>
        <v>18810402</v>
      </c>
      <c r="F2534" s="262">
        <v>5</v>
      </c>
      <c r="G2534" s="211" t="s">
        <v>4976</v>
      </c>
      <c r="R2534" s="112" t="str">
        <f>IF(D2534="","", CONCATENATE("Update games set ", B2534, "= ",D2534," where game_id=", E2534))</f>
        <v>Update games set F= 4 where game_id=18810402</v>
      </c>
      <c r="S2534" s="112" t="str">
        <f t="shared" si="1107"/>
        <v>Update lineups set player_name = 'CJ Caborn', raw_name = 'CJ Caborn' where game_id = 18810402 and player_order = 5</v>
      </c>
      <c r="T2534" s="112" t="str">
        <f t="shared" si="1108"/>
        <v/>
      </c>
      <c r="U2534" s="200" t="str">
        <f t="shared" si="1105"/>
        <v/>
      </c>
      <c r="V2534" s="112" t="str">
        <f t="shared" si="1109"/>
        <v/>
      </c>
      <c r="W2534" s="415" t="str">
        <f t="shared" si="1110"/>
        <v/>
      </c>
      <c r="Y2534" s="65" t="str">
        <f t="shared" si="1117"/>
        <v/>
      </c>
      <c r="Z2534" s="65" t="str">
        <f t="shared" si="1118"/>
        <v/>
      </c>
      <c r="AA2534" s="65" t="str">
        <f t="shared" si="1119"/>
        <v/>
      </c>
      <c r="AB2534" s="65" t="str">
        <f t="shared" si="1120"/>
        <v/>
      </c>
      <c r="AC2534" s="65" t="str">
        <f t="shared" si="1121"/>
        <v/>
      </c>
      <c r="AH2534" s="65" t="str">
        <f t="shared" si="1111"/>
        <v>189009275</v>
      </c>
      <c r="AI2534" s="65">
        <v>18900927</v>
      </c>
      <c r="AJ2534" s="65" t="s">
        <v>100</v>
      </c>
      <c r="AK2534" s="65">
        <v>5</v>
      </c>
      <c r="AL2534" s="65" t="s">
        <v>3281</v>
      </c>
      <c r="AN2534" s="65" t="str">
        <f t="shared" si="1106"/>
        <v/>
      </c>
    </row>
    <row r="2535" spans="1:40" ht="16.8" customHeight="1" x14ac:dyDescent="0.25">
      <c r="A2535" s="113">
        <v>3</v>
      </c>
      <c r="B2535" s="342" t="s">
        <v>0</v>
      </c>
      <c r="C2535" s="342">
        <v>0</v>
      </c>
      <c r="D2535" s="349">
        <f t="shared" si="1113"/>
        <v>0</v>
      </c>
      <c r="E2535" s="211">
        <f t="shared" si="1127"/>
        <v>18810402</v>
      </c>
      <c r="F2535" s="262">
        <v>6</v>
      </c>
      <c r="G2535" s="211" t="s">
        <v>5015</v>
      </c>
      <c r="R2535" s="112" t="str">
        <f>IF(D2535="","", CONCATENATE("Update games set ", B2535, "= ",D2535," where game_id=", E2535))</f>
        <v>Update games set A= 0 where game_id=18810402</v>
      </c>
      <c r="S2535" s="112" t="str">
        <f t="shared" si="1107"/>
        <v>Update lineups set player_name = 'Unwin', raw_name = 'Unwin' where game_id = 18810402 and player_order = 6</v>
      </c>
      <c r="T2535" s="112" t="str">
        <f t="shared" si="1108"/>
        <v/>
      </c>
      <c r="U2535" s="200" t="str">
        <f t="shared" si="1105"/>
        <v/>
      </c>
      <c r="V2535" s="112" t="str">
        <f t="shared" si="1109"/>
        <v/>
      </c>
      <c r="W2535" s="415" t="str">
        <f t="shared" si="1110"/>
        <v/>
      </c>
      <c r="Y2535" s="65" t="str">
        <f t="shared" si="1117"/>
        <v/>
      </c>
      <c r="Z2535" s="65" t="str">
        <f t="shared" si="1118"/>
        <v/>
      </c>
      <c r="AA2535" s="65" t="str">
        <f t="shared" si="1119"/>
        <v/>
      </c>
      <c r="AB2535" s="65" t="str">
        <f t="shared" si="1120"/>
        <v/>
      </c>
      <c r="AC2535" s="65" t="str">
        <f t="shared" si="1121"/>
        <v/>
      </c>
      <c r="AH2535" s="65" t="str">
        <f t="shared" si="1111"/>
        <v>189009276</v>
      </c>
      <c r="AI2535" s="65">
        <v>18900927</v>
      </c>
      <c r="AJ2535" s="65" t="s">
        <v>100</v>
      </c>
      <c r="AK2535" s="65">
        <v>6</v>
      </c>
      <c r="AL2535" s="65" t="s">
        <v>2029</v>
      </c>
      <c r="AN2535" s="65" t="str">
        <f t="shared" si="1106"/>
        <v/>
      </c>
    </row>
    <row r="2536" spans="1:40" ht="16.8" customHeight="1" x14ac:dyDescent="0.25">
      <c r="A2536" s="113">
        <v>3</v>
      </c>
      <c r="B2536" s="342" t="s">
        <v>23</v>
      </c>
      <c r="D2536" s="334" t="str">
        <f t="shared" ref="D2536" si="1128">IF(C2536="",IF(D2534&gt;D2535,"'W'",IF(D2534=D2535,"'D'","'L'")),_xlfn.CONCAT("'",C2536,"'"))</f>
        <v>'W'</v>
      </c>
      <c r="E2536" s="211">
        <f t="shared" si="1127"/>
        <v>18810402</v>
      </c>
      <c r="F2536" s="262">
        <v>7</v>
      </c>
      <c r="G2536" s="211" t="s">
        <v>5003</v>
      </c>
      <c r="R2536" s="112" t="str">
        <f>IF(D2536="","", CONCATENATE("Update games set ", B2536, "= ",D2536," where game_id=", E2536))</f>
        <v>Update games set Result= 'W' where game_id=18810402</v>
      </c>
      <c r="S2536" s="112" t="str">
        <f t="shared" si="1107"/>
        <v>Update lineups set player_name = 'W Parr', raw_name = 'W Parr' where game_id = 18810402 and player_order = 7</v>
      </c>
      <c r="T2536" s="112" t="str">
        <f t="shared" si="1108"/>
        <v/>
      </c>
      <c r="U2536" s="200" t="str">
        <f t="shared" si="1105"/>
        <v/>
      </c>
      <c r="V2536" s="112" t="str">
        <f t="shared" si="1109"/>
        <v/>
      </c>
      <c r="W2536" s="415" t="str">
        <f t="shared" si="1110"/>
        <v/>
      </c>
      <c r="Y2536" s="65" t="str">
        <f t="shared" si="1117"/>
        <v/>
      </c>
      <c r="Z2536" s="65" t="str">
        <f t="shared" si="1118"/>
        <v/>
      </c>
      <c r="AA2536" s="65" t="str">
        <f t="shared" si="1119"/>
        <v/>
      </c>
      <c r="AB2536" s="65" t="str">
        <f t="shared" si="1120"/>
        <v/>
      </c>
      <c r="AC2536" s="65" t="str">
        <f t="shared" si="1121"/>
        <v/>
      </c>
      <c r="AH2536" s="65" t="str">
        <f t="shared" si="1111"/>
        <v>189009277</v>
      </c>
      <c r="AI2536" s="65">
        <v>18900927</v>
      </c>
      <c r="AJ2536" s="65" t="s">
        <v>100</v>
      </c>
      <c r="AK2536" s="65">
        <v>7</v>
      </c>
      <c r="AL2536" s="65" t="s">
        <v>3444</v>
      </c>
      <c r="AN2536" s="65" t="str">
        <f t="shared" si="1106"/>
        <v/>
      </c>
    </row>
    <row r="2537" spans="1:40" ht="16.8" customHeight="1" x14ac:dyDescent="0.25">
      <c r="A2537" s="113">
        <v>3</v>
      </c>
      <c r="B2537" s="342" t="s">
        <v>768</v>
      </c>
      <c r="D2537" s="349" t="str">
        <f t="shared" si="1115"/>
        <v/>
      </c>
      <c r="E2537" s="211">
        <f t="shared" si="1127"/>
        <v>18810402</v>
      </c>
      <c r="F2537" s="262">
        <v>8</v>
      </c>
      <c r="G2537" s="211" t="s">
        <v>5177</v>
      </c>
      <c r="R2537" s="112" t="str">
        <f>IF(D2537="","", CONCATENATE("Update games set ", B2537, "= ",D2537," where game_id=", E2537))</f>
        <v/>
      </c>
      <c r="S2537" s="112" t="str">
        <f t="shared" si="1107"/>
        <v>Update lineups set player_name = 'J Norman', raw_name = 'J Norman' where game_id = 18810402 and player_order = 8</v>
      </c>
      <c r="T2537" s="112" t="str">
        <f t="shared" si="1108"/>
        <v/>
      </c>
      <c r="U2537" s="200" t="str">
        <f t="shared" si="1105"/>
        <v/>
      </c>
      <c r="V2537" s="112" t="str">
        <f t="shared" si="1109"/>
        <v/>
      </c>
      <c r="W2537" s="415" t="str">
        <f t="shared" si="1110"/>
        <v/>
      </c>
      <c r="Y2537" s="65" t="str">
        <f t="shared" si="1117"/>
        <v/>
      </c>
      <c r="Z2537" s="65" t="str">
        <f t="shared" si="1118"/>
        <v/>
      </c>
      <c r="AA2537" s="65" t="str">
        <f t="shared" si="1119"/>
        <v/>
      </c>
      <c r="AB2537" s="65" t="str">
        <f t="shared" si="1120"/>
        <v/>
      </c>
      <c r="AC2537" s="65" t="str">
        <f t="shared" si="1121"/>
        <v/>
      </c>
      <c r="AH2537" s="65" t="str">
        <f t="shared" si="1111"/>
        <v>189009278</v>
      </c>
      <c r="AI2537" s="65">
        <v>18900927</v>
      </c>
      <c r="AJ2537" s="65" t="s">
        <v>100</v>
      </c>
      <c r="AK2537" s="65">
        <v>8</v>
      </c>
      <c r="AL2537" s="65" t="s">
        <v>2058</v>
      </c>
      <c r="AN2537" s="65" t="str">
        <f t="shared" si="1106"/>
        <v/>
      </c>
    </row>
    <row r="2538" spans="1:40" ht="16.8" customHeight="1" x14ac:dyDescent="0.25">
      <c r="A2538" s="113">
        <v>3</v>
      </c>
      <c r="B2538" s="342" t="s">
        <v>766</v>
      </c>
      <c r="D2538" s="349" t="str">
        <f t="shared" si="1115"/>
        <v/>
      </c>
      <c r="E2538" s="211">
        <f t="shared" si="1127"/>
        <v>18810402</v>
      </c>
      <c r="F2538" s="262">
        <v>9</v>
      </c>
      <c r="G2538" s="211" t="s">
        <v>4980</v>
      </c>
      <c r="H2538" s="194"/>
      <c r="R2538" s="112" t="str">
        <f>IF(D2538="","", CONCATENATE("Update games set ", B2538, "= ",D2538," where game_id=", E2538))</f>
        <v/>
      </c>
      <c r="S2538" s="112" t="str">
        <f t="shared" si="1107"/>
        <v>Update lineups set player_name = 'FW Earp', raw_name = 'FW Earp' where game_id = 18810402 and player_order = 9</v>
      </c>
      <c r="T2538" s="112" t="str">
        <f t="shared" si="1108"/>
        <v/>
      </c>
      <c r="U2538" s="200" t="str">
        <f t="shared" si="1105"/>
        <v/>
      </c>
      <c r="V2538" s="112" t="str">
        <f t="shared" si="1109"/>
        <v/>
      </c>
      <c r="W2538" s="415" t="str">
        <f t="shared" si="1110"/>
        <v/>
      </c>
      <c r="Y2538" s="65" t="str">
        <f t="shared" si="1117"/>
        <v/>
      </c>
      <c r="Z2538" s="65" t="str">
        <f t="shared" si="1118"/>
        <v/>
      </c>
      <c r="AA2538" s="65" t="str">
        <f t="shared" si="1119"/>
        <v/>
      </c>
      <c r="AB2538" s="65" t="str">
        <f t="shared" si="1120"/>
        <v/>
      </c>
      <c r="AC2538" s="65" t="str">
        <f t="shared" si="1121"/>
        <v/>
      </c>
      <c r="AH2538" s="65" t="str">
        <f t="shared" si="1111"/>
        <v>189009279</v>
      </c>
      <c r="AI2538" s="65">
        <v>18900927</v>
      </c>
      <c r="AJ2538" s="65" t="s">
        <v>100</v>
      </c>
      <c r="AK2538" s="65">
        <v>9</v>
      </c>
      <c r="AL2538" s="65" t="s">
        <v>3296</v>
      </c>
      <c r="AN2538" s="65" t="str">
        <f t="shared" si="1106"/>
        <v/>
      </c>
    </row>
    <row r="2539" spans="1:40" ht="16.8" customHeight="1" x14ac:dyDescent="0.25">
      <c r="A2539" s="113">
        <v>3</v>
      </c>
      <c r="B2539" s="342" t="s">
        <v>753</v>
      </c>
      <c r="C2539" s="351"/>
      <c r="D2539" s="350" t="str">
        <f t="shared" si="1116"/>
        <v/>
      </c>
      <c r="E2539" s="211">
        <f t="shared" si="1127"/>
        <v>18810402</v>
      </c>
      <c r="F2539" s="262">
        <v>10</v>
      </c>
      <c r="G2539" s="194" t="s">
        <v>5026</v>
      </c>
      <c r="N2539" s="417"/>
      <c r="O2539" s="194"/>
      <c r="P2539" s="194"/>
      <c r="R2539" s="112" t="str">
        <f>IF(D2539="","", CONCATENATE("Update games set ", B2539, "= ",D2539," where game_id=", E2539))</f>
        <v/>
      </c>
      <c r="S2539" s="112" t="str">
        <f t="shared" si="1107"/>
        <v>Update lineups set player_name = 'W Gunn', raw_name = 'W Gunn' where game_id = 18810402 and player_order = 10</v>
      </c>
      <c r="T2539" s="112" t="str">
        <f t="shared" si="1108"/>
        <v/>
      </c>
      <c r="U2539" s="200" t="str">
        <f t="shared" si="1105"/>
        <v/>
      </c>
      <c r="V2539" s="112" t="str">
        <f t="shared" si="1109"/>
        <v/>
      </c>
      <c r="W2539" s="415" t="str">
        <f t="shared" si="1110"/>
        <v/>
      </c>
      <c r="Y2539" s="65" t="str">
        <f t="shared" si="1117"/>
        <v/>
      </c>
      <c r="Z2539" s="65" t="str">
        <f t="shared" si="1118"/>
        <v/>
      </c>
      <c r="AA2539" s="65" t="str">
        <f t="shared" si="1119"/>
        <v/>
      </c>
      <c r="AB2539" s="65" t="str">
        <f t="shared" si="1120"/>
        <v/>
      </c>
      <c r="AC2539" s="65" t="str">
        <f t="shared" si="1121"/>
        <v/>
      </c>
      <c r="AH2539" s="65" t="str">
        <f t="shared" si="1111"/>
        <v>1890092710</v>
      </c>
      <c r="AI2539" s="65">
        <v>18900927</v>
      </c>
      <c r="AJ2539" s="65" t="s">
        <v>100</v>
      </c>
      <c r="AK2539" s="65">
        <v>10</v>
      </c>
      <c r="AL2539" s="65" t="s">
        <v>3653</v>
      </c>
      <c r="AN2539" s="65" t="str">
        <f t="shared" si="1106"/>
        <v/>
      </c>
    </row>
    <row r="2540" spans="1:40" ht="16.8" customHeight="1" x14ac:dyDescent="0.25">
      <c r="A2540" s="113">
        <v>3</v>
      </c>
      <c r="B2540" s="342" t="s">
        <v>746</v>
      </c>
      <c r="C2540" s="351" t="s">
        <v>5062</v>
      </c>
      <c r="D2540" s="334" t="str">
        <f>CONCATENATE("'", LEFT(E2540,4),"-",MID(E2540,5,2),"-", MID(E2540,7,2), " ", C2540,"'")</f>
        <v>'1881-04-02 15:00'</v>
      </c>
      <c r="E2540" s="211">
        <f t="shared" si="1127"/>
        <v>18810402</v>
      </c>
      <c r="F2540" s="262">
        <v>11</v>
      </c>
      <c r="G2540" s="194" t="s">
        <v>4806</v>
      </c>
      <c r="N2540" s="417"/>
      <c r="O2540" s="194"/>
      <c r="P2540" s="194"/>
      <c r="R2540" s="112" t="str">
        <f>IF(D2540="","", CONCATENATE("Update games set ", B2540, "= ",D2540," where game_id=", E2540))</f>
        <v>Update games set Game_date= '1881-04-02 15:00' where game_id=18810402</v>
      </c>
      <c r="S2540" s="112" t="str">
        <f t="shared" si="1107"/>
        <v>Update lineups set player_name = 'SW Widdowson', raw_name = 'SW Widdowson' where game_id = 18810402 and player_order = 11</v>
      </c>
      <c r="T2540" s="112" t="str">
        <f t="shared" si="1108"/>
        <v/>
      </c>
      <c r="U2540" s="200" t="str">
        <f t="shared" si="1105"/>
        <v/>
      </c>
      <c r="V2540" s="112" t="str">
        <f t="shared" si="1109"/>
        <v/>
      </c>
      <c r="W2540" s="415" t="str">
        <f t="shared" si="1110"/>
        <v/>
      </c>
      <c r="Y2540" s="65" t="str">
        <f t="shared" si="1117"/>
        <v/>
      </c>
      <c r="Z2540" s="65" t="str">
        <f t="shared" si="1118"/>
        <v/>
      </c>
      <c r="AA2540" s="65" t="str">
        <f t="shared" si="1119"/>
        <v/>
      </c>
      <c r="AB2540" s="65" t="str">
        <f t="shared" si="1120"/>
        <v/>
      </c>
      <c r="AC2540" s="65" t="str">
        <f t="shared" si="1121"/>
        <v/>
      </c>
      <c r="AH2540" s="65" t="str">
        <f t="shared" si="1111"/>
        <v>1890092711</v>
      </c>
      <c r="AI2540" s="65">
        <v>18900927</v>
      </c>
      <c r="AJ2540" s="65" t="s">
        <v>100</v>
      </c>
      <c r="AK2540" s="65">
        <v>11</v>
      </c>
      <c r="AL2540" s="65" t="s">
        <v>3314</v>
      </c>
      <c r="AN2540" s="65" t="str">
        <f t="shared" si="1106"/>
        <v/>
      </c>
    </row>
    <row r="2541" spans="1:40" ht="16.8" customHeight="1" x14ac:dyDescent="0.25">
      <c r="A2541" s="113">
        <v>3</v>
      </c>
      <c r="B2541" s="342" t="s">
        <v>25</v>
      </c>
      <c r="D2541" s="350" t="str">
        <f t="shared" si="1126"/>
        <v/>
      </c>
      <c r="E2541" s="211">
        <f t="shared" si="1127"/>
        <v>18810402</v>
      </c>
      <c r="F2541" s="262">
        <v>12</v>
      </c>
      <c r="G2541" s="212"/>
      <c r="H2541" s="212"/>
      <c r="N2541" s="416"/>
      <c r="O2541" s="212"/>
      <c r="P2541" s="212"/>
      <c r="R2541" s="112" t="str">
        <f>IF(D2541="","", CONCATENATE("Update games set ", B2541, "= ",D2541," where game_id=", E2541))</f>
        <v/>
      </c>
      <c r="S2541" s="112" t="str">
        <f t="shared" si="1107"/>
        <v/>
      </c>
      <c r="T2541" s="112" t="str">
        <f t="shared" si="1108"/>
        <v/>
      </c>
      <c r="U2541" s="200" t="str">
        <f t="shared" si="1105"/>
        <v/>
      </c>
      <c r="V2541" s="112" t="str">
        <f t="shared" si="1109"/>
        <v/>
      </c>
      <c r="W2541" s="415" t="str">
        <f t="shared" si="1110"/>
        <v/>
      </c>
      <c r="Y2541" s="65" t="str">
        <f t="shared" si="1117"/>
        <v/>
      </c>
      <c r="Z2541" s="65" t="str">
        <f t="shared" si="1118"/>
        <v/>
      </c>
      <c r="AA2541" s="65" t="str">
        <f t="shared" si="1119"/>
        <v/>
      </c>
      <c r="AB2541" s="65" t="str">
        <f t="shared" si="1120"/>
        <v/>
      </c>
      <c r="AC2541" s="65" t="str">
        <f t="shared" si="1121"/>
        <v/>
      </c>
      <c r="AH2541" s="65" t="str">
        <f t="shared" si="1111"/>
        <v>1890092712</v>
      </c>
      <c r="AI2541" s="65">
        <v>18900927</v>
      </c>
      <c r="AJ2541" s="65" t="s">
        <v>100</v>
      </c>
      <c r="AK2541" s="65">
        <v>12</v>
      </c>
      <c r="AL2541" s="65" t="s">
        <v>653</v>
      </c>
      <c r="AN2541" s="65" t="str">
        <f t="shared" si="1106"/>
        <v/>
      </c>
    </row>
    <row r="2542" spans="1:40" ht="16.8" customHeight="1" x14ac:dyDescent="0.25">
      <c r="A2542" s="113">
        <v>3</v>
      </c>
      <c r="B2542" s="342" t="s">
        <v>475</v>
      </c>
      <c r="D2542" s="349" t="str">
        <f t="shared" si="1115"/>
        <v/>
      </c>
      <c r="E2542" s="211">
        <f t="shared" si="1127"/>
        <v>18810402</v>
      </c>
      <c r="F2542" s="262">
        <v>13</v>
      </c>
      <c r="R2542" s="112" t="str">
        <f>IF(D2542="","", CONCATENATE("Update games set ", B2542, "= ",D2542," where game_id=", E2542))</f>
        <v/>
      </c>
      <c r="S2542" s="112" t="str">
        <f t="shared" si="1107"/>
        <v/>
      </c>
      <c r="T2542" s="112" t="str">
        <f t="shared" si="1108"/>
        <v/>
      </c>
      <c r="U2542" s="200" t="str">
        <f t="shared" si="1105"/>
        <v/>
      </c>
      <c r="V2542" s="112" t="str">
        <f t="shared" si="1109"/>
        <v/>
      </c>
      <c r="W2542" s="415" t="str">
        <f t="shared" si="1110"/>
        <v/>
      </c>
      <c r="Y2542" s="65" t="str">
        <f t="shared" si="1117"/>
        <v/>
      </c>
      <c r="Z2542" s="65" t="str">
        <f t="shared" si="1118"/>
        <v/>
      </c>
      <c r="AA2542" s="65" t="str">
        <f t="shared" si="1119"/>
        <v/>
      </c>
      <c r="AB2542" s="65" t="str">
        <f t="shared" si="1120"/>
        <v/>
      </c>
      <c r="AC2542" s="65" t="str">
        <f t="shared" si="1121"/>
        <v/>
      </c>
      <c r="AH2542" s="65" t="str">
        <f t="shared" si="1111"/>
        <v>1890092713</v>
      </c>
      <c r="AI2542" s="65">
        <v>18900927</v>
      </c>
      <c r="AJ2542" s="65" t="s">
        <v>100</v>
      </c>
      <c r="AK2542" s="65">
        <v>13</v>
      </c>
      <c r="AL2542" s="65" t="s">
        <v>653</v>
      </c>
      <c r="AN2542" s="65" t="str">
        <f t="shared" si="1106"/>
        <v/>
      </c>
    </row>
    <row r="2543" spans="1:40" ht="16.8" customHeight="1" x14ac:dyDescent="0.25">
      <c r="A2543" s="113">
        <v>3</v>
      </c>
      <c r="B2543" s="342" t="s">
        <v>20</v>
      </c>
      <c r="C2543" s="342" t="s">
        <v>5178</v>
      </c>
      <c r="D2543" s="350" t="str">
        <f t="shared" si="1126"/>
        <v>'Oval, Wednesbury'</v>
      </c>
      <c r="E2543" s="211">
        <f t="shared" si="1127"/>
        <v>18810402</v>
      </c>
      <c r="F2543" s="262">
        <v>14</v>
      </c>
      <c r="R2543" s="112" t="str">
        <f>IF(D2543="","", CONCATENATE("Update games set ", B2543, "= ",D2543," where game_id=", E2543))</f>
        <v>Update games set Ground= 'Oval, Wednesbury' where game_id=18810402</v>
      </c>
      <c r="S2543" s="112" t="str">
        <f t="shared" si="1107"/>
        <v/>
      </c>
      <c r="T2543" s="112" t="str">
        <f t="shared" si="1108"/>
        <v/>
      </c>
      <c r="U2543" s="200" t="str">
        <f t="shared" si="1105"/>
        <v/>
      </c>
      <c r="V2543" s="112" t="str">
        <f t="shared" si="1109"/>
        <v/>
      </c>
      <c r="W2543" s="415" t="str">
        <f t="shared" si="1110"/>
        <v/>
      </c>
      <c r="Y2543" s="65" t="str">
        <f t="shared" si="1117"/>
        <v/>
      </c>
      <c r="Z2543" s="65" t="str">
        <f t="shared" si="1118"/>
        <v/>
      </c>
      <c r="AA2543" s="65" t="str">
        <f t="shared" si="1119"/>
        <v/>
      </c>
      <c r="AB2543" s="65" t="str">
        <f t="shared" si="1120"/>
        <v/>
      </c>
      <c r="AC2543" s="65" t="str">
        <f t="shared" si="1121"/>
        <v/>
      </c>
      <c r="AH2543" s="65" t="str">
        <f t="shared" si="1111"/>
        <v>1890092714</v>
      </c>
      <c r="AI2543" s="65">
        <v>18900927</v>
      </c>
      <c r="AJ2543" s="65" t="s">
        <v>100</v>
      </c>
      <c r="AK2543" s="65">
        <v>14</v>
      </c>
      <c r="AL2543" s="65" t="s">
        <v>653</v>
      </c>
      <c r="AN2543" s="65" t="str">
        <f t="shared" si="1106"/>
        <v/>
      </c>
    </row>
    <row r="2544" spans="1:40" ht="16.8" customHeight="1" x14ac:dyDescent="0.25">
      <c r="A2544" s="113">
        <v>3</v>
      </c>
      <c r="B2544" s="342" t="s">
        <v>4882</v>
      </c>
      <c r="C2544" s="342" t="str">
        <f>IF(C2543="", "", C2543)</f>
        <v>Oval, Wednesbury</v>
      </c>
      <c r="D2544" s="350" t="str">
        <f t="shared" si="1126"/>
        <v>'Oval, Wednesbury'</v>
      </c>
      <c r="E2544" s="211">
        <f t="shared" si="1127"/>
        <v>18810402</v>
      </c>
      <c r="F2544" s="262">
        <v>15</v>
      </c>
      <c r="R2544" s="112" t="str">
        <f>IF(D2544="","", CONCATENATE("Update games set ", B2544, "= ",D2544," where game_id=", E2544))</f>
        <v>Update games set Ground_parent= 'Oval, Wednesbury' where game_id=18810402</v>
      </c>
      <c r="S2544" s="112" t="str">
        <f t="shared" si="1107"/>
        <v/>
      </c>
      <c r="T2544" s="112" t="str">
        <f t="shared" si="1108"/>
        <v/>
      </c>
      <c r="U2544" s="200" t="str">
        <f t="shared" si="1105"/>
        <v/>
      </c>
      <c r="V2544" s="112" t="str">
        <f t="shared" si="1109"/>
        <v/>
      </c>
      <c r="W2544" s="415" t="str">
        <f t="shared" si="1110"/>
        <v/>
      </c>
      <c r="Y2544" s="65" t="str">
        <f t="shared" si="1117"/>
        <v/>
      </c>
      <c r="Z2544" s="65" t="str">
        <f t="shared" si="1118"/>
        <v/>
      </c>
      <c r="AA2544" s="65" t="str">
        <f t="shared" si="1119"/>
        <v/>
      </c>
      <c r="AB2544" s="65" t="str">
        <f t="shared" si="1120"/>
        <v/>
      </c>
      <c r="AC2544" s="65" t="str">
        <f t="shared" si="1121"/>
        <v/>
      </c>
      <c r="AH2544" s="65" t="str">
        <f t="shared" si="1111"/>
        <v>1890092715</v>
      </c>
      <c r="AI2544" s="65">
        <v>18900927</v>
      </c>
      <c r="AJ2544" s="65" t="s">
        <v>100</v>
      </c>
      <c r="AK2544" s="65">
        <v>15</v>
      </c>
      <c r="AL2544" s="65" t="s">
        <v>653</v>
      </c>
      <c r="AN2544" s="65" t="str">
        <f t="shared" si="1106"/>
        <v/>
      </c>
    </row>
    <row r="2545" spans="1:40" s="126" customFormat="1" ht="16.8" customHeight="1" thickBot="1" x14ac:dyDescent="0.3">
      <c r="A2545" s="113">
        <v>3</v>
      </c>
      <c r="B2545" s="116" t="s">
        <v>115</v>
      </c>
      <c r="C2545" s="352"/>
      <c r="D2545" s="370" t="str">
        <f t="shared" ref="D2545" si="1129">IF(MID(E2545,5,2)*1&gt;6,_xlfn.CONCAT("'",LEFT(E2545,4),"-",MID(E2545,3,2)+1,"'"),_xlfn.CONCAT("'",LEFT(E2545,4)-1,"-",MID(E2545,3,2),"'"))</f>
        <v>'1880-81'</v>
      </c>
      <c r="E2545" s="214">
        <f t="shared" si="1127"/>
        <v>18810402</v>
      </c>
      <c r="F2545" s="266">
        <v>16</v>
      </c>
      <c r="G2545" s="343"/>
      <c r="H2545" s="343"/>
      <c r="I2545" s="267"/>
      <c r="J2545" s="214"/>
      <c r="K2545" s="266"/>
      <c r="L2545" s="266"/>
      <c r="M2545" s="266"/>
      <c r="N2545" s="419"/>
      <c r="O2545" s="343"/>
      <c r="P2545" s="343"/>
      <c r="Q2545" s="346"/>
      <c r="R2545" s="112" t="str">
        <f>IF(D2545="","", CONCATENATE("Update games set ", B2545, "= ",D2545," where game_id=", E2545))</f>
        <v>Update games set Season= '1880-81' where game_id=18810402</v>
      </c>
      <c r="S2545" s="112" t="str">
        <f t="shared" si="1107"/>
        <v/>
      </c>
      <c r="T2545" s="112" t="str">
        <f t="shared" si="1108"/>
        <v/>
      </c>
      <c r="U2545" s="200" t="str">
        <f t="shared" si="1105"/>
        <v/>
      </c>
      <c r="V2545" s="112" t="str">
        <f t="shared" si="1109"/>
        <v/>
      </c>
      <c r="W2545" s="415" t="str">
        <f t="shared" si="1110"/>
        <v/>
      </c>
      <c r="X2545" s="240"/>
      <c r="Y2545" s="65" t="str">
        <f t="shared" si="1117"/>
        <v/>
      </c>
      <c r="Z2545" s="65" t="str">
        <f t="shared" si="1118"/>
        <v/>
      </c>
      <c r="AA2545" s="65" t="str">
        <f t="shared" si="1119"/>
        <v/>
      </c>
      <c r="AB2545" s="65" t="str">
        <f t="shared" si="1120"/>
        <v/>
      </c>
      <c r="AC2545" s="65" t="str">
        <f t="shared" si="1121"/>
        <v/>
      </c>
      <c r="AH2545" s="65" t="str">
        <f t="shared" si="1111"/>
        <v>1890092716</v>
      </c>
      <c r="AI2545" s="126">
        <v>18900927</v>
      </c>
      <c r="AJ2545" s="126" t="s">
        <v>100</v>
      </c>
      <c r="AK2545" s="126">
        <v>16</v>
      </c>
      <c r="AL2545" s="126" t="s">
        <v>653</v>
      </c>
      <c r="AN2545" s="65" t="str">
        <f t="shared" si="1106"/>
        <v/>
      </c>
    </row>
    <row r="2546" spans="1:40" ht="15" thickTop="1" x14ac:dyDescent="0.25">
      <c r="A2546" s="113">
        <v>3</v>
      </c>
      <c r="B2546" s="341" t="s">
        <v>22</v>
      </c>
      <c r="C2546" s="341" t="s">
        <v>5179</v>
      </c>
      <c r="D2546" s="341" t="str">
        <f t="shared" si="1126"/>
        <v>'Derbyshire'</v>
      </c>
      <c r="E2546" s="211">
        <v>18810409</v>
      </c>
      <c r="F2546" s="262">
        <v>1</v>
      </c>
      <c r="H2546" s="212"/>
      <c r="R2546" s="112" t="str">
        <f>IF(D2546="","", CONCATENATE("Update games set ", B2546, "= ",D2546," where game_id=", E2546))</f>
        <v>Update games set Opponent= 'Derbyshire' where game_id=18810409</v>
      </c>
      <c r="S2546" s="112" t="str">
        <f t="shared" si="1107"/>
        <v/>
      </c>
      <c r="T2546" s="112" t="str">
        <f t="shared" si="1108"/>
        <v/>
      </c>
      <c r="U2546" s="200" t="str">
        <f t="shared" si="1105"/>
        <v/>
      </c>
      <c r="V2546" s="112" t="str">
        <f t="shared" si="1109"/>
        <v/>
      </c>
      <c r="W2546" s="415" t="str">
        <f t="shared" si="1110"/>
        <v/>
      </c>
      <c r="Y2546" s="65" t="str">
        <f t="shared" si="1117"/>
        <v/>
      </c>
      <c r="Z2546" s="65" t="str">
        <f t="shared" si="1118"/>
        <v/>
      </c>
      <c r="AA2546" s="65" t="str">
        <f t="shared" si="1119"/>
        <v/>
      </c>
      <c r="AB2546" s="65" t="str">
        <f t="shared" si="1120"/>
        <v/>
      </c>
      <c r="AC2546" s="65" t="str">
        <f t="shared" si="1121"/>
        <v/>
      </c>
      <c r="AH2546" s="65" t="str">
        <f t="shared" si="1111"/>
        <v>189010031</v>
      </c>
      <c r="AI2546" s="65">
        <v>18901003</v>
      </c>
      <c r="AJ2546" s="65" t="s">
        <v>68</v>
      </c>
      <c r="AK2546" s="65">
        <v>1</v>
      </c>
      <c r="AL2546" s="65" t="s">
        <v>3119</v>
      </c>
      <c r="AN2546" s="65" t="str">
        <f t="shared" si="1106"/>
        <v>update games set source = 'The Nottingham Forest Football Scrapbook' where game_id = 18810409</v>
      </c>
    </row>
    <row r="2547" spans="1:40" ht="16.8" customHeight="1" x14ac:dyDescent="0.25">
      <c r="A2547" s="113">
        <v>3</v>
      </c>
      <c r="B2547" s="342" t="s">
        <v>4979</v>
      </c>
      <c r="C2547" s="342" t="str">
        <f>IF(C2546="", "", C2546)</f>
        <v>Derbyshire</v>
      </c>
      <c r="D2547" s="350" t="str">
        <f t="shared" si="1126"/>
        <v>'Derbyshire'</v>
      </c>
      <c r="E2547" s="211">
        <f>E2546</f>
        <v>18810409</v>
      </c>
      <c r="F2547" s="262">
        <v>2</v>
      </c>
      <c r="R2547" s="112" t="str">
        <f>IF(D2547="","", CONCATENATE("Update games set ", B2547, "= ",D2547," where game_id=", E2547))</f>
        <v>Update games set Opp_parent= 'Derbyshire' where game_id=18810409</v>
      </c>
      <c r="S2547" s="112" t="str">
        <f t="shared" si="1107"/>
        <v/>
      </c>
      <c r="T2547" s="112" t="str">
        <f t="shared" si="1108"/>
        <v/>
      </c>
      <c r="U2547" s="200" t="str">
        <f t="shared" si="1105"/>
        <v/>
      </c>
      <c r="V2547" s="112" t="str">
        <f t="shared" si="1109"/>
        <v/>
      </c>
      <c r="W2547" s="415" t="str">
        <f t="shared" si="1110"/>
        <v/>
      </c>
      <c r="Y2547" s="65" t="str">
        <f t="shared" si="1117"/>
        <v/>
      </c>
      <c r="Z2547" s="65" t="str">
        <f t="shared" si="1118"/>
        <v/>
      </c>
      <c r="AA2547" s="65" t="str">
        <f t="shared" si="1119"/>
        <v/>
      </c>
      <c r="AB2547" s="65" t="str">
        <f t="shared" si="1120"/>
        <v/>
      </c>
      <c r="AC2547" s="65" t="str">
        <f t="shared" si="1121"/>
        <v/>
      </c>
      <c r="AH2547" s="65" t="str">
        <f t="shared" si="1111"/>
        <v>189010032</v>
      </c>
      <c r="AI2547" s="65">
        <v>18901003</v>
      </c>
      <c r="AJ2547" s="65" t="s">
        <v>68</v>
      </c>
      <c r="AK2547" s="65">
        <v>2</v>
      </c>
      <c r="AL2547" s="65" t="s">
        <v>2046</v>
      </c>
      <c r="AN2547" s="65" t="str">
        <f t="shared" si="1106"/>
        <v/>
      </c>
    </row>
    <row r="2548" spans="1:40" ht="16.8" customHeight="1" x14ac:dyDescent="0.25">
      <c r="A2548" s="113">
        <v>3</v>
      </c>
      <c r="B2548" s="342" t="s">
        <v>2653</v>
      </c>
      <c r="C2548" s="342" t="s">
        <v>663</v>
      </c>
      <c r="D2548" s="350" t="str">
        <f t="shared" si="1126"/>
        <v>'Friendly'</v>
      </c>
      <c r="E2548" s="211">
        <f t="shared" ref="E2548:E2561" si="1130">E2547</f>
        <v>18810409</v>
      </c>
      <c r="F2548" s="262">
        <v>3</v>
      </c>
      <c r="R2548" s="112" t="str">
        <f>IF(D2548="","", CONCATENATE("Update games set ", B2548, "= ",D2548," where game_id=", E2548))</f>
        <v>Update games set Game_type= 'Friendly' where game_id=18810409</v>
      </c>
      <c r="S2548" s="112" t="str">
        <f t="shared" si="1107"/>
        <v/>
      </c>
      <c r="T2548" s="112" t="str">
        <f t="shared" si="1108"/>
        <v/>
      </c>
      <c r="U2548" s="200" t="str">
        <f t="shared" si="1105"/>
        <v/>
      </c>
      <c r="V2548" s="112" t="str">
        <f t="shared" si="1109"/>
        <v/>
      </c>
      <c r="W2548" s="415" t="str">
        <f t="shared" si="1110"/>
        <v/>
      </c>
      <c r="Y2548" s="65" t="str">
        <f t="shared" si="1117"/>
        <v/>
      </c>
      <c r="Z2548" s="65" t="str">
        <f t="shared" si="1118"/>
        <v/>
      </c>
      <c r="AA2548" s="65" t="str">
        <f t="shared" si="1119"/>
        <v/>
      </c>
      <c r="AB2548" s="65" t="str">
        <f t="shared" si="1120"/>
        <v/>
      </c>
      <c r="AC2548" s="65" t="str">
        <f t="shared" si="1121"/>
        <v/>
      </c>
      <c r="AH2548" s="65" t="str">
        <f t="shared" si="1111"/>
        <v>189010033</v>
      </c>
      <c r="AI2548" s="65">
        <v>18901003</v>
      </c>
      <c r="AJ2548" s="65" t="s">
        <v>68</v>
      </c>
      <c r="AK2548" s="65">
        <v>3</v>
      </c>
      <c r="AL2548" s="65" t="s">
        <v>3596</v>
      </c>
      <c r="AN2548" s="65" t="str">
        <f t="shared" si="1106"/>
        <v/>
      </c>
    </row>
    <row r="2549" spans="1:40" ht="16.8" customHeight="1" x14ac:dyDescent="0.25">
      <c r="A2549" s="113">
        <v>3</v>
      </c>
      <c r="B2549" s="342" t="s">
        <v>4978</v>
      </c>
      <c r="C2549" s="342" t="s">
        <v>0</v>
      </c>
      <c r="D2549" s="350" t="str">
        <f t="shared" si="1126"/>
        <v>'A'</v>
      </c>
      <c r="E2549" s="211">
        <f t="shared" si="1130"/>
        <v>18810409</v>
      </c>
      <c r="F2549" s="262">
        <v>4</v>
      </c>
      <c r="R2549" s="112" t="str">
        <f>IF(D2549="","", CONCATENATE("Update games set ", B2549, "= ",D2549," where game_id=", E2549))</f>
        <v>Update games set HAN= 'A' where game_id=18810409</v>
      </c>
      <c r="S2549" s="112" t="str">
        <f t="shared" si="1107"/>
        <v/>
      </c>
      <c r="T2549" s="112" t="str">
        <f t="shared" si="1108"/>
        <v/>
      </c>
      <c r="U2549" s="200" t="str">
        <f t="shared" si="1105"/>
        <v/>
      </c>
      <c r="V2549" s="112" t="str">
        <f t="shared" si="1109"/>
        <v/>
      </c>
      <c r="W2549" s="415" t="str">
        <f t="shared" si="1110"/>
        <v/>
      </c>
      <c r="Y2549" s="65" t="str">
        <f t="shared" si="1117"/>
        <v/>
      </c>
      <c r="Z2549" s="65" t="str">
        <f t="shared" si="1118"/>
        <v/>
      </c>
      <c r="AA2549" s="65" t="str">
        <f t="shared" si="1119"/>
        <v/>
      </c>
      <c r="AB2549" s="65" t="str">
        <f t="shared" si="1120"/>
        <v/>
      </c>
      <c r="AC2549" s="65" t="str">
        <f t="shared" si="1121"/>
        <v/>
      </c>
      <c r="AH2549" s="65" t="str">
        <f t="shared" si="1111"/>
        <v>189010034</v>
      </c>
      <c r="AI2549" s="65">
        <v>18901003</v>
      </c>
      <c r="AJ2549" s="65" t="s">
        <v>68</v>
      </c>
      <c r="AK2549" s="65">
        <v>4</v>
      </c>
      <c r="AL2549" s="65" t="s">
        <v>3645</v>
      </c>
      <c r="AN2549" s="65" t="str">
        <f t="shared" si="1106"/>
        <v/>
      </c>
    </row>
    <row r="2550" spans="1:40" ht="16.8" customHeight="1" x14ac:dyDescent="0.25">
      <c r="A2550" s="113">
        <v>3</v>
      </c>
      <c r="B2550" s="342" t="s">
        <v>5</v>
      </c>
      <c r="C2550" s="342">
        <v>0</v>
      </c>
      <c r="D2550" s="349">
        <f t="shared" si="1113"/>
        <v>0</v>
      </c>
      <c r="E2550" s="211">
        <f t="shared" si="1130"/>
        <v>18810409</v>
      </c>
      <c r="F2550" s="262">
        <v>5</v>
      </c>
      <c r="R2550" s="112" t="str">
        <f>IF(D2550="","", CONCATENATE("Update games set ", B2550, "= ",D2550," where game_id=", E2550))</f>
        <v>Update games set F= 0 where game_id=18810409</v>
      </c>
      <c r="S2550" s="112" t="str">
        <f t="shared" si="1107"/>
        <v/>
      </c>
      <c r="T2550" s="112" t="str">
        <f t="shared" si="1108"/>
        <v/>
      </c>
      <c r="U2550" s="200" t="str">
        <f t="shared" si="1105"/>
        <v/>
      </c>
      <c r="V2550" s="112" t="str">
        <f t="shared" si="1109"/>
        <v/>
      </c>
      <c r="W2550" s="415" t="str">
        <f t="shared" si="1110"/>
        <v/>
      </c>
      <c r="Y2550" s="65" t="str">
        <f t="shared" si="1117"/>
        <v/>
      </c>
      <c r="Z2550" s="65" t="str">
        <f t="shared" si="1118"/>
        <v/>
      </c>
      <c r="AA2550" s="65" t="str">
        <f t="shared" si="1119"/>
        <v/>
      </c>
      <c r="AB2550" s="65" t="str">
        <f t="shared" si="1120"/>
        <v/>
      </c>
      <c r="AC2550" s="65" t="str">
        <f t="shared" si="1121"/>
        <v/>
      </c>
      <c r="AH2550" s="65" t="str">
        <f t="shared" si="1111"/>
        <v>189010035</v>
      </c>
      <c r="AI2550" s="65">
        <v>18901003</v>
      </c>
      <c r="AJ2550" s="65" t="s">
        <v>68</v>
      </c>
      <c r="AK2550" s="65">
        <v>5</v>
      </c>
      <c r="AL2550" s="65" t="s">
        <v>3590</v>
      </c>
      <c r="AN2550" s="65" t="str">
        <f t="shared" si="1106"/>
        <v/>
      </c>
    </row>
    <row r="2551" spans="1:40" ht="16.8" customHeight="1" x14ac:dyDescent="0.25">
      <c r="A2551" s="113">
        <v>3</v>
      </c>
      <c r="B2551" s="342" t="s">
        <v>0</v>
      </c>
      <c r="C2551" s="342">
        <v>17</v>
      </c>
      <c r="D2551" s="349">
        <f t="shared" si="1113"/>
        <v>17</v>
      </c>
      <c r="E2551" s="211">
        <f t="shared" si="1130"/>
        <v>18810409</v>
      </c>
      <c r="F2551" s="262">
        <v>6</v>
      </c>
      <c r="R2551" s="112" t="str">
        <f>IF(D2551="","", CONCATENATE("Update games set ", B2551, "= ",D2551," where game_id=", E2551))</f>
        <v>Update games set A= 17 where game_id=18810409</v>
      </c>
      <c r="S2551" s="112" t="str">
        <f t="shared" si="1107"/>
        <v/>
      </c>
      <c r="T2551" s="112" t="str">
        <f t="shared" si="1108"/>
        <v/>
      </c>
      <c r="U2551" s="200" t="str">
        <f t="shared" si="1105"/>
        <v/>
      </c>
      <c r="V2551" s="112" t="str">
        <f t="shared" si="1109"/>
        <v/>
      </c>
      <c r="W2551" s="415" t="str">
        <f t="shared" si="1110"/>
        <v/>
      </c>
      <c r="Y2551" s="65" t="str">
        <f t="shared" si="1117"/>
        <v/>
      </c>
      <c r="Z2551" s="65" t="str">
        <f t="shared" si="1118"/>
        <v/>
      </c>
      <c r="AA2551" s="65" t="str">
        <f t="shared" si="1119"/>
        <v/>
      </c>
      <c r="AB2551" s="65" t="str">
        <f t="shared" si="1120"/>
        <v/>
      </c>
      <c r="AC2551" s="65" t="str">
        <f t="shared" si="1121"/>
        <v/>
      </c>
      <c r="AH2551" s="65" t="str">
        <f t="shared" si="1111"/>
        <v>189010036</v>
      </c>
      <c r="AI2551" s="65">
        <v>18901003</v>
      </c>
      <c r="AJ2551" s="65" t="s">
        <v>68</v>
      </c>
      <c r="AK2551" s="65">
        <v>6</v>
      </c>
      <c r="AL2551" s="65" t="s">
        <v>2029</v>
      </c>
      <c r="AN2551" s="65" t="str">
        <f t="shared" si="1106"/>
        <v/>
      </c>
    </row>
    <row r="2552" spans="1:40" ht="16.8" customHeight="1" x14ac:dyDescent="0.25">
      <c r="A2552" s="113">
        <v>3</v>
      </c>
      <c r="B2552" s="342" t="s">
        <v>23</v>
      </c>
      <c r="D2552" s="334" t="str">
        <f t="shared" ref="D2552" si="1131">IF(C2552="",IF(D2550&gt;D2551,"'W'",IF(D2550=D2551,"'D'","'L'")),_xlfn.CONCAT("'",C2552,"'"))</f>
        <v>'L'</v>
      </c>
      <c r="E2552" s="211">
        <f t="shared" si="1130"/>
        <v>18810409</v>
      </c>
      <c r="F2552" s="262">
        <v>7</v>
      </c>
      <c r="R2552" s="112" t="str">
        <f>IF(D2552="","", CONCATENATE("Update games set ", B2552, "= ",D2552," where game_id=", E2552))</f>
        <v>Update games set Result= 'L' where game_id=18810409</v>
      </c>
      <c r="S2552" s="112" t="str">
        <f t="shared" si="1107"/>
        <v/>
      </c>
      <c r="T2552" s="112" t="str">
        <f t="shared" si="1108"/>
        <v/>
      </c>
      <c r="U2552" s="200" t="str">
        <f t="shared" si="1105"/>
        <v/>
      </c>
      <c r="V2552" s="112" t="str">
        <f t="shared" si="1109"/>
        <v/>
      </c>
      <c r="W2552" s="415" t="str">
        <f t="shared" si="1110"/>
        <v/>
      </c>
      <c r="Y2552" s="65" t="str">
        <f t="shared" si="1117"/>
        <v/>
      </c>
      <c r="Z2552" s="65" t="str">
        <f t="shared" si="1118"/>
        <v/>
      </c>
      <c r="AA2552" s="65" t="str">
        <f t="shared" si="1119"/>
        <v/>
      </c>
      <c r="AB2552" s="65" t="str">
        <f t="shared" si="1120"/>
        <v/>
      </c>
      <c r="AC2552" s="65" t="str">
        <f t="shared" si="1121"/>
        <v/>
      </c>
      <c r="AH2552" s="65" t="str">
        <f t="shared" si="1111"/>
        <v>189010037</v>
      </c>
      <c r="AI2552" s="65">
        <v>18901003</v>
      </c>
      <c r="AJ2552" s="65" t="s">
        <v>68</v>
      </c>
      <c r="AK2552" s="65">
        <v>7</v>
      </c>
      <c r="AL2552" s="65" t="s">
        <v>2058</v>
      </c>
      <c r="AN2552" s="65" t="str">
        <f t="shared" si="1106"/>
        <v/>
      </c>
    </row>
    <row r="2553" spans="1:40" ht="16.8" customHeight="1" x14ac:dyDescent="0.25">
      <c r="A2553" s="113">
        <v>3</v>
      </c>
      <c r="B2553" s="342" t="s">
        <v>768</v>
      </c>
      <c r="D2553" s="349" t="str">
        <f t="shared" si="1115"/>
        <v/>
      </c>
      <c r="E2553" s="211">
        <f t="shared" si="1130"/>
        <v>18810409</v>
      </c>
      <c r="F2553" s="262">
        <v>8</v>
      </c>
      <c r="R2553" s="112" t="str">
        <f>IF(D2553="","", CONCATENATE("Update games set ", B2553, "= ",D2553," where game_id=", E2553))</f>
        <v/>
      </c>
      <c r="S2553" s="112" t="str">
        <f t="shared" si="1107"/>
        <v/>
      </c>
      <c r="T2553" s="112" t="str">
        <f t="shared" si="1108"/>
        <v/>
      </c>
      <c r="U2553" s="200" t="str">
        <f t="shared" si="1105"/>
        <v/>
      </c>
      <c r="V2553" s="112" t="str">
        <f t="shared" si="1109"/>
        <v/>
      </c>
      <c r="W2553" s="415" t="str">
        <f t="shared" si="1110"/>
        <v/>
      </c>
      <c r="Y2553" s="65" t="str">
        <f t="shared" si="1117"/>
        <v/>
      </c>
      <c r="Z2553" s="65" t="str">
        <f t="shared" si="1118"/>
        <v/>
      </c>
      <c r="AA2553" s="65" t="str">
        <f t="shared" si="1119"/>
        <v/>
      </c>
      <c r="AB2553" s="65" t="str">
        <f t="shared" si="1120"/>
        <v/>
      </c>
      <c r="AC2553" s="65" t="str">
        <f t="shared" si="1121"/>
        <v/>
      </c>
      <c r="AH2553" s="65" t="str">
        <f t="shared" si="1111"/>
        <v>189010038</v>
      </c>
      <c r="AI2553" s="65">
        <v>18901003</v>
      </c>
      <c r="AJ2553" s="65" t="s">
        <v>68</v>
      </c>
      <c r="AK2553" s="65">
        <v>8</v>
      </c>
      <c r="AL2553" s="65" t="s">
        <v>3653</v>
      </c>
      <c r="AN2553" s="65" t="str">
        <f t="shared" si="1106"/>
        <v/>
      </c>
    </row>
    <row r="2554" spans="1:40" ht="16.8" customHeight="1" x14ac:dyDescent="0.25">
      <c r="A2554" s="113">
        <v>3</v>
      </c>
      <c r="B2554" s="342" t="s">
        <v>766</v>
      </c>
      <c r="D2554" s="349" t="str">
        <f t="shared" si="1115"/>
        <v/>
      </c>
      <c r="E2554" s="211">
        <f t="shared" si="1130"/>
        <v>18810409</v>
      </c>
      <c r="F2554" s="262">
        <v>9</v>
      </c>
      <c r="G2554" s="194"/>
      <c r="H2554" s="194"/>
      <c r="N2554" s="417"/>
      <c r="O2554" s="194"/>
      <c r="P2554" s="194"/>
      <c r="R2554" s="112" t="str">
        <f>IF(D2554="","", CONCATENATE("Update games set ", B2554, "= ",D2554," where game_id=", E2554))</f>
        <v/>
      </c>
      <c r="S2554" s="112" t="str">
        <f t="shared" si="1107"/>
        <v/>
      </c>
      <c r="T2554" s="112" t="str">
        <f t="shared" si="1108"/>
        <v/>
      </c>
      <c r="U2554" s="200" t="str">
        <f t="shared" si="1105"/>
        <v/>
      </c>
      <c r="V2554" s="112" t="str">
        <f t="shared" si="1109"/>
        <v/>
      </c>
      <c r="W2554" s="415" t="str">
        <f t="shared" si="1110"/>
        <v/>
      </c>
      <c r="Y2554" s="65" t="str">
        <f t="shared" si="1117"/>
        <v/>
      </c>
      <c r="Z2554" s="65" t="str">
        <f t="shared" si="1118"/>
        <v/>
      </c>
      <c r="AA2554" s="65" t="str">
        <f t="shared" si="1119"/>
        <v/>
      </c>
      <c r="AB2554" s="65" t="str">
        <f t="shared" si="1120"/>
        <v/>
      </c>
      <c r="AC2554" s="65" t="str">
        <f t="shared" si="1121"/>
        <v/>
      </c>
      <c r="AH2554" s="65" t="str">
        <f t="shared" si="1111"/>
        <v>189010039</v>
      </c>
      <c r="AI2554" s="65">
        <v>18901003</v>
      </c>
      <c r="AJ2554" s="65" t="s">
        <v>68</v>
      </c>
      <c r="AK2554" s="65">
        <v>9</v>
      </c>
      <c r="AL2554" s="65" t="s">
        <v>3296</v>
      </c>
      <c r="AN2554" s="65" t="str">
        <f t="shared" si="1106"/>
        <v/>
      </c>
    </row>
    <row r="2555" spans="1:40" ht="16.8" customHeight="1" x14ac:dyDescent="0.25">
      <c r="A2555" s="113">
        <v>3</v>
      </c>
      <c r="B2555" s="342" t="s">
        <v>753</v>
      </c>
      <c r="C2555" s="351"/>
      <c r="D2555" s="350" t="str">
        <f t="shared" si="1116"/>
        <v/>
      </c>
      <c r="E2555" s="211">
        <f t="shared" si="1130"/>
        <v>18810409</v>
      </c>
      <c r="F2555" s="262">
        <v>10</v>
      </c>
      <c r="G2555" s="194"/>
      <c r="N2555" s="417"/>
      <c r="O2555" s="194"/>
      <c r="P2555" s="194"/>
      <c r="R2555" s="112" t="str">
        <f>IF(D2555="","", CONCATENATE("Update games set ", B2555, "= ",D2555," where game_id=", E2555))</f>
        <v/>
      </c>
      <c r="S2555" s="112" t="str">
        <f t="shared" si="1107"/>
        <v/>
      </c>
      <c r="T2555" s="112" t="str">
        <f t="shared" si="1108"/>
        <v/>
      </c>
      <c r="U2555" s="200" t="str">
        <f t="shared" si="1105"/>
        <v/>
      </c>
      <c r="V2555" s="112" t="str">
        <f t="shared" si="1109"/>
        <v/>
      </c>
      <c r="W2555" s="415" t="str">
        <f t="shared" si="1110"/>
        <v/>
      </c>
      <c r="Y2555" s="65" t="str">
        <f t="shared" si="1117"/>
        <v/>
      </c>
      <c r="Z2555" s="65" t="str">
        <f t="shared" si="1118"/>
        <v/>
      </c>
      <c r="AA2555" s="65" t="str">
        <f t="shared" si="1119"/>
        <v/>
      </c>
      <c r="AB2555" s="65" t="str">
        <f t="shared" si="1120"/>
        <v/>
      </c>
      <c r="AC2555" s="65" t="str">
        <f t="shared" si="1121"/>
        <v/>
      </c>
      <c r="AH2555" s="65" t="str">
        <f t="shared" si="1111"/>
        <v>1890100310</v>
      </c>
      <c r="AI2555" s="65">
        <v>18901003</v>
      </c>
      <c r="AJ2555" s="65" t="s">
        <v>68</v>
      </c>
      <c r="AK2555" s="65">
        <v>10</v>
      </c>
      <c r="AL2555" s="65" t="s">
        <v>2943</v>
      </c>
      <c r="AN2555" s="65" t="str">
        <f t="shared" si="1106"/>
        <v/>
      </c>
    </row>
    <row r="2556" spans="1:40" ht="16.8" customHeight="1" x14ac:dyDescent="0.25">
      <c r="A2556" s="113">
        <v>3</v>
      </c>
      <c r="B2556" s="342" t="s">
        <v>746</v>
      </c>
      <c r="C2556" s="351" t="s">
        <v>5062</v>
      </c>
      <c r="D2556" s="334" t="str">
        <f>CONCATENATE("'", LEFT(E2556,4),"-",MID(E2556,5,2),"-", MID(E2556,7,2), " ", C2556,"'")</f>
        <v>'1881-04-09 15:00'</v>
      </c>
      <c r="E2556" s="211">
        <f t="shared" si="1130"/>
        <v>18810409</v>
      </c>
      <c r="F2556" s="262">
        <v>11</v>
      </c>
      <c r="R2556" s="112" t="str">
        <f>IF(D2556="","", CONCATENATE("Update games set ", B2556, "= ",D2556," where game_id=", E2556))</f>
        <v>Update games set Game_date= '1881-04-09 15:00' where game_id=18810409</v>
      </c>
      <c r="S2556" s="112" t="str">
        <f t="shared" si="1107"/>
        <v/>
      </c>
      <c r="T2556" s="112" t="str">
        <f t="shared" si="1108"/>
        <v/>
      </c>
      <c r="U2556" s="200" t="str">
        <f t="shared" si="1105"/>
        <v/>
      </c>
      <c r="V2556" s="112" t="str">
        <f t="shared" si="1109"/>
        <v/>
      </c>
      <c r="W2556" s="415" t="str">
        <f t="shared" si="1110"/>
        <v/>
      </c>
      <c r="Y2556" s="65" t="str">
        <f t="shared" si="1117"/>
        <v/>
      </c>
      <c r="Z2556" s="65" t="str">
        <f t="shared" si="1118"/>
        <v/>
      </c>
      <c r="AA2556" s="65" t="str">
        <f t="shared" si="1119"/>
        <v/>
      </c>
      <c r="AB2556" s="65" t="str">
        <f t="shared" si="1120"/>
        <v/>
      </c>
      <c r="AC2556" s="65" t="str">
        <f t="shared" si="1121"/>
        <v/>
      </c>
      <c r="AH2556" s="65" t="str">
        <f t="shared" si="1111"/>
        <v>1890100311</v>
      </c>
      <c r="AI2556" s="65">
        <v>18901003</v>
      </c>
      <c r="AJ2556" s="65" t="s">
        <v>68</v>
      </c>
      <c r="AK2556" s="65">
        <v>11</v>
      </c>
      <c r="AL2556" s="65" t="s">
        <v>3314</v>
      </c>
      <c r="AN2556" s="65" t="str">
        <f t="shared" si="1106"/>
        <v/>
      </c>
    </row>
    <row r="2557" spans="1:40" ht="16.8" customHeight="1" x14ac:dyDescent="0.25">
      <c r="A2557" s="113">
        <v>3</v>
      </c>
      <c r="B2557" s="342" t="s">
        <v>25</v>
      </c>
      <c r="D2557" s="350" t="str">
        <f t="shared" si="1126"/>
        <v/>
      </c>
      <c r="E2557" s="211">
        <f t="shared" si="1130"/>
        <v>18810409</v>
      </c>
      <c r="F2557" s="262">
        <v>12</v>
      </c>
      <c r="G2557" s="212"/>
      <c r="H2557" s="212"/>
      <c r="N2557" s="416"/>
      <c r="O2557" s="212"/>
      <c r="P2557" s="212"/>
      <c r="R2557" s="112" t="str">
        <f>IF(D2557="","", CONCATENATE("Update games set ", B2557, "= ",D2557," where game_id=", E2557))</f>
        <v/>
      </c>
      <c r="S2557" s="112" t="str">
        <f t="shared" si="1107"/>
        <v/>
      </c>
      <c r="T2557" s="112" t="str">
        <f t="shared" si="1108"/>
        <v/>
      </c>
      <c r="U2557" s="200" t="str">
        <f t="shared" si="1105"/>
        <v/>
      </c>
      <c r="V2557" s="112" t="str">
        <f t="shared" si="1109"/>
        <v/>
      </c>
      <c r="W2557" s="415" t="str">
        <f t="shared" si="1110"/>
        <v/>
      </c>
      <c r="Y2557" s="65" t="str">
        <f t="shared" si="1117"/>
        <v/>
      </c>
      <c r="Z2557" s="65" t="str">
        <f t="shared" si="1118"/>
        <v/>
      </c>
      <c r="AA2557" s="65" t="str">
        <f t="shared" si="1119"/>
        <v/>
      </c>
      <c r="AB2557" s="65" t="str">
        <f t="shared" si="1120"/>
        <v/>
      </c>
      <c r="AC2557" s="65" t="str">
        <f t="shared" si="1121"/>
        <v/>
      </c>
      <c r="AH2557" s="65" t="str">
        <f t="shared" si="1111"/>
        <v>1890100312</v>
      </c>
      <c r="AI2557" s="65">
        <v>18901003</v>
      </c>
      <c r="AJ2557" s="65" t="s">
        <v>68</v>
      </c>
      <c r="AK2557" s="65">
        <v>12</v>
      </c>
      <c r="AL2557" s="65" t="s">
        <v>653</v>
      </c>
      <c r="AN2557" s="65" t="str">
        <f t="shared" si="1106"/>
        <v/>
      </c>
    </row>
    <row r="2558" spans="1:40" ht="16.8" customHeight="1" x14ac:dyDescent="0.25">
      <c r="A2558" s="113">
        <v>3</v>
      </c>
      <c r="B2558" s="342" t="s">
        <v>475</v>
      </c>
      <c r="D2558" s="349" t="str">
        <f t="shared" si="1115"/>
        <v/>
      </c>
      <c r="E2558" s="211">
        <f t="shared" si="1130"/>
        <v>18810409</v>
      </c>
      <c r="F2558" s="262">
        <v>13</v>
      </c>
      <c r="R2558" s="112" t="str">
        <f>IF(D2558="","", CONCATENATE("Update games set ", B2558, "= ",D2558," where game_id=", E2558))</f>
        <v/>
      </c>
      <c r="S2558" s="112" t="str">
        <f t="shared" si="1107"/>
        <v/>
      </c>
      <c r="T2558" s="112" t="str">
        <f t="shared" si="1108"/>
        <v/>
      </c>
      <c r="U2558" s="200" t="str">
        <f t="shared" si="1105"/>
        <v/>
      </c>
      <c r="V2558" s="112" t="str">
        <f t="shared" si="1109"/>
        <v/>
      </c>
      <c r="W2558" s="415" t="str">
        <f t="shared" si="1110"/>
        <v/>
      </c>
      <c r="Y2558" s="65" t="str">
        <f t="shared" si="1117"/>
        <v/>
      </c>
      <c r="Z2558" s="65" t="str">
        <f t="shared" si="1118"/>
        <v/>
      </c>
      <c r="AA2558" s="65" t="str">
        <f t="shared" si="1119"/>
        <v/>
      </c>
      <c r="AB2558" s="65" t="str">
        <f t="shared" si="1120"/>
        <v/>
      </c>
      <c r="AC2558" s="65" t="str">
        <f t="shared" si="1121"/>
        <v/>
      </c>
      <c r="AH2558" s="65" t="str">
        <f t="shared" si="1111"/>
        <v>1890100313</v>
      </c>
      <c r="AI2558" s="65">
        <v>18901003</v>
      </c>
      <c r="AJ2558" s="65" t="s">
        <v>68</v>
      </c>
      <c r="AK2558" s="65">
        <v>13</v>
      </c>
      <c r="AL2558" s="65" t="s">
        <v>653</v>
      </c>
      <c r="AN2558" s="65" t="str">
        <f t="shared" si="1106"/>
        <v/>
      </c>
    </row>
    <row r="2559" spans="1:40" ht="16.8" customHeight="1" x14ac:dyDescent="0.25">
      <c r="A2559" s="113">
        <v>3</v>
      </c>
      <c r="B2559" s="342" t="s">
        <v>20</v>
      </c>
      <c r="D2559" s="350" t="str">
        <f t="shared" si="1126"/>
        <v/>
      </c>
      <c r="E2559" s="211">
        <f t="shared" si="1130"/>
        <v>18810409</v>
      </c>
      <c r="F2559" s="262">
        <v>14</v>
      </c>
      <c r="R2559" s="112" t="str">
        <f>IF(D2559="","", CONCATENATE("Update games set ", B2559, "= ",D2559," where game_id=", E2559))</f>
        <v/>
      </c>
      <c r="S2559" s="112" t="str">
        <f t="shared" si="1107"/>
        <v/>
      </c>
      <c r="T2559" s="112" t="str">
        <f t="shared" si="1108"/>
        <v/>
      </c>
      <c r="U2559" s="200" t="str">
        <f t="shared" si="1105"/>
        <v/>
      </c>
      <c r="V2559" s="112" t="str">
        <f t="shared" si="1109"/>
        <v/>
      </c>
      <c r="W2559" s="415" t="str">
        <f t="shared" si="1110"/>
        <v/>
      </c>
      <c r="Y2559" s="65" t="str">
        <f t="shared" si="1117"/>
        <v/>
      </c>
      <c r="Z2559" s="65" t="str">
        <f t="shared" si="1118"/>
        <v/>
      </c>
      <c r="AA2559" s="65" t="str">
        <f t="shared" si="1119"/>
        <v/>
      </c>
      <c r="AB2559" s="65" t="str">
        <f t="shared" si="1120"/>
        <v/>
      </c>
      <c r="AC2559" s="65" t="str">
        <f t="shared" si="1121"/>
        <v/>
      </c>
      <c r="AH2559" s="65" t="str">
        <f t="shared" si="1111"/>
        <v>1890100314</v>
      </c>
      <c r="AI2559" s="65">
        <v>18901003</v>
      </c>
      <c r="AJ2559" s="65" t="s">
        <v>68</v>
      </c>
      <c r="AK2559" s="65">
        <v>14</v>
      </c>
      <c r="AL2559" s="65" t="s">
        <v>653</v>
      </c>
      <c r="AN2559" s="65" t="str">
        <f t="shared" si="1106"/>
        <v/>
      </c>
    </row>
    <row r="2560" spans="1:40" ht="16.8" customHeight="1" x14ac:dyDescent="0.25">
      <c r="A2560" s="113">
        <v>3</v>
      </c>
      <c r="B2560" s="342" t="s">
        <v>4882</v>
      </c>
      <c r="C2560" s="342" t="str">
        <f>IF(C2559="", "", C2559)</f>
        <v/>
      </c>
      <c r="D2560" s="350" t="str">
        <f t="shared" si="1126"/>
        <v/>
      </c>
      <c r="E2560" s="211">
        <f t="shared" si="1130"/>
        <v>18810409</v>
      </c>
      <c r="F2560" s="262">
        <v>15</v>
      </c>
      <c r="R2560" s="112" t="str">
        <f>IF(D2560="","", CONCATENATE("Update games set ", B2560, "= ",D2560," where game_id=", E2560))</f>
        <v/>
      </c>
      <c r="S2560" s="112" t="str">
        <f t="shared" si="1107"/>
        <v/>
      </c>
      <c r="T2560" s="112" t="str">
        <f t="shared" si="1108"/>
        <v/>
      </c>
      <c r="U2560" s="200" t="str">
        <f t="shared" si="1105"/>
        <v/>
      </c>
      <c r="V2560" s="112" t="str">
        <f t="shared" si="1109"/>
        <v/>
      </c>
      <c r="W2560" s="415" t="str">
        <f t="shared" si="1110"/>
        <v/>
      </c>
      <c r="Y2560" s="65" t="str">
        <f t="shared" si="1117"/>
        <v/>
      </c>
      <c r="Z2560" s="65" t="str">
        <f t="shared" si="1118"/>
        <v/>
      </c>
      <c r="AA2560" s="65" t="str">
        <f t="shared" si="1119"/>
        <v/>
      </c>
      <c r="AB2560" s="65" t="str">
        <f t="shared" si="1120"/>
        <v/>
      </c>
      <c r="AC2560" s="65" t="str">
        <f t="shared" si="1121"/>
        <v/>
      </c>
      <c r="AH2560" s="65" t="str">
        <f t="shared" si="1111"/>
        <v>1890100315</v>
      </c>
      <c r="AI2560" s="65">
        <v>18901003</v>
      </c>
      <c r="AJ2560" s="65" t="s">
        <v>68</v>
      </c>
      <c r="AK2560" s="65">
        <v>15</v>
      </c>
      <c r="AL2560" s="65" t="s">
        <v>653</v>
      </c>
      <c r="AN2560" s="65" t="str">
        <f t="shared" si="1106"/>
        <v/>
      </c>
    </row>
    <row r="2561" spans="1:40" s="126" customFormat="1" ht="16.8" customHeight="1" thickBot="1" x14ac:dyDescent="0.3">
      <c r="A2561" s="113">
        <v>3</v>
      </c>
      <c r="B2561" s="116" t="s">
        <v>115</v>
      </c>
      <c r="C2561" s="352"/>
      <c r="D2561" s="370" t="str">
        <f t="shared" ref="D2561" si="1132">IF(MID(E2561,5,2)*1&gt;6,_xlfn.CONCAT("'",LEFT(E2561,4),"-",MID(E2561,3,2)+1,"'"),_xlfn.CONCAT("'",LEFT(E2561,4)-1,"-",MID(E2561,3,2),"'"))</f>
        <v>'1880-81'</v>
      </c>
      <c r="E2561" s="214">
        <f t="shared" si="1130"/>
        <v>18810409</v>
      </c>
      <c r="F2561" s="266">
        <v>16</v>
      </c>
      <c r="G2561" s="343"/>
      <c r="H2561" s="343"/>
      <c r="I2561" s="267"/>
      <c r="J2561" s="214"/>
      <c r="K2561" s="266"/>
      <c r="L2561" s="266"/>
      <c r="M2561" s="266"/>
      <c r="N2561" s="419"/>
      <c r="O2561" s="343"/>
      <c r="P2561" s="343"/>
      <c r="Q2561" s="346"/>
      <c r="R2561" s="112" t="str">
        <f>IF(D2561="","", CONCATENATE("Update games set ", B2561, "= ",D2561," where game_id=", E2561))</f>
        <v>Update games set Season= '1880-81' where game_id=18810409</v>
      </c>
      <c r="S2561" s="112" t="str">
        <f t="shared" si="1107"/>
        <v/>
      </c>
      <c r="T2561" s="112" t="str">
        <f t="shared" si="1108"/>
        <v/>
      </c>
      <c r="U2561" s="200" t="str">
        <f t="shared" si="1105"/>
        <v/>
      </c>
      <c r="V2561" s="112" t="str">
        <f t="shared" si="1109"/>
        <v/>
      </c>
      <c r="W2561" s="415" t="str">
        <f t="shared" si="1110"/>
        <v/>
      </c>
      <c r="X2561" s="240"/>
      <c r="Y2561" s="65" t="str">
        <f t="shared" si="1117"/>
        <v/>
      </c>
      <c r="Z2561" s="65" t="str">
        <f t="shared" si="1118"/>
        <v/>
      </c>
      <c r="AA2561" s="65" t="str">
        <f t="shared" si="1119"/>
        <v/>
      </c>
      <c r="AB2561" s="65" t="str">
        <f t="shared" si="1120"/>
        <v/>
      </c>
      <c r="AC2561" s="65" t="str">
        <f t="shared" si="1121"/>
        <v/>
      </c>
      <c r="AH2561" s="65" t="str">
        <f t="shared" si="1111"/>
        <v>1890100316</v>
      </c>
      <c r="AI2561" s="126">
        <v>18901003</v>
      </c>
      <c r="AJ2561" s="126" t="s">
        <v>68</v>
      </c>
      <c r="AK2561" s="126">
        <v>16</v>
      </c>
      <c r="AL2561" s="126" t="s">
        <v>653</v>
      </c>
      <c r="AN2561" s="65" t="str">
        <f t="shared" si="1106"/>
        <v/>
      </c>
    </row>
    <row r="2562" spans="1:40" ht="15" thickTop="1" x14ac:dyDescent="0.25">
      <c r="A2562" s="113">
        <v>3</v>
      </c>
      <c r="B2562" s="341" t="s">
        <v>22</v>
      </c>
      <c r="C2562" s="341" t="s">
        <v>5180</v>
      </c>
      <c r="D2562" s="341" t="str">
        <f t="shared" si="1126"/>
        <v>'Wednesbury Old Atheltic'</v>
      </c>
      <c r="E2562" s="211">
        <v>18810501</v>
      </c>
      <c r="F2562" s="262">
        <v>1</v>
      </c>
      <c r="H2562" s="212"/>
      <c r="R2562" s="112" t="str">
        <f>IF(D2562="","", CONCATENATE("Update games set ", B2562, "= ",D2562," where game_id=", E2562))</f>
        <v>Update games set Opponent= 'Wednesbury Old Atheltic' where game_id=18810501</v>
      </c>
      <c r="S2562" s="112" t="str">
        <f t="shared" si="1107"/>
        <v/>
      </c>
      <c r="T2562" s="112" t="str">
        <f t="shared" si="1108"/>
        <v/>
      </c>
      <c r="U2562" s="200" t="str">
        <f t="shared" ref="U2562:U2625" si="1133">IF(I2562="", "", Y2562&amp;Z2562&amp;AA2562&amp;AB2562&amp;AC2562)</f>
        <v/>
      </c>
      <c r="V2562" s="112" t="str">
        <f t="shared" si="1109"/>
        <v/>
      </c>
      <c r="W2562" s="415" t="str">
        <f t="shared" si="1110"/>
        <v/>
      </c>
      <c r="Y2562" s="65" t="str">
        <f t="shared" si="1117"/>
        <v/>
      </c>
      <c r="Z2562" s="65" t="str">
        <f t="shared" si="1118"/>
        <v/>
      </c>
      <c r="AA2562" s="65" t="str">
        <f t="shared" si="1119"/>
        <v/>
      </c>
      <c r="AB2562" s="65" t="str">
        <f t="shared" si="1120"/>
        <v/>
      </c>
      <c r="AC2562" s="65" t="str">
        <f t="shared" si="1121"/>
        <v/>
      </c>
      <c r="AH2562" s="65" t="str">
        <f t="shared" si="1111"/>
        <v>189010111</v>
      </c>
      <c r="AI2562" s="65">
        <v>18901011</v>
      </c>
      <c r="AJ2562" s="65" t="s">
        <v>5371</v>
      </c>
      <c r="AK2562" s="65">
        <v>1</v>
      </c>
      <c r="AL2562" s="65" t="s">
        <v>2981</v>
      </c>
      <c r="AN2562" s="65" t="str">
        <f t="shared" ref="AN2562:AN2625" si="1134">IF(F2562=1, _xlfn.CONCAT("update games set source = 'The Nottingham Forest Football Scrapbook' where game_id = ", E2562), "")</f>
        <v>update games set source = 'The Nottingham Forest Football Scrapbook' where game_id = 18810501</v>
      </c>
    </row>
    <row r="2563" spans="1:40" ht="16.8" customHeight="1" x14ac:dyDescent="0.25">
      <c r="A2563" s="113">
        <v>3</v>
      </c>
      <c r="B2563" s="342" t="s">
        <v>4979</v>
      </c>
      <c r="C2563" s="342" t="str">
        <f>IF(C2562="", "", C2562)</f>
        <v>Wednesbury Old Atheltic</v>
      </c>
      <c r="D2563" s="350" t="str">
        <f t="shared" si="1126"/>
        <v>'Wednesbury Old Atheltic'</v>
      </c>
      <c r="E2563" s="211">
        <f>E2562</f>
        <v>18810501</v>
      </c>
      <c r="F2563" s="262">
        <v>2</v>
      </c>
      <c r="R2563" s="112" t="str">
        <f>IF(D2563="","", CONCATENATE("Update games set ", B2563, "= ",D2563," where game_id=", E2563))</f>
        <v>Update games set Opp_parent= 'Wednesbury Old Atheltic' where game_id=18810501</v>
      </c>
      <c r="S2563" s="112" t="str">
        <f t="shared" ref="S2563:S2626" si="1135">IF(G2563="","",CONCATENATE("Update lineups set player_name = '",SUBSTITUTE(G2563,"'","''"),"', raw_name = '",SUBSTITUTE(G2563,"'","''"),"' where game_id = ",E2563," and player_order = ",F2563))</f>
        <v/>
      </c>
      <c r="T2563" s="112" t="str">
        <f t="shared" ref="T2563:T2626" si="1136">IF(J2563="","", CONCATENATE("insert into goals (game_id, goal_order, scorer_name, goal_min) values (",E2563, ", ", I2563,", '",J2563,")"))</f>
        <v/>
      </c>
      <c r="U2563" s="200" t="str">
        <f t="shared" si="1133"/>
        <v/>
      </c>
      <c r="V2563" s="112" t="str">
        <f t="shared" ref="V2563:V2626" si="1137">IF(N2563="","", CONCATENATE("insert into games_sources (game_id, source_order, source_name, source_link) values (",E2563, ", ", N2563,", '",O2563,"', '",P2563,"')"))</f>
        <v/>
      </c>
      <c r="W2563" s="415" t="str">
        <f t="shared" ref="W2563:W2626" si="1138">IF(N2563="","",CONCATENATE("update games_sources set  source_name = '",O2563,"', source_link = '",P2563,"' where game_id = ",E2563," and source_order = ",N2563))</f>
        <v/>
      </c>
      <c r="Y2563" s="65" t="str">
        <f t="shared" si="1117"/>
        <v/>
      </c>
      <c r="Z2563" s="65" t="str">
        <f t="shared" si="1118"/>
        <v/>
      </c>
      <c r="AA2563" s="65" t="str">
        <f t="shared" si="1119"/>
        <v/>
      </c>
      <c r="AB2563" s="65" t="str">
        <f t="shared" si="1120"/>
        <v/>
      </c>
      <c r="AC2563" s="65" t="str">
        <f t="shared" si="1121"/>
        <v/>
      </c>
      <c r="AH2563" s="65" t="str">
        <f t="shared" ref="AH2563:AH2626" si="1139">_xlfn.CONCAT(AI2563,AK2563)</f>
        <v>189010112</v>
      </c>
      <c r="AI2563" s="65">
        <v>18901011</v>
      </c>
      <c r="AJ2563" s="65" t="s">
        <v>5371</v>
      </c>
      <c r="AK2563" s="65">
        <v>2</v>
      </c>
      <c r="AL2563" s="65" t="s">
        <v>2046</v>
      </c>
      <c r="AN2563" s="65" t="str">
        <f t="shared" si="1134"/>
        <v/>
      </c>
    </row>
    <row r="2564" spans="1:40" ht="16.8" customHeight="1" x14ac:dyDescent="0.25">
      <c r="A2564" s="113">
        <v>3</v>
      </c>
      <c r="B2564" s="342" t="s">
        <v>2653</v>
      </c>
      <c r="C2564" s="342" t="s">
        <v>664</v>
      </c>
      <c r="D2564" s="350" t="str">
        <f t="shared" si="1126"/>
        <v>'Wednesbury Cup'</v>
      </c>
      <c r="E2564" s="211">
        <f t="shared" ref="E2564:E2577" si="1140">E2563</f>
        <v>18810501</v>
      </c>
      <c r="F2564" s="262">
        <v>3</v>
      </c>
      <c r="R2564" s="112" t="str">
        <f>IF(D2564="","", CONCATENATE("Update games set ", B2564, "= ",D2564," where game_id=", E2564))</f>
        <v>Update games set Game_type= 'Wednesbury Cup' where game_id=18810501</v>
      </c>
      <c r="S2564" s="112" t="str">
        <f t="shared" si="1135"/>
        <v/>
      </c>
      <c r="T2564" s="112" t="str">
        <f t="shared" si="1136"/>
        <v/>
      </c>
      <c r="U2564" s="200" t="str">
        <f t="shared" si="1133"/>
        <v/>
      </c>
      <c r="V2564" s="112" t="str">
        <f t="shared" si="1137"/>
        <v/>
      </c>
      <c r="W2564" s="415" t="str">
        <f t="shared" si="1138"/>
        <v/>
      </c>
      <c r="Y2564" s="65" t="str">
        <f t="shared" si="1117"/>
        <v/>
      </c>
      <c r="Z2564" s="65" t="str">
        <f t="shared" si="1118"/>
        <v/>
      </c>
      <c r="AA2564" s="65" t="str">
        <f t="shared" si="1119"/>
        <v/>
      </c>
      <c r="AB2564" s="65" t="str">
        <f t="shared" si="1120"/>
        <v/>
      </c>
      <c r="AC2564" s="65" t="str">
        <f t="shared" si="1121"/>
        <v/>
      </c>
      <c r="AH2564" s="65" t="str">
        <f t="shared" si="1139"/>
        <v>189010113</v>
      </c>
      <c r="AI2564" s="65">
        <v>18901011</v>
      </c>
      <c r="AJ2564" s="65" t="s">
        <v>5371</v>
      </c>
      <c r="AK2564" s="65">
        <v>3</v>
      </c>
      <c r="AL2564" s="65" t="s">
        <v>3596</v>
      </c>
      <c r="AN2564" s="65" t="str">
        <f t="shared" si="1134"/>
        <v/>
      </c>
    </row>
    <row r="2565" spans="1:40" ht="16.8" customHeight="1" x14ac:dyDescent="0.25">
      <c r="A2565" s="113">
        <v>3</v>
      </c>
      <c r="B2565" s="342" t="s">
        <v>4978</v>
      </c>
      <c r="C2565" s="342" t="s">
        <v>0</v>
      </c>
      <c r="D2565" s="350" t="str">
        <f t="shared" si="1126"/>
        <v>'A'</v>
      </c>
      <c r="E2565" s="211">
        <f t="shared" si="1140"/>
        <v>18810501</v>
      </c>
      <c r="F2565" s="262">
        <v>4</v>
      </c>
      <c r="R2565" s="112" t="str">
        <f>IF(D2565="","", CONCATENATE("Update games set ", B2565, "= ",D2565," where game_id=", E2565))</f>
        <v>Update games set HAN= 'A' where game_id=18810501</v>
      </c>
      <c r="S2565" s="112" t="str">
        <f t="shared" si="1135"/>
        <v/>
      </c>
      <c r="T2565" s="112" t="str">
        <f t="shared" si="1136"/>
        <v/>
      </c>
      <c r="U2565" s="200" t="str">
        <f t="shared" si="1133"/>
        <v/>
      </c>
      <c r="V2565" s="112" t="str">
        <f t="shared" si="1137"/>
        <v/>
      </c>
      <c r="W2565" s="415" t="str">
        <f t="shared" si="1138"/>
        <v/>
      </c>
      <c r="Y2565" s="65" t="str">
        <f t="shared" si="1117"/>
        <v/>
      </c>
      <c r="Z2565" s="65" t="str">
        <f t="shared" si="1118"/>
        <v/>
      </c>
      <c r="AA2565" s="65" t="str">
        <f t="shared" si="1119"/>
        <v/>
      </c>
      <c r="AB2565" s="65" t="str">
        <f t="shared" si="1120"/>
        <v/>
      </c>
      <c r="AC2565" s="65" t="str">
        <f t="shared" si="1121"/>
        <v/>
      </c>
      <c r="AH2565" s="65" t="str">
        <f t="shared" si="1139"/>
        <v>189010114</v>
      </c>
      <c r="AI2565" s="65">
        <v>18901011</v>
      </c>
      <c r="AJ2565" s="65" t="s">
        <v>5371</v>
      </c>
      <c r="AK2565" s="65">
        <v>4</v>
      </c>
      <c r="AL2565" s="65" t="s">
        <v>3645</v>
      </c>
      <c r="AN2565" s="65" t="str">
        <f t="shared" si="1134"/>
        <v/>
      </c>
    </row>
    <row r="2566" spans="1:40" ht="16.8" customHeight="1" x14ac:dyDescent="0.25">
      <c r="A2566" s="113">
        <v>3</v>
      </c>
      <c r="B2566" s="342" t="s">
        <v>5</v>
      </c>
      <c r="C2566" s="342">
        <v>1</v>
      </c>
      <c r="D2566" s="349">
        <f t="shared" ref="D2566:D2615" si="1141">IF(C2566="", "", C2566)</f>
        <v>1</v>
      </c>
      <c r="E2566" s="211">
        <f t="shared" si="1140"/>
        <v>18810501</v>
      </c>
      <c r="F2566" s="262">
        <v>5</v>
      </c>
      <c r="R2566" s="112" t="str">
        <f>IF(D2566="","", CONCATENATE("Update games set ", B2566, "= ",D2566," where game_id=", E2566))</f>
        <v>Update games set F= 1 where game_id=18810501</v>
      </c>
      <c r="S2566" s="112" t="str">
        <f t="shared" si="1135"/>
        <v/>
      </c>
      <c r="T2566" s="112" t="str">
        <f t="shared" si="1136"/>
        <v/>
      </c>
      <c r="U2566" s="200" t="str">
        <f t="shared" si="1133"/>
        <v/>
      </c>
      <c r="V2566" s="112" t="str">
        <f t="shared" si="1137"/>
        <v/>
      </c>
      <c r="W2566" s="415" t="str">
        <f t="shared" si="1138"/>
        <v/>
      </c>
      <c r="Y2566" s="65" t="str">
        <f t="shared" si="1117"/>
        <v/>
      </c>
      <c r="Z2566" s="65" t="str">
        <f t="shared" si="1118"/>
        <v/>
      </c>
      <c r="AA2566" s="65" t="str">
        <f t="shared" si="1119"/>
        <v/>
      </c>
      <c r="AB2566" s="65" t="str">
        <f t="shared" si="1120"/>
        <v/>
      </c>
      <c r="AC2566" s="65" t="str">
        <f t="shared" si="1121"/>
        <v/>
      </c>
      <c r="AH2566" s="65" t="str">
        <f t="shared" si="1139"/>
        <v>189010115</v>
      </c>
      <c r="AI2566" s="65">
        <v>18901011</v>
      </c>
      <c r="AJ2566" s="65" t="s">
        <v>5371</v>
      </c>
      <c r="AK2566" s="65">
        <v>5</v>
      </c>
      <c r="AL2566" s="65" t="s">
        <v>3590</v>
      </c>
      <c r="AN2566" s="65" t="str">
        <f t="shared" si="1134"/>
        <v/>
      </c>
    </row>
    <row r="2567" spans="1:40" ht="16.8" customHeight="1" x14ac:dyDescent="0.25">
      <c r="A2567" s="113">
        <v>3</v>
      </c>
      <c r="B2567" s="342" t="s">
        <v>0</v>
      </c>
      <c r="C2567" s="342">
        <v>4</v>
      </c>
      <c r="D2567" s="349">
        <f t="shared" si="1141"/>
        <v>4</v>
      </c>
      <c r="E2567" s="211">
        <f t="shared" si="1140"/>
        <v>18810501</v>
      </c>
      <c r="F2567" s="262">
        <v>6</v>
      </c>
      <c r="R2567" s="112" t="str">
        <f>IF(D2567="","", CONCATENATE("Update games set ", B2567, "= ",D2567," where game_id=", E2567))</f>
        <v>Update games set A= 4 where game_id=18810501</v>
      </c>
      <c r="S2567" s="112" t="str">
        <f t="shared" si="1135"/>
        <v/>
      </c>
      <c r="T2567" s="112" t="str">
        <f t="shared" si="1136"/>
        <v/>
      </c>
      <c r="U2567" s="200" t="str">
        <f t="shared" si="1133"/>
        <v/>
      </c>
      <c r="V2567" s="112" t="str">
        <f t="shared" si="1137"/>
        <v/>
      </c>
      <c r="W2567" s="415" t="str">
        <f t="shared" si="1138"/>
        <v/>
      </c>
      <c r="Y2567" s="65" t="str">
        <f t="shared" si="1117"/>
        <v/>
      </c>
      <c r="Z2567" s="65" t="str">
        <f t="shared" si="1118"/>
        <v/>
      </c>
      <c r="AA2567" s="65" t="str">
        <f t="shared" si="1119"/>
        <v/>
      </c>
      <c r="AB2567" s="65" t="str">
        <f t="shared" si="1120"/>
        <v/>
      </c>
      <c r="AC2567" s="65" t="str">
        <f t="shared" si="1121"/>
        <v/>
      </c>
      <c r="AH2567" s="65" t="str">
        <f t="shared" si="1139"/>
        <v>189010116</v>
      </c>
      <c r="AI2567" s="65">
        <v>18901011</v>
      </c>
      <c r="AJ2567" s="65" t="s">
        <v>5371</v>
      </c>
      <c r="AK2567" s="65">
        <v>6</v>
      </c>
      <c r="AL2567" s="65" t="s">
        <v>2029</v>
      </c>
      <c r="AN2567" s="65" t="str">
        <f t="shared" si="1134"/>
        <v/>
      </c>
    </row>
    <row r="2568" spans="1:40" ht="16.8" customHeight="1" x14ac:dyDescent="0.25">
      <c r="A2568" s="113">
        <v>3</v>
      </c>
      <c r="B2568" s="342" t="s">
        <v>23</v>
      </c>
      <c r="D2568" s="334" t="str">
        <f t="shared" ref="D2568" si="1142">IF(C2568="",IF(D2566&gt;D2567,"'W'",IF(D2566=D2567,"'D'","'L'")),_xlfn.CONCAT("'",C2568,"'"))</f>
        <v>'L'</v>
      </c>
      <c r="E2568" s="211">
        <f t="shared" si="1140"/>
        <v>18810501</v>
      </c>
      <c r="F2568" s="262">
        <v>7</v>
      </c>
      <c r="R2568" s="112" t="str">
        <f>IF(D2568="","", CONCATENATE("Update games set ", B2568, "= ",D2568," where game_id=", E2568))</f>
        <v>Update games set Result= 'L' where game_id=18810501</v>
      </c>
      <c r="S2568" s="112" t="str">
        <f t="shared" si="1135"/>
        <v/>
      </c>
      <c r="T2568" s="112" t="str">
        <f t="shared" si="1136"/>
        <v/>
      </c>
      <c r="U2568" s="200" t="str">
        <f t="shared" si="1133"/>
        <v/>
      </c>
      <c r="V2568" s="112" t="str">
        <f t="shared" si="1137"/>
        <v/>
      </c>
      <c r="W2568" s="415" t="str">
        <f t="shared" si="1138"/>
        <v/>
      </c>
      <c r="Y2568" s="65" t="str">
        <f t="shared" si="1117"/>
        <v/>
      </c>
      <c r="Z2568" s="65" t="str">
        <f t="shared" si="1118"/>
        <v/>
      </c>
      <c r="AA2568" s="65" t="str">
        <f t="shared" si="1119"/>
        <v/>
      </c>
      <c r="AB2568" s="65" t="str">
        <f t="shared" si="1120"/>
        <v/>
      </c>
      <c r="AC2568" s="65" t="str">
        <f t="shared" si="1121"/>
        <v/>
      </c>
      <c r="AH2568" s="65" t="str">
        <f t="shared" si="1139"/>
        <v>189010117</v>
      </c>
      <c r="AI2568" s="65">
        <v>18901011</v>
      </c>
      <c r="AJ2568" s="65" t="s">
        <v>5371</v>
      </c>
      <c r="AK2568" s="65">
        <v>7</v>
      </c>
      <c r="AL2568" s="65" t="s">
        <v>3444</v>
      </c>
      <c r="AN2568" s="65" t="str">
        <f t="shared" si="1134"/>
        <v/>
      </c>
    </row>
    <row r="2569" spans="1:40" ht="16.8" customHeight="1" x14ac:dyDescent="0.25">
      <c r="A2569" s="113">
        <v>3</v>
      </c>
      <c r="B2569" s="342" t="s">
        <v>768</v>
      </c>
      <c r="D2569" s="349" t="str">
        <f t="shared" ref="D2569:D2622" si="1143">IF(C2569="", "", C2569)</f>
        <v/>
      </c>
      <c r="E2569" s="211">
        <f t="shared" si="1140"/>
        <v>18810501</v>
      </c>
      <c r="F2569" s="262">
        <v>8</v>
      </c>
      <c r="R2569" s="112" t="str">
        <f>IF(D2569="","", CONCATENATE("Update games set ", B2569, "= ",D2569," where game_id=", E2569))</f>
        <v/>
      </c>
      <c r="S2569" s="112" t="str">
        <f t="shared" si="1135"/>
        <v/>
      </c>
      <c r="T2569" s="112" t="str">
        <f t="shared" si="1136"/>
        <v/>
      </c>
      <c r="U2569" s="200" t="str">
        <f t="shared" si="1133"/>
        <v/>
      </c>
      <c r="V2569" s="112" t="str">
        <f t="shared" si="1137"/>
        <v/>
      </c>
      <c r="W2569" s="415" t="str">
        <f t="shared" si="1138"/>
        <v/>
      </c>
      <c r="Y2569" s="65" t="str">
        <f t="shared" si="1117"/>
        <v/>
      </c>
      <c r="Z2569" s="65" t="str">
        <f t="shared" si="1118"/>
        <v/>
      </c>
      <c r="AA2569" s="65" t="str">
        <f t="shared" si="1119"/>
        <v/>
      </c>
      <c r="AB2569" s="65" t="str">
        <f t="shared" si="1120"/>
        <v/>
      </c>
      <c r="AC2569" s="65" t="str">
        <f t="shared" si="1121"/>
        <v/>
      </c>
      <c r="AH2569" s="65" t="str">
        <f t="shared" si="1139"/>
        <v>189010118</v>
      </c>
      <c r="AI2569" s="65">
        <v>18901011</v>
      </c>
      <c r="AJ2569" s="65" t="s">
        <v>5371</v>
      </c>
      <c r="AK2569" s="65">
        <v>8</v>
      </c>
      <c r="AL2569" s="65" t="s">
        <v>3653</v>
      </c>
      <c r="AN2569" s="65" t="str">
        <f t="shared" si="1134"/>
        <v/>
      </c>
    </row>
    <row r="2570" spans="1:40" ht="16.8" customHeight="1" x14ac:dyDescent="0.25">
      <c r="A2570" s="113">
        <v>3</v>
      </c>
      <c r="B2570" s="342" t="s">
        <v>766</v>
      </c>
      <c r="D2570" s="349" t="str">
        <f t="shared" si="1143"/>
        <v/>
      </c>
      <c r="E2570" s="211">
        <f t="shared" si="1140"/>
        <v>18810501</v>
      </c>
      <c r="F2570" s="262">
        <v>9</v>
      </c>
      <c r="G2570" s="194"/>
      <c r="H2570" s="194"/>
      <c r="N2570" s="417"/>
      <c r="O2570" s="194"/>
      <c r="P2570" s="194"/>
      <c r="R2570" s="112" t="str">
        <f>IF(D2570="","", CONCATENATE("Update games set ", B2570, "= ",D2570," where game_id=", E2570))</f>
        <v/>
      </c>
      <c r="S2570" s="112" t="str">
        <f t="shared" si="1135"/>
        <v/>
      </c>
      <c r="T2570" s="112" t="str">
        <f t="shared" si="1136"/>
        <v/>
      </c>
      <c r="U2570" s="200" t="str">
        <f t="shared" si="1133"/>
        <v/>
      </c>
      <c r="V2570" s="112" t="str">
        <f t="shared" si="1137"/>
        <v/>
      </c>
      <c r="W2570" s="415" t="str">
        <f t="shared" si="1138"/>
        <v/>
      </c>
      <c r="Y2570" s="65" t="str">
        <f t="shared" si="1117"/>
        <v/>
      </c>
      <c r="Z2570" s="65" t="str">
        <f t="shared" si="1118"/>
        <v/>
      </c>
      <c r="AA2570" s="65" t="str">
        <f t="shared" si="1119"/>
        <v/>
      </c>
      <c r="AB2570" s="65" t="str">
        <f t="shared" si="1120"/>
        <v/>
      </c>
      <c r="AC2570" s="65" t="str">
        <f t="shared" si="1121"/>
        <v/>
      </c>
      <c r="AH2570" s="65" t="str">
        <f t="shared" si="1139"/>
        <v>189010119</v>
      </c>
      <c r="AI2570" s="65">
        <v>18901011</v>
      </c>
      <c r="AJ2570" s="65" t="s">
        <v>5371</v>
      </c>
      <c r="AK2570" s="65">
        <v>9</v>
      </c>
      <c r="AL2570" s="65" t="s">
        <v>3296</v>
      </c>
      <c r="AN2570" s="65" t="str">
        <f t="shared" si="1134"/>
        <v/>
      </c>
    </row>
    <row r="2571" spans="1:40" ht="16.8" customHeight="1" x14ac:dyDescent="0.25">
      <c r="A2571" s="113">
        <v>3</v>
      </c>
      <c r="B2571" s="342" t="s">
        <v>753</v>
      </c>
      <c r="C2571" s="351"/>
      <c r="D2571" s="350" t="str">
        <f t="shared" ref="D2571:D2619" si="1144">IF(C2571="", "", CONCATENATE("'", C2571,"'"))</f>
        <v/>
      </c>
      <c r="E2571" s="211">
        <f t="shared" si="1140"/>
        <v>18810501</v>
      </c>
      <c r="F2571" s="262">
        <v>10</v>
      </c>
      <c r="G2571" s="194"/>
      <c r="N2571" s="417"/>
      <c r="O2571" s="194"/>
      <c r="P2571" s="194"/>
      <c r="R2571" s="112" t="str">
        <f>IF(D2571="","", CONCATENATE("Update games set ", B2571, "= ",D2571," where game_id=", E2571))</f>
        <v/>
      </c>
      <c r="S2571" s="112" t="str">
        <f t="shared" si="1135"/>
        <v/>
      </c>
      <c r="T2571" s="112" t="str">
        <f t="shared" si="1136"/>
        <v/>
      </c>
      <c r="U2571" s="200" t="str">
        <f t="shared" si="1133"/>
        <v/>
      </c>
      <c r="V2571" s="112" t="str">
        <f t="shared" si="1137"/>
        <v/>
      </c>
      <c r="W2571" s="415" t="str">
        <f t="shared" si="1138"/>
        <v/>
      </c>
      <c r="Y2571" s="65" t="str">
        <f t="shared" si="1117"/>
        <v/>
      </c>
      <c r="Z2571" s="65" t="str">
        <f t="shared" si="1118"/>
        <v/>
      </c>
      <c r="AA2571" s="65" t="str">
        <f t="shared" si="1119"/>
        <v/>
      </c>
      <c r="AB2571" s="65" t="str">
        <f t="shared" si="1120"/>
        <v/>
      </c>
      <c r="AC2571" s="65" t="str">
        <f t="shared" si="1121"/>
        <v/>
      </c>
      <c r="AH2571" s="65" t="str">
        <f t="shared" si="1139"/>
        <v>1890101110</v>
      </c>
      <c r="AI2571" s="65">
        <v>18901011</v>
      </c>
      <c r="AJ2571" s="65" t="s">
        <v>5371</v>
      </c>
      <c r="AK2571" s="65">
        <v>10</v>
      </c>
      <c r="AL2571" s="65" t="s">
        <v>3440</v>
      </c>
      <c r="AN2571" s="65" t="str">
        <f t="shared" si="1134"/>
        <v/>
      </c>
    </row>
    <row r="2572" spans="1:40" ht="16.8" customHeight="1" x14ac:dyDescent="0.25">
      <c r="A2572" s="113">
        <v>3</v>
      </c>
      <c r="B2572" s="342" t="s">
        <v>746</v>
      </c>
      <c r="C2572" s="351" t="s">
        <v>5062</v>
      </c>
      <c r="D2572" s="334" t="str">
        <f>CONCATENATE("'", LEFT(E2572,4),"-",MID(E2572,5,2),"-", MID(E2572,7,2), " ", C2572,"'")</f>
        <v>'1881-05-01 15:00'</v>
      </c>
      <c r="E2572" s="211">
        <f t="shared" si="1140"/>
        <v>18810501</v>
      </c>
      <c r="F2572" s="262">
        <v>11</v>
      </c>
      <c r="R2572" s="112" t="str">
        <f>IF(D2572="","", CONCATENATE("Update games set ", B2572, "= ",D2572," where game_id=", E2572))</f>
        <v>Update games set Game_date= '1881-05-01 15:00' where game_id=18810501</v>
      </c>
      <c r="S2572" s="112" t="str">
        <f t="shared" si="1135"/>
        <v/>
      </c>
      <c r="T2572" s="112" t="str">
        <f t="shared" si="1136"/>
        <v/>
      </c>
      <c r="U2572" s="200" t="str">
        <f t="shared" si="1133"/>
        <v/>
      </c>
      <c r="V2572" s="112" t="str">
        <f t="shared" si="1137"/>
        <v/>
      </c>
      <c r="W2572" s="415" t="str">
        <f t="shared" si="1138"/>
        <v/>
      </c>
      <c r="Y2572" s="65" t="str">
        <f t="shared" si="1117"/>
        <v/>
      </c>
      <c r="Z2572" s="65" t="str">
        <f t="shared" si="1118"/>
        <v/>
      </c>
      <c r="AA2572" s="65" t="str">
        <f t="shared" si="1119"/>
        <v/>
      </c>
      <c r="AB2572" s="65" t="str">
        <f t="shared" si="1120"/>
        <v/>
      </c>
      <c r="AC2572" s="65" t="str">
        <f t="shared" si="1121"/>
        <v/>
      </c>
      <c r="AH2572" s="65" t="str">
        <f t="shared" si="1139"/>
        <v>1890101111</v>
      </c>
      <c r="AI2572" s="65">
        <v>18901011</v>
      </c>
      <c r="AJ2572" s="65" t="s">
        <v>5371</v>
      </c>
      <c r="AK2572" s="65">
        <v>11</v>
      </c>
      <c r="AL2572" s="65" t="s">
        <v>3314</v>
      </c>
      <c r="AN2572" s="65" t="str">
        <f t="shared" si="1134"/>
        <v/>
      </c>
    </row>
    <row r="2573" spans="1:40" ht="16.8" customHeight="1" x14ac:dyDescent="0.25">
      <c r="A2573" s="113">
        <v>3</v>
      </c>
      <c r="B2573" s="342" t="s">
        <v>25</v>
      </c>
      <c r="C2573" s="342" t="s">
        <v>5181</v>
      </c>
      <c r="D2573" s="350" t="str">
        <f t="shared" si="1126"/>
        <v>'Exact date of game is not known'</v>
      </c>
      <c r="E2573" s="211">
        <f t="shared" si="1140"/>
        <v>18810501</v>
      </c>
      <c r="F2573" s="262">
        <v>12</v>
      </c>
      <c r="G2573" s="212"/>
      <c r="H2573" s="212"/>
      <c r="N2573" s="416"/>
      <c r="O2573" s="212"/>
      <c r="P2573" s="212"/>
      <c r="R2573" s="112" t="str">
        <f>IF(D2573="","", CONCATENATE("Update games set ", B2573, "= ",D2573," where game_id=", E2573))</f>
        <v>Update games set Notes= 'Exact date of game is not known' where game_id=18810501</v>
      </c>
      <c r="S2573" s="112" t="str">
        <f t="shared" si="1135"/>
        <v/>
      </c>
      <c r="T2573" s="112" t="str">
        <f t="shared" si="1136"/>
        <v/>
      </c>
      <c r="U2573" s="200" t="str">
        <f t="shared" si="1133"/>
        <v/>
      </c>
      <c r="V2573" s="112" t="str">
        <f t="shared" si="1137"/>
        <v/>
      </c>
      <c r="W2573" s="415" t="str">
        <f t="shared" si="1138"/>
        <v/>
      </c>
      <c r="Y2573" s="65" t="str">
        <f t="shared" si="1117"/>
        <v/>
      </c>
      <c r="Z2573" s="65" t="str">
        <f t="shared" si="1118"/>
        <v/>
      </c>
      <c r="AA2573" s="65" t="str">
        <f t="shared" si="1119"/>
        <v/>
      </c>
      <c r="AB2573" s="65" t="str">
        <f t="shared" si="1120"/>
        <v/>
      </c>
      <c r="AC2573" s="65" t="str">
        <f t="shared" si="1121"/>
        <v/>
      </c>
      <c r="AH2573" s="65" t="str">
        <f t="shared" si="1139"/>
        <v>1890101112</v>
      </c>
      <c r="AI2573" s="65">
        <v>18901011</v>
      </c>
      <c r="AJ2573" s="65" t="s">
        <v>5371</v>
      </c>
      <c r="AK2573" s="65">
        <v>12</v>
      </c>
      <c r="AL2573" s="65" t="s">
        <v>653</v>
      </c>
      <c r="AN2573" s="65" t="str">
        <f t="shared" si="1134"/>
        <v/>
      </c>
    </row>
    <row r="2574" spans="1:40" ht="16.8" customHeight="1" x14ac:dyDescent="0.25">
      <c r="A2574" s="113">
        <v>3</v>
      </c>
      <c r="B2574" s="342" t="s">
        <v>475</v>
      </c>
      <c r="D2574" s="349" t="str">
        <f t="shared" si="1143"/>
        <v/>
      </c>
      <c r="E2574" s="211">
        <f t="shared" si="1140"/>
        <v>18810501</v>
      </c>
      <c r="F2574" s="262">
        <v>13</v>
      </c>
      <c r="R2574" s="112" t="str">
        <f>IF(D2574="","", CONCATENATE("Update games set ", B2574, "= ",D2574," where game_id=", E2574))</f>
        <v/>
      </c>
      <c r="S2574" s="112" t="str">
        <f t="shared" si="1135"/>
        <v/>
      </c>
      <c r="T2574" s="112" t="str">
        <f t="shared" si="1136"/>
        <v/>
      </c>
      <c r="U2574" s="200" t="str">
        <f t="shared" si="1133"/>
        <v/>
      </c>
      <c r="V2574" s="112" t="str">
        <f t="shared" si="1137"/>
        <v/>
      </c>
      <c r="W2574" s="415" t="str">
        <f t="shared" si="1138"/>
        <v/>
      </c>
      <c r="Y2574" s="65" t="str">
        <f t="shared" ref="Y2574:Y2637" si="1145">IF(I2574="","",CONCATENATE("update goals set scorer_name = '",SUBSTITUTE(J2574, "'", "''"),"'"))</f>
        <v/>
      </c>
      <c r="Z2574" s="65" t="str">
        <f t="shared" ref="Z2574:Z2637" si="1146">IF(K2574="", "", CONCATENATE(", goal_min = ", K2574))</f>
        <v/>
      </c>
      <c r="AA2574" s="65" t="str">
        <f t="shared" ref="AA2574:AA2637" si="1147">IF(L2574="", "", CONCATENATE(", Pen = '", UPPER(L2574), "'"))</f>
        <v/>
      </c>
      <c r="AB2574" s="65" t="str">
        <f t="shared" ref="AB2574:AB2637" si="1148">IF(M2574="", "", CONCATENATE(", OG = '", UPPER(M2574), "'"))</f>
        <v/>
      </c>
      <c r="AC2574" s="65" t="str">
        <f t="shared" ref="AC2574:AC2637" si="1149">IF(I2574="", "", CONCATENATE(" where game_id = ", E2574, " and goal_order = ", I2574))</f>
        <v/>
      </c>
      <c r="AH2574" s="65" t="str">
        <f t="shared" si="1139"/>
        <v>1890101113</v>
      </c>
      <c r="AI2574" s="65">
        <v>18901011</v>
      </c>
      <c r="AJ2574" s="65" t="s">
        <v>5371</v>
      </c>
      <c r="AK2574" s="65">
        <v>13</v>
      </c>
      <c r="AL2574" s="65" t="s">
        <v>653</v>
      </c>
      <c r="AN2574" s="65" t="str">
        <f t="shared" si="1134"/>
        <v/>
      </c>
    </row>
    <row r="2575" spans="1:40" ht="16.8" customHeight="1" x14ac:dyDescent="0.25">
      <c r="A2575" s="113">
        <v>3</v>
      </c>
      <c r="B2575" s="342" t="s">
        <v>20</v>
      </c>
      <c r="D2575" s="350" t="str">
        <f t="shared" si="1126"/>
        <v/>
      </c>
      <c r="E2575" s="211">
        <f t="shared" si="1140"/>
        <v>18810501</v>
      </c>
      <c r="F2575" s="262">
        <v>14</v>
      </c>
      <c r="R2575" s="112" t="str">
        <f>IF(D2575="","", CONCATENATE("Update games set ", B2575, "= ",D2575," where game_id=", E2575))</f>
        <v/>
      </c>
      <c r="S2575" s="112" t="str">
        <f t="shared" si="1135"/>
        <v/>
      </c>
      <c r="T2575" s="112" t="str">
        <f t="shared" si="1136"/>
        <v/>
      </c>
      <c r="U2575" s="200" t="str">
        <f t="shared" si="1133"/>
        <v/>
      </c>
      <c r="V2575" s="112" t="str">
        <f t="shared" si="1137"/>
        <v/>
      </c>
      <c r="W2575" s="415" t="str">
        <f t="shared" si="1138"/>
        <v/>
      </c>
      <c r="Y2575" s="65" t="str">
        <f t="shared" si="1145"/>
        <v/>
      </c>
      <c r="Z2575" s="65" t="str">
        <f t="shared" si="1146"/>
        <v/>
      </c>
      <c r="AA2575" s="65" t="str">
        <f t="shared" si="1147"/>
        <v/>
      </c>
      <c r="AB2575" s="65" t="str">
        <f t="shared" si="1148"/>
        <v/>
      </c>
      <c r="AC2575" s="65" t="str">
        <f t="shared" si="1149"/>
        <v/>
      </c>
      <c r="AH2575" s="65" t="str">
        <f t="shared" si="1139"/>
        <v>1890101114</v>
      </c>
      <c r="AI2575" s="65">
        <v>18901011</v>
      </c>
      <c r="AJ2575" s="65" t="s">
        <v>5371</v>
      </c>
      <c r="AK2575" s="65">
        <v>14</v>
      </c>
      <c r="AL2575" s="65" t="s">
        <v>653</v>
      </c>
      <c r="AN2575" s="65" t="str">
        <f t="shared" si="1134"/>
        <v/>
      </c>
    </row>
    <row r="2576" spans="1:40" ht="16.8" customHeight="1" x14ac:dyDescent="0.25">
      <c r="A2576" s="113">
        <v>3</v>
      </c>
      <c r="B2576" s="342" t="s">
        <v>4882</v>
      </c>
      <c r="C2576" s="342" t="str">
        <f>IF(C2575="", "", C2575)</f>
        <v/>
      </c>
      <c r="D2576" s="350" t="str">
        <f t="shared" si="1126"/>
        <v/>
      </c>
      <c r="E2576" s="211">
        <f t="shared" si="1140"/>
        <v>18810501</v>
      </c>
      <c r="F2576" s="262">
        <v>15</v>
      </c>
      <c r="R2576" s="112" t="str">
        <f>IF(D2576="","", CONCATENATE("Update games set ", B2576, "= ",D2576," where game_id=", E2576))</f>
        <v/>
      </c>
      <c r="S2576" s="112" t="str">
        <f t="shared" si="1135"/>
        <v/>
      </c>
      <c r="T2576" s="112" t="str">
        <f t="shared" si="1136"/>
        <v/>
      </c>
      <c r="U2576" s="200" t="str">
        <f t="shared" si="1133"/>
        <v/>
      </c>
      <c r="V2576" s="112" t="str">
        <f t="shared" si="1137"/>
        <v/>
      </c>
      <c r="W2576" s="415" t="str">
        <f t="shared" si="1138"/>
        <v/>
      </c>
      <c r="Y2576" s="65" t="str">
        <f t="shared" si="1145"/>
        <v/>
      </c>
      <c r="Z2576" s="65" t="str">
        <f t="shared" si="1146"/>
        <v/>
      </c>
      <c r="AA2576" s="65" t="str">
        <f t="shared" si="1147"/>
        <v/>
      </c>
      <c r="AB2576" s="65" t="str">
        <f t="shared" si="1148"/>
        <v/>
      </c>
      <c r="AC2576" s="65" t="str">
        <f t="shared" si="1149"/>
        <v/>
      </c>
      <c r="AH2576" s="65" t="str">
        <f t="shared" si="1139"/>
        <v>1890101115</v>
      </c>
      <c r="AI2576" s="65">
        <v>18901011</v>
      </c>
      <c r="AJ2576" s="65" t="s">
        <v>5371</v>
      </c>
      <c r="AK2576" s="65">
        <v>15</v>
      </c>
      <c r="AL2576" s="65" t="s">
        <v>653</v>
      </c>
      <c r="AN2576" s="65" t="str">
        <f t="shared" si="1134"/>
        <v/>
      </c>
    </row>
    <row r="2577" spans="1:40" s="126" customFormat="1" ht="16.8" customHeight="1" thickBot="1" x14ac:dyDescent="0.3">
      <c r="A2577" s="113">
        <v>3</v>
      </c>
      <c r="B2577" s="116" t="s">
        <v>115</v>
      </c>
      <c r="C2577" s="352"/>
      <c r="D2577" s="370" t="str">
        <f t="shared" ref="D2577" si="1150">IF(MID(E2577,5,2)*1&gt;6,_xlfn.CONCAT("'",LEFT(E2577,4),"-",MID(E2577,3,2)+1,"'"),_xlfn.CONCAT("'",LEFT(E2577,4)-1,"-",MID(E2577,3,2),"'"))</f>
        <v>'1880-81'</v>
      </c>
      <c r="E2577" s="214">
        <f t="shared" si="1140"/>
        <v>18810501</v>
      </c>
      <c r="F2577" s="266">
        <v>16</v>
      </c>
      <c r="G2577" s="343"/>
      <c r="H2577" s="343"/>
      <c r="I2577" s="267"/>
      <c r="J2577" s="214"/>
      <c r="K2577" s="266"/>
      <c r="L2577" s="266"/>
      <c r="M2577" s="266"/>
      <c r="N2577" s="419"/>
      <c r="O2577" s="343"/>
      <c r="P2577" s="343"/>
      <c r="Q2577" s="346"/>
      <c r="R2577" s="112" t="str">
        <f>IF(D2577="","", CONCATENATE("Update games set ", B2577, "= ",D2577," where game_id=", E2577))</f>
        <v>Update games set Season= '1880-81' where game_id=18810501</v>
      </c>
      <c r="S2577" s="112" t="str">
        <f t="shared" si="1135"/>
        <v/>
      </c>
      <c r="T2577" s="112" t="str">
        <f t="shared" si="1136"/>
        <v/>
      </c>
      <c r="U2577" s="200" t="str">
        <f t="shared" si="1133"/>
        <v/>
      </c>
      <c r="V2577" s="112" t="str">
        <f t="shared" si="1137"/>
        <v/>
      </c>
      <c r="W2577" s="415" t="str">
        <f t="shared" si="1138"/>
        <v/>
      </c>
      <c r="X2577" s="240"/>
      <c r="Y2577" s="65" t="str">
        <f t="shared" si="1145"/>
        <v/>
      </c>
      <c r="Z2577" s="65" t="str">
        <f t="shared" si="1146"/>
        <v/>
      </c>
      <c r="AA2577" s="65" t="str">
        <f t="shared" si="1147"/>
        <v/>
      </c>
      <c r="AB2577" s="65" t="str">
        <f t="shared" si="1148"/>
        <v/>
      </c>
      <c r="AC2577" s="65" t="str">
        <f t="shared" si="1149"/>
        <v/>
      </c>
      <c r="AH2577" s="65" t="str">
        <f t="shared" si="1139"/>
        <v>1890101116</v>
      </c>
      <c r="AI2577" s="126">
        <v>18901011</v>
      </c>
      <c r="AJ2577" s="126" t="s">
        <v>5371</v>
      </c>
      <c r="AK2577" s="126">
        <v>16</v>
      </c>
      <c r="AL2577" s="126" t="s">
        <v>653</v>
      </c>
      <c r="AN2577" s="65" t="str">
        <f t="shared" si="1134"/>
        <v/>
      </c>
    </row>
    <row r="2578" spans="1:40" ht="15" thickTop="1" x14ac:dyDescent="0.25">
      <c r="A2578" s="113">
        <v>3</v>
      </c>
      <c r="B2578" s="341" t="s">
        <v>22</v>
      </c>
      <c r="C2578" s="341" t="s">
        <v>33</v>
      </c>
      <c r="D2578" s="341" t="str">
        <f t="shared" si="1126"/>
        <v>'Aston Villa'</v>
      </c>
      <c r="E2578" s="211">
        <v>18810723</v>
      </c>
      <c r="F2578" s="262">
        <v>1</v>
      </c>
      <c r="G2578" s="211" t="s">
        <v>5013</v>
      </c>
      <c r="H2578" s="212"/>
      <c r="R2578" s="112" t="str">
        <f>IF(D2578="","", CONCATENATE("Update games set ", B2578, "= ",D2578," where game_id=", E2578))</f>
        <v>Update games set Opponent= 'Aston Villa' where game_id=18810723</v>
      </c>
      <c r="S2578" s="112" t="str">
        <f t="shared" si="1135"/>
        <v>Update lineups set player_name = 'Beardsley', raw_name = 'Beardsley' where game_id = 18810723 and player_order = 1</v>
      </c>
      <c r="T2578" s="112" t="str">
        <f t="shared" si="1136"/>
        <v/>
      </c>
      <c r="U2578" s="200" t="str">
        <f t="shared" si="1133"/>
        <v/>
      </c>
      <c r="V2578" s="112" t="str">
        <f t="shared" si="1137"/>
        <v/>
      </c>
      <c r="W2578" s="415" t="str">
        <f t="shared" si="1138"/>
        <v/>
      </c>
      <c r="Y2578" s="65" t="str">
        <f t="shared" si="1145"/>
        <v/>
      </c>
      <c r="Z2578" s="65" t="str">
        <f t="shared" si="1146"/>
        <v/>
      </c>
      <c r="AA2578" s="65" t="str">
        <f t="shared" si="1147"/>
        <v/>
      </c>
      <c r="AB2578" s="65" t="str">
        <f t="shared" si="1148"/>
        <v/>
      </c>
      <c r="AC2578" s="65" t="str">
        <f t="shared" si="1149"/>
        <v/>
      </c>
      <c r="AH2578" s="65" t="str">
        <f t="shared" si="1139"/>
        <v>189010181</v>
      </c>
      <c r="AI2578" s="65">
        <v>18901018</v>
      </c>
      <c r="AJ2578" s="65" t="s">
        <v>5369</v>
      </c>
      <c r="AK2578" s="65">
        <v>1</v>
      </c>
      <c r="AL2578" s="65" t="s">
        <v>2981</v>
      </c>
      <c r="AN2578" s="65" t="str">
        <f t="shared" si="1134"/>
        <v>update games set source = 'The Nottingham Forest Football Scrapbook' where game_id = 18810723</v>
      </c>
    </row>
    <row r="2579" spans="1:40" ht="16.8" customHeight="1" x14ac:dyDescent="0.25">
      <c r="A2579" s="113">
        <v>3</v>
      </c>
      <c r="B2579" s="342" t="s">
        <v>4979</v>
      </c>
      <c r="C2579" s="342" t="str">
        <f>IF(C2578="", "", C2578)</f>
        <v>Aston Villa</v>
      </c>
      <c r="D2579" s="350" t="str">
        <f t="shared" si="1126"/>
        <v>'Aston Villa'</v>
      </c>
      <c r="E2579" s="211">
        <f>E2578</f>
        <v>18810723</v>
      </c>
      <c r="F2579" s="262">
        <v>2</v>
      </c>
      <c r="G2579" s="211" t="s">
        <v>2094</v>
      </c>
      <c r="R2579" s="112" t="str">
        <f>IF(D2579="","", CONCATENATE("Update games set ", B2579, "= ",D2579," where game_id=", E2579))</f>
        <v>Update games set Opp_parent= 'Aston Villa' where game_id=18810723</v>
      </c>
      <c r="S2579" s="112" t="str">
        <f t="shared" si="1135"/>
        <v>Update lineups set player_name = 'Hancock', raw_name = 'Hancock' where game_id = 18810723 and player_order = 2</v>
      </c>
      <c r="T2579" s="112" t="str">
        <f t="shared" si="1136"/>
        <v/>
      </c>
      <c r="U2579" s="200" t="str">
        <f t="shared" si="1133"/>
        <v/>
      </c>
      <c r="V2579" s="112" t="str">
        <f t="shared" si="1137"/>
        <v/>
      </c>
      <c r="W2579" s="415" t="str">
        <f t="shared" si="1138"/>
        <v/>
      </c>
      <c r="Y2579" s="65" t="str">
        <f t="shared" si="1145"/>
        <v/>
      </c>
      <c r="Z2579" s="65" t="str">
        <f t="shared" si="1146"/>
        <v/>
      </c>
      <c r="AA2579" s="65" t="str">
        <f t="shared" si="1147"/>
        <v/>
      </c>
      <c r="AB2579" s="65" t="str">
        <f t="shared" si="1148"/>
        <v/>
      </c>
      <c r="AC2579" s="65" t="str">
        <f t="shared" si="1149"/>
        <v/>
      </c>
      <c r="AH2579" s="65" t="str">
        <f t="shared" si="1139"/>
        <v>189010182</v>
      </c>
      <c r="AI2579" s="65">
        <v>18901018</v>
      </c>
      <c r="AJ2579" s="65" t="s">
        <v>5369</v>
      </c>
      <c r="AK2579" s="65">
        <v>2</v>
      </c>
      <c r="AL2579" s="65" t="s">
        <v>2046</v>
      </c>
      <c r="AN2579" s="65" t="str">
        <f t="shared" si="1134"/>
        <v/>
      </c>
    </row>
    <row r="2580" spans="1:40" ht="16.8" customHeight="1" x14ac:dyDescent="0.25">
      <c r="A2580" s="113">
        <v>3</v>
      </c>
      <c r="B2580" s="342" t="s">
        <v>2653</v>
      </c>
      <c r="C2580" s="342" t="s">
        <v>663</v>
      </c>
      <c r="D2580" s="350" t="str">
        <f t="shared" si="1126"/>
        <v>'Friendly'</v>
      </c>
      <c r="E2580" s="211">
        <f t="shared" ref="E2580:E2593" si="1151">E2579</f>
        <v>18810723</v>
      </c>
      <c r="F2580" s="262">
        <v>3</v>
      </c>
      <c r="G2580" s="211" t="s">
        <v>3417</v>
      </c>
      <c r="R2580" s="112" t="str">
        <f>IF(D2580="","", CONCATENATE("Update games set ", B2580, "= ",D2580," where game_id=", E2580))</f>
        <v>Update games set Game_type= 'Friendly' where game_id=18810723</v>
      </c>
      <c r="S2580" s="112" t="str">
        <f t="shared" si="1135"/>
        <v>Update lineups set player_name = 'W Luntley', raw_name = 'W Luntley' where game_id = 18810723 and player_order = 3</v>
      </c>
      <c r="T2580" s="112" t="str">
        <f t="shared" si="1136"/>
        <v/>
      </c>
      <c r="U2580" s="200" t="str">
        <f t="shared" si="1133"/>
        <v/>
      </c>
      <c r="V2580" s="112" t="str">
        <f t="shared" si="1137"/>
        <v/>
      </c>
      <c r="W2580" s="415" t="str">
        <f t="shared" si="1138"/>
        <v/>
      </c>
      <c r="Y2580" s="65" t="str">
        <f t="shared" si="1145"/>
        <v/>
      </c>
      <c r="Z2580" s="65" t="str">
        <f t="shared" si="1146"/>
        <v/>
      </c>
      <c r="AA2580" s="65" t="str">
        <f t="shared" si="1147"/>
        <v/>
      </c>
      <c r="AB2580" s="65" t="str">
        <f t="shared" si="1148"/>
        <v/>
      </c>
      <c r="AC2580" s="65" t="str">
        <f t="shared" si="1149"/>
        <v/>
      </c>
      <c r="AH2580" s="65" t="str">
        <f t="shared" si="1139"/>
        <v>189010183</v>
      </c>
      <c r="AI2580" s="65">
        <v>18901018</v>
      </c>
      <c r="AJ2580" s="65" t="s">
        <v>5369</v>
      </c>
      <c r="AK2580" s="65">
        <v>3</v>
      </c>
      <c r="AL2580" s="65" t="s">
        <v>3596</v>
      </c>
      <c r="AN2580" s="65" t="str">
        <f t="shared" si="1134"/>
        <v/>
      </c>
    </row>
    <row r="2581" spans="1:40" ht="16.8" customHeight="1" x14ac:dyDescent="0.25">
      <c r="A2581" s="113">
        <v>3</v>
      </c>
      <c r="B2581" s="342" t="s">
        <v>4978</v>
      </c>
      <c r="C2581" s="342" t="s">
        <v>0</v>
      </c>
      <c r="D2581" s="350" t="str">
        <f t="shared" si="1126"/>
        <v>'A'</v>
      </c>
      <c r="E2581" s="211">
        <f t="shared" si="1151"/>
        <v>18810723</v>
      </c>
      <c r="F2581" s="262">
        <v>4</v>
      </c>
      <c r="G2581" s="211" t="s">
        <v>4942</v>
      </c>
      <c r="R2581" s="112" t="str">
        <f>IF(D2581="","", CONCATENATE("Update games set ", B2581, "= ",D2581," where game_id=", E2581))</f>
        <v>Update games set HAN= 'A' where game_id=18810723</v>
      </c>
      <c r="S2581" s="112" t="str">
        <f t="shared" si="1135"/>
        <v>Update lineups set player_name = 'E Luntley', raw_name = 'E Luntley' where game_id = 18810723 and player_order = 4</v>
      </c>
      <c r="T2581" s="112" t="str">
        <f t="shared" si="1136"/>
        <v/>
      </c>
      <c r="U2581" s="200" t="str">
        <f t="shared" si="1133"/>
        <v/>
      </c>
      <c r="V2581" s="112" t="str">
        <f t="shared" si="1137"/>
        <v/>
      </c>
      <c r="W2581" s="415" t="str">
        <f t="shared" si="1138"/>
        <v/>
      </c>
      <c r="Y2581" s="65" t="str">
        <f t="shared" si="1145"/>
        <v/>
      </c>
      <c r="Z2581" s="65" t="str">
        <f t="shared" si="1146"/>
        <v/>
      </c>
      <c r="AA2581" s="65" t="str">
        <f t="shared" si="1147"/>
        <v/>
      </c>
      <c r="AB2581" s="65" t="str">
        <f t="shared" si="1148"/>
        <v/>
      </c>
      <c r="AC2581" s="65" t="str">
        <f t="shared" si="1149"/>
        <v/>
      </c>
      <c r="AH2581" s="65" t="str">
        <f t="shared" si="1139"/>
        <v>189010184</v>
      </c>
      <c r="AI2581" s="65">
        <v>18901018</v>
      </c>
      <c r="AJ2581" s="65" t="s">
        <v>5369</v>
      </c>
      <c r="AK2581" s="65">
        <v>4</v>
      </c>
      <c r="AL2581" s="65" t="s">
        <v>3645</v>
      </c>
      <c r="AN2581" s="65" t="str">
        <f t="shared" si="1134"/>
        <v/>
      </c>
    </row>
    <row r="2582" spans="1:40" ht="16.8" customHeight="1" x14ac:dyDescent="0.25">
      <c r="A2582" s="113">
        <v>3</v>
      </c>
      <c r="B2582" s="342" t="s">
        <v>5</v>
      </c>
      <c r="C2582" s="342">
        <v>1</v>
      </c>
      <c r="D2582" s="349">
        <f t="shared" si="1141"/>
        <v>1</v>
      </c>
      <c r="E2582" s="211">
        <f t="shared" si="1151"/>
        <v>18810723</v>
      </c>
      <c r="F2582" s="262">
        <v>5</v>
      </c>
      <c r="G2582" s="211" t="s">
        <v>5015</v>
      </c>
      <c r="R2582" s="112" t="str">
        <f>IF(D2582="","", CONCATENATE("Update games set ", B2582, "= ",D2582," where game_id=", E2582))</f>
        <v>Update games set F= 1 where game_id=18810723</v>
      </c>
      <c r="S2582" s="112" t="str">
        <f t="shared" si="1135"/>
        <v>Update lineups set player_name = 'Unwin', raw_name = 'Unwin' where game_id = 18810723 and player_order = 5</v>
      </c>
      <c r="T2582" s="112" t="str">
        <f t="shared" si="1136"/>
        <v/>
      </c>
      <c r="U2582" s="200" t="str">
        <f t="shared" si="1133"/>
        <v/>
      </c>
      <c r="V2582" s="112" t="str">
        <f t="shared" si="1137"/>
        <v/>
      </c>
      <c r="W2582" s="415" t="str">
        <f t="shared" si="1138"/>
        <v/>
      </c>
      <c r="Y2582" s="65" t="str">
        <f t="shared" si="1145"/>
        <v/>
      </c>
      <c r="Z2582" s="65" t="str">
        <f t="shared" si="1146"/>
        <v/>
      </c>
      <c r="AA2582" s="65" t="str">
        <f t="shared" si="1147"/>
        <v/>
      </c>
      <c r="AB2582" s="65" t="str">
        <f t="shared" si="1148"/>
        <v/>
      </c>
      <c r="AC2582" s="65" t="str">
        <f t="shared" si="1149"/>
        <v/>
      </c>
      <c r="AH2582" s="65" t="str">
        <f t="shared" si="1139"/>
        <v>189010185</v>
      </c>
      <c r="AI2582" s="65">
        <v>18901018</v>
      </c>
      <c r="AJ2582" s="65" t="s">
        <v>5369</v>
      </c>
      <c r="AK2582" s="65">
        <v>5</v>
      </c>
      <c r="AL2582" s="65" t="s">
        <v>3590</v>
      </c>
      <c r="AN2582" s="65" t="str">
        <f t="shared" si="1134"/>
        <v/>
      </c>
    </row>
    <row r="2583" spans="1:40" ht="16.8" customHeight="1" x14ac:dyDescent="0.25">
      <c r="A2583" s="113">
        <v>3</v>
      </c>
      <c r="B2583" s="342" t="s">
        <v>0</v>
      </c>
      <c r="C2583" s="342">
        <v>1</v>
      </c>
      <c r="D2583" s="349">
        <f t="shared" si="1141"/>
        <v>1</v>
      </c>
      <c r="E2583" s="211">
        <f t="shared" si="1151"/>
        <v>18810723</v>
      </c>
      <c r="F2583" s="262">
        <v>6</v>
      </c>
      <c r="G2583" s="211" t="s">
        <v>5014</v>
      </c>
      <c r="R2583" s="112" t="str">
        <f>IF(D2583="","", CONCATENATE("Update games set ", B2583, "= ",D2583," where game_id=", E2583))</f>
        <v>Update games set A= 1 where game_id=18810723</v>
      </c>
      <c r="S2583" s="112" t="str">
        <f t="shared" si="1135"/>
        <v>Update lineups set player_name = 'Neep', raw_name = 'Neep' where game_id = 18810723 and player_order = 6</v>
      </c>
      <c r="T2583" s="112" t="str">
        <f t="shared" si="1136"/>
        <v/>
      </c>
      <c r="U2583" s="200" t="str">
        <f t="shared" si="1133"/>
        <v/>
      </c>
      <c r="V2583" s="112" t="str">
        <f t="shared" si="1137"/>
        <v/>
      </c>
      <c r="W2583" s="415" t="str">
        <f t="shared" si="1138"/>
        <v/>
      </c>
      <c r="Y2583" s="65" t="str">
        <f t="shared" si="1145"/>
        <v/>
      </c>
      <c r="Z2583" s="65" t="str">
        <f t="shared" si="1146"/>
        <v/>
      </c>
      <c r="AA2583" s="65" t="str">
        <f t="shared" si="1147"/>
        <v/>
      </c>
      <c r="AB2583" s="65" t="str">
        <f t="shared" si="1148"/>
        <v/>
      </c>
      <c r="AC2583" s="65" t="str">
        <f t="shared" si="1149"/>
        <v/>
      </c>
      <c r="AH2583" s="65" t="str">
        <f t="shared" si="1139"/>
        <v>189010186</v>
      </c>
      <c r="AI2583" s="65">
        <v>18901018</v>
      </c>
      <c r="AJ2583" s="65" t="s">
        <v>5369</v>
      </c>
      <c r="AK2583" s="65">
        <v>6</v>
      </c>
      <c r="AL2583" s="65" t="s">
        <v>2029</v>
      </c>
      <c r="AN2583" s="65" t="str">
        <f t="shared" si="1134"/>
        <v/>
      </c>
    </row>
    <row r="2584" spans="1:40" ht="16.8" customHeight="1" x14ac:dyDescent="0.25">
      <c r="A2584" s="113">
        <v>3</v>
      </c>
      <c r="B2584" s="342" t="s">
        <v>23</v>
      </c>
      <c r="D2584" s="334" t="str">
        <f t="shared" ref="D2584" si="1152">IF(C2584="",IF(D2582&gt;D2583,"'W'",IF(D2582=D2583,"'D'","'L'")),_xlfn.CONCAT("'",C2584,"'"))</f>
        <v>'D'</v>
      </c>
      <c r="E2584" s="211">
        <f t="shared" si="1151"/>
        <v>18810723</v>
      </c>
      <c r="F2584" s="262">
        <v>7</v>
      </c>
      <c r="G2584" s="211" t="s">
        <v>5006</v>
      </c>
      <c r="R2584" s="112" t="str">
        <f>IF(D2584="","", CONCATENATE("Update games set ", B2584, "= ",D2584," where game_id=", E2584))</f>
        <v>Update games set Result= 'D' where game_id=18810723</v>
      </c>
      <c r="S2584" s="112" t="str">
        <f t="shared" si="1135"/>
        <v>Update lineups set player_name = 'Parr', raw_name = 'Parr' where game_id = 18810723 and player_order = 7</v>
      </c>
      <c r="T2584" s="112" t="str">
        <f t="shared" si="1136"/>
        <v/>
      </c>
      <c r="U2584" s="200" t="str">
        <f t="shared" si="1133"/>
        <v/>
      </c>
      <c r="V2584" s="112" t="str">
        <f t="shared" si="1137"/>
        <v/>
      </c>
      <c r="W2584" s="415" t="str">
        <f t="shared" si="1138"/>
        <v/>
      </c>
      <c r="Y2584" s="65" t="str">
        <f t="shared" si="1145"/>
        <v/>
      </c>
      <c r="Z2584" s="65" t="str">
        <f t="shared" si="1146"/>
        <v/>
      </c>
      <c r="AA2584" s="65" t="str">
        <f t="shared" si="1147"/>
        <v/>
      </c>
      <c r="AB2584" s="65" t="str">
        <f t="shared" si="1148"/>
        <v/>
      </c>
      <c r="AC2584" s="65" t="str">
        <f t="shared" si="1149"/>
        <v/>
      </c>
      <c r="AH2584" s="65" t="str">
        <f t="shared" si="1139"/>
        <v>189010187</v>
      </c>
      <c r="AI2584" s="65">
        <v>18901018</v>
      </c>
      <c r="AJ2584" s="65" t="s">
        <v>5369</v>
      </c>
      <c r="AK2584" s="65">
        <v>7</v>
      </c>
      <c r="AL2584" s="65" t="s">
        <v>3444</v>
      </c>
      <c r="AN2584" s="65" t="str">
        <f t="shared" si="1134"/>
        <v/>
      </c>
    </row>
    <row r="2585" spans="1:40" ht="16.8" customHeight="1" x14ac:dyDescent="0.25">
      <c r="A2585" s="113">
        <v>3</v>
      </c>
      <c r="B2585" s="342" t="s">
        <v>768</v>
      </c>
      <c r="D2585" s="349" t="str">
        <f t="shared" si="1143"/>
        <v/>
      </c>
      <c r="E2585" s="211">
        <f t="shared" si="1151"/>
        <v>18810723</v>
      </c>
      <c r="F2585" s="262">
        <v>8</v>
      </c>
      <c r="G2585" s="211" t="s">
        <v>2119</v>
      </c>
      <c r="R2585" s="112" t="str">
        <f>IF(D2585="","", CONCATENATE("Update games set ", B2585, "= ",D2585," where game_id=", E2585))</f>
        <v/>
      </c>
      <c r="S2585" s="112" t="str">
        <f t="shared" si="1135"/>
        <v>Update lineups set player_name = 'Gowthorpe', raw_name = 'Gowthorpe' where game_id = 18810723 and player_order = 8</v>
      </c>
      <c r="T2585" s="112" t="str">
        <f t="shared" si="1136"/>
        <v/>
      </c>
      <c r="U2585" s="200" t="str">
        <f t="shared" si="1133"/>
        <v/>
      </c>
      <c r="V2585" s="112" t="str">
        <f t="shared" si="1137"/>
        <v/>
      </c>
      <c r="W2585" s="415" t="str">
        <f t="shared" si="1138"/>
        <v/>
      </c>
      <c r="Y2585" s="65" t="str">
        <f t="shared" si="1145"/>
        <v/>
      </c>
      <c r="Z2585" s="65" t="str">
        <f t="shared" si="1146"/>
        <v/>
      </c>
      <c r="AA2585" s="65" t="str">
        <f t="shared" si="1147"/>
        <v/>
      </c>
      <c r="AB2585" s="65" t="str">
        <f t="shared" si="1148"/>
        <v/>
      </c>
      <c r="AC2585" s="65" t="str">
        <f t="shared" si="1149"/>
        <v/>
      </c>
      <c r="AH2585" s="65" t="str">
        <f t="shared" si="1139"/>
        <v>189010188</v>
      </c>
      <c r="AI2585" s="65">
        <v>18901018</v>
      </c>
      <c r="AJ2585" s="65" t="s">
        <v>5369</v>
      </c>
      <c r="AK2585" s="65">
        <v>8</v>
      </c>
      <c r="AL2585" s="65" t="s">
        <v>3653</v>
      </c>
      <c r="AN2585" s="65" t="str">
        <f t="shared" si="1134"/>
        <v/>
      </c>
    </row>
    <row r="2586" spans="1:40" ht="16.8" customHeight="1" x14ac:dyDescent="0.25">
      <c r="A2586" s="113">
        <v>3</v>
      </c>
      <c r="B2586" s="342" t="s">
        <v>766</v>
      </c>
      <c r="D2586" s="349" t="str">
        <f t="shared" si="1143"/>
        <v/>
      </c>
      <c r="E2586" s="211">
        <f t="shared" si="1151"/>
        <v>18810723</v>
      </c>
      <c r="F2586" s="262">
        <v>9</v>
      </c>
      <c r="G2586" s="194" t="s">
        <v>2091</v>
      </c>
      <c r="H2586" s="194"/>
      <c r="N2586" s="417"/>
      <c r="O2586" s="194"/>
      <c r="P2586" s="194"/>
      <c r="R2586" s="112" t="str">
        <f>IF(D2586="","", CONCATENATE("Update games set ", B2586, "= ",D2586," where game_id=", E2586))</f>
        <v/>
      </c>
      <c r="S2586" s="112" t="str">
        <f t="shared" si="1135"/>
        <v>Update lineups set player_name = 'Norman', raw_name = 'Norman' where game_id = 18810723 and player_order = 9</v>
      </c>
      <c r="T2586" s="112" t="str">
        <f t="shared" si="1136"/>
        <v/>
      </c>
      <c r="U2586" s="200" t="str">
        <f t="shared" si="1133"/>
        <v/>
      </c>
      <c r="V2586" s="112" t="str">
        <f t="shared" si="1137"/>
        <v/>
      </c>
      <c r="W2586" s="415" t="str">
        <f t="shared" si="1138"/>
        <v/>
      </c>
      <c r="Y2586" s="65" t="str">
        <f t="shared" si="1145"/>
        <v/>
      </c>
      <c r="Z2586" s="65" t="str">
        <f t="shared" si="1146"/>
        <v/>
      </c>
      <c r="AA2586" s="65" t="str">
        <f t="shared" si="1147"/>
        <v/>
      </c>
      <c r="AB2586" s="65" t="str">
        <f t="shared" si="1148"/>
        <v/>
      </c>
      <c r="AC2586" s="65" t="str">
        <f t="shared" si="1149"/>
        <v/>
      </c>
      <c r="AH2586" s="65" t="str">
        <f t="shared" si="1139"/>
        <v>189010189</v>
      </c>
      <c r="AI2586" s="65">
        <v>18901018</v>
      </c>
      <c r="AJ2586" s="65" t="s">
        <v>5369</v>
      </c>
      <c r="AK2586" s="65">
        <v>9</v>
      </c>
      <c r="AL2586" s="65" t="s">
        <v>3296</v>
      </c>
      <c r="AN2586" s="65" t="str">
        <f t="shared" si="1134"/>
        <v/>
      </c>
    </row>
    <row r="2587" spans="1:40" ht="16.8" customHeight="1" x14ac:dyDescent="0.25">
      <c r="A2587" s="113">
        <v>3</v>
      </c>
      <c r="B2587" s="342" t="s">
        <v>753</v>
      </c>
      <c r="C2587" s="351" t="s">
        <v>5182</v>
      </c>
      <c r="D2587" s="350" t="str">
        <f t="shared" si="1144"/>
        <v>'Mr Ramsay'</v>
      </c>
      <c r="E2587" s="211">
        <f t="shared" si="1151"/>
        <v>18810723</v>
      </c>
      <c r="F2587" s="262">
        <v>10</v>
      </c>
      <c r="G2587" s="194" t="s">
        <v>4984</v>
      </c>
      <c r="N2587" s="417"/>
      <c r="O2587" s="194"/>
      <c r="P2587" s="194"/>
      <c r="R2587" s="112" t="str">
        <f>IF(D2587="","", CONCATENATE("Update games set ", B2587, "= ",D2587," where game_id=", E2587))</f>
        <v>Update games set Referee= 'Mr Ramsay' where game_id=18810723</v>
      </c>
      <c r="S2587" s="112" t="str">
        <f t="shared" si="1135"/>
        <v>Update lineups set player_name = 'Hill', raw_name = 'Hill' where game_id = 18810723 and player_order = 10</v>
      </c>
      <c r="T2587" s="112" t="str">
        <f t="shared" si="1136"/>
        <v/>
      </c>
      <c r="U2587" s="200" t="str">
        <f t="shared" si="1133"/>
        <v/>
      </c>
      <c r="V2587" s="112" t="str">
        <f t="shared" si="1137"/>
        <v/>
      </c>
      <c r="W2587" s="415" t="str">
        <f t="shared" si="1138"/>
        <v/>
      </c>
      <c r="Y2587" s="65" t="str">
        <f t="shared" si="1145"/>
        <v/>
      </c>
      <c r="Z2587" s="65" t="str">
        <f t="shared" si="1146"/>
        <v/>
      </c>
      <c r="AA2587" s="65" t="str">
        <f t="shared" si="1147"/>
        <v/>
      </c>
      <c r="AB2587" s="65" t="str">
        <f t="shared" si="1148"/>
        <v/>
      </c>
      <c r="AC2587" s="65" t="str">
        <f t="shared" si="1149"/>
        <v/>
      </c>
      <c r="AH2587" s="65" t="str">
        <f t="shared" si="1139"/>
        <v>1890101810</v>
      </c>
      <c r="AI2587" s="65">
        <v>18901018</v>
      </c>
      <c r="AJ2587" s="65" t="s">
        <v>5369</v>
      </c>
      <c r="AK2587" s="65">
        <v>10</v>
      </c>
      <c r="AL2587" s="65" t="s">
        <v>3440</v>
      </c>
      <c r="AN2587" s="65" t="str">
        <f t="shared" si="1134"/>
        <v/>
      </c>
    </row>
    <row r="2588" spans="1:40" ht="16.8" customHeight="1" x14ac:dyDescent="0.25">
      <c r="A2588" s="113">
        <v>3</v>
      </c>
      <c r="B2588" s="342" t="s">
        <v>746</v>
      </c>
      <c r="C2588" s="351" t="s">
        <v>5062</v>
      </c>
      <c r="D2588" s="334" t="str">
        <f>CONCATENATE("'", LEFT(E2588,4),"-",MID(E2588,5,2),"-", MID(E2588,7,2), " ", C2588,"'")</f>
        <v>'1881-07-23 15:00'</v>
      </c>
      <c r="E2588" s="211">
        <f t="shared" si="1151"/>
        <v>18810723</v>
      </c>
      <c r="F2588" s="262">
        <v>11</v>
      </c>
      <c r="G2588" s="211" t="s">
        <v>3688</v>
      </c>
      <c r="R2588" s="112" t="str">
        <f>IF(D2588="","", CONCATENATE("Update games set ", B2588, "= ",D2588," where game_id=", E2588))</f>
        <v>Update games set Game_date= '1881-07-23 15:00' where game_id=18810723</v>
      </c>
      <c r="S2588" s="112" t="str">
        <f t="shared" si="1135"/>
        <v>Update lineups set player_name = 'J Luntley', raw_name = 'J Luntley' where game_id = 18810723 and player_order = 11</v>
      </c>
      <c r="T2588" s="112" t="str">
        <f t="shared" si="1136"/>
        <v/>
      </c>
      <c r="U2588" s="200" t="str">
        <f t="shared" si="1133"/>
        <v/>
      </c>
      <c r="V2588" s="112" t="str">
        <f t="shared" si="1137"/>
        <v/>
      </c>
      <c r="W2588" s="415" t="str">
        <f t="shared" si="1138"/>
        <v/>
      </c>
      <c r="Y2588" s="65" t="str">
        <f t="shared" si="1145"/>
        <v/>
      </c>
      <c r="Z2588" s="65" t="str">
        <f t="shared" si="1146"/>
        <v/>
      </c>
      <c r="AA2588" s="65" t="str">
        <f t="shared" si="1147"/>
        <v/>
      </c>
      <c r="AB2588" s="65" t="str">
        <f t="shared" si="1148"/>
        <v/>
      </c>
      <c r="AC2588" s="65" t="str">
        <f t="shared" si="1149"/>
        <v/>
      </c>
      <c r="AH2588" s="65" t="str">
        <f t="shared" si="1139"/>
        <v>1890101811</v>
      </c>
      <c r="AI2588" s="65">
        <v>18901018</v>
      </c>
      <c r="AJ2588" s="65" t="s">
        <v>5369</v>
      </c>
      <c r="AK2588" s="65">
        <v>11</v>
      </c>
      <c r="AL2588" s="65" t="s">
        <v>3314</v>
      </c>
      <c r="AN2588" s="65" t="str">
        <f t="shared" si="1134"/>
        <v/>
      </c>
    </row>
    <row r="2589" spans="1:40" ht="16.8" customHeight="1" x14ac:dyDescent="0.25">
      <c r="A2589" s="113">
        <v>3</v>
      </c>
      <c r="B2589" s="342" t="s">
        <v>25</v>
      </c>
      <c r="D2589" s="350" t="str">
        <f t="shared" si="1126"/>
        <v/>
      </c>
      <c r="E2589" s="211">
        <f t="shared" si="1151"/>
        <v>18810723</v>
      </c>
      <c r="F2589" s="262">
        <v>12</v>
      </c>
      <c r="G2589" s="212"/>
      <c r="H2589" s="212"/>
      <c r="N2589" s="416"/>
      <c r="O2589" s="212"/>
      <c r="P2589" s="212"/>
      <c r="R2589" s="112" t="str">
        <f>IF(D2589="","", CONCATENATE("Update games set ", B2589, "= ",D2589," where game_id=", E2589))</f>
        <v/>
      </c>
      <c r="S2589" s="112" t="str">
        <f t="shared" si="1135"/>
        <v/>
      </c>
      <c r="T2589" s="112" t="str">
        <f t="shared" si="1136"/>
        <v/>
      </c>
      <c r="U2589" s="200" t="str">
        <f t="shared" si="1133"/>
        <v/>
      </c>
      <c r="V2589" s="112" t="str">
        <f t="shared" si="1137"/>
        <v/>
      </c>
      <c r="W2589" s="415" t="str">
        <f t="shared" si="1138"/>
        <v/>
      </c>
      <c r="Y2589" s="65" t="str">
        <f t="shared" si="1145"/>
        <v/>
      </c>
      <c r="Z2589" s="65" t="str">
        <f t="shared" si="1146"/>
        <v/>
      </c>
      <c r="AA2589" s="65" t="str">
        <f t="shared" si="1147"/>
        <v/>
      </c>
      <c r="AB2589" s="65" t="str">
        <f t="shared" si="1148"/>
        <v/>
      </c>
      <c r="AC2589" s="65" t="str">
        <f t="shared" si="1149"/>
        <v/>
      </c>
      <c r="AH2589" s="65" t="str">
        <f t="shared" si="1139"/>
        <v>1890101812</v>
      </c>
      <c r="AI2589" s="65">
        <v>18901018</v>
      </c>
      <c r="AJ2589" s="65" t="s">
        <v>5369</v>
      </c>
      <c r="AK2589" s="65">
        <v>12</v>
      </c>
      <c r="AL2589" s="65" t="s">
        <v>653</v>
      </c>
      <c r="AN2589" s="65" t="str">
        <f t="shared" si="1134"/>
        <v/>
      </c>
    </row>
    <row r="2590" spans="1:40" ht="16.8" customHeight="1" x14ac:dyDescent="0.25">
      <c r="A2590" s="113">
        <v>3</v>
      </c>
      <c r="B2590" s="342" t="s">
        <v>475</v>
      </c>
      <c r="D2590" s="349" t="str">
        <f t="shared" si="1143"/>
        <v/>
      </c>
      <c r="E2590" s="211">
        <f t="shared" si="1151"/>
        <v>18810723</v>
      </c>
      <c r="F2590" s="262">
        <v>13</v>
      </c>
      <c r="R2590" s="112" t="str">
        <f>IF(D2590="","", CONCATENATE("Update games set ", B2590, "= ",D2590," where game_id=", E2590))</f>
        <v/>
      </c>
      <c r="S2590" s="112" t="str">
        <f t="shared" si="1135"/>
        <v/>
      </c>
      <c r="T2590" s="112" t="str">
        <f t="shared" si="1136"/>
        <v/>
      </c>
      <c r="U2590" s="200" t="str">
        <f t="shared" si="1133"/>
        <v/>
      </c>
      <c r="V2590" s="112" t="str">
        <f t="shared" si="1137"/>
        <v/>
      </c>
      <c r="W2590" s="415" t="str">
        <f t="shared" si="1138"/>
        <v/>
      </c>
      <c r="Y2590" s="65" t="str">
        <f t="shared" si="1145"/>
        <v/>
      </c>
      <c r="Z2590" s="65" t="str">
        <f t="shared" si="1146"/>
        <v/>
      </c>
      <c r="AA2590" s="65" t="str">
        <f t="shared" si="1147"/>
        <v/>
      </c>
      <c r="AB2590" s="65" t="str">
        <f t="shared" si="1148"/>
        <v/>
      </c>
      <c r="AC2590" s="65" t="str">
        <f t="shared" si="1149"/>
        <v/>
      </c>
      <c r="AH2590" s="65" t="str">
        <f t="shared" si="1139"/>
        <v>1890101813</v>
      </c>
      <c r="AI2590" s="65">
        <v>18901018</v>
      </c>
      <c r="AJ2590" s="65" t="s">
        <v>5369</v>
      </c>
      <c r="AK2590" s="65">
        <v>13</v>
      </c>
      <c r="AL2590" s="65" t="s">
        <v>653</v>
      </c>
      <c r="AN2590" s="65" t="str">
        <f t="shared" si="1134"/>
        <v/>
      </c>
    </row>
    <row r="2591" spans="1:40" ht="16.8" customHeight="1" x14ac:dyDescent="0.25">
      <c r="A2591" s="113">
        <v>3</v>
      </c>
      <c r="B2591" s="342" t="s">
        <v>20</v>
      </c>
      <c r="D2591" s="350" t="str">
        <f t="shared" si="1126"/>
        <v/>
      </c>
      <c r="E2591" s="211">
        <f t="shared" si="1151"/>
        <v>18810723</v>
      </c>
      <c r="F2591" s="262">
        <v>14</v>
      </c>
      <c r="R2591" s="112" t="str">
        <f>IF(D2591="","", CONCATENATE("Update games set ", B2591, "= ",D2591," where game_id=", E2591))</f>
        <v/>
      </c>
      <c r="S2591" s="112" t="str">
        <f t="shared" si="1135"/>
        <v/>
      </c>
      <c r="T2591" s="112" t="str">
        <f t="shared" si="1136"/>
        <v/>
      </c>
      <c r="U2591" s="200" t="str">
        <f t="shared" si="1133"/>
        <v/>
      </c>
      <c r="V2591" s="112" t="str">
        <f t="shared" si="1137"/>
        <v/>
      </c>
      <c r="W2591" s="415" t="str">
        <f t="shared" si="1138"/>
        <v/>
      </c>
      <c r="Y2591" s="65" t="str">
        <f t="shared" si="1145"/>
        <v/>
      </c>
      <c r="Z2591" s="65" t="str">
        <f t="shared" si="1146"/>
        <v/>
      </c>
      <c r="AA2591" s="65" t="str">
        <f t="shared" si="1147"/>
        <v/>
      </c>
      <c r="AB2591" s="65" t="str">
        <f t="shared" si="1148"/>
        <v/>
      </c>
      <c r="AC2591" s="65" t="str">
        <f t="shared" si="1149"/>
        <v/>
      </c>
      <c r="AH2591" s="65" t="str">
        <f t="shared" si="1139"/>
        <v>1890101814</v>
      </c>
      <c r="AI2591" s="65">
        <v>18901018</v>
      </c>
      <c r="AJ2591" s="65" t="s">
        <v>5369</v>
      </c>
      <c r="AK2591" s="65">
        <v>14</v>
      </c>
      <c r="AL2591" s="65" t="s">
        <v>653</v>
      </c>
      <c r="AN2591" s="65" t="str">
        <f t="shared" si="1134"/>
        <v/>
      </c>
    </row>
    <row r="2592" spans="1:40" ht="16.8" customHeight="1" x14ac:dyDescent="0.25">
      <c r="A2592" s="113">
        <v>3</v>
      </c>
      <c r="B2592" s="342" t="s">
        <v>4882</v>
      </c>
      <c r="C2592" s="342" t="str">
        <f>IF(C2591="", "", C2591)</f>
        <v/>
      </c>
      <c r="D2592" s="350" t="str">
        <f t="shared" si="1126"/>
        <v/>
      </c>
      <c r="E2592" s="211">
        <f t="shared" si="1151"/>
        <v>18810723</v>
      </c>
      <c r="F2592" s="262">
        <v>15</v>
      </c>
      <c r="R2592" s="112" t="str">
        <f>IF(D2592="","", CONCATENATE("Update games set ", B2592, "= ",D2592," where game_id=", E2592))</f>
        <v/>
      </c>
      <c r="S2592" s="112" t="str">
        <f t="shared" si="1135"/>
        <v/>
      </c>
      <c r="T2592" s="112" t="str">
        <f t="shared" si="1136"/>
        <v/>
      </c>
      <c r="U2592" s="200" t="str">
        <f t="shared" si="1133"/>
        <v/>
      </c>
      <c r="V2592" s="112" t="str">
        <f t="shared" si="1137"/>
        <v/>
      </c>
      <c r="W2592" s="415" t="str">
        <f t="shared" si="1138"/>
        <v/>
      </c>
      <c r="Y2592" s="65" t="str">
        <f t="shared" si="1145"/>
        <v/>
      </c>
      <c r="Z2592" s="65" t="str">
        <f t="shared" si="1146"/>
        <v/>
      </c>
      <c r="AA2592" s="65" t="str">
        <f t="shared" si="1147"/>
        <v/>
      </c>
      <c r="AB2592" s="65" t="str">
        <f t="shared" si="1148"/>
        <v/>
      </c>
      <c r="AC2592" s="65" t="str">
        <f t="shared" si="1149"/>
        <v/>
      </c>
      <c r="AH2592" s="65" t="str">
        <f t="shared" si="1139"/>
        <v>1890101815</v>
      </c>
      <c r="AI2592" s="65">
        <v>18901018</v>
      </c>
      <c r="AJ2592" s="65" t="s">
        <v>5369</v>
      </c>
      <c r="AK2592" s="65">
        <v>15</v>
      </c>
      <c r="AL2592" s="65" t="s">
        <v>653</v>
      </c>
      <c r="AN2592" s="65" t="str">
        <f t="shared" si="1134"/>
        <v/>
      </c>
    </row>
    <row r="2593" spans="1:40" s="126" customFormat="1" ht="16.8" customHeight="1" thickBot="1" x14ac:dyDescent="0.3">
      <c r="A2593" s="113">
        <v>3</v>
      </c>
      <c r="B2593" s="116" t="s">
        <v>115</v>
      </c>
      <c r="C2593" s="352"/>
      <c r="D2593" s="370" t="str">
        <f t="shared" ref="D2593" si="1153">IF(MID(E2593,5,2)*1&gt;6,_xlfn.CONCAT("'",LEFT(E2593,4),"-",MID(E2593,3,2)+1,"'"),_xlfn.CONCAT("'",LEFT(E2593,4)-1,"-",MID(E2593,3,2),"'"))</f>
        <v>'1881-82'</v>
      </c>
      <c r="E2593" s="214">
        <f t="shared" si="1151"/>
        <v>18810723</v>
      </c>
      <c r="F2593" s="266">
        <v>16</v>
      </c>
      <c r="G2593" s="343"/>
      <c r="H2593" s="343"/>
      <c r="I2593" s="267"/>
      <c r="J2593" s="214"/>
      <c r="K2593" s="266"/>
      <c r="L2593" s="266"/>
      <c r="M2593" s="266"/>
      <c r="N2593" s="419"/>
      <c r="O2593" s="343"/>
      <c r="P2593" s="343"/>
      <c r="Q2593" s="346"/>
      <c r="R2593" s="112" t="str">
        <f>IF(D2593="","", CONCATENATE("Update games set ", B2593, "= ",D2593," where game_id=", E2593))</f>
        <v>Update games set Season= '1881-82' where game_id=18810723</v>
      </c>
      <c r="S2593" s="112" t="str">
        <f t="shared" si="1135"/>
        <v/>
      </c>
      <c r="T2593" s="112" t="str">
        <f t="shared" si="1136"/>
        <v/>
      </c>
      <c r="U2593" s="200" t="str">
        <f t="shared" si="1133"/>
        <v/>
      </c>
      <c r="V2593" s="112" t="str">
        <f t="shared" si="1137"/>
        <v/>
      </c>
      <c r="W2593" s="415" t="str">
        <f t="shared" si="1138"/>
        <v/>
      </c>
      <c r="X2593" s="240"/>
      <c r="Y2593" s="65" t="str">
        <f t="shared" si="1145"/>
        <v/>
      </c>
      <c r="Z2593" s="65" t="str">
        <f t="shared" si="1146"/>
        <v/>
      </c>
      <c r="AA2593" s="65" t="str">
        <f t="shared" si="1147"/>
        <v/>
      </c>
      <c r="AB2593" s="65" t="str">
        <f t="shared" si="1148"/>
        <v/>
      </c>
      <c r="AC2593" s="65" t="str">
        <f t="shared" si="1149"/>
        <v/>
      </c>
      <c r="AH2593" s="65" t="str">
        <f t="shared" si="1139"/>
        <v>1890101816</v>
      </c>
      <c r="AI2593" s="126">
        <v>18901018</v>
      </c>
      <c r="AJ2593" s="126" t="s">
        <v>5369</v>
      </c>
      <c r="AK2593" s="126">
        <v>16</v>
      </c>
      <c r="AL2593" s="126" t="s">
        <v>653</v>
      </c>
      <c r="AN2593" s="65" t="str">
        <f t="shared" si="1134"/>
        <v/>
      </c>
    </row>
    <row r="2594" spans="1:40" ht="15" thickTop="1" x14ac:dyDescent="0.25">
      <c r="A2594" s="113">
        <v>3</v>
      </c>
      <c r="B2594" s="341" t="s">
        <v>22</v>
      </c>
      <c r="C2594" s="341" t="s">
        <v>5183</v>
      </c>
      <c r="D2594" s="341" t="str">
        <f t="shared" si="1126"/>
        <v>'Wollaton'</v>
      </c>
      <c r="E2594" s="211">
        <v>18810827</v>
      </c>
      <c r="F2594" s="262">
        <v>1</v>
      </c>
      <c r="G2594" s="211" t="s">
        <v>5013</v>
      </c>
      <c r="H2594" s="212"/>
      <c r="R2594" s="112" t="str">
        <f>IF(D2594="","", CONCATENATE("Update games set ", B2594, "= ",D2594," where game_id=", E2594))</f>
        <v>Update games set Opponent= 'Wollaton' where game_id=18810827</v>
      </c>
      <c r="S2594" s="112" t="str">
        <f t="shared" si="1135"/>
        <v>Update lineups set player_name = 'Beardsley', raw_name = 'Beardsley' where game_id = 18810827 and player_order = 1</v>
      </c>
      <c r="T2594" s="112" t="str">
        <f t="shared" si="1136"/>
        <v/>
      </c>
      <c r="U2594" s="200" t="str">
        <f t="shared" si="1133"/>
        <v/>
      </c>
      <c r="V2594" s="112" t="str">
        <f t="shared" si="1137"/>
        <v/>
      </c>
      <c r="W2594" s="415" t="str">
        <f t="shared" si="1138"/>
        <v/>
      </c>
      <c r="Y2594" s="65" t="str">
        <f t="shared" si="1145"/>
        <v/>
      </c>
      <c r="Z2594" s="65" t="str">
        <f t="shared" si="1146"/>
        <v/>
      </c>
      <c r="AA2594" s="65" t="str">
        <f t="shared" si="1147"/>
        <v/>
      </c>
      <c r="AB2594" s="65" t="str">
        <f t="shared" si="1148"/>
        <v/>
      </c>
      <c r="AC2594" s="65" t="str">
        <f t="shared" si="1149"/>
        <v/>
      </c>
      <c r="AH2594" s="65" t="str">
        <f t="shared" si="1139"/>
        <v>189011011</v>
      </c>
      <c r="AI2594" s="65">
        <v>18901101</v>
      </c>
      <c r="AJ2594" s="65" t="s">
        <v>5363</v>
      </c>
      <c r="AK2594" s="65">
        <v>1</v>
      </c>
      <c r="AL2594" s="65" t="s">
        <v>2039</v>
      </c>
      <c r="AN2594" s="65" t="str">
        <f t="shared" si="1134"/>
        <v>update games set source = 'The Nottingham Forest Football Scrapbook' where game_id = 18810827</v>
      </c>
    </row>
    <row r="2595" spans="1:40" ht="16.8" customHeight="1" x14ac:dyDescent="0.25">
      <c r="A2595" s="113">
        <v>3</v>
      </c>
      <c r="B2595" s="342" t="s">
        <v>4979</v>
      </c>
      <c r="C2595" s="342" t="str">
        <f>IF(C2594="", "", C2594)</f>
        <v>Wollaton</v>
      </c>
      <c r="D2595" s="350" t="str">
        <f t="shared" ref="D2595:D2658" si="1154">IF(C2595="", "", CONCATENATE("'", C2595,"'"))</f>
        <v>'Wollaton'</v>
      </c>
      <c r="E2595" s="211">
        <f>E2594</f>
        <v>18810827</v>
      </c>
      <c r="F2595" s="262">
        <v>2</v>
      </c>
      <c r="G2595" s="211" t="s">
        <v>5037</v>
      </c>
      <c r="R2595" s="112" t="str">
        <f>IF(D2595="","", CONCATENATE("Update games set ", B2595, "= ",D2595," where game_id=", E2595))</f>
        <v>Update games set Opp_parent= 'Wollaton' where game_id=18810827</v>
      </c>
      <c r="S2595" s="112" t="str">
        <f t="shared" si="1135"/>
        <v>Update lineups set player_name = 'Taylor', raw_name = 'Taylor' where game_id = 18810827 and player_order = 2</v>
      </c>
      <c r="T2595" s="112" t="str">
        <f t="shared" si="1136"/>
        <v/>
      </c>
      <c r="U2595" s="200" t="str">
        <f t="shared" si="1133"/>
        <v/>
      </c>
      <c r="V2595" s="112" t="str">
        <f t="shared" si="1137"/>
        <v/>
      </c>
      <c r="W2595" s="415" t="str">
        <f t="shared" si="1138"/>
        <v/>
      </c>
      <c r="Y2595" s="65" t="str">
        <f t="shared" si="1145"/>
        <v/>
      </c>
      <c r="Z2595" s="65" t="str">
        <f t="shared" si="1146"/>
        <v/>
      </c>
      <c r="AA2595" s="65" t="str">
        <f t="shared" si="1147"/>
        <v/>
      </c>
      <c r="AB2595" s="65" t="str">
        <f t="shared" si="1148"/>
        <v/>
      </c>
      <c r="AC2595" s="65" t="str">
        <f t="shared" si="1149"/>
        <v/>
      </c>
      <c r="AH2595" s="65" t="str">
        <f t="shared" si="1139"/>
        <v>189011012</v>
      </c>
      <c r="AI2595" s="65">
        <v>18901101</v>
      </c>
      <c r="AJ2595" s="65" t="s">
        <v>5363</v>
      </c>
      <c r="AK2595" s="65">
        <v>2</v>
      </c>
      <c r="AL2595" s="65" t="s">
        <v>2046</v>
      </c>
      <c r="AN2595" s="65" t="str">
        <f t="shared" si="1134"/>
        <v/>
      </c>
    </row>
    <row r="2596" spans="1:40" ht="16.8" customHeight="1" x14ac:dyDescent="0.25">
      <c r="A2596" s="113">
        <v>3</v>
      </c>
      <c r="B2596" s="342" t="s">
        <v>2653</v>
      </c>
      <c r="C2596" s="342" t="s">
        <v>663</v>
      </c>
      <c r="D2596" s="350" t="str">
        <f t="shared" si="1154"/>
        <v>'Friendly'</v>
      </c>
      <c r="E2596" s="211">
        <f t="shared" ref="E2596:E2609" si="1155">E2595</f>
        <v>18810827</v>
      </c>
      <c r="F2596" s="262">
        <v>3</v>
      </c>
      <c r="G2596" s="211" t="s">
        <v>4941</v>
      </c>
      <c r="R2596" s="112" t="str">
        <f>IF(D2596="","", CONCATENATE("Update games set ", B2596, "= ",D2596," where game_id=", E2596))</f>
        <v>Update games set Game_type= 'Friendly' where game_id=18810827</v>
      </c>
      <c r="S2596" s="112" t="str">
        <f t="shared" si="1135"/>
        <v>Update lineups set player_name = 'Jardine', raw_name = 'Jardine' where game_id = 18810827 and player_order = 3</v>
      </c>
      <c r="T2596" s="112" t="str">
        <f t="shared" si="1136"/>
        <v/>
      </c>
      <c r="U2596" s="200" t="str">
        <f t="shared" si="1133"/>
        <v/>
      </c>
      <c r="V2596" s="112" t="str">
        <f t="shared" si="1137"/>
        <v/>
      </c>
      <c r="W2596" s="415" t="str">
        <f t="shared" si="1138"/>
        <v/>
      </c>
      <c r="Y2596" s="65" t="str">
        <f t="shared" si="1145"/>
        <v/>
      </c>
      <c r="Z2596" s="65" t="str">
        <f t="shared" si="1146"/>
        <v/>
      </c>
      <c r="AA2596" s="65" t="str">
        <f t="shared" si="1147"/>
        <v/>
      </c>
      <c r="AB2596" s="65" t="str">
        <f t="shared" si="1148"/>
        <v/>
      </c>
      <c r="AC2596" s="65" t="str">
        <f t="shared" si="1149"/>
        <v/>
      </c>
      <c r="AH2596" s="65" t="str">
        <f t="shared" si="1139"/>
        <v>189011013</v>
      </c>
      <c r="AI2596" s="65">
        <v>18901101</v>
      </c>
      <c r="AJ2596" s="65" t="s">
        <v>5363</v>
      </c>
      <c r="AK2596" s="65">
        <v>3</v>
      </c>
      <c r="AL2596" s="65" t="s">
        <v>3596</v>
      </c>
      <c r="AN2596" s="65" t="str">
        <f t="shared" si="1134"/>
        <v/>
      </c>
    </row>
    <row r="2597" spans="1:40" ht="16.8" customHeight="1" x14ac:dyDescent="0.25">
      <c r="A2597" s="113">
        <v>3</v>
      </c>
      <c r="B2597" s="342" t="s">
        <v>4978</v>
      </c>
      <c r="C2597" s="342" t="s">
        <v>0</v>
      </c>
      <c r="D2597" s="350" t="str">
        <f t="shared" si="1154"/>
        <v>'A'</v>
      </c>
      <c r="E2597" s="211">
        <f t="shared" si="1155"/>
        <v>18810827</v>
      </c>
      <c r="F2597" s="262">
        <v>4</v>
      </c>
      <c r="G2597" s="211" t="s">
        <v>5184</v>
      </c>
      <c r="R2597" s="112" t="str">
        <f>IF(D2597="","", CONCATENATE("Update games set ", B2597, "= ",D2597," where game_id=", E2597))</f>
        <v>Update games set HAN= 'A' where game_id=18810827</v>
      </c>
      <c r="S2597" s="112" t="str">
        <f t="shared" si="1135"/>
        <v>Update lineups set player_name = 'Lineker', raw_name = 'Lineker' where game_id = 18810827 and player_order = 4</v>
      </c>
      <c r="T2597" s="112" t="str">
        <f t="shared" si="1136"/>
        <v/>
      </c>
      <c r="U2597" s="200" t="str">
        <f t="shared" si="1133"/>
        <v/>
      </c>
      <c r="V2597" s="112" t="str">
        <f t="shared" si="1137"/>
        <v/>
      </c>
      <c r="W2597" s="415" t="str">
        <f t="shared" si="1138"/>
        <v/>
      </c>
      <c r="Y2597" s="65" t="str">
        <f t="shared" si="1145"/>
        <v/>
      </c>
      <c r="Z2597" s="65" t="str">
        <f t="shared" si="1146"/>
        <v/>
      </c>
      <c r="AA2597" s="65" t="str">
        <f t="shared" si="1147"/>
        <v/>
      </c>
      <c r="AB2597" s="65" t="str">
        <f t="shared" si="1148"/>
        <v/>
      </c>
      <c r="AC2597" s="65" t="str">
        <f t="shared" si="1149"/>
        <v/>
      </c>
      <c r="AH2597" s="65" t="str">
        <f t="shared" si="1139"/>
        <v>189011014</v>
      </c>
      <c r="AI2597" s="65">
        <v>18901101</v>
      </c>
      <c r="AJ2597" s="65" t="s">
        <v>5363</v>
      </c>
      <c r="AK2597" s="65">
        <v>4</v>
      </c>
      <c r="AL2597" s="65" t="s">
        <v>3645</v>
      </c>
      <c r="AN2597" s="65" t="str">
        <f t="shared" si="1134"/>
        <v/>
      </c>
    </row>
    <row r="2598" spans="1:40" ht="16.8" customHeight="1" x14ac:dyDescent="0.25">
      <c r="A2598" s="113">
        <v>3</v>
      </c>
      <c r="B2598" s="342" t="s">
        <v>5</v>
      </c>
      <c r="C2598" s="342">
        <v>10</v>
      </c>
      <c r="D2598" s="349">
        <f t="shared" si="1141"/>
        <v>10</v>
      </c>
      <c r="E2598" s="211">
        <f t="shared" si="1155"/>
        <v>18810827</v>
      </c>
      <c r="F2598" s="262">
        <v>5</v>
      </c>
      <c r="G2598" s="211" t="s">
        <v>5015</v>
      </c>
      <c r="R2598" s="112" t="str">
        <f>IF(D2598="","", CONCATENATE("Update games set ", B2598, "= ",D2598," where game_id=", E2598))</f>
        <v>Update games set F= 10 where game_id=18810827</v>
      </c>
      <c r="S2598" s="112" t="str">
        <f t="shared" si="1135"/>
        <v>Update lineups set player_name = 'Unwin', raw_name = 'Unwin' where game_id = 18810827 and player_order = 5</v>
      </c>
      <c r="T2598" s="112" t="str">
        <f t="shared" si="1136"/>
        <v/>
      </c>
      <c r="U2598" s="200" t="str">
        <f t="shared" si="1133"/>
        <v/>
      </c>
      <c r="V2598" s="112" t="str">
        <f t="shared" si="1137"/>
        <v/>
      </c>
      <c r="W2598" s="415" t="str">
        <f t="shared" si="1138"/>
        <v/>
      </c>
      <c r="Y2598" s="65" t="str">
        <f t="shared" si="1145"/>
        <v/>
      </c>
      <c r="Z2598" s="65" t="str">
        <f t="shared" si="1146"/>
        <v/>
      </c>
      <c r="AA2598" s="65" t="str">
        <f t="shared" si="1147"/>
        <v/>
      </c>
      <c r="AB2598" s="65" t="str">
        <f t="shared" si="1148"/>
        <v/>
      </c>
      <c r="AC2598" s="65" t="str">
        <f t="shared" si="1149"/>
        <v/>
      </c>
      <c r="AH2598" s="65" t="str">
        <f t="shared" si="1139"/>
        <v>189011015</v>
      </c>
      <c r="AI2598" s="65">
        <v>18901101</v>
      </c>
      <c r="AJ2598" s="65" t="s">
        <v>5363</v>
      </c>
      <c r="AK2598" s="65">
        <v>5</v>
      </c>
      <c r="AL2598" s="65" t="s">
        <v>3590</v>
      </c>
      <c r="AN2598" s="65" t="str">
        <f t="shared" si="1134"/>
        <v/>
      </c>
    </row>
    <row r="2599" spans="1:40" ht="16.8" customHeight="1" x14ac:dyDescent="0.25">
      <c r="A2599" s="113">
        <v>3</v>
      </c>
      <c r="B2599" s="342" t="s">
        <v>0</v>
      </c>
      <c r="C2599" s="342">
        <v>0</v>
      </c>
      <c r="D2599" s="349">
        <f t="shared" si="1141"/>
        <v>0</v>
      </c>
      <c r="E2599" s="211">
        <f t="shared" si="1155"/>
        <v>18810827</v>
      </c>
      <c r="F2599" s="262">
        <v>6</v>
      </c>
      <c r="G2599" s="211" t="s">
        <v>5014</v>
      </c>
      <c r="R2599" s="112" t="str">
        <f>IF(D2599="","", CONCATENATE("Update games set ", B2599, "= ",D2599," where game_id=", E2599))</f>
        <v>Update games set A= 0 where game_id=18810827</v>
      </c>
      <c r="S2599" s="112" t="str">
        <f t="shared" si="1135"/>
        <v>Update lineups set player_name = 'Neep', raw_name = 'Neep' where game_id = 18810827 and player_order = 6</v>
      </c>
      <c r="T2599" s="112" t="str">
        <f t="shared" si="1136"/>
        <v/>
      </c>
      <c r="U2599" s="200" t="str">
        <f t="shared" si="1133"/>
        <v/>
      </c>
      <c r="V2599" s="112" t="str">
        <f t="shared" si="1137"/>
        <v/>
      </c>
      <c r="W2599" s="415" t="str">
        <f t="shared" si="1138"/>
        <v/>
      </c>
      <c r="Y2599" s="65" t="str">
        <f t="shared" si="1145"/>
        <v/>
      </c>
      <c r="Z2599" s="65" t="str">
        <f t="shared" si="1146"/>
        <v/>
      </c>
      <c r="AA2599" s="65" t="str">
        <f t="shared" si="1147"/>
        <v/>
      </c>
      <c r="AB2599" s="65" t="str">
        <f t="shared" si="1148"/>
        <v/>
      </c>
      <c r="AC2599" s="65" t="str">
        <f t="shared" si="1149"/>
        <v/>
      </c>
      <c r="AH2599" s="65" t="str">
        <f t="shared" si="1139"/>
        <v>189011016</v>
      </c>
      <c r="AI2599" s="65">
        <v>18901101</v>
      </c>
      <c r="AJ2599" s="65" t="s">
        <v>5363</v>
      </c>
      <c r="AK2599" s="65">
        <v>6</v>
      </c>
      <c r="AL2599" s="65" t="s">
        <v>2029</v>
      </c>
      <c r="AN2599" s="65" t="str">
        <f t="shared" si="1134"/>
        <v/>
      </c>
    </row>
    <row r="2600" spans="1:40" ht="16.8" customHeight="1" x14ac:dyDescent="0.25">
      <c r="A2600" s="113">
        <v>3</v>
      </c>
      <c r="B2600" s="342" t="s">
        <v>23</v>
      </c>
      <c r="D2600" s="334" t="str">
        <f t="shared" ref="D2600" si="1156">IF(C2600="",IF(D2598&gt;D2599,"'W'",IF(D2598=D2599,"'D'","'L'")),_xlfn.CONCAT("'",C2600,"'"))</f>
        <v>'W'</v>
      </c>
      <c r="E2600" s="211">
        <f t="shared" si="1155"/>
        <v>18810827</v>
      </c>
      <c r="F2600" s="262">
        <v>7</v>
      </c>
      <c r="G2600" s="211" t="s">
        <v>4984</v>
      </c>
      <c r="R2600" s="112" t="str">
        <f>IF(D2600="","", CONCATENATE("Update games set ", B2600, "= ",D2600," where game_id=", E2600))</f>
        <v>Update games set Result= 'W' where game_id=18810827</v>
      </c>
      <c r="S2600" s="112" t="str">
        <f t="shared" si="1135"/>
        <v>Update lineups set player_name = 'Hill', raw_name = 'Hill' where game_id = 18810827 and player_order = 7</v>
      </c>
      <c r="T2600" s="112" t="str">
        <f t="shared" si="1136"/>
        <v/>
      </c>
      <c r="U2600" s="200" t="str">
        <f t="shared" si="1133"/>
        <v/>
      </c>
      <c r="V2600" s="112" t="str">
        <f t="shared" si="1137"/>
        <v/>
      </c>
      <c r="W2600" s="415" t="str">
        <f t="shared" si="1138"/>
        <v/>
      </c>
      <c r="Y2600" s="65" t="str">
        <f t="shared" si="1145"/>
        <v/>
      </c>
      <c r="Z2600" s="65" t="str">
        <f t="shared" si="1146"/>
        <v/>
      </c>
      <c r="AA2600" s="65" t="str">
        <f t="shared" si="1147"/>
        <v/>
      </c>
      <c r="AB2600" s="65" t="str">
        <f t="shared" si="1148"/>
        <v/>
      </c>
      <c r="AC2600" s="65" t="str">
        <f t="shared" si="1149"/>
        <v/>
      </c>
      <c r="AH2600" s="65" t="str">
        <f t="shared" si="1139"/>
        <v>189011017</v>
      </c>
      <c r="AI2600" s="65">
        <v>18901101</v>
      </c>
      <c r="AJ2600" s="65" t="s">
        <v>5363</v>
      </c>
      <c r="AK2600" s="65">
        <v>7</v>
      </c>
      <c r="AL2600" s="65" t="s">
        <v>3444</v>
      </c>
      <c r="AN2600" s="65" t="str">
        <f t="shared" si="1134"/>
        <v/>
      </c>
    </row>
    <row r="2601" spans="1:40" ht="16.8" customHeight="1" x14ac:dyDescent="0.25">
      <c r="A2601" s="113">
        <v>3</v>
      </c>
      <c r="B2601" s="342" t="s">
        <v>768</v>
      </c>
      <c r="D2601" s="349" t="str">
        <f t="shared" si="1143"/>
        <v/>
      </c>
      <c r="E2601" s="211">
        <f t="shared" si="1155"/>
        <v>18810827</v>
      </c>
      <c r="F2601" s="262">
        <v>8</v>
      </c>
      <c r="G2601" s="211" t="s">
        <v>3688</v>
      </c>
      <c r="R2601" s="112" t="str">
        <f>IF(D2601="","", CONCATENATE("Update games set ", B2601, "= ",D2601," where game_id=", E2601))</f>
        <v/>
      </c>
      <c r="S2601" s="112" t="str">
        <f t="shared" si="1135"/>
        <v>Update lineups set player_name = 'J Luntley', raw_name = 'J Luntley' where game_id = 18810827 and player_order = 8</v>
      </c>
      <c r="T2601" s="112" t="str">
        <f t="shared" si="1136"/>
        <v/>
      </c>
      <c r="U2601" s="200" t="str">
        <f t="shared" si="1133"/>
        <v/>
      </c>
      <c r="V2601" s="112" t="str">
        <f t="shared" si="1137"/>
        <v/>
      </c>
      <c r="W2601" s="415" t="str">
        <f t="shared" si="1138"/>
        <v/>
      </c>
      <c r="Y2601" s="65" t="str">
        <f t="shared" si="1145"/>
        <v/>
      </c>
      <c r="Z2601" s="65" t="str">
        <f t="shared" si="1146"/>
        <v/>
      </c>
      <c r="AA2601" s="65" t="str">
        <f t="shared" si="1147"/>
        <v/>
      </c>
      <c r="AB2601" s="65" t="str">
        <f t="shared" si="1148"/>
        <v/>
      </c>
      <c r="AC2601" s="65" t="str">
        <f t="shared" si="1149"/>
        <v/>
      </c>
      <c r="AH2601" s="65" t="str">
        <f t="shared" si="1139"/>
        <v>189011018</v>
      </c>
      <c r="AI2601" s="65">
        <v>18901101</v>
      </c>
      <c r="AJ2601" s="65" t="s">
        <v>5363</v>
      </c>
      <c r="AK2601" s="65">
        <v>8</v>
      </c>
      <c r="AL2601" s="65" t="s">
        <v>3653</v>
      </c>
      <c r="AN2601" s="65" t="str">
        <f t="shared" si="1134"/>
        <v/>
      </c>
    </row>
    <row r="2602" spans="1:40" ht="16.8" customHeight="1" x14ac:dyDescent="0.25">
      <c r="A2602" s="113">
        <v>3</v>
      </c>
      <c r="B2602" s="342" t="s">
        <v>766</v>
      </c>
      <c r="D2602" s="349" t="str">
        <f t="shared" si="1143"/>
        <v/>
      </c>
      <c r="E2602" s="211">
        <f t="shared" si="1155"/>
        <v>18810827</v>
      </c>
      <c r="F2602" s="262">
        <v>9</v>
      </c>
      <c r="G2602" s="194" t="s">
        <v>5006</v>
      </c>
      <c r="H2602" s="194"/>
      <c r="N2602" s="417"/>
      <c r="O2602" s="194"/>
      <c r="P2602" s="194"/>
      <c r="R2602" s="112" t="str">
        <f>IF(D2602="","", CONCATENATE("Update games set ", B2602, "= ",D2602," where game_id=", E2602))</f>
        <v/>
      </c>
      <c r="S2602" s="112" t="str">
        <f t="shared" si="1135"/>
        <v>Update lineups set player_name = 'Parr', raw_name = 'Parr' where game_id = 18810827 and player_order = 9</v>
      </c>
      <c r="T2602" s="112" t="str">
        <f t="shared" si="1136"/>
        <v/>
      </c>
      <c r="U2602" s="200" t="str">
        <f t="shared" si="1133"/>
        <v/>
      </c>
      <c r="V2602" s="112" t="str">
        <f t="shared" si="1137"/>
        <v/>
      </c>
      <c r="W2602" s="415" t="str">
        <f t="shared" si="1138"/>
        <v/>
      </c>
      <c r="Y2602" s="65" t="str">
        <f t="shared" si="1145"/>
        <v/>
      </c>
      <c r="Z2602" s="65" t="str">
        <f t="shared" si="1146"/>
        <v/>
      </c>
      <c r="AA2602" s="65" t="str">
        <f t="shared" si="1147"/>
        <v/>
      </c>
      <c r="AB2602" s="65" t="str">
        <f t="shared" si="1148"/>
        <v/>
      </c>
      <c r="AC2602" s="65" t="str">
        <f t="shared" si="1149"/>
        <v/>
      </c>
      <c r="AH2602" s="65" t="str">
        <f t="shared" si="1139"/>
        <v>189011019</v>
      </c>
      <c r="AI2602" s="65">
        <v>18901101</v>
      </c>
      <c r="AJ2602" s="65" t="s">
        <v>5363</v>
      </c>
      <c r="AK2602" s="65">
        <v>9</v>
      </c>
      <c r="AL2602" s="65" t="s">
        <v>3296</v>
      </c>
      <c r="AN2602" s="65" t="str">
        <f t="shared" si="1134"/>
        <v/>
      </c>
    </row>
    <row r="2603" spans="1:40" ht="16.8" customHeight="1" x14ac:dyDescent="0.25">
      <c r="A2603" s="113">
        <v>3</v>
      </c>
      <c r="B2603" s="342" t="s">
        <v>753</v>
      </c>
      <c r="C2603" s="351"/>
      <c r="D2603" s="350" t="str">
        <f t="shared" si="1144"/>
        <v/>
      </c>
      <c r="E2603" s="211">
        <f t="shared" si="1155"/>
        <v>18810827</v>
      </c>
      <c r="F2603" s="262">
        <v>10</v>
      </c>
      <c r="G2603" s="194" t="s">
        <v>5185</v>
      </c>
      <c r="N2603" s="417"/>
      <c r="O2603" s="194"/>
      <c r="P2603" s="194"/>
      <c r="R2603" s="112" t="str">
        <f>IF(D2603="","", CONCATENATE("Update games set ", B2603, "= ",D2603," where game_id=", E2603))</f>
        <v/>
      </c>
      <c r="S2603" s="112" t="str">
        <f t="shared" si="1135"/>
        <v>Update lineups set player_name = 'Shelton', raw_name = 'Shelton' where game_id = 18810827 and player_order = 10</v>
      </c>
      <c r="T2603" s="112" t="str">
        <f t="shared" si="1136"/>
        <v/>
      </c>
      <c r="U2603" s="200" t="str">
        <f t="shared" si="1133"/>
        <v/>
      </c>
      <c r="V2603" s="112" t="str">
        <f t="shared" si="1137"/>
        <v/>
      </c>
      <c r="W2603" s="415" t="str">
        <f t="shared" si="1138"/>
        <v/>
      </c>
      <c r="Y2603" s="65" t="str">
        <f t="shared" si="1145"/>
        <v/>
      </c>
      <c r="Z2603" s="65" t="str">
        <f t="shared" si="1146"/>
        <v/>
      </c>
      <c r="AA2603" s="65" t="str">
        <f t="shared" si="1147"/>
        <v/>
      </c>
      <c r="AB2603" s="65" t="str">
        <f t="shared" si="1148"/>
        <v/>
      </c>
      <c r="AC2603" s="65" t="str">
        <f t="shared" si="1149"/>
        <v/>
      </c>
      <c r="AH2603" s="65" t="str">
        <f t="shared" si="1139"/>
        <v>1890110110</v>
      </c>
      <c r="AI2603" s="65">
        <v>18901101</v>
      </c>
      <c r="AJ2603" s="65" t="s">
        <v>5363</v>
      </c>
      <c r="AK2603" s="65">
        <v>10</v>
      </c>
      <c r="AL2603" s="65" t="s">
        <v>3632</v>
      </c>
      <c r="AN2603" s="65" t="str">
        <f t="shared" si="1134"/>
        <v/>
      </c>
    </row>
    <row r="2604" spans="1:40" ht="16.8" customHeight="1" x14ac:dyDescent="0.25">
      <c r="A2604" s="113">
        <v>3</v>
      </c>
      <c r="B2604" s="342" t="s">
        <v>746</v>
      </c>
      <c r="C2604" s="351" t="s">
        <v>5062</v>
      </c>
      <c r="D2604" s="334" t="str">
        <f>CONCATENATE("'", LEFT(E2604,4),"-",MID(E2604,5,2),"-", MID(E2604,7,2), " ", C2604,"'")</f>
        <v>'1881-08-27 15:00'</v>
      </c>
      <c r="E2604" s="211">
        <f t="shared" si="1155"/>
        <v>18810827</v>
      </c>
      <c r="F2604" s="262">
        <v>11</v>
      </c>
      <c r="G2604" s="211" t="s">
        <v>2091</v>
      </c>
      <c r="R2604" s="112" t="str">
        <f>IF(D2604="","", CONCATENATE("Update games set ", B2604, "= ",D2604," where game_id=", E2604))</f>
        <v>Update games set Game_date= '1881-08-27 15:00' where game_id=18810827</v>
      </c>
      <c r="S2604" s="112" t="str">
        <f t="shared" si="1135"/>
        <v>Update lineups set player_name = 'Norman', raw_name = 'Norman' where game_id = 18810827 and player_order = 11</v>
      </c>
      <c r="T2604" s="112" t="str">
        <f t="shared" si="1136"/>
        <v/>
      </c>
      <c r="U2604" s="200" t="str">
        <f t="shared" si="1133"/>
        <v/>
      </c>
      <c r="V2604" s="112" t="str">
        <f t="shared" si="1137"/>
        <v/>
      </c>
      <c r="W2604" s="415" t="str">
        <f t="shared" si="1138"/>
        <v/>
      </c>
      <c r="Y2604" s="65" t="str">
        <f t="shared" si="1145"/>
        <v/>
      </c>
      <c r="Z2604" s="65" t="str">
        <f t="shared" si="1146"/>
        <v/>
      </c>
      <c r="AA2604" s="65" t="str">
        <f t="shared" si="1147"/>
        <v/>
      </c>
      <c r="AB2604" s="65" t="str">
        <f t="shared" si="1148"/>
        <v/>
      </c>
      <c r="AC2604" s="65" t="str">
        <f t="shared" si="1149"/>
        <v/>
      </c>
      <c r="AH2604" s="65" t="str">
        <f t="shared" si="1139"/>
        <v>1890110111</v>
      </c>
      <c r="AI2604" s="65">
        <v>18901101</v>
      </c>
      <c r="AJ2604" s="65" t="s">
        <v>5363</v>
      </c>
      <c r="AK2604" s="65">
        <v>11</v>
      </c>
      <c r="AL2604" s="65" t="s">
        <v>3314</v>
      </c>
      <c r="AN2604" s="65" t="str">
        <f t="shared" si="1134"/>
        <v/>
      </c>
    </row>
    <row r="2605" spans="1:40" ht="16.8" customHeight="1" x14ac:dyDescent="0.25">
      <c r="A2605" s="113">
        <v>3</v>
      </c>
      <c r="B2605" s="342" t="s">
        <v>25</v>
      </c>
      <c r="D2605" s="350" t="str">
        <f t="shared" si="1154"/>
        <v/>
      </c>
      <c r="E2605" s="211">
        <f t="shared" si="1155"/>
        <v>18810827</v>
      </c>
      <c r="F2605" s="262">
        <v>12</v>
      </c>
      <c r="G2605" s="212"/>
      <c r="H2605" s="212"/>
      <c r="N2605" s="416"/>
      <c r="O2605" s="212"/>
      <c r="P2605" s="212"/>
      <c r="R2605" s="112" t="str">
        <f>IF(D2605="","", CONCATENATE("Update games set ", B2605, "= ",D2605," where game_id=", E2605))</f>
        <v/>
      </c>
      <c r="S2605" s="112" t="str">
        <f t="shared" si="1135"/>
        <v/>
      </c>
      <c r="T2605" s="112" t="str">
        <f t="shared" si="1136"/>
        <v/>
      </c>
      <c r="U2605" s="200" t="str">
        <f t="shared" si="1133"/>
        <v/>
      </c>
      <c r="V2605" s="112" t="str">
        <f t="shared" si="1137"/>
        <v/>
      </c>
      <c r="W2605" s="415" t="str">
        <f t="shared" si="1138"/>
        <v/>
      </c>
      <c r="Y2605" s="65" t="str">
        <f t="shared" si="1145"/>
        <v/>
      </c>
      <c r="Z2605" s="65" t="str">
        <f t="shared" si="1146"/>
        <v/>
      </c>
      <c r="AA2605" s="65" t="str">
        <f t="shared" si="1147"/>
        <v/>
      </c>
      <c r="AB2605" s="65" t="str">
        <f t="shared" si="1148"/>
        <v/>
      </c>
      <c r="AC2605" s="65" t="str">
        <f t="shared" si="1149"/>
        <v/>
      </c>
      <c r="AH2605" s="65" t="str">
        <f t="shared" si="1139"/>
        <v>1890110112</v>
      </c>
      <c r="AI2605" s="65">
        <v>18901101</v>
      </c>
      <c r="AJ2605" s="65" t="s">
        <v>5363</v>
      </c>
      <c r="AK2605" s="65">
        <v>12</v>
      </c>
      <c r="AL2605" s="65" t="s">
        <v>653</v>
      </c>
      <c r="AN2605" s="65" t="str">
        <f t="shared" si="1134"/>
        <v/>
      </c>
    </row>
    <row r="2606" spans="1:40" ht="16.8" customHeight="1" x14ac:dyDescent="0.25">
      <c r="A2606" s="113">
        <v>3</v>
      </c>
      <c r="B2606" s="342" t="s">
        <v>475</v>
      </c>
      <c r="D2606" s="349" t="str">
        <f t="shared" si="1143"/>
        <v/>
      </c>
      <c r="E2606" s="211">
        <f t="shared" si="1155"/>
        <v>18810827</v>
      </c>
      <c r="F2606" s="262">
        <v>13</v>
      </c>
      <c r="R2606" s="112" t="str">
        <f>IF(D2606="","", CONCATENATE("Update games set ", B2606, "= ",D2606," where game_id=", E2606))</f>
        <v/>
      </c>
      <c r="S2606" s="112" t="str">
        <f t="shared" si="1135"/>
        <v/>
      </c>
      <c r="T2606" s="112" t="str">
        <f t="shared" si="1136"/>
        <v/>
      </c>
      <c r="U2606" s="200" t="str">
        <f t="shared" si="1133"/>
        <v/>
      </c>
      <c r="V2606" s="112" t="str">
        <f t="shared" si="1137"/>
        <v/>
      </c>
      <c r="W2606" s="415" t="str">
        <f t="shared" si="1138"/>
        <v/>
      </c>
      <c r="Y2606" s="65" t="str">
        <f t="shared" si="1145"/>
        <v/>
      </c>
      <c r="Z2606" s="65" t="str">
        <f t="shared" si="1146"/>
        <v/>
      </c>
      <c r="AA2606" s="65" t="str">
        <f t="shared" si="1147"/>
        <v/>
      </c>
      <c r="AB2606" s="65" t="str">
        <f t="shared" si="1148"/>
        <v/>
      </c>
      <c r="AC2606" s="65" t="str">
        <f t="shared" si="1149"/>
        <v/>
      </c>
      <c r="AH2606" s="65" t="str">
        <f t="shared" si="1139"/>
        <v>1890110113</v>
      </c>
      <c r="AI2606" s="65">
        <v>18901101</v>
      </c>
      <c r="AJ2606" s="65" t="s">
        <v>5363</v>
      </c>
      <c r="AK2606" s="65">
        <v>13</v>
      </c>
      <c r="AL2606" s="65" t="s">
        <v>653</v>
      </c>
      <c r="AN2606" s="65" t="str">
        <f t="shared" si="1134"/>
        <v/>
      </c>
    </row>
    <row r="2607" spans="1:40" ht="16.8" customHeight="1" x14ac:dyDescent="0.25">
      <c r="A2607" s="113">
        <v>3</v>
      </c>
      <c r="B2607" s="342" t="s">
        <v>20</v>
      </c>
      <c r="D2607" s="350" t="str">
        <f t="shared" si="1154"/>
        <v/>
      </c>
      <c r="E2607" s="211">
        <f t="shared" si="1155"/>
        <v>18810827</v>
      </c>
      <c r="F2607" s="262">
        <v>14</v>
      </c>
      <c r="R2607" s="112" t="str">
        <f>IF(D2607="","", CONCATENATE("Update games set ", B2607, "= ",D2607," where game_id=", E2607))</f>
        <v/>
      </c>
      <c r="S2607" s="112" t="str">
        <f t="shared" si="1135"/>
        <v/>
      </c>
      <c r="T2607" s="112" t="str">
        <f t="shared" si="1136"/>
        <v/>
      </c>
      <c r="U2607" s="200" t="str">
        <f t="shared" si="1133"/>
        <v/>
      </c>
      <c r="V2607" s="112" t="str">
        <f t="shared" si="1137"/>
        <v/>
      </c>
      <c r="W2607" s="415" t="str">
        <f t="shared" si="1138"/>
        <v/>
      </c>
      <c r="Y2607" s="65" t="str">
        <f t="shared" si="1145"/>
        <v/>
      </c>
      <c r="Z2607" s="65" t="str">
        <f t="shared" si="1146"/>
        <v/>
      </c>
      <c r="AA2607" s="65" t="str">
        <f t="shared" si="1147"/>
        <v/>
      </c>
      <c r="AB2607" s="65" t="str">
        <f t="shared" si="1148"/>
        <v/>
      </c>
      <c r="AC2607" s="65" t="str">
        <f t="shared" si="1149"/>
        <v/>
      </c>
      <c r="AH2607" s="65" t="str">
        <f t="shared" si="1139"/>
        <v>1890110114</v>
      </c>
      <c r="AI2607" s="65">
        <v>18901101</v>
      </c>
      <c r="AJ2607" s="65" t="s">
        <v>5363</v>
      </c>
      <c r="AK2607" s="65">
        <v>14</v>
      </c>
      <c r="AL2607" s="65" t="s">
        <v>653</v>
      </c>
      <c r="AN2607" s="65" t="str">
        <f t="shared" si="1134"/>
        <v/>
      </c>
    </row>
    <row r="2608" spans="1:40" ht="16.8" customHeight="1" x14ac:dyDescent="0.25">
      <c r="A2608" s="113">
        <v>3</v>
      </c>
      <c r="B2608" s="342" t="s">
        <v>4882</v>
      </c>
      <c r="C2608" s="342" t="str">
        <f>IF(C2607="", "", C2607)</f>
        <v/>
      </c>
      <c r="D2608" s="350" t="str">
        <f t="shared" si="1154"/>
        <v/>
      </c>
      <c r="E2608" s="211">
        <f t="shared" si="1155"/>
        <v>18810827</v>
      </c>
      <c r="F2608" s="262">
        <v>15</v>
      </c>
      <c r="R2608" s="112" t="str">
        <f>IF(D2608="","", CONCATENATE("Update games set ", B2608, "= ",D2608," where game_id=", E2608))</f>
        <v/>
      </c>
      <c r="S2608" s="112" t="str">
        <f t="shared" si="1135"/>
        <v/>
      </c>
      <c r="T2608" s="112" t="str">
        <f t="shared" si="1136"/>
        <v/>
      </c>
      <c r="U2608" s="200" t="str">
        <f t="shared" si="1133"/>
        <v/>
      </c>
      <c r="V2608" s="112" t="str">
        <f t="shared" si="1137"/>
        <v/>
      </c>
      <c r="W2608" s="415" t="str">
        <f t="shared" si="1138"/>
        <v/>
      </c>
      <c r="Y2608" s="65" t="str">
        <f t="shared" si="1145"/>
        <v/>
      </c>
      <c r="Z2608" s="65" t="str">
        <f t="shared" si="1146"/>
        <v/>
      </c>
      <c r="AA2608" s="65" t="str">
        <f t="shared" si="1147"/>
        <v/>
      </c>
      <c r="AB2608" s="65" t="str">
        <f t="shared" si="1148"/>
        <v/>
      </c>
      <c r="AC2608" s="65" t="str">
        <f t="shared" si="1149"/>
        <v/>
      </c>
      <c r="AH2608" s="65" t="str">
        <f t="shared" si="1139"/>
        <v>1890110115</v>
      </c>
      <c r="AI2608" s="65">
        <v>18901101</v>
      </c>
      <c r="AJ2608" s="65" t="s">
        <v>5363</v>
      </c>
      <c r="AK2608" s="65">
        <v>15</v>
      </c>
      <c r="AL2608" s="65" t="s">
        <v>653</v>
      </c>
      <c r="AN2608" s="65" t="str">
        <f t="shared" si="1134"/>
        <v/>
      </c>
    </row>
    <row r="2609" spans="1:40" s="126" customFormat="1" ht="16.8" customHeight="1" thickBot="1" x14ac:dyDescent="0.3">
      <c r="A2609" s="113">
        <v>3</v>
      </c>
      <c r="B2609" s="116" t="s">
        <v>115</v>
      </c>
      <c r="C2609" s="352"/>
      <c r="D2609" s="370" t="str">
        <f t="shared" ref="D2609" si="1157">IF(MID(E2609,5,2)*1&gt;6,_xlfn.CONCAT("'",LEFT(E2609,4),"-",MID(E2609,3,2)+1,"'"),_xlfn.CONCAT("'",LEFT(E2609,4)-1,"-",MID(E2609,3,2),"'"))</f>
        <v>'1881-82'</v>
      </c>
      <c r="E2609" s="214">
        <f t="shared" si="1155"/>
        <v>18810827</v>
      </c>
      <c r="F2609" s="266">
        <v>16</v>
      </c>
      <c r="G2609" s="343"/>
      <c r="H2609" s="343"/>
      <c r="I2609" s="267"/>
      <c r="J2609" s="214"/>
      <c r="K2609" s="266"/>
      <c r="L2609" s="266"/>
      <c r="M2609" s="266"/>
      <c r="N2609" s="419"/>
      <c r="O2609" s="343"/>
      <c r="P2609" s="343"/>
      <c r="Q2609" s="346"/>
      <c r="R2609" s="112" t="str">
        <f>IF(D2609="","", CONCATENATE("Update games set ", B2609, "= ",D2609," where game_id=", E2609))</f>
        <v>Update games set Season= '1881-82' where game_id=18810827</v>
      </c>
      <c r="S2609" s="112" t="str">
        <f t="shared" si="1135"/>
        <v/>
      </c>
      <c r="T2609" s="112" t="str">
        <f t="shared" si="1136"/>
        <v/>
      </c>
      <c r="U2609" s="200" t="str">
        <f t="shared" si="1133"/>
        <v/>
      </c>
      <c r="V2609" s="112" t="str">
        <f t="shared" si="1137"/>
        <v/>
      </c>
      <c r="W2609" s="415" t="str">
        <f t="shared" si="1138"/>
        <v/>
      </c>
      <c r="X2609" s="240"/>
      <c r="Y2609" s="65" t="str">
        <f t="shared" si="1145"/>
        <v/>
      </c>
      <c r="Z2609" s="65" t="str">
        <f t="shared" si="1146"/>
        <v/>
      </c>
      <c r="AA2609" s="65" t="str">
        <f t="shared" si="1147"/>
        <v/>
      </c>
      <c r="AB2609" s="65" t="str">
        <f t="shared" si="1148"/>
        <v/>
      </c>
      <c r="AC2609" s="65" t="str">
        <f t="shared" si="1149"/>
        <v/>
      </c>
      <c r="AH2609" s="65" t="str">
        <f t="shared" si="1139"/>
        <v>1890110116</v>
      </c>
      <c r="AI2609" s="126">
        <v>18901101</v>
      </c>
      <c r="AJ2609" s="126" t="s">
        <v>5363</v>
      </c>
      <c r="AK2609" s="126">
        <v>16</v>
      </c>
      <c r="AL2609" s="126" t="s">
        <v>653</v>
      </c>
      <c r="AN2609" s="65" t="str">
        <f t="shared" si="1134"/>
        <v/>
      </c>
    </row>
    <row r="2610" spans="1:40" ht="15" thickTop="1" x14ac:dyDescent="0.25">
      <c r="A2610" s="113">
        <v>3</v>
      </c>
      <c r="B2610" s="341" t="s">
        <v>22</v>
      </c>
      <c r="C2610" s="341" t="s">
        <v>1536</v>
      </c>
      <c r="D2610" s="341" t="str">
        <f t="shared" si="1154"/>
        <v>'Southwell'</v>
      </c>
      <c r="E2610" s="211">
        <v>18810905</v>
      </c>
      <c r="F2610" s="262">
        <v>1</v>
      </c>
      <c r="G2610" s="211" t="s">
        <v>5013</v>
      </c>
      <c r="H2610" s="212"/>
      <c r="R2610" s="112" t="str">
        <f>IF(D2610="","", CONCATENATE("Update games set ", B2610, "= ",D2610," where game_id=", E2610))</f>
        <v>Update games set Opponent= 'Southwell' where game_id=18810905</v>
      </c>
      <c r="S2610" s="112" t="str">
        <f t="shared" si="1135"/>
        <v>Update lineups set player_name = 'Beardsley', raw_name = 'Beardsley' where game_id = 18810905 and player_order = 1</v>
      </c>
      <c r="T2610" s="112" t="str">
        <f t="shared" si="1136"/>
        <v/>
      </c>
      <c r="U2610" s="200" t="str">
        <f t="shared" si="1133"/>
        <v/>
      </c>
      <c r="V2610" s="112" t="str">
        <f t="shared" si="1137"/>
        <v/>
      </c>
      <c r="W2610" s="415" t="str">
        <f t="shared" si="1138"/>
        <v/>
      </c>
      <c r="Y2610" s="65" t="str">
        <f t="shared" si="1145"/>
        <v/>
      </c>
      <c r="Z2610" s="65" t="str">
        <f t="shared" si="1146"/>
        <v/>
      </c>
      <c r="AA2610" s="65" t="str">
        <f t="shared" si="1147"/>
        <v/>
      </c>
      <c r="AB2610" s="65" t="str">
        <f t="shared" si="1148"/>
        <v/>
      </c>
      <c r="AC2610" s="65" t="str">
        <f t="shared" si="1149"/>
        <v/>
      </c>
      <c r="AH2610" s="65" t="str">
        <f t="shared" si="1139"/>
        <v>189011081</v>
      </c>
      <c r="AI2610" s="65">
        <v>18901108</v>
      </c>
      <c r="AJ2610" s="65" t="s">
        <v>5370</v>
      </c>
      <c r="AK2610" s="65">
        <v>1</v>
      </c>
      <c r="AL2610" s="65" t="s">
        <v>2039</v>
      </c>
      <c r="AN2610" s="65" t="str">
        <f t="shared" si="1134"/>
        <v>update games set source = 'The Nottingham Forest Football Scrapbook' where game_id = 18810905</v>
      </c>
    </row>
    <row r="2611" spans="1:40" ht="16.8" customHeight="1" x14ac:dyDescent="0.25">
      <c r="A2611" s="113">
        <v>3</v>
      </c>
      <c r="B2611" s="342" t="s">
        <v>4979</v>
      </c>
      <c r="C2611" s="342" t="str">
        <f>IF(C2610="", "", C2610)</f>
        <v>Southwell</v>
      </c>
      <c r="D2611" s="350" t="str">
        <f t="shared" si="1154"/>
        <v>'Southwell'</v>
      </c>
      <c r="E2611" s="211">
        <f>E2610</f>
        <v>18810905</v>
      </c>
      <c r="F2611" s="262">
        <v>2</v>
      </c>
      <c r="G2611" s="211" t="s">
        <v>4942</v>
      </c>
      <c r="R2611" s="112" t="str">
        <f>IF(D2611="","", CONCATENATE("Update games set ", B2611, "= ",D2611," where game_id=", E2611))</f>
        <v>Update games set Opp_parent= 'Southwell' where game_id=18810905</v>
      </c>
      <c r="S2611" s="112" t="str">
        <f t="shared" si="1135"/>
        <v>Update lineups set player_name = 'E Luntley', raw_name = 'E Luntley' where game_id = 18810905 and player_order = 2</v>
      </c>
      <c r="T2611" s="112" t="str">
        <f t="shared" si="1136"/>
        <v/>
      </c>
      <c r="U2611" s="200" t="str">
        <f t="shared" si="1133"/>
        <v/>
      </c>
      <c r="V2611" s="112" t="str">
        <f t="shared" si="1137"/>
        <v/>
      </c>
      <c r="W2611" s="415" t="str">
        <f t="shared" si="1138"/>
        <v/>
      </c>
      <c r="Y2611" s="65" t="str">
        <f t="shared" si="1145"/>
        <v/>
      </c>
      <c r="Z2611" s="65" t="str">
        <f t="shared" si="1146"/>
        <v/>
      </c>
      <c r="AA2611" s="65" t="str">
        <f t="shared" si="1147"/>
        <v/>
      </c>
      <c r="AB2611" s="65" t="str">
        <f t="shared" si="1148"/>
        <v/>
      </c>
      <c r="AC2611" s="65" t="str">
        <f t="shared" si="1149"/>
        <v/>
      </c>
      <c r="AH2611" s="65" t="str">
        <f t="shared" si="1139"/>
        <v>189011082</v>
      </c>
      <c r="AI2611" s="65">
        <v>18901108</v>
      </c>
      <c r="AJ2611" s="65" t="s">
        <v>5370</v>
      </c>
      <c r="AK2611" s="65">
        <v>2</v>
      </c>
      <c r="AL2611" s="65" t="s">
        <v>2046</v>
      </c>
      <c r="AN2611" s="65" t="str">
        <f t="shared" si="1134"/>
        <v/>
      </c>
    </row>
    <row r="2612" spans="1:40" ht="16.8" customHeight="1" x14ac:dyDescent="0.25">
      <c r="A2612" s="113">
        <v>3</v>
      </c>
      <c r="B2612" s="342" t="s">
        <v>2653</v>
      </c>
      <c r="C2612" s="342" t="s">
        <v>663</v>
      </c>
      <c r="D2612" s="350" t="str">
        <f t="shared" si="1154"/>
        <v>'Friendly'</v>
      </c>
      <c r="E2612" s="211">
        <f t="shared" ref="E2612:E2625" si="1158">E2611</f>
        <v>18810905</v>
      </c>
      <c r="F2612" s="262">
        <v>3</v>
      </c>
      <c r="G2612" s="211" t="s">
        <v>4941</v>
      </c>
      <c r="R2612" s="112" t="str">
        <f>IF(D2612="","", CONCATENATE("Update games set ", B2612, "= ",D2612," where game_id=", E2612))</f>
        <v>Update games set Game_type= 'Friendly' where game_id=18810905</v>
      </c>
      <c r="S2612" s="112" t="str">
        <f t="shared" si="1135"/>
        <v>Update lineups set player_name = 'Jardine', raw_name = 'Jardine' where game_id = 18810905 and player_order = 3</v>
      </c>
      <c r="T2612" s="112" t="str">
        <f t="shared" si="1136"/>
        <v/>
      </c>
      <c r="U2612" s="200" t="str">
        <f t="shared" si="1133"/>
        <v/>
      </c>
      <c r="V2612" s="112" t="str">
        <f t="shared" si="1137"/>
        <v/>
      </c>
      <c r="W2612" s="415" t="str">
        <f t="shared" si="1138"/>
        <v/>
      </c>
      <c r="Y2612" s="65" t="str">
        <f t="shared" si="1145"/>
        <v/>
      </c>
      <c r="Z2612" s="65" t="str">
        <f t="shared" si="1146"/>
        <v/>
      </c>
      <c r="AA2612" s="65" t="str">
        <f t="shared" si="1147"/>
        <v/>
      </c>
      <c r="AB2612" s="65" t="str">
        <f t="shared" si="1148"/>
        <v/>
      </c>
      <c r="AC2612" s="65" t="str">
        <f t="shared" si="1149"/>
        <v/>
      </c>
      <c r="AH2612" s="65" t="str">
        <f t="shared" si="1139"/>
        <v>189011083</v>
      </c>
      <c r="AI2612" s="65">
        <v>18901108</v>
      </c>
      <c r="AJ2612" s="65" t="s">
        <v>5370</v>
      </c>
      <c r="AK2612" s="65">
        <v>3</v>
      </c>
      <c r="AL2612" s="65" t="s">
        <v>3596</v>
      </c>
      <c r="AN2612" s="65" t="str">
        <f t="shared" si="1134"/>
        <v/>
      </c>
    </row>
    <row r="2613" spans="1:40" ht="16.8" customHeight="1" x14ac:dyDescent="0.25">
      <c r="A2613" s="113">
        <v>3</v>
      </c>
      <c r="B2613" s="342" t="s">
        <v>4978</v>
      </c>
      <c r="C2613" s="342" t="s">
        <v>0</v>
      </c>
      <c r="D2613" s="350" t="str">
        <f t="shared" si="1154"/>
        <v>'A'</v>
      </c>
      <c r="E2613" s="211">
        <f t="shared" si="1158"/>
        <v>18810905</v>
      </c>
      <c r="F2613" s="262">
        <v>4</v>
      </c>
      <c r="G2613" s="211" t="s">
        <v>5037</v>
      </c>
      <c r="R2613" s="112" t="str">
        <f>IF(D2613="","", CONCATENATE("Update games set ", B2613, "= ",D2613," where game_id=", E2613))</f>
        <v>Update games set HAN= 'A' where game_id=18810905</v>
      </c>
      <c r="S2613" s="112" t="str">
        <f t="shared" si="1135"/>
        <v>Update lineups set player_name = 'Taylor', raw_name = 'Taylor' where game_id = 18810905 and player_order = 4</v>
      </c>
      <c r="T2613" s="112" t="str">
        <f t="shared" si="1136"/>
        <v/>
      </c>
      <c r="U2613" s="200" t="str">
        <f t="shared" si="1133"/>
        <v/>
      </c>
      <c r="V2613" s="112" t="str">
        <f t="shared" si="1137"/>
        <v/>
      </c>
      <c r="W2613" s="415" t="str">
        <f t="shared" si="1138"/>
        <v/>
      </c>
      <c r="Y2613" s="65" t="str">
        <f t="shared" si="1145"/>
        <v/>
      </c>
      <c r="Z2613" s="65" t="str">
        <f t="shared" si="1146"/>
        <v/>
      </c>
      <c r="AA2613" s="65" t="str">
        <f t="shared" si="1147"/>
        <v/>
      </c>
      <c r="AB2613" s="65" t="str">
        <f t="shared" si="1148"/>
        <v/>
      </c>
      <c r="AC2613" s="65" t="str">
        <f t="shared" si="1149"/>
        <v/>
      </c>
      <c r="AH2613" s="65" t="str">
        <f t="shared" si="1139"/>
        <v>189011084</v>
      </c>
      <c r="AI2613" s="65">
        <v>18901108</v>
      </c>
      <c r="AJ2613" s="65" t="s">
        <v>5370</v>
      </c>
      <c r="AK2613" s="65">
        <v>4</v>
      </c>
      <c r="AL2613" s="65" t="s">
        <v>3645</v>
      </c>
      <c r="AN2613" s="65" t="str">
        <f t="shared" si="1134"/>
        <v/>
      </c>
    </row>
    <row r="2614" spans="1:40" ht="16.8" customHeight="1" x14ac:dyDescent="0.25">
      <c r="A2614" s="113">
        <v>3</v>
      </c>
      <c r="B2614" s="342" t="s">
        <v>5</v>
      </c>
      <c r="C2614" s="342">
        <v>9</v>
      </c>
      <c r="D2614" s="349">
        <f t="shared" si="1141"/>
        <v>9</v>
      </c>
      <c r="E2614" s="211">
        <f t="shared" si="1158"/>
        <v>18810905</v>
      </c>
      <c r="F2614" s="262">
        <v>5</v>
      </c>
      <c r="G2614" s="211" t="s">
        <v>5015</v>
      </c>
      <c r="R2614" s="112" t="str">
        <f>IF(D2614="","", CONCATENATE("Update games set ", B2614, "= ",D2614," where game_id=", E2614))</f>
        <v>Update games set F= 9 where game_id=18810905</v>
      </c>
      <c r="S2614" s="112" t="str">
        <f t="shared" si="1135"/>
        <v>Update lineups set player_name = 'Unwin', raw_name = 'Unwin' where game_id = 18810905 and player_order = 5</v>
      </c>
      <c r="T2614" s="112" t="str">
        <f t="shared" si="1136"/>
        <v/>
      </c>
      <c r="U2614" s="200" t="str">
        <f t="shared" si="1133"/>
        <v/>
      </c>
      <c r="V2614" s="112" t="str">
        <f t="shared" si="1137"/>
        <v/>
      </c>
      <c r="W2614" s="415" t="str">
        <f t="shared" si="1138"/>
        <v/>
      </c>
      <c r="Y2614" s="65" t="str">
        <f t="shared" si="1145"/>
        <v/>
      </c>
      <c r="Z2614" s="65" t="str">
        <f t="shared" si="1146"/>
        <v/>
      </c>
      <c r="AA2614" s="65" t="str">
        <f t="shared" si="1147"/>
        <v/>
      </c>
      <c r="AB2614" s="65" t="str">
        <f t="shared" si="1148"/>
        <v/>
      </c>
      <c r="AC2614" s="65" t="str">
        <f t="shared" si="1149"/>
        <v/>
      </c>
      <c r="AH2614" s="65" t="str">
        <f t="shared" si="1139"/>
        <v>189011085</v>
      </c>
      <c r="AI2614" s="65">
        <v>18901108</v>
      </c>
      <c r="AJ2614" s="65" t="s">
        <v>5370</v>
      </c>
      <c r="AK2614" s="65">
        <v>5</v>
      </c>
      <c r="AL2614" s="65" t="s">
        <v>3590</v>
      </c>
      <c r="AN2614" s="65" t="str">
        <f t="shared" si="1134"/>
        <v/>
      </c>
    </row>
    <row r="2615" spans="1:40" ht="16.8" customHeight="1" x14ac:dyDescent="0.25">
      <c r="A2615" s="113">
        <v>3</v>
      </c>
      <c r="B2615" s="342" t="s">
        <v>0</v>
      </c>
      <c r="C2615" s="342">
        <v>1</v>
      </c>
      <c r="D2615" s="349">
        <f t="shared" si="1141"/>
        <v>1</v>
      </c>
      <c r="E2615" s="211">
        <f t="shared" si="1158"/>
        <v>18810905</v>
      </c>
      <c r="F2615" s="262">
        <v>6</v>
      </c>
      <c r="G2615" s="211" t="s">
        <v>5067</v>
      </c>
      <c r="R2615" s="112" t="str">
        <f>IF(D2615="","", CONCATENATE("Update games set ", B2615, "= ",D2615," where game_id=", E2615))</f>
        <v>Update games set A= 1 where game_id=18810905</v>
      </c>
      <c r="S2615" s="112" t="str">
        <f t="shared" si="1135"/>
        <v>Update lineups set player_name = 'A Ward', raw_name = 'A Ward' where game_id = 18810905 and player_order = 6</v>
      </c>
      <c r="T2615" s="112" t="str">
        <f t="shared" si="1136"/>
        <v/>
      </c>
      <c r="U2615" s="200" t="str">
        <f t="shared" si="1133"/>
        <v/>
      </c>
      <c r="V2615" s="112" t="str">
        <f t="shared" si="1137"/>
        <v/>
      </c>
      <c r="W2615" s="415" t="str">
        <f t="shared" si="1138"/>
        <v/>
      </c>
      <c r="Y2615" s="65" t="str">
        <f t="shared" si="1145"/>
        <v/>
      </c>
      <c r="Z2615" s="65" t="str">
        <f t="shared" si="1146"/>
        <v/>
      </c>
      <c r="AA2615" s="65" t="str">
        <f t="shared" si="1147"/>
        <v/>
      </c>
      <c r="AB2615" s="65" t="str">
        <f t="shared" si="1148"/>
        <v/>
      </c>
      <c r="AC2615" s="65" t="str">
        <f t="shared" si="1149"/>
        <v/>
      </c>
      <c r="AH2615" s="65" t="str">
        <f t="shared" si="1139"/>
        <v>189011086</v>
      </c>
      <c r="AI2615" s="65">
        <v>18901108</v>
      </c>
      <c r="AJ2615" s="65" t="s">
        <v>5370</v>
      </c>
      <c r="AK2615" s="65">
        <v>6</v>
      </c>
      <c r="AL2615" s="65" t="s">
        <v>2029</v>
      </c>
      <c r="AN2615" s="65" t="str">
        <f t="shared" si="1134"/>
        <v/>
      </c>
    </row>
    <row r="2616" spans="1:40" ht="16.8" customHeight="1" x14ac:dyDescent="0.25">
      <c r="A2616" s="113">
        <v>3</v>
      </c>
      <c r="B2616" s="342" t="s">
        <v>23</v>
      </c>
      <c r="D2616" s="334" t="str">
        <f t="shared" ref="D2616" si="1159">IF(C2616="",IF(D2614&gt;D2615,"'W'",IF(D2614=D2615,"'D'","'L'")),_xlfn.CONCAT("'",C2616,"'"))</f>
        <v>'W'</v>
      </c>
      <c r="E2616" s="211">
        <f t="shared" si="1158"/>
        <v>18810905</v>
      </c>
      <c r="F2616" s="262">
        <v>7</v>
      </c>
      <c r="G2616" s="211" t="s">
        <v>5006</v>
      </c>
      <c r="R2616" s="112" t="str">
        <f>IF(D2616="","", CONCATENATE("Update games set ", B2616, "= ",D2616," where game_id=", E2616))</f>
        <v>Update games set Result= 'W' where game_id=18810905</v>
      </c>
      <c r="S2616" s="112" t="str">
        <f t="shared" si="1135"/>
        <v>Update lineups set player_name = 'Parr', raw_name = 'Parr' where game_id = 18810905 and player_order = 7</v>
      </c>
      <c r="T2616" s="112" t="str">
        <f t="shared" si="1136"/>
        <v/>
      </c>
      <c r="U2616" s="200" t="str">
        <f t="shared" si="1133"/>
        <v/>
      </c>
      <c r="V2616" s="112" t="str">
        <f t="shared" si="1137"/>
        <v/>
      </c>
      <c r="W2616" s="415" t="str">
        <f t="shared" si="1138"/>
        <v/>
      </c>
      <c r="Y2616" s="65" t="str">
        <f t="shared" si="1145"/>
        <v/>
      </c>
      <c r="Z2616" s="65" t="str">
        <f t="shared" si="1146"/>
        <v/>
      </c>
      <c r="AA2616" s="65" t="str">
        <f t="shared" si="1147"/>
        <v/>
      </c>
      <c r="AB2616" s="65" t="str">
        <f t="shared" si="1148"/>
        <v/>
      </c>
      <c r="AC2616" s="65" t="str">
        <f t="shared" si="1149"/>
        <v/>
      </c>
      <c r="AH2616" s="65" t="str">
        <f t="shared" si="1139"/>
        <v>189011087</v>
      </c>
      <c r="AI2616" s="65">
        <v>18901108</v>
      </c>
      <c r="AJ2616" s="65" t="s">
        <v>5370</v>
      </c>
      <c r="AK2616" s="65">
        <v>7</v>
      </c>
      <c r="AL2616" s="65" t="s">
        <v>3444</v>
      </c>
      <c r="AN2616" s="65" t="str">
        <f t="shared" si="1134"/>
        <v/>
      </c>
    </row>
    <row r="2617" spans="1:40" ht="16.8" customHeight="1" x14ac:dyDescent="0.25">
      <c r="A2617" s="113">
        <v>3</v>
      </c>
      <c r="B2617" s="342" t="s">
        <v>768</v>
      </c>
      <c r="D2617" s="349" t="str">
        <f t="shared" si="1143"/>
        <v/>
      </c>
      <c r="E2617" s="211">
        <f t="shared" si="1158"/>
        <v>18810905</v>
      </c>
      <c r="F2617" s="262">
        <v>8</v>
      </c>
      <c r="G2617" s="211" t="s">
        <v>1868</v>
      </c>
      <c r="R2617" s="112" t="str">
        <f>IF(D2617="","", CONCATENATE("Update games set ", B2617, "= ",D2617," where game_id=", E2617))</f>
        <v/>
      </c>
      <c r="S2617" s="112" t="str">
        <f t="shared" si="1135"/>
        <v>Update lineups set player_name = 'Sheldon', raw_name = 'Sheldon' where game_id = 18810905 and player_order = 8</v>
      </c>
      <c r="T2617" s="112" t="str">
        <f t="shared" si="1136"/>
        <v/>
      </c>
      <c r="U2617" s="200" t="str">
        <f t="shared" si="1133"/>
        <v/>
      </c>
      <c r="V2617" s="112" t="str">
        <f t="shared" si="1137"/>
        <v/>
      </c>
      <c r="W2617" s="415" t="str">
        <f t="shared" si="1138"/>
        <v/>
      </c>
      <c r="Y2617" s="65" t="str">
        <f t="shared" si="1145"/>
        <v/>
      </c>
      <c r="Z2617" s="65" t="str">
        <f t="shared" si="1146"/>
        <v/>
      </c>
      <c r="AA2617" s="65" t="str">
        <f t="shared" si="1147"/>
        <v/>
      </c>
      <c r="AB2617" s="65" t="str">
        <f t="shared" si="1148"/>
        <v/>
      </c>
      <c r="AC2617" s="65" t="str">
        <f t="shared" si="1149"/>
        <v/>
      </c>
      <c r="AH2617" s="65" t="str">
        <f t="shared" si="1139"/>
        <v>189011088</v>
      </c>
      <c r="AI2617" s="65">
        <v>18901108</v>
      </c>
      <c r="AJ2617" s="65" t="s">
        <v>5370</v>
      </c>
      <c r="AK2617" s="65">
        <v>8</v>
      </c>
      <c r="AL2617" s="65" t="s">
        <v>3653</v>
      </c>
      <c r="AN2617" s="65" t="str">
        <f t="shared" si="1134"/>
        <v/>
      </c>
    </row>
    <row r="2618" spans="1:40" ht="16.8" customHeight="1" x14ac:dyDescent="0.25">
      <c r="A2618" s="113">
        <v>3</v>
      </c>
      <c r="B2618" s="342" t="s">
        <v>766</v>
      </c>
      <c r="D2618" s="349" t="str">
        <f t="shared" si="1143"/>
        <v/>
      </c>
      <c r="E2618" s="211">
        <f t="shared" si="1158"/>
        <v>18810905</v>
      </c>
      <c r="F2618" s="262">
        <v>9</v>
      </c>
      <c r="G2618" s="194" t="s">
        <v>3688</v>
      </c>
      <c r="H2618" s="194"/>
      <c r="N2618" s="417"/>
      <c r="O2618" s="194"/>
      <c r="P2618" s="194"/>
      <c r="R2618" s="112" t="str">
        <f>IF(D2618="","", CONCATENATE("Update games set ", B2618, "= ",D2618," where game_id=", E2618))</f>
        <v/>
      </c>
      <c r="S2618" s="112" t="str">
        <f t="shared" si="1135"/>
        <v>Update lineups set player_name = 'J Luntley', raw_name = 'J Luntley' where game_id = 18810905 and player_order = 9</v>
      </c>
      <c r="T2618" s="112" t="str">
        <f t="shared" si="1136"/>
        <v/>
      </c>
      <c r="U2618" s="200" t="str">
        <f t="shared" si="1133"/>
        <v/>
      </c>
      <c r="V2618" s="112" t="str">
        <f t="shared" si="1137"/>
        <v/>
      </c>
      <c r="W2618" s="415" t="str">
        <f t="shared" si="1138"/>
        <v/>
      </c>
      <c r="Y2618" s="65" t="str">
        <f t="shared" si="1145"/>
        <v/>
      </c>
      <c r="Z2618" s="65" t="str">
        <f t="shared" si="1146"/>
        <v/>
      </c>
      <c r="AA2618" s="65" t="str">
        <f t="shared" si="1147"/>
        <v/>
      </c>
      <c r="AB2618" s="65" t="str">
        <f t="shared" si="1148"/>
        <v/>
      </c>
      <c r="AC2618" s="65" t="str">
        <f t="shared" si="1149"/>
        <v/>
      </c>
      <c r="AH2618" s="65" t="str">
        <f t="shared" si="1139"/>
        <v>189011089</v>
      </c>
      <c r="AI2618" s="65">
        <v>18901108</v>
      </c>
      <c r="AJ2618" s="65" t="s">
        <v>5370</v>
      </c>
      <c r="AK2618" s="65">
        <v>9</v>
      </c>
      <c r="AL2618" s="65" t="s">
        <v>3296</v>
      </c>
      <c r="AN2618" s="65" t="str">
        <f t="shared" si="1134"/>
        <v/>
      </c>
    </row>
    <row r="2619" spans="1:40" ht="16.8" customHeight="1" x14ac:dyDescent="0.25">
      <c r="A2619" s="113">
        <v>3</v>
      </c>
      <c r="B2619" s="342" t="s">
        <v>753</v>
      </c>
      <c r="C2619" s="351"/>
      <c r="D2619" s="350" t="str">
        <f t="shared" si="1144"/>
        <v/>
      </c>
      <c r="E2619" s="211">
        <f t="shared" si="1158"/>
        <v>18810905</v>
      </c>
      <c r="F2619" s="262">
        <v>10</v>
      </c>
      <c r="G2619" s="194" t="s">
        <v>5036</v>
      </c>
      <c r="N2619" s="417"/>
      <c r="O2619" s="194"/>
      <c r="P2619" s="194"/>
      <c r="R2619" s="112" t="str">
        <f>IF(D2619="","", CONCATENATE("Update games set ", B2619, "= ",D2619," where game_id=", E2619))</f>
        <v/>
      </c>
      <c r="S2619" s="112" t="str">
        <f t="shared" si="1135"/>
        <v>Update lineups set player_name = 'H Widdowson', raw_name = 'H Widdowson' where game_id = 18810905 and player_order = 10</v>
      </c>
      <c r="T2619" s="112" t="str">
        <f t="shared" si="1136"/>
        <v/>
      </c>
      <c r="U2619" s="200" t="str">
        <f t="shared" si="1133"/>
        <v/>
      </c>
      <c r="V2619" s="112" t="str">
        <f t="shared" si="1137"/>
        <v/>
      </c>
      <c r="W2619" s="415" t="str">
        <f t="shared" si="1138"/>
        <v/>
      </c>
      <c r="Y2619" s="65" t="str">
        <f t="shared" si="1145"/>
        <v/>
      </c>
      <c r="Z2619" s="65" t="str">
        <f t="shared" si="1146"/>
        <v/>
      </c>
      <c r="AA2619" s="65" t="str">
        <f t="shared" si="1147"/>
        <v/>
      </c>
      <c r="AB2619" s="65" t="str">
        <f t="shared" si="1148"/>
        <v/>
      </c>
      <c r="AC2619" s="65" t="str">
        <f t="shared" si="1149"/>
        <v/>
      </c>
      <c r="AH2619" s="65" t="str">
        <f t="shared" si="1139"/>
        <v>1890110810</v>
      </c>
      <c r="AI2619" s="65">
        <v>18901108</v>
      </c>
      <c r="AJ2619" s="65" t="s">
        <v>5370</v>
      </c>
      <c r="AK2619" s="65">
        <v>10</v>
      </c>
      <c r="AL2619" s="65" t="s">
        <v>3632</v>
      </c>
      <c r="AN2619" s="65" t="str">
        <f t="shared" si="1134"/>
        <v/>
      </c>
    </row>
    <row r="2620" spans="1:40" ht="16.8" customHeight="1" x14ac:dyDescent="0.25">
      <c r="A2620" s="113">
        <v>3</v>
      </c>
      <c r="B2620" s="342" t="s">
        <v>746</v>
      </c>
      <c r="C2620" s="351" t="s">
        <v>5062</v>
      </c>
      <c r="D2620" s="334" t="str">
        <f>CONCATENATE("'", LEFT(E2620,4),"-",MID(E2620,5,2),"-", MID(E2620,7,2), " ", C2620,"'")</f>
        <v>'1881-09-05 15:00'</v>
      </c>
      <c r="E2620" s="211">
        <f t="shared" si="1158"/>
        <v>18810905</v>
      </c>
      <c r="F2620" s="262">
        <v>11</v>
      </c>
      <c r="R2620" s="112" t="str">
        <f>IF(D2620="","", CONCATENATE("Update games set ", B2620, "= ",D2620," where game_id=", E2620))</f>
        <v>Update games set Game_date= '1881-09-05 15:00' where game_id=18810905</v>
      </c>
      <c r="S2620" s="112" t="str">
        <f t="shared" si="1135"/>
        <v/>
      </c>
      <c r="T2620" s="112" t="str">
        <f t="shared" si="1136"/>
        <v/>
      </c>
      <c r="U2620" s="200" t="str">
        <f t="shared" si="1133"/>
        <v/>
      </c>
      <c r="V2620" s="112" t="str">
        <f t="shared" si="1137"/>
        <v/>
      </c>
      <c r="W2620" s="415" t="str">
        <f t="shared" si="1138"/>
        <v/>
      </c>
      <c r="Y2620" s="65" t="str">
        <f t="shared" si="1145"/>
        <v/>
      </c>
      <c r="Z2620" s="65" t="str">
        <f t="shared" si="1146"/>
        <v/>
      </c>
      <c r="AA2620" s="65" t="str">
        <f t="shared" si="1147"/>
        <v/>
      </c>
      <c r="AB2620" s="65" t="str">
        <f t="shared" si="1148"/>
        <v/>
      </c>
      <c r="AC2620" s="65" t="str">
        <f t="shared" si="1149"/>
        <v/>
      </c>
      <c r="AH2620" s="65" t="str">
        <f t="shared" si="1139"/>
        <v>1890110811</v>
      </c>
      <c r="AI2620" s="65">
        <v>18901108</v>
      </c>
      <c r="AJ2620" s="65" t="s">
        <v>5370</v>
      </c>
      <c r="AK2620" s="65">
        <v>11</v>
      </c>
      <c r="AL2620" s="65" t="s">
        <v>3314</v>
      </c>
      <c r="AN2620" s="65" t="str">
        <f t="shared" si="1134"/>
        <v/>
      </c>
    </row>
    <row r="2621" spans="1:40" ht="16.8" customHeight="1" x14ac:dyDescent="0.25">
      <c r="A2621" s="113">
        <v>3</v>
      </c>
      <c r="B2621" s="342" t="s">
        <v>25</v>
      </c>
      <c r="D2621" s="350" t="str">
        <f t="shared" si="1154"/>
        <v/>
      </c>
      <c r="E2621" s="211">
        <f t="shared" si="1158"/>
        <v>18810905</v>
      </c>
      <c r="F2621" s="262">
        <v>12</v>
      </c>
      <c r="G2621" s="212"/>
      <c r="H2621" s="212"/>
      <c r="N2621" s="416"/>
      <c r="O2621" s="212"/>
      <c r="P2621" s="212"/>
      <c r="R2621" s="112" t="str">
        <f>IF(D2621="","", CONCATENATE("Update games set ", B2621, "= ",D2621," where game_id=", E2621))</f>
        <v/>
      </c>
      <c r="S2621" s="112" t="str">
        <f t="shared" si="1135"/>
        <v/>
      </c>
      <c r="T2621" s="112" t="str">
        <f t="shared" si="1136"/>
        <v/>
      </c>
      <c r="U2621" s="200" t="str">
        <f t="shared" si="1133"/>
        <v/>
      </c>
      <c r="V2621" s="112" t="str">
        <f t="shared" si="1137"/>
        <v/>
      </c>
      <c r="W2621" s="415" t="str">
        <f t="shared" si="1138"/>
        <v/>
      </c>
      <c r="Y2621" s="65" t="str">
        <f t="shared" si="1145"/>
        <v/>
      </c>
      <c r="Z2621" s="65" t="str">
        <f t="shared" si="1146"/>
        <v/>
      </c>
      <c r="AA2621" s="65" t="str">
        <f t="shared" si="1147"/>
        <v/>
      </c>
      <c r="AB2621" s="65" t="str">
        <f t="shared" si="1148"/>
        <v/>
      </c>
      <c r="AC2621" s="65" t="str">
        <f t="shared" si="1149"/>
        <v/>
      </c>
      <c r="AH2621" s="65" t="str">
        <f t="shared" si="1139"/>
        <v>1890110812</v>
      </c>
      <c r="AI2621" s="65">
        <v>18901108</v>
      </c>
      <c r="AJ2621" s="65" t="s">
        <v>5370</v>
      </c>
      <c r="AK2621" s="65">
        <v>12</v>
      </c>
      <c r="AL2621" s="65" t="s">
        <v>653</v>
      </c>
      <c r="AN2621" s="65" t="str">
        <f t="shared" si="1134"/>
        <v/>
      </c>
    </row>
    <row r="2622" spans="1:40" ht="16.8" customHeight="1" x14ac:dyDescent="0.25">
      <c r="A2622" s="113">
        <v>3</v>
      </c>
      <c r="B2622" s="342" t="s">
        <v>475</v>
      </c>
      <c r="D2622" s="349" t="str">
        <f t="shared" si="1143"/>
        <v/>
      </c>
      <c r="E2622" s="211">
        <f t="shared" si="1158"/>
        <v>18810905</v>
      </c>
      <c r="F2622" s="262">
        <v>13</v>
      </c>
      <c r="R2622" s="112" t="str">
        <f>IF(D2622="","", CONCATENATE("Update games set ", B2622, "= ",D2622," where game_id=", E2622))</f>
        <v/>
      </c>
      <c r="S2622" s="112" t="str">
        <f t="shared" si="1135"/>
        <v/>
      </c>
      <c r="T2622" s="112" t="str">
        <f t="shared" si="1136"/>
        <v/>
      </c>
      <c r="U2622" s="200" t="str">
        <f t="shared" si="1133"/>
        <v/>
      </c>
      <c r="V2622" s="112" t="str">
        <f t="shared" si="1137"/>
        <v/>
      </c>
      <c r="W2622" s="415" t="str">
        <f t="shared" si="1138"/>
        <v/>
      </c>
      <c r="Y2622" s="65" t="str">
        <f t="shared" si="1145"/>
        <v/>
      </c>
      <c r="Z2622" s="65" t="str">
        <f t="shared" si="1146"/>
        <v/>
      </c>
      <c r="AA2622" s="65" t="str">
        <f t="shared" si="1147"/>
        <v/>
      </c>
      <c r="AB2622" s="65" t="str">
        <f t="shared" si="1148"/>
        <v/>
      </c>
      <c r="AC2622" s="65" t="str">
        <f t="shared" si="1149"/>
        <v/>
      </c>
      <c r="AH2622" s="65" t="str">
        <f t="shared" si="1139"/>
        <v>1890110813</v>
      </c>
      <c r="AI2622" s="65">
        <v>18901108</v>
      </c>
      <c r="AJ2622" s="65" t="s">
        <v>5370</v>
      </c>
      <c r="AK2622" s="65">
        <v>13</v>
      </c>
      <c r="AL2622" s="65" t="s">
        <v>653</v>
      </c>
      <c r="AN2622" s="65" t="str">
        <f t="shared" si="1134"/>
        <v/>
      </c>
    </row>
    <row r="2623" spans="1:40" ht="16.8" customHeight="1" x14ac:dyDescent="0.25">
      <c r="A2623" s="113">
        <v>3</v>
      </c>
      <c r="B2623" s="342" t="s">
        <v>20</v>
      </c>
      <c r="D2623" s="350" t="str">
        <f t="shared" si="1154"/>
        <v/>
      </c>
      <c r="E2623" s="211">
        <f t="shared" si="1158"/>
        <v>18810905</v>
      </c>
      <c r="F2623" s="262">
        <v>14</v>
      </c>
      <c r="R2623" s="112" t="str">
        <f>IF(D2623="","", CONCATENATE("Update games set ", B2623, "= ",D2623," where game_id=", E2623))</f>
        <v/>
      </c>
      <c r="S2623" s="112" t="str">
        <f t="shared" si="1135"/>
        <v/>
      </c>
      <c r="T2623" s="112" t="str">
        <f t="shared" si="1136"/>
        <v/>
      </c>
      <c r="U2623" s="200" t="str">
        <f t="shared" si="1133"/>
        <v/>
      </c>
      <c r="V2623" s="112" t="str">
        <f t="shared" si="1137"/>
        <v/>
      </c>
      <c r="W2623" s="415" t="str">
        <f t="shared" si="1138"/>
        <v/>
      </c>
      <c r="Y2623" s="65" t="str">
        <f t="shared" si="1145"/>
        <v/>
      </c>
      <c r="Z2623" s="65" t="str">
        <f t="shared" si="1146"/>
        <v/>
      </c>
      <c r="AA2623" s="65" t="str">
        <f t="shared" si="1147"/>
        <v/>
      </c>
      <c r="AB2623" s="65" t="str">
        <f t="shared" si="1148"/>
        <v/>
      </c>
      <c r="AC2623" s="65" t="str">
        <f t="shared" si="1149"/>
        <v/>
      </c>
      <c r="AH2623" s="65" t="str">
        <f t="shared" si="1139"/>
        <v>1890110814</v>
      </c>
      <c r="AI2623" s="65">
        <v>18901108</v>
      </c>
      <c r="AJ2623" s="65" t="s">
        <v>5370</v>
      </c>
      <c r="AK2623" s="65">
        <v>14</v>
      </c>
      <c r="AL2623" s="65" t="s">
        <v>653</v>
      </c>
      <c r="AN2623" s="65" t="str">
        <f t="shared" si="1134"/>
        <v/>
      </c>
    </row>
    <row r="2624" spans="1:40" ht="16.8" customHeight="1" x14ac:dyDescent="0.25">
      <c r="A2624" s="113">
        <v>3</v>
      </c>
      <c r="B2624" s="342" t="s">
        <v>4882</v>
      </c>
      <c r="C2624" s="342" t="str">
        <f>IF(C2623="", "", C2623)</f>
        <v/>
      </c>
      <c r="D2624" s="350" t="str">
        <f t="shared" si="1154"/>
        <v/>
      </c>
      <c r="E2624" s="211">
        <f t="shared" si="1158"/>
        <v>18810905</v>
      </c>
      <c r="F2624" s="262">
        <v>15</v>
      </c>
      <c r="R2624" s="112" t="str">
        <f>IF(D2624="","", CONCATENATE("Update games set ", B2624, "= ",D2624," where game_id=", E2624))</f>
        <v/>
      </c>
      <c r="S2624" s="112" t="str">
        <f t="shared" si="1135"/>
        <v/>
      </c>
      <c r="T2624" s="112" t="str">
        <f t="shared" si="1136"/>
        <v/>
      </c>
      <c r="U2624" s="200" t="str">
        <f t="shared" si="1133"/>
        <v/>
      </c>
      <c r="V2624" s="112" t="str">
        <f t="shared" si="1137"/>
        <v/>
      </c>
      <c r="W2624" s="415" t="str">
        <f t="shared" si="1138"/>
        <v/>
      </c>
      <c r="Y2624" s="65" t="str">
        <f t="shared" si="1145"/>
        <v/>
      </c>
      <c r="Z2624" s="65" t="str">
        <f t="shared" si="1146"/>
        <v/>
      </c>
      <c r="AA2624" s="65" t="str">
        <f t="shared" si="1147"/>
        <v/>
      </c>
      <c r="AB2624" s="65" t="str">
        <f t="shared" si="1148"/>
        <v/>
      </c>
      <c r="AC2624" s="65" t="str">
        <f t="shared" si="1149"/>
        <v/>
      </c>
      <c r="AH2624" s="65" t="str">
        <f t="shared" si="1139"/>
        <v>1890110815</v>
      </c>
      <c r="AI2624" s="65">
        <v>18901108</v>
      </c>
      <c r="AJ2624" s="65" t="s">
        <v>5370</v>
      </c>
      <c r="AK2624" s="65">
        <v>15</v>
      </c>
      <c r="AL2624" s="65" t="s">
        <v>653</v>
      </c>
      <c r="AN2624" s="65" t="str">
        <f t="shared" si="1134"/>
        <v/>
      </c>
    </row>
    <row r="2625" spans="1:40" s="126" customFormat="1" ht="16.8" customHeight="1" thickBot="1" x14ac:dyDescent="0.3">
      <c r="A2625" s="113">
        <v>3</v>
      </c>
      <c r="B2625" s="116" t="s">
        <v>115</v>
      </c>
      <c r="C2625" s="352"/>
      <c r="D2625" s="370" t="str">
        <f t="shared" ref="D2625" si="1160">IF(MID(E2625,5,2)*1&gt;6,_xlfn.CONCAT("'",LEFT(E2625,4),"-",MID(E2625,3,2)+1,"'"),_xlfn.CONCAT("'",LEFT(E2625,4)-1,"-",MID(E2625,3,2),"'"))</f>
        <v>'1881-82'</v>
      </c>
      <c r="E2625" s="214">
        <f t="shared" si="1158"/>
        <v>18810905</v>
      </c>
      <c r="F2625" s="266">
        <v>16</v>
      </c>
      <c r="G2625" s="343"/>
      <c r="H2625" s="343"/>
      <c r="I2625" s="267"/>
      <c r="J2625" s="214"/>
      <c r="K2625" s="266"/>
      <c r="L2625" s="266"/>
      <c r="M2625" s="266"/>
      <c r="N2625" s="419"/>
      <c r="O2625" s="343"/>
      <c r="P2625" s="343"/>
      <c r="Q2625" s="346"/>
      <c r="R2625" s="112" t="str">
        <f>IF(D2625="","", CONCATENATE("Update games set ", B2625, "= ",D2625," where game_id=", E2625))</f>
        <v>Update games set Season= '1881-82' where game_id=18810905</v>
      </c>
      <c r="S2625" s="112" t="str">
        <f t="shared" si="1135"/>
        <v/>
      </c>
      <c r="T2625" s="112" t="str">
        <f t="shared" si="1136"/>
        <v/>
      </c>
      <c r="U2625" s="200" t="str">
        <f t="shared" si="1133"/>
        <v/>
      </c>
      <c r="V2625" s="112" t="str">
        <f t="shared" si="1137"/>
        <v/>
      </c>
      <c r="W2625" s="415" t="str">
        <f t="shared" si="1138"/>
        <v/>
      </c>
      <c r="X2625" s="240"/>
      <c r="Y2625" s="65" t="str">
        <f t="shared" si="1145"/>
        <v/>
      </c>
      <c r="Z2625" s="65" t="str">
        <f t="shared" si="1146"/>
        <v/>
      </c>
      <c r="AA2625" s="65" t="str">
        <f t="shared" si="1147"/>
        <v/>
      </c>
      <c r="AB2625" s="65" t="str">
        <f t="shared" si="1148"/>
        <v/>
      </c>
      <c r="AC2625" s="65" t="str">
        <f t="shared" si="1149"/>
        <v/>
      </c>
      <c r="AH2625" s="65" t="str">
        <f t="shared" si="1139"/>
        <v>1890110816</v>
      </c>
      <c r="AI2625" s="126">
        <v>18901108</v>
      </c>
      <c r="AJ2625" s="126" t="s">
        <v>5370</v>
      </c>
      <c r="AK2625" s="126">
        <v>16</v>
      </c>
      <c r="AL2625" s="126" t="s">
        <v>653</v>
      </c>
      <c r="AN2625" s="65" t="str">
        <f t="shared" si="1134"/>
        <v/>
      </c>
    </row>
    <row r="2626" spans="1:40" ht="15" thickTop="1" x14ac:dyDescent="0.25">
      <c r="A2626" s="113">
        <v>3</v>
      </c>
      <c r="B2626" s="341" t="s">
        <v>22</v>
      </c>
      <c r="C2626" s="341" t="s">
        <v>5183</v>
      </c>
      <c r="D2626" s="341" t="str">
        <f t="shared" si="1154"/>
        <v>'Wollaton'</v>
      </c>
      <c r="E2626" s="211">
        <v>18820826</v>
      </c>
      <c r="F2626" s="262">
        <v>1</v>
      </c>
      <c r="G2626" s="211" t="s">
        <v>4998</v>
      </c>
      <c r="H2626" s="212"/>
      <c r="R2626" s="112" t="str">
        <f>IF(D2626="","", CONCATENATE("Update games set ", B2626, "= ",D2626," where game_id=", E2626))</f>
        <v>Update games set Opponent= 'Wollaton' where game_id=18820826</v>
      </c>
      <c r="S2626" s="112" t="str">
        <f t="shared" si="1135"/>
        <v>Update lineups set player_name = 'H Billyeald', raw_name = 'H Billyeald' where game_id = 18820826 and player_order = 1</v>
      </c>
      <c r="T2626" s="112" t="str">
        <f t="shared" si="1136"/>
        <v/>
      </c>
      <c r="U2626" s="200" t="str">
        <f t="shared" ref="U2626:U2689" si="1161">IF(I2626="", "", Y2626&amp;Z2626&amp;AA2626&amp;AB2626&amp;AC2626)</f>
        <v/>
      </c>
      <c r="V2626" s="112" t="str">
        <f t="shared" si="1137"/>
        <v/>
      </c>
      <c r="W2626" s="415" t="str">
        <f t="shared" si="1138"/>
        <v/>
      </c>
      <c r="Y2626" s="65" t="str">
        <f t="shared" si="1145"/>
        <v/>
      </c>
      <c r="Z2626" s="65" t="str">
        <f t="shared" si="1146"/>
        <v/>
      </c>
      <c r="AA2626" s="65" t="str">
        <f t="shared" si="1147"/>
        <v/>
      </c>
      <c r="AB2626" s="65" t="str">
        <f t="shared" si="1148"/>
        <v/>
      </c>
      <c r="AC2626" s="65" t="str">
        <f t="shared" si="1149"/>
        <v/>
      </c>
      <c r="AH2626" s="65" t="str">
        <f t="shared" si="1139"/>
        <v>189011221</v>
      </c>
      <c r="AI2626" s="65">
        <v>18901122</v>
      </c>
      <c r="AJ2626" s="65" t="s">
        <v>4596</v>
      </c>
      <c r="AK2626" s="65">
        <v>1</v>
      </c>
      <c r="AL2626" s="65" t="s">
        <v>2039</v>
      </c>
      <c r="AN2626" s="65" t="str">
        <f t="shared" ref="AN2626:AN2689" si="1162">IF(F2626=1, _xlfn.CONCAT("update games set source = 'The Nottingham Forest Football Scrapbook' where game_id = ", E2626), "")</f>
        <v>update games set source = 'The Nottingham Forest Football Scrapbook' where game_id = 18820826</v>
      </c>
    </row>
    <row r="2627" spans="1:40" ht="16.8" customHeight="1" x14ac:dyDescent="0.25">
      <c r="A2627" s="113">
        <v>3</v>
      </c>
      <c r="B2627" s="342" t="s">
        <v>4979</v>
      </c>
      <c r="C2627" s="342" t="str">
        <f>IF(C2626="", "", C2626)</f>
        <v>Wollaton</v>
      </c>
      <c r="D2627" s="350" t="str">
        <f t="shared" si="1154"/>
        <v>'Wollaton'</v>
      </c>
      <c r="E2627" s="211">
        <f>E2626</f>
        <v>18820826</v>
      </c>
      <c r="F2627" s="262">
        <v>2</v>
      </c>
      <c r="G2627" s="211" t="s">
        <v>3688</v>
      </c>
      <c r="R2627" s="112" t="str">
        <f>IF(D2627="","", CONCATENATE("Update games set ", B2627, "= ",D2627," where game_id=", E2627))</f>
        <v>Update games set Opp_parent= 'Wollaton' where game_id=18820826</v>
      </c>
      <c r="S2627" s="112" t="str">
        <f t="shared" ref="S2627:S2690" si="1163">IF(G2627="","",CONCATENATE("Update lineups set player_name = '",SUBSTITUTE(G2627,"'","''"),"', raw_name = '",SUBSTITUTE(G2627,"'","''"),"' where game_id = ",E2627," and player_order = ",F2627))</f>
        <v>Update lineups set player_name = 'J Luntley', raw_name = 'J Luntley' where game_id = 18820826 and player_order = 2</v>
      </c>
      <c r="T2627" s="112" t="str">
        <f t="shared" ref="T2627:T2690" si="1164">IF(J2627="","", CONCATENATE("insert into goals (game_id, goal_order, scorer_name, goal_min) values (",E2627, ", ", I2627,", '",J2627,")"))</f>
        <v/>
      </c>
      <c r="U2627" s="200" t="str">
        <f t="shared" si="1161"/>
        <v/>
      </c>
      <c r="V2627" s="112" t="str">
        <f t="shared" ref="V2627:V2690" si="1165">IF(N2627="","", CONCATENATE("insert into games_sources (game_id, source_order, source_name, source_link) values (",E2627, ", ", N2627,", '",O2627,"', '",P2627,"')"))</f>
        <v/>
      </c>
      <c r="W2627" s="415" t="str">
        <f t="shared" ref="W2627:W2690" si="1166">IF(N2627="","",CONCATENATE("update games_sources set  source_name = '",O2627,"', source_link = '",P2627,"' where game_id = ",E2627," and source_order = ",N2627))</f>
        <v/>
      </c>
      <c r="Y2627" s="65" t="str">
        <f t="shared" si="1145"/>
        <v/>
      </c>
      <c r="Z2627" s="65" t="str">
        <f t="shared" si="1146"/>
        <v/>
      </c>
      <c r="AA2627" s="65" t="str">
        <f t="shared" si="1147"/>
        <v/>
      </c>
      <c r="AB2627" s="65" t="str">
        <f t="shared" si="1148"/>
        <v/>
      </c>
      <c r="AC2627" s="65" t="str">
        <f t="shared" si="1149"/>
        <v/>
      </c>
      <c r="AH2627" s="65" t="str">
        <f t="shared" ref="AH2627:AH2690" si="1167">_xlfn.CONCAT(AI2627,AK2627)</f>
        <v>189011222</v>
      </c>
      <c r="AI2627" s="65">
        <v>18901122</v>
      </c>
      <c r="AJ2627" s="65" t="s">
        <v>4596</v>
      </c>
      <c r="AK2627" s="65">
        <v>2</v>
      </c>
      <c r="AL2627" s="65" t="s">
        <v>2046</v>
      </c>
      <c r="AN2627" s="65" t="str">
        <f t="shared" si="1162"/>
        <v/>
      </c>
    </row>
    <row r="2628" spans="1:40" ht="16.8" customHeight="1" x14ac:dyDescent="0.25">
      <c r="A2628" s="113">
        <v>3</v>
      </c>
      <c r="B2628" s="342" t="s">
        <v>2653</v>
      </c>
      <c r="C2628" s="342" t="s">
        <v>663</v>
      </c>
      <c r="D2628" s="350" t="str">
        <f t="shared" si="1154"/>
        <v>'Friendly'</v>
      </c>
      <c r="E2628" s="211">
        <f t="shared" ref="E2628:E2641" si="1168">E2627</f>
        <v>18820826</v>
      </c>
      <c r="F2628" s="262">
        <v>3</v>
      </c>
      <c r="G2628" s="211" t="s">
        <v>5041</v>
      </c>
      <c r="R2628" s="112" t="str">
        <f>IF(D2628="","", CONCATENATE("Update games set ", B2628, "= ",D2628," where game_id=", E2628))</f>
        <v>Update games set Game_type= 'Friendly' where game_id=18820826</v>
      </c>
      <c r="S2628" s="112" t="str">
        <f t="shared" si="1163"/>
        <v>Update lineups set player_name = 'H Shelton', raw_name = 'H Shelton' where game_id = 18820826 and player_order = 3</v>
      </c>
      <c r="T2628" s="112" t="str">
        <f t="shared" si="1164"/>
        <v/>
      </c>
      <c r="U2628" s="200" t="str">
        <f t="shared" si="1161"/>
        <v/>
      </c>
      <c r="V2628" s="112" t="str">
        <f t="shared" si="1165"/>
        <v/>
      </c>
      <c r="W2628" s="415" t="str">
        <f t="shared" si="1166"/>
        <v/>
      </c>
      <c r="Y2628" s="65" t="str">
        <f t="shared" si="1145"/>
        <v/>
      </c>
      <c r="Z2628" s="65" t="str">
        <f t="shared" si="1146"/>
        <v/>
      </c>
      <c r="AA2628" s="65" t="str">
        <f t="shared" si="1147"/>
        <v/>
      </c>
      <c r="AB2628" s="65" t="str">
        <f t="shared" si="1148"/>
        <v/>
      </c>
      <c r="AC2628" s="65" t="str">
        <f t="shared" si="1149"/>
        <v/>
      </c>
      <c r="AH2628" s="65" t="str">
        <f t="shared" si="1167"/>
        <v>189011223</v>
      </c>
      <c r="AI2628" s="65">
        <v>18901122</v>
      </c>
      <c r="AJ2628" s="65" t="s">
        <v>4596</v>
      </c>
      <c r="AK2628" s="65">
        <v>3</v>
      </c>
      <c r="AL2628" s="65" t="s">
        <v>3596</v>
      </c>
      <c r="AN2628" s="65" t="str">
        <f t="shared" si="1162"/>
        <v/>
      </c>
    </row>
    <row r="2629" spans="1:40" ht="16.8" customHeight="1" x14ac:dyDescent="0.25">
      <c r="A2629" s="113">
        <v>3</v>
      </c>
      <c r="B2629" s="342" t="s">
        <v>4978</v>
      </c>
      <c r="C2629" s="342" t="s">
        <v>0</v>
      </c>
      <c r="D2629" s="350" t="str">
        <f t="shared" si="1154"/>
        <v>'A'</v>
      </c>
      <c r="E2629" s="211">
        <f t="shared" si="1168"/>
        <v>18820826</v>
      </c>
      <c r="F2629" s="262">
        <v>4</v>
      </c>
      <c r="G2629" s="211" t="s">
        <v>5003</v>
      </c>
      <c r="R2629" s="112" t="str">
        <f>IF(D2629="","", CONCATENATE("Update games set ", B2629, "= ",D2629," where game_id=", E2629))</f>
        <v>Update games set HAN= 'A' where game_id=18820826</v>
      </c>
      <c r="S2629" s="112" t="str">
        <f t="shared" si="1163"/>
        <v>Update lineups set player_name = 'W Parr', raw_name = 'W Parr' where game_id = 18820826 and player_order = 4</v>
      </c>
      <c r="T2629" s="112" t="str">
        <f t="shared" si="1164"/>
        <v/>
      </c>
      <c r="U2629" s="200" t="str">
        <f t="shared" si="1161"/>
        <v/>
      </c>
      <c r="V2629" s="112" t="str">
        <f t="shared" si="1165"/>
        <v/>
      </c>
      <c r="W2629" s="415" t="str">
        <f t="shared" si="1166"/>
        <v/>
      </c>
      <c r="Y2629" s="65" t="str">
        <f t="shared" si="1145"/>
        <v/>
      </c>
      <c r="Z2629" s="65" t="str">
        <f t="shared" si="1146"/>
        <v/>
      </c>
      <c r="AA2629" s="65" t="str">
        <f t="shared" si="1147"/>
        <v/>
      </c>
      <c r="AB2629" s="65" t="str">
        <f t="shared" si="1148"/>
        <v/>
      </c>
      <c r="AC2629" s="65" t="str">
        <f t="shared" si="1149"/>
        <v/>
      </c>
      <c r="AH2629" s="65" t="str">
        <f t="shared" si="1167"/>
        <v>189011224</v>
      </c>
      <c r="AI2629" s="65">
        <v>18901122</v>
      </c>
      <c r="AJ2629" s="65" t="s">
        <v>4596</v>
      </c>
      <c r="AK2629" s="65">
        <v>4</v>
      </c>
      <c r="AL2629" s="65" t="s">
        <v>3645</v>
      </c>
      <c r="AN2629" s="65" t="str">
        <f t="shared" si="1162"/>
        <v/>
      </c>
    </row>
    <row r="2630" spans="1:40" ht="16.8" customHeight="1" x14ac:dyDescent="0.25">
      <c r="A2630" s="113">
        <v>3</v>
      </c>
      <c r="B2630" s="342" t="s">
        <v>5</v>
      </c>
      <c r="C2630" s="342">
        <v>2</v>
      </c>
      <c r="D2630" s="349">
        <f t="shared" ref="D2630:D2679" si="1169">IF(C2630="", "", C2630)</f>
        <v>2</v>
      </c>
      <c r="E2630" s="211">
        <f t="shared" si="1168"/>
        <v>18820826</v>
      </c>
      <c r="F2630" s="262">
        <v>5</v>
      </c>
      <c r="G2630" s="211" t="s">
        <v>5067</v>
      </c>
      <c r="R2630" s="112" t="str">
        <f>IF(D2630="","", CONCATENATE("Update games set ", B2630, "= ",D2630," where game_id=", E2630))</f>
        <v>Update games set F= 2 where game_id=18820826</v>
      </c>
      <c r="S2630" s="112" t="str">
        <f t="shared" si="1163"/>
        <v>Update lineups set player_name = 'A Ward', raw_name = 'A Ward' where game_id = 18820826 and player_order = 5</v>
      </c>
      <c r="T2630" s="112" t="str">
        <f t="shared" si="1164"/>
        <v/>
      </c>
      <c r="U2630" s="200" t="str">
        <f t="shared" si="1161"/>
        <v/>
      </c>
      <c r="V2630" s="112" t="str">
        <f t="shared" si="1165"/>
        <v/>
      </c>
      <c r="W2630" s="415" t="str">
        <f t="shared" si="1166"/>
        <v/>
      </c>
      <c r="Y2630" s="65" t="str">
        <f t="shared" si="1145"/>
        <v/>
      </c>
      <c r="Z2630" s="65" t="str">
        <f t="shared" si="1146"/>
        <v/>
      </c>
      <c r="AA2630" s="65" t="str">
        <f t="shared" si="1147"/>
        <v/>
      </c>
      <c r="AB2630" s="65" t="str">
        <f t="shared" si="1148"/>
        <v/>
      </c>
      <c r="AC2630" s="65" t="str">
        <f t="shared" si="1149"/>
        <v/>
      </c>
      <c r="AH2630" s="65" t="str">
        <f t="shared" si="1167"/>
        <v>189011225</v>
      </c>
      <c r="AI2630" s="65">
        <v>18901122</v>
      </c>
      <c r="AJ2630" s="65" t="s">
        <v>4596</v>
      </c>
      <c r="AK2630" s="65">
        <v>5</v>
      </c>
      <c r="AL2630" s="65" t="s">
        <v>3590</v>
      </c>
      <c r="AN2630" s="65" t="str">
        <f t="shared" si="1162"/>
        <v/>
      </c>
    </row>
    <row r="2631" spans="1:40" ht="16.8" customHeight="1" x14ac:dyDescent="0.25">
      <c r="A2631" s="113">
        <v>3</v>
      </c>
      <c r="B2631" s="342" t="s">
        <v>0</v>
      </c>
      <c r="C2631" s="342">
        <v>3</v>
      </c>
      <c r="D2631" s="349">
        <f t="shared" si="1169"/>
        <v>3</v>
      </c>
      <c r="E2631" s="211">
        <f t="shared" si="1168"/>
        <v>18820826</v>
      </c>
      <c r="F2631" s="262">
        <v>6</v>
      </c>
      <c r="G2631" s="211" t="s">
        <v>5186</v>
      </c>
      <c r="R2631" s="112" t="str">
        <f>IF(D2631="","", CONCATENATE("Update games set ", B2631, "= ",D2631," where game_id=", E2631))</f>
        <v>Update games set A= 3 where game_id=18820826</v>
      </c>
      <c r="S2631" s="112" t="str">
        <f t="shared" si="1163"/>
        <v>Update lineups set player_name = 'A Young', raw_name = 'A Young' where game_id = 18820826 and player_order = 6</v>
      </c>
      <c r="T2631" s="112" t="str">
        <f t="shared" si="1164"/>
        <v/>
      </c>
      <c r="U2631" s="200" t="str">
        <f t="shared" si="1161"/>
        <v/>
      </c>
      <c r="V2631" s="112" t="str">
        <f t="shared" si="1165"/>
        <v/>
      </c>
      <c r="W2631" s="415" t="str">
        <f t="shared" si="1166"/>
        <v/>
      </c>
      <c r="Y2631" s="65" t="str">
        <f t="shared" si="1145"/>
        <v/>
      </c>
      <c r="Z2631" s="65" t="str">
        <f t="shared" si="1146"/>
        <v/>
      </c>
      <c r="AA2631" s="65" t="str">
        <f t="shared" si="1147"/>
        <v/>
      </c>
      <c r="AB2631" s="65" t="str">
        <f t="shared" si="1148"/>
        <v/>
      </c>
      <c r="AC2631" s="65" t="str">
        <f t="shared" si="1149"/>
        <v/>
      </c>
      <c r="AH2631" s="65" t="str">
        <f t="shared" si="1167"/>
        <v>189011226</v>
      </c>
      <c r="AI2631" s="65">
        <v>18901122</v>
      </c>
      <c r="AJ2631" s="65" t="s">
        <v>4596</v>
      </c>
      <c r="AK2631" s="65">
        <v>6</v>
      </c>
      <c r="AL2631" s="65" t="s">
        <v>2029</v>
      </c>
      <c r="AN2631" s="65" t="str">
        <f t="shared" si="1162"/>
        <v/>
      </c>
    </row>
    <row r="2632" spans="1:40" ht="16.8" customHeight="1" x14ac:dyDescent="0.25">
      <c r="A2632" s="113">
        <v>3</v>
      </c>
      <c r="B2632" s="342" t="s">
        <v>23</v>
      </c>
      <c r="D2632" s="334" t="str">
        <f t="shared" ref="D2632" si="1170">IF(C2632="",IF(D2630&gt;D2631,"'W'",IF(D2630=D2631,"'D'","'L'")),_xlfn.CONCAT("'",C2632,"'"))</f>
        <v>'L'</v>
      </c>
      <c r="E2632" s="211">
        <f t="shared" si="1168"/>
        <v>18820826</v>
      </c>
      <c r="F2632" s="262">
        <v>7</v>
      </c>
      <c r="G2632" s="211" t="s">
        <v>5187</v>
      </c>
      <c r="R2632" s="112" t="str">
        <f>IF(D2632="","", CONCATENATE("Update games set ", B2632, "= ",D2632," where game_id=", E2632))</f>
        <v>Update games set Result= 'L' where game_id=18820826</v>
      </c>
      <c r="S2632" s="112" t="str">
        <f t="shared" si="1163"/>
        <v>Update lineups set player_name = 'Chatterton', raw_name = 'Chatterton' where game_id = 18820826 and player_order = 7</v>
      </c>
      <c r="T2632" s="112" t="str">
        <f t="shared" si="1164"/>
        <v/>
      </c>
      <c r="U2632" s="200" t="str">
        <f t="shared" si="1161"/>
        <v/>
      </c>
      <c r="V2632" s="112" t="str">
        <f t="shared" si="1165"/>
        <v/>
      </c>
      <c r="W2632" s="415" t="str">
        <f t="shared" si="1166"/>
        <v/>
      </c>
      <c r="Y2632" s="65" t="str">
        <f t="shared" si="1145"/>
        <v/>
      </c>
      <c r="Z2632" s="65" t="str">
        <f t="shared" si="1146"/>
        <v/>
      </c>
      <c r="AA2632" s="65" t="str">
        <f t="shared" si="1147"/>
        <v/>
      </c>
      <c r="AB2632" s="65" t="str">
        <f t="shared" si="1148"/>
        <v/>
      </c>
      <c r="AC2632" s="65" t="str">
        <f t="shared" si="1149"/>
        <v/>
      </c>
      <c r="AH2632" s="65" t="str">
        <f t="shared" si="1167"/>
        <v>189011227</v>
      </c>
      <c r="AI2632" s="65">
        <v>18901122</v>
      </c>
      <c r="AJ2632" s="65" t="s">
        <v>4596</v>
      </c>
      <c r="AK2632" s="65">
        <v>7</v>
      </c>
      <c r="AL2632" s="65" t="s">
        <v>3444</v>
      </c>
      <c r="AN2632" s="65" t="str">
        <f t="shared" si="1162"/>
        <v/>
      </c>
    </row>
    <row r="2633" spans="1:40" ht="16.8" customHeight="1" x14ac:dyDescent="0.25">
      <c r="A2633" s="113">
        <v>3</v>
      </c>
      <c r="B2633" s="342" t="s">
        <v>768</v>
      </c>
      <c r="C2633" s="342">
        <v>1</v>
      </c>
      <c r="D2633" s="349">
        <f t="shared" ref="D2633:D2686" si="1171">IF(C2633="", "", C2633)</f>
        <v>1</v>
      </c>
      <c r="E2633" s="211">
        <f t="shared" si="1168"/>
        <v>18820826</v>
      </c>
      <c r="F2633" s="262">
        <v>8</v>
      </c>
      <c r="G2633" s="211" t="s">
        <v>5188</v>
      </c>
      <c r="R2633" s="112" t="str">
        <f>IF(D2633="","", CONCATENATE("Update games set ", B2633, "= ",D2633," where game_id=", E2633))</f>
        <v>Update games set HT_f= 1 where game_id=18820826</v>
      </c>
      <c r="S2633" s="112" t="str">
        <f t="shared" si="1163"/>
        <v>Update lineups set player_name = 'Wallace', raw_name = 'Wallace' where game_id = 18820826 and player_order = 8</v>
      </c>
      <c r="T2633" s="112" t="str">
        <f t="shared" si="1164"/>
        <v/>
      </c>
      <c r="U2633" s="200" t="str">
        <f t="shared" si="1161"/>
        <v/>
      </c>
      <c r="V2633" s="112" t="str">
        <f t="shared" si="1165"/>
        <v/>
      </c>
      <c r="W2633" s="415" t="str">
        <f t="shared" si="1166"/>
        <v/>
      </c>
      <c r="Y2633" s="65" t="str">
        <f t="shared" si="1145"/>
        <v/>
      </c>
      <c r="Z2633" s="65" t="str">
        <f t="shared" si="1146"/>
        <v/>
      </c>
      <c r="AA2633" s="65" t="str">
        <f t="shared" si="1147"/>
        <v/>
      </c>
      <c r="AB2633" s="65" t="str">
        <f t="shared" si="1148"/>
        <v/>
      </c>
      <c r="AC2633" s="65" t="str">
        <f t="shared" si="1149"/>
        <v/>
      </c>
      <c r="AH2633" s="65" t="str">
        <f t="shared" si="1167"/>
        <v>189011228</v>
      </c>
      <c r="AI2633" s="65">
        <v>18901122</v>
      </c>
      <c r="AJ2633" s="65" t="s">
        <v>4596</v>
      </c>
      <c r="AK2633" s="65">
        <v>8</v>
      </c>
      <c r="AL2633" s="65" t="s">
        <v>3653</v>
      </c>
      <c r="AN2633" s="65" t="str">
        <f t="shared" si="1162"/>
        <v/>
      </c>
    </row>
    <row r="2634" spans="1:40" ht="16.8" customHeight="1" x14ac:dyDescent="0.25">
      <c r="A2634" s="113">
        <v>3</v>
      </c>
      <c r="B2634" s="342" t="s">
        <v>766</v>
      </c>
      <c r="C2634" s="342">
        <v>0</v>
      </c>
      <c r="D2634" s="349">
        <f t="shared" si="1171"/>
        <v>0</v>
      </c>
      <c r="E2634" s="211">
        <f t="shared" si="1168"/>
        <v>18820826</v>
      </c>
      <c r="F2634" s="262">
        <v>9</v>
      </c>
      <c r="G2634" s="194" t="s">
        <v>5189</v>
      </c>
      <c r="H2634" s="194"/>
      <c r="N2634" s="417"/>
      <c r="O2634" s="194"/>
      <c r="P2634" s="194"/>
      <c r="R2634" s="112" t="str">
        <f>IF(D2634="","", CONCATENATE("Update games set ", B2634, "= ",D2634," where game_id=", E2634))</f>
        <v>Update games set HT_a= 0 where game_id=18820826</v>
      </c>
      <c r="S2634" s="112" t="str">
        <f t="shared" si="1163"/>
        <v>Update lineups set player_name = 'Wilson', raw_name = 'Wilson' where game_id = 18820826 and player_order = 9</v>
      </c>
      <c r="T2634" s="112" t="str">
        <f t="shared" si="1164"/>
        <v/>
      </c>
      <c r="U2634" s="200" t="str">
        <f t="shared" si="1161"/>
        <v/>
      </c>
      <c r="V2634" s="112" t="str">
        <f t="shared" si="1165"/>
        <v/>
      </c>
      <c r="W2634" s="415" t="str">
        <f t="shared" si="1166"/>
        <v/>
      </c>
      <c r="Y2634" s="65" t="str">
        <f t="shared" si="1145"/>
        <v/>
      </c>
      <c r="Z2634" s="65" t="str">
        <f t="shared" si="1146"/>
        <v/>
      </c>
      <c r="AA2634" s="65" t="str">
        <f t="shared" si="1147"/>
        <v/>
      </c>
      <c r="AB2634" s="65" t="str">
        <f t="shared" si="1148"/>
        <v/>
      </c>
      <c r="AC2634" s="65" t="str">
        <f t="shared" si="1149"/>
        <v/>
      </c>
      <c r="AH2634" s="65" t="str">
        <f t="shared" si="1167"/>
        <v>189011229</v>
      </c>
      <c r="AI2634" s="65">
        <v>18901122</v>
      </c>
      <c r="AJ2634" s="65" t="s">
        <v>4596</v>
      </c>
      <c r="AK2634" s="65">
        <v>9</v>
      </c>
      <c r="AL2634" s="65" t="s">
        <v>3296</v>
      </c>
      <c r="AN2634" s="65" t="str">
        <f t="shared" si="1162"/>
        <v/>
      </c>
    </row>
    <row r="2635" spans="1:40" ht="16.8" customHeight="1" x14ac:dyDescent="0.25">
      <c r="A2635" s="113">
        <v>3</v>
      </c>
      <c r="B2635" s="342" t="s">
        <v>753</v>
      </c>
      <c r="C2635" s="351"/>
      <c r="D2635" s="350" t="str">
        <f t="shared" ref="D2635:D2683" si="1172">IF(C2635="", "", CONCATENATE("'", C2635,"'"))</f>
        <v/>
      </c>
      <c r="E2635" s="211">
        <f t="shared" si="1168"/>
        <v>18820826</v>
      </c>
      <c r="F2635" s="262">
        <v>10</v>
      </c>
      <c r="G2635" s="194" t="s">
        <v>4780</v>
      </c>
      <c r="N2635" s="417"/>
      <c r="O2635" s="194"/>
      <c r="P2635" s="194"/>
      <c r="R2635" s="112" t="str">
        <f>IF(D2635="","", CONCATENATE("Update games set ", B2635, "= ",D2635," where game_id=", E2635))</f>
        <v/>
      </c>
      <c r="S2635" s="112" t="str">
        <f t="shared" si="1163"/>
        <v>Update lineups set player_name = 'Brown', raw_name = 'Brown' where game_id = 18820826 and player_order = 10</v>
      </c>
      <c r="T2635" s="112" t="str">
        <f t="shared" si="1164"/>
        <v/>
      </c>
      <c r="U2635" s="200" t="str">
        <f t="shared" si="1161"/>
        <v/>
      </c>
      <c r="V2635" s="112" t="str">
        <f t="shared" si="1165"/>
        <v/>
      </c>
      <c r="W2635" s="415" t="str">
        <f t="shared" si="1166"/>
        <v/>
      </c>
      <c r="Y2635" s="65" t="str">
        <f t="shared" si="1145"/>
        <v/>
      </c>
      <c r="Z2635" s="65" t="str">
        <f t="shared" si="1146"/>
        <v/>
      </c>
      <c r="AA2635" s="65" t="str">
        <f t="shared" si="1147"/>
        <v/>
      </c>
      <c r="AB2635" s="65" t="str">
        <f t="shared" si="1148"/>
        <v/>
      </c>
      <c r="AC2635" s="65" t="str">
        <f t="shared" si="1149"/>
        <v/>
      </c>
      <c r="AH2635" s="65" t="str">
        <f t="shared" si="1167"/>
        <v>1890112210</v>
      </c>
      <c r="AI2635" s="65">
        <v>18901122</v>
      </c>
      <c r="AJ2635" s="65" t="s">
        <v>4596</v>
      </c>
      <c r="AK2635" s="65">
        <v>10</v>
      </c>
      <c r="AL2635" s="65" t="s">
        <v>3632</v>
      </c>
      <c r="AN2635" s="65" t="str">
        <f t="shared" si="1162"/>
        <v/>
      </c>
    </row>
    <row r="2636" spans="1:40" ht="16.8" customHeight="1" x14ac:dyDescent="0.25">
      <c r="A2636" s="113">
        <v>3</v>
      </c>
      <c r="B2636" s="342" t="s">
        <v>746</v>
      </c>
      <c r="C2636" s="351" t="s">
        <v>5062</v>
      </c>
      <c r="D2636" s="334" t="str">
        <f>CONCATENATE("'", LEFT(E2636,4),"-",MID(E2636,5,2),"-", MID(E2636,7,2), " ", C2636,"'")</f>
        <v>'1882-08-26 15:00'</v>
      </c>
      <c r="E2636" s="211">
        <f t="shared" si="1168"/>
        <v>18820826</v>
      </c>
      <c r="F2636" s="262">
        <v>11</v>
      </c>
      <c r="G2636" s="211" t="s">
        <v>4939</v>
      </c>
      <c r="R2636" s="112" t="str">
        <f>IF(D2636="","", CONCATENATE("Update games set ", B2636, "= ",D2636," where game_id=", E2636))</f>
        <v>Update games set Game_date= '1882-08-26 15:00' where game_id=18820826</v>
      </c>
      <c r="S2636" s="112" t="str">
        <f t="shared" si="1163"/>
        <v>Update lineups set player_name = 'J Sands', raw_name = 'J Sands' where game_id = 18820826 and player_order = 11</v>
      </c>
      <c r="T2636" s="112" t="str">
        <f t="shared" si="1164"/>
        <v/>
      </c>
      <c r="U2636" s="200" t="str">
        <f t="shared" si="1161"/>
        <v/>
      </c>
      <c r="V2636" s="112" t="str">
        <f t="shared" si="1165"/>
        <v/>
      </c>
      <c r="W2636" s="415" t="str">
        <f t="shared" si="1166"/>
        <v/>
      </c>
      <c r="Y2636" s="65" t="str">
        <f t="shared" si="1145"/>
        <v/>
      </c>
      <c r="Z2636" s="65" t="str">
        <f t="shared" si="1146"/>
        <v/>
      </c>
      <c r="AA2636" s="65" t="str">
        <f t="shared" si="1147"/>
        <v/>
      </c>
      <c r="AB2636" s="65" t="str">
        <f t="shared" si="1148"/>
        <v/>
      </c>
      <c r="AC2636" s="65" t="str">
        <f t="shared" si="1149"/>
        <v/>
      </c>
      <c r="AH2636" s="65" t="str">
        <f t="shared" si="1167"/>
        <v>1890112211</v>
      </c>
      <c r="AI2636" s="65">
        <v>18901122</v>
      </c>
      <c r="AJ2636" s="65" t="s">
        <v>4596</v>
      </c>
      <c r="AK2636" s="65">
        <v>11</v>
      </c>
      <c r="AL2636" s="65" t="s">
        <v>3314</v>
      </c>
      <c r="AN2636" s="65" t="str">
        <f t="shared" si="1162"/>
        <v/>
      </c>
    </row>
    <row r="2637" spans="1:40" ht="16.8" customHeight="1" x14ac:dyDescent="0.25">
      <c r="A2637" s="113">
        <v>3</v>
      </c>
      <c r="B2637" s="342" t="s">
        <v>25</v>
      </c>
      <c r="D2637" s="350" t="str">
        <f t="shared" si="1154"/>
        <v/>
      </c>
      <c r="E2637" s="211">
        <f t="shared" si="1168"/>
        <v>18820826</v>
      </c>
      <c r="F2637" s="262">
        <v>12</v>
      </c>
      <c r="G2637" s="212"/>
      <c r="H2637" s="212"/>
      <c r="N2637" s="416"/>
      <c r="O2637" s="212"/>
      <c r="P2637" s="212"/>
      <c r="R2637" s="112" t="str">
        <f>IF(D2637="","", CONCATENATE("Update games set ", B2637, "= ",D2637," where game_id=", E2637))</f>
        <v/>
      </c>
      <c r="S2637" s="112" t="str">
        <f t="shared" si="1163"/>
        <v/>
      </c>
      <c r="T2637" s="112" t="str">
        <f t="shared" si="1164"/>
        <v/>
      </c>
      <c r="U2637" s="200" t="str">
        <f t="shared" si="1161"/>
        <v/>
      </c>
      <c r="V2637" s="112" t="str">
        <f t="shared" si="1165"/>
        <v/>
      </c>
      <c r="W2637" s="415" t="str">
        <f t="shared" si="1166"/>
        <v/>
      </c>
      <c r="Y2637" s="65" t="str">
        <f t="shared" si="1145"/>
        <v/>
      </c>
      <c r="Z2637" s="65" t="str">
        <f t="shared" si="1146"/>
        <v/>
      </c>
      <c r="AA2637" s="65" t="str">
        <f t="shared" si="1147"/>
        <v/>
      </c>
      <c r="AB2637" s="65" t="str">
        <f t="shared" si="1148"/>
        <v/>
      </c>
      <c r="AC2637" s="65" t="str">
        <f t="shared" si="1149"/>
        <v/>
      </c>
      <c r="AH2637" s="65" t="str">
        <f t="shared" si="1167"/>
        <v>1890112212</v>
      </c>
      <c r="AI2637" s="65">
        <v>18901122</v>
      </c>
      <c r="AJ2637" s="65" t="s">
        <v>4596</v>
      </c>
      <c r="AK2637" s="65">
        <v>12</v>
      </c>
      <c r="AL2637" s="65" t="s">
        <v>653</v>
      </c>
      <c r="AN2637" s="65" t="str">
        <f t="shared" si="1162"/>
        <v/>
      </c>
    </row>
    <row r="2638" spans="1:40" ht="16.8" customHeight="1" x14ac:dyDescent="0.25">
      <c r="A2638" s="113">
        <v>3</v>
      </c>
      <c r="B2638" s="342" t="s">
        <v>475</v>
      </c>
      <c r="D2638" s="349" t="str">
        <f t="shared" si="1171"/>
        <v/>
      </c>
      <c r="E2638" s="211">
        <f t="shared" si="1168"/>
        <v>18820826</v>
      </c>
      <c r="F2638" s="262">
        <v>13</v>
      </c>
      <c r="R2638" s="112" t="str">
        <f>IF(D2638="","", CONCATENATE("Update games set ", B2638, "= ",D2638," where game_id=", E2638))</f>
        <v/>
      </c>
      <c r="S2638" s="112" t="str">
        <f t="shared" si="1163"/>
        <v/>
      </c>
      <c r="T2638" s="112" t="str">
        <f t="shared" si="1164"/>
        <v/>
      </c>
      <c r="U2638" s="200" t="str">
        <f t="shared" si="1161"/>
        <v/>
      </c>
      <c r="V2638" s="112" t="str">
        <f t="shared" si="1165"/>
        <v/>
      </c>
      <c r="W2638" s="415" t="str">
        <f t="shared" si="1166"/>
        <v/>
      </c>
      <c r="Y2638" s="65" t="str">
        <f t="shared" ref="Y2638:Y2701" si="1173">IF(I2638="","",CONCATENATE("update goals set scorer_name = '",SUBSTITUTE(J2638, "'", "''"),"'"))</f>
        <v/>
      </c>
      <c r="Z2638" s="65" t="str">
        <f t="shared" ref="Z2638:Z2701" si="1174">IF(K2638="", "", CONCATENATE(", goal_min = ", K2638))</f>
        <v/>
      </c>
      <c r="AA2638" s="65" t="str">
        <f t="shared" ref="AA2638:AA2701" si="1175">IF(L2638="", "", CONCATENATE(", Pen = '", UPPER(L2638), "'"))</f>
        <v/>
      </c>
      <c r="AB2638" s="65" t="str">
        <f t="shared" ref="AB2638:AB2701" si="1176">IF(M2638="", "", CONCATENATE(", OG = '", UPPER(M2638), "'"))</f>
        <v/>
      </c>
      <c r="AC2638" s="65" t="str">
        <f t="shared" ref="AC2638:AC2701" si="1177">IF(I2638="", "", CONCATENATE(" where game_id = ", E2638, " and goal_order = ", I2638))</f>
        <v/>
      </c>
      <c r="AH2638" s="65" t="str">
        <f t="shared" si="1167"/>
        <v>1890112213</v>
      </c>
      <c r="AI2638" s="65">
        <v>18901122</v>
      </c>
      <c r="AJ2638" s="65" t="s">
        <v>4596</v>
      </c>
      <c r="AK2638" s="65">
        <v>13</v>
      </c>
      <c r="AL2638" s="65" t="s">
        <v>653</v>
      </c>
      <c r="AN2638" s="65" t="str">
        <f t="shared" si="1162"/>
        <v/>
      </c>
    </row>
    <row r="2639" spans="1:40" ht="16.8" customHeight="1" x14ac:dyDescent="0.25">
      <c r="A2639" s="113">
        <v>3</v>
      </c>
      <c r="B2639" s="342" t="s">
        <v>20</v>
      </c>
      <c r="D2639" s="350" t="str">
        <f t="shared" si="1154"/>
        <v/>
      </c>
      <c r="E2639" s="211">
        <f t="shared" si="1168"/>
        <v>18820826</v>
      </c>
      <c r="F2639" s="262">
        <v>14</v>
      </c>
      <c r="R2639" s="112" t="str">
        <f>IF(D2639="","", CONCATENATE("Update games set ", B2639, "= ",D2639," where game_id=", E2639))</f>
        <v/>
      </c>
      <c r="S2639" s="112" t="str">
        <f t="shared" si="1163"/>
        <v/>
      </c>
      <c r="T2639" s="112" t="str">
        <f t="shared" si="1164"/>
        <v/>
      </c>
      <c r="U2639" s="200" t="str">
        <f t="shared" si="1161"/>
        <v/>
      </c>
      <c r="V2639" s="112" t="str">
        <f t="shared" si="1165"/>
        <v/>
      </c>
      <c r="W2639" s="415" t="str">
        <f t="shared" si="1166"/>
        <v/>
      </c>
      <c r="Y2639" s="65" t="str">
        <f t="shared" si="1173"/>
        <v/>
      </c>
      <c r="Z2639" s="65" t="str">
        <f t="shared" si="1174"/>
        <v/>
      </c>
      <c r="AA2639" s="65" t="str">
        <f t="shared" si="1175"/>
        <v/>
      </c>
      <c r="AB2639" s="65" t="str">
        <f t="shared" si="1176"/>
        <v/>
      </c>
      <c r="AC2639" s="65" t="str">
        <f t="shared" si="1177"/>
        <v/>
      </c>
      <c r="AH2639" s="65" t="str">
        <f t="shared" si="1167"/>
        <v>1890112214</v>
      </c>
      <c r="AI2639" s="65">
        <v>18901122</v>
      </c>
      <c r="AJ2639" s="65" t="s">
        <v>4596</v>
      </c>
      <c r="AK2639" s="65">
        <v>14</v>
      </c>
      <c r="AL2639" s="65" t="s">
        <v>653</v>
      </c>
      <c r="AN2639" s="65" t="str">
        <f t="shared" si="1162"/>
        <v/>
      </c>
    </row>
    <row r="2640" spans="1:40" ht="16.8" customHeight="1" x14ac:dyDescent="0.25">
      <c r="A2640" s="113">
        <v>3</v>
      </c>
      <c r="B2640" s="342" t="s">
        <v>4882</v>
      </c>
      <c r="C2640" s="342" t="str">
        <f>IF(C2639="", "", C2639)</f>
        <v/>
      </c>
      <c r="D2640" s="350" t="str">
        <f t="shared" si="1154"/>
        <v/>
      </c>
      <c r="E2640" s="211">
        <f t="shared" si="1168"/>
        <v>18820826</v>
      </c>
      <c r="F2640" s="262">
        <v>15</v>
      </c>
      <c r="R2640" s="112" t="str">
        <f>IF(D2640="","", CONCATENATE("Update games set ", B2640, "= ",D2640," where game_id=", E2640))</f>
        <v/>
      </c>
      <c r="S2640" s="112" t="str">
        <f t="shared" si="1163"/>
        <v/>
      </c>
      <c r="T2640" s="112" t="str">
        <f t="shared" si="1164"/>
        <v/>
      </c>
      <c r="U2640" s="200" t="str">
        <f t="shared" si="1161"/>
        <v/>
      </c>
      <c r="V2640" s="112" t="str">
        <f t="shared" si="1165"/>
        <v/>
      </c>
      <c r="W2640" s="415" t="str">
        <f t="shared" si="1166"/>
        <v/>
      </c>
      <c r="Y2640" s="65" t="str">
        <f t="shared" si="1173"/>
        <v/>
      </c>
      <c r="Z2640" s="65" t="str">
        <f t="shared" si="1174"/>
        <v/>
      </c>
      <c r="AA2640" s="65" t="str">
        <f t="shared" si="1175"/>
        <v/>
      </c>
      <c r="AB2640" s="65" t="str">
        <f t="shared" si="1176"/>
        <v/>
      </c>
      <c r="AC2640" s="65" t="str">
        <f t="shared" si="1177"/>
        <v/>
      </c>
      <c r="AH2640" s="65" t="str">
        <f t="shared" si="1167"/>
        <v>1890112215</v>
      </c>
      <c r="AI2640" s="65">
        <v>18901122</v>
      </c>
      <c r="AJ2640" s="65" t="s">
        <v>4596</v>
      </c>
      <c r="AK2640" s="65">
        <v>15</v>
      </c>
      <c r="AL2640" s="65" t="s">
        <v>653</v>
      </c>
      <c r="AN2640" s="65" t="str">
        <f t="shared" si="1162"/>
        <v/>
      </c>
    </row>
    <row r="2641" spans="1:40" s="126" customFormat="1" ht="16.8" customHeight="1" thickBot="1" x14ac:dyDescent="0.3">
      <c r="A2641" s="113">
        <v>3</v>
      </c>
      <c r="B2641" s="116" t="s">
        <v>115</v>
      </c>
      <c r="C2641" s="352"/>
      <c r="D2641" s="370" t="str">
        <f t="shared" ref="D2641" si="1178">IF(MID(E2641,5,2)*1&gt;6,_xlfn.CONCAT("'",LEFT(E2641,4),"-",MID(E2641,3,2)+1,"'"),_xlfn.CONCAT("'",LEFT(E2641,4)-1,"-",MID(E2641,3,2),"'"))</f>
        <v>'1882-83'</v>
      </c>
      <c r="E2641" s="214">
        <f t="shared" si="1168"/>
        <v>18820826</v>
      </c>
      <c r="F2641" s="266">
        <v>16</v>
      </c>
      <c r="G2641" s="343"/>
      <c r="H2641" s="343"/>
      <c r="I2641" s="267"/>
      <c r="J2641" s="214"/>
      <c r="K2641" s="266"/>
      <c r="L2641" s="266"/>
      <c r="M2641" s="266"/>
      <c r="N2641" s="419"/>
      <c r="O2641" s="343"/>
      <c r="P2641" s="343"/>
      <c r="Q2641" s="346"/>
      <c r="R2641" s="112" t="str">
        <f>IF(D2641="","", CONCATENATE("Update games set ", B2641, "= ",D2641," where game_id=", E2641))</f>
        <v>Update games set Season= '1882-83' where game_id=18820826</v>
      </c>
      <c r="S2641" s="112" t="str">
        <f t="shared" si="1163"/>
        <v/>
      </c>
      <c r="T2641" s="112" t="str">
        <f t="shared" si="1164"/>
        <v/>
      </c>
      <c r="U2641" s="200" t="str">
        <f t="shared" si="1161"/>
        <v/>
      </c>
      <c r="V2641" s="112" t="str">
        <f t="shared" si="1165"/>
        <v/>
      </c>
      <c r="W2641" s="415" t="str">
        <f t="shared" si="1166"/>
        <v/>
      </c>
      <c r="X2641" s="240"/>
      <c r="Y2641" s="65" t="str">
        <f t="shared" si="1173"/>
        <v/>
      </c>
      <c r="Z2641" s="65" t="str">
        <f t="shared" si="1174"/>
        <v/>
      </c>
      <c r="AA2641" s="65" t="str">
        <f t="shared" si="1175"/>
        <v/>
      </c>
      <c r="AB2641" s="65" t="str">
        <f t="shared" si="1176"/>
        <v/>
      </c>
      <c r="AC2641" s="65" t="str">
        <f t="shared" si="1177"/>
        <v/>
      </c>
      <c r="AH2641" s="65" t="str">
        <f t="shared" si="1167"/>
        <v>1890112216</v>
      </c>
      <c r="AI2641" s="126">
        <v>18901122</v>
      </c>
      <c r="AJ2641" s="126" t="s">
        <v>4596</v>
      </c>
      <c r="AK2641" s="126">
        <v>16</v>
      </c>
      <c r="AL2641" s="126" t="s">
        <v>653</v>
      </c>
      <c r="AN2641" s="65" t="str">
        <f t="shared" si="1162"/>
        <v/>
      </c>
    </row>
    <row r="2642" spans="1:40" ht="15" thickTop="1" x14ac:dyDescent="0.25">
      <c r="A2642" s="113">
        <v>3</v>
      </c>
      <c r="B2642" s="341" t="s">
        <v>22</v>
      </c>
      <c r="C2642" s="341" t="s">
        <v>5190</v>
      </c>
      <c r="D2642" s="341" t="str">
        <f t="shared" si="1154"/>
        <v>'Sheepshed'</v>
      </c>
      <c r="E2642" s="211">
        <v>18820902</v>
      </c>
      <c r="F2642" s="262">
        <v>1</v>
      </c>
      <c r="G2642" s="211" t="s">
        <v>4939</v>
      </c>
      <c r="H2642" s="212"/>
      <c r="R2642" s="112" t="str">
        <f>IF(D2642="","", CONCATENATE("Update games set ", B2642, "= ",D2642," where game_id=", E2642))</f>
        <v>Update games set Opponent= 'Sheepshed' where game_id=18820902</v>
      </c>
      <c r="S2642" s="112" t="str">
        <f t="shared" si="1163"/>
        <v>Update lineups set player_name = 'J Sands', raw_name = 'J Sands' where game_id = 18820902 and player_order = 1</v>
      </c>
      <c r="T2642" s="112" t="str">
        <f t="shared" si="1164"/>
        <v/>
      </c>
      <c r="U2642" s="200" t="str">
        <f t="shared" si="1161"/>
        <v/>
      </c>
      <c r="V2642" s="112" t="str">
        <f t="shared" si="1165"/>
        <v/>
      </c>
      <c r="W2642" s="415" t="str">
        <f t="shared" si="1166"/>
        <v/>
      </c>
      <c r="Y2642" s="65" t="str">
        <f t="shared" si="1173"/>
        <v/>
      </c>
      <c r="Z2642" s="65" t="str">
        <f t="shared" si="1174"/>
        <v/>
      </c>
      <c r="AA2642" s="65" t="str">
        <f t="shared" si="1175"/>
        <v/>
      </c>
      <c r="AB2642" s="65" t="str">
        <f t="shared" si="1176"/>
        <v/>
      </c>
      <c r="AC2642" s="65" t="str">
        <f t="shared" si="1177"/>
        <v/>
      </c>
      <c r="AH2642" s="65" t="str">
        <f t="shared" si="1167"/>
        <v>189011291</v>
      </c>
      <c r="AI2642" s="65">
        <v>18901129</v>
      </c>
      <c r="AJ2642" s="65" t="s">
        <v>68</v>
      </c>
      <c r="AK2642" s="65">
        <v>1</v>
      </c>
      <c r="AL2642" s="65" t="s">
        <v>2981</v>
      </c>
      <c r="AN2642" s="65" t="str">
        <f t="shared" si="1162"/>
        <v>update games set source = 'The Nottingham Forest Football Scrapbook' where game_id = 18820902</v>
      </c>
    </row>
    <row r="2643" spans="1:40" ht="16.8" customHeight="1" x14ac:dyDescent="0.25">
      <c r="A2643" s="113">
        <v>3</v>
      </c>
      <c r="B2643" s="342" t="s">
        <v>4979</v>
      </c>
      <c r="C2643" s="342" t="str">
        <f>IF(C2642="", "", C2642)</f>
        <v>Sheepshed</v>
      </c>
      <c r="D2643" s="350" t="str">
        <f t="shared" si="1154"/>
        <v>'Sheepshed'</v>
      </c>
      <c r="E2643" s="211">
        <f>E2642</f>
        <v>18820902</v>
      </c>
      <c r="F2643" s="262">
        <v>2</v>
      </c>
      <c r="G2643" s="211" t="s">
        <v>5192</v>
      </c>
      <c r="R2643" s="112" t="str">
        <f>IF(D2643="","", CONCATENATE("Update games set ", B2643, "= ",D2643," where game_id=", E2643))</f>
        <v>Update games set Opp_parent= 'Sheepshed' where game_id=18820902</v>
      </c>
      <c r="S2643" s="112" t="str">
        <f t="shared" si="1163"/>
        <v>Update lineups set player_name = 'F Taylor', raw_name = 'F Taylor' where game_id = 18820902 and player_order = 2</v>
      </c>
      <c r="T2643" s="112" t="str">
        <f t="shared" si="1164"/>
        <v/>
      </c>
      <c r="U2643" s="200" t="str">
        <f t="shared" si="1161"/>
        <v/>
      </c>
      <c r="V2643" s="112" t="str">
        <f t="shared" si="1165"/>
        <v/>
      </c>
      <c r="W2643" s="415" t="str">
        <f t="shared" si="1166"/>
        <v/>
      </c>
      <c r="Y2643" s="65" t="str">
        <f t="shared" si="1173"/>
        <v/>
      </c>
      <c r="Z2643" s="65" t="str">
        <f t="shared" si="1174"/>
        <v/>
      </c>
      <c r="AA2643" s="65" t="str">
        <f t="shared" si="1175"/>
        <v/>
      </c>
      <c r="AB2643" s="65" t="str">
        <f t="shared" si="1176"/>
        <v/>
      </c>
      <c r="AC2643" s="65" t="str">
        <f t="shared" si="1177"/>
        <v/>
      </c>
      <c r="AH2643" s="65" t="str">
        <f t="shared" si="1167"/>
        <v>189011292</v>
      </c>
      <c r="AI2643" s="65">
        <v>18901129</v>
      </c>
      <c r="AJ2643" s="65" t="s">
        <v>68</v>
      </c>
      <c r="AK2643" s="65">
        <v>2</v>
      </c>
      <c r="AL2643" s="65" t="s">
        <v>2046</v>
      </c>
      <c r="AN2643" s="65" t="str">
        <f t="shared" si="1162"/>
        <v/>
      </c>
    </row>
    <row r="2644" spans="1:40" ht="16.8" customHeight="1" x14ac:dyDescent="0.25">
      <c r="A2644" s="113">
        <v>3</v>
      </c>
      <c r="B2644" s="342" t="s">
        <v>2653</v>
      </c>
      <c r="C2644" s="342" t="s">
        <v>663</v>
      </c>
      <c r="D2644" s="350" t="str">
        <f t="shared" si="1154"/>
        <v>'Friendly'</v>
      </c>
      <c r="E2644" s="211">
        <f t="shared" ref="E2644:E2657" si="1179">E2643</f>
        <v>18820902</v>
      </c>
      <c r="F2644" s="262">
        <v>3</v>
      </c>
      <c r="G2644" s="211" t="s">
        <v>5007</v>
      </c>
      <c r="R2644" s="112" t="str">
        <f>IF(D2644="","", CONCATENATE("Update games set ", B2644, "= ",D2644," where game_id=", E2644))</f>
        <v>Update games set Game_type= 'Friendly' where game_id=18820902</v>
      </c>
      <c r="S2644" s="112" t="str">
        <f t="shared" si="1163"/>
        <v>Update lineups set player_name = 'S Norman', raw_name = 'S Norman' where game_id = 18820902 and player_order = 3</v>
      </c>
      <c r="T2644" s="112" t="str">
        <f t="shared" si="1164"/>
        <v/>
      </c>
      <c r="U2644" s="200" t="str">
        <f t="shared" si="1161"/>
        <v/>
      </c>
      <c r="V2644" s="112" t="str">
        <f t="shared" si="1165"/>
        <v/>
      </c>
      <c r="W2644" s="415" t="str">
        <f t="shared" si="1166"/>
        <v/>
      </c>
      <c r="Y2644" s="65" t="str">
        <f t="shared" si="1173"/>
        <v/>
      </c>
      <c r="Z2644" s="65" t="str">
        <f t="shared" si="1174"/>
        <v/>
      </c>
      <c r="AA2644" s="65" t="str">
        <f t="shared" si="1175"/>
        <v/>
      </c>
      <c r="AB2644" s="65" t="str">
        <f t="shared" si="1176"/>
        <v/>
      </c>
      <c r="AC2644" s="65" t="str">
        <f t="shared" si="1177"/>
        <v/>
      </c>
      <c r="AH2644" s="65" t="str">
        <f t="shared" si="1167"/>
        <v>189011293</v>
      </c>
      <c r="AI2644" s="65">
        <v>18901129</v>
      </c>
      <c r="AJ2644" s="65" t="s">
        <v>68</v>
      </c>
      <c r="AK2644" s="65">
        <v>3</v>
      </c>
      <c r="AL2644" s="65" t="s">
        <v>3596</v>
      </c>
      <c r="AN2644" s="65" t="str">
        <f t="shared" si="1162"/>
        <v/>
      </c>
    </row>
    <row r="2645" spans="1:40" ht="16.8" customHeight="1" x14ac:dyDescent="0.25">
      <c r="A2645" s="113">
        <v>3</v>
      </c>
      <c r="B2645" s="342" t="s">
        <v>4978</v>
      </c>
      <c r="C2645" s="342" t="s">
        <v>0</v>
      </c>
      <c r="D2645" s="350" t="str">
        <f t="shared" si="1154"/>
        <v>'A'</v>
      </c>
      <c r="E2645" s="211">
        <f t="shared" si="1179"/>
        <v>18820902</v>
      </c>
      <c r="F2645" s="262">
        <v>4</v>
      </c>
      <c r="G2645" s="211" t="s">
        <v>5193</v>
      </c>
      <c r="R2645" s="112" t="str">
        <f>IF(D2645="","", CONCATENATE("Update games set ", B2645, "= ",D2645," where game_id=", E2645))</f>
        <v>Update games set HAN= 'A' where game_id=18820902</v>
      </c>
      <c r="S2645" s="112" t="str">
        <f t="shared" si="1163"/>
        <v>Update lineups set player_name = 'H Lane', raw_name = 'H Lane' where game_id = 18820902 and player_order = 4</v>
      </c>
      <c r="T2645" s="112" t="str">
        <f t="shared" si="1164"/>
        <v/>
      </c>
      <c r="U2645" s="200" t="str">
        <f t="shared" si="1161"/>
        <v/>
      </c>
      <c r="V2645" s="112" t="str">
        <f t="shared" si="1165"/>
        <v/>
      </c>
      <c r="W2645" s="415" t="str">
        <f t="shared" si="1166"/>
        <v/>
      </c>
      <c r="Y2645" s="65" t="str">
        <f t="shared" si="1173"/>
        <v/>
      </c>
      <c r="Z2645" s="65" t="str">
        <f t="shared" si="1174"/>
        <v/>
      </c>
      <c r="AA2645" s="65" t="str">
        <f t="shared" si="1175"/>
        <v/>
      </c>
      <c r="AB2645" s="65" t="str">
        <f t="shared" si="1176"/>
        <v/>
      </c>
      <c r="AC2645" s="65" t="str">
        <f t="shared" si="1177"/>
        <v/>
      </c>
      <c r="AH2645" s="65" t="str">
        <f t="shared" si="1167"/>
        <v>189011294</v>
      </c>
      <c r="AI2645" s="65">
        <v>18901129</v>
      </c>
      <c r="AJ2645" s="65" t="s">
        <v>68</v>
      </c>
      <c r="AK2645" s="65">
        <v>4</v>
      </c>
      <c r="AL2645" s="65" t="s">
        <v>3645</v>
      </c>
      <c r="AN2645" s="65" t="str">
        <f t="shared" si="1162"/>
        <v/>
      </c>
    </row>
    <row r="2646" spans="1:40" ht="16.8" customHeight="1" x14ac:dyDescent="0.25">
      <c r="A2646" s="113">
        <v>3</v>
      </c>
      <c r="B2646" s="342" t="s">
        <v>5</v>
      </c>
      <c r="C2646" s="342">
        <v>4</v>
      </c>
      <c r="D2646" s="349">
        <f t="shared" si="1169"/>
        <v>4</v>
      </c>
      <c r="E2646" s="211">
        <f t="shared" si="1179"/>
        <v>18820902</v>
      </c>
      <c r="F2646" s="262">
        <v>5</v>
      </c>
      <c r="G2646" s="211" t="s">
        <v>5018</v>
      </c>
      <c r="R2646" s="112" t="str">
        <f>IF(D2646="","", CONCATENATE("Update games set ", B2646, "= ",D2646," where game_id=", E2646))</f>
        <v>Update games set F= 4 where game_id=18820902</v>
      </c>
      <c r="S2646" s="112" t="str">
        <f t="shared" si="1163"/>
        <v>Update lineups set player_name = 'F Beardsley', raw_name = 'F Beardsley' where game_id = 18820902 and player_order = 5</v>
      </c>
      <c r="T2646" s="112" t="str">
        <f t="shared" si="1164"/>
        <v/>
      </c>
      <c r="U2646" s="200" t="str">
        <f t="shared" si="1161"/>
        <v/>
      </c>
      <c r="V2646" s="112" t="str">
        <f t="shared" si="1165"/>
        <v/>
      </c>
      <c r="W2646" s="415" t="str">
        <f t="shared" si="1166"/>
        <v/>
      </c>
      <c r="Y2646" s="65" t="str">
        <f t="shared" si="1173"/>
        <v/>
      </c>
      <c r="Z2646" s="65" t="str">
        <f t="shared" si="1174"/>
        <v/>
      </c>
      <c r="AA2646" s="65" t="str">
        <f t="shared" si="1175"/>
        <v/>
      </c>
      <c r="AB2646" s="65" t="str">
        <f t="shared" si="1176"/>
        <v/>
      </c>
      <c r="AC2646" s="65" t="str">
        <f t="shared" si="1177"/>
        <v/>
      </c>
      <c r="AH2646" s="65" t="str">
        <f t="shared" si="1167"/>
        <v>189011295</v>
      </c>
      <c r="AI2646" s="65">
        <v>18901129</v>
      </c>
      <c r="AJ2646" s="65" t="s">
        <v>68</v>
      </c>
      <c r="AK2646" s="65">
        <v>5</v>
      </c>
      <c r="AL2646" s="65" t="s">
        <v>3590</v>
      </c>
      <c r="AN2646" s="65" t="str">
        <f t="shared" si="1162"/>
        <v/>
      </c>
    </row>
    <row r="2647" spans="1:40" ht="16.8" customHeight="1" x14ac:dyDescent="0.25">
      <c r="A2647" s="113">
        <v>3</v>
      </c>
      <c r="B2647" s="342" t="s">
        <v>0</v>
      </c>
      <c r="C2647" s="342">
        <v>0</v>
      </c>
      <c r="D2647" s="349">
        <f t="shared" si="1169"/>
        <v>0</v>
      </c>
      <c r="E2647" s="211">
        <f t="shared" si="1179"/>
        <v>18820902</v>
      </c>
      <c r="F2647" s="262">
        <v>6</v>
      </c>
      <c r="G2647" s="211" t="s">
        <v>5194</v>
      </c>
      <c r="R2647" s="112" t="str">
        <f>IF(D2647="","", CONCATENATE("Update games set ", B2647, "= ",D2647," where game_id=", E2647))</f>
        <v>Update games set A= 0 where game_id=18820902</v>
      </c>
      <c r="S2647" s="112" t="str">
        <f t="shared" si="1163"/>
        <v>Update lineups set player_name = 'J Ward', raw_name = 'J Ward' where game_id = 18820902 and player_order = 6</v>
      </c>
      <c r="T2647" s="112" t="str">
        <f t="shared" si="1164"/>
        <v/>
      </c>
      <c r="U2647" s="200" t="str">
        <f t="shared" si="1161"/>
        <v/>
      </c>
      <c r="V2647" s="112" t="str">
        <f t="shared" si="1165"/>
        <v/>
      </c>
      <c r="W2647" s="415" t="str">
        <f t="shared" si="1166"/>
        <v/>
      </c>
      <c r="Y2647" s="65" t="str">
        <f t="shared" si="1173"/>
        <v/>
      </c>
      <c r="Z2647" s="65" t="str">
        <f t="shared" si="1174"/>
        <v/>
      </c>
      <c r="AA2647" s="65" t="str">
        <f t="shared" si="1175"/>
        <v/>
      </c>
      <c r="AB2647" s="65" t="str">
        <f t="shared" si="1176"/>
        <v/>
      </c>
      <c r="AC2647" s="65" t="str">
        <f t="shared" si="1177"/>
        <v/>
      </c>
      <c r="AH2647" s="65" t="str">
        <f t="shared" si="1167"/>
        <v>189011296</v>
      </c>
      <c r="AI2647" s="65">
        <v>18901129</v>
      </c>
      <c r="AJ2647" s="65" t="s">
        <v>68</v>
      </c>
      <c r="AK2647" s="65">
        <v>6</v>
      </c>
      <c r="AL2647" s="65" t="s">
        <v>2029</v>
      </c>
      <c r="AN2647" s="65" t="str">
        <f t="shared" si="1162"/>
        <v/>
      </c>
    </row>
    <row r="2648" spans="1:40" ht="16.8" customHeight="1" x14ac:dyDescent="0.25">
      <c r="A2648" s="113">
        <v>3</v>
      </c>
      <c r="B2648" s="342" t="s">
        <v>23</v>
      </c>
      <c r="D2648" s="334" t="str">
        <f t="shared" ref="D2648" si="1180">IF(C2648="",IF(D2646&gt;D2647,"'W'",IF(D2646=D2647,"'D'","'L'")),_xlfn.CONCAT("'",C2648,"'"))</f>
        <v>'W'</v>
      </c>
      <c r="E2648" s="211">
        <f t="shared" si="1179"/>
        <v>18820902</v>
      </c>
      <c r="F2648" s="262">
        <v>7</v>
      </c>
      <c r="G2648" s="211" t="s">
        <v>5195</v>
      </c>
      <c r="R2648" s="112" t="str">
        <f>IF(D2648="","", CONCATENATE("Update games set ", B2648, "= ",D2648," where game_id=", E2648))</f>
        <v>Update games set Result= 'W' where game_id=18820902</v>
      </c>
      <c r="S2648" s="112" t="str">
        <f t="shared" si="1163"/>
        <v>Update lineups set player_name = 'R Brown', raw_name = 'R Brown' where game_id = 18820902 and player_order = 7</v>
      </c>
      <c r="T2648" s="112" t="str">
        <f t="shared" si="1164"/>
        <v/>
      </c>
      <c r="U2648" s="200" t="str">
        <f t="shared" si="1161"/>
        <v/>
      </c>
      <c r="V2648" s="112" t="str">
        <f t="shared" si="1165"/>
        <v/>
      </c>
      <c r="W2648" s="415" t="str">
        <f t="shared" si="1166"/>
        <v/>
      </c>
      <c r="Y2648" s="65" t="str">
        <f t="shared" si="1173"/>
        <v/>
      </c>
      <c r="Z2648" s="65" t="str">
        <f t="shared" si="1174"/>
        <v/>
      </c>
      <c r="AA2648" s="65" t="str">
        <f t="shared" si="1175"/>
        <v/>
      </c>
      <c r="AB2648" s="65" t="str">
        <f t="shared" si="1176"/>
        <v/>
      </c>
      <c r="AC2648" s="65" t="str">
        <f t="shared" si="1177"/>
        <v/>
      </c>
      <c r="AH2648" s="65" t="str">
        <f t="shared" si="1167"/>
        <v>189011297</v>
      </c>
      <c r="AI2648" s="65">
        <v>18901129</v>
      </c>
      <c r="AJ2648" s="65" t="s">
        <v>68</v>
      </c>
      <c r="AK2648" s="65">
        <v>7</v>
      </c>
      <c r="AL2648" s="65" t="s">
        <v>3444</v>
      </c>
      <c r="AN2648" s="65" t="str">
        <f t="shared" si="1162"/>
        <v/>
      </c>
    </row>
    <row r="2649" spans="1:40" ht="16.8" customHeight="1" x14ac:dyDescent="0.25">
      <c r="A2649" s="113">
        <v>3</v>
      </c>
      <c r="B2649" s="342" t="s">
        <v>768</v>
      </c>
      <c r="D2649" s="349" t="str">
        <f t="shared" si="1171"/>
        <v/>
      </c>
      <c r="E2649" s="211">
        <f t="shared" si="1179"/>
        <v>18820902</v>
      </c>
      <c r="F2649" s="262">
        <v>8</v>
      </c>
      <c r="G2649" s="211" t="s">
        <v>5003</v>
      </c>
      <c r="R2649" s="112" t="str">
        <f>IF(D2649="","", CONCATENATE("Update games set ", B2649, "= ",D2649," where game_id=", E2649))</f>
        <v/>
      </c>
      <c r="S2649" s="112" t="str">
        <f t="shared" si="1163"/>
        <v>Update lineups set player_name = 'W Parr', raw_name = 'W Parr' where game_id = 18820902 and player_order = 8</v>
      </c>
      <c r="T2649" s="112" t="str">
        <f t="shared" si="1164"/>
        <v/>
      </c>
      <c r="U2649" s="200" t="str">
        <f t="shared" si="1161"/>
        <v/>
      </c>
      <c r="V2649" s="112" t="str">
        <f t="shared" si="1165"/>
        <v/>
      </c>
      <c r="W2649" s="415" t="str">
        <f t="shared" si="1166"/>
        <v/>
      </c>
      <c r="Y2649" s="65" t="str">
        <f t="shared" si="1173"/>
        <v/>
      </c>
      <c r="Z2649" s="65" t="str">
        <f t="shared" si="1174"/>
        <v/>
      </c>
      <c r="AA2649" s="65" t="str">
        <f t="shared" si="1175"/>
        <v/>
      </c>
      <c r="AB2649" s="65" t="str">
        <f t="shared" si="1176"/>
        <v/>
      </c>
      <c r="AC2649" s="65" t="str">
        <f t="shared" si="1177"/>
        <v/>
      </c>
      <c r="AH2649" s="65" t="str">
        <f t="shared" si="1167"/>
        <v>189011298</v>
      </c>
      <c r="AI2649" s="65">
        <v>18901129</v>
      </c>
      <c r="AJ2649" s="65" t="s">
        <v>68</v>
      </c>
      <c r="AK2649" s="65">
        <v>8</v>
      </c>
      <c r="AL2649" s="65" t="s">
        <v>3653</v>
      </c>
      <c r="AN2649" s="65" t="str">
        <f t="shared" si="1162"/>
        <v/>
      </c>
    </row>
    <row r="2650" spans="1:40" ht="16.8" customHeight="1" x14ac:dyDescent="0.25">
      <c r="A2650" s="113">
        <v>3</v>
      </c>
      <c r="B2650" s="342" t="s">
        <v>766</v>
      </c>
      <c r="D2650" s="349" t="str">
        <f t="shared" si="1171"/>
        <v/>
      </c>
      <c r="E2650" s="211">
        <f t="shared" si="1179"/>
        <v>18820902</v>
      </c>
      <c r="F2650" s="262">
        <v>9</v>
      </c>
      <c r="G2650" s="194" t="s">
        <v>5196</v>
      </c>
      <c r="H2650" s="194"/>
      <c r="N2650" s="417"/>
      <c r="O2650" s="194"/>
      <c r="P2650" s="194"/>
      <c r="R2650" s="112" t="str">
        <f>IF(D2650="","", CONCATENATE("Update games set ", B2650, "= ",D2650," where game_id=", E2650))</f>
        <v/>
      </c>
      <c r="S2650" s="112" t="str">
        <f t="shared" si="1163"/>
        <v>Update lineups set player_name = 'J Danks', raw_name = 'J Danks' where game_id = 18820902 and player_order = 9</v>
      </c>
      <c r="T2650" s="112" t="str">
        <f t="shared" si="1164"/>
        <v/>
      </c>
      <c r="U2650" s="200" t="str">
        <f t="shared" si="1161"/>
        <v/>
      </c>
      <c r="V2650" s="112" t="str">
        <f t="shared" si="1165"/>
        <v/>
      </c>
      <c r="W2650" s="415" t="str">
        <f t="shared" si="1166"/>
        <v/>
      </c>
      <c r="Y2650" s="65" t="str">
        <f t="shared" si="1173"/>
        <v/>
      </c>
      <c r="Z2650" s="65" t="str">
        <f t="shared" si="1174"/>
        <v/>
      </c>
      <c r="AA2650" s="65" t="str">
        <f t="shared" si="1175"/>
        <v/>
      </c>
      <c r="AB2650" s="65" t="str">
        <f t="shared" si="1176"/>
        <v/>
      </c>
      <c r="AC2650" s="65" t="str">
        <f t="shared" si="1177"/>
        <v/>
      </c>
      <c r="AH2650" s="65" t="str">
        <f t="shared" si="1167"/>
        <v>189011299</v>
      </c>
      <c r="AI2650" s="65">
        <v>18901129</v>
      </c>
      <c r="AJ2650" s="65" t="s">
        <v>68</v>
      </c>
      <c r="AK2650" s="65">
        <v>9</v>
      </c>
      <c r="AL2650" s="65" t="s">
        <v>3296</v>
      </c>
      <c r="AN2650" s="65" t="str">
        <f t="shared" si="1162"/>
        <v/>
      </c>
    </row>
    <row r="2651" spans="1:40" ht="16.8" customHeight="1" x14ac:dyDescent="0.25">
      <c r="A2651" s="113">
        <v>3</v>
      </c>
      <c r="B2651" s="342" t="s">
        <v>753</v>
      </c>
      <c r="C2651" s="351"/>
      <c r="D2651" s="350" t="str">
        <f t="shared" si="1172"/>
        <v/>
      </c>
      <c r="E2651" s="211">
        <f t="shared" si="1179"/>
        <v>18820902</v>
      </c>
      <c r="F2651" s="262">
        <v>10</v>
      </c>
      <c r="G2651" s="194" t="s">
        <v>3688</v>
      </c>
      <c r="N2651" s="417"/>
      <c r="O2651" s="194"/>
      <c r="P2651" s="194"/>
      <c r="R2651" s="112" t="str">
        <f>IF(D2651="","", CONCATENATE("Update games set ", B2651, "= ",D2651," where game_id=", E2651))</f>
        <v/>
      </c>
      <c r="S2651" s="112" t="str">
        <f t="shared" si="1163"/>
        <v>Update lineups set player_name = 'J Luntley', raw_name = 'J Luntley' where game_id = 18820902 and player_order = 10</v>
      </c>
      <c r="T2651" s="112" t="str">
        <f t="shared" si="1164"/>
        <v/>
      </c>
      <c r="U2651" s="200" t="str">
        <f t="shared" si="1161"/>
        <v/>
      </c>
      <c r="V2651" s="112" t="str">
        <f t="shared" si="1165"/>
        <v/>
      </c>
      <c r="W2651" s="415" t="str">
        <f t="shared" si="1166"/>
        <v/>
      </c>
      <c r="Y2651" s="65" t="str">
        <f t="shared" si="1173"/>
        <v/>
      </c>
      <c r="Z2651" s="65" t="str">
        <f t="shared" si="1174"/>
        <v/>
      </c>
      <c r="AA2651" s="65" t="str">
        <f t="shared" si="1175"/>
        <v/>
      </c>
      <c r="AB2651" s="65" t="str">
        <f t="shared" si="1176"/>
        <v/>
      </c>
      <c r="AC2651" s="65" t="str">
        <f t="shared" si="1177"/>
        <v/>
      </c>
      <c r="AH2651" s="65" t="str">
        <f t="shared" si="1167"/>
        <v>1890112910</v>
      </c>
      <c r="AI2651" s="65">
        <v>18901129</v>
      </c>
      <c r="AJ2651" s="65" t="s">
        <v>68</v>
      </c>
      <c r="AK2651" s="65">
        <v>10</v>
      </c>
      <c r="AL2651" s="65" t="s">
        <v>3632</v>
      </c>
      <c r="AN2651" s="65" t="str">
        <f t="shared" si="1162"/>
        <v/>
      </c>
    </row>
    <row r="2652" spans="1:40" ht="16.8" customHeight="1" x14ac:dyDescent="0.25">
      <c r="A2652" s="113">
        <v>3</v>
      </c>
      <c r="B2652" s="342" t="s">
        <v>746</v>
      </c>
      <c r="C2652" s="351" t="s">
        <v>5191</v>
      </c>
      <c r="D2652" s="334" t="str">
        <f>CONCATENATE("'", LEFT(E2652,4),"-",MID(E2652,5,2),"-", MID(E2652,7,2), " ", C2652,"'")</f>
        <v>'1882-09-02 15:45'</v>
      </c>
      <c r="E2652" s="211">
        <f t="shared" si="1179"/>
        <v>18820902</v>
      </c>
      <c r="F2652" s="262">
        <v>11</v>
      </c>
      <c r="G2652" s="211" t="s">
        <v>5019</v>
      </c>
      <c r="R2652" s="112" t="str">
        <f>IF(D2652="","", CONCATENATE("Update games set ", B2652, "= ",D2652," where game_id=", E2652))</f>
        <v>Update games set Game_date= '1882-09-02 15:45' where game_id=18820902</v>
      </c>
      <c r="S2652" s="112" t="str">
        <f t="shared" si="1163"/>
        <v>Update lineups set player_name = 'G Unwin', raw_name = 'G Unwin' where game_id = 18820902 and player_order = 11</v>
      </c>
      <c r="T2652" s="112" t="str">
        <f t="shared" si="1164"/>
        <v/>
      </c>
      <c r="U2652" s="200" t="str">
        <f t="shared" si="1161"/>
        <v/>
      </c>
      <c r="V2652" s="112" t="str">
        <f t="shared" si="1165"/>
        <v/>
      </c>
      <c r="W2652" s="415" t="str">
        <f t="shared" si="1166"/>
        <v/>
      </c>
      <c r="Y2652" s="65" t="str">
        <f t="shared" si="1173"/>
        <v/>
      </c>
      <c r="Z2652" s="65" t="str">
        <f t="shared" si="1174"/>
        <v/>
      </c>
      <c r="AA2652" s="65" t="str">
        <f t="shared" si="1175"/>
        <v/>
      </c>
      <c r="AB2652" s="65" t="str">
        <f t="shared" si="1176"/>
        <v/>
      </c>
      <c r="AC2652" s="65" t="str">
        <f t="shared" si="1177"/>
        <v/>
      </c>
      <c r="AH2652" s="65" t="str">
        <f t="shared" si="1167"/>
        <v>1890112911</v>
      </c>
      <c r="AI2652" s="65">
        <v>18901129</v>
      </c>
      <c r="AJ2652" s="65" t="s">
        <v>68</v>
      </c>
      <c r="AK2652" s="65">
        <v>11</v>
      </c>
      <c r="AL2652" s="65" t="s">
        <v>3314</v>
      </c>
      <c r="AN2652" s="65" t="str">
        <f t="shared" si="1162"/>
        <v/>
      </c>
    </row>
    <row r="2653" spans="1:40" ht="16.8" customHeight="1" x14ac:dyDescent="0.25">
      <c r="A2653" s="113">
        <v>3</v>
      </c>
      <c r="B2653" s="342" t="s">
        <v>25</v>
      </c>
      <c r="D2653" s="350" t="str">
        <f t="shared" si="1154"/>
        <v/>
      </c>
      <c r="E2653" s="211">
        <f t="shared" si="1179"/>
        <v>18820902</v>
      </c>
      <c r="F2653" s="262">
        <v>12</v>
      </c>
      <c r="G2653" s="212"/>
      <c r="H2653" s="212"/>
      <c r="N2653" s="416"/>
      <c r="O2653" s="212"/>
      <c r="P2653" s="212"/>
      <c r="R2653" s="112" t="str">
        <f>IF(D2653="","", CONCATENATE("Update games set ", B2653, "= ",D2653," where game_id=", E2653))</f>
        <v/>
      </c>
      <c r="S2653" s="112" t="str">
        <f t="shared" si="1163"/>
        <v/>
      </c>
      <c r="T2653" s="112" t="str">
        <f t="shared" si="1164"/>
        <v/>
      </c>
      <c r="U2653" s="200" t="str">
        <f t="shared" si="1161"/>
        <v/>
      </c>
      <c r="V2653" s="112" t="str">
        <f t="shared" si="1165"/>
        <v/>
      </c>
      <c r="W2653" s="415" t="str">
        <f t="shared" si="1166"/>
        <v/>
      </c>
      <c r="Y2653" s="65" t="str">
        <f t="shared" si="1173"/>
        <v/>
      </c>
      <c r="Z2653" s="65" t="str">
        <f t="shared" si="1174"/>
        <v/>
      </c>
      <c r="AA2653" s="65" t="str">
        <f t="shared" si="1175"/>
        <v/>
      </c>
      <c r="AB2653" s="65" t="str">
        <f t="shared" si="1176"/>
        <v/>
      </c>
      <c r="AC2653" s="65" t="str">
        <f t="shared" si="1177"/>
        <v/>
      </c>
      <c r="AH2653" s="65" t="str">
        <f t="shared" si="1167"/>
        <v>1890112912</v>
      </c>
      <c r="AI2653" s="65">
        <v>18901129</v>
      </c>
      <c r="AJ2653" s="65" t="s">
        <v>68</v>
      </c>
      <c r="AK2653" s="65">
        <v>12</v>
      </c>
      <c r="AL2653" s="65" t="s">
        <v>653</v>
      </c>
      <c r="AN2653" s="65" t="str">
        <f t="shared" si="1162"/>
        <v/>
      </c>
    </row>
    <row r="2654" spans="1:40" ht="16.8" customHeight="1" x14ac:dyDescent="0.25">
      <c r="A2654" s="113">
        <v>3</v>
      </c>
      <c r="B2654" s="342" t="s">
        <v>475</v>
      </c>
      <c r="D2654" s="349" t="str">
        <f t="shared" si="1171"/>
        <v/>
      </c>
      <c r="E2654" s="211">
        <f t="shared" si="1179"/>
        <v>18820902</v>
      </c>
      <c r="F2654" s="262">
        <v>13</v>
      </c>
      <c r="R2654" s="112" t="str">
        <f>IF(D2654="","", CONCATENATE("Update games set ", B2654, "= ",D2654," where game_id=", E2654))</f>
        <v/>
      </c>
      <c r="S2654" s="112" t="str">
        <f t="shared" si="1163"/>
        <v/>
      </c>
      <c r="T2654" s="112" t="str">
        <f t="shared" si="1164"/>
        <v/>
      </c>
      <c r="U2654" s="200" t="str">
        <f t="shared" si="1161"/>
        <v/>
      </c>
      <c r="V2654" s="112" t="str">
        <f t="shared" si="1165"/>
        <v/>
      </c>
      <c r="W2654" s="415" t="str">
        <f t="shared" si="1166"/>
        <v/>
      </c>
      <c r="Y2654" s="65" t="str">
        <f t="shared" si="1173"/>
        <v/>
      </c>
      <c r="Z2654" s="65" t="str">
        <f t="shared" si="1174"/>
        <v/>
      </c>
      <c r="AA2654" s="65" t="str">
        <f t="shared" si="1175"/>
        <v/>
      </c>
      <c r="AB2654" s="65" t="str">
        <f t="shared" si="1176"/>
        <v/>
      </c>
      <c r="AC2654" s="65" t="str">
        <f t="shared" si="1177"/>
        <v/>
      </c>
      <c r="AH2654" s="65" t="str">
        <f t="shared" si="1167"/>
        <v>1890112913</v>
      </c>
      <c r="AI2654" s="65">
        <v>18901129</v>
      </c>
      <c r="AJ2654" s="65" t="s">
        <v>68</v>
      </c>
      <c r="AK2654" s="65">
        <v>13</v>
      </c>
      <c r="AL2654" s="65" t="s">
        <v>653</v>
      </c>
      <c r="AN2654" s="65" t="str">
        <f t="shared" si="1162"/>
        <v/>
      </c>
    </row>
    <row r="2655" spans="1:40" ht="16.8" customHeight="1" x14ac:dyDescent="0.25">
      <c r="A2655" s="113">
        <v>3</v>
      </c>
      <c r="B2655" s="342" t="s">
        <v>20</v>
      </c>
      <c r="D2655" s="350" t="str">
        <f t="shared" si="1154"/>
        <v/>
      </c>
      <c r="E2655" s="211">
        <f t="shared" si="1179"/>
        <v>18820902</v>
      </c>
      <c r="F2655" s="262">
        <v>14</v>
      </c>
      <c r="R2655" s="112" t="str">
        <f>IF(D2655="","", CONCATENATE("Update games set ", B2655, "= ",D2655," where game_id=", E2655))</f>
        <v/>
      </c>
      <c r="S2655" s="112" t="str">
        <f t="shared" si="1163"/>
        <v/>
      </c>
      <c r="T2655" s="112" t="str">
        <f t="shared" si="1164"/>
        <v/>
      </c>
      <c r="U2655" s="200" t="str">
        <f t="shared" si="1161"/>
        <v/>
      </c>
      <c r="V2655" s="112" t="str">
        <f t="shared" si="1165"/>
        <v/>
      </c>
      <c r="W2655" s="415" t="str">
        <f t="shared" si="1166"/>
        <v/>
      </c>
      <c r="Y2655" s="65" t="str">
        <f t="shared" si="1173"/>
        <v/>
      </c>
      <c r="Z2655" s="65" t="str">
        <f t="shared" si="1174"/>
        <v/>
      </c>
      <c r="AA2655" s="65" t="str">
        <f t="shared" si="1175"/>
        <v/>
      </c>
      <c r="AB2655" s="65" t="str">
        <f t="shared" si="1176"/>
        <v/>
      </c>
      <c r="AC2655" s="65" t="str">
        <f t="shared" si="1177"/>
        <v/>
      </c>
      <c r="AH2655" s="65" t="str">
        <f t="shared" si="1167"/>
        <v>1890112914</v>
      </c>
      <c r="AI2655" s="65">
        <v>18901129</v>
      </c>
      <c r="AJ2655" s="65" t="s">
        <v>68</v>
      </c>
      <c r="AK2655" s="65">
        <v>14</v>
      </c>
      <c r="AL2655" s="65" t="s">
        <v>653</v>
      </c>
      <c r="AN2655" s="65" t="str">
        <f t="shared" si="1162"/>
        <v/>
      </c>
    </row>
    <row r="2656" spans="1:40" ht="16.8" customHeight="1" x14ac:dyDescent="0.25">
      <c r="A2656" s="113">
        <v>3</v>
      </c>
      <c r="B2656" s="342" t="s">
        <v>4882</v>
      </c>
      <c r="C2656" s="342" t="str">
        <f>IF(C2655="", "", C2655)</f>
        <v/>
      </c>
      <c r="D2656" s="350" t="str">
        <f t="shared" si="1154"/>
        <v/>
      </c>
      <c r="E2656" s="211">
        <f t="shared" si="1179"/>
        <v>18820902</v>
      </c>
      <c r="F2656" s="262">
        <v>15</v>
      </c>
      <c r="R2656" s="112" t="str">
        <f>IF(D2656="","", CONCATENATE("Update games set ", B2656, "= ",D2656," where game_id=", E2656))</f>
        <v/>
      </c>
      <c r="S2656" s="112" t="str">
        <f t="shared" si="1163"/>
        <v/>
      </c>
      <c r="T2656" s="112" t="str">
        <f t="shared" si="1164"/>
        <v/>
      </c>
      <c r="U2656" s="200" t="str">
        <f t="shared" si="1161"/>
        <v/>
      </c>
      <c r="V2656" s="112" t="str">
        <f t="shared" si="1165"/>
        <v/>
      </c>
      <c r="W2656" s="415" t="str">
        <f t="shared" si="1166"/>
        <v/>
      </c>
      <c r="Y2656" s="65" t="str">
        <f t="shared" si="1173"/>
        <v/>
      </c>
      <c r="Z2656" s="65" t="str">
        <f t="shared" si="1174"/>
        <v/>
      </c>
      <c r="AA2656" s="65" t="str">
        <f t="shared" si="1175"/>
        <v/>
      </c>
      <c r="AB2656" s="65" t="str">
        <f t="shared" si="1176"/>
        <v/>
      </c>
      <c r="AC2656" s="65" t="str">
        <f t="shared" si="1177"/>
        <v/>
      </c>
      <c r="AH2656" s="65" t="str">
        <f t="shared" si="1167"/>
        <v>1890112915</v>
      </c>
      <c r="AI2656" s="65">
        <v>18901129</v>
      </c>
      <c r="AJ2656" s="65" t="s">
        <v>68</v>
      </c>
      <c r="AK2656" s="65">
        <v>15</v>
      </c>
      <c r="AL2656" s="65" t="s">
        <v>653</v>
      </c>
      <c r="AN2656" s="65" t="str">
        <f t="shared" si="1162"/>
        <v/>
      </c>
    </row>
    <row r="2657" spans="1:40" s="126" customFormat="1" ht="16.8" customHeight="1" thickBot="1" x14ac:dyDescent="0.3">
      <c r="A2657" s="113">
        <v>3</v>
      </c>
      <c r="B2657" s="116" t="s">
        <v>115</v>
      </c>
      <c r="C2657" s="352"/>
      <c r="D2657" s="370" t="str">
        <f t="shared" ref="D2657" si="1181">IF(MID(E2657,5,2)*1&gt;6,_xlfn.CONCAT("'",LEFT(E2657,4),"-",MID(E2657,3,2)+1,"'"),_xlfn.CONCAT("'",LEFT(E2657,4)-1,"-",MID(E2657,3,2),"'"))</f>
        <v>'1882-83'</v>
      </c>
      <c r="E2657" s="214">
        <f t="shared" si="1179"/>
        <v>18820902</v>
      </c>
      <c r="F2657" s="266">
        <v>16</v>
      </c>
      <c r="G2657" s="343"/>
      <c r="H2657" s="343"/>
      <c r="I2657" s="267"/>
      <c r="J2657" s="214"/>
      <c r="K2657" s="266"/>
      <c r="L2657" s="266"/>
      <c r="M2657" s="266"/>
      <c r="N2657" s="419"/>
      <c r="O2657" s="343"/>
      <c r="P2657" s="343"/>
      <c r="Q2657" s="346"/>
      <c r="R2657" s="112" t="str">
        <f>IF(D2657="","", CONCATENATE("Update games set ", B2657, "= ",D2657," where game_id=", E2657))</f>
        <v>Update games set Season= '1882-83' where game_id=18820902</v>
      </c>
      <c r="S2657" s="112" t="str">
        <f t="shared" si="1163"/>
        <v/>
      </c>
      <c r="T2657" s="112" t="str">
        <f t="shared" si="1164"/>
        <v/>
      </c>
      <c r="U2657" s="200" t="str">
        <f t="shared" si="1161"/>
        <v/>
      </c>
      <c r="V2657" s="112" t="str">
        <f t="shared" si="1165"/>
        <v/>
      </c>
      <c r="W2657" s="415" t="str">
        <f t="shared" si="1166"/>
        <v/>
      </c>
      <c r="X2657" s="240"/>
      <c r="Y2657" s="65" t="str">
        <f t="shared" si="1173"/>
        <v/>
      </c>
      <c r="Z2657" s="65" t="str">
        <f t="shared" si="1174"/>
        <v/>
      </c>
      <c r="AA2657" s="65" t="str">
        <f t="shared" si="1175"/>
        <v/>
      </c>
      <c r="AB2657" s="65" t="str">
        <f t="shared" si="1176"/>
        <v/>
      </c>
      <c r="AC2657" s="65" t="str">
        <f t="shared" si="1177"/>
        <v/>
      </c>
      <c r="AH2657" s="65" t="str">
        <f t="shared" si="1167"/>
        <v>1890112916</v>
      </c>
      <c r="AI2657" s="126">
        <v>18901129</v>
      </c>
      <c r="AJ2657" s="126" t="s">
        <v>68</v>
      </c>
      <c r="AK2657" s="126">
        <v>16</v>
      </c>
      <c r="AL2657" s="126" t="s">
        <v>653</v>
      </c>
      <c r="AN2657" s="65" t="str">
        <f t="shared" si="1162"/>
        <v/>
      </c>
    </row>
    <row r="2658" spans="1:40" ht="15" thickTop="1" x14ac:dyDescent="0.25">
      <c r="A2658" s="113">
        <v>3</v>
      </c>
      <c r="B2658" s="341" t="s">
        <v>22</v>
      </c>
      <c r="C2658" s="341" t="s">
        <v>30</v>
      </c>
      <c r="D2658" s="341" t="str">
        <f t="shared" si="1154"/>
        <v>'Bolton Wanderers'</v>
      </c>
      <c r="E2658" s="211">
        <v>18821111</v>
      </c>
      <c r="F2658" s="262">
        <v>1</v>
      </c>
      <c r="G2658" s="211" t="s">
        <v>5018</v>
      </c>
      <c r="H2658" s="212"/>
      <c r="R2658" s="112" t="str">
        <f>IF(D2658="","", CONCATENATE("Update games set ", B2658, "= ",D2658," where game_id=", E2658))</f>
        <v>Update games set Opponent= 'Bolton Wanderers' where game_id=18821111</v>
      </c>
      <c r="S2658" s="112" t="str">
        <f t="shared" si="1163"/>
        <v>Update lineups set player_name = 'F Beardsley', raw_name = 'F Beardsley' where game_id = 18821111 and player_order = 1</v>
      </c>
      <c r="T2658" s="112" t="str">
        <f t="shared" si="1164"/>
        <v/>
      </c>
      <c r="U2658" s="200" t="str">
        <f t="shared" si="1161"/>
        <v/>
      </c>
      <c r="V2658" s="112" t="str">
        <f t="shared" si="1165"/>
        <v/>
      </c>
      <c r="W2658" s="415" t="str">
        <f t="shared" si="1166"/>
        <v/>
      </c>
      <c r="Y2658" s="65" t="str">
        <f t="shared" si="1173"/>
        <v/>
      </c>
      <c r="Z2658" s="65" t="str">
        <f t="shared" si="1174"/>
        <v/>
      </c>
      <c r="AA2658" s="65" t="str">
        <f t="shared" si="1175"/>
        <v/>
      </c>
      <c r="AB2658" s="65" t="str">
        <f t="shared" si="1176"/>
        <v/>
      </c>
      <c r="AC2658" s="65" t="str">
        <f t="shared" si="1177"/>
        <v/>
      </c>
      <c r="AH2658" s="65" t="str">
        <f t="shared" si="1167"/>
        <v>189012131</v>
      </c>
      <c r="AI2658" s="65">
        <v>18901213</v>
      </c>
      <c r="AJ2658" s="65" t="s">
        <v>5206</v>
      </c>
      <c r="AK2658" s="65">
        <v>1</v>
      </c>
      <c r="AL2658" s="65" t="s">
        <v>2039</v>
      </c>
      <c r="AN2658" s="65" t="str">
        <f t="shared" si="1162"/>
        <v>update games set source = 'The Nottingham Forest Football Scrapbook' where game_id = 18821111</v>
      </c>
    </row>
    <row r="2659" spans="1:40" ht="16.8" customHeight="1" x14ac:dyDescent="0.25">
      <c r="A2659" s="113">
        <v>3</v>
      </c>
      <c r="B2659" s="342" t="s">
        <v>4979</v>
      </c>
      <c r="C2659" s="342" t="str">
        <f>IF(C2658="", "", C2658)</f>
        <v>Bolton Wanderers</v>
      </c>
      <c r="D2659" s="350" t="str">
        <f t="shared" ref="D2659:D2722" si="1182">IF(C2659="", "", CONCATENATE("'", C2659,"'"))</f>
        <v>'Bolton Wanderers'</v>
      </c>
      <c r="E2659" s="211">
        <f>E2658</f>
        <v>18821111</v>
      </c>
      <c r="F2659" s="262">
        <v>2</v>
      </c>
      <c r="G2659" s="211" t="s">
        <v>4959</v>
      </c>
      <c r="R2659" s="112" t="str">
        <f>IF(D2659="","", CONCATENATE("Update games set ", B2659, "= ",D2659," where game_id=", E2659))</f>
        <v>Update games set Opp_parent= 'Bolton Wanderers' where game_id=18821111</v>
      </c>
      <c r="S2659" s="112" t="str">
        <f t="shared" si="1163"/>
        <v>Update lineups set player_name = 'Bates', raw_name = 'Bates' where game_id = 18821111 and player_order = 2</v>
      </c>
      <c r="T2659" s="112" t="str">
        <f t="shared" si="1164"/>
        <v/>
      </c>
      <c r="U2659" s="200" t="str">
        <f t="shared" si="1161"/>
        <v/>
      </c>
      <c r="V2659" s="112" t="str">
        <f t="shared" si="1165"/>
        <v/>
      </c>
      <c r="W2659" s="415" t="str">
        <f t="shared" si="1166"/>
        <v/>
      </c>
      <c r="Y2659" s="65" t="str">
        <f t="shared" si="1173"/>
        <v/>
      </c>
      <c r="Z2659" s="65" t="str">
        <f t="shared" si="1174"/>
        <v/>
      </c>
      <c r="AA2659" s="65" t="str">
        <f t="shared" si="1175"/>
        <v/>
      </c>
      <c r="AB2659" s="65" t="str">
        <f t="shared" si="1176"/>
        <v/>
      </c>
      <c r="AC2659" s="65" t="str">
        <f t="shared" si="1177"/>
        <v/>
      </c>
      <c r="AH2659" s="65" t="str">
        <f t="shared" si="1167"/>
        <v>189012132</v>
      </c>
      <c r="AI2659" s="65">
        <v>18901213</v>
      </c>
      <c r="AJ2659" s="65" t="s">
        <v>5206</v>
      </c>
      <c r="AK2659" s="65">
        <v>2</v>
      </c>
      <c r="AL2659" s="65" t="s">
        <v>2046</v>
      </c>
      <c r="AN2659" s="65" t="str">
        <f t="shared" si="1162"/>
        <v/>
      </c>
    </row>
    <row r="2660" spans="1:40" ht="16.8" customHeight="1" x14ac:dyDescent="0.25">
      <c r="A2660" s="113">
        <v>3</v>
      </c>
      <c r="B2660" s="342" t="s">
        <v>2653</v>
      </c>
      <c r="C2660" s="342" t="s">
        <v>663</v>
      </c>
      <c r="D2660" s="350" t="str">
        <f t="shared" si="1182"/>
        <v>'Friendly'</v>
      </c>
      <c r="E2660" s="211">
        <f t="shared" ref="E2660:E2673" si="1183">E2659</f>
        <v>18821111</v>
      </c>
      <c r="F2660" s="262">
        <v>3</v>
      </c>
      <c r="G2660" s="211" t="s">
        <v>5037</v>
      </c>
      <c r="R2660" s="112" t="str">
        <f>IF(D2660="","", CONCATENATE("Update games set ", B2660, "= ",D2660," where game_id=", E2660))</f>
        <v>Update games set Game_type= 'Friendly' where game_id=18821111</v>
      </c>
      <c r="S2660" s="112" t="str">
        <f t="shared" si="1163"/>
        <v>Update lineups set player_name = 'Taylor', raw_name = 'Taylor' where game_id = 18821111 and player_order = 3</v>
      </c>
      <c r="T2660" s="112" t="str">
        <f t="shared" si="1164"/>
        <v/>
      </c>
      <c r="U2660" s="200" t="str">
        <f t="shared" si="1161"/>
        <v/>
      </c>
      <c r="V2660" s="112" t="str">
        <f t="shared" si="1165"/>
        <v/>
      </c>
      <c r="W2660" s="415" t="str">
        <f t="shared" si="1166"/>
        <v/>
      </c>
      <c r="Y2660" s="65" t="str">
        <f t="shared" si="1173"/>
        <v/>
      </c>
      <c r="Z2660" s="65" t="str">
        <f t="shared" si="1174"/>
        <v/>
      </c>
      <c r="AA2660" s="65" t="str">
        <f t="shared" si="1175"/>
        <v/>
      </c>
      <c r="AB2660" s="65" t="str">
        <f t="shared" si="1176"/>
        <v/>
      </c>
      <c r="AC2660" s="65" t="str">
        <f t="shared" si="1177"/>
        <v/>
      </c>
      <c r="AH2660" s="65" t="str">
        <f t="shared" si="1167"/>
        <v>189012133</v>
      </c>
      <c r="AI2660" s="65">
        <v>18901213</v>
      </c>
      <c r="AJ2660" s="65" t="s">
        <v>5206</v>
      </c>
      <c r="AK2660" s="65">
        <v>3</v>
      </c>
      <c r="AL2660" s="65" t="s">
        <v>3596</v>
      </c>
      <c r="AN2660" s="65" t="str">
        <f t="shared" si="1162"/>
        <v/>
      </c>
    </row>
    <row r="2661" spans="1:40" ht="16.8" customHeight="1" x14ac:dyDescent="0.25">
      <c r="A2661" s="113">
        <v>3</v>
      </c>
      <c r="B2661" s="342" t="s">
        <v>4978</v>
      </c>
      <c r="C2661" s="342" t="s">
        <v>0</v>
      </c>
      <c r="D2661" s="350" t="str">
        <f t="shared" si="1182"/>
        <v>'A'</v>
      </c>
      <c r="E2661" s="211">
        <f t="shared" si="1183"/>
        <v>18821111</v>
      </c>
      <c r="F2661" s="262">
        <v>4</v>
      </c>
      <c r="G2661" s="211" t="s">
        <v>2091</v>
      </c>
      <c r="R2661" s="112" t="str">
        <f>IF(D2661="","", CONCATENATE("Update games set ", B2661, "= ",D2661," where game_id=", E2661))</f>
        <v>Update games set HAN= 'A' where game_id=18821111</v>
      </c>
      <c r="S2661" s="112" t="str">
        <f t="shared" si="1163"/>
        <v>Update lineups set player_name = 'Norman', raw_name = 'Norman' where game_id = 18821111 and player_order = 4</v>
      </c>
      <c r="T2661" s="112" t="str">
        <f t="shared" si="1164"/>
        <v/>
      </c>
      <c r="U2661" s="200" t="str">
        <f t="shared" si="1161"/>
        <v/>
      </c>
      <c r="V2661" s="112" t="str">
        <f t="shared" si="1165"/>
        <v/>
      </c>
      <c r="W2661" s="415" t="str">
        <f t="shared" si="1166"/>
        <v/>
      </c>
      <c r="Y2661" s="65" t="str">
        <f t="shared" si="1173"/>
        <v/>
      </c>
      <c r="Z2661" s="65" t="str">
        <f t="shared" si="1174"/>
        <v/>
      </c>
      <c r="AA2661" s="65" t="str">
        <f t="shared" si="1175"/>
        <v/>
      </c>
      <c r="AB2661" s="65" t="str">
        <f t="shared" si="1176"/>
        <v/>
      </c>
      <c r="AC2661" s="65" t="str">
        <f t="shared" si="1177"/>
        <v/>
      </c>
      <c r="AH2661" s="65" t="str">
        <f t="shared" si="1167"/>
        <v>189012134</v>
      </c>
      <c r="AI2661" s="65">
        <v>18901213</v>
      </c>
      <c r="AJ2661" s="65" t="s">
        <v>5206</v>
      </c>
      <c r="AK2661" s="65">
        <v>4</v>
      </c>
      <c r="AL2661" s="65" t="s">
        <v>3645</v>
      </c>
      <c r="AN2661" s="65" t="str">
        <f t="shared" si="1162"/>
        <v/>
      </c>
    </row>
    <row r="2662" spans="1:40" ht="16.8" customHeight="1" x14ac:dyDescent="0.25">
      <c r="A2662" s="113">
        <v>3</v>
      </c>
      <c r="B2662" s="342" t="s">
        <v>5</v>
      </c>
      <c r="C2662" s="342">
        <v>1</v>
      </c>
      <c r="D2662" s="349">
        <f t="shared" si="1169"/>
        <v>1</v>
      </c>
      <c r="E2662" s="211">
        <f t="shared" si="1183"/>
        <v>18821111</v>
      </c>
      <c r="F2662" s="262">
        <v>5</v>
      </c>
      <c r="G2662" s="211" t="s">
        <v>5006</v>
      </c>
      <c r="R2662" s="112" t="str">
        <f>IF(D2662="","", CONCATENATE("Update games set ", B2662, "= ",D2662," where game_id=", E2662))</f>
        <v>Update games set F= 1 where game_id=18821111</v>
      </c>
      <c r="S2662" s="112" t="str">
        <f t="shared" si="1163"/>
        <v>Update lineups set player_name = 'Parr', raw_name = 'Parr' where game_id = 18821111 and player_order = 5</v>
      </c>
      <c r="T2662" s="112" t="str">
        <f t="shared" si="1164"/>
        <v/>
      </c>
      <c r="U2662" s="200" t="str">
        <f t="shared" si="1161"/>
        <v/>
      </c>
      <c r="V2662" s="112" t="str">
        <f t="shared" si="1165"/>
        <v/>
      </c>
      <c r="W2662" s="415" t="str">
        <f t="shared" si="1166"/>
        <v/>
      </c>
      <c r="Y2662" s="65" t="str">
        <f t="shared" si="1173"/>
        <v/>
      </c>
      <c r="Z2662" s="65" t="str">
        <f t="shared" si="1174"/>
        <v/>
      </c>
      <c r="AA2662" s="65" t="str">
        <f t="shared" si="1175"/>
        <v/>
      </c>
      <c r="AB2662" s="65" t="str">
        <f t="shared" si="1176"/>
        <v/>
      </c>
      <c r="AC2662" s="65" t="str">
        <f t="shared" si="1177"/>
        <v/>
      </c>
      <c r="AH2662" s="65" t="str">
        <f t="shared" si="1167"/>
        <v>189012135</v>
      </c>
      <c r="AI2662" s="65">
        <v>18901213</v>
      </c>
      <c r="AJ2662" s="65" t="s">
        <v>5206</v>
      </c>
      <c r="AK2662" s="65">
        <v>5</v>
      </c>
      <c r="AL2662" s="65" t="s">
        <v>3590</v>
      </c>
      <c r="AN2662" s="65" t="str">
        <f t="shared" si="1162"/>
        <v/>
      </c>
    </row>
    <row r="2663" spans="1:40" ht="16.8" customHeight="1" x14ac:dyDescent="0.25">
      <c r="A2663" s="113">
        <v>3</v>
      </c>
      <c r="B2663" s="342" t="s">
        <v>0</v>
      </c>
      <c r="C2663" s="342">
        <v>9</v>
      </c>
      <c r="D2663" s="349">
        <f t="shared" si="1169"/>
        <v>9</v>
      </c>
      <c r="E2663" s="211">
        <f t="shared" si="1183"/>
        <v>18821111</v>
      </c>
      <c r="F2663" s="262">
        <v>6</v>
      </c>
      <c r="G2663" s="211" t="s">
        <v>5015</v>
      </c>
      <c r="R2663" s="112" t="str">
        <f>IF(D2663="","", CONCATENATE("Update games set ", B2663, "= ",D2663," where game_id=", E2663))</f>
        <v>Update games set A= 9 where game_id=18821111</v>
      </c>
      <c r="S2663" s="112" t="str">
        <f t="shared" si="1163"/>
        <v>Update lineups set player_name = 'Unwin', raw_name = 'Unwin' where game_id = 18821111 and player_order = 6</v>
      </c>
      <c r="T2663" s="112" t="str">
        <f t="shared" si="1164"/>
        <v/>
      </c>
      <c r="U2663" s="200" t="str">
        <f t="shared" si="1161"/>
        <v/>
      </c>
      <c r="V2663" s="112" t="str">
        <f t="shared" si="1165"/>
        <v/>
      </c>
      <c r="W2663" s="415" t="str">
        <f t="shared" si="1166"/>
        <v/>
      </c>
      <c r="Y2663" s="65" t="str">
        <f t="shared" si="1173"/>
        <v/>
      </c>
      <c r="Z2663" s="65" t="str">
        <f t="shared" si="1174"/>
        <v/>
      </c>
      <c r="AA2663" s="65" t="str">
        <f t="shared" si="1175"/>
        <v/>
      </c>
      <c r="AB2663" s="65" t="str">
        <f t="shared" si="1176"/>
        <v/>
      </c>
      <c r="AC2663" s="65" t="str">
        <f t="shared" si="1177"/>
        <v/>
      </c>
      <c r="AH2663" s="65" t="str">
        <f t="shared" si="1167"/>
        <v>189012136</v>
      </c>
      <c r="AI2663" s="65">
        <v>18901213</v>
      </c>
      <c r="AJ2663" s="65" t="s">
        <v>5206</v>
      </c>
      <c r="AK2663" s="65">
        <v>6</v>
      </c>
      <c r="AL2663" s="65" t="s">
        <v>2029</v>
      </c>
      <c r="AN2663" s="65" t="str">
        <f t="shared" si="1162"/>
        <v/>
      </c>
    </row>
    <row r="2664" spans="1:40" ht="16.8" customHeight="1" x14ac:dyDescent="0.25">
      <c r="A2664" s="113">
        <v>3</v>
      </c>
      <c r="B2664" s="342" t="s">
        <v>23</v>
      </c>
      <c r="D2664" s="334" t="str">
        <f t="shared" ref="D2664" si="1184">IF(C2664="",IF(D2662&gt;D2663,"'W'",IF(D2662=D2663,"'D'","'L'")),_xlfn.CONCAT("'",C2664,"'"))</f>
        <v>'L'</v>
      </c>
      <c r="E2664" s="211">
        <f t="shared" si="1183"/>
        <v>18821111</v>
      </c>
      <c r="F2664" s="262">
        <v>7</v>
      </c>
      <c r="G2664" s="211" t="s">
        <v>5197</v>
      </c>
      <c r="R2664" s="112" t="str">
        <f>IF(D2664="","", CONCATENATE("Update games set ", B2664, "= ",D2664," where game_id=", E2664))</f>
        <v>Update games set Result= 'L' where game_id=18821111</v>
      </c>
      <c r="S2664" s="112" t="str">
        <f t="shared" si="1163"/>
        <v>Update lineups set player_name = 'Danks', raw_name = 'Danks' where game_id = 18821111 and player_order = 7</v>
      </c>
      <c r="T2664" s="112" t="str">
        <f t="shared" si="1164"/>
        <v/>
      </c>
      <c r="U2664" s="200" t="str">
        <f t="shared" si="1161"/>
        <v/>
      </c>
      <c r="V2664" s="112" t="str">
        <f t="shared" si="1165"/>
        <v/>
      </c>
      <c r="W2664" s="415" t="str">
        <f t="shared" si="1166"/>
        <v/>
      </c>
      <c r="Y2664" s="65" t="str">
        <f t="shared" si="1173"/>
        <v/>
      </c>
      <c r="Z2664" s="65" t="str">
        <f t="shared" si="1174"/>
        <v/>
      </c>
      <c r="AA2664" s="65" t="str">
        <f t="shared" si="1175"/>
        <v/>
      </c>
      <c r="AB2664" s="65" t="str">
        <f t="shared" si="1176"/>
        <v/>
      </c>
      <c r="AC2664" s="65" t="str">
        <f t="shared" si="1177"/>
        <v/>
      </c>
      <c r="AH2664" s="65" t="str">
        <f t="shared" si="1167"/>
        <v>189012137</v>
      </c>
      <c r="AI2664" s="65">
        <v>18901213</v>
      </c>
      <c r="AJ2664" s="65" t="s">
        <v>5206</v>
      </c>
      <c r="AK2664" s="65">
        <v>7</v>
      </c>
      <c r="AL2664" s="65" t="s">
        <v>3440</v>
      </c>
      <c r="AN2664" s="65" t="str">
        <f t="shared" si="1162"/>
        <v/>
      </c>
    </row>
    <row r="2665" spans="1:40" ht="16.8" customHeight="1" x14ac:dyDescent="0.25">
      <c r="A2665" s="113">
        <v>3</v>
      </c>
      <c r="B2665" s="342" t="s">
        <v>768</v>
      </c>
      <c r="C2665" s="342">
        <v>0</v>
      </c>
      <c r="D2665" s="349">
        <f t="shared" si="1171"/>
        <v>0</v>
      </c>
      <c r="E2665" s="211">
        <f t="shared" si="1183"/>
        <v>18821111</v>
      </c>
      <c r="F2665" s="262">
        <v>8</v>
      </c>
      <c r="G2665" s="211" t="s">
        <v>3417</v>
      </c>
      <c r="R2665" s="112" t="str">
        <f>IF(D2665="","", CONCATENATE("Update games set ", B2665, "= ",D2665," where game_id=", E2665))</f>
        <v>Update games set HT_f= 0 where game_id=18821111</v>
      </c>
      <c r="S2665" s="112" t="str">
        <f t="shared" si="1163"/>
        <v>Update lineups set player_name = 'W Luntley', raw_name = 'W Luntley' where game_id = 18821111 and player_order = 8</v>
      </c>
      <c r="T2665" s="112" t="str">
        <f t="shared" si="1164"/>
        <v/>
      </c>
      <c r="U2665" s="200" t="str">
        <f t="shared" si="1161"/>
        <v/>
      </c>
      <c r="V2665" s="112" t="str">
        <f t="shared" si="1165"/>
        <v/>
      </c>
      <c r="W2665" s="415" t="str">
        <f t="shared" si="1166"/>
        <v/>
      </c>
      <c r="Y2665" s="65" t="str">
        <f t="shared" si="1173"/>
        <v/>
      </c>
      <c r="Z2665" s="65" t="str">
        <f t="shared" si="1174"/>
        <v/>
      </c>
      <c r="AA2665" s="65" t="str">
        <f t="shared" si="1175"/>
        <v/>
      </c>
      <c r="AB2665" s="65" t="str">
        <f t="shared" si="1176"/>
        <v/>
      </c>
      <c r="AC2665" s="65" t="str">
        <f t="shared" si="1177"/>
        <v/>
      </c>
      <c r="AH2665" s="65" t="str">
        <f t="shared" si="1167"/>
        <v>189012138</v>
      </c>
      <c r="AI2665" s="65">
        <v>18901213</v>
      </c>
      <c r="AJ2665" s="65" t="s">
        <v>5206</v>
      </c>
      <c r="AK2665" s="65">
        <v>8</v>
      </c>
      <c r="AL2665" s="65" t="s">
        <v>3653</v>
      </c>
      <c r="AN2665" s="65" t="str">
        <f t="shared" si="1162"/>
        <v/>
      </c>
    </row>
    <row r="2666" spans="1:40" ht="16.8" customHeight="1" x14ac:dyDescent="0.25">
      <c r="A2666" s="113">
        <v>3</v>
      </c>
      <c r="B2666" s="342" t="s">
        <v>766</v>
      </c>
      <c r="C2666" s="342">
        <v>6</v>
      </c>
      <c r="D2666" s="349">
        <f t="shared" si="1171"/>
        <v>6</v>
      </c>
      <c r="E2666" s="211">
        <f t="shared" si="1183"/>
        <v>18821111</v>
      </c>
      <c r="F2666" s="262">
        <v>9</v>
      </c>
      <c r="G2666" s="194" t="s">
        <v>1868</v>
      </c>
      <c r="H2666" s="194"/>
      <c r="N2666" s="417"/>
      <c r="O2666" s="194"/>
      <c r="P2666" s="194"/>
      <c r="R2666" s="112" t="str">
        <f>IF(D2666="","", CONCATENATE("Update games set ", B2666, "= ",D2666," where game_id=", E2666))</f>
        <v>Update games set HT_a= 6 where game_id=18821111</v>
      </c>
      <c r="S2666" s="112" t="str">
        <f t="shared" si="1163"/>
        <v>Update lineups set player_name = 'Sheldon', raw_name = 'Sheldon' where game_id = 18821111 and player_order = 9</v>
      </c>
      <c r="T2666" s="112" t="str">
        <f t="shared" si="1164"/>
        <v/>
      </c>
      <c r="U2666" s="200" t="str">
        <f t="shared" si="1161"/>
        <v/>
      </c>
      <c r="V2666" s="112" t="str">
        <f t="shared" si="1165"/>
        <v/>
      </c>
      <c r="W2666" s="415" t="str">
        <f t="shared" si="1166"/>
        <v/>
      </c>
      <c r="Y2666" s="65" t="str">
        <f t="shared" si="1173"/>
        <v/>
      </c>
      <c r="Z2666" s="65" t="str">
        <f t="shared" si="1174"/>
        <v/>
      </c>
      <c r="AA2666" s="65" t="str">
        <f t="shared" si="1175"/>
        <v/>
      </c>
      <c r="AB2666" s="65" t="str">
        <f t="shared" si="1176"/>
        <v/>
      </c>
      <c r="AC2666" s="65" t="str">
        <f t="shared" si="1177"/>
        <v/>
      </c>
      <c r="AH2666" s="65" t="str">
        <f t="shared" si="1167"/>
        <v>189012139</v>
      </c>
      <c r="AI2666" s="65">
        <v>18901213</v>
      </c>
      <c r="AJ2666" s="65" t="s">
        <v>5206</v>
      </c>
      <c r="AK2666" s="65">
        <v>9</v>
      </c>
      <c r="AL2666" s="65" t="s">
        <v>3296</v>
      </c>
      <c r="AN2666" s="65" t="str">
        <f t="shared" si="1162"/>
        <v/>
      </c>
    </row>
    <row r="2667" spans="1:40" ht="16.8" customHeight="1" x14ac:dyDescent="0.25">
      <c r="A2667" s="113">
        <v>3</v>
      </c>
      <c r="B2667" s="342" t="s">
        <v>753</v>
      </c>
      <c r="C2667" s="351" t="s">
        <v>5199</v>
      </c>
      <c r="D2667" s="350" t="str">
        <f t="shared" si="1172"/>
        <v>'Hon Fitzroy Norris'</v>
      </c>
      <c r="E2667" s="211">
        <f t="shared" si="1183"/>
        <v>18821111</v>
      </c>
      <c r="F2667" s="262">
        <v>10</v>
      </c>
      <c r="G2667" s="194" t="s">
        <v>5198</v>
      </c>
      <c r="N2667" s="417"/>
      <c r="O2667" s="194"/>
      <c r="P2667" s="194"/>
      <c r="R2667" s="112" t="str">
        <f>IF(D2667="","", CONCATENATE("Update games set ", B2667, "= ",D2667," where game_id=", E2667))</f>
        <v>Update games set Referee= 'Hon Fitzroy Norris' where game_id=18821111</v>
      </c>
      <c r="S2667" s="112" t="str">
        <f t="shared" si="1163"/>
        <v>Update lineups set player_name = 'Bausor', raw_name = 'Bausor' where game_id = 18821111 and player_order = 10</v>
      </c>
      <c r="T2667" s="112" t="str">
        <f t="shared" si="1164"/>
        <v/>
      </c>
      <c r="U2667" s="200" t="str">
        <f t="shared" si="1161"/>
        <v/>
      </c>
      <c r="V2667" s="112" t="str">
        <f t="shared" si="1165"/>
        <v/>
      </c>
      <c r="W2667" s="415" t="str">
        <f t="shared" si="1166"/>
        <v/>
      </c>
      <c r="Y2667" s="65" t="str">
        <f t="shared" si="1173"/>
        <v/>
      </c>
      <c r="Z2667" s="65" t="str">
        <f t="shared" si="1174"/>
        <v/>
      </c>
      <c r="AA2667" s="65" t="str">
        <f t="shared" si="1175"/>
        <v/>
      </c>
      <c r="AB2667" s="65" t="str">
        <f t="shared" si="1176"/>
        <v/>
      </c>
      <c r="AC2667" s="65" t="str">
        <f t="shared" si="1177"/>
        <v/>
      </c>
      <c r="AH2667" s="65" t="str">
        <f t="shared" si="1167"/>
        <v>1890121310</v>
      </c>
      <c r="AI2667" s="65">
        <v>18901213</v>
      </c>
      <c r="AJ2667" s="65" t="s">
        <v>5206</v>
      </c>
      <c r="AK2667" s="65">
        <v>10</v>
      </c>
      <c r="AL2667" s="65" t="s">
        <v>3632</v>
      </c>
      <c r="AN2667" s="65" t="str">
        <f t="shared" si="1162"/>
        <v/>
      </c>
    </row>
    <row r="2668" spans="1:40" ht="16.8" customHeight="1" x14ac:dyDescent="0.25">
      <c r="A2668" s="113">
        <v>3</v>
      </c>
      <c r="B2668" s="342" t="s">
        <v>746</v>
      </c>
      <c r="C2668" s="351" t="s">
        <v>5062</v>
      </c>
      <c r="D2668" s="334" t="str">
        <f>CONCATENATE("'", LEFT(E2668,4),"-",MID(E2668,5,2),"-", MID(E2668,7,2), " ", C2668,"'")</f>
        <v>'1882-11-11 15:00'</v>
      </c>
      <c r="E2668" s="211">
        <f t="shared" si="1183"/>
        <v>18821111</v>
      </c>
      <c r="F2668" s="262">
        <v>11</v>
      </c>
      <c r="G2668" s="211" t="s">
        <v>5187</v>
      </c>
      <c r="R2668" s="112" t="str">
        <f>IF(D2668="","", CONCATENATE("Update games set ", B2668, "= ",D2668," where game_id=", E2668))</f>
        <v>Update games set Game_date= '1882-11-11 15:00' where game_id=18821111</v>
      </c>
      <c r="S2668" s="112" t="str">
        <f t="shared" si="1163"/>
        <v>Update lineups set player_name = 'Chatterton', raw_name = 'Chatterton' where game_id = 18821111 and player_order = 11</v>
      </c>
      <c r="T2668" s="112" t="str">
        <f t="shared" si="1164"/>
        <v/>
      </c>
      <c r="U2668" s="200" t="str">
        <f t="shared" si="1161"/>
        <v/>
      </c>
      <c r="V2668" s="112" t="str">
        <f t="shared" si="1165"/>
        <v/>
      </c>
      <c r="W2668" s="415" t="str">
        <f t="shared" si="1166"/>
        <v/>
      </c>
      <c r="Y2668" s="65" t="str">
        <f t="shared" si="1173"/>
        <v/>
      </c>
      <c r="Z2668" s="65" t="str">
        <f t="shared" si="1174"/>
        <v/>
      </c>
      <c r="AA2668" s="65" t="str">
        <f t="shared" si="1175"/>
        <v/>
      </c>
      <c r="AB2668" s="65" t="str">
        <f t="shared" si="1176"/>
        <v/>
      </c>
      <c r="AC2668" s="65" t="str">
        <f t="shared" si="1177"/>
        <v/>
      </c>
      <c r="AH2668" s="65" t="str">
        <f t="shared" si="1167"/>
        <v>1890121311</v>
      </c>
      <c r="AI2668" s="65">
        <v>18901213</v>
      </c>
      <c r="AJ2668" s="65" t="s">
        <v>5206</v>
      </c>
      <c r="AK2668" s="65">
        <v>11</v>
      </c>
      <c r="AL2668" s="65" t="s">
        <v>3314</v>
      </c>
      <c r="AN2668" s="65" t="str">
        <f t="shared" si="1162"/>
        <v/>
      </c>
    </row>
    <row r="2669" spans="1:40" ht="16.8" customHeight="1" x14ac:dyDescent="0.25">
      <c r="A2669" s="113">
        <v>3</v>
      </c>
      <c r="B2669" s="342" t="s">
        <v>25</v>
      </c>
      <c r="D2669" s="350" t="str">
        <f t="shared" si="1182"/>
        <v/>
      </c>
      <c r="E2669" s="211">
        <f t="shared" si="1183"/>
        <v>18821111</v>
      </c>
      <c r="F2669" s="262">
        <v>12</v>
      </c>
      <c r="G2669" s="212"/>
      <c r="H2669" s="212"/>
      <c r="N2669" s="416"/>
      <c r="O2669" s="212"/>
      <c r="P2669" s="212"/>
      <c r="R2669" s="112" t="str">
        <f>IF(D2669="","", CONCATENATE("Update games set ", B2669, "= ",D2669," where game_id=", E2669))</f>
        <v/>
      </c>
      <c r="S2669" s="112" t="str">
        <f t="shared" si="1163"/>
        <v/>
      </c>
      <c r="T2669" s="112" t="str">
        <f t="shared" si="1164"/>
        <v/>
      </c>
      <c r="U2669" s="200" t="str">
        <f t="shared" si="1161"/>
        <v/>
      </c>
      <c r="V2669" s="112" t="str">
        <f t="shared" si="1165"/>
        <v/>
      </c>
      <c r="W2669" s="415" t="str">
        <f t="shared" si="1166"/>
        <v/>
      </c>
      <c r="Y2669" s="65" t="str">
        <f t="shared" si="1173"/>
        <v/>
      </c>
      <c r="Z2669" s="65" t="str">
        <f t="shared" si="1174"/>
        <v/>
      </c>
      <c r="AA2669" s="65" t="str">
        <f t="shared" si="1175"/>
        <v/>
      </c>
      <c r="AB2669" s="65" t="str">
        <f t="shared" si="1176"/>
        <v/>
      </c>
      <c r="AC2669" s="65" t="str">
        <f t="shared" si="1177"/>
        <v/>
      </c>
      <c r="AH2669" s="65" t="str">
        <f t="shared" si="1167"/>
        <v>1890121312</v>
      </c>
      <c r="AI2669" s="65">
        <v>18901213</v>
      </c>
      <c r="AJ2669" s="65" t="s">
        <v>5206</v>
      </c>
      <c r="AK2669" s="65">
        <v>12</v>
      </c>
      <c r="AL2669" s="65" t="s">
        <v>653</v>
      </c>
      <c r="AN2669" s="65" t="str">
        <f t="shared" si="1162"/>
        <v/>
      </c>
    </row>
    <row r="2670" spans="1:40" ht="16.8" customHeight="1" x14ac:dyDescent="0.25">
      <c r="A2670" s="113">
        <v>3</v>
      </c>
      <c r="B2670" s="342" t="s">
        <v>475</v>
      </c>
      <c r="D2670" s="349" t="str">
        <f t="shared" si="1171"/>
        <v/>
      </c>
      <c r="E2670" s="211">
        <f t="shared" si="1183"/>
        <v>18821111</v>
      </c>
      <c r="F2670" s="262">
        <v>13</v>
      </c>
      <c r="R2670" s="112" t="str">
        <f>IF(D2670="","", CONCATENATE("Update games set ", B2670, "= ",D2670," where game_id=", E2670))</f>
        <v/>
      </c>
      <c r="S2670" s="112" t="str">
        <f t="shared" si="1163"/>
        <v/>
      </c>
      <c r="T2670" s="112" t="str">
        <f t="shared" si="1164"/>
        <v/>
      </c>
      <c r="U2670" s="200" t="str">
        <f t="shared" si="1161"/>
        <v/>
      </c>
      <c r="V2670" s="112" t="str">
        <f t="shared" si="1165"/>
        <v/>
      </c>
      <c r="W2670" s="415" t="str">
        <f t="shared" si="1166"/>
        <v/>
      </c>
      <c r="Y2670" s="65" t="str">
        <f t="shared" si="1173"/>
        <v/>
      </c>
      <c r="Z2670" s="65" t="str">
        <f t="shared" si="1174"/>
        <v/>
      </c>
      <c r="AA2670" s="65" t="str">
        <f t="shared" si="1175"/>
        <v/>
      </c>
      <c r="AB2670" s="65" t="str">
        <f t="shared" si="1176"/>
        <v/>
      </c>
      <c r="AC2670" s="65" t="str">
        <f t="shared" si="1177"/>
        <v/>
      </c>
      <c r="AH2670" s="65" t="str">
        <f t="shared" si="1167"/>
        <v>1890121313</v>
      </c>
      <c r="AI2670" s="65">
        <v>18901213</v>
      </c>
      <c r="AJ2670" s="65" t="s">
        <v>5206</v>
      </c>
      <c r="AK2670" s="65">
        <v>13</v>
      </c>
      <c r="AL2670" s="65" t="s">
        <v>653</v>
      </c>
      <c r="AN2670" s="65" t="str">
        <f t="shared" si="1162"/>
        <v/>
      </c>
    </row>
    <row r="2671" spans="1:40" ht="16.8" customHeight="1" x14ac:dyDescent="0.25">
      <c r="A2671" s="113">
        <v>3</v>
      </c>
      <c r="B2671" s="342" t="s">
        <v>20</v>
      </c>
      <c r="D2671" s="350" t="str">
        <f t="shared" si="1182"/>
        <v/>
      </c>
      <c r="E2671" s="211">
        <f t="shared" si="1183"/>
        <v>18821111</v>
      </c>
      <c r="F2671" s="262">
        <v>14</v>
      </c>
      <c r="R2671" s="112" t="str">
        <f>IF(D2671="","", CONCATENATE("Update games set ", B2671, "= ",D2671," where game_id=", E2671))</f>
        <v/>
      </c>
      <c r="S2671" s="112" t="str">
        <f t="shared" si="1163"/>
        <v/>
      </c>
      <c r="T2671" s="112" t="str">
        <f t="shared" si="1164"/>
        <v/>
      </c>
      <c r="U2671" s="200" t="str">
        <f t="shared" si="1161"/>
        <v/>
      </c>
      <c r="V2671" s="112" t="str">
        <f t="shared" si="1165"/>
        <v/>
      </c>
      <c r="W2671" s="415" t="str">
        <f t="shared" si="1166"/>
        <v/>
      </c>
      <c r="Y2671" s="65" t="str">
        <f t="shared" si="1173"/>
        <v/>
      </c>
      <c r="Z2671" s="65" t="str">
        <f t="shared" si="1174"/>
        <v/>
      </c>
      <c r="AA2671" s="65" t="str">
        <f t="shared" si="1175"/>
        <v/>
      </c>
      <c r="AB2671" s="65" t="str">
        <f t="shared" si="1176"/>
        <v/>
      </c>
      <c r="AC2671" s="65" t="str">
        <f t="shared" si="1177"/>
        <v/>
      </c>
      <c r="AH2671" s="65" t="str">
        <f t="shared" si="1167"/>
        <v>1890121314</v>
      </c>
      <c r="AI2671" s="65">
        <v>18901213</v>
      </c>
      <c r="AJ2671" s="65" t="s">
        <v>5206</v>
      </c>
      <c r="AK2671" s="65">
        <v>14</v>
      </c>
      <c r="AL2671" s="65" t="s">
        <v>653</v>
      </c>
      <c r="AN2671" s="65" t="str">
        <f t="shared" si="1162"/>
        <v/>
      </c>
    </row>
    <row r="2672" spans="1:40" ht="16.8" customHeight="1" x14ac:dyDescent="0.25">
      <c r="A2672" s="113">
        <v>3</v>
      </c>
      <c r="B2672" s="342" t="s">
        <v>4882</v>
      </c>
      <c r="C2672" s="342" t="str">
        <f>IF(C2671="", "", C2671)</f>
        <v/>
      </c>
      <c r="D2672" s="350" t="str">
        <f t="shared" si="1182"/>
        <v/>
      </c>
      <c r="E2672" s="211">
        <f t="shared" si="1183"/>
        <v>18821111</v>
      </c>
      <c r="F2672" s="262">
        <v>15</v>
      </c>
      <c r="R2672" s="112" t="str">
        <f>IF(D2672="","", CONCATENATE("Update games set ", B2672, "= ",D2672," where game_id=", E2672))</f>
        <v/>
      </c>
      <c r="S2672" s="112" t="str">
        <f t="shared" si="1163"/>
        <v/>
      </c>
      <c r="T2672" s="112" t="str">
        <f t="shared" si="1164"/>
        <v/>
      </c>
      <c r="U2672" s="200" t="str">
        <f t="shared" si="1161"/>
        <v/>
      </c>
      <c r="V2672" s="112" t="str">
        <f t="shared" si="1165"/>
        <v/>
      </c>
      <c r="W2672" s="415" t="str">
        <f t="shared" si="1166"/>
        <v/>
      </c>
      <c r="Y2672" s="65" t="str">
        <f t="shared" si="1173"/>
        <v/>
      </c>
      <c r="Z2672" s="65" t="str">
        <f t="shared" si="1174"/>
        <v/>
      </c>
      <c r="AA2672" s="65" t="str">
        <f t="shared" si="1175"/>
        <v/>
      </c>
      <c r="AB2672" s="65" t="str">
        <f t="shared" si="1176"/>
        <v/>
      </c>
      <c r="AC2672" s="65" t="str">
        <f t="shared" si="1177"/>
        <v/>
      </c>
      <c r="AH2672" s="65" t="str">
        <f t="shared" si="1167"/>
        <v>1890121315</v>
      </c>
      <c r="AI2672" s="65">
        <v>18901213</v>
      </c>
      <c r="AJ2672" s="65" t="s">
        <v>5206</v>
      </c>
      <c r="AK2672" s="65">
        <v>15</v>
      </c>
      <c r="AL2672" s="65" t="s">
        <v>653</v>
      </c>
      <c r="AN2672" s="65" t="str">
        <f t="shared" si="1162"/>
        <v/>
      </c>
    </row>
    <row r="2673" spans="1:40" s="126" customFormat="1" ht="16.8" customHeight="1" thickBot="1" x14ac:dyDescent="0.3">
      <c r="A2673" s="113">
        <v>3</v>
      </c>
      <c r="B2673" s="116" t="s">
        <v>115</v>
      </c>
      <c r="C2673" s="352"/>
      <c r="D2673" s="370" t="str">
        <f t="shared" ref="D2673" si="1185">IF(MID(E2673,5,2)*1&gt;6,_xlfn.CONCAT("'",LEFT(E2673,4),"-",MID(E2673,3,2)+1,"'"),_xlfn.CONCAT("'",LEFT(E2673,4)-1,"-",MID(E2673,3,2),"'"))</f>
        <v>'1882-83'</v>
      </c>
      <c r="E2673" s="214">
        <f t="shared" si="1183"/>
        <v>18821111</v>
      </c>
      <c r="F2673" s="266">
        <v>16</v>
      </c>
      <c r="G2673" s="343"/>
      <c r="H2673" s="343"/>
      <c r="I2673" s="267"/>
      <c r="J2673" s="214"/>
      <c r="K2673" s="266"/>
      <c r="L2673" s="266"/>
      <c r="M2673" s="266"/>
      <c r="N2673" s="419"/>
      <c r="O2673" s="343"/>
      <c r="P2673" s="343"/>
      <c r="Q2673" s="346"/>
      <c r="R2673" s="112" t="str">
        <f>IF(D2673="","", CONCATENATE("Update games set ", B2673, "= ",D2673," where game_id=", E2673))</f>
        <v>Update games set Season= '1882-83' where game_id=18821111</v>
      </c>
      <c r="S2673" s="112" t="str">
        <f t="shared" si="1163"/>
        <v/>
      </c>
      <c r="T2673" s="112" t="str">
        <f t="shared" si="1164"/>
        <v/>
      </c>
      <c r="U2673" s="200" t="str">
        <f t="shared" si="1161"/>
        <v/>
      </c>
      <c r="V2673" s="112" t="str">
        <f t="shared" si="1165"/>
        <v/>
      </c>
      <c r="W2673" s="415" t="str">
        <f t="shared" si="1166"/>
        <v/>
      </c>
      <c r="X2673" s="240"/>
      <c r="Y2673" s="65" t="str">
        <f t="shared" si="1173"/>
        <v/>
      </c>
      <c r="Z2673" s="65" t="str">
        <f t="shared" si="1174"/>
        <v/>
      </c>
      <c r="AA2673" s="65" t="str">
        <f t="shared" si="1175"/>
        <v/>
      </c>
      <c r="AB2673" s="65" t="str">
        <f t="shared" si="1176"/>
        <v/>
      </c>
      <c r="AC2673" s="65" t="str">
        <f t="shared" si="1177"/>
        <v/>
      </c>
      <c r="AH2673" s="65" t="str">
        <f t="shared" si="1167"/>
        <v>1890121316</v>
      </c>
      <c r="AI2673" s="126">
        <v>18901213</v>
      </c>
      <c r="AJ2673" s="126" t="s">
        <v>5206</v>
      </c>
      <c r="AK2673" s="126">
        <v>16</v>
      </c>
      <c r="AL2673" s="126" t="s">
        <v>653</v>
      </c>
      <c r="AN2673" s="65" t="str">
        <f t="shared" si="1162"/>
        <v/>
      </c>
    </row>
    <row r="2674" spans="1:40" ht="15" thickTop="1" x14ac:dyDescent="0.25">
      <c r="A2674" s="113">
        <v>3</v>
      </c>
      <c r="B2674" s="341" t="s">
        <v>22</v>
      </c>
      <c r="C2674" s="341" t="s">
        <v>30</v>
      </c>
      <c r="D2674" s="341" t="str">
        <f t="shared" si="1182"/>
        <v>'Bolton Wanderers'</v>
      </c>
      <c r="E2674" s="211">
        <v>18821226</v>
      </c>
      <c r="F2674" s="262">
        <v>1</v>
      </c>
      <c r="G2674" s="211" t="s">
        <v>3417</v>
      </c>
      <c r="H2674" s="212"/>
      <c r="R2674" s="112" t="str">
        <f>IF(D2674="","", CONCATENATE("Update games set ", B2674, "= ",D2674," where game_id=", E2674))</f>
        <v>Update games set Opponent= 'Bolton Wanderers' where game_id=18821226</v>
      </c>
      <c r="S2674" s="112" t="str">
        <f t="shared" si="1163"/>
        <v>Update lineups set player_name = 'W Luntley', raw_name = 'W Luntley' where game_id = 18821226 and player_order = 1</v>
      </c>
      <c r="T2674" s="112" t="str">
        <f t="shared" si="1164"/>
        <v/>
      </c>
      <c r="U2674" s="200" t="str">
        <f t="shared" si="1161"/>
        <v/>
      </c>
      <c r="V2674" s="112" t="str">
        <f t="shared" si="1165"/>
        <v/>
      </c>
      <c r="W2674" s="415" t="str">
        <f t="shared" si="1166"/>
        <v/>
      </c>
      <c r="Y2674" s="65" t="str">
        <f t="shared" si="1173"/>
        <v/>
      </c>
      <c r="Z2674" s="65" t="str">
        <f t="shared" si="1174"/>
        <v/>
      </c>
      <c r="AA2674" s="65" t="str">
        <f t="shared" si="1175"/>
        <v/>
      </c>
      <c r="AB2674" s="65" t="str">
        <f t="shared" si="1176"/>
        <v/>
      </c>
      <c r="AC2674" s="65" t="str">
        <f t="shared" si="1177"/>
        <v/>
      </c>
      <c r="AH2674" s="65" t="str">
        <f t="shared" si="1167"/>
        <v>189012271</v>
      </c>
      <c r="AI2674" s="65">
        <v>18901227</v>
      </c>
      <c r="AJ2674" s="65" t="s">
        <v>36</v>
      </c>
      <c r="AK2674" s="65">
        <v>1</v>
      </c>
      <c r="AL2674" s="65" t="s">
        <v>2039</v>
      </c>
      <c r="AN2674" s="65" t="str">
        <f t="shared" si="1162"/>
        <v>update games set source = 'The Nottingham Forest Football Scrapbook' where game_id = 18821226</v>
      </c>
    </row>
    <row r="2675" spans="1:40" ht="16.8" customHeight="1" x14ac:dyDescent="0.25">
      <c r="A2675" s="113">
        <v>3</v>
      </c>
      <c r="B2675" s="342" t="s">
        <v>4979</v>
      </c>
      <c r="C2675" s="342" t="str">
        <f>IF(C2674="", "", C2674)</f>
        <v>Bolton Wanderers</v>
      </c>
      <c r="D2675" s="350" t="str">
        <f t="shared" si="1182"/>
        <v>'Bolton Wanderers'</v>
      </c>
      <c r="E2675" s="211">
        <f>E2674</f>
        <v>18821226</v>
      </c>
      <c r="F2675" s="262">
        <v>2</v>
      </c>
      <c r="G2675" s="211" t="s">
        <v>4942</v>
      </c>
      <c r="R2675" s="112" t="str">
        <f>IF(D2675="","", CONCATENATE("Update games set ", B2675, "= ",D2675," where game_id=", E2675))</f>
        <v>Update games set Opp_parent= 'Bolton Wanderers' where game_id=18821226</v>
      </c>
      <c r="S2675" s="112" t="str">
        <f t="shared" si="1163"/>
        <v>Update lineups set player_name = 'E Luntley', raw_name = 'E Luntley' where game_id = 18821226 and player_order = 2</v>
      </c>
      <c r="T2675" s="112" t="str">
        <f t="shared" si="1164"/>
        <v/>
      </c>
      <c r="U2675" s="200" t="str">
        <f t="shared" si="1161"/>
        <v/>
      </c>
      <c r="V2675" s="112" t="str">
        <f t="shared" si="1165"/>
        <v/>
      </c>
      <c r="W2675" s="415" t="str">
        <f t="shared" si="1166"/>
        <v/>
      </c>
      <c r="Y2675" s="65" t="str">
        <f t="shared" si="1173"/>
        <v/>
      </c>
      <c r="Z2675" s="65" t="str">
        <f t="shared" si="1174"/>
        <v/>
      </c>
      <c r="AA2675" s="65" t="str">
        <f t="shared" si="1175"/>
        <v/>
      </c>
      <c r="AB2675" s="65" t="str">
        <f t="shared" si="1176"/>
        <v/>
      </c>
      <c r="AC2675" s="65" t="str">
        <f t="shared" si="1177"/>
        <v/>
      </c>
      <c r="AH2675" s="65" t="str">
        <f t="shared" si="1167"/>
        <v>189012272</v>
      </c>
      <c r="AI2675" s="65">
        <v>18901227</v>
      </c>
      <c r="AJ2675" s="65" t="s">
        <v>36</v>
      </c>
      <c r="AK2675" s="65">
        <v>2</v>
      </c>
      <c r="AL2675" s="65" t="s">
        <v>2046</v>
      </c>
      <c r="AN2675" s="65" t="str">
        <f t="shared" si="1162"/>
        <v/>
      </c>
    </row>
    <row r="2676" spans="1:40" ht="16.8" customHeight="1" x14ac:dyDescent="0.25">
      <c r="A2676" s="113">
        <v>3</v>
      </c>
      <c r="B2676" s="342" t="s">
        <v>2653</v>
      </c>
      <c r="C2676" s="342" t="s">
        <v>663</v>
      </c>
      <c r="D2676" s="350" t="str">
        <f t="shared" si="1182"/>
        <v>'Friendly'</v>
      </c>
      <c r="E2676" s="211">
        <f t="shared" ref="E2676:E2689" si="1186">E2675</f>
        <v>18821226</v>
      </c>
      <c r="F2676" s="262">
        <v>3</v>
      </c>
      <c r="G2676" s="211" t="s">
        <v>5057</v>
      </c>
      <c r="R2676" s="112" t="str">
        <f>IF(D2676="","", CONCATENATE("Update games set ", B2676, "= ",D2676," where game_id=", E2676))</f>
        <v>Update games set Game_type= 'Friendly' where game_id=18821226</v>
      </c>
      <c r="S2676" s="112" t="str">
        <f t="shared" si="1163"/>
        <v>Update lineups set player_name = 'TW Hancock', raw_name = 'TW Hancock' where game_id = 18821226 and player_order = 3</v>
      </c>
      <c r="T2676" s="112" t="str">
        <f t="shared" si="1164"/>
        <v/>
      </c>
      <c r="U2676" s="200" t="str">
        <f t="shared" si="1161"/>
        <v/>
      </c>
      <c r="V2676" s="112" t="str">
        <f t="shared" si="1165"/>
        <v/>
      </c>
      <c r="W2676" s="415" t="str">
        <f t="shared" si="1166"/>
        <v/>
      </c>
      <c r="Y2676" s="65" t="str">
        <f t="shared" si="1173"/>
        <v/>
      </c>
      <c r="Z2676" s="65" t="str">
        <f t="shared" si="1174"/>
        <v/>
      </c>
      <c r="AA2676" s="65" t="str">
        <f t="shared" si="1175"/>
        <v/>
      </c>
      <c r="AB2676" s="65" t="str">
        <f t="shared" si="1176"/>
        <v/>
      </c>
      <c r="AC2676" s="65" t="str">
        <f t="shared" si="1177"/>
        <v/>
      </c>
      <c r="AH2676" s="65" t="str">
        <f t="shared" si="1167"/>
        <v>189012273</v>
      </c>
      <c r="AI2676" s="65">
        <v>18901227</v>
      </c>
      <c r="AJ2676" s="65" t="s">
        <v>36</v>
      </c>
      <c r="AK2676" s="65">
        <v>3</v>
      </c>
      <c r="AL2676" s="65" t="s">
        <v>3596</v>
      </c>
      <c r="AN2676" s="65" t="str">
        <f t="shared" si="1162"/>
        <v/>
      </c>
    </row>
    <row r="2677" spans="1:40" ht="16.8" customHeight="1" x14ac:dyDescent="0.25">
      <c r="A2677" s="113">
        <v>3</v>
      </c>
      <c r="B2677" s="342" t="s">
        <v>4978</v>
      </c>
      <c r="C2677" s="342" t="s">
        <v>5065</v>
      </c>
      <c r="D2677" s="350" t="str">
        <f t="shared" si="1182"/>
        <v>'H'</v>
      </c>
      <c r="E2677" s="211">
        <f t="shared" si="1186"/>
        <v>18821226</v>
      </c>
      <c r="F2677" s="262">
        <v>4</v>
      </c>
      <c r="G2677" s="211" t="s">
        <v>5007</v>
      </c>
      <c r="R2677" s="112" t="str">
        <f>IF(D2677="","", CONCATENATE("Update games set ", B2677, "= ",D2677," where game_id=", E2677))</f>
        <v>Update games set HAN= 'H' where game_id=18821226</v>
      </c>
      <c r="S2677" s="112" t="str">
        <f t="shared" si="1163"/>
        <v>Update lineups set player_name = 'S Norman', raw_name = 'S Norman' where game_id = 18821226 and player_order = 4</v>
      </c>
      <c r="T2677" s="112" t="str">
        <f t="shared" si="1164"/>
        <v/>
      </c>
      <c r="U2677" s="200" t="str">
        <f t="shared" si="1161"/>
        <v/>
      </c>
      <c r="V2677" s="112" t="str">
        <f t="shared" si="1165"/>
        <v/>
      </c>
      <c r="W2677" s="415" t="str">
        <f t="shared" si="1166"/>
        <v/>
      </c>
      <c r="Y2677" s="65" t="str">
        <f t="shared" si="1173"/>
        <v/>
      </c>
      <c r="Z2677" s="65" t="str">
        <f t="shared" si="1174"/>
        <v/>
      </c>
      <c r="AA2677" s="65" t="str">
        <f t="shared" si="1175"/>
        <v/>
      </c>
      <c r="AB2677" s="65" t="str">
        <f t="shared" si="1176"/>
        <v/>
      </c>
      <c r="AC2677" s="65" t="str">
        <f t="shared" si="1177"/>
        <v/>
      </c>
      <c r="AH2677" s="65" t="str">
        <f t="shared" si="1167"/>
        <v>189012274</v>
      </c>
      <c r="AI2677" s="65">
        <v>18901227</v>
      </c>
      <c r="AJ2677" s="65" t="s">
        <v>36</v>
      </c>
      <c r="AK2677" s="65">
        <v>4</v>
      </c>
      <c r="AL2677" s="65" t="s">
        <v>3645</v>
      </c>
      <c r="AN2677" s="65" t="str">
        <f t="shared" si="1162"/>
        <v/>
      </c>
    </row>
    <row r="2678" spans="1:40" ht="16.8" customHeight="1" x14ac:dyDescent="0.25">
      <c r="A2678" s="113">
        <v>3</v>
      </c>
      <c r="B2678" s="342" t="s">
        <v>5</v>
      </c>
      <c r="C2678" s="342">
        <v>3</v>
      </c>
      <c r="D2678" s="349">
        <f t="shared" si="1169"/>
        <v>3</v>
      </c>
      <c r="E2678" s="211">
        <f t="shared" si="1186"/>
        <v>18821226</v>
      </c>
      <c r="F2678" s="262">
        <v>5</v>
      </c>
      <c r="G2678" s="211" t="s">
        <v>4976</v>
      </c>
      <c r="R2678" s="112" t="str">
        <f>IF(D2678="","", CONCATENATE("Update games set ", B2678, "= ",D2678," where game_id=", E2678))</f>
        <v>Update games set F= 3 where game_id=18821226</v>
      </c>
      <c r="S2678" s="112" t="str">
        <f t="shared" si="1163"/>
        <v>Update lineups set player_name = 'CJ Caborn', raw_name = 'CJ Caborn' where game_id = 18821226 and player_order = 5</v>
      </c>
      <c r="T2678" s="112" t="str">
        <f t="shared" si="1164"/>
        <v/>
      </c>
      <c r="U2678" s="200" t="str">
        <f t="shared" si="1161"/>
        <v/>
      </c>
      <c r="V2678" s="112" t="str">
        <f t="shared" si="1165"/>
        <v/>
      </c>
      <c r="W2678" s="415" t="str">
        <f t="shared" si="1166"/>
        <v/>
      </c>
      <c r="Y2678" s="65" t="str">
        <f t="shared" si="1173"/>
        <v/>
      </c>
      <c r="Z2678" s="65" t="str">
        <f t="shared" si="1174"/>
        <v/>
      </c>
      <c r="AA2678" s="65" t="str">
        <f t="shared" si="1175"/>
        <v/>
      </c>
      <c r="AB2678" s="65" t="str">
        <f t="shared" si="1176"/>
        <v/>
      </c>
      <c r="AC2678" s="65" t="str">
        <f t="shared" si="1177"/>
        <v/>
      </c>
      <c r="AH2678" s="65" t="str">
        <f t="shared" si="1167"/>
        <v>189012275</v>
      </c>
      <c r="AI2678" s="65">
        <v>18901227</v>
      </c>
      <c r="AJ2678" s="65" t="s">
        <v>36</v>
      </c>
      <c r="AK2678" s="65">
        <v>5</v>
      </c>
      <c r="AL2678" s="65" t="s">
        <v>3590</v>
      </c>
      <c r="AN2678" s="65" t="str">
        <f t="shared" si="1162"/>
        <v/>
      </c>
    </row>
    <row r="2679" spans="1:40" ht="16.8" customHeight="1" x14ac:dyDescent="0.25">
      <c r="A2679" s="113">
        <v>3</v>
      </c>
      <c r="B2679" s="342" t="s">
        <v>0</v>
      </c>
      <c r="C2679" s="342">
        <v>1</v>
      </c>
      <c r="D2679" s="349">
        <f t="shared" si="1169"/>
        <v>1</v>
      </c>
      <c r="E2679" s="211">
        <f t="shared" si="1186"/>
        <v>18821226</v>
      </c>
      <c r="F2679" s="262">
        <v>6</v>
      </c>
      <c r="G2679" s="211" t="s">
        <v>4998</v>
      </c>
      <c r="R2679" s="112" t="str">
        <f>IF(D2679="","", CONCATENATE("Update games set ", B2679, "= ",D2679," where game_id=", E2679))</f>
        <v>Update games set A= 1 where game_id=18821226</v>
      </c>
      <c r="S2679" s="112" t="str">
        <f t="shared" si="1163"/>
        <v>Update lineups set player_name = 'H Billyeald', raw_name = 'H Billyeald' where game_id = 18821226 and player_order = 6</v>
      </c>
      <c r="T2679" s="112" t="str">
        <f t="shared" si="1164"/>
        <v/>
      </c>
      <c r="U2679" s="200" t="str">
        <f t="shared" si="1161"/>
        <v/>
      </c>
      <c r="V2679" s="112" t="str">
        <f t="shared" si="1165"/>
        <v/>
      </c>
      <c r="W2679" s="415" t="str">
        <f t="shared" si="1166"/>
        <v/>
      </c>
      <c r="Y2679" s="65" t="str">
        <f t="shared" si="1173"/>
        <v/>
      </c>
      <c r="Z2679" s="65" t="str">
        <f t="shared" si="1174"/>
        <v/>
      </c>
      <c r="AA2679" s="65" t="str">
        <f t="shared" si="1175"/>
        <v/>
      </c>
      <c r="AB2679" s="65" t="str">
        <f t="shared" si="1176"/>
        <v/>
      </c>
      <c r="AC2679" s="65" t="str">
        <f t="shared" si="1177"/>
        <v/>
      </c>
      <c r="AH2679" s="65" t="str">
        <f t="shared" si="1167"/>
        <v>189012276</v>
      </c>
      <c r="AI2679" s="65">
        <v>18901227</v>
      </c>
      <c r="AJ2679" s="65" t="s">
        <v>36</v>
      </c>
      <c r="AK2679" s="65">
        <v>6</v>
      </c>
      <c r="AL2679" s="65" t="s">
        <v>2029</v>
      </c>
      <c r="AN2679" s="65" t="str">
        <f t="shared" si="1162"/>
        <v/>
      </c>
    </row>
    <row r="2680" spans="1:40" ht="16.8" customHeight="1" x14ac:dyDescent="0.25">
      <c r="A2680" s="113">
        <v>3</v>
      </c>
      <c r="B2680" s="342" t="s">
        <v>23</v>
      </c>
      <c r="D2680" s="334" t="str">
        <f t="shared" ref="D2680" si="1187">IF(C2680="",IF(D2678&gt;D2679,"'W'",IF(D2678=D2679,"'D'","'L'")),_xlfn.CONCAT("'",C2680,"'"))</f>
        <v>'W'</v>
      </c>
      <c r="E2680" s="211">
        <f t="shared" si="1186"/>
        <v>18821226</v>
      </c>
      <c r="F2680" s="262">
        <v>7</v>
      </c>
      <c r="G2680" s="211" t="s">
        <v>4806</v>
      </c>
      <c r="R2680" s="112" t="str">
        <f>IF(D2680="","", CONCATENATE("Update games set ", B2680, "= ",D2680," where game_id=", E2680))</f>
        <v>Update games set Result= 'W' where game_id=18821226</v>
      </c>
      <c r="S2680" s="112" t="str">
        <f t="shared" si="1163"/>
        <v>Update lineups set player_name = 'SW Widdowson', raw_name = 'SW Widdowson' where game_id = 18821226 and player_order = 7</v>
      </c>
      <c r="T2680" s="112" t="str">
        <f t="shared" si="1164"/>
        <v/>
      </c>
      <c r="U2680" s="200" t="str">
        <f t="shared" si="1161"/>
        <v/>
      </c>
      <c r="V2680" s="112" t="str">
        <f t="shared" si="1165"/>
        <v/>
      </c>
      <c r="W2680" s="415" t="str">
        <f t="shared" si="1166"/>
        <v/>
      </c>
      <c r="Y2680" s="65" t="str">
        <f t="shared" si="1173"/>
        <v/>
      </c>
      <c r="Z2680" s="65" t="str">
        <f t="shared" si="1174"/>
        <v/>
      </c>
      <c r="AA2680" s="65" t="str">
        <f t="shared" si="1175"/>
        <v/>
      </c>
      <c r="AB2680" s="65" t="str">
        <f t="shared" si="1176"/>
        <v/>
      </c>
      <c r="AC2680" s="65" t="str">
        <f t="shared" si="1177"/>
        <v/>
      </c>
      <c r="AH2680" s="65" t="str">
        <f t="shared" si="1167"/>
        <v>189012277</v>
      </c>
      <c r="AI2680" s="65">
        <v>18901227</v>
      </c>
      <c r="AJ2680" s="65" t="s">
        <v>36</v>
      </c>
      <c r="AK2680" s="65">
        <v>7</v>
      </c>
      <c r="AL2680" s="65" t="s">
        <v>3444</v>
      </c>
      <c r="AN2680" s="65" t="str">
        <f t="shared" si="1162"/>
        <v/>
      </c>
    </row>
    <row r="2681" spans="1:40" ht="16.8" customHeight="1" x14ac:dyDescent="0.25">
      <c r="A2681" s="113">
        <v>3</v>
      </c>
      <c r="B2681" s="342" t="s">
        <v>768</v>
      </c>
      <c r="D2681" s="349" t="str">
        <f t="shared" si="1171"/>
        <v/>
      </c>
      <c r="E2681" s="211">
        <f t="shared" si="1186"/>
        <v>18821226</v>
      </c>
      <c r="F2681" s="262">
        <v>8</v>
      </c>
      <c r="G2681" s="211" t="s">
        <v>5003</v>
      </c>
      <c r="R2681" s="112" t="str">
        <f>IF(D2681="","", CONCATENATE("Update games set ", B2681, "= ",D2681," where game_id=", E2681))</f>
        <v/>
      </c>
      <c r="S2681" s="112" t="str">
        <f t="shared" si="1163"/>
        <v>Update lineups set player_name = 'W Parr', raw_name = 'W Parr' where game_id = 18821226 and player_order = 8</v>
      </c>
      <c r="T2681" s="112" t="str">
        <f t="shared" si="1164"/>
        <v/>
      </c>
      <c r="U2681" s="200" t="str">
        <f t="shared" si="1161"/>
        <v/>
      </c>
      <c r="V2681" s="112" t="str">
        <f t="shared" si="1165"/>
        <v/>
      </c>
      <c r="W2681" s="415" t="str">
        <f t="shared" si="1166"/>
        <v/>
      </c>
      <c r="Y2681" s="65" t="str">
        <f t="shared" si="1173"/>
        <v/>
      </c>
      <c r="Z2681" s="65" t="str">
        <f t="shared" si="1174"/>
        <v/>
      </c>
      <c r="AA2681" s="65" t="str">
        <f t="shared" si="1175"/>
        <v/>
      </c>
      <c r="AB2681" s="65" t="str">
        <f t="shared" si="1176"/>
        <v/>
      </c>
      <c r="AC2681" s="65" t="str">
        <f t="shared" si="1177"/>
        <v/>
      </c>
      <c r="AH2681" s="65" t="str">
        <f t="shared" si="1167"/>
        <v>189012278</v>
      </c>
      <c r="AI2681" s="65">
        <v>18901227</v>
      </c>
      <c r="AJ2681" s="65" t="s">
        <v>36</v>
      </c>
      <c r="AK2681" s="65">
        <v>8</v>
      </c>
      <c r="AL2681" s="65" t="s">
        <v>3653</v>
      </c>
      <c r="AN2681" s="65" t="str">
        <f t="shared" si="1162"/>
        <v/>
      </c>
    </row>
    <row r="2682" spans="1:40" ht="16.8" customHeight="1" x14ac:dyDescent="0.25">
      <c r="A2682" s="113">
        <v>3</v>
      </c>
      <c r="B2682" s="342" t="s">
        <v>766</v>
      </c>
      <c r="D2682" s="349" t="str">
        <f t="shared" si="1171"/>
        <v/>
      </c>
      <c r="E2682" s="211">
        <f t="shared" si="1186"/>
        <v>18821226</v>
      </c>
      <c r="F2682" s="262">
        <v>9</v>
      </c>
      <c r="G2682" s="194" t="s">
        <v>4980</v>
      </c>
      <c r="H2682" s="194"/>
      <c r="N2682" s="417"/>
      <c r="O2682" s="194"/>
      <c r="P2682" s="194"/>
      <c r="R2682" s="112" t="str">
        <f>IF(D2682="","", CONCATENATE("Update games set ", B2682, "= ",D2682," where game_id=", E2682))</f>
        <v/>
      </c>
      <c r="S2682" s="112" t="str">
        <f t="shared" si="1163"/>
        <v>Update lineups set player_name = 'FW Earp', raw_name = 'FW Earp' where game_id = 18821226 and player_order = 9</v>
      </c>
      <c r="T2682" s="112" t="str">
        <f t="shared" si="1164"/>
        <v/>
      </c>
      <c r="U2682" s="200" t="str">
        <f t="shared" si="1161"/>
        <v/>
      </c>
      <c r="V2682" s="112" t="str">
        <f t="shared" si="1165"/>
        <v/>
      </c>
      <c r="W2682" s="415" t="str">
        <f t="shared" si="1166"/>
        <v/>
      </c>
      <c r="Y2682" s="65" t="str">
        <f t="shared" si="1173"/>
        <v/>
      </c>
      <c r="Z2682" s="65" t="str">
        <f t="shared" si="1174"/>
        <v/>
      </c>
      <c r="AA2682" s="65" t="str">
        <f t="shared" si="1175"/>
        <v/>
      </c>
      <c r="AB2682" s="65" t="str">
        <f t="shared" si="1176"/>
        <v/>
      </c>
      <c r="AC2682" s="65" t="str">
        <f t="shared" si="1177"/>
        <v/>
      </c>
      <c r="AH2682" s="65" t="str">
        <f t="shared" si="1167"/>
        <v>189012279</v>
      </c>
      <c r="AI2682" s="65">
        <v>18901227</v>
      </c>
      <c r="AJ2682" s="65" t="s">
        <v>36</v>
      </c>
      <c r="AK2682" s="65">
        <v>9</v>
      </c>
      <c r="AL2682" s="65" t="s">
        <v>3296</v>
      </c>
      <c r="AN2682" s="65" t="str">
        <f t="shared" si="1162"/>
        <v/>
      </c>
    </row>
    <row r="2683" spans="1:40" ht="16.8" customHeight="1" x14ac:dyDescent="0.25">
      <c r="A2683" s="113">
        <v>3</v>
      </c>
      <c r="B2683" s="342" t="s">
        <v>753</v>
      </c>
      <c r="C2683" s="351" t="s">
        <v>5200</v>
      </c>
      <c r="D2683" s="350" t="str">
        <f t="shared" si="1172"/>
        <v>'Mr Ashmall'</v>
      </c>
      <c r="E2683" s="211">
        <f t="shared" si="1186"/>
        <v>18821226</v>
      </c>
      <c r="F2683" s="262">
        <v>10</v>
      </c>
      <c r="G2683" s="194" t="s">
        <v>5023</v>
      </c>
      <c r="N2683" s="417"/>
      <c r="O2683" s="194"/>
      <c r="P2683" s="194"/>
      <c r="R2683" s="112" t="str">
        <f>IF(D2683="","", CONCATENATE("Update games set ", B2683, "= ",D2683," where game_id=", E2683))</f>
        <v>Update games set Referee= 'Mr Ashmall' where game_id=18821226</v>
      </c>
      <c r="S2683" s="112" t="str">
        <f t="shared" si="1163"/>
        <v>Update lineups set player_name = 'J Unwin', raw_name = 'J Unwin' where game_id = 18821226 and player_order = 10</v>
      </c>
      <c r="T2683" s="112" t="str">
        <f t="shared" si="1164"/>
        <v/>
      </c>
      <c r="U2683" s="200" t="str">
        <f t="shared" si="1161"/>
        <v/>
      </c>
      <c r="V2683" s="112" t="str">
        <f t="shared" si="1165"/>
        <v/>
      </c>
      <c r="W2683" s="415" t="str">
        <f t="shared" si="1166"/>
        <v/>
      </c>
      <c r="Y2683" s="65" t="str">
        <f t="shared" si="1173"/>
        <v/>
      </c>
      <c r="Z2683" s="65" t="str">
        <f t="shared" si="1174"/>
        <v/>
      </c>
      <c r="AA2683" s="65" t="str">
        <f t="shared" si="1175"/>
        <v/>
      </c>
      <c r="AB2683" s="65" t="str">
        <f t="shared" si="1176"/>
        <v/>
      </c>
      <c r="AC2683" s="65" t="str">
        <f t="shared" si="1177"/>
        <v/>
      </c>
      <c r="AH2683" s="65" t="str">
        <f t="shared" si="1167"/>
        <v>1890122710</v>
      </c>
      <c r="AI2683" s="65">
        <v>18901227</v>
      </c>
      <c r="AJ2683" s="65" t="s">
        <v>36</v>
      </c>
      <c r="AK2683" s="65">
        <v>10</v>
      </c>
      <c r="AL2683" s="65" t="s">
        <v>3632</v>
      </c>
      <c r="AN2683" s="65" t="str">
        <f t="shared" si="1162"/>
        <v/>
      </c>
    </row>
    <row r="2684" spans="1:40" ht="16.8" customHeight="1" x14ac:dyDescent="0.25">
      <c r="A2684" s="113">
        <v>3</v>
      </c>
      <c r="B2684" s="342" t="s">
        <v>746</v>
      </c>
      <c r="C2684" s="351" t="s">
        <v>5062</v>
      </c>
      <c r="D2684" s="334" t="str">
        <f>CONCATENATE("'", LEFT(E2684,4),"-",MID(E2684,5,2),"-", MID(E2684,7,2), " ", C2684,"'")</f>
        <v>'1882-12-26 15:00'</v>
      </c>
      <c r="E2684" s="211">
        <f t="shared" si="1186"/>
        <v>18821226</v>
      </c>
      <c r="F2684" s="262">
        <v>11</v>
      </c>
      <c r="G2684" s="211" t="s">
        <v>5047</v>
      </c>
      <c r="R2684" s="112" t="str">
        <f>IF(D2684="","", CONCATENATE("Update games set ", B2684, "= ",D2684," where game_id=", E2684))</f>
        <v>Update games set Game_date= '1882-12-26 15:00' where game_id=18821226</v>
      </c>
      <c r="S2684" s="112" t="str">
        <f t="shared" si="1163"/>
        <v>Update lineups set player_name = 'H Fletcher', raw_name = 'H Fletcher' where game_id = 18821226 and player_order = 11</v>
      </c>
      <c r="T2684" s="112" t="str">
        <f t="shared" si="1164"/>
        <v/>
      </c>
      <c r="U2684" s="200" t="str">
        <f t="shared" si="1161"/>
        <v/>
      </c>
      <c r="V2684" s="112" t="str">
        <f t="shared" si="1165"/>
        <v/>
      </c>
      <c r="W2684" s="415" t="str">
        <f t="shared" si="1166"/>
        <v/>
      </c>
      <c r="Y2684" s="65" t="str">
        <f t="shared" si="1173"/>
        <v/>
      </c>
      <c r="Z2684" s="65" t="str">
        <f t="shared" si="1174"/>
        <v/>
      </c>
      <c r="AA2684" s="65" t="str">
        <f t="shared" si="1175"/>
        <v/>
      </c>
      <c r="AB2684" s="65" t="str">
        <f t="shared" si="1176"/>
        <v/>
      </c>
      <c r="AC2684" s="65" t="str">
        <f t="shared" si="1177"/>
        <v/>
      </c>
      <c r="AH2684" s="65" t="str">
        <f t="shared" si="1167"/>
        <v>1890122711</v>
      </c>
      <c r="AI2684" s="65">
        <v>18901227</v>
      </c>
      <c r="AJ2684" s="65" t="s">
        <v>36</v>
      </c>
      <c r="AK2684" s="65">
        <v>11</v>
      </c>
      <c r="AL2684" s="65" t="s">
        <v>3314</v>
      </c>
      <c r="AN2684" s="65" t="str">
        <f t="shared" si="1162"/>
        <v/>
      </c>
    </row>
    <row r="2685" spans="1:40" ht="16.8" customHeight="1" x14ac:dyDescent="0.25">
      <c r="A2685" s="113">
        <v>3</v>
      </c>
      <c r="B2685" s="342" t="s">
        <v>25</v>
      </c>
      <c r="D2685" s="350" t="str">
        <f t="shared" si="1182"/>
        <v/>
      </c>
      <c r="E2685" s="211">
        <f t="shared" si="1186"/>
        <v>18821226</v>
      </c>
      <c r="F2685" s="262">
        <v>12</v>
      </c>
      <c r="G2685" s="212"/>
      <c r="H2685" s="212"/>
      <c r="N2685" s="416"/>
      <c r="O2685" s="212"/>
      <c r="P2685" s="212"/>
      <c r="R2685" s="112" t="str">
        <f>IF(D2685="","", CONCATENATE("Update games set ", B2685, "= ",D2685," where game_id=", E2685))</f>
        <v/>
      </c>
      <c r="S2685" s="112" t="str">
        <f t="shared" si="1163"/>
        <v/>
      </c>
      <c r="T2685" s="112" t="str">
        <f t="shared" si="1164"/>
        <v/>
      </c>
      <c r="U2685" s="200" t="str">
        <f t="shared" si="1161"/>
        <v/>
      </c>
      <c r="V2685" s="112" t="str">
        <f t="shared" si="1165"/>
        <v/>
      </c>
      <c r="W2685" s="415" t="str">
        <f t="shared" si="1166"/>
        <v/>
      </c>
      <c r="Y2685" s="65" t="str">
        <f t="shared" si="1173"/>
        <v/>
      </c>
      <c r="Z2685" s="65" t="str">
        <f t="shared" si="1174"/>
        <v/>
      </c>
      <c r="AA2685" s="65" t="str">
        <f t="shared" si="1175"/>
        <v/>
      </c>
      <c r="AB2685" s="65" t="str">
        <f t="shared" si="1176"/>
        <v/>
      </c>
      <c r="AC2685" s="65" t="str">
        <f t="shared" si="1177"/>
        <v/>
      </c>
      <c r="AH2685" s="65" t="str">
        <f t="shared" si="1167"/>
        <v>1890122712</v>
      </c>
      <c r="AI2685" s="65">
        <v>18901227</v>
      </c>
      <c r="AJ2685" s="65" t="s">
        <v>36</v>
      </c>
      <c r="AK2685" s="65">
        <v>12</v>
      </c>
      <c r="AL2685" s="65" t="s">
        <v>653</v>
      </c>
      <c r="AN2685" s="65" t="str">
        <f t="shared" si="1162"/>
        <v/>
      </c>
    </row>
    <row r="2686" spans="1:40" ht="16.8" customHeight="1" x14ac:dyDescent="0.25">
      <c r="A2686" s="113">
        <v>3</v>
      </c>
      <c r="B2686" s="342" t="s">
        <v>475</v>
      </c>
      <c r="C2686" s="342">
        <v>700</v>
      </c>
      <c r="D2686" s="349">
        <f t="shared" si="1171"/>
        <v>700</v>
      </c>
      <c r="E2686" s="211">
        <f t="shared" si="1186"/>
        <v>18821226</v>
      </c>
      <c r="F2686" s="262">
        <v>13</v>
      </c>
      <c r="R2686" s="112" t="str">
        <f>IF(D2686="","", CONCATENATE("Update games set ", B2686, "= ",D2686," where game_id=", E2686))</f>
        <v>Update games set Att= 700 where game_id=18821226</v>
      </c>
      <c r="S2686" s="112" t="str">
        <f t="shared" si="1163"/>
        <v/>
      </c>
      <c r="T2686" s="112" t="str">
        <f t="shared" si="1164"/>
        <v/>
      </c>
      <c r="U2686" s="200" t="str">
        <f t="shared" si="1161"/>
        <v/>
      </c>
      <c r="V2686" s="112" t="str">
        <f t="shared" si="1165"/>
        <v/>
      </c>
      <c r="W2686" s="415" t="str">
        <f t="shared" si="1166"/>
        <v/>
      </c>
      <c r="Y2686" s="65" t="str">
        <f t="shared" si="1173"/>
        <v/>
      </c>
      <c r="Z2686" s="65" t="str">
        <f t="shared" si="1174"/>
        <v/>
      </c>
      <c r="AA2686" s="65" t="str">
        <f t="shared" si="1175"/>
        <v/>
      </c>
      <c r="AB2686" s="65" t="str">
        <f t="shared" si="1176"/>
        <v/>
      </c>
      <c r="AC2686" s="65" t="str">
        <f t="shared" si="1177"/>
        <v/>
      </c>
      <c r="AH2686" s="65" t="str">
        <f t="shared" si="1167"/>
        <v>1890122713</v>
      </c>
      <c r="AI2686" s="65">
        <v>18901227</v>
      </c>
      <c r="AJ2686" s="65" t="s">
        <v>36</v>
      </c>
      <c r="AK2686" s="65">
        <v>13</v>
      </c>
      <c r="AL2686" s="65" t="s">
        <v>653</v>
      </c>
      <c r="AN2686" s="65" t="str">
        <f t="shared" si="1162"/>
        <v/>
      </c>
    </row>
    <row r="2687" spans="1:40" ht="16.8" customHeight="1" x14ac:dyDescent="0.25">
      <c r="A2687" s="113">
        <v>3</v>
      </c>
      <c r="B2687" s="342" t="s">
        <v>20</v>
      </c>
      <c r="C2687" s="342" t="s">
        <v>5082</v>
      </c>
      <c r="D2687" s="350" t="str">
        <f t="shared" si="1182"/>
        <v>'Trent Bridge'</v>
      </c>
      <c r="E2687" s="211">
        <f t="shared" si="1186"/>
        <v>18821226</v>
      </c>
      <c r="F2687" s="262">
        <v>14</v>
      </c>
      <c r="R2687" s="112" t="str">
        <f>IF(D2687="","", CONCATENATE("Update games set ", B2687, "= ",D2687," where game_id=", E2687))</f>
        <v>Update games set Ground= 'Trent Bridge' where game_id=18821226</v>
      </c>
      <c r="S2687" s="112" t="str">
        <f t="shared" si="1163"/>
        <v/>
      </c>
      <c r="T2687" s="112" t="str">
        <f t="shared" si="1164"/>
        <v/>
      </c>
      <c r="U2687" s="200" t="str">
        <f t="shared" si="1161"/>
        <v/>
      </c>
      <c r="V2687" s="112" t="str">
        <f t="shared" si="1165"/>
        <v/>
      </c>
      <c r="W2687" s="415" t="str">
        <f t="shared" si="1166"/>
        <v/>
      </c>
      <c r="Y2687" s="65" t="str">
        <f t="shared" si="1173"/>
        <v/>
      </c>
      <c r="Z2687" s="65" t="str">
        <f t="shared" si="1174"/>
        <v/>
      </c>
      <c r="AA2687" s="65" t="str">
        <f t="shared" si="1175"/>
        <v/>
      </c>
      <c r="AB2687" s="65" t="str">
        <f t="shared" si="1176"/>
        <v/>
      </c>
      <c r="AC2687" s="65" t="str">
        <f t="shared" si="1177"/>
        <v/>
      </c>
      <c r="AH2687" s="65" t="str">
        <f t="shared" si="1167"/>
        <v>1890122714</v>
      </c>
      <c r="AI2687" s="65">
        <v>18901227</v>
      </c>
      <c r="AJ2687" s="65" t="s">
        <v>36</v>
      </c>
      <c r="AK2687" s="65">
        <v>14</v>
      </c>
      <c r="AL2687" s="65" t="s">
        <v>653</v>
      </c>
      <c r="AN2687" s="65" t="str">
        <f t="shared" si="1162"/>
        <v/>
      </c>
    </row>
    <row r="2688" spans="1:40" ht="16.8" customHeight="1" x14ac:dyDescent="0.25">
      <c r="A2688" s="113">
        <v>3</v>
      </c>
      <c r="B2688" s="342" t="s">
        <v>4882</v>
      </c>
      <c r="C2688" s="342" t="str">
        <f>IF(C2687="", "", C2687)</f>
        <v>Trent Bridge</v>
      </c>
      <c r="D2688" s="350" t="str">
        <f t="shared" si="1182"/>
        <v>'Trent Bridge'</v>
      </c>
      <c r="E2688" s="211">
        <f t="shared" si="1186"/>
        <v>18821226</v>
      </c>
      <c r="F2688" s="262">
        <v>15</v>
      </c>
      <c r="R2688" s="112" t="str">
        <f>IF(D2688="","", CONCATENATE("Update games set ", B2688, "= ",D2688," where game_id=", E2688))</f>
        <v>Update games set Ground_parent= 'Trent Bridge' where game_id=18821226</v>
      </c>
      <c r="S2688" s="112" t="str">
        <f t="shared" si="1163"/>
        <v/>
      </c>
      <c r="T2688" s="112" t="str">
        <f t="shared" si="1164"/>
        <v/>
      </c>
      <c r="U2688" s="200" t="str">
        <f t="shared" si="1161"/>
        <v/>
      </c>
      <c r="V2688" s="112" t="str">
        <f t="shared" si="1165"/>
        <v/>
      </c>
      <c r="W2688" s="415" t="str">
        <f t="shared" si="1166"/>
        <v/>
      </c>
      <c r="Y2688" s="65" t="str">
        <f t="shared" si="1173"/>
        <v/>
      </c>
      <c r="Z2688" s="65" t="str">
        <f t="shared" si="1174"/>
        <v/>
      </c>
      <c r="AA2688" s="65" t="str">
        <f t="shared" si="1175"/>
        <v/>
      </c>
      <c r="AB2688" s="65" t="str">
        <f t="shared" si="1176"/>
        <v/>
      </c>
      <c r="AC2688" s="65" t="str">
        <f t="shared" si="1177"/>
        <v/>
      </c>
      <c r="AH2688" s="65" t="str">
        <f t="shared" si="1167"/>
        <v>1890122715</v>
      </c>
      <c r="AI2688" s="65">
        <v>18901227</v>
      </c>
      <c r="AJ2688" s="65" t="s">
        <v>36</v>
      </c>
      <c r="AK2688" s="65">
        <v>15</v>
      </c>
      <c r="AL2688" s="65" t="s">
        <v>653</v>
      </c>
      <c r="AN2688" s="65" t="str">
        <f t="shared" si="1162"/>
        <v/>
      </c>
    </row>
    <row r="2689" spans="1:40" s="126" customFormat="1" ht="16.8" customHeight="1" thickBot="1" x14ac:dyDescent="0.3">
      <c r="A2689" s="113">
        <v>3</v>
      </c>
      <c r="B2689" s="116" t="s">
        <v>115</v>
      </c>
      <c r="C2689" s="352"/>
      <c r="D2689" s="370" t="str">
        <f t="shared" ref="D2689" si="1188">IF(MID(E2689,5,2)*1&gt;6,_xlfn.CONCAT("'",LEFT(E2689,4),"-",MID(E2689,3,2)+1,"'"),_xlfn.CONCAT("'",LEFT(E2689,4)-1,"-",MID(E2689,3,2),"'"))</f>
        <v>'1882-83'</v>
      </c>
      <c r="E2689" s="214">
        <f t="shared" si="1186"/>
        <v>18821226</v>
      </c>
      <c r="F2689" s="266">
        <v>16</v>
      </c>
      <c r="G2689" s="343"/>
      <c r="H2689" s="343"/>
      <c r="I2689" s="267"/>
      <c r="J2689" s="214"/>
      <c r="K2689" s="266"/>
      <c r="L2689" s="266"/>
      <c r="M2689" s="266"/>
      <c r="N2689" s="419"/>
      <c r="O2689" s="343"/>
      <c r="P2689" s="343"/>
      <c r="Q2689" s="346"/>
      <c r="R2689" s="112" t="str">
        <f>IF(D2689="","", CONCATENATE("Update games set ", B2689, "= ",D2689," where game_id=", E2689))</f>
        <v>Update games set Season= '1882-83' where game_id=18821226</v>
      </c>
      <c r="S2689" s="112" t="str">
        <f t="shared" si="1163"/>
        <v/>
      </c>
      <c r="T2689" s="112" t="str">
        <f t="shared" si="1164"/>
        <v/>
      </c>
      <c r="U2689" s="200" t="str">
        <f t="shared" si="1161"/>
        <v/>
      </c>
      <c r="V2689" s="112" t="str">
        <f t="shared" si="1165"/>
        <v/>
      </c>
      <c r="W2689" s="415" t="str">
        <f t="shared" si="1166"/>
        <v/>
      </c>
      <c r="X2689" s="240"/>
      <c r="Y2689" s="65" t="str">
        <f t="shared" si="1173"/>
        <v/>
      </c>
      <c r="Z2689" s="65" t="str">
        <f t="shared" si="1174"/>
        <v/>
      </c>
      <c r="AA2689" s="65" t="str">
        <f t="shared" si="1175"/>
        <v/>
      </c>
      <c r="AB2689" s="65" t="str">
        <f t="shared" si="1176"/>
        <v/>
      </c>
      <c r="AC2689" s="65" t="str">
        <f t="shared" si="1177"/>
        <v/>
      </c>
      <c r="AH2689" s="65" t="str">
        <f t="shared" si="1167"/>
        <v>1890122716</v>
      </c>
      <c r="AI2689" s="126">
        <v>18901227</v>
      </c>
      <c r="AJ2689" s="126" t="s">
        <v>36</v>
      </c>
      <c r="AK2689" s="126">
        <v>16</v>
      </c>
      <c r="AL2689" s="126" t="s">
        <v>653</v>
      </c>
      <c r="AN2689" s="65" t="str">
        <f t="shared" si="1162"/>
        <v/>
      </c>
    </row>
    <row r="2690" spans="1:40" ht="15" thickTop="1" x14ac:dyDescent="0.25">
      <c r="A2690" s="113">
        <v>3</v>
      </c>
      <c r="B2690" s="341" t="s">
        <v>22</v>
      </c>
      <c r="C2690" s="341" t="s">
        <v>5201</v>
      </c>
      <c r="D2690" s="341" t="str">
        <f t="shared" si="1182"/>
        <v>'Wednesbury Old Athletic'</v>
      </c>
      <c r="E2690" s="211">
        <v>18830310</v>
      </c>
      <c r="F2690" s="262">
        <v>1</v>
      </c>
      <c r="G2690" s="211" t="s">
        <v>4939</v>
      </c>
      <c r="H2690" s="212"/>
      <c r="R2690" s="112" t="str">
        <f>IF(D2690="","", CONCATENATE("Update games set ", B2690, "= ",D2690," where game_id=", E2690))</f>
        <v>Update games set Opponent= 'Wednesbury Old Athletic' where game_id=18830310</v>
      </c>
      <c r="S2690" s="112" t="str">
        <f t="shared" si="1163"/>
        <v>Update lineups set player_name = 'J Sands', raw_name = 'J Sands' where game_id = 18830310 and player_order = 1</v>
      </c>
      <c r="T2690" s="112" t="str">
        <f t="shared" si="1164"/>
        <v/>
      </c>
      <c r="U2690" s="200" t="str">
        <f t="shared" ref="U2690:U2753" si="1189">IF(I2690="", "", Y2690&amp;Z2690&amp;AA2690&amp;AB2690&amp;AC2690)</f>
        <v/>
      </c>
      <c r="V2690" s="112" t="str">
        <f t="shared" si="1165"/>
        <v/>
      </c>
      <c r="W2690" s="415" t="str">
        <f t="shared" si="1166"/>
        <v/>
      </c>
      <c r="Y2690" s="65" t="str">
        <f t="shared" si="1173"/>
        <v/>
      </c>
      <c r="Z2690" s="65" t="str">
        <f t="shared" si="1174"/>
        <v/>
      </c>
      <c r="AA2690" s="65" t="str">
        <f t="shared" si="1175"/>
        <v/>
      </c>
      <c r="AB2690" s="65" t="str">
        <f t="shared" si="1176"/>
        <v/>
      </c>
      <c r="AC2690" s="65" t="str">
        <f t="shared" si="1177"/>
        <v/>
      </c>
      <c r="AH2690" s="65" t="str">
        <f t="shared" si="1167"/>
        <v>189101171</v>
      </c>
      <c r="AI2690" s="65">
        <v>18910117</v>
      </c>
      <c r="AJ2690" s="65" t="s">
        <v>5143</v>
      </c>
      <c r="AK2690" s="65">
        <v>1</v>
      </c>
      <c r="AL2690" s="65" t="s">
        <v>2039</v>
      </c>
      <c r="AN2690" s="65" t="str">
        <f t="shared" ref="AN2690:AN2753" si="1190">IF(F2690=1, _xlfn.CONCAT("update games set source = 'The Nottingham Forest Football Scrapbook' where game_id = ", E2690), "")</f>
        <v>update games set source = 'The Nottingham Forest Football Scrapbook' where game_id = 18830310</v>
      </c>
    </row>
    <row r="2691" spans="1:40" ht="16.8" customHeight="1" x14ac:dyDescent="0.25">
      <c r="A2691" s="113">
        <v>3</v>
      </c>
      <c r="B2691" s="342" t="s">
        <v>4979</v>
      </c>
      <c r="C2691" s="342" t="str">
        <f>IF(C2690="", "", C2690)</f>
        <v>Wednesbury Old Athletic</v>
      </c>
      <c r="D2691" s="350" t="str">
        <f t="shared" si="1182"/>
        <v>'Wednesbury Old Athletic'</v>
      </c>
      <c r="E2691" s="211">
        <f>E2690</f>
        <v>18830310</v>
      </c>
      <c r="F2691" s="262">
        <v>2</v>
      </c>
      <c r="G2691" s="211" t="s">
        <v>5033</v>
      </c>
      <c r="R2691" s="112" t="str">
        <f>IF(D2691="","", CONCATENATE("Update games set ", B2691, "= ",D2691," where game_id=", E2691))</f>
        <v>Update games set Opp_parent= 'Wednesbury Old Athletic' where game_id=18830310</v>
      </c>
      <c r="S2691" s="112" t="str">
        <f t="shared" ref="S2691:S2754" si="1191">IF(G2691="","",CONCATENATE("Update lineups set player_name = '",SUBSTITUTE(G2691,"'","''"),"', raw_name = '",SUBSTITUTE(G2691,"'","''"),"' where game_id = ",E2691," and player_order = ",F2691))</f>
        <v>Update lineups set player_name = 'WT Hancock', raw_name = 'WT Hancock' where game_id = 18830310 and player_order = 2</v>
      </c>
      <c r="T2691" s="112" t="str">
        <f t="shared" ref="T2691:T2754" si="1192">IF(J2691="","", CONCATENATE("insert into goals (game_id, goal_order, scorer_name, goal_min) values (",E2691, ", ", I2691,", '",J2691,")"))</f>
        <v/>
      </c>
      <c r="U2691" s="200" t="str">
        <f t="shared" si="1189"/>
        <v/>
      </c>
      <c r="V2691" s="112" t="str">
        <f t="shared" ref="V2691:V2754" si="1193">IF(N2691="","", CONCATENATE("insert into games_sources (game_id, source_order, source_name, source_link) values (",E2691, ", ", N2691,", '",O2691,"', '",P2691,"')"))</f>
        <v/>
      </c>
      <c r="W2691" s="415" t="str">
        <f t="shared" ref="W2691:W2754" si="1194">IF(N2691="","",CONCATENATE("update games_sources set  source_name = '",O2691,"', source_link = '",P2691,"' where game_id = ",E2691," and source_order = ",N2691))</f>
        <v/>
      </c>
      <c r="Y2691" s="65" t="str">
        <f t="shared" si="1173"/>
        <v/>
      </c>
      <c r="Z2691" s="65" t="str">
        <f t="shared" si="1174"/>
        <v/>
      </c>
      <c r="AA2691" s="65" t="str">
        <f t="shared" si="1175"/>
        <v/>
      </c>
      <c r="AB2691" s="65" t="str">
        <f t="shared" si="1176"/>
        <v/>
      </c>
      <c r="AC2691" s="65" t="str">
        <f t="shared" si="1177"/>
        <v/>
      </c>
      <c r="AH2691" s="65" t="str">
        <f t="shared" ref="AH2691:AH2754" si="1195">_xlfn.CONCAT(AI2691,AK2691)</f>
        <v>189101172</v>
      </c>
      <c r="AI2691" s="65">
        <v>18910117</v>
      </c>
      <c r="AJ2691" s="65" t="s">
        <v>5143</v>
      </c>
      <c r="AK2691" s="65">
        <v>2</v>
      </c>
      <c r="AL2691" s="65" t="s">
        <v>2046</v>
      </c>
      <c r="AN2691" s="65" t="str">
        <f t="shared" si="1190"/>
        <v/>
      </c>
    </row>
    <row r="2692" spans="1:40" ht="16.8" customHeight="1" x14ac:dyDescent="0.25">
      <c r="A2692" s="113">
        <v>3</v>
      </c>
      <c r="B2692" s="342" t="s">
        <v>2653</v>
      </c>
      <c r="C2692" s="342" t="s">
        <v>664</v>
      </c>
      <c r="D2692" s="350" t="str">
        <f t="shared" si="1182"/>
        <v>'Wednesbury Cup'</v>
      </c>
      <c r="E2692" s="211">
        <f t="shared" ref="E2692:E2705" si="1196">E2691</f>
        <v>18830310</v>
      </c>
      <c r="F2692" s="262">
        <v>3</v>
      </c>
      <c r="G2692" s="211" t="s">
        <v>5203</v>
      </c>
      <c r="R2692" s="112" t="str">
        <f>IF(D2692="","", CONCATENATE("Update games set ", B2692, "= ",D2692," where game_id=", E2692))</f>
        <v>Update games set Game_type= 'Wednesbury Cup' where game_id=18830310</v>
      </c>
      <c r="S2692" s="112" t="str">
        <f t="shared" si="1191"/>
        <v>Update lineups set player_name = 'H Taylor', raw_name = 'H Taylor' where game_id = 18830310 and player_order = 3</v>
      </c>
      <c r="T2692" s="112" t="str">
        <f t="shared" si="1192"/>
        <v/>
      </c>
      <c r="U2692" s="200" t="str">
        <f t="shared" si="1189"/>
        <v/>
      </c>
      <c r="V2692" s="112" t="str">
        <f t="shared" si="1193"/>
        <v/>
      </c>
      <c r="W2692" s="415" t="str">
        <f t="shared" si="1194"/>
        <v/>
      </c>
      <c r="Y2692" s="65" t="str">
        <f t="shared" si="1173"/>
        <v/>
      </c>
      <c r="Z2692" s="65" t="str">
        <f t="shared" si="1174"/>
        <v/>
      </c>
      <c r="AA2692" s="65" t="str">
        <f t="shared" si="1175"/>
        <v/>
      </c>
      <c r="AB2692" s="65" t="str">
        <f t="shared" si="1176"/>
        <v/>
      </c>
      <c r="AC2692" s="65" t="str">
        <f t="shared" si="1177"/>
        <v/>
      </c>
      <c r="AH2692" s="65" t="str">
        <f t="shared" si="1195"/>
        <v>189101173</v>
      </c>
      <c r="AI2692" s="65">
        <v>18910117</v>
      </c>
      <c r="AJ2692" s="65" t="s">
        <v>5143</v>
      </c>
      <c r="AK2692" s="65">
        <v>3</v>
      </c>
      <c r="AL2692" s="65" t="s">
        <v>3596</v>
      </c>
      <c r="AN2692" s="65" t="str">
        <f t="shared" si="1190"/>
        <v/>
      </c>
    </row>
    <row r="2693" spans="1:40" ht="16.8" customHeight="1" x14ac:dyDescent="0.25">
      <c r="A2693" s="113">
        <v>3</v>
      </c>
      <c r="B2693" s="342" t="s">
        <v>4978</v>
      </c>
      <c r="C2693" s="342" t="s">
        <v>5065</v>
      </c>
      <c r="D2693" s="350" t="str">
        <f t="shared" si="1182"/>
        <v>'H'</v>
      </c>
      <c r="E2693" s="211">
        <f t="shared" si="1196"/>
        <v>18830310</v>
      </c>
      <c r="F2693" s="262">
        <v>4</v>
      </c>
      <c r="G2693" s="211" t="s">
        <v>4998</v>
      </c>
      <c r="R2693" s="112" t="str">
        <f>IF(D2693="","", CONCATENATE("Update games set ", B2693, "= ",D2693," where game_id=", E2693))</f>
        <v>Update games set HAN= 'H' where game_id=18830310</v>
      </c>
      <c r="S2693" s="112" t="str">
        <f t="shared" si="1191"/>
        <v>Update lineups set player_name = 'H Billyeald', raw_name = 'H Billyeald' where game_id = 18830310 and player_order = 4</v>
      </c>
      <c r="T2693" s="112" t="str">
        <f t="shared" si="1192"/>
        <v/>
      </c>
      <c r="U2693" s="200" t="str">
        <f t="shared" si="1189"/>
        <v/>
      </c>
      <c r="V2693" s="112" t="str">
        <f t="shared" si="1193"/>
        <v/>
      </c>
      <c r="W2693" s="415" t="str">
        <f t="shared" si="1194"/>
        <v/>
      </c>
      <c r="Y2693" s="65" t="str">
        <f t="shared" si="1173"/>
        <v/>
      </c>
      <c r="Z2693" s="65" t="str">
        <f t="shared" si="1174"/>
        <v/>
      </c>
      <c r="AA2693" s="65" t="str">
        <f t="shared" si="1175"/>
        <v/>
      </c>
      <c r="AB2693" s="65" t="str">
        <f t="shared" si="1176"/>
        <v/>
      </c>
      <c r="AC2693" s="65" t="str">
        <f t="shared" si="1177"/>
        <v/>
      </c>
      <c r="AH2693" s="65" t="str">
        <f t="shared" si="1195"/>
        <v>189101174</v>
      </c>
      <c r="AI2693" s="65">
        <v>18910117</v>
      </c>
      <c r="AJ2693" s="65" t="s">
        <v>5143</v>
      </c>
      <c r="AK2693" s="65">
        <v>4</v>
      </c>
      <c r="AL2693" s="65" t="s">
        <v>3645</v>
      </c>
      <c r="AN2693" s="65" t="str">
        <f t="shared" si="1190"/>
        <v/>
      </c>
    </row>
    <row r="2694" spans="1:40" ht="16.8" customHeight="1" x14ac:dyDescent="0.25">
      <c r="A2694" s="113">
        <v>3</v>
      </c>
      <c r="B2694" s="342" t="s">
        <v>5</v>
      </c>
      <c r="C2694" s="342">
        <v>3</v>
      </c>
      <c r="D2694" s="349">
        <f t="shared" ref="D2694:D2743" si="1197">IF(C2694="", "", C2694)</f>
        <v>3</v>
      </c>
      <c r="E2694" s="211">
        <f t="shared" si="1196"/>
        <v>18830310</v>
      </c>
      <c r="F2694" s="262">
        <v>5</v>
      </c>
      <c r="G2694" s="211" t="s">
        <v>5007</v>
      </c>
      <c r="R2694" s="112" t="str">
        <f>IF(D2694="","", CONCATENATE("Update games set ", B2694, "= ",D2694," where game_id=", E2694))</f>
        <v>Update games set F= 3 where game_id=18830310</v>
      </c>
      <c r="S2694" s="112" t="str">
        <f t="shared" si="1191"/>
        <v>Update lineups set player_name = 'S Norman', raw_name = 'S Norman' where game_id = 18830310 and player_order = 5</v>
      </c>
      <c r="T2694" s="112" t="str">
        <f t="shared" si="1192"/>
        <v/>
      </c>
      <c r="U2694" s="200" t="str">
        <f t="shared" si="1189"/>
        <v/>
      </c>
      <c r="V2694" s="112" t="str">
        <f t="shared" si="1193"/>
        <v/>
      </c>
      <c r="W2694" s="415" t="str">
        <f t="shared" si="1194"/>
        <v/>
      </c>
      <c r="Y2694" s="65" t="str">
        <f t="shared" si="1173"/>
        <v/>
      </c>
      <c r="Z2694" s="65" t="str">
        <f t="shared" si="1174"/>
        <v/>
      </c>
      <c r="AA2694" s="65" t="str">
        <f t="shared" si="1175"/>
        <v/>
      </c>
      <c r="AB2694" s="65" t="str">
        <f t="shared" si="1176"/>
        <v/>
      </c>
      <c r="AC2694" s="65" t="str">
        <f t="shared" si="1177"/>
        <v/>
      </c>
      <c r="AH2694" s="65" t="str">
        <f t="shared" si="1195"/>
        <v>189101175</v>
      </c>
      <c r="AI2694" s="65">
        <v>18910117</v>
      </c>
      <c r="AJ2694" s="65" t="s">
        <v>5143</v>
      </c>
      <c r="AK2694" s="65">
        <v>5</v>
      </c>
      <c r="AL2694" s="65" t="s">
        <v>3590</v>
      </c>
      <c r="AN2694" s="65" t="str">
        <f t="shared" si="1190"/>
        <v/>
      </c>
    </row>
    <row r="2695" spans="1:40" ht="16.8" customHeight="1" x14ac:dyDescent="0.25">
      <c r="A2695" s="113">
        <v>3</v>
      </c>
      <c r="B2695" s="342" t="s">
        <v>0</v>
      </c>
      <c r="C2695" s="342">
        <v>1</v>
      </c>
      <c r="D2695" s="349">
        <f t="shared" si="1197"/>
        <v>1</v>
      </c>
      <c r="E2695" s="211">
        <f t="shared" si="1196"/>
        <v>18830310</v>
      </c>
      <c r="F2695" s="262">
        <v>6</v>
      </c>
      <c r="G2695" s="211" t="s">
        <v>3688</v>
      </c>
      <c r="R2695" s="112" t="str">
        <f>IF(D2695="","", CONCATENATE("Update games set ", B2695, "= ",D2695," where game_id=", E2695))</f>
        <v>Update games set A= 1 where game_id=18830310</v>
      </c>
      <c r="S2695" s="112" t="str">
        <f t="shared" si="1191"/>
        <v>Update lineups set player_name = 'J Luntley', raw_name = 'J Luntley' where game_id = 18830310 and player_order = 6</v>
      </c>
      <c r="T2695" s="112" t="str">
        <f t="shared" si="1192"/>
        <v/>
      </c>
      <c r="U2695" s="200" t="str">
        <f t="shared" si="1189"/>
        <v/>
      </c>
      <c r="V2695" s="112" t="str">
        <f t="shared" si="1193"/>
        <v/>
      </c>
      <c r="W2695" s="415" t="str">
        <f t="shared" si="1194"/>
        <v/>
      </c>
      <c r="Y2695" s="65" t="str">
        <f t="shared" si="1173"/>
        <v/>
      </c>
      <c r="Z2695" s="65" t="str">
        <f t="shared" si="1174"/>
        <v/>
      </c>
      <c r="AA2695" s="65" t="str">
        <f t="shared" si="1175"/>
        <v/>
      </c>
      <c r="AB2695" s="65" t="str">
        <f t="shared" si="1176"/>
        <v/>
      </c>
      <c r="AC2695" s="65" t="str">
        <f t="shared" si="1177"/>
        <v/>
      </c>
      <c r="AH2695" s="65" t="str">
        <f t="shared" si="1195"/>
        <v>189101176</v>
      </c>
      <c r="AI2695" s="65">
        <v>18910117</v>
      </c>
      <c r="AJ2695" s="65" t="s">
        <v>5143</v>
      </c>
      <c r="AK2695" s="65">
        <v>6</v>
      </c>
      <c r="AL2695" s="65" t="s">
        <v>2029</v>
      </c>
      <c r="AN2695" s="65" t="str">
        <f t="shared" si="1190"/>
        <v/>
      </c>
    </row>
    <row r="2696" spans="1:40" ht="16.8" customHeight="1" x14ac:dyDescent="0.25">
      <c r="A2696" s="113">
        <v>3</v>
      </c>
      <c r="B2696" s="342" t="s">
        <v>23</v>
      </c>
      <c r="D2696" s="334" t="str">
        <f t="shared" ref="D2696" si="1198">IF(C2696="",IF(D2694&gt;D2695,"'W'",IF(D2694=D2695,"'D'","'L'")),_xlfn.CONCAT("'",C2696,"'"))</f>
        <v>'W'</v>
      </c>
      <c r="E2696" s="211">
        <f t="shared" si="1196"/>
        <v>18830310</v>
      </c>
      <c r="F2696" s="262">
        <v>7</v>
      </c>
      <c r="G2696" s="211" t="s">
        <v>5003</v>
      </c>
      <c r="R2696" s="112" t="str">
        <f>IF(D2696="","", CONCATENATE("Update games set ", B2696, "= ",D2696," where game_id=", E2696))</f>
        <v>Update games set Result= 'W' where game_id=18830310</v>
      </c>
      <c r="S2696" s="112" t="str">
        <f t="shared" si="1191"/>
        <v>Update lineups set player_name = 'W Parr', raw_name = 'W Parr' where game_id = 18830310 and player_order = 7</v>
      </c>
      <c r="T2696" s="112" t="str">
        <f t="shared" si="1192"/>
        <v/>
      </c>
      <c r="U2696" s="200" t="str">
        <f t="shared" si="1189"/>
        <v/>
      </c>
      <c r="V2696" s="112" t="str">
        <f t="shared" si="1193"/>
        <v/>
      </c>
      <c r="W2696" s="415" t="str">
        <f t="shared" si="1194"/>
        <v/>
      </c>
      <c r="Y2696" s="65" t="str">
        <f t="shared" si="1173"/>
        <v/>
      </c>
      <c r="Z2696" s="65" t="str">
        <f t="shared" si="1174"/>
        <v/>
      </c>
      <c r="AA2696" s="65" t="str">
        <f t="shared" si="1175"/>
        <v/>
      </c>
      <c r="AB2696" s="65" t="str">
        <f t="shared" si="1176"/>
        <v/>
      </c>
      <c r="AC2696" s="65" t="str">
        <f t="shared" si="1177"/>
        <v/>
      </c>
      <c r="AH2696" s="65" t="str">
        <f t="shared" si="1195"/>
        <v>189101177</v>
      </c>
      <c r="AI2696" s="65">
        <v>18910117</v>
      </c>
      <c r="AJ2696" s="65" t="s">
        <v>5143</v>
      </c>
      <c r="AK2696" s="65">
        <v>7</v>
      </c>
      <c r="AL2696" s="65" t="s">
        <v>3444</v>
      </c>
      <c r="AN2696" s="65" t="str">
        <f t="shared" si="1190"/>
        <v/>
      </c>
    </row>
    <row r="2697" spans="1:40" ht="16.8" customHeight="1" x14ac:dyDescent="0.25">
      <c r="A2697" s="113">
        <v>3</v>
      </c>
      <c r="B2697" s="342" t="s">
        <v>768</v>
      </c>
      <c r="C2697" s="342">
        <v>0</v>
      </c>
      <c r="D2697" s="349">
        <f t="shared" ref="D2697:D2750" si="1199">IF(C2697="", "", C2697)</f>
        <v>0</v>
      </c>
      <c r="E2697" s="211">
        <f t="shared" si="1196"/>
        <v>18830310</v>
      </c>
      <c r="F2697" s="262">
        <v>8</v>
      </c>
      <c r="G2697" s="211" t="s">
        <v>5052</v>
      </c>
      <c r="R2697" s="112" t="str">
        <f>IF(D2697="","", CONCATENATE("Update games set ", B2697, "= ",D2697," where game_id=", E2697))</f>
        <v>Update games set HT_f= 0 where game_id=18830310</v>
      </c>
      <c r="S2697" s="112" t="str">
        <f t="shared" si="1191"/>
        <v>Update lineups set player_name = 'R Danks', raw_name = 'R Danks' where game_id = 18830310 and player_order = 8</v>
      </c>
      <c r="T2697" s="112" t="str">
        <f t="shared" si="1192"/>
        <v/>
      </c>
      <c r="U2697" s="200" t="str">
        <f t="shared" si="1189"/>
        <v/>
      </c>
      <c r="V2697" s="112" t="str">
        <f t="shared" si="1193"/>
        <v/>
      </c>
      <c r="W2697" s="415" t="str">
        <f t="shared" si="1194"/>
        <v/>
      </c>
      <c r="Y2697" s="65" t="str">
        <f t="shared" si="1173"/>
        <v/>
      </c>
      <c r="Z2697" s="65" t="str">
        <f t="shared" si="1174"/>
        <v/>
      </c>
      <c r="AA2697" s="65" t="str">
        <f t="shared" si="1175"/>
        <v/>
      </c>
      <c r="AB2697" s="65" t="str">
        <f t="shared" si="1176"/>
        <v/>
      </c>
      <c r="AC2697" s="65" t="str">
        <f t="shared" si="1177"/>
        <v/>
      </c>
      <c r="AH2697" s="65" t="str">
        <f t="shared" si="1195"/>
        <v>189101178</v>
      </c>
      <c r="AI2697" s="65">
        <v>18910117</v>
      </c>
      <c r="AJ2697" s="65" t="s">
        <v>5143</v>
      </c>
      <c r="AK2697" s="65">
        <v>8</v>
      </c>
      <c r="AL2697" s="65" t="s">
        <v>3653</v>
      </c>
      <c r="AN2697" s="65" t="str">
        <f t="shared" si="1190"/>
        <v/>
      </c>
    </row>
    <row r="2698" spans="1:40" ht="16.8" customHeight="1" x14ac:dyDescent="0.25">
      <c r="A2698" s="113">
        <v>3</v>
      </c>
      <c r="B2698" s="342" t="s">
        <v>766</v>
      </c>
      <c r="C2698" s="342">
        <v>0</v>
      </c>
      <c r="D2698" s="349">
        <f t="shared" si="1199"/>
        <v>0</v>
      </c>
      <c r="E2698" s="211">
        <f t="shared" si="1196"/>
        <v>18830310</v>
      </c>
      <c r="F2698" s="262">
        <v>9</v>
      </c>
      <c r="G2698" s="194" t="s">
        <v>5087</v>
      </c>
      <c r="H2698" s="194"/>
      <c r="N2698" s="417"/>
      <c r="O2698" s="194"/>
      <c r="P2698" s="194"/>
      <c r="R2698" s="112" t="str">
        <f>IF(D2698="","", CONCATENATE("Update games set ", B2698, "= ",D2698," where game_id=", E2698))</f>
        <v>Update games set HT_a= 0 where game_id=18830310</v>
      </c>
      <c r="S2698" s="112" t="str">
        <f t="shared" si="1191"/>
        <v>Update lineups set player_name = 'T Lindley', raw_name = 'T Lindley' where game_id = 18830310 and player_order = 9</v>
      </c>
      <c r="T2698" s="112" t="str">
        <f t="shared" si="1192"/>
        <v/>
      </c>
      <c r="U2698" s="200" t="str">
        <f t="shared" si="1189"/>
        <v/>
      </c>
      <c r="V2698" s="112" t="str">
        <f t="shared" si="1193"/>
        <v/>
      </c>
      <c r="W2698" s="415" t="str">
        <f t="shared" si="1194"/>
        <v/>
      </c>
      <c r="Y2698" s="65" t="str">
        <f t="shared" si="1173"/>
        <v/>
      </c>
      <c r="Z2698" s="65" t="str">
        <f t="shared" si="1174"/>
        <v/>
      </c>
      <c r="AA2698" s="65" t="str">
        <f t="shared" si="1175"/>
        <v/>
      </c>
      <c r="AB2698" s="65" t="str">
        <f t="shared" si="1176"/>
        <v/>
      </c>
      <c r="AC2698" s="65" t="str">
        <f t="shared" si="1177"/>
        <v/>
      </c>
      <c r="AH2698" s="65" t="str">
        <f t="shared" si="1195"/>
        <v>189101179</v>
      </c>
      <c r="AI2698" s="65">
        <v>18910117</v>
      </c>
      <c r="AJ2698" s="65" t="s">
        <v>5143</v>
      </c>
      <c r="AK2698" s="65">
        <v>9</v>
      </c>
      <c r="AL2698" s="65" t="s">
        <v>3296</v>
      </c>
      <c r="AN2698" s="65" t="str">
        <f t="shared" si="1190"/>
        <v/>
      </c>
    </row>
    <row r="2699" spans="1:40" ht="16.8" customHeight="1" x14ac:dyDescent="0.25">
      <c r="A2699" s="113">
        <v>3</v>
      </c>
      <c r="B2699" s="342" t="s">
        <v>753</v>
      </c>
      <c r="C2699" s="351" t="s">
        <v>5205</v>
      </c>
      <c r="D2699" s="350" t="str">
        <f t="shared" ref="D2699:D2747" si="1200">IF(C2699="", "", CONCATENATE("'", C2699,"'"))</f>
        <v>'FB Montague'</v>
      </c>
      <c r="E2699" s="211">
        <f t="shared" si="1196"/>
        <v>18830310</v>
      </c>
      <c r="F2699" s="262">
        <v>10</v>
      </c>
      <c r="G2699" s="194" t="s">
        <v>5204</v>
      </c>
      <c r="N2699" s="417"/>
      <c r="O2699" s="194"/>
      <c r="P2699" s="194"/>
      <c r="R2699" s="112" t="str">
        <f>IF(D2699="","", CONCATENATE("Update games set ", B2699, "= ",D2699," where game_id=", E2699))</f>
        <v>Update games set Referee= 'FB Montague' where game_id=18830310</v>
      </c>
      <c r="S2699" s="112" t="str">
        <f t="shared" si="1191"/>
        <v>Update lineups set player_name = 'HG Fletcher', raw_name = 'HG Fletcher' where game_id = 18830310 and player_order = 10</v>
      </c>
      <c r="T2699" s="112" t="str">
        <f t="shared" si="1192"/>
        <v/>
      </c>
      <c r="U2699" s="200" t="str">
        <f t="shared" si="1189"/>
        <v/>
      </c>
      <c r="V2699" s="112" t="str">
        <f t="shared" si="1193"/>
        <v/>
      </c>
      <c r="W2699" s="415" t="str">
        <f t="shared" si="1194"/>
        <v/>
      </c>
      <c r="Y2699" s="65" t="str">
        <f t="shared" si="1173"/>
        <v/>
      </c>
      <c r="Z2699" s="65" t="str">
        <f t="shared" si="1174"/>
        <v/>
      </c>
      <c r="AA2699" s="65" t="str">
        <f t="shared" si="1175"/>
        <v/>
      </c>
      <c r="AB2699" s="65" t="str">
        <f t="shared" si="1176"/>
        <v/>
      </c>
      <c r="AC2699" s="65" t="str">
        <f t="shared" si="1177"/>
        <v/>
      </c>
      <c r="AH2699" s="65" t="str">
        <f t="shared" si="1195"/>
        <v>1891011710</v>
      </c>
      <c r="AI2699" s="65">
        <v>18910117</v>
      </c>
      <c r="AJ2699" s="65" t="s">
        <v>5143</v>
      </c>
      <c r="AK2699" s="65">
        <v>10</v>
      </c>
      <c r="AL2699" s="65" t="s">
        <v>2943</v>
      </c>
      <c r="AN2699" s="65" t="str">
        <f t="shared" si="1190"/>
        <v/>
      </c>
    </row>
    <row r="2700" spans="1:40" ht="16.8" customHeight="1" x14ac:dyDescent="0.25">
      <c r="A2700" s="113">
        <v>3</v>
      </c>
      <c r="B2700" s="342" t="s">
        <v>746</v>
      </c>
      <c r="C2700" s="351" t="s">
        <v>5062</v>
      </c>
      <c r="D2700" s="334" t="str">
        <f>CONCATENATE("'", LEFT(E2700,4),"-",MID(E2700,5,2),"-", MID(E2700,7,2), " ", C2700,"'")</f>
        <v>'1883-03-10 15:00'</v>
      </c>
      <c r="E2700" s="211">
        <f t="shared" si="1196"/>
        <v>18830310</v>
      </c>
      <c r="F2700" s="262">
        <v>11</v>
      </c>
      <c r="G2700" s="211" t="s">
        <v>4980</v>
      </c>
      <c r="R2700" s="112" t="str">
        <f>IF(D2700="","", CONCATENATE("Update games set ", B2700, "= ",D2700," where game_id=", E2700))</f>
        <v>Update games set Game_date= '1883-03-10 15:00' where game_id=18830310</v>
      </c>
      <c r="S2700" s="112" t="str">
        <f t="shared" si="1191"/>
        <v>Update lineups set player_name = 'FW Earp', raw_name = 'FW Earp' where game_id = 18830310 and player_order = 11</v>
      </c>
      <c r="T2700" s="112" t="str">
        <f t="shared" si="1192"/>
        <v/>
      </c>
      <c r="U2700" s="200" t="str">
        <f t="shared" si="1189"/>
        <v/>
      </c>
      <c r="V2700" s="112" t="str">
        <f t="shared" si="1193"/>
        <v/>
      </c>
      <c r="W2700" s="415" t="str">
        <f t="shared" si="1194"/>
        <v/>
      </c>
      <c r="Y2700" s="65" t="str">
        <f t="shared" si="1173"/>
        <v/>
      </c>
      <c r="Z2700" s="65" t="str">
        <f t="shared" si="1174"/>
        <v/>
      </c>
      <c r="AA2700" s="65" t="str">
        <f t="shared" si="1175"/>
        <v/>
      </c>
      <c r="AB2700" s="65" t="str">
        <f t="shared" si="1176"/>
        <v/>
      </c>
      <c r="AC2700" s="65" t="str">
        <f t="shared" si="1177"/>
        <v/>
      </c>
      <c r="AH2700" s="65" t="str">
        <f t="shared" si="1195"/>
        <v>1891011711</v>
      </c>
      <c r="AI2700" s="65">
        <v>18910117</v>
      </c>
      <c r="AJ2700" s="65" t="s">
        <v>5143</v>
      </c>
      <c r="AK2700" s="65">
        <v>11</v>
      </c>
      <c r="AL2700" s="65" t="s">
        <v>3632</v>
      </c>
      <c r="AN2700" s="65" t="str">
        <f t="shared" si="1190"/>
        <v/>
      </c>
    </row>
    <row r="2701" spans="1:40" ht="16.8" customHeight="1" x14ac:dyDescent="0.25">
      <c r="A2701" s="113">
        <v>3</v>
      </c>
      <c r="B2701" s="342" t="s">
        <v>25</v>
      </c>
      <c r="D2701" s="350" t="str">
        <f t="shared" si="1182"/>
        <v/>
      </c>
      <c r="E2701" s="211">
        <f t="shared" si="1196"/>
        <v>18830310</v>
      </c>
      <c r="F2701" s="262">
        <v>12</v>
      </c>
      <c r="G2701" s="212"/>
      <c r="H2701" s="212"/>
      <c r="N2701" s="416"/>
      <c r="O2701" s="212"/>
      <c r="P2701" s="212"/>
      <c r="R2701" s="112" t="str">
        <f>IF(D2701="","", CONCATENATE("Update games set ", B2701, "= ",D2701," where game_id=", E2701))</f>
        <v/>
      </c>
      <c r="S2701" s="112" t="str">
        <f t="shared" si="1191"/>
        <v/>
      </c>
      <c r="T2701" s="112" t="str">
        <f t="shared" si="1192"/>
        <v/>
      </c>
      <c r="U2701" s="200" t="str">
        <f t="shared" si="1189"/>
        <v/>
      </c>
      <c r="V2701" s="112" t="str">
        <f t="shared" si="1193"/>
        <v/>
      </c>
      <c r="W2701" s="415" t="str">
        <f t="shared" si="1194"/>
        <v/>
      </c>
      <c r="Y2701" s="65" t="str">
        <f t="shared" si="1173"/>
        <v/>
      </c>
      <c r="Z2701" s="65" t="str">
        <f t="shared" si="1174"/>
        <v/>
      </c>
      <c r="AA2701" s="65" t="str">
        <f t="shared" si="1175"/>
        <v/>
      </c>
      <c r="AB2701" s="65" t="str">
        <f t="shared" si="1176"/>
        <v/>
      </c>
      <c r="AC2701" s="65" t="str">
        <f t="shared" si="1177"/>
        <v/>
      </c>
      <c r="AH2701" s="65" t="str">
        <f t="shared" si="1195"/>
        <v>1891011712</v>
      </c>
      <c r="AI2701" s="65">
        <v>18910117</v>
      </c>
      <c r="AJ2701" s="65" t="s">
        <v>5143</v>
      </c>
      <c r="AK2701" s="65">
        <v>12</v>
      </c>
      <c r="AL2701" s="65" t="s">
        <v>653</v>
      </c>
      <c r="AN2701" s="65" t="str">
        <f t="shared" si="1190"/>
        <v/>
      </c>
    </row>
    <row r="2702" spans="1:40" ht="16.8" customHeight="1" x14ac:dyDescent="0.25">
      <c r="A2702" s="113">
        <v>3</v>
      </c>
      <c r="B2702" s="342" t="s">
        <v>475</v>
      </c>
      <c r="C2702" s="342">
        <v>1200</v>
      </c>
      <c r="D2702" s="349">
        <f t="shared" si="1199"/>
        <v>1200</v>
      </c>
      <c r="E2702" s="211">
        <f t="shared" si="1196"/>
        <v>18830310</v>
      </c>
      <c r="F2702" s="262">
        <v>13</v>
      </c>
      <c r="R2702" s="112" t="str">
        <f>IF(D2702="","", CONCATENATE("Update games set ", B2702, "= ",D2702," where game_id=", E2702))</f>
        <v>Update games set Att= 1200 where game_id=18830310</v>
      </c>
      <c r="S2702" s="112" t="str">
        <f t="shared" si="1191"/>
        <v/>
      </c>
      <c r="T2702" s="112" t="str">
        <f t="shared" si="1192"/>
        <v/>
      </c>
      <c r="U2702" s="200" t="str">
        <f t="shared" si="1189"/>
        <v/>
      </c>
      <c r="V2702" s="112" t="str">
        <f t="shared" si="1193"/>
        <v/>
      </c>
      <c r="W2702" s="415" t="str">
        <f t="shared" si="1194"/>
        <v/>
      </c>
      <c r="Y2702" s="65" t="str">
        <f t="shared" ref="Y2702:Y2765" si="1201">IF(I2702="","",CONCATENATE("update goals set scorer_name = '",SUBSTITUTE(J2702, "'", "''"),"'"))</f>
        <v/>
      </c>
      <c r="Z2702" s="65" t="str">
        <f t="shared" ref="Z2702:Z2765" si="1202">IF(K2702="", "", CONCATENATE(", goal_min = ", K2702))</f>
        <v/>
      </c>
      <c r="AA2702" s="65" t="str">
        <f t="shared" ref="AA2702:AA2765" si="1203">IF(L2702="", "", CONCATENATE(", Pen = '", UPPER(L2702), "'"))</f>
        <v/>
      </c>
      <c r="AB2702" s="65" t="str">
        <f t="shared" ref="AB2702:AB2765" si="1204">IF(M2702="", "", CONCATENATE(", OG = '", UPPER(M2702), "'"))</f>
        <v/>
      </c>
      <c r="AC2702" s="65" t="str">
        <f t="shared" ref="AC2702:AC2765" si="1205">IF(I2702="", "", CONCATENATE(" where game_id = ", E2702, " and goal_order = ", I2702))</f>
        <v/>
      </c>
      <c r="AH2702" s="65" t="str">
        <f t="shared" si="1195"/>
        <v>1891011713</v>
      </c>
      <c r="AI2702" s="65">
        <v>18910117</v>
      </c>
      <c r="AJ2702" s="65" t="s">
        <v>5143</v>
      </c>
      <c r="AK2702" s="65">
        <v>13</v>
      </c>
      <c r="AL2702" s="65" t="s">
        <v>653</v>
      </c>
      <c r="AN2702" s="65" t="str">
        <f t="shared" si="1190"/>
        <v/>
      </c>
    </row>
    <row r="2703" spans="1:40" ht="16.8" customHeight="1" x14ac:dyDescent="0.25">
      <c r="A2703" s="113">
        <v>3</v>
      </c>
      <c r="B2703" s="342" t="s">
        <v>20</v>
      </c>
      <c r="C2703" s="342" t="s">
        <v>5202</v>
      </c>
      <c r="D2703" s="350" t="str">
        <f t="shared" si="1182"/>
        <v>'Castle Ground'</v>
      </c>
      <c r="E2703" s="211">
        <f t="shared" si="1196"/>
        <v>18830310</v>
      </c>
      <c r="F2703" s="262">
        <v>14</v>
      </c>
      <c r="R2703" s="112" t="str">
        <f>IF(D2703="","", CONCATENATE("Update games set ", B2703, "= ",D2703," where game_id=", E2703))</f>
        <v>Update games set Ground= 'Castle Ground' where game_id=18830310</v>
      </c>
      <c r="S2703" s="112" t="str">
        <f t="shared" si="1191"/>
        <v/>
      </c>
      <c r="T2703" s="112" t="str">
        <f t="shared" si="1192"/>
        <v/>
      </c>
      <c r="U2703" s="200" t="str">
        <f t="shared" si="1189"/>
        <v/>
      </c>
      <c r="V2703" s="112" t="str">
        <f t="shared" si="1193"/>
        <v/>
      </c>
      <c r="W2703" s="415" t="str">
        <f t="shared" si="1194"/>
        <v/>
      </c>
      <c r="Y2703" s="65" t="str">
        <f t="shared" si="1201"/>
        <v/>
      </c>
      <c r="Z2703" s="65" t="str">
        <f t="shared" si="1202"/>
        <v/>
      </c>
      <c r="AA2703" s="65" t="str">
        <f t="shared" si="1203"/>
        <v/>
      </c>
      <c r="AB2703" s="65" t="str">
        <f t="shared" si="1204"/>
        <v/>
      </c>
      <c r="AC2703" s="65" t="str">
        <f t="shared" si="1205"/>
        <v/>
      </c>
      <c r="AH2703" s="65" t="str">
        <f t="shared" si="1195"/>
        <v>1891011714</v>
      </c>
      <c r="AI2703" s="65">
        <v>18910117</v>
      </c>
      <c r="AJ2703" s="65" t="s">
        <v>5143</v>
      </c>
      <c r="AK2703" s="65">
        <v>14</v>
      </c>
      <c r="AL2703" s="65" t="s">
        <v>653</v>
      </c>
      <c r="AN2703" s="65" t="str">
        <f t="shared" si="1190"/>
        <v/>
      </c>
    </row>
    <row r="2704" spans="1:40" ht="16.8" customHeight="1" x14ac:dyDescent="0.25">
      <c r="A2704" s="113">
        <v>3</v>
      </c>
      <c r="B2704" s="342" t="s">
        <v>4882</v>
      </c>
      <c r="C2704" s="342" t="str">
        <f>IF(C2703="", "", C2703)</f>
        <v>Castle Ground</v>
      </c>
      <c r="D2704" s="350" t="str">
        <f t="shared" si="1182"/>
        <v>'Castle Ground'</v>
      </c>
      <c r="E2704" s="211">
        <f t="shared" si="1196"/>
        <v>18830310</v>
      </c>
      <c r="F2704" s="262">
        <v>15</v>
      </c>
      <c r="R2704" s="112" t="str">
        <f>IF(D2704="","", CONCATENATE("Update games set ", B2704, "= ",D2704," where game_id=", E2704))</f>
        <v>Update games set Ground_parent= 'Castle Ground' where game_id=18830310</v>
      </c>
      <c r="S2704" s="112" t="str">
        <f t="shared" si="1191"/>
        <v/>
      </c>
      <c r="T2704" s="112" t="str">
        <f t="shared" si="1192"/>
        <v/>
      </c>
      <c r="U2704" s="200" t="str">
        <f t="shared" si="1189"/>
        <v/>
      </c>
      <c r="V2704" s="112" t="str">
        <f t="shared" si="1193"/>
        <v/>
      </c>
      <c r="W2704" s="415" t="str">
        <f t="shared" si="1194"/>
        <v/>
      </c>
      <c r="Y2704" s="65" t="str">
        <f t="shared" si="1201"/>
        <v/>
      </c>
      <c r="Z2704" s="65" t="str">
        <f t="shared" si="1202"/>
        <v/>
      </c>
      <c r="AA2704" s="65" t="str">
        <f t="shared" si="1203"/>
        <v/>
      </c>
      <c r="AB2704" s="65" t="str">
        <f t="shared" si="1204"/>
        <v/>
      </c>
      <c r="AC2704" s="65" t="str">
        <f t="shared" si="1205"/>
        <v/>
      </c>
      <c r="AH2704" s="65" t="str">
        <f t="shared" si="1195"/>
        <v>1891011715</v>
      </c>
      <c r="AI2704" s="65">
        <v>18910117</v>
      </c>
      <c r="AJ2704" s="65" t="s">
        <v>5143</v>
      </c>
      <c r="AK2704" s="65">
        <v>15</v>
      </c>
      <c r="AL2704" s="65" t="s">
        <v>653</v>
      </c>
      <c r="AN2704" s="65" t="str">
        <f t="shared" si="1190"/>
        <v/>
      </c>
    </row>
    <row r="2705" spans="1:40" s="126" customFormat="1" ht="16.8" customHeight="1" thickBot="1" x14ac:dyDescent="0.3">
      <c r="A2705" s="113">
        <v>3</v>
      </c>
      <c r="B2705" s="116" t="s">
        <v>115</v>
      </c>
      <c r="C2705" s="352"/>
      <c r="D2705" s="370" t="str">
        <f t="shared" ref="D2705" si="1206">IF(MID(E2705,5,2)*1&gt;6,_xlfn.CONCAT("'",LEFT(E2705,4),"-",MID(E2705,3,2)+1,"'"),_xlfn.CONCAT("'",LEFT(E2705,4)-1,"-",MID(E2705,3,2),"'"))</f>
        <v>'1882-83'</v>
      </c>
      <c r="E2705" s="214">
        <f t="shared" si="1196"/>
        <v>18830310</v>
      </c>
      <c r="F2705" s="266">
        <v>16</v>
      </c>
      <c r="G2705" s="343"/>
      <c r="H2705" s="343"/>
      <c r="I2705" s="267"/>
      <c r="J2705" s="214"/>
      <c r="K2705" s="266"/>
      <c r="L2705" s="266"/>
      <c r="M2705" s="266"/>
      <c r="N2705" s="419"/>
      <c r="O2705" s="343"/>
      <c r="P2705" s="343"/>
      <c r="Q2705" s="346"/>
      <c r="R2705" s="112" t="str">
        <f>IF(D2705="","", CONCATENATE("Update games set ", B2705, "= ",D2705," where game_id=", E2705))</f>
        <v>Update games set Season= '1882-83' where game_id=18830310</v>
      </c>
      <c r="S2705" s="112" t="str">
        <f t="shared" si="1191"/>
        <v/>
      </c>
      <c r="T2705" s="112" t="str">
        <f t="shared" si="1192"/>
        <v/>
      </c>
      <c r="U2705" s="200" t="str">
        <f t="shared" si="1189"/>
        <v/>
      </c>
      <c r="V2705" s="112" t="str">
        <f t="shared" si="1193"/>
        <v/>
      </c>
      <c r="W2705" s="415" t="str">
        <f t="shared" si="1194"/>
        <v/>
      </c>
      <c r="X2705" s="240"/>
      <c r="Y2705" s="65" t="str">
        <f t="shared" si="1201"/>
        <v/>
      </c>
      <c r="Z2705" s="65" t="str">
        <f t="shared" si="1202"/>
        <v/>
      </c>
      <c r="AA2705" s="65" t="str">
        <f t="shared" si="1203"/>
        <v/>
      </c>
      <c r="AB2705" s="65" t="str">
        <f t="shared" si="1204"/>
        <v/>
      </c>
      <c r="AC2705" s="65" t="str">
        <f t="shared" si="1205"/>
        <v/>
      </c>
      <c r="AH2705" s="65" t="str">
        <f t="shared" si="1195"/>
        <v>1891011716</v>
      </c>
      <c r="AI2705" s="126">
        <v>18910117</v>
      </c>
      <c r="AJ2705" s="126" t="s">
        <v>5143</v>
      </c>
      <c r="AK2705" s="126">
        <v>16</v>
      </c>
      <c r="AL2705" s="126" t="s">
        <v>653</v>
      </c>
      <c r="AN2705" s="65" t="str">
        <f t="shared" si="1190"/>
        <v/>
      </c>
    </row>
    <row r="2706" spans="1:40" ht="15" thickTop="1" x14ac:dyDescent="0.25">
      <c r="A2706" s="113">
        <v>3</v>
      </c>
      <c r="B2706" s="341" t="s">
        <v>22</v>
      </c>
      <c r="C2706" s="341" t="s">
        <v>5206</v>
      </c>
      <c r="D2706" s="341" t="str">
        <f t="shared" si="1182"/>
        <v>'Darwen'</v>
      </c>
      <c r="E2706" s="211">
        <v>18330324</v>
      </c>
      <c r="F2706" s="262">
        <v>1</v>
      </c>
      <c r="G2706" s="211" t="s">
        <v>3417</v>
      </c>
      <c r="H2706" s="212"/>
      <c r="R2706" s="112" t="str">
        <f>IF(D2706="","", CONCATENATE("Update games set ", B2706, "= ",D2706," where game_id=", E2706))</f>
        <v>Update games set Opponent= 'Darwen' where game_id=18330324</v>
      </c>
      <c r="S2706" s="112" t="str">
        <f t="shared" si="1191"/>
        <v>Update lineups set player_name = 'W Luntley', raw_name = 'W Luntley' where game_id = 18330324 and player_order = 1</v>
      </c>
      <c r="T2706" s="112" t="str">
        <f t="shared" si="1192"/>
        <v/>
      </c>
      <c r="U2706" s="200" t="str">
        <f t="shared" si="1189"/>
        <v/>
      </c>
      <c r="V2706" s="112" t="str">
        <f t="shared" si="1193"/>
        <v/>
      </c>
      <c r="W2706" s="415" t="str">
        <f t="shared" si="1194"/>
        <v/>
      </c>
      <c r="Y2706" s="65" t="str">
        <f t="shared" si="1201"/>
        <v/>
      </c>
      <c r="Z2706" s="65" t="str">
        <f t="shared" si="1202"/>
        <v/>
      </c>
      <c r="AA2706" s="65" t="str">
        <f t="shared" si="1203"/>
        <v/>
      </c>
      <c r="AB2706" s="65" t="str">
        <f t="shared" si="1204"/>
        <v/>
      </c>
      <c r="AC2706" s="65" t="str">
        <f t="shared" si="1205"/>
        <v/>
      </c>
      <c r="AH2706" s="65" t="str">
        <f t="shared" si="1195"/>
        <v>189101241</v>
      </c>
      <c r="AI2706" s="65">
        <v>18910124</v>
      </c>
      <c r="AJ2706" s="65" t="s">
        <v>5371</v>
      </c>
      <c r="AK2706" s="65">
        <v>1</v>
      </c>
      <c r="AL2706" s="65" t="s">
        <v>2039</v>
      </c>
      <c r="AN2706" s="65" t="str">
        <f t="shared" si="1190"/>
        <v>update games set source = 'The Nottingham Forest Football Scrapbook' where game_id = 18330324</v>
      </c>
    </row>
    <row r="2707" spans="1:40" ht="16.8" customHeight="1" x14ac:dyDescent="0.25">
      <c r="A2707" s="113">
        <v>3</v>
      </c>
      <c r="B2707" s="342" t="s">
        <v>4979</v>
      </c>
      <c r="C2707" s="342" t="str">
        <f>IF(C2706="", "", C2706)</f>
        <v>Darwen</v>
      </c>
      <c r="D2707" s="350" t="str">
        <f t="shared" si="1182"/>
        <v>'Darwen'</v>
      </c>
      <c r="E2707" s="211">
        <f>E2706</f>
        <v>18330324</v>
      </c>
      <c r="F2707" s="262">
        <v>2</v>
      </c>
      <c r="G2707" s="211" t="s">
        <v>2094</v>
      </c>
      <c r="R2707" s="112" t="str">
        <f>IF(D2707="","", CONCATENATE("Update games set ", B2707, "= ",D2707," where game_id=", E2707))</f>
        <v>Update games set Opp_parent= 'Darwen' where game_id=18330324</v>
      </c>
      <c r="S2707" s="112" t="str">
        <f t="shared" si="1191"/>
        <v>Update lineups set player_name = 'Hancock', raw_name = 'Hancock' where game_id = 18330324 and player_order = 2</v>
      </c>
      <c r="T2707" s="112" t="str">
        <f t="shared" si="1192"/>
        <v/>
      </c>
      <c r="U2707" s="200" t="str">
        <f t="shared" si="1189"/>
        <v/>
      </c>
      <c r="V2707" s="112" t="str">
        <f t="shared" si="1193"/>
        <v/>
      </c>
      <c r="W2707" s="415" t="str">
        <f t="shared" si="1194"/>
        <v/>
      </c>
      <c r="Y2707" s="65" t="str">
        <f t="shared" si="1201"/>
        <v/>
      </c>
      <c r="Z2707" s="65" t="str">
        <f t="shared" si="1202"/>
        <v/>
      </c>
      <c r="AA2707" s="65" t="str">
        <f t="shared" si="1203"/>
        <v/>
      </c>
      <c r="AB2707" s="65" t="str">
        <f t="shared" si="1204"/>
        <v/>
      </c>
      <c r="AC2707" s="65" t="str">
        <f t="shared" si="1205"/>
        <v/>
      </c>
      <c r="AH2707" s="65" t="str">
        <f t="shared" si="1195"/>
        <v>189101242</v>
      </c>
      <c r="AI2707" s="65">
        <v>18910124</v>
      </c>
      <c r="AJ2707" s="65" t="s">
        <v>5371</v>
      </c>
      <c r="AK2707" s="65">
        <v>2</v>
      </c>
      <c r="AL2707" s="65" t="s">
        <v>2046</v>
      </c>
      <c r="AN2707" s="65" t="str">
        <f t="shared" si="1190"/>
        <v/>
      </c>
    </row>
    <row r="2708" spans="1:40" ht="16.8" customHeight="1" x14ac:dyDescent="0.25">
      <c r="A2708" s="113">
        <v>3</v>
      </c>
      <c r="B2708" s="342" t="s">
        <v>2653</v>
      </c>
      <c r="C2708" s="342" t="s">
        <v>663</v>
      </c>
      <c r="D2708" s="350" t="str">
        <f t="shared" si="1182"/>
        <v>'Friendly'</v>
      </c>
      <c r="E2708" s="211">
        <f t="shared" ref="E2708:E2721" si="1207">E2707</f>
        <v>18330324</v>
      </c>
      <c r="F2708" s="262">
        <v>3</v>
      </c>
      <c r="G2708" s="211" t="s">
        <v>4787</v>
      </c>
      <c r="R2708" s="112" t="str">
        <f>IF(D2708="","", CONCATENATE("Update games set ", B2708, "= ",D2708," where game_id=", E2708))</f>
        <v>Update games set Game_type= 'Friendly' where game_id=18330324</v>
      </c>
      <c r="S2708" s="112" t="str">
        <f t="shared" si="1191"/>
        <v>Update lineups set player_name = 'Ward', raw_name = 'Ward' where game_id = 18330324 and player_order = 3</v>
      </c>
      <c r="T2708" s="112" t="str">
        <f t="shared" si="1192"/>
        <v/>
      </c>
      <c r="U2708" s="200" t="str">
        <f t="shared" si="1189"/>
        <v/>
      </c>
      <c r="V2708" s="112" t="str">
        <f t="shared" si="1193"/>
        <v/>
      </c>
      <c r="W2708" s="415" t="str">
        <f t="shared" si="1194"/>
        <v/>
      </c>
      <c r="Y2708" s="65" t="str">
        <f t="shared" si="1201"/>
        <v/>
      </c>
      <c r="Z2708" s="65" t="str">
        <f t="shared" si="1202"/>
        <v/>
      </c>
      <c r="AA2708" s="65" t="str">
        <f t="shared" si="1203"/>
        <v/>
      </c>
      <c r="AB2708" s="65" t="str">
        <f t="shared" si="1204"/>
        <v/>
      </c>
      <c r="AC2708" s="65" t="str">
        <f t="shared" si="1205"/>
        <v/>
      </c>
      <c r="AH2708" s="65" t="str">
        <f t="shared" si="1195"/>
        <v>189101243</v>
      </c>
      <c r="AI2708" s="65">
        <v>18910124</v>
      </c>
      <c r="AJ2708" s="65" t="s">
        <v>5371</v>
      </c>
      <c r="AK2708" s="65">
        <v>3</v>
      </c>
      <c r="AL2708" s="65" t="s">
        <v>3596</v>
      </c>
      <c r="AN2708" s="65" t="str">
        <f t="shared" si="1190"/>
        <v/>
      </c>
    </row>
    <row r="2709" spans="1:40" ht="16.8" customHeight="1" x14ac:dyDescent="0.25">
      <c r="A2709" s="113">
        <v>3</v>
      </c>
      <c r="B2709" s="342" t="s">
        <v>4978</v>
      </c>
      <c r="C2709" s="342" t="s">
        <v>0</v>
      </c>
      <c r="D2709" s="350" t="str">
        <f t="shared" si="1182"/>
        <v>'A'</v>
      </c>
      <c r="E2709" s="211">
        <f t="shared" si="1207"/>
        <v>18330324</v>
      </c>
      <c r="F2709" s="262">
        <v>4</v>
      </c>
      <c r="G2709" s="211" t="s">
        <v>5042</v>
      </c>
      <c r="R2709" s="112" t="str">
        <f>IF(D2709="","", CONCATENATE("Update games set ", B2709, "= ",D2709," where game_id=", E2709))</f>
        <v>Update games set HAN= 'A' where game_id=18330324</v>
      </c>
      <c r="S2709" s="112" t="str">
        <f t="shared" si="1191"/>
        <v>Update lineups set player_name = 'Fletcher', raw_name = 'Fletcher' where game_id = 18330324 and player_order = 4</v>
      </c>
      <c r="T2709" s="112" t="str">
        <f t="shared" si="1192"/>
        <v/>
      </c>
      <c r="U2709" s="200" t="str">
        <f t="shared" si="1189"/>
        <v/>
      </c>
      <c r="V2709" s="112" t="str">
        <f t="shared" si="1193"/>
        <v/>
      </c>
      <c r="W2709" s="415" t="str">
        <f t="shared" si="1194"/>
        <v/>
      </c>
      <c r="Y2709" s="65" t="str">
        <f t="shared" si="1201"/>
        <v/>
      </c>
      <c r="Z2709" s="65" t="str">
        <f t="shared" si="1202"/>
        <v/>
      </c>
      <c r="AA2709" s="65" t="str">
        <f t="shared" si="1203"/>
        <v/>
      </c>
      <c r="AB2709" s="65" t="str">
        <f t="shared" si="1204"/>
        <v/>
      </c>
      <c r="AC2709" s="65" t="str">
        <f t="shared" si="1205"/>
        <v/>
      </c>
      <c r="AH2709" s="65" t="str">
        <f t="shared" si="1195"/>
        <v>189101244</v>
      </c>
      <c r="AI2709" s="65">
        <v>18910124</v>
      </c>
      <c r="AJ2709" s="65" t="s">
        <v>5371</v>
      </c>
      <c r="AK2709" s="65">
        <v>4</v>
      </c>
      <c r="AL2709" s="65" t="s">
        <v>3645</v>
      </c>
      <c r="AN2709" s="65" t="str">
        <f t="shared" si="1190"/>
        <v/>
      </c>
    </row>
    <row r="2710" spans="1:40" ht="16.8" customHeight="1" x14ac:dyDescent="0.25">
      <c r="A2710" s="113">
        <v>3</v>
      </c>
      <c r="B2710" s="342" t="s">
        <v>5</v>
      </c>
      <c r="C2710" s="342">
        <v>2</v>
      </c>
      <c r="D2710" s="349">
        <f t="shared" si="1197"/>
        <v>2</v>
      </c>
      <c r="E2710" s="211">
        <f t="shared" si="1207"/>
        <v>18330324</v>
      </c>
      <c r="F2710" s="262">
        <v>5</v>
      </c>
      <c r="G2710" s="211" t="s">
        <v>2105</v>
      </c>
      <c r="R2710" s="112" t="str">
        <f>IF(D2710="","", CONCATENATE("Update games set ", B2710, "= ",D2710," where game_id=", E2710))</f>
        <v>Update games set F= 2 where game_id=18330324</v>
      </c>
      <c r="S2710" s="112" t="str">
        <f t="shared" si="1191"/>
        <v>Update lineups set player_name = 'Billyeald', raw_name = 'Billyeald' where game_id = 18330324 and player_order = 5</v>
      </c>
      <c r="T2710" s="112" t="str">
        <f t="shared" si="1192"/>
        <v/>
      </c>
      <c r="U2710" s="200" t="str">
        <f t="shared" si="1189"/>
        <v/>
      </c>
      <c r="V2710" s="112" t="str">
        <f t="shared" si="1193"/>
        <v/>
      </c>
      <c r="W2710" s="415" t="str">
        <f t="shared" si="1194"/>
        <v/>
      </c>
      <c r="Y2710" s="65" t="str">
        <f t="shared" si="1201"/>
        <v/>
      </c>
      <c r="Z2710" s="65" t="str">
        <f t="shared" si="1202"/>
        <v/>
      </c>
      <c r="AA2710" s="65" t="str">
        <f t="shared" si="1203"/>
        <v/>
      </c>
      <c r="AB2710" s="65" t="str">
        <f t="shared" si="1204"/>
        <v/>
      </c>
      <c r="AC2710" s="65" t="str">
        <f t="shared" si="1205"/>
        <v/>
      </c>
      <c r="AH2710" s="65" t="str">
        <f t="shared" si="1195"/>
        <v>189101245</v>
      </c>
      <c r="AI2710" s="65">
        <v>18910124</v>
      </c>
      <c r="AJ2710" s="65" t="s">
        <v>5371</v>
      </c>
      <c r="AK2710" s="65">
        <v>5</v>
      </c>
      <c r="AL2710" s="65" t="s">
        <v>3590</v>
      </c>
      <c r="AN2710" s="65" t="str">
        <f t="shared" si="1190"/>
        <v/>
      </c>
    </row>
    <row r="2711" spans="1:40" ht="16.8" customHeight="1" x14ac:dyDescent="0.25">
      <c r="A2711" s="113">
        <v>3</v>
      </c>
      <c r="B2711" s="342" t="s">
        <v>0</v>
      </c>
      <c r="C2711" s="342">
        <v>4</v>
      </c>
      <c r="D2711" s="349">
        <f t="shared" si="1197"/>
        <v>4</v>
      </c>
      <c r="E2711" s="211">
        <f t="shared" si="1207"/>
        <v>18330324</v>
      </c>
      <c r="F2711" s="262">
        <v>6</v>
      </c>
      <c r="G2711" s="211" t="s">
        <v>2091</v>
      </c>
      <c r="R2711" s="112" t="str">
        <f>IF(D2711="","", CONCATENATE("Update games set ", B2711, "= ",D2711," where game_id=", E2711))</f>
        <v>Update games set A= 4 where game_id=18330324</v>
      </c>
      <c r="S2711" s="112" t="str">
        <f t="shared" si="1191"/>
        <v>Update lineups set player_name = 'Norman', raw_name = 'Norman' where game_id = 18330324 and player_order = 6</v>
      </c>
      <c r="T2711" s="112" t="str">
        <f t="shared" si="1192"/>
        <v/>
      </c>
      <c r="U2711" s="200" t="str">
        <f t="shared" si="1189"/>
        <v/>
      </c>
      <c r="V2711" s="112" t="str">
        <f t="shared" si="1193"/>
        <v/>
      </c>
      <c r="W2711" s="415" t="str">
        <f t="shared" si="1194"/>
        <v/>
      </c>
      <c r="Y2711" s="65" t="str">
        <f t="shared" si="1201"/>
        <v/>
      </c>
      <c r="Z2711" s="65" t="str">
        <f t="shared" si="1202"/>
        <v/>
      </c>
      <c r="AA2711" s="65" t="str">
        <f t="shared" si="1203"/>
        <v/>
      </c>
      <c r="AB2711" s="65" t="str">
        <f t="shared" si="1204"/>
        <v/>
      </c>
      <c r="AC2711" s="65" t="str">
        <f t="shared" si="1205"/>
        <v/>
      </c>
      <c r="AH2711" s="65" t="str">
        <f t="shared" si="1195"/>
        <v>189101246</v>
      </c>
      <c r="AI2711" s="65">
        <v>18910124</v>
      </c>
      <c r="AJ2711" s="65" t="s">
        <v>5371</v>
      </c>
      <c r="AK2711" s="65">
        <v>6</v>
      </c>
      <c r="AL2711" s="65" t="s">
        <v>2029</v>
      </c>
      <c r="AN2711" s="65" t="str">
        <f t="shared" si="1190"/>
        <v/>
      </c>
    </row>
    <row r="2712" spans="1:40" ht="16.8" customHeight="1" x14ac:dyDescent="0.25">
      <c r="A2712" s="113">
        <v>3</v>
      </c>
      <c r="B2712" s="342" t="s">
        <v>23</v>
      </c>
      <c r="D2712" s="334" t="str">
        <f t="shared" ref="D2712" si="1208">IF(C2712="",IF(D2710&gt;D2711,"'W'",IF(D2710=D2711,"'D'","'L'")),_xlfn.CONCAT("'",C2712,"'"))</f>
        <v>'L'</v>
      </c>
      <c r="E2712" s="211">
        <f t="shared" si="1207"/>
        <v>18330324</v>
      </c>
      <c r="F2712" s="262">
        <v>7</v>
      </c>
      <c r="G2712" s="211" t="s">
        <v>5207</v>
      </c>
      <c r="R2712" s="112" t="str">
        <f>IF(D2712="","", CONCATENATE("Update games set ", B2712, "= ",D2712," where game_id=", E2712))</f>
        <v>Update games set Result= 'L' where game_id=18330324</v>
      </c>
      <c r="S2712" s="112" t="str">
        <f t="shared" si="1191"/>
        <v>Update lineups set player_name = 'T Luntley', raw_name = 'T Luntley' where game_id = 18330324 and player_order = 7</v>
      </c>
      <c r="T2712" s="112" t="str">
        <f t="shared" si="1192"/>
        <v/>
      </c>
      <c r="U2712" s="200" t="str">
        <f t="shared" si="1189"/>
        <v/>
      </c>
      <c r="V2712" s="112" t="str">
        <f t="shared" si="1193"/>
        <v/>
      </c>
      <c r="W2712" s="415" t="str">
        <f t="shared" si="1194"/>
        <v/>
      </c>
      <c r="Y2712" s="65" t="str">
        <f t="shared" si="1201"/>
        <v/>
      </c>
      <c r="Z2712" s="65" t="str">
        <f t="shared" si="1202"/>
        <v/>
      </c>
      <c r="AA2712" s="65" t="str">
        <f t="shared" si="1203"/>
        <v/>
      </c>
      <c r="AB2712" s="65" t="str">
        <f t="shared" si="1204"/>
        <v/>
      </c>
      <c r="AC2712" s="65" t="str">
        <f t="shared" si="1205"/>
        <v/>
      </c>
      <c r="AH2712" s="65" t="str">
        <f t="shared" si="1195"/>
        <v>189101247</v>
      </c>
      <c r="AI2712" s="65">
        <v>18910124</v>
      </c>
      <c r="AJ2712" s="65" t="s">
        <v>5371</v>
      </c>
      <c r="AK2712" s="65">
        <v>7</v>
      </c>
      <c r="AL2712" s="65" t="s">
        <v>3444</v>
      </c>
      <c r="AN2712" s="65" t="str">
        <f t="shared" si="1190"/>
        <v/>
      </c>
    </row>
    <row r="2713" spans="1:40" ht="16.8" customHeight="1" x14ac:dyDescent="0.25">
      <c r="A2713" s="113">
        <v>3</v>
      </c>
      <c r="B2713" s="342" t="s">
        <v>768</v>
      </c>
      <c r="D2713" s="349" t="str">
        <f t="shared" si="1199"/>
        <v/>
      </c>
      <c r="E2713" s="211">
        <f t="shared" si="1207"/>
        <v>18330324</v>
      </c>
      <c r="F2713" s="262">
        <v>8</v>
      </c>
      <c r="G2713" s="211" t="s">
        <v>5006</v>
      </c>
      <c r="R2713" s="112" t="str">
        <f>IF(D2713="","", CONCATENATE("Update games set ", B2713, "= ",D2713," where game_id=", E2713))</f>
        <v/>
      </c>
      <c r="S2713" s="112" t="str">
        <f t="shared" si="1191"/>
        <v>Update lineups set player_name = 'Parr', raw_name = 'Parr' where game_id = 18330324 and player_order = 8</v>
      </c>
      <c r="T2713" s="112" t="str">
        <f t="shared" si="1192"/>
        <v/>
      </c>
      <c r="U2713" s="200" t="str">
        <f t="shared" si="1189"/>
        <v/>
      </c>
      <c r="V2713" s="112" t="str">
        <f t="shared" si="1193"/>
        <v/>
      </c>
      <c r="W2713" s="415" t="str">
        <f t="shared" si="1194"/>
        <v/>
      </c>
      <c r="Y2713" s="65" t="str">
        <f t="shared" si="1201"/>
        <v/>
      </c>
      <c r="Z2713" s="65" t="str">
        <f t="shared" si="1202"/>
        <v/>
      </c>
      <c r="AA2713" s="65" t="str">
        <f t="shared" si="1203"/>
        <v/>
      </c>
      <c r="AB2713" s="65" t="str">
        <f t="shared" si="1204"/>
        <v/>
      </c>
      <c r="AC2713" s="65" t="str">
        <f t="shared" si="1205"/>
        <v/>
      </c>
      <c r="AH2713" s="65" t="str">
        <f t="shared" si="1195"/>
        <v>189101248</v>
      </c>
      <c r="AI2713" s="65">
        <v>18910124</v>
      </c>
      <c r="AJ2713" s="65" t="s">
        <v>5371</v>
      </c>
      <c r="AK2713" s="65">
        <v>8</v>
      </c>
      <c r="AL2713" s="65" t="s">
        <v>3653</v>
      </c>
      <c r="AN2713" s="65" t="str">
        <f t="shared" si="1190"/>
        <v/>
      </c>
    </row>
    <row r="2714" spans="1:40" ht="16.8" customHeight="1" x14ac:dyDescent="0.25">
      <c r="A2714" s="113">
        <v>3</v>
      </c>
      <c r="B2714" s="342" t="s">
        <v>766</v>
      </c>
      <c r="D2714" s="349" t="str">
        <f t="shared" si="1199"/>
        <v/>
      </c>
      <c r="E2714" s="211">
        <f t="shared" si="1207"/>
        <v>18330324</v>
      </c>
      <c r="F2714" s="262">
        <v>9</v>
      </c>
      <c r="G2714" s="194" t="s">
        <v>4781</v>
      </c>
      <c r="H2714" s="194"/>
      <c r="N2714" s="417"/>
      <c r="O2714" s="194"/>
      <c r="P2714" s="194"/>
      <c r="R2714" s="112" t="str">
        <f>IF(D2714="","", CONCATENATE("Update games set ", B2714, "= ",D2714," where game_id=", E2714))</f>
        <v/>
      </c>
      <c r="S2714" s="112" t="str">
        <f t="shared" si="1191"/>
        <v>Update lineups set player_name = 'Widdowson', raw_name = 'Widdowson' where game_id = 18330324 and player_order = 9</v>
      </c>
      <c r="T2714" s="112" t="str">
        <f t="shared" si="1192"/>
        <v/>
      </c>
      <c r="U2714" s="200" t="str">
        <f t="shared" si="1189"/>
        <v/>
      </c>
      <c r="V2714" s="112" t="str">
        <f t="shared" si="1193"/>
        <v/>
      </c>
      <c r="W2714" s="415" t="str">
        <f t="shared" si="1194"/>
        <v/>
      </c>
      <c r="Y2714" s="65" t="str">
        <f t="shared" si="1201"/>
        <v/>
      </c>
      <c r="Z2714" s="65" t="str">
        <f t="shared" si="1202"/>
        <v/>
      </c>
      <c r="AA2714" s="65" t="str">
        <f t="shared" si="1203"/>
        <v/>
      </c>
      <c r="AB2714" s="65" t="str">
        <f t="shared" si="1204"/>
        <v/>
      </c>
      <c r="AC2714" s="65" t="str">
        <f t="shared" si="1205"/>
        <v/>
      </c>
      <c r="AH2714" s="65" t="str">
        <f t="shared" si="1195"/>
        <v>189101249</v>
      </c>
      <c r="AI2714" s="65">
        <v>18910124</v>
      </c>
      <c r="AJ2714" s="65" t="s">
        <v>5371</v>
      </c>
      <c r="AK2714" s="65">
        <v>9</v>
      </c>
      <c r="AL2714" s="65" t="s">
        <v>3296</v>
      </c>
      <c r="AN2714" s="65" t="str">
        <f t="shared" si="1190"/>
        <v/>
      </c>
    </row>
    <row r="2715" spans="1:40" ht="16.8" customHeight="1" x14ac:dyDescent="0.25">
      <c r="A2715" s="113">
        <v>3</v>
      </c>
      <c r="B2715" s="342" t="s">
        <v>753</v>
      </c>
      <c r="C2715" s="351"/>
      <c r="D2715" s="350" t="str">
        <f t="shared" si="1200"/>
        <v/>
      </c>
      <c r="E2715" s="211">
        <f t="shared" si="1207"/>
        <v>18330324</v>
      </c>
      <c r="F2715" s="262">
        <v>10</v>
      </c>
      <c r="G2715" s="194" t="s">
        <v>4958</v>
      </c>
      <c r="N2715" s="417"/>
      <c r="O2715" s="194"/>
      <c r="P2715" s="194"/>
      <c r="R2715" s="112" t="str">
        <f>IF(D2715="","", CONCATENATE("Update games set ", B2715, "= ",D2715," where game_id=", E2715))</f>
        <v/>
      </c>
      <c r="S2715" s="112" t="str">
        <f t="shared" si="1191"/>
        <v>Update lineups set player_name = 'Earp', raw_name = 'Earp' where game_id = 18330324 and player_order = 10</v>
      </c>
      <c r="T2715" s="112" t="str">
        <f t="shared" si="1192"/>
        <v/>
      </c>
      <c r="U2715" s="200" t="str">
        <f t="shared" si="1189"/>
        <v/>
      </c>
      <c r="V2715" s="112" t="str">
        <f t="shared" si="1193"/>
        <v/>
      </c>
      <c r="W2715" s="415" t="str">
        <f t="shared" si="1194"/>
        <v/>
      </c>
      <c r="Y2715" s="65" t="str">
        <f t="shared" si="1201"/>
        <v/>
      </c>
      <c r="Z2715" s="65" t="str">
        <f t="shared" si="1202"/>
        <v/>
      </c>
      <c r="AA2715" s="65" t="str">
        <f t="shared" si="1203"/>
        <v/>
      </c>
      <c r="AB2715" s="65" t="str">
        <f t="shared" si="1204"/>
        <v/>
      </c>
      <c r="AC2715" s="65" t="str">
        <f t="shared" si="1205"/>
        <v/>
      </c>
      <c r="AH2715" s="65" t="str">
        <f t="shared" si="1195"/>
        <v>1891012410</v>
      </c>
      <c r="AI2715" s="65">
        <v>18910124</v>
      </c>
      <c r="AJ2715" s="65" t="s">
        <v>5371</v>
      </c>
      <c r="AK2715" s="65">
        <v>10</v>
      </c>
      <c r="AL2715" s="65" t="s">
        <v>3632</v>
      </c>
      <c r="AN2715" s="65" t="str">
        <f t="shared" si="1190"/>
        <v/>
      </c>
    </row>
    <row r="2716" spans="1:40" ht="16.8" customHeight="1" x14ac:dyDescent="0.25">
      <c r="A2716" s="113">
        <v>3</v>
      </c>
      <c r="B2716" s="342" t="s">
        <v>746</v>
      </c>
      <c r="C2716" s="351" t="s">
        <v>5062</v>
      </c>
      <c r="D2716" s="334" t="str">
        <f>CONCATENATE("'", LEFT(E2716,4),"-",MID(E2716,5,2),"-", MID(E2716,7,2), " ", C2716,"'")</f>
        <v>'1833-03-24 15:00'</v>
      </c>
      <c r="E2716" s="211">
        <f t="shared" si="1207"/>
        <v>18330324</v>
      </c>
      <c r="F2716" s="262">
        <v>11</v>
      </c>
      <c r="G2716" s="211" t="s">
        <v>4984</v>
      </c>
      <c r="R2716" s="112" t="str">
        <f>IF(D2716="","", CONCATENATE("Update games set ", B2716, "= ",D2716," where game_id=", E2716))</f>
        <v>Update games set Game_date= '1833-03-24 15:00' where game_id=18330324</v>
      </c>
      <c r="S2716" s="112" t="str">
        <f t="shared" si="1191"/>
        <v>Update lineups set player_name = 'Hill', raw_name = 'Hill' where game_id = 18330324 and player_order = 11</v>
      </c>
      <c r="T2716" s="112" t="str">
        <f t="shared" si="1192"/>
        <v/>
      </c>
      <c r="U2716" s="200" t="str">
        <f t="shared" si="1189"/>
        <v/>
      </c>
      <c r="V2716" s="112" t="str">
        <f t="shared" si="1193"/>
        <v/>
      </c>
      <c r="W2716" s="415" t="str">
        <f t="shared" si="1194"/>
        <v/>
      </c>
      <c r="Y2716" s="65" t="str">
        <f t="shared" si="1201"/>
        <v/>
      </c>
      <c r="Z2716" s="65" t="str">
        <f t="shared" si="1202"/>
        <v/>
      </c>
      <c r="AA2716" s="65" t="str">
        <f t="shared" si="1203"/>
        <v/>
      </c>
      <c r="AB2716" s="65" t="str">
        <f t="shared" si="1204"/>
        <v/>
      </c>
      <c r="AC2716" s="65" t="str">
        <f t="shared" si="1205"/>
        <v/>
      </c>
      <c r="AH2716" s="65" t="str">
        <f t="shared" si="1195"/>
        <v>1891012411</v>
      </c>
      <c r="AI2716" s="65">
        <v>18910124</v>
      </c>
      <c r="AJ2716" s="65" t="s">
        <v>5371</v>
      </c>
      <c r="AK2716" s="65">
        <v>11</v>
      </c>
      <c r="AL2716" s="65" t="s">
        <v>3314</v>
      </c>
      <c r="AN2716" s="65" t="str">
        <f t="shared" si="1190"/>
        <v/>
      </c>
    </row>
    <row r="2717" spans="1:40" ht="16.8" customHeight="1" x14ac:dyDescent="0.25">
      <c r="A2717" s="113">
        <v>3</v>
      </c>
      <c r="B2717" s="342" t="s">
        <v>25</v>
      </c>
      <c r="D2717" s="350" t="str">
        <f t="shared" si="1182"/>
        <v/>
      </c>
      <c r="E2717" s="211">
        <f t="shared" si="1207"/>
        <v>18330324</v>
      </c>
      <c r="F2717" s="262">
        <v>12</v>
      </c>
      <c r="G2717" s="212"/>
      <c r="H2717" s="212"/>
      <c r="N2717" s="416"/>
      <c r="O2717" s="212"/>
      <c r="P2717" s="212"/>
      <c r="R2717" s="112" t="str">
        <f>IF(D2717="","", CONCATENATE("Update games set ", B2717, "= ",D2717," where game_id=", E2717))</f>
        <v/>
      </c>
      <c r="S2717" s="112" t="str">
        <f t="shared" si="1191"/>
        <v/>
      </c>
      <c r="T2717" s="112" t="str">
        <f t="shared" si="1192"/>
        <v/>
      </c>
      <c r="U2717" s="200" t="str">
        <f t="shared" si="1189"/>
        <v/>
      </c>
      <c r="V2717" s="112" t="str">
        <f t="shared" si="1193"/>
        <v/>
      </c>
      <c r="W2717" s="415" t="str">
        <f t="shared" si="1194"/>
        <v/>
      </c>
      <c r="Y2717" s="65" t="str">
        <f t="shared" si="1201"/>
        <v/>
      </c>
      <c r="Z2717" s="65" t="str">
        <f t="shared" si="1202"/>
        <v/>
      </c>
      <c r="AA2717" s="65" t="str">
        <f t="shared" si="1203"/>
        <v/>
      </c>
      <c r="AB2717" s="65" t="str">
        <f t="shared" si="1204"/>
        <v/>
      </c>
      <c r="AC2717" s="65" t="str">
        <f t="shared" si="1205"/>
        <v/>
      </c>
      <c r="AH2717" s="65" t="str">
        <f t="shared" si="1195"/>
        <v>1891012412</v>
      </c>
      <c r="AI2717" s="65">
        <v>18910124</v>
      </c>
      <c r="AJ2717" s="65" t="s">
        <v>5371</v>
      </c>
      <c r="AK2717" s="65">
        <v>12</v>
      </c>
      <c r="AL2717" s="65" t="s">
        <v>653</v>
      </c>
      <c r="AN2717" s="65" t="str">
        <f t="shared" si="1190"/>
        <v/>
      </c>
    </row>
    <row r="2718" spans="1:40" ht="16.8" customHeight="1" x14ac:dyDescent="0.25">
      <c r="A2718" s="113">
        <v>3</v>
      </c>
      <c r="B2718" s="342" t="s">
        <v>475</v>
      </c>
      <c r="D2718" s="349" t="str">
        <f t="shared" si="1199"/>
        <v/>
      </c>
      <c r="E2718" s="211">
        <f t="shared" si="1207"/>
        <v>18330324</v>
      </c>
      <c r="F2718" s="262">
        <v>13</v>
      </c>
      <c r="R2718" s="112" t="str">
        <f>IF(D2718="","", CONCATENATE("Update games set ", B2718, "= ",D2718," where game_id=", E2718))</f>
        <v/>
      </c>
      <c r="S2718" s="112" t="str">
        <f t="shared" si="1191"/>
        <v/>
      </c>
      <c r="T2718" s="112" t="str">
        <f t="shared" si="1192"/>
        <v/>
      </c>
      <c r="U2718" s="200" t="str">
        <f t="shared" si="1189"/>
        <v/>
      </c>
      <c r="V2718" s="112" t="str">
        <f t="shared" si="1193"/>
        <v/>
      </c>
      <c r="W2718" s="415" t="str">
        <f t="shared" si="1194"/>
        <v/>
      </c>
      <c r="Y2718" s="65" t="str">
        <f t="shared" si="1201"/>
        <v/>
      </c>
      <c r="Z2718" s="65" t="str">
        <f t="shared" si="1202"/>
        <v/>
      </c>
      <c r="AA2718" s="65" t="str">
        <f t="shared" si="1203"/>
        <v/>
      </c>
      <c r="AB2718" s="65" t="str">
        <f t="shared" si="1204"/>
        <v/>
      </c>
      <c r="AC2718" s="65" t="str">
        <f t="shared" si="1205"/>
        <v/>
      </c>
      <c r="AH2718" s="65" t="str">
        <f t="shared" si="1195"/>
        <v>1891012413</v>
      </c>
      <c r="AI2718" s="65">
        <v>18910124</v>
      </c>
      <c r="AJ2718" s="65" t="s">
        <v>5371</v>
      </c>
      <c r="AK2718" s="65">
        <v>13</v>
      </c>
      <c r="AL2718" s="65" t="s">
        <v>653</v>
      </c>
      <c r="AN2718" s="65" t="str">
        <f t="shared" si="1190"/>
        <v/>
      </c>
    </row>
    <row r="2719" spans="1:40" ht="16.8" customHeight="1" x14ac:dyDescent="0.25">
      <c r="A2719" s="113">
        <v>3</v>
      </c>
      <c r="B2719" s="342" t="s">
        <v>20</v>
      </c>
      <c r="D2719" s="350" t="str">
        <f t="shared" si="1182"/>
        <v/>
      </c>
      <c r="E2719" s="211">
        <f t="shared" si="1207"/>
        <v>18330324</v>
      </c>
      <c r="F2719" s="262">
        <v>14</v>
      </c>
      <c r="R2719" s="112" t="str">
        <f>IF(D2719="","", CONCATENATE("Update games set ", B2719, "= ",D2719," where game_id=", E2719))</f>
        <v/>
      </c>
      <c r="S2719" s="112" t="str">
        <f t="shared" si="1191"/>
        <v/>
      </c>
      <c r="T2719" s="112" t="str">
        <f t="shared" si="1192"/>
        <v/>
      </c>
      <c r="U2719" s="200" t="str">
        <f t="shared" si="1189"/>
        <v/>
      </c>
      <c r="V2719" s="112" t="str">
        <f t="shared" si="1193"/>
        <v/>
      </c>
      <c r="W2719" s="415" t="str">
        <f t="shared" si="1194"/>
        <v/>
      </c>
      <c r="Y2719" s="65" t="str">
        <f t="shared" si="1201"/>
        <v/>
      </c>
      <c r="Z2719" s="65" t="str">
        <f t="shared" si="1202"/>
        <v/>
      </c>
      <c r="AA2719" s="65" t="str">
        <f t="shared" si="1203"/>
        <v/>
      </c>
      <c r="AB2719" s="65" t="str">
        <f t="shared" si="1204"/>
        <v/>
      </c>
      <c r="AC2719" s="65" t="str">
        <f t="shared" si="1205"/>
        <v/>
      </c>
      <c r="AH2719" s="65" t="str">
        <f t="shared" si="1195"/>
        <v>1891012414</v>
      </c>
      <c r="AI2719" s="65">
        <v>18910124</v>
      </c>
      <c r="AJ2719" s="65" t="s">
        <v>5371</v>
      </c>
      <c r="AK2719" s="65">
        <v>14</v>
      </c>
      <c r="AL2719" s="65" t="s">
        <v>653</v>
      </c>
      <c r="AN2719" s="65" t="str">
        <f t="shared" si="1190"/>
        <v/>
      </c>
    </row>
    <row r="2720" spans="1:40" ht="16.8" customHeight="1" x14ac:dyDescent="0.25">
      <c r="A2720" s="113">
        <v>3</v>
      </c>
      <c r="B2720" s="342" t="s">
        <v>4882</v>
      </c>
      <c r="C2720" s="342" t="str">
        <f>IF(C2719="", "", C2719)</f>
        <v/>
      </c>
      <c r="D2720" s="350" t="str">
        <f t="shared" si="1182"/>
        <v/>
      </c>
      <c r="E2720" s="211">
        <f t="shared" si="1207"/>
        <v>18330324</v>
      </c>
      <c r="F2720" s="262">
        <v>15</v>
      </c>
      <c r="R2720" s="112" t="str">
        <f>IF(D2720="","", CONCATENATE("Update games set ", B2720, "= ",D2720," where game_id=", E2720))</f>
        <v/>
      </c>
      <c r="S2720" s="112" t="str">
        <f t="shared" si="1191"/>
        <v/>
      </c>
      <c r="T2720" s="112" t="str">
        <f t="shared" si="1192"/>
        <v/>
      </c>
      <c r="U2720" s="200" t="str">
        <f t="shared" si="1189"/>
        <v/>
      </c>
      <c r="V2720" s="112" t="str">
        <f t="shared" si="1193"/>
        <v/>
      </c>
      <c r="W2720" s="415" t="str">
        <f t="shared" si="1194"/>
        <v/>
      </c>
      <c r="Y2720" s="65" t="str">
        <f t="shared" si="1201"/>
        <v/>
      </c>
      <c r="Z2720" s="65" t="str">
        <f t="shared" si="1202"/>
        <v/>
      </c>
      <c r="AA2720" s="65" t="str">
        <f t="shared" si="1203"/>
        <v/>
      </c>
      <c r="AB2720" s="65" t="str">
        <f t="shared" si="1204"/>
        <v/>
      </c>
      <c r="AC2720" s="65" t="str">
        <f t="shared" si="1205"/>
        <v/>
      </c>
      <c r="AH2720" s="65" t="str">
        <f t="shared" si="1195"/>
        <v>1891012415</v>
      </c>
      <c r="AI2720" s="65">
        <v>18910124</v>
      </c>
      <c r="AJ2720" s="65" t="s">
        <v>5371</v>
      </c>
      <c r="AK2720" s="65">
        <v>15</v>
      </c>
      <c r="AL2720" s="65" t="s">
        <v>653</v>
      </c>
      <c r="AN2720" s="65" t="str">
        <f t="shared" si="1190"/>
        <v/>
      </c>
    </row>
    <row r="2721" spans="1:40" s="126" customFormat="1" ht="16.8" customHeight="1" thickBot="1" x14ac:dyDescent="0.3">
      <c r="A2721" s="113">
        <v>3</v>
      </c>
      <c r="B2721" s="116" t="s">
        <v>115</v>
      </c>
      <c r="C2721" s="352"/>
      <c r="D2721" s="370" t="str">
        <f t="shared" ref="D2721" si="1209">IF(MID(E2721,5,2)*1&gt;6,_xlfn.CONCAT("'",LEFT(E2721,4),"-",MID(E2721,3,2)+1,"'"),_xlfn.CONCAT("'",LEFT(E2721,4)-1,"-",MID(E2721,3,2),"'"))</f>
        <v>'1832-33'</v>
      </c>
      <c r="E2721" s="214">
        <f t="shared" si="1207"/>
        <v>18330324</v>
      </c>
      <c r="F2721" s="266">
        <v>16</v>
      </c>
      <c r="G2721" s="343"/>
      <c r="H2721" s="343"/>
      <c r="I2721" s="267"/>
      <c r="J2721" s="214"/>
      <c r="K2721" s="266"/>
      <c r="L2721" s="266"/>
      <c r="M2721" s="266"/>
      <c r="N2721" s="419"/>
      <c r="O2721" s="343"/>
      <c r="P2721" s="343"/>
      <c r="Q2721" s="346"/>
      <c r="R2721" s="112" t="str">
        <f>IF(D2721="","", CONCATENATE("Update games set ", B2721, "= ",D2721," where game_id=", E2721))</f>
        <v>Update games set Season= '1832-33' where game_id=18330324</v>
      </c>
      <c r="S2721" s="112" t="str">
        <f t="shared" si="1191"/>
        <v/>
      </c>
      <c r="T2721" s="112" t="str">
        <f t="shared" si="1192"/>
        <v/>
      </c>
      <c r="U2721" s="200" t="str">
        <f t="shared" si="1189"/>
        <v/>
      </c>
      <c r="V2721" s="112" t="str">
        <f t="shared" si="1193"/>
        <v/>
      </c>
      <c r="W2721" s="415" t="str">
        <f t="shared" si="1194"/>
        <v/>
      </c>
      <c r="X2721" s="240"/>
      <c r="Y2721" s="65" t="str">
        <f t="shared" si="1201"/>
        <v/>
      </c>
      <c r="Z2721" s="65" t="str">
        <f t="shared" si="1202"/>
        <v/>
      </c>
      <c r="AA2721" s="65" t="str">
        <f t="shared" si="1203"/>
        <v/>
      </c>
      <c r="AB2721" s="65" t="str">
        <f t="shared" si="1204"/>
        <v/>
      </c>
      <c r="AC2721" s="65" t="str">
        <f t="shared" si="1205"/>
        <v/>
      </c>
      <c r="AH2721" s="65" t="str">
        <f t="shared" si="1195"/>
        <v>1891012416</v>
      </c>
      <c r="AI2721" s="126">
        <v>18910124</v>
      </c>
      <c r="AJ2721" s="126" t="s">
        <v>5371</v>
      </c>
      <c r="AK2721" s="126">
        <v>16</v>
      </c>
      <c r="AL2721" s="126" t="s">
        <v>653</v>
      </c>
      <c r="AN2721" s="65" t="str">
        <f t="shared" si="1190"/>
        <v/>
      </c>
    </row>
    <row r="2722" spans="1:40" ht="15" thickTop="1" x14ac:dyDescent="0.25">
      <c r="A2722" s="113">
        <v>3</v>
      </c>
      <c r="B2722" s="341" t="s">
        <v>22</v>
      </c>
      <c r="C2722" s="341" t="s">
        <v>27</v>
      </c>
      <c r="D2722" s="341" t="str">
        <f t="shared" si="1182"/>
        <v>'Blackburn Rovers'</v>
      </c>
      <c r="E2722" s="211">
        <v>18830206</v>
      </c>
      <c r="F2722" s="262">
        <v>1</v>
      </c>
      <c r="G2722" s="211" t="s">
        <v>3417</v>
      </c>
      <c r="H2722" s="212"/>
      <c r="R2722" s="112" t="str">
        <f>IF(D2722="","", CONCATENATE("Update games set ", B2722, "= ",D2722," where game_id=", E2722))</f>
        <v>Update games set Opponent= 'Blackburn Rovers' where game_id=18830206</v>
      </c>
      <c r="S2722" s="112" t="str">
        <f t="shared" si="1191"/>
        <v>Update lineups set player_name = 'W Luntley', raw_name = 'W Luntley' where game_id = 18830206 and player_order = 1</v>
      </c>
      <c r="T2722" s="112" t="str">
        <f t="shared" si="1192"/>
        <v/>
      </c>
      <c r="U2722" s="200" t="str">
        <f t="shared" si="1189"/>
        <v/>
      </c>
      <c r="V2722" s="112" t="str">
        <f t="shared" si="1193"/>
        <v/>
      </c>
      <c r="W2722" s="415" t="str">
        <f t="shared" si="1194"/>
        <v/>
      </c>
      <c r="Y2722" s="65" t="str">
        <f t="shared" si="1201"/>
        <v/>
      </c>
      <c r="Z2722" s="65" t="str">
        <f t="shared" si="1202"/>
        <v/>
      </c>
      <c r="AA2722" s="65" t="str">
        <f t="shared" si="1203"/>
        <v/>
      </c>
      <c r="AB2722" s="65" t="str">
        <f t="shared" si="1204"/>
        <v/>
      </c>
      <c r="AC2722" s="65" t="str">
        <f t="shared" si="1205"/>
        <v/>
      </c>
      <c r="AH2722" s="65" t="str">
        <f t="shared" si="1195"/>
        <v>189101311</v>
      </c>
      <c r="AI2722" s="65">
        <v>18910131</v>
      </c>
      <c r="AJ2722" s="65" t="s">
        <v>5371</v>
      </c>
      <c r="AK2722" s="65">
        <v>1</v>
      </c>
      <c r="AL2722" s="65" t="s">
        <v>2039</v>
      </c>
      <c r="AN2722" s="65" t="str">
        <f t="shared" si="1190"/>
        <v>update games set source = 'The Nottingham Forest Football Scrapbook' where game_id = 18830206</v>
      </c>
    </row>
    <row r="2723" spans="1:40" ht="16.8" customHeight="1" x14ac:dyDescent="0.25">
      <c r="A2723" s="113">
        <v>3</v>
      </c>
      <c r="B2723" s="342" t="s">
        <v>4979</v>
      </c>
      <c r="C2723" s="342" t="str">
        <f>IF(C2722="", "", C2722)</f>
        <v>Blackburn Rovers</v>
      </c>
      <c r="D2723" s="350" t="str">
        <f t="shared" ref="D2723:D2786" si="1210">IF(C2723="", "", CONCATENATE("'", C2723,"'"))</f>
        <v>'Blackburn Rovers'</v>
      </c>
      <c r="E2723" s="211">
        <f>E2722</f>
        <v>18830206</v>
      </c>
      <c r="F2723" s="262">
        <v>2</v>
      </c>
      <c r="G2723" s="211" t="s">
        <v>4942</v>
      </c>
      <c r="R2723" s="112" t="str">
        <f>IF(D2723="","", CONCATENATE("Update games set ", B2723, "= ",D2723," where game_id=", E2723))</f>
        <v>Update games set Opp_parent= 'Blackburn Rovers' where game_id=18830206</v>
      </c>
      <c r="S2723" s="112" t="str">
        <f t="shared" si="1191"/>
        <v>Update lineups set player_name = 'E Luntley', raw_name = 'E Luntley' where game_id = 18830206 and player_order = 2</v>
      </c>
      <c r="T2723" s="112" t="str">
        <f t="shared" si="1192"/>
        <v/>
      </c>
      <c r="U2723" s="200" t="str">
        <f t="shared" si="1189"/>
        <v/>
      </c>
      <c r="V2723" s="112" t="str">
        <f t="shared" si="1193"/>
        <v/>
      </c>
      <c r="W2723" s="415" t="str">
        <f t="shared" si="1194"/>
        <v/>
      </c>
      <c r="Y2723" s="65" t="str">
        <f t="shared" si="1201"/>
        <v/>
      </c>
      <c r="Z2723" s="65" t="str">
        <f t="shared" si="1202"/>
        <v/>
      </c>
      <c r="AA2723" s="65" t="str">
        <f t="shared" si="1203"/>
        <v/>
      </c>
      <c r="AB2723" s="65" t="str">
        <f t="shared" si="1204"/>
        <v/>
      </c>
      <c r="AC2723" s="65" t="str">
        <f t="shared" si="1205"/>
        <v/>
      </c>
      <c r="AH2723" s="65" t="str">
        <f t="shared" si="1195"/>
        <v>189101312</v>
      </c>
      <c r="AI2723" s="65">
        <v>18910131</v>
      </c>
      <c r="AJ2723" s="65" t="s">
        <v>5371</v>
      </c>
      <c r="AK2723" s="65">
        <v>2</v>
      </c>
      <c r="AL2723" s="65" t="s">
        <v>2046</v>
      </c>
      <c r="AN2723" s="65" t="str">
        <f t="shared" si="1190"/>
        <v/>
      </c>
    </row>
    <row r="2724" spans="1:40" ht="16.8" customHeight="1" x14ac:dyDescent="0.25">
      <c r="A2724" s="113">
        <v>3</v>
      </c>
      <c r="B2724" s="342" t="s">
        <v>2653</v>
      </c>
      <c r="C2724" s="342" t="s">
        <v>663</v>
      </c>
      <c r="D2724" s="350" t="str">
        <f t="shared" si="1210"/>
        <v>'Friendly'</v>
      </c>
      <c r="E2724" s="211">
        <f t="shared" ref="E2724:E2737" si="1211">E2723</f>
        <v>18830206</v>
      </c>
      <c r="F2724" s="262">
        <v>3</v>
      </c>
      <c r="G2724" s="211" t="s">
        <v>5033</v>
      </c>
      <c r="R2724" s="112" t="str">
        <f>IF(D2724="","", CONCATENATE("Update games set ", B2724, "= ",D2724," where game_id=", E2724))</f>
        <v>Update games set Game_type= 'Friendly' where game_id=18830206</v>
      </c>
      <c r="S2724" s="112" t="str">
        <f t="shared" si="1191"/>
        <v>Update lineups set player_name = 'WT Hancock', raw_name = 'WT Hancock' where game_id = 18830206 and player_order = 3</v>
      </c>
      <c r="T2724" s="112" t="str">
        <f t="shared" si="1192"/>
        <v/>
      </c>
      <c r="U2724" s="200" t="str">
        <f t="shared" si="1189"/>
        <v/>
      </c>
      <c r="V2724" s="112" t="str">
        <f t="shared" si="1193"/>
        <v/>
      </c>
      <c r="W2724" s="415" t="str">
        <f t="shared" si="1194"/>
        <v/>
      </c>
      <c r="Y2724" s="65" t="str">
        <f t="shared" si="1201"/>
        <v/>
      </c>
      <c r="Z2724" s="65" t="str">
        <f t="shared" si="1202"/>
        <v/>
      </c>
      <c r="AA2724" s="65" t="str">
        <f t="shared" si="1203"/>
        <v/>
      </c>
      <c r="AB2724" s="65" t="str">
        <f t="shared" si="1204"/>
        <v/>
      </c>
      <c r="AC2724" s="65" t="str">
        <f t="shared" si="1205"/>
        <v/>
      </c>
      <c r="AH2724" s="65" t="str">
        <f t="shared" si="1195"/>
        <v>189101313</v>
      </c>
      <c r="AI2724" s="65">
        <v>18910131</v>
      </c>
      <c r="AJ2724" s="65" t="s">
        <v>5371</v>
      </c>
      <c r="AK2724" s="65">
        <v>3</v>
      </c>
      <c r="AL2724" s="65" t="s">
        <v>3596</v>
      </c>
      <c r="AN2724" s="65" t="str">
        <f t="shared" si="1190"/>
        <v/>
      </c>
    </row>
    <row r="2725" spans="1:40" ht="16.8" customHeight="1" x14ac:dyDescent="0.25">
      <c r="A2725" s="113">
        <v>3</v>
      </c>
      <c r="B2725" s="342" t="s">
        <v>4978</v>
      </c>
      <c r="C2725" s="342" t="s">
        <v>5199</v>
      </c>
      <c r="D2725" s="350" t="str">
        <f t="shared" si="1210"/>
        <v>'Hon Fitzroy Norris'</v>
      </c>
      <c r="E2725" s="211">
        <f t="shared" si="1211"/>
        <v>18830206</v>
      </c>
      <c r="F2725" s="262">
        <v>4</v>
      </c>
      <c r="G2725" s="211" t="s">
        <v>4976</v>
      </c>
      <c r="R2725" s="112" t="str">
        <f>IF(D2725="","", CONCATENATE("Update games set ", B2725, "= ",D2725," where game_id=", E2725))</f>
        <v>Update games set HAN= 'Hon Fitzroy Norris' where game_id=18830206</v>
      </c>
      <c r="S2725" s="112" t="str">
        <f t="shared" si="1191"/>
        <v>Update lineups set player_name = 'CJ Caborn', raw_name = 'CJ Caborn' where game_id = 18830206 and player_order = 4</v>
      </c>
      <c r="T2725" s="112" t="str">
        <f t="shared" si="1192"/>
        <v/>
      </c>
      <c r="U2725" s="200" t="str">
        <f t="shared" si="1189"/>
        <v/>
      </c>
      <c r="V2725" s="112" t="str">
        <f t="shared" si="1193"/>
        <v/>
      </c>
      <c r="W2725" s="415" t="str">
        <f t="shared" si="1194"/>
        <v/>
      </c>
      <c r="Y2725" s="65" t="str">
        <f t="shared" si="1201"/>
        <v/>
      </c>
      <c r="Z2725" s="65" t="str">
        <f t="shared" si="1202"/>
        <v/>
      </c>
      <c r="AA2725" s="65" t="str">
        <f t="shared" si="1203"/>
        <v/>
      </c>
      <c r="AB2725" s="65" t="str">
        <f t="shared" si="1204"/>
        <v/>
      </c>
      <c r="AC2725" s="65" t="str">
        <f t="shared" si="1205"/>
        <v/>
      </c>
      <c r="AH2725" s="65" t="str">
        <f t="shared" si="1195"/>
        <v>189101314</v>
      </c>
      <c r="AI2725" s="65">
        <v>18910131</v>
      </c>
      <c r="AJ2725" s="65" t="s">
        <v>5371</v>
      </c>
      <c r="AK2725" s="65">
        <v>4</v>
      </c>
      <c r="AL2725" s="65" t="s">
        <v>3645</v>
      </c>
      <c r="AN2725" s="65" t="str">
        <f t="shared" si="1190"/>
        <v/>
      </c>
    </row>
    <row r="2726" spans="1:40" ht="16.8" customHeight="1" x14ac:dyDescent="0.25">
      <c r="A2726" s="113">
        <v>3</v>
      </c>
      <c r="B2726" s="342" t="s">
        <v>5</v>
      </c>
      <c r="C2726" s="342">
        <v>0</v>
      </c>
      <c r="D2726" s="349">
        <f t="shared" si="1197"/>
        <v>0</v>
      </c>
      <c r="E2726" s="211">
        <f t="shared" si="1211"/>
        <v>18830206</v>
      </c>
      <c r="F2726" s="262">
        <v>5</v>
      </c>
      <c r="G2726" s="211" t="s">
        <v>4998</v>
      </c>
      <c r="R2726" s="112" t="str">
        <f>IF(D2726="","", CONCATENATE("Update games set ", B2726, "= ",D2726," where game_id=", E2726))</f>
        <v>Update games set F= 0 where game_id=18830206</v>
      </c>
      <c r="S2726" s="112" t="str">
        <f t="shared" si="1191"/>
        <v>Update lineups set player_name = 'H Billyeald', raw_name = 'H Billyeald' where game_id = 18830206 and player_order = 5</v>
      </c>
      <c r="T2726" s="112" t="str">
        <f t="shared" si="1192"/>
        <v/>
      </c>
      <c r="U2726" s="200" t="str">
        <f t="shared" si="1189"/>
        <v/>
      </c>
      <c r="V2726" s="112" t="str">
        <f t="shared" si="1193"/>
        <v/>
      </c>
      <c r="W2726" s="415" t="str">
        <f t="shared" si="1194"/>
        <v/>
      </c>
      <c r="Y2726" s="65" t="str">
        <f t="shared" si="1201"/>
        <v/>
      </c>
      <c r="Z2726" s="65" t="str">
        <f t="shared" si="1202"/>
        <v/>
      </c>
      <c r="AA2726" s="65" t="str">
        <f t="shared" si="1203"/>
        <v/>
      </c>
      <c r="AB2726" s="65" t="str">
        <f t="shared" si="1204"/>
        <v/>
      </c>
      <c r="AC2726" s="65" t="str">
        <f t="shared" si="1205"/>
        <v/>
      </c>
      <c r="AH2726" s="65" t="str">
        <f t="shared" si="1195"/>
        <v>189101315</v>
      </c>
      <c r="AI2726" s="65">
        <v>18910131</v>
      </c>
      <c r="AJ2726" s="65" t="s">
        <v>5371</v>
      </c>
      <c r="AK2726" s="65">
        <v>5</v>
      </c>
      <c r="AL2726" s="65" t="s">
        <v>3590</v>
      </c>
      <c r="AN2726" s="65" t="str">
        <f t="shared" si="1190"/>
        <v/>
      </c>
    </row>
    <row r="2727" spans="1:40" ht="16.8" customHeight="1" x14ac:dyDescent="0.25">
      <c r="A2727" s="113">
        <v>3</v>
      </c>
      <c r="B2727" s="342" t="s">
        <v>0</v>
      </c>
      <c r="C2727" s="342">
        <v>0</v>
      </c>
      <c r="D2727" s="349">
        <f t="shared" si="1197"/>
        <v>0</v>
      </c>
      <c r="E2727" s="211">
        <f t="shared" si="1211"/>
        <v>18830206</v>
      </c>
      <c r="F2727" s="262">
        <v>6</v>
      </c>
      <c r="G2727" s="211" t="s">
        <v>5007</v>
      </c>
      <c r="R2727" s="112" t="str">
        <f>IF(D2727="","", CONCATENATE("Update games set ", B2727, "= ",D2727," where game_id=", E2727))</f>
        <v>Update games set A= 0 where game_id=18830206</v>
      </c>
      <c r="S2727" s="112" t="str">
        <f t="shared" si="1191"/>
        <v>Update lineups set player_name = 'S Norman', raw_name = 'S Norman' where game_id = 18830206 and player_order = 6</v>
      </c>
      <c r="T2727" s="112" t="str">
        <f t="shared" si="1192"/>
        <v/>
      </c>
      <c r="U2727" s="200" t="str">
        <f t="shared" si="1189"/>
        <v/>
      </c>
      <c r="V2727" s="112" t="str">
        <f t="shared" si="1193"/>
        <v/>
      </c>
      <c r="W2727" s="415" t="str">
        <f t="shared" si="1194"/>
        <v/>
      </c>
      <c r="Y2727" s="65" t="str">
        <f t="shared" si="1201"/>
        <v/>
      </c>
      <c r="Z2727" s="65" t="str">
        <f t="shared" si="1202"/>
        <v/>
      </c>
      <c r="AA2727" s="65" t="str">
        <f t="shared" si="1203"/>
        <v/>
      </c>
      <c r="AB2727" s="65" t="str">
        <f t="shared" si="1204"/>
        <v/>
      </c>
      <c r="AC2727" s="65" t="str">
        <f t="shared" si="1205"/>
        <v/>
      </c>
      <c r="AH2727" s="65" t="str">
        <f t="shared" si="1195"/>
        <v>189101316</v>
      </c>
      <c r="AI2727" s="65">
        <v>18910131</v>
      </c>
      <c r="AJ2727" s="65" t="s">
        <v>5371</v>
      </c>
      <c r="AK2727" s="65">
        <v>6</v>
      </c>
      <c r="AL2727" s="65" t="s">
        <v>2029</v>
      </c>
      <c r="AN2727" s="65" t="str">
        <f t="shared" si="1190"/>
        <v/>
      </c>
    </row>
    <row r="2728" spans="1:40" ht="16.8" customHeight="1" x14ac:dyDescent="0.25">
      <c r="A2728" s="113">
        <v>3</v>
      </c>
      <c r="B2728" s="342" t="s">
        <v>23</v>
      </c>
      <c r="D2728" s="334" t="str">
        <f t="shared" ref="D2728" si="1212">IF(C2728="",IF(D2726&gt;D2727,"'W'",IF(D2726=D2727,"'D'","'L'")),_xlfn.CONCAT("'",C2728,"'"))</f>
        <v>'D'</v>
      </c>
      <c r="E2728" s="211">
        <f t="shared" si="1211"/>
        <v>18830206</v>
      </c>
      <c r="F2728" s="262">
        <v>7</v>
      </c>
      <c r="G2728" s="211" t="s">
        <v>4980</v>
      </c>
      <c r="R2728" s="112" t="str">
        <f>IF(D2728="","", CONCATENATE("Update games set ", B2728, "= ",D2728," where game_id=", E2728))</f>
        <v>Update games set Result= 'D' where game_id=18830206</v>
      </c>
      <c r="S2728" s="112" t="str">
        <f t="shared" si="1191"/>
        <v>Update lineups set player_name = 'FW Earp', raw_name = 'FW Earp' where game_id = 18830206 and player_order = 7</v>
      </c>
      <c r="T2728" s="112" t="str">
        <f t="shared" si="1192"/>
        <v/>
      </c>
      <c r="U2728" s="200" t="str">
        <f t="shared" si="1189"/>
        <v/>
      </c>
      <c r="V2728" s="112" t="str">
        <f t="shared" si="1193"/>
        <v/>
      </c>
      <c r="W2728" s="415" t="str">
        <f t="shared" si="1194"/>
        <v/>
      </c>
      <c r="Y2728" s="65" t="str">
        <f t="shared" si="1201"/>
        <v/>
      </c>
      <c r="Z2728" s="65" t="str">
        <f t="shared" si="1202"/>
        <v/>
      </c>
      <c r="AA2728" s="65" t="str">
        <f t="shared" si="1203"/>
        <v/>
      </c>
      <c r="AB2728" s="65" t="str">
        <f t="shared" si="1204"/>
        <v/>
      </c>
      <c r="AC2728" s="65" t="str">
        <f t="shared" si="1205"/>
        <v/>
      </c>
      <c r="AH2728" s="65" t="str">
        <f t="shared" si="1195"/>
        <v>189101317</v>
      </c>
      <c r="AI2728" s="65">
        <v>18910131</v>
      </c>
      <c r="AJ2728" s="65" t="s">
        <v>5371</v>
      </c>
      <c r="AK2728" s="65">
        <v>7</v>
      </c>
      <c r="AL2728" s="65" t="s">
        <v>3444</v>
      </c>
      <c r="AN2728" s="65" t="str">
        <f t="shared" si="1190"/>
        <v/>
      </c>
    </row>
    <row r="2729" spans="1:40" ht="16.8" customHeight="1" x14ac:dyDescent="0.25">
      <c r="A2729" s="113">
        <v>3</v>
      </c>
      <c r="B2729" s="342" t="s">
        <v>768</v>
      </c>
      <c r="D2729" s="349" t="str">
        <f t="shared" si="1199"/>
        <v/>
      </c>
      <c r="E2729" s="211">
        <f t="shared" si="1211"/>
        <v>18830206</v>
      </c>
      <c r="F2729" s="262">
        <v>8</v>
      </c>
      <c r="G2729" s="211" t="s">
        <v>5047</v>
      </c>
      <c r="R2729" s="112" t="str">
        <f>IF(D2729="","", CONCATENATE("Update games set ", B2729, "= ",D2729," where game_id=", E2729))</f>
        <v/>
      </c>
      <c r="S2729" s="112" t="str">
        <f t="shared" si="1191"/>
        <v>Update lineups set player_name = 'H Fletcher', raw_name = 'H Fletcher' where game_id = 18830206 and player_order = 8</v>
      </c>
      <c r="T2729" s="112" t="str">
        <f t="shared" si="1192"/>
        <v/>
      </c>
      <c r="U2729" s="200" t="str">
        <f t="shared" si="1189"/>
        <v/>
      </c>
      <c r="V2729" s="112" t="str">
        <f t="shared" si="1193"/>
        <v/>
      </c>
      <c r="W2729" s="415" t="str">
        <f t="shared" si="1194"/>
        <v/>
      </c>
      <c r="Y2729" s="65" t="str">
        <f t="shared" si="1201"/>
        <v/>
      </c>
      <c r="Z2729" s="65" t="str">
        <f t="shared" si="1202"/>
        <v/>
      </c>
      <c r="AA2729" s="65" t="str">
        <f t="shared" si="1203"/>
        <v/>
      </c>
      <c r="AB2729" s="65" t="str">
        <f t="shared" si="1204"/>
        <v/>
      </c>
      <c r="AC2729" s="65" t="str">
        <f t="shared" si="1205"/>
        <v/>
      </c>
      <c r="AH2729" s="65" t="str">
        <f t="shared" si="1195"/>
        <v>189101318</v>
      </c>
      <c r="AI2729" s="65">
        <v>18910131</v>
      </c>
      <c r="AJ2729" s="65" t="s">
        <v>5371</v>
      </c>
      <c r="AK2729" s="65">
        <v>8</v>
      </c>
      <c r="AL2729" s="65" t="s">
        <v>3653</v>
      </c>
      <c r="AN2729" s="65" t="str">
        <f t="shared" si="1190"/>
        <v/>
      </c>
    </row>
    <row r="2730" spans="1:40" ht="16.8" customHeight="1" x14ac:dyDescent="0.25">
      <c r="A2730" s="113">
        <v>3</v>
      </c>
      <c r="B2730" s="342" t="s">
        <v>766</v>
      </c>
      <c r="D2730" s="349" t="str">
        <f t="shared" si="1199"/>
        <v/>
      </c>
      <c r="E2730" s="211">
        <f t="shared" si="1211"/>
        <v>18830206</v>
      </c>
      <c r="F2730" s="262">
        <v>9</v>
      </c>
      <c r="G2730" s="194" t="s">
        <v>5052</v>
      </c>
      <c r="H2730" s="194"/>
      <c r="N2730" s="417"/>
      <c r="O2730" s="194"/>
      <c r="P2730" s="194"/>
      <c r="R2730" s="112" t="str">
        <f>IF(D2730="","", CONCATENATE("Update games set ", B2730, "= ",D2730," where game_id=", E2730))</f>
        <v/>
      </c>
      <c r="S2730" s="112" t="str">
        <f t="shared" si="1191"/>
        <v>Update lineups set player_name = 'R Danks', raw_name = 'R Danks' where game_id = 18830206 and player_order = 9</v>
      </c>
      <c r="T2730" s="112" t="str">
        <f t="shared" si="1192"/>
        <v/>
      </c>
      <c r="U2730" s="200" t="str">
        <f t="shared" si="1189"/>
        <v/>
      </c>
      <c r="V2730" s="112" t="str">
        <f t="shared" si="1193"/>
        <v/>
      </c>
      <c r="W2730" s="415" t="str">
        <f t="shared" si="1194"/>
        <v/>
      </c>
      <c r="Y2730" s="65" t="str">
        <f t="shared" si="1201"/>
        <v/>
      </c>
      <c r="Z2730" s="65" t="str">
        <f t="shared" si="1202"/>
        <v/>
      </c>
      <c r="AA2730" s="65" t="str">
        <f t="shared" si="1203"/>
        <v/>
      </c>
      <c r="AB2730" s="65" t="str">
        <f t="shared" si="1204"/>
        <v/>
      </c>
      <c r="AC2730" s="65" t="str">
        <f t="shared" si="1205"/>
        <v/>
      </c>
      <c r="AH2730" s="65" t="str">
        <f t="shared" si="1195"/>
        <v>189101319</v>
      </c>
      <c r="AI2730" s="65">
        <v>18910131</v>
      </c>
      <c r="AJ2730" s="65" t="s">
        <v>5371</v>
      </c>
      <c r="AK2730" s="65">
        <v>9</v>
      </c>
      <c r="AL2730" s="65" t="s">
        <v>3296</v>
      </c>
      <c r="AN2730" s="65" t="str">
        <f t="shared" si="1190"/>
        <v/>
      </c>
    </row>
    <row r="2731" spans="1:40" ht="16.8" customHeight="1" x14ac:dyDescent="0.25">
      <c r="A2731" s="113">
        <v>3</v>
      </c>
      <c r="B2731" s="342" t="s">
        <v>753</v>
      </c>
      <c r="C2731" s="351" t="s">
        <v>5208</v>
      </c>
      <c r="D2731" s="350" t="str">
        <f t="shared" si="1200"/>
        <v>'Martin Julian'</v>
      </c>
      <c r="E2731" s="211">
        <f t="shared" si="1211"/>
        <v>18830206</v>
      </c>
      <c r="F2731" s="262">
        <v>10</v>
      </c>
      <c r="G2731" s="194" t="s">
        <v>4806</v>
      </c>
      <c r="N2731" s="417"/>
      <c r="O2731" s="194"/>
      <c r="P2731" s="194"/>
      <c r="R2731" s="112" t="str">
        <f>IF(D2731="","", CONCATENATE("Update games set ", B2731, "= ",D2731," where game_id=", E2731))</f>
        <v>Update games set Referee= 'Martin Julian' where game_id=18830206</v>
      </c>
      <c r="S2731" s="112" t="str">
        <f t="shared" si="1191"/>
        <v>Update lineups set player_name = 'SW Widdowson', raw_name = 'SW Widdowson' where game_id = 18830206 and player_order = 10</v>
      </c>
      <c r="T2731" s="112" t="str">
        <f t="shared" si="1192"/>
        <v/>
      </c>
      <c r="U2731" s="200" t="str">
        <f t="shared" si="1189"/>
        <v/>
      </c>
      <c r="V2731" s="112" t="str">
        <f t="shared" si="1193"/>
        <v/>
      </c>
      <c r="W2731" s="415" t="str">
        <f t="shared" si="1194"/>
        <v/>
      </c>
      <c r="Y2731" s="65" t="str">
        <f t="shared" si="1201"/>
        <v/>
      </c>
      <c r="Z2731" s="65" t="str">
        <f t="shared" si="1202"/>
        <v/>
      </c>
      <c r="AA2731" s="65" t="str">
        <f t="shared" si="1203"/>
        <v/>
      </c>
      <c r="AB2731" s="65" t="str">
        <f t="shared" si="1204"/>
        <v/>
      </c>
      <c r="AC2731" s="65" t="str">
        <f t="shared" si="1205"/>
        <v/>
      </c>
      <c r="AH2731" s="65" t="str">
        <f t="shared" si="1195"/>
        <v>1891013110</v>
      </c>
      <c r="AI2731" s="65">
        <v>18910131</v>
      </c>
      <c r="AJ2731" s="65" t="s">
        <v>5371</v>
      </c>
      <c r="AK2731" s="65">
        <v>10</v>
      </c>
      <c r="AL2731" s="65" t="s">
        <v>2943</v>
      </c>
      <c r="AN2731" s="65" t="str">
        <f t="shared" si="1190"/>
        <v/>
      </c>
    </row>
    <row r="2732" spans="1:40" ht="16.8" customHeight="1" x14ac:dyDescent="0.25">
      <c r="A2732" s="113">
        <v>3</v>
      </c>
      <c r="B2732" s="342" t="s">
        <v>746</v>
      </c>
      <c r="C2732" s="351" t="s">
        <v>5062</v>
      </c>
      <c r="D2732" s="334" t="str">
        <f>CONCATENATE("'", LEFT(E2732,4),"-",MID(E2732,5,2),"-", MID(E2732,7,2), " ", C2732,"'")</f>
        <v>'1883-02-06 15:00'</v>
      </c>
      <c r="E2732" s="211">
        <f t="shared" si="1211"/>
        <v>18830206</v>
      </c>
      <c r="F2732" s="262">
        <v>11</v>
      </c>
      <c r="G2732" s="211" t="s">
        <v>5003</v>
      </c>
      <c r="R2732" s="112" t="str">
        <f>IF(D2732="","", CONCATENATE("Update games set ", B2732, "= ",D2732," where game_id=", E2732))</f>
        <v>Update games set Game_date= '1883-02-06 15:00' where game_id=18830206</v>
      </c>
      <c r="S2732" s="112" t="str">
        <f t="shared" si="1191"/>
        <v>Update lineups set player_name = 'W Parr', raw_name = 'W Parr' where game_id = 18830206 and player_order = 11</v>
      </c>
      <c r="T2732" s="112" t="str">
        <f t="shared" si="1192"/>
        <v/>
      </c>
      <c r="U2732" s="200" t="str">
        <f t="shared" si="1189"/>
        <v/>
      </c>
      <c r="V2732" s="112" t="str">
        <f t="shared" si="1193"/>
        <v/>
      </c>
      <c r="W2732" s="415" t="str">
        <f t="shared" si="1194"/>
        <v/>
      </c>
      <c r="Y2732" s="65" t="str">
        <f t="shared" si="1201"/>
        <v/>
      </c>
      <c r="Z2732" s="65" t="str">
        <f t="shared" si="1202"/>
        <v/>
      </c>
      <c r="AA2732" s="65" t="str">
        <f t="shared" si="1203"/>
        <v/>
      </c>
      <c r="AB2732" s="65" t="str">
        <f t="shared" si="1204"/>
        <v/>
      </c>
      <c r="AC2732" s="65" t="str">
        <f t="shared" si="1205"/>
        <v/>
      </c>
      <c r="AH2732" s="65" t="str">
        <f t="shared" si="1195"/>
        <v>1891013111</v>
      </c>
      <c r="AI2732" s="65">
        <v>18910131</v>
      </c>
      <c r="AJ2732" s="65" t="s">
        <v>5371</v>
      </c>
      <c r="AK2732" s="65">
        <v>11</v>
      </c>
      <c r="AL2732" s="65" t="s">
        <v>3632</v>
      </c>
      <c r="AN2732" s="65" t="str">
        <f t="shared" si="1190"/>
        <v/>
      </c>
    </row>
    <row r="2733" spans="1:40" ht="16.8" customHeight="1" x14ac:dyDescent="0.25">
      <c r="A2733" s="113">
        <v>3</v>
      </c>
      <c r="B2733" s="342" t="s">
        <v>25</v>
      </c>
      <c r="D2733" s="350" t="str">
        <f t="shared" si="1210"/>
        <v/>
      </c>
      <c r="E2733" s="211">
        <f t="shared" si="1211"/>
        <v>18830206</v>
      </c>
      <c r="F2733" s="262">
        <v>12</v>
      </c>
      <c r="G2733" s="212"/>
      <c r="H2733" s="212"/>
      <c r="N2733" s="416"/>
      <c r="O2733" s="212"/>
      <c r="P2733" s="212"/>
      <c r="R2733" s="112" t="str">
        <f>IF(D2733="","", CONCATENATE("Update games set ", B2733, "= ",D2733," where game_id=", E2733))</f>
        <v/>
      </c>
      <c r="S2733" s="112" t="str">
        <f t="shared" si="1191"/>
        <v/>
      </c>
      <c r="T2733" s="112" t="str">
        <f t="shared" si="1192"/>
        <v/>
      </c>
      <c r="U2733" s="200" t="str">
        <f t="shared" si="1189"/>
        <v/>
      </c>
      <c r="V2733" s="112" t="str">
        <f t="shared" si="1193"/>
        <v/>
      </c>
      <c r="W2733" s="415" t="str">
        <f t="shared" si="1194"/>
        <v/>
      </c>
      <c r="Y2733" s="65" t="str">
        <f t="shared" si="1201"/>
        <v/>
      </c>
      <c r="Z2733" s="65" t="str">
        <f t="shared" si="1202"/>
        <v/>
      </c>
      <c r="AA2733" s="65" t="str">
        <f t="shared" si="1203"/>
        <v/>
      </c>
      <c r="AB2733" s="65" t="str">
        <f t="shared" si="1204"/>
        <v/>
      </c>
      <c r="AC2733" s="65" t="str">
        <f t="shared" si="1205"/>
        <v/>
      </c>
      <c r="AH2733" s="65" t="str">
        <f t="shared" si="1195"/>
        <v>1891013112</v>
      </c>
      <c r="AI2733" s="65">
        <v>18910131</v>
      </c>
      <c r="AJ2733" s="65" t="s">
        <v>5371</v>
      </c>
      <c r="AK2733" s="65">
        <v>12</v>
      </c>
      <c r="AL2733" s="65" t="s">
        <v>653</v>
      </c>
      <c r="AN2733" s="65" t="str">
        <f t="shared" si="1190"/>
        <v/>
      </c>
    </row>
    <row r="2734" spans="1:40" ht="16.8" customHeight="1" x14ac:dyDescent="0.25">
      <c r="A2734" s="113">
        <v>3</v>
      </c>
      <c r="B2734" s="342" t="s">
        <v>475</v>
      </c>
      <c r="D2734" s="349" t="str">
        <f t="shared" si="1199"/>
        <v/>
      </c>
      <c r="E2734" s="211">
        <f t="shared" si="1211"/>
        <v>18830206</v>
      </c>
      <c r="F2734" s="262">
        <v>13</v>
      </c>
      <c r="R2734" s="112" t="str">
        <f>IF(D2734="","", CONCATENATE("Update games set ", B2734, "= ",D2734," where game_id=", E2734))</f>
        <v/>
      </c>
      <c r="S2734" s="112" t="str">
        <f t="shared" si="1191"/>
        <v/>
      </c>
      <c r="T2734" s="112" t="str">
        <f t="shared" si="1192"/>
        <v/>
      </c>
      <c r="U2734" s="200" t="str">
        <f t="shared" si="1189"/>
        <v/>
      </c>
      <c r="V2734" s="112" t="str">
        <f t="shared" si="1193"/>
        <v/>
      </c>
      <c r="W2734" s="415" t="str">
        <f t="shared" si="1194"/>
        <v/>
      </c>
      <c r="Y2734" s="65" t="str">
        <f t="shared" si="1201"/>
        <v/>
      </c>
      <c r="Z2734" s="65" t="str">
        <f t="shared" si="1202"/>
        <v/>
      </c>
      <c r="AA2734" s="65" t="str">
        <f t="shared" si="1203"/>
        <v/>
      </c>
      <c r="AB2734" s="65" t="str">
        <f t="shared" si="1204"/>
        <v/>
      </c>
      <c r="AC2734" s="65" t="str">
        <f t="shared" si="1205"/>
        <v/>
      </c>
      <c r="AH2734" s="65" t="str">
        <f t="shared" si="1195"/>
        <v>1891013113</v>
      </c>
      <c r="AI2734" s="65">
        <v>18910131</v>
      </c>
      <c r="AJ2734" s="65" t="s">
        <v>5371</v>
      </c>
      <c r="AK2734" s="65">
        <v>13</v>
      </c>
      <c r="AL2734" s="65" t="s">
        <v>653</v>
      </c>
      <c r="AN2734" s="65" t="str">
        <f t="shared" si="1190"/>
        <v/>
      </c>
    </row>
    <row r="2735" spans="1:40" ht="16.8" customHeight="1" x14ac:dyDescent="0.25">
      <c r="A2735" s="113">
        <v>3</v>
      </c>
      <c r="B2735" s="342" t="s">
        <v>20</v>
      </c>
      <c r="D2735" s="350" t="str">
        <f t="shared" si="1210"/>
        <v/>
      </c>
      <c r="E2735" s="211">
        <f t="shared" si="1211"/>
        <v>18830206</v>
      </c>
      <c r="F2735" s="262">
        <v>14</v>
      </c>
      <c r="R2735" s="112" t="str">
        <f>IF(D2735="","", CONCATENATE("Update games set ", B2735, "= ",D2735," where game_id=", E2735))</f>
        <v/>
      </c>
      <c r="S2735" s="112" t="str">
        <f t="shared" si="1191"/>
        <v/>
      </c>
      <c r="T2735" s="112" t="str">
        <f t="shared" si="1192"/>
        <v/>
      </c>
      <c r="U2735" s="200" t="str">
        <f t="shared" si="1189"/>
        <v/>
      </c>
      <c r="V2735" s="112" t="str">
        <f t="shared" si="1193"/>
        <v/>
      </c>
      <c r="W2735" s="415" t="str">
        <f t="shared" si="1194"/>
        <v/>
      </c>
      <c r="Y2735" s="65" t="str">
        <f t="shared" si="1201"/>
        <v/>
      </c>
      <c r="Z2735" s="65" t="str">
        <f t="shared" si="1202"/>
        <v/>
      </c>
      <c r="AA2735" s="65" t="str">
        <f t="shared" si="1203"/>
        <v/>
      </c>
      <c r="AB2735" s="65" t="str">
        <f t="shared" si="1204"/>
        <v/>
      </c>
      <c r="AC2735" s="65" t="str">
        <f t="shared" si="1205"/>
        <v/>
      </c>
      <c r="AH2735" s="65" t="str">
        <f t="shared" si="1195"/>
        <v>1891013114</v>
      </c>
      <c r="AI2735" s="65">
        <v>18910131</v>
      </c>
      <c r="AJ2735" s="65" t="s">
        <v>5371</v>
      </c>
      <c r="AK2735" s="65">
        <v>14</v>
      </c>
      <c r="AL2735" s="65" t="s">
        <v>653</v>
      </c>
      <c r="AN2735" s="65" t="str">
        <f t="shared" si="1190"/>
        <v/>
      </c>
    </row>
    <row r="2736" spans="1:40" ht="16.8" customHeight="1" x14ac:dyDescent="0.25">
      <c r="A2736" s="113">
        <v>3</v>
      </c>
      <c r="B2736" s="342" t="s">
        <v>4882</v>
      </c>
      <c r="C2736" s="342" t="str">
        <f>IF(C2735="", "", C2735)</f>
        <v/>
      </c>
      <c r="D2736" s="350" t="str">
        <f t="shared" si="1210"/>
        <v/>
      </c>
      <c r="E2736" s="211">
        <f t="shared" si="1211"/>
        <v>18830206</v>
      </c>
      <c r="F2736" s="262">
        <v>15</v>
      </c>
      <c r="R2736" s="112" t="str">
        <f>IF(D2736="","", CONCATENATE("Update games set ", B2736, "= ",D2736," where game_id=", E2736))</f>
        <v/>
      </c>
      <c r="S2736" s="112" t="str">
        <f t="shared" si="1191"/>
        <v/>
      </c>
      <c r="T2736" s="112" t="str">
        <f t="shared" si="1192"/>
        <v/>
      </c>
      <c r="U2736" s="200" t="str">
        <f t="shared" si="1189"/>
        <v/>
      </c>
      <c r="V2736" s="112" t="str">
        <f t="shared" si="1193"/>
        <v/>
      </c>
      <c r="W2736" s="415" t="str">
        <f t="shared" si="1194"/>
        <v/>
      </c>
      <c r="Y2736" s="65" t="str">
        <f t="shared" si="1201"/>
        <v/>
      </c>
      <c r="Z2736" s="65" t="str">
        <f t="shared" si="1202"/>
        <v/>
      </c>
      <c r="AA2736" s="65" t="str">
        <f t="shared" si="1203"/>
        <v/>
      </c>
      <c r="AB2736" s="65" t="str">
        <f t="shared" si="1204"/>
        <v/>
      </c>
      <c r="AC2736" s="65" t="str">
        <f t="shared" si="1205"/>
        <v/>
      </c>
      <c r="AH2736" s="65" t="str">
        <f t="shared" si="1195"/>
        <v>1891013115</v>
      </c>
      <c r="AI2736" s="65">
        <v>18910131</v>
      </c>
      <c r="AJ2736" s="65" t="s">
        <v>5371</v>
      </c>
      <c r="AK2736" s="65">
        <v>15</v>
      </c>
      <c r="AL2736" s="65" t="s">
        <v>653</v>
      </c>
      <c r="AN2736" s="65" t="str">
        <f t="shared" si="1190"/>
        <v/>
      </c>
    </row>
    <row r="2737" spans="1:40" s="126" customFormat="1" ht="16.8" customHeight="1" thickBot="1" x14ac:dyDescent="0.3">
      <c r="A2737" s="113">
        <v>3</v>
      </c>
      <c r="B2737" s="116" t="s">
        <v>115</v>
      </c>
      <c r="C2737" s="352"/>
      <c r="D2737" s="370" t="str">
        <f t="shared" ref="D2737" si="1213">IF(MID(E2737,5,2)*1&gt;6,_xlfn.CONCAT("'",LEFT(E2737,4),"-",MID(E2737,3,2)+1,"'"),_xlfn.CONCAT("'",LEFT(E2737,4)-1,"-",MID(E2737,3,2),"'"))</f>
        <v>'1882-83'</v>
      </c>
      <c r="E2737" s="214">
        <f t="shared" si="1211"/>
        <v>18830206</v>
      </c>
      <c r="F2737" s="266">
        <v>16</v>
      </c>
      <c r="G2737" s="343"/>
      <c r="H2737" s="343"/>
      <c r="I2737" s="267"/>
      <c r="J2737" s="214"/>
      <c r="K2737" s="266"/>
      <c r="L2737" s="266"/>
      <c r="M2737" s="266"/>
      <c r="N2737" s="419"/>
      <c r="O2737" s="343"/>
      <c r="P2737" s="343"/>
      <c r="Q2737" s="346"/>
      <c r="R2737" s="112" t="str">
        <f>IF(D2737="","", CONCATENATE("Update games set ", B2737, "= ",D2737," where game_id=", E2737))</f>
        <v>Update games set Season= '1882-83' where game_id=18830206</v>
      </c>
      <c r="S2737" s="112" t="str">
        <f t="shared" si="1191"/>
        <v/>
      </c>
      <c r="T2737" s="112" t="str">
        <f t="shared" si="1192"/>
        <v/>
      </c>
      <c r="U2737" s="200" t="str">
        <f t="shared" si="1189"/>
        <v/>
      </c>
      <c r="V2737" s="112" t="str">
        <f t="shared" si="1193"/>
        <v/>
      </c>
      <c r="W2737" s="415" t="str">
        <f t="shared" si="1194"/>
        <v/>
      </c>
      <c r="X2737" s="240"/>
      <c r="Y2737" s="65" t="str">
        <f t="shared" si="1201"/>
        <v/>
      </c>
      <c r="Z2737" s="65" t="str">
        <f t="shared" si="1202"/>
        <v/>
      </c>
      <c r="AA2737" s="65" t="str">
        <f t="shared" si="1203"/>
        <v/>
      </c>
      <c r="AB2737" s="65" t="str">
        <f t="shared" si="1204"/>
        <v/>
      </c>
      <c r="AC2737" s="65" t="str">
        <f t="shared" si="1205"/>
        <v/>
      </c>
      <c r="AH2737" s="65" t="str">
        <f t="shared" si="1195"/>
        <v>1891013116</v>
      </c>
      <c r="AI2737" s="126">
        <v>18910131</v>
      </c>
      <c r="AJ2737" s="126" t="s">
        <v>5371</v>
      </c>
      <c r="AK2737" s="126">
        <v>16</v>
      </c>
      <c r="AL2737" s="126" t="s">
        <v>653</v>
      </c>
      <c r="AN2737" s="65" t="str">
        <f t="shared" si="1190"/>
        <v/>
      </c>
    </row>
    <row r="2738" spans="1:40" ht="15" thickTop="1" x14ac:dyDescent="0.25">
      <c r="A2738" s="113">
        <v>3</v>
      </c>
      <c r="B2738" s="341" t="s">
        <v>22</v>
      </c>
      <c r="C2738" s="341" t="s">
        <v>5206</v>
      </c>
      <c r="D2738" s="341" t="str">
        <f t="shared" si="1210"/>
        <v>'Darwen'</v>
      </c>
      <c r="E2738" s="211">
        <v>18831208</v>
      </c>
      <c r="F2738" s="262">
        <v>1</v>
      </c>
      <c r="G2738" s="211" t="s">
        <v>3417</v>
      </c>
      <c r="H2738" s="212"/>
      <c r="R2738" s="112" t="str">
        <f>IF(D2738="","", CONCATENATE("Update games set ", B2738, "= ",D2738," where game_id=", E2738))</f>
        <v>Update games set Opponent= 'Darwen' where game_id=18831208</v>
      </c>
      <c r="S2738" s="112" t="str">
        <f t="shared" si="1191"/>
        <v>Update lineups set player_name = 'W Luntley', raw_name = 'W Luntley' where game_id = 18831208 and player_order = 1</v>
      </c>
      <c r="T2738" s="112" t="str">
        <f t="shared" si="1192"/>
        <v/>
      </c>
      <c r="U2738" s="200" t="str">
        <f t="shared" si="1189"/>
        <v/>
      </c>
      <c r="V2738" s="112" t="str">
        <f t="shared" si="1193"/>
        <v/>
      </c>
      <c r="W2738" s="415" t="str">
        <f t="shared" si="1194"/>
        <v/>
      </c>
      <c r="Y2738" s="65" t="str">
        <f t="shared" si="1201"/>
        <v/>
      </c>
      <c r="Z2738" s="65" t="str">
        <f t="shared" si="1202"/>
        <v/>
      </c>
      <c r="AA2738" s="65" t="str">
        <f t="shared" si="1203"/>
        <v/>
      </c>
      <c r="AB2738" s="65" t="str">
        <f t="shared" si="1204"/>
        <v/>
      </c>
      <c r="AC2738" s="65" t="str">
        <f t="shared" si="1205"/>
        <v/>
      </c>
      <c r="AH2738" s="65" t="str">
        <f t="shared" si="1195"/>
        <v>189102021</v>
      </c>
      <c r="AI2738" s="65">
        <v>18910202</v>
      </c>
      <c r="AJ2738" s="65" t="s">
        <v>5370</v>
      </c>
      <c r="AK2738" s="65">
        <v>1</v>
      </c>
      <c r="AL2738" s="65" t="s">
        <v>2981</v>
      </c>
      <c r="AN2738" s="65" t="str">
        <f t="shared" si="1190"/>
        <v>update games set source = 'The Nottingham Forest Football Scrapbook' where game_id = 18831208</v>
      </c>
    </row>
    <row r="2739" spans="1:40" ht="16.8" customHeight="1" x14ac:dyDescent="0.25">
      <c r="A2739" s="113">
        <v>3</v>
      </c>
      <c r="B2739" s="342" t="s">
        <v>4979</v>
      </c>
      <c r="C2739" s="342" t="str">
        <f>IF(C2738="", "", C2738)</f>
        <v>Darwen</v>
      </c>
      <c r="D2739" s="350" t="str">
        <f t="shared" si="1210"/>
        <v>'Darwen'</v>
      </c>
      <c r="E2739" s="211">
        <f>E2738</f>
        <v>18831208</v>
      </c>
      <c r="F2739" s="262">
        <v>2</v>
      </c>
      <c r="G2739" s="211" t="s">
        <v>4942</v>
      </c>
      <c r="R2739" s="112" t="str">
        <f>IF(D2739="","", CONCATENATE("Update games set ", B2739, "= ",D2739," where game_id=", E2739))</f>
        <v>Update games set Opp_parent= 'Darwen' where game_id=18831208</v>
      </c>
      <c r="S2739" s="112" t="str">
        <f t="shared" si="1191"/>
        <v>Update lineups set player_name = 'E Luntley', raw_name = 'E Luntley' where game_id = 18831208 and player_order = 2</v>
      </c>
      <c r="T2739" s="112" t="str">
        <f t="shared" si="1192"/>
        <v/>
      </c>
      <c r="U2739" s="200" t="str">
        <f t="shared" si="1189"/>
        <v/>
      </c>
      <c r="V2739" s="112" t="str">
        <f t="shared" si="1193"/>
        <v/>
      </c>
      <c r="W2739" s="415" t="str">
        <f t="shared" si="1194"/>
        <v/>
      </c>
      <c r="Y2739" s="65" t="str">
        <f t="shared" si="1201"/>
        <v/>
      </c>
      <c r="Z2739" s="65" t="str">
        <f t="shared" si="1202"/>
        <v/>
      </c>
      <c r="AA2739" s="65" t="str">
        <f t="shared" si="1203"/>
        <v/>
      </c>
      <c r="AB2739" s="65" t="str">
        <f t="shared" si="1204"/>
        <v/>
      </c>
      <c r="AC2739" s="65" t="str">
        <f t="shared" si="1205"/>
        <v/>
      </c>
      <c r="AH2739" s="65" t="str">
        <f t="shared" si="1195"/>
        <v>189102022</v>
      </c>
      <c r="AI2739" s="65">
        <v>18910202</v>
      </c>
      <c r="AJ2739" s="65" t="s">
        <v>5370</v>
      </c>
      <c r="AK2739" s="65">
        <v>2</v>
      </c>
      <c r="AL2739" s="65" t="s">
        <v>2046</v>
      </c>
      <c r="AN2739" s="65" t="str">
        <f t="shared" si="1190"/>
        <v/>
      </c>
    </row>
    <row r="2740" spans="1:40" ht="16.8" customHeight="1" x14ac:dyDescent="0.25">
      <c r="A2740" s="113">
        <v>3</v>
      </c>
      <c r="B2740" s="342" t="s">
        <v>2653</v>
      </c>
      <c r="C2740" s="342" t="s">
        <v>663</v>
      </c>
      <c r="D2740" s="350" t="str">
        <f t="shared" si="1210"/>
        <v>'Friendly'</v>
      </c>
      <c r="E2740" s="211">
        <f t="shared" ref="E2740:E2753" si="1214">E2739</f>
        <v>18831208</v>
      </c>
      <c r="F2740" s="262">
        <v>3</v>
      </c>
      <c r="G2740" s="211" t="s">
        <v>5033</v>
      </c>
      <c r="R2740" s="112" t="str">
        <f>IF(D2740="","", CONCATENATE("Update games set ", B2740, "= ",D2740," where game_id=", E2740))</f>
        <v>Update games set Game_type= 'Friendly' where game_id=18831208</v>
      </c>
      <c r="S2740" s="112" t="str">
        <f t="shared" si="1191"/>
        <v>Update lineups set player_name = 'WT Hancock', raw_name = 'WT Hancock' where game_id = 18831208 and player_order = 3</v>
      </c>
      <c r="T2740" s="112" t="str">
        <f t="shared" si="1192"/>
        <v/>
      </c>
      <c r="U2740" s="200" t="str">
        <f t="shared" si="1189"/>
        <v/>
      </c>
      <c r="V2740" s="112" t="str">
        <f t="shared" si="1193"/>
        <v/>
      </c>
      <c r="W2740" s="415" t="str">
        <f t="shared" si="1194"/>
        <v/>
      </c>
      <c r="Y2740" s="65" t="str">
        <f t="shared" si="1201"/>
        <v/>
      </c>
      <c r="Z2740" s="65" t="str">
        <f t="shared" si="1202"/>
        <v/>
      </c>
      <c r="AA2740" s="65" t="str">
        <f t="shared" si="1203"/>
        <v/>
      </c>
      <c r="AB2740" s="65" t="str">
        <f t="shared" si="1204"/>
        <v/>
      </c>
      <c r="AC2740" s="65" t="str">
        <f t="shared" si="1205"/>
        <v/>
      </c>
      <c r="AH2740" s="65" t="str">
        <f t="shared" si="1195"/>
        <v>189102023</v>
      </c>
      <c r="AI2740" s="65">
        <v>18910202</v>
      </c>
      <c r="AJ2740" s="65" t="s">
        <v>5370</v>
      </c>
      <c r="AK2740" s="65">
        <v>3</v>
      </c>
      <c r="AL2740" s="65" t="s">
        <v>3596</v>
      </c>
      <c r="AN2740" s="65" t="str">
        <f t="shared" si="1190"/>
        <v/>
      </c>
    </row>
    <row r="2741" spans="1:40" ht="16.8" customHeight="1" x14ac:dyDescent="0.25">
      <c r="A2741" s="113">
        <v>3</v>
      </c>
      <c r="B2741" s="342" t="s">
        <v>4978</v>
      </c>
      <c r="C2741" s="342" t="s">
        <v>5065</v>
      </c>
      <c r="D2741" s="350" t="str">
        <f t="shared" si="1210"/>
        <v>'H'</v>
      </c>
      <c r="E2741" s="211">
        <f t="shared" si="1214"/>
        <v>18831208</v>
      </c>
      <c r="F2741" s="262">
        <v>4</v>
      </c>
      <c r="G2741" s="211" t="s">
        <v>4998</v>
      </c>
      <c r="R2741" s="112" t="str">
        <f>IF(D2741="","", CONCATENATE("Update games set ", B2741, "= ",D2741," where game_id=", E2741))</f>
        <v>Update games set HAN= 'H' where game_id=18831208</v>
      </c>
      <c r="S2741" s="112" t="str">
        <f t="shared" si="1191"/>
        <v>Update lineups set player_name = 'H Billyeald', raw_name = 'H Billyeald' where game_id = 18831208 and player_order = 4</v>
      </c>
      <c r="T2741" s="112" t="str">
        <f t="shared" si="1192"/>
        <v/>
      </c>
      <c r="U2741" s="200" t="str">
        <f t="shared" si="1189"/>
        <v/>
      </c>
      <c r="V2741" s="112" t="str">
        <f t="shared" si="1193"/>
        <v/>
      </c>
      <c r="W2741" s="415" t="str">
        <f t="shared" si="1194"/>
        <v/>
      </c>
      <c r="Y2741" s="65" t="str">
        <f t="shared" si="1201"/>
        <v/>
      </c>
      <c r="Z2741" s="65" t="str">
        <f t="shared" si="1202"/>
        <v/>
      </c>
      <c r="AA2741" s="65" t="str">
        <f t="shared" si="1203"/>
        <v/>
      </c>
      <c r="AB2741" s="65" t="str">
        <f t="shared" si="1204"/>
        <v/>
      </c>
      <c r="AC2741" s="65" t="str">
        <f t="shared" si="1205"/>
        <v/>
      </c>
      <c r="AH2741" s="65" t="str">
        <f t="shared" si="1195"/>
        <v>189102024</v>
      </c>
      <c r="AI2741" s="65">
        <v>18910202</v>
      </c>
      <c r="AJ2741" s="65" t="s">
        <v>5370</v>
      </c>
      <c r="AK2741" s="65">
        <v>4</v>
      </c>
      <c r="AL2741" s="65" t="s">
        <v>3645</v>
      </c>
      <c r="AN2741" s="65" t="str">
        <f t="shared" si="1190"/>
        <v/>
      </c>
    </row>
    <row r="2742" spans="1:40" ht="16.8" customHeight="1" x14ac:dyDescent="0.25">
      <c r="A2742" s="113">
        <v>3</v>
      </c>
      <c r="B2742" s="342" t="s">
        <v>5</v>
      </c>
      <c r="C2742" s="342">
        <v>8</v>
      </c>
      <c r="D2742" s="349">
        <f t="shared" si="1197"/>
        <v>8</v>
      </c>
      <c r="E2742" s="211">
        <f t="shared" si="1214"/>
        <v>18831208</v>
      </c>
      <c r="F2742" s="262">
        <v>5</v>
      </c>
      <c r="G2742" s="211" t="s">
        <v>5007</v>
      </c>
      <c r="R2742" s="112" t="str">
        <f>IF(D2742="","", CONCATENATE("Update games set ", B2742, "= ",D2742," where game_id=", E2742))</f>
        <v>Update games set F= 8 where game_id=18831208</v>
      </c>
      <c r="S2742" s="112" t="str">
        <f t="shared" si="1191"/>
        <v>Update lineups set player_name = 'S Norman', raw_name = 'S Norman' where game_id = 18831208 and player_order = 5</v>
      </c>
      <c r="T2742" s="112" t="str">
        <f t="shared" si="1192"/>
        <v/>
      </c>
      <c r="U2742" s="200" t="str">
        <f t="shared" si="1189"/>
        <v/>
      </c>
      <c r="V2742" s="112" t="str">
        <f t="shared" si="1193"/>
        <v/>
      </c>
      <c r="W2742" s="415" t="str">
        <f t="shared" si="1194"/>
        <v/>
      </c>
      <c r="Y2742" s="65" t="str">
        <f t="shared" si="1201"/>
        <v/>
      </c>
      <c r="Z2742" s="65" t="str">
        <f t="shared" si="1202"/>
        <v/>
      </c>
      <c r="AA2742" s="65" t="str">
        <f t="shared" si="1203"/>
        <v/>
      </c>
      <c r="AB2742" s="65" t="str">
        <f t="shared" si="1204"/>
        <v/>
      </c>
      <c r="AC2742" s="65" t="str">
        <f t="shared" si="1205"/>
        <v/>
      </c>
      <c r="AH2742" s="65" t="str">
        <f t="shared" si="1195"/>
        <v>189102025</v>
      </c>
      <c r="AI2742" s="65">
        <v>18910202</v>
      </c>
      <c r="AJ2742" s="65" t="s">
        <v>5370</v>
      </c>
      <c r="AK2742" s="65">
        <v>5</v>
      </c>
      <c r="AL2742" s="65" t="s">
        <v>3590</v>
      </c>
      <c r="AN2742" s="65" t="str">
        <f t="shared" si="1190"/>
        <v/>
      </c>
    </row>
    <row r="2743" spans="1:40" ht="16.8" customHeight="1" x14ac:dyDescent="0.25">
      <c r="A2743" s="113">
        <v>3</v>
      </c>
      <c r="B2743" s="342" t="s">
        <v>0</v>
      </c>
      <c r="C2743" s="342">
        <v>0</v>
      </c>
      <c r="D2743" s="349">
        <f t="shared" si="1197"/>
        <v>0</v>
      </c>
      <c r="E2743" s="211">
        <f t="shared" si="1214"/>
        <v>18831208</v>
      </c>
      <c r="F2743" s="262">
        <v>6</v>
      </c>
      <c r="G2743" s="211" t="s">
        <v>5091</v>
      </c>
      <c r="R2743" s="112" t="str">
        <f>IF(D2743="","", CONCATENATE("Update games set ", B2743, "= ",D2743," where game_id=", E2743))</f>
        <v>Update games set A= 0 where game_id=18831208</v>
      </c>
      <c r="S2743" s="112" t="str">
        <f t="shared" si="1191"/>
        <v>Update lineups set player_name = 'AW Ward', raw_name = 'AW Ward' where game_id = 18831208 and player_order = 6</v>
      </c>
      <c r="T2743" s="112" t="str">
        <f t="shared" si="1192"/>
        <v/>
      </c>
      <c r="U2743" s="200" t="str">
        <f t="shared" si="1189"/>
        <v/>
      </c>
      <c r="V2743" s="112" t="str">
        <f t="shared" si="1193"/>
        <v/>
      </c>
      <c r="W2743" s="415" t="str">
        <f t="shared" si="1194"/>
        <v/>
      </c>
      <c r="Y2743" s="65" t="str">
        <f t="shared" si="1201"/>
        <v/>
      </c>
      <c r="Z2743" s="65" t="str">
        <f t="shared" si="1202"/>
        <v/>
      </c>
      <c r="AA2743" s="65" t="str">
        <f t="shared" si="1203"/>
        <v/>
      </c>
      <c r="AB2743" s="65" t="str">
        <f t="shared" si="1204"/>
        <v/>
      </c>
      <c r="AC2743" s="65" t="str">
        <f t="shared" si="1205"/>
        <v/>
      </c>
      <c r="AH2743" s="65" t="str">
        <f t="shared" si="1195"/>
        <v>189102026</v>
      </c>
      <c r="AI2743" s="65">
        <v>18910202</v>
      </c>
      <c r="AJ2743" s="65" t="s">
        <v>5370</v>
      </c>
      <c r="AK2743" s="65">
        <v>6</v>
      </c>
      <c r="AL2743" s="65" t="s">
        <v>2029</v>
      </c>
      <c r="AN2743" s="65" t="str">
        <f t="shared" si="1190"/>
        <v/>
      </c>
    </row>
    <row r="2744" spans="1:40" ht="16.8" customHeight="1" x14ac:dyDescent="0.25">
      <c r="A2744" s="113">
        <v>3</v>
      </c>
      <c r="B2744" s="342" t="s">
        <v>23</v>
      </c>
      <c r="D2744" s="334" t="str">
        <f t="shared" ref="D2744" si="1215">IF(C2744="",IF(D2742&gt;D2743,"'W'",IF(D2742=D2743,"'D'","'L'")),_xlfn.CONCAT("'",C2744,"'"))</f>
        <v>'W'</v>
      </c>
      <c r="E2744" s="211">
        <f t="shared" si="1214"/>
        <v>18831208</v>
      </c>
      <c r="F2744" s="262">
        <v>7</v>
      </c>
      <c r="G2744" s="211" t="s">
        <v>4980</v>
      </c>
      <c r="R2744" s="112" t="str">
        <f>IF(D2744="","", CONCATENATE("Update games set ", B2744, "= ",D2744," where game_id=", E2744))</f>
        <v>Update games set Result= 'W' where game_id=18831208</v>
      </c>
      <c r="S2744" s="112" t="str">
        <f t="shared" si="1191"/>
        <v>Update lineups set player_name = 'FW Earp', raw_name = 'FW Earp' where game_id = 18831208 and player_order = 7</v>
      </c>
      <c r="T2744" s="112" t="str">
        <f t="shared" si="1192"/>
        <v/>
      </c>
      <c r="U2744" s="200" t="str">
        <f t="shared" si="1189"/>
        <v/>
      </c>
      <c r="V2744" s="112" t="str">
        <f t="shared" si="1193"/>
        <v/>
      </c>
      <c r="W2744" s="415" t="str">
        <f t="shared" si="1194"/>
        <v/>
      </c>
      <c r="Y2744" s="65" t="str">
        <f t="shared" si="1201"/>
        <v/>
      </c>
      <c r="Z2744" s="65" t="str">
        <f t="shared" si="1202"/>
        <v/>
      </c>
      <c r="AA2744" s="65" t="str">
        <f t="shared" si="1203"/>
        <v/>
      </c>
      <c r="AB2744" s="65" t="str">
        <f t="shared" si="1204"/>
        <v/>
      </c>
      <c r="AC2744" s="65" t="str">
        <f t="shared" si="1205"/>
        <v/>
      </c>
      <c r="AH2744" s="65" t="str">
        <f t="shared" si="1195"/>
        <v>189102027</v>
      </c>
      <c r="AI2744" s="65">
        <v>18910202</v>
      </c>
      <c r="AJ2744" s="65" t="s">
        <v>5370</v>
      </c>
      <c r="AK2744" s="65">
        <v>7</v>
      </c>
      <c r="AL2744" s="65" t="s">
        <v>3444</v>
      </c>
      <c r="AN2744" s="65" t="str">
        <f t="shared" si="1190"/>
        <v/>
      </c>
    </row>
    <row r="2745" spans="1:40" ht="16.8" customHeight="1" x14ac:dyDescent="0.25">
      <c r="A2745" s="113">
        <v>3</v>
      </c>
      <c r="B2745" s="342" t="s">
        <v>768</v>
      </c>
      <c r="D2745" s="349" t="str">
        <f t="shared" si="1199"/>
        <v/>
      </c>
      <c r="E2745" s="211">
        <f t="shared" si="1214"/>
        <v>18831208</v>
      </c>
      <c r="F2745" s="262">
        <v>8</v>
      </c>
      <c r="G2745" s="211" t="s">
        <v>5074</v>
      </c>
      <c r="R2745" s="112" t="str">
        <f>IF(D2745="","", CONCATENATE("Update games set ", B2745, "= ",D2745," where game_id=", E2745))</f>
        <v/>
      </c>
      <c r="S2745" s="112" t="str">
        <f t="shared" si="1191"/>
        <v>Update lineups set player_name = 'HS Fletcher', raw_name = 'HS Fletcher' where game_id = 18831208 and player_order = 8</v>
      </c>
      <c r="T2745" s="112" t="str">
        <f t="shared" si="1192"/>
        <v/>
      </c>
      <c r="U2745" s="200" t="str">
        <f t="shared" si="1189"/>
        <v/>
      </c>
      <c r="V2745" s="112" t="str">
        <f t="shared" si="1193"/>
        <v/>
      </c>
      <c r="W2745" s="415" t="str">
        <f t="shared" si="1194"/>
        <v/>
      </c>
      <c r="Y2745" s="65" t="str">
        <f t="shared" si="1201"/>
        <v/>
      </c>
      <c r="Z2745" s="65" t="str">
        <f t="shared" si="1202"/>
        <v/>
      </c>
      <c r="AA2745" s="65" t="str">
        <f t="shared" si="1203"/>
        <v/>
      </c>
      <c r="AB2745" s="65" t="str">
        <f t="shared" si="1204"/>
        <v/>
      </c>
      <c r="AC2745" s="65" t="str">
        <f t="shared" si="1205"/>
        <v/>
      </c>
      <c r="AH2745" s="65" t="str">
        <f t="shared" si="1195"/>
        <v>189102028</v>
      </c>
      <c r="AI2745" s="65">
        <v>18910202</v>
      </c>
      <c r="AJ2745" s="65" t="s">
        <v>5370</v>
      </c>
      <c r="AK2745" s="65">
        <v>8</v>
      </c>
      <c r="AL2745" s="65" t="s">
        <v>3653</v>
      </c>
      <c r="AN2745" s="65" t="str">
        <f t="shared" si="1190"/>
        <v/>
      </c>
    </row>
    <row r="2746" spans="1:40" ht="16.8" customHeight="1" x14ac:dyDescent="0.25">
      <c r="A2746" s="113">
        <v>3</v>
      </c>
      <c r="B2746" s="342" t="s">
        <v>766</v>
      </c>
      <c r="D2746" s="349" t="str">
        <f t="shared" si="1199"/>
        <v/>
      </c>
      <c r="E2746" s="211">
        <f t="shared" si="1214"/>
        <v>18831208</v>
      </c>
      <c r="F2746" s="262">
        <v>9</v>
      </c>
      <c r="G2746" s="194" t="s">
        <v>5209</v>
      </c>
      <c r="H2746" s="194"/>
      <c r="N2746" s="417"/>
      <c r="O2746" s="194"/>
      <c r="P2746" s="194"/>
      <c r="R2746" s="112" t="str">
        <f>IF(D2746="","", CONCATENATE("Update games set ", B2746, "= ",D2746," where game_id=", E2746))</f>
        <v/>
      </c>
      <c r="S2746" s="112" t="str">
        <f t="shared" si="1191"/>
        <v>Update lineups set player_name = 'EE Barlow', raw_name = 'EE Barlow' where game_id = 18831208 and player_order = 9</v>
      </c>
      <c r="T2746" s="112" t="str">
        <f t="shared" si="1192"/>
        <v/>
      </c>
      <c r="U2746" s="200" t="str">
        <f t="shared" si="1189"/>
        <v/>
      </c>
      <c r="V2746" s="112" t="str">
        <f t="shared" si="1193"/>
        <v/>
      </c>
      <c r="W2746" s="415" t="str">
        <f t="shared" si="1194"/>
        <v/>
      </c>
      <c r="Y2746" s="65" t="str">
        <f t="shared" si="1201"/>
        <v/>
      </c>
      <c r="Z2746" s="65" t="str">
        <f t="shared" si="1202"/>
        <v/>
      </c>
      <c r="AA2746" s="65" t="str">
        <f t="shared" si="1203"/>
        <v/>
      </c>
      <c r="AB2746" s="65" t="str">
        <f t="shared" si="1204"/>
        <v/>
      </c>
      <c r="AC2746" s="65" t="str">
        <f t="shared" si="1205"/>
        <v/>
      </c>
      <c r="AH2746" s="65" t="str">
        <f t="shared" si="1195"/>
        <v>189102029</v>
      </c>
      <c r="AI2746" s="65">
        <v>18910202</v>
      </c>
      <c r="AJ2746" s="65" t="s">
        <v>5370</v>
      </c>
      <c r="AK2746" s="65">
        <v>9</v>
      </c>
      <c r="AL2746" s="65" t="s">
        <v>2058</v>
      </c>
      <c r="AN2746" s="65" t="str">
        <f t="shared" si="1190"/>
        <v/>
      </c>
    </row>
    <row r="2747" spans="1:40" ht="16.8" customHeight="1" x14ac:dyDescent="0.25">
      <c r="A2747" s="113">
        <v>3</v>
      </c>
      <c r="B2747" s="342" t="s">
        <v>753</v>
      </c>
      <c r="C2747" s="351"/>
      <c r="D2747" s="350" t="str">
        <f t="shared" si="1200"/>
        <v/>
      </c>
      <c r="E2747" s="211">
        <f t="shared" si="1214"/>
        <v>18831208</v>
      </c>
      <c r="F2747" s="262">
        <v>10</v>
      </c>
      <c r="G2747" s="194" t="s">
        <v>5068</v>
      </c>
      <c r="N2747" s="417"/>
      <c r="O2747" s="194"/>
      <c r="P2747" s="194"/>
      <c r="R2747" s="112" t="str">
        <f>IF(D2747="","", CONCATENATE("Update games set ", B2747, "= ",D2747," where game_id=", E2747))</f>
        <v/>
      </c>
      <c r="S2747" s="112" t="str">
        <f t="shared" si="1191"/>
        <v>Update lineups set player_name = 'F Fox', raw_name = 'F Fox' where game_id = 18831208 and player_order = 10</v>
      </c>
      <c r="T2747" s="112" t="str">
        <f t="shared" si="1192"/>
        <v/>
      </c>
      <c r="U2747" s="200" t="str">
        <f t="shared" si="1189"/>
        <v/>
      </c>
      <c r="V2747" s="112" t="str">
        <f t="shared" si="1193"/>
        <v/>
      </c>
      <c r="W2747" s="415" t="str">
        <f t="shared" si="1194"/>
        <v/>
      </c>
      <c r="Y2747" s="65" t="str">
        <f t="shared" si="1201"/>
        <v/>
      </c>
      <c r="Z2747" s="65" t="str">
        <f t="shared" si="1202"/>
        <v/>
      </c>
      <c r="AA2747" s="65" t="str">
        <f t="shared" si="1203"/>
        <v/>
      </c>
      <c r="AB2747" s="65" t="str">
        <f t="shared" si="1204"/>
        <v/>
      </c>
      <c r="AC2747" s="65" t="str">
        <f t="shared" si="1205"/>
        <v/>
      </c>
      <c r="AH2747" s="65" t="str">
        <f t="shared" si="1195"/>
        <v>1891020210</v>
      </c>
      <c r="AI2747" s="65">
        <v>18910202</v>
      </c>
      <c r="AJ2747" s="65" t="s">
        <v>5370</v>
      </c>
      <c r="AK2747" s="65">
        <v>10</v>
      </c>
      <c r="AL2747" s="65" t="s">
        <v>3440</v>
      </c>
      <c r="AN2747" s="65" t="str">
        <f t="shared" si="1190"/>
        <v/>
      </c>
    </row>
    <row r="2748" spans="1:40" ht="16.8" customHeight="1" x14ac:dyDescent="0.25">
      <c r="A2748" s="113">
        <v>3</v>
      </c>
      <c r="B2748" s="342" t="s">
        <v>746</v>
      </c>
      <c r="C2748" s="351" t="s">
        <v>5062</v>
      </c>
      <c r="D2748" s="334" t="str">
        <f>CONCATENATE("'", LEFT(E2748,4),"-",MID(E2748,5,2),"-", MID(E2748,7,2), " ", C2748,"'")</f>
        <v>'1883-12-08 15:00'</v>
      </c>
      <c r="E2748" s="211">
        <f t="shared" si="1214"/>
        <v>18831208</v>
      </c>
      <c r="F2748" s="262">
        <v>11</v>
      </c>
      <c r="G2748" s="211" t="s">
        <v>5087</v>
      </c>
      <c r="R2748" s="112" t="str">
        <f>IF(D2748="","", CONCATENATE("Update games set ", B2748, "= ",D2748," where game_id=", E2748))</f>
        <v>Update games set Game_date= '1883-12-08 15:00' where game_id=18831208</v>
      </c>
      <c r="S2748" s="112" t="str">
        <f t="shared" si="1191"/>
        <v>Update lineups set player_name = 'T Lindley', raw_name = 'T Lindley' where game_id = 18831208 and player_order = 11</v>
      </c>
      <c r="T2748" s="112" t="str">
        <f t="shared" si="1192"/>
        <v/>
      </c>
      <c r="U2748" s="200" t="str">
        <f t="shared" si="1189"/>
        <v/>
      </c>
      <c r="V2748" s="112" t="str">
        <f t="shared" si="1193"/>
        <v/>
      </c>
      <c r="W2748" s="415" t="str">
        <f t="shared" si="1194"/>
        <v/>
      </c>
      <c r="Y2748" s="65" t="str">
        <f t="shared" si="1201"/>
        <v/>
      </c>
      <c r="Z2748" s="65" t="str">
        <f t="shared" si="1202"/>
        <v/>
      </c>
      <c r="AA2748" s="65" t="str">
        <f t="shared" si="1203"/>
        <v/>
      </c>
      <c r="AB2748" s="65" t="str">
        <f t="shared" si="1204"/>
        <v/>
      </c>
      <c r="AC2748" s="65" t="str">
        <f t="shared" si="1205"/>
        <v/>
      </c>
      <c r="AH2748" s="65" t="str">
        <f t="shared" si="1195"/>
        <v>1891020211</v>
      </c>
      <c r="AI2748" s="65">
        <v>18910202</v>
      </c>
      <c r="AJ2748" s="65" t="s">
        <v>5370</v>
      </c>
      <c r="AK2748" s="65">
        <v>11</v>
      </c>
      <c r="AL2748" s="65" t="s">
        <v>3314</v>
      </c>
      <c r="AN2748" s="65" t="str">
        <f t="shared" si="1190"/>
        <v/>
      </c>
    </row>
    <row r="2749" spans="1:40" ht="16.8" customHeight="1" x14ac:dyDescent="0.25">
      <c r="A2749" s="113">
        <v>3</v>
      </c>
      <c r="B2749" s="342" t="s">
        <v>25</v>
      </c>
      <c r="D2749" s="350" t="str">
        <f t="shared" si="1210"/>
        <v/>
      </c>
      <c r="E2749" s="211">
        <f t="shared" si="1214"/>
        <v>18831208</v>
      </c>
      <c r="F2749" s="262">
        <v>12</v>
      </c>
      <c r="G2749" s="212"/>
      <c r="H2749" s="212"/>
      <c r="N2749" s="416"/>
      <c r="O2749" s="212"/>
      <c r="P2749" s="212"/>
      <c r="R2749" s="112" t="str">
        <f>IF(D2749="","", CONCATENATE("Update games set ", B2749, "= ",D2749," where game_id=", E2749))</f>
        <v/>
      </c>
      <c r="S2749" s="112" t="str">
        <f t="shared" si="1191"/>
        <v/>
      </c>
      <c r="T2749" s="112" t="str">
        <f t="shared" si="1192"/>
        <v/>
      </c>
      <c r="U2749" s="200" t="str">
        <f t="shared" si="1189"/>
        <v/>
      </c>
      <c r="V2749" s="112" t="str">
        <f t="shared" si="1193"/>
        <v/>
      </c>
      <c r="W2749" s="415" t="str">
        <f t="shared" si="1194"/>
        <v/>
      </c>
      <c r="Y2749" s="65" t="str">
        <f t="shared" si="1201"/>
        <v/>
      </c>
      <c r="Z2749" s="65" t="str">
        <f t="shared" si="1202"/>
        <v/>
      </c>
      <c r="AA2749" s="65" t="str">
        <f t="shared" si="1203"/>
        <v/>
      </c>
      <c r="AB2749" s="65" t="str">
        <f t="shared" si="1204"/>
        <v/>
      </c>
      <c r="AC2749" s="65" t="str">
        <f t="shared" si="1205"/>
        <v/>
      </c>
      <c r="AH2749" s="65" t="str">
        <f t="shared" si="1195"/>
        <v>1891020212</v>
      </c>
      <c r="AI2749" s="65">
        <v>18910202</v>
      </c>
      <c r="AJ2749" s="65" t="s">
        <v>5370</v>
      </c>
      <c r="AK2749" s="65">
        <v>12</v>
      </c>
      <c r="AL2749" s="65" t="s">
        <v>653</v>
      </c>
      <c r="AN2749" s="65" t="str">
        <f t="shared" si="1190"/>
        <v/>
      </c>
    </row>
    <row r="2750" spans="1:40" ht="16.8" customHeight="1" x14ac:dyDescent="0.25">
      <c r="A2750" s="113">
        <v>3</v>
      </c>
      <c r="B2750" s="342" t="s">
        <v>475</v>
      </c>
      <c r="D2750" s="349" t="str">
        <f t="shared" si="1199"/>
        <v/>
      </c>
      <c r="E2750" s="211">
        <f t="shared" si="1214"/>
        <v>18831208</v>
      </c>
      <c r="F2750" s="262">
        <v>13</v>
      </c>
      <c r="R2750" s="112" t="str">
        <f>IF(D2750="","", CONCATENATE("Update games set ", B2750, "= ",D2750," where game_id=", E2750))</f>
        <v/>
      </c>
      <c r="S2750" s="112" t="str">
        <f t="shared" si="1191"/>
        <v/>
      </c>
      <c r="T2750" s="112" t="str">
        <f t="shared" si="1192"/>
        <v/>
      </c>
      <c r="U2750" s="200" t="str">
        <f t="shared" si="1189"/>
        <v/>
      </c>
      <c r="V2750" s="112" t="str">
        <f t="shared" si="1193"/>
        <v/>
      </c>
      <c r="W2750" s="415" t="str">
        <f t="shared" si="1194"/>
        <v/>
      </c>
      <c r="Y2750" s="65" t="str">
        <f t="shared" si="1201"/>
        <v/>
      </c>
      <c r="Z2750" s="65" t="str">
        <f t="shared" si="1202"/>
        <v/>
      </c>
      <c r="AA2750" s="65" t="str">
        <f t="shared" si="1203"/>
        <v/>
      </c>
      <c r="AB2750" s="65" t="str">
        <f t="shared" si="1204"/>
        <v/>
      </c>
      <c r="AC2750" s="65" t="str">
        <f t="shared" si="1205"/>
        <v/>
      </c>
      <c r="AH2750" s="65" t="str">
        <f t="shared" si="1195"/>
        <v>1891020213</v>
      </c>
      <c r="AI2750" s="65">
        <v>18910202</v>
      </c>
      <c r="AJ2750" s="65" t="s">
        <v>5370</v>
      </c>
      <c r="AK2750" s="65">
        <v>13</v>
      </c>
      <c r="AL2750" s="65" t="s">
        <v>653</v>
      </c>
      <c r="AN2750" s="65" t="str">
        <f t="shared" si="1190"/>
        <v/>
      </c>
    </row>
    <row r="2751" spans="1:40" ht="16.8" customHeight="1" x14ac:dyDescent="0.25">
      <c r="A2751" s="113">
        <v>3</v>
      </c>
      <c r="B2751" s="342" t="s">
        <v>20</v>
      </c>
      <c r="D2751" s="350" t="str">
        <f t="shared" si="1210"/>
        <v/>
      </c>
      <c r="E2751" s="211">
        <f t="shared" si="1214"/>
        <v>18831208</v>
      </c>
      <c r="F2751" s="262">
        <v>14</v>
      </c>
      <c r="R2751" s="112" t="str">
        <f>IF(D2751="","", CONCATENATE("Update games set ", B2751, "= ",D2751," where game_id=", E2751))</f>
        <v/>
      </c>
      <c r="S2751" s="112" t="str">
        <f t="shared" si="1191"/>
        <v/>
      </c>
      <c r="T2751" s="112" t="str">
        <f t="shared" si="1192"/>
        <v/>
      </c>
      <c r="U2751" s="200" t="str">
        <f t="shared" si="1189"/>
        <v/>
      </c>
      <c r="V2751" s="112" t="str">
        <f t="shared" si="1193"/>
        <v/>
      </c>
      <c r="W2751" s="415" t="str">
        <f t="shared" si="1194"/>
        <v/>
      </c>
      <c r="Y2751" s="65" t="str">
        <f t="shared" si="1201"/>
        <v/>
      </c>
      <c r="Z2751" s="65" t="str">
        <f t="shared" si="1202"/>
        <v/>
      </c>
      <c r="AA2751" s="65" t="str">
        <f t="shared" si="1203"/>
        <v/>
      </c>
      <c r="AB2751" s="65" t="str">
        <f t="shared" si="1204"/>
        <v/>
      </c>
      <c r="AC2751" s="65" t="str">
        <f t="shared" si="1205"/>
        <v/>
      </c>
      <c r="AH2751" s="65" t="str">
        <f t="shared" si="1195"/>
        <v>1891020214</v>
      </c>
      <c r="AI2751" s="65">
        <v>18910202</v>
      </c>
      <c r="AJ2751" s="65" t="s">
        <v>5370</v>
      </c>
      <c r="AK2751" s="65">
        <v>14</v>
      </c>
      <c r="AL2751" s="65" t="s">
        <v>653</v>
      </c>
      <c r="AN2751" s="65" t="str">
        <f t="shared" si="1190"/>
        <v/>
      </c>
    </row>
    <row r="2752" spans="1:40" ht="16.8" customHeight="1" x14ac:dyDescent="0.25">
      <c r="A2752" s="113">
        <v>3</v>
      </c>
      <c r="B2752" s="342" t="s">
        <v>4882</v>
      </c>
      <c r="C2752" s="342" t="str">
        <f>IF(C2751="", "", C2751)</f>
        <v/>
      </c>
      <c r="D2752" s="350" t="str">
        <f t="shared" si="1210"/>
        <v/>
      </c>
      <c r="E2752" s="211">
        <f t="shared" si="1214"/>
        <v>18831208</v>
      </c>
      <c r="F2752" s="262">
        <v>15</v>
      </c>
      <c r="R2752" s="112" t="str">
        <f>IF(D2752="","", CONCATENATE("Update games set ", B2752, "= ",D2752," where game_id=", E2752))</f>
        <v/>
      </c>
      <c r="S2752" s="112" t="str">
        <f t="shared" si="1191"/>
        <v/>
      </c>
      <c r="T2752" s="112" t="str">
        <f t="shared" si="1192"/>
        <v/>
      </c>
      <c r="U2752" s="200" t="str">
        <f t="shared" si="1189"/>
        <v/>
      </c>
      <c r="V2752" s="112" t="str">
        <f t="shared" si="1193"/>
        <v/>
      </c>
      <c r="W2752" s="415" t="str">
        <f t="shared" si="1194"/>
        <v/>
      </c>
      <c r="Y2752" s="65" t="str">
        <f t="shared" si="1201"/>
        <v/>
      </c>
      <c r="Z2752" s="65" t="str">
        <f t="shared" si="1202"/>
        <v/>
      </c>
      <c r="AA2752" s="65" t="str">
        <f t="shared" si="1203"/>
        <v/>
      </c>
      <c r="AB2752" s="65" t="str">
        <f t="shared" si="1204"/>
        <v/>
      </c>
      <c r="AC2752" s="65" t="str">
        <f t="shared" si="1205"/>
        <v/>
      </c>
      <c r="AH2752" s="65" t="str">
        <f t="shared" si="1195"/>
        <v>1891020215</v>
      </c>
      <c r="AI2752" s="65">
        <v>18910202</v>
      </c>
      <c r="AJ2752" s="65" t="s">
        <v>5370</v>
      </c>
      <c r="AK2752" s="65">
        <v>15</v>
      </c>
      <c r="AL2752" s="65" t="s">
        <v>653</v>
      </c>
      <c r="AN2752" s="65" t="str">
        <f t="shared" si="1190"/>
        <v/>
      </c>
    </row>
    <row r="2753" spans="1:40" s="126" customFormat="1" ht="16.8" customHeight="1" thickBot="1" x14ac:dyDescent="0.3">
      <c r="A2753" s="113">
        <v>3</v>
      </c>
      <c r="B2753" s="116" t="s">
        <v>115</v>
      </c>
      <c r="C2753" s="352"/>
      <c r="D2753" s="370" t="str">
        <f t="shared" ref="D2753" si="1216">IF(MID(E2753,5,2)*1&gt;6,_xlfn.CONCAT("'",LEFT(E2753,4),"-",MID(E2753,3,2)+1,"'"),_xlfn.CONCAT("'",LEFT(E2753,4)-1,"-",MID(E2753,3,2),"'"))</f>
        <v>'1883-84'</v>
      </c>
      <c r="E2753" s="214">
        <f t="shared" si="1214"/>
        <v>18831208</v>
      </c>
      <c r="F2753" s="266">
        <v>16</v>
      </c>
      <c r="G2753" s="343"/>
      <c r="H2753" s="343"/>
      <c r="I2753" s="267"/>
      <c r="J2753" s="214"/>
      <c r="K2753" s="266"/>
      <c r="L2753" s="266"/>
      <c r="M2753" s="266"/>
      <c r="N2753" s="419"/>
      <c r="O2753" s="343"/>
      <c r="P2753" s="343"/>
      <c r="Q2753" s="346"/>
      <c r="R2753" s="112" t="str">
        <f>IF(D2753="","", CONCATENATE("Update games set ", B2753, "= ",D2753," where game_id=", E2753))</f>
        <v>Update games set Season= '1883-84' where game_id=18831208</v>
      </c>
      <c r="S2753" s="112" t="str">
        <f t="shared" si="1191"/>
        <v/>
      </c>
      <c r="T2753" s="112" t="str">
        <f t="shared" si="1192"/>
        <v/>
      </c>
      <c r="U2753" s="200" t="str">
        <f t="shared" si="1189"/>
        <v/>
      </c>
      <c r="V2753" s="112" t="str">
        <f t="shared" si="1193"/>
        <v/>
      </c>
      <c r="W2753" s="415" t="str">
        <f t="shared" si="1194"/>
        <v/>
      </c>
      <c r="X2753" s="240"/>
      <c r="Y2753" s="65" t="str">
        <f t="shared" si="1201"/>
        <v/>
      </c>
      <c r="Z2753" s="65" t="str">
        <f t="shared" si="1202"/>
        <v/>
      </c>
      <c r="AA2753" s="65" t="str">
        <f t="shared" si="1203"/>
        <v/>
      </c>
      <c r="AB2753" s="65" t="str">
        <f t="shared" si="1204"/>
        <v/>
      </c>
      <c r="AC2753" s="65" t="str">
        <f t="shared" si="1205"/>
        <v/>
      </c>
      <c r="AH2753" s="65" t="str">
        <f t="shared" si="1195"/>
        <v>1891020216</v>
      </c>
      <c r="AI2753" s="126">
        <v>18910202</v>
      </c>
      <c r="AJ2753" s="126" t="s">
        <v>5370</v>
      </c>
      <c r="AK2753" s="126">
        <v>16</v>
      </c>
      <c r="AL2753" s="126" t="s">
        <v>653</v>
      </c>
      <c r="AN2753" s="65" t="str">
        <f t="shared" si="1190"/>
        <v/>
      </c>
    </row>
    <row r="2754" spans="1:40" ht="15" thickTop="1" x14ac:dyDescent="0.25">
      <c r="A2754" s="113">
        <v>3</v>
      </c>
      <c r="B2754" s="341" t="s">
        <v>22</v>
      </c>
      <c r="C2754" s="341" t="s">
        <v>5210</v>
      </c>
      <c r="D2754" s="341" t="str">
        <f t="shared" si="1210"/>
        <v>'Stafford Road'</v>
      </c>
      <c r="E2754" s="211">
        <v>18830217</v>
      </c>
      <c r="F2754" s="262">
        <v>1</v>
      </c>
      <c r="G2754" s="211" t="s">
        <v>4939</v>
      </c>
      <c r="H2754" s="212"/>
      <c r="R2754" s="112" t="str">
        <f>IF(D2754="","", CONCATENATE("Update games set ", B2754, "= ",D2754," where game_id=", E2754))</f>
        <v>Update games set Opponent= 'Stafford Road' where game_id=18830217</v>
      </c>
      <c r="S2754" s="112" t="str">
        <f t="shared" si="1191"/>
        <v>Update lineups set player_name = 'J Sands', raw_name = 'J Sands' where game_id = 18830217 and player_order = 1</v>
      </c>
      <c r="T2754" s="112" t="str">
        <f t="shared" si="1192"/>
        <v/>
      </c>
      <c r="U2754" s="200" t="str">
        <f t="shared" ref="U2754:U2817" si="1217">IF(I2754="", "", Y2754&amp;Z2754&amp;AA2754&amp;AB2754&amp;AC2754)</f>
        <v/>
      </c>
      <c r="V2754" s="112" t="str">
        <f t="shared" si="1193"/>
        <v/>
      </c>
      <c r="W2754" s="415" t="str">
        <f t="shared" si="1194"/>
        <v/>
      </c>
      <c r="Y2754" s="65" t="str">
        <f t="shared" si="1201"/>
        <v/>
      </c>
      <c r="Z2754" s="65" t="str">
        <f t="shared" si="1202"/>
        <v/>
      </c>
      <c r="AA2754" s="65" t="str">
        <f t="shared" si="1203"/>
        <v/>
      </c>
      <c r="AB2754" s="65" t="str">
        <f t="shared" si="1204"/>
        <v/>
      </c>
      <c r="AC2754" s="65" t="str">
        <f t="shared" si="1205"/>
        <v/>
      </c>
      <c r="AH2754" s="65" t="str">
        <f t="shared" si="1195"/>
        <v>189102071</v>
      </c>
      <c r="AI2754" s="65">
        <v>18910207</v>
      </c>
      <c r="AJ2754" s="65" t="s">
        <v>5371</v>
      </c>
      <c r="AK2754" s="65">
        <v>1</v>
      </c>
      <c r="AL2754" s="65" t="s">
        <v>2981</v>
      </c>
      <c r="AN2754" s="65" t="str">
        <f t="shared" ref="AN2754:AN2817" si="1218">IF(F2754=1, _xlfn.CONCAT("update games set source = 'The Nottingham Forest Football Scrapbook' where game_id = ", E2754), "")</f>
        <v>update games set source = 'The Nottingham Forest Football Scrapbook' where game_id = 18830217</v>
      </c>
    </row>
    <row r="2755" spans="1:40" ht="16.8" customHeight="1" x14ac:dyDescent="0.25">
      <c r="A2755" s="113">
        <v>3</v>
      </c>
      <c r="B2755" s="342" t="s">
        <v>4979</v>
      </c>
      <c r="C2755" s="342" t="str">
        <f>IF(C2754="", "", C2754)</f>
        <v>Stafford Road</v>
      </c>
      <c r="D2755" s="350" t="str">
        <f t="shared" si="1210"/>
        <v>'Stafford Road'</v>
      </c>
      <c r="E2755" s="211">
        <f>E2754</f>
        <v>18830217</v>
      </c>
      <c r="F2755" s="262">
        <v>2</v>
      </c>
      <c r="G2755" s="211" t="s">
        <v>4942</v>
      </c>
      <c r="R2755" s="112" t="str">
        <f>IF(D2755="","", CONCATENATE("Update games set ", B2755, "= ",D2755," where game_id=", E2755))</f>
        <v>Update games set Opp_parent= 'Stafford Road' where game_id=18830217</v>
      </c>
      <c r="S2755" s="112" t="str">
        <f t="shared" ref="S2755:S2818" si="1219">IF(G2755="","",CONCATENATE("Update lineups set player_name = '",SUBSTITUTE(G2755,"'","''"),"', raw_name = '",SUBSTITUTE(G2755,"'","''"),"' where game_id = ",E2755," and player_order = ",F2755))</f>
        <v>Update lineups set player_name = 'E Luntley', raw_name = 'E Luntley' where game_id = 18830217 and player_order = 2</v>
      </c>
      <c r="T2755" s="112" t="str">
        <f t="shared" ref="T2755:T2818" si="1220">IF(J2755="","", CONCATENATE("insert into goals (game_id, goal_order, scorer_name, goal_min) values (",E2755, ", ", I2755,", '",J2755,")"))</f>
        <v/>
      </c>
      <c r="U2755" s="200" t="str">
        <f t="shared" si="1217"/>
        <v/>
      </c>
      <c r="V2755" s="112" t="str">
        <f t="shared" ref="V2755:V2818" si="1221">IF(N2755="","", CONCATENATE("insert into games_sources (game_id, source_order, source_name, source_link) values (",E2755, ", ", N2755,", '",O2755,"', '",P2755,"')"))</f>
        <v/>
      </c>
      <c r="W2755" s="415" t="str">
        <f t="shared" ref="W2755:W2818" si="1222">IF(N2755="","",CONCATENATE("update games_sources set  source_name = '",O2755,"', source_link = '",P2755,"' where game_id = ",E2755," and source_order = ",N2755))</f>
        <v/>
      </c>
      <c r="Y2755" s="65" t="str">
        <f t="shared" si="1201"/>
        <v/>
      </c>
      <c r="Z2755" s="65" t="str">
        <f t="shared" si="1202"/>
        <v/>
      </c>
      <c r="AA2755" s="65" t="str">
        <f t="shared" si="1203"/>
        <v/>
      </c>
      <c r="AB2755" s="65" t="str">
        <f t="shared" si="1204"/>
        <v/>
      </c>
      <c r="AC2755" s="65" t="str">
        <f t="shared" si="1205"/>
        <v/>
      </c>
      <c r="AH2755" s="65" t="str">
        <f t="shared" ref="AH2755:AH2818" si="1223">_xlfn.CONCAT(AI2755,AK2755)</f>
        <v>189102072</v>
      </c>
      <c r="AI2755" s="65">
        <v>18910207</v>
      </c>
      <c r="AJ2755" s="65" t="s">
        <v>5371</v>
      </c>
      <c r="AK2755" s="65">
        <v>2</v>
      </c>
      <c r="AL2755" s="65" t="s">
        <v>2046</v>
      </c>
      <c r="AN2755" s="65" t="str">
        <f t="shared" si="1218"/>
        <v/>
      </c>
    </row>
    <row r="2756" spans="1:40" ht="16.8" customHeight="1" x14ac:dyDescent="0.25">
      <c r="A2756" s="113">
        <v>3</v>
      </c>
      <c r="B2756" s="342" t="s">
        <v>2653</v>
      </c>
      <c r="C2756" s="342" t="s">
        <v>663</v>
      </c>
      <c r="D2756" s="350" t="str">
        <f t="shared" si="1210"/>
        <v>'Friendly'</v>
      </c>
      <c r="E2756" s="211">
        <f t="shared" ref="E2756:E2769" si="1224">E2755</f>
        <v>18830217</v>
      </c>
      <c r="F2756" s="262">
        <v>3</v>
      </c>
      <c r="G2756" s="211" t="s">
        <v>4997</v>
      </c>
      <c r="R2756" s="112" t="str">
        <f>IF(D2756="","", CONCATENATE("Update games set ", B2756, "= ",D2756," where game_id=", E2756))</f>
        <v>Update games set Game_type= 'Friendly' where game_id=18830217</v>
      </c>
      <c r="S2756" s="112" t="str">
        <f t="shared" si="1219"/>
        <v>Update lineups set player_name = 'T Hancock', raw_name = 'T Hancock' where game_id = 18830217 and player_order = 3</v>
      </c>
      <c r="T2756" s="112" t="str">
        <f t="shared" si="1220"/>
        <v/>
      </c>
      <c r="U2756" s="200" t="str">
        <f t="shared" si="1217"/>
        <v/>
      </c>
      <c r="V2756" s="112" t="str">
        <f t="shared" si="1221"/>
        <v/>
      </c>
      <c r="W2756" s="415" t="str">
        <f t="shared" si="1222"/>
        <v/>
      </c>
      <c r="Y2756" s="65" t="str">
        <f t="shared" si="1201"/>
        <v/>
      </c>
      <c r="Z2756" s="65" t="str">
        <f t="shared" si="1202"/>
        <v/>
      </c>
      <c r="AA2756" s="65" t="str">
        <f t="shared" si="1203"/>
        <v/>
      </c>
      <c r="AB2756" s="65" t="str">
        <f t="shared" si="1204"/>
        <v/>
      </c>
      <c r="AC2756" s="65" t="str">
        <f t="shared" si="1205"/>
        <v/>
      </c>
      <c r="AH2756" s="65" t="str">
        <f t="shared" si="1223"/>
        <v>189102073</v>
      </c>
      <c r="AI2756" s="65">
        <v>18910207</v>
      </c>
      <c r="AJ2756" s="65" t="s">
        <v>5371</v>
      </c>
      <c r="AK2756" s="65">
        <v>3</v>
      </c>
      <c r="AL2756" s="65" t="s">
        <v>3596</v>
      </c>
      <c r="AN2756" s="65" t="str">
        <f t="shared" si="1218"/>
        <v/>
      </c>
    </row>
    <row r="2757" spans="1:40" ht="16.8" customHeight="1" x14ac:dyDescent="0.25">
      <c r="A2757" s="113">
        <v>3</v>
      </c>
      <c r="B2757" s="342" t="s">
        <v>4978</v>
      </c>
      <c r="C2757" s="342" t="s">
        <v>5065</v>
      </c>
      <c r="D2757" s="350" t="str">
        <f t="shared" si="1210"/>
        <v>'H'</v>
      </c>
      <c r="E2757" s="211">
        <f t="shared" si="1224"/>
        <v>18830217</v>
      </c>
      <c r="F2757" s="262">
        <v>4</v>
      </c>
      <c r="G2757" s="211" t="s">
        <v>4998</v>
      </c>
      <c r="R2757" s="112" t="str">
        <f>IF(D2757="","", CONCATENATE("Update games set ", B2757, "= ",D2757," where game_id=", E2757))</f>
        <v>Update games set HAN= 'H' where game_id=18830217</v>
      </c>
      <c r="S2757" s="112" t="str">
        <f t="shared" si="1219"/>
        <v>Update lineups set player_name = 'H Billyeald', raw_name = 'H Billyeald' where game_id = 18830217 and player_order = 4</v>
      </c>
      <c r="T2757" s="112" t="str">
        <f t="shared" si="1220"/>
        <v/>
      </c>
      <c r="U2757" s="200" t="str">
        <f t="shared" si="1217"/>
        <v/>
      </c>
      <c r="V2757" s="112" t="str">
        <f t="shared" si="1221"/>
        <v/>
      </c>
      <c r="W2757" s="415" t="str">
        <f t="shared" si="1222"/>
        <v/>
      </c>
      <c r="Y2757" s="65" t="str">
        <f t="shared" si="1201"/>
        <v/>
      </c>
      <c r="Z2757" s="65" t="str">
        <f t="shared" si="1202"/>
        <v/>
      </c>
      <c r="AA2757" s="65" t="str">
        <f t="shared" si="1203"/>
        <v/>
      </c>
      <c r="AB2757" s="65" t="str">
        <f t="shared" si="1204"/>
        <v/>
      </c>
      <c r="AC2757" s="65" t="str">
        <f t="shared" si="1205"/>
        <v/>
      </c>
      <c r="AH2757" s="65" t="str">
        <f t="shared" si="1223"/>
        <v>189102074</v>
      </c>
      <c r="AI2757" s="65">
        <v>18910207</v>
      </c>
      <c r="AJ2757" s="65" t="s">
        <v>5371</v>
      </c>
      <c r="AK2757" s="65">
        <v>4</v>
      </c>
      <c r="AL2757" s="65" t="s">
        <v>3645</v>
      </c>
      <c r="AN2757" s="65" t="str">
        <f t="shared" si="1218"/>
        <v/>
      </c>
    </row>
    <row r="2758" spans="1:40" ht="16.8" customHeight="1" x14ac:dyDescent="0.25">
      <c r="A2758" s="113">
        <v>3</v>
      </c>
      <c r="B2758" s="342" t="s">
        <v>5</v>
      </c>
      <c r="C2758" s="342">
        <v>6</v>
      </c>
      <c r="D2758" s="349">
        <f t="shared" ref="D2758:D2807" si="1225">IF(C2758="", "", C2758)</f>
        <v>6</v>
      </c>
      <c r="E2758" s="211">
        <f t="shared" si="1224"/>
        <v>18830217</v>
      </c>
      <c r="F2758" s="262">
        <v>5</v>
      </c>
      <c r="G2758" s="211" t="s">
        <v>4947</v>
      </c>
      <c r="R2758" s="112" t="str">
        <f>IF(D2758="","", CONCATENATE("Update games set ", B2758, "= ",D2758," where game_id=", E2758))</f>
        <v>Update games set F= 6 where game_id=18830217</v>
      </c>
      <c r="S2758" s="112" t="str">
        <f t="shared" si="1219"/>
        <v>Update lineups set player_name = 'A Barlow', raw_name = 'A Barlow' where game_id = 18830217 and player_order = 5</v>
      </c>
      <c r="T2758" s="112" t="str">
        <f t="shared" si="1220"/>
        <v/>
      </c>
      <c r="U2758" s="200" t="str">
        <f t="shared" si="1217"/>
        <v/>
      </c>
      <c r="V2758" s="112" t="str">
        <f t="shared" si="1221"/>
        <v/>
      </c>
      <c r="W2758" s="415" t="str">
        <f t="shared" si="1222"/>
        <v/>
      </c>
      <c r="Y2758" s="65" t="str">
        <f t="shared" si="1201"/>
        <v/>
      </c>
      <c r="Z2758" s="65" t="str">
        <f t="shared" si="1202"/>
        <v/>
      </c>
      <c r="AA2758" s="65" t="str">
        <f t="shared" si="1203"/>
        <v/>
      </c>
      <c r="AB2758" s="65" t="str">
        <f t="shared" si="1204"/>
        <v/>
      </c>
      <c r="AC2758" s="65" t="str">
        <f t="shared" si="1205"/>
        <v/>
      </c>
      <c r="AH2758" s="65" t="str">
        <f t="shared" si="1223"/>
        <v>189102075</v>
      </c>
      <c r="AI2758" s="65">
        <v>18910207</v>
      </c>
      <c r="AJ2758" s="65" t="s">
        <v>5371</v>
      </c>
      <c r="AK2758" s="65">
        <v>5</v>
      </c>
      <c r="AL2758" s="65" t="s">
        <v>3590</v>
      </c>
      <c r="AN2758" s="65" t="str">
        <f t="shared" si="1218"/>
        <v/>
      </c>
    </row>
    <row r="2759" spans="1:40" ht="16.8" customHeight="1" x14ac:dyDescent="0.25">
      <c r="A2759" s="113">
        <v>3</v>
      </c>
      <c r="B2759" s="342" t="s">
        <v>0</v>
      </c>
      <c r="C2759" s="342">
        <v>1</v>
      </c>
      <c r="D2759" s="349">
        <f t="shared" si="1225"/>
        <v>1</v>
      </c>
      <c r="E2759" s="211">
        <f t="shared" si="1224"/>
        <v>18830217</v>
      </c>
      <c r="F2759" s="262">
        <v>6</v>
      </c>
      <c r="G2759" s="211" t="s">
        <v>2091</v>
      </c>
      <c r="R2759" s="112" t="str">
        <f>IF(D2759="","", CONCATENATE("Update games set ", B2759, "= ",D2759," where game_id=", E2759))</f>
        <v>Update games set A= 1 where game_id=18830217</v>
      </c>
      <c r="S2759" s="112" t="str">
        <f t="shared" si="1219"/>
        <v>Update lineups set player_name = 'Norman', raw_name = 'Norman' where game_id = 18830217 and player_order = 6</v>
      </c>
      <c r="T2759" s="112" t="str">
        <f t="shared" si="1220"/>
        <v/>
      </c>
      <c r="U2759" s="200" t="str">
        <f t="shared" si="1217"/>
        <v/>
      </c>
      <c r="V2759" s="112" t="str">
        <f t="shared" si="1221"/>
        <v/>
      </c>
      <c r="W2759" s="415" t="str">
        <f t="shared" si="1222"/>
        <v/>
      </c>
      <c r="Y2759" s="65" t="str">
        <f t="shared" si="1201"/>
        <v/>
      </c>
      <c r="Z2759" s="65" t="str">
        <f t="shared" si="1202"/>
        <v/>
      </c>
      <c r="AA2759" s="65" t="str">
        <f t="shared" si="1203"/>
        <v/>
      </c>
      <c r="AB2759" s="65" t="str">
        <f t="shared" si="1204"/>
        <v/>
      </c>
      <c r="AC2759" s="65" t="str">
        <f t="shared" si="1205"/>
        <v/>
      </c>
      <c r="AH2759" s="65" t="str">
        <f t="shared" si="1223"/>
        <v>189102076</v>
      </c>
      <c r="AI2759" s="65">
        <v>18910207</v>
      </c>
      <c r="AJ2759" s="65" t="s">
        <v>5371</v>
      </c>
      <c r="AK2759" s="65">
        <v>6</v>
      </c>
      <c r="AL2759" s="65" t="s">
        <v>3440</v>
      </c>
      <c r="AN2759" s="65" t="str">
        <f t="shared" si="1218"/>
        <v/>
      </c>
    </row>
    <row r="2760" spans="1:40" ht="16.8" customHeight="1" x14ac:dyDescent="0.25">
      <c r="A2760" s="113">
        <v>3</v>
      </c>
      <c r="B2760" s="342" t="s">
        <v>23</v>
      </c>
      <c r="D2760" s="334" t="str">
        <f t="shared" ref="D2760" si="1226">IF(C2760="",IF(D2758&gt;D2759,"'W'",IF(D2758=D2759,"'D'","'L'")),_xlfn.CONCAT("'",C2760,"'"))</f>
        <v>'W'</v>
      </c>
      <c r="E2760" s="211">
        <f t="shared" si="1224"/>
        <v>18830217</v>
      </c>
      <c r="F2760" s="262">
        <v>7</v>
      </c>
      <c r="G2760" s="211" t="s">
        <v>5042</v>
      </c>
      <c r="R2760" s="112" t="str">
        <f>IF(D2760="","", CONCATENATE("Update games set ", B2760, "= ",D2760," where game_id=", E2760))</f>
        <v>Update games set Result= 'W' where game_id=18830217</v>
      </c>
      <c r="S2760" s="112" t="str">
        <f t="shared" si="1219"/>
        <v>Update lineups set player_name = 'Fletcher', raw_name = 'Fletcher' where game_id = 18830217 and player_order = 7</v>
      </c>
      <c r="T2760" s="112" t="str">
        <f t="shared" si="1220"/>
        <v/>
      </c>
      <c r="U2760" s="200" t="str">
        <f t="shared" si="1217"/>
        <v/>
      </c>
      <c r="V2760" s="112" t="str">
        <f t="shared" si="1221"/>
        <v/>
      </c>
      <c r="W2760" s="415" t="str">
        <f t="shared" si="1222"/>
        <v/>
      </c>
      <c r="Y2760" s="65" t="str">
        <f t="shared" si="1201"/>
        <v/>
      </c>
      <c r="Z2760" s="65" t="str">
        <f t="shared" si="1202"/>
        <v/>
      </c>
      <c r="AA2760" s="65" t="str">
        <f t="shared" si="1203"/>
        <v/>
      </c>
      <c r="AB2760" s="65" t="str">
        <f t="shared" si="1204"/>
        <v/>
      </c>
      <c r="AC2760" s="65" t="str">
        <f t="shared" si="1205"/>
        <v/>
      </c>
      <c r="AH2760" s="65" t="str">
        <f t="shared" si="1223"/>
        <v>189102077</v>
      </c>
      <c r="AI2760" s="65">
        <v>18910207</v>
      </c>
      <c r="AJ2760" s="65" t="s">
        <v>5371</v>
      </c>
      <c r="AK2760" s="65">
        <v>7</v>
      </c>
      <c r="AL2760" s="65" t="s">
        <v>3444</v>
      </c>
      <c r="AN2760" s="65" t="str">
        <f t="shared" si="1218"/>
        <v/>
      </c>
    </row>
    <row r="2761" spans="1:40" ht="16.8" customHeight="1" x14ac:dyDescent="0.25">
      <c r="A2761" s="113">
        <v>3</v>
      </c>
      <c r="B2761" s="342" t="s">
        <v>768</v>
      </c>
      <c r="D2761" s="349" t="str">
        <f t="shared" ref="D2761:D2814" si="1227">IF(C2761="", "", C2761)</f>
        <v/>
      </c>
      <c r="E2761" s="211">
        <f t="shared" si="1224"/>
        <v>18830217</v>
      </c>
      <c r="F2761" s="262">
        <v>8</v>
      </c>
      <c r="G2761" s="211" t="s">
        <v>5197</v>
      </c>
      <c r="R2761" s="112" t="str">
        <f>IF(D2761="","", CONCATENATE("Update games set ", B2761, "= ",D2761," where game_id=", E2761))</f>
        <v/>
      </c>
      <c r="S2761" s="112" t="str">
        <f t="shared" si="1219"/>
        <v>Update lineups set player_name = 'Danks', raw_name = 'Danks' where game_id = 18830217 and player_order = 8</v>
      </c>
      <c r="T2761" s="112" t="str">
        <f t="shared" si="1220"/>
        <v/>
      </c>
      <c r="U2761" s="200" t="str">
        <f t="shared" si="1217"/>
        <v/>
      </c>
      <c r="V2761" s="112" t="str">
        <f t="shared" si="1221"/>
        <v/>
      </c>
      <c r="W2761" s="415" t="str">
        <f t="shared" si="1222"/>
        <v/>
      </c>
      <c r="Y2761" s="65" t="str">
        <f t="shared" si="1201"/>
        <v/>
      </c>
      <c r="Z2761" s="65" t="str">
        <f t="shared" si="1202"/>
        <v/>
      </c>
      <c r="AA2761" s="65" t="str">
        <f t="shared" si="1203"/>
        <v/>
      </c>
      <c r="AB2761" s="65" t="str">
        <f t="shared" si="1204"/>
        <v/>
      </c>
      <c r="AC2761" s="65" t="str">
        <f t="shared" si="1205"/>
        <v/>
      </c>
      <c r="AH2761" s="65" t="str">
        <f t="shared" si="1223"/>
        <v>189102078</v>
      </c>
      <c r="AI2761" s="65">
        <v>18910207</v>
      </c>
      <c r="AJ2761" s="65" t="s">
        <v>5371</v>
      </c>
      <c r="AK2761" s="65">
        <v>8</v>
      </c>
      <c r="AL2761" s="65" t="s">
        <v>3653</v>
      </c>
      <c r="AN2761" s="65" t="str">
        <f t="shared" si="1218"/>
        <v/>
      </c>
    </row>
    <row r="2762" spans="1:40" ht="16.8" customHeight="1" x14ac:dyDescent="0.25">
      <c r="A2762" s="113">
        <v>3</v>
      </c>
      <c r="B2762" s="342" t="s">
        <v>766</v>
      </c>
      <c r="D2762" s="349" t="str">
        <f t="shared" si="1227"/>
        <v/>
      </c>
      <c r="E2762" s="211">
        <f t="shared" si="1224"/>
        <v>18830217</v>
      </c>
      <c r="F2762" s="262">
        <v>9</v>
      </c>
      <c r="G2762" s="194" t="s">
        <v>4806</v>
      </c>
      <c r="H2762" s="194"/>
      <c r="N2762" s="417"/>
      <c r="O2762" s="194"/>
      <c r="P2762" s="194"/>
      <c r="R2762" s="112" t="str">
        <f>IF(D2762="","", CONCATENATE("Update games set ", B2762, "= ",D2762," where game_id=", E2762))</f>
        <v/>
      </c>
      <c r="S2762" s="112" t="str">
        <f t="shared" si="1219"/>
        <v>Update lineups set player_name = 'SW Widdowson', raw_name = 'SW Widdowson' where game_id = 18830217 and player_order = 9</v>
      </c>
      <c r="T2762" s="112" t="str">
        <f t="shared" si="1220"/>
        <v/>
      </c>
      <c r="U2762" s="200" t="str">
        <f t="shared" si="1217"/>
        <v/>
      </c>
      <c r="V2762" s="112" t="str">
        <f t="shared" si="1221"/>
        <v/>
      </c>
      <c r="W2762" s="415" t="str">
        <f t="shared" si="1222"/>
        <v/>
      </c>
      <c r="Y2762" s="65" t="str">
        <f t="shared" si="1201"/>
        <v/>
      </c>
      <c r="Z2762" s="65" t="str">
        <f t="shared" si="1202"/>
        <v/>
      </c>
      <c r="AA2762" s="65" t="str">
        <f t="shared" si="1203"/>
        <v/>
      </c>
      <c r="AB2762" s="65" t="str">
        <f t="shared" si="1204"/>
        <v/>
      </c>
      <c r="AC2762" s="65" t="str">
        <f t="shared" si="1205"/>
        <v/>
      </c>
      <c r="AH2762" s="65" t="str">
        <f t="shared" si="1223"/>
        <v>189102079</v>
      </c>
      <c r="AI2762" s="65">
        <v>18910207</v>
      </c>
      <c r="AJ2762" s="65" t="s">
        <v>5371</v>
      </c>
      <c r="AK2762" s="65">
        <v>9</v>
      </c>
      <c r="AL2762" s="65" t="s">
        <v>3296</v>
      </c>
      <c r="AN2762" s="65" t="str">
        <f t="shared" si="1218"/>
        <v/>
      </c>
    </row>
    <row r="2763" spans="1:40" ht="16.8" customHeight="1" x14ac:dyDescent="0.25">
      <c r="A2763" s="113">
        <v>3</v>
      </c>
      <c r="B2763" s="342" t="s">
        <v>753</v>
      </c>
      <c r="C2763" s="351"/>
      <c r="D2763" s="350" t="str">
        <f t="shared" ref="D2763:D2811" si="1228">IF(C2763="", "", CONCATENATE("'", C2763,"'"))</f>
        <v/>
      </c>
      <c r="E2763" s="211">
        <f t="shared" si="1224"/>
        <v>18830217</v>
      </c>
      <c r="F2763" s="262">
        <v>10</v>
      </c>
      <c r="G2763" s="194" t="s">
        <v>5006</v>
      </c>
      <c r="N2763" s="417"/>
      <c r="O2763" s="194"/>
      <c r="P2763" s="194"/>
      <c r="R2763" s="112" t="str">
        <f>IF(D2763="","", CONCATENATE("Update games set ", B2763, "= ",D2763," where game_id=", E2763))</f>
        <v/>
      </c>
      <c r="S2763" s="112" t="str">
        <f t="shared" si="1219"/>
        <v>Update lineups set player_name = 'Parr', raw_name = 'Parr' where game_id = 18830217 and player_order = 10</v>
      </c>
      <c r="T2763" s="112" t="str">
        <f t="shared" si="1220"/>
        <v/>
      </c>
      <c r="U2763" s="200" t="str">
        <f t="shared" si="1217"/>
        <v/>
      </c>
      <c r="V2763" s="112" t="str">
        <f t="shared" si="1221"/>
        <v/>
      </c>
      <c r="W2763" s="415" t="str">
        <f t="shared" si="1222"/>
        <v/>
      </c>
      <c r="Y2763" s="65" t="str">
        <f t="shared" si="1201"/>
        <v/>
      </c>
      <c r="Z2763" s="65" t="str">
        <f t="shared" si="1202"/>
        <v/>
      </c>
      <c r="AA2763" s="65" t="str">
        <f t="shared" si="1203"/>
        <v/>
      </c>
      <c r="AB2763" s="65" t="str">
        <f t="shared" si="1204"/>
        <v/>
      </c>
      <c r="AC2763" s="65" t="str">
        <f t="shared" si="1205"/>
        <v/>
      </c>
      <c r="AH2763" s="65" t="str">
        <f t="shared" si="1223"/>
        <v>1891020710</v>
      </c>
      <c r="AI2763" s="65">
        <v>18910207</v>
      </c>
      <c r="AJ2763" s="65" t="s">
        <v>5371</v>
      </c>
      <c r="AK2763" s="65">
        <v>10</v>
      </c>
      <c r="AL2763" s="65" t="s">
        <v>2943</v>
      </c>
      <c r="AN2763" s="65" t="str">
        <f t="shared" si="1218"/>
        <v/>
      </c>
    </row>
    <row r="2764" spans="1:40" ht="16.8" customHeight="1" x14ac:dyDescent="0.25">
      <c r="A2764" s="113">
        <v>3</v>
      </c>
      <c r="B2764" s="342" t="s">
        <v>746</v>
      </c>
      <c r="C2764" s="351" t="s">
        <v>5062</v>
      </c>
      <c r="D2764" s="334" t="str">
        <f>CONCATENATE("'", LEFT(E2764,4),"-",MID(E2764,5,2),"-", MID(E2764,7,2), " ", C2764,"'")</f>
        <v>'1883-02-17 15:00'</v>
      </c>
      <c r="E2764" s="211">
        <f t="shared" si="1224"/>
        <v>18830217</v>
      </c>
      <c r="F2764" s="262">
        <v>11</v>
      </c>
      <c r="G2764" s="211" t="s">
        <v>5211</v>
      </c>
      <c r="R2764" s="112" t="str">
        <f>IF(D2764="","", CONCATENATE("Update games set ", B2764, "= ",D2764," where game_id=", E2764))</f>
        <v>Update games set Game_date= '1883-02-17 15:00' where game_id=18830217</v>
      </c>
      <c r="S2764" s="112" t="str">
        <f t="shared" si="1219"/>
        <v>Update lineups set player_name = 'H Lindley', raw_name = 'H Lindley' where game_id = 18830217 and player_order = 11</v>
      </c>
      <c r="T2764" s="112" t="str">
        <f t="shared" si="1220"/>
        <v/>
      </c>
      <c r="U2764" s="200" t="str">
        <f t="shared" si="1217"/>
        <v/>
      </c>
      <c r="V2764" s="112" t="str">
        <f t="shared" si="1221"/>
        <v/>
      </c>
      <c r="W2764" s="415" t="str">
        <f t="shared" si="1222"/>
        <v/>
      </c>
      <c r="Y2764" s="65" t="str">
        <f t="shared" si="1201"/>
        <v/>
      </c>
      <c r="Z2764" s="65" t="str">
        <f t="shared" si="1202"/>
        <v/>
      </c>
      <c r="AA2764" s="65" t="str">
        <f t="shared" si="1203"/>
        <v/>
      </c>
      <c r="AB2764" s="65" t="str">
        <f t="shared" si="1204"/>
        <v/>
      </c>
      <c r="AC2764" s="65" t="str">
        <f t="shared" si="1205"/>
        <v/>
      </c>
      <c r="AH2764" s="65" t="str">
        <f t="shared" si="1223"/>
        <v>1891020711</v>
      </c>
      <c r="AI2764" s="65">
        <v>18910207</v>
      </c>
      <c r="AJ2764" s="65" t="s">
        <v>5371</v>
      </c>
      <c r="AK2764" s="65">
        <v>11</v>
      </c>
      <c r="AL2764" s="65" t="s">
        <v>3632</v>
      </c>
      <c r="AN2764" s="65" t="str">
        <f t="shared" si="1218"/>
        <v/>
      </c>
    </row>
    <row r="2765" spans="1:40" ht="16.8" customHeight="1" x14ac:dyDescent="0.25">
      <c r="A2765" s="113">
        <v>3</v>
      </c>
      <c r="B2765" s="342" t="s">
        <v>25</v>
      </c>
      <c r="D2765" s="350" t="str">
        <f t="shared" si="1210"/>
        <v/>
      </c>
      <c r="E2765" s="211">
        <f t="shared" si="1224"/>
        <v>18830217</v>
      </c>
      <c r="F2765" s="262">
        <v>12</v>
      </c>
      <c r="G2765" s="212"/>
      <c r="H2765" s="212"/>
      <c r="N2765" s="416"/>
      <c r="O2765" s="212"/>
      <c r="P2765" s="212"/>
      <c r="R2765" s="112" t="str">
        <f>IF(D2765="","", CONCATENATE("Update games set ", B2765, "= ",D2765," where game_id=", E2765))</f>
        <v/>
      </c>
      <c r="S2765" s="112" t="str">
        <f t="shared" si="1219"/>
        <v/>
      </c>
      <c r="T2765" s="112" t="str">
        <f t="shared" si="1220"/>
        <v/>
      </c>
      <c r="U2765" s="200" t="str">
        <f t="shared" si="1217"/>
        <v/>
      </c>
      <c r="V2765" s="112" t="str">
        <f t="shared" si="1221"/>
        <v/>
      </c>
      <c r="W2765" s="415" t="str">
        <f t="shared" si="1222"/>
        <v/>
      </c>
      <c r="Y2765" s="65" t="str">
        <f t="shared" si="1201"/>
        <v/>
      </c>
      <c r="Z2765" s="65" t="str">
        <f t="shared" si="1202"/>
        <v/>
      </c>
      <c r="AA2765" s="65" t="str">
        <f t="shared" si="1203"/>
        <v/>
      </c>
      <c r="AB2765" s="65" t="str">
        <f t="shared" si="1204"/>
        <v/>
      </c>
      <c r="AC2765" s="65" t="str">
        <f t="shared" si="1205"/>
        <v/>
      </c>
      <c r="AH2765" s="65" t="str">
        <f t="shared" si="1223"/>
        <v>1891020712</v>
      </c>
      <c r="AI2765" s="65">
        <v>18910207</v>
      </c>
      <c r="AJ2765" s="65" t="s">
        <v>5371</v>
      </c>
      <c r="AK2765" s="65">
        <v>12</v>
      </c>
      <c r="AL2765" s="65" t="s">
        <v>653</v>
      </c>
      <c r="AN2765" s="65" t="str">
        <f t="shared" si="1218"/>
        <v/>
      </c>
    </row>
    <row r="2766" spans="1:40" ht="16.8" customHeight="1" x14ac:dyDescent="0.25">
      <c r="A2766" s="113">
        <v>3</v>
      </c>
      <c r="B2766" s="342" t="s">
        <v>475</v>
      </c>
      <c r="D2766" s="349" t="str">
        <f t="shared" si="1227"/>
        <v/>
      </c>
      <c r="E2766" s="211">
        <f t="shared" si="1224"/>
        <v>18830217</v>
      </c>
      <c r="F2766" s="262">
        <v>13</v>
      </c>
      <c r="R2766" s="112" t="str">
        <f>IF(D2766="","", CONCATENATE("Update games set ", B2766, "= ",D2766," where game_id=", E2766))</f>
        <v/>
      </c>
      <c r="S2766" s="112" t="str">
        <f t="shared" si="1219"/>
        <v/>
      </c>
      <c r="T2766" s="112" t="str">
        <f t="shared" si="1220"/>
        <v/>
      </c>
      <c r="U2766" s="200" t="str">
        <f t="shared" si="1217"/>
        <v/>
      </c>
      <c r="V2766" s="112" t="str">
        <f t="shared" si="1221"/>
        <v/>
      </c>
      <c r="W2766" s="415" t="str">
        <f t="shared" si="1222"/>
        <v/>
      </c>
      <c r="Y2766" s="65" t="str">
        <f t="shared" ref="Y2766:Y2829" si="1229">IF(I2766="","",CONCATENATE("update goals set scorer_name = '",SUBSTITUTE(J2766, "'", "''"),"'"))</f>
        <v/>
      </c>
      <c r="Z2766" s="65" t="str">
        <f t="shared" ref="Z2766:Z2829" si="1230">IF(K2766="", "", CONCATENATE(", goal_min = ", K2766))</f>
        <v/>
      </c>
      <c r="AA2766" s="65" t="str">
        <f t="shared" ref="AA2766:AA2829" si="1231">IF(L2766="", "", CONCATENATE(", Pen = '", UPPER(L2766), "'"))</f>
        <v/>
      </c>
      <c r="AB2766" s="65" t="str">
        <f t="shared" ref="AB2766:AB2829" si="1232">IF(M2766="", "", CONCATENATE(", OG = '", UPPER(M2766), "'"))</f>
        <v/>
      </c>
      <c r="AC2766" s="65" t="str">
        <f t="shared" ref="AC2766:AC2829" si="1233">IF(I2766="", "", CONCATENATE(" where game_id = ", E2766, " and goal_order = ", I2766))</f>
        <v/>
      </c>
      <c r="AH2766" s="65" t="str">
        <f t="shared" si="1223"/>
        <v>1891020713</v>
      </c>
      <c r="AI2766" s="65">
        <v>18910207</v>
      </c>
      <c r="AJ2766" s="65" t="s">
        <v>5371</v>
      </c>
      <c r="AK2766" s="65">
        <v>13</v>
      </c>
      <c r="AL2766" s="65" t="s">
        <v>653</v>
      </c>
      <c r="AN2766" s="65" t="str">
        <f t="shared" si="1218"/>
        <v/>
      </c>
    </row>
    <row r="2767" spans="1:40" ht="16.8" customHeight="1" x14ac:dyDescent="0.25">
      <c r="A2767" s="113">
        <v>3</v>
      </c>
      <c r="B2767" s="342" t="s">
        <v>20</v>
      </c>
      <c r="C2767" s="342" t="s">
        <v>5082</v>
      </c>
      <c r="D2767" s="350" t="str">
        <f t="shared" si="1210"/>
        <v>'Trent Bridge'</v>
      </c>
      <c r="E2767" s="211">
        <f t="shared" si="1224"/>
        <v>18830217</v>
      </c>
      <c r="F2767" s="262">
        <v>14</v>
      </c>
      <c r="R2767" s="112" t="str">
        <f>IF(D2767="","", CONCATENATE("Update games set ", B2767, "= ",D2767," where game_id=", E2767))</f>
        <v>Update games set Ground= 'Trent Bridge' where game_id=18830217</v>
      </c>
      <c r="S2767" s="112" t="str">
        <f t="shared" si="1219"/>
        <v/>
      </c>
      <c r="T2767" s="112" t="str">
        <f t="shared" si="1220"/>
        <v/>
      </c>
      <c r="U2767" s="200" t="str">
        <f t="shared" si="1217"/>
        <v/>
      </c>
      <c r="V2767" s="112" t="str">
        <f t="shared" si="1221"/>
        <v/>
      </c>
      <c r="W2767" s="415" t="str">
        <f t="shared" si="1222"/>
        <v/>
      </c>
      <c r="Y2767" s="65" t="str">
        <f t="shared" si="1229"/>
        <v/>
      </c>
      <c r="Z2767" s="65" t="str">
        <f t="shared" si="1230"/>
        <v/>
      </c>
      <c r="AA2767" s="65" t="str">
        <f t="shared" si="1231"/>
        <v/>
      </c>
      <c r="AB2767" s="65" t="str">
        <f t="shared" si="1232"/>
        <v/>
      </c>
      <c r="AC2767" s="65" t="str">
        <f t="shared" si="1233"/>
        <v/>
      </c>
      <c r="AH2767" s="65" t="str">
        <f t="shared" si="1223"/>
        <v>1891020714</v>
      </c>
      <c r="AI2767" s="65">
        <v>18910207</v>
      </c>
      <c r="AJ2767" s="65" t="s">
        <v>5371</v>
      </c>
      <c r="AK2767" s="65">
        <v>14</v>
      </c>
      <c r="AL2767" s="65" t="s">
        <v>653</v>
      </c>
      <c r="AN2767" s="65" t="str">
        <f t="shared" si="1218"/>
        <v/>
      </c>
    </row>
    <row r="2768" spans="1:40" ht="16.8" customHeight="1" x14ac:dyDescent="0.25">
      <c r="A2768" s="113">
        <v>3</v>
      </c>
      <c r="B2768" s="342" t="s">
        <v>4882</v>
      </c>
      <c r="C2768" s="342" t="str">
        <f>IF(C2767="", "", C2767)</f>
        <v>Trent Bridge</v>
      </c>
      <c r="D2768" s="350" t="str">
        <f t="shared" si="1210"/>
        <v>'Trent Bridge'</v>
      </c>
      <c r="E2768" s="211">
        <f t="shared" si="1224"/>
        <v>18830217</v>
      </c>
      <c r="F2768" s="262">
        <v>15</v>
      </c>
      <c r="R2768" s="112" t="str">
        <f>IF(D2768="","", CONCATENATE("Update games set ", B2768, "= ",D2768," where game_id=", E2768))</f>
        <v>Update games set Ground_parent= 'Trent Bridge' where game_id=18830217</v>
      </c>
      <c r="S2768" s="112" t="str">
        <f t="shared" si="1219"/>
        <v/>
      </c>
      <c r="T2768" s="112" t="str">
        <f t="shared" si="1220"/>
        <v/>
      </c>
      <c r="U2768" s="200" t="str">
        <f t="shared" si="1217"/>
        <v/>
      </c>
      <c r="V2768" s="112" t="str">
        <f t="shared" si="1221"/>
        <v/>
      </c>
      <c r="W2768" s="415" t="str">
        <f t="shared" si="1222"/>
        <v/>
      </c>
      <c r="Y2768" s="65" t="str">
        <f t="shared" si="1229"/>
        <v/>
      </c>
      <c r="Z2768" s="65" t="str">
        <f t="shared" si="1230"/>
        <v/>
      </c>
      <c r="AA2768" s="65" t="str">
        <f t="shared" si="1231"/>
        <v/>
      </c>
      <c r="AB2768" s="65" t="str">
        <f t="shared" si="1232"/>
        <v/>
      </c>
      <c r="AC2768" s="65" t="str">
        <f t="shared" si="1233"/>
        <v/>
      </c>
      <c r="AH2768" s="65" t="str">
        <f t="shared" si="1223"/>
        <v>1891020715</v>
      </c>
      <c r="AI2768" s="65">
        <v>18910207</v>
      </c>
      <c r="AJ2768" s="65" t="s">
        <v>5371</v>
      </c>
      <c r="AK2768" s="65">
        <v>15</v>
      </c>
      <c r="AL2768" s="65" t="s">
        <v>653</v>
      </c>
      <c r="AN2768" s="65" t="str">
        <f t="shared" si="1218"/>
        <v/>
      </c>
    </row>
    <row r="2769" spans="1:40" s="126" customFormat="1" ht="16.8" customHeight="1" thickBot="1" x14ac:dyDescent="0.3">
      <c r="A2769" s="113">
        <v>3</v>
      </c>
      <c r="B2769" s="116" t="s">
        <v>115</v>
      </c>
      <c r="C2769" s="352"/>
      <c r="D2769" s="370" t="str">
        <f t="shared" ref="D2769" si="1234">IF(MID(E2769,5,2)*1&gt;6,_xlfn.CONCAT("'",LEFT(E2769,4),"-",MID(E2769,3,2)+1,"'"),_xlfn.CONCAT("'",LEFT(E2769,4)-1,"-",MID(E2769,3,2),"'"))</f>
        <v>'1882-83'</v>
      </c>
      <c r="E2769" s="214">
        <f t="shared" si="1224"/>
        <v>18830217</v>
      </c>
      <c r="F2769" s="266">
        <v>16</v>
      </c>
      <c r="G2769" s="343"/>
      <c r="H2769" s="343"/>
      <c r="I2769" s="267"/>
      <c r="J2769" s="214"/>
      <c r="K2769" s="266"/>
      <c r="L2769" s="266"/>
      <c r="M2769" s="266"/>
      <c r="N2769" s="419"/>
      <c r="O2769" s="343"/>
      <c r="P2769" s="343"/>
      <c r="Q2769" s="346"/>
      <c r="R2769" s="112" t="str">
        <f>IF(D2769="","", CONCATENATE("Update games set ", B2769, "= ",D2769," where game_id=", E2769))</f>
        <v>Update games set Season= '1882-83' where game_id=18830217</v>
      </c>
      <c r="S2769" s="112" t="str">
        <f t="shared" si="1219"/>
        <v/>
      </c>
      <c r="T2769" s="112" t="str">
        <f t="shared" si="1220"/>
        <v/>
      </c>
      <c r="U2769" s="200" t="str">
        <f t="shared" si="1217"/>
        <v/>
      </c>
      <c r="V2769" s="112" t="str">
        <f t="shared" si="1221"/>
        <v/>
      </c>
      <c r="W2769" s="415" t="str">
        <f t="shared" si="1222"/>
        <v/>
      </c>
      <c r="X2769" s="240"/>
      <c r="Y2769" s="65" t="str">
        <f t="shared" si="1229"/>
        <v/>
      </c>
      <c r="Z2769" s="65" t="str">
        <f t="shared" si="1230"/>
        <v/>
      </c>
      <c r="AA2769" s="65" t="str">
        <f t="shared" si="1231"/>
        <v/>
      </c>
      <c r="AB2769" s="65" t="str">
        <f t="shared" si="1232"/>
        <v/>
      </c>
      <c r="AC2769" s="65" t="str">
        <f t="shared" si="1233"/>
        <v/>
      </c>
      <c r="AH2769" s="65" t="str">
        <f t="shared" si="1223"/>
        <v>1891020716</v>
      </c>
      <c r="AI2769" s="126">
        <v>18910207</v>
      </c>
      <c r="AJ2769" s="126" t="s">
        <v>5371</v>
      </c>
      <c r="AK2769" s="126">
        <v>16</v>
      </c>
      <c r="AL2769" s="126" t="s">
        <v>653</v>
      </c>
      <c r="AN2769" s="65" t="str">
        <f t="shared" si="1218"/>
        <v/>
      </c>
    </row>
    <row r="2770" spans="1:40" ht="15" thickTop="1" x14ac:dyDescent="0.25">
      <c r="A2770" s="113">
        <v>3</v>
      </c>
      <c r="B2770" s="341" t="s">
        <v>22</v>
      </c>
      <c r="C2770" s="341" t="s">
        <v>5212</v>
      </c>
      <c r="D2770" s="341" t="str">
        <f t="shared" si="1210"/>
        <v>'St Georges, Birmingham'</v>
      </c>
      <c r="E2770" s="211">
        <v>18830414</v>
      </c>
      <c r="F2770" s="262">
        <v>1</v>
      </c>
      <c r="H2770" s="212"/>
      <c r="R2770" s="112" t="str">
        <f>IF(D2770="","", CONCATENATE("Update games set ", B2770, "= ",D2770," where game_id=", E2770))</f>
        <v>Update games set Opponent= 'St Georges, Birmingham' where game_id=18830414</v>
      </c>
      <c r="S2770" s="112" t="str">
        <f t="shared" si="1219"/>
        <v/>
      </c>
      <c r="T2770" s="112" t="str">
        <f t="shared" si="1220"/>
        <v/>
      </c>
      <c r="U2770" s="200" t="str">
        <f t="shared" si="1217"/>
        <v/>
      </c>
      <c r="V2770" s="112" t="str">
        <f t="shared" si="1221"/>
        <v/>
      </c>
      <c r="W2770" s="415" t="str">
        <f t="shared" si="1222"/>
        <v/>
      </c>
      <c r="Y2770" s="65" t="str">
        <f t="shared" si="1229"/>
        <v/>
      </c>
      <c r="Z2770" s="65" t="str">
        <f t="shared" si="1230"/>
        <v/>
      </c>
      <c r="AA2770" s="65" t="str">
        <f t="shared" si="1231"/>
        <v/>
      </c>
      <c r="AB2770" s="65" t="str">
        <f t="shared" si="1232"/>
        <v/>
      </c>
      <c r="AC2770" s="65" t="str">
        <f t="shared" si="1233"/>
        <v/>
      </c>
      <c r="AH2770" s="65" t="str">
        <f t="shared" si="1223"/>
        <v>189102111</v>
      </c>
      <c r="AI2770" s="65">
        <v>18910211</v>
      </c>
      <c r="AJ2770" s="65" t="s">
        <v>5371</v>
      </c>
      <c r="AK2770" s="65">
        <v>1</v>
      </c>
      <c r="AL2770" s="65" t="s">
        <v>2062</v>
      </c>
      <c r="AN2770" s="65" t="str">
        <f t="shared" si="1218"/>
        <v>update games set source = 'The Nottingham Forest Football Scrapbook' where game_id = 18830414</v>
      </c>
    </row>
    <row r="2771" spans="1:40" ht="16.8" customHeight="1" x14ac:dyDescent="0.25">
      <c r="A2771" s="113">
        <v>3</v>
      </c>
      <c r="B2771" s="342" t="s">
        <v>4979</v>
      </c>
      <c r="C2771" s="342" t="str">
        <f>IF(C2770="", "", C2770)</f>
        <v>St Georges, Birmingham</v>
      </c>
      <c r="D2771" s="350" t="str">
        <f t="shared" si="1210"/>
        <v>'St Georges, Birmingham'</v>
      </c>
      <c r="E2771" s="211">
        <f>E2770</f>
        <v>18830414</v>
      </c>
      <c r="F2771" s="262">
        <v>2</v>
      </c>
      <c r="R2771" s="112" t="str">
        <f>IF(D2771="","", CONCATENATE("Update games set ", B2771, "= ",D2771," where game_id=", E2771))</f>
        <v>Update games set Opp_parent= 'St Georges, Birmingham' where game_id=18830414</v>
      </c>
      <c r="S2771" s="112" t="str">
        <f t="shared" si="1219"/>
        <v/>
      </c>
      <c r="T2771" s="112" t="str">
        <f t="shared" si="1220"/>
        <v/>
      </c>
      <c r="U2771" s="200" t="str">
        <f t="shared" si="1217"/>
        <v/>
      </c>
      <c r="V2771" s="112" t="str">
        <f t="shared" si="1221"/>
        <v/>
      </c>
      <c r="W2771" s="415" t="str">
        <f t="shared" si="1222"/>
        <v/>
      </c>
      <c r="Y2771" s="65" t="str">
        <f t="shared" si="1229"/>
        <v/>
      </c>
      <c r="Z2771" s="65" t="str">
        <f t="shared" si="1230"/>
        <v/>
      </c>
      <c r="AA2771" s="65" t="str">
        <f t="shared" si="1231"/>
        <v/>
      </c>
      <c r="AB2771" s="65" t="str">
        <f t="shared" si="1232"/>
        <v/>
      </c>
      <c r="AC2771" s="65" t="str">
        <f t="shared" si="1233"/>
        <v/>
      </c>
      <c r="AH2771" s="65" t="str">
        <f t="shared" si="1223"/>
        <v>189102112</v>
      </c>
      <c r="AI2771" s="65">
        <v>18910211</v>
      </c>
      <c r="AJ2771" s="65" t="s">
        <v>5371</v>
      </c>
      <c r="AK2771" s="65">
        <v>2</v>
      </c>
      <c r="AL2771" s="65" t="s">
        <v>2046</v>
      </c>
      <c r="AN2771" s="65" t="str">
        <f t="shared" si="1218"/>
        <v/>
      </c>
    </row>
    <row r="2772" spans="1:40" ht="16.8" customHeight="1" x14ac:dyDescent="0.25">
      <c r="A2772" s="113">
        <v>3</v>
      </c>
      <c r="B2772" s="342" t="s">
        <v>2653</v>
      </c>
      <c r="C2772" s="342" t="s">
        <v>664</v>
      </c>
      <c r="D2772" s="350" t="str">
        <f t="shared" si="1210"/>
        <v>'Wednesbury Cup'</v>
      </c>
      <c r="E2772" s="211">
        <f t="shared" ref="E2772:E2785" si="1235">E2771</f>
        <v>18830414</v>
      </c>
      <c r="F2772" s="262">
        <v>3</v>
      </c>
      <c r="R2772" s="112" t="str">
        <f>IF(D2772="","", CONCATENATE("Update games set ", B2772, "= ",D2772," where game_id=", E2772))</f>
        <v>Update games set Game_type= 'Wednesbury Cup' where game_id=18830414</v>
      </c>
      <c r="S2772" s="112" t="str">
        <f t="shared" si="1219"/>
        <v/>
      </c>
      <c r="T2772" s="112" t="str">
        <f t="shared" si="1220"/>
        <v/>
      </c>
      <c r="U2772" s="200" t="str">
        <f t="shared" si="1217"/>
        <v/>
      </c>
      <c r="V2772" s="112" t="str">
        <f t="shared" si="1221"/>
        <v/>
      </c>
      <c r="W2772" s="415" t="str">
        <f t="shared" si="1222"/>
        <v/>
      </c>
      <c r="Y2772" s="65" t="str">
        <f t="shared" si="1229"/>
        <v/>
      </c>
      <c r="Z2772" s="65" t="str">
        <f t="shared" si="1230"/>
        <v/>
      </c>
      <c r="AA2772" s="65" t="str">
        <f t="shared" si="1231"/>
        <v/>
      </c>
      <c r="AB2772" s="65" t="str">
        <f t="shared" si="1232"/>
        <v/>
      </c>
      <c r="AC2772" s="65" t="str">
        <f t="shared" si="1233"/>
        <v/>
      </c>
      <c r="AH2772" s="65" t="str">
        <f t="shared" si="1223"/>
        <v>189102113</v>
      </c>
      <c r="AI2772" s="65">
        <v>18910211</v>
      </c>
      <c r="AJ2772" s="65" t="s">
        <v>5371</v>
      </c>
      <c r="AK2772" s="65">
        <v>3</v>
      </c>
      <c r="AL2772" s="65" t="s">
        <v>3596</v>
      </c>
      <c r="AN2772" s="65" t="str">
        <f t="shared" si="1218"/>
        <v/>
      </c>
    </row>
    <row r="2773" spans="1:40" ht="16.8" customHeight="1" x14ac:dyDescent="0.25">
      <c r="A2773" s="113">
        <v>3</v>
      </c>
      <c r="B2773" s="342" t="s">
        <v>4978</v>
      </c>
      <c r="C2773" s="342" t="s">
        <v>0</v>
      </c>
      <c r="D2773" s="350" t="str">
        <f t="shared" si="1210"/>
        <v>'A'</v>
      </c>
      <c r="E2773" s="211">
        <f t="shared" si="1235"/>
        <v>18830414</v>
      </c>
      <c r="F2773" s="262">
        <v>4</v>
      </c>
      <c r="R2773" s="112" t="str">
        <f>IF(D2773="","", CONCATENATE("Update games set ", B2773, "= ",D2773," where game_id=", E2773))</f>
        <v>Update games set HAN= 'A' where game_id=18830414</v>
      </c>
      <c r="S2773" s="112" t="str">
        <f t="shared" si="1219"/>
        <v/>
      </c>
      <c r="T2773" s="112" t="str">
        <f t="shared" si="1220"/>
        <v/>
      </c>
      <c r="U2773" s="200" t="str">
        <f t="shared" si="1217"/>
        <v/>
      </c>
      <c r="V2773" s="112" t="str">
        <f t="shared" si="1221"/>
        <v/>
      </c>
      <c r="W2773" s="415" t="str">
        <f t="shared" si="1222"/>
        <v/>
      </c>
      <c r="Y2773" s="65" t="str">
        <f t="shared" si="1229"/>
        <v/>
      </c>
      <c r="Z2773" s="65" t="str">
        <f t="shared" si="1230"/>
        <v/>
      </c>
      <c r="AA2773" s="65" t="str">
        <f t="shared" si="1231"/>
        <v/>
      </c>
      <c r="AB2773" s="65" t="str">
        <f t="shared" si="1232"/>
        <v/>
      </c>
      <c r="AC2773" s="65" t="str">
        <f t="shared" si="1233"/>
        <v/>
      </c>
      <c r="AH2773" s="65" t="str">
        <f t="shared" si="1223"/>
        <v>189102114</v>
      </c>
      <c r="AI2773" s="65">
        <v>18910211</v>
      </c>
      <c r="AJ2773" s="65" t="s">
        <v>5371</v>
      </c>
      <c r="AK2773" s="65">
        <v>4</v>
      </c>
      <c r="AL2773" s="65" t="s">
        <v>3645</v>
      </c>
      <c r="AN2773" s="65" t="str">
        <f t="shared" si="1218"/>
        <v/>
      </c>
    </row>
    <row r="2774" spans="1:40" ht="16.8" customHeight="1" x14ac:dyDescent="0.25">
      <c r="A2774" s="113">
        <v>3</v>
      </c>
      <c r="B2774" s="342" t="s">
        <v>5</v>
      </c>
      <c r="C2774" s="342">
        <v>2</v>
      </c>
      <c r="D2774" s="349">
        <f t="shared" si="1225"/>
        <v>2</v>
      </c>
      <c r="E2774" s="211">
        <f t="shared" si="1235"/>
        <v>18830414</v>
      </c>
      <c r="F2774" s="262">
        <v>5</v>
      </c>
      <c r="R2774" s="112" t="str">
        <f>IF(D2774="","", CONCATENATE("Update games set ", B2774, "= ",D2774," where game_id=", E2774))</f>
        <v>Update games set F= 2 where game_id=18830414</v>
      </c>
      <c r="S2774" s="112" t="str">
        <f t="shared" si="1219"/>
        <v/>
      </c>
      <c r="T2774" s="112" t="str">
        <f t="shared" si="1220"/>
        <v/>
      </c>
      <c r="U2774" s="200" t="str">
        <f t="shared" si="1217"/>
        <v/>
      </c>
      <c r="V2774" s="112" t="str">
        <f t="shared" si="1221"/>
        <v/>
      </c>
      <c r="W2774" s="415" t="str">
        <f t="shared" si="1222"/>
        <v/>
      </c>
      <c r="Y2774" s="65" t="str">
        <f t="shared" si="1229"/>
        <v/>
      </c>
      <c r="Z2774" s="65" t="str">
        <f t="shared" si="1230"/>
        <v/>
      </c>
      <c r="AA2774" s="65" t="str">
        <f t="shared" si="1231"/>
        <v/>
      </c>
      <c r="AB2774" s="65" t="str">
        <f t="shared" si="1232"/>
        <v/>
      </c>
      <c r="AC2774" s="65" t="str">
        <f t="shared" si="1233"/>
        <v/>
      </c>
      <c r="AH2774" s="65" t="str">
        <f t="shared" si="1223"/>
        <v>189102115</v>
      </c>
      <c r="AI2774" s="65">
        <v>18910211</v>
      </c>
      <c r="AJ2774" s="65" t="s">
        <v>5371</v>
      </c>
      <c r="AK2774" s="65">
        <v>5</v>
      </c>
      <c r="AL2774" s="65" t="s">
        <v>3590</v>
      </c>
      <c r="AN2774" s="65" t="str">
        <f t="shared" si="1218"/>
        <v/>
      </c>
    </row>
    <row r="2775" spans="1:40" ht="16.8" customHeight="1" x14ac:dyDescent="0.25">
      <c r="A2775" s="113">
        <v>3</v>
      </c>
      <c r="B2775" s="342" t="s">
        <v>0</v>
      </c>
      <c r="C2775" s="342">
        <v>1</v>
      </c>
      <c r="D2775" s="349">
        <f t="shared" si="1225"/>
        <v>1</v>
      </c>
      <c r="E2775" s="211">
        <f t="shared" si="1235"/>
        <v>18830414</v>
      </c>
      <c r="F2775" s="262">
        <v>6</v>
      </c>
      <c r="R2775" s="112" t="str">
        <f>IF(D2775="","", CONCATENATE("Update games set ", B2775, "= ",D2775," where game_id=", E2775))</f>
        <v>Update games set A= 1 where game_id=18830414</v>
      </c>
      <c r="S2775" s="112" t="str">
        <f t="shared" si="1219"/>
        <v/>
      </c>
      <c r="T2775" s="112" t="str">
        <f t="shared" si="1220"/>
        <v/>
      </c>
      <c r="U2775" s="200" t="str">
        <f t="shared" si="1217"/>
        <v/>
      </c>
      <c r="V2775" s="112" t="str">
        <f t="shared" si="1221"/>
        <v/>
      </c>
      <c r="W2775" s="415" t="str">
        <f t="shared" si="1222"/>
        <v/>
      </c>
      <c r="Y2775" s="65" t="str">
        <f t="shared" si="1229"/>
        <v/>
      </c>
      <c r="Z2775" s="65" t="str">
        <f t="shared" si="1230"/>
        <v/>
      </c>
      <c r="AA2775" s="65" t="str">
        <f t="shared" si="1231"/>
        <v/>
      </c>
      <c r="AB2775" s="65" t="str">
        <f t="shared" si="1232"/>
        <v/>
      </c>
      <c r="AC2775" s="65" t="str">
        <f t="shared" si="1233"/>
        <v/>
      </c>
      <c r="AH2775" s="65" t="str">
        <f t="shared" si="1223"/>
        <v>189102116</v>
      </c>
      <c r="AI2775" s="65">
        <v>18910211</v>
      </c>
      <c r="AJ2775" s="65" t="s">
        <v>5371</v>
      </c>
      <c r="AK2775" s="65">
        <v>6</v>
      </c>
      <c r="AL2775" s="65" t="s">
        <v>2029</v>
      </c>
      <c r="AN2775" s="65" t="str">
        <f t="shared" si="1218"/>
        <v/>
      </c>
    </row>
    <row r="2776" spans="1:40" ht="16.8" customHeight="1" x14ac:dyDescent="0.25">
      <c r="A2776" s="113">
        <v>3</v>
      </c>
      <c r="B2776" s="342" t="s">
        <v>23</v>
      </c>
      <c r="D2776" s="334" t="str">
        <f t="shared" ref="D2776" si="1236">IF(C2776="",IF(D2774&gt;D2775,"'W'",IF(D2774=D2775,"'D'","'L'")),_xlfn.CONCAT("'",C2776,"'"))</f>
        <v>'W'</v>
      </c>
      <c r="E2776" s="211">
        <f t="shared" si="1235"/>
        <v>18830414</v>
      </c>
      <c r="F2776" s="262">
        <v>7</v>
      </c>
      <c r="R2776" s="112" t="str">
        <f>IF(D2776="","", CONCATENATE("Update games set ", B2776, "= ",D2776," where game_id=", E2776))</f>
        <v>Update games set Result= 'W' where game_id=18830414</v>
      </c>
      <c r="S2776" s="112" t="str">
        <f t="shared" si="1219"/>
        <v/>
      </c>
      <c r="T2776" s="112" t="str">
        <f t="shared" si="1220"/>
        <v/>
      </c>
      <c r="U2776" s="200" t="str">
        <f t="shared" si="1217"/>
        <v/>
      </c>
      <c r="V2776" s="112" t="str">
        <f t="shared" si="1221"/>
        <v/>
      </c>
      <c r="W2776" s="415" t="str">
        <f t="shared" si="1222"/>
        <v/>
      </c>
      <c r="Y2776" s="65" t="str">
        <f t="shared" si="1229"/>
        <v/>
      </c>
      <c r="Z2776" s="65" t="str">
        <f t="shared" si="1230"/>
        <v/>
      </c>
      <c r="AA2776" s="65" t="str">
        <f t="shared" si="1231"/>
        <v/>
      </c>
      <c r="AB2776" s="65" t="str">
        <f t="shared" si="1232"/>
        <v/>
      </c>
      <c r="AC2776" s="65" t="str">
        <f t="shared" si="1233"/>
        <v/>
      </c>
      <c r="AH2776" s="65" t="str">
        <f t="shared" si="1223"/>
        <v>189102117</v>
      </c>
      <c r="AI2776" s="65">
        <v>18910211</v>
      </c>
      <c r="AJ2776" s="65" t="s">
        <v>5371</v>
      </c>
      <c r="AK2776" s="65">
        <v>7</v>
      </c>
      <c r="AL2776" s="65" t="s">
        <v>3444</v>
      </c>
      <c r="AN2776" s="65" t="str">
        <f t="shared" si="1218"/>
        <v/>
      </c>
    </row>
    <row r="2777" spans="1:40" ht="16.8" customHeight="1" x14ac:dyDescent="0.25">
      <c r="A2777" s="113">
        <v>3</v>
      </c>
      <c r="B2777" s="342" t="s">
        <v>768</v>
      </c>
      <c r="D2777" s="349" t="str">
        <f t="shared" si="1227"/>
        <v/>
      </c>
      <c r="E2777" s="211">
        <f t="shared" si="1235"/>
        <v>18830414</v>
      </c>
      <c r="F2777" s="262">
        <v>8</v>
      </c>
      <c r="R2777" s="112" t="str">
        <f>IF(D2777="","", CONCATENATE("Update games set ", B2777, "= ",D2777," where game_id=", E2777))</f>
        <v/>
      </c>
      <c r="S2777" s="112" t="str">
        <f t="shared" si="1219"/>
        <v/>
      </c>
      <c r="T2777" s="112" t="str">
        <f t="shared" si="1220"/>
        <v/>
      </c>
      <c r="U2777" s="200" t="str">
        <f t="shared" si="1217"/>
        <v/>
      </c>
      <c r="V2777" s="112" t="str">
        <f t="shared" si="1221"/>
        <v/>
      </c>
      <c r="W2777" s="415" t="str">
        <f t="shared" si="1222"/>
        <v/>
      </c>
      <c r="Y2777" s="65" t="str">
        <f t="shared" si="1229"/>
        <v/>
      </c>
      <c r="Z2777" s="65" t="str">
        <f t="shared" si="1230"/>
        <v/>
      </c>
      <c r="AA2777" s="65" t="str">
        <f t="shared" si="1231"/>
        <v/>
      </c>
      <c r="AB2777" s="65" t="str">
        <f t="shared" si="1232"/>
        <v/>
      </c>
      <c r="AC2777" s="65" t="str">
        <f t="shared" si="1233"/>
        <v/>
      </c>
      <c r="AH2777" s="65" t="str">
        <f t="shared" si="1223"/>
        <v>189102118</v>
      </c>
      <c r="AI2777" s="65">
        <v>18910211</v>
      </c>
      <c r="AJ2777" s="65" t="s">
        <v>5371</v>
      </c>
      <c r="AK2777" s="65">
        <v>8</v>
      </c>
      <c r="AL2777" s="65" t="s">
        <v>3653</v>
      </c>
      <c r="AN2777" s="65" t="str">
        <f t="shared" si="1218"/>
        <v/>
      </c>
    </row>
    <row r="2778" spans="1:40" ht="16.8" customHeight="1" x14ac:dyDescent="0.25">
      <c r="A2778" s="113">
        <v>3</v>
      </c>
      <c r="B2778" s="342" t="s">
        <v>766</v>
      </c>
      <c r="D2778" s="349" t="str">
        <f t="shared" si="1227"/>
        <v/>
      </c>
      <c r="E2778" s="211">
        <f t="shared" si="1235"/>
        <v>18830414</v>
      </c>
      <c r="F2778" s="262">
        <v>9</v>
      </c>
      <c r="G2778" s="194"/>
      <c r="H2778" s="194"/>
      <c r="N2778" s="417"/>
      <c r="O2778" s="194"/>
      <c r="P2778" s="194"/>
      <c r="R2778" s="112" t="str">
        <f>IF(D2778="","", CONCATENATE("Update games set ", B2778, "= ",D2778," where game_id=", E2778))</f>
        <v/>
      </c>
      <c r="S2778" s="112" t="str">
        <f t="shared" si="1219"/>
        <v/>
      </c>
      <c r="T2778" s="112" t="str">
        <f t="shared" si="1220"/>
        <v/>
      </c>
      <c r="U2778" s="200" t="str">
        <f t="shared" si="1217"/>
        <v/>
      </c>
      <c r="V2778" s="112" t="str">
        <f t="shared" si="1221"/>
        <v/>
      </c>
      <c r="W2778" s="415" t="str">
        <f t="shared" si="1222"/>
        <v/>
      </c>
      <c r="Y2778" s="65" t="str">
        <f t="shared" si="1229"/>
        <v/>
      </c>
      <c r="Z2778" s="65" t="str">
        <f t="shared" si="1230"/>
        <v/>
      </c>
      <c r="AA2778" s="65" t="str">
        <f t="shared" si="1231"/>
        <v/>
      </c>
      <c r="AB2778" s="65" t="str">
        <f t="shared" si="1232"/>
        <v/>
      </c>
      <c r="AC2778" s="65" t="str">
        <f t="shared" si="1233"/>
        <v/>
      </c>
      <c r="AH2778" s="65" t="str">
        <f t="shared" si="1223"/>
        <v>189102119</v>
      </c>
      <c r="AI2778" s="65">
        <v>18910211</v>
      </c>
      <c r="AJ2778" s="65" t="s">
        <v>5371</v>
      </c>
      <c r="AK2778" s="65">
        <v>9</v>
      </c>
      <c r="AL2778" s="65" t="s">
        <v>3296</v>
      </c>
      <c r="AN2778" s="65" t="str">
        <f t="shared" si="1218"/>
        <v/>
      </c>
    </row>
    <row r="2779" spans="1:40" ht="16.8" customHeight="1" x14ac:dyDescent="0.25">
      <c r="A2779" s="113">
        <v>3</v>
      </c>
      <c r="B2779" s="342" t="s">
        <v>753</v>
      </c>
      <c r="C2779" s="351"/>
      <c r="D2779" s="350" t="str">
        <f t="shared" si="1228"/>
        <v/>
      </c>
      <c r="E2779" s="211">
        <f t="shared" si="1235"/>
        <v>18830414</v>
      </c>
      <c r="F2779" s="262">
        <v>10</v>
      </c>
      <c r="G2779" s="194"/>
      <c r="N2779" s="417"/>
      <c r="O2779" s="194"/>
      <c r="P2779" s="194"/>
      <c r="R2779" s="112" t="str">
        <f>IF(D2779="","", CONCATENATE("Update games set ", B2779, "= ",D2779," where game_id=", E2779))</f>
        <v/>
      </c>
      <c r="S2779" s="112" t="str">
        <f t="shared" si="1219"/>
        <v/>
      </c>
      <c r="T2779" s="112" t="str">
        <f t="shared" si="1220"/>
        <v/>
      </c>
      <c r="U2779" s="200" t="str">
        <f t="shared" si="1217"/>
        <v/>
      </c>
      <c r="V2779" s="112" t="str">
        <f t="shared" si="1221"/>
        <v/>
      </c>
      <c r="W2779" s="415" t="str">
        <f t="shared" si="1222"/>
        <v/>
      </c>
      <c r="Y2779" s="65" t="str">
        <f t="shared" si="1229"/>
        <v/>
      </c>
      <c r="Z2779" s="65" t="str">
        <f t="shared" si="1230"/>
        <v/>
      </c>
      <c r="AA2779" s="65" t="str">
        <f t="shared" si="1231"/>
        <v/>
      </c>
      <c r="AB2779" s="65" t="str">
        <f t="shared" si="1232"/>
        <v/>
      </c>
      <c r="AC2779" s="65" t="str">
        <f t="shared" si="1233"/>
        <v/>
      </c>
      <c r="AH2779" s="65" t="str">
        <f t="shared" si="1223"/>
        <v>1891021110</v>
      </c>
      <c r="AI2779" s="65">
        <v>18910211</v>
      </c>
      <c r="AJ2779" s="65" t="s">
        <v>5371</v>
      </c>
      <c r="AK2779" s="65">
        <v>10</v>
      </c>
      <c r="AL2779" s="65" t="s">
        <v>2943</v>
      </c>
      <c r="AN2779" s="65" t="str">
        <f t="shared" si="1218"/>
        <v/>
      </c>
    </row>
    <row r="2780" spans="1:40" ht="16.8" customHeight="1" x14ac:dyDescent="0.25">
      <c r="A2780" s="113">
        <v>3</v>
      </c>
      <c r="B2780" s="342" t="s">
        <v>746</v>
      </c>
      <c r="C2780" s="351" t="s">
        <v>5062</v>
      </c>
      <c r="D2780" s="334" t="str">
        <f>CONCATENATE("'", LEFT(E2780,4),"-",MID(E2780,5,2),"-", MID(E2780,7,2), " ", C2780,"'")</f>
        <v>'1883-04-14 15:00'</v>
      </c>
      <c r="E2780" s="211">
        <f t="shared" si="1235"/>
        <v>18830414</v>
      </c>
      <c r="F2780" s="262">
        <v>11</v>
      </c>
      <c r="R2780" s="112" t="str">
        <f>IF(D2780="","", CONCATENATE("Update games set ", B2780, "= ",D2780," where game_id=", E2780))</f>
        <v>Update games set Game_date= '1883-04-14 15:00' where game_id=18830414</v>
      </c>
      <c r="S2780" s="112" t="str">
        <f t="shared" si="1219"/>
        <v/>
      </c>
      <c r="T2780" s="112" t="str">
        <f t="shared" si="1220"/>
        <v/>
      </c>
      <c r="U2780" s="200" t="str">
        <f t="shared" si="1217"/>
        <v/>
      </c>
      <c r="V2780" s="112" t="str">
        <f t="shared" si="1221"/>
        <v/>
      </c>
      <c r="W2780" s="415" t="str">
        <f t="shared" si="1222"/>
        <v/>
      </c>
      <c r="Y2780" s="65" t="str">
        <f t="shared" si="1229"/>
        <v/>
      </c>
      <c r="Z2780" s="65" t="str">
        <f t="shared" si="1230"/>
        <v/>
      </c>
      <c r="AA2780" s="65" t="str">
        <f t="shared" si="1231"/>
        <v/>
      </c>
      <c r="AB2780" s="65" t="str">
        <f t="shared" si="1232"/>
        <v/>
      </c>
      <c r="AC2780" s="65" t="str">
        <f t="shared" si="1233"/>
        <v/>
      </c>
      <c r="AH2780" s="65" t="str">
        <f t="shared" si="1223"/>
        <v>1891021111</v>
      </c>
      <c r="AI2780" s="65">
        <v>18910211</v>
      </c>
      <c r="AJ2780" s="65" t="s">
        <v>5371</v>
      </c>
      <c r="AK2780" s="65">
        <v>11</v>
      </c>
      <c r="AL2780" s="65" t="s">
        <v>3632</v>
      </c>
      <c r="AN2780" s="65" t="str">
        <f t="shared" si="1218"/>
        <v/>
      </c>
    </row>
    <row r="2781" spans="1:40" ht="16.8" customHeight="1" x14ac:dyDescent="0.25">
      <c r="A2781" s="113">
        <v>3</v>
      </c>
      <c r="B2781" s="342" t="s">
        <v>25</v>
      </c>
      <c r="D2781" s="350" t="str">
        <f t="shared" si="1210"/>
        <v/>
      </c>
      <c r="E2781" s="211">
        <f t="shared" si="1235"/>
        <v>18830414</v>
      </c>
      <c r="F2781" s="262">
        <v>12</v>
      </c>
      <c r="G2781" s="212"/>
      <c r="H2781" s="212"/>
      <c r="N2781" s="416"/>
      <c r="O2781" s="212"/>
      <c r="P2781" s="212"/>
      <c r="R2781" s="112" t="str">
        <f>IF(D2781="","", CONCATENATE("Update games set ", B2781, "= ",D2781," where game_id=", E2781))</f>
        <v/>
      </c>
      <c r="S2781" s="112" t="str">
        <f t="shared" si="1219"/>
        <v/>
      </c>
      <c r="T2781" s="112" t="str">
        <f t="shared" si="1220"/>
        <v/>
      </c>
      <c r="U2781" s="200" t="str">
        <f t="shared" si="1217"/>
        <v/>
      </c>
      <c r="V2781" s="112" t="str">
        <f t="shared" si="1221"/>
        <v/>
      </c>
      <c r="W2781" s="415" t="str">
        <f t="shared" si="1222"/>
        <v/>
      </c>
      <c r="Y2781" s="65" t="str">
        <f t="shared" si="1229"/>
        <v/>
      </c>
      <c r="Z2781" s="65" t="str">
        <f t="shared" si="1230"/>
        <v/>
      </c>
      <c r="AA2781" s="65" t="str">
        <f t="shared" si="1231"/>
        <v/>
      </c>
      <c r="AB2781" s="65" t="str">
        <f t="shared" si="1232"/>
        <v/>
      </c>
      <c r="AC2781" s="65" t="str">
        <f t="shared" si="1233"/>
        <v/>
      </c>
      <c r="AH2781" s="65" t="str">
        <f t="shared" si="1223"/>
        <v>1891021112</v>
      </c>
      <c r="AI2781" s="65">
        <v>18910211</v>
      </c>
      <c r="AJ2781" s="65" t="s">
        <v>5371</v>
      </c>
      <c r="AK2781" s="65">
        <v>12</v>
      </c>
      <c r="AL2781" s="65" t="s">
        <v>653</v>
      </c>
      <c r="AN2781" s="65" t="str">
        <f t="shared" si="1218"/>
        <v/>
      </c>
    </row>
    <row r="2782" spans="1:40" ht="16.8" customHeight="1" x14ac:dyDescent="0.25">
      <c r="A2782" s="113">
        <v>3</v>
      </c>
      <c r="B2782" s="342" t="s">
        <v>475</v>
      </c>
      <c r="D2782" s="349" t="str">
        <f t="shared" si="1227"/>
        <v/>
      </c>
      <c r="E2782" s="211">
        <f t="shared" si="1235"/>
        <v>18830414</v>
      </c>
      <c r="F2782" s="262">
        <v>13</v>
      </c>
      <c r="R2782" s="112" t="str">
        <f>IF(D2782="","", CONCATENATE("Update games set ", B2782, "= ",D2782," where game_id=", E2782))</f>
        <v/>
      </c>
      <c r="S2782" s="112" t="str">
        <f t="shared" si="1219"/>
        <v/>
      </c>
      <c r="T2782" s="112" t="str">
        <f t="shared" si="1220"/>
        <v/>
      </c>
      <c r="U2782" s="200" t="str">
        <f t="shared" si="1217"/>
        <v/>
      </c>
      <c r="V2782" s="112" t="str">
        <f t="shared" si="1221"/>
        <v/>
      </c>
      <c r="W2782" s="415" t="str">
        <f t="shared" si="1222"/>
        <v/>
      </c>
      <c r="Y2782" s="65" t="str">
        <f t="shared" si="1229"/>
        <v/>
      </c>
      <c r="Z2782" s="65" t="str">
        <f t="shared" si="1230"/>
        <v/>
      </c>
      <c r="AA2782" s="65" t="str">
        <f t="shared" si="1231"/>
        <v/>
      </c>
      <c r="AB2782" s="65" t="str">
        <f t="shared" si="1232"/>
        <v/>
      </c>
      <c r="AC2782" s="65" t="str">
        <f t="shared" si="1233"/>
        <v/>
      </c>
      <c r="AH2782" s="65" t="str">
        <f t="shared" si="1223"/>
        <v>1891021113</v>
      </c>
      <c r="AI2782" s="65">
        <v>18910211</v>
      </c>
      <c r="AJ2782" s="65" t="s">
        <v>5371</v>
      </c>
      <c r="AK2782" s="65">
        <v>13</v>
      </c>
      <c r="AL2782" s="65" t="s">
        <v>653</v>
      </c>
      <c r="AN2782" s="65" t="str">
        <f t="shared" si="1218"/>
        <v/>
      </c>
    </row>
    <row r="2783" spans="1:40" ht="16.8" customHeight="1" x14ac:dyDescent="0.25">
      <c r="A2783" s="113">
        <v>3</v>
      </c>
      <c r="B2783" s="342" t="s">
        <v>20</v>
      </c>
      <c r="D2783" s="350" t="str">
        <f t="shared" si="1210"/>
        <v/>
      </c>
      <c r="E2783" s="211">
        <f t="shared" si="1235"/>
        <v>18830414</v>
      </c>
      <c r="F2783" s="262">
        <v>14</v>
      </c>
      <c r="R2783" s="112" t="str">
        <f>IF(D2783="","", CONCATENATE("Update games set ", B2783, "= ",D2783," where game_id=", E2783))</f>
        <v/>
      </c>
      <c r="S2783" s="112" t="str">
        <f t="shared" si="1219"/>
        <v/>
      </c>
      <c r="T2783" s="112" t="str">
        <f t="shared" si="1220"/>
        <v/>
      </c>
      <c r="U2783" s="200" t="str">
        <f t="shared" si="1217"/>
        <v/>
      </c>
      <c r="V2783" s="112" t="str">
        <f t="shared" si="1221"/>
        <v/>
      </c>
      <c r="W2783" s="415" t="str">
        <f t="shared" si="1222"/>
        <v/>
      </c>
      <c r="Y2783" s="65" t="str">
        <f t="shared" si="1229"/>
        <v/>
      </c>
      <c r="Z2783" s="65" t="str">
        <f t="shared" si="1230"/>
        <v/>
      </c>
      <c r="AA2783" s="65" t="str">
        <f t="shared" si="1231"/>
        <v/>
      </c>
      <c r="AB2783" s="65" t="str">
        <f t="shared" si="1232"/>
        <v/>
      </c>
      <c r="AC2783" s="65" t="str">
        <f t="shared" si="1233"/>
        <v/>
      </c>
      <c r="AH2783" s="65" t="str">
        <f t="shared" si="1223"/>
        <v>1891021114</v>
      </c>
      <c r="AI2783" s="65">
        <v>18910211</v>
      </c>
      <c r="AJ2783" s="65" t="s">
        <v>5371</v>
      </c>
      <c r="AK2783" s="65">
        <v>14</v>
      </c>
      <c r="AL2783" s="65" t="s">
        <v>653</v>
      </c>
      <c r="AN2783" s="65" t="str">
        <f t="shared" si="1218"/>
        <v/>
      </c>
    </row>
    <row r="2784" spans="1:40" ht="16.8" customHeight="1" x14ac:dyDescent="0.25">
      <c r="A2784" s="113">
        <v>3</v>
      </c>
      <c r="B2784" s="342" t="s">
        <v>4882</v>
      </c>
      <c r="C2784" s="342" t="str">
        <f>IF(C2783="", "", C2783)</f>
        <v/>
      </c>
      <c r="D2784" s="350" t="str">
        <f t="shared" si="1210"/>
        <v/>
      </c>
      <c r="E2784" s="211">
        <f t="shared" si="1235"/>
        <v>18830414</v>
      </c>
      <c r="F2784" s="262">
        <v>15</v>
      </c>
      <c r="R2784" s="112" t="str">
        <f>IF(D2784="","", CONCATENATE("Update games set ", B2784, "= ",D2784," where game_id=", E2784))</f>
        <v/>
      </c>
      <c r="S2784" s="112" t="str">
        <f t="shared" si="1219"/>
        <v/>
      </c>
      <c r="T2784" s="112" t="str">
        <f t="shared" si="1220"/>
        <v/>
      </c>
      <c r="U2784" s="200" t="str">
        <f t="shared" si="1217"/>
        <v/>
      </c>
      <c r="V2784" s="112" t="str">
        <f t="shared" si="1221"/>
        <v/>
      </c>
      <c r="W2784" s="415" t="str">
        <f t="shared" si="1222"/>
        <v/>
      </c>
      <c r="Y2784" s="65" t="str">
        <f t="shared" si="1229"/>
        <v/>
      </c>
      <c r="Z2784" s="65" t="str">
        <f t="shared" si="1230"/>
        <v/>
      </c>
      <c r="AA2784" s="65" t="str">
        <f t="shared" si="1231"/>
        <v/>
      </c>
      <c r="AB2784" s="65" t="str">
        <f t="shared" si="1232"/>
        <v/>
      </c>
      <c r="AC2784" s="65" t="str">
        <f t="shared" si="1233"/>
        <v/>
      </c>
      <c r="AH2784" s="65" t="str">
        <f t="shared" si="1223"/>
        <v>1891021115</v>
      </c>
      <c r="AI2784" s="65">
        <v>18910211</v>
      </c>
      <c r="AJ2784" s="65" t="s">
        <v>5371</v>
      </c>
      <c r="AK2784" s="65">
        <v>15</v>
      </c>
      <c r="AL2784" s="65" t="s">
        <v>653</v>
      </c>
      <c r="AN2784" s="65" t="str">
        <f t="shared" si="1218"/>
        <v/>
      </c>
    </row>
    <row r="2785" spans="1:40" s="126" customFormat="1" ht="16.8" customHeight="1" thickBot="1" x14ac:dyDescent="0.3">
      <c r="A2785" s="113">
        <v>3</v>
      </c>
      <c r="B2785" s="116" t="s">
        <v>115</v>
      </c>
      <c r="C2785" s="352"/>
      <c r="D2785" s="370" t="str">
        <f t="shared" ref="D2785" si="1237">IF(MID(E2785,5,2)*1&gt;6,_xlfn.CONCAT("'",LEFT(E2785,4),"-",MID(E2785,3,2)+1,"'"),_xlfn.CONCAT("'",LEFT(E2785,4)-1,"-",MID(E2785,3,2),"'"))</f>
        <v>'1882-83'</v>
      </c>
      <c r="E2785" s="214">
        <f t="shared" si="1235"/>
        <v>18830414</v>
      </c>
      <c r="F2785" s="266">
        <v>16</v>
      </c>
      <c r="G2785" s="343"/>
      <c r="H2785" s="343"/>
      <c r="I2785" s="267"/>
      <c r="J2785" s="214"/>
      <c r="K2785" s="266"/>
      <c r="L2785" s="266"/>
      <c r="M2785" s="266"/>
      <c r="N2785" s="419"/>
      <c r="O2785" s="343"/>
      <c r="P2785" s="343"/>
      <c r="Q2785" s="346"/>
      <c r="R2785" s="112" t="str">
        <f>IF(D2785="","", CONCATENATE("Update games set ", B2785, "= ",D2785," where game_id=", E2785))</f>
        <v>Update games set Season= '1882-83' where game_id=18830414</v>
      </c>
      <c r="S2785" s="112" t="str">
        <f t="shared" si="1219"/>
        <v/>
      </c>
      <c r="T2785" s="112" t="str">
        <f t="shared" si="1220"/>
        <v/>
      </c>
      <c r="U2785" s="200" t="str">
        <f t="shared" si="1217"/>
        <v/>
      </c>
      <c r="V2785" s="112" t="str">
        <f t="shared" si="1221"/>
        <v/>
      </c>
      <c r="W2785" s="415" t="str">
        <f t="shared" si="1222"/>
        <v/>
      </c>
      <c r="X2785" s="240"/>
      <c r="Y2785" s="65" t="str">
        <f t="shared" si="1229"/>
        <v/>
      </c>
      <c r="Z2785" s="65" t="str">
        <f t="shared" si="1230"/>
        <v/>
      </c>
      <c r="AA2785" s="65" t="str">
        <f t="shared" si="1231"/>
        <v/>
      </c>
      <c r="AB2785" s="65" t="str">
        <f t="shared" si="1232"/>
        <v/>
      </c>
      <c r="AC2785" s="65" t="str">
        <f t="shared" si="1233"/>
        <v/>
      </c>
      <c r="AH2785" s="65" t="str">
        <f t="shared" si="1223"/>
        <v>1891021116</v>
      </c>
      <c r="AI2785" s="126">
        <v>18910211</v>
      </c>
      <c r="AJ2785" s="126" t="s">
        <v>5371</v>
      </c>
      <c r="AK2785" s="126">
        <v>16</v>
      </c>
      <c r="AL2785" s="126" t="s">
        <v>653</v>
      </c>
      <c r="AN2785" s="65" t="str">
        <f t="shared" si="1218"/>
        <v/>
      </c>
    </row>
    <row r="2786" spans="1:40" ht="15" thickTop="1" x14ac:dyDescent="0.25">
      <c r="A2786" s="113">
        <v>3</v>
      </c>
      <c r="B2786" s="341" t="s">
        <v>22</v>
      </c>
      <c r="C2786" s="341" t="s">
        <v>5064</v>
      </c>
      <c r="D2786" s="341" t="str">
        <f t="shared" si="1210"/>
        <v>'Small Heath Alliance'</v>
      </c>
      <c r="E2786" s="211">
        <v>18830407</v>
      </c>
      <c r="F2786" s="262">
        <v>1</v>
      </c>
      <c r="G2786" s="211" t="s">
        <v>4931</v>
      </c>
      <c r="H2786" s="212"/>
      <c r="R2786" s="112" t="str">
        <f>IF(D2786="","", CONCATENATE("Update games set ", B2786, "= ",D2786," where game_id=", E2786))</f>
        <v>Update games set Opponent= 'Small Heath Alliance' where game_id=18830407</v>
      </c>
      <c r="S2786" s="112" t="str">
        <f t="shared" si="1219"/>
        <v>Update lineups set player_name = 'Sands', raw_name = 'Sands' where game_id = 18830407 and player_order = 1</v>
      </c>
      <c r="T2786" s="112" t="str">
        <f t="shared" si="1220"/>
        <v/>
      </c>
      <c r="U2786" s="200" t="str">
        <f t="shared" si="1217"/>
        <v/>
      </c>
      <c r="V2786" s="112" t="str">
        <f t="shared" si="1221"/>
        <v/>
      </c>
      <c r="W2786" s="415" t="str">
        <f t="shared" si="1222"/>
        <v/>
      </c>
      <c r="Y2786" s="65" t="str">
        <f t="shared" si="1229"/>
        <v/>
      </c>
      <c r="Z2786" s="65" t="str">
        <f t="shared" si="1230"/>
        <v/>
      </c>
      <c r="AA2786" s="65" t="str">
        <f t="shared" si="1231"/>
        <v/>
      </c>
      <c r="AB2786" s="65" t="str">
        <f t="shared" si="1232"/>
        <v/>
      </c>
      <c r="AC2786" s="65" t="str">
        <f t="shared" si="1233"/>
        <v/>
      </c>
      <c r="AH2786" s="65" t="str">
        <f t="shared" si="1223"/>
        <v>189102141</v>
      </c>
      <c r="AI2786" s="65">
        <v>18910214</v>
      </c>
      <c r="AJ2786" s="65" t="s">
        <v>35</v>
      </c>
      <c r="AK2786" s="65">
        <v>1</v>
      </c>
      <c r="AL2786" s="65" t="s">
        <v>2062</v>
      </c>
      <c r="AN2786" s="65" t="str">
        <f t="shared" si="1218"/>
        <v>update games set source = 'The Nottingham Forest Football Scrapbook' where game_id = 18830407</v>
      </c>
    </row>
    <row r="2787" spans="1:40" ht="16.8" customHeight="1" x14ac:dyDescent="0.25">
      <c r="A2787" s="113">
        <v>3</v>
      </c>
      <c r="B2787" s="342" t="s">
        <v>4979</v>
      </c>
      <c r="C2787" s="342" t="str">
        <f>IF(C2786="", "", C2786)</f>
        <v>Small Heath Alliance</v>
      </c>
      <c r="D2787" s="350" t="str">
        <f t="shared" ref="D2787:D2850" si="1238">IF(C2787="", "", CONCATENATE("'", C2787,"'"))</f>
        <v>'Small Heath Alliance'</v>
      </c>
      <c r="E2787" s="211">
        <f>E2786</f>
        <v>18830407</v>
      </c>
      <c r="F2787" s="262">
        <v>2</v>
      </c>
      <c r="G2787" s="211" t="s">
        <v>5037</v>
      </c>
      <c r="R2787" s="112" t="str">
        <f>IF(D2787="","", CONCATENATE("Update games set ", B2787, "= ",D2787," where game_id=", E2787))</f>
        <v>Update games set Opp_parent= 'Small Heath Alliance' where game_id=18830407</v>
      </c>
      <c r="S2787" s="112" t="str">
        <f t="shared" si="1219"/>
        <v>Update lineups set player_name = 'Taylor', raw_name = 'Taylor' where game_id = 18830407 and player_order = 2</v>
      </c>
      <c r="T2787" s="112" t="str">
        <f t="shared" si="1220"/>
        <v/>
      </c>
      <c r="U2787" s="200" t="str">
        <f t="shared" si="1217"/>
        <v/>
      </c>
      <c r="V2787" s="112" t="str">
        <f t="shared" si="1221"/>
        <v/>
      </c>
      <c r="W2787" s="415" t="str">
        <f t="shared" si="1222"/>
        <v/>
      </c>
      <c r="Y2787" s="65" t="str">
        <f t="shared" si="1229"/>
        <v/>
      </c>
      <c r="Z2787" s="65" t="str">
        <f t="shared" si="1230"/>
        <v/>
      </c>
      <c r="AA2787" s="65" t="str">
        <f t="shared" si="1231"/>
        <v/>
      </c>
      <c r="AB2787" s="65" t="str">
        <f t="shared" si="1232"/>
        <v/>
      </c>
      <c r="AC2787" s="65" t="str">
        <f t="shared" si="1233"/>
        <v/>
      </c>
      <c r="AH2787" s="65" t="str">
        <f t="shared" si="1223"/>
        <v>189102142</v>
      </c>
      <c r="AI2787" s="65">
        <v>18910214</v>
      </c>
      <c r="AJ2787" s="65" t="s">
        <v>35</v>
      </c>
      <c r="AK2787" s="65">
        <v>2</v>
      </c>
      <c r="AL2787" s="65" t="s">
        <v>2046</v>
      </c>
      <c r="AN2787" s="65" t="str">
        <f t="shared" si="1218"/>
        <v/>
      </c>
    </row>
    <row r="2788" spans="1:40" ht="16.8" customHeight="1" x14ac:dyDescent="0.25">
      <c r="A2788" s="113">
        <v>3</v>
      </c>
      <c r="B2788" s="342" t="s">
        <v>2653</v>
      </c>
      <c r="C2788" s="342" t="s">
        <v>663</v>
      </c>
      <c r="D2788" s="350" t="str">
        <f t="shared" si="1238"/>
        <v>'Friendly'</v>
      </c>
      <c r="E2788" s="211">
        <f t="shared" ref="E2788:E2801" si="1239">E2787</f>
        <v>18830407</v>
      </c>
      <c r="F2788" s="262">
        <v>3</v>
      </c>
      <c r="G2788" s="211" t="s">
        <v>2094</v>
      </c>
      <c r="R2788" s="112" t="str">
        <f>IF(D2788="","", CONCATENATE("Update games set ", B2788, "= ",D2788," where game_id=", E2788))</f>
        <v>Update games set Game_type= 'Friendly' where game_id=18830407</v>
      </c>
      <c r="S2788" s="112" t="str">
        <f t="shared" si="1219"/>
        <v>Update lineups set player_name = 'Hancock', raw_name = 'Hancock' where game_id = 18830407 and player_order = 3</v>
      </c>
      <c r="T2788" s="112" t="str">
        <f t="shared" si="1220"/>
        <v/>
      </c>
      <c r="U2788" s="200" t="str">
        <f t="shared" si="1217"/>
        <v/>
      </c>
      <c r="V2788" s="112" t="str">
        <f t="shared" si="1221"/>
        <v/>
      </c>
      <c r="W2788" s="415" t="str">
        <f t="shared" si="1222"/>
        <v/>
      </c>
      <c r="Y2788" s="65" t="str">
        <f t="shared" si="1229"/>
        <v/>
      </c>
      <c r="Z2788" s="65" t="str">
        <f t="shared" si="1230"/>
        <v/>
      </c>
      <c r="AA2788" s="65" t="str">
        <f t="shared" si="1231"/>
        <v/>
      </c>
      <c r="AB2788" s="65" t="str">
        <f t="shared" si="1232"/>
        <v/>
      </c>
      <c r="AC2788" s="65" t="str">
        <f t="shared" si="1233"/>
        <v/>
      </c>
      <c r="AH2788" s="65" t="str">
        <f t="shared" si="1223"/>
        <v>189102143</v>
      </c>
      <c r="AI2788" s="65">
        <v>18910214</v>
      </c>
      <c r="AJ2788" s="65" t="s">
        <v>35</v>
      </c>
      <c r="AK2788" s="65">
        <v>3</v>
      </c>
      <c r="AL2788" s="65" t="s">
        <v>3596</v>
      </c>
      <c r="AN2788" s="65" t="str">
        <f t="shared" si="1218"/>
        <v/>
      </c>
    </row>
    <row r="2789" spans="1:40" ht="16.8" customHeight="1" x14ac:dyDescent="0.25">
      <c r="A2789" s="113">
        <v>3</v>
      </c>
      <c r="B2789" s="342" t="s">
        <v>4978</v>
      </c>
      <c r="C2789" s="342" t="s">
        <v>0</v>
      </c>
      <c r="D2789" s="350" t="str">
        <f t="shared" si="1238"/>
        <v>'A'</v>
      </c>
      <c r="E2789" s="211">
        <f t="shared" si="1239"/>
        <v>18830407</v>
      </c>
      <c r="F2789" s="262">
        <v>4</v>
      </c>
      <c r="G2789" s="211" t="s">
        <v>2105</v>
      </c>
      <c r="R2789" s="112" t="str">
        <f>IF(D2789="","", CONCATENATE("Update games set ", B2789, "= ",D2789," where game_id=", E2789))</f>
        <v>Update games set HAN= 'A' where game_id=18830407</v>
      </c>
      <c r="S2789" s="112" t="str">
        <f t="shared" si="1219"/>
        <v>Update lineups set player_name = 'Billyeald', raw_name = 'Billyeald' where game_id = 18830407 and player_order = 4</v>
      </c>
      <c r="T2789" s="112" t="str">
        <f t="shared" si="1220"/>
        <v/>
      </c>
      <c r="U2789" s="200" t="str">
        <f t="shared" si="1217"/>
        <v/>
      </c>
      <c r="V2789" s="112" t="str">
        <f t="shared" si="1221"/>
        <v/>
      </c>
      <c r="W2789" s="415" t="str">
        <f t="shared" si="1222"/>
        <v/>
      </c>
      <c r="Y2789" s="65" t="str">
        <f t="shared" si="1229"/>
        <v/>
      </c>
      <c r="Z2789" s="65" t="str">
        <f t="shared" si="1230"/>
        <v/>
      </c>
      <c r="AA2789" s="65" t="str">
        <f t="shared" si="1231"/>
        <v/>
      </c>
      <c r="AB2789" s="65" t="str">
        <f t="shared" si="1232"/>
        <v/>
      </c>
      <c r="AC2789" s="65" t="str">
        <f t="shared" si="1233"/>
        <v/>
      </c>
      <c r="AH2789" s="65" t="str">
        <f t="shared" si="1223"/>
        <v>189102144</v>
      </c>
      <c r="AI2789" s="65">
        <v>18910214</v>
      </c>
      <c r="AJ2789" s="65" t="s">
        <v>35</v>
      </c>
      <c r="AK2789" s="65">
        <v>4</v>
      </c>
      <c r="AL2789" s="65" t="s">
        <v>3645</v>
      </c>
      <c r="AN2789" s="65" t="str">
        <f t="shared" si="1218"/>
        <v/>
      </c>
    </row>
    <row r="2790" spans="1:40" ht="16.8" customHeight="1" x14ac:dyDescent="0.25">
      <c r="A2790" s="113">
        <v>3</v>
      </c>
      <c r="B2790" s="342" t="s">
        <v>5</v>
      </c>
      <c r="C2790" s="342">
        <v>2</v>
      </c>
      <c r="D2790" s="349">
        <f t="shared" si="1225"/>
        <v>2</v>
      </c>
      <c r="E2790" s="211">
        <f t="shared" si="1239"/>
        <v>18830407</v>
      </c>
      <c r="F2790" s="262">
        <v>5</v>
      </c>
      <c r="G2790" s="211" t="s">
        <v>2091</v>
      </c>
      <c r="R2790" s="112" t="str">
        <f>IF(D2790="","", CONCATENATE("Update games set ", B2790, "= ",D2790," where game_id=", E2790))</f>
        <v>Update games set F= 2 where game_id=18830407</v>
      </c>
      <c r="S2790" s="112" t="str">
        <f t="shared" si="1219"/>
        <v>Update lineups set player_name = 'Norman', raw_name = 'Norman' where game_id = 18830407 and player_order = 5</v>
      </c>
      <c r="T2790" s="112" t="str">
        <f t="shared" si="1220"/>
        <v/>
      </c>
      <c r="U2790" s="200" t="str">
        <f t="shared" si="1217"/>
        <v/>
      </c>
      <c r="V2790" s="112" t="str">
        <f t="shared" si="1221"/>
        <v/>
      </c>
      <c r="W2790" s="415" t="str">
        <f t="shared" si="1222"/>
        <v/>
      </c>
      <c r="Y2790" s="65" t="str">
        <f t="shared" si="1229"/>
        <v/>
      </c>
      <c r="Z2790" s="65" t="str">
        <f t="shared" si="1230"/>
        <v/>
      </c>
      <c r="AA2790" s="65" t="str">
        <f t="shared" si="1231"/>
        <v/>
      </c>
      <c r="AB2790" s="65" t="str">
        <f t="shared" si="1232"/>
        <v/>
      </c>
      <c r="AC2790" s="65" t="str">
        <f t="shared" si="1233"/>
        <v/>
      </c>
      <c r="AH2790" s="65" t="str">
        <f t="shared" si="1223"/>
        <v>189102145</v>
      </c>
      <c r="AI2790" s="65">
        <v>18910214</v>
      </c>
      <c r="AJ2790" s="65" t="s">
        <v>35</v>
      </c>
      <c r="AK2790" s="65">
        <v>5</v>
      </c>
      <c r="AL2790" s="65" t="s">
        <v>3440</v>
      </c>
      <c r="AN2790" s="65" t="str">
        <f t="shared" si="1218"/>
        <v/>
      </c>
    </row>
    <row r="2791" spans="1:40" ht="16.8" customHeight="1" x14ac:dyDescent="0.25">
      <c r="A2791" s="113">
        <v>3</v>
      </c>
      <c r="B2791" s="342" t="s">
        <v>0</v>
      </c>
      <c r="C2791" s="342">
        <v>0</v>
      </c>
      <c r="D2791" s="349">
        <f t="shared" si="1225"/>
        <v>0</v>
      </c>
      <c r="E2791" s="211">
        <f t="shared" si="1239"/>
        <v>18830407</v>
      </c>
      <c r="F2791" s="262">
        <v>6</v>
      </c>
      <c r="G2791" s="211" t="s">
        <v>4959</v>
      </c>
      <c r="R2791" s="112" t="str">
        <f>IF(D2791="","", CONCATENATE("Update games set ", B2791, "= ",D2791," where game_id=", E2791))</f>
        <v>Update games set A= 0 where game_id=18830407</v>
      </c>
      <c r="S2791" s="112" t="str">
        <f t="shared" si="1219"/>
        <v>Update lineups set player_name = 'Bates', raw_name = 'Bates' where game_id = 18830407 and player_order = 6</v>
      </c>
      <c r="T2791" s="112" t="str">
        <f t="shared" si="1220"/>
        <v/>
      </c>
      <c r="U2791" s="200" t="str">
        <f t="shared" si="1217"/>
        <v/>
      </c>
      <c r="V2791" s="112" t="str">
        <f t="shared" si="1221"/>
        <v/>
      </c>
      <c r="W2791" s="415" t="str">
        <f t="shared" si="1222"/>
        <v/>
      </c>
      <c r="Y2791" s="65" t="str">
        <f t="shared" si="1229"/>
        <v/>
      </c>
      <c r="Z2791" s="65" t="str">
        <f t="shared" si="1230"/>
        <v/>
      </c>
      <c r="AA2791" s="65" t="str">
        <f t="shared" si="1231"/>
        <v/>
      </c>
      <c r="AB2791" s="65" t="str">
        <f t="shared" si="1232"/>
        <v/>
      </c>
      <c r="AC2791" s="65" t="str">
        <f t="shared" si="1233"/>
        <v/>
      </c>
      <c r="AH2791" s="65" t="str">
        <f t="shared" si="1223"/>
        <v>189102146</v>
      </c>
      <c r="AI2791" s="65">
        <v>18910214</v>
      </c>
      <c r="AJ2791" s="65" t="s">
        <v>35</v>
      </c>
      <c r="AK2791" s="65">
        <v>6</v>
      </c>
      <c r="AL2791" s="65" t="s">
        <v>2022</v>
      </c>
      <c r="AN2791" s="65" t="str">
        <f t="shared" si="1218"/>
        <v/>
      </c>
    </row>
    <row r="2792" spans="1:40" ht="16.8" customHeight="1" x14ac:dyDescent="0.25">
      <c r="A2792" s="113">
        <v>3</v>
      </c>
      <c r="B2792" s="342" t="s">
        <v>23</v>
      </c>
      <c r="D2792" s="334" t="str">
        <f t="shared" ref="D2792" si="1240">IF(C2792="",IF(D2790&gt;D2791,"'W'",IF(D2790=D2791,"'D'","'L'")),_xlfn.CONCAT("'",C2792,"'"))</f>
        <v>'W'</v>
      </c>
      <c r="E2792" s="211">
        <f t="shared" si="1239"/>
        <v>18830407</v>
      </c>
      <c r="F2792" s="262">
        <v>7</v>
      </c>
      <c r="G2792" s="211" t="s">
        <v>5006</v>
      </c>
      <c r="R2792" s="112" t="str">
        <f>IF(D2792="","", CONCATENATE("Update games set ", B2792, "= ",D2792," where game_id=", E2792))</f>
        <v>Update games set Result= 'W' where game_id=18830407</v>
      </c>
      <c r="S2792" s="112" t="str">
        <f t="shared" si="1219"/>
        <v>Update lineups set player_name = 'Parr', raw_name = 'Parr' where game_id = 18830407 and player_order = 7</v>
      </c>
      <c r="T2792" s="112" t="str">
        <f t="shared" si="1220"/>
        <v/>
      </c>
      <c r="U2792" s="200" t="str">
        <f t="shared" si="1217"/>
        <v/>
      </c>
      <c r="V2792" s="112" t="str">
        <f t="shared" si="1221"/>
        <v/>
      </c>
      <c r="W2792" s="415" t="str">
        <f t="shared" si="1222"/>
        <v/>
      </c>
      <c r="Y2792" s="65" t="str">
        <f t="shared" si="1229"/>
        <v/>
      </c>
      <c r="Z2792" s="65" t="str">
        <f t="shared" si="1230"/>
        <v/>
      </c>
      <c r="AA2792" s="65" t="str">
        <f t="shared" si="1231"/>
        <v/>
      </c>
      <c r="AB2792" s="65" t="str">
        <f t="shared" si="1232"/>
        <v/>
      </c>
      <c r="AC2792" s="65" t="str">
        <f t="shared" si="1233"/>
        <v/>
      </c>
      <c r="AH2792" s="65" t="str">
        <f t="shared" si="1223"/>
        <v>189102147</v>
      </c>
      <c r="AI2792" s="65">
        <v>18910214</v>
      </c>
      <c r="AJ2792" s="65" t="s">
        <v>35</v>
      </c>
      <c r="AK2792" s="65">
        <v>7</v>
      </c>
      <c r="AL2792" s="65" t="s">
        <v>3444</v>
      </c>
      <c r="AN2792" s="65" t="str">
        <f t="shared" si="1218"/>
        <v/>
      </c>
    </row>
    <row r="2793" spans="1:40" ht="16.8" customHeight="1" x14ac:dyDescent="0.25">
      <c r="A2793" s="113">
        <v>3</v>
      </c>
      <c r="B2793" s="342" t="s">
        <v>768</v>
      </c>
      <c r="D2793" s="349" t="str">
        <f t="shared" si="1227"/>
        <v/>
      </c>
      <c r="E2793" s="211">
        <f t="shared" si="1239"/>
        <v>18830407</v>
      </c>
      <c r="F2793" s="262">
        <v>8</v>
      </c>
      <c r="G2793" s="211" t="s">
        <v>4958</v>
      </c>
      <c r="R2793" s="112" t="str">
        <f>IF(D2793="","", CONCATENATE("Update games set ", B2793, "= ",D2793," where game_id=", E2793))</f>
        <v/>
      </c>
      <c r="S2793" s="112" t="str">
        <f t="shared" si="1219"/>
        <v>Update lineups set player_name = 'Earp', raw_name = 'Earp' where game_id = 18830407 and player_order = 8</v>
      </c>
      <c r="T2793" s="112" t="str">
        <f t="shared" si="1220"/>
        <v/>
      </c>
      <c r="U2793" s="200" t="str">
        <f t="shared" si="1217"/>
        <v/>
      </c>
      <c r="V2793" s="112" t="str">
        <f t="shared" si="1221"/>
        <v/>
      </c>
      <c r="W2793" s="415" t="str">
        <f t="shared" si="1222"/>
        <v/>
      </c>
      <c r="Y2793" s="65" t="str">
        <f t="shared" si="1229"/>
        <v/>
      </c>
      <c r="Z2793" s="65" t="str">
        <f t="shared" si="1230"/>
        <v/>
      </c>
      <c r="AA2793" s="65" t="str">
        <f t="shared" si="1231"/>
        <v/>
      </c>
      <c r="AB2793" s="65" t="str">
        <f t="shared" si="1232"/>
        <v/>
      </c>
      <c r="AC2793" s="65" t="str">
        <f t="shared" si="1233"/>
        <v/>
      </c>
      <c r="AH2793" s="65" t="str">
        <f t="shared" si="1223"/>
        <v>189102148</v>
      </c>
      <c r="AI2793" s="65">
        <v>18910214</v>
      </c>
      <c r="AJ2793" s="65" t="s">
        <v>35</v>
      </c>
      <c r="AK2793" s="65">
        <v>8</v>
      </c>
      <c r="AL2793" s="65" t="s">
        <v>3653</v>
      </c>
      <c r="AN2793" s="65" t="str">
        <f t="shared" si="1218"/>
        <v/>
      </c>
    </row>
    <row r="2794" spans="1:40" ht="16.8" customHeight="1" x14ac:dyDescent="0.25">
      <c r="A2794" s="113">
        <v>3</v>
      </c>
      <c r="B2794" s="342" t="s">
        <v>766</v>
      </c>
      <c r="D2794" s="349" t="str">
        <f t="shared" si="1227"/>
        <v/>
      </c>
      <c r="E2794" s="211">
        <f t="shared" si="1239"/>
        <v>18830407</v>
      </c>
      <c r="F2794" s="262">
        <v>9</v>
      </c>
      <c r="G2794" s="194" t="s">
        <v>4982</v>
      </c>
      <c r="H2794" s="194"/>
      <c r="N2794" s="417"/>
      <c r="O2794" s="194"/>
      <c r="P2794" s="194"/>
      <c r="R2794" s="112" t="str">
        <f>IF(D2794="","", CONCATENATE("Update games set ", B2794, "= ",D2794," where game_id=", E2794))</f>
        <v/>
      </c>
      <c r="S2794" s="112" t="str">
        <f t="shared" si="1219"/>
        <v>Update lineups set player_name = 'Lindley', raw_name = 'Lindley' where game_id = 18830407 and player_order = 9</v>
      </c>
      <c r="T2794" s="112" t="str">
        <f t="shared" si="1220"/>
        <v/>
      </c>
      <c r="U2794" s="200" t="str">
        <f t="shared" si="1217"/>
        <v/>
      </c>
      <c r="V2794" s="112" t="str">
        <f t="shared" si="1221"/>
        <v/>
      </c>
      <c r="W2794" s="415" t="str">
        <f t="shared" si="1222"/>
        <v/>
      </c>
      <c r="Y2794" s="65" t="str">
        <f t="shared" si="1229"/>
        <v/>
      </c>
      <c r="Z2794" s="65" t="str">
        <f t="shared" si="1230"/>
        <v/>
      </c>
      <c r="AA2794" s="65" t="str">
        <f t="shared" si="1231"/>
        <v/>
      </c>
      <c r="AB2794" s="65" t="str">
        <f t="shared" si="1232"/>
        <v/>
      </c>
      <c r="AC2794" s="65" t="str">
        <f t="shared" si="1233"/>
        <v/>
      </c>
      <c r="AH2794" s="65" t="str">
        <f t="shared" si="1223"/>
        <v>189102149</v>
      </c>
      <c r="AI2794" s="65">
        <v>18910214</v>
      </c>
      <c r="AJ2794" s="65" t="s">
        <v>35</v>
      </c>
      <c r="AK2794" s="65">
        <v>9</v>
      </c>
      <c r="AL2794" s="65" t="s">
        <v>3296</v>
      </c>
      <c r="AN2794" s="65" t="str">
        <f t="shared" si="1218"/>
        <v/>
      </c>
    </row>
    <row r="2795" spans="1:40" ht="16.8" customHeight="1" x14ac:dyDescent="0.25">
      <c r="A2795" s="113">
        <v>3</v>
      </c>
      <c r="B2795" s="342" t="s">
        <v>753</v>
      </c>
      <c r="C2795" s="351"/>
      <c r="D2795" s="350" t="str">
        <f t="shared" si="1228"/>
        <v/>
      </c>
      <c r="E2795" s="211">
        <f t="shared" si="1239"/>
        <v>18830407</v>
      </c>
      <c r="F2795" s="262">
        <v>10</v>
      </c>
      <c r="G2795" s="194" t="s">
        <v>2107</v>
      </c>
      <c r="N2795" s="417"/>
      <c r="O2795" s="194"/>
      <c r="P2795" s="194"/>
      <c r="R2795" s="112" t="str">
        <f>IF(D2795="","", CONCATENATE("Update games set ", B2795, "= ",D2795," where game_id=", E2795))</f>
        <v/>
      </c>
      <c r="S2795" s="112" t="str">
        <f t="shared" si="1219"/>
        <v>Update lineups set player_name = 'Luntley', raw_name = 'Luntley' where game_id = 18830407 and player_order = 10</v>
      </c>
      <c r="T2795" s="112" t="str">
        <f t="shared" si="1220"/>
        <v/>
      </c>
      <c r="U2795" s="200" t="str">
        <f t="shared" si="1217"/>
        <v/>
      </c>
      <c r="V2795" s="112" t="str">
        <f t="shared" si="1221"/>
        <v/>
      </c>
      <c r="W2795" s="415" t="str">
        <f t="shared" si="1222"/>
        <v/>
      </c>
      <c r="Y2795" s="65" t="str">
        <f t="shared" si="1229"/>
        <v/>
      </c>
      <c r="Z2795" s="65" t="str">
        <f t="shared" si="1230"/>
        <v/>
      </c>
      <c r="AA2795" s="65" t="str">
        <f t="shared" si="1231"/>
        <v/>
      </c>
      <c r="AB2795" s="65" t="str">
        <f t="shared" si="1232"/>
        <v/>
      </c>
      <c r="AC2795" s="65" t="str">
        <f t="shared" si="1233"/>
        <v/>
      </c>
      <c r="AH2795" s="65" t="str">
        <f t="shared" si="1223"/>
        <v>1891021410</v>
      </c>
      <c r="AI2795" s="65">
        <v>18910214</v>
      </c>
      <c r="AJ2795" s="65" t="s">
        <v>35</v>
      </c>
      <c r="AK2795" s="65">
        <v>10</v>
      </c>
      <c r="AL2795" s="65" t="s">
        <v>2943</v>
      </c>
      <c r="AN2795" s="65" t="str">
        <f t="shared" si="1218"/>
        <v/>
      </c>
    </row>
    <row r="2796" spans="1:40" ht="16.8" customHeight="1" x14ac:dyDescent="0.25">
      <c r="A2796" s="113">
        <v>3</v>
      </c>
      <c r="B2796" s="342" t="s">
        <v>746</v>
      </c>
      <c r="C2796" s="351" t="s">
        <v>5062</v>
      </c>
      <c r="D2796" s="334" t="str">
        <f>CONCATENATE("'", LEFT(E2796,4),"-",MID(E2796,5,2),"-", MID(E2796,7,2), " ", C2796,"'")</f>
        <v>'1883-04-07 15:00'</v>
      </c>
      <c r="E2796" s="211">
        <f t="shared" si="1239"/>
        <v>18830407</v>
      </c>
      <c r="F2796" s="262">
        <v>11</v>
      </c>
      <c r="G2796" s="211" t="s">
        <v>4984</v>
      </c>
      <c r="R2796" s="112" t="str">
        <f>IF(D2796="","", CONCATENATE("Update games set ", B2796, "= ",D2796," where game_id=", E2796))</f>
        <v>Update games set Game_date= '1883-04-07 15:00' where game_id=18830407</v>
      </c>
      <c r="S2796" s="112" t="str">
        <f t="shared" si="1219"/>
        <v>Update lineups set player_name = 'Hill', raw_name = 'Hill' where game_id = 18830407 and player_order = 11</v>
      </c>
      <c r="T2796" s="112" t="str">
        <f t="shared" si="1220"/>
        <v/>
      </c>
      <c r="U2796" s="200" t="str">
        <f t="shared" si="1217"/>
        <v/>
      </c>
      <c r="V2796" s="112" t="str">
        <f t="shared" si="1221"/>
        <v/>
      </c>
      <c r="W2796" s="415" t="str">
        <f t="shared" si="1222"/>
        <v/>
      </c>
      <c r="Y2796" s="65" t="str">
        <f t="shared" si="1229"/>
        <v/>
      </c>
      <c r="Z2796" s="65" t="str">
        <f t="shared" si="1230"/>
        <v/>
      </c>
      <c r="AA2796" s="65" t="str">
        <f t="shared" si="1231"/>
        <v/>
      </c>
      <c r="AB2796" s="65" t="str">
        <f t="shared" si="1232"/>
        <v/>
      </c>
      <c r="AC2796" s="65" t="str">
        <f t="shared" si="1233"/>
        <v/>
      </c>
      <c r="AH2796" s="65" t="str">
        <f t="shared" si="1223"/>
        <v>1891021411</v>
      </c>
      <c r="AI2796" s="65">
        <v>18910214</v>
      </c>
      <c r="AJ2796" s="65" t="s">
        <v>35</v>
      </c>
      <c r="AK2796" s="65">
        <v>11</v>
      </c>
      <c r="AL2796" s="65" t="s">
        <v>3632</v>
      </c>
      <c r="AN2796" s="65" t="str">
        <f t="shared" si="1218"/>
        <v/>
      </c>
    </row>
    <row r="2797" spans="1:40" ht="16.8" customHeight="1" x14ac:dyDescent="0.25">
      <c r="A2797" s="113">
        <v>3</v>
      </c>
      <c r="B2797" s="342" t="s">
        <v>25</v>
      </c>
      <c r="D2797" s="350" t="str">
        <f t="shared" si="1238"/>
        <v/>
      </c>
      <c r="E2797" s="211">
        <f t="shared" si="1239"/>
        <v>18830407</v>
      </c>
      <c r="F2797" s="262">
        <v>12</v>
      </c>
      <c r="G2797" s="212"/>
      <c r="H2797" s="212"/>
      <c r="N2797" s="416"/>
      <c r="O2797" s="212"/>
      <c r="P2797" s="212"/>
      <c r="R2797" s="112" t="str">
        <f>IF(D2797="","", CONCATENATE("Update games set ", B2797, "= ",D2797," where game_id=", E2797))</f>
        <v/>
      </c>
      <c r="S2797" s="112" t="str">
        <f t="shared" si="1219"/>
        <v/>
      </c>
      <c r="T2797" s="112" t="str">
        <f t="shared" si="1220"/>
        <v/>
      </c>
      <c r="U2797" s="200" t="str">
        <f t="shared" si="1217"/>
        <v/>
      </c>
      <c r="V2797" s="112" t="str">
        <f t="shared" si="1221"/>
        <v/>
      </c>
      <c r="W2797" s="415" t="str">
        <f t="shared" si="1222"/>
        <v/>
      </c>
      <c r="Y2797" s="65" t="str">
        <f t="shared" si="1229"/>
        <v/>
      </c>
      <c r="Z2797" s="65" t="str">
        <f t="shared" si="1230"/>
        <v/>
      </c>
      <c r="AA2797" s="65" t="str">
        <f t="shared" si="1231"/>
        <v/>
      </c>
      <c r="AB2797" s="65" t="str">
        <f t="shared" si="1232"/>
        <v/>
      </c>
      <c r="AC2797" s="65" t="str">
        <f t="shared" si="1233"/>
        <v/>
      </c>
      <c r="AH2797" s="65" t="str">
        <f t="shared" si="1223"/>
        <v>1891021412</v>
      </c>
      <c r="AI2797" s="65">
        <v>18910214</v>
      </c>
      <c r="AJ2797" s="65" t="s">
        <v>35</v>
      </c>
      <c r="AK2797" s="65">
        <v>12</v>
      </c>
      <c r="AL2797" s="65" t="s">
        <v>653</v>
      </c>
      <c r="AN2797" s="65" t="str">
        <f t="shared" si="1218"/>
        <v/>
      </c>
    </row>
    <row r="2798" spans="1:40" ht="16.8" customHeight="1" x14ac:dyDescent="0.25">
      <c r="A2798" s="113">
        <v>3</v>
      </c>
      <c r="B2798" s="342" t="s">
        <v>475</v>
      </c>
      <c r="D2798" s="349" t="str">
        <f t="shared" si="1227"/>
        <v/>
      </c>
      <c r="E2798" s="211">
        <f t="shared" si="1239"/>
        <v>18830407</v>
      </c>
      <c r="F2798" s="262">
        <v>13</v>
      </c>
      <c r="R2798" s="112" t="str">
        <f>IF(D2798="","", CONCATENATE("Update games set ", B2798, "= ",D2798," where game_id=", E2798))</f>
        <v/>
      </c>
      <c r="S2798" s="112" t="str">
        <f t="shared" si="1219"/>
        <v/>
      </c>
      <c r="T2798" s="112" t="str">
        <f t="shared" si="1220"/>
        <v/>
      </c>
      <c r="U2798" s="200" t="str">
        <f t="shared" si="1217"/>
        <v/>
      </c>
      <c r="V2798" s="112" t="str">
        <f t="shared" si="1221"/>
        <v/>
      </c>
      <c r="W2798" s="415" t="str">
        <f t="shared" si="1222"/>
        <v/>
      </c>
      <c r="Y2798" s="65" t="str">
        <f t="shared" si="1229"/>
        <v/>
      </c>
      <c r="Z2798" s="65" t="str">
        <f t="shared" si="1230"/>
        <v/>
      </c>
      <c r="AA2798" s="65" t="str">
        <f t="shared" si="1231"/>
        <v/>
      </c>
      <c r="AB2798" s="65" t="str">
        <f t="shared" si="1232"/>
        <v/>
      </c>
      <c r="AC2798" s="65" t="str">
        <f t="shared" si="1233"/>
        <v/>
      </c>
      <c r="AH2798" s="65" t="str">
        <f t="shared" si="1223"/>
        <v>1891021413</v>
      </c>
      <c r="AI2798" s="65">
        <v>18910214</v>
      </c>
      <c r="AJ2798" s="65" t="s">
        <v>35</v>
      </c>
      <c r="AK2798" s="65">
        <v>13</v>
      </c>
      <c r="AL2798" s="65" t="s">
        <v>653</v>
      </c>
      <c r="AN2798" s="65" t="str">
        <f t="shared" si="1218"/>
        <v/>
      </c>
    </row>
    <row r="2799" spans="1:40" ht="16.8" customHeight="1" x14ac:dyDescent="0.25">
      <c r="A2799" s="113">
        <v>3</v>
      </c>
      <c r="B2799" s="342" t="s">
        <v>20</v>
      </c>
      <c r="D2799" s="350" t="str">
        <f t="shared" si="1238"/>
        <v/>
      </c>
      <c r="E2799" s="211">
        <f t="shared" si="1239"/>
        <v>18830407</v>
      </c>
      <c r="F2799" s="262">
        <v>14</v>
      </c>
      <c r="R2799" s="112" t="str">
        <f>IF(D2799="","", CONCATENATE("Update games set ", B2799, "= ",D2799," where game_id=", E2799))</f>
        <v/>
      </c>
      <c r="S2799" s="112" t="str">
        <f t="shared" si="1219"/>
        <v/>
      </c>
      <c r="T2799" s="112" t="str">
        <f t="shared" si="1220"/>
        <v/>
      </c>
      <c r="U2799" s="200" t="str">
        <f t="shared" si="1217"/>
        <v/>
      </c>
      <c r="V2799" s="112" t="str">
        <f t="shared" si="1221"/>
        <v/>
      </c>
      <c r="W2799" s="415" t="str">
        <f t="shared" si="1222"/>
        <v/>
      </c>
      <c r="Y2799" s="65" t="str">
        <f t="shared" si="1229"/>
        <v/>
      </c>
      <c r="Z2799" s="65" t="str">
        <f t="shared" si="1230"/>
        <v/>
      </c>
      <c r="AA2799" s="65" t="str">
        <f t="shared" si="1231"/>
        <v/>
      </c>
      <c r="AB2799" s="65" t="str">
        <f t="shared" si="1232"/>
        <v/>
      </c>
      <c r="AC2799" s="65" t="str">
        <f t="shared" si="1233"/>
        <v/>
      </c>
      <c r="AH2799" s="65" t="str">
        <f t="shared" si="1223"/>
        <v>1891021414</v>
      </c>
      <c r="AI2799" s="65">
        <v>18910214</v>
      </c>
      <c r="AJ2799" s="65" t="s">
        <v>35</v>
      </c>
      <c r="AK2799" s="65">
        <v>14</v>
      </c>
      <c r="AL2799" s="65" t="s">
        <v>653</v>
      </c>
      <c r="AN2799" s="65" t="str">
        <f t="shared" si="1218"/>
        <v/>
      </c>
    </row>
    <row r="2800" spans="1:40" ht="16.8" customHeight="1" x14ac:dyDescent="0.25">
      <c r="A2800" s="113">
        <v>3</v>
      </c>
      <c r="B2800" s="342" t="s">
        <v>4882</v>
      </c>
      <c r="C2800" s="342" t="str">
        <f>IF(C2799="", "", C2799)</f>
        <v/>
      </c>
      <c r="D2800" s="350" t="str">
        <f t="shared" si="1238"/>
        <v/>
      </c>
      <c r="E2800" s="211">
        <f t="shared" si="1239"/>
        <v>18830407</v>
      </c>
      <c r="F2800" s="262">
        <v>15</v>
      </c>
      <c r="R2800" s="112" t="str">
        <f>IF(D2800="","", CONCATENATE("Update games set ", B2800, "= ",D2800," where game_id=", E2800))</f>
        <v/>
      </c>
      <c r="S2800" s="112" t="str">
        <f t="shared" si="1219"/>
        <v/>
      </c>
      <c r="T2800" s="112" t="str">
        <f t="shared" si="1220"/>
        <v/>
      </c>
      <c r="U2800" s="200" t="str">
        <f t="shared" si="1217"/>
        <v/>
      </c>
      <c r="V2800" s="112" t="str">
        <f t="shared" si="1221"/>
        <v/>
      </c>
      <c r="W2800" s="415" t="str">
        <f t="shared" si="1222"/>
        <v/>
      </c>
      <c r="Y2800" s="65" t="str">
        <f t="shared" si="1229"/>
        <v/>
      </c>
      <c r="Z2800" s="65" t="str">
        <f t="shared" si="1230"/>
        <v/>
      </c>
      <c r="AA2800" s="65" t="str">
        <f t="shared" si="1231"/>
        <v/>
      </c>
      <c r="AB2800" s="65" t="str">
        <f t="shared" si="1232"/>
        <v/>
      </c>
      <c r="AC2800" s="65" t="str">
        <f t="shared" si="1233"/>
        <v/>
      </c>
      <c r="AH2800" s="65" t="str">
        <f t="shared" si="1223"/>
        <v>1891021415</v>
      </c>
      <c r="AI2800" s="65">
        <v>18910214</v>
      </c>
      <c r="AJ2800" s="65" t="s">
        <v>35</v>
      </c>
      <c r="AK2800" s="65">
        <v>15</v>
      </c>
      <c r="AL2800" s="65" t="s">
        <v>653</v>
      </c>
      <c r="AN2800" s="65" t="str">
        <f t="shared" si="1218"/>
        <v/>
      </c>
    </row>
    <row r="2801" spans="1:40" s="126" customFormat="1" ht="16.8" customHeight="1" thickBot="1" x14ac:dyDescent="0.3">
      <c r="A2801" s="113">
        <v>3</v>
      </c>
      <c r="B2801" s="116" t="s">
        <v>115</v>
      </c>
      <c r="C2801" s="352"/>
      <c r="D2801" s="370" t="str">
        <f t="shared" ref="D2801" si="1241">IF(MID(E2801,5,2)*1&gt;6,_xlfn.CONCAT("'",LEFT(E2801,4),"-",MID(E2801,3,2)+1,"'"),_xlfn.CONCAT("'",LEFT(E2801,4)-1,"-",MID(E2801,3,2),"'"))</f>
        <v>'1882-83'</v>
      </c>
      <c r="E2801" s="214">
        <f t="shared" si="1239"/>
        <v>18830407</v>
      </c>
      <c r="F2801" s="266">
        <v>16</v>
      </c>
      <c r="G2801" s="343"/>
      <c r="H2801" s="343"/>
      <c r="I2801" s="267"/>
      <c r="J2801" s="214"/>
      <c r="K2801" s="266"/>
      <c r="L2801" s="266"/>
      <c r="M2801" s="266"/>
      <c r="N2801" s="419"/>
      <c r="O2801" s="343"/>
      <c r="P2801" s="343"/>
      <c r="Q2801" s="346"/>
      <c r="R2801" s="112" t="str">
        <f>IF(D2801="","", CONCATENATE("Update games set ", B2801, "= ",D2801," where game_id=", E2801))</f>
        <v>Update games set Season= '1882-83' where game_id=18830407</v>
      </c>
      <c r="S2801" s="112" t="str">
        <f t="shared" si="1219"/>
        <v/>
      </c>
      <c r="T2801" s="112" t="str">
        <f t="shared" si="1220"/>
        <v/>
      </c>
      <c r="U2801" s="200" t="str">
        <f t="shared" si="1217"/>
        <v/>
      </c>
      <c r="V2801" s="112" t="str">
        <f t="shared" si="1221"/>
        <v/>
      </c>
      <c r="W2801" s="415" t="str">
        <f t="shared" si="1222"/>
        <v/>
      </c>
      <c r="X2801" s="240"/>
      <c r="Y2801" s="65" t="str">
        <f t="shared" si="1229"/>
        <v/>
      </c>
      <c r="Z2801" s="65" t="str">
        <f t="shared" si="1230"/>
        <v/>
      </c>
      <c r="AA2801" s="65" t="str">
        <f t="shared" si="1231"/>
        <v/>
      </c>
      <c r="AB2801" s="65" t="str">
        <f t="shared" si="1232"/>
        <v/>
      </c>
      <c r="AC2801" s="65" t="str">
        <f t="shared" si="1233"/>
        <v/>
      </c>
      <c r="AH2801" s="65" t="str">
        <f t="shared" si="1223"/>
        <v>1891021416</v>
      </c>
      <c r="AI2801" s="126">
        <v>18910214</v>
      </c>
      <c r="AJ2801" s="126" t="s">
        <v>35</v>
      </c>
      <c r="AK2801" s="126">
        <v>16</v>
      </c>
      <c r="AL2801" s="126" t="s">
        <v>653</v>
      </c>
      <c r="AN2801" s="65" t="str">
        <f t="shared" si="1218"/>
        <v/>
      </c>
    </row>
    <row r="2802" spans="1:40" ht="15" thickTop="1" x14ac:dyDescent="0.25">
      <c r="A2802" s="113">
        <v>3</v>
      </c>
      <c r="B2802" s="341" t="s">
        <v>22</v>
      </c>
      <c r="C2802" s="341" t="s">
        <v>5213</v>
      </c>
      <c r="D2802" s="341" t="str">
        <f t="shared" si="1238"/>
        <v>'Clapham Rovers'</v>
      </c>
      <c r="E2802" s="211">
        <v>18830127</v>
      </c>
      <c r="F2802" s="262">
        <v>1</v>
      </c>
      <c r="G2802" s="211" t="s">
        <v>4806</v>
      </c>
      <c r="H2802" s="212"/>
      <c r="R2802" s="112" t="str">
        <f>IF(D2802="","", CONCATENATE("Update games set ", B2802, "= ",D2802," where game_id=", E2802))</f>
        <v>Update games set Opponent= 'Clapham Rovers' where game_id=18830127</v>
      </c>
      <c r="S2802" s="112" t="str">
        <f t="shared" si="1219"/>
        <v>Update lineups set player_name = 'SW Widdowson', raw_name = 'SW Widdowson' where game_id = 18830127 and player_order = 1</v>
      </c>
      <c r="T2802" s="112" t="str">
        <f t="shared" si="1220"/>
        <v/>
      </c>
      <c r="U2802" s="200" t="str">
        <f t="shared" si="1217"/>
        <v/>
      </c>
      <c r="V2802" s="112" t="str">
        <f t="shared" si="1221"/>
        <v/>
      </c>
      <c r="W2802" s="415" t="str">
        <f t="shared" si="1222"/>
        <v/>
      </c>
      <c r="Y2802" s="65" t="str">
        <f t="shared" si="1229"/>
        <v/>
      </c>
      <c r="Z2802" s="65" t="str">
        <f t="shared" si="1230"/>
        <v/>
      </c>
      <c r="AA2802" s="65" t="str">
        <f t="shared" si="1231"/>
        <v/>
      </c>
      <c r="AB2802" s="65" t="str">
        <f t="shared" si="1232"/>
        <v/>
      </c>
      <c r="AC2802" s="65" t="str">
        <f t="shared" si="1233"/>
        <v/>
      </c>
      <c r="AH2802" s="65" t="str">
        <f t="shared" si="1223"/>
        <v>189102211</v>
      </c>
      <c r="AI2802" s="65">
        <v>18910221</v>
      </c>
      <c r="AJ2802" s="65" t="s">
        <v>100</v>
      </c>
      <c r="AK2802" s="65">
        <v>1</v>
      </c>
      <c r="AL2802" s="65" t="s">
        <v>2062</v>
      </c>
      <c r="AN2802" s="65" t="str">
        <f t="shared" si="1218"/>
        <v>update games set source = 'The Nottingham Forest Football Scrapbook' where game_id = 18830127</v>
      </c>
    </row>
    <row r="2803" spans="1:40" ht="16.8" customHeight="1" x14ac:dyDescent="0.25">
      <c r="A2803" s="113">
        <v>3</v>
      </c>
      <c r="B2803" s="342" t="s">
        <v>4979</v>
      </c>
      <c r="C2803" s="342" t="str">
        <f>IF(C2802="", "", C2802)</f>
        <v>Clapham Rovers</v>
      </c>
      <c r="D2803" s="350" t="str">
        <f t="shared" si="1238"/>
        <v>'Clapham Rovers'</v>
      </c>
      <c r="E2803" s="211">
        <f>E2802</f>
        <v>18830127</v>
      </c>
      <c r="F2803" s="262">
        <v>2</v>
      </c>
      <c r="G2803" s="211" t="s">
        <v>5003</v>
      </c>
      <c r="R2803" s="112" t="str">
        <f>IF(D2803="","", CONCATENATE("Update games set ", B2803, "= ",D2803," where game_id=", E2803))</f>
        <v>Update games set Opp_parent= 'Clapham Rovers' where game_id=18830127</v>
      </c>
      <c r="S2803" s="112" t="str">
        <f t="shared" si="1219"/>
        <v>Update lineups set player_name = 'W Parr', raw_name = 'W Parr' where game_id = 18830127 and player_order = 2</v>
      </c>
      <c r="T2803" s="112" t="str">
        <f t="shared" si="1220"/>
        <v/>
      </c>
      <c r="U2803" s="200" t="str">
        <f t="shared" si="1217"/>
        <v/>
      </c>
      <c r="V2803" s="112" t="str">
        <f t="shared" si="1221"/>
        <v/>
      </c>
      <c r="W2803" s="415" t="str">
        <f t="shared" si="1222"/>
        <v/>
      </c>
      <c r="Y2803" s="65" t="str">
        <f t="shared" si="1229"/>
        <v/>
      </c>
      <c r="Z2803" s="65" t="str">
        <f t="shared" si="1230"/>
        <v/>
      </c>
      <c r="AA2803" s="65" t="str">
        <f t="shared" si="1231"/>
        <v/>
      </c>
      <c r="AB2803" s="65" t="str">
        <f t="shared" si="1232"/>
        <v/>
      </c>
      <c r="AC2803" s="65" t="str">
        <f t="shared" si="1233"/>
        <v/>
      </c>
      <c r="AH2803" s="65" t="str">
        <f t="shared" si="1223"/>
        <v>189102212</v>
      </c>
      <c r="AI2803" s="65">
        <v>18910221</v>
      </c>
      <c r="AJ2803" s="65" t="s">
        <v>100</v>
      </c>
      <c r="AK2803" s="65">
        <v>2</v>
      </c>
      <c r="AL2803" s="65" t="s">
        <v>2046</v>
      </c>
      <c r="AN2803" s="65" t="str">
        <f t="shared" si="1218"/>
        <v/>
      </c>
    </row>
    <row r="2804" spans="1:40" ht="16.8" customHeight="1" x14ac:dyDescent="0.25">
      <c r="A2804" s="113">
        <v>3</v>
      </c>
      <c r="B2804" s="342" t="s">
        <v>2653</v>
      </c>
      <c r="C2804" s="342" t="s">
        <v>663</v>
      </c>
      <c r="D2804" s="350" t="str">
        <f t="shared" si="1238"/>
        <v>'Friendly'</v>
      </c>
      <c r="E2804" s="211">
        <f t="shared" ref="E2804:E2817" si="1242">E2803</f>
        <v>18830127</v>
      </c>
      <c r="F2804" s="262">
        <v>3</v>
      </c>
      <c r="G2804" s="211" t="s">
        <v>4980</v>
      </c>
      <c r="R2804" s="112" t="str">
        <f>IF(D2804="","", CONCATENATE("Update games set ", B2804, "= ",D2804," where game_id=", E2804))</f>
        <v>Update games set Game_type= 'Friendly' where game_id=18830127</v>
      </c>
      <c r="S2804" s="112" t="str">
        <f t="shared" si="1219"/>
        <v>Update lineups set player_name = 'FW Earp', raw_name = 'FW Earp' where game_id = 18830127 and player_order = 3</v>
      </c>
      <c r="T2804" s="112" t="str">
        <f t="shared" si="1220"/>
        <v/>
      </c>
      <c r="U2804" s="200" t="str">
        <f t="shared" si="1217"/>
        <v/>
      </c>
      <c r="V2804" s="112" t="str">
        <f t="shared" si="1221"/>
        <v/>
      </c>
      <c r="W2804" s="415" t="str">
        <f t="shared" si="1222"/>
        <v/>
      </c>
      <c r="Y2804" s="65" t="str">
        <f t="shared" si="1229"/>
        <v/>
      </c>
      <c r="Z2804" s="65" t="str">
        <f t="shared" si="1230"/>
        <v/>
      </c>
      <c r="AA2804" s="65" t="str">
        <f t="shared" si="1231"/>
        <v/>
      </c>
      <c r="AB2804" s="65" t="str">
        <f t="shared" si="1232"/>
        <v/>
      </c>
      <c r="AC2804" s="65" t="str">
        <f t="shared" si="1233"/>
        <v/>
      </c>
      <c r="AH2804" s="65" t="str">
        <f t="shared" si="1223"/>
        <v>189102213</v>
      </c>
      <c r="AI2804" s="65">
        <v>18910221</v>
      </c>
      <c r="AJ2804" s="65" t="s">
        <v>100</v>
      </c>
      <c r="AK2804" s="65">
        <v>3</v>
      </c>
      <c r="AL2804" s="65" t="s">
        <v>3596</v>
      </c>
      <c r="AN2804" s="65" t="str">
        <f t="shared" si="1218"/>
        <v/>
      </c>
    </row>
    <row r="2805" spans="1:40" ht="16.8" customHeight="1" x14ac:dyDescent="0.25">
      <c r="A2805" s="113">
        <v>3</v>
      </c>
      <c r="B2805" s="342" t="s">
        <v>4978</v>
      </c>
      <c r="C2805" s="342" t="s">
        <v>0</v>
      </c>
      <c r="D2805" s="350" t="str">
        <f t="shared" si="1238"/>
        <v>'A'</v>
      </c>
      <c r="E2805" s="211">
        <f t="shared" si="1242"/>
        <v>18830127</v>
      </c>
      <c r="F2805" s="262">
        <v>4</v>
      </c>
      <c r="G2805" s="211" t="s">
        <v>5047</v>
      </c>
      <c r="R2805" s="112" t="str">
        <f>IF(D2805="","", CONCATENATE("Update games set ", B2805, "= ",D2805," where game_id=", E2805))</f>
        <v>Update games set HAN= 'A' where game_id=18830127</v>
      </c>
      <c r="S2805" s="112" t="str">
        <f t="shared" si="1219"/>
        <v>Update lineups set player_name = 'H Fletcher', raw_name = 'H Fletcher' where game_id = 18830127 and player_order = 4</v>
      </c>
      <c r="T2805" s="112" t="str">
        <f t="shared" si="1220"/>
        <v/>
      </c>
      <c r="U2805" s="200" t="str">
        <f t="shared" si="1217"/>
        <v/>
      </c>
      <c r="V2805" s="112" t="str">
        <f t="shared" si="1221"/>
        <v/>
      </c>
      <c r="W2805" s="415" t="str">
        <f t="shared" si="1222"/>
        <v/>
      </c>
      <c r="Y2805" s="65" t="str">
        <f t="shared" si="1229"/>
        <v/>
      </c>
      <c r="Z2805" s="65" t="str">
        <f t="shared" si="1230"/>
        <v/>
      </c>
      <c r="AA2805" s="65" t="str">
        <f t="shared" si="1231"/>
        <v/>
      </c>
      <c r="AB2805" s="65" t="str">
        <f t="shared" si="1232"/>
        <v/>
      </c>
      <c r="AC2805" s="65" t="str">
        <f t="shared" si="1233"/>
        <v/>
      </c>
      <c r="AH2805" s="65" t="str">
        <f t="shared" si="1223"/>
        <v>189102214</v>
      </c>
      <c r="AI2805" s="65">
        <v>18910221</v>
      </c>
      <c r="AJ2805" s="65" t="s">
        <v>100</v>
      </c>
      <c r="AK2805" s="65">
        <v>4</v>
      </c>
      <c r="AL2805" s="65" t="s">
        <v>3645</v>
      </c>
      <c r="AN2805" s="65" t="str">
        <f t="shared" si="1218"/>
        <v/>
      </c>
    </row>
    <row r="2806" spans="1:40" ht="16.8" customHeight="1" x14ac:dyDescent="0.25">
      <c r="A2806" s="113">
        <v>3</v>
      </c>
      <c r="B2806" s="342" t="s">
        <v>5</v>
      </c>
      <c r="C2806" s="342">
        <v>2</v>
      </c>
      <c r="D2806" s="349">
        <f t="shared" si="1225"/>
        <v>2</v>
      </c>
      <c r="E2806" s="211">
        <f t="shared" si="1242"/>
        <v>18830127</v>
      </c>
      <c r="F2806" s="262">
        <v>5</v>
      </c>
      <c r="G2806" s="211" t="s">
        <v>5052</v>
      </c>
      <c r="R2806" s="112" t="str">
        <f>IF(D2806="","", CONCATENATE("Update games set ", B2806, "= ",D2806," where game_id=", E2806))</f>
        <v>Update games set F= 2 where game_id=18830127</v>
      </c>
      <c r="S2806" s="112" t="str">
        <f t="shared" si="1219"/>
        <v>Update lineups set player_name = 'R Danks', raw_name = 'R Danks' where game_id = 18830127 and player_order = 5</v>
      </c>
      <c r="T2806" s="112" t="str">
        <f t="shared" si="1220"/>
        <v/>
      </c>
      <c r="U2806" s="200" t="str">
        <f t="shared" si="1217"/>
        <v/>
      </c>
      <c r="V2806" s="112" t="str">
        <f t="shared" si="1221"/>
        <v/>
      </c>
      <c r="W2806" s="415" t="str">
        <f t="shared" si="1222"/>
        <v/>
      </c>
      <c r="Y2806" s="65" t="str">
        <f t="shared" si="1229"/>
        <v/>
      </c>
      <c r="Z2806" s="65" t="str">
        <f t="shared" si="1230"/>
        <v/>
      </c>
      <c r="AA2806" s="65" t="str">
        <f t="shared" si="1231"/>
        <v/>
      </c>
      <c r="AB2806" s="65" t="str">
        <f t="shared" si="1232"/>
        <v/>
      </c>
      <c r="AC2806" s="65" t="str">
        <f t="shared" si="1233"/>
        <v/>
      </c>
      <c r="AH2806" s="65" t="str">
        <f t="shared" si="1223"/>
        <v>189102215</v>
      </c>
      <c r="AI2806" s="65">
        <v>18910221</v>
      </c>
      <c r="AJ2806" s="65" t="s">
        <v>100</v>
      </c>
      <c r="AK2806" s="65">
        <v>5</v>
      </c>
      <c r="AL2806" s="65" t="s">
        <v>3590</v>
      </c>
      <c r="AN2806" s="65" t="str">
        <f t="shared" si="1218"/>
        <v/>
      </c>
    </row>
    <row r="2807" spans="1:40" ht="16.8" customHeight="1" x14ac:dyDescent="0.25">
      <c r="A2807" s="113">
        <v>3</v>
      </c>
      <c r="B2807" s="342" t="s">
        <v>0</v>
      </c>
      <c r="C2807" s="342">
        <v>1</v>
      </c>
      <c r="D2807" s="349">
        <f t="shared" si="1225"/>
        <v>1</v>
      </c>
      <c r="E2807" s="211">
        <f t="shared" si="1242"/>
        <v>18830127</v>
      </c>
      <c r="F2807" s="262">
        <v>6</v>
      </c>
      <c r="G2807" s="211" t="s">
        <v>5007</v>
      </c>
      <c r="R2807" s="112" t="str">
        <f>IF(D2807="","", CONCATENATE("Update games set ", B2807, "= ",D2807," where game_id=", E2807))</f>
        <v>Update games set A= 1 where game_id=18830127</v>
      </c>
      <c r="S2807" s="112" t="str">
        <f t="shared" si="1219"/>
        <v>Update lineups set player_name = 'S Norman', raw_name = 'S Norman' where game_id = 18830127 and player_order = 6</v>
      </c>
      <c r="T2807" s="112" t="str">
        <f t="shared" si="1220"/>
        <v/>
      </c>
      <c r="U2807" s="200" t="str">
        <f t="shared" si="1217"/>
        <v/>
      </c>
      <c r="V2807" s="112" t="str">
        <f t="shared" si="1221"/>
        <v/>
      </c>
      <c r="W2807" s="415" t="str">
        <f t="shared" si="1222"/>
        <v/>
      </c>
      <c r="Y2807" s="65" t="str">
        <f t="shared" si="1229"/>
        <v/>
      </c>
      <c r="Z2807" s="65" t="str">
        <f t="shared" si="1230"/>
        <v/>
      </c>
      <c r="AA2807" s="65" t="str">
        <f t="shared" si="1231"/>
        <v/>
      </c>
      <c r="AB2807" s="65" t="str">
        <f t="shared" si="1232"/>
        <v/>
      </c>
      <c r="AC2807" s="65" t="str">
        <f t="shared" si="1233"/>
        <v/>
      </c>
      <c r="AH2807" s="65" t="str">
        <f t="shared" si="1223"/>
        <v>189102216</v>
      </c>
      <c r="AI2807" s="65">
        <v>18910221</v>
      </c>
      <c r="AJ2807" s="65" t="s">
        <v>100</v>
      </c>
      <c r="AK2807" s="65">
        <v>6</v>
      </c>
      <c r="AL2807" s="65" t="s">
        <v>2029</v>
      </c>
      <c r="AN2807" s="65" t="str">
        <f t="shared" si="1218"/>
        <v/>
      </c>
    </row>
    <row r="2808" spans="1:40" ht="16.8" customHeight="1" x14ac:dyDescent="0.25">
      <c r="A2808" s="113">
        <v>3</v>
      </c>
      <c r="B2808" s="342" t="s">
        <v>23</v>
      </c>
      <c r="D2808" s="334" t="str">
        <f t="shared" ref="D2808" si="1243">IF(C2808="",IF(D2806&gt;D2807,"'W'",IF(D2806=D2807,"'D'","'L'")),_xlfn.CONCAT("'",C2808,"'"))</f>
        <v>'W'</v>
      </c>
      <c r="E2808" s="211">
        <f t="shared" si="1242"/>
        <v>18830127</v>
      </c>
      <c r="F2808" s="262">
        <v>7</v>
      </c>
      <c r="G2808" s="211" t="s">
        <v>4998</v>
      </c>
      <c r="R2808" s="112" t="str">
        <f>IF(D2808="","", CONCATENATE("Update games set ", B2808, "= ",D2808," where game_id=", E2808))</f>
        <v>Update games set Result= 'W' where game_id=18830127</v>
      </c>
      <c r="S2808" s="112" t="str">
        <f t="shared" si="1219"/>
        <v>Update lineups set player_name = 'H Billyeald', raw_name = 'H Billyeald' where game_id = 18830127 and player_order = 7</v>
      </c>
      <c r="T2808" s="112" t="str">
        <f t="shared" si="1220"/>
        <v/>
      </c>
      <c r="U2808" s="200" t="str">
        <f t="shared" si="1217"/>
        <v/>
      </c>
      <c r="V2808" s="112" t="str">
        <f t="shared" si="1221"/>
        <v/>
      </c>
      <c r="W2808" s="415" t="str">
        <f t="shared" si="1222"/>
        <v/>
      </c>
      <c r="Y2808" s="65" t="str">
        <f t="shared" si="1229"/>
        <v/>
      </c>
      <c r="Z2808" s="65" t="str">
        <f t="shared" si="1230"/>
        <v/>
      </c>
      <c r="AA2808" s="65" t="str">
        <f t="shared" si="1231"/>
        <v/>
      </c>
      <c r="AB2808" s="65" t="str">
        <f t="shared" si="1232"/>
        <v/>
      </c>
      <c r="AC2808" s="65" t="str">
        <f t="shared" si="1233"/>
        <v/>
      </c>
      <c r="AH2808" s="65" t="str">
        <f t="shared" si="1223"/>
        <v>189102217</v>
      </c>
      <c r="AI2808" s="65">
        <v>18910221</v>
      </c>
      <c r="AJ2808" s="65" t="s">
        <v>100</v>
      </c>
      <c r="AK2808" s="65">
        <v>7</v>
      </c>
      <c r="AL2808" s="65" t="s">
        <v>3444</v>
      </c>
      <c r="AN2808" s="65" t="str">
        <f t="shared" si="1218"/>
        <v/>
      </c>
    </row>
    <row r="2809" spans="1:40" ht="16.8" customHeight="1" x14ac:dyDescent="0.25">
      <c r="A2809" s="113">
        <v>3</v>
      </c>
      <c r="B2809" s="342" t="s">
        <v>768</v>
      </c>
      <c r="D2809" s="349" t="str">
        <f t="shared" si="1227"/>
        <v/>
      </c>
      <c r="E2809" s="211">
        <f t="shared" si="1242"/>
        <v>18830127</v>
      </c>
      <c r="F2809" s="262">
        <v>8</v>
      </c>
      <c r="G2809" s="211" t="s">
        <v>4976</v>
      </c>
      <c r="R2809" s="112" t="str">
        <f>IF(D2809="","", CONCATENATE("Update games set ", B2809, "= ",D2809," where game_id=", E2809))</f>
        <v/>
      </c>
      <c r="S2809" s="112" t="str">
        <f t="shared" si="1219"/>
        <v>Update lineups set player_name = 'CJ Caborn', raw_name = 'CJ Caborn' where game_id = 18830127 and player_order = 8</v>
      </c>
      <c r="T2809" s="112" t="str">
        <f t="shared" si="1220"/>
        <v/>
      </c>
      <c r="U2809" s="200" t="str">
        <f t="shared" si="1217"/>
        <v/>
      </c>
      <c r="V2809" s="112" t="str">
        <f t="shared" si="1221"/>
        <v/>
      </c>
      <c r="W2809" s="415" t="str">
        <f t="shared" si="1222"/>
        <v/>
      </c>
      <c r="Y2809" s="65" t="str">
        <f t="shared" si="1229"/>
        <v/>
      </c>
      <c r="Z2809" s="65" t="str">
        <f t="shared" si="1230"/>
        <v/>
      </c>
      <c r="AA2809" s="65" t="str">
        <f t="shared" si="1231"/>
        <v/>
      </c>
      <c r="AB2809" s="65" t="str">
        <f t="shared" si="1232"/>
        <v/>
      </c>
      <c r="AC2809" s="65" t="str">
        <f t="shared" si="1233"/>
        <v/>
      </c>
      <c r="AH2809" s="65" t="str">
        <f t="shared" si="1223"/>
        <v>189102218</v>
      </c>
      <c r="AI2809" s="65">
        <v>18910221</v>
      </c>
      <c r="AJ2809" s="65" t="s">
        <v>100</v>
      </c>
      <c r="AK2809" s="65">
        <v>8</v>
      </c>
      <c r="AL2809" s="65" t="s">
        <v>3653</v>
      </c>
      <c r="AN2809" s="65" t="str">
        <f t="shared" si="1218"/>
        <v/>
      </c>
    </row>
    <row r="2810" spans="1:40" ht="16.8" customHeight="1" x14ac:dyDescent="0.25">
      <c r="A2810" s="113">
        <v>3</v>
      </c>
      <c r="B2810" s="342" t="s">
        <v>766</v>
      </c>
      <c r="D2810" s="349" t="str">
        <f t="shared" si="1227"/>
        <v/>
      </c>
      <c r="E2810" s="211">
        <f t="shared" si="1242"/>
        <v>18830127</v>
      </c>
      <c r="F2810" s="262">
        <v>9</v>
      </c>
      <c r="G2810" s="194" t="s">
        <v>4942</v>
      </c>
      <c r="H2810" s="194"/>
      <c r="N2810" s="417"/>
      <c r="O2810" s="194"/>
      <c r="P2810" s="194"/>
      <c r="R2810" s="112" t="str">
        <f>IF(D2810="","", CONCATENATE("Update games set ", B2810, "= ",D2810," where game_id=", E2810))</f>
        <v/>
      </c>
      <c r="S2810" s="112" t="str">
        <f t="shared" si="1219"/>
        <v>Update lineups set player_name = 'E Luntley', raw_name = 'E Luntley' where game_id = 18830127 and player_order = 9</v>
      </c>
      <c r="T2810" s="112" t="str">
        <f t="shared" si="1220"/>
        <v/>
      </c>
      <c r="U2810" s="200" t="str">
        <f t="shared" si="1217"/>
        <v/>
      </c>
      <c r="V2810" s="112" t="str">
        <f t="shared" si="1221"/>
        <v/>
      </c>
      <c r="W2810" s="415" t="str">
        <f t="shared" si="1222"/>
        <v/>
      </c>
      <c r="Y2810" s="65" t="str">
        <f t="shared" si="1229"/>
        <v/>
      </c>
      <c r="Z2810" s="65" t="str">
        <f t="shared" si="1230"/>
        <v/>
      </c>
      <c r="AA2810" s="65" t="str">
        <f t="shared" si="1231"/>
        <v/>
      </c>
      <c r="AB2810" s="65" t="str">
        <f t="shared" si="1232"/>
        <v/>
      </c>
      <c r="AC2810" s="65" t="str">
        <f t="shared" si="1233"/>
        <v/>
      </c>
      <c r="AH2810" s="65" t="str">
        <f t="shared" si="1223"/>
        <v>189102219</v>
      </c>
      <c r="AI2810" s="65">
        <v>18910221</v>
      </c>
      <c r="AJ2810" s="65" t="s">
        <v>100</v>
      </c>
      <c r="AK2810" s="65">
        <v>9</v>
      </c>
      <c r="AL2810" s="65" t="s">
        <v>3296</v>
      </c>
      <c r="AN2810" s="65" t="str">
        <f t="shared" si="1218"/>
        <v/>
      </c>
    </row>
    <row r="2811" spans="1:40" ht="16.8" customHeight="1" x14ac:dyDescent="0.25">
      <c r="A2811" s="113">
        <v>3</v>
      </c>
      <c r="B2811" s="342" t="s">
        <v>753</v>
      </c>
      <c r="C2811" s="351" t="s">
        <v>5216</v>
      </c>
      <c r="D2811" s="350" t="str">
        <f t="shared" si="1228"/>
        <v>'Mr CW Alcock'</v>
      </c>
      <c r="E2811" s="211">
        <f t="shared" si="1242"/>
        <v>18830127</v>
      </c>
      <c r="F2811" s="262">
        <v>10</v>
      </c>
      <c r="G2811" s="194" t="s">
        <v>5215</v>
      </c>
      <c r="N2811" s="417"/>
      <c r="O2811" s="194"/>
      <c r="P2811" s="194"/>
      <c r="R2811" s="112" t="str">
        <f>IF(D2811="","", CONCATENATE("Update games set ", B2811, "= ",D2811," where game_id=", E2811))</f>
        <v>Update games set Referee= 'Mr CW Alcock' where game_id=18830127</v>
      </c>
      <c r="S2811" s="112" t="str">
        <f t="shared" si="1219"/>
        <v>Update lineups set player_name = 'J Hancock', raw_name = 'J Hancock' where game_id = 18830127 and player_order = 10</v>
      </c>
      <c r="T2811" s="112" t="str">
        <f t="shared" si="1220"/>
        <v/>
      </c>
      <c r="U2811" s="200" t="str">
        <f t="shared" si="1217"/>
        <v/>
      </c>
      <c r="V2811" s="112" t="str">
        <f t="shared" si="1221"/>
        <v/>
      </c>
      <c r="W2811" s="415" t="str">
        <f t="shared" si="1222"/>
        <v/>
      </c>
      <c r="Y2811" s="65" t="str">
        <f t="shared" si="1229"/>
        <v/>
      </c>
      <c r="Z2811" s="65" t="str">
        <f t="shared" si="1230"/>
        <v/>
      </c>
      <c r="AA2811" s="65" t="str">
        <f t="shared" si="1231"/>
        <v/>
      </c>
      <c r="AB2811" s="65" t="str">
        <f t="shared" si="1232"/>
        <v/>
      </c>
      <c r="AC2811" s="65" t="str">
        <f t="shared" si="1233"/>
        <v/>
      </c>
      <c r="AH2811" s="65" t="str">
        <f t="shared" si="1223"/>
        <v>1891022110</v>
      </c>
      <c r="AI2811" s="65">
        <v>18910221</v>
      </c>
      <c r="AJ2811" s="65" t="s">
        <v>100</v>
      </c>
      <c r="AK2811" s="65">
        <v>10</v>
      </c>
      <c r="AL2811" s="65" t="s">
        <v>3632</v>
      </c>
      <c r="AN2811" s="65" t="str">
        <f t="shared" si="1218"/>
        <v/>
      </c>
    </row>
    <row r="2812" spans="1:40" ht="16.8" customHeight="1" x14ac:dyDescent="0.25">
      <c r="A2812" s="113">
        <v>3</v>
      </c>
      <c r="B2812" s="342" t="s">
        <v>746</v>
      </c>
      <c r="C2812" s="351" t="s">
        <v>5062</v>
      </c>
      <c r="D2812" s="334" t="str">
        <f>CONCATENATE("'", LEFT(E2812,4),"-",MID(E2812,5,2),"-", MID(E2812,7,2), " ", C2812,"'")</f>
        <v>'1883-01-27 15:00'</v>
      </c>
      <c r="E2812" s="211">
        <f t="shared" si="1242"/>
        <v>18830127</v>
      </c>
      <c r="F2812" s="262">
        <v>11</v>
      </c>
      <c r="G2812" s="211" t="s">
        <v>4939</v>
      </c>
      <c r="R2812" s="112" t="str">
        <f>IF(D2812="","", CONCATENATE("Update games set ", B2812, "= ",D2812," where game_id=", E2812))</f>
        <v>Update games set Game_date= '1883-01-27 15:00' where game_id=18830127</v>
      </c>
      <c r="S2812" s="112" t="str">
        <f t="shared" si="1219"/>
        <v>Update lineups set player_name = 'J Sands', raw_name = 'J Sands' where game_id = 18830127 and player_order = 11</v>
      </c>
      <c r="T2812" s="112" t="str">
        <f t="shared" si="1220"/>
        <v/>
      </c>
      <c r="U2812" s="200" t="str">
        <f t="shared" si="1217"/>
        <v/>
      </c>
      <c r="V2812" s="112" t="str">
        <f t="shared" si="1221"/>
        <v/>
      </c>
      <c r="W2812" s="415" t="str">
        <f t="shared" si="1222"/>
        <v/>
      </c>
      <c r="Y2812" s="65" t="str">
        <f t="shared" si="1229"/>
        <v/>
      </c>
      <c r="Z2812" s="65" t="str">
        <f t="shared" si="1230"/>
        <v/>
      </c>
      <c r="AA2812" s="65" t="str">
        <f t="shared" si="1231"/>
        <v/>
      </c>
      <c r="AB2812" s="65" t="str">
        <f t="shared" si="1232"/>
        <v/>
      </c>
      <c r="AC2812" s="65" t="str">
        <f t="shared" si="1233"/>
        <v/>
      </c>
      <c r="AH2812" s="65" t="str">
        <f t="shared" si="1223"/>
        <v>1891022111</v>
      </c>
      <c r="AI2812" s="65">
        <v>18910221</v>
      </c>
      <c r="AJ2812" s="65" t="s">
        <v>100</v>
      </c>
      <c r="AK2812" s="65">
        <v>11</v>
      </c>
      <c r="AL2812" s="65" t="s">
        <v>3440</v>
      </c>
      <c r="AN2812" s="65" t="str">
        <f t="shared" si="1218"/>
        <v/>
      </c>
    </row>
    <row r="2813" spans="1:40" ht="16.8" customHeight="1" x14ac:dyDescent="0.25">
      <c r="A2813" s="113">
        <v>3</v>
      </c>
      <c r="B2813" s="342" t="s">
        <v>25</v>
      </c>
      <c r="D2813" s="350" t="str">
        <f t="shared" si="1238"/>
        <v/>
      </c>
      <c r="E2813" s="211">
        <f t="shared" si="1242"/>
        <v>18830127</v>
      </c>
      <c r="F2813" s="262">
        <v>12</v>
      </c>
      <c r="G2813" s="212"/>
      <c r="H2813" s="212"/>
      <c r="N2813" s="416"/>
      <c r="O2813" s="212"/>
      <c r="P2813" s="212"/>
      <c r="R2813" s="112" t="str">
        <f>IF(D2813="","", CONCATENATE("Update games set ", B2813, "= ",D2813," where game_id=", E2813))</f>
        <v/>
      </c>
      <c r="S2813" s="112" t="str">
        <f t="shared" si="1219"/>
        <v/>
      </c>
      <c r="T2813" s="112" t="str">
        <f t="shared" si="1220"/>
        <v/>
      </c>
      <c r="U2813" s="200" t="str">
        <f t="shared" si="1217"/>
        <v/>
      </c>
      <c r="V2813" s="112" t="str">
        <f t="shared" si="1221"/>
        <v/>
      </c>
      <c r="W2813" s="415" t="str">
        <f t="shared" si="1222"/>
        <v/>
      </c>
      <c r="Y2813" s="65" t="str">
        <f t="shared" si="1229"/>
        <v/>
      </c>
      <c r="Z2813" s="65" t="str">
        <f t="shared" si="1230"/>
        <v/>
      </c>
      <c r="AA2813" s="65" t="str">
        <f t="shared" si="1231"/>
        <v/>
      </c>
      <c r="AB2813" s="65" t="str">
        <f t="shared" si="1232"/>
        <v/>
      </c>
      <c r="AC2813" s="65" t="str">
        <f t="shared" si="1233"/>
        <v/>
      </c>
      <c r="AH2813" s="65" t="str">
        <f t="shared" si="1223"/>
        <v>1891022112</v>
      </c>
      <c r="AI2813" s="65">
        <v>18910221</v>
      </c>
      <c r="AJ2813" s="65" t="s">
        <v>100</v>
      </c>
      <c r="AK2813" s="65">
        <v>12</v>
      </c>
      <c r="AL2813" s="65" t="s">
        <v>653</v>
      </c>
      <c r="AN2813" s="65" t="str">
        <f t="shared" si="1218"/>
        <v/>
      </c>
    </row>
    <row r="2814" spans="1:40" ht="16.8" customHeight="1" x14ac:dyDescent="0.25">
      <c r="A2814" s="113">
        <v>3</v>
      </c>
      <c r="B2814" s="342" t="s">
        <v>475</v>
      </c>
      <c r="D2814" s="349" t="str">
        <f t="shared" si="1227"/>
        <v/>
      </c>
      <c r="E2814" s="211">
        <f t="shared" si="1242"/>
        <v>18830127</v>
      </c>
      <c r="F2814" s="262">
        <v>13</v>
      </c>
      <c r="R2814" s="112" t="str">
        <f>IF(D2814="","", CONCATENATE("Update games set ", B2814, "= ",D2814," where game_id=", E2814))</f>
        <v/>
      </c>
      <c r="S2814" s="112" t="str">
        <f t="shared" si="1219"/>
        <v/>
      </c>
      <c r="T2814" s="112" t="str">
        <f t="shared" si="1220"/>
        <v/>
      </c>
      <c r="U2814" s="200" t="str">
        <f t="shared" si="1217"/>
        <v/>
      </c>
      <c r="V2814" s="112" t="str">
        <f t="shared" si="1221"/>
        <v/>
      </c>
      <c r="W2814" s="415" t="str">
        <f t="shared" si="1222"/>
        <v/>
      </c>
      <c r="Y2814" s="65" t="str">
        <f t="shared" si="1229"/>
        <v/>
      </c>
      <c r="Z2814" s="65" t="str">
        <f t="shared" si="1230"/>
        <v/>
      </c>
      <c r="AA2814" s="65" t="str">
        <f t="shared" si="1231"/>
        <v/>
      </c>
      <c r="AB2814" s="65" t="str">
        <f t="shared" si="1232"/>
        <v/>
      </c>
      <c r="AC2814" s="65" t="str">
        <f t="shared" si="1233"/>
        <v/>
      </c>
      <c r="AH2814" s="65" t="str">
        <f t="shared" si="1223"/>
        <v>1891022113</v>
      </c>
      <c r="AI2814" s="65">
        <v>18910221</v>
      </c>
      <c r="AJ2814" s="65" t="s">
        <v>100</v>
      </c>
      <c r="AK2814" s="65">
        <v>13</v>
      </c>
      <c r="AL2814" s="65" t="s">
        <v>653</v>
      </c>
      <c r="AN2814" s="65" t="str">
        <f t="shared" si="1218"/>
        <v/>
      </c>
    </row>
    <row r="2815" spans="1:40" ht="16.8" customHeight="1" x14ac:dyDescent="0.25">
      <c r="A2815" s="113">
        <v>3</v>
      </c>
      <c r="B2815" s="342" t="s">
        <v>20</v>
      </c>
      <c r="C2815" s="342" t="s">
        <v>5214</v>
      </c>
      <c r="D2815" s="350" t="str">
        <f t="shared" si="1238"/>
        <v>'Kennington Oval'</v>
      </c>
      <c r="E2815" s="211">
        <f t="shared" si="1242"/>
        <v>18830127</v>
      </c>
      <c r="F2815" s="262">
        <v>14</v>
      </c>
      <c r="R2815" s="112" t="str">
        <f>IF(D2815="","", CONCATENATE("Update games set ", B2815, "= ",D2815," where game_id=", E2815))</f>
        <v>Update games set Ground= 'Kennington Oval' where game_id=18830127</v>
      </c>
      <c r="S2815" s="112" t="str">
        <f t="shared" si="1219"/>
        <v/>
      </c>
      <c r="T2815" s="112" t="str">
        <f t="shared" si="1220"/>
        <v/>
      </c>
      <c r="U2815" s="200" t="str">
        <f t="shared" si="1217"/>
        <v/>
      </c>
      <c r="V2815" s="112" t="str">
        <f t="shared" si="1221"/>
        <v/>
      </c>
      <c r="W2815" s="415" t="str">
        <f t="shared" si="1222"/>
        <v/>
      </c>
      <c r="Y2815" s="65" t="str">
        <f t="shared" si="1229"/>
        <v/>
      </c>
      <c r="Z2815" s="65" t="str">
        <f t="shared" si="1230"/>
        <v/>
      </c>
      <c r="AA2815" s="65" t="str">
        <f t="shared" si="1231"/>
        <v/>
      </c>
      <c r="AB2815" s="65" t="str">
        <f t="shared" si="1232"/>
        <v/>
      </c>
      <c r="AC2815" s="65" t="str">
        <f t="shared" si="1233"/>
        <v/>
      </c>
      <c r="AH2815" s="65" t="str">
        <f t="shared" si="1223"/>
        <v>1891022114</v>
      </c>
      <c r="AI2815" s="65">
        <v>18910221</v>
      </c>
      <c r="AJ2815" s="65" t="s">
        <v>100</v>
      </c>
      <c r="AK2815" s="65">
        <v>14</v>
      </c>
      <c r="AL2815" s="65" t="s">
        <v>653</v>
      </c>
      <c r="AN2815" s="65" t="str">
        <f t="shared" si="1218"/>
        <v/>
      </c>
    </row>
    <row r="2816" spans="1:40" ht="16.8" customHeight="1" x14ac:dyDescent="0.25">
      <c r="A2816" s="113">
        <v>3</v>
      </c>
      <c r="B2816" s="342" t="s">
        <v>4882</v>
      </c>
      <c r="C2816" s="342" t="str">
        <f>IF(C2815="", "", C2815)</f>
        <v>Kennington Oval</v>
      </c>
      <c r="D2816" s="350" t="str">
        <f t="shared" si="1238"/>
        <v>'Kennington Oval'</v>
      </c>
      <c r="E2816" s="211">
        <f t="shared" si="1242"/>
        <v>18830127</v>
      </c>
      <c r="F2816" s="262">
        <v>15</v>
      </c>
      <c r="R2816" s="112" t="str">
        <f>IF(D2816="","", CONCATENATE("Update games set ", B2816, "= ",D2816," where game_id=", E2816))</f>
        <v>Update games set Ground_parent= 'Kennington Oval' where game_id=18830127</v>
      </c>
      <c r="S2816" s="112" t="str">
        <f t="shared" si="1219"/>
        <v/>
      </c>
      <c r="T2816" s="112" t="str">
        <f t="shared" si="1220"/>
        <v/>
      </c>
      <c r="U2816" s="200" t="str">
        <f t="shared" si="1217"/>
        <v/>
      </c>
      <c r="V2816" s="112" t="str">
        <f t="shared" si="1221"/>
        <v/>
      </c>
      <c r="W2816" s="415" t="str">
        <f t="shared" si="1222"/>
        <v/>
      </c>
      <c r="Y2816" s="65" t="str">
        <f t="shared" si="1229"/>
        <v/>
      </c>
      <c r="Z2816" s="65" t="str">
        <f t="shared" si="1230"/>
        <v/>
      </c>
      <c r="AA2816" s="65" t="str">
        <f t="shared" si="1231"/>
        <v/>
      </c>
      <c r="AB2816" s="65" t="str">
        <f t="shared" si="1232"/>
        <v/>
      </c>
      <c r="AC2816" s="65" t="str">
        <f t="shared" si="1233"/>
        <v/>
      </c>
      <c r="AH2816" s="65" t="str">
        <f t="shared" si="1223"/>
        <v>1891022115</v>
      </c>
      <c r="AI2816" s="65">
        <v>18910221</v>
      </c>
      <c r="AJ2816" s="65" t="s">
        <v>100</v>
      </c>
      <c r="AK2816" s="65">
        <v>15</v>
      </c>
      <c r="AL2816" s="65" t="s">
        <v>653</v>
      </c>
      <c r="AN2816" s="65" t="str">
        <f t="shared" si="1218"/>
        <v/>
      </c>
    </row>
    <row r="2817" spans="1:40" s="126" customFormat="1" ht="16.8" customHeight="1" thickBot="1" x14ac:dyDescent="0.3">
      <c r="A2817" s="113">
        <v>3</v>
      </c>
      <c r="B2817" s="116" t="s">
        <v>115</v>
      </c>
      <c r="C2817" s="352"/>
      <c r="D2817" s="370" t="str">
        <f t="shared" ref="D2817" si="1244">IF(MID(E2817,5,2)*1&gt;6,_xlfn.CONCAT("'",LEFT(E2817,4),"-",MID(E2817,3,2)+1,"'"),_xlfn.CONCAT("'",LEFT(E2817,4)-1,"-",MID(E2817,3,2),"'"))</f>
        <v>'1882-83'</v>
      </c>
      <c r="E2817" s="214">
        <f t="shared" si="1242"/>
        <v>18830127</v>
      </c>
      <c r="F2817" s="266">
        <v>16</v>
      </c>
      <c r="G2817" s="343"/>
      <c r="H2817" s="343"/>
      <c r="I2817" s="267"/>
      <c r="J2817" s="214"/>
      <c r="K2817" s="266"/>
      <c r="L2817" s="266"/>
      <c r="M2817" s="266"/>
      <c r="N2817" s="419"/>
      <c r="O2817" s="343"/>
      <c r="P2817" s="343"/>
      <c r="Q2817" s="346"/>
      <c r="R2817" s="112" t="str">
        <f>IF(D2817="","", CONCATENATE("Update games set ", B2817, "= ",D2817," where game_id=", E2817))</f>
        <v>Update games set Season= '1882-83' where game_id=18830127</v>
      </c>
      <c r="S2817" s="112" t="str">
        <f t="shared" si="1219"/>
        <v/>
      </c>
      <c r="T2817" s="112" t="str">
        <f t="shared" si="1220"/>
        <v/>
      </c>
      <c r="U2817" s="200" t="str">
        <f t="shared" si="1217"/>
        <v/>
      </c>
      <c r="V2817" s="112" t="str">
        <f t="shared" si="1221"/>
        <v/>
      </c>
      <c r="W2817" s="415" t="str">
        <f t="shared" si="1222"/>
        <v/>
      </c>
      <c r="X2817" s="240"/>
      <c r="Y2817" s="65" t="str">
        <f t="shared" si="1229"/>
        <v/>
      </c>
      <c r="Z2817" s="65" t="str">
        <f t="shared" si="1230"/>
        <v/>
      </c>
      <c r="AA2817" s="65" t="str">
        <f t="shared" si="1231"/>
        <v/>
      </c>
      <c r="AB2817" s="65" t="str">
        <f t="shared" si="1232"/>
        <v/>
      </c>
      <c r="AC2817" s="65" t="str">
        <f t="shared" si="1233"/>
        <v/>
      </c>
      <c r="AH2817" s="65" t="str">
        <f t="shared" si="1223"/>
        <v>1891022116</v>
      </c>
      <c r="AI2817" s="126">
        <v>18910221</v>
      </c>
      <c r="AJ2817" s="126" t="s">
        <v>100</v>
      </c>
      <c r="AK2817" s="126">
        <v>16</v>
      </c>
      <c r="AL2817" s="126" t="s">
        <v>653</v>
      </c>
      <c r="AN2817" s="65" t="str">
        <f t="shared" si="1218"/>
        <v/>
      </c>
    </row>
    <row r="2818" spans="1:40" ht="15" thickTop="1" x14ac:dyDescent="0.25">
      <c r="A2818" s="113">
        <v>3</v>
      </c>
      <c r="B2818" s="341" t="s">
        <v>22</v>
      </c>
      <c r="C2818" s="341" t="s">
        <v>5161</v>
      </c>
      <c r="D2818" s="341" t="str">
        <f t="shared" si="1238"/>
        <v>'Notts Rangers'</v>
      </c>
      <c r="E2818" s="211">
        <v>18831215</v>
      </c>
      <c r="F2818" s="262">
        <v>1</v>
      </c>
      <c r="G2818" s="211" t="s">
        <v>3417</v>
      </c>
      <c r="H2818" s="212"/>
      <c r="R2818" s="112" t="str">
        <f>IF(D2818="","", CONCATENATE("Update games set ", B2818, "= ",D2818," where game_id=", E2818))</f>
        <v>Update games set Opponent= 'Notts Rangers' where game_id=18831215</v>
      </c>
      <c r="S2818" s="112" t="str">
        <f t="shared" si="1219"/>
        <v>Update lineups set player_name = 'W Luntley', raw_name = 'W Luntley' where game_id = 18831215 and player_order = 1</v>
      </c>
      <c r="T2818" s="112" t="str">
        <f t="shared" si="1220"/>
        <v/>
      </c>
      <c r="U2818" s="200" t="str">
        <f t="shared" ref="U2818:U2881" si="1245">IF(I2818="", "", Y2818&amp;Z2818&amp;AA2818&amp;AB2818&amp;AC2818)</f>
        <v/>
      </c>
      <c r="V2818" s="112" t="str">
        <f t="shared" si="1221"/>
        <v/>
      </c>
      <c r="W2818" s="415" t="str">
        <f t="shared" si="1222"/>
        <v/>
      </c>
      <c r="Y2818" s="65" t="str">
        <f t="shared" si="1229"/>
        <v/>
      </c>
      <c r="Z2818" s="65" t="str">
        <f t="shared" si="1230"/>
        <v/>
      </c>
      <c r="AA2818" s="65" t="str">
        <f t="shared" si="1231"/>
        <v/>
      </c>
      <c r="AB2818" s="65" t="str">
        <f t="shared" si="1232"/>
        <v/>
      </c>
      <c r="AC2818" s="65" t="str">
        <f t="shared" si="1233"/>
        <v/>
      </c>
      <c r="AH2818" s="65" t="str">
        <f t="shared" si="1223"/>
        <v>189102261</v>
      </c>
      <c r="AI2818" s="65">
        <v>18910226</v>
      </c>
      <c r="AJ2818" s="65" t="s">
        <v>5126</v>
      </c>
      <c r="AK2818" s="65">
        <v>1</v>
      </c>
      <c r="AL2818" s="65" t="s">
        <v>2062</v>
      </c>
      <c r="AN2818" s="65" t="str">
        <f t="shared" ref="AN2818:AN2881" si="1246">IF(F2818=1, _xlfn.CONCAT("update games set source = 'The Nottingham Forest Football Scrapbook' where game_id = ", E2818), "")</f>
        <v>update games set source = 'The Nottingham Forest Football Scrapbook' where game_id = 18831215</v>
      </c>
    </row>
    <row r="2819" spans="1:40" ht="16.8" customHeight="1" x14ac:dyDescent="0.25">
      <c r="A2819" s="113">
        <v>3</v>
      </c>
      <c r="B2819" s="342" t="s">
        <v>4979</v>
      </c>
      <c r="C2819" s="342" t="str">
        <f>IF(C2818="", "", C2818)</f>
        <v>Notts Rangers</v>
      </c>
      <c r="D2819" s="350" t="str">
        <f t="shared" si="1238"/>
        <v>'Notts Rangers'</v>
      </c>
      <c r="E2819" s="211">
        <f>E2818</f>
        <v>18831215</v>
      </c>
      <c r="F2819" s="262">
        <v>2</v>
      </c>
      <c r="G2819" s="211" t="s">
        <v>4942</v>
      </c>
      <c r="R2819" s="112" t="str">
        <f>IF(D2819="","", CONCATENATE("Update games set ", B2819, "= ",D2819," where game_id=", E2819))</f>
        <v>Update games set Opp_parent= 'Notts Rangers' where game_id=18831215</v>
      </c>
      <c r="S2819" s="112" t="str">
        <f t="shared" ref="S2819:S2882" si="1247">IF(G2819="","",CONCATENATE("Update lineups set player_name = '",SUBSTITUTE(G2819,"'","''"),"', raw_name = '",SUBSTITUTE(G2819,"'","''"),"' where game_id = ",E2819," and player_order = ",F2819))</f>
        <v>Update lineups set player_name = 'E Luntley', raw_name = 'E Luntley' where game_id = 18831215 and player_order = 2</v>
      </c>
      <c r="T2819" s="112" t="str">
        <f t="shared" ref="T2819:T2882" si="1248">IF(J2819="","", CONCATENATE("insert into goals (game_id, goal_order, scorer_name, goal_min) values (",E2819, ", ", I2819,", '",J2819,")"))</f>
        <v/>
      </c>
      <c r="U2819" s="200" t="str">
        <f t="shared" si="1245"/>
        <v/>
      </c>
      <c r="V2819" s="112" t="str">
        <f t="shared" ref="V2819:V2882" si="1249">IF(N2819="","", CONCATENATE("insert into games_sources (game_id, source_order, source_name, source_link) values (",E2819, ", ", N2819,", '",O2819,"', '",P2819,"')"))</f>
        <v/>
      </c>
      <c r="W2819" s="415" t="str">
        <f t="shared" ref="W2819:W2882" si="1250">IF(N2819="","",CONCATENATE("update games_sources set  source_name = '",O2819,"', source_link = '",P2819,"' where game_id = ",E2819," and source_order = ",N2819))</f>
        <v/>
      </c>
      <c r="Y2819" s="65" t="str">
        <f t="shared" si="1229"/>
        <v/>
      </c>
      <c r="Z2819" s="65" t="str">
        <f t="shared" si="1230"/>
        <v/>
      </c>
      <c r="AA2819" s="65" t="str">
        <f t="shared" si="1231"/>
        <v/>
      </c>
      <c r="AB2819" s="65" t="str">
        <f t="shared" si="1232"/>
        <v/>
      </c>
      <c r="AC2819" s="65" t="str">
        <f t="shared" si="1233"/>
        <v/>
      </c>
      <c r="AH2819" s="65" t="str">
        <f t="shared" ref="AH2819:AH2882" si="1251">_xlfn.CONCAT(AI2819,AK2819)</f>
        <v>189102262</v>
      </c>
      <c r="AI2819" s="65">
        <v>18910226</v>
      </c>
      <c r="AJ2819" s="65" t="s">
        <v>5126</v>
      </c>
      <c r="AK2819" s="65">
        <v>2</v>
      </c>
      <c r="AL2819" s="65" t="s">
        <v>2046</v>
      </c>
      <c r="AN2819" s="65" t="str">
        <f t="shared" si="1246"/>
        <v/>
      </c>
    </row>
    <row r="2820" spans="1:40" ht="16.8" customHeight="1" x14ac:dyDescent="0.25">
      <c r="A2820" s="113">
        <v>3</v>
      </c>
      <c r="B2820" s="342" t="s">
        <v>2653</v>
      </c>
      <c r="C2820" s="342" t="s">
        <v>5217</v>
      </c>
      <c r="D2820" s="350" t="str">
        <f t="shared" si="1238"/>
        <v>'Notts Association Challenge Cup'</v>
      </c>
      <c r="E2820" s="211">
        <f t="shared" ref="E2820:E2833" si="1252">E2819</f>
        <v>18831215</v>
      </c>
      <c r="F2820" s="262">
        <v>3</v>
      </c>
      <c r="G2820" s="211" t="s">
        <v>5033</v>
      </c>
      <c r="R2820" s="112" t="str">
        <f>IF(D2820="","", CONCATENATE("Update games set ", B2820, "= ",D2820," where game_id=", E2820))</f>
        <v>Update games set Game_type= 'Notts Association Challenge Cup' where game_id=18831215</v>
      </c>
      <c r="S2820" s="112" t="str">
        <f t="shared" si="1247"/>
        <v>Update lineups set player_name = 'WT Hancock', raw_name = 'WT Hancock' where game_id = 18831215 and player_order = 3</v>
      </c>
      <c r="T2820" s="112" t="str">
        <f t="shared" si="1248"/>
        <v/>
      </c>
      <c r="U2820" s="200" t="str">
        <f t="shared" si="1245"/>
        <v/>
      </c>
      <c r="V2820" s="112" t="str">
        <f t="shared" si="1249"/>
        <v/>
      </c>
      <c r="W2820" s="415" t="str">
        <f t="shared" si="1250"/>
        <v/>
      </c>
      <c r="Y2820" s="65" t="str">
        <f t="shared" si="1229"/>
        <v/>
      </c>
      <c r="Z2820" s="65" t="str">
        <f t="shared" si="1230"/>
        <v/>
      </c>
      <c r="AA2820" s="65" t="str">
        <f t="shared" si="1231"/>
        <v/>
      </c>
      <c r="AB2820" s="65" t="str">
        <f t="shared" si="1232"/>
        <v/>
      </c>
      <c r="AC2820" s="65" t="str">
        <f t="shared" si="1233"/>
        <v/>
      </c>
      <c r="AH2820" s="65" t="str">
        <f t="shared" si="1251"/>
        <v>189102263</v>
      </c>
      <c r="AI2820" s="65">
        <v>18910226</v>
      </c>
      <c r="AJ2820" s="65" t="s">
        <v>5126</v>
      </c>
      <c r="AK2820" s="65">
        <v>3</v>
      </c>
      <c r="AL2820" s="65" t="s">
        <v>3596</v>
      </c>
      <c r="AN2820" s="65" t="str">
        <f t="shared" si="1246"/>
        <v/>
      </c>
    </row>
    <row r="2821" spans="1:40" ht="16.8" customHeight="1" x14ac:dyDescent="0.25">
      <c r="A2821" s="113">
        <v>3</v>
      </c>
      <c r="B2821" s="342" t="s">
        <v>4978</v>
      </c>
      <c r="C2821" s="342" t="s">
        <v>0</v>
      </c>
      <c r="D2821" s="350" t="str">
        <f t="shared" si="1238"/>
        <v>'A'</v>
      </c>
      <c r="E2821" s="211">
        <f t="shared" si="1252"/>
        <v>18831215</v>
      </c>
      <c r="F2821" s="262">
        <v>4</v>
      </c>
      <c r="G2821" s="211" t="s">
        <v>4998</v>
      </c>
      <c r="R2821" s="112" t="str">
        <f>IF(D2821="","", CONCATENATE("Update games set ", B2821, "= ",D2821," where game_id=", E2821))</f>
        <v>Update games set HAN= 'A' where game_id=18831215</v>
      </c>
      <c r="S2821" s="112" t="str">
        <f t="shared" si="1247"/>
        <v>Update lineups set player_name = 'H Billyeald', raw_name = 'H Billyeald' where game_id = 18831215 and player_order = 4</v>
      </c>
      <c r="T2821" s="112" t="str">
        <f t="shared" si="1248"/>
        <v/>
      </c>
      <c r="U2821" s="200" t="str">
        <f t="shared" si="1245"/>
        <v/>
      </c>
      <c r="V2821" s="112" t="str">
        <f t="shared" si="1249"/>
        <v/>
      </c>
      <c r="W2821" s="415" t="str">
        <f t="shared" si="1250"/>
        <v/>
      </c>
      <c r="Y2821" s="65" t="str">
        <f t="shared" si="1229"/>
        <v/>
      </c>
      <c r="Z2821" s="65" t="str">
        <f t="shared" si="1230"/>
        <v/>
      </c>
      <c r="AA2821" s="65" t="str">
        <f t="shared" si="1231"/>
        <v/>
      </c>
      <c r="AB2821" s="65" t="str">
        <f t="shared" si="1232"/>
        <v/>
      </c>
      <c r="AC2821" s="65" t="str">
        <f t="shared" si="1233"/>
        <v/>
      </c>
      <c r="AH2821" s="65" t="str">
        <f t="shared" si="1251"/>
        <v>189102264</v>
      </c>
      <c r="AI2821" s="65">
        <v>18910226</v>
      </c>
      <c r="AJ2821" s="65" t="s">
        <v>5126</v>
      </c>
      <c r="AK2821" s="65">
        <v>4</v>
      </c>
      <c r="AL2821" s="65" t="s">
        <v>3645</v>
      </c>
      <c r="AN2821" s="65" t="str">
        <f t="shared" si="1246"/>
        <v/>
      </c>
    </row>
    <row r="2822" spans="1:40" ht="16.8" customHeight="1" x14ac:dyDescent="0.25">
      <c r="A2822" s="113">
        <v>3</v>
      </c>
      <c r="B2822" s="342" t="s">
        <v>5</v>
      </c>
      <c r="C2822" s="342">
        <v>6</v>
      </c>
      <c r="D2822" s="349">
        <f t="shared" ref="D2822:D2871" si="1253">IF(C2822="", "", C2822)</f>
        <v>6</v>
      </c>
      <c r="E2822" s="211">
        <f t="shared" si="1252"/>
        <v>18831215</v>
      </c>
      <c r="F2822" s="262">
        <v>5</v>
      </c>
      <c r="G2822" s="211" t="s">
        <v>5007</v>
      </c>
      <c r="R2822" s="112" t="str">
        <f>IF(D2822="","", CONCATENATE("Update games set ", B2822, "= ",D2822," where game_id=", E2822))</f>
        <v>Update games set F= 6 where game_id=18831215</v>
      </c>
      <c r="S2822" s="112" t="str">
        <f t="shared" si="1247"/>
        <v>Update lineups set player_name = 'S Norman', raw_name = 'S Norman' where game_id = 18831215 and player_order = 5</v>
      </c>
      <c r="T2822" s="112" t="str">
        <f t="shared" si="1248"/>
        <v/>
      </c>
      <c r="U2822" s="200" t="str">
        <f t="shared" si="1245"/>
        <v/>
      </c>
      <c r="V2822" s="112" t="str">
        <f t="shared" si="1249"/>
        <v/>
      </c>
      <c r="W2822" s="415" t="str">
        <f t="shared" si="1250"/>
        <v/>
      </c>
      <c r="Y2822" s="65" t="str">
        <f t="shared" si="1229"/>
        <v/>
      </c>
      <c r="Z2822" s="65" t="str">
        <f t="shared" si="1230"/>
        <v/>
      </c>
      <c r="AA2822" s="65" t="str">
        <f t="shared" si="1231"/>
        <v/>
      </c>
      <c r="AB2822" s="65" t="str">
        <f t="shared" si="1232"/>
        <v/>
      </c>
      <c r="AC2822" s="65" t="str">
        <f t="shared" si="1233"/>
        <v/>
      </c>
      <c r="AH2822" s="65" t="str">
        <f t="shared" si="1251"/>
        <v>189102265</v>
      </c>
      <c r="AI2822" s="65">
        <v>18910226</v>
      </c>
      <c r="AJ2822" s="65" t="s">
        <v>5126</v>
      </c>
      <c r="AK2822" s="65">
        <v>5</v>
      </c>
      <c r="AL2822" s="65" t="s">
        <v>3590</v>
      </c>
      <c r="AN2822" s="65" t="str">
        <f t="shared" si="1246"/>
        <v/>
      </c>
    </row>
    <row r="2823" spans="1:40" ht="16.8" customHeight="1" x14ac:dyDescent="0.25">
      <c r="A2823" s="113">
        <v>3</v>
      </c>
      <c r="B2823" s="342" t="s">
        <v>0</v>
      </c>
      <c r="C2823" s="342">
        <v>0</v>
      </c>
      <c r="D2823" s="349">
        <f t="shared" si="1253"/>
        <v>0</v>
      </c>
      <c r="E2823" s="211">
        <f t="shared" si="1252"/>
        <v>18831215</v>
      </c>
      <c r="F2823" s="262">
        <v>6</v>
      </c>
      <c r="G2823" s="211" t="s">
        <v>5091</v>
      </c>
      <c r="R2823" s="112" t="str">
        <f>IF(D2823="","", CONCATENATE("Update games set ", B2823, "= ",D2823," where game_id=", E2823))</f>
        <v>Update games set A= 0 where game_id=18831215</v>
      </c>
      <c r="S2823" s="112" t="str">
        <f t="shared" si="1247"/>
        <v>Update lineups set player_name = 'AW Ward', raw_name = 'AW Ward' where game_id = 18831215 and player_order = 6</v>
      </c>
      <c r="T2823" s="112" t="str">
        <f t="shared" si="1248"/>
        <v/>
      </c>
      <c r="U2823" s="200" t="str">
        <f t="shared" si="1245"/>
        <v/>
      </c>
      <c r="V2823" s="112" t="str">
        <f t="shared" si="1249"/>
        <v/>
      </c>
      <c r="W2823" s="415" t="str">
        <f t="shared" si="1250"/>
        <v/>
      </c>
      <c r="Y2823" s="65" t="str">
        <f t="shared" si="1229"/>
        <v/>
      </c>
      <c r="Z2823" s="65" t="str">
        <f t="shared" si="1230"/>
        <v/>
      </c>
      <c r="AA2823" s="65" t="str">
        <f t="shared" si="1231"/>
        <v/>
      </c>
      <c r="AB2823" s="65" t="str">
        <f t="shared" si="1232"/>
        <v/>
      </c>
      <c r="AC2823" s="65" t="str">
        <f t="shared" si="1233"/>
        <v/>
      </c>
      <c r="AH2823" s="65" t="str">
        <f t="shared" si="1251"/>
        <v>189102266</v>
      </c>
      <c r="AI2823" s="65">
        <v>18910226</v>
      </c>
      <c r="AJ2823" s="65" t="s">
        <v>5126</v>
      </c>
      <c r="AK2823" s="65">
        <v>6</v>
      </c>
      <c r="AL2823" s="65" t="s">
        <v>2029</v>
      </c>
      <c r="AN2823" s="65" t="str">
        <f t="shared" si="1246"/>
        <v/>
      </c>
    </row>
    <row r="2824" spans="1:40" ht="16.8" customHeight="1" x14ac:dyDescent="0.25">
      <c r="A2824" s="113">
        <v>3</v>
      </c>
      <c r="B2824" s="342" t="s">
        <v>23</v>
      </c>
      <c r="D2824" s="334" t="str">
        <f t="shared" ref="D2824" si="1254">IF(C2824="",IF(D2822&gt;D2823,"'W'",IF(D2822=D2823,"'D'","'L'")),_xlfn.CONCAT("'",C2824,"'"))</f>
        <v>'W'</v>
      </c>
      <c r="E2824" s="211">
        <f t="shared" si="1252"/>
        <v>18831215</v>
      </c>
      <c r="F2824" s="262">
        <v>7</v>
      </c>
      <c r="G2824" s="211" t="s">
        <v>4980</v>
      </c>
      <c r="R2824" s="112" t="str">
        <f>IF(D2824="","", CONCATENATE("Update games set ", B2824, "= ",D2824," where game_id=", E2824))</f>
        <v>Update games set Result= 'W' where game_id=18831215</v>
      </c>
      <c r="S2824" s="112" t="str">
        <f t="shared" si="1247"/>
        <v>Update lineups set player_name = 'FW Earp', raw_name = 'FW Earp' where game_id = 18831215 and player_order = 7</v>
      </c>
      <c r="T2824" s="112" t="str">
        <f t="shared" si="1248"/>
        <v/>
      </c>
      <c r="U2824" s="200" t="str">
        <f t="shared" si="1245"/>
        <v/>
      </c>
      <c r="V2824" s="112" t="str">
        <f t="shared" si="1249"/>
        <v/>
      </c>
      <c r="W2824" s="415" t="str">
        <f t="shared" si="1250"/>
        <v/>
      </c>
      <c r="Y2824" s="65" t="str">
        <f t="shared" si="1229"/>
        <v/>
      </c>
      <c r="Z2824" s="65" t="str">
        <f t="shared" si="1230"/>
        <v/>
      </c>
      <c r="AA2824" s="65" t="str">
        <f t="shared" si="1231"/>
        <v/>
      </c>
      <c r="AB2824" s="65" t="str">
        <f t="shared" si="1232"/>
        <v/>
      </c>
      <c r="AC2824" s="65" t="str">
        <f t="shared" si="1233"/>
        <v/>
      </c>
      <c r="AH2824" s="65" t="str">
        <f t="shared" si="1251"/>
        <v>189102267</v>
      </c>
      <c r="AI2824" s="65">
        <v>18910226</v>
      </c>
      <c r="AJ2824" s="65" t="s">
        <v>5126</v>
      </c>
      <c r="AK2824" s="65">
        <v>7</v>
      </c>
      <c r="AL2824" s="65" t="s">
        <v>3444</v>
      </c>
      <c r="AN2824" s="65" t="str">
        <f t="shared" si="1246"/>
        <v/>
      </c>
    </row>
    <row r="2825" spans="1:40" ht="16.8" customHeight="1" x14ac:dyDescent="0.25">
      <c r="A2825" s="113">
        <v>3</v>
      </c>
      <c r="B2825" s="342" t="s">
        <v>768</v>
      </c>
      <c r="D2825" s="349" t="str">
        <f t="shared" ref="D2825:D2878" si="1255">IF(C2825="", "", C2825)</f>
        <v/>
      </c>
      <c r="E2825" s="211">
        <f t="shared" si="1252"/>
        <v>18831215</v>
      </c>
      <c r="F2825" s="262">
        <v>8</v>
      </c>
      <c r="G2825" s="211" t="s">
        <v>5074</v>
      </c>
      <c r="R2825" s="112" t="str">
        <f>IF(D2825="","", CONCATENATE("Update games set ", B2825, "= ",D2825," where game_id=", E2825))</f>
        <v/>
      </c>
      <c r="S2825" s="112" t="str">
        <f t="shared" si="1247"/>
        <v>Update lineups set player_name = 'HS Fletcher', raw_name = 'HS Fletcher' where game_id = 18831215 and player_order = 8</v>
      </c>
      <c r="T2825" s="112" t="str">
        <f t="shared" si="1248"/>
        <v/>
      </c>
      <c r="U2825" s="200" t="str">
        <f t="shared" si="1245"/>
        <v/>
      </c>
      <c r="V2825" s="112" t="str">
        <f t="shared" si="1249"/>
        <v/>
      </c>
      <c r="W2825" s="415" t="str">
        <f t="shared" si="1250"/>
        <v/>
      </c>
      <c r="Y2825" s="65" t="str">
        <f t="shared" si="1229"/>
        <v/>
      </c>
      <c r="Z2825" s="65" t="str">
        <f t="shared" si="1230"/>
        <v/>
      </c>
      <c r="AA2825" s="65" t="str">
        <f t="shared" si="1231"/>
        <v/>
      </c>
      <c r="AB2825" s="65" t="str">
        <f t="shared" si="1232"/>
        <v/>
      </c>
      <c r="AC2825" s="65" t="str">
        <f t="shared" si="1233"/>
        <v/>
      </c>
      <c r="AH2825" s="65" t="str">
        <f t="shared" si="1251"/>
        <v>189102268</v>
      </c>
      <c r="AI2825" s="65">
        <v>18910226</v>
      </c>
      <c r="AJ2825" s="65" t="s">
        <v>5126</v>
      </c>
      <c r="AK2825" s="65">
        <v>8</v>
      </c>
      <c r="AL2825" s="65" t="s">
        <v>3653</v>
      </c>
      <c r="AN2825" s="65" t="str">
        <f t="shared" si="1246"/>
        <v/>
      </c>
    </row>
    <row r="2826" spans="1:40" ht="16.8" customHeight="1" x14ac:dyDescent="0.25">
      <c r="A2826" s="113">
        <v>3</v>
      </c>
      <c r="B2826" s="342" t="s">
        <v>766</v>
      </c>
      <c r="D2826" s="349" t="str">
        <f t="shared" si="1255"/>
        <v/>
      </c>
      <c r="E2826" s="211">
        <f t="shared" si="1252"/>
        <v>18831215</v>
      </c>
      <c r="F2826" s="262">
        <v>9</v>
      </c>
      <c r="G2826" s="194" t="s">
        <v>5209</v>
      </c>
      <c r="H2826" s="194"/>
      <c r="N2826" s="417"/>
      <c r="O2826" s="194"/>
      <c r="P2826" s="194"/>
      <c r="R2826" s="112" t="str">
        <f>IF(D2826="","", CONCATENATE("Update games set ", B2826, "= ",D2826," where game_id=", E2826))</f>
        <v/>
      </c>
      <c r="S2826" s="112" t="str">
        <f t="shared" si="1247"/>
        <v>Update lineups set player_name = 'EE Barlow', raw_name = 'EE Barlow' where game_id = 18831215 and player_order = 9</v>
      </c>
      <c r="T2826" s="112" t="str">
        <f t="shared" si="1248"/>
        <v/>
      </c>
      <c r="U2826" s="200" t="str">
        <f t="shared" si="1245"/>
        <v/>
      </c>
      <c r="V2826" s="112" t="str">
        <f t="shared" si="1249"/>
        <v/>
      </c>
      <c r="W2826" s="415" t="str">
        <f t="shared" si="1250"/>
        <v/>
      </c>
      <c r="Y2826" s="65" t="str">
        <f t="shared" si="1229"/>
        <v/>
      </c>
      <c r="Z2826" s="65" t="str">
        <f t="shared" si="1230"/>
        <v/>
      </c>
      <c r="AA2826" s="65" t="str">
        <f t="shared" si="1231"/>
        <v/>
      </c>
      <c r="AB2826" s="65" t="str">
        <f t="shared" si="1232"/>
        <v/>
      </c>
      <c r="AC2826" s="65" t="str">
        <f t="shared" si="1233"/>
        <v/>
      </c>
      <c r="AH2826" s="65" t="str">
        <f t="shared" si="1251"/>
        <v>189102269</v>
      </c>
      <c r="AI2826" s="65">
        <v>18910226</v>
      </c>
      <c r="AJ2826" s="65" t="s">
        <v>5126</v>
      </c>
      <c r="AK2826" s="65">
        <v>9</v>
      </c>
      <c r="AL2826" s="65" t="s">
        <v>3296</v>
      </c>
      <c r="AN2826" s="65" t="str">
        <f t="shared" si="1246"/>
        <v/>
      </c>
    </row>
    <row r="2827" spans="1:40" ht="16.8" customHeight="1" x14ac:dyDescent="0.25">
      <c r="A2827" s="113">
        <v>3</v>
      </c>
      <c r="B2827" s="342" t="s">
        <v>753</v>
      </c>
      <c r="C2827" s="351" t="s">
        <v>5045</v>
      </c>
      <c r="D2827" s="350" t="str">
        <f t="shared" ref="D2827:D2875" si="1256">IF(C2827="", "", CONCATENATE("'", C2827,"'"))</f>
        <v>'Mr H Jessop'</v>
      </c>
      <c r="E2827" s="211">
        <f t="shared" si="1252"/>
        <v>18831215</v>
      </c>
      <c r="F2827" s="262">
        <v>10</v>
      </c>
      <c r="G2827" s="194" t="s">
        <v>5068</v>
      </c>
      <c r="N2827" s="417"/>
      <c r="O2827" s="194"/>
      <c r="P2827" s="194"/>
      <c r="R2827" s="112" t="str">
        <f>IF(D2827="","", CONCATENATE("Update games set ", B2827, "= ",D2827," where game_id=", E2827))</f>
        <v>Update games set Referee= 'Mr H Jessop' where game_id=18831215</v>
      </c>
      <c r="S2827" s="112" t="str">
        <f t="shared" si="1247"/>
        <v>Update lineups set player_name = 'F Fox', raw_name = 'F Fox' where game_id = 18831215 and player_order = 10</v>
      </c>
      <c r="T2827" s="112" t="str">
        <f t="shared" si="1248"/>
        <v/>
      </c>
      <c r="U2827" s="200" t="str">
        <f t="shared" si="1245"/>
        <v/>
      </c>
      <c r="V2827" s="112" t="str">
        <f t="shared" si="1249"/>
        <v/>
      </c>
      <c r="W2827" s="415" t="str">
        <f t="shared" si="1250"/>
        <v/>
      </c>
      <c r="Y2827" s="65" t="str">
        <f t="shared" si="1229"/>
        <v/>
      </c>
      <c r="Z2827" s="65" t="str">
        <f t="shared" si="1230"/>
        <v/>
      </c>
      <c r="AA2827" s="65" t="str">
        <f t="shared" si="1231"/>
        <v/>
      </c>
      <c r="AB2827" s="65" t="str">
        <f t="shared" si="1232"/>
        <v/>
      </c>
      <c r="AC2827" s="65" t="str">
        <f t="shared" si="1233"/>
        <v/>
      </c>
      <c r="AH2827" s="65" t="str">
        <f t="shared" si="1251"/>
        <v>1891022610</v>
      </c>
      <c r="AI2827" s="65">
        <v>18910226</v>
      </c>
      <c r="AJ2827" s="65" t="s">
        <v>5126</v>
      </c>
      <c r="AK2827" s="65">
        <v>10</v>
      </c>
      <c r="AL2827" s="65" t="s">
        <v>2063</v>
      </c>
      <c r="AN2827" s="65" t="str">
        <f t="shared" si="1246"/>
        <v/>
      </c>
    </row>
    <row r="2828" spans="1:40" ht="16.8" customHeight="1" x14ac:dyDescent="0.25">
      <c r="A2828" s="113">
        <v>3</v>
      </c>
      <c r="B2828" s="342" t="s">
        <v>746</v>
      </c>
      <c r="C2828" s="351" t="s">
        <v>5062</v>
      </c>
      <c r="D2828" s="334" t="str">
        <f>CONCATENATE("'", LEFT(E2828,4),"-",MID(E2828,5,2),"-", MID(E2828,7,2), " ", C2828,"'")</f>
        <v>'1883-12-15 15:00'</v>
      </c>
      <c r="E2828" s="211">
        <f t="shared" si="1252"/>
        <v>18831215</v>
      </c>
      <c r="F2828" s="262">
        <v>11</v>
      </c>
      <c r="G2828" s="211" t="s">
        <v>5087</v>
      </c>
      <c r="R2828" s="112" t="str">
        <f>IF(D2828="","", CONCATENATE("Update games set ", B2828, "= ",D2828," where game_id=", E2828))</f>
        <v>Update games set Game_date= '1883-12-15 15:00' where game_id=18831215</v>
      </c>
      <c r="S2828" s="112" t="str">
        <f t="shared" si="1247"/>
        <v>Update lineups set player_name = 'T Lindley', raw_name = 'T Lindley' where game_id = 18831215 and player_order = 11</v>
      </c>
      <c r="T2828" s="112" t="str">
        <f t="shared" si="1248"/>
        <v/>
      </c>
      <c r="U2828" s="200" t="str">
        <f t="shared" si="1245"/>
        <v/>
      </c>
      <c r="V2828" s="112" t="str">
        <f t="shared" si="1249"/>
        <v/>
      </c>
      <c r="W2828" s="415" t="str">
        <f t="shared" si="1250"/>
        <v/>
      </c>
      <c r="Y2828" s="65" t="str">
        <f t="shared" si="1229"/>
        <v/>
      </c>
      <c r="Z2828" s="65" t="str">
        <f t="shared" si="1230"/>
        <v/>
      </c>
      <c r="AA2828" s="65" t="str">
        <f t="shared" si="1231"/>
        <v/>
      </c>
      <c r="AB2828" s="65" t="str">
        <f t="shared" si="1232"/>
        <v/>
      </c>
      <c r="AC2828" s="65" t="str">
        <f t="shared" si="1233"/>
        <v/>
      </c>
      <c r="AH2828" s="65" t="str">
        <f t="shared" si="1251"/>
        <v>1891022611</v>
      </c>
      <c r="AI2828" s="65">
        <v>18910226</v>
      </c>
      <c r="AJ2828" s="65" t="s">
        <v>5126</v>
      </c>
      <c r="AK2828" s="65">
        <v>11</v>
      </c>
      <c r="AL2828" s="65" t="s">
        <v>3314</v>
      </c>
      <c r="AN2828" s="65" t="str">
        <f t="shared" si="1246"/>
        <v/>
      </c>
    </row>
    <row r="2829" spans="1:40" ht="16.8" customHeight="1" x14ac:dyDescent="0.25">
      <c r="A2829" s="113">
        <v>3</v>
      </c>
      <c r="B2829" s="342" t="s">
        <v>25</v>
      </c>
      <c r="D2829" s="350" t="str">
        <f t="shared" si="1238"/>
        <v/>
      </c>
      <c r="E2829" s="211">
        <f t="shared" si="1252"/>
        <v>18831215</v>
      </c>
      <c r="F2829" s="262">
        <v>12</v>
      </c>
      <c r="G2829" s="212"/>
      <c r="H2829" s="212"/>
      <c r="N2829" s="416"/>
      <c r="O2829" s="212"/>
      <c r="P2829" s="212"/>
      <c r="R2829" s="112" t="str">
        <f>IF(D2829="","", CONCATENATE("Update games set ", B2829, "= ",D2829," where game_id=", E2829))</f>
        <v/>
      </c>
      <c r="S2829" s="112" t="str">
        <f t="shared" si="1247"/>
        <v/>
      </c>
      <c r="T2829" s="112" t="str">
        <f t="shared" si="1248"/>
        <v/>
      </c>
      <c r="U2829" s="200" t="str">
        <f t="shared" si="1245"/>
        <v/>
      </c>
      <c r="V2829" s="112" t="str">
        <f t="shared" si="1249"/>
        <v/>
      </c>
      <c r="W2829" s="415" t="str">
        <f t="shared" si="1250"/>
        <v/>
      </c>
      <c r="Y2829" s="65" t="str">
        <f t="shared" si="1229"/>
        <v/>
      </c>
      <c r="Z2829" s="65" t="str">
        <f t="shared" si="1230"/>
        <v/>
      </c>
      <c r="AA2829" s="65" t="str">
        <f t="shared" si="1231"/>
        <v/>
      </c>
      <c r="AB2829" s="65" t="str">
        <f t="shared" si="1232"/>
        <v/>
      </c>
      <c r="AC2829" s="65" t="str">
        <f t="shared" si="1233"/>
        <v/>
      </c>
      <c r="AH2829" s="65" t="str">
        <f t="shared" si="1251"/>
        <v>1891022612</v>
      </c>
      <c r="AI2829" s="65">
        <v>18910226</v>
      </c>
      <c r="AJ2829" s="65" t="s">
        <v>5126</v>
      </c>
      <c r="AK2829" s="65">
        <v>12</v>
      </c>
      <c r="AL2829" s="65" t="s">
        <v>653</v>
      </c>
      <c r="AN2829" s="65" t="str">
        <f t="shared" si="1246"/>
        <v/>
      </c>
    </row>
    <row r="2830" spans="1:40" ht="16.8" customHeight="1" x14ac:dyDescent="0.25">
      <c r="A2830" s="113">
        <v>3</v>
      </c>
      <c r="B2830" s="342" t="s">
        <v>475</v>
      </c>
      <c r="D2830" s="349" t="str">
        <f t="shared" si="1255"/>
        <v/>
      </c>
      <c r="E2830" s="211">
        <f t="shared" si="1252"/>
        <v>18831215</v>
      </c>
      <c r="F2830" s="262">
        <v>13</v>
      </c>
      <c r="R2830" s="112" t="str">
        <f>IF(D2830="","", CONCATENATE("Update games set ", B2830, "= ",D2830," where game_id=", E2830))</f>
        <v/>
      </c>
      <c r="S2830" s="112" t="str">
        <f t="shared" si="1247"/>
        <v/>
      </c>
      <c r="T2830" s="112" t="str">
        <f t="shared" si="1248"/>
        <v/>
      </c>
      <c r="U2830" s="200" t="str">
        <f t="shared" si="1245"/>
        <v/>
      </c>
      <c r="V2830" s="112" t="str">
        <f t="shared" si="1249"/>
        <v/>
      </c>
      <c r="W2830" s="415" t="str">
        <f t="shared" si="1250"/>
        <v/>
      </c>
      <c r="Y2830" s="65" t="str">
        <f t="shared" ref="Y2830:Y2893" si="1257">IF(I2830="","",CONCATENATE("update goals set scorer_name = '",SUBSTITUTE(J2830, "'", "''"),"'"))</f>
        <v/>
      </c>
      <c r="Z2830" s="65" t="str">
        <f t="shared" ref="Z2830:Z2893" si="1258">IF(K2830="", "", CONCATENATE(", goal_min = ", K2830))</f>
        <v/>
      </c>
      <c r="AA2830" s="65" t="str">
        <f t="shared" ref="AA2830:AA2893" si="1259">IF(L2830="", "", CONCATENATE(", Pen = '", UPPER(L2830), "'"))</f>
        <v/>
      </c>
      <c r="AB2830" s="65" t="str">
        <f t="shared" ref="AB2830:AB2893" si="1260">IF(M2830="", "", CONCATENATE(", OG = '", UPPER(M2830), "'"))</f>
        <v/>
      </c>
      <c r="AC2830" s="65" t="str">
        <f t="shared" ref="AC2830:AC2893" si="1261">IF(I2830="", "", CONCATENATE(" where game_id = ", E2830, " and goal_order = ", I2830))</f>
        <v/>
      </c>
      <c r="AH2830" s="65" t="str">
        <f t="shared" si="1251"/>
        <v>1891022613</v>
      </c>
      <c r="AI2830" s="65">
        <v>18910226</v>
      </c>
      <c r="AJ2830" s="65" t="s">
        <v>5126</v>
      </c>
      <c r="AK2830" s="65">
        <v>13</v>
      </c>
      <c r="AL2830" s="65" t="s">
        <v>653</v>
      </c>
      <c r="AN2830" s="65" t="str">
        <f t="shared" si="1246"/>
        <v/>
      </c>
    </row>
    <row r="2831" spans="1:40" ht="16.8" customHeight="1" x14ac:dyDescent="0.25">
      <c r="A2831" s="113">
        <v>3</v>
      </c>
      <c r="B2831" s="342" t="s">
        <v>20</v>
      </c>
      <c r="D2831" s="350" t="str">
        <f t="shared" si="1238"/>
        <v/>
      </c>
      <c r="E2831" s="211">
        <f t="shared" si="1252"/>
        <v>18831215</v>
      </c>
      <c r="F2831" s="262">
        <v>14</v>
      </c>
      <c r="R2831" s="112" t="str">
        <f>IF(D2831="","", CONCATENATE("Update games set ", B2831, "= ",D2831," where game_id=", E2831))</f>
        <v/>
      </c>
      <c r="S2831" s="112" t="str">
        <f t="shared" si="1247"/>
        <v/>
      </c>
      <c r="T2831" s="112" t="str">
        <f t="shared" si="1248"/>
        <v/>
      </c>
      <c r="U2831" s="200" t="str">
        <f t="shared" si="1245"/>
        <v/>
      </c>
      <c r="V2831" s="112" t="str">
        <f t="shared" si="1249"/>
        <v/>
      </c>
      <c r="W2831" s="415" t="str">
        <f t="shared" si="1250"/>
        <v/>
      </c>
      <c r="Y2831" s="65" t="str">
        <f t="shared" si="1257"/>
        <v/>
      </c>
      <c r="Z2831" s="65" t="str">
        <f t="shared" si="1258"/>
        <v/>
      </c>
      <c r="AA2831" s="65" t="str">
        <f t="shared" si="1259"/>
        <v/>
      </c>
      <c r="AB2831" s="65" t="str">
        <f t="shared" si="1260"/>
        <v/>
      </c>
      <c r="AC2831" s="65" t="str">
        <f t="shared" si="1261"/>
        <v/>
      </c>
      <c r="AH2831" s="65" t="str">
        <f t="shared" si="1251"/>
        <v>1891022614</v>
      </c>
      <c r="AI2831" s="65">
        <v>18910226</v>
      </c>
      <c r="AJ2831" s="65" t="s">
        <v>5126</v>
      </c>
      <c r="AK2831" s="65">
        <v>14</v>
      </c>
      <c r="AL2831" s="65" t="s">
        <v>653</v>
      </c>
      <c r="AN2831" s="65" t="str">
        <f t="shared" si="1246"/>
        <v/>
      </c>
    </row>
    <row r="2832" spans="1:40" ht="16.8" customHeight="1" x14ac:dyDescent="0.25">
      <c r="A2832" s="113">
        <v>3</v>
      </c>
      <c r="B2832" s="342" t="s">
        <v>4882</v>
      </c>
      <c r="C2832" s="342" t="str">
        <f>IF(C2831="", "", C2831)</f>
        <v/>
      </c>
      <c r="D2832" s="350" t="str">
        <f t="shared" si="1238"/>
        <v/>
      </c>
      <c r="E2832" s="211">
        <f t="shared" si="1252"/>
        <v>18831215</v>
      </c>
      <c r="F2832" s="262">
        <v>15</v>
      </c>
      <c r="R2832" s="112" t="str">
        <f>IF(D2832="","", CONCATENATE("Update games set ", B2832, "= ",D2832," where game_id=", E2832))</f>
        <v/>
      </c>
      <c r="S2832" s="112" t="str">
        <f t="shared" si="1247"/>
        <v/>
      </c>
      <c r="T2832" s="112" t="str">
        <f t="shared" si="1248"/>
        <v/>
      </c>
      <c r="U2832" s="200" t="str">
        <f t="shared" si="1245"/>
        <v/>
      </c>
      <c r="V2832" s="112" t="str">
        <f t="shared" si="1249"/>
        <v/>
      </c>
      <c r="W2832" s="415" t="str">
        <f t="shared" si="1250"/>
        <v/>
      </c>
      <c r="Y2832" s="65" t="str">
        <f t="shared" si="1257"/>
        <v/>
      </c>
      <c r="Z2832" s="65" t="str">
        <f t="shared" si="1258"/>
        <v/>
      </c>
      <c r="AA2832" s="65" t="str">
        <f t="shared" si="1259"/>
        <v/>
      </c>
      <c r="AB2832" s="65" t="str">
        <f t="shared" si="1260"/>
        <v/>
      </c>
      <c r="AC2832" s="65" t="str">
        <f t="shared" si="1261"/>
        <v/>
      </c>
      <c r="AH2832" s="65" t="str">
        <f t="shared" si="1251"/>
        <v>1891022615</v>
      </c>
      <c r="AI2832" s="65">
        <v>18910226</v>
      </c>
      <c r="AJ2832" s="65" t="s">
        <v>5126</v>
      </c>
      <c r="AK2832" s="65">
        <v>15</v>
      </c>
      <c r="AL2832" s="65" t="s">
        <v>653</v>
      </c>
      <c r="AN2832" s="65" t="str">
        <f t="shared" si="1246"/>
        <v/>
      </c>
    </row>
    <row r="2833" spans="1:40" s="126" customFormat="1" ht="16.8" customHeight="1" thickBot="1" x14ac:dyDescent="0.3">
      <c r="A2833" s="113">
        <v>3</v>
      </c>
      <c r="B2833" s="116" t="s">
        <v>115</v>
      </c>
      <c r="C2833" s="352"/>
      <c r="D2833" s="370" t="str">
        <f t="shared" ref="D2833" si="1262">IF(MID(E2833,5,2)*1&gt;6,_xlfn.CONCAT("'",LEFT(E2833,4),"-",MID(E2833,3,2)+1,"'"),_xlfn.CONCAT("'",LEFT(E2833,4)-1,"-",MID(E2833,3,2),"'"))</f>
        <v>'1883-84'</v>
      </c>
      <c r="E2833" s="214">
        <f t="shared" si="1252"/>
        <v>18831215</v>
      </c>
      <c r="F2833" s="266">
        <v>16</v>
      </c>
      <c r="G2833" s="343"/>
      <c r="H2833" s="343"/>
      <c r="I2833" s="267"/>
      <c r="J2833" s="214"/>
      <c r="K2833" s="266"/>
      <c r="L2833" s="266"/>
      <c r="M2833" s="266"/>
      <c r="N2833" s="419"/>
      <c r="O2833" s="343"/>
      <c r="P2833" s="343"/>
      <c r="Q2833" s="346"/>
      <c r="R2833" s="112" t="str">
        <f>IF(D2833="","", CONCATENATE("Update games set ", B2833, "= ",D2833," where game_id=", E2833))</f>
        <v>Update games set Season= '1883-84' where game_id=18831215</v>
      </c>
      <c r="S2833" s="112" t="str">
        <f t="shared" si="1247"/>
        <v/>
      </c>
      <c r="T2833" s="112" t="str">
        <f t="shared" si="1248"/>
        <v/>
      </c>
      <c r="U2833" s="200" t="str">
        <f t="shared" si="1245"/>
        <v/>
      </c>
      <c r="V2833" s="112" t="str">
        <f t="shared" si="1249"/>
        <v/>
      </c>
      <c r="W2833" s="415" t="str">
        <f t="shared" si="1250"/>
        <v/>
      </c>
      <c r="X2833" s="240"/>
      <c r="Y2833" s="65" t="str">
        <f t="shared" si="1257"/>
        <v/>
      </c>
      <c r="Z2833" s="65" t="str">
        <f t="shared" si="1258"/>
        <v/>
      </c>
      <c r="AA2833" s="65" t="str">
        <f t="shared" si="1259"/>
        <v/>
      </c>
      <c r="AB2833" s="65" t="str">
        <f t="shared" si="1260"/>
        <v/>
      </c>
      <c r="AC2833" s="65" t="str">
        <f t="shared" si="1261"/>
        <v/>
      </c>
      <c r="AH2833" s="65" t="str">
        <f t="shared" si="1251"/>
        <v>1891022616</v>
      </c>
      <c r="AI2833" s="126">
        <v>18910226</v>
      </c>
      <c r="AJ2833" s="126" t="s">
        <v>5126</v>
      </c>
      <c r="AK2833" s="126">
        <v>16</v>
      </c>
      <c r="AL2833" s="126" t="s">
        <v>653</v>
      </c>
      <c r="AN2833" s="65" t="str">
        <f t="shared" si="1246"/>
        <v/>
      </c>
    </row>
    <row r="2834" spans="1:40" ht="15" thickTop="1" x14ac:dyDescent="0.25">
      <c r="A2834" s="113">
        <v>3</v>
      </c>
      <c r="B2834" s="341" t="s">
        <v>22</v>
      </c>
      <c r="C2834" s="341" t="s">
        <v>4699</v>
      </c>
      <c r="D2834" s="341" t="str">
        <f t="shared" si="1238"/>
        <v>'Stoke'</v>
      </c>
      <c r="E2834" s="211">
        <v>18821007</v>
      </c>
      <c r="F2834" s="262">
        <v>1</v>
      </c>
      <c r="G2834" s="211" t="s">
        <v>5034</v>
      </c>
      <c r="H2834" s="212"/>
      <c r="R2834" s="112" t="str">
        <f>IF(D2834="","", CONCATENATE("Update games set ", B2834, "= ",D2834," where game_id=", E2834))</f>
        <v>Update games set Opponent= 'Stoke' where game_id=18821007</v>
      </c>
      <c r="S2834" s="112" t="str">
        <f t="shared" si="1247"/>
        <v>Update lineups set player_name = 'J Beardsley', raw_name = 'J Beardsley' where game_id = 18821007 and player_order = 1</v>
      </c>
      <c r="T2834" s="112" t="str">
        <f t="shared" si="1248"/>
        <v/>
      </c>
      <c r="U2834" s="200" t="str">
        <f t="shared" si="1245"/>
        <v/>
      </c>
      <c r="V2834" s="112" t="str">
        <f t="shared" si="1249"/>
        <v/>
      </c>
      <c r="W2834" s="415" t="str">
        <f t="shared" si="1250"/>
        <v/>
      </c>
      <c r="Y2834" s="65" t="str">
        <f t="shared" si="1257"/>
        <v/>
      </c>
      <c r="Z2834" s="65" t="str">
        <f t="shared" si="1258"/>
        <v/>
      </c>
      <c r="AA2834" s="65" t="str">
        <f t="shared" si="1259"/>
        <v/>
      </c>
      <c r="AB2834" s="65" t="str">
        <f t="shared" si="1260"/>
        <v/>
      </c>
      <c r="AC2834" s="65" t="str">
        <f t="shared" si="1261"/>
        <v/>
      </c>
      <c r="AH2834" s="65" t="str">
        <f t="shared" si="1251"/>
        <v>189102281</v>
      </c>
      <c r="AI2834" s="65">
        <v>18910228</v>
      </c>
      <c r="AJ2834" s="65" t="s">
        <v>5126</v>
      </c>
      <c r="AK2834" s="65">
        <v>1</v>
      </c>
      <c r="AL2834" s="65" t="s">
        <v>2062</v>
      </c>
      <c r="AN2834" s="65" t="str">
        <f t="shared" si="1246"/>
        <v>update games set source = 'The Nottingham Forest Football Scrapbook' where game_id = 18821007</v>
      </c>
    </row>
    <row r="2835" spans="1:40" ht="16.8" customHeight="1" x14ac:dyDescent="0.25">
      <c r="A2835" s="113">
        <v>3</v>
      </c>
      <c r="B2835" s="342" t="s">
        <v>4979</v>
      </c>
      <c r="C2835" s="342" t="str">
        <f>IF(C2834="", "", C2834)</f>
        <v>Stoke</v>
      </c>
      <c r="D2835" s="350" t="str">
        <f t="shared" si="1238"/>
        <v>'Stoke'</v>
      </c>
      <c r="E2835" s="211">
        <f>E2834</f>
        <v>18821007</v>
      </c>
      <c r="F2835" s="262">
        <v>2</v>
      </c>
      <c r="G2835" s="211" t="s">
        <v>4976</v>
      </c>
      <c r="R2835" s="112" t="str">
        <f>IF(D2835="","", CONCATENATE("Update games set ", B2835, "= ",D2835," where game_id=", E2835))</f>
        <v>Update games set Opp_parent= 'Stoke' where game_id=18821007</v>
      </c>
      <c r="S2835" s="112" t="str">
        <f t="shared" si="1247"/>
        <v>Update lineups set player_name = 'CJ Caborn', raw_name = 'CJ Caborn' where game_id = 18821007 and player_order = 2</v>
      </c>
      <c r="T2835" s="112" t="str">
        <f t="shared" si="1248"/>
        <v/>
      </c>
      <c r="U2835" s="200" t="str">
        <f t="shared" si="1245"/>
        <v/>
      </c>
      <c r="V2835" s="112" t="str">
        <f t="shared" si="1249"/>
        <v/>
      </c>
      <c r="W2835" s="415" t="str">
        <f t="shared" si="1250"/>
        <v/>
      </c>
      <c r="Y2835" s="65" t="str">
        <f t="shared" si="1257"/>
        <v/>
      </c>
      <c r="Z2835" s="65" t="str">
        <f t="shared" si="1258"/>
        <v/>
      </c>
      <c r="AA2835" s="65" t="str">
        <f t="shared" si="1259"/>
        <v/>
      </c>
      <c r="AB2835" s="65" t="str">
        <f t="shared" si="1260"/>
        <v/>
      </c>
      <c r="AC2835" s="65" t="str">
        <f t="shared" si="1261"/>
        <v/>
      </c>
      <c r="AH2835" s="65" t="str">
        <f t="shared" si="1251"/>
        <v>189102282</v>
      </c>
      <c r="AI2835" s="65">
        <v>18910228</v>
      </c>
      <c r="AJ2835" s="65" t="s">
        <v>5126</v>
      </c>
      <c r="AK2835" s="65">
        <v>2</v>
      </c>
      <c r="AL2835" s="65" t="s">
        <v>2046</v>
      </c>
      <c r="AN2835" s="65" t="str">
        <f t="shared" si="1246"/>
        <v/>
      </c>
    </row>
    <row r="2836" spans="1:40" ht="16.8" customHeight="1" x14ac:dyDescent="0.25">
      <c r="A2836" s="113">
        <v>3</v>
      </c>
      <c r="B2836" s="342" t="s">
        <v>2653</v>
      </c>
      <c r="C2836" s="342" t="s">
        <v>663</v>
      </c>
      <c r="D2836" s="350" t="str">
        <f t="shared" si="1238"/>
        <v>'Friendly'</v>
      </c>
      <c r="E2836" s="211">
        <f t="shared" ref="E2836:E2849" si="1263">E2835</f>
        <v>18821007</v>
      </c>
      <c r="F2836" s="262">
        <v>3</v>
      </c>
      <c r="G2836" s="211" t="s">
        <v>4997</v>
      </c>
      <c r="R2836" s="112" t="str">
        <f>IF(D2836="","", CONCATENATE("Update games set ", B2836, "= ",D2836," where game_id=", E2836))</f>
        <v>Update games set Game_type= 'Friendly' where game_id=18821007</v>
      </c>
      <c r="S2836" s="112" t="str">
        <f t="shared" si="1247"/>
        <v>Update lineups set player_name = 'T Hancock', raw_name = 'T Hancock' where game_id = 18821007 and player_order = 3</v>
      </c>
      <c r="T2836" s="112" t="str">
        <f t="shared" si="1248"/>
        <v/>
      </c>
      <c r="U2836" s="200" t="str">
        <f t="shared" si="1245"/>
        <v/>
      </c>
      <c r="V2836" s="112" t="str">
        <f t="shared" si="1249"/>
        <v/>
      </c>
      <c r="W2836" s="415" t="str">
        <f t="shared" si="1250"/>
        <v/>
      </c>
      <c r="Y2836" s="65" t="str">
        <f t="shared" si="1257"/>
        <v/>
      </c>
      <c r="Z2836" s="65" t="str">
        <f t="shared" si="1258"/>
        <v/>
      </c>
      <c r="AA2836" s="65" t="str">
        <f t="shared" si="1259"/>
        <v/>
      </c>
      <c r="AB2836" s="65" t="str">
        <f t="shared" si="1260"/>
        <v/>
      </c>
      <c r="AC2836" s="65" t="str">
        <f t="shared" si="1261"/>
        <v/>
      </c>
      <c r="AH2836" s="65" t="str">
        <f t="shared" si="1251"/>
        <v>189102283</v>
      </c>
      <c r="AI2836" s="65">
        <v>18910228</v>
      </c>
      <c r="AJ2836" s="65" t="s">
        <v>5126</v>
      </c>
      <c r="AK2836" s="65">
        <v>3</v>
      </c>
      <c r="AL2836" s="65" t="s">
        <v>3590</v>
      </c>
      <c r="AN2836" s="65" t="str">
        <f t="shared" si="1246"/>
        <v/>
      </c>
    </row>
    <row r="2837" spans="1:40" ht="16.8" customHeight="1" x14ac:dyDescent="0.25">
      <c r="A2837" s="113">
        <v>3</v>
      </c>
      <c r="B2837" s="342" t="s">
        <v>4978</v>
      </c>
      <c r="C2837" s="342" t="s">
        <v>5065</v>
      </c>
      <c r="D2837" s="350" t="str">
        <f t="shared" si="1238"/>
        <v>'H'</v>
      </c>
      <c r="E2837" s="211">
        <f t="shared" si="1263"/>
        <v>18821007</v>
      </c>
      <c r="F2837" s="262">
        <v>4</v>
      </c>
      <c r="G2837" s="211" t="s">
        <v>5218</v>
      </c>
      <c r="R2837" s="112" t="str">
        <f>IF(D2837="","", CONCATENATE("Update games set ", B2837, "= ",D2837," where game_id=", E2837))</f>
        <v>Update games set HAN= 'H' where game_id=18821007</v>
      </c>
      <c r="S2837" s="112" t="str">
        <f t="shared" si="1247"/>
        <v>Update lineups set player_name = 'ED Unwin', raw_name = 'ED Unwin' where game_id = 18821007 and player_order = 4</v>
      </c>
      <c r="T2837" s="112" t="str">
        <f t="shared" si="1248"/>
        <v/>
      </c>
      <c r="U2837" s="200" t="str">
        <f t="shared" si="1245"/>
        <v/>
      </c>
      <c r="V2837" s="112" t="str">
        <f t="shared" si="1249"/>
        <v/>
      </c>
      <c r="W2837" s="415" t="str">
        <f t="shared" si="1250"/>
        <v/>
      </c>
      <c r="Y2837" s="65" t="str">
        <f t="shared" si="1257"/>
        <v/>
      </c>
      <c r="Z2837" s="65" t="str">
        <f t="shared" si="1258"/>
        <v/>
      </c>
      <c r="AA2837" s="65" t="str">
        <f t="shared" si="1259"/>
        <v/>
      </c>
      <c r="AB2837" s="65" t="str">
        <f t="shared" si="1260"/>
        <v/>
      </c>
      <c r="AC2837" s="65" t="str">
        <f t="shared" si="1261"/>
        <v/>
      </c>
      <c r="AH2837" s="65" t="str">
        <f t="shared" si="1251"/>
        <v>189102284</v>
      </c>
      <c r="AI2837" s="65">
        <v>18910228</v>
      </c>
      <c r="AJ2837" s="65" t="s">
        <v>5126</v>
      </c>
      <c r="AK2837" s="65">
        <v>4</v>
      </c>
      <c r="AL2837" s="65" t="s">
        <v>3645</v>
      </c>
      <c r="AN2837" s="65" t="str">
        <f t="shared" si="1246"/>
        <v/>
      </c>
    </row>
    <row r="2838" spans="1:40" ht="16.8" customHeight="1" x14ac:dyDescent="0.25">
      <c r="A2838" s="113">
        <v>3</v>
      </c>
      <c r="B2838" s="342" t="s">
        <v>5</v>
      </c>
      <c r="C2838" s="342">
        <v>2</v>
      </c>
      <c r="D2838" s="349">
        <f t="shared" si="1253"/>
        <v>2</v>
      </c>
      <c r="E2838" s="211">
        <f t="shared" si="1263"/>
        <v>18821007</v>
      </c>
      <c r="F2838" s="262">
        <v>5</v>
      </c>
      <c r="G2838" s="211" t="s">
        <v>4998</v>
      </c>
      <c r="R2838" s="112" t="str">
        <f>IF(D2838="","", CONCATENATE("Update games set ", B2838, "= ",D2838," where game_id=", E2838))</f>
        <v>Update games set F= 2 where game_id=18821007</v>
      </c>
      <c r="S2838" s="112" t="str">
        <f t="shared" si="1247"/>
        <v>Update lineups set player_name = 'H Billyeald', raw_name = 'H Billyeald' where game_id = 18821007 and player_order = 5</v>
      </c>
      <c r="T2838" s="112" t="str">
        <f t="shared" si="1248"/>
        <v/>
      </c>
      <c r="U2838" s="200" t="str">
        <f t="shared" si="1245"/>
        <v/>
      </c>
      <c r="V2838" s="112" t="str">
        <f t="shared" si="1249"/>
        <v/>
      </c>
      <c r="W2838" s="415" t="str">
        <f t="shared" si="1250"/>
        <v/>
      </c>
      <c r="Y2838" s="65" t="str">
        <f t="shared" si="1257"/>
        <v/>
      </c>
      <c r="Z2838" s="65" t="str">
        <f t="shared" si="1258"/>
        <v/>
      </c>
      <c r="AA2838" s="65" t="str">
        <f t="shared" si="1259"/>
        <v/>
      </c>
      <c r="AB2838" s="65" t="str">
        <f t="shared" si="1260"/>
        <v/>
      </c>
      <c r="AC2838" s="65" t="str">
        <f t="shared" si="1261"/>
        <v/>
      </c>
      <c r="AH2838" s="65" t="str">
        <f t="shared" si="1251"/>
        <v>189102285</v>
      </c>
      <c r="AI2838" s="65">
        <v>18910228</v>
      </c>
      <c r="AJ2838" s="65" t="s">
        <v>5126</v>
      </c>
      <c r="AK2838" s="65">
        <v>5</v>
      </c>
      <c r="AL2838" s="65" t="s">
        <v>3281</v>
      </c>
      <c r="AN2838" s="65" t="str">
        <f t="shared" si="1246"/>
        <v/>
      </c>
    </row>
    <row r="2839" spans="1:40" ht="16.8" customHeight="1" x14ac:dyDescent="0.25">
      <c r="A2839" s="113">
        <v>3</v>
      </c>
      <c r="B2839" s="342" t="s">
        <v>0</v>
      </c>
      <c r="C2839" s="342">
        <v>4</v>
      </c>
      <c r="D2839" s="349">
        <f t="shared" si="1253"/>
        <v>4</v>
      </c>
      <c r="E2839" s="211">
        <f t="shared" si="1263"/>
        <v>18821007</v>
      </c>
      <c r="F2839" s="262">
        <v>6</v>
      </c>
      <c r="G2839" s="211" t="s">
        <v>4968</v>
      </c>
      <c r="R2839" s="112" t="str">
        <f>IF(D2839="","", CONCATENATE("Update games set ", B2839, "= ",D2839," where game_id=", E2839))</f>
        <v>Update games set A= 4 where game_id=18821007</v>
      </c>
      <c r="S2839" s="112" t="str">
        <f t="shared" si="1247"/>
        <v>Update lineups set player_name = 'E Jardine', raw_name = 'E Jardine' where game_id = 18821007 and player_order = 6</v>
      </c>
      <c r="T2839" s="112" t="str">
        <f t="shared" si="1248"/>
        <v/>
      </c>
      <c r="U2839" s="200" t="str">
        <f t="shared" si="1245"/>
        <v/>
      </c>
      <c r="V2839" s="112" t="str">
        <f t="shared" si="1249"/>
        <v/>
      </c>
      <c r="W2839" s="415" t="str">
        <f t="shared" si="1250"/>
        <v/>
      </c>
      <c r="Y2839" s="65" t="str">
        <f t="shared" si="1257"/>
        <v/>
      </c>
      <c r="Z2839" s="65" t="str">
        <f t="shared" si="1258"/>
        <v/>
      </c>
      <c r="AA2839" s="65" t="str">
        <f t="shared" si="1259"/>
        <v/>
      </c>
      <c r="AB2839" s="65" t="str">
        <f t="shared" si="1260"/>
        <v/>
      </c>
      <c r="AC2839" s="65" t="str">
        <f t="shared" si="1261"/>
        <v/>
      </c>
      <c r="AH2839" s="65" t="str">
        <f t="shared" si="1251"/>
        <v>189102286</v>
      </c>
      <c r="AI2839" s="65">
        <v>18910228</v>
      </c>
      <c r="AJ2839" s="65" t="s">
        <v>5126</v>
      </c>
      <c r="AK2839" s="65">
        <v>6</v>
      </c>
      <c r="AL2839" s="65" t="s">
        <v>2029</v>
      </c>
      <c r="AN2839" s="65" t="str">
        <f t="shared" si="1246"/>
        <v/>
      </c>
    </row>
    <row r="2840" spans="1:40" ht="16.8" customHeight="1" x14ac:dyDescent="0.25">
      <c r="A2840" s="113">
        <v>3</v>
      </c>
      <c r="B2840" s="342" t="s">
        <v>23</v>
      </c>
      <c r="D2840" s="334" t="str">
        <f t="shared" ref="D2840" si="1264">IF(C2840="",IF(D2838&gt;D2839,"'W'",IF(D2838=D2839,"'D'","'L'")),_xlfn.CONCAT("'",C2840,"'"))</f>
        <v>'L'</v>
      </c>
      <c r="E2840" s="211">
        <f t="shared" si="1263"/>
        <v>18821007</v>
      </c>
      <c r="F2840" s="262">
        <v>7</v>
      </c>
      <c r="G2840" s="211" t="s">
        <v>3417</v>
      </c>
      <c r="R2840" s="112" t="str">
        <f>IF(D2840="","", CONCATENATE("Update games set ", B2840, "= ",D2840," where game_id=", E2840))</f>
        <v>Update games set Result= 'L' where game_id=18821007</v>
      </c>
      <c r="S2840" s="112" t="str">
        <f t="shared" si="1247"/>
        <v>Update lineups set player_name = 'W Luntley', raw_name = 'W Luntley' where game_id = 18821007 and player_order = 7</v>
      </c>
      <c r="T2840" s="112" t="str">
        <f t="shared" si="1248"/>
        <v/>
      </c>
      <c r="U2840" s="200" t="str">
        <f t="shared" si="1245"/>
        <v/>
      </c>
      <c r="V2840" s="112" t="str">
        <f t="shared" si="1249"/>
        <v/>
      </c>
      <c r="W2840" s="415" t="str">
        <f t="shared" si="1250"/>
        <v/>
      </c>
      <c r="Y2840" s="65" t="str">
        <f t="shared" si="1257"/>
        <v/>
      </c>
      <c r="Z2840" s="65" t="str">
        <f t="shared" si="1258"/>
        <v/>
      </c>
      <c r="AA2840" s="65" t="str">
        <f t="shared" si="1259"/>
        <v/>
      </c>
      <c r="AB2840" s="65" t="str">
        <f t="shared" si="1260"/>
        <v/>
      </c>
      <c r="AC2840" s="65" t="str">
        <f t="shared" si="1261"/>
        <v/>
      </c>
      <c r="AH2840" s="65" t="str">
        <f t="shared" si="1251"/>
        <v>189102287</v>
      </c>
      <c r="AI2840" s="65">
        <v>18910228</v>
      </c>
      <c r="AJ2840" s="65" t="s">
        <v>5126</v>
      </c>
      <c r="AK2840" s="65">
        <v>7</v>
      </c>
      <c r="AL2840" s="65" t="s">
        <v>3444</v>
      </c>
      <c r="AN2840" s="65" t="str">
        <f t="shared" si="1246"/>
        <v/>
      </c>
    </row>
    <row r="2841" spans="1:40" ht="16.8" customHeight="1" x14ac:dyDescent="0.25">
      <c r="A2841" s="113">
        <v>3</v>
      </c>
      <c r="B2841" s="342" t="s">
        <v>768</v>
      </c>
      <c r="D2841" s="349" t="str">
        <f t="shared" si="1255"/>
        <v/>
      </c>
      <c r="E2841" s="211">
        <f t="shared" si="1263"/>
        <v>18821007</v>
      </c>
      <c r="F2841" s="262">
        <v>8</v>
      </c>
      <c r="G2841" s="211" t="s">
        <v>5007</v>
      </c>
      <c r="R2841" s="112" t="str">
        <f>IF(D2841="","", CONCATENATE("Update games set ", B2841, "= ",D2841," where game_id=", E2841))</f>
        <v/>
      </c>
      <c r="S2841" s="112" t="str">
        <f t="shared" si="1247"/>
        <v>Update lineups set player_name = 'S Norman', raw_name = 'S Norman' where game_id = 18821007 and player_order = 8</v>
      </c>
      <c r="T2841" s="112" t="str">
        <f t="shared" si="1248"/>
        <v/>
      </c>
      <c r="U2841" s="200" t="str">
        <f t="shared" si="1245"/>
        <v/>
      </c>
      <c r="V2841" s="112" t="str">
        <f t="shared" si="1249"/>
        <v/>
      </c>
      <c r="W2841" s="415" t="str">
        <f t="shared" si="1250"/>
        <v/>
      </c>
      <c r="Y2841" s="65" t="str">
        <f t="shared" si="1257"/>
        <v/>
      </c>
      <c r="Z2841" s="65" t="str">
        <f t="shared" si="1258"/>
        <v/>
      </c>
      <c r="AA2841" s="65" t="str">
        <f t="shared" si="1259"/>
        <v/>
      </c>
      <c r="AB2841" s="65" t="str">
        <f t="shared" si="1260"/>
        <v/>
      </c>
      <c r="AC2841" s="65" t="str">
        <f t="shared" si="1261"/>
        <v/>
      </c>
      <c r="AH2841" s="65" t="str">
        <f t="shared" si="1251"/>
        <v>189102288</v>
      </c>
      <c r="AI2841" s="65">
        <v>18910228</v>
      </c>
      <c r="AJ2841" s="65" t="s">
        <v>5126</v>
      </c>
      <c r="AK2841" s="65">
        <v>8</v>
      </c>
      <c r="AL2841" s="65" t="s">
        <v>3653</v>
      </c>
      <c r="AN2841" s="65" t="str">
        <f t="shared" si="1246"/>
        <v/>
      </c>
    </row>
    <row r="2842" spans="1:40" ht="16.8" customHeight="1" x14ac:dyDescent="0.25">
      <c r="A2842" s="113">
        <v>3</v>
      </c>
      <c r="B2842" s="342" t="s">
        <v>766</v>
      </c>
      <c r="D2842" s="349" t="str">
        <f t="shared" si="1255"/>
        <v/>
      </c>
      <c r="E2842" s="211">
        <f t="shared" si="1263"/>
        <v>18821007</v>
      </c>
      <c r="F2842" s="262">
        <v>9</v>
      </c>
      <c r="G2842" s="194" t="s">
        <v>5074</v>
      </c>
      <c r="H2842" s="194"/>
      <c r="N2842" s="417"/>
      <c r="O2842" s="194"/>
      <c r="P2842" s="194"/>
      <c r="R2842" s="112" t="str">
        <f>IF(D2842="","", CONCATENATE("Update games set ", B2842, "= ",D2842," where game_id=", E2842))</f>
        <v/>
      </c>
      <c r="S2842" s="112" t="str">
        <f t="shared" si="1247"/>
        <v>Update lineups set player_name = 'HS Fletcher', raw_name = 'HS Fletcher' where game_id = 18821007 and player_order = 9</v>
      </c>
      <c r="T2842" s="112" t="str">
        <f t="shared" si="1248"/>
        <v/>
      </c>
      <c r="U2842" s="200" t="str">
        <f t="shared" si="1245"/>
        <v/>
      </c>
      <c r="V2842" s="112" t="str">
        <f t="shared" si="1249"/>
        <v/>
      </c>
      <c r="W2842" s="415" t="str">
        <f t="shared" si="1250"/>
        <v/>
      </c>
      <c r="Y2842" s="65" t="str">
        <f t="shared" si="1257"/>
        <v/>
      </c>
      <c r="Z2842" s="65" t="str">
        <f t="shared" si="1258"/>
        <v/>
      </c>
      <c r="AA2842" s="65" t="str">
        <f t="shared" si="1259"/>
        <v/>
      </c>
      <c r="AB2842" s="65" t="str">
        <f t="shared" si="1260"/>
        <v/>
      </c>
      <c r="AC2842" s="65" t="str">
        <f t="shared" si="1261"/>
        <v/>
      </c>
      <c r="AH2842" s="65" t="str">
        <f t="shared" si="1251"/>
        <v>189102289</v>
      </c>
      <c r="AI2842" s="65">
        <v>18910228</v>
      </c>
      <c r="AJ2842" s="65" t="s">
        <v>5126</v>
      </c>
      <c r="AK2842" s="65">
        <v>9</v>
      </c>
      <c r="AL2842" s="65" t="s">
        <v>3296</v>
      </c>
      <c r="AN2842" s="65" t="str">
        <f t="shared" si="1246"/>
        <v/>
      </c>
    </row>
    <row r="2843" spans="1:40" ht="16.8" customHeight="1" x14ac:dyDescent="0.25">
      <c r="A2843" s="113">
        <v>3</v>
      </c>
      <c r="B2843" s="342" t="s">
        <v>753</v>
      </c>
      <c r="C2843" s="351"/>
      <c r="D2843" s="350" t="str">
        <f t="shared" si="1256"/>
        <v/>
      </c>
      <c r="E2843" s="211">
        <f t="shared" si="1263"/>
        <v>18821007</v>
      </c>
      <c r="F2843" s="262">
        <v>10</v>
      </c>
      <c r="G2843" s="194" t="s">
        <v>5055</v>
      </c>
      <c r="N2843" s="417"/>
      <c r="O2843" s="194"/>
      <c r="P2843" s="194"/>
      <c r="R2843" s="112" t="str">
        <f>IF(D2843="","", CONCATENATE("Update games set ", B2843, "= ",D2843," where game_id=", E2843))</f>
        <v/>
      </c>
      <c r="S2843" s="112" t="str">
        <f t="shared" si="1247"/>
        <v>Update lineups set player_name = 'D Danks', raw_name = 'D Danks' where game_id = 18821007 and player_order = 10</v>
      </c>
      <c r="T2843" s="112" t="str">
        <f t="shared" si="1248"/>
        <v/>
      </c>
      <c r="U2843" s="200" t="str">
        <f t="shared" si="1245"/>
        <v/>
      </c>
      <c r="V2843" s="112" t="str">
        <f t="shared" si="1249"/>
        <v/>
      </c>
      <c r="W2843" s="415" t="str">
        <f t="shared" si="1250"/>
        <v/>
      </c>
      <c r="Y2843" s="65" t="str">
        <f t="shared" si="1257"/>
        <v/>
      </c>
      <c r="Z2843" s="65" t="str">
        <f t="shared" si="1258"/>
        <v/>
      </c>
      <c r="AA2843" s="65" t="str">
        <f t="shared" si="1259"/>
        <v/>
      </c>
      <c r="AB2843" s="65" t="str">
        <f t="shared" si="1260"/>
        <v/>
      </c>
      <c r="AC2843" s="65" t="str">
        <f t="shared" si="1261"/>
        <v/>
      </c>
      <c r="AH2843" s="65" t="str">
        <f t="shared" si="1251"/>
        <v>1891022810</v>
      </c>
      <c r="AI2843" s="65">
        <v>18910228</v>
      </c>
      <c r="AJ2843" s="65" t="s">
        <v>5126</v>
      </c>
      <c r="AK2843" s="65">
        <v>10</v>
      </c>
      <c r="AL2843" s="65" t="s">
        <v>3632</v>
      </c>
      <c r="AN2843" s="65" t="str">
        <f t="shared" si="1246"/>
        <v/>
      </c>
    </row>
    <row r="2844" spans="1:40" ht="16.8" customHeight="1" x14ac:dyDescent="0.25">
      <c r="A2844" s="113">
        <v>3</v>
      </c>
      <c r="B2844" s="342" t="s">
        <v>746</v>
      </c>
      <c r="C2844" s="351" t="s">
        <v>5062</v>
      </c>
      <c r="D2844" s="334" t="str">
        <f>CONCATENATE("'", LEFT(E2844,4),"-",MID(E2844,5,2),"-", MID(E2844,7,2), " ", C2844,"'")</f>
        <v>'1882-10-07 15:00'</v>
      </c>
      <c r="E2844" s="211">
        <f t="shared" si="1263"/>
        <v>18821007</v>
      </c>
      <c r="F2844" s="262">
        <v>11</v>
      </c>
      <c r="G2844" s="211" t="s">
        <v>4999</v>
      </c>
      <c r="R2844" s="112" t="str">
        <f>IF(D2844="","", CONCATENATE("Update games set ", B2844, "= ",D2844," where game_id=", E2844))</f>
        <v>Update games set Game_date= '1882-10-07 15:00' where game_id=18821007</v>
      </c>
      <c r="S2844" s="112" t="str">
        <f t="shared" si="1247"/>
        <v>Update lineups set player_name = 'C Hill', raw_name = 'C Hill' where game_id = 18821007 and player_order = 11</v>
      </c>
      <c r="T2844" s="112" t="str">
        <f t="shared" si="1248"/>
        <v/>
      </c>
      <c r="U2844" s="200" t="str">
        <f t="shared" si="1245"/>
        <v/>
      </c>
      <c r="V2844" s="112" t="str">
        <f t="shared" si="1249"/>
        <v/>
      </c>
      <c r="W2844" s="415" t="str">
        <f t="shared" si="1250"/>
        <v/>
      </c>
      <c r="Y2844" s="65" t="str">
        <f t="shared" si="1257"/>
        <v/>
      </c>
      <c r="Z2844" s="65" t="str">
        <f t="shared" si="1258"/>
        <v/>
      </c>
      <c r="AA2844" s="65" t="str">
        <f t="shared" si="1259"/>
        <v/>
      </c>
      <c r="AB2844" s="65" t="str">
        <f t="shared" si="1260"/>
        <v/>
      </c>
      <c r="AC2844" s="65" t="str">
        <f t="shared" si="1261"/>
        <v/>
      </c>
      <c r="AH2844" s="65" t="str">
        <f t="shared" si="1251"/>
        <v>1891022811</v>
      </c>
      <c r="AI2844" s="65">
        <v>18910228</v>
      </c>
      <c r="AJ2844" s="65" t="s">
        <v>5126</v>
      </c>
      <c r="AK2844" s="65">
        <v>11</v>
      </c>
      <c r="AL2844" s="65" t="s">
        <v>3314</v>
      </c>
      <c r="AN2844" s="65" t="str">
        <f t="shared" si="1246"/>
        <v/>
      </c>
    </row>
    <row r="2845" spans="1:40" ht="16.8" customHeight="1" x14ac:dyDescent="0.25">
      <c r="A2845" s="113">
        <v>3</v>
      </c>
      <c r="B2845" s="342" t="s">
        <v>25</v>
      </c>
      <c r="D2845" s="350" t="str">
        <f t="shared" si="1238"/>
        <v/>
      </c>
      <c r="E2845" s="211">
        <f t="shared" si="1263"/>
        <v>18821007</v>
      </c>
      <c r="F2845" s="262">
        <v>12</v>
      </c>
      <c r="G2845" s="212"/>
      <c r="H2845" s="212"/>
      <c r="N2845" s="416"/>
      <c r="O2845" s="212"/>
      <c r="P2845" s="212"/>
      <c r="R2845" s="112" t="str">
        <f>IF(D2845="","", CONCATENATE("Update games set ", B2845, "= ",D2845," where game_id=", E2845))</f>
        <v/>
      </c>
      <c r="S2845" s="112" t="str">
        <f t="shared" si="1247"/>
        <v/>
      </c>
      <c r="T2845" s="112" t="str">
        <f t="shared" si="1248"/>
        <v/>
      </c>
      <c r="U2845" s="200" t="str">
        <f t="shared" si="1245"/>
        <v/>
      </c>
      <c r="V2845" s="112" t="str">
        <f t="shared" si="1249"/>
        <v/>
      </c>
      <c r="W2845" s="415" t="str">
        <f t="shared" si="1250"/>
        <v/>
      </c>
      <c r="Y2845" s="65" t="str">
        <f t="shared" si="1257"/>
        <v/>
      </c>
      <c r="Z2845" s="65" t="str">
        <f t="shared" si="1258"/>
        <v/>
      </c>
      <c r="AA2845" s="65" t="str">
        <f t="shared" si="1259"/>
        <v/>
      </c>
      <c r="AB2845" s="65" t="str">
        <f t="shared" si="1260"/>
        <v/>
      </c>
      <c r="AC2845" s="65" t="str">
        <f t="shared" si="1261"/>
        <v/>
      </c>
      <c r="AH2845" s="65" t="str">
        <f t="shared" si="1251"/>
        <v>1891022812</v>
      </c>
      <c r="AI2845" s="65">
        <v>18910228</v>
      </c>
      <c r="AJ2845" s="65" t="s">
        <v>5126</v>
      </c>
      <c r="AK2845" s="65">
        <v>12</v>
      </c>
      <c r="AL2845" s="65" t="s">
        <v>653</v>
      </c>
      <c r="AN2845" s="65" t="str">
        <f t="shared" si="1246"/>
        <v/>
      </c>
    </row>
    <row r="2846" spans="1:40" ht="16.8" customHeight="1" x14ac:dyDescent="0.25">
      <c r="A2846" s="113">
        <v>3</v>
      </c>
      <c r="B2846" s="342" t="s">
        <v>475</v>
      </c>
      <c r="D2846" s="349" t="str">
        <f t="shared" si="1255"/>
        <v/>
      </c>
      <c r="E2846" s="211">
        <f t="shared" si="1263"/>
        <v>18821007</v>
      </c>
      <c r="F2846" s="262">
        <v>13</v>
      </c>
      <c r="R2846" s="112" t="str">
        <f>IF(D2846="","", CONCATENATE("Update games set ", B2846, "= ",D2846," where game_id=", E2846))</f>
        <v/>
      </c>
      <c r="S2846" s="112" t="str">
        <f t="shared" si="1247"/>
        <v/>
      </c>
      <c r="T2846" s="112" t="str">
        <f t="shared" si="1248"/>
        <v/>
      </c>
      <c r="U2846" s="200" t="str">
        <f t="shared" si="1245"/>
        <v/>
      </c>
      <c r="V2846" s="112" t="str">
        <f t="shared" si="1249"/>
        <v/>
      </c>
      <c r="W2846" s="415" t="str">
        <f t="shared" si="1250"/>
        <v/>
      </c>
      <c r="Y2846" s="65" t="str">
        <f t="shared" si="1257"/>
        <v/>
      </c>
      <c r="Z2846" s="65" t="str">
        <f t="shared" si="1258"/>
        <v/>
      </c>
      <c r="AA2846" s="65" t="str">
        <f t="shared" si="1259"/>
        <v/>
      </c>
      <c r="AB2846" s="65" t="str">
        <f t="shared" si="1260"/>
        <v/>
      </c>
      <c r="AC2846" s="65" t="str">
        <f t="shared" si="1261"/>
        <v/>
      </c>
      <c r="AH2846" s="65" t="str">
        <f t="shared" si="1251"/>
        <v>1891022813</v>
      </c>
      <c r="AI2846" s="65">
        <v>18910228</v>
      </c>
      <c r="AJ2846" s="65" t="s">
        <v>5126</v>
      </c>
      <c r="AK2846" s="65">
        <v>13</v>
      </c>
      <c r="AL2846" s="65" t="s">
        <v>653</v>
      </c>
      <c r="AN2846" s="65" t="str">
        <f t="shared" si="1246"/>
        <v/>
      </c>
    </row>
    <row r="2847" spans="1:40" ht="16.8" customHeight="1" x14ac:dyDescent="0.25">
      <c r="A2847" s="113">
        <v>3</v>
      </c>
      <c r="B2847" s="342" t="s">
        <v>20</v>
      </c>
      <c r="C2847" s="342" t="s">
        <v>5082</v>
      </c>
      <c r="D2847" s="350" t="str">
        <f t="shared" si="1238"/>
        <v>'Trent Bridge'</v>
      </c>
      <c r="E2847" s="211">
        <f t="shared" si="1263"/>
        <v>18821007</v>
      </c>
      <c r="F2847" s="262">
        <v>14</v>
      </c>
      <c r="R2847" s="112" t="str">
        <f>IF(D2847="","", CONCATENATE("Update games set ", B2847, "= ",D2847," where game_id=", E2847))</f>
        <v>Update games set Ground= 'Trent Bridge' where game_id=18821007</v>
      </c>
      <c r="S2847" s="112" t="str">
        <f t="shared" si="1247"/>
        <v/>
      </c>
      <c r="T2847" s="112" t="str">
        <f t="shared" si="1248"/>
        <v/>
      </c>
      <c r="U2847" s="200" t="str">
        <f t="shared" si="1245"/>
        <v/>
      </c>
      <c r="V2847" s="112" t="str">
        <f t="shared" si="1249"/>
        <v/>
      </c>
      <c r="W2847" s="415" t="str">
        <f t="shared" si="1250"/>
        <v/>
      </c>
      <c r="Y2847" s="65" t="str">
        <f t="shared" si="1257"/>
        <v/>
      </c>
      <c r="Z2847" s="65" t="str">
        <f t="shared" si="1258"/>
        <v/>
      </c>
      <c r="AA2847" s="65" t="str">
        <f t="shared" si="1259"/>
        <v/>
      </c>
      <c r="AB2847" s="65" t="str">
        <f t="shared" si="1260"/>
        <v/>
      </c>
      <c r="AC2847" s="65" t="str">
        <f t="shared" si="1261"/>
        <v/>
      </c>
      <c r="AH2847" s="65" t="str">
        <f t="shared" si="1251"/>
        <v>1891022814</v>
      </c>
      <c r="AI2847" s="65">
        <v>18910228</v>
      </c>
      <c r="AJ2847" s="65" t="s">
        <v>5126</v>
      </c>
      <c r="AK2847" s="65">
        <v>14</v>
      </c>
      <c r="AL2847" s="65" t="s">
        <v>653</v>
      </c>
      <c r="AN2847" s="65" t="str">
        <f t="shared" si="1246"/>
        <v/>
      </c>
    </row>
    <row r="2848" spans="1:40" ht="16.8" customHeight="1" x14ac:dyDescent="0.25">
      <c r="A2848" s="113">
        <v>3</v>
      </c>
      <c r="B2848" s="342" t="s">
        <v>4882</v>
      </c>
      <c r="C2848" s="342" t="str">
        <f>IF(C2847="", "", C2847)</f>
        <v>Trent Bridge</v>
      </c>
      <c r="D2848" s="350" t="str">
        <f t="shared" si="1238"/>
        <v>'Trent Bridge'</v>
      </c>
      <c r="E2848" s="211">
        <f t="shared" si="1263"/>
        <v>18821007</v>
      </c>
      <c r="F2848" s="262">
        <v>15</v>
      </c>
      <c r="R2848" s="112" t="str">
        <f>IF(D2848="","", CONCATENATE("Update games set ", B2848, "= ",D2848," where game_id=", E2848))</f>
        <v>Update games set Ground_parent= 'Trent Bridge' where game_id=18821007</v>
      </c>
      <c r="S2848" s="112" t="str">
        <f t="shared" si="1247"/>
        <v/>
      </c>
      <c r="T2848" s="112" t="str">
        <f t="shared" si="1248"/>
        <v/>
      </c>
      <c r="U2848" s="200" t="str">
        <f t="shared" si="1245"/>
        <v/>
      </c>
      <c r="V2848" s="112" t="str">
        <f t="shared" si="1249"/>
        <v/>
      </c>
      <c r="W2848" s="415" t="str">
        <f t="shared" si="1250"/>
        <v/>
      </c>
      <c r="Y2848" s="65" t="str">
        <f t="shared" si="1257"/>
        <v/>
      </c>
      <c r="Z2848" s="65" t="str">
        <f t="shared" si="1258"/>
        <v/>
      </c>
      <c r="AA2848" s="65" t="str">
        <f t="shared" si="1259"/>
        <v/>
      </c>
      <c r="AB2848" s="65" t="str">
        <f t="shared" si="1260"/>
        <v/>
      </c>
      <c r="AC2848" s="65" t="str">
        <f t="shared" si="1261"/>
        <v/>
      </c>
      <c r="AH2848" s="65" t="str">
        <f t="shared" si="1251"/>
        <v>1891022815</v>
      </c>
      <c r="AI2848" s="65">
        <v>18910228</v>
      </c>
      <c r="AJ2848" s="65" t="s">
        <v>5126</v>
      </c>
      <c r="AK2848" s="65">
        <v>15</v>
      </c>
      <c r="AL2848" s="65" t="s">
        <v>653</v>
      </c>
      <c r="AN2848" s="65" t="str">
        <f t="shared" si="1246"/>
        <v/>
      </c>
    </row>
    <row r="2849" spans="1:40" s="126" customFormat="1" ht="16.8" customHeight="1" thickBot="1" x14ac:dyDescent="0.3">
      <c r="A2849" s="113">
        <v>3</v>
      </c>
      <c r="B2849" s="116" t="s">
        <v>115</v>
      </c>
      <c r="C2849" s="352"/>
      <c r="D2849" s="370" t="str">
        <f t="shared" ref="D2849" si="1265">IF(MID(E2849,5,2)*1&gt;6,_xlfn.CONCAT("'",LEFT(E2849,4),"-",MID(E2849,3,2)+1,"'"),_xlfn.CONCAT("'",LEFT(E2849,4)-1,"-",MID(E2849,3,2),"'"))</f>
        <v>'1882-83'</v>
      </c>
      <c r="E2849" s="214">
        <f t="shared" si="1263"/>
        <v>18821007</v>
      </c>
      <c r="F2849" s="266">
        <v>16</v>
      </c>
      <c r="G2849" s="343"/>
      <c r="H2849" s="343"/>
      <c r="I2849" s="267"/>
      <c r="J2849" s="214"/>
      <c r="K2849" s="266"/>
      <c r="L2849" s="266"/>
      <c r="M2849" s="266"/>
      <c r="N2849" s="419"/>
      <c r="O2849" s="343"/>
      <c r="P2849" s="343"/>
      <c r="Q2849" s="346"/>
      <c r="R2849" s="112" t="str">
        <f>IF(D2849="","", CONCATENATE("Update games set ", B2849, "= ",D2849," where game_id=", E2849))</f>
        <v>Update games set Season= '1882-83' where game_id=18821007</v>
      </c>
      <c r="S2849" s="112" t="str">
        <f t="shared" si="1247"/>
        <v/>
      </c>
      <c r="T2849" s="112" t="str">
        <f t="shared" si="1248"/>
        <v/>
      </c>
      <c r="U2849" s="200" t="str">
        <f t="shared" si="1245"/>
        <v/>
      </c>
      <c r="V2849" s="112" t="str">
        <f t="shared" si="1249"/>
        <v/>
      </c>
      <c r="W2849" s="415" t="str">
        <f t="shared" si="1250"/>
        <v/>
      </c>
      <c r="X2849" s="240"/>
      <c r="Y2849" s="65" t="str">
        <f t="shared" si="1257"/>
        <v/>
      </c>
      <c r="Z2849" s="65" t="str">
        <f t="shared" si="1258"/>
        <v/>
      </c>
      <c r="AA2849" s="65" t="str">
        <f t="shared" si="1259"/>
        <v/>
      </c>
      <c r="AB2849" s="65" t="str">
        <f t="shared" si="1260"/>
        <v/>
      </c>
      <c r="AC2849" s="65" t="str">
        <f t="shared" si="1261"/>
        <v/>
      </c>
      <c r="AH2849" s="65" t="str">
        <f t="shared" si="1251"/>
        <v>1891022816</v>
      </c>
      <c r="AI2849" s="126">
        <v>18910228</v>
      </c>
      <c r="AJ2849" s="126" t="s">
        <v>5126</v>
      </c>
      <c r="AK2849" s="126">
        <v>16</v>
      </c>
      <c r="AL2849" s="126" t="s">
        <v>653</v>
      </c>
      <c r="AN2849" s="65" t="str">
        <f t="shared" si="1246"/>
        <v/>
      </c>
    </row>
    <row r="2850" spans="1:40" ht="15" thickTop="1" x14ac:dyDescent="0.25">
      <c r="A2850" s="113">
        <v>3</v>
      </c>
      <c r="B2850" s="341" t="s">
        <v>22</v>
      </c>
      <c r="C2850" s="341" t="s">
        <v>163</v>
      </c>
      <c r="D2850" s="341" t="str">
        <f t="shared" si="1238"/>
        <v>'Notts County'</v>
      </c>
      <c r="E2850" s="211">
        <v>18831020</v>
      </c>
      <c r="F2850" s="262">
        <v>1</v>
      </c>
      <c r="G2850" s="211" t="s">
        <v>3417</v>
      </c>
      <c r="H2850" s="212"/>
      <c r="R2850" s="112" t="str">
        <f>IF(D2850="","", CONCATENATE("Update games set ", B2850, "= ",D2850," where game_id=", E2850))</f>
        <v>Update games set Opponent= 'Notts County' where game_id=18831020</v>
      </c>
      <c r="S2850" s="112" t="str">
        <f t="shared" si="1247"/>
        <v>Update lineups set player_name = 'W Luntley', raw_name = 'W Luntley' where game_id = 18831020 and player_order = 1</v>
      </c>
      <c r="T2850" s="112" t="str">
        <f t="shared" si="1248"/>
        <v/>
      </c>
      <c r="U2850" s="200" t="str">
        <f t="shared" si="1245"/>
        <v/>
      </c>
      <c r="V2850" s="112" t="str">
        <f t="shared" si="1249"/>
        <v/>
      </c>
      <c r="W2850" s="415" t="str">
        <f t="shared" si="1250"/>
        <v/>
      </c>
      <c r="Y2850" s="65" t="str">
        <f t="shared" si="1257"/>
        <v/>
      </c>
      <c r="Z2850" s="65" t="str">
        <f t="shared" si="1258"/>
        <v/>
      </c>
      <c r="AA2850" s="65" t="str">
        <f t="shared" si="1259"/>
        <v/>
      </c>
      <c r="AB2850" s="65" t="str">
        <f t="shared" si="1260"/>
        <v/>
      </c>
      <c r="AC2850" s="65" t="str">
        <f t="shared" si="1261"/>
        <v/>
      </c>
      <c r="AH2850" s="65" t="str">
        <f t="shared" si="1251"/>
        <v>189103141</v>
      </c>
      <c r="AI2850" s="65">
        <v>18910314</v>
      </c>
      <c r="AJ2850" s="65" t="s">
        <v>5373</v>
      </c>
      <c r="AK2850" s="65">
        <v>1</v>
      </c>
      <c r="AL2850" s="65" t="s">
        <v>2039</v>
      </c>
      <c r="AN2850" s="65" t="str">
        <f t="shared" si="1246"/>
        <v>update games set source = 'The Nottingham Forest Football Scrapbook' where game_id = 18831020</v>
      </c>
    </row>
    <row r="2851" spans="1:40" ht="16.8" customHeight="1" x14ac:dyDescent="0.25">
      <c r="A2851" s="113">
        <v>3</v>
      </c>
      <c r="B2851" s="342" t="s">
        <v>4979</v>
      </c>
      <c r="C2851" s="342" t="str">
        <f>IF(C2850="", "", C2850)</f>
        <v>Notts County</v>
      </c>
      <c r="D2851" s="350" t="str">
        <f t="shared" ref="D2851:D2914" si="1266">IF(C2851="", "", CONCATENATE("'", C2851,"'"))</f>
        <v>'Notts County'</v>
      </c>
      <c r="E2851" s="211">
        <f>E2850</f>
        <v>18831020</v>
      </c>
      <c r="F2851" s="262">
        <v>2</v>
      </c>
      <c r="G2851" s="211" t="s">
        <v>4976</v>
      </c>
      <c r="R2851" s="112" t="str">
        <f>IF(D2851="","", CONCATENATE("Update games set ", B2851, "= ",D2851," where game_id=", E2851))</f>
        <v>Update games set Opp_parent= 'Notts County' where game_id=18831020</v>
      </c>
      <c r="S2851" s="112" t="str">
        <f t="shared" si="1247"/>
        <v>Update lineups set player_name = 'CJ Caborn', raw_name = 'CJ Caborn' where game_id = 18831020 and player_order = 2</v>
      </c>
      <c r="T2851" s="112" t="str">
        <f t="shared" si="1248"/>
        <v/>
      </c>
      <c r="U2851" s="200" t="str">
        <f t="shared" si="1245"/>
        <v/>
      </c>
      <c r="V2851" s="112" t="str">
        <f t="shared" si="1249"/>
        <v/>
      </c>
      <c r="W2851" s="415" t="str">
        <f t="shared" si="1250"/>
        <v/>
      </c>
      <c r="Y2851" s="65" t="str">
        <f t="shared" si="1257"/>
        <v/>
      </c>
      <c r="Z2851" s="65" t="str">
        <f t="shared" si="1258"/>
        <v/>
      </c>
      <c r="AA2851" s="65" t="str">
        <f t="shared" si="1259"/>
        <v/>
      </c>
      <c r="AB2851" s="65" t="str">
        <f t="shared" si="1260"/>
        <v/>
      </c>
      <c r="AC2851" s="65" t="str">
        <f t="shared" si="1261"/>
        <v/>
      </c>
      <c r="AH2851" s="65" t="str">
        <f t="shared" si="1251"/>
        <v>189103142</v>
      </c>
      <c r="AI2851" s="65">
        <v>18910314</v>
      </c>
      <c r="AJ2851" s="65" t="s">
        <v>5373</v>
      </c>
      <c r="AK2851" s="65">
        <v>2</v>
      </c>
      <c r="AL2851" s="65" t="s">
        <v>2046</v>
      </c>
      <c r="AN2851" s="65" t="str">
        <f t="shared" si="1246"/>
        <v/>
      </c>
    </row>
    <row r="2852" spans="1:40" ht="16.8" customHeight="1" x14ac:dyDescent="0.25">
      <c r="A2852" s="113">
        <v>3</v>
      </c>
      <c r="B2852" s="342" t="s">
        <v>2653</v>
      </c>
      <c r="C2852" s="342" t="s">
        <v>663</v>
      </c>
      <c r="D2852" s="350" t="str">
        <f t="shared" si="1266"/>
        <v>'Friendly'</v>
      </c>
      <c r="E2852" s="211">
        <f t="shared" ref="E2852:E2865" si="1267">E2851</f>
        <v>18831020</v>
      </c>
      <c r="F2852" s="262">
        <v>3</v>
      </c>
      <c r="G2852" s="211" t="s">
        <v>5219</v>
      </c>
      <c r="R2852" s="112" t="str">
        <f>IF(D2852="","", CONCATENATE("Update games set ", B2852, "= ",D2852," where game_id=", E2852))</f>
        <v>Update games set Game_type= 'Friendly' where game_id=18831020</v>
      </c>
      <c r="S2852" s="112" t="str">
        <f t="shared" si="1247"/>
        <v>Update lineups set player_name = 'WF Hancock', raw_name = 'WF Hancock' where game_id = 18831020 and player_order = 3</v>
      </c>
      <c r="T2852" s="112" t="str">
        <f t="shared" si="1248"/>
        <v/>
      </c>
      <c r="U2852" s="200" t="str">
        <f t="shared" si="1245"/>
        <v/>
      </c>
      <c r="V2852" s="112" t="str">
        <f t="shared" si="1249"/>
        <v/>
      </c>
      <c r="W2852" s="415" t="str">
        <f t="shared" si="1250"/>
        <v/>
      </c>
      <c r="Y2852" s="65" t="str">
        <f t="shared" si="1257"/>
        <v/>
      </c>
      <c r="Z2852" s="65" t="str">
        <f t="shared" si="1258"/>
        <v/>
      </c>
      <c r="AA2852" s="65" t="str">
        <f t="shared" si="1259"/>
        <v/>
      </c>
      <c r="AB2852" s="65" t="str">
        <f t="shared" si="1260"/>
        <v/>
      </c>
      <c r="AC2852" s="65" t="str">
        <f t="shared" si="1261"/>
        <v/>
      </c>
      <c r="AH2852" s="65" t="str">
        <f t="shared" si="1251"/>
        <v>189103143</v>
      </c>
      <c r="AI2852" s="65">
        <v>18910314</v>
      </c>
      <c r="AJ2852" s="65" t="s">
        <v>5373</v>
      </c>
      <c r="AK2852" s="65">
        <v>3</v>
      </c>
      <c r="AL2852" s="65" t="s">
        <v>3596</v>
      </c>
      <c r="AN2852" s="65" t="str">
        <f t="shared" si="1246"/>
        <v/>
      </c>
    </row>
    <row r="2853" spans="1:40" ht="16.8" customHeight="1" x14ac:dyDescent="0.25">
      <c r="A2853" s="113">
        <v>3</v>
      </c>
      <c r="B2853" s="342" t="s">
        <v>4978</v>
      </c>
      <c r="C2853" s="342" t="s">
        <v>5065</v>
      </c>
      <c r="D2853" s="350" t="str">
        <f t="shared" si="1266"/>
        <v>'H'</v>
      </c>
      <c r="E2853" s="211">
        <f t="shared" si="1267"/>
        <v>18831020</v>
      </c>
      <c r="F2853" s="262">
        <v>4</v>
      </c>
      <c r="G2853" s="211" t="s">
        <v>5007</v>
      </c>
      <c r="R2853" s="112" t="str">
        <f>IF(D2853="","", CONCATENATE("Update games set ", B2853, "= ",D2853," where game_id=", E2853))</f>
        <v>Update games set HAN= 'H' where game_id=18831020</v>
      </c>
      <c r="S2853" s="112" t="str">
        <f t="shared" si="1247"/>
        <v>Update lineups set player_name = 'S Norman', raw_name = 'S Norman' where game_id = 18831020 and player_order = 4</v>
      </c>
      <c r="T2853" s="112" t="str">
        <f t="shared" si="1248"/>
        <v/>
      </c>
      <c r="U2853" s="200" t="str">
        <f t="shared" si="1245"/>
        <v/>
      </c>
      <c r="V2853" s="112" t="str">
        <f t="shared" si="1249"/>
        <v/>
      </c>
      <c r="W2853" s="415" t="str">
        <f t="shared" si="1250"/>
        <v/>
      </c>
      <c r="Y2853" s="65" t="str">
        <f t="shared" si="1257"/>
        <v/>
      </c>
      <c r="Z2853" s="65" t="str">
        <f t="shared" si="1258"/>
        <v/>
      </c>
      <c r="AA2853" s="65" t="str">
        <f t="shared" si="1259"/>
        <v/>
      </c>
      <c r="AB2853" s="65" t="str">
        <f t="shared" si="1260"/>
        <v/>
      </c>
      <c r="AC2853" s="65" t="str">
        <f t="shared" si="1261"/>
        <v/>
      </c>
      <c r="AH2853" s="65" t="str">
        <f t="shared" si="1251"/>
        <v>189103144</v>
      </c>
      <c r="AI2853" s="65">
        <v>18910314</v>
      </c>
      <c r="AJ2853" s="65" t="s">
        <v>5373</v>
      </c>
      <c r="AK2853" s="65">
        <v>4</v>
      </c>
      <c r="AL2853" s="65" t="s">
        <v>3645</v>
      </c>
      <c r="AN2853" s="65" t="str">
        <f t="shared" si="1246"/>
        <v/>
      </c>
    </row>
    <row r="2854" spans="1:40" ht="16.8" customHeight="1" x14ac:dyDescent="0.25">
      <c r="A2854" s="113">
        <v>3</v>
      </c>
      <c r="B2854" s="342" t="s">
        <v>5</v>
      </c>
      <c r="C2854" s="342">
        <v>0</v>
      </c>
      <c r="D2854" s="349">
        <f t="shared" si="1253"/>
        <v>0</v>
      </c>
      <c r="E2854" s="211">
        <f t="shared" si="1267"/>
        <v>18831020</v>
      </c>
      <c r="F2854" s="262">
        <v>5</v>
      </c>
      <c r="G2854" s="211" t="s">
        <v>4998</v>
      </c>
      <c r="R2854" s="112" t="str">
        <f>IF(D2854="","", CONCATENATE("Update games set ", B2854, "= ",D2854," where game_id=", E2854))</f>
        <v>Update games set F= 0 where game_id=18831020</v>
      </c>
      <c r="S2854" s="112" t="str">
        <f t="shared" si="1247"/>
        <v>Update lineups set player_name = 'H Billyeald', raw_name = 'H Billyeald' where game_id = 18831020 and player_order = 5</v>
      </c>
      <c r="T2854" s="112" t="str">
        <f t="shared" si="1248"/>
        <v/>
      </c>
      <c r="U2854" s="200" t="str">
        <f t="shared" si="1245"/>
        <v/>
      </c>
      <c r="V2854" s="112" t="str">
        <f t="shared" si="1249"/>
        <v/>
      </c>
      <c r="W2854" s="415" t="str">
        <f t="shared" si="1250"/>
        <v/>
      </c>
      <c r="Y2854" s="65" t="str">
        <f t="shared" si="1257"/>
        <v/>
      </c>
      <c r="Z2854" s="65" t="str">
        <f t="shared" si="1258"/>
        <v/>
      </c>
      <c r="AA2854" s="65" t="str">
        <f t="shared" si="1259"/>
        <v/>
      </c>
      <c r="AB2854" s="65" t="str">
        <f t="shared" si="1260"/>
        <v/>
      </c>
      <c r="AC2854" s="65" t="str">
        <f t="shared" si="1261"/>
        <v/>
      </c>
      <c r="AH2854" s="65" t="str">
        <f t="shared" si="1251"/>
        <v>189103145</v>
      </c>
      <c r="AI2854" s="65">
        <v>18910314</v>
      </c>
      <c r="AJ2854" s="65" t="s">
        <v>5373</v>
      </c>
      <c r="AK2854" s="65">
        <v>5</v>
      </c>
      <c r="AL2854" s="65" t="s">
        <v>3590</v>
      </c>
      <c r="AN2854" s="65" t="str">
        <f t="shared" si="1246"/>
        <v/>
      </c>
    </row>
    <row r="2855" spans="1:40" ht="16.8" customHeight="1" x14ac:dyDescent="0.25">
      <c r="A2855" s="113">
        <v>3</v>
      </c>
      <c r="B2855" s="342" t="s">
        <v>0</v>
      </c>
      <c r="C2855" s="342">
        <v>0</v>
      </c>
      <c r="D2855" s="349">
        <f t="shared" si="1253"/>
        <v>0</v>
      </c>
      <c r="E2855" s="211">
        <f t="shared" si="1267"/>
        <v>18831020</v>
      </c>
      <c r="F2855" s="262">
        <v>6</v>
      </c>
      <c r="G2855" s="211" t="s">
        <v>5073</v>
      </c>
      <c r="R2855" s="112" t="str">
        <f>IF(D2855="","", CONCATENATE("Update games set ", B2855, "= ",D2855," where game_id=", E2855))</f>
        <v>Update games set A= 0 where game_id=18831020</v>
      </c>
      <c r="S2855" s="112" t="str">
        <f t="shared" si="1247"/>
        <v>Update lineups set player_name = 'E Barlow', raw_name = 'E Barlow' where game_id = 18831020 and player_order = 6</v>
      </c>
      <c r="T2855" s="112" t="str">
        <f t="shared" si="1248"/>
        <v/>
      </c>
      <c r="U2855" s="200" t="str">
        <f t="shared" si="1245"/>
        <v/>
      </c>
      <c r="V2855" s="112" t="str">
        <f t="shared" si="1249"/>
        <v/>
      </c>
      <c r="W2855" s="415" t="str">
        <f t="shared" si="1250"/>
        <v/>
      </c>
      <c r="Y2855" s="65" t="str">
        <f t="shared" si="1257"/>
        <v/>
      </c>
      <c r="Z2855" s="65" t="str">
        <f t="shared" si="1258"/>
        <v/>
      </c>
      <c r="AA2855" s="65" t="str">
        <f t="shared" si="1259"/>
        <v/>
      </c>
      <c r="AB2855" s="65" t="str">
        <f t="shared" si="1260"/>
        <v/>
      </c>
      <c r="AC2855" s="65" t="str">
        <f t="shared" si="1261"/>
        <v/>
      </c>
      <c r="AH2855" s="65" t="str">
        <f t="shared" si="1251"/>
        <v>189103146</v>
      </c>
      <c r="AI2855" s="65">
        <v>18910314</v>
      </c>
      <c r="AJ2855" s="65" t="s">
        <v>5373</v>
      </c>
      <c r="AK2855" s="65">
        <v>6</v>
      </c>
      <c r="AL2855" s="65" t="s">
        <v>2029</v>
      </c>
      <c r="AN2855" s="65" t="str">
        <f t="shared" si="1246"/>
        <v/>
      </c>
    </row>
    <row r="2856" spans="1:40" ht="16.8" customHeight="1" x14ac:dyDescent="0.25">
      <c r="A2856" s="113">
        <v>3</v>
      </c>
      <c r="B2856" s="342" t="s">
        <v>23</v>
      </c>
      <c r="D2856" s="334" t="str">
        <f t="shared" ref="D2856" si="1268">IF(C2856="",IF(D2854&gt;D2855,"'W'",IF(D2854=D2855,"'D'","'L'")),_xlfn.CONCAT("'",C2856,"'"))</f>
        <v>'D'</v>
      </c>
      <c r="E2856" s="211">
        <f t="shared" si="1267"/>
        <v>18831020</v>
      </c>
      <c r="F2856" s="262">
        <v>7</v>
      </c>
      <c r="G2856" s="211" t="s">
        <v>5110</v>
      </c>
      <c r="R2856" s="112" t="str">
        <f>IF(D2856="","", CONCATENATE("Update games set ", B2856, "= ",D2856," where game_id=", E2856))</f>
        <v>Update games set Result= 'D' where game_id=18831020</v>
      </c>
      <c r="S2856" s="112" t="str">
        <f t="shared" si="1247"/>
        <v>Update lineups set player_name = 'Fox', raw_name = 'Fox' where game_id = 18831020 and player_order = 7</v>
      </c>
      <c r="T2856" s="112" t="str">
        <f t="shared" si="1248"/>
        <v/>
      </c>
      <c r="U2856" s="200" t="str">
        <f t="shared" si="1245"/>
        <v/>
      </c>
      <c r="V2856" s="112" t="str">
        <f t="shared" si="1249"/>
        <v/>
      </c>
      <c r="W2856" s="415" t="str">
        <f t="shared" si="1250"/>
        <v/>
      </c>
      <c r="Y2856" s="65" t="str">
        <f t="shared" si="1257"/>
        <v/>
      </c>
      <c r="Z2856" s="65" t="str">
        <f t="shared" si="1258"/>
        <v/>
      </c>
      <c r="AA2856" s="65" t="str">
        <f t="shared" si="1259"/>
        <v/>
      </c>
      <c r="AB2856" s="65" t="str">
        <f t="shared" si="1260"/>
        <v/>
      </c>
      <c r="AC2856" s="65" t="str">
        <f t="shared" si="1261"/>
        <v/>
      </c>
      <c r="AH2856" s="65" t="str">
        <f t="shared" si="1251"/>
        <v>189103147</v>
      </c>
      <c r="AI2856" s="65">
        <v>18910314</v>
      </c>
      <c r="AJ2856" s="65" t="s">
        <v>5373</v>
      </c>
      <c r="AK2856" s="65">
        <v>7</v>
      </c>
      <c r="AL2856" s="65" t="s">
        <v>3444</v>
      </c>
      <c r="AN2856" s="65" t="str">
        <f t="shared" si="1246"/>
        <v/>
      </c>
    </row>
    <row r="2857" spans="1:40" ht="16.8" customHeight="1" x14ac:dyDescent="0.25">
      <c r="A2857" s="113">
        <v>3</v>
      </c>
      <c r="B2857" s="342" t="s">
        <v>768</v>
      </c>
      <c r="D2857" s="349" t="str">
        <f t="shared" si="1255"/>
        <v/>
      </c>
      <c r="E2857" s="211">
        <f t="shared" si="1267"/>
        <v>18831020</v>
      </c>
      <c r="F2857" s="262">
        <v>8</v>
      </c>
      <c r="G2857" s="211" t="s">
        <v>4820</v>
      </c>
      <c r="R2857" s="112" t="str">
        <f>IF(D2857="","", CONCATENATE("Update games set ", B2857, "= ",D2857," where game_id=", E2857))</f>
        <v/>
      </c>
      <c r="S2857" s="112" t="str">
        <f t="shared" si="1247"/>
        <v>Update lineups set player_name = 'S Widdowson', raw_name = 'S Widdowson' where game_id = 18831020 and player_order = 8</v>
      </c>
      <c r="T2857" s="112" t="str">
        <f t="shared" si="1248"/>
        <v/>
      </c>
      <c r="U2857" s="200" t="str">
        <f t="shared" si="1245"/>
        <v/>
      </c>
      <c r="V2857" s="112" t="str">
        <f t="shared" si="1249"/>
        <v/>
      </c>
      <c r="W2857" s="415" t="str">
        <f t="shared" si="1250"/>
        <v/>
      </c>
      <c r="Y2857" s="65" t="str">
        <f t="shared" si="1257"/>
        <v/>
      </c>
      <c r="Z2857" s="65" t="str">
        <f t="shared" si="1258"/>
        <v/>
      </c>
      <c r="AA2857" s="65" t="str">
        <f t="shared" si="1259"/>
        <v/>
      </c>
      <c r="AB2857" s="65" t="str">
        <f t="shared" si="1260"/>
        <v/>
      </c>
      <c r="AC2857" s="65" t="str">
        <f t="shared" si="1261"/>
        <v/>
      </c>
      <c r="AH2857" s="65" t="str">
        <f t="shared" si="1251"/>
        <v>189103148</v>
      </c>
      <c r="AI2857" s="65">
        <v>18910314</v>
      </c>
      <c r="AJ2857" s="65" t="s">
        <v>5373</v>
      </c>
      <c r="AK2857" s="65">
        <v>8</v>
      </c>
      <c r="AL2857" s="65" t="s">
        <v>3653</v>
      </c>
      <c r="AN2857" s="65" t="str">
        <f t="shared" si="1246"/>
        <v/>
      </c>
    </row>
    <row r="2858" spans="1:40" ht="16.8" customHeight="1" x14ac:dyDescent="0.25">
      <c r="A2858" s="113">
        <v>3</v>
      </c>
      <c r="B2858" s="342" t="s">
        <v>766</v>
      </c>
      <c r="D2858" s="349" t="str">
        <f t="shared" si="1255"/>
        <v/>
      </c>
      <c r="E2858" s="211">
        <f t="shared" si="1267"/>
        <v>18831020</v>
      </c>
      <c r="F2858" s="262">
        <v>9</v>
      </c>
      <c r="G2858" s="194" t="s">
        <v>5087</v>
      </c>
      <c r="H2858" s="194"/>
      <c r="N2858" s="417"/>
      <c r="O2858" s="194"/>
      <c r="P2858" s="194"/>
      <c r="R2858" s="112" t="str">
        <f>IF(D2858="","", CONCATENATE("Update games set ", B2858, "= ",D2858," where game_id=", E2858))</f>
        <v/>
      </c>
      <c r="S2858" s="112" t="str">
        <f t="shared" si="1247"/>
        <v>Update lineups set player_name = 'T Lindley', raw_name = 'T Lindley' where game_id = 18831020 and player_order = 9</v>
      </c>
      <c r="T2858" s="112" t="str">
        <f t="shared" si="1248"/>
        <v/>
      </c>
      <c r="U2858" s="200" t="str">
        <f t="shared" si="1245"/>
        <v/>
      </c>
      <c r="V2858" s="112" t="str">
        <f t="shared" si="1249"/>
        <v/>
      </c>
      <c r="W2858" s="415" t="str">
        <f t="shared" si="1250"/>
        <v/>
      </c>
      <c r="Y2858" s="65" t="str">
        <f t="shared" si="1257"/>
        <v/>
      </c>
      <c r="Z2858" s="65" t="str">
        <f t="shared" si="1258"/>
        <v/>
      </c>
      <c r="AA2858" s="65" t="str">
        <f t="shared" si="1259"/>
        <v/>
      </c>
      <c r="AB2858" s="65" t="str">
        <f t="shared" si="1260"/>
        <v/>
      </c>
      <c r="AC2858" s="65" t="str">
        <f t="shared" si="1261"/>
        <v/>
      </c>
      <c r="AH2858" s="65" t="str">
        <f t="shared" si="1251"/>
        <v>189103149</v>
      </c>
      <c r="AI2858" s="65">
        <v>18910314</v>
      </c>
      <c r="AJ2858" s="65" t="s">
        <v>5373</v>
      </c>
      <c r="AK2858" s="65">
        <v>9</v>
      </c>
      <c r="AL2858" s="65" t="s">
        <v>3296</v>
      </c>
      <c r="AN2858" s="65" t="str">
        <f t="shared" si="1246"/>
        <v/>
      </c>
    </row>
    <row r="2859" spans="1:40" ht="16.8" customHeight="1" x14ac:dyDescent="0.25">
      <c r="A2859" s="113">
        <v>3</v>
      </c>
      <c r="B2859" s="342" t="s">
        <v>753</v>
      </c>
      <c r="C2859" s="351" t="s">
        <v>5220</v>
      </c>
      <c r="D2859" s="350" t="str">
        <f t="shared" si="1256"/>
        <v>'AE Liddell'</v>
      </c>
      <c r="E2859" s="211">
        <f t="shared" si="1267"/>
        <v>18831020</v>
      </c>
      <c r="F2859" s="262">
        <v>10</v>
      </c>
      <c r="G2859" s="194" t="s">
        <v>5074</v>
      </c>
      <c r="N2859" s="417"/>
      <c r="O2859" s="194"/>
      <c r="P2859" s="194"/>
      <c r="R2859" s="112" t="str">
        <f>IF(D2859="","", CONCATENATE("Update games set ", B2859, "= ",D2859," where game_id=", E2859))</f>
        <v>Update games set Referee= 'AE Liddell' where game_id=18831020</v>
      </c>
      <c r="S2859" s="112" t="str">
        <f t="shared" si="1247"/>
        <v>Update lineups set player_name = 'HS Fletcher', raw_name = 'HS Fletcher' where game_id = 18831020 and player_order = 10</v>
      </c>
      <c r="T2859" s="112" t="str">
        <f t="shared" si="1248"/>
        <v/>
      </c>
      <c r="U2859" s="200" t="str">
        <f t="shared" si="1245"/>
        <v/>
      </c>
      <c r="V2859" s="112" t="str">
        <f t="shared" si="1249"/>
        <v/>
      </c>
      <c r="W2859" s="415" t="str">
        <f t="shared" si="1250"/>
        <v/>
      </c>
      <c r="Y2859" s="65" t="str">
        <f t="shared" si="1257"/>
        <v/>
      </c>
      <c r="Z2859" s="65" t="str">
        <f t="shared" si="1258"/>
        <v/>
      </c>
      <c r="AA2859" s="65" t="str">
        <f t="shared" si="1259"/>
        <v/>
      </c>
      <c r="AB2859" s="65" t="str">
        <f t="shared" si="1260"/>
        <v/>
      </c>
      <c r="AC2859" s="65" t="str">
        <f t="shared" si="1261"/>
        <v/>
      </c>
      <c r="AH2859" s="65" t="str">
        <f t="shared" si="1251"/>
        <v>1891031410</v>
      </c>
      <c r="AI2859" s="65">
        <v>18910314</v>
      </c>
      <c r="AJ2859" s="65" t="s">
        <v>5373</v>
      </c>
      <c r="AK2859" s="65">
        <v>10</v>
      </c>
      <c r="AL2859" s="65" t="s">
        <v>3632</v>
      </c>
      <c r="AN2859" s="65" t="str">
        <f t="shared" si="1246"/>
        <v/>
      </c>
    </row>
    <row r="2860" spans="1:40" ht="16.8" customHeight="1" x14ac:dyDescent="0.25">
      <c r="A2860" s="113">
        <v>3</v>
      </c>
      <c r="B2860" s="342" t="s">
        <v>746</v>
      </c>
      <c r="C2860" s="351" t="s">
        <v>5062</v>
      </c>
      <c r="D2860" s="334" t="str">
        <f>CONCATENATE("'", LEFT(E2860,4),"-",MID(E2860,5,2),"-", MID(E2860,7,2), " ", C2860,"'")</f>
        <v>'1883-10-20 15:00'</v>
      </c>
      <c r="E2860" s="211">
        <f t="shared" si="1267"/>
        <v>18831020</v>
      </c>
      <c r="F2860" s="262">
        <v>11</v>
      </c>
      <c r="G2860" s="211" t="s">
        <v>4980</v>
      </c>
      <c r="R2860" s="112" t="str">
        <f>IF(D2860="","", CONCATENATE("Update games set ", B2860, "= ",D2860," where game_id=", E2860))</f>
        <v>Update games set Game_date= '1883-10-20 15:00' where game_id=18831020</v>
      </c>
      <c r="S2860" s="112" t="str">
        <f t="shared" si="1247"/>
        <v>Update lineups set player_name = 'FW Earp', raw_name = 'FW Earp' where game_id = 18831020 and player_order = 11</v>
      </c>
      <c r="T2860" s="112" t="str">
        <f t="shared" si="1248"/>
        <v/>
      </c>
      <c r="U2860" s="200" t="str">
        <f t="shared" si="1245"/>
        <v/>
      </c>
      <c r="V2860" s="112" t="str">
        <f t="shared" si="1249"/>
        <v/>
      </c>
      <c r="W2860" s="415" t="str">
        <f t="shared" si="1250"/>
        <v/>
      </c>
      <c r="Y2860" s="65" t="str">
        <f t="shared" si="1257"/>
        <v/>
      </c>
      <c r="Z2860" s="65" t="str">
        <f t="shared" si="1258"/>
        <v/>
      </c>
      <c r="AA2860" s="65" t="str">
        <f t="shared" si="1259"/>
        <v/>
      </c>
      <c r="AB2860" s="65" t="str">
        <f t="shared" si="1260"/>
        <v/>
      </c>
      <c r="AC2860" s="65" t="str">
        <f t="shared" si="1261"/>
        <v/>
      </c>
      <c r="AH2860" s="65" t="str">
        <f t="shared" si="1251"/>
        <v>1891031411</v>
      </c>
      <c r="AI2860" s="65">
        <v>18910314</v>
      </c>
      <c r="AJ2860" s="65" t="s">
        <v>5373</v>
      </c>
      <c r="AK2860" s="65">
        <v>11</v>
      </c>
      <c r="AL2860" s="65" t="s">
        <v>3314</v>
      </c>
      <c r="AN2860" s="65" t="str">
        <f t="shared" si="1246"/>
        <v/>
      </c>
    </row>
    <row r="2861" spans="1:40" ht="16.8" customHeight="1" x14ac:dyDescent="0.25">
      <c r="A2861" s="113">
        <v>3</v>
      </c>
      <c r="B2861" s="342" t="s">
        <v>25</v>
      </c>
      <c r="D2861" s="350" t="str">
        <f t="shared" si="1266"/>
        <v/>
      </c>
      <c r="E2861" s="211">
        <f t="shared" si="1267"/>
        <v>18831020</v>
      </c>
      <c r="F2861" s="262">
        <v>12</v>
      </c>
      <c r="G2861" s="212"/>
      <c r="H2861" s="212"/>
      <c r="N2861" s="416"/>
      <c r="O2861" s="212"/>
      <c r="P2861" s="212"/>
      <c r="R2861" s="112" t="str">
        <f>IF(D2861="","", CONCATENATE("Update games set ", B2861, "= ",D2861," where game_id=", E2861))</f>
        <v/>
      </c>
      <c r="S2861" s="112" t="str">
        <f t="shared" si="1247"/>
        <v/>
      </c>
      <c r="T2861" s="112" t="str">
        <f t="shared" si="1248"/>
        <v/>
      </c>
      <c r="U2861" s="200" t="str">
        <f t="shared" si="1245"/>
        <v/>
      </c>
      <c r="V2861" s="112" t="str">
        <f t="shared" si="1249"/>
        <v/>
      </c>
      <c r="W2861" s="415" t="str">
        <f t="shared" si="1250"/>
        <v/>
      </c>
      <c r="Y2861" s="65" t="str">
        <f t="shared" si="1257"/>
        <v/>
      </c>
      <c r="Z2861" s="65" t="str">
        <f t="shared" si="1258"/>
        <v/>
      </c>
      <c r="AA2861" s="65" t="str">
        <f t="shared" si="1259"/>
        <v/>
      </c>
      <c r="AB2861" s="65" t="str">
        <f t="shared" si="1260"/>
        <v/>
      </c>
      <c r="AC2861" s="65" t="str">
        <f t="shared" si="1261"/>
        <v/>
      </c>
      <c r="AH2861" s="65" t="str">
        <f t="shared" si="1251"/>
        <v>1891031412</v>
      </c>
      <c r="AI2861" s="65">
        <v>18910314</v>
      </c>
      <c r="AJ2861" s="65" t="s">
        <v>5373</v>
      </c>
      <c r="AK2861" s="65">
        <v>12</v>
      </c>
      <c r="AL2861" s="65" t="s">
        <v>653</v>
      </c>
      <c r="AN2861" s="65" t="str">
        <f t="shared" si="1246"/>
        <v/>
      </c>
    </row>
    <row r="2862" spans="1:40" ht="16.8" customHeight="1" x14ac:dyDescent="0.25">
      <c r="A2862" s="113">
        <v>3</v>
      </c>
      <c r="B2862" s="342" t="s">
        <v>475</v>
      </c>
      <c r="D2862" s="349" t="str">
        <f t="shared" si="1255"/>
        <v/>
      </c>
      <c r="E2862" s="211">
        <f t="shared" si="1267"/>
        <v>18831020</v>
      </c>
      <c r="F2862" s="262">
        <v>13</v>
      </c>
      <c r="R2862" s="112" t="str">
        <f>IF(D2862="","", CONCATENATE("Update games set ", B2862, "= ",D2862," where game_id=", E2862))</f>
        <v/>
      </c>
      <c r="S2862" s="112" t="str">
        <f t="shared" si="1247"/>
        <v/>
      </c>
      <c r="T2862" s="112" t="str">
        <f t="shared" si="1248"/>
        <v/>
      </c>
      <c r="U2862" s="200" t="str">
        <f t="shared" si="1245"/>
        <v/>
      </c>
      <c r="V2862" s="112" t="str">
        <f t="shared" si="1249"/>
        <v/>
      </c>
      <c r="W2862" s="415" t="str">
        <f t="shared" si="1250"/>
        <v/>
      </c>
      <c r="Y2862" s="65" t="str">
        <f t="shared" si="1257"/>
        <v/>
      </c>
      <c r="Z2862" s="65" t="str">
        <f t="shared" si="1258"/>
        <v/>
      </c>
      <c r="AA2862" s="65" t="str">
        <f t="shared" si="1259"/>
        <v/>
      </c>
      <c r="AB2862" s="65" t="str">
        <f t="shared" si="1260"/>
        <v/>
      </c>
      <c r="AC2862" s="65" t="str">
        <f t="shared" si="1261"/>
        <v/>
      </c>
      <c r="AH2862" s="65" t="str">
        <f t="shared" si="1251"/>
        <v>1891031413</v>
      </c>
      <c r="AI2862" s="65">
        <v>18910314</v>
      </c>
      <c r="AJ2862" s="65" t="s">
        <v>5373</v>
      </c>
      <c r="AK2862" s="65">
        <v>13</v>
      </c>
      <c r="AL2862" s="65" t="s">
        <v>653</v>
      </c>
      <c r="AN2862" s="65" t="str">
        <f t="shared" si="1246"/>
        <v/>
      </c>
    </row>
    <row r="2863" spans="1:40" ht="16.8" customHeight="1" x14ac:dyDescent="0.25">
      <c r="A2863" s="113">
        <v>3</v>
      </c>
      <c r="B2863" s="342" t="s">
        <v>20</v>
      </c>
      <c r="D2863" s="350" t="str">
        <f t="shared" si="1266"/>
        <v/>
      </c>
      <c r="E2863" s="211">
        <f t="shared" si="1267"/>
        <v>18831020</v>
      </c>
      <c r="F2863" s="262">
        <v>14</v>
      </c>
      <c r="R2863" s="112" t="str">
        <f>IF(D2863="","", CONCATENATE("Update games set ", B2863, "= ",D2863," where game_id=", E2863))</f>
        <v/>
      </c>
      <c r="S2863" s="112" t="str">
        <f t="shared" si="1247"/>
        <v/>
      </c>
      <c r="T2863" s="112" t="str">
        <f t="shared" si="1248"/>
        <v/>
      </c>
      <c r="U2863" s="200" t="str">
        <f t="shared" si="1245"/>
        <v/>
      </c>
      <c r="V2863" s="112" t="str">
        <f t="shared" si="1249"/>
        <v/>
      </c>
      <c r="W2863" s="415" t="str">
        <f t="shared" si="1250"/>
        <v/>
      </c>
      <c r="Y2863" s="65" t="str">
        <f t="shared" si="1257"/>
        <v/>
      </c>
      <c r="Z2863" s="65" t="str">
        <f t="shared" si="1258"/>
        <v/>
      </c>
      <c r="AA2863" s="65" t="str">
        <f t="shared" si="1259"/>
        <v/>
      </c>
      <c r="AB2863" s="65" t="str">
        <f t="shared" si="1260"/>
        <v/>
      </c>
      <c r="AC2863" s="65" t="str">
        <f t="shared" si="1261"/>
        <v/>
      </c>
      <c r="AH2863" s="65" t="str">
        <f t="shared" si="1251"/>
        <v>1891031414</v>
      </c>
      <c r="AI2863" s="65">
        <v>18910314</v>
      </c>
      <c r="AJ2863" s="65" t="s">
        <v>5373</v>
      </c>
      <c r="AK2863" s="65">
        <v>14</v>
      </c>
      <c r="AL2863" s="65" t="s">
        <v>653</v>
      </c>
      <c r="AN2863" s="65" t="str">
        <f t="shared" si="1246"/>
        <v/>
      </c>
    </row>
    <row r="2864" spans="1:40" ht="16.8" customHeight="1" x14ac:dyDescent="0.25">
      <c r="A2864" s="113">
        <v>3</v>
      </c>
      <c r="B2864" s="342" t="s">
        <v>4882</v>
      </c>
      <c r="C2864" s="342" t="str">
        <f>IF(C2863="", "", C2863)</f>
        <v/>
      </c>
      <c r="D2864" s="350" t="str">
        <f t="shared" si="1266"/>
        <v/>
      </c>
      <c r="E2864" s="211">
        <f t="shared" si="1267"/>
        <v>18831020</v>
      </c>
      <c r="F2864" s="262">
        <v>15</v>
      </c>
      <c r="R2864" s="112" t="str">
        <f>IF(D2864="","", CONCATENATE("Update games set ", B2864, "= ",D2864," where game_id=", E2864))</f>
        <v/>
      </c>
      <c r="S2864" s="112" t="str">
        <f t="shared" si="1247"/>
        <v/>
      </c>
      <c r="T2864" s="112" t="str">
        <f t="shared" si="1248"/>
        <v/>
      </c>
      <c r="U2864" s="200" t="str">
        <f t="shared" si="1245"/>
        <v/>
      </c>
      <c r="V2864" s="112" t="str">
        <f t="shared" si="1249"/>
        <v/>
      </c>
      <c r="W2864" s="415" t="str">
        <f t="shared" si="1250"/>
        <v/>
      </c>
      <c r="Y2864" s="65" t="str">
        <f t="shared" si="1257"/>
        <v/>
      </c>
      <c r="Z2864" s="65" t="str">
        <f t="shared" si="1258"/>
        <v/>
      </c>
      <c r="AA2864" s="65" t="str">
        <f t="shared" si="1259"/>
        <v/>
      </c>
      <c r="AB2864" s="65" t="str">
        <f t="shared" si="1260"/>
        <v/>
      </c>
      <c r="AC2864" s="65" t="str">
        <f t="shared" si="1261"/>
        <v/>
      </c>
      <c r="AH2864" s="65" t="str">
        <f t="shared" si="1251"/>
        <v>1891031415</v>
      </c>
      <c r="AI2864" s="65">
        <v>18910314</v>
      </c>
      <c r="AJ2864" s="65" t="s">
        <v>5373</v>
      </c>
      <c r="AK2864" s="65">
        <v>15</v>
      </c>
      <c r="AL2864" s="65" t="s">
        <v>653</v>
      </c>
      <c r="AN2864" s="65" t="str">
        <f t="shared" si="1246"/>
        <v/>
      </c>
    </row>
    <row r="2865" spans="1:40" s="126" customFormat="1" ht="16.8" customHeight="1" thickBot="1" x14ac:dyDescent="0.3">
      <c r="A2865" s="113">
        <v>3</v>
      </c>
      <c r="B2865" s="116" t="s">
        <v>115</v>
      </c>
      <c r="C2865" s="352"/>
      <c r="D2865" s="370" t="str">
        <f t="shared" ref="D2865" si="1269">IF(MID(E2865,5,2)*1&gt;6,_xlfn.CONCAT("'",LEFT(E2865,4),"-",MID(E2865,3,2)+1,"'"),_xlfn.CONCAT("'",LEFT(E2865,4)-1,"-",MID(E2865,3,2),"'"))</f>
        <v>'1883-84'</v>
      </c>
      <c r="E2865" s="214">
        <f t="shared" si="1267"/>
        <v>18831020</v>
      </c>
      <c r="F2865" s="266">
        <v>16</v>
      </c>
      <c r="G2865" s="343"/>
      <c r="H2865" s="343"/>
      <c r="I2865" s="267"/>
      <c r="J2865" s="214"/>
      <c r="K2865" s="266"/>
      <c r="L2865" s="266"/>
      <c r="M2865" s="266"/>
      <c r="N2865" s="419"/>
      <c r="O2865" s="343"/>
      <c r="P2865" s="343"/>
      <c r="Q2865" s="346"/>
      <c r="R2865" s="112" t="str">
        <f>IF(D2865="","", CONCATENATE("Update games set ", B2865, "= ",D2865," where game_id=", E2865))</f>
        <v>Update games set Season= '1883-84' where game_id=18831020</v>
      </c>
      <c r="S2865" s="112" t="str">
        <f t="shared" si="1247"/>
        <v/>
      </c>
      <c r="T2865" s="112" t="str">
        <f t="shared" si="1248"/>
        <v/>
      </c>
      <c r="U2865" s="200" t="str">
        <f t="shared" si="1245"/>
        <v/>
      </c>
      <c r="V2865" s="112" t="str">
        <f t="shared" si="1249"/>
        <v/>
      </c>
      <c r="W2865" s="415" t="str">
        <f t="shared" si="1250"/>
        <v/>
      </c>
      <c r="X2865" s="240"/>
      <c r="Y2865" s="65" t="str">
        <f t="shared" si="1257"/>
        <v/>
      </c>
      <c r="Z2865" s="65" t="str">
        <f t="shared" si="1258"/>
        <v/>
      </c>
      <c r="AA2865" s="65" t="str">
        <f t="shared" si="1259"/>
        <v/>
      </c>
      <c r="AB2865" s="65" t="str">
        <f t="shared" si="1260"/>
        <v/>
      </c>
      <c r="AC2865" s="65" t="str">
        <f t="shared" si="1261"/>
        <v/>
      </c>
      <c r="AH2865" s="65" t="str">
        <f t="shared" si="1251"/>
        <v>1891031416</v>
      </c>
      <c r="AI2865" s="126">
        <v>18910314</v>
      </c>
      <c r="AJ2865" s="126" t="s">
        <v>5373</v>
      </c>
      <c r="AK2865" s="126">
        <v>16</v>
      </c>
      <c r="AL2865" s="126" t="s">
        <v>653</v>
      </c>
      <c r="AN2865" s="65" t="str">
        <f t="shared" si="1246"/>
        <v/>
      </c>
    </row>
    <row r="2866" spans="1:40" ht="15" thickTop="1" x14ac:dyDescent="0.25">
      <c r="A2866" s="113">
        <v>4</v>
      </c>
      <c r="B2866" s="341" t="s">
        <v>22</v>
      </c>
      <c r="C2866" s="341" t="s">
        <v>77</v>
      </c>
      <c r="D2866" s="341" t="str">
        <f t="shared" si="1266"/>
        <v>'Sheffield Wednesday'</v>
      </c>
      <c r="E2866" s="211">
        <v>18830106</v>
      </c>
      <c r="F2866" s="262">
        <v>1</v>
      </c>
      <c r="G2866" s="211" t="s">
        <v>3417</v>
      </c>
      <c r="H2866" s="212"/>
      <c r="R2866" s="112" t="str">
        <f>IF(D2866="","", CONCATENATE("Update games set ", B2866, "= ",D2866," where game_id=", E2866))</f>
        <v>Update games set Opponent= 'Sheffield Wednesday' where game_id=18830106</v>
      </c>
      <c r="S2866" s="112" t="str">
        <f t="shared" si="1247"/>
        <v>Update lineups set player_name = 'W Luntley', raw_name = 'W Luntley' where game_id = 18830106 and player_order = 1</v>
      </c>
      <c r="T2866" s="112" t="str">
        <f t="shared" si="1248"/>
        <v/>
      </c>
      <c r="U2866" s="200" t="str">
        <f t="shared" si="1245"/>
        <v/>
      </c>
      <c r="V2866" s="112" t="str">
        <f t="shared" si="1249"/>
        <v/>
      </c>
      <c r="W2866" s="415" t="str">
        <f t="shared" si="1250"/>
        <v/>
      </c>
      <c r="Y2866" s="65" t="str">
        <f t="shared" si="1257"/>
        <v/>
      </c>
      <c r="Z2866" s="65" t="str">
        <f t="shared" si="1258"/>
        <v/>
      </c>
      <c r="AA2866" s="65" t="str">
        <f t="shared" si="1259"/>
        <v/>
      </c>
      <c r="AB2866" s="65" t="str">
        <f t="shared" si="1260"/>
        <v/>
      </c>
      <c r="AC2866" s="65" t="str">
        <f t="shared" si="1261"/>
        <v/>
      </c>
      <c r="AH2866" s="65" t="str">
        <f t="shared" si="1251"/>
        <v>189103211</v>
      </c>
      <c r="AI2866" s="65">
        <v>18910321</v>
      </c>
      <c r="AJ2866" s="65" t="s">
        <v>5363</v>
      </c>
      <c r="AK2866" s="65">
        <v>1</v>
      </c>
      <c r="AL2866" s="65" t="s">
        <v>2039</v>
      </c>
      <c r="AN2866" s="65" t="str">
        <f t="shared" si="1246"/>
        <v>update games set source = 'The Nottingham Forest Football Scrapbook' where game_id = 18830106</v>
      </c>
    </row>
    <row r="2867" spans="1:40" ht="16.8" customHeight="1" x14ac:dyDescent="0.25">
      <c r="A2867" s="113">
        <v>4</v>
      </c>
      <c r="B2867" s="342" t="s">
        <v>4979</v>
      </c>
      <c r="C2867" s="342" t="str">
        <f>IF(C2866="", "", C2866)</f>
        <v>Sheffield Wednesday</v>
      </c>
      <c r="D2867" s="350" t="str">
        <f t="shared" si="1266"/>
        <v>'Sheffield Wednesday'</v>
      </c>
      <c r="E2867" s="211">
        <f>E2866</f>
        <v>18830106</v>
      </c>
      <c r="F2867" s="262">
        <v>2</v>
      </c>
      <c r="G2867" s="211" t="s">
        <v>4976</v>
      </c>
      <c r="R2867" s="112" t="str">
        <f>IF(D2867="","", CONCATENATE("Update games set ", B2867, "= ",D2867," where game_id=", E2867))</f>
        <v>Update games set Opp_parent= 'Sheffield Wednesday' where game_id=18830106</v>
      </c>
      <c r="S2867" s="112" t="str">
        <f t="shared" si="1247"/>
        <v>Update lineups set player_name = 'CJ Caborn', raw_name = 'CJ Caborn' where game_id = 18830106 and player_order = 2</v>
      </c>
      <c r="T2867" s="112" t="str">
        <f t="shared" si="1248"/>
        <v/>
      </c>
      <c r="U2867" s="200" t="str">
        <f t="shared" si="1245"/>
        <v/>
      </c>
      <c r="V2867" s="112" t="str">
        <f t="shared" si="1249"/>
        <v/>
      </c>
      <c r="W2867" s="415" t="str">
        <f t="shared" si="1250"/>
        <v/>
      </c>
      <c r="Y2867" s="65" t="str">
        <f t="shared" si="1257"/>
        <v/>
      </c>
      <c r="Z2867" s="65" t="str">
        <f t="shared" si="1258"/>
        <v/>
      </c>
      <c r="AA2867" s="65" t="str">
        <f t="shared" si="1259"/>
        <v/>
      </c>
      <c r="AB2867" s="65" t="str">
        <f t="shared" si="1260"/>
        <v/>
      </c>
      <c r="AC2867" s="65" t="str">
        <f t="shared" si="1261"/>
        <v/>
      </c>
      <c r="AH2867" s="65" t="str">
        <f t="shared" si="1251"/>
        <v>189103212</v>
      </c>
      <c r="AI2867" s="65">
        <v>18910321</v>
      </c>
      <c r="AJ2867" s="65" t="s">
        <v>5363</v>
      </c>
      <c r="AK2867" s="65">
        <v>2</v>
      </c>
      <c r="AL2867" s="65" t="s">
        <v>2057</v>
      </c>
      <c r="AN2867" s="65" t="str">
        <f t="shared" si="1246"/>
        <v/>
      </c>
    </row>
    <row r="2868" spans="1:40" ht="16.8" customHeight="1" x14ac:dyDescent="0.25">
      <c r="A2868" s="113">
        <v>4</v>
      </c>
      <c r="B2868" s="342" t="s">
        <v>2653</v>
      </c>
      <c r="C2868" s="342" t="s">
        <v>11</v>
      </c>
      <c r="D2868" s="350" t="str">
        <f t="shared" si="1266"/>
        <v>'FA Cup'</v>
      </c>
      <c r="E2868" s="211">
        <f t="shared" ref="E2868:E2881" si="1270">E2867</f>
        <v>18830106</v>
      </c>
      <c r="F2868" s="262">
        <v>3</v>
      </c>
      <c r="G2868" s="211" t="s">
        <v>5057</v>
      </c>
      <c r="R2868" s="112" t="str">
        <f>IF(D2868="","", CONCATENATE("Update games set ", B2868, "= ",D2868," where game_id=", E2868))</f>
        <v>Update games set Game_type= 'FA Cup' where game_id=18830106</v>
      </c>
      <c r="S2868" s="112" t="str">
        <f t="shared" si="1247"/>
        <v>Update lineups set player_name = 'TW Hancock', raw_name = 'TW Hancock' where game_id = 18830106 and player_order = 3</v>
      </c>
      <c r="T2868" s="112" t="str">
        <f t="shared" si="1248"/>
        <v/>
      </c>
      <c r="U2868" s="200" t="str">
        <f t="shared" si="1245"/>
        <v/>
      </c>
      <c r="V2868" s="112" t="str">
        <f t="shared" si="1249"/>
        <v/>
      </c>
      <c r="W2868" s="415" t="str">
        <f t="shared" si="1250"/>
        <v/>
      </c>
      <c r="Y2868" s="65" t="str">
        <f t="shared" si="1257"/>
        <v/>
      </c>
      <c r="Z2868" s="65" t="str">
        <f t="shared" si="1258"/>
        <v/>
      </c>
      <c r="AA2868" s="65" t="str">
        <f t="shared" si="1259"/>
        <v/>
      </c>
      <c r="AB2868" s="65" t="str">
        <f t="shared" si="1260"/>
        <v/>
      </c>
      <c r="AC2868" s="65" t="str">
        <f t="shared" si="1261"/>
        <v/>
      </c>
      <c r="AH2868" s="65" t="str">
        <f t="shared" si="1251"/>
        <v>189103213</v>
      </c>
      <c r="AI2868" s="65">
        <v>18910321</v>
      </c>
      <c r="AJ2868" s="65" t="s">
        <v>5363</v>
      </c>
      <c r="AK2868" s="65">
        <v>3</v>
      </c>
      <c r="AL2868" s="65" t="s">
        <v>3596</v>
      </c>
      <c r="AN2868" s="65" t="str">
        <f t="shared" si="1246"/>
        <v/>
      </c>
    </row>
    <row r="2869" spans="1:40" ht="16.8" customHeight="1" x14ac:dyDescent="0.25">
      <c r="A2869" s="113">
        <v>4</v>
      </c>
      <c r="B2869" s="342" t="s">
        <v>4978</v>
      </c>
      <c r="C2869" s="342" t="s">
        <v>5065</v>
      </c>
      <c r="D2869" s="350" t="str">
        <f t="shared" si="1266"/>
        <v>'H'</v>
      </c>
      <c r="E2869" s="211">
        <f t="shared" si="1270"/>
        <v>18830106</v>
      </c>
      <c r="F2869" s="262">
        <v>4</v>
      </c>
      <c r="G2869" s="211" t="s">
        <v>5007</v>
      </c>
      <c r="R2869" s="112" t="str">
        <f>IF(D2869="","", CONCATENATE("Update games set ", B2869, "= ",D2869," where game_id=", E2869))</f>
        <v>Update games set HAN= 'H' where game_id=18830106</v>
      </c>
      <c r="S2869" s="112" t="str">
        <f t="shared" si="1247"/>
        <v>Update lineups set player_name = 'S Norman', raw_name = 'S Norman' where game_id = 18830106 and player_order = 4</v>
      </c>
      <c r="T2869" s="112" t="str">
        <f t="shared" si="1248"/>
        <v/>
      </c>
      <c r="U2869" s="200" t="str">
        <f t="shared" si="1245"/>
        <v/>
      </c>
      <c r="V2869" s="112" t="str">
        <f t="shared" si="1249"/>
        <v/>
      </c>
      <c r="W2869" s="415" t="str">
        <f t="shared" si="1250"/>
        <v/>
      </c>
      <c r="Y2869" s="65" t="str">
        <f t="shared" si="1257"/>
        <v/>
      </c>
      <c r="Z2869" s="65" t="str">
        <f t="shared" si="1258"/>
        <v/>
      </c>
      <c r="AA2869" s="65" t="str">
        <f t="shared" si="1259"/>
        <v/>
      </c>
      <c r="AB2869" s="65" t="str">
        <f t="shared" si="1260"/>
        <v/>
      </c>
      <c r="AC2869" s="65" t="str">
        <f t="shared" si="1261"/>
        <v/>
      </c>
      <c r="AH2869" s="65" t="str">
        <f t="shared" si="1251"/>
        <v>189103214</v>
      </c>
      <c r="AI2869" s="65">
        <v>18910321</v>
      </c>
      <c r="AJ2869" s="65" t="s">
        <v>5363</v>
      </c>
      <c r="AK2869" s="65">
        <v>4</v>
      </c>
      <c r="AL2869" s="65" t="s">
        <v>3645</v>
      </c>
      <c r="AN2869" s="65" t="str">
        <f t="shared" si="1246"/>
        <v/>
      </c>
    </row>
    <row r="2870" spans="1:40" ht="16.8" customHeight="1" x14ac:dyDescent="0.25">
      <c r="A2870" s="113">
        <v>4</v>
      </c>
      <c r="B2870" s="342" t="s">
        <v>5</v>
      </c>
      <c r="C2870" s="342">
        <v>2</v>
      </c>
      <c r="D2870" s="349">
        <f t="shared" si="1253"/>
        <v>2</v>
      </c>
      <c r="E2870" s="211">
        <f t="shared" si="1270"/>
        <v>18830106</v>
      </c>
      <c r="F2870" s="262">
        <v>5</v>
      </c>
      <c r="G2870" s="211" t="s">
        <v>5030</v>
      </c>
      <c r="R2870" s="112" t="str">
        <f>IF(D2870="","", CONCATENATE("Update games set ", B2870, "= ",D2870," where game_id=", E2870))</f>
        <v>Update games set F= 2 where game_id=18830106</v>
      </c>
      <c r="S2870" s="112" t="str">
        <f t="shared" si="1247"/>
        <v>Update lineups set player_name = 'W Unwin', raw_name = 'W Unwin' where game_id = 18830106 and player_order = 5</v>
      </c>
      <c r="T2870" s="112" t="str">
        <f t="shared" si="1248"/>
        <v/>
      </c>
      <c r="U2870" s="200" t="str">
        <f t="shared" si="1245"/>
        <v/>
      </c>
      <c r="V2870" s="112" t="str">
        <f t="shared" si="1249"/>
        <v/>
      </c>
      <c r="W2870" s="415" t="str">
        <f t="shared" si="1250"/>
        <v/>
      </c>
      <c r="Y2870" s="65" t="str">
        <f t="shared" si="1257"/>
        <v/>
      </c>
      <c r="Z2870" s="65" t="str">
        <f t="shared" si="1258"/>
        <v/>
      </c>
      <c r="AA2870" s="65" t="str">
        <f t="shared" si="1259"/>
        <v/>
      </c>
      <c r="AB2870" s="65" t="str">
        <f t="shared" si="1260"/>
        <v/>
      </c>
      <c r="AC2870" s="65" t="str">
        <f t="shared" si="1261"/>
        <v/>
      </c>
      <c r="AH2870" s="65" t="str">
        <f t="shared" si="1251"/>
        <v>189103215</v>
      </c>
      <c r="AI2870" s="65">
        <v>18910321</v>
      </c>
      <c r="AJ2870" s="65" t="s">
        <v>5363</v>
      </c>
      <c r="AK2870" s="65">
        <v>5</v>
      </c>
      <c r="AL2870" s="65" t="s">
        <v>3590</v>
      </c>
      <c r="AN2870" s="65" t="str">
        <f t="shared" si="1246"/>
        <v/>
      </c>
    </row>
    <row r="2871" spans="1:40" ht="16.8" customHeight="1" x14ac:dyDescent="0.25">
      <c r="A2871" s="113">
        <v>4</v>
      </c>
      <c r="B2871" s="342" t="s">
        <v>0</v>
      </c>
      <c r="C2871" s="342">
        <v>2</v>
      </c>
      <c r="D2871" s="349">
        <f t="shared" si="1253"/>
        <v>2</v>
      </c>
      <c r="E2871" s="211">
        <f t="shared" si="1270"/>
        <v>18830106</v>
      </c>
      <c r="F2871" s="262">
        <v>6</v>
      </c>
      <c r="G2871" s="211" t="s">
        <v>4998</v>
      </c>
      <c r="R2871" s="112" t="str">
        <f>IF(D2871="","", CONCATENATE("Update games set ", B2871, "= ",D2871," where game_id=", E2871))</f>
        <v>Update games set A= 2 where game_id=18830106</v>
      </c>
      <c r="S2871" s="112" t="str">
        <f t="shared" si="1247"/>
        <v>Update lineups set player_name = 'H Billyeald', raw_name = 'H Billyeald' where game_id = 18830106 and player_order = 6</v>
      </c>
      <c r="T2871" s="112" t="str">
        <f t="shared" si="1248"/>
        <v/>
      </c>
      <c r="U2871" s="200" t="str">
        <f t="shared" si="1245"/>
        <v/>
      </c>
      <c r="V2871" s="112" t="str">
        <f t="shared" si="1249"/>
        <v/>
      </c>
      <c r="W2871" s="415" t="str">
        <f t="shared" si="1250"/>
        <v/>
      </c>
      <c r="Y2871" s="65" t="str">
        <f t="shared" si="1257"/>
        <v/>
      </c>
      <c r="Z2871" s="65" t="str">
        <f t="shared" si="1258"/>
        <v/>
      </c>
      <c r="AA2871" s="65" t="str">
        <f t="shared" si="1259"/>
        <v/>
      </c>
      <c r="AB2871" s="65" t="str">
        <f t="shared" si="1260"/>
        <v/>
      </c>
      <c r="AC2871" s="65" t="str">
        <f t="shared" si="1261"/>
        <v/>
      </c>
      <c r="AH2871" s="65" t="str">
        <f t="shared" si="1251"/>
        <v>189103216</v>
      </c>
      <c r="AI2871" s="65">
        <v>18910321</v>
      </c>
      <c r="AJ2871" s="65" t="s">
        <v>5363</v>
      </c>
      <c r="AK2871" s="65">
        <v>6</v>
      </c>
      <c r="AL2871" s="65" t="s">
        <v>2029</v>
      </c>
      <c r="AN2871" s="65" t="str">
        <f t="shared" si="1246"/>
        <v/>
      </c>
    </row>
    <row r="2872" spans="1:40" ht="16.8" customHeight="1" x14ac:dyDescent="0.25">
      <c r="A2872" s="113">
        <v>4</v>
      </c>
      <c r="B2872" s="342" t="s">
        <v>23</v>
      </c>
      <c r="D2872" s="334" t="str">
        <f t="shared" ref="D2872" si="1271">IF(C2872="",IF(D2870&gt;D2871,"'W'",IF(D2870=D2871,"'D'","'L'")),_xlfn.CONCAT("'",C2872,"'"))</f>
        <v>'D'</v>
      </c>
      <c r="E2872" s="211">
        <f t="shared" si="1270"/>
        <v>18830106</v>
      </c>
      <c r="F2872" s="262">
        <v>7</v>
      </c>
      <c r="G2872" s="211" t="s">
        <v>4806</v>
      </c>
      <c r="R2872" s="112" t="str">
        <f>IF(D2872="","", CONCATENATE("Update games set ", B2872, "= ",D2872," where game_id=", E2872))</f>
        <v>Update games set Result= 'D' where game_id=18830106</v>
      </c>
      <c r="S2872" s="112" t="str">
        <f t="shared" si="1247"/>
        <v>Update lineups set player_name = 'SW Widdowson', raw_name = 'SW Widdowson' where game_id = 18830106 and player_order = 7</v>
      </c>
      <c r="T2872" s="112" t="str">
        <f t="shared" si="1248"/>
        <v/>
      </c>
      <c r="U2872" s="200" t="str">
        <f t="shared" si="1245"/>
        <v/>
      </c>
      <c r="V2872" s="112" t="str">
        <f t="shared" si="1249"/>
        <v/>
      </c>
      <c r="W2872" s="415" t="str">
        <f t="shared" si="1250"/>
        <v/>
      </c>
      <c r="Y2872" s="65" t="str">
        <f t="shared" si="1257"/>
        <v/>
      </c>
      <c r="Z2872" s="65" t="str">
        <f t="shared" si="1258"/>
        <v/>
      </c>
      <c r="AA2872" s="65" t="str">
        <f t="shared" si="1259"/>
        <v/>
      </c>
      <c r="AB2872" s="65" t="str">
        <f t="shared" si="1260"/>
        <v/>
      </c>
      <c r="AC2872" s="65" t="str">
        <f t="shared" si="1261"/>
        <v/>
      </c>
      <c r="AH2872" s="65" t="str">
        <f t="shared" si="1251"/>
        <v>189103217</v>
      </c>
      <c r="AI2872" s="65">
        <v>18910321</v>
      </c>
      <c r="AJ2872" s="65" t="s">
        <v>5363</v>
      </c>
      <c r="AK2872" s="65">
        <v>7</v>
      </c>
      <c r="AL2872" s="65" t="s">
        <v>3444</v>
      </c>
      <c r="AN2872" s="65" t="str">
        <f t="shared" si="1246"/>
        <v/>
      </c>
    </row>
    <row r="2873" spans="1:40" ht="16.8" customHeight="1" x14ac:dyDescent="0.25">
      <c r="A2873" s="113">
        <v>4</v>
      </c>
      <c r="B2873" s="342" t="s">
        <v>768</v>
      </c>
      <c r="D2873" s="349" t="str">
        <f t="shared" si="1255"/>
        <v/>
      </c>
      <c r="E2873" s="211">
        <f t="shared" si="1270"/>
        <v>18830106</v>
      </c>
      <c r="F2873" s="262">
        <v>8</v>
      </c>
      <c r="G2873" s="211" t="s">
        <v>5003</v>
      </c>
      <c r="R2873" s="112" t="str">
        <f>IF(D2873="","", CONCATENATE("Update games set ", B2873, "= ",D2873," where game_id=", E2873))</f>
        <v/>
      </c>
      <c r="S2873" s="112" t="str">
        <f t="shared" si="1247"/>
        <v>Update lineups set player_name = 'W Parr', raw_name = 'W Parr' where game_id = 18830106 and player_order = 8</v>
      </c>
      <c r="T2873" s="112" t="str">
        <f t="shared" si="1248"/>
        <v/>
      </c>
      <c r="U2873" s="200" t="str">
        <f t="shared" si="1245"/>
        <v/>
      </c>
      <c r="V2873" s="112" t="str">
        <f t="shared" si="1249"/>
        <v/>
      </c>
      <c r="W2873" s="415" t="str">
        <f t="shared" si="1250"/>
        <v/>
      </c>
      <c r="Y2873" s="65" t="str">
        <f t="shared" si="1257"/>
        <v/>
      </c>
      <c r="Z2873" s="65" t="str">
        <f t="shared" si="1258"/>
        <v/>
      </c>
      <c r="AA2873" s="65" t="str">
        <f t="shared" si="1259"/>
        <v/>
      </c>
      <c r="AB2873" s="65" t="str">
        <f t="shared" si="1260"/>
        <v/>
      </c>
      <c r="AC2873" s="65" t="str">
        <f t="shared" si="1261"/>
        <v/>
      </c>
      <c r="AH2873" s="65" t="str">
        <f t="shared" si="1251"/>
        <v>189103218</v>
      </c>
      <c r="AI2873" s="65">
        <v>18910321</v>
      </c>
      <c r="AJ2873" s="65" t="s">
        <v>5363</v>
      </c>
      <c r="AK2873" s="65">
        <v>8</v>
      </c>
      <c r="AL2873" s="65" t="s">
        <v>3653</v>
      </c>
      <c r="AN2873" s="65" t="str">
        <f t="shared" si="1246"/>
        <v/>
      </c>
    </row>
    <row r="2874" spans="1:40" ht="16.8" customHeight="1" x14ac:dyDescent="0.25">
      <c r="A2874" s="113">
        <v>4</v>
      </c>
      <c r="B2874" s="342" t="s">
        <v>766</v>
      </c>
      <c r="D2874" s="349" t="str">
        <f t="shared" si="1255"/>
        <v/>
      </c>
      <c r="E2874" s="211">
        <f t="shared" si="1270"/>
        <v>18830106</v>
      </c>
      <c r="F2874" s="262">
        <v>9</v>
      </c>
      <c r="G2874" s="194" t="s">
        <v>5047</v>
      </c>
      <c r="H2874" s="194"/>
      <c r="N2874" s="417"/>
      <c r="O2874" s="194"/>
      <c r="P2874" s="194"/>
      <c r="R2874" s="112" t="str">
        <f>IF(D2874="","", CONCATENATE("Update games set ", B2874, "= ",D2874," where game_id=", E2874))</f>
        <v/>
      </c>
      <c r="S2874" s="112" t="str">
        <f t="shared" si="1247"/>
        <v>Update lineups set player_name = 'H Fletcher', raw_name = 'H Fletcher' where game_id = 18830106 and player_order = 9</v>
      </c>
      <c r="T2874" s="112" t="str">
        <f t="shared" si="1248"/>
        <v/>
      </c>
      <c r="U2874" s="200" t="str">
        <f t="shared" si="1245"/>
        <v/>
      </c>
      <c r="V2874" s="112" t="str">
        <f t="shared" si="1249"/>
        <v/>
      </c>
      <c r="W2874" s="415" t="str">
        <f t="shared" si="1250"/>
        <v/>
      </c>
      <c r="Y2874" s="65" t="str">
        <f t="shared" si="1257"/>
        <v/>
      </c>
      <c r="Z2874" s="65" t="str">
        <f t="shared" si="1258"/>
        <v/>
      </c>
      <c r="AA2874" s="65" t="str">
        <f t="shared" si="1259"/>
        <v/>
      </c>
      <c r="AB2874" s="65" t="str">
        <f t="shared" si="1260"/>
        <v/>
      </c>
      <c r="AC2874" s="65" t="str">
        <f t="shared" si="1261"/>
        <v/>
      </c>
      <c r="AH2874" s="65" t="str">
        <f t="shared" si="1251"/>
        <v>189103219</v>
      </c>
      <c r="AI2874" s="65">
        <v>18910321</v>
      </c>
      <c r="AJ2874" s="65" t="s">
        <v>5363</v>
      </c>
      <c r="AK2874" s="65">
        <v>9</v>
      </c>
      <c r="AL2874" s="65" t="s">
        <v>3296</v>
      </c>
      <c r="AN2874" s="65" t="str">
        <f t="shared" si="1246"/>
        <v/>
      </c>
    </row>
    <row r="2875" spans="1:40" ht="16.8" customHeight="1" x14ac:dyDescent="0.25">
      <c r="A2875" s="113">
        <v>4</v>
      </c>
      <c r="B2875" s="342" t="s">
        <v>753</v>
      </c>
      <c r="C2875" s="351" t="s">
        <v>5222</v>
      </c>
      <c r="D2875" s="350" t="str">
        <f t="shared" si="1256"/>
        <v>'J Armstrong'</v>
      </c>
      <c r="E2875" s="211">
        <f t="shared" si="1270"/>
        <v>18830106</v>
      </c>
      <c r="F2875" s="262">
        <v>10</v>
      </c>
      <c r="G2875" s="194" t="s">
        <v>4980</v>
      </c>
      <c r="N2875" s="417"/>
      <c r="O2875" s="194"/>
      <c r="P2875" s="194"/>
      <c r="R2875" s="112" t="str">
        <f>IF(D2875="","", CONCATENATE("Update games set ", B2875, "= ",D2875," where game_id=", E2875))</f>
        <v>Update games set Referee= 'J Armstrong' where game_id=18830106</v>
      </c>
      <c r="S2875" s="112" t="str">
        <f t="shared" si="1247"/>
        <v>Update lineups set player_name = 'FW Earp', raw_name = 'FW Earp' where game_id = 18830106 and player_order = 10</v>
      </c>
      <c r="T2875" s="112" t="str">
        <f t="shared" si="1248"/>
        <v/>
      </c>
      <c r="U2875" s="200" t="str">
        <f t="shared" si="1245"/>
        <v/>
      </c>
      <c r="V2875" s="112" t="str">
        <f t="shared" si="1249"/>
        <v/>
      </c>
      <c r="W2875" s="415" t="str">
        <f t="shared" si="1250"/>
        <v/>
      </c>
      <c r="Y2875" s="65" t="str">
        <f t="shared" si="1257"/>
        <v/>
      </c>
      <c r="Z2875" s="65" t="str">
        <f t="shared" si="1258"/>
        <v/>
      </c>
      <c r="AA2875" s="65" t="str">
        <f t="shared" si="1259"/>
        <v/>
      </c>
      <c r="AB2875" s="65" t="str">
        <f t="shared" si="1260"/>
        <v/>
      </c>
      <c r="AC2875" s="65" t="str">
        <f t="shared" si="1261"/>
        <v/>
      </c>
      <c r="AH2875" s="65" t="str">
        <f t="shared" si="1251"/>
        <v>1891032110</v>
      </c>
      <c r="AI2875" s="65">
        <v>18910321</v>
      </c>
      <c r="AJ2875" s="65" t="s">
        <v>5363</v>
      </c>
      <c r="AK2875" s="65">
        <v>10</v>
      </c>
      <c r="AL2875" s="65" t="s">
        <v>3632</v>
      </c>
      <c r="AN2875" s="65" t="str">
        <f t="shared" si="1246"/>
        <v/>
      </c>
    </row>
    <row r="2876" spans="1:40" ht="16.8" customHeight="1" x14ac:dyDescent="0.25">
      <c r="A2876" s="113">
        <v>4</v>
      </c>
      <c r="B2876" s="342" t="s">
        <v>746</v>
      </c>
      <c r="C2876" s="351" t="s">
        <v>5062</v>
      </c>
      <c r="D2876" s="334" t="str">
        <f>CONCATENATE("'", LEFT(E2876,4),"-",MID(E2876,5,2),"-", MID(E2876,7,2), " ", C2876,"'")</f>
        <v>'1883-01-06 15:00'</v>
      </c>
      <c r="E2876" s="211">
        <f t="shared" si="1270"/>
        <v>18830106</v>
      </c>
      <c r="F2876" s="262">
        <v>11</v>
      </c>
      <c r="G2876" s="211" t="s">
        <v>5221</v>
      </c>
      <c r="R2876" s="112" t="str">
        <f>IF(D2876="","", CONCATENATE("Update games set ", B2876, "= ",D2876," where game_id=", E2876))</f>
        <v>Update games set Game_date= '1883-01-06 15:00' where game_id=18830106</v>
      </c>
      <c r="S2876" s="112" t="str">
        <f t="shared" si="1247"/>
        <v>Update lineups set player_name = 'T Bausor', raw_name = 'T Bausor' where game_id = 18830106 and player_order = 11</v>
      </c>
      <c r="T2876" s="112" t="str">
        <f t="shared" si="1248"/>
        <v/>
      </c>
      <c r="U2876" s="200" t="str">
        <f t="shared" si="1245"/>
        <v/>
      </c>
      <c r="V2876" s="112" t="str">
        <f t="shared" si="1249"/>
        <v/>
      </c>
      <c r="W2876" s="415" t="str">
        <f t="shared" si="1250"/>
        <v/>
      </c>
      <c r="Y2876" s="65" t="str">
        <f t="shared" si="1257"/>
        <v/>
      </c>
      <c r="Z2876" s="65" t="str">
        <f t="shared" si="1258"/>
        <v/>
      </c>
      <c r="AA2876" s="65" t="str">
        <f t="shared" si="1259"/>
        <v/>
      </c>
      <c r="AB2876" s="65" t="str">
        <f t="shared" si="1260"/>
        <v/>
      </c>
      <c r="AC2876" s="65" t="str">
        <f t="shared" si="1261"/>
        <v/>
      </c>
      <c r="AH2876" s="65" t="str">
        <f t="shared" si="1251"/>
        <v>1891032111</v>
      </c>
      <c r="AI2876" s="65">
        <v>18910321</v>
      </c>
      <c r="AJ2876" s="65" t="s">
        <v>5363</v>
      </c>
      <c r="AK2876" s="65">
        <v>11</v>
      </c>
      <c r="AL2876" s="65" t="s">
        <v>3314</v>
      </c>
      <c r="AN2876" s="65" t="str">
        <f t="shared" si="1246"/>
        <v/>
      </c>
    </row>
    <row r="2877" spans="1:40" ht="16.8" customHeight="1" x14ac:dyDescent="0.25">
      <c r="A2877" s="113">
        <v>4</v>
      </c>
      <c r="B2877" s="342" t="s">
        <v>25</v>
      </c>
      <c r="D2877" s="350" t="str">
        <f t="shared" si="1266"/>
        <v/>
      </c>
      <c r="E2877" s="211">
        <f t="shared" si="1270"/>
        <v>18830106</v>
      </c>
      <c r="F2877" s="262">
        <v>12</v>
      </c>
      <c r="G2877" s="212"/>
      <c r="H2877" s="212"/>
      <c r="N2877" s="416"/>
      <c r="O2877" s="212"/>
      <c r="P2877" s="212"/>
      <c r="R2877" s="112" t="str">
        <f>IF(D2877="","", CONCATENATE("Update games set ", B2877, "= ",D2877," where game_id=", E2877))</f>
        <v/>
      </c>
      <c r="S2877" s="112" t="str">
        <f t="shared" si="1247"/>
        <v/>
      </c>
      <c r="T2877" s="112" t="str">
        <f t="shared" si="1248"/>
        <v/>
      </c>
      <c r="U2877" s="200" t="str">
        <f t="shared" si="1245"/>
        <v/>
      </c>
      <c r="V2877" s="112" t="str">
        <f t="shared" si="1249"/>
        <v/>
      </c>
      <c r="W2877" s="415" t="str">
        <f t="shared" si="1250"/>
        <v/>
      </c>
      <c r="Y2877" s="65" t="str">
        <f t="shared" si="1257"/>
        <v/>
      </c>
      <c r="Z2877" s="65" t="str">
        <f t="shared" si="1258"/>
        <v/>
      </c>
      <c r="AA2877" s="65" t="str">
        <f t="shared" si="1259"/>
        <v/>
      </c>
      <c r="AB2877" s="65" t="str">
        <f t="shared" si="1260"/>
        <v/>
      </c>
      <c r="AC2877" s="65" t="str">
        <f t="shared" si="1261"/>
        <v/>
      </c>
      <c r="AH2877" s="65" t="str">
        <f t="shared" si="1251"/>
        <v>1891032112</v>
      </c>
      <c r="AI2877" s="65">
        <v>18910321</v>
      </c>
      <c r="AJ2877" s="65" t="s">
        <v>5363</v>
      </c>
      <c r="AK2877" s="65">
        <v>12</v>
      </c>
      <c r="AL2877" s="65" t="s">
        <v>653</v>
      </c>
      <c r="AN2877" s="65" t="str">
        <f t="shared" si="1246"/>
        <v/>
      </c>
    </row>
    <row r="2878" spans="1:40" ht="16.8" customHeight="1" x14ac:dyDescent="0.25">
      <c r="A2878" s="113">
        <v>4</v>
      </c>
      <c r="B2878" s="342" t="s">
        <v>475</v>
      </c>
      <c r="D2878" s="349" t="str">
        <f t="shared" si="1255"/>
        <v/>
      </c>
      <c r="E2878" s="211">
        <f t="shared" si="1270"/>
        <v>18830106</v>
      </c>
      <c r="F2878" s="262">
        <v>13</v>
      </c>
      <c r="R2878" s="112" t="str">
        <f>IF(D2878="","", CONCATENATE("Update games set ", B2878, "= ",D2878," where game_id=", E2878))</f>
        <v/>
      </c>
      <c r="S2878" s="112" t="str">
        <f t="shared" si="1247"/>
        <v/>
      </c>
      <c r="T2878" s="112" t="str">
        <f t="shared" si="1248"/>
        <v/>
      </c>
      <c r="U2878" s="200" t="str">
        <f t="shared" si="1245"/>
        <v/>
      </c>
      <c r="V2878" s="112" t="str">
        <f t="shared" si="1249"/>
        <v/>
      </c>
      <c r="W2878" s="415" t="str">
        <f t="shared" si="1250"/>
        <v/>
      </c>
      <c r="Y2878" s="65" t="str">
        <f t="shared" si="1257"/>
        <v/>
      </c>
      <c r="Z2878" s="65" t="str">
        <f t="shared" si="1258"/>
        <v/>
      </c>
      <c r="AA2878" s="65" t="str">
        <f t="shared" si="1259"/>
        <v/>
      </c>
      <c r="AB2878" s="65" t="str">
        <f t="shared" si="1260"/>
        <v/>
      </c>
      <c r="AC2878" s="65" t="str">
        <f t="shared" si="1261"/>
        <v/>
      </c>
      <c r="AH2878" s="65" t="str">
        <f t="shared" si="1251"/>
        <v>1891032113</v>
      </c>
      <c r="AI2878" s="65">
        <v>18910321</v>
      </c>
      <c r="AJ2878" s="65" t="s">
        <v>5363</v>
      </c>
      <c r="AK2878" s="65">
        <v>13</v>
      </c>
      <c r="AL2878" s="65" t="s">
        <v>653</v>
      </c>
      <c r="AN2878" s="65" t="str">
        <f t="shared" si="1246"/>
        <v/>
      </c>
    </row>
    <row r="2879" spans="1:40" ht="16.8" customHeight="1" x14ac:dyDescent="0.25">
      <c r="A2879" s="113">
        <v>4</v>
      </c>
      <c r="B2879" s="342" t="s">
        <v>20</v>
      </c>
      <c r="D2879" s="350" t="str">
        <f t="shared" si="1266"/>
        <v/>
      </c>
      <c r="E2879" s="211">
        <f t="shared" si="1270"/>
        <v>18830106</v>
      </c>
      <c r="F2879" s="262">
        <v>14</v>
      </c>
      <c r="R2879" s="112" t="str">
        <f>IF(D2879="","", CONCATENATE("Update games set ", B2879, "= ",D2879," where game_id=", E2879))</f>
        <v/>
      </c>
      <c r="S2879" s="112" t="str">
        <f t="shared" si="1247"/>
        <v/>
      </c>
      <c r="T2879" s="112" t="str">
        <f t="shared" si="1248"/>
        <v/>
      </c>
      <c r="U2879" s="200" t="str">
        <f t="shared" si="1245"/>
        <v/>
      </c>
      <c r="V2879" s="112" t="str">
        <f t="shared" si="1249"/>
        <v/>
      </c>
      <c r="W2879" s="415" t="str">
        <f t="shared" si="1250"/>
        <v/>
      </c>
      <c r="Y2879" s="65" t="str">
        <f t="shared" si="1257"/>
        <v/>
      </c>
      <c r="Z2879" s="65" t="str">
        <f t="shared" si="1258"/>
        <v/>
      </c>
      <c r="AA2879" s="65" t="str">
        <f t="shared" si="1259"/>
        <v/>
      </c>
      <c r="AB2879" s="65" t="str">
        <f t="shared" si="1260"/>
        <v/>
      </c>
      <c r="AC2879" s="65" t="str">
        <f t="shared" si="1261"/>
        <v/>
      </c>
      <c r="AH2879" s="65" t="str">
        <f t="shared" si="1251"/>
        <v>1891032114</v>
      </c>
      <c r="AI2879" s="65">
        <v>18910321</v>
      </c>
      <c r="AJ2879" s="65" t="s">
        <v>5363</v>
      </c>
      <c r="AK2879" s="65">
        <v>14</v>
      </c>
      <c r="AL2879" s="65" t="s">
        <v>653</v>
      </c>
      <c r="AN2879" s="65" t="str">
        <f t="shared" si="1246"/>
        <v/>
      </c>
    </row>
    <row r="2880" spans="1:40" ht="16.8" customHeight="1" x14ac:dyDescent="0.25">
      <c r="A2880" s="113">
        <v>4</v>
      </c>
      <c r="B2880" s="342" t="s">
        <v>4882</v>
      </c>
      <c r="C2880" s="342" t="str">
        <f>IF(C2879="", "", C2879)</f>
        <v/>
      </c>
      <c r="D2880" s="350" t="str">
        <f t="shared" si="1266"/>
        <v/>
      </c>
      <c r="E2880" s="211">
        <f t="shared" si="1270"/>
        <v>18830106</v>
      </c>
      <c r="F2880" s="262">
        <v>15</v>
      </c>
      <c r="R2880" s="112" t="str">
        <f>IF(D2880="","", CONCATENATE("Update games set ", B2880, "= ",D2880," where game_id=", E2880))</f>
        <v/>
      </c>
      <c r="S2880" s="112" t="str">
        <f t="shared" si="1247"/>
        <v/>
      </c>
      <c r="T2880" s="112" t="str">
        <f t="shared" si="1248"/>
        <v/>
      </c>
      <c r="U2880" s="200" t="str">
        <f t="shared" si="1245"/>
        <v/>
      </c>
      <c r="V2880" s="112" t="str">
        <f t="shared" si="1249"/>
        <v/>
      </c>
      <c r="W2880" s="415" t="str">
        <f t="shared" si="1250"/>
        <v/>
      </c>
      <c r="Y2880" s="65" t="str">
        <f t="shared" si="1257"/>
        <v/>
      </c>
      <c r="Z2880" s="65" t="str">
        <f t="shared" si="1258"/>
        <v/>
      </c>
      <c r="AA2880" s="65" t="str">
        <f t="shared" si="1259"/>
        <v/>
      </c>
      <c r="AB2880" s="65" t="str">
        <f t="shared" si="1260"/>
        <v/>
      </c>
      <c r="AC2880" s="65" t="str">
        <f t="shared" si="1261"/>
        <v/>
      </c>
      <c r="AH2880" s="65" t="str">
        <f t="shared" si="1251"/>
        <v>1891032115</v>
      </c>
      <c r="AI2880" s="65">
        <v>18910321</v>
      </c>
      <c r="AJ2880" s="65" t="s">
        <v>5363</v>
      </c>
      <c r="AK2880" s="65">
        <v>15</v>
      </c>
      <c r="AL2880" s="65" t="s">
        <v>653</v>
      </c>
      <c r="AN2880" s="65" t="str">
        <f t="shared" si="1246"/>
        <v/>
      </c>
    </row>
    <row r="2881" spans="1:40" s="126" customFormat="1" ht="16.8" customHeight="1" thickBot="1" x14ac:dyDescent="0.3">
      <c r="A2881" s="113">
        <v>4</v>
      </c>
      <c r="B2881" s="116" t="s">
        <v>115</v>
      </c>
      <c r="C2881" s="352"/>
      <c r="D2881" s="370" t="str">
        <f t="shared" ref="D2881" si="1272">IF(MID(E2881,5,2)*1&gt;6,_xlfn.CONCAT("'",LEFT(E2881,4),"-",MID(E2881,3,2)+1,"'"),_xlfn.CONCAT("'",LEFT(E2881,4)-1,"-",MID(E2881,3,2),"'"))</f>
        <v>'1882-83'</v>
      </c>
      <c r="E2881" s="214">
        <f t="shared" si="1270"/>
        <v>18830106</v>
      </c>
      <c r="F2881" s="266">
        <v>16</v>
      </c>
      <c r="G2881" s="343"/>
      <c r="H2881" s="343"/>
      <c r="I2881" s="267"/>
      <c r="J2881" s="214"/>
      <c r="K2881" s="266"/>
      <c r="L2881" s="266"/>
      <c r="M2881" s="266"/>
      <c r="N2881" s="419"/>
      <c r="O2881" s="343"/>
      <c r="P2881" s="343"/>
      <c r="Q2881" s="346"/>
      <c r="R2881" s="112" t="str">
        <f>IF(D2881="","", CONCATENATE("Update games set ", B2881, "= ",D2881," where game_id=", E2881))</f>
        <v>Update games set Season= '1882-83' where game_id=18830106</v>
      </c>
      <c r="S2881" s="112" t="str">
        <f t="shared" si="1247"/>
        <v/>
      </c>
      <c r="T2881" s="112" t="str">
        <f t="shared" si="1248"/>
        <v/>
      </c>
      <c r="U2881" s="200" t="str">
        <f t="shared" si="1245"/>
        <v/>
      </c>
      <c r="V2881" s="112" t="str">
        <f t="shared" si="1249"/>
        <v/>
      </c>
      <c r="W2881" s="415" t="str">
        <f t="shared" si="1250"/>
        <v/>
      </c>
      <c r="X2881" s="240"/>
      <c r="Y2881" s="65" t="str">
        <f t="shared" si="1257"/>
        <v/>
      </c>
      <c r="Z2881" s="65" t="str">
        <f t="shared" si="1258"/>
        <v/>
      </c>
      <c r="AA2881" s="65" t="str">
        <f t="shared" si="1259"/>
        <v/>
      </c>
      <c r="AB2881" s="65" t="str">
        <f t="shared" si="1260"/>
        <v/>
      </c>
      <c r="AC2881" s="65" t="str">
        <f t="shared" si="1261"/>
        <v/>
      </c>
      <c r="AH2881" s="65" t="str">
        <f t="shared" si="1251"/>
        <v>1891032116</v>
      </c>
      <c r="AI2881" s="126">
        <v>18910321</v>
      </c>
      <c r="AJ2881" s="126" t="s">
        <v>5363</v>
      </c>
      <c r="AK2881" s="126">
        <v>16</v>
      </c>
      <c r="AL2881" s="126" t="s">
        <v>653</v>
      </c>
      <c r="AN2881" s="65" t="str">
        <f t="shared" si="1246"/>
        <v/>
      </c>
    </row>
    <row r="2882" spans="1:40" ht="15" thickTop="1" x14ac:dyDescent="0.25">
      <c r="A2882" s="113">
        <v>4</v>
      </c>
      <c r="B2882" s="341" t="s">
        <v>22</v>
      </c>
      <c r="C2882" s="341" t="s">
        <v>5070</v>
      </c>
      <c r="D2882" s="341" t="str">
        <f t="shared" si="1266"/>
        <v>'Sheffield Club'</v>
      </c>
      <c r="E2882" s="211">
        <v>18821118</v>
      </c>
      <c r="F2882" s="262">
        <v>1</v>
      </c>
      <c r="G2882" s="211" t="s">
        <v>3417</v>
      </c>
      <c r="H2882" s="212"/>
      <c r="R2882" s="112" t="str">
        <f>IF(D2882="","", CONCATENATE("Update games set ", B2882, "= ",D2882," where game_id=", E2882))</f>
        <v>Update games set Opponent= 'Sheffield Club' where game_id=18821118</v>
      </c>
      <c r="S2882" s="112" t="str">
        <f t="shared" si="1247"/>
        <v>Update lineups set player_name = 'W Luntley', raw_name = 'W Luntley' where game_id = 18821118 and player_order = 1</v>
      </c>
      <c r="T2882" s="112" t="str">
        <f t="shared" si="1248"/>
        <v/>
      </c>
      <c r="U2882" s="200" t="str">
        <f t="shared" ref="U2882:U2945" si="1273">IF(I2882="", "", Y2882&amp;Z2882&amp;AA2882&amp;AB2882&amp;AC2882)</f>
        <v/>
      </c>
      <c r="V2882" s="112" t="str">
        <f t="shared" si="1249"/>
        <v/>
      </c>
      <c r="W2882" s="415" t="str">
        <f t="shared" si="1250"/>
        <v/>
      </c>
      <c r="Y2882" s="65" t="str">
        <f t="shared" si="1257"/>
        <v/>
      </c>
      <c r="Z2882" s="65" t="str">
        <f t="shared" si="1258"/>
        <v/>
      </c>
      <c r="AA2882" s="65" t="str">
        <f t="shared" si="1259"/>
        <v/>
      </c>
      <c r="AB2882" s="65" t="str">
        <f t="shared" si="1260"/>
        <v/>
      </c>
      <c r="AC2882" s="65" t="str">
        <f t="shared" si="1261"/>
        <v/>
      </c>
      <c r="AH2882" s="65" t="str">
        <f t="shared" si="1251"/>
        <v>189104041</v>
      </c>
      <c r="AI2882" s="65">
        <v>18910404</v>
      </c>
      <c r="AJ2882" s="65" t="s">
        <v>5373</v>
      </c>
      <c r="AK2882" s="65">
        <v>1</v>
      </c>
      <c r="AL2882" s="65" t="s">
        <v>2039</v>
      </c>
      <c r="AN2882" s="65" t="str">
        <f t="shared" ref="AN2882:AN2945" si="1274">IF(F2882=1, _xlfn.CONCAT("update games set source = 'The Nottingham Forest Football Scrapbook' where game_id = ", E2882), "")</f>
        <v>update games set source = 'The Nottingham Forest Football Scrapbook' where game_id = 18821118</v>
      </c>
    </row>
    <row r="2883" spans="1:40" ht="16.8" customHeight="1" x14ac:dyDescent="0.25">
      <c r="A2883" s="113">
        <v>4</v>
      </c>
      <c r="B2883" s="342" t="s">
        <v>4979</v>
      </c>
      <c r="C2883" s="342" t="str">
        <f>IF(C2882="", "", C2882)</f>
        <v>Sheffield Club</v>
      </c>
      <c r="D2883" s="350" t="str">
        <f t="shared" si="1266"/>
        <v>'Sheffield Club'</v>
      </c>
      <c r="E2883" s="211">
        <f>E2882</f>
        <v>18821118</v>
      </c>
      <c r="F2883" s="262">
        <v>2</v>
      </c>
      <c r="G2883" s="211" t="s">
        <v>4942</v>
      </c>
      <c r="R2883" s="112" t="str">
        <f>IF(D2883="","", CONCATENATE("Update games set ", B2883, "= ",D2883," where game_id=", E2883))</f>
        <v>Update games set Opp_parent= 'Sheffield Club' where game_id=18821118</v>
      </c>
      <c r="S2883" s="112" t="str">
        <f t="shared" ref="S2883:S2946" si="1275">IF(G2883="","",CONCATENATE("Update lineups set player_name = '",SUBSTITUTE(G2883,"'","''"),"', raw_name = '",SUBSTITUTE(G2883,"'","''"),"' where game_id = ",E2883," and player_order = ",F2883))</f>
        <v>Update lineups set player_name = 'E Luntley', raw_name = 'E Luntley' where game_id = 18821118 and player_order = 2</v>
      </c>
      <c r="T2883" s="112" t="str">
        <f t="shared" ref="T2883:T2946" si="1276">IF(J2883="","", CONCATENATE("insert into goals (game_id, goal_order, scorer_name, goal_min) values (",E2883, ", ", I2883,", '",J2883,")"))</f>
        <v/>
      </c>
      <c r="U2883" s="200" t="str">
        <f t="shared" si="1273"/>
        <v/>
      </c>
      <c r="V2883" s="112" t="str">
        <f t="shared" ref="V2883:V2946" si="1277">IF(N2883="","", CONCATENATE("insert into games_sources (game_id, source_order, source_name, source_link) values (",E2883, ", ", N2883,", '",O2883,"', '",P2883,"')"))</f>
        <v/>
      </c>
      <c r="W2883" s="415" t="str">
        <f t="shared" ref="W2883:W2946" si="1278">IF(N2883="","",CONCATENATE("update games_sources set  source_name = '",O2883,"', source_link = '",P2883,"' where game_id = ",E2883," and source_order = ",N2883))</f>
        <v/>
      </c>
      <c r="Y2883" s="65" t="str">
        <f t="shared" si="1257"/>
        <v/>
      </c>
      <c r="Z2883" s="65" t="str">
        <f t="shared" si="1258"/>
        <v/>
      </c>
      <c r="AA2883" s="65" t="str">
        <f t="shared" si="1259"/>
        <v/>
      </c>
      <c r="AB2883" s="65" t="str">
        <f t="shared" si="1260"/>
        <v/>
      </c>
      <c r="AC2883" s="65" t="str">
        <f t="shared" si="1261"/>
        <v/>
      </c>
      <c r="AH2883" s="65" t="str">
        <f t="shared" ref="AH2883:AH2946" si="1279">_xlfn.CONCAT(AI2883,AK2883)</f>
        <v>189104042</v>
      </c>
      <c r="AI2883" s="65">
        <v>18910404</v>
      </c>
      <c r="AJ2883" s="65" t="s">
        <v>5373</v>
      </c>
      <c r="AK2883" s="65">
        <v>2</v>
      </c>
      <c r="AL2883" s="65" t="s">
        <v>2046</v>
      </c>
      <c r="AN2883" s="65" t="str">
        <f t="shared" si="1274"/>
        <v/>
      </c>
    </row>
    <row r="2884" spans="1:40" ht="16.8" customHeight="1" x14ac:dyDescent="0.25">
      <c r="A2884" s="113">
        <v>4</v>
      </c>
      <c r="B2884" s="342" t="s">
        <v>2653</v>
      </c>
      <c r="C2884" s="342" t="s">
        <v>663</v>
      </c>
      <c r="D2884" s="350" t="str">
        <f t="shared" si="1266"/>
        <v>'Friendly'</v>
      </c>
      <c r="E2884" s="211">
        <f t="shared" ref="E2884:E2897" si="1280">E2883</f>
        <v>18821118</v>
      </c>
      <c r="F2884" s="262">
        <v>3</v>
      </c>
      <c r="G2884" s="211" t="s">
        <v>4997</v>
      </c>
      <c r="R2884" s="112" t="str">
        <f>IF(D2884="","", CONCATENATE("Update games set ", B2884, "= ",D2884," where game_id=", E2884))</f>
        <v>Update games set Game_type= 'Friendly' where game_id=18821118</v>
      </c>
      <c r="S2884" s="112" t="str">
        <f t="shared" si="1275"/>
        <v>Update lineups set player_name = 'T Hancock', raw_name = 'T Hancock' where game_id = 18821118 and player_order = 3</v>
      </c>
      <c r="T2884" s="112" t="str">
        <f t="shared" si="1276"/>
        <v/>
      </c>
      <c r="U2884" s="200" t="str">
        <f t="shared" si="1273"/>
        <v/>
      </c>
      <c r="V2884" s="112" t="str">
        <f t="shared" si="1277"/>
        <v/>
      </c>
      <c r="W2884" s="415" t="str">
        <f t="shared" si="1278"/>
        <v/>
      </c>
      <c r="Y2884" s="65" t="str">
        <f t="shared" si="1257"/>
        <v/>
      </c>
      <c r="Z2884" s="65" t="str">
        <f t="shared" si="1258"/>
        <v/>
      </c>
      <c r="AA2884" s="65" t="str">
        <f t="shared" si="1259"/>
        <v/>
      </c>
      <c r="AB2884" s="65" t="str">
        <f t="shared" si="1260"/>
        <v/>
      </c>
      <c r="AC2884" s="65" t="str">
        <f t="shared" si="1261"/>
        <v/>
      </c>
      <c r="AH2884" s="65" t="str">
        <f t="shared" si="1279"/>
        <v>189104043</v>
      </c>
      <c r="AI2884" s="65">
        <v>18910404</v>
      </c>
      <c r="AJ2884" s="65" t="s">
        <v>5373</v>
      </c>
      <c r="AK2884" s="65">
        <v>3</v>
      </c>
      <c r="AL2884" s="65" t="s">
        <v>3596</v>
      </c>
      <c r="AN2884" s="65" t="str">
        <f t="shared" si="1274"/>
        <v/>
      </c>
    </row>
    <row r="2885" spans="1:40" ht="16.8" customHeight="1" x14ac:dyDescent="0.25">
      <c r="A2885" s="113">
        <v>4</v>
      </c>
      <c r="B2885" s="342" t="s">
        <v>4978</v>
      </c>
      <c r="C2885" s="342" t="s">
        <v>0</v>
      </c>
      <c r="D2885" s="350" t="str">
        <f t="shared" si="1266"/>
        <v>'A'</v>
      </c>
      <c r="E2885" s="211">
        <f t="shared" si="1280"/>
        <v>18821118</v>
      </c>
      <c r="F2885" s="262">
        <v>4</v>
      </c>
      <c r="G2885" s="211" t="s">
        <v>4976</v>
      </c>
      <c r="R2885" s="112" t="str">
        <f>IF(D2885="","", CONCATENATE("Update games set ", B2885, "= ",D2885," where game_id=", E2885))</f>
        <v>Update games set HAN= 'A' where game_id=18821118</v>
      </c>
      <c r="S2885" s="112" t="str">
        <f t="shared" si="1275"/>
        <v>Update lineups set player_name = 'CJ Caborn', raw_name = 'CJ Caborn' where game_id = 18821118 and player_order = 4</v>
      </c>
      <c r="T2885" s="112" t="str">
        <f t="shared" si="1276"/>
        <v/>
      </c>
      <c r="U2885" s="200" t="str">
        <f t="shared" si="1273"/>
        <v/>
      </c>
      <c r="V2885" s="112" t="str">
        <f t="shared" si="1277"/>
        <v/>
      </c>
      <c r="W2885" s="415" t="str">
        <f t="shared" si="1278"/>
        <v/>
      </c>
      <c r="Y2885" s="65" t="str">
        <f t="shared" si="1257"/>
        <v/>
      </c>
      <c r="Z2885" s="65" t="str">
        <f t="shared" si="1258"/>
        <v/>
      </c>
      <c r="AA2885" s="65" t="str">
        <f t="shared" si="1259"/>
        <v/>
      </c>
      <c r="AB2885" s="65" t="str">
        <f t="shared" si="1260"/>
        <v/>
      </c>
      <c r="AC2885" s="65" t="str">
        <f t="shared" si="1261"/>
        <v/>
      </c>
      <c r="AH2885" s="65" t="str">
        <f t="shared" si="1279"/>
        <v>189104044</v>
      </c>
      <c r="AI2885" s="65">
        <v>18910404</v>
      </c>
      <c r="AJ2885" s="65" t="s">
        <v>5373</v>
      </c>
      <c r="AK2885" s="65">
        <v>4</v>
      </c>
      <c r="AL2885" s="65" t="s">
        <v>3281</v>
      </c>
      <c r="AN2885" s="65" t="str">
        <f t="shared" si="1274"/>
        <v/>
      </c>
    </row>
    <row r="2886" spans="1:40" ht="16.8" customHeight="1" x14ac:dyDescent="0.25">
      <c r="A2886" s="113">
        <v>4</v>
      </c>
      <c r="B2886" s="342" t="s">
        <v>5</v>
      </c>
      <c r="C2886" s="342">
        <v>5</v>
      </c>
      <c r="D2886" s="349">
        <f t="shared" ref="D2886:D2935" si="1281">IF(C2886="", "", C2886)</f>
        <v>5</v>
      </c>
      <c r="E2886" s="211">
        <f t="shared" si="1280"/>
        <v>18821118</v>
      </c>
      <c r="F2886" s="262">
        <v>5</v>
      </c>
      <c r="G2886" s="211" t="s">
        <v>4998</v>
      </c>
      <c r="R2886" s="112" t="str">
        <f>IF(D2886="","", CONCATENATE("Update games set ", B2886, "= ",D2886," where game_id=", E2886))</f>
        <v>Update games set F= 5 where game_id=18821118</v>
      </c>
      <c r="S2886" s="112" t="str">
        <f t="shared" si="1275"/>
        <v>Update lineups set player_name = 'H Billyeald', raw_name = 'H Billyeald' where game_id = 18821118 and player_order = 5</v>
      </c>
      <c r="T2886" s="112" t="str">
        <f t="shared" si="1276"/>
        <v/>
      </c>
      <c r="U2886" s="200" t="str">
        <f t="shared" si="1273"/>
        <v/>
      </c>
      <c r="V2886" s="112" t="str">
        <f t="shared" si="1277"/>
        <v/>
      </c>
      <c r="W2886" s="415" t="str">
        <f t="shared" si="1278"/>
        <v/>
      </c>
      <c r="Y2886" s="65" t="str">
        <f t="shared" si="1257"/>
        <v/>
      </c>
      <c r="Z2886" s="65" t="str">
        <f t="shared" si="1258"/>
        <v/>
      </c>
      <c r="AA2886" s="65" t="str">
        <f t="shared" si="1259"/>
        <v/>
      </c>
      <c r="AB2886" s="65" t="str">
        <f t="shared" si="1260"/>
        <v/>
      </c>
      <c r="AC2886" s="65" t="str">
        <f t="shared" si="1261"/>
        <v/>
      </c>
      <c r="AH2886" s="65" t="str">
        <f t="shared" si="1279"/>
        <v>189104045</v>
      </c>
      <c r="AI2886" s="65">
        <v>18910404</v>
      </c>
      <c r="AJ2886" s="65" t="s">
        <v>5373</v>
      </c>
      <c r="AK2886" s="65">
        <v>5</v>
      </c>
      <c r="AL2886" s="65" t="s">
        <v>3590</v>
      </c>
      <c r="AN2886" s="65" t="str">
        <f t="shared" si="1274"/>
        <v/>
      </c>
    </row>
    <row r="2887" spans="1:40" ht="16.8" customHeight="1" x14ac:dyDescent="0.25">
      <c r="A2887" s="113">
        <v>4</v>
      </c>
      <c r="B2887" s="342" t="s">
        <v>0</v>
      </c>
      <c r="C2887" s="342">
        <v>1</v>
      </c>
      <c r="D2887" s="349">
        <f t="shared" si="1281"/>
        <v>1</v>
      </c>
      <c r="E2887" s="211">
        <f t="shared" si="1280"/>
        <v>18821118</v>
      </c>
      <c r="F2887" s="262">
        <v>6</v>
      </c>
      <c r="G2887" s="211" t="s">
        <v>5007</v>
      </c>
      <c r="R2887" s="112" t="str">
        <f>IF(D2887="","", CONCATENATE("Update games set ", B2887, "= ",D2887," where game_id=", E2887))</f>
        <v>Update games set A= 1 where game_id=18821118</v>
      </c>
      <c r="S2887" s="112" t="str">
        <f t="shared" si="1275"/>
        <v>Update lineups set player_name = 'S Norman', raw_name = 'S Norman' where game_id = 18821118 and player_order = 6</v>
      </c>
      <c r="T2887" s="112" t="str">
        <f t="shared" si="1276"/>
        <v/>
      </c>
      <c r="U2887" s="200" t="str">
        <f t="shared" si="1273"/>
        <v/>
      </c>
      <c r="V2887" s="112" t="str">
        <f t="shared" si="1277"/>
        <v/>
      </c>
      <c r="W2887" s="415" t="str">
        <f t="shared" si="1278"/>
        <v/>
      </c>
      <c r="Y2887" s="65" t="str">
        <f t="shared" si="1257"/>
        <v/>
      </c>
      <c r="Z2887" s="65" t="str">
        <f t="shared" si="1258"/>
        <v/>
      </c>
      <c r="AA2887" s="65" t="str">
        <f t="shared" si="1259"/>
        <v/>
      </c>
      <c r="AB2887" s="65" t="str">
        <f t="shared" si="1260"/>
        <v/>
      </c>
      <c r="AC2887" s="65" t="str">
        <f t="shared" si="1261"/>
        <v/>
      </c>
      <c r="AH2887" s="65" t="str">
        <f t="shared" si="1279"/>
        <v>189104046</v>
      </c>
      <c r="AI2887" s="65">
        <v>18910404</v>
      </c>
      <c r="AJ2887" s="65" t="s">
        <v>5373</v>
      </c>
      <c r="AK2887" s="65">
        <v>6</v>
      </c>
      <c r="AL2887" s="65" t="s">
        <v>2029</v>
      </c>
      <c r="AN2887" s="65" t="str">
        <f t="shared" si="1274"/>
        <v/>
      </c>
    </row>
    <row r="2888" spans="1:40" ht="16.8" customHeight="1" x14ac:dyDescent="0.25">
      <c r="A2888" s="113">
        <v>4</v>
      </c>
      <c r="B2888" s="342" t="s">
        <v>23</v>
      </c>
      <c r="D2888" s="334" t="str">
        <f t="shared" ref="D2888" si="1282">IF(C2888="",IF(D2886&gt;D2887,"'W'",IF(D2886=D2887,"'D'","'L'")),_xlfn.CONCAT("'",C2888,"'"))</f>
        <v>'W'</v>
      </c>
      <c r="E2888" s="211">
        <f t="shared" si="1280"/>
        <v>18821118</v>
      </c>
      <c r="F2888" s="262">
        <v>7</v>
      </c>
      <c r="G2888" s="211" t="s">
        <v>4806</v>
      </c>
      <c r="R2888" s="112" t="str">
        <f>IF(D2888="","", CONCATENATE("Update games set ", B2888, "= ",D2888," where game_id=", E2888))</f>
        <v>Update games set Result= 'W' where game_id=18821118</v>
      </c>
      <c r="S2888" s="112" t="str">
        <f t="shared" si="1275"/>
        <v>Update lineups set player_name = 'SW Widdowson', raw_name = 'SW Widdowson' where game_id = 18821118 and player_order = 7</v>
      </c>
      <c r="T2888" s="112" t="str">
        <f t="shared" si="1276"/>
        <v/>
      </c>
      <c r="U2888" s="200" t="str">
        <f t="shared" si="1273"/>
        <v/>
      </c>
      <c r="V2888" s="112" t="str">
        <f t="shared" si="1277"/>
        <v/>
      </c>
      <c r="W2888" s="415" t="str">
        <f t="shared" si="1278"/>
        <v/>
      </c>
      <c r="Y2888" s="65" t="str">
        <f t="shared" si="1257"/>
        <v/>
      </c>
      <c r="Z2888" s="65" t="str">
        <f t="shared" si="1258"/>
        <v/>
      </c>
      <c r="AA2888" s="65" t="str">
        <f t="shared" si="1259"/>
        <v/>
      </c>
      <c r="AB2888" s="65" t="str">
        <f t="shared" si="1260"/>
        <v/>
      </c>
      <c r="AC2888" s="65" t="str">
        <f t="shared" si="1261"/>
        <v/>
      </c>
      <c r="AH2888" s="65" t="str">
        <f t="shared" si="1279"/>
        <v>189104047</v>
      </c>
      <c r="AI2888" s="65">
        <v>18910404</v>
      </c>
      <c r="AJ2888" s="65" t="s">
        <v>5373</v>
      </c>
      <c r="AK2888" s="65">
        <v>7</v>
      </c>
      <c r="AL2888" s="65" t="s">
        <v>3444</v>
      </c>
      <c r="AN2888" s="65" t="str">
        <f t="shared" si="1274"/>
        <v/>
      </c>
    </row>
    <row r="2889" spans="1:40" ht="16.8" customHeight="1" x14ac:dyDescent="0.25">
      <c r="A2889" s="113">
        <v>4</v>
      </c>
      <c r="B2889" s="342" t="s">
        <v>768</v>
      </c>
      <c r="D2889" s="349" t="str">
        <f t="shared" ref="D2889:D2942" si="1283">IF(C2889="", "", C2889)</f>
        <v/>
      </c>
      <c r="E2889" s="211">
        <f t="shared" si="1280"/>
        <v>18821118</v>
      </c>
      <c r="F2889" s="262">
        <v>8</v>
      </c>
      <c r="G2889" s="211" t="s">
        <v>5054</v>
      </c>
      <c r="R2889" s="112" t="str">
        <f>IF(D2889="","", CONCATENATE("Update games set ", B2889, "= ",D2889," where game_id=", E2889))</f>
        <v/>
      </c>
      <c r="S2889" s="112" t="str">
        <f t="shared" si="1275"/>
        <v>Update lineups set player_name = 'E Fletcher', raw_name = 'E Fletcher' where game_id = 18821118 and player_order = 8</v>
      </c>
      <c r="T2889" s="112" t="str">
        <f t="shared" si="1276"/>
        <v/>
      </c>
      <c r="U2889" s="200" t="str">
        <f t="shared" si="1273"/>
        <v/>
      </c>
      <c r="V2889" s="112" t="str">
        <f t="shared" si="1277"/>
        <v/>
      </c>
      <c r="W2889" s="415" t="str">
        <f t="shared" si="1278"/>
        <v/>
      </c>
      <c r="Y2889" s="65" t="str">
        <f t="shared" si="1257"/>
        <v/>
      </c>
      <c r="Z2889" s="65" t="str">
        <f t="shared" si="1258"/>
        <v/>
      </c>
      <c r="AA2889" s="65" t="str">
        <f t="shared" si="1259"/>
        <v/>
      </c>
      <c r="AB2889" s="65" t="str">
        <f t="shared" si="1260"/>
        <v/>
      </c>
      <c r="AC2889" s="65" t="str">
        <f t="shared" si="1261"/>
        <v/>
      </c>
      <c r="AH2889" s="65" t="str">
        <f t="shared" si="1279"/>
        <v>189104048</v>
      </c>
      <c r="AI2889" s="65">
        <v>18910404</v>
      </c>
      <c r="AJ2889" s="65" t="s">
        <v>5373</v>
      </c>
      <c r="AK2889" s="65">
        <v>8</v>
      </c>
      <c r="AL2889" s="65" t="s">
        <v>3653</v>
      </c>
      <c r="AN2889" s="65" t="str">
        <f t="shared" si="1274"/>
        <v/>
      </c>
    </row>
    <row r="2890" spans="1:40" ht="16.8" customHeight="1" x14ac:dyDescent="0.25">
      <c r="A2890" s="113">
        <v>4</v>
      </c>
      <c r="B2890" s="342" t="s">
        <v>766</v>
      </c>
      <c r="D2890" s="349" t="str">
        <f t="shared" si="1283"/>
        <v/>
      </c>
      <c r="E2890" s="211">
        <f t="shared" si="1280"/>
        <v>18821118</v>
      </c>
      <c r="F2890" s="262">
        <v>9</v>
      </c>
      <c r="G2890" s="194" t="s">
        <v>5223</v>
      </c>
      <c r="H2890" s="194"/>
      <c r="N2890" s="417"/>
      <c r="O2890" s="194"/>
      <c r="P2890" s="194"/>
      <c r="R2890" s="112" t="str">
        <f>IF(D2890="","", CONCATENATE("Update games set ", B2890, "= ",D2890," where game_id=", E2890))</f>
        <v/>
      </c>
      <c r="S2890" s="112" t="str">
        <f t="shared" si="1275"/>
        <v>Update lineups set player_name = 'E Danks', raw_name = 'E Danks' where game_id = 18821118 and player_order = 9</v>
      </c>
      <c r="T2890" s="112" t="str">
        <f t="shared" si="1276"/>
        <v/>
      </c>
      <c r="U2890" s="200" t="str">
        <f t="shared" si="1273"/>
        <v/>
      </c>
      <c r="V2890" s="112" t="str">
        <f t="shared" si="1277"/>
        <v/>
      </c>
      <c r="W2890" s="415" t="str">
        <f t="shared" si="1278"/>
        <v/>
      </c>
      <c r="Y2890" s="65" t="str">
        <f t="shared" si="1257"/>
        <v/>
      </c>
      <c r="Z2890" s="65" t="str">
        <f t="shared" si="1258"/>
        <v/>
      </c>
      <c r="AA2890" s="65" t="str">
        <f t="shared" si="1259"/>
        <v/>
      </c>
      <c r="AB2890" s="65" t="str">
        <f t="shared" si="1260"/>
        <v/>
      </c>
      <c r="AC2890" s="65" t="str">
        <f t="shared" si="1261"/>
        <v/>
      </c>
      <c r="AH2890" s="65" t="str">
        <f t="shared" si="1279"/>
        <v>189104049</v>
      </c>
      <c r="AI2890" s="65">
        <v>18910404</v>
      </c>
      <c r="AJ2890" s="65" t="s">
        <v>5373</v>
      </c>
      <c r="AK2890" s="65">
        <v>9</v>
      </c>
      <c r="AL2890" s="65" t="s">
        <v>3314</v>
      </c>
      <c r="AN2890" s="65" t="str">
        <f t="shared" si="1274"/>
        <v/>
      </c>
    </row>
    <row r="2891" spans="1:40" ht="16.8" customHeight="1" x14ac:dyDescent="0.25">
      <c r="A2891" s="113">
        <v>4</v>
      </c>
      <c r="B2891" s="342" t="s">
        <v>753</v>
      </c>
      <c r="C2891" s="351"/>
      <c r="D2891" s="350" t="str">
        <f t="shared" ref="D2891:D2939" si="1284">IF(C2891="", "", CONCATENATE("'", C2891,"'"))</f>
        <v/>
      </c>
      <c r="E2891" s="211">
        <f t="shared" si="1280"/>
        <v>18821118</v>
      </c>
      <c r="F2891" s="262">
        <v>10</v>
      </c>
      <c r="G2891" s="194" t="s">
        <v>5003</v>
      </c>
      <c r="N2891" s="417"/>
      <c r="O2891" s="194"/>
      <c r="P2891" s="194"/>
      <c r="R2891" s="112" t="str">
        <f>IF(D2891="","", CONCATENATE("Update games set ", B2891, "= ",D2891," where game_id=", E2891))</f>
        <v/>
      </c>
      <c r="S2891" s="112" t="str">
        <f t="shared" si="1275"/>
        <v>Update lineups set player_name = 'W Parr', raw_name = 'W Parr' where game_id = 18821118 and player_order = 10</v>
      </c>
      <c r="T2891" s="112" t="str">
        <f t="shared" si="1276"/>
        <v/>
      </c>
      <c r="U2891" s="200" t="str">
        <f t="shared" si="1273"/>
        <v/>
      </c>
      <c r="V2891" s="112" t="str">
        <f t="shared" si="1277"/>
        <v/>
      </c>
      <c r="W2891" s="415" t="str">
        <f t="shared" si="1278"/>
        <v/>
      </c>
      <c r="Y2891" s="65" t="str">
        <f t="shared" si="1257"/>
        <v/>
      </c>
      <c r="Z2891" s="65" t="str">
        <f t="shared" si="1258"/>
        <v/>
      </c>
      <c r="AA2891" s="65" t="str">
        <f t="shared" si="1259"/>
        <v/>
      </c>
      <c r="AB2891" s="65" t="str">
        <f t="shared" si="1260"/>
        <v/>
      </c>
      <c r="AC2891" s="65" t="str">
        <f t="shared" si="1261"/>
        <v/>
      </c>
      <c r="AH2891" s="65" t="str">
        <f t="shared" si="1279"/>
        <v>1891040410</v>
      </c>
      <c r="AI2891" s="65">
        <v>18910404</v>
      </c>
      <c r="AJ2891" s="65" t="s">
        <v>5373</v>
      </c>
      <c r="AK2891" s="65">
        <v>10</v>
      </c>
      <c r="AL2891" s="65" t="s">
        <v>3632</v>
      </c>
      <c r="AN2891" s="65" t="str">
        <f t="shared" si="1274"/>
        <v/>
      </c>
    </row>
    <row r="2892" spans="1:40" ht="16.8" customHeight="1" x14ac:dyDescent="0.25">
      <c r="A2892" s="113">
        <v>4</v>
      </c>
      <c r="B2892" s="342" t="s">
        <v>746</v>
      </c>
      <c r="C2892" s="351" t="s">
        <v>5062</v>
      </c>
      <c r="D2892" s="334" t="str">
        <f>CONCATENATE("'", LEFT(E2892,4),"-",MID(E2892,5,2),"-", MID(E2892,7,2), " ", C2892,"'")</f>
        <v>'1882-11-18 15:00'</v>
      </c>
      <c r="E2892" s="211">
        <f t="shared" si="1280"/>
        <v>18821118</v>
      </c>
      <c r="F2892" s="262">
        <v>11</v>
      </c>
      <c r="G2892" s="211" t="s">
        <v>5221</v>
      </c>
      <c r="R2892" s="112" t="str">
        <f>IF(D2892="","", CONCATENATE("Update games set ", B2892, "= ",D2892," where game_id=", E2892))</f>
        <v>Update games set Game_date= '1882-11-18 15:00' where game_id=18821118</v>
      </c>
      <c r="S2892" s="112" t="str">
        <f t="shared" si="1275"/>
        <v>Update lineups set player_name = 'T Bausor', raw_name = 'T Bausor' where game_id = 18821118 and player_order = 11</v>
      </c>
      <c r="T2892" s="112" t="str">
        <f t="shared" si="1276"/>
        <v/>
      </c>
      <c r="U2892" s="200" t="str">
        <f t="shared" si="1273"/>
        <v/>
      </c>
      <c r="V2892" s="112" t="str">
        <f t="shared" si="1277"/>
        <v/>
      </c>
      <c r="W2892" s="415" t="str">
        <f t="shared" si="1278"/>
        <v/>
      </c>
      <c r="Y2892" s="65" t="str">
        <f t="shared" si="1257"/>
        <v/>
      </c>
      <c r="Z2892" s="65" t="str">
        <f t="shared" si="1258"/>
        <v/>
      </c>
      <c r="AA2892" s="65" t="str">
        <f t="shared" si="1259"/>
        <v/>
      </c>
      <c r="AB2892" s="65" t="str">
        <f t="shared" si="1260"/>
        <v/>
      </c>
      <c r="AC2892" s="65" t="str">
        <f t="shared" si="1261"/>
        <v/>
      </c>
      <c r="AH2892" s="65" t="str">
        <f t="shared" si="1279"/>
        <v>1891040411</v>
      </c>
      <c r="AI2892" s="65">
        <v>18910404</v>
      </c>
      <c r="AJ2892" s="65" t="s">
        <v>5373</v>
      </c>
      <c r="AK2892" s="65">
        <v>11</v>
      </c>
      <c r="AL2892" s="65" t="s">
        <v>3440</v>
      </c>
      <c r="AN2892" s="65" t="str">
        <f t="shared" si="1274"/>
        <v/>
      </c>
    </row>
    <row r="2893" spans="1:40" ht="16.8" customHeight="1" x14ac:dyDescent="0.25">
      <c r="A2893" s="113">
        <v>4</v>
      </c>
      <c r="B2893" s="342" t="s">
        <v>25</v>
      </c>
      <c r="D2893" s="350" t="str">
        <f t="shared" si="1266"/>
        <v/>
      </c>
      <c r="E2893" s="211">
        <f t="shared" si="1280"/>
        <v>18821118</v>
      </c>
      <c r="F2893" s="262">
        <v>12</v>
      </c>
      <c r="G2893" s="212"/>
      <c r="H2893" s="212"/>
      <c r="N2893" s="416"/>
      <c r="O2893" s="212"/>
      <c r="P2893" s="212"/>
      <c r="R2893" s="112" t="str">
        <f>IF(D2893="","", CONCATENATE("Update games set ", B2893, "= ",D2893," where game_id=", E2893))</f>
        <v/>
      </c>
      <c r="S2893" s="112" t="str">
        <f t="shared" si="1275"/>
        <v/>
      </c>
      <c r="T2893" s="112" t="str">
        <f t="shared" si="1276"/>
        <v/>
      </c>
      <c r="U2893" s="200" t="str">
        <f t="shared" si="1273"/>
        <v/>
      </c>
      <c r="V2893" s="112" t="str">
        <f t="shared" si="1277"/>
        <v/>
      </c>
      <c r="W2893" s="415" t="str">
        <f t="shared" si="1278"/>
        <v/>
      </c>
      <c r="Y2893" s="65" t="str">
        <f t="shared" si="1257"/>
        <v/>
      </c>
      <c r="Z2893" s="65" t="str">
        <f t="shared" si="1258"/>
        <v/>
      </c>
      <c r="AA2893" s="65" t="str">
        <f t="shared" si="1259"/>
        <v/>
      </c>
      <c r="AB2893" s="65" t="str">
        <f t="shared" si="1260"/>
        <v/>
      </c>
      <c r="AC2893" s="65" t="str">
        <f t="shared" si="1261"/>
        <v/>
      </c>
      <c r="AH2893" s="65" t="str">
        <f t="shared" si="1279"/>
        <v>1891040412</v>
      </c>
      <c r="AI2893" s="65">
        <v>18910404</v>
      </c>
      <c r="AJ2893" s="65" t="s">
        <v>5373</v>
      </c>
      <c r="AK2893" s="65">
        <v>12</v>
      </c>
      <c r="AL2893" s="65" t="s">
        <v>653</v>
      </c>
      <c r="AN2893" s="65" t="str">
        <f t="shared" si="1274"/>
        <v/>
      </c>
    </row>
    <row r="2894" spans="1:40" ht="16.8" customHeight="1" x14ac:dyDescent="0.25">
      <c r="A2894" s="113">
        <v>4</v>
      </c>
      <c r="B2894" s="342" t="s">
        <v>475</v>
      </c>
      <c r="D2894" s="349" t="str">
        <f t="shared" si="1283"/>
        <v/>
      </c>
      <c r="E2894" s="211">
        <f t="shared" si="1280"/>
        <v>18821118</v>
      </c>
      <c r="F2894" s="262">
        <v>13</v>
      </c>
      <c r="R2894" s="112" t="str">
        <f>IF(D2894="","", CONCATENATE("Update games set ", B2894, "= ",D2894," where game_id=", E2894))</f>
        <v/>
      </c>
      <c r="S2894" s="112" t="str">
        <f t="shared" si="1275"/>
        <v/>
      </c>
      <c r="T2894" s="112" t="str">
        <f t="shared" si="1276"/>
        <v/>
      </c>
      <c r="U2894" s="200" t="str">
        <f t="shared" si="1273"/>
        <v/>
      </c>
      <c r="V2894" s="112" t="str">
        <f t="shared" si="1277"/>
        <v/>
      </c>
      <c r="W2894" s="415" t="str">
        <f t="shared" si="1278"/>
        <v/>
      </c>
      <c r="Y2894" s="65" t="str">
        <f t="shared" ref="Y2894:Y2957" si="1285">IF(I2894="","",CONCATENATE("update goals set scorer_name = '",SUBSTITUTE(J2894, "'", "''"),"'"))</f>
        <v/>
      </c>
      <c r="Z2894" s="65" t="str">
        <f t="shared" ref="Z2894:Z2957" si="1286">IF(K2894="", "", CONCATENATE(", goal_min = ", K2894))</f>
        <v/>
      </c>
      <c r="AA2894" s="65" t="str">
        <f t="shared" ref="AA2894:AA2957" si="1287">IF(L2894="", "", CONCATENATE(", Pen = '", UPPER(L2894), "'"))</f>
        <v/>
      </c>
      <c r="AB2894" s="65" t="str">
        <f t="shared" ref="AB2894:AB2957" si="1288">IF(M2894="", "", CONCATENATE(", OG = '", UPPER(M2894), "'"))</f>
        <v/>
      </c>
      <c r="AC2894" s="65" t="str">
        <f t="shared" ref="AC2894:AC2957" si="1289">IF(I2894="", "", CONCATENATE(" where game_id = ", E2894, " and goal_order = ", I2894))</f>
        <v/>
      </c>
      <c r="AH2894" s="65" t="str">
        <f t="shared" si="1279"/>
        <v>1891040413</v>
      </c>
      <c r="AI2894" s="65">
        <v>18910404</v>
      </c>
      <c r="AJ2894" s="65" t="s">
        <v>5373</v>
      </c>
      <c r="AK2894" s="65">
        <v>13</v>
      </c>
      <c r="AL2894" s="65" t="s">
        <v>653</v>
      </c>
      <c r="AN2894" s="65" t="str">
        <f t="shared" si="1274"/>
        <v/>
      </c>
    </row>
    <row r="2895" spans="1:40" ht="16.8" customHeight="1" x14ac:dyDescent="0.25">
      <c r="A2895" s="113">
        <v>4</v>
      </c>
      <c r="B2895" s="342" t="s">
        <v>20</v>
      </c>
      <c r="C2895" s="342" t="s">
        <v>5224</v>
      </c>
      <c r="D2895" s="350" t="str">
        <f t="shared" si="1266"/>
        <v>'Bramall Lane'</v>
      </c>
      <c r="E2895" s="211">
        <f t="shared" si="1280"/>
        <v>18821118</v>
      </c>
      <c r="F2895" s="262">
        <v>14</v>
      </c>
      <c r="R2895" s="112" t="str">
        <f>IF(D2895="","", CONCATENATE("Update games set ", B2895, "= ",D2895," where game_id=", E2895))</f>
        <v>Update games set Ground= 'Bramall Lane' where game_id=18821118</v>
      </c>
      <c r="S2895" s="112" t="str">
        <f t="shared" si="1275"/>
        <v/>
      </c>
      <c r="T2895" s="112" t="str">
        <f t="shared" si="1276"/>
        <v/>
      </c>
      <c r="U2895" s="200" t="str">
        <f t="shared" si="1273"/>
        <v/>
      </c>
      <c r="V2895" s="112" t="str">
        <f t="shared" si="1277"/>
        <v/>
      </c>
      <c r="W2895" s="415" t="str">
        <f t="shared" si="1278"/>
        <v/>
      </c>
      <c r="Y2895" s="65" t="str">
        <f t="shared" si="1285"/>
        <v/>
      </c>
      <c r="Z2895" s="65" t="str">
        <f t="shared" si="1286"/>
        <v/>
      </c>
      <c r="AA2895" s="65" t="str">
        <f t="shared" si="1287"/>
        <v/>
      </c>
      <c r="AB2895" s="65" t="str">
        <f t="shared" si="1288"/>
        <v/>
      </c>
      <c r="AC2895" s="65" t="str">
        <f t="shared" si="1289"/>
        <v/>
      </c>
      <c r="AH2895" s="65" t="str">
        <f t="shared" si="1279"/>
        <v>1891040414</v>
      </c>
      <c r="AI2895" s="65">
        <v>18910404</v>
      </c>
      <c r="AJ2895" s="65" t="s">
        <v>5373</v>
      </c>
      <c r="AK2895" s="65">
        <v>14</v>
      </c>
      <c r="AL2895" s="65" t="s">
        <v>653</v>
      </c>
      <c r="AN2895" s="65" t="str">
        <f t="shared" si="1274"/>
        <v/>
      </c>
    </row>
    <row r="2896" spans="1:40" ht="16.8" customHeight="1" x14ac:dyDescent="0.25">
      <c r="A2896" s="113">
        <v>4</v>
      </c>
      <c r="B2896" s="342" t="s">
        <v>4882</v>
      </c>
      <c r="C2896" s="342" t="str">
        <f>IF(C2895="", "", C2895)</f>
        <v>Bramall Lane</v>
      </c>
      <c r="D2896" s="350" t="str">
        <f t="shared" si="1266"/>
        <v>'Bramall Lane'</v>
      </c>
      <c r="E2896" s="211">
        <f t="shared" si="1280"/>
        <v>18821118</v>
      </c>
      <c r="F2896" s="262">
        <v>15</v>
      </c>
      <c r="R2896" s="112" t="str">
        <f>IF(D2896="","", CONCATENATE("Update games set ", B2896, "= ",D2896," where game_id=", E2896))</f>
        <v>Update games set Ground_parent= 'Bramall Lane' where game_id=18821118</v>
      </c>
      <c r="S2896" s="112" t="str">
        <f t="shared" si="1275"/>
        <v/>
      </c>
      <c r="T2896" s="112" t="str">
        <f t="shared" si="1276"/>
        <v/>
      </c>
      <c r="U2896" s="200" t="str">
        <f t="shared" si="1273"/>
        <v/>
      </c>
      <c r="V2896" s="112" t="str">
        <f t="shared" si="1277"/>
        <v/>
      </c>
      <c r="W2896" s="415" t="str">
        <f t="shared" si="1278"/>
        <v/>
      </c>
      <c r="Y2896" s="65" t="str">
        <f t="shared" si="1285"/>
        <v/>
      </c>
      <c r="Z2896" s="65" t="str">
        <f t="shared" si="1286"/>
        <v/>
      </c>
      <c r="AA2896" s="65" t="str">
        <f t="shared" si="1287"/>
        <v/>
      </c>
      <c r="AB2896" s="65" t="str">
        <f t="shared" si="1288"/>
        <v/>
      </c>
      <c r="AC2896" s="65" t="str">
        <f t="shared" si="1289"/>
        <v/>
      </c>
      <c r="AH2896" s="65" t="str">
        <f t="shared" si="1279"/>
        <v>1891040415</v>
      </c>
      <c r="AI2896" s="65">
        <v>18910404</v>
      </c>
      <c r="AJ2896" s="65" t="s">
        <v>5373</v>
      </c>
      <c r="AK2896" s="65">
        <v>15</v>
      </c>
      <c r="AL2896" s="65" t="s">
        <v>653</v>
      </c>
      <c r="AN2896" s="65" t="str">
        <f t="shared" si="1274"/>
        <v/>
      </c>
    </row>
    <row r="2897" spans="1:40" s="126" customFormat="1" ht="16.8" customHeight="1" thickBot="1" x14ac:dyDescent="0.3">
      <c r="A2897" s="113">
        <v>4</v>
      </c>
      <c r="B2897" s="116" t="s">
        <v>115</v>
      </c>
      <c r="C2897" s="352"/>
      <c r="D2897" s="370" t="str">
        <f t="shared" ref="D2897" si="1290">IF(MID(E2897,5,2)*1&gt;6,_xlfn.CONCAT("'",LEFT(E2897,4),"-",MID(E2897,3,2)+1,"'"),_xlfn.CONCAT("'",LEFT(E2897,4)-1,"-",MID(E2897,3,2),"'"))</f>
        <v>'1882-83'</v>
      </c>
      <c r="E2897" s="214">
        <f t="shared" si="1280"/>
        <v>18821118</v>
      </c>
      <c r="F2897" s="266">
        <v>16</v>
      </c>
      <c r="G2897" s="343"/>
      <c r="H2897" s="343"/>
      <c r="I2897" s="267"/>
      <c r="J2897" s="214"/>
      <c r="K2897" s="266"/>
      <c r="L2897" s="266"/>
      <c r="M2897" s="266"/>
      <c r="N2897" s="419"/>
      <c r="O2897" s="343"/>
      <c r="P2897" s="343"/>
      <c r="Q2897" s="346"/>
      <c r="R2897" s="112" t="str">
        <f>IF(D2897="","", CONCATENATE("Update games set ", B2897, "= ",D2897," where game_id=", E2897))</f>
        <v>Update games set Season= '1882-83' where game_id=18821118</v>
      </c>
      <c r="S2897" s="112" t="str">
        <f t="shared" si="1275"/>
        <v/>
      </c>
      <c r="T2897" s="112" t="str">
        <f t="shared" si="1276"/>
        <v/>
      </c>
      <c r="U2897" s="200" t="str">
        <f t="shared" si="1273"/>
        <v/>
      </c>
      <c r="V2897" s="112" t="str">
        <f t="shared" si="1277"/>
        <v/>
      </c>
      <c r="W2897" s="415" t="str">
        <f t="shared" si="1278"/>
        <v/>
      </c>
      <c r="X2897" s="240"/>
      <c r="Y2897" s="65" t="str">
        <f t="shared" si="1285"/>
        <v/>
      </c>
      <c r="Z2897" s="65" t="str">
        <f t="shared" si="1286"/>
        <v/>
      </c>
      <c r="AA2897" s="65" t="str">
        <f t="shared" si="1287"/>
        <v/>
      </c>
      <c r="AB2897" s="65" t="str">
        <f t="shared" si="1288"/>
        <v/>
      </c>
      <c r="AC2897" s="65" t="str">
        <f t="shared" si="1289"/>
        <v/>
      </c>
      <c r="AH2897" s="65" t="str">
        <f t="shared" si="1279"/>
        <v>1891040416</v>
      </c>
      <c r="AI2897" s="126">
        <v>18910404</v>
      </c>
      <c r="AJ2897" s="126" t="s">
        <v>5373</v>
      </c>
      <c r="AK2897" s="126">
        <v>16</v>
      </c>
      <c r="AL2897" s="126" t="s">
        <v>653</v>
      </c>
      <c r="AN2897" s="65" t="str">
        <f t="shared" si="1274"/>
        <v/>
      </c>
    </row>
    <row r="2898" spans="1:40" ht="15" thickTop="1" x14ac:dyDescent="0.25">
      <c r="A2898" s="113">
        <v>4</v>
      </c>
      <c r="B2898" s="341" t="s">
        <v>22</v>
      </c>
      <c r="C2898" s="341" t="s">
        <v>5227</v>
      </c>
      <c r="D2898" s="341" t="str">
        <f t="shared" si="1266"/>
        <v>'Birmingham'</v>
      </c>
      <c r="E2898" s="211">
        <v>18780301</v>
      </c>
      <c r="F2898" s="262">
        <v>1</v>
      </c>
      <c r="G2898" s="211" t="s">
        <v>4931</v>
      </c>
      <c r="H2898" s="212"/>
      <c r="R2898" s="112" t="str">
        <f>IF(D2898="","", CONCATENATE("Update games set ", B2898, "= ",D2898," where game_id=", E2898))</f>
        <v>Update games set Opponent= 'Birmingham' where game_id=18780301</v>
      </c>
      <c r="S2898" s="112" t="str">
        <f t="shared" si="1275"/>
        <v>Update lineups set player_name = 'Sands', raw_name = 'Sands' where game_id = 18780301 and player_order = 1</v>
      </c>
      <c r="T2898" s="112" t="str">
        <f t="shared" si="1276"/>
        <v/>
      </c>
      <c r="U2898" s="200" t="str">
        <f t="shared" si="1273"/>
        <v/>
      </c>
      <c r="V2898" s="112" t="str">
        <f t="shared" si="1277"/>
        <v/>
      </c>
      <c r="W2898" s="415" t="str">
        <f t="shared" si="1278"/>
        <v/>
      </c>
      <c r="Y2898" s="65" t="str">
        <f t="shared" si="1285"/>
        <v/>
      </c>
      <c r="Z2898" s="65" t="str">
        <f t="shared" si="1286"/>
        <v/>
      </c>
      <c r="AA2898" s="65" t="str">
        <f t="shared" si="1287"/>
        <v/>
      </c>
      <c r="AB2898" s="65" t="str">
        <f t="shared" si="1288"/>
        <v/>
      </c>
      <c r="AC2898" s="65" t="str">
        <f t="shared" si="1289"/>
        <v/>
      </c>
      <c r="AH2898" s="65" t="str">
        <f t="shared" si="1279"/>
        <v>189104091</v>
      </c>
      <c r="AI2898" s="65">
        <v>18910409</v>
      </c>
      <c r="AJ2898" s="65" t="s">
        <v>36</v>
      </c>
      <c r="AK2898" s="65">
        <v>1</v>
      </c>
      <c r="AL2898" s="65" t="s">
        <v>2039</v>
      </c>
      <c r="AN2898" s="65" t="str">
        <f t="shared" si="1274"/>
        <v>update games set source = 'The Nottingham Forest Football Scrapbook' where game_id = 18780301</v>
      </c>
    </row>
    <row r="2899" spans="1:40" ht="16.8" customHeight="1" x14ac:dyDescent="0.25">
      <c r="A2899" s="113">
        <v>4</v>
      </c>
      <c r="B2899" s="342" t="s">
        <v>4979</v>
      </c>
      <c r="C2899" s="342" t="str">
        <f>IF(C2898="", "", C2898)</f>
        <v>Birmingham</v>
      </c>
      <c r="D2899" s="350" t="str">
        <f t="shared" si="1266"/>
        <v>'Birmingham'</v>
      </c>
      <c r="E2899" s="211">
        <f>E2898</f>
        <v>18780301</v>
      </c>
      <c r="F2899" s="262">
        <v>2</v>
      </c>
      <c r="G2899" s="211" t="s">
        <v>4904</v>
      </c>
      <c r="R2899" s="112" t="str">
        <f>IF(D2899="","", CONCATENATE("Update games set ", B2899, "= ",D2899," where game_id=", E2899))</f>
        <v>Update games set Opp_parent= 'Birmingham' where game_id=18780301</v>
      </c>
      <c r="S2899" s="112" t="str">
        <f t="shared" si="1275"/>
        <v>Update lineups set player_name = 'Goodyer', raw_name = 'Goodyer' where game_id = 18780301 and player_order = 2</v>
      </c>
      <c r="T2899" s="112" t="str">
        <f t="shared" si="1276"/>
        <v/>
      </c>
      <c r="U2899" s="200" t="str">
        <f t="shared" si="1273"/>
        <v/>
      </c>
      <c r="V2899" s="112" t="str">
        <f t="shared" si="1277"/>
        <v/>
      </c>
      <c r="W2899" s="415" t="str">
        <f t="shared" si="1278"/>
        <v/>
      </c>
      <c r="Y2899" s="65" t="str">
        <f t="shared" si="1285"/>
        <v/>
      </c>
      <c r="Z2899" s="65" t="str">
        <f t="shared" si="1286"/>
        <v/>
      </c>
      <c r="AA2899" s="65" t="str">
        <f t="shared" si="1287"/>
        <v/>
      </c>
      <c r="AB2899" s="65" t="str">
        <f t="shared" si="1288"/>
        <v/>
      </c>
      <c r="AC2899" s="65" t="str">
        <f t="shared" si="1289"/>
        <v/>
      </c>
      <c r="AH2899" s="65" t="str">
        <f t="shared" si="1279"/>
        <v>189104092</v>
      </c>
      <c r="AI2899" s="65">
        <v>18910409</v>
      </c>
      <c r="AJ2899" s="65" t="s">
        <v>36</v>
      </c>
      <c r="AK2899" s="65">
        <v>2</v>
      </c>
      <c r="AL2899" s="65" t="s">
        <v>2046</v>
      </c>
      <c r="AN2899" s="65" t="str">
        <f t="shared" si="1274"/>
        <v/>
      </c>
    </row>
    <row r="2900" spans="1:40" ht="16.8" customHeight="1" x14ac:dyDescent="0.25">
      <c r="A2900" s="113">
        <v>4</v>
      </c>
      <c r="B2900" s="342" t="s">
        <v>2653</v>
      </c>
      <c r="C2900" s="342" t="s">
        <v>663</v>
      </c>
      <c r="D2900" s="350" t="str">
        <f t="shared" si="1266"/>
        <v>'Friendly'</v>
      </c>
      <c r="E2900" s="211">
        <f t="shared" ref="E2900:E2913" si="1291">E2899</f>
        <v>18780301</v>
      </c>
      <c r="F2900" s="262">
        <v>3</v>
      </c>
      <c r="G2900" s="211" t="s">
        <v>4786</v>
      </c>
      <c r="R2900" s="112" t="str">
        <f>IF(D2900="","", CONCATENATE("Update games set ", B2900, "= ",D2900," where game_id=", E2900))</f>
        <v>Update games set Game_type= 'Friendly' where game_id=18780301</v>
      </c>
      <c r="S2900" s="112" t="str">
        <f t="shared" si="1275"/>
        <v>Update lineups set player_name = 'Smith', raw_name = 'Smith' where game_id = 18780301 and player_order = 3</v>
      </c>
      <c r="T2900" s="112" t="str">
        <f t="shared" si="1276"/>
        <v/>
      </c>
      <c r="U2900" s="200" t="str">
        <f t="shared" si="1273"/>
        <v/>
      </c>
      <c r="V2900" s="112" t="str">
        <f t="shared" si="1277"/>
        <v/>
      </c>
      <c r="W2900" s="415" t="str">
        <f t="shared" si="1278"/>
        <v/>
      </c>
      <c r="Y2900" s="65" t="str">
        <f t="shared" si="1285"/>
        <v/>
      </c>
      <c r="Z2900" s="65" t="str">
        <f t="shared" si="1286"/>
        <v/>
      </c>
      <c r="AA2900" s="65" t="str">
        <f t="shared" si="1287"/>
        <v/>
      </c>
      <c r="AB2900" s="65" t="str">
        <f t="shared" si="1288"/>
        <v/>
      </c>
      <c r="AC2900" s="65" t="str">
        <f t="shared" si="1289"/>
        <v/>
      </c>
      <c r="AH2900" s="65" t="str">
        <f t="shared" si="1279"/>
        <v>189104093</v>
      </c>
      <c r="AI2900" s="65">
        <v>18910409</v>
      </c>
      <c r="AJ2900" s="65" t="s">
        <v>36</v>
      </c>
      <c r="AK2900" s="65">
        <v>3</v>
      </c>
      <c r="AL2900" s="65" t="s">
        <v>3596</v>
      </c>
      <c r="AN2900" s="65" t="str">
        <f t="shared" si="1274"/>
        <v/>
      </c>
    </row>
    <row r="2901" spans="1:40" ht="16.8" customHeight="1" x14ac:dyDescent="0.25">
      <c r="A2901" s="113">
        <v>4</v>
      </c>
      <c r="B2901" s="342" t="s">
        <v>4978</v>
      </c>
      <c r="C2901" s="342" t="s">
        <v>0</v>
      </c>
      <c r="D2901" s="350" t="str">
        <f t="shared" si="1266"/>
        <v>'A'</v>
      </c>
      <c r="E2901" s="211">
        <f t="shared" si="1291"/>
        <v>18780301</v>
      </c>
      <c r="F2901" s="262">
        <v>4</v>
      </c>
      <c r="G2901" s="211" t="s">
        <v>4932</v>
      </c>
      <c r="R2901" s="112" t="str">
        <f>IF(D2901="","", CONCATENATE("Update games set ", B2901, "= ",D2901," where game_id=", E2901))</f>
        <v>Update games set HAN= 'A' where game_id=18780301</v>
      </c>
      <c r="S2901" s="112" t="str">
        <f t="shared" si="1275"/>
        <v>Update lineups set player_name = 'Rawson', raw_name = 'Rawson' where game_id = 18780301 and player_order = 4</v>
      </c>
      <c r="T2901" s="112" t="str">
        <f t="shared" si="1276"/>
        <v/>
      </c>
      <c r="U2901" s="200" t="str">
        <f t="shared" si="1273"/>
        <v/>
      </c>
      <c r="V2901" s="112" t="str">
        <f t="shared" si="1277"/>
        <v/>
      </c>
      <c r="W2901" s="415" t="str">
        <f t="shared" si="1278"/>
        <v/>
      </c>
      <c r="Y2901" s="65" t="str">
        <f t="shared" si="1285"/>
        <v/>
      </c>
      <c r="Z2901" s="65" t="str">
        <f t="shared" si="1286"/>
        <v/>
      </c>
      <c r="AA2901" s="65" t="str">
        <f t="shared" si="1287"/>
        <v/>
      </c>
      <c r="AB2901" s="65" t="str">
        <f t="shared" si="1288"/>
        <v/>
      </c>
      <c r="AC2901" s="65" t="str">
        <f t="shared" si="1289"/>
        <v/>
      </c>
      <c r="AH2901" s="65" t="str">
        <f t="shared" si="1279"/>
        <v>189104094</v>
      </c>
      <c r="AI2901" s="65">
        <v>18910409</v>
      </c>
      <c r="AJ2901" s="65" t="s">
        <v>36</v>
      </c>
      <c r="AK2901" s="65">
        <v>4</v>
      </c>
      <c r="AL2901" s="65" t="s">
        <v>3645</v>
      </c>
      <c r="AN2901" s="65" t="str">
        <f t="shared" si="1274"/>
        <v/>
      </c>
    </row>
    <row r="2902" spans="1:40" ht="16.8" customHeight="1" x14ac:dyDescent="0.25">
      <c r="A2902" s="113">
        <v>4</v>
      </c>
      <c r="B2902" s="342" t="s">
        <v>5</v>
      </c>
      <c r="C2902" s="342">
        <v>1</v>
      </c>
      <c r="D2902" s="349">
        <f t="shared" si="1281"/>
        <v>1</v>
      </c>
      <c r="E2902" s="211">
        <f t="shared" si="1291"/>
        <v>18780301</v>
      </c>
      <c r="F2902" s="262">
        <v>5</v>
      </c>
      <c r="G2902" s="211" t="s">
        <v>4914</v>
      </c>
      <c r="R2902" s="112" t="str">
        <f>IF(D2902="","", CONCATENATE("Update games set ", B2902, "= ",D2902," where game_id=", E2902))</f>
        <v>Update games set F= 1 where game_id=18780301</v>
      </c>
      <c r="S2902" s="112" t="str">
        <f t="shared" si="1275"/>
        <v>Update lineups set player_name = 'Turner', raw_name = 'Turner' where game_id = 18780301 and player_order = 5</v>
      </c>
      <c r="T2902" s="112" t="str">
        <f t="shared" si="1276"/>
        <v/>
      </c>
      <c r="U2902" s="200" t="str">
        <f t="shared" si="1273"/>
        <v/>
      </c>
      <c r="V2902" s="112" t="str">
        <f t="shared" si="1277"/>
        <v/>
      </c>
      <c r="W2902" s="415" t="str">
        <f t="shared" si="1278"/>
        <v/>
      </c>
      <c r="Y2902" s="65" t="str">
        <f t="shared" si="1285"/>
        <v/>
      </c>
      <c r="Z2902" s="65" t="str">
        <f t="shared" si="1286"/>
        <v/>
      </c>
      <c r="AA2902" s="65" t="str">
        <f t="shared" si="1287"/>
        <v/>
      </c>
      <c r="AB2902" s="65" t="str">
        <f t="shared" si="1288"/>
        <v/>
      </c>
      <c r="AC2902" s="65" t="str">
        <f t="shared" si="1289"/>
        <v/>
      </c>
      <c r="AH2902" s="65" t="str">
        <f t="shared" si="1279"/>
        <v>189104095</v>
      </c>
      <c r="AI2902" s="65">
        <v>18910409</v>
      </c>
      <c r="AJ2902" s="65" t="s">
        <v>36</v>
      </c>
      <c r="AK2902" s="65">
        <v>5</v>
      </c>
      <c r="AL2902" s="65" t="s">
        <v>3590</v>
      </c>
      <c r="AN2902" s="65" t="str">
        <f t="shared" si="1274"/>
        <v/>
      </c>
    </row>
    <row r="2903" spans="1:40" ht="16.8" customHeight="1" x14ac:dyDescent="0.25">
      <c r="A2903" s="113">
        <v>4</v>
      </c>
      <c r="B2903" s="342" t="s">
        <v>0</v>
      </c>
      <c r="C2903" s="342">
        <v>1</v>
      </c>
      <c r="D2903" s="349">
        <f t="shared" si="1281"/>
        <v>1</v>
      </c>
      <c r="E2903" s="211">
        <f t="shared" si="1291"/>
        <v>18780301</v>
      </c>
      <c r="F2903" s="262">
        <v>6</v>
      </c>
      <c r="G2903" s="211" t="s">
        <v>5226</v>
      </c>
      <c r="R2903" s="112" t="str">
        <f>IF(D2903="","", CONCATENATE("Update games set ", B2903, "= ",D2903," where game_id=", E2903))</f>
        <v>Update games set A= 1 where game_id=18780301</v>
      </c>
      <c r="S2903" s="112" t="str">
        <f t="shared" si="1275"/>
        <v>Update lineups set player_name = 'Perry', raw_name = 'Perry' where game_id = 18780301 and player_order = 6</v>
      </c>
      <c r="T2903" s="112" t="str">
        <f t="shared" si="1276"/>
        <v/>
      </c>
      <c r="U2903" s="200" t="str">
        <f t="shared" si="1273"/>
        <v/>
      </c>
      <c r="V2903" s="112" t="str">
        <f t="shared" si="1277"/>
        <v/>
      </c>
      <c r="W2903" s="415" t="str">
        <f t="shared" si="1278"/>
        <v/>
      </c>
      <c r="Y2903" s="65" t="str">
        <f t="shared" si="1285"/>
        <v/>
      </c>
      <c r="Z2903" s="65" t="str">
        <f t="shared" si="1286"/>
        <v/>
      </c>
      <c r="AA2903" s="65" t="str">
        <f t="shared" si="1287"/>
        <v/>
      </c>
      <c r="AB2903" s="65" t="str">
        <f t="shared" si="1288"/>
        <v/>
      </c>
      <c r="AC2903" s="65" t="str">
        <f t="shared" si="1289"/>
        <v/>
      </c>
      <c r="AH2903" s="65" t="str">
        <f t="shared" si="1279"/>
        <v>189104096</v>
      </c>
      <c r="AI2903" s="65">
        <v>18910409</v>
      </c>
      <c r="AJ2903" s="65" t="s">
        <v>36</v>
      </c>
      <c r="AK2903" s="65">
        <v>6</v>
      </c>
      <c r="AL2903" s="65" t="s">
        <v>2029</v>
      </c>
      <c r="AN2903" s="65" t="str">
        <f t="shared" si="1274"/>
        <v/>
      </c>
    </row>
    <row r="2904" spans="1:40" ht="16.8" customHeight="1" x14ac:dyDescent="0.25">
      <c r="A2904" s="113">
        <v>4</v>
      </c>
      <c r="B2904" s="342" t="s">
        <v>23</v>
      </c>
      <c r="D2904" s="334" t="str">
        <f t="shared" ref="D2904" si="1292">IF(C2904="",IF(D2902&gt;D2903,"'W'",IF(D2902=D2903,"'D'","'L'")),_xlfn.CONCAT("'",C2904,"'"))</f>
        <v>'D'</v>
      </c>
      <c r="E2904" s="211">
        <f t="shared" si="1291"/>
        <v>18780301</v>
      </c>
      <c r="F2904" s="262">
        <v>7</v>
      </c>
      <c r="G2904" s="211" t="s">
        <v>4913</v>
      </c>
      <c r="R2904" s="112" t="str">
        <f>IF(D2904="","", CONCATENATE("Update games set ", B2904, "= ",D2904," where game_id=", E2904))</f>
        <v>Update games set Result= 'D' where game_id=18780301</v>
      </c>
      <c r="S2904" s="112" t="str">
        <f t="shared" si="1275"/>
        <v>Update lineups set player_name = 'Kirk', raw_name = 'Kirk' where game_id = 18780301 and player_order = 7</v>
      </c>
      <c r="T2904" s="112" t="str">
        <f t="shared" si="1276"/>
        <v/>
      </c>
      <c r="U2904" s="200" t="str">
        <f t="shared" si="1273"/>
        <v/>
      </c>
      <c r="V2904" s="112" t="str">
        <f t="shared" si="1277"/>
        <v/>
      </c>
      <c r="W2904" s="415" t="str">
        <f t="shared" si="1278"/>
        <v/>
      </c>
      <c r="Y2904" s="65" t="str">
        <f t="shared" si="1285"/>
        <v/>
      </c>
      <c r="Z2904" s="65" t="str">
        <f t="shared" si="1286"/>
        <v/>
      </c>
      <c r="AA2904" s="65" t="str">
        <f t="shared" si="1287"/>
        <v/>
      </c>
      <c r="AB2904" s="65" t="str">
        <f t="shared" si="1288"/>
        <v/>
      </c>
      <c r="AC2904" s="65" t="str">
        <f t="shared" si="1289"/>
        <v/>
      </c>
      <c r="AH2904" s="65" t="str">
        <f t="shared" si="1279"/>
        <v>189104097</v>
      </c>
      <c r="AI2904" s="65">
        <v>18910409</v>
      </c>
      <c r="AJ2904" s="65" t="s">
        <v>36</v>
      </c>
      <c r="AK2904" s="65">
        <v>7</v>
      </c>
      <c r="AL2904" s="65" t="s">
        <v>3444</v>
      </c>
      <c r="AN2904" s="65" t="str">
        <f t="shared" si="1274"/>
        <v/>
      </c>
    </row>
    <row r="2905" spans="1:40" ht="16.8" customHeight="1" x14ac:dyDescent="0.25">
      <c r="A2905" s="113">
        <v>4</v>
      </c>
      <c r="B2905" s="342" t="s">
        <v>768</v>
      </c>
      <c r="D2905" s="349" t="str">
        <f t="shared" si="1283"/>
        <v/>
      </c>
      <c r="E2905" s="211">
        <f t="shared" si="1291"/>
        <v>18780301</v>
      </c>
      <c r="F2905" s="262">
        <v>8</v>
      </c>
      <c r="G2905" s="211" t="s">
        <v>4940</v>
      </c>
      <c r="R2905" s="112" t="str">
        <f>IF(D2905="","", CONCATENATE("Update games set ", B2905, "= ",D2905," where game_id=", E2905))</f>
        <v/>
      </c>
      <c r="S2905" s="112" t="str">
        <f t="shared" si="1275"/>
        <v>Update lineups set player_name = 'Golland', raw_name = 'Golland' where game_id = 18780301 and player_order = 8</v>
      </c>
      <c r="T2905" s="112" t="str">
        <f t="shared" si="1276"/>
        <v/>
      </c>
      <c r="U2905" s="200" t="str">
        <f t="shared" si="1273"/>
        <v/>
      </c>
      <c r="V2905" s="112" t="str">
        <f t="shared" si="1277"/>
        <v/>
      </c>
      <c r="W2905" s="415" t="str">
        <f t="shared" si="1278"/>
        <v/>
      </c>
      <c r="Y2905" s="65" t="str">
        <f t="shared" si="1285"/>
        <v/>
      </c>
      <c r="Z2905" s="65" t="str">
        <f t="shared" si="1286"/>
        <v/>
      </c>
      <c r="AA2905" s="65" t="str">
        <f t="shared" si="1287"/>
        <v/>
      </c>
      <c r="AB2905" s="65" t="str">
        <f t="shared" si="1288"/>
        <v/>
      </c>
      <c r="AC2905" s="65" t="str">
        <f t="shared" si="1289"/>
        <v/>
      </c>
      <c r="AH2905" s="65" t="str">
        <f t="shared" si="1279"/>
        <v>189104098</v>
      </c>
      <c r="AI2905" s="65">
        <v>18910409</v>
      </c>
      <c r="AJ2905" s="65" t="s">
        <v>36</v>
      </c>
      <c r="AK2905" s="65">
        <v>8</v>
      </c>
      <c r="AL2905" s="65" t="s">
        <v>3653</v>
      </c>
      <c r="AN2905" s="65" t="str">
        <f t="shared" si="1274"/>
        <v/>
      </c>
    </row>
    <row r="2906" spans="1:40" ht="16.8" customHeight="1" x14ac:dyDescent="0.25">
      <c r="A2906" s="113">
        <v>4</v>
      </c>
      <c r="B2906" s="342" t="s">
        <v>766</v>
      </c>
      <c r="D2906" s="349" t="str">
        <f t="shared" si="1283"/>
        <v/>
      </c>
      <c r="E2906" s="211">
        <f t="shared" si="1291"/>
        <v>18780301</v>
      </c>
      <c r="F2906" s="262">
        <v>9</v>
      </c>
      <c r="G2906" s="194" t="s">
        <v>2107</v>
      </c>
      <c r="H2906" s="194"/>
      <c r="N2906" s="417"/>
      <c r="O2906" s="194"/>
      <c r="P2906" s="194"/>
      <c r="R2906" s="112" t="str">
        <f>IF(D2906="","", CONCATENATE("Update games set ", B2906, "= ",D2906," where game_id=", E2906))</f>
        <v/>
      </c>
      <c r="S2906" s="112" t="str">
        <f t="shared" si="1275"/>
        <v>Update lineups set player_name = 'Luntley', raw_name = 'Luntley' where game_id = 18780301 and player_order = 9</v>
      </c>
      <c r="T2906" s="112" t="str">
        <f t="shared" si="1276"/>
        <v/>
      </c>
      <c r="U2906" s="200" t="str">
        <f t="shared" si="1273"/>
        <v/>
      </c>
      <c r="V2906" s="112" t="str">
        <f t="shared" si="1277"/>
        <v/>
      </c>
      <c r="W2906" s="415" t="str">
        <f t="shared" si="1278"/>
        <v/>
      </c>
      <c r="Y2906" s="65" t="str">
        <f t="shared" si="1285"/>
        <v/>
      </c>
      <c r="Z2906" s="65" t="str">
        <f t="shared" si="1286"/>
        <v/>
      </c>
      <c r="AA2906" s="65" t="str">
        <f t="shared" si="1287"/>
        <v/>
      </c>
      <c r="AB2906" s="65" t="str">
        <f t="shared" si="1288"/>
        <v/>
      </c>
      <c r="AC2906" s="65" t="str">
        <f t="shared" si="1289"/>
        <v/>
      </c>
      <c r="AH2906" s="65" t="str">
        <f t="shared" si="1279"/>
        <v>189104099</v>
      </c>
      <c r="AI2906" s="65">
        <v>18910409</v>
      </c>
      <c r="AJ2906" s="65" t="s">
        <v>36</v>
      </c>
      <c r="AK2906" s="65">
        <v>9</v>
      </c>
      <c r="AL2906" s="65" t="s">
        <v>2063</v>
      </c>
      <c r="AN2906" s="65" t="str">
        <f t="shared" si="1274"/>
        <v/>
      </c>
    </row>
    <row r="2907" spans="1:40" ht="16.8" customHeight="1" x14ac:dyDescent="0.25">
      <c r="A2907" s="113">
        <v>4</v>
      </c>
      <c r="B2907" s="342" t="s">
        <v>753</v>
      </c>
      <c r="C2907" s="351"/>
      <c r="D2907" s="350" t="str">
        <f t="shared" si="1284"/>
        <v/>
      </c>
      <c r="E2907" s="211">
        <f t="shared" si="1291"/>
        <v>18780301</v>
      </c>
      <c r="F2907" s="262">
        <v>10</v>
      </c>
      <c r="G2907" s="194" t="s">
        <v>4959</v>
      </c>
      <c r="N2907" s="417"/>
      <c r="O2907" s="194"/>
      <c r="P2907" s="194"/>
      <c r="R2907" s="112" t="str">
        <f>IF(D2907="","", CONCATENATE("Update games set ", B2907, "= ",D2907," where game_id=", E2907))</f>
        <v/>
      </c>
      <c r="S2907" s="112" t="str">
        <f t="shared" si="1275"/>
        <v>Update lineups set player_name = 'Bates', raw_name = 'Bates' where game_id = 18780301 and player_order = 10</v>
      </c>
      <c r="T2907" s="112" t="str">
        <f t="shared" si="1276"/>
        <v/>
      </c>
      <c r="U2907" s="200" t="str">
        <f t="shared" si="1273"/>
        <v/>
      </c>
      <c r="V2907" s="112" t="str">
        <f t="shared" si="1277"/>
        <v/>
      </c>
      <c r="W2907" s="415" t="str">
        <f t="shared" si="1278"/>
        <v/>
      </c>
      <c r="Y2907" s="65" t="str">
        <f t="shared" si="1285"/>
        <v/>
      </c>
      <c r="Z2907" s="65" t="str">
        <f t="shared" si="1286"/>
        <v/>
      </c>
      <c r="AA2907" s="65" t="str">
        <f t="shared" si="1287"/>
        <v/>
      </c>
      <c r="AB2907" s="65" t="str">
        <f t="shared" si="1288"/>
        <v/>
      </c>
      <c r="AC2907" s="65" t="str">
        <f t="shared" si="1289"/>
        <v/>
      </c>
      <c r="AH2907" s="65" t="str">
        <f t="shared" si="1279"/>
        <v>1891040910</v>
      </c>
      <c r="AI2907" s="65">
        <v>18910409</v>
      </c>
      <c r="AJ2907" s="65" t="s">
        <v>36</v>
      </c>
      <c r="AK2907" s="65">
        <v>10</v>
      </c>
      <c r="AL2907" s="65" t="s">
        <v>3632</v>
      </c>
      <c r="AN2907" s="65" t="str">
        <f t="shared" si="1274"/>
        <v/>
      </c>
    </row>
    <row r="2908" spans="1:40" ht="16.8" customHeight="1" x14ac:dyDescent="0.25">
      <c r="A2908" s="113">
        <v>4</v>
      </c>
      <c r="B2908" s="342" t="s">
        <v>746</v>
      </c>
      <c r="C2908" s="351" t="s">
        <v>5062</v>
      </c>
      <c r="D2908" s="334" t="str">
        <f>CONCATENATE("'", LEFT(E2908,4),"-",MID(E2908,5,2),"-", MID(E2908,7,2), " ", C2908,"'")</f>
        <v>'1878-03-01 15:00'</v>
      </c>
      <c r="E2908" s="211">
        <f t="shared" si="1291"/>
        <v>18780301</v>
      </c>
      <c r="F2908" s="262">
        <v>11</v>
      </c>
      <c r="G2908" s="211" t="s">
        <v>4806</v>
      </c>
      <c r="R2908" s="112" t="str">
        <f>IF(D2908="","", CONCATENATE("Update games set ", B2908, "= ",D2908," where game_id=", E2908))</f>
        <v>Update games set Game_date= '1878-03-01 15:00' where game_id=18780301</v>
      </c>
      <c r="S2908" s="112" t="str">
        <f t="shared" si="1275"/>
        <v>Update lineups set player_name = 'SW Widdowson', raw_name = 'SW Widdowson' where game_id = 18780301 and player_order = 11</v>
      </c>
      <c r="T2908" s="112" t="str">
        <f t="shared" si="1276"/>
        <v/>
      </c>
      <c r="U2908" s="200" t="str">
        <f t="shared" si="1273"/>
        <v/>
      </c>
      <c r="V2908" s="112" t="str">
        <f t="shared" si="1277"/>
        <v/>
      </c>
      <c r="W2908" s="415" t="str">
        <f t="shared" si="1278"/>
        <v/>
      </c>
      <c r="Y2908" s="65" t="str">
        <f t="shared" si="1285"/>
        <v/>
      </c>
      <c r="Z2908" s="65" t="str">
        <f t="shared" si="1286"/>
        <v/>
      </c>
      <c r="AA2908" s="65" t="str">
        <f t="shared" si="1287"/>
        <v/>
      </c>
      <c r="AB2908" s="65" t="str">
        <f t="shared" si="1288"/>
        <v/>
      </c>
      <c r="AC2908" s="65" t="str">
        <f t="shared" si="1289"/>
        <v/>
      </c>
      <c r="AH2908" s="65" t="str">
        <f t="shared" si="1279"/>
        <v>1891040911</v>
      </c>
      <c r="AI2908" s="65">
        <v>18910409</v>
      </c>
      <c r="AJ2908" s="65" t="s">
        <v>36</v>
      </c>
      <c r="AK2908" s="65">
        <v>11</v>
      </c>
      <c r="AL2908" s="65" t="s">
        <v>3440</v>
      </c>
      <c r="AN2908" s="65" t="str">
        <f t="shared" si="1274"/>
        <v/>
      </c>
    </row>
    <row r="2909" spans="1:40" ht="16.8" customHeight="1" x14ac:dyDescent="0.25">
      <c r="A2909" s="113">
        <v>4</v>
      </c>
      <c r="B2909" s="342" t="s">
        <v>25</v>
      </c>
      <c r="D2909" s="350" t="str">
        <f t="shared" si="1266"/>
        <v/>
      </c>
      <c r="E2909" s="211">
        <f t="shared" si="1291"/>
        <v>18780301</v>
      </c>
      <c r="F2909" s="262">
        <v>12</v>
      </c>
      <c r="G2909" s="212"/>
      <c r="H2909" s="212"/>
      <c r="N2909" s="416"/>
      <c r="O2909" s="212"/>
      <c r="P2909" s="212"/>
      <c r="R2909" s="112" t="str">
        <f>IF(D2909="","", CONCATENATE("Update games set ", B2909, "= ",D2909," where game_id=", E2909))</f>
        <v/>
      </c>
      <c r="S2909" s="112" t="str">
        <f t="shared" si="1275"/>
        <v/>
      </c>
      <c r="T2909" s="112" t="str">
        <f t="shared" si="1276"/>
        <v/>
      </c>
      <c r="U2909" s="200" t="str">
        <f t="shared" si="1273"/>
        <v/>
      </c>
      <c r="V2909" s="112" t="str">
        <f t="shared" si="1277"/>
        <v/>
      </c>
      <c r="W2909" s="415" t="str">
        <f t="shared" si="1278"/>
        <v/>
      </c>
      <c r="Y2909" s="65" t="str">
        <f t="shared" si="1285"/>
        <v/>
      </c>
      <c r="Z2909" s="65" t="str">
        <f t="shared" si="1286"/>
        <v/>
      </c>
      <c r="AA2909" s="65" t="str">
        <f t="shared" si="1287"/>
        <v/>
      </c>
      <c r="AB2909" s="65" t="str">
        <f t="shared" si="1288"/>
        <v/>
      </c>
      <c r="AC2909" s="65" t="str">
        <f t="shared" si="1289"/>
        <v/>
      </c>
      <c r="AH2909" s="65" t="str">
        <f t="shared" si="1279"/>
        <v>1891040912</v>
      </c>
      <c r="AI2909" s="65">
        <v>18910409</v>
      </c>
      <c r="AJ2909" s="65" t="s">
        <v>36</v>
      </c>
      <c r="AK2909" s="65">
        <v>12</v>
      </c>
      <c r="AL2909" s="65" t="s">
        <v>653</v>
      </c>
      <c r="AN2909" s="65" t="str">
        <f t="shared" si="1274"/>
        <v/>
      </c>
    </row>
    <row r="2910" spans="1:40" ht="16.8" customHeight="1" x14ac:dyDescent="0.25">
      <c r="A2910" s="113">
        <v>4</v>
      </c>
      <c r="B2910" s="342" t="s">
        <v>475</v>
      </c>
      <c r="D2910" s="349" t="str">
        <f t="shared" si="1283"/>
        <v/>
      </c>
      <c r="E2910" s="211">
        <f t="shared" si="1291"/>
        <v>18780301</v>
      </c>
      <c r="F2910" s="262">
        <v>13</v>
      </c>
      <c r="R2910" s="112" t="str">
        <f>IF(D2910="","", CONCATENATE("Update games set ", B2910, "= ",D2910," where game_id=", E2910))</f>
        <v/>
      </c>
      <c r="S2910" s="112" t="str">
        <f t="shared" si="1275"/>
        <v/>
      </c>
      <c r="T2910" s="112" t="str">
        <f t="shared" si="1276"/>
        <v/>
      </c>
      <c r="U2910" s="200" t="str">
        <f t="shared" si="1273"/>
        <v/>
      </c>
      <c r="V2910" s="112" t="str">
        <f t="shared" si="1277"/>
        <v/>
      </c>
      <c r="W2910" s="415" t="str">
        <f t="shared" si="1278"/>
        <v/>
      </c>
      <c r="Y2910" s="65" t="str">
        <f t="shared" si="1285"/>
        <v/>
      </c>
      <c r="Z2910" s="65" t="str">
        <f t="shared" si="1286"/>
        <v/>
      </c>
      <c r="AA2910" s="65" t="str">
        <f t="shared" si="1287"/>
        <v/>
      </c>
      <c r="AB2910" s="65" t="str">
        <f t="shared" si="1288"/>
        <v/>
      </c>
      <c r="AC2910" s="65" t="str">
        <f t="shared" si="1289"/>
        <v/>
      </c>
      <c r="AH2910" s="65" t="str">
        <f t="shared" si="1279"/>
        <v>1891040913</v>
      </c>
      <c r="AI2910" s="65">
        <v>18910409</v>
      </c>
      <c r="AJ2910" s="65" t="s">
        <v>36</v>
      </c>
      <c r="AK2910" s="65">
        <v>13</v>
      </c>
      <c r="AL2910" s="65" t="s">
        <v>653</v>
      </c>
      <c r="AN2910" s="65" t="str">
        <f t="shared" si="1274"/>
        <v/>
      </c>
    </row>
    <row r="2911" spans="1:40" ht="16.8" customHeight="1" x14ac:dyDescent="0.25">
      <c r="A2911" s="113">
        <v>4</v>
      </c>
      <c r="B2911" s="342" t="s">
        <v>20</v>
      </c>
      <c r="C2911" s="342" t="s">
        <v>5225</v>
      </c>
      <c r="D2911" s="350" t="str">
        <f t="shared" si="1266"/>
        <v>'Lower Grounds, Aston'</v>
      </c>
      <c r="E2911" s="211">
        <f t="shared" si="1291"/>
        <v>18780301</v>
      </c>
      <c r="F2911" s="262">
        <v>14</v>
      </c>
      <c r="R2911" s="112" t="str">
        <f>IF(D2911="","", CONCATENATE("Update games set ", B2911, "= ",D2911," where game_id=", E2911))</f>
        <v>Update games set Ground= 'Lower Grounds, Aston' where game_id=18780301</v>
      </c>
      <c r="S2911" s="112" t="str">
        <f t="shared" si="1275"/>
        <v/>
      </c>
      <c r="T2911" s="112" t="str">
        <f t="shared" si="1276"/>
        <v/>
      </c>
      <c r="U2911" s="200" t="str">
        <f t="shared" si="1273"/>
        <v/>
      </c>
      <c r="V2911" s="112" t="str">
        <f t="shared" si="1277"/>
        <v/>
      </c>
      <c r="W2911" s="415" t="str">
        <f t="shared" si="1278"/>
        <v/>
      </c>
      <c r="Y2911" s="65" t="str">
        <f t="shared" si="1285"/>
        <v/>
      </c>
      <c r="Z2911" s="65" t="str">
        <f t="shared" si="1286"/>
        <v/>
      </c>
      <c r="AA2911" s="65" t="str">
        <f t="shared" si="1287"/>
        <v/>
      </c>
      <c r="AB2911" s="65" t="str">
        <f t="shared" si="1288"/>
        <v/>
      </c>
      <c r="AC2911" s="65" t="str">
        <f t="shared" si="1289"/>
        <v/>
      </c>
      <c r="AH2911" s="65" t="str">
        <f t="shared" si="1279"/>
        <v>1891040914</v>
      </c>
      <c r="AI2911" s="65">
        <v>18910409</v>
      </c>
      <c r="AJ2911" s="65" t="s">
        <v>36</v>
      </c>
      <c r="AK2911" s="65">
        <v>14</v>
      </c>
      <c r="AL2911" s="65" t="s">
        <v>653</v>
      </c>
      <c r="AN2911" s="65" t="str">
        <f t="shared" si="1274"/>
        <v/>
      </c>
    </row>
    <row r="2912" spans="1:40" ht="16.8" customHeight="1" x14ac:dyDescent="0.25">
      <c r="A2912" s="113">
        <v>4</v>
      </c>
      <c r="B2912" s="342" t="s">
        <v>4882</v>
      </c>
      <c r="C2912" s="342" t="str">
        <f>IF(C2911="", "", C2911)</f>
        <v>Lower Grounds, Aston</v>
      </c>
      <c r="D2912" s="350" t="str">
        <f t="shared" si="1266"/>
        <v>'Lower Grounds, Aston'</v>
      </c>
      <c r="E2912" s="211">
        <f t="shared" si="1291"/>
        <v>18780301</v>
      </c>
      <c r="F2912" s="262">
        <v>15</v>
      </c>
      <c r="R2912" s="112" t="str">
        <f>IF(D2912="","", CONCATENATE("Update games set ", B2912, "= ",D2912," where game_id=", E2912))</f>
        <v>Update games set Ground_parent= 'Lower Grounds, Aston' where game_id=18780301</v>
      </c>
      <c r="S2912" s="112" t="str">
        <f t="shared" si="1275"/>
        <v/>
      </c>
      <c r="T2912" s="112" t="str">
        <f t="shared" si="1276"/>
        <v/>
      </c>
      <c r="U2912" s="200" t="str">
        <f t="shared" si="1273"/>
        <v/>
      </c>
      <c r="V2912" s="112" t="str">
        <f t="shared" si="1277"/>
        <v/>
      </c>
      <c r="W2912" s="415" t="str">
        <f t="shared" si="1278"/>
        <v/>
      </c>
      <c r="Y2912" s="65" t="str">
        <f t="shared" si="1285"/>
        <v/>
      </c>
      <c r="Z2912" s="65" t="str">
        <f t="shared" si="1286"/>
        <v/>
      </c>
      <c r="AA2912" s="65" t="str">
        <f t="shared" si="1287"/>
        <v/>
      </c>
      <c r="AB2912" s="65" t="str">
        <f t="shared" si="1288"/>
        <v/>
      </c>
      <c r="AC2912" s="65" t="str">
        <f t="shared" si="1289"/>
        <v/>
      </c>
      <c r="AH2912" s="65" t="str">
        <f t="shared" si="1279"/>
        <v>1891040915</v>
      </c>
      <c r="AI2912" s="65">
        <v>18910409</v>
      </c>
      <c r="AJ2912" s="65" t="s">
        <v>36</v>
      </c>
      <c r="AK2912" s="65">
        <v>15</v>
      </c>
      <c r="AL2912" s="65" t="s">
        <v>653</v>
      </c>
      <c r="AN2912" s="65" t="str">
        <f t="shared" si="1274"/>
        <v/>
      </c>
    </row>
    <row r="2913" spans="1:40" s="126" customFormat="1" ht="16.8" customHeight="1" thickBot="1" x14ac:dyDescent="0.3">
      <c r="A2913" s="113">
        <v>4</v>
      </c>
      <c r="B2913" s="116" t="s">
        <v>115</v>
      </c>
      <c r="C2913" s="352"/>
      <c r="D2913" s="370" t="str">
        <f t="shared" ref="D2913" si="1293">IF(MID(E2913,5,2)*1&gt;6,_xlfn.CONCAT("'",LEFT(E2913,4),"-",MID(E2913,3,2)+1,"'"),_xlfn.CONCAT("'",LEFT(E2913,4)-1,"-",MID(E2913,3,2),"'"))</f>
        <v>'1877-78'</v>
      </c>
      <c r="E2913" s="214">
        <f t="shared" si="1291"/>
        <v>18780301</v>
      </c>
      <c r="F2913" s="266">
        <v>16</v>
      </c>
      <c r="G2913" s="343"/>
      <c r="H2913" s="343"/>
      <c r="I2913" s="267"/>
      <c r="J2913" s="214"/>
      <c r="K2913" s="266"/>
      <c r="L2913" s="266"/>
      <c r="M2913" s="266"/>
      <c r="N2913" s="419"/>
      <c r="O2913" s="343"/>
      <c r="P2913" s="343"/>
      <c r="Q2913" s="346"/>
      <c r="R2913" s="112" t="str">
        <f>IF(D2913="","", CONCATENATE("Update games set ", B2913, "= ",D2913," where game_id=", E2913))</f>
        <v>Update games set Season= '1877-78' where game_id=18780301</v>
      </c>
      <c r="S2913" s="112" t="str">
        <f t="shared" si="1275"/>
        <v/>
      </c>
      <c r="T2913" s="112" t="str">
        <f t="shared" si="1276"/>
        <v/>
      </c>
      <c r="U2913" s="200" t="str">
        <f t="shared" si="1273"/>
        <v/>
      </c>
      <c r="V2913" s="112" t="str">
        <f t="shared" si="1277"/>
        <v/>
      </c>
      <c r="W2913" s="415" t="str">
        <f t="shared" si="1278"/>
        <v/>
      </c>
      <c r="X2913" s="240"/>
      <c r="Y2913" s="65" t="str">
        <f t="shared" si="1285"/>
        <v/>
      </c>
      <c r="Z2913" s="65" t="str">
        <f t="shared" si="1286"/>
        <v/>
      </c>
      <c r="AA2913" s="65" t="str">
        <f t="shared" si="1287"/>
        <v/>
      </c>
      <c r="AB2913" s="65" t="str">
        <f t="shared" si="1288"/>
        <v/>
      </c>
      <c r="AC2913" s="65" t="str">
        <f t="shared" si="1289"/>
        <v/>
      </c>
      <c r="AH2913" s="65" t="str">
        <f t="shared" si="1279"/>
        <v>1891040916</v>
      </c>
      <c r="AI2913" s="126">
        <v>18910409</v>
      </c>
      <c r="AJ2913" s="126" t="s">
        <v>36</v>
      </c>
      <c r="AK2913" s="126">
        <v>16</v>
      </c>
      <c r="AL2913" s="126" t="s">
        <v>653</v>
      </c>
      <c r="AN2913" s="65" t="str">
        <f t="shared" si="1274"/>
        <v/>
      </c>
    </row>
    <row r="2914" spans="1:40" ht="15" thickTop="1" x14ac:dyDescent="0.25">
      <c r="A2914" s="113">
        <v>4</v>
      </c>
      <c r="B2914" s="341" t="s">
        <v>22</v>
      </c>
      <c r="C2914" s="341" t="s">
        <v>5227</v>
      </c>
      <c r="D2914" s="341" t="str">
        <f t="shared" si="1266"/>
        <v>'Birmingham'</v>
      </c>
      <c r="E2914" s="211">
        <v>18780309</v>
      </c>
      <c r="F2914" s="262">
        <v>1</v>
      </c>
      <c r="G2914" s="211" t="s">
        <v>4931</v>
      </c>
      <c r="H2914" s="212"/>
      <c r="R2914" s="112" t="str">
        <f>IF(D2914="","", CONCATENATE("Update games set ", B2914, "= ",D2914," where game_id=", E2914))</f>
        <v>Update games set Opponent= 'Birmingham' where game_id=18780309</v>
      </c>
      <c r="S2914" s="112" t="str">
        <f t="shared" si="1275"/>
        <v>Update lineups set player_name = 'Sands', raw_name = 'Sands' where game_id = 18780309 and player_order = 1</v>
      </c>
      <c r="T2914" s="112" t="str">
        <f t="shared" si="1276"/>
        <v/>
      </c>
      <c r="U2914" s="200" t="str">
        <f t="shared" si="1273"/>
        <v/>
      </c>
      <c r="V2914" s="112" t="str">
        <f t="shared" si="1277"/>
        <v/>
      </c>
      <c r="W2914" s="415" t="str">
        <f t="shared" si="1278"/>
        <v/>
      </c>
      <c r="Y2914" s="65" t="str">
        <f t="shared" si="1285"/>
        <v/>
      </c>
      <c r="Z2914" s="65" t="str">
        <f t="shared" si="1286"/>
        <v/>
      </c>
      <c r="AA2914" s="65" t="str">
        <f t="shared" si="1287"/>
        <v/>
      </c>
      <c r="AB2914" s="65" t="str">
        <f t="shared" si="1288"/>
        <v/>
      </c>
      <c r="AC2914" s="65" t="str">
        <f t="shared" si="1289"/>
        <v/>
      </c>
      <c r="AH2914" s="65" t="str">
        <f t="shared" si="1279"/>
        <v>189109031</v>
      </c>
      <c r="AI2914" s="65">
        <v>18910903</v>
      </c>
      <c r="AJ2914" s="65" t="s">
        <v>4572</v>
      </c>
      <c r="AK2914" s="65">
        <v>1</v>
      </c>
      <c r="AL2914" s="65" t="s">
        <v>2039</v>
      </c>
      <c r="AN2914" s="65" t="str">
        <f t="shared" si="1274"/>
        <v>update games set source = 'The Nottingham Forest Football Scrapbook' where game_id = 18780309</v>
      </c>
    </row>
    <row r="2915" spans="1:40" ht="16.8" customHeight="1" x14ac:dyDescent="0.25">
      <c r="A2915" s="113">
        <v>4</v>
      </c>
      <c r="B2915" s="342" t="s">
        <v>4979</v>
      </c>
      <c r="C2915" s="342" t="str">
        <f>IF(C2914="", "", C2914)</f>
        <v>Birmingham</v>
      </c>
      <c r="D2915" s="350" t="str">
        <f t="shared" ref="D2915:D2978" si="1294">IF(C2915="", "", CONCATENATE("'", C2915,"'"))</f>
        <v>'Birmingham'</v>
      </c>
      <c r="E2915" s="211">
        <f>E2914</f>
        <v>18780309</v>
      </c>
      <c r="F2915" s="262">
        <v>2</v>
      </c>
      <c r="G2915" s="211" t="s">
        <v>5228</v>
      </c>
      <c r="R2915" s="112" t="str">
        <f>IF(D2915="","", CONCATENATE("Update games set ", B2915, "= ",D2915," where game_id=", E2915))</f>
        <v>Update games set Opp_parent= 'Birmingham' where game_id=18780309</v>
      </c>
      <c r="S2915" s="112" t="str">
        <f t="shared" si="1275"/>
        <v>Update lineups set player_name = 'Cursham', raw_name = 'Cursham' where game_id = 18780309 and player_order = 2</v>
      </c>
      <c r="T2915" s="112" t="str">
        <f t="shared" si="1276"/>
        <v/>
      </c>
      <c r="U2915" s="200" t="str">
        <f t="shared" si="1273"/>
        <v/>
      </c>
      <c r="V2915" s="112" t="str">
        <f t="shared" si="1277"/>
        <v/>
      </c>
      <c r="W2915" s="415" t="str">
        <f t="shared" si="1278"/>
        <v/>
      </c>
      <c r="Y2915" s="65" t="str">
        <f t="shared" si="1285"/>
        <v/>
      </c>
      <c r="Z2915" s="65" t="str">
        <f t="shared" si="1286"/>
        <v/>
      </c>
      <c r="AA2915" s="65" t="str">
        <f t="shared" si="1287"/>
        <v/>
      </c>
      <c r="AB2915" s="65" t="str">
        <f t="shared" si="1288"/>
        <v/>
      </c>
      <c r="AC2915" s="65" t="str">
        <f t="shared" si="1289"/>
        <v/>
      </c>
      <c r="AH2915" s="65" t="str">
        <f t="shared" si="1279"/>
        <v>189109032</v>
      </c>
      <c r="AI2915" s="65">
        <v>18910903</v>
      </c>
      <c r="AJ2915" s="65" t="s">
        <v>4572</v>
      </c>
      <c r="AK2915" s="65">
        <v>2</v>
      </c>
      <c r="AL2915" s="65" t="s">
        <v>2046</v>
      </c>
      <c r="AN2915" s="65" t="str">
        <f t="shared" si="1274"/>
        <v/>
      </c>
    </row>
    <row r="2916" spans="1:40" ht="16.8" customHeight="1" x14ac:dyDescent="0.25">
      <c r="A2916" s="113">
        <v>4</v>
      </c>
      <c r="B2916" s="342" t="s">
        <v>2653</v>
      </c>
      <c r="C2916" s="342" t="s">
        <v>663</v>
      </c>
      <c r="D2916" s="350" t="str">
        <f t="shared" si="1294"/>
        <v>'Friendly'</v>
      </c>
      <c r="E2916" s="211">
        <f t="shared" ref="E2916:E2929" si="1295">E2915</f>
        <v>18780309</v>
      </c>
      <c r="F2916" s="262">
        <v>3</v>
      </c>
      <c r="G2916" s="211" t="s">
        <v>4904</v>
      </c>
      <c r="R2916" s="112" t="str">
        <f>IF(D2916="","", CONCATENATE("Update games set ", B2916, "= ",D2916," where game_id=", E2916))</f>
        <v>Update games set Game_type= 'Friendly' where game_id=18780309</v>
      </c>
      <c r="S2916" s="112" t="str">
        <f t="shared" si="1275"/>
        <v>Update lineups set player_name = 'Goodyer', raw_name = 'Goodyer' where game_id = 18780309 and player_order = 3</v>
      </c>
      <c r="T2916" s="112" t="str">
        <f t="shared" si="1276"/>
        <v/>
      </c>
      <c r="U2916" s="200" t="str">
        <f t="shared" si="1273"/>
        <v/>
      </c>
      <c r="V2916" s="112" t="str">
        <f t="shared" si="1277"/>
        <v/>
      </c>
      <c r="W2916" s="415" t="str">
        <f t="shared" si="1278"/>
        <v/>
      </c>
      <c r="Y2916" s="65" t="str">
        <f t="shared" si="1285"/>
        <v/>
      </c>
      <c r="Z2916" s="65" t="str">
        <f t="shared" si="1286"/>
        <v/>
      </c>
      <c r="AA2916" s="65" t="str">
        <f t="shared" si="1287"/>
        <v/>
      </c>
      <c r="AB2916" s="65" t="str">
        <f t="shared" si="1288"/>
        <v/>
      </c>
      <c r="AC2916" s="65" t="str">
        <f t="shared" si="1289"/>
        <v/>
      </c>
      <c r="AH2916" s="65" t="str">
        <f t="shared" si="1279"/>
        <v>189109033</v>
      </c>
      <c r="AI2916" s="65">
        <v>18910903</v>
      </c>
      <c r="AJ2916" s="65" t="s">
        <v>4572</v>
      </c>
      <c r="AK2916" s="65">
        <v>3</v>
      </c>
      <c r="AL2916" s="65" t="s">
        <v>3596</v>
      </c>
      <c r="AN2916" s="65" t="str">
        <f t="shared" si="1274"/>
        <v/>
      </c>
    </row>
    <row r="2917" spans="1:40" ht="16.8" customHeight="1" x14ac:dyDescent="0.25">
      <c r="A2917" s="113">
        <v>4</v>
      </c>
      <c r="B2917" s="342" t="s">
        <v>4978</v>
      </c>
      <c r="C2917" s="342" t="s">
        <v>0</v>
      </c>
      <c r="D2917" s="350" t="str">
        <f t="shared" si="1294"/>
        <v>'A'</v>
      </c>
      <c r="E2917" s="211">
        <f t="shared" si="1295"/>
        <v>18780309</v>
      </c>
      <c r="F2917" s="262">
        <v>4</v>
      </c>
      <c r="G2917" s="211" t="s">
        <v>4932</v>
      </c>
      <c r="R2917" s="112" t="str">
        <f>IF(D2917="","", CONCATENATE("Update games set ", B2917, "= ",D2917," where game_id=", E2917))</f>
        <v>Update games set HAN= 'A' where game_id=18780309</v>
      </c>
      <c r="S2917" s="112" t="str">
        <f t="shared" si="1275"/>
        <v>Update lineups set player_name = 'Rawson', raw_name = 'Rawson' where game_id = 18780309 and player_order = 4</v>
      </c>
      <c r="T2917" s="112" t="str">
        <f t="shared" si="1276"/>
        <v/>
      </c>
      <c r="U2917" s="200" t="str">
        <f t="shared" si="1273"/>
        <v/>
      </c>
      <c r="V2917" s="112" t="str">
        <f t="shared" si="1277"/>
        <v/>
      </c>
      <c r="W2917" s="415" t="str">
        <f t="shared" si="1278"/>
        <v/>
      </c>
      <c r="Y2917" s="65" t="str">
        <f t="shared" si="1285"/>
        <v/>
      </c>
      <c r="Z2917" s="65" t="str">
        <f t="shared" si="1286"/>
        <v/>
      </c>
      <c r="AA2917" s="65" t="str">
        <f t="shared" si="1287"/>
        <v/>
      </c>
      <c r="AB2917" s="65" t="str">
        <f t="shared" si="1288"/>
        <v/>
      </c>
      <c r="AC2917" s="65" t="str">
        <f t="shared" si="1289"/>
        <v/>
      </c>
      <c r="AH2917" s="65" t="str">
        <f t="shared" si="1279"/>
        <v>189109034</v>
      </c>
      <c r="AI2917" s="65">
        <v>18910903</v>
      </c>
      <c r="AJ2917" s="65" t="s">
        <v>4572</v>
      </c>
      <c r="AK2917" s="65">
        <v>4</v>
      </c>
      <c r="AL2917" s="65" t="s">
        <v>3252</v>
      </c>
      <c r="AN2917" s="65" t="str">
        <f t="shared" si="1274"/>
        <v/>
      </c>
    </row>
    <row r="2918" spans="1:40" ht="16.8" customHeight="1" x14ac:dyDescent="0.25">
      <c r="A2918" s="113">
        <v>4</v>
      </c>
      <c r="B2918" s="342" t="s">
        <v>5</v>
      </c>
      <c r="C2918" s="342">
        <v>3</v>
      </c>
      <c r="D2918" s="349">
        <f t="shared" si="1281"/>
        <v>3</v>
      </c>
      <c r="E2918" s="211">
        <f t="shared" si="1295"/>
        <v>18780309</v>
      </c>
      <c r="F2918" s="262">
        <v>5</v>
      </c>
      <c r="G2918" s="211" t="s">
        <v>4914</v>
      </c>
      <c r="R2918" s="112" t="str">
        <f>IF(D2918="","", CONCATENATE("Update games set ", B2918, "= ",D2918," where game_id=", E2918))</f>
        <v>Update games set F= 3 where game_id=18780309</v>
      </c>
      <c r="S2918" s="112" t="str">
        <f t="shared" si="1275"/>
        <v>Update lineups set player_name = 'Turner', raw_name = 'Turner' where game_id = 18780309 and player_order = 5</v>
      </c>
      <c r="T2918" s="112" t="str">
        <f t="shared" si="1276"/>
        <v/>
      </c>
      <c r="U2918" s="200" t="str">
        <f t="shared" si="1273"/>
        <v/>
      </c>
      <c r="V2918" s="112" t="str">
        <f t="shared" si="1277"/>
        <v/>
      </c>
      <c r="W2918" s="415" t="str">
        <f t="shared" si="1278"/>
        <v/>
      </c>
      <c r="Y2918" s="65" t="str">
        <f t="shared" si="1285"/>
        <v/>
      </c>
      <c r="Z2918" s="65" t="str">
        <f t="shared" si="1286"/>
        <v/>
      </c>
      <c r="AA2918" s="65" t="str">
        <f t="shared" si="1287"/>
        <v/>
      </c>
      <c r="AB2918" s="65" t="str">
        <f t="shared" si="1288"/>
        <v/>
      </c>
      <c r="AC2918" s="65" t="str">
        <f t="shared" si="1289"/>
        <v/>
      </c>
      <c r="AH2918" s="65" t="str">
        <f t="shared" si="1279"/>
        <v>189109035</v>
      </c>
      <c r="AI2918" s="65">
        <v>18910903</v>
      </c>
      <c r="AJ2918" s="65" t="s">
        <v>4572</v>
      </c>
      <c r="AK2918" s="65">
        <v>5</v>
      </c>
      <c r="AL2918" s="65" t="s">
        <v>3468</v>
      </c>
      <c r="AN2918" s="65" t="str">
        <f t="shared" si="1274"/>
        <v/>
      </c>
    </row>
    <row r="2919" spans="1:40" ht="16.8" customHeight="1" x14ac:dyDescent="0.25">
      <c r="A2919" s="113">
        <v>4</v>
      </c>
      <c r="B2919" s="342" t="s">
        <v>0</v>
      </c>
      <c r="C2919" s="342">
        <v>0</v>
      </c>
      <c r="D2919" s="349">
        <f t="shared" si="1281"/>
        <v>0</v>
      </c>
      <c r="E2919" s="211">
        <f t="shared" si="1295"/>
        <v>18780309</v>
      </c>
      <c r="F2919" s="262">
        <v>6</v>
      </c>
      <c r="G2919" s="211" t="s">
        <v>4940</v>
      </c>
      <c r="R2919" s="112" t="str">
        <f>IF(D2919="","", CONCATENATE("Update games set ", B2919, "= ",D2919," where game_id=", E2919))</f>
        <v>Update games set A= 0 where game_id=18780309</v>
      </c>
      <c r="S2919" s="112" t="str">
        <f t="shared" si="1275"/>
        <v>Update lineups set player_name = 'Golland', raw_name = 'Golland' where game_id = 18780309 and player_order = 6</v>
      </c>
      <c r="T2919" s="112" t="str">
        <f t="shared" si="1276"/>
        <v/>
      </c>
      <c r="U2919" s="200" t="str">
        <f t="shared" si="1273"/>
        <v/>
      </c>
      <c r="V2919" s="112" t="str">
        <f t="shared" si="1277"/>
        <v/>
      </c>
      <c r="W2919" s="415" t="str">
        <f t="shared" si="1278"/>
        <v/>
      </c>
      <c r="Y2919" s="65" t="str">
        <f t="shared" si="1285"/>
        <v/>
      </c>
      <c r="Z2919" s="65" t="str">
        <f t="shared" si="1286"/>
        <v/>
      </c>
      <c r="AA2919" s="65" t="str">
        <f t="shared" si="1287"/>
        <v/>
      </c>
      <c r="AB2919" s="65" t="str">
        <f t="shared" si="1288"/>
        <v/>
      </c>
      <c r="AC2919" s="65" t="str">
        <f t="shared" si="1289"/>
        <v/>
      </c>
      <c r="AH2919" s="65" t="str">
        <f t="shared" si="1279"/>
        <v>189109036</v>
      </c>
      <c r="AI2919" s="65">
        <v>18910903</v>
      </c>
      <c r="AJ2919" s="65" t="s">
        <v>4572</v>
      </c>
      <c r="AK2919" s="65">
        <v>6</v>
      </c>
      <c r="AL2919" s="65" t="s">
        <v>2840</v>
      </c>
      <c r="AN2919" s="65" t="str">
        <f t="shared" si="1274"/>
        <v/>
      </c>
    </row>
    <row r="2920" spans="1:40" ht="16.8" customHeight="1" x14ac:dyDescent="0.25">
      <c r="A2920" s="113">
        <v>4</v>
      </c>
      <c r="B2920" s="342" t="s">
        <v>23</v>
      </c>
      <c r="D2920" s="334" t="str">
        <f t="shared" ref="D2920" si="1296">IF(C2920="",IF(D2918&gt;D2919,"'W'",IF(D2918=D2919,"'D'","'L'")),_xlfn.CONCAT("'",C2920,"'"))</f>
        <v>'W'</v>
      </c>
      <c r="E2920" s="211">
        <f t="shared" si="1295"/>
        <v>18780309</v>
      </c>
      <c r="F2920" s="262">
        <v>7</v>
      </c>
      <c r="G2920" s="211" t="s">
        <v>2122</v>
      </c>
      <c r="R2920" s="112" t="str">
        <f>IF(D2920="","", CONCATENATE("Update games set ", B2920, "= ",D2920," where game_id=", E2920))</f>
        <v>Update games set Result= 'W' where game_id=18780309</v>
      </c>
      <c r="S2920" s="112" t="str">
        <f t="shared" si="1275"/>
        <v>Update lineups set player_name = 'Holroyd', raw_name = 'Holroyd' where game_id = 18780309 and player_order = 7</v>
      </c>
      <c r="T2920" s="112" t="str">
        <f t="shared" si="1276"/>
        <v/>
      </c>
      <c r="U2920" s="200" t="str">
        <f t="shared" si="1273"/>
        <v/>
      </c>
      <c r="V2920" s="112" t="str">
        <f t="shared" si="1277"/>
        <v/>
      </c>
      <c r="W2920" s="415" t="str">
        <f t="shared" si="1278"/>
        <v/>
      </c>
      <c r="Y2920" s="65" t="str">
        <f t="shared" si="1285"/>
        <v/>
      </c>
      <c r="Z2920" s="65" t="str">
        <f t="shared" si="1286"/>
        <v/>
      </c>
      <c r="AA2920" s="65" t="str">
        <f t="shared" si="1287"/>
        <v/>
      </c>
      <c r="AB2920" s="65" t="str">
        <f t="shared" si="1288"/>
        <v/>
      </c>
      <c r="AC2920" s="65" t="str">
        <f t="shared" si="1289"/>
        <v/>
      </c>
      <c r="AH2920" s="65" t="str">
        <f t="shared" si="1279"/>
        <v>189109037</v>
      </c>
      <c r="AI2920" s="65">
        <v>18910903</v>
      </c>
      <c r="AJ2920" s="65" t="s">
        <v>4572</v>
      </c>
      <c r="AK2920" s="65">
        <v>7</v>
      </c>
      <c r="AL2920" s="65" t="s">
        <v>3435</v>
      </c>
      <c r="AN2920" s="65" t="str">
        <f t="shared" si="1274"/>
        <v/>
      </c>
    </row>
    <row r="2921" spans="1:40" ht="16.8" customHeight="1" x14ac:dyDescent="0.25">
      <c r="A2921" s="113">
        <v>4</v>
      </c>
      <c r="B2921" s="342" t="s">
        <v>768</v>
      </c>
      <c r="D2921" s="349" t="str">
        <f t="shared" si="1283"/>
        <v/>
      </c>
      <c r="E2921" s="211">
        <f t="shared" si="1295"/>
        <v>18780309</v>
      </c>
      <c r="F2921" s="262">
        <v>8</v>
      </c>
      <c r="G2921" s="211" t="s">
        <v>5229</v>
      </c>
      <c r="R2921" s="112" t="str">
        <f>IF(D2921="","", CONCATENATE("Update games set ", B2921, "= ",D2921," where game_id=", E2921))</f>
        <v/>
      </c>
      <c r="S2921" s="112" t="str">
        <f t="shared" si="1275"/>
        <v>Update lineups set player_name = 'Greenhalgh', raw_name = 'Greenhalgh' where game_id = 18780309 and player_order = 8</v>
      </c>
      <c r="T2921" s="112" t="str">
        <f t="shared" si="1276"/>
        <v/>
      </c>
      <c r="U2921" s="200" t="str">
        <f t="shared" si="1273"/>
        <v/>
      </c>
      <c r="V2921" s="112" t="str">
        <f t="shared" si="1277"/>
        <v/>
      </c>
      <c r="W2921" s="415" t="str">
        <f t="shared" si="1278"/>
        <v/>
      </c>
      <c r="Y2921" s="65" t="str">
        <f t="shared" si="1285"/>
        <v/>
      </c>
      <c r="Z2921" s="65" t="str">
        <f t="shared" si="1286"/>
        <v/>
      </c>
      <c r="AA2921" s="65" t="str">
        <f t="shared" si="1287"/>
        <v/>
      </c>
      <c r="AB2921" s="65" t="str">
        <f t="shared" si="1288"/>
        <v/>
      </c>
      <c r="AC2921" s="65" t="str">
        <f t="shared" si="1289"/>
        <v/>
      </c>
      <c r="AH2921" s="65" t="str">
        <f t="shared" si="1279"/>
        <v>189109038</v>
      </c>
      <c r="AI2921" s="65">
        <v>18910903</v>
      </c>
      <c r="AJ2921" s="65" t="s">
        <v>4572</v>
      </c>
      <c r="AK2921" s="65">
        <v>8</v>
      </c>
      <c r="AL2921" s="65" t="s">
        <v>3653</v>
      </c>
      <c r="AN2921" s="65" t="str">
        <f t="shared" si="1274"/>
        <v/>
      </c>
    </row>
    <row r="2922" spans="1:40" ht="16.8" customHeight="1" x14ac:dyDescent="0.25">
      <c r="A2922" s="113">
        <v>4</v>
      </c>
      <c r="B2922" s="342" t="s">
        <v>766</v>
      </c>
      <c r="D2922" s="349" t="str">
        <f t="shared" si="1283"/>
        <v/>
      </c>
      <c r="E2922" s="211">
        <f t="shared" si="1295"/>
        <v>18780309</v>
      </c>
      <c r="F2922" s="262">
        <v>9</v>
      </c>
      <c r="G2922" s="194" t="s">
        <v>4913</v>
      </c>
      <c r="H2922" s="194"/>
      <c r="N2922" s="417"/>
      <c r="O2922" s="194"/>
      <c r="P2922" s="194"/>
      <c r="R2922" s="112" t="str">
        <f>IF(D2922="","", CONCATENATE("Update games set ", B2922, "= ",D2922," where game_id=", E2922))</f>
        <v/>
      </c>
      <c r="S2922" s="112" t="str">
        <f t="shared" si="1275"/>
        <v>Update lineups set player_name = 'Kirk', raw_name = 'Kirk' where game_id = 18780309 and player_order = 9</v>
      </c>
      <c r="T2922" s="112" t="str">
        <f t="shared" si="1276"/>
        <v/>
      </c>
      <c r="U2922" s="200" t="str">
        <f t="shared" si="1273"/>
        <v/>
      </c>
      <c r="V2922" s="112" t="str">
        <f t="shared" si="1277"/>
        <v/>
      </c>
      <c r="W2922" s="415" t="str">
        <f t="shared" si="1278"/>
        <v/>
      </c>
      <c r="Y2922" s="65" t="str">
        <f t="shared" si="1285"/>
        <v/>
      </c>
      <c r="Z2922" s="65" t="str">
        <f t="shared" si="1286"/>
        <v/>
      </c>
      <c r="AA2922" s="65" t="str">
        <f t="shared" si="1287"/>
        <v/>
      </c>
      <c r="AB2922" s="65" t="str">
        <f t="shared" si="1288"/>
        <v/>
      </c>
      <c r="AC2922" s="65" t="str">
        <f t="shared" si="1289"/>
        <v/>
      </c>
      <c r="AH2922" s="65" t="str">
        <f t="shared" si="1279"/>
        <v>189109039</v>
      </c>
      <c r="AI2922" s="65">
        <v>18910903</v>
      </c>
      <c r="AJ2922" s="65" t="s">
        <v>4572</v>
      </c>
      <c r="AK2922" s="65">
        <v>9</v>
      </c>
      <c r="AL2922" s="65" t="s">
        <v>3296</v>
      </c>
      <c r="AN2922" s="65" t="str">
        <f t="shared" si="1274"/>
        <v/>
      </c>
    </row>
    <row r="2923" spans="1:40" ht="16.8" customHeight="1" x14ac:dyDescent="0.25">
      <c r="A2923" s="113">
        <v>4</v>
      </c>
      <c r="B2923" s="342" t="s">
        <v>753</v>
      </c>
      <c r="C2923" s="351" t="s">
        <v>5231</v>
      </c>
      <c r="D2923" s="350" t="str">
        <f t="shared" si="1284"/>
        <v>'GF Walker'</v>
      </c>
      <c r="E2923" s="211">
        <f t="shared" si="1295"/>
        <v>18780309</v>
      </c>
      <c r="F2923" s="262">
        <v>10</v>
      </c>
      <c r="G2923" s="194" t="s">
        <v>5230</v>
      </c>
      <c r="N2923" s="417"/>
      <c r="O2923" s="194"/>
      <c r="P2923" s="194"/>
      <c r="R2923" s="112" t="str">
        <f>IF(D2923="","", CONCATENATE("Update games set ", B2923, "= ",D2923," where game_id=", E2923))</f>
        <v>Update games set Referee= 'GF Walker' where game_id=18780309</v>
      </c>
      <c r="S2923" s="112" t="str">
        <f t="shared" si="1275"/>
        <v>Update lineups set player_name = 'Dobson', raw_name = 'Dobson' where game_id = 18780309 and player_order = 10</v>
      </c>
      <c r="T2923" s="112" t="str">
        <f t="shared" si="1276"/>
        <v/>
      </c>
      <c r="U2923" s="200" t="str">
        <f t="shared" si="1273"/>
        <v/>
      </c>
      <c r="V2923" s="112" t="str">
        <f t="shared" si="1277"/>
        <v/>
      </c>
      <c r="W2923" s="415" t="str">
        <f t="shared" si="1278"/>
        <v/>
      </c>
      <c r="Y2923" s="65" t="str">
        <f t="shared" si="1285"/>
        <v/>
      </c>
      <c r="Z2923" s="65" t="str">
        <f t="shared" si="1286"/>
        <v/>
      </c>
      <c r="AA2923" s="65" t="str">
        <f t="shared" si="1287"/>
        <v/>
      </c>
      <c r="AB2923" s="65" t="str">
        <f t="shared" si="1288"/>
        <v/>
      </c>
      <c r="AC2923" s="65" t="str">
        <f t="shared" si="1289"/>
        <v/>
      </c>
      <c r="AH2923" s="65" t="str">
        <f t="shared" si="1279"/>
        <v>1891090310</v>
      </c>
      <c r="AI2923" s="65">
        <v>18910903</v>
      </c>
      <c r="AJ2923" s="65" t="s">
        <v>4572</v>
      </c>
      <c r="AK2923" s="65">
        <v>10</v>
      </c>
      <c r="AL2923" s="65" t="s">
        <v>3632</v>
      </c>
      <c r="AN2923" s="65" t="str">
        <f t="shared" si="1274"/>
        <v/>
      </c>
    </row>
    <row r="2924" spans="1:40" ht="16.8" customHeight="1" x14ac:dyDescent="0.25">
      <c r="A2924" s="113">
        <v>4</v>
      </c>
      <c r="B2924" s="342" t="s">
        <v>746</v>
      </c>
      <c r="C2924" s="351" t="s">
        <v>5062</v>
      </c>
      <c r="D2924" s="334" t="str">
        <f>CONCATENATE("'", LEFT(E2924,4),"-",MID(E2924,5,2),"-", MID(E2924,7,2), " ", C2924,"'")</f>
        <v>'1878-03-09 15:00'</v>
      </c>
      <c r="E2924" s="211">
        <f t="shared" si="1295"/>
        <v>18780309</v>
      </c>
      <c r="F2924" s="262">
        <v>11</v>
      </c>
      <c r="G2924" s="211" t="s">
        <v>4786</v>
      </c>
      <c r="H2924" s="211" t="s">
        <v>4777</v>
      </c>
      <c r="R2924" s="112" t="str">
        <f>IF(D2924="","", CONCATENATE("Update games set ", B2924, "= ",D2924," where game_id=", E2924))</f>
        <v>Update games set Game_date= '1878-03-09 15:00' where game_id=18780309</v>
      </c>
      <c r="S2924" s="112" t="str">
        <f t="shared" si="1275"/>
        <v>Update lineups set player_name = 'Smith', raw_name = 'Smith' where game_id = 18780309 and player_order = 11</v>
      </c>
      <c r="T2924" s="112" t="str">
        <f t="shared" si="1276"/>
        <v/>
      </c>
      <c r="U2924" s="200" t="str">
        <f t="shared" si="1273"/>
        <v/>
      </c>
      <c r="V2924" s="112" t="str">
        <f t="shared" si="1277"/>
        <v/>
      </c>
      <c r="W2924" s="415" t="str">
        <f t="shared" si="1278"/>
        <v/>
      </c>
      <c r="Y2924" s="65" t="str">
        <f t="shared" si="1285"/>
        <v/>
      </c>
      <c r="Z2924" s="65" t="str">
        <f t="shared" si="1286"/>
        <v/>
      </c>
      <c r="AA2924" s="65" t="str">
        <f t="shared" si="1287"/>
        <v/>
      </c>
      <c r="AB2924" s="65" t="str">
        <f t="shared" si="1288"/>
        <v/>
      </c>
      <c r="AC2924" s="65" t="str">
        <f t="shared" si="1289"/>
        <v/>
      </c>
      <c r="AH2924" s="65" t="str">
        <f t="shared" si="1279"/>
        <v>1891090311</v>
      </c>
      <c r="AI2924" s="65">
        <v>18910903</v>
      </c>
      <c r="AJ2924" s="65" t="s">
        <v>4572</v>
      </c>
      <c r="AK2924" s="65">
        <v>11</v>
      </c>
      <c r="AL2924" s="65" t="s">
        <v>3314</v>
      </c>
      <c r="AN2924" s="65" t="str">
        <f t="shared" si="1274"/>
        <v/>
      </c>
    </row>
    <row r="2925" spans="1:40" ht="16.8" customHeight="1" x14ac:dyDescent="0.25">
      <c r="A2925" s="113">
        <v>4</v>
      </c>
      <c r="B2925" s="342" t="s">
        <v>25</v>
      </c>
      <c r="D2925" s="350" t="str">
        <f t="shared" si="1294"/>
        <v/>
      </c>
      <c r="E2925" s="211">
        <f t="shared" si="1295"/>
        <v>18780309</v>
      </c>
      <c r="F2925" s="262">
        <v>12</v>
      </c>
      <c r="G2925" s="212"/>
      <c r="H2925" s="212"/>
      <c r="N2925" s="416"/>
      <c r="O2925" s="212"/>
      <c r="P2925" s="212"/>
      <c r="R2925" s="112" t="str">
        <f>IF(D2925="","", CONCATENATE("Update games set ", B2925, "= ",D2925," where game_id=", E2925))</f>
        <v/>
      </c>
      <c r="S2925" s="112" t="str">
        <f t="shared" si="1275"/>
        <v/>
      </c>
      <c r="T2925" s="112" t="str">
        <f t="shared" si="1276"/>
        <v/>
      </c>
      <c r="U2925" s="200" t="str">
        <f t="shared" si="1273"/>
        <v/>
      </c>
      <c r="V2925" s="112" t="str">
        <f t="shared" si="1277"/>
        <v/>
      </c>
      <c r="W2925" s="415" t="str">
        <f t="shared" si="1278"/>
        <v/>
      </c>
      <c r="Y2925" s="65" t="str">
        <f t="shared" si="1285"/>
        <v/>
      </c>
      <c r="Z2925" s="65" t="str">
        <f t="shared" si="1286"/>
        <v/>
      </c>
      <c r="AA2925" s="65" t="str">
        <f t="shared" si="1287"/>
        <v/>
      </c>
      <c r="AB2925" s="65" t="str">
        <f t="shared" si="1288"/>
        <v/>
      </c>
      <c r="AC2925" s="65" t="str">
        <f t="shared" si="1289"/>
        <v/>
      </c>
      <c r="AH2925" s="65" t="str">
        <f t="shared" si="1279"/>
        <v>1891090312</v>
      </c>
      <c r="AI2925" s="65">
        <v>18910903</v>
      </c>
      <c r="AJ2925" s="65" t="s">
        <v>4572</v>
      </c>
      <c r="AK2925" s="65">
        <v>12</v>
      </c>
      <c r="AL2925" s="65" t="s">
        <v>653</v>
      </c>
      <c r="AN2925" s="65" t="str">
        <f t="shared" si="1274"/>
        <v/>
      </c>
    </row>
    <row r="2926" spans="1:40" ht="16.8" customHeight="1" x14ac:dyDescent="0.25">
      <c r="A2926" s="113">
        <v>4</v>
      </c>
      <c r="B2926" s="342" t="s">
        <v>475</v>
      </c>
      <c r="D2926" s="349" t="str">
        <f t="shared" si="1283"/>
        <v/>
      </c>
      <c r="E2926" s="211">
        <f t="shared" si="1295"/>
        <v>18780309</v>
      </c>
      <c r="F2926" s="262">
        <v>13</v>
      </c>
      <c r="R2926" s="112" t="str">
        <f>IF(D2926="","", CONCATENATE("Update games set ", B2926, "= ",D2926," where game_id=", E2926))</f>
        <v/>
      </c>
      <c r="S2926" s="112" t="str">
        <f t="shared" si="1275"/>
        <v/>
      </c>
      <c r="T2926" s="112" t="str">
        <f t="shared" si="1276"/>
        <v/>
      </c>
      <c r="U2926" s="200" t="str">
        <f t="shared" si="1273"/>
        <v/>
      </c>
      <c r="V2926" s="112" t="str">
        <f t="shared" si="1277"/>
        <v/>
      </c>
      <c r="W2926" s="415" t="str">
        <f t="shared" si="1278"/>
        <v/>
      </c>
      <c r="Y2926" s="65" t="str">
        <f t="shared" si="1285"/>
        <v/>
      </c>
      <c r="Z2926" s="65" t="str">
        <f t="shared" si="1286"/>
        <v/>
      </c>
      <c r="AA2926" s="65" t="str">
        <f t="shared" si="1287"/>
        <v/>
      </c>
      <c r="AB2926" s="65" t="str">
        <f t="shared" si="1288"/>
        <v/>
      </c>
      <c r="AC2926" s="65" t="str">
        <f t="shared" si="1289"/>
        <v/>
      </c>
      <c r="AH2926" s="65" t="str">
        <f t="shared" si="1279"/>
        <v>1891090313</v>
      </c>
      <c r="AI2926" s="65">
        <v>18910903</v>
      </c>
      <c r="AJ2926" s="65" t="s">
        <v>4572</v>
      </c>
      <c r="AK2926" s="65">
        <v>13</v>
      </c>
      <c r="AL2926" s="65" t="s">
        <v>653</v>
      </c>
      <c r="AN2926" s="65" t="str">
        <f t="shared" si="1274"/>
        <v/>
      </c>
    </row>
    <row r="2927" spans="1:40" ht="16.8" customHeight="1" x14ac:dyDescent="0.25">
      <c r="A2927" s="113">
        <v>4</v>
      </c>
      <c r="B2927" s="342" t="s">
        <v>20</v>
      </c>
      <c r="C2927" s="342" t="s">
        <v>5225</v>
      </c>
      <c r="D2927" s="350" t="str">
        <f t="shared" si="1294"/>
        <v>'Lower Grounds, Aston'</v>
      </c>
      <c r="E2927" s="211">
        <f t="shared" si="1295"/>
        <v>18780309</v>
      </c>
      <c r="F2927" s="262">
        <v>14</v>
      </c>
      <c r="R2927" s="112" t="str">
        <f>IF(D2927="","", CONCATENATE("Update games set ", B2927, "= ",D2927," where game_id=", E2927))</f>
        <v>Update games set Ground= 'Lower Grounds, Aston' where game_id=18780309</v>
      </c>
      <c r="S2927" s="112" t="str">
        <f t="shared" si="1275"/>
        <v/>
      </c>
      <c r="T2927" s="112" t="str">
        <f t="shared" si="1276"/>
        <v/>
      </c>
      <c r="U2927" s="200" t="str">
        <f t="shared" si="1273"/>
        <v/>
      </c>
      <c r="V2927" s="112" t="str">
        <f t="shared" si="1277"/>
        <v/>
      </c>
      <c r="W2927" s="415" t="str">
        <f t="shared" si="1278"/>
        <v/>
      </c>
      <c r="Y2927" s="65" t="str">
        <f t="shared" si="1285"/>
        <v/>
      </c>
      <c r="Z2927" s="65" t="str">
        <f t="shared" si="1286"/>
        <v/>
      </c>
      <c r="AA2927" s="65" t="str">
        <f t="shared" si="1287"/>
        <v/>
      </c>
      <c r="AB2927" s="65" t="str">
        <f t="shared" si="1288"/>
        <v/>
      </c>
      <c r="AC2927" s="65" t="str">
        <f t="shared" si="1289"/>
        <v/>
      </c>
      <c r="AH2927" s="65" t="str">
        <f t="shared" si="1279"/>
        <v>1891090314</v>
      </c>
      <c r="AI2927" s="65">
        <v>18910903</v>
      </c>
      <c r="AJ2927" s="65" t="s">
        <v>4572</v>
      </c>
      <c r="AK2927" s="65">
        <v>14</v>
      </c>
      <c r="AL2927" s="65" t="s">
        <v>653</v>
      </c>
      <c r="AN2927" s="65" t="str">
        <f t="shared" si="1274"/>
        <v/>
      </c>
    </row>
    <row r="2928" spans="1:40" ht="16.8" customHeight="1" x14ac:dyDescent="0.25">
      <c r="A2928" s="113">
        <v>4</v>
      </c>
      <c r="B2928" s="342" t="s">
        <v>4882</v>
      </c>
      <c r="C2928" s="342" t="str">
        <f>IF(C2927="", "", C2927)</f>
        <v>Lower Grounds, Aston</v>
      </c>
      <c r="D2928" s="350" t="str">
        <f t="shared" si="1294"/>
        <v>'Lower Grounds, Aston'</v>
      </c>
      <c r="E2928" s="211">
        <f t="shared" si="1295"/>
        <v>18780309</v>
      </c>
      <c r="F2928" s="262">
        <v>15</v>
      </c>
      <c r="R2928" s="112" t="str">
        <f>IF(D2928="","", CONCATENATE("Update games set ", B2928, "= ",D2928," where game_id=", E2928))</f>
        <v>Update games set Ground_parent= 'Lower Grounds, Aston' where game_id=18780309</v>
      </c>
      <c r="S2928" s="112" t="str">
        <f t="shared" si="1275"/>
        <v/>
      </c>
      <c r="T2928" s="112" t="str">
        <f t="shared" si="1276"/>
        <v/>
      </c>
      <c r="U2928" s="200" t="str">
        <f t="shared" si="1273"/>
        <v/>
      </c>
      <c r="V2928" s="112" t="str">
        <f t="shared" si="1277"/>
        <v/>
      </c>
      <c r="W2928" s="415" t="str">
        <f t="shared" si="1278"/>
        <v/>
      </c>
      <c r="Y2928" s="65" t="str">
        <f t="shared" si="1285"/>
        <v/>
      </c>
      <c r="Z2928" s="65" t="str">
        <f t="shared" si="1286"/>
        <v/>
      </c>
      <c r="AA2928" s="65" t="str">
        <f t="shared" si="1287"/>
        <v/>
      </c>
      <c r="AB2928" s="65" t="str">
        <f t="shared" si="1288"/>
        <v/>
      </c>
      <c r="AC2928" s="65" t="str">
        <f t="shared" si="1289"/>
        <v/>
      </c>
      <c r="AH2928" s="65" t="str">
        <f t="shared" si="1279"/>
        <v>1891090315</v>
      </c>
      <c r="AI2928" s="65">
        <v>18910903</v>
      </c>
      <c r="AJ2928" s="65" t="s">
        <v>4572</v>
      </c>
      <c r="AK2928" s="65">
        <v>15</v>
      </c>
      <c r="AL2928" s="65" t="s">
        <v>653</v>
      </c>
      <c r="AN2928" s="65" t="str">
        <f t="shared" si="1274"/>
        <v/>
      </c>
    </row>
    <row r="2929" spans="1:40" s="126" customFormat="1" ht="16.8" customHeight="1" thickBot="1" x14ac:dyDescent="0.3">
      <c r="A2929" s="113">
        <v>4</v>
      </c>
      <c r="B2929" s="116" t="s">
        <v>115</v>
      </c>
      <c r="C2929" s="352"/>
      <c r="D2929" s="370" t="str">
        <f t="shared" ref="D2929" si="1297">IF(MID(E2929,5,2)*1&gt;6,_xlfn.CONCAT("'",LEFT(E2929,4),"-",MID(E2929,3,2)+1,"'"),_xlfn.CONCAT("'",LEFT(E2929,4)-1,"-",MID(E2929,3,2),"'"))</f>
        <v>'1877-78'</v>
      </c>
      <c r="E2929" s="214">
        <f t="shared" si="1295"/>
        <v>18780309</v>
      </c>
      <c r="F2929" s="266">
        <v>16</v>
      </c>
      <c r="G2929" s="343"/>
      <c r="H2929" s="343"/>
      <c r="I2929" s="267"/>
      <c r="J2929" s="214"/>
      <c r="K2929" s="266"/>
      <c r="L2929" s="266"/>
      <c r="M2929" s="266"/>
      <c r="N2929" s="419"/>
      <c r="O2929" s="343"/>
      <c r="P2929" s="343"/>
      <c r="Q2929" s="346"/>
      <c r="R2929" s="112" t="str">
        <f>IF(D2929="","", CONCATENATE("Update games set ", B2929, "= ",D2929," where game_id=", E2929))</f>
        <v>Update games set Season= '1877-78' where game_id=18780309</v>
      </c>
      <c r="S2929" s="112" t="str">
        <f t="shared" si="1275"/>
        <v/>
      </c>
      <c r="T2929" s="112" t="str">
        <f t="shared" si="1276"/>
        <v/>
      </c>
      <c r="U2929" s="200" t="str">
        <f t="shared" si="1273"/>
        <v/>
      </c>
      <c r="V2929" s="112" t="str">
        <f t="shared" si="1277"/>
        <v/>
      </c>
      <c r="W2929" s="415" t="str">
        <f t="shared" si="1278"/>
        <v/>
      </c>
      <c r="X2929" s="240"/>
      <c r="Y2929" s="65" t="str">
        <f t="shared" si="1285"/>
        <v/>
      </c>
      <c r="Z2929" s="65" t="str">
        <f t="shared" si="1286"/>
        <v/>
      </c>
      <c r="AA2929" s="65" t="str">
        <f t="shared" si="1287"/>
        <v/>
      </c>
      <c r="AB2929" s="65" t="str">
        <f t="shared" si="1288"/>
        <v/>
      </c>
      <c r="AC2929" s="65" t="str">
        <f t="shared" si="1289"/>
        <v/>
      </c>
      <c r="AH2929" s="65" t="str">
        <f t="shared" si="1279"/>
        <v>1891090316</v>
      </c>
      <c r="AI2929" s="126">
        <v>18910903</v>
      </c>
      <c r="AJ2929" s="126" t="s">
        <v>4572</v>
      </c>
      <c r="AK2929" s="126">
        <v>16</v>
      </c>
      <c r="AL2929" s="126" t="s">
        <v>653</v>
      </c>
      <c r="AN2929" s="65" t="str">
        <f t="shared" si="1274"/>
        <v/>
      </c>
    </row>
    <row r="2930" spans="1:40" ht="15" thickTop="1" x14ac:dyDescent="0.25">
      <c r="A2930" s="113">
        <v>4</v>
      </c>
      <c r="B2930" s="341" t="s">
        <v>22</v>
      </c>
      <c r="C2930" s="341" t="s">
        <v>5247</v>
      </c>
      <c r="D2930" s="341" t="str">
        <f t="shared" si="1294"/>
        <v>'Wednesbury Strollers'</v>
      </c>
      <c r="E2930" s="211">
        <v>18831025</v>
      </c>
      <c r="F2930" s="262">
        <v>1</v>
      </c>
      <c r="G2930" s="211" t="s">
        <v>3417</v>
      </c>
      <c r="H2930" s="212"/>
      <c r="R2930" s="112" t="str">
        <f>IF(D2930="","", CONCATENATE("Update games set ", B2930, "= ",D2930," where game_id=", E2930))</f>
        <v>Update games set Opponent= 'Wednesbury Strollers' where game_id=18831025</v>
      </c>
      <c r="S2930" s="112" t="str">
        <f t="shared" si="1275"/>
        <v>Update lineups set player_name = 'W Luntley', raw_name = 'W Luntley' where game_id = 18831025 and player_order = 1</v>
      </c>
      <c r="T2930" s="112" t="str">
        <f t="shared" si="1276"/>
        <v/>
      </c>
      <c r="U2930" s="200" t="str">
        <f t="shared" si="1273"/>
        <v/>
      </c>
      <c r="V2930" s="112" t="str">
        <f t="shared" si="1277"/>
        <v/>
      </c>
      <c r="W2930" s="415" t="str">
        <f t="shared" si="1278"/>
        <v/>
      </c>
      <c r="Y2930" s="65" t="str">
        <f t="shared" si="1285"/>
        <v/>
      </c>
      <c r="Z2930" s="65" t="str">
        <f t="shared" si="1286"/>
        <v/>
      </c>
      <c r="AA2930" s="65" t="str">
        <f t="shared" si="1287"/>
        <v/>
      </c>
      <c r="AB2930" s="65" t="str">
        <f t="shared" si="1288"/>
        <v/>
      </c>
      <c r="AC2930" s="65" t="str">
        <f t="shared" si="1289"/>
        <v/>
      </c>
      <c r="AH2930" s="65" t="str">
        <f t="shared" si="1279"/>
        <v>189109051</v>
      </c>
      <c r="AI2930" s="65">
        <v>18910905</v>
      </c>
      <c r="AJ2930" s="65" t="s">
        <v>5369</v>
      </c>
      <c r="AK2930" s="65">
        <v>1</v>
      </c>
      <c r="AL2930" s="65" t="s">
        <v>2039</v>
      </c>
      <c r="AN2930" s="65" t="str">
        <f t="shared" si="1274"/>
        <v>update games set source = 'The Nottingham Forest Football Scrapbook' where game_id = 18831025</v>
      </c>
    </row>
    <row r="2931" spans="1:40" ht="16.8" customHeight="1" x14ac:dyDescent="0.25">
      <c r="A2931" s="113">
        <v>4</v>
      </c>
      <c r="B2931" s="342" t="s">
        <v>4979</v>
      </c>
      <c r="C2931" s="342" t="str">
        <f>IF(C2930="", "", C2930)</f>
        <v>Wednesbury Strollers</v>
      </c>
      <c r="D2931" s="350" t="str">
        <f t="shared" si="1294"/>
        <v>'Wednesbury Strollers'</v>
      </c>
      <c r="E2931" s="211">
        <f>E2930</f>
        <v>18831025</v>
      </c>
      <c r="F2931" s="262">
        <v>2</v>
      </c>
      <c r="G2931" s="211" t="s">
        <v>4976</v>
      </c>
      <c r="R2931" s="112" t="str">
        <f>IF(D2931="","", CONCATENATE("Update games set ", B2931, "= ",D2931," where game_id=", E2931))</f>
        <v>Update games set Opp_parent= 'Wednesbury Strollers' where game_id=18831025</v>
      </c>
      <c r="S2931" s="112" t="str">
        <f t="shared" si="1275"/>
        <v>Update lineups set player_name = 'CJ Caborn', raw_name = 'CJ Caborn' where game_id = 18831025 and player_order = 2</v>
      </c>
      <c r="T2931" s="112" t="str">
        <f t="shared" si="1276"/>
        <v/>
      </c>
      <c r="U2931" s="200" t="str">
        <f t="shared" si="1273"/>
        <v/>
      </c>
      <c r="V2931" s="112" t="str">
        <f t="shared" si="1277"/>
        <v/>
      </c>
      <c r="W2931" s="415" t="str">
        <f t="shared" si="1278"/>
        <v/>
      </c>
      <c r="Y2931" s="65" t="str">
        <f t="shared" si="1285"/>
        <v/>
      </c>
      <c r="Z2931" s="65" t="str">
        <f t="shared" si="1286"/>
        <v/>
      </c>
      <c r="AA2931" s="65" t="str">
        <f t="shared" si="1287"/>
        <v/>
      </c>
      <c r="AB2931" s="65" t="str">
        <f t="shared" si="1288"/>
        <v/>
      </c>
      <c r="AC2931" s="65" t="str">
        <f t="shared" si="1289"/>
        <v/>
      </c>
      <c r="AH2931" s="65" t="str">
        <f t="shared" si="1279"/>
        <v>189109052</v>
      </c>
      <c r="AI2931" s="65">
        <v>18910905</v>
      </c>
      <c r="AJ2931" s="65" t="s">
        <v>5369</v>
      </c>
      <c r="AK2931" s="65">
        <v>2</v>
      </c>
      <c r="AL2931" s="65" t="s">
        <v>3572</v>
      </c>
      <c r="AN2931" s="65" t="str">
        <f t="shared" si="1274"/>
        <v/>
      </c>
    </row>
    <row r="2932" spans="1:40" ht="16.8" customHeight="1" x14ac:dyDescent="0.25">
      <c r="A2932" s="113">
        <v>4</v>
      </c>
      <c r="B2932" s="342" t="s">
        <v>2653</v>
      </c>
      <c r="C2932" s="342" t="s">
        <v>664</v>
      </c>
      <c r="D2932" s="350" t="str">
        <f t="shared" si="1294"/>
        <v>'Wednesbury Cup'</v>
      </c>
      <c r="E2932" s="211">
        <f t="shared" ref="E2932:E2945" si="1298">E2931</f>
        <v>18831025</v>
      </c>
      <c r="F2932" s="262">
        <v>3</v>
      </c>
      <c r="G2932" s="211" t="s">
        <v>5033</v>
      </c>
      <c r="R2932" s="112" t="str">
        <f>IF(D2932="","", CONCATENATE("Update games set ", B2932, "= ",D2932," where game_id=", E2932))</f>
        <v>Update games set Game_type= 'Wednesbury Cup' where game_id=18831025</v>
      </c>
      <c r="S2932" s="112" t="str">
        <f t="shared" si="1275"/>
        <v>Update lineups set player_name = 'WT Hancock', raw_name = 'WT Hancock' where game_id = 18831025 and player_order = 3</v>
      </c>
      <c r="T2932" s="112" t="str">
        <f t="shared" si="1276"/>
        <v/>
      </c>
      <c r="U2932" s="200" t="str">
        <f t="shared" si="1273"/>
        <v/>
      </c>
      <c r="V2932" s="112" t="str">
        <f t="shared" si="1277"/>
        <v/>
      </c>
      <c r="W2932" s="415" t="str">
        <f t="shared" si="1278"/>
        <v/>
      </c>
      <c r="Y2932" s="65" t="str">
        <f t="shared" si="1285"/>
        <v/>
      </c>
      <c r="Z2932" s="65" t="str">
        <f t="shared" si="1286"/>
        <v/>
      </c>
      <c r="AA2932" s="65" t="str">
        <f t="shared" si="1287"/>
        <v/>
      </c>
      <c r="AB2932" s="65" t="str">
        <f t="shared" si="1288"/>
        <v/>
      </c>
      <c r="AC2932" s="65" t="str">
        <f t="shared" si="1289"/>
        <v/>
      </c>
      <c r="AH2932" s="65" t="str">
        <f t="shared" si="1279"/>
        <v>189109053</v>
      </c>
      <c r="AI2932" s="65">
        <v>18910905</v>
      </c>
      <c r="AJ2932" s="65" t="s">
        <v>5369</v>
      </c>
      <c r="AK2932" s="65">
        <v>3</v>
      </c>
      <c r="AL2932" s="65" t="s">
        <v>3596</v>
      </c>
      <c r="AN2932" s="65" t="str">
        <f t="shared" si="1274"/>
        <v/>
      </c>
    </row>
    <row r="2933" spans="1:40" ht="16.8" customHeight="1" x14ac:dyDescent="0.25">
      <c r="A2933" s="113">
        <v>4</v>
      </c>
      <c r="B2933" s="342" t="s">
        <v>4978</v>
      </c>
      <c r="C2933" s="342" t="s">
        <v>5065</v>
      </c>
      <c r="D2933" s="350" t="str">
        <f t="shared" si="1294"/>
        <v>'H'</v>
      </c>
      <c r="E2933" s="211">
        <f t="shared" si="1298"/>
        <v>18831025</v>
      </c>
      <c r="F2933" s="262">
        <v>4</v>
      </c>
      <c r="G2933" s="211" t="s">
        <v>5007</v>
      </c>
      <c r="R2933" s="112" t="str">
        <f>IF(D2933="","", CONCATENATE("Update games set ", B2933, "= ",D2933," where game_id=", E2933))</f>
        <v>Update games set HAN= 'H' where game_id=18831025</v>
      </c>
      <c r="S2933" s="112" t="str">
        <f t="shared" si="1275"/>
        <v>Update lineups set player_name = 'S Norman', raw_name = 'S Norman' where game_id = 18831025 and player_order = 4</v>
      </c>
      <c r="T2933" s="112" t="str">
        <f t="shared" si="1276"/>
        <v/>
      </c>
      <c r="U2933" s="200" t="str">
        <f t="shared" si="1273"/>
        <v/>
      </c>
      <c r="V2933" s="112" t="str">
        <f t="shared" si="1277"/>
        <v/>
      </c>
      <c r="W2933" s="415" t="str">
        <f t="shared" si="1278"/>
        <v/>
      </c>
      <c r="Y2933" s="65" t="str">
        <f t="shared" si="1285"/>
        <v/>
      </c>
      <c r="Z2933" s="65" t="str">
        <f t="shared" si="1286"/>
        <v/>
      </c>
      <c r="AA2933" s="65" t="str">
        <f t="shared" si="1287"/>
        <v/>
      </c>
      <c r="AB2933" s="65" t="str">
        <f t="shared" si="1288"/>
        <v/>
      </c>
      <c r="AC2933" s="65" t="str">
        <f t="shared" si="1289"/>
        <v/>
      </c>
      <c r="AH2933" s="65" t="str">
        <f t="shared" si="1279"/>
        <v>189109054</v>
      </c>
      <c r="AI2933" s="65">
        <v>18910905</v>
      </c>
      <c r="AJ2933" s="65" t="s">
        <v>5369</v>
      </c>
      <c r="AK2933" s="65">
        <v>4</v>
      </c>
      <c r="AL2933" s="65" t="s">
        <v>3252</v>
      </c>
      <c r="AN2933" s="65" t="str">
        <f t="shared" si="1274"/>
        <v/>
      </c>
    </row>
    <row r="2934" spans="1:40" ht="16.8" customHeight="1" x14ac:dyDescent="0.25">
      <c r="A2934" s="113">
        <v>4</v>
      </c>
      <c r="B2934" s="342" t="s">
        <v>5</v>
      </c>
      <c r="C2934" s="342">
        <v>9</v>
      </c>
      <c r="D2934" s="349">
        <f t="shared" si="1281"/>
        <v>9</v>
      </c>
      <c r="E2934" s="211">
        <f t="shared" si="1298"/>
        <v>18831025</v>
      </c>
      <c r="F2934" s="262">
        <v>5</v>
      </c>
      <c r="G2934" s="211" t="s">
        <v>4998</v>
      </c>
      <c r="R2934" s="112" t="str">
        <f>IF(D2934="","", CONCATENATE("Update games set ", B2934, "= ",D2934," where game_id=", E2934))</f>
        <v>Update games set F= 9 where game_id=18831025</v>
      </c>
      <c r="S2934" s="112" t="str">
        <f t="shared" si="1275"/>
        <v>Update lineups set player_name = 'H Billyeald', raw_name = 'H Billyeald' where game_id = 18831025 and player_order = 5</v>
      </c>
      <c r="T2934" s="112" t="str">
        <f t="shared" si="1276"/>
        <v/>
      </c>
      <c r="U2934" s="200" t="str">
        <f t="shared" si="1273"/>
        <v/>
      </c>
      <c r="V2934" s="112" t="str">
        <f t="shared" si="1277"/>
        <v/>
      </c>
      <c r="W2934" s="415" t="str">
        <f t="shared" si="1278"/>
        <v/>
      </c>
      <c r="Y2934" s="65" t="str">
        <f t="shared" si="1285"/>
        <v/>
      </c>
      <c r="Z2934" s="65" t="str">
        <f t="shared" si="1286"/>
        <v/>
      </c>
      <c r="AA2934" s="65" t="str">
        <f t="shared" si="1287"/>
        <v/>
      </c>
      <c r="AB2934" s="65" t="str">
        <f t="shared" si="1288"/>
        <v/>
      </c>
      <c r="AC2934" s="65" t="str">
        <f t="shared" si="1289"/>
        <v/>
      </c>
      <c r="AH2934" s="65" t="str">
        <f t="shared" si="1279"/>
        <v>189109055</v>
      </c>
      <c r="AI2934" s="65">
        <v>18910905</v>
      </c>
      <c r="AJ2934" s="65" t="s">
        <v>5369</v>
      </c>
      <c r="AK2934" s="65">
        <v>5</v>
      </c>
      <c r="AL2934" s="65" t="s">
        <v>3468</v>
      </c>
      <c r="AN2934" s="65" t="str">
        <f t="shared" si="1274"/>
        <v/>
      </c>
    </row>
    <row r="2935" spans="1:40" ht="16.8" customHeight="1" x14ac:dyDescent="0.25">
      <c r="A2935" s="113">
        <v>4</v>
      </c>
      <c r="B2935" s="342" t="s">
        <v>0</v>
      </c>
      <c r="C2935" s="342">
        <v>2</v>
      </c>
      <c r="D2935" s="349">
        <f t="shared" si="1281"/>
        <v>2</v>
      </c>
      <c r="E2935" s="211">
        <f t="shared" si="1298"/>
        <v>18831025</v>
      </c>
      <c r="F2935" s="262">
        <v>6</v>
      </c>
      <c r="G2935" s="211" t="s">
        <v>5067</v>
      </c>
      <c r="R2935" s="112" t="str">
        <f>IF(D2935="","", CONCATENATE("Update games set ", B2935, "= ",D2935," where game_id=", E2935))</f>
        <v>Update games set A= 2 where game_id=18831025</v>
      </c>
      <c r="S2935" s="112" t="str">
        <f t="shared" si="1275"/>
        <v>Update lineups set player_name = 'A Ward', raw_name = 'A Ward' where game_id = 18831025 and player_order = 6</v>
      </c>
      <c r="T2935" s="112" t="str">
        <f t="shared" si="1276"/>
        <v/>
      </c>
      <c r="U2935" s="200" t="str">
        <f t="shared" si="1273"/>
        <v/>
      </c>
      <c r="V2935" s="112" t="str">
        <f t="shared" si="1277"/>
        <v/>
      </c>
      <c r="W2935" s="415" t="str">
        <f t="shared" si="1278"/>
        <v/>
      </c>
      <c r="Y2935" s="65" t="str">
        <f t="shared" si="1285"/>
        <v/>
      </c>
      <c r="Z2935" s="65" t="str">
        <f t="shared" si="1286"/>
        <v/>
      </c>
      <c r="AA2935" s="65" t="str">
        <f t="shared" si="1287"/>
        <v/>
      </c>
      <c r="AB2935" s="65" t="str">
        <f t="shared" si="1288"/>
        <v/>
      </c>
      <c r="AC2935" s="65" t="str">
        <f t="shared" si="1289"/>
        <v/>
      </c>
      <c r="AH2935" s="65" t="str">
        <f t="shared" si="1279"/>
        <v>189109056</v>
      </c>
      <c r="AI2935" s="65">
        <v>18910905</v>
      </c>
      <c r="AJ2935" s="65" t="s">
        <v>5369</v>
      </c>
      <c r="AK2935" s="65">
        <v>6</v>
      </c>
      <c r="AL2935" s="65" t="s">
        <v>2840</v>
      </c>
      <c r="AN2935" s="65" t="str">
        <f t="shared" si="1274"/>
        <v/>
      </c>
    </row>
    <row r="2936" spans="1:40" ht="16.8" customHeight="1" x14ac:dyDescent="0.25">
      <c r="A2936" s="113">
        <v>4</v>
      </c>
      <c r="B2936" s="342" t="s">
        <v>23</v>
      </c>
      <c r="D2936" s="334" t="str">
        <f t="shared" ref="D2936" si="1299">IF(C2936="",IF(D2934&gt;D2935,"'W'",IF(D2934=D2935,"'D'","'L'")),_xlfn.CONCAT("'",C2936,"'"))</f>
        <v>'W'</v>
      </c>
      <c r="E2936" s="211">
        <f t="shared" si="1298"/>
        <v>18831025</v>
      </c>
      <c r="F2936" s="262">
        <v>7</v>
      </c>
      <c r="G2936" s="211" t="s">
        <v>4946</v>
      </c>
      <c r="R2936" s="112" t="str">
        <f>IF(D2936="","", CONCATENATE("Update games set ", B2936, "= ",D2936," where game_id=", E2936))</f>
        <v>Update games set Result= 'W' where game_id=18831025</v>
      </c>
      <c r="S2936" s="112" t="str">
        <f t="shared" si="1275"/>
        <v>Update lineups set player_name = 'L Lindley', raw_name = 'L Lindley' where game_id = 18831025 and player_order = 7</v>
      </c>
      <c r="T2936" s="112" t="str">
        <f t="shared" si="1276"/>
        <v/>
      </c>
      <c r="U2936" s="200" t="str">
        <f t="shared" si="1273"/>
        <v/>
      </c>
      <c r="V2936" s="112" t="str">
        <f t="shared" si="1277"/>
        <v/>
      </c>
      <c r="W2936" s="415" t="str">
        <f t="shared" si="1278"/>
        <v/>
      </c>
      <c r="Y2936" s="65" t="str">
        <f t="shared" si="1285"/>
        <v/>
      </c>
      <c r="Z2936" s="65" t="str">
        <f t="shared" si="1286"/>
        <v/>
      </c>
      <c r="AA2936" s="65" t="str">
        <f t="shared" si="1287"/>
        <v/>
      </c>
      <c r="AB2936" s="65" t="str">
        <f t="shared" si="1288"/>
        <v/>
      </c>
      <c r="AC2936" s="65" t="str">
        <f t="shared" si="1289"/>
        <v/>
      </c>
      <c r="AH2936" s="65" t="str">
        <f t="shared" si="1279"/>
        <v>189109057</v>
      </c>
      <c r="AI2936" s="65">
        <v>18910905</v>
      </c>
      <c r="AJ2936" s="65" t="s">
        <v>5369</v>
      </c>
      <c r="AK2936" s="65">
        <v>7</v>
      </c>
      <c r="AL2936" s="65" t="s">
        <v>3435</v>
      </c>
      <c r="AN2936" s="65" t="str">
        <f t="shared" si="1274"/>
        <v/>
      </c>
    </row>
    <row r="2937" spans="1:40" ht="16.8" customHeight="1" x14ac:dyDescent="0.25">
      <c r="A2937" s="113">
        <v>4</v>
      </c>
      <c r="B2937" s="342" t="s">
        <v>768</v>
      </c>
      <c r="D2937" s="349" t="str">
        <f t="shared" si="1283"/>
        <v/>
      </c>
      <c r="E2937" s="211">
        <f t="shared" si="1298"/>
        <v>18831025</v>
      </c>
      <c r="F2937" s="262">
        <v>8</v>
      </c>
      <c r="G2937" s="211" t="s">
        <v>3688</v>
      </c>
      <c r="R2937" s="112" t="str">
        <f>IF(D2937="","", CONCATENATE("Update games set ", B2937, "= ",D2937," where game_id=", E2937))</f>
        <v/>
      </c>
      <c r="S2937" s="112" t="str">
        <f t="shared" si="1275"/>
        <v>Update lineups set player_name = 'J Luntley', raw_name = 'J Luntley' where game_id = 18831025 and player_order = 8</v>
      </c>
      <c r="T2937" s="112" t="str">
        <f t="shared" si="1276"/>
        <v/>
      </c>
      <c r="U2937" s="200" t="str">
        <f t="shared" si="1273"/>
        <v/>
      </c>
      <c r="V2937" s="112" t="str">
        <f t="shared" si="1277"/>
        <v/>
      </c>
      <c r="W2937" s="415" t="str">
        <f t="shared" si="1278"/>
        <v/>
      </c>
      <c r="Y2937" s="65" t="str">
        <f t="shared" si="1285"/>
        <v/>
      </c>
      <c r="Z2937" s="65" t="str">
        <f t="shared" si="1286"/>
        <v/>
      </c>
      <c r="AA2937" s="65" t="str">
        <f t="shared" si="1287"/>
        <v/>
      </c>
      <c r="AB2937" s="65" t="str">
        <f t="shared" si="1288"/>
        <v/>
      </c>
      <c r="AC2937" s="65" t="str">
        <f t="shared" si="1289"/>
        <v/>
      </c>
      <c r="AH2937" s="65" t="str">
        <f t="shared" si="1279"/>
        <v>189109058</v>
      </c>
      <c r="AI2937" s="65">
        <v>18910905</v>
      </c>
      <c r="AJ2937" s="65" t="s">
        <v>5369</v>
      </c>
      <c r="AK2937" s="65">
        <v>8</v>
      </c>
      <c r="AL2937" s="65" t="s">
        <v>3653</v>
      </c>
      <c r="AN2937" s="65" t="str">
        <f t="shared" si="1274"/>
        <v/>
      </c>
    </row>
    <row r="2938" spans="1:40" ht="16.8" customHeight="1" x14ac:dyDescent="0.25">
      <c r="A2938" s="113">
        <v>4</v>
      </c>
      <c r="B2938" s="342" t="s">
        <v>766</v>
      </c>
      <c r="D2938" s="349" t="str">
        <f t="shared" si="1283"/>
        <v/>
      </c>
      <c r="E2938" s="211">
        <f t="shared" si="1298"/>
        <v>18831025</v>
      </c>
      <c r="F2938" s="262">
        <v>9</v>
      </c>
      <c r="G2938" s="194" t="s">
        <v>4980</v>
      </c>
      <c r="H2938" s="194"/>
      <c r="N2938" s="417"/>
      <c r="O2938" s="194"/>
      <c r="P2938" s="194"/>
      <c r="R2938" s="112" t="str">
        <f>IF(D2938="","", CONCATENATE("Update games set ", B2938, "= ",D2938," where game_id=", E2938))</f>
        <v/>
      </c>
      <c r="S2938" s="112" t="str">
        <f t="shared" si="1275"/>
        <v>Update lineups set player_name = 'FW Earp', raw_name = 'FW Earp' where game_id = 18831025 and player_order = 9</v>
      </c>
      <c r="T2938" s="112" t="str">
        <f t="shared" si="1276"/>
        <v/>
      </c>
      <c r="U2938" s="200" t="str">
        <f t="shared" si="1273"/>
        <v/>
      </c>
      <c r="V2938" s="112" t="str">
        <f t="shared" si="1277"/>
        <v/>
      </c>
      <c r="W2938" s="415" t="str">
        <f t="shared" si="1278"/>
        <v/>
      </c>
      <c r="Y2938" s="65" t="str">
        <f t="shared" si="1285"/>
        <v/>
      </c>
      <c r="Z2938" s="65" t="str">
        <f t="shared" si="1286"/>
        <v/>
      </c>
      <c r="AA2938" s="65" t="str">
        <f t="shared" si="1287"/>
        <v/>
      </c>
      <c r="AB2938" s="65" t="str">
        <f t="shared" si="1288"/>
        <v/>
      </c>
      <c r="AC2938" s="65" t="str">
        <f t="shared" si="1289"/>
        <v/>
      </c>
      <c r="AH2938" s="65" t="str">
        <f t="shared" si="1279"/>
        <v>189109059</v>
      </c>
      <c r="AI2938" s="65">
        <v>18910905</v>
      </c>
      <c r="AJ2938" s="65" t="s">
        <v>5369</v>
      </c>
      <c r="AK2938" s="65">
        <v>9</v>
      </c>
      <c r="AL2938" s="65" t="s">
        <v>3296</v>
      </c>
      <c r="AN2938" s="65" t="str">
        <f t="shared" si="1274"/>
        <v/>
      </c>
    </row>
    <row r="2939" spans="1:40" ht="16.8" customHeight="1" x14ac:dyDescent="0.25">
      <c r="A2939" s="113">
        <v>4</v>
      </c>
      <c r="B2939" s="342" t="s">
        <v>753</v>
      </c>
      <c r="C2939" s="351" t="s">
        <v>5232</v>
      </c>
      <c r="D2939" s="350" t="str">
        <f t="shared" si="1284"/>
        <v>'Mr Robinson'</v>
      </c>
      <c r="E2939" s="211">
        <f t="shared" si="1298"/>
        <v>18831025</v>
      </c>
      <c r="F2939" s="262">
        <v>10</v>
      </c>
      <c r="G2939" s="194" t="s">
        <v>5074</v>
      </c>
      <c r="N2939" s="417"/>
      <c r="O2939" s="194"/>
      <c r="P2939" s="194"/>
      <c r="R2939" s="112" t="str">
        <f>IF(D2939="","", CONCATENATE("Update games set ", B2939, "= ",D2939," where game_id=", E2939))</f>
        <v>Update games set Referee= 'Mr Robinson' where game_id=18831025</v>
      </c>
      <c r="S2939" s="112" t="str">
        <f t="shared" si="1275"/>
        <v>Update lineups set player_name = 'HS Fletcher', raw_name = 'HS Fletcher' where game_id = 18831025 and player_order = 10</v>
      </c>
      <c r="T2939" s="112" t="str">
        <f t="shared" si="1276"/>
        <v/>
      </c>
      <c r="U2939" s="200" t="str">
        <f t="shared" si="1273"/>
        <v/>
      </c>
      <c r="V2939" s="112" t="str">
        <f t="shared" si="1277"/>
        <v/>
      </c>
      <c r="W2939" s="415" t="str">
        <f t="shared" si="1278"/>
        <v/>
      </c>
      <c r="Y2939" s="65" t="str">
        <f t="shared" si="1285"/>
        <v/>
      </c>
      <c r="Z2939" s="65" t="str">
        <f t="shared" si="1286"/>
        <v/>
      </c>
      <c r="AA2939" s="65" t="str">
        <f t="shared" si="1287"/>
        <v/>
      </c>
      <c r="AB2939" s="65" t="str">
        <f t="shared" si="1288"/>
        <v/>
      </c>
      <c r="AC2939" s="65" t="str">
        <f t="shared" si="1289"/>
        <v/>
      </c>
      <c r="AH2939" s="65" t="str">
        <f t="shared" si="1279"/>
        <v>1891090510</v>
      </c>
      <c r="AI2939" s="65">
        <v>18910905</v>
      </c>
      <c r="AJ2939" s="65" t="s">
        <v>5369</v>
      </c>
      <c r="AK2939" s="65">
        <v>10</v>
      </c>
      <c r="AL2939" s="65" t="s">
        <v>3632</v>
      </c>
      <c r="AN2939" s="65" t="str">
        <f t="shared" si="1274"/>
        <v/>
      </c>
    </row>
    <row r="2940" spans="1:40" ht="16.8" customHeight="1" x14ac:dyDescent="0.25">
      <c r="A2940" s="113">
        <v>4</v>
      </c>
      <c r="B2940" s="342" t="s">
        <v>746</v>
      </c>
      <c r="C2940" s="351" t="s">
        <v>5062</v>
      </c>
      <c r="D2940" s="334" t="str">
        <f>CONCATENATE("'", LEFT(E2940,4),"-",MID(E2940,5,2),"-", MID(E2940,7,2), " ", C2940,"'")</f>
        <v>'1883-10-25 15:00'</v>
      </c>
      <c r="E2940" s="211">
        <f t="shared" si="1298"/>
        <v>18831025</v>
      </c>
      <c r="F2940" s="262">
        <v>11</v>
      </c>
      <c r="G2940" s="211" t="s">
        <v>5087</v>
      </c>
      <c r="R2940" s="112" t="str">
        <f>IF(D2940="","", CONCATENATE("Update games set ", B2940, "= ",D2940," where game_id=", E2940))</f>
        <v>Update games set Game_date= '1883-10-25 15:00' where game_id=18831025</v>
      </c>
      <c r="S2940" s="112" t="str">
        <f t="shared" si="1275"/>
        <v>Update lineups set player_name = 'T Lindley', raw_name = 'T Lindley' where game_id = 18831025 and player_order = 11</v>
      </c>
      <c r="T2940" s="112" t="str">
        <f t="shared" si="1276"/>
        <v/>
      </c>
      <c r="U2940" s="200" t="str">
        <f t="shared" si="1273"/>
        <v/>
      </c>
      <c r="V2940" s="112" t="str">
        <f t="shared" si="1277"/>
        <v/>
      </c>
      <c r="W2940" s="415" t="str">
        <f t="shared" si="1278"/>
        <v/>
      </c>
      <c r="Y2940" s="65" t="str">
        <f t="shared" si="1285"/>
        <v/>
      </c>
      <c r="Z2940" s="65" t="str">
        <f t="shared" si="1286"/>
        <v/>
      </c>
      <c r="AA2940" s="65" t="str">
        <f t="shared" si="1287"/>
        <v/>
      </c>
      <c r="AB2940" s="65" t="str">
        <f t="shared" si="1288"/>
        <v/>
      </c>
      <c r="AC2940" s="65" t="str">
        <f t="shared" si="1289"/>
        <v/>
      </c>
      <c r="AH2940" s="65" t="str">
        <f t="shared" si="1279"/>
        <v>1891090511</v>
      </c>
      <c r="AI2940" s="65">
        <v>18910905</v>
      </c>
      <c r="AJ2940" s="65" t="s">
        <v>5369</v>
      </c>
      <c r="AK2940" s="65">
        <v>11</v>
      </c>
      <c r="AL2940" s="65" t="s">
        <v>3314</v>
      </c>
      <c r="AN2940" s="65" t="str">
        <f t="shared" si="1274"/>
        <v/>
      </c>
    </row>
    <row r="2941" spans="1:40" ht="16.8" customHeight="1" x14ac:dyDescent="0.25">
      <c r="A2941" s="113">
        <v>4</v>
      </c>
      <c r="B2941" s="342" t="s">
        <v>25</v>
      </c>
      <c r="D2941" s="350" t="str">
        <f t="shared" si="1294"/>
        <v/>
      </c>
      <c r="E2941" s="211">
        <f t="shared" si="1298"/>
        <v>18831025</v>
      </c>
      <c r="F2941" s="262">
        <v>12</v>
      </c>
      <c r="G2941" s="212"/>
      <c r="H2941" s="212"/>
      <c r="N2941" s="416"/>
      <c r="O2941" s="212"/>
      <c r="P2941" s="212"/>
      <c r="R2941" s="112" t="str">
        <f>IF(D2941="","", CONCATENATE("Update games set ", B2941, "= ",D2941," where game_id=", E2941))</f>
        <v/>
      </c>
      <c r="S2941" s="112" t="str">
        <f t="shared" si="1275"/>
        <v/>
      </c>
      <c r="T2941" s="112" t="str">
        <f t="shared" si="1276"/>
        <v/>
      </c>
      <c r="U2941" s="200" t="str">
        <f t="shared" si="1273"/>
        <v/>
      </c>
      <c r="V2941" s="112" t="str">
        <f t="shared" si="1277"/>
        <v/>
      </c>
      <c r="W2941" s="415" t="str">
        <f t="shared" si="1278"/>
        <v/>
      </c>
      <c r="Y2941" s="65" t="str">
        <f t="shared" si="1285"/>
        <v/>
      </c>
      <c r="Z2941" s="65" t="str">
        <f t="shared" si="1286"/>
        <v/>
      </c>
      <c r="AA2941" s="65" t="str">
        <f t="shared" si="1287"/>
        <v/>
      </c>
      <c r="AB2941" s="65" t="str">
        <f t="shared" si="1288"/>
        <v/>
      </c>
      <c r="AC2941" s="65" t="str">
        <f t="shared" si="1289"/>
        <v/>
      </c>
      <c r="AH2941" s="65" t="str">
        <f t="shared" si="1279"/>
        <v>1891090512</v>
      </c>
      <c r="AI2941" s="65">
        <v>18910905</v>
      </c>
      <c r="AJ2941" s="65" t="s">
        <v>5369</v>
      </c>
      <c r="AK2941" s="65">
        <v>12</v>
      </c>
      <c r="AL2941" s="65" t="s">
        <v>653</v>
      </c>
      <c r="AN2941" s="65" t="str">
        <f t="shared" si="1274"/>
        <v/>
      </c>
    </row>
    <row r="2942" spans="1:40" ht="16.8" customHeight="1" x14ac:dyDescent="0.25">
      <c r="A2942" s="113">
        <v>4</v>
      </c>
      <c r="B2942" s="342" t="s">
        <v>475</v>
      </c>
      <c r="D2942" s="349" t="str">
        <f t="shared" si="1283"/>
        <v/>
      </c>
      <c r="E2942" s="211">
        <f t="shared" si="1298"/>
        <v>18831025</v>
      </c>
      <c r="F2942" s="262">
        <v>13</v>
      </c>
      <c r="R2942" s="112" t="str">
        <f>IF(D2942="","", CONCATENATE("Update games set ", B2942, "= ",D2942," where game_id=", E2942))</f>
        <v/>
      </c>
      <c r="S2942" s="112" t="str">
        <f t="shared" si="1275"/>
        <v/>
      </c>
      <c r="T2942" s="112" t="str">
        <f t="shared" si="1276"/>
        <v/>
      </c>
      <c r="U2942" s="200" t="str">
        <f t="shared" si="1273"/>
        <v/>
      </c>
      <c r="V2942" s="112" t="str">
        <f t="shared" si="1277"/>
        <v/>
      </c>
      <c r="W2942" s="415" t="str">
        <f t="shared" si="1278"/>
        <v/>
      </c>
      <c r="Y2942" s="65" t="str">
        <f t="shared" si="1285"/>
        <v/>
      </c>
      <c r="Z2942" s="65" t="str">
        <f t="shared" si="1286"/>
        <v/>
      </c>
      <c r="AA2942" s="65" t="str">
        <f t="shared" si="1287"/>
        <v/>
      </c>
      <c r="AB2942" s="65" t="str">
        <f t="shared" si="1288"/>
        <v/>
      </c>
      <c r="AC2942" s="65" t="str">
        <f t="shared" si="1289"/>
        <v/>
      </c>
      <c r="AH2942" s="65" t="str">
        <f t="shared" si="1279"/>
        <v>1891090513</v>
      </c>
      <c r="AI2942" s="65">
        <v>18910905</v>
      </c>
      <c r="AJ2942" s="65" t="s">
        <v>5369</v>
      </c>
      <c r="AK2942" s="65">
        <v>13</v>
      </c>
      <c r="AL2942" s="65" t="s">
        <v>653</v>
      </c>
      <c r="AN2942" s="65" t="str">
        <f t="shared" si="1274"/>
        <v/>
      </c>
    </row>
    <row r="2943" spans="1:40" ht="16.8" customHeight="1" x14ac:dyDescent="0.25">
      <c r="A2943" s="113">
        <v>4</v>
      </c>
      <c r="B2943" s="342" t="s">
        <v>20</v>
      </c>
      <c r="C2943" s="342" t="s">
        <v>5234</v>
      </c>
      <c r="D2943" s="350" t="str">
        <f t="shared" si="1294"/>
        <v>'Parkside'</v>
      </c>
      <c r="E2943" s="211">
        <f t="shared" si="1298"/>
        <v>18831025</v>
      </c>
      <c r="F2943" s="262">
        <v>14</v>
      </c>
      <c r="R2943" s="112" t="str">
        <f>IF(D2943="","", CONCATENATE("Update games set ", B2943, "= ",D2943," where game_id=", E2943))</f>
        <v>Update games set Ground= 'Parkside' where game_id=18831025</v>
      </c>
      <c r="S2943" s="112" t="str">
        <f t="shared" si="1275"/>
        <v/>
      </c>
      <c r="T2943" s="112" t="str">
        <f t="shared" si="1276"/>
        <v/>
      </c>
      <c r="U2943" s="200" t="str">
        <f t="shared" si="1273"/>
        <v/>
      </c>
      <c r="V2943" s="112" t="str">
        <f t="shared" si="1277"/>
        <v/>
      </c>
      <c r="W2943" s="415" t="str">
        <f t="shared" si="1278"/>
        <v/>
      </c>
      <c r="Y2943" s="65" t="str">
        <f t="shared" si="1285"/>
        <v/>
      </c>
      <c r="Z2943" s="65" t="str">
        <f t="shared" si="1286"/>
        <v/>
      </c>
      <c r="AA2943" s="65" t="str">
        <f t="shared" si="1287"/>
        <v/>
      </c>
      <c r="AB2943" s="65" t="str">
        <f t="shared" si="1288"/>
        <v/>
      </c>
      <c r="AC2943" s="65" t="str">
        <f t="shared" si="1289"/>
        <v/>
      </c>
      <c r="AH2943" s="65" t="str">
        <f t="shared" si="1279"/>
        <v>1891090514</v>
      </c>
      <c r="AI2943" s="65">
        <v>18910905</v>
      </c>
      <c r="AJ2943" s="65" t="s">
        <v>5369</v>
      </c>
      <c r="AK2943" s="65">
        <v>14</v>
      </c>
      <c r="AL2943" s="65" t="s">
        <v>653</v>
      </c>
      <c r="AN2943" s="65" t="str">
        <f t="shared" si="1274"/>
        <v/>
      </c>
    </row>
    <row r="2944" spans="1:40" ht="16.8" customHeight="1" x14ac:dyDescent="0.25">
      <c r="A2944" s="113">
        <v>4</v>
      </c>
      <c r="B2944" s="342" t="s">
        <v>4882</v>
      </c>
      <c r="C2944" s="342" t="str">
        <f>IF(C2943="", "", C2943)</f>
        <v>Parkside</v>
      </c>
      <c r="D2944" s="350" t="str">
        <f t="shared" si="1294"/>
        <v>'Parkside'</v>
      </c>
      <c r="E2944" s="211">
        <f t="shared" si="1298"/>
        <v>18831025</v>
      </c>
      <c r="F2944" s="262">
        <v>15</v>
      </c>
      <c r="R2944" s="112" t="str">
        <f>IF(D2944="","", CONCATENATE("Update games set ", B2944, "= ",D2944," where game_id=", E2944))</f>
        <v>Update games set Ground_parent= 'Parkside' where game_id=18831025</v>
      </c>
      <c r="S2944" s="112" t="str">
        <f t="shared" si="1275"/>
        <v/>
      </c>
      <c r="T2944" s="112" t="str">
        <f t="shared" si="1276"/>
        <v/>
      </c>
      <c r="U2944" s="200" t="str">
        <f t="shared" si="1273"/>
        <v/>
      </c>
      <c r="V2944" s="112" t="str">
        <f t="shared" si="1277"/>
        <v/>
      </c>
      <c r="W2944" s="415" t="str">
        <f t="shared" si="1278"/>
        <v/>
      </c>
      <c r="Y2944" s="65" t="str">
        <f t="shared" si="1285"/>
        <v/>
      </c>
      <c r="Z2944" s="65" t="str">
        <f t="shared" si="1286"/>
        <v/>
      </c>
      <c r="AA2944" s="65" t="str">
        <f t="shared" si="1287"/>
        <v/>
      </c>
      <c r="AB2944" s="65" t="str">
        <f t="shared" si="1288"/>
        <v/>
      </c>
      <c r="AC2944" s="65" t="str">
        <f t="shared" si="1289"/>
        <v/>
      </c>
      <c r="AH2944" s="65" t="str">
        <f t="shared" si="1279"/>
        <v>1891090515</v>
      </c>
      <c r="AI2944" s="65">
        <v>18910905</v>
      </c>
      <c r="AJ2944" s="65" t="s">
        <v>5369</v>
      </c>
      <c r="AK2944" s="65">
        <v>15</v>
      </c>
      <c r="AL2944" s="65" t="s">
        <v>653</v>
      </c>
      <c r="AN2944" s="65" t="str">
        <f t="shared" si="1274"/>
        <v/>
      </c>
    </row>
    <row r="2945" spans="1:40" s="126" customFormat="1" ht="16.8" customHeight="1" thickBot="1" x14ac:dyDescent="0.3">
      <c r="A2945" s="113">
        <v>4</v>
      </c>
      <c r="B2945" s="116" t="s">
        <v>115</v>
      </c>
      <c r="C2945" s="352"/>
      <c r="D2945" s="370" t="str">
        <f t="shared" ref="D2945" si="1300">IF(MID(E2945,5,2)*1&gt;6,_xlfn.CONCAT("'",LEFT(E2945,4),"-",MID(E2945,3,2)+1,"'"),_xlfn.CONCAT("'",LEFT(E2945,4)-1,"-",MID(E2945,3,2),"'"))</f>
        <v>'1883-84'</v>
      </c>
      <c r="E2945" s="214">
        <f t="shared" si="1298"/>
        <v>18831025</v>
      </c>
      <c r="F2945" s="266">
        <v>16</v>
      </c>
      <c r="G2945" s="343"/>
      <c r="H2945" s="343"/>
      <c r="I2945" s="267"/>
      <c r="J2945" s="214"/>
      <c r="K2945" s="266"/>
      <c r="L2945" s="266"/>
      <c r="M2945" s="266"/>
      <c r="N2945" s="419"/>
      <c r="O2945" s="343"/>
      <c r="P2945" s="343"/>
      <c r="Q2945" s="346"/>
      <c r="R2945" s="112" t="str">
        <f>IF(D2945="","", CONCATENATE("Update games set ", B2945, "= ",D2945," where game_id=", E2945))</f>
        <v>Update games set Season= '1883-84' where game_id=18831025</v>
      </c>
      <c r="S2945" s="112" t="str">
        <f t="shared" si="1275"/>
        <v/>
      </c>
      <c r="T2945" s="112" t="str">
        <f t="shared" si="1276"/>
        <v/>
      </c>
      <c r="U2945" s="200" t="str">
        <f t="shared" si="1273"/>
        <v/>
      </c>
      <c r="V2945" s="112" t="str">
        <f t="shared" si="1277"/>
        <v/>
      </c>
      <c r="W2945" s="415" t="str">
        <f t="shared" si="1278"/>
        <v/>
      </c>
      <c r="X2945" s="240"/>
      <c r="Y2945" s="65" t="str">
        <f t="shared" si="1285"/>
        <v/>
      </c>
      <c r="Z2945" s="65" t="str">
        <f t="shared" si="1286"/>
        <v/>
      </c>
      <c r="AA2945" s="65" t="str">
        <f t="shared" si="1287"/>
        <v/>
      </c>
      <c r="AB2945" s="65" t="str">
        <f t="shared" si="1288"/>
        <v/>
      </c>
      <c r="AC2945" s="65" t="str">
        <f t="shared" si="1289"/>
        <v/>
      </c>
      <c r="AH2945" s="65" t="str">
        <f t="shared" si="1279"/>
        <v>1891090516</v>
      </c>
      <c r="AI2945" s="126">
        <v>18910905</v>
      </c>
      <c r="AJ2945" s="126" t="s">
        <v>5369</v>
      </c>
      <c r="AK2945" s="126">
        <v>16</v>
      </c>
      <c r="AL2945" s="126" t="s">
        <v>653</v>
      </c>
      <c r="AN2945" s="65" t="str">
        <f t="shared" si="1274"/>
        <v/>
      </c>
    </row>
    <row r="2946" spans="1:40" ht="15" thickTop="1" x14ac:dyDescent="0.25">
      <c r="A2946" s="113">
        <v>4</v>
      </c>
      <c r="B2946" s="341" t="s">
        <v>22</v>
      </c>
      <c r="C2946" s="341" t="s">
        <v>4719</v>
      </c>
      <c r="D2946" s="341" t="str">
        <f t="shared" si="1294"/>
        <v>'Rotherham'</v>
      </c>
      <c r="E2946" s="211">
        <v>18841108</v>
      </c>
      <c r="F2946" s="262">
        <v>1</v>
      </c>
      <c r="G2946" s="211" t="s">
        <v>5078</v>
      </c>
      <c r="H2946" s="212"/>
      <c r="R2946" s="112" t="str">
        <f>IF(D2946="","", CONCATENATE("Update games set ", B2946, "= ",D2946," where game_id=", E2946))</f>
        <v>Update games set Opponent= 'Rotherham' where game_id=18841108</v>
      </c>
      <c r="S2946" s="112" t="str">
        <f t="shared" si="1275"/>
        <v>Update lineups set player_name = 'FW Beardsley', raw_name = 'FW Beardsley' where game_id = 18841108 and player_order = 1</v>
      </c>
      <c r="T2946" s="112" t="str">
        <f t="shared" si="1276"/>
        <v/>
      </c>
      <c r="U2946" s="200" t="str">
        <f t="shared" ref="U2946:U3009" si="1301">IF(I2946="", "", Y2946&amp;Z2946&amp;AA2946&amp;AB2946&amp;AC2946)</f>
        <v/>
      </c>
      <c r="V2946" s="112" t="str">
        <f t="shared" si="1277"/>
        <v/>
      </c>
      <c r="W2946" s="415" t="str">
        <f t="shared" si="1278"/>
        <v/>
      </c>
      <c r="Y2946" s="65" t="str">
        <f t="shared" si="1285"/>
        <v/>
      </c>
      <c r="Z2946" s="65" t="str">
        <f t="shared" si="1286"/>
        <v/>
      </c>
      <c r="AA2946" s="65" t="str">
        <f t="shared" si="1287"/>
        <v/>
      </c>
      <c r="AB2946" s="65" t="str">
        <f t="shared" si="1288"/>
        <v/>
      </c>
      <c r="AC2946" s="65" t="str">
        <f t="shared" si="1289"/>
        <v/>
      </c>
      <c r="AH2946" s="65" t="str">
        <f t="shared" si="1279"/>
        <v>189109121</v>
      </c>
      <c r="AI2946" s="65">
        <v>18910912</v>
      </c>
      <c r="AJ2946" s="65" t="s">
        <v>5373</v>
      </c>
      <c r="AK2946" s="65">
        <v>1</v>
      </c>
      <c r="AL2946" s="65" t="s">
        <v>2039</v>
      </c>
      <c r="AN2946" s="65" t="str">
        <f t="shared" ref="AN2946:AN3009" si="1302">IF(F2946=1, _xlfn.CONCAT("update games set source = 'The Nottingham Forest Football Scrapbook' where game_id = ", E2946), "")</f>
        <v>update games set source = 'The Nottingham Forest Football Scrapbook' where game_id = 18841108</v>
      </c>
    </row>
    <row r="2947" spans="1:40" ht="16.8" customHeight="1" x14ac:dyDescent="0.25">
      <c r="A2947" s="113">
        <v>4</v>
      </c>
      <c r="B2947" s="342" t="s">
        <v>4979</v>
      </c>
      <c r="C2947" s="342" t="str">
        <f>IF(C2946="", "", C2946)</f>
        <v>Rotherham</v>
      </c>
      <c r="D2947" s="350" t="str">
        <f t="shared" si="1294"/>
        <v>'Rotherham'</v>
      </c>
      <c r="E2947" s="211">
        <f>E2946</f>
        <v>18841108</v>
      </c>
      <c r="F2947" s="262">
        <v>2</v>
      </c>
      <c r="G2947" s="211" t="s">
        <v>4976</v>
      </c>
      <c r="R2947" s="112" t="str">
        <f>IF(D2947="","", CONCATENATE("Update games set ", B2947, "= ",D2947," where game_id=", E2947))</f>
        <v>Update games set Opp_parent= 'Rotherham' where game_id=18841108</v>
      </c>
      <c r="S2947" s="112" t="str">
        <f t="shared" ref="S2947:S3010" si="1303">IF(G2947="","",CONCATENATE("Update lineups set player_name = '",SUBSTITUTE(G2947,"'","''"),"', raw_name = '",SUBSTITUTE(G2947,"'","''"),"' where game_id = ",E2947," and player_order = ",F2947))</f>
        <v>Update lineups set player_name = 'CJ Caborn', raw_name = 'CJ Caborn' where game_id = 18841108 and player_order = 2</v>
      </c>
      <c r="T2947" s="112" t="str">
        <f t="shared" ref="T2947:T3010" si="1304">IF(J2947="","", CONCATENATE("insert into goals (game_id, goal_order, scorer_name, goal_min) values (",E2947, ", ", I2947,", '",J2947,")"))</f>
        <v/>
      </c>
      <c r="U2947" s="200" t="str">
        <f t="shared" si="1301"/>
        <v/>
      </c>
      <c r="V2947" s="112" t="str">
        <f t="shared" ref="V2947:V3010" si="1305">IF(N2947="","", CONCATENATE("insert into games_sources (game_id, source_order, source_name, source_link) values (",E2947, ", ", N2947,", '",O2947,"', '",P2947,"')"))</f>
        <v/>
      </c>
      <c r="W2947" s="415" t="str">
        <f t="shared" ref="W2947:W3010" si="1306">IF(N2947="","",CONCATENATE("update games_sources set  source_name = '",O2947,"', source_link = '",P2947,"' where game_id = ",E2947," and source_order = ",N2947))</f>
        <v/>
      </c>
      <c r="Y2947" s="65" t="str">
        <f t="shared" si="1285"/>
        <v/>
      </c>
      <c r="Z2947" s="65" t="str">
        <f t="shared" si="1286"/>
        <v/>
      </c>
      <c r="AA2947" s="65" t="str">
        <f t="shared" si="1287"/>
        <v/>
      </c>
      <c r="AB2947" s="65" t="str">
        <f t="shared" si="1288"/>
        <v/>
      </c>
      <c r="AC2947" s="65" t="str">
        <f t="shared" si="1289"/>
        <v/>
      </c>
      <c r="AH2947" s="65" t="str">
        <f t="shared" ref="AH2947:AH3010" si="1307">_xlfn.CONCAT(AI2947,AK2947)</f>
        <v>189109122</v>
      </c>
      <c r="AI2947" s="65">
        <v>18910912</v>
      </c>
      <c r="AJ2947" s="65" t="s">
        <v>5373</v>
      </c>
      <c r="AK2947" s="65">
        <v>2</v>
      </c>
      <c r="AL2947" s="65" t="s">
        <v>3572</v>
      </c>
      <c r="AN2947" s="65" t="str">
        <f t="shared" si="1302"/>
        <v/>
      </c>
    </row>
    <row r="2948" spans="1:40" ht="16.8" customHeight="1" x14ac:dyDescent="0.25">
      <c r="A2948" s="113">
        <v>4</v>
      </c>
      <c r="B2948" s="342" t="s">
        <v>2653</v>
      </c>
      <c r="C2948" s="342" t="s">
        <v>11</v>
      </c>
      <c r="D2948" s="350" t="str">
        <f t="shared" si="1294"/>
        <v>'FA Cup'</v>
      </c>
      <c r="E2948" s="211">
        <f t="shared" ref="E2948:E2961" si="1308">E2947</f>
        <v>18841108</v>
      </c>
      <c r="F2948" s="262">
        <v>3</v>
      </c>
      <c r="G2948" s="211" t="s">
        <v>5033</v>
      </c>
      <c r="R2948" s="112" t="str">
        <f>IF(D2948="","", CONCATENATE("Update games set ", B2948, "= ",D2948," where game_id=", E2948))</f>
        <v>Update games set Game_type= 'FA Cup' where game_id=18841108</v>
      </c>
      <c r="S2948" s="112" t="str">
        <f t="shared" si="1303"/>
        <v>Update lineups set player_name = 'WT Hancock', raw_name = 'WT Hancock' where game_id = 18841108 and player_order = 3</v>
      </c>
      <c r="T2948" s="112" t="str">
        <f t="shared" si="1304"/>
        <v/>
      </c>
      <c r="U2948" s="200" t="str">
        <f t="shared" si="1301"/>
        <v/>
      </c>
      <c r="V2948" s="112" t="str">
        <f t="shared" si="1305"/>
        <v/>
      </c>
      <c r="W2948" s="415" t="str">
        <f t="shared" si="1306"/>
        <v/>
      </c>
      <c r="Y2948" s="65" t="str">
        <f t="shared" si="1285"/>
        <v/>
      </c>
      <c r="Z2948" s="65" t="str">
        <f t="shared" si="1286"/>
        <v/>
      </c>
      <c r="AA2948" s="65" t="str">
        <f t="shared" si="1287"/>
        <v/>
      </c>
      <c r="AB2948" s="65" t="str">
        <f t="shared" si="1288"/>
        <v/>
      </c>
      <c r="AC2948" s="65" t="str">
        <f t="shared" si="1289"/>
        <v/>
      </c>
      <c r="AH2948" s="65" t="str">
        <f t="shared" si="1307"/>
        <v>189109123</v>
      </c>
      <c r="AI2948" s="65">
        <v>18910912</v>
      </c>
      <c r="AJ2948" s="65" t="s">
        <v>5373</v>
      </c>
      <c r="AK2948" s="65">
        <v>3</v>
      </c>
      <c r="AL2948" s="65" t="s">
        <v>3596</v>
      </c>
      <c r="AN2948" s="65" t="str">
        <f t="shared" si="1302"/>
        <v/>
      </c>
    </row>
    <row r="2949" spans="1:40" ht="16.8" customHeight="1" x14ac:dyDescent="0.25">
      <c r="A2949" s="113">
        <v>4</v>
      </c>
      <c r="B2949" s="342" t="s">
        <v>4978</v>
      </c>
      <c r="C2949" s="342" t="s">
        <v>5065</v>
      </c>
      <c r="D2949" s="350" t="str">
        <f t="shared" si="1294"/>
        <v>'H'</v>
      </c>
      <c r="E2949" s="211">
        <f t="shared" si="1308"/>
        <v>18841108</v>
      </c>
      <c r="F2949" s="262">
        <v>4</v>
      </c>
      <c r="G2949" s="211" t="s">
        <v>5067</v>
      </c>
      <c r="R2949" s="112" t="str">
        <f>IF(D2949="","", CONCATENATE("Update games set ", B2949, "= ",D2949," where game_id=", E2949))</f>
        <v>Update games set HAN= 'H' where game_id=18841108</v>
      </c>
      <c r="S2949" s="112" t="str">
        <f t="shared" si="1303"/>
        <v>Update lineups set player_name = 'A Ward', raw_name = 'A Ward' where game_id = 18841108 and player_order = 4</v>
      </c>
      <c r="T2949" s="112" t="str">
        <f t="shared" si="1304"/>
        <v/>
      </c>
      <c r="U2949" s="200" t="str">
        <f t="shared" si="1301"/>
        <v/>
      </c>
      <c r="V2949" s="112" t="str">
        <f t="shared" si="1305"/>
        <v/>
      </c>
      <c r="W2949" s="415" t="str">
        <f t="shared" si="1306"/>
        <v/>
      </c>
      <c r="Y2949" s="65" t="str">
        <f t="shared" si="1285"/>
        <v/>
      </c>
      <c r="Z2949" s="65" t="str">
        <f t="shared" si="1286"/>
        <v/>
      </c>
      <c r="AA2949" s="65" t="str">
        <f t="shared" si="1287"/>
        <v/>
      </c>
      <c r="AB2949" s="65" t="str">
        <f t="shared" si="1288"/>
        <v/>
      </c>
      <c r="AC2949" s="65" t="str">
        <f t="shared" si="1289"/>
        <v/>
      </c>
      <c r="AH2949" s="65" t="str">
        <f t="shared" si="1307"/>
        <v>189109124</v>
      </c>
      <c r="AI2949" s="65">
        <v>18910912</v>
      </c>
      <c r="AJ2949" s="65" t="s">
        <v>5373</v>
      </c>
      <c r="AK2949" s="65">
        <v>4</v>
      </c>
      <c r="AL2949" s="65" t="s">
        <v>3252</v>
      </c>
      <c r="AN2949" s="65" t="str">
        <f t="shared" si="1302"/>
        <v/>
      </c>
    </row>
    <row r="2950" spans="1:40" ht="16.8" customHeight="1" x14ac:dyDescent="0.25">
      <c r="A2950" s="113">
        <v>4</v>
      </c>
      <c r="B2950" s="342" t="s">
        <v>5</v>
      </c>
      <c r="C2950" s="342">
        <v>5</v>
      </c>
      <c r="D2950" s="349">
        <f t="shared" ref="D2950:D2999" si="1309">IF(C2950="", "", C2950)</f>
        <v>5</v>
      </c>
      <c r="E2950" s="211">
        <f t="shared" si="1308"/>
        <v>18841108</v>
      </c>
      <c r="F2950" s="262">
        <v>5</v>
      </c>
      <c r="G2950" s="211" t="s">
        <v>4998</v>
      </c>
      <c r="R2950" s="112" t="str">
        <f>IF(D2950="","", CONCATENATE("Update games set ", B2950, "= ",D2950," where game_id=", E2950))</f>
        <v>Update games set F= 5 where game_id=18841108</v>
      </c>
      <c r="S2950" s="112" t="str">
        <f t="shared" si="1303"/>
        <v>Update lineups set player_name = 'H Billyeald', raw_name = 'H Billyeald' where game_id = 18841108 and player_order = 5</v>
      </c>
      <c r="T2950" s="112" t="str">
        <f t="shared" si="1304"/>
        <v/>
      </c>
      <c r="U2950" s="200" t="str">
        <f t="shared" si="1301"/>
        <v/>
      </c>
      <c r="V2950" s="112" t="str">
        <f t="shared" si="1305"/>
        <v/>
      </c>
      <c r="W2950" s="415" t="str">
        <f t="shared" si="1306"/>
        <v/>
      </c>
      <c r="Y2950" s="65" t="str">
        <f t="shared" si="1285"/>
        <v/>
      </c>
      <c r="Z2950" s="65" t="str">
        <f t="shared" si="1286"/>
        <v/>
      </c>
      <c r="AA2950" s="65" t="str">
        <f t="shared" si="1287"/>
        <v/>
      </c>
      <c r="AB2950" s="65" t="str">
        <f t="shared" si="1288"/>
        <v/>
      </c>
      <c r="AC2950" s="65" t="str">
        <f t="shared" si="1289"/>
        <v/>
      </c>
      <c r="AH2950" s="65" t="str">
        <f t="shared" si="1307"/>
        <v>189109125</v>
      </c>
      <c r="AI2950" s="65">
        <v>18910912</v>
      </c>
      <c r="AJ2950" s="65" t="s">
        <v>5373</v>
      </c>
      <c r="AK2950" s="65">
        <v>5</v>
      </c>
      <c r="AL2950" s="65" t="s">
        <v>3590</v>
      </c>
      <c r="AN2950" s="65" t="str">
        <f t="shared" si="1302"/>
        <v/>
      </c>
    </row>
    <row r="2951" spans="1:40" ht="16.8" customHeight="1" x14ac:dyDescent="0.25">
      <c r="A2951" s="113">
        <v>4</v>
      </c>
      <c r="B2951" s="342" t="s">
        <v>0</v>
      </c>
      <c r="C2951" s="342">
        <v>0</v>
      </c>
      <c r="D2951" s="349">
        <f t="shared" si="1309"/>
        <v>0</v>
      </c>
      <c r="E2951" s="211">
        <f t="shared" si="1308"/>
        <v>18841108</v>
      </c>
      <c r="F2951" s="262">
        <v>6</v>
      </c>
      <c r="G2951" s="211" t="s">
        <v>5007</v>
      </c>
      <c r="R2951" s="112" t="str">
        <f>IF(D2951="","", CONCATENATE("Update games set ", B2951, "= ",D2951," where game_id=", E2951))</f>
        <v>Update games set A= 0 where game_id=18841108</v>
      </c>
      <c r="S2951" s="112" t="str">
        <f t="shared" si="1303"/>
        <v>Update lineups set player_name = 'S Norman', raw_name = 'S Norman' where game_id = 18841108 and player_order = 6</v>
      </c>
      <c r="T2951" s="112" t="str">
        <f t="shared" si="1304"/>
        <v/>
      </c>
      <c r="U2951" s="200" t="str">
        <f t="shared" si="1301"/>
        <v/>
      </c>
      <c r="V2951" s="112" t="str">
        <f t="shared" si="1305"/>
        <v/>
      </c>
      <c r="W2951" s="415" t="str">
        <f t="shared" si="1306"/>
        <v/>
      </c>
      <c r="Y2951" s="65" t="str">
        <f t="shared" si="1285"/>
        <v/>
      </c>
      <c r="Z2951" s="65" t="str">
        <f t="shared" si="1286"/>
        <v/>
      </c>
      <c r="AA2951" s="65" t="str">
        <f t="shared" si="1287"/>
        <v/>
      </c>
      <c r="AB2951" s="65" t="str">
        <f t="shared" si="1288"/>
        <v/>
      </c>
      <c r="AC2951" s="65" t="str">
        <f t="shared" si="1289"/>
        <v/>
      </c>
      <c r="AH2951" s="65" t="str">
        <f t="shared" si="1307"/>
        <v>189109126</v>
      </c>
      <c r="AI2951" s="65">
        <v>18910912</v>
      </c>
      <c r="AJ2951" s="65" t="s">
        <v>5373</v>
      </c>
      <c r="AK2951" s="65">
        <v>6</v>
      </c>
      <c r="AL2951" s="65" t="s">
        <v>2840</v>
      </c>
      <c r="AN2951" s="65" t="str">
        <f t="shared" si="1302"/>
        <v/>
      </c>
    </row>
    <row r="2952" spans="1:40" ht="16.8" customHeight="1" x14ac:dyDescent="0.25">
      <c r="A2952" s="113">
        <v>4</v>
      </c>
      <c r="B2952" s="342" t="s">
        <v>23</v>
      </c>
      <c r="D2952" s="334" t="str">
        <f t="shared" ref="D2952" si="1310">IF(C2952="",IF(D2950&gt;D2951,"'W'",IF(D2950=D2951,"'D'","'L'")),_xlfn.CONCAT("'",C2952,"'"))</f>
        <v>'W'</v>
      </c>
      <c r="E2952" s="211">
        <f t="shared" si="1308"/>
        <v>18841108</v>
      </c>
      <c r="F2952" s="262">
        <v>7</v>
      </c>
      <c r="G2952" s="211" t="s">
        <v>5068</v>
      </c>
      <c r="R2952" s="112" t="str">
        <f>IF(D2952="","", CONCATENATE("Update games set ", B2952, "= ",D2952," where game_id=", E2952))</f>
        <v>Update games set Result= 'W' where game_id=18841108</v>
      </c>
      <c r="S2952" s="112" t="str">
        <f t="shared" si="1303"/>
        <v>Update lineups set player_name = 'F Fox', raw_name = 'F Fox' where game_id = 18841108 and player_order = 7</v>
      </c>
      <c r="T2952" s="112" t="str">
        <f t="shared" si="1304"/>
        <v/>
      </c>
      <c r="U2952" s="200" t="str">
        <f t="shared" si="1301"/>
        <v/>
      </c>
      <c r="V2952" s="112" t="str">
        <f t="shared" si="1305"/>
        <v/>
      </c>
      <c r="W2952" s="415" t="str">
        <f t="shared" si="1306"/>
        <v/>
      </c>
      <c r="Y2952" s="65" t="str">
        <f t="shared" si="1285"/>
        <v/>
      </c>
      <c r="Z2952" s="65" t="str">
        <f t="shared" si="1286"/>
        <v/>
      </c>
      <c r="AA2952" s="65" t="str">
        <f t="shared" si="1287"/>
        <v/>
      </c>
      <c r="AB2952" s="65" t="str">
        <f t="shared" si="1288"/>
        <v/>
      </c>
      <c r="AC2952" s="65" t="str">
        <f t="shared" si="1289"/>
        <v/>
      </c>
      <c r="AH2952" s="65" t="str">
        <f t="shared" si="1307"/>
        <v>189109127</v>
      </c>
      <c r="AI2952" s="65">
        <v>18910912</v>
      </c>
      <c r="AJ2952" s="65" t="s">
        <v>5373</v>
      </c>
      <c r="AK2952" s="65">
        <v>7</v>
      </c>
      <c r="AL2952" s="65" t="s">
        <v>3435</v>
      </c>
      <c r="AN2952" s="65" t="str">
        <f t="shared" si="1302"/>
        <v/>
      </c>
    </row>
    <row r="2953" spans="1:40" ht="16.8" customHeight="1" x14ac:dyDescent="0.25">
      <c r="A2953" s="113">
        <v>4</v>
      </c>
      <c r="B2953" s="342" t="s">
        <v>768</v>
      </c>
      <c r="D2953" s="349" t="str">
        <f t="shared" ref="D2953:D3006" si="1311">IF(C2953="", "", C2953)</f>
        <v/>
      </c>
      <c r="E2953" s="211">
        <f t="shared" si="1308"/>
        <v>18841108</v>
      </c>
      <c r="F2953" s="262">
        <v>8</v>
      </c>
      <c r="G2953" s="211" t="s">
        <v>4980</v>
      </c>
      <c r="R2953" s="112" t="str">
        <f>IF(D2953="","", CONCATENATE("Update games set ", B2953, "= ",D2953," where game_id=", E2953))</f>
        <v/>
      </c>
      <c r="S2953" s="112" t="str">
        <f t="shared" si="1303"/>
        <v>Update lineups set player_name = 'FW Earp', raw_name = 'FW Earp' where game_id = 18841108 and player_order = 8</v>
      </c>
      <c r="T2953" s="112" t="str">
        <f t="shared" si="1304"/>
        <v/>
      </c>
      <c r="U2953" s="200" t="str">
        <f t="shared" si="1301"/>
        <v/>
      </c>
      <c r="V2953" s="112" t="str">
        <f t="shared" si="1305"/>
        <v/>
      </c>
      <c r="W2953" s="415" t="str">
        <f t="shared" si="1306"/>
        <v/>
      </c>
      <c r="Y2953" s="65" t="str">
        <f t="shared" si="1285"/>
        <v/>
      </c>
      <c r="Z2953" s="65" t="str">
        <f t="shared" si="1286"/>
        <v/>
      </c>
      <c r="AA2953" s="65" t="str">
        <f t="shared" si="1287"/>
        <v/>
      </c>
      <c r="AB2953" s="65" t="str">
        <f t="shared" si="1288"/>
        <v/>
      </c>
      <c r="AC2953" s="65" t="str">
        <f t="shared" si="1289"/>
        <v/>
      </c>
      <c r="AH2953" s="65" t="str">
        <f t="shared" si="1307"/>
        <v>189109128</v>
      </c>
      <c r="AI2953" s="65">
        <v>18910912</v>
      </c>
      <c r="AJ2953" s="65" t="s">
        <v>5373</v>
      </c>
      <c r="AK2953" s="65">
        <v>8</v>
      </c>
      <c r="AL2953" s="65" t="s">
        <v>3653</v>
      </c>
      <c r="AN2953" s="65" t="str">
        <f t="shared" si="1302"/>
        <v/>
      </c>
    </row>
    <row r="2954" spans="1:40" ht="16.8" customHeight="1" x14ac:dyDescent="0.25">
      <c r="A2954" s="113">
        <v>4</v>
      </c>
      <c r="B2954" s="342" t="s">
        <v>766</v>
      </c>
      <c r="D2954" s="349" t="str">
        <f t="shared" si="1311"/>
        <v/>
      </c>
      <c r="E2954" s="211">
        <f t="shared" si="1308"/>
        <v>18841108</v>
      </c>
      <c r="F2954" s="262">
        <v>9</v>
      </c>
      <c r="G2954" s="194" t="s">
        <v>5019</v>
      </c>
      <c r="H2954" s="194"/>
      <c r="N2954" s="417"/>
      <c r="O2954" s="194"/>
      <c r="P2954" s="194"/>
      <c r="R2954" s="112" t="str">
        <f>IF(D2954="","", CONCATENATE("Update games set ", B2954, "= ",D2954," where game_id=", E2954))</f>
        <v/>
      </c>
      <c r="S2954" s="112" t="str">
        <f t="shared" si="1303"/>
        <v>Update lineups set player_name = 'G Unwin', raw_name = 'G Unwin' where game_id = 18841108 and player_order = 9</v>
      </c>
      <c r="T2954" s="112" t="str">
        <f t="shared" si="1304"/>
        <v/>
      </c>
      <c r="U2954" s="200" t="str">
        <f t="shared" si="1301"/>
        <v/>
      </c>
      <c r="V2954" s="112" t="str">
        <f t="shared" si="1305"/>
        <v/>
      </c>
      <c r="W2954" s="415" t="str">
        <f t="shared" si="1306"/>
        <v/>
      </c>
      <c r="Y2954" s="65" t="str">
        <f t="shared" si="1285"/>
        <v/>
      </c>
      <c r="Z2954" s="65" t="str">
        <f t="shared" si="1286"/>
        <v/>
      </c>
      <c r="AA2954" s="65" t="str">
        <f t="shared" si="1287"/>
        <v/>
      </c>
      <c r="AB2954" s="65" t="str">
        <f t="shared" si="1288"/>
        <v/>
      </c>
      <c r="AC2954" s="65" t="str">
        <f t="shared" si="1289"/>
        <v/>
      </c>
      <c r="AH2954" s="65" t="str">
        <f t="shared" si="1307"/>
        <v>189109129</v>
      </c>
      <c r="AI2954" s="65">
        <v>18910912</v>
      </c>
      <c r="AJ2954" s="65" t="s">
        <v>5373</v>
      </c>
      <c r="AK2954" s="65">
        <v>9</v>
      </c>
      <c r="AL2954" s="65" t="s">
        <v>3296</v>
      </c>
      <c r="AN2954" s="65" t="str">
        <f t="shared" si="1302"/>
        <v/>
      </c>
    </row>
    <row r="2955" spans="1:40" ht="16.8" customHeight="1" x14ac:dyDescent="0.25">
      <c r="A2955" s="113">
        <v>4</v>
      </c>
      <c r="B2955" s="342" t="s">
        <v>753</v>
      </c>
      <c r="C2955" s="351" t="s">
        <v>5233</v>
      </c>
      <c r="D2955" s="350" t="str">
        <f t="shared" ref="D2955:D3003" si="1312">IF(C2955="", "", CONCATENATE("'", C2955,"'"))</f>
        <v>'E Hickling'</v>
      </c>
      <c r="E2955" s="211">
        <f t="shared" si="1308"/>
        <v>18841108</v>
      </c>
      <c r="F2955" s="262">
        <v>10</v>
      </c>
      <c r="G2955" s="194" t="s">
        <v>5092</v>
      </c>
      <c r="N2955" s="417"/>
      <c r="O2955" s="194"/>
      <c r="P2955" s="194"/>
      <c r="R2955" s="112" t="str">
        <f>IF(D2955="","", CONCATENATE("Update games set ", B2955, "= ",D2955," where game_id=", E2955))</f>
        <v>Update games set Referee= 'E Hickling' where game_id=18841108</v>
      </c>
      <c r="S2955" s="112" t="str">
        <f t="shared" si="1303"/>
        <v>Update lineups set player_name = 'E Leighton', raw_name = 'E Leighton' where game_id = 18841108 and player_order = 10</v>
      </c>
      <c r="T2955" s="112" t="str">
        <f t="shared" si="1304"/>
        <v/>
      </c>
      <c r="U2955" s="200" t="str">
        <f t="shared" si="1301"/>
        <v/>
      </c>
      <c r="V2955" s="112" t="str">
        <f t="shared" si="1305"/>
        <v/>
      </c>
      <c r="W2955" s="415" t="str">
        <f t="shared" si="1306"/>
        <v/>
      </c>
      <c r="Y2955" s="65" t="str">
        <f t="shared" si="1285"/>
        <v/>
      </c>
      <c r="Z2955" s="65" t="str">
        <f t="shared" si="1286"/>
        <v/>
      </c>
      <c r="AA2955" s="65" t="str">
        <f t="shared" si="1287"/>
        <v/>
      </c>
      <c r="AB2955" s="65" t="str">
        <f t="shared" si="1288"/>
        <v/>
      </c>
      <c r="AC2955" s="65" t="str">
        <f t="shared" si="1289"/>
        <v/>
      </c>
      <c r="AH2955" s="65" t="str">
        <f t="shared" si="1307"/>
        <v>1891091210</v>
      </c>
      <c r="AI2955" s="65">
        <v>18910912</v>
      </c>
      <c r="AJ2955" s="65" t="s">
        <v>5373</v>
      </c>
      <c r="AK2955" s="65">
        <v>10</v>
      </c>
      <c r="AL2955" s="65" t="s">
        <v>3468</v>
      </c>
      <c r="AN2955" s="65" t="str">
        <f t="shared" si="1302"/>
        <v/>
      </c>
    </row>
    <row r="2956" spans="1:40" ht="16.8" customHeight="1" x14ac:dyDescent="0.25">
      <c r="A2956" s="113">
        <v>4</v>
      </c>
      <c r="B2956" s="342" t="s">
        <v>746</v>
      </c>
      <c r="C2956" s="351" t="s">
        <v>5062</v>
      </c>
      <c r="D2956" s="334" t="str">
        <f>CONCATENATE("'", LEFT(E2956,4),"-",MID(E2956,5,2),"-", MID(E2956,7,2), " ", C2956,"'")</f>
        <v>'1884-11-08 15:00'</v>
      </c>
      <c r="E2956" s="211">
        <f t="shared" si="1308"/>
        <v>18841108</v>
      </c>
      <c r="F2956" s="262">
        <v>11</v>
      </c>
      <c r="G2956" s="211" t="s">
        <v>4806</v>
      </c>
      <c r="R2956" s="112" t="str">
        <f>IF(D2956="","", CONCATENATE("Update games set ", B2956, "= ",D2956," where game_id=", E2956))</f>
        <v>Update games set Game_date= '1884-11-08 15:00' where game_id=18841108</v>
      </c>
      <c r="S2956" s="112" t="str">
        <f t="shared" si="1303"/>
        <v>Update lineups set player_name = 'SW Widdowson', raw_name = 'SW Widdowson' where game_id = 18841108 and player_order = 11</v>
      </c>
      <c r="T2956" s="112" t="str">
        <f t="shared" si="1304"/>
        <v/>
      </c>
      <c r="U2956" s="200" t="str">
        <f t="shared" si="1301"/>
        <v/>
      </c>
      <c r="V2956" s="112" t="str">
        <f t="shared" si="1305"/>
        <v/>
      </c>
      <c r="W2956" s="415" t="str">
        <f t="shared" si="1306"/>
        <v/>
      </c>
      <c r="Y2956" s="65" t="str">
        <f t="shared" si="1285"/>
        <v/>
      </c>
      <c r="Z2956" s="65" t="str">
        <f t="shared" si="1286"/>
        <v/>
      </c>
      <c r="AA2956" s="65" t="str">
        <f t="shared" si="1287"/>
        <v/>
      </c>
      <c r="AB2956" s="65" t="str">
        <f t="shared" si="1288"/>
        <v/>
      </c>
      <c r="AC2956" s="65" t="str">
        <f t="shared" si="1289"/>
        <v/>
      </c>
      <c r="AH2956" s="65" t="str">
        <f t="shared" si="1307"/>
        <v>1891091211</v>
      </c>
      <c r="AI2956" s="65">
        <v>18910912</v>
      </c>
      <c r="AJ2956" s="65" t="s">
        <v>5373</v>
      </c>
      <c r="AK2956" s="65">
        <v>11</v>
      </c>
      <c r="AL2956" s="65" t="s">
        <v>3314</v>
      </c>
      <c r="AN2956" s="65" t="str">
        <f t="shared" si="1302"/>
        <v/>
      </c>
    </row>
    <row r="2957" spans="1:40" ht="16.8" customHeight="1" x14ac:dyDescent="0.25">
      <c r="A2957" s="113">
        <v>4</v>
      </c>
      <c r="B2957" s="342" t="s">
        <v>25</v>
      </c>
      <c r="D2957" s="350" t="str">
        <f t="shared" si="1294"/>
        <v/>
      </c>
      <c r="E2957" s="211">
        <f t="shared" si="1308"/>
        <v>18841108</v>
      </c>
      <c r="F2957" s="262">
        <v>12</v>
      </c>
      <c r="G2957" s="212"/>
      <c r="H2957" s="212"/>
      <c r="N2957" s="416"/>
      <c r="O2957" s="212"/>
      <c r="P2957" s="212"/>
      <c r="R2957" s="112" t="str">
        <f>IF(D2957="","", CONCATENATE("Update games set ", B2957, "= ",D2957," where game_id=", E2957))</f>
        <v/>
      </c>
      <c r="S2957" s="112" t="str">
        <f t="shared" si="1303"/>
        <v/>
      </c>
      <c r="T2957" s="112" t="str">
        <f t="shared" si="1304"/>
        <v/>
      </c>
      <c r="U2957" s="200" t="str">
        <f t="shared" si="1301"/>
        <v/>
      </c>
      <c r="V2957" s="112" t="str">
        <f t="shared" si="1305"/>
        <v/>
      </c>
      <c r="W2957" s="415" t="str">
        <f t="shared" si="1306"/>
        <v/>
      </c>
      <c r="Y2957" s="65" t="str">
        <f t="shared" si="1285"/>
        <v/>
      </c>
      <c r="Z2957" s="65" t="str">
        <f t="shared" si="1286"/>
        <v/>
      </c>
      <c r="AA2957" s="65" t="str">
        <f t="shared" si="1287"/>
        <v/>
      </c>
      <c r="AB2957" s="65" t="str">
        <f t="shared" si="1288"/>
        <v/>
      </c>
      <c r="AC2957" s="65" t="str">
        <f t="shared" si="1289"/>
        <v/>
      </c>
      <c r="AH2957" s="65" t="str">
        <f t="shared" si="1307"/>
        <v>1891091212</v>
      </c>
      <c r="AI2957" s="65">
        <v>18910912</v>
      </c>
      <c r="AJ2957" s="65" t="s">
        <v>5373</v>
      </c>
      <c r="AK2957" s="65">
        <v>12</v>
      </c>
      <c r="AL2957" s="65" t="s">
        <v>653</v>
      </c>
      <c r="AN2957" s="65" t="str">
        <f t="shared" si="1302"/>
        <v/>
      </c>
    </row>
    <row r="2958" spans="1:40" ht="16.8" customHeight="1" x14ac:dyDescent="0.25">
      <c r="A2958" s="113">
        <v>4</v>
      </c>
      <c r="B2958" s="342" t="s">
        <v>475</v>
      </c>
      <c r="D2958" s="349" t="str">
        <f t="shared" si="1311"/>
        <v/>
      </c>
      <c r="E2958" s="211">
        <f t="shared" si="1308"/>
        <v>18841108</v>
      </c>
      <c r="F2958" s="262">
        <v>13</v>
      </c>
      <c r="R2958" s="112" t="str">
        <f>IF(D2958="","", CONCATENATE("Update games set ", B2958, "= ",D2958," where game_id=", E2958))</f>
        <v/>
      </c>
      <c r="S2958" s="112" t="str">
        <f t="shared" si="1303"/>
        <v/>
      </c>
      <c r="T2958" s="112" t="str">
        <f t="shared" si="1304"/>
        <v/>
      </c>
      <c r="U2958" s="200" t="str">
        <f t="shared" si="1301"/>
        <v/>
      </c>
      <c r="V2958" s="112" t="str">
        <f t="shared" si="1305"/>
        <v/>
      </c>
      <c r="W2958" s="415" t="str">
        <f t="shared" si="1306"/>
        <v/>
      </c>
      <c r="Y2958" s="65" t="str">
        <f t="shared" ref="Y2958:Y3021" si="1313">IF(I2958="","",CONCATENATE("update goals set scorer_name = '",SUBSTITUTE(J2958, "'", "''"),"'"))</f>
        <v/>
      </c>
      <c r="Z2958" s="65" t="str">
        <f t="shared" ref="Z2958:Z3021" si="1314">IF(K2958="", "", CONCATENATE(", goal_min = ", K2958))</f>
        <v/>
      </c>
      <c r="AA2958" s="65" t="str">
        <f t="shared" ref="AA2958:AA3021" si="1315">IF(L2958="", "", CONCATENATE(", Pen = '", UPPER(L2958), "'"))</f>
        <v/>
      </c>
      <c r="AB2958" s="65" t="str">
        <f t="shared" ref="AB2958:AB3021" si="1316">IF(M2958="", "", CONCATENATE(", OG = '", UPPER(M2958), "'"))</f>
        <v/>
      </c>
      <c r="AC2958" s="65" t="str">
        <f t="shared" ref="AC2958:AC3021" si="1317">IF(I2958="", "", CONCATENATE(" where game_id = ", E2958, " and goal_order = ", I2958))</f>
        <v/>
      </c>
      <c r="AH2958" s="65" t="str">
        <f t="shared" si="1307"/>
        <v>1891091213</v>
      </c>
      <c r="AI2958" s="65">
        <v>18910912</v>
      </c>
      <c r="AJ2958" s="65" t="s">
        <v>5373</v>
      </c>
      <c r="AK2958" s="65">
        <v>13</v>
      </c>
      <c r="AL2958" s="65" t="s">
        <v>653</v>
      </c>
      <c r="AN2958" s="65" t="str">
        <f t="shared" si="1302"/>
        <v/>
      </c>
    </row>
    <row r="2959" spans="1:40" ht="16.8" customHeight="1" x14ac:dyDescent="0.25">
      <c r="A2959" s="113">
        <v>4</v>
      </c>
      <c r="B2959" s="342" t="s">
        <v>20</v>
      </c>
      <c r="C2959" s="342" t="s">
        <v>5234</v>
      </c>
      <c r="D2959" s="350" t="str">
        <f t="shared" si="1294"/>
        <v>'Parkside'</v>
      </c>
      <c r="E2959" s="211">
        <f t="shared" si="1308"/>
        <v>18841108</v>
      </c>
      <c r="F2959" s="262">
        <v>14</v>
      </c>
      <c r="R2959" s="112" t="str">
        <f>IF(D2959="","", CONCATENATE("Update games set ", B2959, "= ",D2959," where game_id=", E2959))</f>
        <v>Update games set Ground= 'Parkside' where game_id=18841108</v>
      </c>
      <c r="S2959" s="112" t="str">
        <f t="shared" si="1303"/>
        <v/>
      </c>
      <c r="T2959" s="112" t="str">
        <f t="shared" si="1304"/>
        <v/>
      </c>
      <c r="U2959" s="200" t="str">
        <f t="shared" si="1301"/>
        <v/>
      </c>
      <c r="V2959" s="112" t="str">
        <f t="shared" si="1305"/>
        <v/>
      </c>
      <c r="W2959" s="415" t="str">
        <f t="shared" si="1306"/>
        <v/>
      </c>
      <c r="Y2959" s="65" t="str">
        <f t="shared" si="1313"/>
        <v/>
      </c>
      <c r="Z2959" s="65" t="str">
        <f t="shared" si="1314"/>
        <v/>
      </c>
      <c r="AA2959" s="65" t="str">
        <f t="shared" si="1315"/>
        <v/>
      </c>
      <c r="AB2959" s="65" t="str">
        <f t="shared" si="1316"/>
        <v/>
      </c>
      <c r="AC2959" s="65" t="str">
        <f t="shared" si="1317"/>
        <v/>
      </c>
      <c r="AH2959" s="65" t="str">
        <f t="shared" si="1307"/>
        <v>1891091214</v>
      </c>
      <c r="AI2959" s="65">
        <v>18910912</v>
      </c>
      <c r="AJ2959" s="65" t="s">
        <v>5373</v>
      </c>
      <c r="AK2959" s="65">
        <v>14</v>
      </c>
      <c r="AL2959" s="65" t="s">
        <v>653</v>
      </c>
      <c r="AN2959" s="65" t="str">
        <f t="shared" si="1302"/>
        <v/>
      </c>
    </row>
    <row r="2960" spans="1:40" ht="16.8" customHeight="1" x14ac:dyDescent="0.25">
      <c r="A2960" s="113">
        <v>4</v>
      </c>
      <c r="B2960" s="342" t="s">
        <v>4882</v>
      </c>
      <c r="C2960" s="342" t="str">
        <f>IF(C2959="", "", C2959)</f>
        <v>Parkside</v>
      </c>
      <c r="D2960" s="350" t="str">
        <f t="shared" si="1294"/>
        <v>'Parkside'</v>
      </c>
      <c r="E2960" s="211">
        <f t="shared" si="1308"/>
        <v>18841108</v>
      </c>
      <c r="F2960" s="262">
        <v>15</v>
      </c>
      <c r="R2960" s="112" t="str">
        <f>IF(D2960="","", CONCATENATE("Update games set ", B2960, "= ",D2960," where game_id=", E2960))</f>
        <v>Update games set Ground_parent= 'Parkside' where game_id=18841108</v>
      </c>
      <c r="S2960" s="112" t="str">
        <f t="shared" si="1303"/>
        <v/>
      </c>
      <c r="T2960" s="112" t="str">
        <f t="shared" si="1304"/>
        <v/>
      </c>
      <c r="U2960" s="200" t="str">
        <f t="shared" si="1301"/>
        <v/>
      </c>
      <c r="V2960" s="112" t="str">
        <f t="shared" si="1305"/>
        <v/>
      </c>
      <c r="W2960" s="415" t="str">
        <f t="shared" si="1306"/>
        <v/>
      </c>
      <c r="Y2960" s="65" t="str">
        <f t="shared" si="1313"/>
        <v/>
      </c>
      <c r="Z2960" s="65" t="str">
        <f t="shared" si="1314"/>
        <v/>
      </c>
      <c r="AA2960" s="65" t="str">
        <f t="shared" si="1315"/>
        <v/>
      </c>
      <c r="AB2960" s="65" t="str">
        <f t="shared" si="1316"/>
        <v/>
      </c>
      <c r="AC2960" s="65" t="str">
        <f t="shared" si="1317"/>
        <v/>
      </c>
      <c r="AH2960" s="65" t="str">
        <f t="shared" si="1307"/>
        <v>1891091215</v>
      </c>
      <c r="AI2960" s="65">
        <v>18910912</v>
      </c>
      <c r="AJ2960" s="65" t="s">
        <v>5373</v>
      </c>
      <c r="AK2960" s="65">
        <v>15</v>
      </c>
      <c r="AL2960" s="65" t="s">
        <v>653</v>
      </c>
      <c r="AN2960" s="65" t="str">
        <f t="shared" si="1302"/>
        <v/>
      </c>
    </row>
    <row r="2961" spans="1:40" s="126" customFormat="1" ht="16.8" customHeight="1" thickBot="1" x14ac:dyDescent="0.3">
      <c r="A2961" s="113">
        <v>4</v>
      </c>
      <c r="B2961" s="116" t="s">
        <v>115</v>
      </c>
      <c r="C2961" s="352"/>
      <c r="D2961" s="370" t="str">
        <f t="shared" ref="D2961" si="1318">IF(MID(E2961,5,2)*1&gt;6,_xlfn.CONCAT("'",LEFT(E2961,4),"-",MID(E2961,3,2)+1,"'"),_xlfn.CONCAT("'",LEFT(E2961,4)-1,"-",MID(E2961,3,2),"'"))</f>
        <v>'1884-85'</v>
      </c>
      <c r="E2961" s="214">
        <f t="shared" si="1308"/>
        <v>18841108</v>
      </c>
      <c r="F2961" s="266">
        <v>16</v>
      </c>
      <c r="G2961" s="343"/>
      <c r="H2961" s="343"/>
      <c r="I2961" s="267"/>
      <c r="J2961" s="214"/>
      <c r="K2961" s="266"/>
      <c r="L2961" s="266"/>
      <c r="M2961" s="266"/>
      <c r="N2961" s="419"/>
      <c r="O2961" s="343"/>
      <c r="P2961" s="343"/>
      <c r="Q2961" s="346"/>
      <c r="R2961" s="112" t="str">
        <f>IF(D2961="","", CONCATENATE("Update games set ", B2961, "= ",D2961," where game_id=", E2961))</f>
        <v>Update games set Season= '1884-85' where game_id=18841108</v>
      </c>
      <c r="S2961" s="112" t="str">
        <f t="shared" si="1303"/>
        <v/>
      </c>
      <c r="T2961" s="112" t="str">
        <f t="shared" si="1304"/>
        <v/>
      </c>
      <c r="U2961" s="200" t="str">
        <f t="shared" si="1301"/>
        <v/>
      </c>
      <c r="V2961" s="112" t="str">
        <f t="shared" si="1305"/>
        <v/>
      </c>
      <c r="W2961" s="415" t="str">
        <f t="shared" si="1306"/>
        <v/>
      </c>
      <c r="X2961" s="240"/>
      <c r="Y2961" s="65" t="str">
        <f t="shared" si="1313"/>
        <v/>
      </c>
      <c r="Z2961" s="65" t="str">
        <f t="shared" si="1314"/>
        <v/>
      </c>
      <c r="AA2961" s="65" t="str">
        <f t="shared" si="1315"/>
        <v/>
      </c>
      <c r="AB2961" s="65" t="str">
        <f t="shared" si="1316"/>
        <v/>
      </c>
      <c r="AC2961" s="65" t="str">
        <f t="shared" si="1317"/>
        <v/>
      </c>
      <c r="AH2961" s="65" t="str">
        <f t="shared" si="1307"/>
        <v>1891091216</v>
      </c>
      <c r="AI2961" s="126">
        <v>18910912</v>
      </c>
      <c r="AJ2961" s="126" t="s">
        <v>5373</v>
      </c>
      <c r="AK2961" s="126">
        <v>16</v>
      </c>
      <c r="AL2961" s="126" t="s">
        <v>653</v>
      </c>
      <c r="AN2961" s="65" t="str">
        <f t="shared" si="1302"/>
        <v/>
      </c>
    </row>
    <row r="2962" spans="1:40" ht="15" thickTop="1" x14ac:dyDescent="0.25">
      <c r="A2962" s="113">
        <v>4</v>
      </c>
      <c r="B2962" s="341" t="s">
        <v>22</v>
      </c>
      <c r="C2962" s="341" t="s">
        <v>5076</v>
      </c>
      <c r="D2962" s="341" t="str">
        <f t="shared" si="1294"/>
        <v>'Walsall Swifts'</v>
      </c>
      <c r="E2962" s="211">
        <v>18851003</v>
      </c>
      <c r="F2962" s="262">
        <v>1</v>
      </c>
      <c r="G2962" s="211" t="s">
        <v>2119</v>
      </c>
      <c r="H2962" s="212"/>
      <c r="R2962" s="112" t="str">
        <f>IF(D2962="","", CONCATENATE("Update games set ", B2962, "= ",D2962," where game_id=", E2962))</f>
        <v>Update games set Opponent= 'Walsall Swifts' where game_id=18851003</v>
      </c>
      <c r="S2962" s="112" t="str">
        <f t="shared" si="1303"/>
        <v>Update lineups set player_name = 'Gowthorpe', raw_name = 'Gowthorpe' where game_id = 18851003 and player_order = 1</v>
      </c>
      <c r="T2962" s="112" t="str">
        <f t="shared" si="1304"/>
        <v/>
      </c>
      <c r="U2962" s="200" t="str">
        <f t="shared" si="1301"/>
        <v/>
      </c>
      <c r="V2962" s="112" t="str">
        <f t="shared" si="1305"/>
        <v/>
      </c>
      <c r="W2962" s="415" t="str">
        <f t="shared" si="1306"/>
        <v/>
      </c>
      <c r="Y2962" s="65" t="str">
        <f t="shared" si="1313"/>
        <v/>
      </c>
      <c r="Z2962" s="65" t="str">
        <f t="shared" si="1314"/>
        <v/>
      </c>
      <c r="AA2962" s="65" t="str">
        <f t="shared" si="1315"/>
        <v/>
      </c>
      <c r="AB2962" s="65" t="str">
        <f t="shared" si="1316"/>
        <v/>
      </c>
      <c r="AC2962" s="65" t="str">
        <f t="shared" si="1317"/>
        <v/>
      </c>
      <c r="AH2962" s="65" t="str">
        <f t="shared" si="1307"/>
        <v>189109241</v>
      </c>
      <c r="AI2962" s="65">
        <v>18910924</v>
      </c>
      <c r="AJ2962" s="65" t="s">
        <v>5370</v>
      </c>
      <c r="AK2962" s="65">
        <v>1</v>
      </c>
      <c r="AL2962" s="65" t="s">
        <v>2039</v>
      </c>
      <c r="AN2962" s="65" t="str">
        <f t="shared" si="1302"/>
        <v>update games set source = 'The Nottingham Forest Football Scrapbook' where game_id = 18851003</v>
      </c>
    </row>
    <row r="2963" spans="1:40" ht="16.8" customHeight="1" x14ac:dyDescent="0.25">
      <c r="A2963" s="113">
        <v>4</v>
      </c>
      <c r="B2963" s="342" t="s">
        <v>4979</v>
      </c>
      <c r="C2963" s="342" t="str">
        <f>IF(C2962="", "", C2962)</f>
        <v>Walsall Swifts</v>
      </c>
      <c r="D2963" s="350" t="str">
        <f t="shared" si="1294"/>
        <v>'Walsall Swifts'</v>
      </c>
      <c r="E2963" s="211">
        <f>E2962</f>
        <v>18851003</v>
      </c>
      <c r="F2963" s="262">
        <v>2</v>
      </c>
      <c r="G2963" s="211" t="s">
        <v>2094</v>
      </c>
      <c r="R2963" s="112" t="str">
        <f>IF(D2963="","", CONCATENATE("Update games set ", B2963, "= ",D2963," where game_id=", E2963))</f>
        <v>Update games set Opp_parent= 'Walsall Swifts' where game_id=18851003</v>
      </c>
      <c r="S2963" s="112" t="str">
        <f t="shared" si="1303"/>
        <v>Update lineups set player_name = 'Hancock', raw_name = 'Hancock' where game_id = 18851003 and player_order = 2</v>
      </c>
      <c r="T2963" s="112" t="str">
        <f t="shared" si="1304"/>
        <v/>
      </c>
      <c r="U2963" s="200" t="str">
        <f t="shared" si="1301"/>
        <v/>
      </c>
      <c r="V2963" s="112" t="str">
        <f t="shared" si="1305"/>
        <v/>
      </c>
      <c r="W2963" s="415" t="str">
        <f t="shared" si="1306"/>
        <v/>
      </c>
      <c r="Y2963" s="65" t="str">
        <f t="shared" si="1313"/>
        <v/>
      </c>
      <c r="Z2963" s="65" t="str">
        <f t="shared" si="1314"/>
        <v/>
      </c>
      <c r="AA2963" s="65" t="str">
        <f t="shared" si="1315"/>
        <v/>
      </c>
      <c r="AB2963" s="65" t="str">
        <f t="shared" si="1316"/>
        <v/>
      </c>
      <c r="AC2963" s="65" t="str">
        <f t="shared" si="1317"/>
        <v/>
      </c>
      <c r="AH2963" s="65" t="str">
        <f t="shared" si="1307"/>
        <v>189109242</v>
      </c>
      <c r="AI2963" s="65">
        <v>18910924</v>
      </c>
      <c r="AJ2963" s="65" t="s">
        <v>5370</v>
      </c>
      <c r="AK2963" s="65">
        <v>2</v>
      </c>
      <c r="AL2963" s="65" t="s">
        <v>3572</v>
      </c>
      <c r="AN2963" s="65" t="str">
        <f t="shared" si="1302"/>
        <v/>
      </c>
    </row>
    <row r="2964" spans="1:40" ht="16.8" customHeight="1" x14ac:dyDescent="0.25">
      <c r="A2964" s="113">
        <v>4</v>
      </c>
      <c r="B2964" s="342" t="s">
        <v>2653</v>
      </c>
      <c r="C2964" s="342" t="s">
        <v>663</v>
      </c>
      <c r="D2964" s="350" t="str">
        <f t="shared" si="1294"/>
        <v>'Friendly'</v>
      </c>
      <c r="E2964" s="211">
        <f t="shared" ref="E2964:E2977" si="1319">E2963</f>
        <v>18851003</v>
      </c>
      <c r="F2964" s="262">
        <v>3</v>
      </c>
      <c r="G2964" s="211" t="s">
        <v>4957</v>
      </c>
      <c r="R2964" s="112" t="str">
        <f>IF(D2964="","", CONCATENATE("Update games set ", B2964, "= ",D2964," where game_id=", E2964))</f>
        <v>Update games set Game_type= 'Friendly' where game_id=18851003</v>
      </c>
      <c r="S2964" s="112" t="str">
        <f t="shared" si="1303"/>
        <v>Update lineups set player_name = 'Caborn', raw_name = 'Caborn' where game_id = 18851003 and player_order = 3</v>
      </c>
      <c r="T2964" s="112" t="str">
        <f t="shared" si="1304"/>
        <v/>
      </c>
      <c r="U2964" s="200" t="str">
        <f t="shared" si="1301"/>
        <v/>
      </c>
      <c r="V2964" s="112" t="str">
        <f t="shared" si="1305"/>
        <v/>
      </c>
      <c r="W2964" s="415" t="str">
        <f t="shared" si="1306"/>
        <v/>
      </c>
      <c r="Y2964" s="65" t="str">
        <f t="shared" si="1313"/>
        <v/>
      </c>
      <c r="Z2964" s="65" t="str">
        <f t="shared" si="1314"/>
        <v/>
      </c>
      <c r="AA2964" s="65" t="str">
        <f t="shared" si="1315"/>
        <v/>
      </c>
      <c r="AB2964" s="65" t="str">
        <f t="shared" si="1316"/>
        <v/>
      </c>
      <c r="AC2964" s="65" t="str">
        <f t="shared" si="1317"/>
        <v/>
      </c>
      <c r="AH2964" s="65" t="str">
        <f t="shared" si="1307"/>
        <v>189109243</v>
      </c>
      <c r="AI2964" s="65">
        <v>18910924</v>
      </c>
      <c r="AJ2964" s="65" t="s">
        <v>5370</v>
      </c>
      <c r="AK2964" s="65">
        <v>3</v>
      </c>
      <c r="AL2964" s="65" t="s">
        <v>3596</v>
      </c>
      <c r="AN2964" s="65" t="str">
        <f t="shared" si="1302"/>
        <v/>
      </c>
    </row>
    <row r="2965" spans="1:40" ht="16.8" customHeight="1" x14ac:dyDescent="0.25">
      <c r="A2965" s="113">
        <v>4</v>
      </c>
      <c r="B2965" s="342" t="s">
        <v>4978</v>
      </c>
      <c r="C2965" s="342" t="s">
        <v>5065</v>
      </c>
      <c r="D2965" s="350" t="str">
        <f t="shared" si="1294"/>
        <v>'H'</v>
      </c>
      <c r="E2965" s="211">
        <f t="shared" si="1319"/>
        <v>18851003</v>
      </c>
      <c r="F2965" s="262">
        <v>4</v>
      </c>
      <c r="G2965" s="211" t="s">
        <v>4787</v>
      </c>
      <c r="R2965" s="112" t="str">
        <f>IF(D2965="","", CONCATENATE("Update games set ", B2965, "= ",D2965," where game_id=", E2965))</f>
        <v>Update games set HAN= 'H' where game_id=18851003</v>
      </c>
      <c r="S2965" s="112" t="str">
        <f t="shared" si="1303"/>
        <v>Update lineups set player_name = 'Ward', raw_name = 'Ward' where game_id = 18851003 and player_order = 4</v>
      </c>
      <c r="T2965" s="112" t="str">
        <f t="shared" si="1304"/>
        <v/>
      </c>
      <c r="U2965" s="200" t="str">
        <f t="shared" si="1301"/>
        <v/>
      </c>
      <c r="V2965" s="112" t="str">
        <f t="shared" si="1305"/>
        <v/>
      </c>
      <c r="W2965" s="415" t="str">
        <f t="shared" si="1306"/>
        <v/>
      </c>
      <c r="Y2965" s="65" t="str">
        <f t="shared" si="1313"/>
        <v/>
      </c>
      <c r="Z2965" s="65" t="str">
        <f t="shared" si="1314"/>
        <v/>
      </c>
      <c r="AA2965" s="65" t="str">
        <f t="shared" si="1315"/>
        <v/>
      </c>
      <c r="AB2965" s="65" t="str">
        <f t="shared" si="1316"/>
        <v/>
      </c>
      <c r="AC2965" s="65" t="str">
        <f t="shared" si="1317"/>
        <v/>
      </c>
      <c r="AH2965" s="65" t="str">
        <f t="shared" si="1307"/>
        <v>189109244</v>
      </c>
      <c r="AI2965" s="65">
        <v>18910924</v>
      </c>
      <c r="AJ2965" s="65" t="s">
        <v>5370</v>
      </c>
      <c r="AK2965" s="65">
        <v>4</v>
      </c>
      <c r="AL2965" s="65" t="s">
        <v>3645</v>
      </c>
      <c r="AN2965" s="65" t="str">
        <f t="shared" si="1302"/>
        <v/>
      </c>
    </row>
    <row r="2966" spans="1:40" ht="16.8" customHeight="1" x14ac:dyDescent="0.25">
      <c r="A2966" s="113">
        <v>4</v>
      </c>
      <c r="B2966" s="342" t="s">
        <v>5</v>
      </c>
      <c r="C2966" s="342">
        <v>3</v>
      </c>
      <c r="D2966" s="349">
        <f t="shared" si="1309"/>
        <v>3</v>
      </c>
      <c r="E2966" s="211">
        <f t="shared" si="1319"/>
        <v>18851003</v>
      </c>
      <c r="F2966" s="262">
        <v>5</v>
      </c>
      <c r="G2966" s="211" t="s">
        <v>2022</v>
      </c>
      <c r="R2966" s="112" t="str">
        <f>IF(D2966="","", CONCATENATE("Update games set ", B2966, "= ",D2966," where game_id=", E2966))</f>
        <v>Update games set F= 3 where game_id=18851003</v>
      </c>
      <c r="S2966" s="112" t="str">
        <f t="shared" si="1303"/>
        <v>Update lineups set player_name = 'Pike', raw_name = 'Pike' where game_id = 18851003 and player_order = 5</v>
      </c>
      <c r="T2966" s="112" t="str">
        <f t="shared" si="1304"/>
        <v/>
      </c>
      <c r="U2966" s="200" t="str">
        <f t="shared" si="1301"/>
        <v/>
      </c>
      <c r="V2966" s="112" t="str">
        <f t="shared" si="1305"/>
        <v/>
      </c>
      <c r="W2966" s="415" t="str">
        <f t="shared" si="1306"/>
        <v/>
      </c>
      <c r="Y2966" s="65" t="str">
        <f t="shared" si="1313"/>
        <v/>
      </c>
      <c r="Z2966" s="65" t="str">
        <f t="shared" si="1314"/>
        <v/>
      </c>
      <c r="AA2966" s="65" t="str">
        <f t="shared" si="1315"/>
        <v/>
      </c>
      <c r="AB2966" s="65" t="str">
        <f t="shared" si="1316"/>
        <v/>
      </c>
      <c r="AC2966" s="65" t="str">
        <f t="shared" si="1317"/>
        <v/>
      </c>
      <c r="AH2966" s="65" t="str">
        <f t="shared" si="1307"/>
        <v>189109245</v>
      </c>
      <c r="AI2966" s="65">
        <v>18910924</v>
      </c>
      <c r="AJ2966" s="65" t="s">
        <v>5370</v>
      </c>
      <c r="AK2966" s="65">
        <v>5</v>
      </c>
      <c r="AL2966" s="65" t="s">
        <v>3590</v>
      </c>
      <c r="AN2966" s="65" t="str">
        <f t="shared" si="1302"/>
        <v/>
      </c>
    </row>
    <row r="2967" spans="1:40" ht="16.8" customHeight="1" x14ac:dyDescent="0.25">
      <c r="A2967" s="113">
        <v>4</v>
      </c>
      <c r="B2967" s="342" t="s">
        <v>0</v>
      </c>
      <c r="C2967" s="342">
        <v>1</v>
      </c>
      <c r="D2967" s="349">
        <f t="shared" si="1309"/>
        <v>1</v>
      </c>
      <c r="E2967" s="211">
        <f t="shared" si="1319"/>
        <v>18851003</v>
      </c>
      <c r="F2967" s="262">
        <v>6</v>
      </c>
      <c r="G2967" s="211" t="s">
        <v>2091</v>
      </c>
      <c r="R2967" s="112" t="str">
        <f>IF(D2967="","", CONCATENATE("Update games set ", B2967, "= ",D2967," where game_id=", E2967))</f>
        <v>Update games set A= 1 where game_id=18851003</v>
      </c>
      <c r="S2967" s="112" t="str">
        <f t="shared" si="1303"/>
        <v>Update lineups set player_name = 'Norman', raw_name = 'Norman' where game_id = 18851003 and player_order = 6</v>
      </c>
      <c r="T2967" s="112" t="str">
        <f t="shared" si="1304"/>
        <v/>
      </c>
      <c r="U2967" s="200" t="str">
        <f t="shared" si="1301"/>
        <v/>
      </c>
      <c r="V2967" s="112" t="str">
        <f t="shared" si="1305"/>
        <v/>
      </c>
      <c r="W2967" s="415" t="str">
        <f t="shared" si="1306"/>
        <v/>
      </c>
      <c r="Y2967" s="65" t="str">
        <f t="shared" si="1313"/>
        <v/>
      </c>
      <c r="Z2967" s="65" t="str">
        <f t="shared" si="1314"/>
        <v/>
      </c>
      <c r="AA2967" s="65" t="str">
        <f t="shared" si="1315"/>
        <v/>
      </c>
      <c r="AB2967" s="65" t="str">
        <f t="shared" si="1316"/>
        <v/>
      </c>
      <c r="AC2967" s="65" t="str">
        <f t="shared" si="1317"/>
        <v/>
      </c>
      <c r="AH2967" s="65" t="str">
        <f t="shared" si="1307"/>
        <v>189109246</v>
      </c>
      <c r="AI2967" s="65">
        <v>18910924</v>
      </c>
      <c r="AJ2967" s="65" t="s">
        <v>5370</v>
      </c>
      <c r="AK2967" s="65">
        <v>6</v>
      </c>
      <c r="AL2967" s="65" t="s">
        <v>3252</v>
      </c>
      <c r="AN2967" s="65" t="str">
        <f t="shared" si="1302"/>
        <v/>
      </c>
    </row>
    <row r="2968" spans="1:40" ht="16.8" customHeight="1" x14ac:dyDescent="0.25">
      <c r="A2968" s="113">
        <v>4</v>
      </c>
      <c r="B2968" s="342" t="s">
        <v>23</v>
      </c>
      <c r="D2968" s="334" t="str">
        <f t="shared" ref="D2968" si="1320">IF(C2968="",IF(D2966&gt;D2967,"'W'",IF(D2966=D2967,"'D'","'L'")),_xlfn.CONCAT("'",C2968,"'"))</f>
        <v>'W'</v>
      </c>
      <c r="E2968" s="211">
        <f t="shared" si="1319"/>
        <v>18851003</v>
      </c>
      <c r="F2968" s="262">
        <v>7</v>
      </c>
      <c r="G2968" s="211" t="s">
        <v>5015</v>
      </c>
      <c r="R2968" s="112" t="str">
        <f>IF(D2968="","", CONCATENATE("Update games set ", B2968, "= ",D2968," where game_id=", E2968))</f>
        <v>Update games set Result= 'W' where game_id=18851003</v>
      </c>
      <c r="S2968" s="112" t="str">
        <f t="shared" si="1303"/>
        <v>Update lineups set player_name = 'Unwin', raw_name = 'Unwin' where game_id = 18851003 and player_order = 7</v>
      </c>
      <c r="T2968" s="112" t="str">
        <f t="shared" si="1304"/>
        <v/>
      </c>
      <c r="U2968" s="200" t="str">
        <f t="shared" si="1301"/>
        <v/>
      </c>
      <c r="V2968" s="112" t="str">
        <f t="shared" si="1305"/>
        <v/>
      </c>
      <c r="W2968" s="415" t="str">
        <f t="shared" si="1306"/>
        <v/>
      </c>
      <c r="Y2968" s="65" t="str">
        <f t="shared" si="1313"/>
        <v/>
      </c>
      <c r="Z2968" s="65" t="str">
        <f t="shared" si="1314"/>
        <v/>
      </c>
      <c r="AA2968" s="65" t="str">
        <f t="shared" si="1315"/>
        <v/>
      </c>
      <c r="AB2968" s="65" t="str">
        <f t="shared" si="1316"/>
        <v/>
      </c>
      <c r="AC2968" s="65" t="str">
        <f t="shared" si="1317"/>
        <v/>
      </c>
      <c r="AH2968" s="65" t="str">
        <f t="shared" si="1307"/>
        <v>189109247</v>
      </c>
      <c r="AI2968" s="65">
        <v>18910924</v>
      </c>
      <c r="AJ2968" s="65" t="s">
        <v>5370</v>
      </c>
      <c r="AK2968" s="65">
        <v>7</v>
      </c>
      <c r="AL2968" s="65" t="s">
        <v>3435</v>
      </c>
      <c r="AN2968" s="65" t="str">
        <f t="shared" si="1302"/>
        <v/>
      </c>
    </row>
    <row r="2969" spans="1:40" ht="16.8" customHeight="1" x14ac:dyDescent="0.25">
      <c r="A2969" s="113">
        <v>4</v>
      </c>
      <c r="B2969" s="342" t="s">
        <v>768</v>
      </c>
      <c r="D2969" s="349" t="str">
        <f t="shared" si="1311"/>
        <v/>
      </c>
      <c r="E2969" s="211">
        <f t="shared" si="1319"/>
        <v>18851003</v>
      </c>
      <c r="F2969" s="262">
        <v>8</v>
      </c>
      <c r="G2969" s="211" t="s">
        <v>5103</v>
      </c>
      <c r="R2969" s="112" t="str">
        <f>IF(D2969="","", CONCATENATE("Update games set ", B2969, "= ",D2969," where game_id=", E2969))</f>
        <v/>
      </c>
      <c r="S2969" s="112" t="str">
        <f t="shared" si="1303"/>
        <v>Update lineups set player_name = 'Leighton', raw_name = 'Leighton' where game_id = 18851003 and player_order = 8</v>
      </c>
      <c r="T2969" s="112" t="str">
        <f t="shared" si="1304"/>
        <v/>
      </c>
      <c r="U2969" s="200" t="str">
        <f t="shared" si="1301"/>
        <v/>
      </c>
      <c r="V2969" s="112" t="str">
        <f t="shared" si="1305"/>
        <v/>
      </c>
      <c r="W2969" s="415" t="str">
        <f t="shared" si="1306"/>
        <v/>
      </c>
      <c r="Y2969" s="65" t="str">
        <f t="shared" si="1313"/>
        <v/>
      </c>
      <c r="Z2969" s="65" t="str">
        <f t="shared" si="1314"/>
        <v/>
      </c>
      <c r="AA2969" s="65" t="str">
        <f t="shared" si="1315"/>
        <v/>
      </c>
      <c r="AB2969" s="65" t="str">
        <f t="shared" si="1316"/>
        <v/>
      </c>
      <c r="AC2969" s="65" t="str">
        <f t="shared" si="1317"/>
        <v/>
      </c>
      <c r="AH2969" s="65" t="str">
        <f t="shared" si="1307"/>
        <v>189109248</v>
      </c>
      <c r="AI2969" s="65">
        <v>18910924</v>
      </c>
      <c r="AJ2969" s="65" t="s">
        <v>5370</v>
      </c>
      <c r="AK2969" s="65">
        <v>8</v>
      </c>
      <c r="AL2969" s="65" t="s">
        <v>3653</v>
      </c>
      <c r="AN2969" s="65" t="str">
        <f t="shared" si="1302"/>
        <v/>
      </c>
    </row>
    <row r="2970" spans="1:40" ht="16.8" customHeight="1" x14ac:dyDescent="0.25">
      <c r="A2970" s="113">
        <v>4</v>
      </c>
      <c r="B2970" s="342" t="s">
        <v>766</v>
      </c>
      <c r="D2970" s="349" t="str">
        <f t="shared" si="1311"/>
        <v/>
      </c>
      <c r="E2970" s="211">
        <f t="shared" si="1319"/>
        <v>18851003</v>
      </c>
      <c r="F2970" s="262">
        <v>9</v>
      </c>
      <c r="G2970" s="194" t="s">
        <v>5197</v>
      </c>
      <c r="H2970" s="194"/>
      <c r="N2970" s="417"/>
      <c r="O2970" s="194"/>
      <c r="P2970" s="194"/>
      <c r="R2970" s="112" t="str">
        <f>IF(D2970="","", CONCATENATE("Update games set ", B2970, "= ",D2970," where game_id=", E2970))</f>
        <v/>
      </c>
      <c r="S2970" s="112" t="str">
        <f t="shared" si="1303"/>
        <v>Update lineups set player_name = 'Danks', raw_name = 'Danks' where game_id = 18851003 and player_order = 9</v>
      </c>
      <c r="T2970" s="112" t="str">
        <f t="shared" si="1304"/>
        <v/>
      </c>
      <c r="U2970" s="200" t="str">
        <f t="shared" si="1301"/>
        <v/>
      </c>
      <c r="V2970" s="112" t="str">
        <f t="shared" si="1305"/>
        <v/>
      </c>
      <c r="W2970" s="415" t="str">
        <f t="shared" si="1306"/>
        <v/>
      </c>
      <c r="Y2970" s="65" t="str">
        <f t="shared" si="1313"/>
        <v/>
      </c>
      <c r="Z2970" s="65" t="str">
        <f t="shared" si="1314"/>
        <v/>
      </c>
      <c r="AA2970" s="65" t="str">
        <f t="shared" si="1315"/>
        <v/>
      </c>
      <c r="AB2970" s="65" t="str">
        <f t="shared" si="1316"/>
        <v/>
      </c>
      <c r="AC2970" s="65" t="str">
        <f t="shared" si="1317"/>
        <v/>
      </c>
      <c r="AH2970" s="65" t="str">
        <f t="shared" si="1307"/>
        <v>189109249</v>
      </c>
      <c r="AI2970" s="65">
        <v>18910924</v>
      </c>
      <c r="AJ2970" s="65" t="s">
        <v>5370</v>
      </c>
      <c r="AK2970" s="65">
        <v>9</v>
      </c>
      <c r="AL2970" s="65" t="s">
        <v>3296</v>
      </c>
      <c r="AN2970" s="65" t="str">
        <f t="shared" si="1302"/>
        <v/>
      </c>
    </row>
    <row r="2971" spans="1:40" ht="16.8" customHeight="1" x14ac:dyDescent="0.25">
      <c r="A2971" s="113">
        <v>4</v>
      </c>
      <c r="B2971" s="342" t="s">
        <v>753</v>
      </c>
      <c r="C2971" s="351"/>
      <c r="D2971" s="350" t="str">
        <f t="shared" si="1312"/>
        <v/>
      </c>
      <c r="E2971" s="211">
        <f t="shared" si="1319"/>
        <v>18851003</v>
      </c>
      <c r="F2971" s="262">
        <v>10</v>
      </c>
      <c r="G2971" s="194" t="s">
        <v>5110</v>
      </c>
      <c r="N2971" s="417"/>
      <c r="O2971" s="194"/>
      <c r="P2971" s="194"/>
      <c r="R2971" s="112" t="str">
        <f>IF(D2971="","", CONCATENATE("Update games set ", B2971, "= ",D2971," where game_id=", E2971))</f>
        <v/>
      </c>
      <c r="S2971" s="112" t="str">
        <f t="shared" si="1303"/>
        <v>Update lineups set player_name = 'Fox', raw_name = 'Fox' where game_id = 18851003 and player_order = 10</v>
      </c>
      <c r="T2971" s="112" t="str">
        <f t="shared" si="1304"/>
        <v/>
      </c>
      <c r="U2971" s="200" t="str">
        <f t="shared" si="1301"/>
        <v/>
      </c>
      <c r="V2971" s="112" t="str">
        <f t="shared" si="1305"/>
        <v/>
      </c>
      <c r="W2971" s="415" t="str">
        <f t="shared" si="1306"/>
        <v/>
      </c>
      <c r="Y2971" s="65" t="str">
        <f t="shared" si="1313"/>
        <v/>
      </c>
      <c r="Z2971" s="65" t="str">
        <f t="shared" si="1314"/>
        <v/>
      </c>
      <c r="AA2971" s="65" t="str">
        <f t="shared" si="1315"/>
        <v/>
      </c>
      <c r="AB2971" s="65" t="str">
        <f t="shared" si="1316"/>
        <v/>
      </c>
      <c r="AC2971" s="65" t="str">
        <f t="shared" si="1317"/>
        <v/>
      </c>
      <c r="AH2971" s="65" t="str">
        <f t="shared" si="1307"/>
        <v>1891092410</v>
      </c>
      <c r="AI2971" s="65">
        <v>18910924</v>
      </c>
      <c r="AJ2971" s="65" t="s">
        <v>5370</v>
      </c>
      <c r="AK2971" s="65">
        <v>10</v>
      </c>
      <c r="AL2971" s="65" t="s">
        <v>3468</v>
      </c>
      <c r="AN2971" s="65" t="str">
        <f t="shared" si="1302"/>
        <v/>
      </c>
    </row>
    <row r="2972" spans="1:40" ht="16.8" customHeight="1" x14ac:dyDescent="0.25">
      <c r="A2972" s="113">
        <v>4</v>
      </c>
      <c r="B2972" s="342" t="s">
        <v>746</v>
      </c>
      <c r="C2972" s="351" t="s">
        <v>5062</v>
      </c>
      <c r="D2972" s="334" t="str">
        <f>CONCATENATE("'", LEFT(E2972,4),"-",MID(E2972,5,2),"-", MID(E2972,7,2), " ", C2972,"'")</f>
        <v>'1885-10-03 15:00'</v>
      </c>
      <c r="E2972" s="211">
        <f t="shared" si="1319"/>
        <v>18851003</v>
      </c>
      <c r="F2972" s="262">
        <v>11</v>
      </c>
      <c r="G2972" s="211" t="s">
        <v>4982</v>
      </c>
      <c r="R2972" s="112" t="str">
        <f>IF(D2972="","", CONCATENATE("Update games set ", B2972, "= ",D2972," where game_id=", E2972))</f>
        <v>Update games set Game_date= '1885-10-03 15:00' where game_id=18851003</v>
      </c>
      <c r="S2972" s="112" t="str">
        <f t="shared" si="1303"/>
        <v>Update lineups set player_name = 'Lindley', raw_name = 'Lindley' where game_id = 18851003 and player_order = 11</v>
      </c>
      <c r="T2972" s="112" t="str">
        <f t="shared" si="1304"/>
        <v/>
      </c>
      <c r="U2972" s="200" t="str">
        <f t="shared" si="1301"/>
        <v/>
      </c>
      <c r="V2972" s="112" t="str">
        <f t="shared" si="1305"/>
        <v/>
      </c>
      <c r="W2972" s="415" t="str">
        <f t="shared" si="1306"/>
        <v/>
      </c>
      <c r="Y2972" s="65" t="str">
        <f t="shared" si="1313"/>
        <v/>
      </c>
      <c r="Z2972" s="65" t="str">
        <f t="shared" si="1314"/>
        <v/>
      </c>
      <c r="AA2972" s="65" t="str">
        <f t="shared" si="1315"/>
        <v/>
      </c>
      <c r="AB2972" s="65" t="str">
        <f t="shared" si="1316"/>
        <v/>
      </c>
      <c r="AC2972" s="65" t="str">
        <f t="shared" si="1317"/>
        <v/>
      </c>
      <c r="AH2972" s="65" t="str">
        <f t="shared" si="1307"/>
        <v>1891092411</v>
      </c>
      <c r="AI2972" s="65">
        <v>18910924</v>
      </c>
      <c r="AJ2972" s="65" t="s">
        <v>5370</v>
      </c>
      <c r="AK2972" s="65">
        <v>11</v>
      </c>
      <c r="AL2972" s="65" t="s">
        <v>3314</v>
      </c>
      <c r="AN2972" s="65" t="str">
        <f t="shared" si="1302"/>
        <v/>
      </c>
    </row>
    <row r="2973" spans="1:40" ht="16.8" customHeight="1" x14ac:dyDescent="0.25">
      <c r="A2973" s="113">
        <v>4</v>
      </c>
      <c r="B2973" s="342" t="s">
        <v>25</v>
      </c>
      <c r="D2973" s="350" t="str">
        <f t="shared" si="1294"/>
        <v/>
      </c>
      <c r="E2973" s="211">
        <f t="shared" si="1319"/>
        <v>18851003</v>
      </c>
      <c r="F2973" s="262">
        <v>12</v>
      </c>
      <c r="G2973" s="212"/>
      <c r="H2973" s="212"/>
      <c r="N2973" s="416"/>
      <c r="O2973" s="212"/>
      <c r="P2973" s="212"/>
      <c r="R2973" s="112" t="str">
        <f>IF(D2973="","", CONCATENATE("Update games set ", B2973, "= ",D2973," where game_id=", E2973))</f>
        <v/>
      </c>
      <c r="S2973" s="112" t="str">
        <f t="shared" si="1303"/>
        <v/>
      </c>
      <c r="T2973" s="112" t="str">
        <f t="shared" si="1304"/>
        <v/>
      </c>
      <c r="U2973" s="200" t="str">
        <f t="shared" si="1301"/>
        <v/>
      </c>
      <c r="V2973" s="112" t="str">
        <f t="shared" si="1305"/>
        <v/>
      </c>
      <c r="W2973" s="415" t="str">
        <f t="shared" si="1306"/>
        <v/>
      </c>
      <c r="Y2973" s="65" t="str">
        <f t="shared" si="1313"/>
        <v/>
      </c>
      <c r="Z2973" s="65" t="str">
        <f t="shared" si="1314"/>
        <v/>
      </c>
      <c r="AA2973" s="65" t="str">
        <f t="shared" si="1315"/>
        <v/>
      </c>
      <c r="AB2973" s="65" t="str">
        <f t="shared" si="1316"/>
        <v/>
      </c>
      <c r="AC2973" s="65" t="str">
        <f t="shared" si="1317"/>
        <v/>
      </c>
      <c r="AH2973" s="65" t="str">
        <f t="shared" si="1307"/>
        <v>1891092412</v>
      </c>
      <c r="AI2973" s="65">
        <v>18910924</v>
      </c>
      <c r="AJ2973" s="65" t="s">
        <v>5370</v>
      </c>
      <c r="AK2973" s="65">
        <v>12</v>
      </c>
      <c r="AL2973" s="65" t="s">
        <v>653</v>
      </c>
      <c r="AN2973" s="65" t="str">
        <f t="shared" si="1302"/>
        <v/>
      </c>
    </row>
    <row r="2974" spans="1:40" ht="16.8" customHeight="1" x14ac:dyDescent="0.25">
      <c r="A2974" s="113">
        <v>4</v>
      </c>
      <c r="B2974" s="342" t="s">
        <v>475</v>
      </c>
      <c r="D2974" s="349" t="str">
        <f t="shared" si="1311"/>
        <v/>
      </c>
      <c r="E2974" s="211">
        <f t="shared" si="1319"/>
        <v>18851003</v>
      </c>
      <c r="F2974" s="262">
        <v>13</v>
      </c>
      <c r="R2974" s="112" t="str">
        <f>IF(D2974="","", CONCATENATE("Update games set ", B2974, "= ",D2974," where game_id=", E2974))</f>
        <v/>
      </c>
      <c r="S2974" s="112" t="str">
        <f t="shared" si="1303"/>
        <v/>
      </c>
      <c r="T2974" s="112" t="str">
        <f t="shared" si="1304"/>
        <v/>
      </c>
      <c r="U2974" s="200" t="str">
        <f t="shared" si="1301"/>
        <v/>
      </c>
      <c r="V2974" s="112" t="str">
        <f t="shared" si="1305"/>
        <v/>
      </c>
      <c r="W2974" s="415" t="str">
        <f t="shared" si="1306"/>
        <v/>
      </c>
      <c r="Y2974" s="65" t="str">
        <f t="shared" si="1313"/>
        <v/>
      </c>
      <c r="Z2974" s="65" t="str">
        <f t="shared" si="1314"/>
        <v/>
      </c>
      <c r="AA2974" s="65" t="str">
        <f t="shared" si="1315"/>
        <v/>
      </c>
      <c r="AB2974" s="65" t="str">
        <f t="shared" si="1316"/>
        <v/>
      </c>
      <c r="AC2974" s="65" t="str">
        <f t="shared" si="1317"/>
        <v/>
      </c>
      <c r="AH2974" s="65" t="str">
        <f t="shared" si="1307"/>
        <v>1891092413</v>
      </c>
      <c r="AI2974" s="65">
        <v>18910924</v>
      </c>
      <c r="AJ2974" s="65" t="s">
        <v>5370</v>
      </c>
      <c r="AK2974" s="65">
        <v>13</v>
      </c>
      <c r="AL2974" s="65" t="s">
        <v>653</v>
      </c>
      <c r="AN2974" s="65" t="str">
        <f t="shared" si="1302"/>
        <v/>
      </c>
    </row>
    <row r="2975" spans="1:40" ht="16.8" customHeight="1" x14ac:dyDescent="0.25">
      <c r="A2975" s="113">
        <v>4</v>
      </c>
      <c r="B2975" s="342" t="s">
        <v>20</v>
      </c>
      <c r="C2975" s="342" t="s">
        <v>5235</v>
      </c>
      <c r="D2975" s="350" t="str">
        <f t="shared" si="1294"/>
        <v>'Gregory Ground'</v>
      </c>
      <c r="E2975" s="211">
        <f t="shared" si="1319"/>
        <v>18851003</v>
      </c>
      <c r="F2975" s="262">
        <v>14</v>
      </c>
      <c r="R2975" s="112" t="str">
        <f>IF(D2975="","", CONCATENATE("Update games set ", B2975, "= ",D2975," where game_id=", E2975))</f>
        <v>Update games set Ground= 'Gregory Ground' where game_id=18851003</v>
      </c>
      <c r="S2975" s="112" t="str">
        <f t="shared" si="1303"/>
        <v/>
      </c>
      <c r="T2975" s="112" t="str">
        <f t="shared" si="1304"/>
        <v/>
      </c>
      <c r="U2975" s="200" t="str">
        <f t="shared" si="1301"/>
        <v/>
      </c>
      <c r="V2975" s="112" t="str">
        <f t="shared" si="1305"/>
        <v/>
      </c>
      <c r="W2975" s="415" t="str">
        <f t="shared" si="1306"/>
        <v/>
      </c>
      <c r="Y2975" s="65" t="str">
        <f t="shared" si="1313"/>
        <v/>
      </c>
      <c r="Z2975" s="65" t="str">
        <f t="shared" si="1314"/>
        <v/>
      </c>
      <c r="AA2975" s="65" t="str">
        <f t="shared" si="1315"/>
        <v/>
      </c>
      <c r="AB2975" s="65" t="str">
        <f t="shared" si="1316"/>
        <v/>
      </c>
      <c r="AC2975" s="65" t="str">
        <f t="shared" si="1317"/>
        <v/>
      </c>
      <c r="AH2975" s="65" t="str">
        <f t="shared" si="1307"/>
        <v>1891092414</v>
      </c>
      <c r="AI2975" s="65">
        <v>18910924</v>
      </c>
      <c r="AJ2975" s="65" t="s">
        <v>5370</v>
      </c>
      <c r="AK2975" s="65">
        <v>14</v>
      </c>
      <c r="AL2975" s="65" t="s">
        <v>653</v>
      </c>
      <c r="AN2975" s="65" t="str">
        <f t="shared" si="1302"/>
        <v/>
      </c>
    </row>
    <row r="2976" spans="1:40" ht="16.8" customHeight="1" x14ac:dyDescent="0.25">
      <c r="A2976" s="113">
        <v>4</v>
      </c>
      <c r="B2976" s="342" t="s">
        <v>4882</v>
      </c>
      <c r="C2976" s="342" t="str">
        <f>IF(C2975="", "", C2975)</f>
        <v>Gregory Ground</v>
      </c>
      <c r="D2976" s="350" t="str">
        <f t="shared" si="1294"/>
        <v>'Gregory Ground'</v>
      </c>
      <c r="E2976" s="211">
        <f t="shared" si="1319"/>
        <v>18851003</v>
      </c>
      <c r="F2976" s="262">
        <v>15</v>
      </c>
      <c r="R2976" s="112" t="str">
        <f>IF(D2976="","", CONCATENATE("Update games set ", B2976, "= ",D2976," where game_id=", E2976))</f>
        <v>Update games set Ground_parent= 'Gregory Ground' where game_id=18851003</v>
      </c>
      <c r="S2976" s="112" t="str">
        <f t="shared" si="1303"/>
        <v/>
      </c>
      <c r="T2976" s="112" t="str">
        <f t="shared" si="1304"/>
        <v/>
      </c>
      <c r="U2976" s="200" t="str">
        <f t="shared" si="1301"/>
        <v/>
      </c>
      <c r="V2976" s="112" t="str">
        <f t="shared" si="1305"/>
        <v/>
      </c>
      <c r="W2976" s="415" t="str">
        <f t="shared" si="1306"/>
        <v/>
      </c>
      <c r="Y2976" s="65" t="str">
        <f t="shared" si="1313"/>
        <v/>
      </c>
      <c r="Z2976" s="65" t="str">
        <f t="shared" si="1314"/>
        <v/>
      </c>
      <c r="AA2976" s="65" t="str">
        <f t="shared" si="1315"/>
        <v/>
      </c>
      <c r="AB2976" s="65" t="str">
        <f t="shared" si="1316"/>
        <v/>
      </c>
      <c r="AC2976" s="65" t="str">
        <f t="shared" si="1317"/>
        <v/>
      </c>
      <c r="AH2976" s="65" t="str">
        <f t="shared" si="1307"/>
        <v>1891092415</v>
      </c>
      <c r="AI2976" s="65">
        <v>18910924</v>
      </c>
      <c r="AJ2976" s="65" t="s">
        <v>5370</v>
      </c>
      <c r="AK2976" s="65">
        <v>15</v>
      </c>
      <c r="AL2976" s="65" t="s">
        <v>653</v>
      </c>
      <c r="AN2976" s="65" t="str">
        <f t="shared" si="1302"/>
        <v/>
      </c>
    </row>
    <row r="2977" spans="1:40" s="126" customFormat="1" ht="16.8" customHeight="1" thickBot="1" x14ac:dyDescent="0.3">
      <c r="A2977" s="113">
        <v>4</v>
      </c>
      <c r="B2977" s="116" t="s">
        <v>115</v>
      </c>
      <c r="C2977" s="352"/>
      <c r="D2977" s="370" t="str">
        <f t="shared" ref="D2977" si="1321">IF(MID(E2977,5,2)*1&gt;6,_xlfn.CONCAT("'",LEFT(E2977,4),"-",MID(E2977,3,2)+1,"'"),_xlfn.CONCAT("'",LEFT(E2977,4)-1,"-",MID(E2977,3,2),"'"))</f>
        <v>'1885-86'</v>
      </c>
      <c r="E2977" s="214">
        <f t="shared" si="1319"/>
        <v>18851003</v>
      </c>
      <c r="F2977" s="266">
        <v>16</v>
      </c>
      <c r="G2977" s="343"/>
      <c r="H2977" s="343"/>
      <c r="I2977" s="267"/>
      <c r="J2977" s="214"/>
      <c r="K2977" s="266"/>
      <c r="L2977" s="266"/>
      <c r="M2977" s="266"/>
      <c r="N2977" s="419"/>
      <c r="O2977" s="343"/>
      <c r="P2977" s="343"/>
      <c r="Q2977" s="346"/>
      <c r="R2977" s="112" t="str">
        <f>IF(D2977="","", CONCATENATE("Update games set ", B2977, "= ",D2977," where game_id=", E2977))</f>
        <v>Update games set Season= '1885-86' where game_id=18851003</v>
      </c>
      <c r="S2977" s="112" t="str">
        <f t="shared" si="1303"/>
        <v/>
      </c>
      <c r="T2977" s="112" t="str">
        <f t="shared" si="1304"/>
        <v/>
      </c>
      <c r="U2977" s="200" t="str">
        <f t="shared" si="1301"/>
        <v/>
      </c>
      <c r="V2977" s="112" t="str">
        <f t="shared" si="1305"/>
        <v/>
      </c>
      <c r="W2977" s="415" t="str">
        <f t="shared" si="1306"/>
        <v/>
      </c>
      <c r="X2977" s="240"/>
      <c r="Y2977" s="65" t="str">
        <f t="shared" si="1313"/>
        <v/>
      </c>
      <c r="Z2977" s="65" t="str">
        <f t="shared" si="1314"/>
        <v/>
      </c>
      <c r="AA2977" s="65" t="str">
        <f t="shared" si="1315"/>
        <v/>
      </c>
      <c r="AB2977" s="65" t="str">
        <f t="shared" si="1316"/>
        <v/>
      </c>
      <c r="AC2977" s="65" t="str">
        <f t="shared" si="1317"/>
        <v/>
      </c>
      <c r="AH2977" s="65" t="str">
        <f t="shared" si="1307"/>
        <v>1891092416</v>
      </c>
      <c r="AI2977" s="126">
        <v>18910924</v>
      </c>
      <c r="AJ2977" s="126" t="s">
        <v>5370</v>
      </c>
      <c r="AK2977" s="126">
        <v>16</v>
      </c>
      <c r="AL2977" s="126" t="s">
        <v>653</v>
      </c>
      <c r="AN2977" s="65" t="str">
        <f t="shared" si="1302"/>
        <v/>
      </c>
    </row>
    <row r="2978" spans="1:40" ht="15" thickTop="1" x14ac:dyDescent="0.25">
      <c r="A2978" s="113">
        <v>4</v>
      </c>
      <c r="B2978" s="341" t="s">
        <v>22</v>
      </c>
      <c r="C2978" s="341" t="s">
        <v>5236</v>
      </c>
      <c r="D2978" s="341" t="str">
        <f t="shared" si="1294"/>
        <v>'Staveley'</v>
      </c>
      <c r="E2978" s="211">
        <v>18851212</v>
      </c>
      <c r="F2978" s="262">
        <v>1</v>
      </c>
      <c r="G2978" s="211" t="s">
        <v>3688</v>
      </c>
      <c r="H2978" s="212"/>
      <c r="R2978" s="112" t="str">
        <f>IF(D2978="","", CONCATENATE("Update games set ", B2978, "= ",D2978," where game_id=", E2978))</f>
        <v>Update games set Opponent= 'Staveley' where game_id=18851212</v>
      </c>
      <c r="S2978" s="112" t="str">
        <f t="shared" si="1303"/>
        <v>Update lineups set player_name = 'J Luntley', raw_name = 'J Luntley' where game_id = 18851212 and player_order = 1</v>
      </c>
      <c r="T2978" s="112" t="str">
        <f t="shared" si="1304"/>
        <v/>
      </c>
      <c r="U2978" s="200" t="str">
        <f t="shared" si="1301"/>
        <v/>
      </c>
      <c r="V2978" s="112" t="str">
        <f t="shared" si="1305"/>
        <v/>
      </c>
      <c r="W2978" s="415" t="str">
        <f t="shared" si="1306"/>
        <v/>
      </c>
      <c r="Y2978" s="65" t="str">
        <f t="shared" si="1313"/>
        <v/>
      </c>
      <c r="Z2978" s="65" t="str">
        <f t="shared" si="1314"/>
        <v/>
      </c>
      <c r="AA2978" s="65" t="str">
        <f t="shared" si="1315"/>
        <v/>
      </c>
      <c r="AB2978" s="65" t="str">
        <f t="shared" si="1316"/>
        <v/>
      </c>
      <c r="AC2978" s="65" t="str">
        <f t="shared" si="1317"/>
        <v/>
      </c>
      <c r="AH2978" s="65" t="str">
        <f t="shared" si="1307"/>
        <v>189110081</v>
      </c>
      <c r="AI2978" s="65">
        <v>18911008</v>
      </c>
      <c r="AJ2978" s="65" t="s">
        <v>5126</v>
      </c>
      <c r="AK2978" s="65">
        <v>1</v>
      </c>
      <c r="AL2978" s="65" t="s">
        <v>2039</v>
      </c>
      <c r="AN2978" s="65" t="str">
        <f t="shared" si="1302"/>
        <v>update games set source = 'The Nottingham Forest Football Scrapbook' where game_id = 18851212</v>
      </c>
    </row>
    <row r="2979" spans="1:40" ht="16.8" customHeight="1" x14ac:dyDescent="0.25">
      <c r="A2979" s="113">
        <v>4</v>
      </c>
      <c r="B2979" s="342" t="s">
        <v>4979</v>
      </c>
      <c r="C2979" s="342" t="str">
        <f>IF(C2978="", "", C2978)</f>
        <v>Staveley</v>
      </c>
      <c r="D2979" s="350" t="str">
        <f t="shared" ref="D2979:D3042" si="1322">IF(C2979="", "", CONCATENATE("'", C2979,"'"))</f>
        <v>'Staveley'</v>
      </c>
      <c r="E2979" s="211">
        <f>E2978</f>
        <v>18851212</v>
      </c>
      <c r="F2979" s="262">
        <v>2</v>
      </c>
      <c r="G2979" s="211" t="s">
        <v>4976</v>
      </c>
      <c r="R2979" s="112" t="str">
        <f>IF(D2979="","", CONCATENATE("Update games set ", B2979, "= ",D2979," where game_id=", E2979))</f>
        <v>Update games set Opp_parent= 'Staveley' where game_id=18851212</v>
      </c>
      <c r="S2979" s="112" t="str">
        <f t="shared" si="1303"/>
        <v>Update lineups set player_name = 'CJ Caborn', raw_name = 'CJ Caborn' where game_id = 18851212 and player_order = 2</v>
      </c>
      <c r="T2979" s="112" t="str">
        <f t="shared" si="1304"/>
        <v/>
      </c>
      <c r="U2979" s="200" t="str">
        <f t="shared" si="1301"/>
        <v/>
      </c>
      <c r="V2979" s="112" t="str">
        <f t="shared" si="1305"/>
        <v/>
      </c>
      <c r="W2979" s="415" t="str">
        <f t="shared" si="1306"/>
        <v/>
      </c>
      <c r="Y2979" s="65" t="str">
        <f t="shared" si="1313"/>
        <v/>
      </c>
      <c r="Z2979" s="65" t="str">
        <f t="shared" si="1314"/>
        <v/>
      </c>
      <c r="AA2979" s="65" t="str">
        <f t="shared" si="1315"/>
        <v/>
      </c>
      <c r="AB2979" s="65" t="str">
        <f t="shared" si="1316"/>
        <v/>
      </c>
      <c r="AC2979" s="65" t="str">
        <f t="shared" si="1317"/>
        <v/>
      </c>
      <c r="AH2979" s="65" t="str">
        <f t="shared" si="1307"/>
        <v>189110082</v>
      </c>
      <c r="AI2979" s="65">
        <v>18911008</v>
      </c>
      <c r="AJ2979" s="65" t="s">
        <v>5126</v>
      </c>
      <c r="AK2979" s="65">
        <v>2</v>
      </c>
      <c r="AL2979" s="65" t="s">
        <v>2046</v>
      </c>
      <c r="AN2979" s="65" t="str">
        <f t="shared" si="1302"/>
        <v/>
      </c>
    </row>
    <row r="2980" spans="1:40" ht="16.8" customHeight="1" x14ac:dyDescent="0.25">
      <c r="A2980" s="113">
        <v>4</v>
      </c>
      <c r="B2980" s="342" t="s">
        <v>2653</v>
      </c>
      <c r="C2980" s="342" t="s">
        <v>11</v>
      </c>
      <c r="D2980" s="350" t="str">
        <f t="shared" si="1322"/>
        <v>'FA Cup'</v>
      </c>
      <c r="E2980" s="211">
        <f t="shared" ref="E2980:E2993" si="1323">E2979</f>
        <v>18851212</v>
      </c>
      <c r="F2980" s="262">
        <v>3</v>
      </c>
      <c r="G2980" s="211" t="s">
        <v>5033</v>
      </c>
      <c r="R2980" s="112" t="str">
        <f>IF(D2980="","", CONCATENATE("Update games set ", B2980, "= ",D2980," where game_id=", E2980))</f>
        <v>Update games set Game_type= 'FA Cup' where game_id=18851212</v>
      </c>
      <c r="S2980" s="112" t="str">
        <f t="shared" si="1303"/>
        <v>Update lineups set player_name = 'WT Hancock', raw_name = 'WT Hancock' where game_id = 18851212 and player_order = 3</v>
      </c>
      <c r="T2980" s="112" t="str">
        <f t="shared" si="1304"/>
        <v/>
      </c>
      <c r="U2980" s="200" t="str">
        <f t="shared" si="1301"/>
        <v/>
      </c>
      <c r="V2980" s="112" t="str">
        <f t="shared" si="1305"/>
        <v/>
      </c>
      <c r="W2980" s="415" t="str">
        <f t="shared" si="1306"/>
        <v/>
      </c>
      <c r="Y2980" s="65" t="str">
        <f t="shared" si="1313"/>
        <v/>
      </c>
      <c r="Z2980" s="65" t="str">
        <f t="shared" si="1314"/>
        <v/>
      </c>
      <c r="AA2980" s="65" t="str">
        <f t="shared" si="1315"/>
        <v/>
      </c>
      <c r="AB2980" s="65" t="str">
        <f t="shared" si="1316"/>
        <v/>
      </c>
      <c r="AC2980" s="65" t="str">
        <f t="shared" si="1317"/>
        <v/>
      </c>
      <c r="AH2980" s="65" t="str">
        <f t="shared" si="1307"/>
        <v>189110083</v>
      </c>
      <c r="AI2980" s="65">
        <v>18911008</v>
      </c>
      <c r="AJ2980" s="65" t="s">
        <v>5126</v>
      </c>
      <c r="AK2980" s="65">
        <v>3</v>
      </c>
      <c r="AL2980" s="65" t="s">
        <v>3596</v>
      </c>
      <c r="AN2980" s="65" t="str">
        <f t="shared" si="1302"/>
        <v/>
      </c>
    </row>
    <row r="2981" spans="1:40" ht="16.8" customHeight="1" x14ac:dyDescent="0.25">
      <c r="A2981" s="113">
        <v>4</v>
      </c>
      <c r="B2981" s="342" t="s">
        <v>4978</v>
      </c>
      <c r="C2981" s="342" t="s">
        <v>0</v>
      </c>
      <c r="D2981" s="350" t="str">
        <f t="shared" si="1322"/>
        <v>'A'</v>
      </c>
      <c r="E2981" s="211">
        <f t="shared" si="1323"/>
        <v>18851212</v>
      </c>
      <c r="F2981" s="262">
        <v>4</v>
      </c>
      <c r="G2981" s="211" t="s">
        <v>5091</v>
      </c>
      <c r="R2981" s="112" t="str">
        <f>IF(D2981="","", CONCATENATE("Update games set ", B2981, "= ",D2981," where game_id=", E2981))</f>
        <v>Update games set HAN= 'A' where game_id=18851212</v>
      </c>
      <c r="S2981" s="112" t="str">
        <f t="shared" si="1303"/>
        <v>Update lineups set player_name = 'AW Ward', raw_name = 'AW Ward' where game_id = 18851212 and player_order = 4</v>
      </c>
      <c r="T2981" s="112" t="str">
        <f t="shared" si="1304"/>
        <v/>
      </c>
      <c r="U2981" s="200" t="str">
        <f t="shared" si="1301"/>
        <v/>
      </c>
      <c r="V2981" s="112" t="str">
        <f t="shared" si="1305"/>
        <v/>
      </c>
      <c r="W2981" s="415" t="str">
        <f t="shared" si="1306"/>
        <v/>
      </c>
      <c r="Y2981" s="65" t="str">
        <f t="shared" si="1313"/>
        <v/>
      </c>
      <c r="Z2981" s="65" t="str">
        <f t="shared" si="1314"/>
        <v/>
      </c>
      <c r="AA2981" s="65" t="str">
        <f t="shared" si="1315"/>
        <v/>
      </c>
      <c r="AB2981" s="65" t="str">
        <f t="shared" si="1316"/>
        <v/>
      </c>
      <c r="AC2981" s="65" t="str">
        <f t="shared" si="1317"/>
        <v/>
      </c>
      <c r="AH2981" s="65" t="str">
        <f t="shared" si="1307"/>
        <v>189110084</v>
      </c>
      <c r="AI2981" s="65">
        <v>18911008</v>
      </c>
      <c r="AJ2981" s="65" t="s">
        <v>5126</v>
      </c>
      <c r="AK2981" s="65">
        <v>4</v>
      </c>
      <c r="AL2981" s="65" t="s">
        <v>3252</v>
      </c>
      <c r="AN2981" s="65" t="str">
        <f t="shared" si="1302"/>
        <v/>
      </c>
    </row>
    <row r="2982" spans="1:40" ht="16.8" customHeight="1" x14ac:dyDescent="0.25">
      <c r="A2982" s="113">
        <v>4</v>
      </c>
      <c r="B2982" s="342" t="s">
        <v>5</v>
      </c>
      <c r="C2982" s="342">
        <v>1</v>
      </c>
      <c r="D2982" s="349">
        <f t="shared" si="1309"/>
        <v>1</v>
      </c>
      <c r="E2982" s="211">
        <f t="shared" si="1323"/>
        <v>18851212</v>
      </c>
      <c r="F2982" s="262">
        <v>5</v>
      </c>
      <c r="G2982" s="211" t="s">
        <v>4998</v>
      </c>
      <c r="R2982" s="112" t="str">
        <f>IF(D2982="","", CONCATENATE("Update games set ", B2982, "= ",D2982," where game_id=", E2982))</f>
        <v>Update games set F= 1 where game_id=18851212</v>
      </c>
      <c r="S2982" s="112" t="str">
        <f t="shared" si="1303"/>
        <v>Update lineups set player_name = 'H Billyeald', raw_name = 'H Billyeald' where game_id = 18851212 and player_order = 5</v>
      </c>
      <c r="T2982" s="112" t="str">
        <f t="shared" si="1304"/>
        <v/>
      </c>
      <c r="U2982" s="200" t="str">
        <f t="shared" si="1301"/>
        <v/>
      </c>
      <c r="V2982" s="112" t="str">
        <f t="shared" si="1305"/>
        <v/>
      </c>
      <c r="W2982" s="415" t="str">
        <f t="shared" si="1306"/>
        <v/>
      </c>
      <c r="Y2982" s="65" t="str">
        <f t="shared" si="1313"/>
        <v/>
      </c>
      <c r="Z2982" s="65" t="str">
        <f t="shared" si="1314"/>
        <v/>
      </c>
      <c r="AA2982" s="65" t="str">
        <f t="shared" si="1315"/>
        <v/>
      </c>
      <c r="AB2982" s="65" t="str">
        <f t="shared" si="1316"/>
        <v/>
      </c>
      <c r="AC2982" s="65" t="str">
        <f t="shared" si="1317"/>
        <v/>
      </c>
      <c r="AH2982" s="65" t="str">
        <f t="shared" si="1307"/>
        <v>189110085</v>
      </c>
      <c r="AI2982" s="65">
        <v>18911008</v>
      </c>
      <c r="AJ2982" s="65" t="s">
        <v>5126</v>
      </c>
      <c r="AK2982" s="65">
        <v>5</v>
      </c>
      <c r="AL2982" s="65" t="s">
        <v>3468</v>
      </c>
      <c r="AN2982" s="65" t="str">
        <f t="shared" si="1302"/>
        <v/>
      </c>
    </row>
    <row r="2983" spans="1:40" ht="16.8" customHeight="1" x14ac:dyDescent="0.25">
      <c r="A2983" s="113">
        <v>4</v>
      </c>
      <c r="B2983" s="342" t="s">
        <v>0</v>
      </c>
      <c r="C2983" s="342">
        <v>2</v>
      </c>
      <c r="D2983" s="349">
        <f t="shared" si="1309"/>
        <v>2</v>
      </c>
      <c r="E2983" s="211">
        <f t="shared" si="1323"/>
        <v>18851212</v>
      </c>
      <c r="F2983" s="262">
        <v>6</v>
      </c>
      <c r="G2983" s="211" t="s">
        <v>5007</v>
      </c>
      <c r="R2983" s="112" t="str">
        <f>IF(D2983="","", CONCATENATE("Update games set ", B2983, "= ",D2983," where game_id=", E2983))</f>
        <v>Update games set A= 2 where game_id=18851212</v>
      </c>
      <c r="S2983" s="112" t="str">
        <f t="shared" si="1303"/>
        <v>Update lineups set player_name = 'S Norman', raw_name = 'S Norman' where game_id = 18851212 and player_order = 6</v>
      </c>
      <c r="T2983" s="112" t="str">
        <f t="shared" si="1304"/>
        <v/>
      </c>
      <c r="U2983" s="200" t="str">
        <f t="shared" si="1301"/>
        <v/>
      </c>
      <c r="V2983" s="112" t="str">
        <f t="shared" si="1305"/>
        <v/>
      </c>
      <c r="W2983" s="415" t="str">
        <f t="shared" si="1306"/>
        <v/>
      </c>
      <c r="Y2983" s="65" t="str">
        <f t="shared" si="1313"/>
        <v/>
      </c>
      <c r="Z2983" s="65" t="str">
        <f t="shared" si="1314"/>
        <v/>
      </c>
      <c r="AA2983" s="65" t="str">
        <f t="shared" si="1315"/>
        <v/>
      </c>
      <c r="AB2983" s="65" t="str">
        <f t="shared" si="1316"/>
        <v/>
      </c>
      <c r="AC2983" s="65" t="str">
        <f t="shared" si="1317"/>
        <v/>
      </c>
      <c r="AH2983" s="65" t="str">
        <f t="shared" si="1307"/>
        <v>189110086</v>
      </c>
      <c r="AI2983" s="65">
        <v>18911008</v>
      </c>
      <c r="AJ2983" s="65" t="s">
        <v>5126</v>
      </c>
      <c r="AK2983" s="65">
        <v>6</v>
      </c>
      <c r="AL2983" s="65" t="s">
        <v>2840</v>
      </c>
      <c r="AN2983" s="65" t="str">
        <f t="shared" si="1302"/>
        <v/>
      </c>
    </row>
    <row r="2984" spans="1:40" ht="16.8" customHeight="1" x14ac:dyDescent="0.25">
      <c r="A2984" s="113">
        <v>4</v>
      </c>
      <c r="B2984" s="342" t="s">
        <v>23</v>
      </c>
      <c r="D2984" s="334" t="str">
        <f t="shared" ref="D2984" si="1324">IF(C2984="",IF(D2982&gt;D2983,"'W'",IF(D2982=D2983,"'D'","'L'")),_xlfn.CONCAT("'",C2984,"'"))</f>
        <v>'L'</v>
      </c>
      <c r="E2984" s="211">
        <f t="shared" si="1323"/>
        <v>18851212</v>
      </c>
      <c r="F2984" s="262">
        <v>7</v>
      </c>
      <c r="G2984" s="211" t="s">
        <v>5019</v>
      </c>
      <c r="R2984" s="112" t="str">
        <f>IF(D2984="","", CONCATENATE("Update games set ", B2984, "= ",D2984," where game_id=", E2984))</f>
        <v>Update games set Result= 'L' where game_id=18851212</v>
      </c>
      <c r="S2984" s="112" t="str">
        <f t="shared" si="1303"/>
        <v>Update lineups set player_name = 'G Unwin', raw_name = 'G Unwin' where game_id = 18851212 and player_order = 7</v>
      </c>
      <c r="T2984" s="112" t="str">
        <f t="shared" si="1304"/>
        <v/>
      </c>
      <c r="U2984" s="200" t="str">
        <f t="shared" si="1301"/>
        <v/>
      </c>
      <c r="V2984" s="112" t="str">
        <f t="shared" si="1305"/>
        <v/>
      </c>
      <c r="W2984" s="415" t="str">
        <f t="shared" si="1306"/>
        <v/>
      </c>
      <c r="Y2984" s="65" t="str">
        <f t="shared" si="1313"/>
        <v/>
      </c>
      <c r="Z2984" s="65" t="str">
        <f t="shared" si="1314"/>
        <v/>
      </c>
      <c r="AA2984" s="65" t="str">
        <f t="shared" si="1315"/>
        <v/>
      </c>
      <c r="AB2984" s="65" t="str">
        <f t="shared" si="1316"/>
        <v/>
      </c>
      <c r="AC2984" s="65" t="str">
        <f t="shared" si="1317"/>
        <v/>
      </c>
      <c r="AH2984" s="65" t="str">
        <f t="shared" si="1307"/>
        <v>189110087</v>
      </c>
      <c r="AI2984" s="65">
        <v>18911008</v>
      </c>
      <c r="AJ2984" s="65" t="s">
        <v>5126</v>
      </c>
      <c r="AK2984" s="65">
        <v>7</v>
      </c>
      <c r="AL2984" s="65" t="s">
        <v>3590</v>
      </c>
      <c r="AN2984" s="65" t="str">
        <f t="shared" si="1302"/>
        <v/>
      </c>
    </row>
    <row r="2985" spans="1:40" ht="16.8" customHeight="1" x14ac:dyDescent="0.25">
      <c r="A2985" s="113">
        <v>4</v>
      </c>
      <c r="B2985" s="342" t="s">
        <v>768</v>
      </c>
      <c r="D2985" s="349" t="str">
        <f t="shared" si="1311"/>
        <v/>
      </c>
      <c r="E2985" s="211">
        <f t="shared" si="1323"/>
        <v>18851212</v>
      </c>
      <c r="F2985" s="262">
        <v>8</v>
      </c>
      <c r="G2985" s="211" t="s">
        <v>5080</v>
      </c>
      <c r="R2985" s="112" t="str">
        <f>IF(D2985="","", CONCATENATE("Update games set ", B2985, "= ",D2985," where game_id=", E2985))</f>
        <v/>
      </c>
      <c r="S2985" s="112" t="str">
        <f t="shared" si="1303"/>
        <v>Update lineups set player_name = 'JE Leighton', raw_name = 'JE Leighton' where game_id = 18851212 and player_order = 8</v>
      </c>
      <c r="T2985" s="112" t="str">
        <f t="shared" si="1304"/>
        <v/>
      </c>
      <c r="U2985" s="200" t="str">
        <f t="shared" si="1301"/>
        <v/>
      </c>
      <c r="V2985" s="112" t="str">
        <f t="shared" si="1305"/>
        <v/>
      </c>
      <c r="W2985" s="415" t="str">
        <f t="shared" si="1306"/>
        <v/>
      </c>
      <c r="Y2985" s="65" t="str">
        <f t="shared" si="1313"/>
        <v/>
      </c>
      <c r="Z2985" s="65" t="str">
        <f t="shared" si="1314"/>
        <v/>
      </c>
      <c r="AA2985" s="65" t="str">
        <f t="shared" si="1315"/>
        <v/>
      </c>
      <c r="AB2985" s="65" t="str">
        <f t="shared" si="1316"/>
        <v/>
      </c>
      <c r="AC2985" s="65" t="str">
        <f t="shared" si="1317"/>
        <v/>
      </c>
      <c r="AH2985" s="65" t="str">
        <f t="shared" si="1307"/>
        <v>189110088</v>
      </c>
      <c r="AI2985" s="65">
        <v>18911008</v>
      </c>
      <c r="AJ2985" s="65" t="s">
        <v>5126</v>
      </c>
      <c r="AK2985" s="65">
        <v>8</v>
      </c>
      <c r="AL2985" s="65" t="s">
        <v>3653</v>
      </c>
      <c r="AN2985" s="65" t="str">
        <f t="shared" si="1302"/>
        <v/>
      </c>
    </row>
    <row r="2986" spans="1:40" ht="16.8" customHeight="1" x14ac:dyDescent="0.25">
      <c r="A2986" s="113">
        <v>4</v>
      </c>
      <c r="B2986" s="342" t="s">
        <v>766</v>
      </c>
      <c r="D2986" s="349" t="str">
        <f t="shared" si="1311"/>
        <v/>
      </c>
      <c r="E2986" s="211">
        <f t="shared" si="1323"/>
        <v>18851212</v>
      </c>
      <c r="F2986" s="262">
        <v>9</v>
      </c>
      <c r="G2986" s="194" t="s">
        <v>5068</v>
      </c>
      <c r="H2986" s="194"/>
      <c r="N2986" s="417"/>
      <c r="O2986" s="194"/>
      <c r="P2986" s="194"/>
      <c r="R2986" s="112" t="str">
        <f>IF(D2986="","", CONCATENATE("Update games set ", B2986, "= ",D2986," where game_id=", E2986))</f>
        <v/>
      </c>
      <c r="S2986" s="112" t="str">
        <f t="shared" si="1303"/>
        <v>Update lineups set player_name = 'F Fox', raw_name = 'F Fox' where game_id = 18851212 and player_order = 9</v>
      </c>
      <c r="T2986" s="112" t="str">
        <f t="shared" si="1304"/>
        <v/>
      </c>
      <c r="U2986" s="200" t="str">
        <f t="shared" si="1301"/>
        <v/>
      </c>
      <c r="V2986" s="112" t="str">
        <f t="shared" si="1305"/>
        <v/>
      </c>
      <c r="W2986" s="415" t="str">
        <f t="shared" si="1306"/>
        <v/>
      </c>
      <c r="Y2986" s="65" t="str">
        <f t="shared" si="1313"/>
        <v/>
      </c>
      <c r="Z2986" s="65" t="str">
        <f t="shared" si="1314"/>
        <v/>
      </c>
      <c r="AA2986" s="65" t="str">
        <f t="shared" si="1315"/>
        <v/>
      </c>
      <c r="AB2986" s="65" t="str">
        <f t="shared" si="1316"/>
        <v/>
      </c>
      <c r="AC2986" s="65" t="str">
        <f t="shared" si="1317"/>
        <v/>
      </c>
      <c r="AH2986" s="65" t="str">
        <f t="shared" si="1307"/>
        <v>189110089</v>
      </c>
      <c r="AI2986" s="65">
        <v>18911008</v>
      </c>
      <c r="AJ2986" s="65" t="s">
        <v>5126</v>
      </c>
      <c r="AK2986" s="65">
        <v>9</v>
      </c>
      <c r="AL2986" s="65" t="s">
        <v>3296</v>
      </c>
      <c r="AN2986" s="65" t="str">
        <f t="shared" si="1302"/>
        <v/>
      </c>
    </row>
    <row r="2987" spans="1:40" ht="16.8" customHeight="1" x14ac:dyDescent="0.25">
      <c r="A2987" s="113">
        <v>4</v>
      </c>
      <c r="B2987" s="342" t="s">
        <v>753</v>
      </c>
      <c r="C2987" s="351"/>
      <c r="D2987" s="350" t="str">
        <f t="shared" si="1312"/>
        <v/>
      </c>
      <c r="E2987" s="211">
        <f t="shared" si="1323"/>
        <v>18851212</v>
      </c>
      <c r="F2987" s="262">
        <v>10</v>
      </c>
      <c r="G2987" s="194" t="s">
        <v>5086</v>
      </c>
      <c r="N2987" s="417"/>
      <c r="O2987" s="194"/>
      <c r="P2987" s="194"/>
      <c r="R2987" s="112" t="str">
        <f>IF(D2987="","", CONCATENATE("Update games set ", B2987, "= ",D2987," where game_id=", E2987))</f>
        <v/>
      </c>
      <c r="S2987" s="112" t="str">
        <f t="shared" si="1303"/>
        <v>Update lineups set player_name = 'T Danks', raw_name = 'T Danks' where game_id = 18851212 and player_order = 10</v>
      </c>
      <c r="T2987" s="112" t="str">
        <f t="shared" si="1304"/>
        <v/>
      </c>
      <c r="U2987" s="200" t="str">
        <f t="shared" si="1301"/>
        <v/>
      </c>
      <c r="V2987" s="112" t="str">
        <f t="shared" si="1305"/>
        <v/>
      </c>
      <c r="W2987" s="415" t="str">
        <f t="shared" si="1306"/>
        <v/>
      </c>
      <c r="Y2987" s="65" t="str">
        <f t="shared" si="1313"/>
        <v/>
      </c>
      <c r="Z2987" s="65" t="str">
        <f t="shared" si="1314"/>
        <v/>
      </c>
      <c r="AA2987" s="65" t="str">
        <f t="shared" si="1315"/>
        <v/>
      </c>
      <c r="AB2987" s="65" t="str">
        <f t="shared" si="1316"/>
        <v/>
      </c>
      <c r="AC2987" s="65" t="str">
        <f t="shared" si="1317"/>
        <v/>
      </c>
      <c r="AH2987" s="65" t="str">
        <f t="shared" si="1307"/>
        <v>1891100810</v>
      </c>
      <c r="AI2987" s="65">
        <v>18911008</v>
      </c>
      <c r="AJ2987" s="65" t="s">
        <v>5126</v>
      </c>
      <c r="AK2987" s="65">
        <v>10</v>
      </c>
      <c r="AL2987" s="65" t="s">
        <v>3632</v>
      </c>
      <c r="AN2987" s="65" t="str">
        <f t="shared" si="1302"/>
        <v/>
      </c>
    </row>
    <row r="2988" spans="1:40" ht="16.8" customHeight="1" x14ac:dyDescent="0.25">
      <c r="A2988" s="113">
        <v>4</v>
      </c>
      <c r="B2988" s="342" t="s">
        <v>746</v>
      </c>
      <c r="C2988" s="351" t="s">
        <v>5062</v>
      </c>
      <c r="D2988" s="334" t="str">
        <f>CONCATENATE("'", LEFT(E2988,4),"-",MID(E2988,5,2),"-", MID(E2988,7,2), " ", C2988,"'")</f>
        <v>'1885-12-12 15:00'</v>
      </c>
      <c r="E2988" s="211">
        <f t="shared" si="1323"/>
        <v>18851212</v>
      </c>
      <c r="F2988" s="262">
        <v>11</v>
      </c>
      <c r="G2988" s="211" t="s">
        <v>5087</v>
      </c>
      <c r="R2988" s="112" t="str">
        <f>IF(D2988="","", CONCATENATE("Update games set ", B2988, "= ",D2988," where game_id=", E2988))</f>
        <v>Update games set Game_date= '1885-12-12 15:00' where game_id=18851212</v>
      </c>
      <c r="S2988" s="112" t="str">
        <f t="shared" si="1303"/>
        <v>Update lineups set player_name = 'T Lindley', raw_name = 'T Lindley' where game_id = 18851212 and player_order = 11</v>
      </c>
      <c r="T2988" s="112" t="str">
        <f t="shared" si="1304"/>
        <v/>
      </c>
      <c r="U2988" s="200" t="str">
        <f t="shared" si="1301"/>
        <v/>
      </c>
      <c r="V2988" s="112" t="str">
        <f t="shared" si="1305"/>
        <v/>
      </c>
      <c r="W2988" s="415" t="str">
        <f t="shared" si="1306"/>
        <v/>
      </c>
      <c r="Y2988" s="65" t="str">
        <f t="shared" si="1313"/>
        <v/>
      </c>
      <c r="Z2988" s="65" t="str">
        <f t="shared" si="1314"/>
        <v/>
      </c>
      <c r="AA2988" s="65" t="str">
        <f t="shared" si="1315"/>
        <v/>
      </c>
      <c r="AB2988" s="65" t="str">
        <f t="shared" si="1316"/>
        <v/>
      </c>
      <c r="AC2988" s="65" t="str">
        <f t="shared" si="1317"/>
        <v/>
      </c>
      <c r="AH2988" s="65" t="str">
        <f t="shared" si="1307"/>
        <v>1891100811</v>
      </c>
      <c r="AI2988" s="65">
        <v>18911008</v>
      </c>
      <c r="AJ2988" s="65" t="s">
        <v>5126</v>
      </c>
      <c r="AK2988" s="65">
        <v>11</v>
      </c>
      <c r="AL2988" s="65" t="s">
        <v>3314</v>
      </c>
      <c r="AN2988" s="65" t="str">
        <f t="shared" si="1302"/>
        <v/>
      </c>
    </row>
    <row r="2989" spans="1:40" ht="16.8" customHeight="1" x14ac:dyDescent="0.25">
      <c r="A2989" s="113">
        <v>4</v>
      </c>
      <c r="B2989" s="342" t="s">
        <v>25</v>
      </c>
      <c r="D2989" s="350" t="str">
        <f t="shared" si="1322"/>
        <v/>
      </c>
      <c r="E2989" s="211">
        <f t="shared" si="1323"/>
        <v>18851212</v>
      </c>
      <c r="F2989" s="262">
        <v>12</v>
      </c>
      <c r="G2989" s="212"/>
      <c r="H2989" s="212"/>
      <c r="N2989" s="416"/>
      <c r="O2989" s="212"/>
      <c r="P2989" s="212"/>
      <c r="R2989" s="112" t="str">
        <f>IF(D2989="","", CONCATENATE("Update games set ", B2989, "= ",D2989," where game_id=", E2989))</f>
        <v/>
      </c>
      <c r="S2989" s="112" t="str">
        <f t="shared" si="1303"/>
        <v/>
      </c>
      <c r="T2989" s="112" t="str">
        <f t="shared" si="1304"/>
        <v/>
      </c>
      <c r="U2989" s="200" t="str">
        <f t="shared" si="1301"/>
        <v/>
      </c>
      <c r="V2989" s="112" t="str">
        <f t="shared" si="1305"/>
        <v/>
      </c>
      <c r="W2989" s="415" t="str">
        <f t="shared" si="1306"/>
        <v/>
      </c>
      <c r="Y2989" s="65" t="str">
        <f t="shared" si="1313"/>
        <v/>
      </c>
      <c r="Z2989" s="65" t="str">
        <f t="shared" si="1314"/>
        <v/>
      </c>
      <c r="AA2989" s="65" t="str">
        <f t="shared" si="1315"/>
        <v/>
      </c>
      <c r="AB2989" s="65" t="str">
        <f t="shared" si="1316"/>
        <v/>
      </c>
      <c r="AC2989" s="65" t="str">
        <f t="shared" si="1317"/>
        <v/>
      </c>
      <c r="AH2989" s="65" t="str">
        <f t="shared" si="1307"/>
        <v>1891100812</v>
      </c>
      <c r="AI2989" s="65">
        <v>18911008</v>
      </c>
      <c r="AJ2989" s="65" t="s">
        <v>5126</v>
      </c>
      <c r="AK2989" s="65">
        <v>12</v>
      </c>
      <c r="AL2989" s="65" t="s">
        <v>653</v>
      </c>
      <c r="AN2989" s="65" t="str">
        <f t="shared" si="1302"/>
        <v/>
      </c>
    </row>
    <row r="2990" spans="1:40" ht="16.8" customHeight="1" x14ac:dyDescent="0.25">
      <c r="A2990" s="113">
        <v>4</v>
      </c>
      <c r="B2990" s="342" t="s">
        <v>475</v>
      </c>
      <c r="C2990" s="342">
        <v>2000</v>
      </c>
      <c r="D2990" s="349">
        <f t="shared" si="1311"/>
        <v>2000</v>
      </c>
      <c r="E2990" s="211">
        <f t="shared" si="1323"/>
        <v>18851212</v>
      </c>
      <c r="F2990" s="262">
        <v>13</v>
      </c>
      <c r="R2990" s="112" t="str">
        <f>IF(D2990="","", CONCATENATE("Update games set ", B2990, "= ",D2990," where game_id=", E2990))</f>
        <v>Update games set Att= 2000 where game_id=18851212</v>
      </c>
      <c r="S2990" s="112" t="str">
        <f t="shared" si="1303"/>
        <v/>
      </c>
      <c r="T2990" s="112" t="str">
        <f t="shared" si="1304"/>
        <v/>
      </c>
      <c r="U2990" s="200" t="str">
        <f t="shared" si="1301"/>
        <v/>
      </c>
      <c r="V2990" s="112" t="str">
        <f t="shared" si="1305"/>
        <v/>
      </c>
      <c r="W2990" s="415" t="str">
        <f t="shared" si="1306"/>
        <v/>
      </c>
      <c r="Y2990" s="65" t="str">
        <f t="shared" si="1313"/>
        <v/>
      </c>
      <c r="Z2990" s="65" t="str">
        <f t="shared" si="1314"/>
        <v/>
      </c>
      <c r="AA2990" s="65" t="str">
        <f t="shared" si="1315"/>
        <v/>
      </c>
      <c r="AB2990" s="65" t="str">
        <f t="shared" si="1316"/>
        <v/>
      </c>
      <c r="AC2990" s="65" t="str">
        <f t="shared" si="1317"/>
        <v/>
      </c>
      <c r="AH2990" s="65" t="str">
        <f t="shared" si="1307"/>
        <v>1891100813</v>
      </c>
      <c r="AI2990" s="65">
        <v>18911008</v>
      </c>
      <c r="AJ2990" s="65" t="s">
        <v>5126</v>
      </c>
      <c r="AK2990" s="65">
        <v>13</v>
      </c>
      <c r="AL2990" s="65" t="s">
        <v>653</v>
      </c>
      <c r="AN2990" s="65" t="str">
        <f t="shared" si="1302"/>
        <v/>
      </c>
    </row>
    <row r="2991" spans="1:40" ht="16.8" customHeight="1" x14ac:dyDescent="0.25">
      <c r="A2991" s="113">
        <v>4</v>
      </c>
      <c r="B2991" s="342" t="s">
        <v>20</v>
      </c>
      <c r="D2991" s="350" t="str">
        <f t="shared" si="1322"/>
        <v/>
      </c>
      <c r="E2991" s="211">
        <f t="shared" si="1323"/>
        <v>18851212</v>
      </c>
      <c r="F2991" s="262">
        <v>14</v>
      </c>
      <c r="R2991" s="112" t="str">
        <f>IF(D2991="","", CONCATENATE("Update games set ", B2991, "= ",D2991," where game_id=", E2991))</f>
        <v/>
      </c>
      <c r="S2991" s="112" t="str">
        <f t="shared" si="1303"/>
        <v/>
      </c>
      <c r="T2991" s="112" t="str">
        <f t="shared" si="1304"/>
        <v/>
      </c>
      <c r="U2991" s="200" t="str">
        <f t="shared" si="1301"/>
        <v/>
      </c>
      <c r="V2991" s="112" t="str">
        <f t="shared" si="1305"/>
        <v/>
      </c>
      <c r="W2991" s="415" t="str">
        <f t="shared" si="1306"/>
        <v/>
      </c>
      <c r="Y2991" s="65" t="str">
        <f t="shared" si="1313"/>
        <v/>
      </c>
      <c r="Z2991" s="65" t="str">
        <f t="shared" si="1314"/>
        <v/>
      </c>
      <c r="AA2991" s="65" t="str">
        <f t="shared" si="1315"/>
        <v/>
      </c>
      <c r="AB2991" s="65" t="str">
        <f t="shared" si="1316"/>
        <v/>
      </c>
      <c r="AC2991" s="65" t="str">
        <f t="shared" si="1317"/>
        <v/>
      </c>
      <c r="AH2991" s="65" t="str">
        <f t="shared" si="1307"/>
        <v>1891100814</v>
      </c>
      <c r="AI2991" s="65">
        <v>18911008</v>
      </c>
      <c r="AJ2991" s="65" t="s">
        <v>5126</v>
      </c>
      <c r="AK2991" s="65">
        <v>14</v>
      </c>
      <c r="AL2991" s="65" t="s">
        <v>653</v>
      </c>
      <c r="AN2991" s="65" t="str">
        <f t="shared" si="1302"/>
        <v/>
      </c>
    </row>
    <row r="2992" spans="1:40" ht="16.8" customHeight="1" x14ac:dyDescent="0.25">
      <c r="A2992" s="113">
        <v>4</v>
      </c>
      <c r="B2992" s="342" t="s">
        <v>4882</v>
      </c>
      <c r="C2992" s="342" t="str">
        <f>IF(C2991="", "", C2991)</f>
        <v/>
      </c>
      <c r="D2992" s="350" t="str">
        <f t="shared" si="1322"/>
        <v/>
      </c>
      <c r="E2992" s="211">
        <f t="shared" si="1323"/>
        <v>18851212</v>
      </c>
      <c r="F2992" s="262">
        <v>15</v>
      </c>
      <c r="R2992" s="112" t="str">
        <f>IF(D2992="","", CONCATENATE("Update games set ", B2992, "= ",D2992," where game_id=", E2992))</f>
        <v/>
      </c>
      <c r="S2992" s="112" t="str">
        <f t="shared" si="1303"/>
        <v/>
      </c>
      <c r="T2992" s="112" t="str">
        <f t="shared" si="1304"/>
        <v/>
      </c>
      <c r="U2992" s="200" t="str">
        <f t="shared" si="1301"/>
        <v/>
      </c>
      <c r="V2992" s="112" t="str">
        <f t="shared" si="1305"/>
        <v/>
      </c>
      <c r="W2992" s="415" t="str">
        <f t="shared" si="1306"/>
        <v/>
      </c>
      <c r="Y2992" s="65" t="str">
        <f t="shared" si="1313"/>
        <v/>
      </c>
      <c r="Z2992" s="65" t="str">
        <f t="shared" si="1314"/>
        <v/>
      </c>
      <c r="AA2992" s="65" t="str">
        <f t="shared" si="1315"/>
        <v/>
      </c>
      <c r="AB2992" s="65" t="str">
        <f t="shared" si="1316"/>
        <v/>
      </c>
      <c r="AC2992" s="65" t="str">
        <f t="shared" si="1317"/>
        <v/>
      </c>
      <c r="AH2992" s="65" t="str">
        <f t="shared" si="1307"/>
        <v>1891100815</v>
      </c>
      <c r="AI2992" s="65">
        <v>18911008</v>
      </c>
      <c r="AJ2992" s="65" t="s">
        <v>5126</v>
      </c>
      <c r="AK2992" s="65">
        <v>15</v>
      </c>
      <c r="AL2992" s="65" t="s">
        <v>653</v>
      </c>
      <c r="AN2992" s="65" t="str">
        <f t="shared" si="1302"/>
        <v/>
      </c>
    </row>
    <row r="2993" spans="1:40" s="126" customFormat="1" ht="16.8" customHeight="1" thickBot="1" x14ac:dyDescent="0.3">
      <c r="A2993" s="113">
        <v>4</v>
      </c>
      <c r="B2993" s="116" t="s">
        <v>115</v>
      </c>
      <c r="C2993" s="352"/>
      <c r="D2993" s="370" t="str">
        <f t="shared" ref="D2993" si="1325">IF(MID(E2993,5,2)*1&gt;6,_xlfn.CONCAT("'",LEFT(E2993,4),"-",MID(E2993,3,2)+1,"'"),_xlfn.CONCAT("'",LEFT(E2993,4)-1,"-",MID(E2993,3,2),"'"))</f>
        <v>'1885-86'</v>
      </c>
      <c r="E2993" s="214">
        <f t="shared" si="1323"/>
        <v>18851212</v>
      </c>
      <c r="F2993" s="266">
        <v>16</v>
      </c>
      <c r="G2993" s="343"/>
      <c r="H2993" s="343"/>
      <c r="I2993" s="267"/>
      <c r="J2993" s="214"/>
      <c r="K2993" s="266"/>
      <c r="L2993" s="266"/>
      <c r="M2993" s="266"/>
      <c r="N2993" s="419"/>
      <c r="O2993" s="343"/>
      <c r="P2993" s="343"/>
      <c r="Q2993" s="346"/>
      <c r="R2993" s="112" t="str">
        <f>IF(D2993="","", CONCATENATE("Update games set ", B2993, "= ",D2993," where game_id=", E2993))</f>
        <v>Update games set Season= '1885-86' where game_id=18851212</v>
      </c>
      <c r="S2993" s="112" t="str">
        <f t="shared" si="1303"/>
        <v/>
      </c>
      <c r="T2993" s="112" t="str">
        <f t="shared" si="1304"/>
        <v/>
      </c>
      <c r="U2993" s="200" t="str">
        <f t="shared" si="1301"/>
        <v/>
      </c>
      <c r="V2993" s="112" t="str">
        <f t="shared" si="1305"/>
        <v/>
      </c>
      <c r="W2993" s="415" t="str">
        <f t="shared" si="1306"/>
        <v/>
      </c>
      <c r="X2993" s="240"/>
      <c r="Y2993" s="65" t="str">
        <f t="shared" si="1313"/>
        <v/>
      </c>
      <c r="Z2993" s="65" t="str">
        <f t="shared" si="1314"/>
        <v/>
      </c>
      <c r="AA2993" s="65" t="str">
        <f t="shared" si="1315"/>
        <v/>
      </c>
      <c r="AB2993" s="65" t="str">
        <f t="shared" si="1316"/>
        <v/>
      </c>
      <c r="AC2993" s="65" t="str">
        <f t="shared" si="1317"/>
        <v/>
      </c>
      <c r="AH2993" s="65" t="str">
        <f t="shared" si="1307"/>
        <v>1891100816</v>
      </c>
      <c r="AI2993" s="126">
        <v>18911008</v>
      </c>
      <c r="AJ2993" s="126" t="s">
        <v>5126</v>
      </c>
      <c r="AK2993" s="126">
        <v>16</v>
      </c>
      <c r="AL2993" s="126" t="s">
        <v>653</v>
      </c>
      <c r="AN2993" s="65" t="str">
        <f t="shared" si="1302"/>
        <v/>
      </c>
    </row>
    <row r="2994" spans="1:40" ht="15" thickTop="1" x14ac:dyDescent="0.25">
      <c r="A2994" s="113">
        <v>4</v>
      </c>
      <c r="B2994" s="341" t="s">
        <v>22</v>
      </c>
      <c r="C2994" s="341" t="s">
        <v>5237</v>
      </c>
      <c r="D2994" s="341" t="str">
        <f t="shared" si="1322"/>
        <v>'Notts Club'</v>
      </c>
      <c r="E2994" s="211">
        <v>18820211</v>
      </c>
      <c r="F2994" s="262">
        <v>1</v>
      </c>
      <c r="G2994" s="211" t="s">
        <v>4939</v>
      </c>
      <c r="H2994" s="212"/>
      <c r="R2994" s="112" t="str">
        <f>IF(D2994="","", CONCATENATE("Update games set ", B2994, "= ",D2994," where game_id=", E2994))</f>
        <v>Update games set Opponent= 'Notts Club' where game_id=18820211</v>
      </c>
      <c r="S2994" s="112" t="str">
        <f t="shared" si="1303"/>
        <v>Update lineups set player_name = 'J Sands', raw_name = 'J Sands' where game_id = 18820211 and player_order = 1</v>
      </c>
      <c r="T2994" s="112" t="str">
        <f t="shared" si="1304"/>
        <v/>
      </c>
      <c r="U2994" s="200" t="str">
        <f t="shared" si="1301"/>
        <v/>
      </c>
      <c r="V2994" s="112" t="str">
        <f t="shared" si="1305"/>
        <v/>
      </c>
      <c r="W2994" s="415" t="str">
        <f t="shared" si="1306"/>
        <v/>
      </c>
      <c r="Y2994" s="65" t="str">
        <f t="shared" si="1313"/>
        <v/>
      </c>
      <c r="Z2994" s="65" t="str">
        <f t="shared" si="1314"/>
        <v/>
      </c>
      <c r="AA2994" s="65" t="str">
        <f t="shared" si="1315"/>
        <v/>
      </c>
      <c r="AB2994" s="65" t="str">
        <f t="shared" si="1316"/>
        <v/>
      </c>
      <c r="AC2994" s="65" t="str">
        <f t="shared" si="1317"/>
        <v/>
      </c>
      <c r="AH2994" s="65" t="str">
        <f t="shared" si="1307"/>
        <v>189110171</v>
      </c>
      <c r="AI2994" s="65">
        <v>18911017</v>
      </c>
      <c r="AJ2994" s="65" t="s">
        <v>100</v>
      </c>
      <c r="AK2994" s="65">
        <v>1</v>
      </c>
      <c r="AL2994" s="65" t="s">
        <v>2039</v>
      </c>
      <c r="AN2994" s="65" t="str">
        <f t="shared" si="1302"/>
        <v>update games set source = 'The Nottingham Forest Football Scrapbook' where game_id = 18820211</v>
      </c>
    </row>
    <row r="2995" spans="1:40" ht="16.8" customHeight="1" x14ac:dyDescent="0.25">
      <c r="A2995" s="113">
        <v>4</v>
      </c>
      <c r="B2995" s="342" t="s">
        <v>4979</v>
      </c>
      <c r="C2995" s="342" t="str">
        <f>IF(C2994="", "", C2994)</f>
        <v>Notts Club</v>
      </c>
      <c r="D2995" s="350" t="str">
        <f t="shared" si="1322"/>
        <v>'Notts Club'</v>
      </c>
      <c r="E2995" s="211">
        <f>E2994</f>
        <v>18820211</v>
      </c>
      <c r="F2995" s="262">
        <v>2</v>
      </c>
      <c r="G2995" s="211" t="s">
        <v>4942</v>
      </c>
      <c r="R2995" s="112" t="str">
        <f>IF(D2995="","", CONCATENATE("Update games set ", B2995, "= ",D2995," where game_id=", E2995))</f>
        <v>Update games set Opp_parent= 'Notts Club' where game_id=18820211</v>
      </c>
      <c r="S2995" s="112" t="str">
        <f t="shared" si="1303"/>
        <v>Update lineups set player_name = 'E Luntley', raw_name = 'E Luntley' where game_id = 18820211 and player_order = 2</v>
      </c>
      <c r="T2995" s="112" t="str">
        <f t="shared" si="1304"/>
        <v/>
      </c>
      <c r="U2995" s="200" t="str">
        <f t="shared" si="1301"/>
        <v/>
      </c>
      <c r="V2995" s="112" t="str">
        <f t="shared" si="1305"/>
        <v/>
      </c>
      <c r="W2995" s="415" t="str">
        <f t="shared" si="1306"/>
        <v/>
      </c>
      <c r="Y2995" s="65" t="str">
        <f t="shared" si="1313"/>
        <v/>
      </c>
      <c r="Z2995" s="65" t="str">
        <f t="shared" si="1314"/>
        <v/>
      </c>
      <c r="AA2995" s="65" t="str">
        <f t="shared" si="1315"/>
        <v/>
      </c>
      <c r="AB2995" s="65" t="str">
        <f t="shared" si="1316"/>
        <v/>
      </c>
      <c r="AC2995" s="65" t="str">
        <f t="shared" si="1317"/>
        <v/>
      </c>
      <c r="AH2995" s="65" t="str">
        <f t="shared" si="1307"/>
        <v>189110172</v>
      </c>
      <c r="AI2995" s="65">
        <v>18911017</v>
      </c>
      <c r="AJ2995" s="65" t="s">
        <v>100</v>
      </c>
      <c r="AK2995" s="65">
        <v>2</v>
      </c>
      <c r="AL2995" s="65" t="s">
        <v>2046</v>
      </c>
      <c r="AN2995" s="65" t="str">
        <f t="shared" si="1302"/>
        <v/>
      </c>
    </row>
    <row r="2996" spans="1:40" ht="16.8" customHeight="1" x14ac:dyDescent="0.25">
      <c r="A2996" s="113">
        <v>4</v>
      </c>
      <c r="B2996" s="342" t="s">
        <v>2653</v>
      </c>
      <c r="C2996" s="342" t="s">
        <v>663</v>
      </c>
      <c r="D2996" s="350" t="str">
        <f t="shared" si="1322"/>
        <v>'Friendly'</v>
      </c>
      <c r="E2996" s="211">
        <f t="shared" ref="E2996:E3009" si="1326">E2995</f>
        <v>18820211</v>
      </c>
      <c r="F2996" s="262">
        <v>3</v>
      </c>
      <c r="G2996" s="211" t="s">
        <v>4976</v>
      </c>
      <c r="R2996" s="112" t="str">
        <f>IF(D2996="","", CONCATENATE("Update games set ", B2996, "= ",D2996," where game_id=", E2996))</f>
        <v>Update games set Game_type= 'Friendly' where game_id=18820211</v>
      </c>
      <c r="S2996" s="112" t="str">
        <f t="shared" si="1303"/>
        <v>Update lineups set player_name = 'CJ Caborn', raw_name = 'CJ Caborn' where game_id = 18820211 and player_order = 3</v>
      </c>
      <c r="T2996" s="112" t="str">
        <f t="shared" si="1304"/>
        <v/>
      </c>
      <c r="U2996" s="200" t="str">
        <f t="shared" si="1301"/>
        <v/>
      </c>
      <c r="V2996" s="112" t="str">
        <f t="shared" si="1305"/>
        <v/>
      </c>
      <c r="W2996" s="415" t="str">
        <f t="shared" si="1306"/>
        <v/>
      </c>
      <c r="Y2996" s="65" t="str">
        <f t="shared" si="1313"/>
        <v/>
      </c>
      <c r="Z2996" s="65" t="str">
        <f t="shared" si="1314"/>
        <v/>
      </c>
      <c r="AA2996" s="65" t="str">
        <f t="shared" si="1315"/>
        <v/>
      </c>
      <c r="AB2996" s="65" t="str">
        <f t="shared" si="1316"/>
        <v/>
      </c>
      <c r="AC2996" s="65" t="str">
        <f t="shared" si="1317"/>
        <v/>
      </c>
      <c r="AH2996" s="65" t="str">
        <f t="shared" si="1307"/>
        <v>189110173</v>
      </c>
      <c r="AI2996" s="65">
        <v>18911017</v>
      </c>
      <c r="AJ2996" s="65" t="s">
        <v>100</v>
      </c>
      <c r="AK2996" s="65">
        <v>3</v>
      </c>
      <c r="AL2996" s="65" t="s">
        <v>3596</v>
      </c>
      <c r="AN2996" s="65" t="str">
        <f t="shared" si="1302"/>
        <v/>
      </c>
    </row>
    <row r="2997" spans="1:40" ht="16.8" customHeight="1" x14ac:dyDescent="0.25">
      <c r="A2997" s="113">
        <v>4</v>
      </c>
      <c r="B2997" s="342" t="s">
        <v>4978</v>
      </c>
      <c r="C2997" s="342" t="s">
        <v>0</v>
      </c>
      <c r="D2997" s="350" t="str">
        <f t="shared" si="1322"/>
        <v>'A'</v>
      </c>
      <c r="E2997" s="211">
        <f t="shared" si="1326"/>
        <v>18820211</v>
      </c>
      <c r="F2997" s="262">
        <v>4</v>
      </c>
      <c r="G2997" s="211" t="s">
        <v>5019</v>
      </c>
      <c r="R2997" s="112" t="str">
        <f>IF(D2997="","", CONCATENATE("Update games set ", B2997, "= ",D2997," where game_id=", E2997))</f>
        <v>Update games set HAN= 'A' where game_id=18820211</v>
      </c>
      <c r="S2997" s="112" t="str">
        <f t="shared" si="1303"/>
        <v>Update lineups set player_name = 'G Unwin', raw_name = 'G Unwin' where game_id = 18820211 and player_order = 4</v>
      </c>
      <c r="T2997" s="112" t="str">
        <f t="shared" si="1304"/>
        <v/>
      </c>
      <c r="U2997" s="200" t="str">
        <f t="shared" si="1301"/>
        <v/>
      </c>
      <c r="V2997" s="112" t="str">
        <f t="shared" si="1305"/>
        <v/>
      </c>
      <c r="W2997" s="415" t="str">
        <f t="shared" si="1306"/>
        <v/>
      </c>
      <c r="Y2997" s="65" t="str">
        <f t="shared" si="1313"/>
        <v/>
      </c>
      <c r="Z2997" s="65" t="str">
        <f t="shared" si="1314"/>
        <v/>
      </c>
      <c r="AA2997" s="65" t="str">
        <f t="shared" si="1315"/>
        <v/>
      </c>
      <c r="AB2997" s="65" t="str">
        <f t="shared" si="1316"/>
        <v/>
      </c>
      <c r="AC2997" s="65" t="str">
        <f t="shared" si="1317"/>
        <v/>
      </c>
      <c r="AH2997" s="65" t="str">
        <f t="shared" si="1307"/>
        <v>189110174</v>
      </c>
      <c r="AI2997" s="65">
        <v>18911017</v>
      </c>
      <c r="AJ2997" s="65" t="s">
        <v>100</v>
      </c>
      <c r="AK2997" s="65">
        <v>4</v>
      </c>
      <c r="AL2997" s="65" t="s">
        <v>3252</v>
      </c>
      <c r="AN2997" s="65" t="str">
        <f t="shared" si="1302"/>
        <v/>
      </c>
    </row>
    <row r="2998" spans="1:40" ht="16.8" customHeight="1" x14ac:dyDescent="0.25">
      <c r="A2998" s="113">
        <v>4</v>
      </c>
      <c r="B2998" s="342" t="s">
        <v>5</v>
      </c>
      <c r="C2998" s="342">
        <v>2</v>
      </c>
      <c r="D2998" s="349">
        <f t="shared" si="1309"/>
        <v>2</v>
      </c>
      <c r="E2998" s="211">
        <f t="shared" si="1326"/>
        <v>18820211</v>
      </c>
      <c r="F2998" s="262">
        <v>5</v>
      </c>
      <c r="G2998" s="211" t="s">
        <v>4998</v>
      </c>
      <c r="R2998" s="112" t="str">
        <f>IF(D2998="","", CONCATENATE("Update games set ", B2998, "= ",D2998," where game_id=", E2998))</f>
        <v>Update games set F= 2 where game_id=18820211</v>
      </c>
      <c r="S2998" s="112" t="str">
        <f t="shared" si="1303"/>
        <v>Update lineups set player_name = 'H Billyeald', raw_name = 'H Billyeald' where game_id = 18820211 and player_order = 5</v>
      </c>
      <c r="T2998" s="112" t="str">
        <f t="shared" si="1304"/>
        <v/>
      </c>
      <c r="U2998" s="200" t="str">
        <f t="shared" si="1301"/>
        <v/>
      </c>
      <c r="V2998" s="112" t="str">
        <f t="shared" si="1305"/>
        <v/>
      </c>
      <c r="W2998" s="415" t="str">
        <f t="shared" si="1306"/>
        <v/>
      </c>
      <c r="Y2998" s="65" t="str">
        <f t="shared" si="1313"/>
        <v/>
      </c>
      <c r="Z2998" s="65" t="str">
        <f t="shared" si="1314"/>
        <v/>
      </c>
      <c r="AA2998" s="65" t="str">
        <f t="shared" si="1315"/>
        <v/>
      </c>
      <c r="AB2998" s="65" t="str">
        <f t="shared" si="1316"/>
        <v/>
      </c>
      <c r="AC2998" s="65" t="str">
        <f t="shared" si="1317"/>
        <v/>
      </c>
      <c r="AH2998" s="65" t="str">
        <f t="shared" si="1307"/>
        <v>189110175</v>
      </c>
      <c r="AI2998" s="65">
        <v>18911017</v>
      </c>
      <c r="AJ2998" s="65" t="s">
        <v>100</v>
      </c>
      <c r="AK2998" s="65">
        <v>5</v>
      </c>
      <c r="AL2998" s="65" t="s">
        <v>3468</v>
      </c>
      <c r="AN2998" s="65" t="str">
        <f t="shared" si="1302"/>
        <v/>
      </c>
    </row>
    <row r="2999" spans="1:40" ht="16.8" customHeight="1" x14ac:dyDescent="0.25">
      <c r="A2999" s="113">
        <v>4</v>
      </c>
      <c r="B2999" s="342" t="s">
        <v>0</v>
      </c>
      <c r="C2999" s="342">
        <v>1</v>
      </c>
      <c r="D2999" s="349">
        <f t="shared" si="1309"/>
        <v>1</v>
      </c>
      <c r="E2999" s="211">
        <f t="shared" si="1326"/>
        <v>18820211</v>
      </c>
      <c r="F2999" s="262">
        <v>6</v>
      </c>
      <c r="G2999" s="211" t="s">
        <v>5003</v>
      </c>
      <c r="R2999" s="112" t="str">
        <f>IF(D2999="","", CONCATENATE("Update games set ", B2999, "= ",D2999," where game_id=", E2999))</f>
        <v>Update games set A= 1 where game_id=18820211</v>
      </c>
      <c r="S2999" s="112" t="str">
        <f t="shared" si="1303"/>
        <v>Update lineups set player_name = 'W Parr', raw_name = 'W Parr' where game_id = 18820211 and player_order = 6</v>
      </c>
      <c r="T2999" s="112" t="str">
        <f t="shared" si="1304"/>
        <v/>
      </c>
      <c r="U2999" s="200" t="str">
        <f t="shared" si="1301"/>
        <v/>
      </c>
      <c r="V2999" s="112" t="str">
        <f t="shared" si="1305"/>
        <v/>
      </c>
      <c r="W2999" s="415" t="str">
        <f t="shared" si="1306"/>
        <v/>
      </c>
      <c r="Y2999" s="65" t="str">
        <f t="shared" si="1313"/>
        <v/>
      </c>
      <c r="Z2999" s="65" t="str">
        <f t="shared" si="1314"/>
        <v/>
      </c>
      <c r="AA2999" s="65" t="str">
        <f t="shared" si="1315"/>
        <v/>
      </c>
      <c r="AB2999" s="65" t="str">
        <f t="shared" si="1316"/>
        <v/>
      </c>
      <c r="AC2999" s="65" t="str">
        <f t="shared" si="1317"/>
        <v/>
      </c>
      <c r="AH2999" s="65" t="str">
        <f t="shared" si="1307"/>
        <v>189110176</v>
      </c>
      <c r="AI2999" s="65">
        <v>18911017</v>
      </c>
      <c r="AJ2999" s="65" t="s">
        <v>100</v>
      </c>
      <c r="AK2999" s="65">
        <v>6</v>
      </c>
      <c r="AL2999" s="65" t="s">
        <v>2840</v>
      </c>
      <c r="AN2999" s="65" t="str">
        <f t="shared" si="1302"/>
        <v/>
      </c>
    </row>
    <row r="3000" spans="1:40" ht="16.8" customHeight="1" x14ac:dyDescent="0.25">
      <c r="A3000" s="113">
        <v>4</v>
      </c>
      <c r="B3000" s="342" t="s">
        <v>23</v>
      </c>
      <c r="D3000" s="334" t="str">
        <f t="shared" ref="D3000" si="1327">IF(C3000="",IF(D2998&gt;D2999,"'W'",IF(D2998=D2999,"'D'","'L'")),_xlfn.CONCAT("'",C3000,"'"))</f>
        <v>'W'</v>
      </c>
      <c r="E3000" s="211">
        <f t="shared" si="1326"/>
        <v>18820211</v>
      </c>
      <c r="F3000" s="262">
        <v>7</v>
      </c>
      <c r="G3000" s="211" t="s">
        <v>5007</v>
      </c>
      <c r="R3000" s="112" t="str">
        <f>IF(D3000="","", CONCATENATE("Update games set ", B3000, "= ",D3000," where game_id=", E3000))</f>
        <v>Update games set Result= 'W' where game_id=18820211</v>
      </c>
      <c r="S3000" s="112" t="str">
        <f t="shared" si="1303"/>
        <v>Update lineups set player_name = 'S Norman', raw_name = 'S Norman' where game_id = 18820211 and player_order = 7</v>
      </c>
      <c r="T3000" s="112" t="str">
        <f t="shared" si="1304"/>
        <v/>
      </c>
      <c r="U3000" s="200" t="str">
        <f t="shared" si="1301"/>
        <v/>
      </c>
      <c r="V3000" s="112" t="str">
        <f t="shared" si="1305"/>
        <v/>
      </c>
      <c r="W3000" s="415" t="str">
        <f t="shared" si="1306"/>
        <v/>
      </c>
      <c r="Y3000" s="65" t="str">
        <f t="shared" si="1313"/>
        <v/>
      </c>
      <c r="Z3000" s="65" t="str">
        <f t="shared" si="1314"/>
        <v/>
      </c>
      <c r="AA3000" s="65" t="str">
        <f t="shared" si="1315"/>
        <v/>
      </c>
      <c r="AB3000" s="65" t="str">
        <f t="shared" si="1316"/>
        <v/>
      </c>
      <c r="AC3000" s="65" t="str">
        <f t="shared" si="1317"/>
        <v/>
      </c>
      <c r="AH3000" s="65" t="str">
        <f t="shared" si="1307"/>
        <v>189110177</v>
      </c>
      <c r="AI3000" s="65">
        <v>18911017</v>
      </c>
      <c r="AJ3000" s="65" t="s">
        <v>100</v>
      </c>
      <c r="AK3000" s="65">
        <v>7</v>
      </c>
      <c r="AL3000" s="65" t="s">
        <v>3435</v>
      </c>
      <c r="AN3000" s="65" t="str">
        <f t="shared" si="1302"/>
        <v/>
      </c>
    </row>
    <row r="3001" spans="1:40" ht="16.8" customHeight="1" x14ac:dyDescent="0.25">
      <c r="A3001" s="113">
        <v>4</v>
      </c>
      <c r="B3001" s="342" t="s">
        <v>768</v>
      </c>
      <c r="D3001" s="349" t="str">
        <f t="shared" si="1311"/>
        <v/>
      </c>
      <c r="E3001" s="211">
        <f t="shared" si="1326"/>
        <v>18820211</v>
      </c>
      <c r="F3001" s="262">
        <v>8</v>
      </c>
      <c r="G3001" s="211" t="s">
        <v>4960</v>
      </c>
      <c r="R3001" s="112" t="str">
        <f>IF(D3001="","", CONCATENATE("Update games set ", B3001, "= ",D3001," where game_id=", E3001))</f>
        <v/>
      </c>
      <c r="S3001" s="112" t="str">
        <f t="shared" si="1303"/>
        <v>Update lineups set player_name = 'E Earp', raw_name = 'E Earp' where game_id = 18820211 and player_order = 8</v>
      </c>
      <c r="T3001" s="112" t="str">
        <f t="shared" si="1304"/>
        <v/>
      </c>
      <c r="U3001" s="200" t="str">
        <f t="shared" si="1301"/>
        <v/>
      </c>
      <c r="V3001" s="112" t="str">
        <f t="shared" si="1305"/>
        <v/>
      </c>
      <c r="W3001" s="415" t="str">
        <f t="shared" si="1306"/>
        <v/>
      </c>
      <c r="Y3001" s="65" t="str">
        <f t="shared" si="1313"/>
        <v/>
      </c>
      <c r="Z3001" s="65" t="str">
        <f t="shared" si="1314"/>
        <v/>
      </c>
      <c r="AA3001" s="65" t="str">
        <f t="shared" si="1315"/>
        <v/>
      </c>
      <c r="AB3001" s="65" t="str">
        <f t="shared" si="1316"/>
        <v/>
      </c>
      <c r="AC3001" s="65" t="str">
        <f t="shared" si="1317"/>
        <v/>
      </c>
      <c r="AH3001" s="65" t="str">
        <f t="shared" si="1307"/>
        <v>189110178</v>
      </c>
      <c r="AI3001" s="65">
        <v>18911017</v>
      </c>
      <c r="AJ3001" s="65" t="s">
        <v>100</v>
      </c>
      <c r="AK3001" s="65">
        <v>8</v>
      </c>
      <c r="AL3001" s="65" t="s">
        <v>3653</v>
      </c>
      <c r="AN3001" s="65" t="str">
        <f t="shared" si="1302"/>
        <v/>
      </c>
    </row>
    <row r="3002" spans="1:40" ht="16.8" customHeight="1" x14ac:dyDescent="0.25">
      <c r="A3002" s="113">
        <v>4</v>
      </c>
      <c r="B3002" s="342" t="s">
        <v>766</v>
      </c>
      <c r="D3002" s="349" t="str">
        <f t="shared" si="1311"/>
        <v/>
      </c>
      <c r="E3002" s="211">
        <f t="shared" si="1326"/>
        <v>18820211</v>
      </c>
      <c r="F3002" s="262">
        <v>9</v>
      </c>
      <c r="G3002" s="194" t="s">
        <v>5047</v>
      </c>
      <c r="H3002" s="194"/>
      <c r="N3002" s="417"/>
      <c r="O3002" s="194"/>
      <c r="P3002" s="194"/>
      <c r="R3002" s="112" t="str">
        <f>IF(D3002="","", CONCATENATE("Update games set ", B3002, "= ",D3002," where game_id=", E3002))</f>
        <v/>
      </c>
      <c r="S3002" s="112" t="str">
        <f t="shared" si="1303"/>
        <v>Update lineups set player_name = 'H Fletcher', raw_name = 'H Fletcher' where game_id = 18820211 and player_order = 9</v>
      </c>
      <c r="T3002" s="112" t="str">
        <f t="shared" si="1304"/>
        <v/>
      </c>
      <c r="U3002" s="200" t="str">
        <f t="shared" si="1301"/>
        <v/>
      </c>
      <c r="V3002" s="112" t="str">
        <f t="shared" si="1305"/>
        <v/>
      </c>
      <c r="W3002" s="415" t="str">
        <f t="shared" si="1306"/>
        <v/>
      </c>
      <c r="Y3002" s="65" t="str">
        <f t="shared" si="1313"/>
        <v/>
      </c>
      <c r="Z3002" s="65" t="str">
        <f t="shared" si="1314"/>
        <v/>
      </c>
      <c r="AA3002" s="65" t="str">
        <f t="shared" si="1315"/>
        <v/>
      </c>
      <c r="AB3002" s="65" t="str">
        <f t="shared" si="1316"/>
        <v/>
      </c>
      <c r="AC3002" s="65" t="str">
        <f t="shared" si="1317"/>
        <v/>
      </c>
      <c r="AH3002" s="65" t="str">
        <f t="shared" si="1307"/>
        <v>189110179</v>
      </c>
      <c r="AI3002" s="65">
        <v>18911017</v>
      </c>
      <c r="AJ3002" s="65" t="s">
        <v>100</v>
      </c>
      <c r="AK3002" s="65">
        <v>9</v>
      </c>
      <c r="AL3002" s="65" t="s">
        <v>3296</v>
      </c>
      <c r="AN3002" s="65" t="str">
        <f t="shared" si="1302"/>
        <v/>
      </c>
    </row>
    <row r="3003" spans="1:40" ht="16.8" customHeight="1" x14ac:dyDescent="0.25">
      <c r="A3003" s="113">
        <v>4</v>
      </c>
      <c r="B3003" s="342" t="s">
        <v>753</v>
      </c>
      <c r="C3003" s="351" t="s">
        <v>5239</v>
      </c>
      <c r="D3003" s="350" t="str">
        <f t="shared" si="1312"/>
        <v>'W Marshall'</v>
      </c>
      <c r="E3003" s="211">
        <f t="shared" si="1326"/>
        <v>18820211</v>
      </c>
      <c r="F3003" s="262">
        <v>10</v>
      </c>
      <c r="G3003" s="194" t="s">
        <v>4806</v>
      </c>
      <c r="N3003" s="417"/>
      <c r="O3003" s="194"/>
      <c r="P3003" s="194"/>
      <c r="R3003" s="112" t="str">
        <f>IF(D3003="","", CONCATENATE("Update games set ", B3003, "= ",D3003," where game_id=", E3003))</f>
        <v>Update games set Referee= 'W Marshall' where game_id=18820211</v>
      </c>
      <c r="S3003" s="112" t="str">
        <f t="shared" si="1303"/>
        <v>Update lineups set player_name = 'SW Widdowson', raw_name = 'SW Widdowson' where game_id = 18820211 and player_order = 10</v>
      </c>
      <c r="T3003" s="112" t="str">
        <f t="shared" si="1304"/>
        <v/>
      </c>
      <c r="U3003" s="200" t="str">
        <f t="shared" si="1301"/>
        <v/>
      </c>
      <c r="V3003" s="112" t="str">
        <f t="shared" si="1305"/>
        <v/>
      </c>
      <c r="W3003" s="415" t="str">
        <f t="shared" si="1306"/>
        <v/>
      </c>
      <c r="Y3003" s="65" t="str">
        <f t="shared" si="1313"/>
        <v/>
      </c>
      <c r="Z3003" s="65" t="str">
        <f t="shared" si="1314"/>
        <v/>
      </c>
      <c r="AA3003" s="65" t="str">
        <f t="shared" si="1315"/>
        <v/>
      </c>
      <c r="AB3003" s="65" t="str">
        <f t="shared" si="1316"/>
        <v/>
      </c>
      <c r="AC3003" s="65" t="str">
        <f t="shared" si="1317"/>
        <v/>
      </c>
      <c r="AH3003" s="65" t="str">
        <f t="shared" si="1307"/>
        <v>1891101710</v>
      </c>
      <c r="AI3003" s="65">
        <v>18911017</v>
      </c>
      <c r="AJ3003" s="65" t="s">
        <v>100</v>
      </c>
      <c r="AK3003" s="65">
        <v>10</v>
      </c>
      <c r="AL3003" s="65" t="s">
        <v>3632</v>
      </c>
      <c r="AN3003" s="65" t="str">
        <f t="shared" si="1302"/>
        <v/>
      </c>
    </row>
    <row r="3004" spans="1:40" ht="16.8" customHeight="1" x14ac:dyDescent="0.25">
      <c r="A3004" s="113">
        <v>4</v>
      </c>
      <c r="B3004" s="342" t="s">
        <v>746</v>
      </c>
      <c r="C3004" s="351" t="s">
        <v>5062</v>
      </c>
      <c r="D3004" s="334" t="str">
        <f>CONCATENATE("'", LEFT(E3004,4),"-",MID(E3004,5,2),"-", MID(E3004,7,2), " ", C3004,"'")</f>
        <v>'1882-02-11 15:00'</v>
      </c>
      <c r="E3004" s="211">
        <f t="shared" si="1326"/>
        <v>18820211</v>
      </c>
      <c r="F3004" s="262">
        <v>11</v>
      </c>
      <c r="G3004" s="211" t="s">
        <v>5238</v>
      </c>
      <c r="R3004" s="112" t="str">
        <f>IF(D3004="","", CONCATENATE("Update games set ", B3004, "= ",D3004," where game_id=", E3004))</f>
        <v>Update games set Game_date= '1882-02-11 15:00' where game_id=18820211</v>
      </c>
      <c r="S3004" s="112" t="str">
        <f t="shared" si="1303"/>
        <v>Update lineups set player_name = 'AE Cox', raw_name = 'AE Cox' where game_id = 18820211 and player_order = 11</v>
      </c>
      <c r="T3004" s="112" t="str">
        <f t="shared" si="1304"/>
        <v/>
      </c>
      <c r="U3004" s="200" t="str">
        <f t="shared" si="1301"/>
        <v/>
      </c>
      <c r="V3004" s="112" t="str">
        <f t="shared" si="1305"/>
        <v/>
      </c>
      <c r="W3004" s="415" t="str">
        <f t="shared" si="1306"/>
        <v/>
      </c>
      <c r="Y3004" s="65" t="str">
        <f t="shared" si="1313"/>
        <v/>
      </c>
      <c r="Z3004" s="65" t="str">
        <f t="shared" si="1314"/>
        <v/>
      </c>
      <c r="AA3004" s="65" t="str">
        <f t="shared" si="1315"/>
        <v/>
      </c>
      <c r="AB3004" s="65" t="str">
        <f t="shared" si="1316"/>
        <v/>
      </c>
      <c r="AC3004" s="65" t="str">
        <f t="shared" si="1317"/>
        <v/>
      </c>
      <c r="AH3004" s="65" t="str">
        <f t="shared" si="1307"/>
        <v>1891101711</v>
      </c>
      <c r="AI3004" s="65">
        <v>18911017</v>
      </c>
      <c r="AJ3004" s="65" t="s">
        <v>100</v>
      </c>
      <c r="AK3004" s="65">
        <v>11</v>
      </c>
      <c r="AL3004" s="65" t="s">
        <v>3314</v>
      </c>
      <c r="AN3004" s="65" t="str">
        <f t="shared" si="1302"/>
        <v/>
      </c>
    </row>
    <row r="3005" spans="1:40" ht="16.8" customHeight="1" x14ac:dyDescent="0.25">
      <c r="A3005" s="113">
        <v>4</v>
      </c>
      <c r="B3005" s="342" t="s">
        <v>25</v>
      </c>
      <c r="D3005" s="350" t="str">
        <f t="shared" si="1322"/>
        <v/>
      </c>
      <c r="E3005" s="211">
        <f t="shared" si="1326"/>
        <v>18820211</v>
      </c>
      <c r="F3005" s="262">
        <v>12</v>
      </c>
      <c r="G3005" s="212"/>
      <c r="H3005" s="212"/>
      <c r="N3005" s="416"/>
      <c r="O3005" s="212"/>
      <c r="P3005" s="212"/>
      <c r="R3005" s="112" t="str">
        <f>IF(D3005="","", CONCATENATE("Update games set ", B3005, "= ",D3005," where game_id=", E3005))</f>
        <v/>
      </c>
      <c r="S3005" s="112" t="str">
        <f t="shared" si="1303"/>
        <v/>
      </c>
      <c r="T3005" s="112" t="str">
        <f t="shared" si="1304"/>
        <v/>
      </c>
      <c r="U3005" s="200" t="str">
        <f t="shared" si="1301"/>
        <v/>
      </c>
      <c r="V3005" s="112" t="str">
        <f t="shared" si="1305"/>
        <v/>
      </c>
      <c r="W3005" s="415" t="str">
        <f t="shared" si="1306"/>
        <v/>
      </c>
      <c r="Y3005" s="65" t="str">
        <f t="shared" si="1313"/>
        <v/>
      </c>
      <c r="Z3005" s="65" t="str">
        <f t="shared" si="1314"/>
        <v/>
      </c>
      <c r="AA3005" s="65" t="str">
        <f t="shared" si="1315"/>
        <v/>
      </c>
      <c r="AB3005" s="65" t="str">
        <f t="shared" si="1316"/>
        <v/>
      </c>
      <c r="AC3005" s="65" t="str">
        <f t="shared" si="1317"/>
        <v/>
      </c>
      <c r="AH3005" s="65" t="str">
        <f t="shared" si="1307"/>
        <v>1891101712</v>
      </c>
      <c r="AI3005" s="65">
        <v>18911017</v>
      </c>
      <c r="AJ3005" s="65" t="s">
        <v>100</v>
      </c>
      <c r="AK3005" s="65">
        <v>12</v>
      </c>
      <c r="AL3005" s="65" t="s">
        <v>653</v>
      </c>
      <c r="AN3005" s="65" t="str">
        <f t="shared" si="1302"/>
        <v/>
      </c>
    </row>
    <row r="3006" spans="1:40" ht="16.8" customHeight="1" x14ac:dyDescent="0.25">
      <c r="A3006" s="113">
        <v>4</v>
      </c>
      <c r="B3006" s="342" t="s">
        <v>475</v>
      </c>
      <c r="D3006" s="349" t="str">
        <f t="shared" si="1311"/>
        <v/>
      </c>
      <c r="E3006" s="211">
        <f t="shared" si="1326"/>
        <v>18820211</v>
      </c>
      <c r="F3006" s="262">
        <v>13</v>
      </c>
      <c r="R3006" s="112" t="str">
        <f>IF(D3006="","", CONCATENATE("Update games set ", B3006, "= ",D3006," where game_id=", E3006))</f>
        <v/>
      </c>
      <c r="S3006" s="112" t="str">
        <f t="shared" si="1303"/>
        <v/>
      </c>
      <c r="T3006" s="112" t="str">
        <f t="shared" si="1304"/>
        <v/>
      </c>
      <c r="U3006" s="200" t="str">
        <f t="shared" si="1301"/>
        <v/>
      </c>
      <c r="V3006" s="112" t="str">
        <f t="shared" si="1305"/>
        <v/>
      </c>
      <c r="W3006" s="415" t="str">
        <f t="shared" si="1306"/>
        <v/>
      </c>
      <c r="Y3006" s="65" t="str">
        <f t="shared" si="1313"/>
        <v/>
      </c>
      <c r="Z3006" s="65" t="str">
        <f t="shared" si="1314"/>
        <v/>
      </c>
      <c r="AA3006" s="65" t="str">
        <f t="shared" si="1315"/>
        <v/>
      </c>
      <c r="AB3006" s="65" t="str">
        <f t="shared" si="1316"/>
        <v/>
      </c>
      <c r="AC3006" s="65" t="str">
        <f t="shared" si="1317"/>
        <v/>
      </c>
      <c r="AH3006" s="65" t="str">
        <f t="shared" si="1307"/>
        <v>1891101713</v>
      </c>
      <c r="AI3006" s="65">
        <v>18911017</v>
      </c>
      <c r="AJ3006" s="65" t="s">
        <v>100</v>
      </c>
      <c r="AK3006" s="65">
        <v>13</v>
      </c>
      <c r="AL3006" s="65" t="s">
        <v>653</v>
      </c>
      <c r="AN3006" s="65" t="str">
        <f t="shared" si="1302"/>
        <v/>
      </c>
    </row>
    <row r="3007" spans="1:40" ht="16.8" customHeight="1" x14ac:dyDescent="0.25">
      <c r="A3007" s="113">
        <v>4</v>
      </c>
      <c r="B3007" s="342" t="s">
        <v>20</v>
      </c>
      <c r="C3007" s="342" t="s">
        <v>5202</v>
      </c>
      <c r="D3007" s="350" t="str">
        <f t="shared" si="1322"/>
        <v>'Castle Ground'</v>
      </c>
      <c r="E3007" s="211">
        <f t="shared" si="1326"/>
        <v>18820211</v>
      </c>
      <c r="F3007" s="262">
        <v>14</v>
      </c>
      <c r="R3007" s="112" t="str">
        <f>IF(D3007="","", CONCATENATE("Update games set ", B3007, "= ",D3007," where game_id=", E3007))</f>
        <v>Update games set Ground= 'Castle Ground' where game_id=18820211</v>
      </c>
      <c r="S3007" s="112" t="str">
        <f t="shared" si="1303"/>
        <v/>
      </c>
      <c r="T3007" s="112" t="str">
        <f t="shared" si="1304"/>
        <v/>
      </c>
      <c r="U3007" s="200" t="str">
        <f t="shared" si="1301"/>
        <v/>
      </c>
      <c r="V3007" s="112" t="str">
        <f t="shared" si="1305"/>
        <v/>
      </c>
      <c r="W3007" s="415" t="str">
        <f t="shared" si="1306"/>
        <v/>
      </c>
      <c r="Y3007" s="65" t="str">
        <f t="shared" si="1313"/>
        <v/>
      </c>
      <c r="Z3007" s="65" t="str">
        <f t="shared" si="1314"/>
        <v/>
      </c>
      <c r="AA3007" s="65" t="str">
        <f t="shared" si="1315"/>
        <v/>
      </c>
      <c r="AB3007" s="65" t="str">
        <f t="shared" si="1316"/>
        <v/>
      </c>
      <c r="AC3007" s="65" t="str">
        <f t="shared" si="1317"/>
        <v/>
      </c>
      <c r="AH3007" s="65" t="str">
        <f t="shared" si="1307"/>
        <v>1891101714</v>
      </c>
      <c r="AI3007" s="65">
        <v>18911017</v>
      </c>
      <c r="AJ3007" s="65" t="s">
        <v>100</v>
      </c>
      <c r="AK3007" s="65">
        <v>14</v>
      </c>
      <c r="AL3007" s="65" t="s">
        <v>653</v>
      </c>
      <c r="AN3007" s="65" t="str">
        <f t="shared" si="1302"/>
        <v/>
      </c>
    </row>
    <row r="3008" spans="1:40" ht="16.8" customHeight="1" x14ac:dyDescent="0.25">
      <c r="A3008" s="113">
        <v>4</v>
      </c>
      <c r="B3008" s="342" t="s">
        <v>4882</v>
      </c>
      <c r="C3008" s="342" t="str">
        <f>IF(C3007="", "", C3007)</f>
        <v>Castle Ground</v>
      </c>
      <c r="D3008" s="350" t="str">
        <f t="shared" si="1322"/>
        <v>'Castle Ground'</v>
      </c>
      <c r="E3008" s="211">
        <f t="shared" si="1326"/>
        <v>18820211</v>
      </c>
      <c r="F3008" s="262">
        <v>15</v>
      </c>
      <c r="R3008" s="112" t="str">
        <f>IF(D3008="","", CONCATENATE("Update games set ", B3008, "= ",D3008," where game_id=", E3008))</f>
        <v>Update games set Ground_parent= 'Castle Ground' where game_id=18820211</v>
      </c>
      <c r="S3008" s="112" t="str">
        <f t="shared" si="1303"/>
        <v/>
      </c>
      <c r="T3008" s="112" t="str">
        <f t="shared" si="1304"/>
        <v/>
      </c>
      <c r="U3008" s="200" t="str">
        <f t="shared" si="1301"/>
        <v/>
      </c>
      <c r="V3008" s="112" t="str">
        <f t="shared" si="1305"/>
        <v/>
      </c>
      <c r="W3008" s="415" t="str">
        <f t="shared" si="1306"/>
        <v/>
      </c>
      <c r="Y3008" s="65" t="str">
        <f t="shared" si="1313"/>
        <v/>
      </c>
      <c r="Z3008" s="65" t="str">
        <f t="shared" si="1314"/>
        <v/>
      </c>
      <c r="AA3008" s="65" t="str">
        <f t="shared" si="1315"/>
        <v/>
      </c>
      <c r="AB3008" s="65" t="str">
        <f t="shared" si="1316"/>
        <v/>
      </c>
      <c r="AC3008" s="65" t="str">
        <f t="shared" si="1317"/>
        <v/>
      </c>
      <c r="AH3008" s="65" t="str">
        <f t="shared" si="1307"/>
        <v>1891101715</v>
      </c>
      <c r="AI3008" s="65">
        <v>18911017</v>
      </c>
      <c r="AJ3008" s="65" t="s">
        <v>100</v>
      </c>
      <c r="AK3008" s="65">
        <v>15</v>
      </c>
      <c r="AL3008" s="65" t="s">
        <v>653</v>
      </c>
      <c r="AN3008" s="65" t="str">
        <f t="shared" si="1302"/>
        <v/>
      </c>
    </row>
    <row r="3009" spans="1:40" s="126" customFormat="1" ht="16.8" customHeight="1" thickBot="1" x14ac:dyDescent="0.3">
      <c r="A3009" s="113">
        <v>4</v>
      </c>
      <c r="B3009" s="116" t="s">
        <v>115</v>
      </c>
      <c r="C3009" s="352"/>
      <c r="D3009" s="370" t="str">
        <f t="shared" ref="D3009" si="1328">IF(MID(E3009,5,2)*1&gt;6,_xlfn.CONCAT("'",LEFT(E3009,4),"-",MID(E3009,3,2)+1,"'"),_xlfn.CONCAT("'",LEFT(E3009,4)-1,"-",MID(E3009,3,2),"'"))</f>
        <v>'1881-82'</v>
      </c>
      <c r="E3009" s="214">
        <f t="shared" si="1326"/>
        <v>18820211</v>
      </c>
      <c r="F3009" s="266">
        <v>16</v>
      </c>
      <c r="G3009" s="343"/>
      <c r="H3009" s="343"/>
      <c r="I3009" s="267"/>
      <c r="J3009" s="214"/>
      <c r="K3009" s="266"/>
      <c r="L3009" s="266"/>
      <c r="M3009" s="266"/>
      <c r="N3009" s="419"/>
      <c r="O3009" s="343"/>
      <c r="P3009" s="343"/>
      <c r="Q3009" s="346"/>
      <c r="R3009" s="112" t="str">
        <f>IF(D3009="","", CONCATENATE("Update games set ", B3009, "= ",D3009," where game_id=", E3009))</f>
        <v>Update games set Season= '1881-82' where game_id=18820211</v>
      </c>
      <c r="S3009" s="112" t="str">
        <f t="shared" si="1303"/>
        <v/>
      </c>
      <c r="T3009" s="112" t="str">
        <f t="shared" si="1304"/>
        <v/>
      </c>
      <c r="U3009" s="200" t="str">
        <f t="shared" si="1301"/>
        <v/>
      </c>
      <c r="V3009" s="112" t="str">
        <f t="shared" si="1305"/>
        <v/>
      </c>
      <c r="W3009" s="415" t="str">
        <f t="shared" si="1306"/>
        <v/>
      </c>
      <c r="X3009" s="240"/>
      <c r="Y3009" s="65" t="str">
        <f t="shared" si="1313"/>
        <v/>
      </c>
      <c r="Z3009" s="65" t="str">
        <f t="shared" si="1314"/>
        <v/>
      </c>
      <c r="AA3009" s="65" t="str">
        <f t="shared" si="1315"/>
        <v/>
      </c>
      <c r="AB3009" s="65" t="str">
        <f t="shared" si="1316"/>
        <v/>
      </c>
      <c r="AC3009" s="65" t="str">
        <f t="shared" si="1317"/>
        <v/>
      </c>
      <c r="AH3009" s="65" t="str">
        <f t="shared" si="1307"/>
        <v>1891101716</v>
      </c>
      <c r="AI3009" s="126">
        <v>18911017</v>
      </c>
      <c r="AJ3009" s="126" t="s">
        <v>100</v>
      </c>
      <c r="AK3009" s="126">
        <v>16</v>
      </c>
      <c r="AL3009" s="126" t="s">
        <v>653</v>
      </c>
      <c r="AN3009" s="65" t="str">
        <f t="shared" si="1302"/>
        <v/>
      </c>
    </row>
    <row r="3010" spans="1:40" ht="15" thickTop="1" x14ac:dyDescent="0.25">
      <c r="A3010" s="113">
        <v>4</v>
      </c>
      <c r="B3010" s="341" t="s">
        <v>22</v>
      </c>
      <c r="C3010" s="341" t="s">
        <v>5206</v>
      </c>
      <c r="D3010" s="341" t="str">
        <f t="shared" si="1322"/>
        <v>'Darwen'</v>
      </c>
      <c r="E3010" s="211">
        <v>18830203</v>
      </c>
      <c r="F3010" s="262">
        <v>1</v>
      </c>
      <c r="H3010" s="212"/>
      <c r="R3010" s="112" t="str">
        <f>IF(D3010="","", CONCATENATE("Update games set ", B3010, "= ",D3010," where game_id=", E3010))</f>
        <v>Update games set Opponent= 'Darwen' where game_id=18830203</v>
      </c>
      <c r="S3010" s="112" t="str">
        <f t="shared" si="1303"/>
        <v/>
      </c>
      <c r="T3010" s="112" t="str">
        <f t="shared" si="1304"/>
        <v/>
      </c>
      <c r="U3010" s="200" t="str">
        <f t="shared" ref="U3010:U3073" si="1329">IF(I3010="", "", Y3010&amp;Z3010&amp;AA3010&amp;AB3010&amp;AC3010)</f>
        <v/>
      </c>
      <c r="V3010" s="112" t="str">
        <f t="shared" si="1305"/>
        <v/>
      </c>
      <c r="W3010" s="415" t="str">
        <f t="shared" si="1306"/>
        <v/>
      </c>
      <c r="Y3010" s="65" t="str">
        <f t="shared" si="1313"/>
        <v/>
      </c>
      <c r="Z3010" s="65" t="str">
        <f t="shared" si="1314"/>
        <v/>
      </c>
      <c r="AA3010" s="65" t="str">
        <f t="shared" si="1315"/>
        <v/>
      </c>
      <c r="AB3010" s="65" t="str">
        <f t="shared" si="1316"/>
        <v/>
      </c>
      <c r="AC3010" s="65" t="str">
        <f t="shared" si="1317"/>
        <v/>
      </c>
      <c r="AH3010" s="65" t="str">
        <f t="shared" si="1307"/>
        <v>189110311</v>
      </c>
      <c r="AI3010" s="65">
        <v>18911031</v>
      </c>
      <c r="AJ3010" s="65" t="s">
        <v>5370</v>
      </c>
      <c r="AK3010" s="65">
        <v>1</v>
      </c>
      <c r="AL3010" s="65" t="s">
        <v>2039</v>
      </c>
      <c r="AN3010" s="65" t="str">
        <f t="shared" ref="AN3010:AN3073" si="1330">IF(F3010=1, _xlfn.CONCAT("update games set source = 'The Nottingham Forest Football Scrapbook' where game_id = ", E3010), "")</f>
        <v>update games set source = 'The Nottingham Forest Football Scrapbook' where game_id = 18830203</v>
      </c>
    </row>
    <row r="3011" spans="1:40" ht="16.8" customHeight="1" x14ac:dyDescent="0.25">
      <c r="A3011" s="113">
        <v>4</v>
      </c>
      <c r="B3011" s="342" t="s">
        <v>4979</v>
      </c>
      <c r="C3011" s="342" t="str">
        <f>IF(C3010="", "", C3010)</f>
        <v>Darwen</v>
      </c>
      <c r="D3011" s="350" t="str">
        <f t="shared" si="1322"/>
        <v>'Darwen'</v>
      </c>
      <c r="E3011" s="211">
        <f>E3010</f>
        <v>18830203</v>
      </c>
      <c r="F3011" s="262">
        <v>2</v>
      </c>
      <c r="R3011" s="112" t="str">
        <f>IF(D3011="","", CONCATENATE("Update games set ", B3011, "= ",D3011," where game_id=", E3011))</f>
        <v>Update games set Opp_parent= 'Darwen' where game_id=18830203</v>
      </c>
      <c r="S3011" s="112" t="str">
        <f t="shared" ref="S3011:S3074" si="1331">IF(G3011="","",CONCATENATE("Update lineups set player_name = '",SUBSTITUTE(G3011,"'","''"),"', raw_name = '",SUBSTITUTE(G3011,"'","''"),"' where game_id = ",E3011," and player_order = ",F3011))</f>
        <v/>
      </c>
      <c r="T3011" s="112" t="str">
        <f t="shared" ref="T3011:T3074" si="1332">IF(J3011="","", CONCATENATE("insert into goals (game_id, goal_order, scorer_name, goal_min) values (",E3011, ", ", I3011,", '",J3011,")"))</f>
        <v/>
      </c>
      <c r="U3011" s="200" t="str">
        <f t="shared" si="1329"/>
        <v/>
      </c>
      <c r="V3011" s="112" t="str">
        <f t="shared" ref="V3011:V3074" si="1333">IF(N3011="","", CONCATENATE("insert into games_sources (game_id, source_order, source_name, source_link) values (",E3011, ", ", N3011,", '",O3011,"', '",P3011,"')"))</f>
        <v/>
      </c>
      <c r="W3011" s="415" t="str">
        <f t="shared" ref="W3011:W3074" si="1334">IF(N3011="","",CONCATENATE("update games_sources set  source_name = '",O3011,"', source_link = '",P3011,"' where game_id = ",E3011," and source_order = ",N3011))</f>
        <v/>
      </c>
      <c r="Y3011" s="65" t="str">
        <f t="shared" si="1313"/>
        <v/>
      </c>
      <c r="Z3011" s="65" t="str">
        <f t="shared" si="1314"/>
        <v/>
      </c>
      <c r="AA3011" s="65" t="str">
        <f t="shared" si="1315"/>
        <v/>
      </c>
      <c r="AB3011" s="65" t="str">
        <f t="shared" si="1316"/>
        <v/>
      </c>
      <c r="AC3011" s="65" t="str">
        <f t="shared" si="1317"/>
        <v/>
      </c>
      <c r="AH3011" s="65" t="str">
        <f t="shared" ref="AH3011:AH3074" si="1335">_xlfn.CONCAT(AI3011,AK3011)</f>
        <v>189110312</v>
      </c>
      <c r="AI3011" s="65">
        <v>18911031</v>
      </c>
      <c r="AJ3011" s="65" t="s">
        <v>5370</v>
      </c>
      <c r="AK3011" s="65">
        <v>2</v>
      </c>
      <c r="AL3011" s="65" t="s">
        <v>3572</v>
      </c>
      <c r="AN3011" s="65" t="str">
        <f t="shared" si="1330"/>
        <v/>
      </c>
    </row>
    <row r="3012" spans="1:40" ht="16.8" customHeight="1" x14ac:dyDescent="0.25">
      <c r="A3012" s="113">
        <v>4</v>
      </c>
      <c r="B3012" s="342" t="s">
        <v>2653</v>
      </c>
      <c r="C3012" s="342" t="s">
        <v>663</v>
      </c>
      <c r="D3012" s="350" t="str">
        <f t="shared" si="1322"/>
        <v>'Friendly'</v>
      </c>
      <c r="E3012" s="211">
        <f t="shared" ref="E3012:E3025" si="1336">E3011</f>
        <v>18830203</v>
      </c>
      <c r="F3012" s="262">
        <v>3</v>
      </c>
      <c r="R3012" s="112" t="str">
        <f>IF(D3012="","", CONCATENATE("Update games set ", B3012, "= ",D3012," where game_id=", E3012))</f>
        <v>Update games set Game_type= 'Friendly' where game_id=18830203</v>
      </c>
      <c r="S3012" s="112" t="str">
        <f t="shared" si="1331"/>
        <v/>
      </c>
      <c r="T3012" s="112" t="str">
        <f t="shared" si="1332"/>
        <v/>
      </c>
      <c r="U3012" s="200" t="str">
        <f t="shared" si="1329"/>
        <v/>
      </c>
      <c r="V3012" s="112" t="str">
        <f t="shared" si="1333"/>
        <v/>
      </c>
      <c r="W3012" s="415" t="str">
        <f t="shared" si="1334"/>
        <v/>
      </c>
      <c r="Y3012" s="65" t="str">
        <f t="shared" si="1313"/>
        <v/>
      </c>
      <c r="Z3012" s="65" t="str">
        <f t="shared" si="1314"/>
        <v/>
      </c>
      <c r="AA3012" s="65" t="str">
        <f t="shared" si="1315"/>
        <v/>
      </c>
      <c r="AB3012" s="65" t="str">
        <f t="shared" si="1316"/>
        <v/>
      </c>
      <c r="AC3012" s="65" t="str">
        <f t="shared" si="1317"/>
        <v/>
      </c>
      <c r="AH3012" s="65" t="str">
        <f t="shared" si="1335"/>
        <v>189110313</v>
      </c>
      <c r="AI3012" s="65">
        <v>18911031</v>
      </c>
      <c r="AJ3012" s="65" t="s">
        <v>5370</v>
      </c>
      <c r="AK3012" s="65">
        <v>3</v>
      </c>
      <c r="AL3012" s="65" t="s">
        <v>3596</v>
      </c>
      <c r="AN3012" s="65" t="str">
        <f t="shared" si="1330"/>
        <v/>
      </c>
    </row>
    <row r="3013" spans="1:40" ht="16.8" customHeight="1" x14ac:dyDescent="0.25">
      <c r="A3013" s="113">
        <v>4</v>
      </c>
      <c r="B3013" s="342" t="s">
        <v>4978</v>
      </c>
      <c r="C3013" s="342" t="s">
        <v>5065</v>
      </c>
      <c r="D3013" s="350" t="str">
        <f t="shared" si="1322"/>
        <v>'H'</v>
      </c>
      <c r="E3013" s="211">
        <f t="shared" si="1336"/>
        <v>18830203</v>
      </c>
      <c r="F3013" s="262">
        <v>4</v>
      </c>
      <c r="R3013" s="112" t="str">
        <f>IF(D3013="","", CONCATENATE("Update games set ", B3013, "= ",D3013," where game_id=", E3013))</f>
        <v>Update games set HAN= 'H' where game_id=18830203</v>
      </c>
      <c r="S3013" s="112" t="str">
        <f t="shared" si="1331"/>
        <v/>
      </c>
      <c r="T3013" s="112" t="str">
        <f t="shared" si="1332"/>
        <v/>
      </c>
      <c r="U3013" s="200" t="str">
        <f t="shared" si="1329"/>
        <v/>
      </c>
      <c r="V3013" s="112" t="str">
        <f t="shared" si="1333"/>
        <v/>
      </c>
      <c r="W3013" s="415" t="str">
        <f t="shared" si="1334"/>
        <v/>
      </c>
      <c r="Y3013" s="65" t="str">
        <f t="shared" si="1313"/>
        <v/>
      </c>
      <c r="Z3013" s="65" t="str">
        <f t="shared" si="1314"/>
        <v/>
      </c>
      <c r="AA3013" s="65" t="str">
        <f t="shared" si="1315"/>
        <v/>
      </c>
      <c r="AB3013" s="65" t="str">
        <f t="shared" si="1316"/>
        <v/>
      </c>
      <c r="AC3013" s="65" t="str">
        <f t="shared" si="1317"/>
        <v/>
      </c>
      <c r="AH3013" s="65" t="str">
        <f t="shared" si="1335"/>
        <v>189110314</v>
      </c>
      <c r="AI3013" s="65">
        <v>18911031</v>
      </c>
      <c r="AJ3013" s="65" t="s">
        <v>5370</v>
      </c>
      <c r="AK3013" s="65">
        <v>4</v>
      </c>
      <c r="AL3013" s="65" t="s">
        <v>3590</v>
      </c>
      <c r="AN3013" s="65" t="str">
        <f t="shared" si="1330"/>
        <v/>
      </c>
    </row>
    <row r="3014" spans="1:40" ht="16.8" customHeight="1" x14ac:dyDescent="0.25">
      <c r="A3014" s="113">
        <v>4</v>
      </c>
      <c r="B3014" s="342" t="s">
        <v>5</v>
      </c>
      <c r="C3014" s="342">
        <v>2</v>
      </c>
      <c r="D3014" s="349">
        <f t="shared" ref="D3014:D3063" si="1337">IF(C3014="", "", C3014)</f>
        <v>2</v>
      </c>
      <c r="E3014" s="211">
        <f t="shared" si="1336"/>
        <v>18830203</v>
      </c>
      <c r="F3014" s="262">
        <v>5</v>
      </c>
      <c r="R3014" s="112" t="str">
        <f>IF(D3014="","", CONCATENATE("Update games set ", B3014, "= ",D3014," where game_id=", E3014))</f>
        <v>Update games set F= 2 where game_id=18830203</v>
      </c>
      <c r="S3014" s="112" t="str">
        <f t="shared" si="1331"/>
        <v/>
      </c>
      <c r="T3014" s="112" t="str">
        <f t="shared" si="1332"/>
        <v/>
      </c>
      <c r="U3014" s="200" t="str">
        <f t="shared" si="1329"/>
        <v/>
      </c>
      <c r="V3014" s="112" t="str">
        <f t="shared" si="1333"/>
        <v/>
      </c>
      <c r="W3014" s="415" t="str">
        <f t="shared" si="1334"/>
        <v/>
      </c>
      <c r="Y3014" s="65" t="str">
        <f t="shared" si="1313"/>
        <v/>
      </c>
      <c r="Z3014" s="65" t="str">
        <f t="shared" si="1314"/>
        <v/>
      </c>
      <c r="AA3014" s="65" t="str">
        <f t="shared" si="1315"/>
        <v/>
      </c>
      <c r="AB3014" s="65" t="str">
        <f t="shared" si="1316"/>
        <v/>
      </c>
      <c r="AC3014" s="65" t="str">
        <f t="shared" si="1317"/>
        <v/>
      </c>
      <c r="AH3014" s="65" t="str">
        <f t="shared" si="1335"/>
        <v>189110315</v>
      </c>
      <c r="AI3014" s="65">
        <v>18911031</v>
      </c>
      <c r="AJ3014" s="65" t="s">
        <v>5370</v>
      </c>
      <c r="AK3014" s="65">
        <v>5</v>
      </c>
      <c r="AL3014" s="65" t="s">
        <v>3468</v>
      </c>
      <c r="AN3014" s="65" t="str">
        <f t="shared" si="1330"/>
        <v/>
      </c>
    </row>
    <row r="3015" spans="1:40" ht="16.8" customHeight="1" x14ac:dyDescent="0.25">
      <c r="A3015" s="113">
        <v>4</v>
      </c>
      <c r="B3015" s="342" t="s">
        <v>0</v>
      </c>
      <c r="C3015" s="342">
        <v>1</v>
      </c>
      <c r="D3015" s="349">
        <f t="shared" si="1337"/>
        <v>1</v>
      </c>
      <c r="E3015" s="211">
        <f t="shared" si="1336"/>
        <v>18830203</v>
      </c>
      <c r="F3015" s="262">
        <v>6</v>
      </c>
      <c r="R3015" s="112" t="str">
        <f>IF(D3015="","", CONCATENATE("Update games set ", B3015, "= ",D3015," where game_id=", E3015))</f>
        <v>Update games set A= 1 where game_id=18830203</v>
      </c>
      <c r="S3015" s="112" t="str">
        <f t="shared" si="1331"/>
        <v/>
      </c>
      <c r="T3015" s="112" t="str">
        <f t="shared" si="1332"/>
        <v/>
      </c>
      <c r="U3015" s="200" t="str">
        <f t="shared" si="1329"/>
        <v/>
      </c>
      <c r="V3015" s="112" t="str">
        <f t="shared" si="1333"/>
        <v/>
      </c>
      <c r="W3015" s="415" t="str">
        <f t="shared" si="1334"/>
        <v/>
      </c>
      <c r="Y3015" s="65" t="str">
        <f t="shared" si="1313"/>
        <v/>
      </c>
      <c r="Z3015" s="65" t="str">
        <f t="shared" si="1314"/>
        <v/>
      </c>
      <c r="AA3015" s="65" t="str">
        <f t="shared" si="1315"/>
        <v/>
      </c>
      <c r="AB3015" s="65" t="str">
        <f t="shared" si="1316"/>
        <v/>
      </c>
      <c r="AC3015" s="65" t="str">
        <f t="shared" si="1317"/>
        <v/>
      </c>
      <c r="AH3015" s="65" t="str">
        <f t="shared" si="1335"/>
        <v>189110316</v>
      </c>
      <c r="AI3015" s="65">
        <v>18911031</v>
      </c>
      <c r="AJ3015" s="65" t="s">
        <v>5370</v>
      </c>
      <c r="AK3015" s="65">
        <v>6</v>
      </c>
      <c r="AL3015" s="65" t="s">
        <v>2840</v>
      </c>
      <c r="AN3015" s="65" t="str">
        <f t="shared" si="1330"/>
        <v/>
      </c>
    </row>
    <row r="3016" spans="1:40" ht="16.8" customHeight="1" x14ac:dyDescent="0.25">
      <c r="A3016" s="113">
        <v>4</v>
      </c>
      <c r="B3016" s="342" t="s">
        <v>23</v>
      </c>
      <c r="D3016" s="334" t="str">
        <f t="shared" ref="D3016" si="1338">IF(C3016="",IF(D3014&gt;D3015,"'W'",IF(D3014=D3015,"'D'","'L'")),_xlfn.CONCAT("'",C3016,"'"))</f>
        <v>'W'</v>
      </c>
      <c r="E3016" s="211">
        <f t="shared" si="1336"/>
        <v>18830203</v>
      </c>
      <c r="F3016" s="262">
        <v>7</v>
      </c>
      <c r="R3016" s="112" t="str">
        <f>IF(D3016="","", CONCATENATE("Update games set ", B3016, "= ",D3016," where game_id=", E3016))</f>
        <v>Update games set Result= 'W' where game_id=18830203</v>
      </c>
      <c r="S3016" s="112" t="str">
        <f t="shared" si="1331"/>
        <v/>
      </c>
      <c r="T3016" s="112" t="str">
        <f t="shared" si="1332"/>
        <v/>
      </c>
      <c r="U3016" s="200" t="str">
        <f t="shared" si="1329"/>
        <v/>
      </c>
      <c r="V3016" s="112" t="str">
        <f t="shared" si="1333"/>
        <v/>
      </c>
      <c r="W3016" s="415" t="str">
        <f t="shared" si="1334"/>
        <v/>
      </c>
      <c r="Y3016" s="65" t="str">
        <f t="shared" si="1313"/>
        <v/>
      </c>
      <c r="Z3016" s="65" t="str">
        <f t="shared" si="1314"/>
        <v/>
      </c>
      <c r="AA3016" s="65" t="str">
        <f t="shared" si="1315"/>
        <v/>
      </c>
      <c r="AB3016" s="65" t="str">
        <f t="shared" si="1316"/>
        <v/>
      </c>
      <c r="AC3016" s="65" t="str">
        <f t="shared" si="1317"/>
        <v/>
      </c>
      <c r="AH3016" s="65" t="str">
        <f t="shared" si="1335"/>
        <v>189110317</v>
      </c>
      <c r="AI3016" s="65">
        <v>18911031</v>
      </c>
      <c r="AJ3016" s="65" t="s">
        <v>5370</v>
      </c>
      <c r="AK3016" s="65">
        <v>7</v>
      </c>
      <c r="AL3016" s="65" t="s">
        <v>3435</v>
      </c>
      <c r="AN3016" s="65" t="str">
        <f t="shared" si="1330"/>
        <v/>
      </c>
    </row>
    <row r="3017" spans="1:40" ht="16.8" customHeight="1" x14ac:dyDescent="0.25">
      <c r="A3017" s="113">
        <v>4</v>
      </c>
      <c r="B3017" s="342" t="s">
        <v>768</v>
      </c>
      <c r="C3017" s="342">
        <v>1</v>
      </c>
      <c r="D3017" s="349">
        <f t="shared" ref="D3017:D3070" si="1339">IF(C3017="", "", C3017)</f>
        <v>1</v>
      </c>
      <c r="E3017" s="211">
        <f t="shared" si="1336"/>
        <v>18830203</v>
      </c>
      <c r="F3017" s="262">
        <v>8</v>
      </c>
      <c r="R3017" s="112" t="str">
        <f>IF(D3017="","", CONCATENATE("Update games set ", B3017, "= ",D3017," where game_id=", E3017))</f>
        <v>Update games set HT_f= 1 where game_id=18830203</v>
      </c>
      <c r="S3017" s="112" t="str">
        <f t="shared" si="1331"/>
        <v/>
      </c>
      <c r="T3017" s="112" t="str">
        <f t="shared" si="1332"/>
        <v/>
      </c>
      <c r="U3017" s="200" t="str">
        <f t="shared" si="1329"/>
        <v/>
      </c>
      <c r="V3017" s="112" t="str">
        <f t="shared" si="1333"/>
        <v/>
      </c>
      <c r="W3017" s="415" t="str">
        <f t="shared" si="1334"/>
        <v/>
      </c>
      <c r="Y3017" s="65" t="str">
        <f t="shared" si="1313"/>
        <v/>
      </c>
      <c r="Z3017" s="65" t="str">
        <f t="shared" si="1314"/>
        <v/>
      </c>
      <c r="AA3017" s="65" t="str">
        <f t="shared" si="1315"/>
        <v/>
      </c>
      <c r="AB3017" s="65" t="str">
        <f t="shared" si="1316"/>
        <v/>
      </c>
      <c r="AC3017" s="65" t="str">
        <f t="shared" si="1317"/>
        <v/>
      </c>
      <c r="AH3017" s="65" t="str">
        <f t="shared" si="1335"/>
        <v>189110318</v>
      </c>
      <c r="AI3017" s="65">
        <v>18911031</v>
      </c>
      <c r="AJ3017" s="65" t="s">
        <v>5370</v>
      </c>
      <c r="AK3017" s="65">
        <v>8</v>
      </c>
      <c r="AL3017" s="65" t="s">
        <v>3653</v>
      </c>
      <c r="AN3017" s="65" t="str">
        <f t="shared" si="1330"/>
        <v/>
      </c>
    </row>
    <row r="3018" spans="1:40" ht="16.8" customHeight="1" x14ac:dyDescent="0.25">
      <c r="A3018" s="113">
        <v>4</v>
      </c>
      <c r="B3018" s="342" t="s">
        <v>766</v>
      </c>
      <c r="C3018" s="342">
        <v>1</v>
      </c>
      <c r="D3018" s="349">
        <f t="shared" si="1339"/>
        <v>1</v>
      </c>
      <c r="E3018" s="211">
        <f t="shared" si="1336"/>
        <v>18830203</v>
      </c>
      <c r="F3018" s="262">
        <v>9</v>
      </c>
      <c r="G3018" s="194"/>
      <c r="H3018" s="194"/>
      <c r="N3018" s="417"/>
      <c r="O3018" s="194"/>
      <c r="P3018" s="194"/>
      <c r="R3018" s="112" t="str">
        <f>IF(D3018="","", CONCATENATE("Update games set ", B3018, "= ",D3018," where game_id=", E3018))</f>
        <v>Update games set HT_a= 1 where game_id=18830203</v>
      </c>
      <c r="S3018" s="112" t="str">
        <f t="shared" si="1331"/>
        <v/>
      </c>
      <c r="T3018" s="112" t="str">
        <f t="shared" si="1332"/>
        <v/>
      </c>
      <c r="U3018" s="200" t="str">
        <f t="shared" si="1329"/>
        <v/>
      </c>
      <c r="V3018" s="112" t="str">
        <f t="shared" si="1333"/>
        <v/>
      </c>
      <c r="W3018" s="415" t="str">
        <f t="shared" si="1334"/>
        <v/>
      </c>
      <c r="Y3018" s="65" t="str">
        <f t="shared" si="1313"/>
        <v/>
      </c>
      <c r="Z3018" s="65" t="str">
        <f t="shared" si="1314"/>
        <v/>
      </c>
      <c r="AA3018" s="65" t="str">
        <f t="shared" si="1315"/>
        <v/>
      </c>
      <c r="AB3018" s="65" t="str">
        <f t="shared" si="1316"/>
        <v/>
      </c>
      <c r="AC3018" s="65" t="str">
        <f t="shared" si="1317"/>
        <v/>
      </c>
      <c r="AH3018" s="65" t="str">
        <f t="shared" si="1335"/>
        <v>189110319</v>
      </c>
      <c r="AI3018" s="65">
        <v>18911031</v>
      </c>
      <c r="AJ3018" s="65" t="s">
        <v>5370</v>
      </c>
      <c r="AK3018" s="65">
        <v>9</v>
      </c>
      <c r="AL3018" s="65" t="s">
        <v>3296</v>
      </c>
      <c r="AN3018" s="65" t="str">
        <f t="shared" si="1330"/>
        <v/>
      </c>
    </row>
    <row r="3019" spans="1:40" ht="16.8" customHeight="1" x14ac:dyDescent="0.25">
      <c r="A3019" s="113">
        <v>4</v>
      </c>
      <c r="B3019" s="342" t="s">
        <v>753</v>
      </c>
      <c r="C3019" s="351"/>
      <c r="D3019" s="350" t="str">
        <f t="shared" ref="D3019:D3067" si="1340">IF(C3019="", "", CONCATENATE("'", C3019,"'"))</f>
        <v/>
      </c>
      <c r="E3019" s="211">
        <f t="shared" si="1336"/>
        <v>18830203</v>
      </c>
      <c r="F3019" s="262">
        <v>10</v>
      </c>
      <c r="G3019" s="194"/>
      <c r="N3019" s="417"/>
      <c r="O3019" s="194"/>
      <c r="P3019" s="194"/>
      <c r="R3019" s="112" t="str">
        <f>IF(D3019="","", CONCATENATE("Update games set ", B3019, "= ",D3019," where game_id=", E3019))</f>
        <v/>
      </c>
      <c r="S3019" s="112" t="str">
        <f t="shared" si="1331"/>
        <v/>
      </c>
      <c r="T3019" s="112" t="str">
        <f t="shared" si="1332"/>
        <v/>
      </c>
      <c r="U3019" s="200" t="str">
        <f t="shared" si="1329"/>
        <v/>
      </c>
      <c r="V3019" s="112" t="str">
        <f t="shared" si="1333"/>
        <v/>
      </c>
      <c r="W3019" s="415" t="str">
        <f t="shared" si="1334"/>
        <v/>
      </c>
      <c r="Y3019" s="65" t="str">
        <f t="shared" si="1313"/>
        <v/>
      </c>
      <c r="Z3019" s="65" t="str">
        <f t="shared" si="1314"/>
        <v/>
      </c>
      <c r="AA3019" s="65" t="str">
        <f t="shared" si="1315"/>
        <v/>
      </c>
      <c r="AB3019" s="65" t="str">
        <f t="shared" si="1316"/>
        <v/>
      </c>
      <c r="AC3019" s="65" t="str">
        <f t="shared" si="1317"/>
        <v/>
      </c>
      <c r="AH3019" s="65" t="str">
        <f t="shared" si="1335"/>
        <v>1891103110</v>
      </c>
      <c r="AI3019" s="65">
        <v>18911031</v>
      </c>
      <c r="AJ3019" s="65" t="s">
        <v>5370</v>
      </c>
      <c r="AK3019" s="65">
        <v>10</v>
      </c>
      <c r="AL3019" s="65" t="s">
        <v>3632</v>
      </c>
      <c r="AN3019" s="65" t="str">
        <f t="shared" si="1330"/>
        <v/>
      </c>
    </row>
    <row r="3020" spans="1:40" ht="16.8" customHeight="1" x14ac:dyDescent="0.25">
      <c r="A3020" s="113">
        <v>4</v>
      </c>
      <c r="B3020" s="342" t="s">
        <v>746</v>
      </c>
      <c r="C3020" s="351" t="s">
        <v>5062</v>
      </c>
      <c r="D3020" s="334" t="str">
        <f>CONCATENATE("'", LEFT(E3020,4),"-",MID(E3020,5,2),"-", MID(E3020,7,2), " ", C3020,"'")</f>
        <v>'1883-02-03 15:00'</v>
      </c>
      <c r="E3020" s="211">
        <f t="shared" si="1336"/>
        <v>18830203</v>
      </c>
      <c r="F3020" s="262">
        <v>11</v>
      </c>
      <c r="R3020" s="112" t="str">
        <f>IF(D3020="","", CONCATENATE("Update games set ", B3020, "= ",D3020," where game_id=", E3020))</f>
        <v>Update games set Game_date= '1883-02-03 15:00' where game_id=18830203</v>
      </c>
      <c r="S3020" s="112" t="str">
        <f t="shared" si="1331"/>
        <v/>
      </c>
      <c r="T3020" s="112" t="str">
        <f t="shared" si="1332"/>
        <v/>
      </c>
      <c r="U3020" s="200" t="str">
        <f t="shared" si="1329"/>
        <v/>
      </c>
      <c r="V3020" s="112" t="str">
        <f t="shared" si="1333"/>
        <v/>
      </c>
      <c r="W3020" s="415" t="str">
        <f t="shared" si="1334"/>
        <v/>
      </c>
      <c r="Y3020" s="65" t="str">
        <f t="shared" si="1313"/>
        <v/>
      </c>
      <c r="Z3020" s="65" t="str">
        <f t="shared" si="1314"/>
        <v/>
      </c>
      <c r="AA3020" s="65" t="str">
        <f t="shared" si="1315"/>
        <v/>
      </c>
      <c r="AB3020" s="65" t="str">
        <f t="shared" si="1316"/>
        <v/>
      </c>
      <c r="AC3020" s="65" t="str">
        <f t="shared" si="1317"/>
        <v/>
      </c>
      <c r="AH3020" s="65" t="str">
        <f t="shared" si="1335"/>
        <v>1891103111</v>
      </c>
      <c r="AI3020" s="65">
        <v>18911031</v>
      </c>
      <c r="AJ3020" s="65" t="s">
        <v>5370</v>
      </c>
      <c r="AK3020" s="65">
        <v>11</v>
      </c>
      <c r="AL3020" s="65" t="s">
        <v>3314</v>
      </c>
      <c r="AN3020" s="65" t="str">
        <f t="shared" si="1330"/>
        <v/>
      </c>
    </row>
    <row r="3021" spans="1:40" ht="16.8" customHeight="1" x14ac:dyDescent="0.25">
      <c r="A3021" s="113">
        <v>4</v>
      </c>
      <c r="B3021" s="342" t="s">
        <v>25</v>
      </c>
      <c r="D3021" s="350" t="str">
        <f t="shared" si="1322"/>
        <v/>
      </c>
      <c r="E3021" s="211">
        <f t="shared" si="1336"/>
        <v>18830203</v>
      </c>
      <c r="F3021" s="262">
        <v>12</v>
      </c>
      <c r="G3021" s="212"/>
      <c r="H3021" s="212"/>
      <c r="N3021" s="416"/>
      <c r="O3021" s="212"/>
      <c r="P3021" s="212"/>
      <c r="R3021" s="112" t="str">
        <f>IF(D3021="","", CONCATENATE("Update games set ", B3021, "= ",D3021," where game_id=", E3021))</f>
        <v/>
      </c>
      <c r="S3021" s="112" t="str">
        <f t="shared" si="1331"/>
        <v/>
      </c>
      <c r="T3021" s="112" t="str">
        <f t="shared" si="1332"/>
        <v/>
      </c>
      <c r="U3021" s="200" t="str">
        <f t="shared" si="1329"/>
        <v/>
      </c>
      <c r="V3021" s="112" t="str">
        <f t="shared" si="1333"/>
        <v/>
      </c>
      <c r="W3021" s="415" t="str">
        <f t="shared" si="1334"/>
        <v/>
      </c>
      <c r="Y3021" s="65" t="str">
        <f t="shared" si="1313"/>
        <v/>
      </c>
      <c r="Z3021" s="65" t="str">
        <f t="shared" si="1314"/>
        <v/>
      </c>
      <c r="AA3021" s="65" t="str">
        <f t="shared" si="1315"/>
        <v/>
      </c>
      <c r="AB3021" s="65" t="str">
        <f t="shared" si="1316"/>
        <v/>
      </c>
      <c r="AC3021" s="65" t="str">
        <f t="shared" si="1317"/>
        <v/>
      </c>
      <c r="AH3021" s="65" t="str">
        <f t="shared" si="1335"/>
        <v>1891103112</v>
      </c>
      <c r="AI3021" s="65">
        <v>18911031</v>
      </c>
      <c r="AJ3021" s="65" t="s">
        <v>5370</v>
      </c>
      <c r="AK3021" s="65">
        <v>12</v>
      </c>
      <c r="AL3021" s="65" t="s">
        <v>653</v>
      </c>
      <c r="AN3021" s="65" t="str">
        <f t="shared" si="1330"/>
        <v/>
      </c>
    </row>
    <row r="3022" spans="1:40" ht="16.8" customHeight="1" x14ac:dyDescent="0.25">
      <c r="A3022" s="113">
        <v>4</v>
      </c>
      <c r="B3022" s="342" t="s">
        <v>475</v>
      </c>
      <c r="D3022" s="349" t="str">
        <f t="shared" si="1339"/>
        <v/>
      </c>
      <c r="E3022" s="211">
        <f t="shared" si="1336"/>
        <v>18830203</v>
      </c>
      <c r="F3022" s="262">
        <v>13</v>
      </c>
      <c r="R3022" s="112" t="str">
        <f>IF(D3022="","", CONCATENATE("Update games set ", B3022, "= ",D3022," where game_id=", E3022))</f>
        <v/>
      </c>
      <c r="S3022" s="112" t="str">
        <f t="shared" si="1331"/>
        <v/>
      </c>
      <c r="T3022" s="112" t="str">
        <f t="shared" si="1332"/>
        <v/>
      </c>
      <c r="U3022" s="200" t="str">
        <f t="shared" si="1329"/>
        <v/>
      </c>
      <c r="V3022" s="112" t="str">
        <f t="shared" si="1333"/>
        <v/>
      </c>
      <c r="W3022" s="415" t="str">
        <f t="shared" si="1334"/>
        <v/>
      </c>
      <c r="Y3022" s="65" t="str">
        <f t="shared" ref="Y3022:Y3085" si="1341">IF(I3022="","",CONCATENATE("update goals set scorer_name = '",SUBSTITUTE(J3022, "'", "''"),"'"))</f>
        <v/>
      </c>
      <c r="Z3022" s="65" t="str">
        <f t="shared" ref="Z3022:Z3085" si="1342">IF(K3022="", "", CONCATENATE(", goal_min = ", K3022))</f>
        <v/>
      </c>
      <c r="AA3022" s="65" t="str">
        <f t="shared" ref="AA3022:AA3085" si="1343">IF(L3022="", "", CONCATENATE(", Pen = '", UPPER(L3022), "'"))</f>
        <v/>
      </c>
      <c r="AB3022" s="65" t="str">
        <f t="shared" ref="AB3022:AB3085" si="1344">IF(M3022="", "", CONCATENATE(", OG = '", UPPER(M3022), "'"))</f>
        <v/>
      </c>
      <c r="AC3022" s="65" t="str">
        <f t="shared" ref="AC3022:AC3085" si="1345">IF(I3022="", "", CONCATENATE(" where game_id = ", E3022, " and goal_order = ", I3022))</f>
        <v/>
      </c>
      <c r="AH3022" s="65" t="str">
        <f t="shared" si="1335"/>
        <v>1891103113</v>
      </c>
      <c r="AI3022" s="65">
        <v>18911031</v>
      </c>
      <c r="AJ3022" s="65" t="s">
        <v>5370</v>
      </c>
      <c r="AK3022" s="65">
        <v>13</v>
      </c>
      <c r="AL3022" s="65" t="s">
        <v>653</v>
      </c>
      <c r="AN3022" s="65" t="str">
        <f t="shared" si="1330"/>
        <v/>
      </c>
    </row>
    <row r="3023" spans="1:40" ht="16.8" customHeight="1" x14ac:dyDescent="0.25">
      <c r="A3023" s="113">
        <v>4</v>
      </c>
      <c r="B3023" s="342" t="s">
        <v>20</v>
      </c>
      <c r="D3023" s="350" t="str">
        <f t="shared" si="1322"/>
        <v/>
      </c>
      <c r="E3023" s="211">
        <f t="shared" si="1336"/>
        <v>18830203</v>
      </c>
      <c r="F3023" s="262">
        <v>14</v>
      </c>
      <c r="R3023" s="112" t="str">
        <f>IF(D3023="","", CONCATENATE("Update games set ", B3023, "= ",D3023," where game_id=", E3023))</f>
        <v/>
      </c>
      <c r="S3023" s="112" t="str">
        <f t="shared" si="1331"/>
        <v/>
      </c>
      <c r="T3023" s="112" t="str">
        <f t="shared" si="1332"/>
        <v/>
      </c>
      <c r="U3023" s="200" t="str">
        <f t="shared" si="1329"/>
        <v/>
      </c>
      <c r="V3023" s="112" t="str">
        <f t="shared" si="1333"/>
        <v/>
      </c>
      <c r="W3023" s="415" t="str">
        <f t="shared" si="1334"/>
        <v/>
      </c>
      <c r="Y3023" s="65" t="str">
        <f t="shared" si="1341"/>
        <v/>
      </c>
      <c r="Z3023" s="65" t="str">
        <f t="shared" si="1342"/>
        <v/>
      </c>
      <c r="AA3023" s="65" t="str">
        <f t="shared" si="1343"/>
        <v/>
      </c>
      <c r="AB3023" s="65" t="str">
        <f t="shared" si="1344"/>
        <v/>
      </c>
      <c r="AC3023" s="65" t="str">
        <f t="shared" si="1345"/>
        <v/>
      </c>
      <c r="AH3023" s="65" t="str">
        <f t="shared" si="1335"/>
        <v>1891103114</v>
      </c>
      <c r="AI3023" s="65">
        <v>18911031</v>
      </c>
      <c r="AJ3023" s="65" t="s">
        <v>5370</v>
      </c>
      <c r="AK3023" s="65">
        <v>14</v>
      </c>
      <c r="AL3023" s="65" t="s">
        <v>653</v>
      </c>
      <c r="AN3023" s="65" t="str">
        <f t="shared" si="1330"/>
        <v/>
      </c>
    </row>
    <row r="3024" spans="1:40" ht="16.8" customHeight="1" x14ac:dyDescent="0.25">
      <c r="A3024" s="113">
        <v>4</v>
      </c>
      <c r="B3024" s="342" t="s">
        <v>4882</v>
      </c>
      <c r="C3024" s="342" t="str">
        <f>IF(C3023="", "", C3023)</f>
        <v/>
      </c>
      <c r="D3024" s="350" t="str">
        <f t="shared" si="1322"/>
        <v/>
      </c>
      <c r="E3024" s="211">
        <f t="shared" si="1336"/>
        <v>18830203</v>
      </c>
      <c r="F3024" s="262">
        <v>15</v>
      </c>
      <c r="R3024" s="112" t="str">
        <f>IF(D3024="","", CONCATENATE("Update games set ", B3024, "= ",D3024," where game_id=", E3024))</f>
        <v/>
      </c>
      <c r="S3024" s="112" t="str">
        <f t="shared" si="1331"/>
        <v/>
      </c>
      <c r="T3024" s="112" t="str">
        <f t="shared" si="1332"/>
        <v/>
      </c>
      <c r="U3024" s="200" t="str">
        <f t="shared" si="1329"/>
        <v/>
      </c>
      <c r="V3024" s="112" t="str">
        <f t="shared" si="1333"/>
        <v/>
      </c>
      <c r="W3024" s="415" t="str">
        <f t="shared" si="1334"/>
        <v/>
      </c>
      <c r="Y3024" s="65" t="str">
        <f t="shared" si="1341"/>
        <v/>
      </c>
      <c r="Z3024" s="65" t="str">
        <f t="shared" si="1342"/>
        <v/>
      </c>
      <c r="AA3024" s="65" t="str">
        <f t="shared" si="1343"/>
        <v/>
      </c>
      <c r="AB3024" s="65" t="str">
        <f t="shared" si="1344"/>
        <v/>
      </c>
      <c r="AC3024" s="65" t="str">
        <f t="shared" si="1345"/>
        <v/>
      </c>
      <c r="AH3024" s="65" t="str">
        <f t="shared" si="1335"/>
        <v>1891103115</v>
      </c>
      <c r="AI3024" s="65">
        <v>18911031</v>
      </c>
      <c r="AJ3024" s="65" t="s">
        <v>5370</v>
      </c>
      <c r="AK3024" s="65">
        <v>15</v>
      </c>
      <c r="AL3024" s="65" t="s">
        <v>653</v>
      </c>
      <c r="AN3024" s="65" t="str">
        <f t="shared" si="1330"/>
        <v/>
      </c>
    </row>
    <row r="3025" spans="1:40" s="126" customFormat="1" ht="16.8" customHeight="1" thickBot="1" x14ac:dyDescent="0.3">
      <c r="A3025" s="113">
        <v>4</v>
      </c>
      <c r="B3025" s="116" t="s">
        <v>115</v>
      </c>
      <c r="C3025" s="352"/>
      <c r="D3025" s="370" t="str">
        <f t="shared" ref="D3025" si="1346">IF(MID(E3025,5,2)*1&gt;6,_xlfn.CONCAT("'",LEFT(E3025,4),"-",MID(E3025,3,2)+1,"'"),_xlfn.CONCAT("'",LEFT(E3025,4)-1,"-",MID(E3025,3,2),"'"))</f>
        <v>'1882-83'</v>
      </c>
      <c r="E3025" s="214">
        <f t="shared" si="1336"/>
        <v>18830203</v>
      </c>
      <c r="F3025" s="266">
        <v>16</v>
      </c>
      <c r="G3025" s="343"/>
      <c r="H3025" s="343"/>
      <c r="I3025" s="267"/>
      <c r="J3025" s="214"/>
      <c r="K3025" s="266"/>
      <c r="L3025" s="266"/>
      <c r="M3025" s="266"/>
      <c r="N3025" s="419"/>
      <c r="O3025" s="343"/>
      <c r="P3025" s="343"/>
      <c r="Q3025" s="346"/>
      <c r="R3025" s="112" t="str">
        <f>IF(D3025="","", CONCATENATE("Update games set ", B3025, "= ",D3025," where game_id=", E3025))</f>
        <v>Update games set Season= '1882-83' where game_id=18830203</v>
      </c>
      <c r="S3025" s="112" t="str">
        <f t="shared" si="1331"/>
        <v/>
      </c>
      <c r="T3025" s="112" t="str">
        <f t="shared" si="1332"/>
        <v/>
      </c>
      <c r="U3025" s="200" t="str">
        <f t="shared" si="1329"/>
        <v/>
      </c>
      <c r="V3025" s="112" t="str">
        <f t="shared" si="1333"/>
        <v/>
      </c>
      <c r="W3025" s="415" t="str">
        <f t="shared" si="1334"/>
        <v/>
      </c>
      <c r="X3025" s="240"/>
      <c r="Y3025" s="65" t="str">
        <f t="shared" si="1341"/>
        <v/>
      </c>
      <c r="Z3025" s="65" t="str">
        <f t="shared" si="1342"/>
        <v/>
      </c>
      <c r="AA3025" s="65" t="str">
        <f t="shared" si="1343"/>
        <v/>
      </c>
      <c r="AB3025" s="65" t="str">
        <f t="shared" si="1344"/>
        <v/>
      </c>
      <c r="AC3025" s="65" t="str">
        <f t="shared" si="1345"/>
        <v/>
      </c>
      <c r="AH3025" s="65" t="str">
        <f t="shared" si="1335"/>
        <v>1891103116</v>
      </c>
      <c r="AI3025" s="126">
        <v>18911031</v>
      </c>
      <c r="AJ3025" s="126" t="s">
        <v>5370</v>
      </c>
      <c r="AK3025" s="126">
        <v>16</v>
      </c>
      <c r="AL3025" s="126" t="s">
        <v>653</v>
      </c>
      <c r="AN3025" s="65" t="str">
        <f t="shared" si="1330"/>
        <v/>
      </c>
    </row>
    <row r="3026" spans="1:40" ht="15" thickTop="1" x14ac:dyDescent="0.25">
      <c r="A3026" s="113">
        <v>4</v>
      </c>
      <c r="B3026" s="341" t="s">
        <v>22</v>
      </c>
      <c r="C3026" s="341" t="s">
        <v>5242</v>
      </c>
      <c r="D3026" s="341" t="str">
        <f t="shared" si="1322"/>
        <v>'Lincoln Rovers'</v>
      </c>
      <c r="E3026" s="211">
        <v>18830207</v>
      </c>
      <c r="F3026" s="262">
        <v>1</v>
      </c>
      <c r="G3026" s="211" t="s">
        <v>5013</v>
      </c>
      <c r="H3026" s="212"/>
      <c r="R3026" s="112" t="str">
        <f>IF(D3026="","", CONCATENATE("Update games set ", B3026, "= ",D3026," where game_id=", E3026))</f>
        <v>Update games set Opponent= 'Lincoln Rovers' where game_id=18830207</v>
      </c>
      <c r="S3026" s="112" t="str">
        <f t="shared" si="1331"/>
        <v>Update lineups set player_name = 'Beardsley', raw_name = 'Beardsley' where game_id = 18830207 and player_order = 1</v>
      </c>
      <c r="T3026" s="112" t="str">
        <f t="shared" si="1332"/>
        <v/>
      </c>
      <c r="U3026" s="200" t="str">
        <f t="shared" si="1329"/>
        <v/>
      </c>
      <c r="V3026" s="112" t="str">
        <f t="shared" si="1333"/>
        <v/>
      </c>
      <c r="W3026" s="415" t="str">
        <f t="shared" si="1334"/>
        <v/>
      </c>
      <c r="Y3026" s="65" t="str">
        <f t="shared" si="1341"/>
        <v/>
      </c>
      <c r="Z3026" s="65" t="str">
        <f t="shared" si="1342"/>
        <v/>
      </c>
      <c r="AA3026" s="65" t="str">
        <f t="shared" si="1343"/>
        <v/>
      </c>
      <c r="AB3026" s="65" t="str">
        <f t="shared" si="1344"/>
        <v/>
      </c>
      <c r="AC3026" s="65" t="str">
        <f t="shared" si="1345"/>
        <v/>
      </c>
      <c r="AH3026" s="65" t="str">
        <f t="shared" si="1335"/>
        <v>189111071</v>
      </c>
      <c r="AI3026" s="65">
        <v>18911107</v>
      </c>
      <c r="AJ3026" s="65" t="s">
        <v>5363</v>
      </c>
      <c r="AK3026" s="65">
        <v>1</v>
      </c>
      <c r="AL3026" s="65" t="s">
        <v>2039</v>
      </c>
      <c r="AN3026" s="65" t="str">
        <f t="shared" si="1330"/>
        <v>update games set source = 'The Nottingham Forest Football Scrapbook' where game_id = 18830207</v>
      </c>
    </row>
    <row r="3027" spans="1:40" ht="16.8" customHeight="1" x14ac:dyDescent="0.25">
      <c r="A3027" s="113">
        <v>4</v>
      </c>
      <c r="B3027" s="342" t="s">
        <v>4979</v>
      </c>
      <c r="C3027" s="342" t="str">
        <f>IF(C3026="", "", C3026)</f>
        <v>Lincoln Rovers</v>
      </c>
      <c r="D3027" s="350" t="str">
        <f t="shared" si="1322"/>
        <v>'Lincoln Rovers'</v>
      </c>
      <c r="E3027" s="211">
        <f>E3026</f>
        <v>18830207</v>
      </c>
      <c r="F3027" s="262">
        <v>2</v>
      </c>
      <c r="G3027" s="211" t="s">
        <v>4787</v>
      </c>
      <c r="R3027" s="112" t="str">
        <f>IF(D3027="","", CONCATENATE("Update games set ", B3027, "= ",D3027," where game_id=", E3027))</f>
        <v>Update games set Opp_parent= 'Lincoln Rovers' where game_id=18830207</v>
      </c>
      <c r="S3027" s="112" t="str">
        <f t="shared" si="1331"/>
        <v>Update lineups set player_name = 'Ward', raw_name = 'Ward' where game_id = 18830207 and player_order = 2</v>
      </c>
      <c r="T3027" s="112" t="str">
        <f t="shared" si="1332"/>
        <v/>
      </c>
      <c r="U3027" s="200" t="str">
        <f t="shared" si="1329"/>
        <v/>
      </c>
      <c r="V3027" s="112" t="str">
        <f t="shared" si="1333"/>
        <v/>
      </c>
      <c r="W3027" s="415" t="str">
        <f t="shared" si="1334"/>
        <v/>
      </c>
      <c r="Y3027" s="65" t="str">
        <f t="shared" si="1341"/>
        <v/>
      </c>
      <c r="Z3027" s="65" t="str">
        <f t="shared" si="1342"/>
        <v/>
      </c>
      <c r="AA3027" s="65" t="str">
        <f t="shared" si="1343"/>
        <v/>
      </c>
      <c r="AB3027" s="65" t="str">
        <f t="shared" si="1344"/>
        <v/>
      </c>
      <c r="AC3027" s="65" t="str">
        <f t="shared" si="1345"/>
        <v/>
      </c>
      <c r="AH3027" s="65" t="str">
        <f t="shared" si="1335"/>
        <v>189111072</v>
      </c>
      <c r="AI3027" s="65">
        <v>18911107</v>
      </c>
      <c r="AJ3027" s="65" t="s">
        <v>5363</v>
      </c>
      <c r="AK3027" s="65">
        <v>2</v>
      </c>
      <c r="AL3027" s="65" t="s">
        <v>2046</v>
      </c>
      <c r="AN3027" s="65" t="str">
        <f t="shared" si="1330"/>
        <v/>
      </c>
    </row>
    <row r="3028" spans="1:40" ht="16.8" customHeight="1" x14ac:dyDescent="0.25">
      <c r="A3028" s="113">
        <v>4</v>
      </c>
      <c r="B3028" s="342" t="s">
        <v>2653</v>
      </c>
      <c r="C3028" s="342" t="s">
        <v>663</v>
      </c>
      <c r="D3028" s="350" t="str">
        <f t="shared" si="1322"/>
        <v>'Friendly'</v>
      </c>
      <c r="E3028" s="211">
        <f t="shared" ref="E3028:E3041" si="1347">E3027</f>
        <v>18830207</v>
      </c>
      <c r="F3028" s="262">
        <v>3</v>
      </c>
      <c r="G3028" s="211" t="s">
        <v>2112</v>
      </c>
      <c r="R3028" s="112" t="str">
        <f>IF(D3028="","", CONCATENATE("Update games set ", B3028, "= ",D3028," where game_id=", E3028))</f>
        <v>Update games set Game_type= 'Friendly' where game_id=18830207</v>
      </c>
      <c r="S3028" s="112" t="str">
        <f t="shared" si="1331"/>
        <v>Update lineups set player_name = 'Barlow', raw_name = 'Barlow' where game_id = 18830207 and player_order = 3</v>
      </c>
      <c r="T3028" s="112" t="str">
        <f t="shared" si="1332"/>
        <v/>
      </c>
      <c r="U3028" s="200" t="str">
        <f t="shared" si="1329"/>
        <v/>
      </c>
      <c r="V3028" s="112" t="str">
        <f t="shared" si="1333"/>
        <v/>
      </c>
      <c r="W3028" s="415" t="str">
        <f t="shared" si="1334"/>
        <v/>
      </c>
      <c r="Y3028" s="65" t="str">
        <f t="shared" si="1341"/>
        <v/>
      </c>
      <c r="Z3028" s="65" t="str">
        <f t="shared" si="1342"/>
        <v/>
      </c>
      <c r="AA3028" s="65" t="str">
        <f t="shared" si="1343"/>
        <v/>
      </c>
      <c r="AB3028" s="65" t="str">
        <f t="shared" si="1344"/>
        <v/>
      </c>
      <c r="AC3028" s="65" t="str">
        <f t="shared" si="1345"/>
        <v/>
      </c>
      <c r="AH3028" s="65" t="str">
        <f t="shared" si="1335"/>
        <v>189111073</v>
      </c>
      <c r="AI3028" s="65">
        <v>18911107</v>
      </c>
      <c r="AJ3028" s="65" t="s">
        <v>5363</v>
      </c>
      <c r="AK3028" s="65">
        <v>3</v>
      </c>
      <c r="AL3028" s="65" t="s">
        <v>3596</v>
      </c>
      <c r="AN3028" s="65" t="str">
        <f t="shared" si="1330"/>
        <v/>
      </c>
    </row>
    <row r="3029" spans="1:40" ht="16.8" customHeight="1" x14ac:dyDescent="0.25">
      <c r="A3029" s="113">
        <v>4</v>
      </c>
      <c r="B3029" s="342" t="s">
        <v>4978</v>
      </c>
      <c r="C3029" s="342" t="s">
        <v>0</v>
      </c>
      <c r="D3029" s="350" t="str">
        <f t="shared" si="1322"/>
        <v>'A'</v>
      </c>
      <c r="E3029" s="211">
        <f t="shared" si="1347"/>
        <v>18830207</v>
      </c>
      <c r="F3029" s="262">
        <v>4</v>
      </c>
      <c r="G3029" s="211" t="s">
        <v>5240</v>
      </c>
      <c r="R3029" s="112" t="str">
        <f>IF(D3029="","", CONCATENATE("Update games set ", B3029, "= ",D3029," where game_id=", E3029))</f>
        <v>Update games set HAN= 'A' where game_id=18830207</v>
      </c>
      <c r="S3029" s="112" t="str">
        <f t="shared" si="1331"/>
        <v>Update lineups set player_name = 'Chambers', raw_name = 'Chambers' where game_id = 18830207 and player_order = 4</v>
      </c>
      <c r="T3029" s="112" t="str">
        <f t="shared" si="1332"/>
        <v/>
      </c>
      <c r="U3029" s="200" t="str">
        <f t="shared" si="1329"/>
        <v/>
      </c>
      <c r="V3029" s="112" t="str">
        <f t="shared" si="1333"/>
        <v/>
      </c>
      <c r="W3029" s="415" t="str">
        <f t="shared" si="1334"/>
        <v/>
      </c>
      <c r="Y3029" s="65" t="str">
        <f t="shared" si="1341"/>
        <v/>
      </c>
      <c r="Z3029" s="65" t="str">
        <f t="shared" si="1342"/>
        <v/>
      </c>
      <c r="AA3029" s="65" t="str">
        <f t="shared" si="1343"/>
        <v/>
      </c>
      <c r="AB3029" s="65" t="str">
        <f t="shared" si="1344"/>
        <v/>
      </c>
      <c r="AC3029" s="65" t="str">
        <f t="shared" si="1345"/>
        <v/>
      </c>
      <c r="AH3029" s="65" t="str">
        <f t="shared" si="1335"/>
        <v>189111074</v>
      </c>
      <c r="AI3029" s="65">
        <v>18911107</v>
      </c>
      <c r="AJ3029" s="65" t="s">
        <v>5363</v>
      </c>
      <c r="AK3029" s="65">
        <v>4</v>
      </c>
      <c r="AL3029" s="65" t="s">
        <v>3590</v>
      </c>
      <c r="AN3029" s="65" t="str">
        <f t="shared" si="1330"/>
        <v/>
      </c>
    </row>
    <row r="3030" spans="1:40" ht="16.8" customHeight="1" x14ac:dyDescent="0.25">
      <c r="A3030" s="113">
        <v>4</v>
      </c>
      <c r="B3030" s="342" t="s">
        <v>5</v>
      </c>
      <c r="C3030" s="342">
        <v>2</v>
      </c>
      <c r="D3030" s="349">
        <f t="shared" si="1337"/>
        <v>2</v>
      </c>
      <c r="E3030" s="211">
        <f t="shared" si="1347"/>
        <v>18830207</v>
      </c>
      <c r="F3030" s="262">
        <v>5</v>
      </c>
      <c r="G3030" s="211" t="s">
        <v>2112</v>
      </c>
      <c r="R3030" s="112" t="str">
        <f>IF(D3030="","", CONCATENATE("Update games set ", B3030, "= ",D3030," where game_id=", E3030))</f>
        <v>Update games set F= 2 where game_id=18830207</v>
      </c>
      <c r="S3030" s="112" t="str">
        <f t="shared" si="1331"/>
        <v>Update lineups set player_name = 'Barlow', raw_name = 'Barlow' where game_id = 18830207 and player_order = 5</v>
      </c>
      <c r="T3030" s="112" t="str">
        <f t="shared" si="1332"/>
        <v/>
      </c>
      <c r="U3030" s="200" t="str">
        <f t="shared" si="1329"/>
        <v/>
      </c>
      <c r="V3030" s="112" t="str">
        <f t="shared" si="1333"/>
        <v/>
      </c>
      <c r="W3030" s="415" t="str">
        <f t="shared" si="1334"/>
        <v/>
      </c>
      <c r="Y3030" s="65" t="str">
        <f t="shared" si="1341"/>
        <v/>
      </c>
      <c r="Z3030" s="65" t="str">
        <f t="shared" si="1342"/>
        <v/>
      </c>
      <c r="AA3030" s="65" t="str">
        <f t="shared" si="1343"/>
        <v/>
      </c>
      <c r="AB3030" s="65" t="str">
        <f t="shared" si="1344"/>
        <v/>
      </c>
      <c r="AC3030" s="65" t="str">
        <f t="shared" si="1345"/>
        <v/>
      </c>
      <c r="AH3030" s="65" t="str">
        <f t="shared" si="1335"/>
        <v>189111075</v>
      </c>
      <c r="AI3030" s="65">
        <v>18911107</v>
      </c>
      <c r="AJ3030" s="65" t="s">
        <v>5363</v>
      </c>
      <c r="AK3030" s="65">
        <v>5</v>
      </c>
      <c r="AL3030" s="65" t="s">
        <v>3468</v>
      </c>
      <c r="AN3030" s="65" t="str">
        <f t="shared" si="1330"/>
        <v/>
      </c>
    </row>
    <row r="3031" spans="1:40" ht="16.8" customHeight="1" x14ac:dyDescent="0.25">
      <c r="A3031" s="113">
        <v>4</v>
      </c>
      <c r="B3031" s="342" t="s">
        <v>0</v>
      </c>
      <c r="C3031" s="342">
        <v>1</v>
      </c>
      <c r="D3031" s="349">
        <f t="shared" si="1337"/>
        <v>1</v>
      </c>
      <c r="E3031" s="211">
        <f t="shared" si="1347"/>
        <v>18830207</v>
      </c>
      <c r="F3031" s="262">
        <v>6</v>
      </c>
      <c r="G3031" s="211" t="s">
        <v>4941</v>
      </c>
      <c r="R3031" s="112" t="str">
        <f>IF(D3031="","", CONCATENATE("Update games set ", B3031, "= ",D3031," where game_id=", E3031))</f>
        <v>Update games set A= 1 where game_id=18830207</v>
      </c>
      <c r="S3031" s="112" t="str">
        <f t="shared" si="1331"/>
        <v>Update lineups set player_name = 'Jardine', raw_name = 'Jardine' where game_id = 18830207 and player_order = 6</v>
      </c>
      <c r="T3031" s="112" t="str">
        <f t="shared" si="1332"/>
        <v/>
      </c>
      <c r="U3031" s="200" t="str">
        <f t="shared" si="1329"/>
        <v/>
      </c>
      <c r="V3031" s="112" t="str">
        <f t="shared" si="1333"/>
        <v/>
      </c>
      <c r="W3031" s="415" t="str">
        <f t="shared" si="1334"/>
        <v/>
      </c>
      <c r="Y3031" s="65" t="str">
        <f t="shared" si="1341"/>
        <v/>
      </c>
      <c r="Z3031" s="65" t="str">
        <f t="shared" si="1342"/>
        <v/>
      </c>
      <c r="AA3031" s="65" t="str">
        <f t="shared" si="1343"/>
        <v/>
      </c>
      <c r="AB3031" s="65" t="str">
        <f t="shared" si="1344"/>
        <v/>
      </c>
      <c r="AC3031" s="65" t="str">
        <f t="shared" si="1345"/>
        <v/>
      </c>
      <c r="AH3031" s="65" t="str">
        <f t="shared" si="1335"/>
        <v>189111076</v>
      </c>
      <c r="AI3031" s="65">
        <v>18911107</v>
      </c>
      <c r="AJ3031" s="65" t="s">
        <v>5363</v>
      </c>
      <c r="AK3031" s="65">
        <v>6</v>
      </c>
      <c r="AL3031" s="65" t="s">
        <v>2840</v>
      </c>
      <c r="AN3031" s="65" t="str">
        <f t="shared" si="1330"/>
        <v/>
      </c>
    </row>
    <row r="3032" spans="1:40" ht="16.8" customHeight="1" x14ac:dyDescent="0.25">
      <c r="A3032" s="113">
        <v>4</v>
      </c>
      <c r="B3032" s="342" t="s">
        <v>23</v>
      </c>
      <c r="D3032" s="334" t="str">
        <f t="shared" ref="D3032" si="1348">IF(C3032="",IF(D3030&gt;D3031,"'W'",IF(D3030=D3031,"'D'","'L'")),_xlfn.CONCAT("'",C3032,"'"))</f>
        <v>'W'</v>
      </c>
      <c r="E3032" s="211">
        <f t="shared" si="1347"/>
        <v>18830207</v>
      </c>
      <c r="F3032" s="262">
        <v>7</v>
      </c>
      <c r="G3032" s="211" t="s">
        <v>5110</v>
      </c>
      <c r="R3032" s="112" t="str">
        <f>IF(D3032="","", CONCATENATE("Update games set ", B3032, "= ",D3032," where game_id=", E3032))</f>
        <v>Update games set Result= 'W' where game_id=18830207</v>
      </c>
      <c r="S3032" s="112" t="str">
        <f t="shared" si="1331"/>
        <v>Update lineups set player_name = 'Fox', raw_name = 'Fox' where game_id = 18830207 and player_order = 7</v>
      </c>
      <c r="T3032" s="112" t="str">
        <f t="shared" si="1332"/>
        <v/>
      </c>
      <c r="U3032" s="200" t="str">
        <f t="shared" si="1329"/>
        <v/>
      </c>
      <c r="V3032" s="112" t="str">
        <f t="shared" si="1333"/>
        <v/>
      </c>
      <c r="W3032" s="415" t="str">
        <f t="shared" si="1334"/>
        <v/>
      </c>
      <c r="Y3032" s="65" t="str">
        <f t="shared" si="1341"/>
        <v/>
      </c>
      <c r="Z3032" s="65" t="str">
        <f t="shared" si="1342"/>
        <v/>
      </c>
      <c r="AA3032" s="65" t="str">
        <f t="shared" si="1343"/>
        <v/>
      </c>
      <c r="AB3032" s="65" t="str">
        <f t="shared" si="1344"/>
        <v/>
      </c>
      <c r="AC3032" s="65" t="str">
        <f t="shared" si="1345"/>
        <v/>
      </c>
      <c r="AH3032" s="65" t="str">
        <f t="shared" si="1335"/>
        <v>189111077</v>
      </c>
      <c r="AI3032" s="65">
        <v>18911107</v>
      </c>
      <c r="AJ3032" s="65" t="s">
        <v>5363</v>
      </c>
      <c r="AK3032" s="65">
        <v>7</v>
      </c>
      <c r="AL3032" s="65" t="s">
        <v>3435</v>
      </c>
      <c r="AN3032" s="65" t="str">
        <f t="shared" si="1330"/>
        <v/>
      </c>
    </row>
    <row r="3033" spans="1:40" ht="16.8" customHeight="1" x14ac:dyDescent="0.25">
      <c r="A3033" s="113">
        <v>4</v>
      </c>
      <c r="B3033" s="342" t="s">
        <v>768</v>
      </c>
      <c r="C3033" s="342">
        <v>2</v>
      </c>
      <c r="D3033" s="349">
        <f t="shared" si="1339"/>
        <v>2</v>
      </c>
      <c r="E3033" s="211">
        <f t="shared" si="1347"/>
        <v>18830207</v>
      </c>
      <c r="F3033" s="262">
        <v>8</v>
      </c>
      <c r="G3033" s="211" t="s">
        <v>5241</v>
      </c>
      <c r="R3033" s="112" t="str">
        <f>IF(D3033="","", CONCATENATE("Update games set ", B3033, "= ",D3033," where game_id=", E3033))</f>
        <v>Update games set HT_f= 2 where game_id=18830207</v>
      </c>
      <c r="S3033" s="112" t="str">
        <f t="shared" si="1331"/>
        <v>Update lineups set player_name = 'Layton', raw_name = 'Layton' where game_id = 18830207 and player_order = 8</v>
      </c>
      <c r="T3033" s="112" t="str">
        <f t="shared" si="1332"/>
        <v/>
      </c>
      <c r="U3033" s="200" t="str">
        <f t="shared" si="1329"/>
        <v/>
      </c>
      <c r="V3033" s="112" t="str">
        <f t="shared" si="1333"/>
        <v/>
      </c>
      <c r="W3033" s="415" t="str">
        <f t="shared" si="1334"/>
        <v/>
      </c>
      <c r="Y3033" s="65" t="str">
        <f t="shared" si="1341"/>
        <v/>
      </c>
      <c r="Z3033" s="65" t="str">
        <f t="shared" si="1342"/>
        <v/>
      </c>
      <c r="AA3033" s="65" t="str">
        <f t="shared" si="1343"/>
        <v/>
      </c>
      <c r="AB3033" s="65" t="str">
        <f t="shared" si="1344"/>
        <v/>
      </c>
      <c r="AC3033" s="65" t="str">
        <f t="shared" si="1345"/>
        <v/>
      </c>
      <c r="AH3033" s="65" t="str">
        <f t="shared" si="1335"/>
        <v>189111078</v>
      </c>
      <c r="AI3033" s="65">
        <v>18911107</v>
      </c>
      <c r="AJ3033" s="65" t="s">
        <v>5363</v>
      </c>
      <c r="AK3033" s="65">
        <v>8</v>
      </c>
      <c r="AL3033" s="65" t="s">
        <v>3073</v>
      </c>
      <c r="AN3033" s="65" t="str">
        <f t="shared" si="1330"/>
        <v/>
      </c>
    </row>
    <row r="3034" spans="1:40" ht="16.8" customHeight="1" x14ac:dyDescent="0.25">
      <c r="A3034" s="113">
        <v>4</v>
      </c>
      <c r="B3034" s="342" t="s">
        <v>766</v>
      </c>
      <c r="C3034" s="342">
        <v>0</v>
      </c>
      <c r="D3034" s="349">
        <f t="shared" si="1339"/>
        <v>0</v>
      </c>
      <c r="E3034" s="211">
        <f t="shared" si="1347"/>
        <v>18830207</v>
      </c>
      <c r="F3034" s="262">
        <v>9</v>
      </c>
      <c r="G3034" s="194" t="s">
        <v>5197</v>
      </c>
      <c r="H3034" s="194"/>
      <c r="N3034" s="417"/>
      <c r="O3034" s="194"/>
      <c r="P3034" s="194"/>
      <c r="R3034" s="112" t="str">
        <f>IF(D3034="","", CONCATENATE("Update games set ", B3034, "= ",D3034," where game_id=", E3034))</f>
        <v>Update games set HT_a= 0 where game_id=18830207</v>
      </c>
      <c r="S3034" s="112" t="str">
        <f t="shared" si="1331"/>
        <v>Update lineups set player_name = 'Danks', raw_name = 'Danks' where game_id = 18830207 and player_order = 9</v>
      </c>
      <c r="T3034" s="112" t="str">
        <f t="shared" si="1332"/>
        <v/>
      </c>
      <c r="U3034" s="200" t="str">
        <f t="shared" si="1329"/>
        <v/>
      </c>
      <c r="V3034" s="112" t="str">
        <f t="shared" si="1333"/>
        <v/>
      </c>
      <c r="W3034" s="415" t="str">
        <f t="shared" si="1334"/>
        <v/>
      </c>
      <c r="Y3034" s="65" t="str">
        <f t="shared" si="1341"/>
        <v/>
      </c>
      <c r="Z3034" s="65" t="str">
        <f t="shared" si="1342"/>
        <v/>
      </c>
      <c r="AA3034" s="65" t="str">
        <f t="shared" si="1343"/>
        <v/>
      </c>
      <c r="AB3034" s="65" t="str">
        <f t="shared" si="1344"/>
        <v/>
      </c>
      <c r="AC3034" s="65" t="str">
        <f t="shared" si="1345"/>
        <v/>
      </c>
      <c r="AH3034" s="65" t="str">
        <f t="shared" si="1335"/>
        <v>189111079</v>
      </c>
      <c r="AI3034" s="65">
        <v>18911107</v>
      </c>
      <c r="AJ3034" s="65" t="s">
        <v>5363</v>
      </c>
      <c r="AK3034" s="65">
        <v>9</v>
      </c>
      <c r="AL3034" s="65" t="s">
        <v>3296</v>
      </c>
      <c r="AN3034" s="65" t="str">
        <f t="shared" si="1330"/>
        <v/>
      </c>
    </row>
    <row r="3035" spans="1:40" ht="16.8" customHeight="1" x14ac:dyDescent="0.25">
      <c r="A3035" s="113">
        <v>4</v>
      </c>
      <c r="B3035" s="342" t="s">
        <v>753</v>
      </c>
      <c r="C3035" s="351"/>
      <c r="D3035" s="350" t="str">
        <f t="shared" si="1340"/>
        <v/>
      </c>
      <c r="E3035" s="211">
        <f t="shared" si="1347"/>
        <v>18830207</v>
      </c>
      <c r="F3035" s="262">
        <v>10</v>
      </c>
      <c r="G3035" s="194" t="s">
        <v>5187</v>
      </c>
      <c r="N3035" s="417"/>
      <c r="O3035" s="194"/>
      <c r="P3035" s="194"/>
      <c r="R3035" s="112" t="str">
        <f>IF(D3035="","", CONCATENATE("Update games set ", B3035, "= ",D3035," where game_id=", E3035))</f>
        <v/>
      </c>
      <c r="S3035" s="112" t="str">
        <f t="shared" si="1331"/>
        <v>Update lineups set player_name = 'Chatterton', raw_name = 'Chatterton' where game_id = 18830207 and player_order = 10</v>
      </c>
      <c r="T3035" s="112" t="str">
        <f t="shared" si="1332"/>
        <v/>
      </c>
      <c r="U3035" s="200" t="str">
        <f t="shared" si="1329"/>
        <v/>
      </c>
      <c r="V3035" s="112" t="str">
        <f t="shared" si="1333"/>
        <v/>
      </c>
      <c r="W3035" s="415" t="str">
        <f t="shared" si="1334"/>
        <v/>
      </c>
      <c r="Y3035" s="65" t="str">
        <f t="shared" si="1341"/>
        <v/>
      </c>
      <c r="Z3035" s="65" t="str">
        <f t="shared" si="1342"/>
        <v/>
      </c>
      <c r="AA3035" s="65" t="str">
        <f t="shared" si="1343"/>
        <v/>
      </c>
      <c r="AB3035" s="65" t="str">
        <f t="shared" si="1344"/>
        <v/>
      </c>
      <c r="AC3035" s="65" t="str">
        <f t="shared" si="1345"/>
        <v/>
      </c>
      <c r="AH3035" s="65" t="str">
        <f t="shared" si="1335"/>
        <v>1891110710</v>
      </c>
      <c r="AI3035" s="65">
        <v>18911107</v>
      </c>
      <c r="AJ3035" s="65" t="s">
        <v>5363</v>
      </c>
      <c r="AK3035" s="65">
        <v>10</v>
      </c>
      <c r="AL3035" s="65" t="s">
        <v>3632</v>
      </c>
      <c r="AN3035" s="65" t="str">
        <f t="shared" si="1330"/>
        <v/>
      </c>
    </row>
    <row r="3036" spans="1:40" ht="16.8" customHeight="1" x14ac:dyDescent="0.25">
      <c r="A3036" s="113">
        <v>4</v>
      </c>
      <c r="B3036" s="342" t="s">
        <v>746</v>
      </c>
      <c r="C3036" s="351" t="s">
        <v>5062</v>
      </c>
      <c r="D3036" s="334" t="str">
        <f>CONCATENATE("'", LEFT(E3036,4),"-",MID(E3036,5,2),"-", MID(E3036,7,2), " ", C3036,"'")</f>
        <v>'1883-02-07 15:00'</v>
      </c>
      <c r="E3036" s="211">
        <f t="shared" si="1347"/>
        <v>18830207</v>
      </c>
      <c r="F3036" s="262">
        <v>11</v>
      </c>
      <c r="G3036" s="211" t="s">
        <v>2105</v>
      </c>
      <c r="R3036" s="112" t="str">
        <f>IF(D3036="","", CONCATENATE("Update games set ", B3036, "= ",D3036," where game_id=", E3036))</f>
        <v>Update games set Game_date= '1883-02-07 15:00' where game_id=18830207</v>
      </c>
      <c r="S3036" s="112" t="str">
        <f t="shared" si="1331"/>
        <v>Update lineups set player_name = 'Billyeald', raw_name = 'Billyeald' where game_id = 18830207 and player_order = 11</v>
      </c>
      <c r="T3036" s="112" t="str">
        <f t="shared" si="1332"/>
        <v/>
      </c>
      <c r="U3036" s="200" t="str">
        <f t="shared" si="1329"/>
        <v/>
      </c>
      <c r="V3036" s="112" t="str">
        <f t="shared" si="1333"/>
        <v/>
      </c>
      <c r="W3036" s="415" t="str">
        <f t="shared" si="1334"/>
        <v/>
      </c>
      <c r="Y3036" s="65" t="str">
        <f t="shared" si="1341"/>
        <v/>
      </c>
      <c r="Z3036" s="65" t="str">
        <f t="shared" si="1342"/>
        <v/>
      </c>
      <c r="AA3036" s="65" t="str">
        <f t="shared" si="1343"/>
        <v/>
      </c>
      <c r="AB3036" s="65" t="str">
        <f t="shared" si="1344"/>
        <v/>
      </c>
      <c r="AC3036" s="65" t="str">
        <f t="shared" si="1345"/>
        <v/>
      </c>
      <c r="AH3036" s="65" t="str">
        <f t="shared" si="1335"/>
        <v>1891110711</v>
      </c>
      <c r="AI3036" s="65">
        <v>18911107</v>
      </c>
      <c r="AJ3036" s="65" t="s">
        <v>5363</v>
      </c>
      <c r="AK3036" s="65">
        <v>11</v>
      </c>
      <c r="AL3036" s="65" t="s">
        <v>3314</v>
      </c>
      <c r="AN3036" s="65" t="str">
        <f t="shared" si="1330"/>
        <v/>
      </c>
    </row>
    <row r="3037" spans="1:40" ht="16.8" customHeight="1" x14ac:dyDescent="0.25">
      <c r="A3037" s="113">
        <v>4</v>
      </c>
      <c r="B3037" s="342" t="s">
        <v>25</v>
      </c>
      <c r="D3037" s="350" t="str">
        <f t="shared" si="1322"/>
        <v/>
      </c>
      <c r="E3037" s="211">
        <f t="shared" si="1347"/>
        <v>18830207</v>
      </c>
      <c r="F3037" s="262">
        <v>12</v>
      </c>
      <c r="G3037" s="212"/>
      <c r="H3037" s="212"/>
      <c r="N3037" s="416"/>
      <c r="O3037" s="212"/>
      <c r="P3037" s="212"/>
      <c r="R3037" s="112" t="str">
        <f>IF(D3037="","", CONCATENATE("Update games set ", B3037, "= ",D3037," where game_id=", E3037))</f>
        <v/>
      </c>
      <c r="S3037" s="112" t="str">
        <f t="shared" si="1331"/>
        <v/>
      </c>
      <c r="T3037" s="112" t="str">
        <f t="shared" si="1332"/>
        <v/>
      </c>
      <c r="U3037" s="200" t="str">
        <f t="shared" si="1329"/>
        <v/>
      </c>
      <c r="V3037" s="112" t="str">
        <f t="shared" si="1333"/>
        <v/>
      </c>
      <c r="W3037" s="415" t="str">
        <f t="shared" si="1334"/>
        <v/>
      </c>
      <c r="Y3037" s="65" t="str">
        <f t="shared" si="1341"/>
        <v/>
      </c>
      <c r="Z3037" s="65" t="str">
        <f t="shared" si="1342"/>
        <v/>
      </c>
      <c r="AA3037" s="65" t="str">
        <f t="shared" si="1343"/>
        <v/>
      </c>
      <c r="AB3037" s="65" t="str">
        <f t="shared" si="1344"/>
        <v/>
      </c>
      <c r="AC3037" s="65" t="str">
        <f t="shared" si="1345"/>
        <v/>
      </c>
      <c r="AH3037" s="65" t="str">
        <f t="shared" si="1335"/>
        <v>1891110712</v>
      </c>
      <c r="AI3037" s="65">
        <v>18911107</v>
      </c>
      <c r="AJ3037" s="65" t="s">
        <v>5363</v>
      </c>
      <c r="AK3037" s="65">
        <v>12</v>
      </c>
      <c r="AL3037" s="65" t="s">
        <v>653</v>
      </c>
      <c r="AN3037" s="65" t="str">
        <f t="shared" si="1330"/>
        <v/>
      </c>
    </row>
    <row r="3038" spans="1:40" ht="16.8" customHeight="1" x14ac:dyDescent="0.25">
      <c r="A3038" s="113">
        <v>4</v>
      </c>
      <c r="B3038" s="342" t="s">
        <v>475</v>
      </c>
      <c r="D3038" s="349" t="str">
        <f t="shared" si="1339"/>
        <v/>
      </c>
      <c r="E3038" s="211">
        <f t="shared" si="1347"/>
        <v>18830207</v>
      </c>
      <c r="F3038" s="262">
        <v>13</v>
      </c>
      <c r="R3038" s="112" t="str">
        <f>IF(D3038="","", CONCATENATE("Update games set ", B3038, "= ",D3038," where game_id=", E3038))</f>
        <v/>
      </c>
      <c r="S3038" s="112" t="str">
        <f t="shared" si="1331"/>
        <v/>
      </c>
      <c r="T3038" s="112" t="str">
        <f t="shared" si="1332"/>
        <v/>
      </c>
      <c r="U3038" s="200" t="str">
        <f t="shared" si="1329"/>
        <v/>
      </c>
      <c r="V3038" s="112" t="str">
        <f t="shared" si="1333"/>
        <v/>
      </c>
      <c r="W3038" s="415" t="str">
        <f t="shared" si="1334"/>
        <v/>
      </c>
      <c r="Y3038" s="65" t="str">
        <f t="shared" si="1341"/>
        <v/>
      </c>
      <c r="Z3038" s="65" t="str">
        <f t="shared" si="1342"/>
        <v/>
      </c>
      <c r="AA3038" s="65" t="str">
        <f t="shared" si="1343"/>
        <v/>
      </c>
      <c r="AB3038" s="65" t="str">
        <f t="shared" si="1344"/>
        <v/>
      </c>
      <c r="AC3038" s="65" t="str">
        <f t="shared" si="1345"/>
        <v/>
      </c>
      <c r="AH3038" s="65" t="str">
        <f t="shared" si="1335"/>
        <v>1891110713</v>
      </c>
      <c r="AI3038" s="65">
        <v>18911107</v>
      </c>
      <c r="AJ3038" s="65" t="s">
        <v>5363</v>
      </c>
      <c r="AK3038" s="65">
        <v>13</v>
      </c>
      <c r="AL3038" s="65" t="s">
        <v>653</v>
      </c>
      <c r="AN3038" s="65" t="str">
        <f t="shared" si="1330"/>
        <v/>
      </c>
    </row>
    <row r="3039" spans="1:40" ht="16.8" customHeight="1" x14ac:dyDescent="0.25">
      <c r="A3039" s="113">
        <v>4</v>
      </c>
      <c r="B3039" s="342" t="s">
        <v>20</v>
      </c>
      <c r="D3039" s="350" t="str">
        <f t="shared" si="1322"/>
        <v/>
      </c>
      <c r="E3039" s="211">
        <f t="shared" si="1347"/>
        <v>18830207</v>
      </c>
      <c r="F3039" s="262">
        <v>14</v>
      </c>
      <c r="R3039" s="112" t="str">
        <f>IF(D3039="","", CONCATENATE("Update games set ", B3039, "= ",D3039," where game_id=", E3039))</f>
        <v/>
      </c>
      <c r="S3039" s="112" t="str">
        <f t="shared" si="1331"/>
        <v/>
      </c>
      <c r="T3039" s="112" t="str">
        <f t="shared" si="1332"/>
        <v/>
      </c>
      <c r="U3039" s="200" t="str">
        <f t="shared" si="1329"/>
        <v/>
      </c>
      <c r="V3039" s="112" t="str">
        <f t="shared" si="1333"/>
        <v/>
      </c>
      <c r="W3039" s="415" t="str">
        <f t="shared" si="1334"/>
        <v/>
      </c>
      <c r="Y3039" s="65" t="str">
        <f t="shared" si="1341"/>
        <v/>
      </c>
      <c r="Z3039" s="65" t="str">
        <f t="shared" si="1342"/>
        <v/>
      </c>
      <c r="AA3039" s="65" t="str">
        <f t="shared" si="1343"/>
        <v/>
      </c>
      <c r="AB3039" s="65" t="str">
        <f t="shared" si="1344"/>
        <v/>
      </c>
      <c r="AC3039" s="65" t="str">
        <f t="shared" si="1345"/>
        <v/>
      </c>
      <c r="AH3039" s="65" t="str">
        <f t="shared" si="1335"/>
        <v>1891110714</v>
      </c>
      <c r="AI3039" s="65">
        <v>18911107</v>
      </c>
      <c r="AJ3039" s="65" t="s">
        <v>5363</v>
      </c>
      <c r="AK3039" s="65">
        <v>14</v>
      </c>
      <c r="AL3039" s="65" t="s">
        <v>653</v>
      </c>
      <c r="AN3039" s="65" t="str">
        <f t="shared" si="1330"/>
        <v/>
      </c>
    </row>
    <row r="3040" spans="1:40" ht="16.8" customHeight="1" x14ac:dyDescent="0.25">
      <c r="A3040" s="113">
        <v>4</v>
      </c>
      <c r="B3040" s="342" t="s">
        <v>4882</v>
      </c>
      <c r="C3040" s="342" t="str">
        <f>IF(C3039="", "", C3039)</f>
        <v/>
      </c>
      <c r="D3040" s="350" t="str">
        <f t="shared" si="1322"/>
        <v/>
      </c>
      <c r="E3040" s="211">
        <f t="shared" si="1347"/>
        <v>18830207</v>
      </c>
      <c r="F3040" s="262">
        <v>15</v>
      </c>
      <c r="R3040" s="112" t="str">
        <f>IF(D3040="","", CONCATENATE("Update games set ", B3040, "= ",D3040," where game_id=", E3040))</f>
        <v/>
      </c>
      <c r="S3040" s="112" t="str">
        <f t="shared" si="1331"/>
        <v/>
      </c>
      <c r="T3040" s="112" t="str">
        <f t="shared" si="1332"/>
        <v/>
      </c>
      <c r="U3040" s="200" t="str">
        <f t="shared" si="1329"/>
        <v/>
      </c>
      <c r="V3040" s="112" t="str">
        <f t="shared" si="1333"/>
        <v/>
      </c>
      <c r="W3040" s="415" t="str">
        <f t="shared" si="1334"/>
        <v/>
      </c>
      <c r="Y3040" s="65" t="str">
        <f t="shared" si="1341"/>
        <v/>
      </c>
      <c r="Z3040" s="65" t="str">
        <f t="shared" si="1342"/>
        <v/>
      </c>
      <c r="AA3040" s="65" t="str">
        <f t="shared" si="1343"/>
        <v/>
      </c>
      <c r="AB3040" s="65" t="str">
        <f t="shared" si="1344"/>
        <v/>
      </c>
      <c r="AC3040" s="65" t="str">
        <f t="shared" si="1345"/>
        <v/>
      </c>
      <c r="AH3040" s="65" t="str">
        <f t="shared" si="1335"/>
        <v>1891110715</v>
      </c>
      <c r="AI3040" s="65">
        <v>18911107</v>
      </c>
      <c r="AJ3040" s="65" t="s">
        <v>5363</v>
      </c>
      <c r="AK3040" s="65">
        <v>15</v>
      </c>
      <c r="AL3040" s="65" t="s">
        <v>653</v>
      </c>
      <c r="AN3040" s="65" t="str">
        <f t="shared" si="1330"/>
        <v/>
      </c>
    </row>
    <row r="3041" spans="1:40" s="126" customFormat="1" ht="16.8" customHeight="1" thickBot="1" x14ac:dyDescent="0.3">
      <c r="A3041" s="113">
        <v>4</v>
      </c>
      <c r="B3041" s="116" t="s">
        <v>115</v>
      </c>
      <c r="C3041" s="352"/>
      <c r="D3041" s="370" t="str">
        <f t="shared" ref="D3041" si="1349">IF(MID(E3041,5,2)*1&gt;6,_xlfn.CONCAT("'",LEFT(E3041,4),"-",MID(E3041,3,2)+1,"'"),_xlfn.CONCAT("'",LEFT(E3041,4)-1,"-",MID(E3041,3,2),"'"))</f>
        <v>'1882-83'</v>
      </c>
      <c r="E3041" s="214">
        <f t="shared" si="1347"/>
        <v>18830207</v>
      </c>
      <c r="F3041" s="266">
        <v>16</v>
      </c>
      <c r="G3041" s="343"/>
      <c r="H3041" s="343"/>
      <c r="I3041" s="267"/>
      <c r="J3041" s="214"/>
      <c r="K3041" s="266"/>
      <c r="L3041" s="266"/>
      <c r="M3041" s="266"/>
      <c r="N3041" s="419"/>
      <c r="O3041" s="343"/>
      <c r="P3041" s="343"/>
      <c r="Q3041" s="346"/>
      <c r="R3041" s="112" t="str">
        <f>IF(D3041="","", CONCATENATE("Update games set ", B3041, "= ",D3041," where game_id=", E3041))</f>
        <v>Update games set Season= '1882-83' where game_id=18830207</v>
      </c>
      <c r="S3041" s="112" t="str">
        <f t="shared" si="1331"/>
        <v/>
      </c>
      <c r="T3041" s="112" t="str">
        <f t="shared" si="1332"/>
        <v/>
      </c>
      <c r="U3041" s="200" t="str">
        <f t="shared" si="1329"/>
        <v/>
      </c>
      <c r="V3041" s="112" t="str">
        <f t="shared" si="1333"/>
        <v/>
      </c>
      <c r="W3041" s="415" t="str">
        <f t="shared" si="1334"/>
        <v/>
      </c>
      <c r="X3041" s="240"/>
      <c r="Y3041" s="65" t="str">
        <f t="shared" si="1341"/>
        <v/>
      </c>
      <c r="Z3041" s="65" t="str">
        <f t="shared" si="1342"/>
        <v/>
      </c>
      <c r="AA3041" s="65" t="str">
        <f t="shared" si="1343"/>
        <v/>
      </c>
      <c r="AB3041" s="65" t="str">
        <f t="shared" si="1344"/>
        <v/>
      </c>
      <c r="AC3041" s="65" t="str">
        <f t="shared" si="1345"/>
        <v/>
      </c>
      <c r="AH3041" s="65" t="str">
        <f t="shared" si="1335"/>
        <v>1891110716</v>
      </c>
      <c r="AI3041" s="126">
        <v>18911107</v>
      </c>
      <c r="AJ3041" s="126" t="s">
        <v>5363</v>
      </c>
      <c r="AK3041" s="126">
        <v>16</v>
      </c>
      <c r="AL3041" s="126" t="s">
        <v>653</v>
      </c>
      <c r="AN3041" s="65" t="str">
        <f t="shared" si="1330"/>
        <v/>
      </c>
    </row>
    <row r="3042" spans="1:40" ht="15" thickTop="1" x14ac:dyDescent="0.25">
      <c r="A3042" s="113">
        <v>4</v>
      </c>
      <c r="B3042" s="341" t="s">
        <v>22</v>
      </c>
      <c r="C3042" s="341" t="s">
        <v>5295</v>
      </c>
      <c r="D3042" s="341" t="str">
        <f t="shared" si="1322"/>
        <v>'Notts'</v>
      </c>
      <c r="E3042" s="211">
        <v>18830120</v>
      </c>
      <c r="F3042" s="262">
        <v>1</v>
      </c>
      <c r="G3042" s="211" t="s">
        <v>4939</v>
      </c>
      <c r="H3042" s="212"/>
      <c r="R3042" s="112" t="str">
        <f>IF(D3042="","", CONCATENATE("Update games set ", B3042, "= ",D3042," where game_id=", E3042))</f>
        <v>Update games set Opponent= 'Notts' where game_id=18830120</v>
      </c>
      <c r="S3042" s="112" t="str">
        <f t="shared" si="1331"/>
        <v>Update lineups set player_name = 'J Sands', raw_name = 'J Sands' where game_id = 18830120 and player_order = 1</v>
      </c>
      <c r="T3042" s="112" t="str">
        <f t="shared" si="1332"/>
        <v/>
      </c>
      <c r="U3042" s="200" t="str">
        <f t="shared" si="1329"/>
        <v/>
      </c>
      <c r="V3042" s="112" t="str">
        <f t="shared" si="1333"/>
        <v/>
      </c>
      <c r="W3042" s="415" t="str">
        <f t="shared" si="1334"/>
        <v/>
      </c>
      <c r="Y3042" s="65" t="str">
        <f t="shared" si="1341"/>
        <v/>
      </c>
      <c r="Z3042" s="65" t="str">
        <f t="shared" si="1342"/>
        <v/>
      </c>
      <c r="AA3042" s="65" t="str">
        <f t="shared" si="1343"/>
        <v/>
      </c>
      <c r="AB3042" s="65" t="str">
        <f t="shared" si="1344"/>
        <v/>
      </c>
      <c r="AC3042" s="65" t="str">
        <f t="shared" si="1345"/>
        <v/>
      </c>
      <c r="AH3042" s="65" t="str">
        <f t="shared" si="1335"/>
        <v>189111141</v>
      </c>
      <c r="AI3042" s="65">
        <v>18911114</v>
      </c>
      <c r="AJ3042" s="65" t="s">
        <v>4607</v>
      </c>
      <c r="AK3042" s="65">
        <v>1</v>
      </c>
      <c r="AL3042" s="65" t="s">
        <v>2039</v>
      </c>
      <c r="AN3042" s="65" t="str">
        <f t="shared" si="1330"/>
        <v>update games set source = 'The Nottingham Forest Football Scrapbook' where game_id = 18830120</v>
      </c>
    </row>
    <row r="3043" spans="1:40" ht="16.8" customHeight="1" x14ac:dyDescent="0.25">
      <c r="A3043" s="113">
        <v>4</v>
      </c>
      <c r="B3043" s="342" t="s">
        <v>4979</v>
      </c>
      <c r="C3043" s="342" t="str">
        <f>IF(C3042="", "", C3042)</f>
        <v>Notts</v>
      </c>
      <c r="D3043" s="350" t="str">
        <f t="shared" ref="D3043:D3106" si="1350">IF(C3043="", "", CONCATENATE("'", C3043,"'"))</f>
        <v>'Notts'</v>
      </c>
      <c r="E3043" s="211">
        <f>E3042</f>
        <v>18830120</v>
      </c>
      <c r="F3043" s="262">
        <v>2</v>
      </c>
      <c r="G3043" s="211" t="s">
        <v>4997</v>
      </c>
      <c r="R3043" s="112" t="str">
        <f>IF(D3043="","", CONCATENATE("Update games set ", B3043, "= ",D3043," where game_id=", E3043))</f>
        <v>Update games set Opp_parent= 'Notts' where game_id=18830120</v>
      </c>
      <c r="S3043" s="112" t="str">
        <f t="shared" si="1331"/>
        <v>Update lineups set player_name = 'T Hancock', raw_name = 'T Hancock' where game_id = 18830120 and player_order = 2</v>
      </c>
      <c r="T3043" s="112" t="str">
        <f t="shared" si="1332"/>
        <v/>
      </c>
      <c r="U3043" s="200" t="str">
        <f t="shared" si="1329"/>
        <v/>
      </c>
      <c r="V3043" s="112" t="str">
        <f t="shared" si="1333"/>
        <v/>
      </c>
      <c r="W3043" s="415" t="str">
        <f t="shared" si="1334"/>
        <v/>
      </c>
      <c r="Y3043" s="65" t="str">
        <f t="shared" si="1341"/>
        <v/>
      </c>
      <c r="Z3043" s="65" t="str">
        <f t="shared" si="1342"/>
        <v/>
      </c>
      <c r="AA3043" s="65" t="str">
        <f t="shared" si="1343"/>
        <v/>
      </c>
      <c r="AB3043" s="65" t="str">
        <f t="shared" si="1344"/>
        <v/>
      </c>
      <c r="AC3043" s="65" t="str">
        <f t="shared" si="1345"/>
        <v/>
      </c>
      <c r="AH3043" s="65" t="str">
        <f t="shared" si="1335"/>
        <v>189111142</v>
      </c>
      <c r="AI3043" s="65">
        <v>18911114</v>
      </c>
      <c r="AJ3043" s="65" t="s">
        <v>4607</v>
      </c>
      <c r="AK3043" s="65">
        <v>2</v>
      </c>
      <c r="AL3043" s="65" t="s">
        <v>3572</v>
      </c>
      <c r="AN3043" s="65" t="str">
        <f t="shared" si="1330"/>
        <v/>
      </c>
    </row>
    <row r="3044" spans="1:40" ht="16.8" customHeight="1" x14ac:dyDescent="0.25">
      <c r="A3044" s="113">
        <v>4</v>
      </c>
      <c r="B3044" s="342" t="s">
        <v>2653</v>
      </c>
      <c r="C3044" s="342" t="s">
        <v>663</v>
      </c>
      <c r="D3044" s="350" t="str">
        <f t="shared" si="1350"/>
        <v>'Friendly'</v>
      </c>
      <c r="E3044" s="211">
        <f t="shared" ref="E3044:E3057" si="1351">E3043</f>
        <v>18830120</v>
      </c>
      <c r="F3044" s="262">
        <v>3</v>
      </c>
      <c r="G3044" s="211" t="s">
        <v>4942</v>
      </c>
      <c r="R3044" s="112" t="str">
        <f>IF(D3044="","", CONCATENATE("Update games set ", B3044, "= ",D3044," where game_id=", E3044))</f>
        <v>Update games set Game_type= 'Friendly' where game_id=18830120</v>
      </c>
      <c r="S3044" s="112" t="str">
        <f t="shared" si="1331"/>
        <v>Update lineups set player_name = 'E Luntley', raw_name = 'E Luntley' where game_id = 18830120 and player_order = 3</v>
      </c>
      <c r="T3044" s="112" t="str">
        <f t="shared" si="1332"/>
        <v/>
      </c>
      <c r="U3044" s="200" t="str">
        <f t="shared" si="1329"/>
        <v/>
      </c>
      <c r="V3044" s="112" t="str">
        <f t="shared" si="1333"/>
        <v/>
      </c>
      <c r="W3044" s="415" t="str">
        <f t="shared" si="1334"/>
        <v/>
      </c>
      <c r="Y3044" s="65" t="str">
        <f t="shared" si="1341"/>
        <v/>
      </c>
      <c r="Z3044" s="65" t="str">
        <f t="shared" si="1342"/>
        <v/>
      </c>
      <c r="AA3044" s="65" t="str">
        <f t="shared" si="1343"/>
        <v/>
      </c>
      <c r="AB3044" s="65" t="str">
        <f t="shared" si="1344"/>
        <v/>
      </c>
      <c r="AC3044" s="65" t="str">
        <f t="shared" si="1345"/>
        <v/>
      </c>
      <c r="AH3044" s="65" t="str">
        <f t="shared" si="1335"/>
        <v>189111143</v>
      </c>
      <c r="AI3044" s="65">
        <v>18911114</v>
      </c>
      <c r="AJ3044" s="65" t="s">
        <v>4607</v>
      </c>
      <c r="AK3044" s="65">
        <v>3</v>
      </c>
      <c r="AL3044" s="65" t="s">
        <v>3596</v>
      </c>
      <c r="AN3044" s="65" t="str">
        <f t="shared" si="1330"/>
        <v/>
      </c>
    </row>
    <row r="3045" spans="1:40" ht="16.8" customHeight="1" x14ac:dyDescent="0.25">
      <c r="A3045" s="113">
        <v>4</v>
      </c>
      <c r="B3045" s="342" t="s">
        <v>4978</v>
      </c>
      <c r="C3045" s="342" t="s">
        <v>5065</v>
      </c>
      <c r="D3045" s="350" t="str">
        <f t="shared" si="1350"/>
        <v>'H'</v>
      </c>
      <c r="E3045" s="211">
        <f t="shared" si="1351"/>
        <v>18830120</v>
      </c>
      <c r="F3045" s="262">
        <v>4</v>
      </c>
      <c r="G3045" s="211" t="s">
        <v>4976</v>
      </c>
      <c r="R3045" s="112" t="str">
        <f>IF(D3045="","", CONCATENATE("Update games set ", B3045, "= ",D3045," where game_id=", E3045))</f>
        <v>Update games set HAN= 'H' where game_id=18830120</v>
      </c>
      <c r="S3045" s="112" t="str">
        <f t="shared" si="1331"/>
        <v>Update lineups set player_name = 'CJ Caborn', raw_name = 'CJ Caborn' where game_id = 18830120 and player_order = 4</v>
      </c>
      <c r="T3045" s="112" t="str">
        <f t="shared" si="1332"/>
        <v/>
      </c>
      <c r="U3045" s="200" t="str">
        <f t="shared" si="1329"/>
        <v/>
      </c>
      <c r="V3045" s="112" t="str">
        <f t="shared" si="1333"/>
        <v/>
      </c>
      <c r="W3045" s="415" t="str">
        <f t="shared" si="1334"/>
        <v/>
      </c>
      <c r="Y3045" s="65" t="str">
        <f t="shared" si="1341"/>
        <v/>
      </c>
      <c r="Z3045" s="65" t="str">
        <f t="shared" si="1342"/>
        <v/>
      </c>
      <c r="AA3045" s="65" t="str">
        <f t="shared" si="1343"/>
        <v/>
      </c>
      <c r="AB3045" s="65" t="str">
        <f t="shared" si="1344"/>
        <v/>
      </c>
      <c r="AC3045" s="65" t="str">
        <f t="shared" si="1345"/>
        <v/>
      </c>
      <c r="AH3045" s="65" t="str">
        <f t="shared" si="1335"/>
        <v>189111144</v>
      </c>
      <c r="AI3045" s="65">
        <v>18911114</v>
      </c>
      <c r="AJ3045" s="65" t="s">
        <v>4607</v>
      </c>
      <c r="AK3045" s="65">
        <v>4</v>
      </c>
      <c r="AL3045" s="65" t="s">
        <v>3252</v>
      </c>
      <c r="AN3045" s="65" t="str">
        <f t="shared" si="1330"/>
        <v/>
      </c>
    </row>
    <row r="3046" spans="1:40" ht="16.8" customHeight="1" x14ac:dyDescent="0.25">
      <c r="A3046" s="113">
        <v>4</v>
      </c>
      <c r="B3046" s="342" t="s">
        <v>5</v>
      </c>
      <c r="C3046" s="342">
        <v>1</v>
      </c>
      <c r="D3046" s="349">
        <f t="shared" si="1337"/>
        <v>1</v>
      </c>
      <c r="E3046" s="211">
        <f t="shared" si="1351"/>
        <v>18830120</v>
      </c>
      <c r="F3046" s="262">
        <v>5</v>
      </c>
      <c r="G3046" s="211" t="s">
        <v>5007</v>
      </c>
      <c r="R3046" s="112" t="str">
        <f>IF(D3046="","", CONCATENATE("Update games set ", B3046, "= ",D3046," where game_id=", E3046))</f>
        <v>Update games set F= 1 where game_id=18830120</v>
      </c>
      <c r="S3046" s="112" t="str">
        <f t="shared" si="1331"/>
        <v>Update lineups set player_name = 'S Norman', raw_name = 'S Norman' where game_id = 18830120 and player_order = 5</v>
      </c>
      <c r="T3046" s="112" t="str">
        <f t="shared" si="1332"/>
        <v/>
      </c>
      <c r="U3046" s="200" t="str">
        <f t="shared" si="1329"/>
        <v/>
      </c>
      <c r="V3046" s="112" t="str">
        <f t="shared" si="1333"/>
        <v/>
      </c>
      <c r="W3046" s="415" t="str">
        <f t="shared" si="1334"/>
        <v/>
      </c>
      <c r="Y3046" s="65" t="str">
        <f t="shared" si="1341"/>
        <v/>
      </c>
      <c r="Z3046" s="65" t="str">
        <f t="shared" si="1342"/>
        <v/>
      </c>
      <c r="AA3046" s="65" t="str">
        <f t="shared" si="1343"/>
        <v/>
      </c>
      <c r="AB3046" s="65" t="str">
        <f t="shared" si="1344"/>
        <v/>
      </c>
      <c r="AC3046" s="65" t="str">
        <f t="shared" si="1345"/>
        <v/>
      </c>
      <c r="AH3046" s="65" t="str">
        <f t="shared" si="1335"/>
        <v>189111145</v>
      </c>
      <c r="AI3046" s="65">
        <v>18911114</v>
      </c>
      <c r="AJ3046" s="65" t="s">
        <v>4607</v>
      </c>
      <c r="AK3046" s="65">
        <v>5</v>
      </c>
      <c r="AL3046" s="65" t="s">
        <v>3590</v>
      </c>
      <c r="AN3046" s="65" t="str">
        <f t="shared" si="1330"/>
        <v/>
      </c>
    </row>
    <row r="3047" spans="1:40" ht="16.8" customHeight="1" x14ac:dyDescent="0.25">
      <c r="A3047" s="113">
        <v>4</v>
      </c>
      <c r="B3047" s="342" t="s">
        <v>0</v>
      </c>
      <c r="C3047" s="342">
        <v>1</v>
      </c>
      <c r="D3047" s="349">
        <f t="shared" si="1337"/>
        <v>1</v>
      </c>
      <c r="E3047" s="211">
        <f t="shared" si="1351"/>
        <v>18830120</v>
      </c>
      <c r="F3047" s="262">
        <v>6</v>
      </c>
      <c r="G3047" s="211" t="s">
        <v>4998</v>
      </c>
      <c r="R3047" s="112" t="str">
        <f>IF(D3047="","", CONCATENATE("Update games set ", B3047, "= ",D3047," where game_id=", E3047))</f>
        <v>Update games set A= 1 where game_id=18830120</v>
      </c>
      <c r="S3047" s="112" t="str">
        <f t="shared" si="1331"/>
        <v>Update lineups set player_name = 'H Billyeald', raw_name = 'H Billyeald' where game_id = 18830120 and player_order = 6</v>
      </c>
      <c r="T3047" s="112" t="str">
        <f t="shared" si="1332"/>
        <v/>
      </c>
      <c r="U3047" s="200" t="str">
        <f t="shared" si="1329"/>
        <v/>
      </c>
      <c r="V3047" s="112" t="str">
        <f t="shared" si="1333"/>
        <v/>
      </c>
      <c r="W3047" s="415" t="str">
        <f t="shared" si="1334"/>
        <v/>
      </c>
      <c r="Y3047" s="65" t="str">
        <f t="shared" si="1341"/>
        <v/>
      </c>
      <c r="Z3047" s="65" t="str">
        <f t="shared" si="1342"/>
        <v/>
      </c>
      <c r="AA3047" s="65" t="str">
        <f t="shared" si="1343"/>
        <v/>
      </c>
      <c r="AB3047" s="65" t="str">
        <f t="shared" si="1344"/>
        <v/>
      </c>
      <c r="AC3047" s="65" t="str">
        <f t="shared" si="1345"/>
        <v/>
      </c>
      <c r="AH3047" s="65" t="str">
        <f t="shared" si="1335"/>
        <v>189111146</v>
      </c>
      <c r="AI3047" s="65">
        <v>18911114</v>
      </c>
      <c r="AJ3047" s="65" t="s">
        <v>4607</v>
      </c>
      <c r="AK3047" s="65">
        <v>6</v>
      </c>
      <c r="AL3047" s="65" t="s">
        <v>2840</v>
      </c>
      <c r="AN3047" s="65" t="str">
        <f t="shared" si="1330"/>
        <v/>
      </c>
    </row>
    <row r="3048" spans="1:40" ht="16.8" customHeight="1" x14ac:dyDescent="0.25">
      <c r="A3048" s="113">
        <v>4</v>
      </c>
      <c r="B3048" s="342" t="s">
        <v>23</v>
      </c>
      <c r="D3048" s="334" t="str">
        <f t="shared" ref="D3048" si="1352">IF(C3048="",IF(D3046&gt;D3047,"'W'",IF(D3046=D3047,"'D'","'L'")),_xlfn.CONCAT("'",C3048,"'"))</f>
        <v>'D'</v>
      </c>
      <c r="E3048" s="211">
        <f t="shared" si="1351"/>
        <v>18830120</v>
      </c>
      <c r="F3048" s="262">
        <v>7</v>
      </c>
      <c r="G3048" s="211" t="s">
        <v>4980</v>
      </c>
      <c r="R3048" s="112" t="str">
        <f>IF(D3048="","", CONCATENATE("Update games set ", B3048, "= ",D3048," where game_id=", E3048))</f>
        <v>Update games set Result= 'D' where game_id=18830120</v>
      </c>
      <c r="S3048" s="112" t="str">
        <f t="shared" si="1331"/>
        <v>Update lineups set player_name = 'FW Earp', raw_name = 'FW Earp' where game_id = 18830120 and player_order = 7</v>
      </c>
      <c r="T3048" s="112" t="str">
        <f t="shared" si="1332"/>
        <v/>
      </c>
      <c r="U3048" s="200" t="str">
        <f t="shared" si="1329"/>
        <v/>
      </c>
      <c r="V3048" s="112" t="str">
        <f t="shared" si="1333"/>
        <v/>
      </c>
      <c r="W3048" s="415" t="str">
        <f t="shared" si="1334"/>
        <v/>
      </c>
      <c r="Y3048" s="65" t="str">
        <f t="shared" si="1341"/>
        <v/>
      </c>
      <c r="Z3048" s="65" t="str">
        <f t="shared" si="1342"/>
        <v/>
      </c>
      <c r="AA3048" s="65" t="str">
        <f t="shared" si="1343"/>
        <v/>
      </c>
      <c r="AB3048" s="65" t="str">
        <f t="shared" si="1344"/>
        <v/>
      </c>
      <c r="AC3048" s="65" t="str">
        <f t="shared" si="1345"/>
        <v/>
      </c>
      <c r="AH3048" s="65" t="str">
        <f t="shared" si="1335"/>
        <v>189111147</v>
      </c>
      <c r="AI3048" s="65">
        <v>18911114</v>
      </c>
      <c r="AJ3048" s="65" t="s">
        <v>4607</v>
      </c>
      <c r="AK3048" s="65">
        <v>7</v>
      </c>
      <c r="AL3048" s="65" t="s">
        <v>3435</v>
      </c>
      <c r="AN3048" s="65" t="str">
        <f t="shared" si="1330"/>
        <v/>
      </c>
    </row>
    <row r="3049" spans="1:40" ht="16.8" customHeight="1" x14ac:dyDescent="0.25">
      <c r="A3049" s="113">
        <v>4</v>
      </c>
      <c r="B3049" s="342" t="s">
        <v>768</v>
      </c>
      <c r="D3049" s="349" t="str">
        <f t="shared" si="1339"/>
        <v/>
      </c>
      <c r="E3049" s="211">
        <f t="shared" si="1351"/>
        <v>18830120</v>
      </c>
      <c r="F3049" s="262">
        <v>8</v>
      </c>
      <c r="G3049" s="211" t="s">
        <v>5047</v>
      </c>
      <c r="R3049" s="112" t="str">
        <f>IF(D3049="","", CONCATENATE("Update games set ", B3049, "= ",D3049," where game_id=", E3049))</f>
        <v/>
      </c>
      <c r="S3049" s="112" t="str">
        <f t="shared" si="1331"/>
        <v>Update lineups set player_name = 'H Fletcher', raw_name = 'H Fletcher' where game_id = 18830120 and player_order = 8</v>
      </c>
      <c r="T3049" s="112" t="str">
        <f t="shared" si="1332"/>
        <v/>
      </c>
      <c r="U3049" s="200" t="str">
        <f t="shared" si="1329"/>
        <v/>
      </c>
      <c r="V3049" s="112" t="str">
        <f t="shared" si="1333"/>
        <v/>
      </c>
      <c r="W3049" s="415" t="str">
        <f t="shared" si="1334"/>
        <v/>
      </c>
      <c r="Y3049" s="65" t="str">
        <f t="shared" si="1341"/>
        <v/>
      </c>
      <c r="Z3049" s="65" t="str">
        <f t="shared" si="1342"/>
        <v/>
      </c>
      <c r="AA3049" s="65" t="str">
        <f t="shared" si="1343"/>
        <v/>
      </c>
      <c r="AB3049" s="65" t="str">
        <f t="shared" si="1344"/>
        <v/>
      </c>
      <c r="AC3049" s="65" t="str">
        <f t="shared" si="1345"/>
        <v/>
      </c>
      <c r="AH3049" s="65" t="str">
        <f t="shared" si="1335"/>
        <v>189111148</v>
      </c>
      <c r="AI3049" s="65">
        <v>18911114</v>
      </c>
      <c r="AJ3049" s="65" t="s">
        <v>4607</v>
      </c>
      <c r="AK3049" s="65">
        <v>8</v>
      </c>
      <c r="AL3049" s="65" t="s">
        <v>3653</v>
      </c>
      <c r="AN3049" s="65" t="str">
        <f t="shared" si="1330"/>
        <v/>
      </c>
    </row>
    <row r="3050" spans="1:40" ht="16.8" customHeight="1" x14ac:dyDescent="0.25">
      <c r="A3050" s="113">
        <v>4</v>
      </c>
      <c r="B3050" s="342" t="s">
        <v>766</v>
      </c>
      <c r="D3050" s="349" t="str">
        <f t="shared" si="1339"/>
        <v/>
      </c>
      <c r="E3050" s="211">
        <f t="shared" si="1351"/>
        <v>18830120</v>
      </c>
      <c r="F3050" s="262">
        <v>9</v>
      </c>
      <c r="G3050" s="194" t="s">
        <v>5052</v>
      </c>
      <c r="H3050" s="194"/>
      <c r="N3050" s="417"/>
      <c r="O3050" s="194"/>
      <c r="P3050" s="194"/>
      <c r="R3050" s="112" t="str">
        <f>IF(D3050="","", CONCATENATE("Update games set ", B3050, "= ",D3050," where game_id=", E3050))</f>
        <v/>
      </c>
      <c r="S3050" s="112" t="str">
        <f t="shared" si="1331"/>
        <v>Update lineups set player_name = 'R Danks', raw_name = 'R Danks' where game_id = 18830120 and player_order = 9</v>
      </c>
      <c r="T3050" s="112" t="str">
        <f t="shared" si="1332"/>
        <v/>
      </c>
      <c r="U3050" s="200" t="str">
        <f t="shared" si="1329"/>
        <v/>
      </c>
      <c r="V3050" s="112" t="str">
        <f t="shared" si="1333"/>
        <v/>
      </c>
      <c r="W3050" s="415" t="str">
        <f t="shared" si="1334"/>
        <v/>
      </c>
      <c r="Y3050" s="65" t="str">
        <f t="shared" si="1341"/>
        <v/>
      </c>
      <c r="Z3050" s="65" t="str">
        <f t="shared" si="1342"/>
        <v/>
      </c>
      <c r="AA3050" s="65" t="str">
        <f t="shared" si="1343"/>
        <v/>
      </c>
      <c r="AB3050" s="65" t="str">
        <f t="shared" si="1344"/>
        <v/>
      </c>
      <c r="AC3050" s="65" t="str">
        <f t="shared" si="1345"/>
        <v/>
      </c>
      <c r="AH3050" s="65" t="str">
        <f t="shared" si="1335"/>
        <v>189111149</v>
      </c>
      <c r="AI3050" s="65">
        <v>18911114</v>
      </c>
      <c r="AJ3050" s="65" t="s">
        <v>4607</v>
      </c>
      <c r="AK3050" s="65">
        <v>9</v>
      </c>
      <c r="AL3050" s="65" t="s">
        <v>3296</v>
      </c>
      <c r="AN3050" s="65" t="str">
        <f t="shared" si="1330"/>
        <v/>
      </c>
    </row>
    <row r="3051" spans="1:40" ht="16.8" customHeight="1" x14ac:dyDescent="0.25">
      <c r="A3051" s="113">
        <v>4</v>
      </c>
      <c r="B3051" s="342" t="s">
        <v>753</v>
      </c>
      <c r="C3051" s="351"/>
      <c r="D3051" s="350" t="str">
        <f t="shared" si="1340"/>
        <v/>
      </c>
      <c r="E3051" s="211">
        <f t="shared" si="1351"/>
        <v>18830120</v>
      </c>
      <c r="F3051" s="262">
        <v>10</v>
      </c>
      <c r="G3051" s="194" t="s">
        <v>4806</v>
      </c>
      <c r="N3051" s="417"/>
      <c r="O3051" s="194"/>
      <c r="P3051" s="194"/>
      <c r="R3051" s="112" t="str">
        <f>IF(D3051="","", CONCATENATE("Update games set ", B3051, "= ",D3051," where game_id=", E3051))</f>
        <v/>
      </c>
      <c r="S3051" s="112" t="str">
        <f t="shared" si="1331"/>
        <v>Update lineups set player_name = 'SW Widdowson', raw_name = 'SW Widdowson' where game_id = 18830120 and player_order = 10</v>
      </c>
      <c r="T3051" s="112" t="str">
        <f t="shared" si="1332"/>
        <v/>
      </c>
      <c r="U3051" s="200" t="str">
        <f t="shared" si="1329"/>
        <v/>
      </c>
      <c r="V3051" s="112" t="str">
        <f t="shared" si="1333"/>
        <v/>
      </c>
      <c r="W3051" s="415" t="str">
        <f t="shared" si="1334"/>
        <v/>
      </c>
      <c r="Y3051" s="65" t="str">
        <f t="shared" si="1341"/>
        <v/>
      </c>
      <c r="Z3051" s="65" t="str">
        <f t="shared" si="1342"/>
        <v/>
      </c>
      <c r="AA3051" s="65" t="str">
        <f t="shared" si="1343"/>
        <v/>
      </c>
      <c r="AB3051" s="65" t="str">
        <f t="shared" si="1344"/>
        <v/>
      </c>
      <c r="AC3051" s="65" t="str">
        <f t="shared" si="1345"/>
        <v/>
      </c>
      <c r="AH3051" s="65" t="str">
        <f t="shared" si="1335"/>
        <v>1891111410</v>
      </c>
      <c r="AI3051" s="65">
        <v>18911114</v>
      </c>
      <c r="AJ3051" s="65" t="s">
        <v>4607</v>
      </c>
      <c r="AK3051" s="65">
        <v>10</v>
      </c>
      <c r="AL3051" s="65" t="s">
        <v>3632</v>
      </c>
      <c r="AN3051" s="65" t="str">
        <f t="shared" si="1330"/>
        <v/>
      </c>
    </row>
    <row r="3052" spans="1:40" ht="16.8" customHeight="1" x14ac:dyDescent="0.25">
      <c r="A3052" s="113">
        <v>4</v>
      </c>
      <c r="B3052" s="342" t="s">
        <v>746</v>
      </c>
      <c r="C3052" s="351" t="s">
        <v>5062</v>
      </c>
      <c r="D3052" s="334" t="str">
        <f>CONCATENATE("'", LEFT(E3052,4),"-",MID(E3052,5,2),"-", MID(E3052,7,2), " ", C3052,"'")</f>
        <v>'1883-01-20 15:00'</v>
      </c>
      <c r="E3052" s="211">
        <f t="shared" si="1351"/>
        <v>18830120</v>
      </c>
      <c r="F3052" s="262">
        <v>11</v>
      </c>
      <c r="G3052" s="211" t="s">
        <v>5003</v>
      </c>
      <c r="R3052" s="112" t="str">
        <f>IF(D3052="","", CONCATENATE("Update games set ", B3052, "= ",D3052," where game_id=", E3052))</f>
        <v>Update games set Game_date= '1883-01-20 15:00' where game_id=18830120</v>
      </c>
      <c r="S3052" s="112" t="str">
        <f t="shared" si="1331"/>
        <v>Update lineups set player_name = 'W Parr', raw_name = 'W Parr' where game_id = 18830120 and player_order = 11</v>
      </c>
      <c r="T3052" s="112" t="str">
        <f t="shared" si="1332"/>
        <v/>
      </c>
      <c r="U3052" s="200" t="str">
        <f t="shared" si="1329"/>
        <v/>
      </c>
      <c r="V3052" s="112" t="str">
        <f t="shared" si="1333"/>
        <v/>
      </c>
      <c r="W3052" s="415" t="str">
        <f t="shared" si="1334"/>
        <v/>
      </c>
      <c r="Y3052" s="65" t="str">
        <f t="shared" si="1341"/>
        <v/>
      </c>
      <c r="Z3052" s="65" t="str">
        <f t="shared" si="1342"/>
        <v/>
      </c>
      <c r="AA3052" s="65" t="str">
        <f t="shared" si="1343"/>
        <v/>
      </c>
      <c r="AB3052" s="65" t="str">
        <f t="shared" si="1344"/>
        <v/>
      </c>
      <c r="AC3052" s="65" t="str">
        <f t="shared" si="1345"/>
        <v/>
      </c>
      <c r="AH3052" s="65" t="str">
        <f t="shared" si="1335"/>
        <v>1891111411</v>
      </c>
      <c r="AI3052" s="65">
        <v>18911114</v>
      </c>
      <c r="AJ3052" s="65" t="s">
        <v>4607</v>
      </c>
      <c r="AK3052" s="65">
        <v>11</v>
      </c>
      <c r="AL3052" s="65" t="s">
        <v>3314</v>
      </c>
      <c r="AN3052" s="65" t="str">
        <f t="shared" si="1330"/>
        <v/>
      </c>
    </row>
    <row r="3053" spans="1:40" ht="16.8" customHeight="1" x14ac:dyDescent="0.25">
      <c r="A3053" s="113">
        <v>4</v>
      </c>
      <c r="B3053" s="342" t="s">
        <v>25</v>
      </c>
      <c r="D3053" s="350" t="str">
        <f t="shared" si="1350"/>
        <v/>
      </c>
      <c r="E3053" s="211">
        <f t="shared" si="1351"/>
        <v>18830120</v>
      </c>
      <c r="F3053" s="262">
        <v>12</v>
      </c>
      <c r="G3053" s="212"/>
      <c r="H3053" s="212"/>
      <c r="N3053" s="416"/>
      <c r="O3053" s="212"/>
      <c r="P3053" s="212"/>
      <c r="R3053" s="112" t="str">
        <f>IF(D3053="","", CONCATENATE("Update games set ", B3053, "= ",D3053," where game_id=", E3053))</f>
        <v/>
      </c>
      <c r="S3053" s="112" t="str">
        <f t="shared" si="1331"/>
        <v/>
      </c>
      <c r="T3053" s="112" t="str">
        <f t="shared" si="1332"/>
        <v/>
      </c>
      <c r="U3053" s="200" t="str">
        <f t="shared" si="1329"/>
        <v/>
      </c>
      <c r="V3053" s="112" t="str">
        <f t="shared" si="1333"/>
        <v/>
      </c>
      <c r="W3053" s="415" t="str">
        <f t="shared" si="1334"/>
        <v/>
      </c>
      <c r="Y3053" s="65" t="str">
        <f t="shared" si="1341"/>
        <v/>
      </c>
      <c r="Z3053" s="65" t="str">
        <f t="shared" si="1342"/>
        <v/>
      </c>
      <c r="AA3053" s="65" t="str">
        <f t="shared" si="1343"/>
        <v/>
      </c>
      <c r="AB3053" s="65" t="str">
        <f t="shared" si="1344"/>
        <v/>
      </c>
      <c r="AC3053" s="65" t="str">
        <f t="shared" si="1345"/>
        <v/>
      </c>
      <c r="AH3053" s="65" t="str">
        <f t="shared" si="1335"/>
        <v>1891111412</v>
      </c>
      <c r="AI3053" s="65">
        <v>18911114</v>
      </c>
      <c r="AJ3053" s="65" t="s">
        <v>4607</v>
      </c>
      <c r="AK3053" s="65">
        <v>12</v>
      </c>
      <c r="AL3053" s="65" t="s">
        <v>653</v>
      </c>
      <c r="AN3053" s="65" t="str">
        <f t="shared" si="1330"/>
        <v/>
      </c>
    </row>
    <row r="3054" spans="1:40" ht="16.8" customHeight="1" x14ac:dyDescent="0.25">
      <c r="A3054" s="113">
        <v>4</v>
      </c>
      <c r="B3054" s="342" t="s">
        <v>475</v>
      </c>
      <c r="C3054" s="342">
        <v>3000</v>
      </c>
      <c r="D3054" s="349">
        <f t="shared" si="1339"/>
        <v>3000</v>
      </c>
      <c r="E3054" s="211">
        <f t="shared" si="1351"/>
        <v>18830120</v>
      </c>
      <c r="F3054" s="262">
        <v>13</v>
      </c>
      <c r="R3054" s="112" t="str">
        <f>IF(D3054="","", CONCATENATE("Update games set ", B3054, "= ",D3054," where game_id=", E3054))</f>
        <v>Update games set Att= 3000 where game_id=18830120</v>
      </c>
      <c r="S3054" s="112" t="str">
        <f t="shared" si="1331"/>
        <v/>
      </c>
      <c r="T3054" s="112" t="str">
        <f t="shared" si="1332"/>
        <v/>
      </c>
      <c r="U3054" s="200" t="str">
        <f t="shared" si="1329"/>
        <v/>
      </c>
      <c r="V3054" s="112" t="str">
        <f t="shared" si="1333"/>
        <v/>
      </c>
      <c r="W3054" s="415" t="str">
        <f t="shared" si="1334"/>
        <v/>
      </c>
      <c r="Y3054" s="65" t="str">
        <f t="shared" si="1341"/>
        <v/>
      </c>
      <c r="Z3054" s="65" t="str">
        <f t="shared" si="1342"/>
        <v/>
      </c>
      <c r="AA3054" s="65" t="str">
        <f t="shared" si="1343"/>
        <v/>
      </c>
      <c r="AB3054" s="65" t="str">
        <f t="shared" si="1344"/>
        <v/>
      </c>
      <c r="AC3054" s="65" t="str">
        <f t="shared" si="1345"/>
        <v/>
      </c>
      <c r="AH3054" s="65" t="str">
        <f t="shared" si="1335"/>
        <v>1891111413</v>
      </c>
      <c r="AI3054" s="65">
        <v>18911114</v>
      </c>
      <c r="AJ3054" s="65" t="s">
        <v>4607</v>
      </c>
      <c r="AK3054" s="65">
        <v>13</v>
      </c>
      <c r="AL3054" s="65" t="s">
        <v>653</v>
      </c>
      <c r="AN3054" s="65" t="str">
        <f t="shared" si="1330"/>
        <v/>
      </c>
    </row>
    <row r="3055" spans="1:40" ht="16.8" customHeight="1" x14ac:dyDescent="0.25">
      <c r="A3055" s="113">
        <v>4</v>
      </c>
      <c r="B3055" s="342" t="s">
        <v>20</v>
      </c>
      <c r="C3055" s="342" t="s">
        <v>5082</v>
      </c>
      <c r="D3055" s="350" t="str">
        <f t="shared" si="1350"/>
        <v>'Trent Bridge'</v>
      </c>
      <c r="E3055" s="211">
        <f t="shared" si="1351"/>
        <v>18830120</v>
      </c>
      <c r="F3055" s="262">
        <v>14</v>
      </c>
      <c r="R3055" s="112" t="str">
        <f>IF(D3055="","", CONCATENATE("Update games set ", B3055, "= ",D3055," where game_id=", E3055))</f>
        <v>Update games set Ground= 'Trent Bridge' where game_id=18830120</v>
      </c>
      <c r="S3055" s="112" t="str">
        <f t="shared" si="1331"/>
        <v/>
      </c>
      <c r="T3055" s="112" t="str">
        <f t="shared" si="1332"/>
        <v/>
      </c>
      <c r="U3055" s="200" t="str">
        <f t="shared" si="1329"/>
        <v/>
      </c>
      <c r="V3055" s="112" t="str">
        <f t="shared" si="1333"/>
        <v/>
      </c>
      <c r="W3055" s="415" t="str">
        <f t="shared" si="1334"/>
        <v/>
      </c>
      <c r="Y3055" s="65" t="str">
        <f t="shared" si="1341"/>
        <v/>
      </c>
      <c r="Z3055" s="65" t="str">
        <f t="shared" si="1342"/>
        <v/>
      </c>
      <c r="AA3055" s="65" t="str">
        <f t="shared" si="1343"/>
        <v/>
      </c>
      <c r="AB3055" s="65" t="str">
        <f t="shared" si="1344"/>
        <v/>
      </c>
      <c r="AC3055" s="65" t="str">
        <f t="shared" si="1345"/>
        <v/>
      </c>
      <c r="AH3055" s="65" t="str">
        <f t="shared" si="1335"/>
        <v>1891111414</v>
      </c>
      <c r="AI3055" s="65">
        <v>18911114</v>
      </c>
      <c r="AJ3055" s="65" t="s">
        <v>4607</v>
      </c>
      <c r="AK3055" s="65">
        <v>14</v>
      </c>
      <c r="AL3055" s="65" t="s">
        <v>653</v>
      </c>
      <c r="AN3055" s="65" t="str">
        <f t="shared" si="1330"/>
        <v/>
      </c>
    </row>
    <row r="3056" spans="1:40" ht="16.8" customHeight="1" x14ac:dyDescent="0.25">
      <c r="A3056" s="113">
        <v>4</v>
      </c>
      <c r="B3056" s="342" t="s">
        <v>4882</v>
      </c>
      <c r="C3056" s="342" t="str">
        <f>IF(C3055="", "", C3055)</f>
        <v>Trent Bridge</v>
      </c>
      <c r="D3056" s="350" t="str">
        <f t="shared" si="1350"/>
        <v>'Trent Bridge'</v>
      </c>
      <c r="E3056" s="211">
        <f t="shared" si="1351"/>
        <v>18830120</v>
      </c>
      <c r="F3056" s="262">
        <v>15</v>
      </c>
      <c r="R3056" s="112" t="str">
        <f>IF(D3056="","", CONCATENATE("Update games set ", B3056, "= ",D3056," where game_id=", E3056))</f>
        <v>Update games set Ground_parent= 'Trent Bridge' where game_id=18830120</v>
      </c>
      <c r="S3056" s="112" t="str">
        <f t="shared" si="1331"/>
        <v/>
      </c>
      <c r="T3056" s="112" t="str">
        <f t="shared" si="1332"/>
        <v/>
      </c>
      <c r="U3056" s="200" t="str">
        <f t="shared" si="1329"/>
        <v/>
      </c>
      <c r="V3056" s="112" t="str">
        <f t="shared" si="1333"/>
        <v/>
      </c>
      <c r="W3056" s="415" t="str">
        <f t="shared" si="1334"/>
        <v/>
      </c>
      <c r="Y3056" s="65" t="str">
        <f t="shared" si="1341"/>
        <v/>
      </c>
      <c r="Z3056" s="65" t="str">
        <f t="shared" si="1342"/>
        <v/>
      </c>
      <c r="AA3056" s="65" t="str">
        <f t="shared" si="1343"/>
        <v/>
      </c>
      <c r="AB3056" s="65" t="str">
        <f t="shared" si="1344"/>
        <v/>
      </c>
      <c r="AC3056" s="65" t="str">
        <f t="shared" si="1345"/>
        <v/>
      </c>
      <c r="AH3056" s="65" t="str">
        <f t="shared" si="1335"/>
        <v>1891111415</v>
      </c>
      <c r="AI3056" s="65">
        <v>18911114</v>
      </c>
      <c r="AJ3056" s="65" t="s">
        <v>4607</v>
      </c>
      <c r="AK3056" s="65">
        <v>15</v>
      </c>
      <c r="AL3056" s="65" t="s">
        <v>653</v>
      </c>
      <c r="AN3056" s="65" t="str">
        <f t="shared" si="1330"/>
        <v/>
      </c>
    </row>
    <row r="3057" spans="1:40" s="126" customFormat="1" ht="16.8" customHeight="1" thickBot="1" x14ac:dyDescent="0.3">
      <c r="A3057" s="113">
        <v>4</v>
      </c>
      <c r="B3057" s="116" t="s">
        <v>115</v>
      </c>
      <c r="C3057" s="352"/>
      <c r="D3057" s="370" t="str">
        <f t="shared" ref="D3057" si="1353">IF(MID(E3057,5,2)*1&gt;6,_xlfn.CONCAT("'",LEFT(E3057,4),"-",MID(E3057,3,2)+1,"'"),_xlfn.CONCAT("'",LEFT(E3057,4)-1,"-",MID(E3057,3,2),"'"))</f>
        <v>'1882-83'</v>
      </c>
      <c r="E3057" s="214">
        <f t="shared" si="1351"/>
        <v>18830120</v>
      </c>
      <c r="F3057" s="266">
        <v>16</v>
      </c>
      <c r="G3057" s="343"/>
      <c r="H3057" s="343"/>
      <c r="I3057" s="267"/>
      <c r="J3057" s="214"/>
      <c r="K3057" s="266"/>
      <c r="L3057" s="266"/>
      <c r="M3057" s="266"/>
      <c r="N3057" s="419"/>
      <c r="O3057" s="343"/>
      <c r="P3057" s="343"/>
      <c r="Q3057" s="346"/>
      <c r="R3057" s="112" t="str">
        <f>IF(D3057="","", CONCATENATE("Update games set ", B3057, "= ",D3057," where game_id=", E3057))</f>
        <v>Update games set Season= '1882-83' where game_id=18830120</v>
      </c>
      <c r="S3057" s="112" t="str">
        <f t="shared" si="1331"/>
        <v/>
      </c>
      <c r="T3057" s="112" t="str">
        <f t="shared" si="1332"/>
        <v/>
      </c>
      <c r="U3057" s="200" t="str">
        <f t="shared" si="1329"/>
        <v/>
      </c>
      <c r="V3057" s="112" t="str">
        <f t="shared" si="1333"/>
        <v/>
      </c>
      <c r="W3057" s="415" t="str">
        <f t="shared" si="1334"/>
        <v/>
      </c>
      <c r="X3057" s="240"/>
      <c r="Y3057" s="65" t="str">
        <f t="shared" si="1341"/>
        <v/>
      </c>
      <c r="Z3057" s="65" t="str">
        <f t="shared" si="1342"/>
        <v/>
      </c>
      <c r="AA3057" s="65" t="str">
        <f t="shared" si="1343"/>
        <v/>
      </c>
      <c r="AB3057" s="65" t="str">
        <f t="shared" si="1344"/>
        <v/>
      </c>
      <c r="AC3057" s="65" t="str">
        <f t="shared" si="1345"/>
        <v/>
      </c>
      <c r="AH3057" s="65" t="str">
        <f t="shared" si="1335"/>
        <v>1891111416</v>
      </c>
      <c r="AI3057" s="126">
        <v>18911114</v>
      </c>
      <c r="AJ3057" s="126" t="s">
        <v>4607</v>
      </c>
      <c r="AK3057" s="126">
        <v>16</v>
      </c>
      <c r="AL3057" s="126" t="s">
        <v>653</v>
      </c>
      <c r="AN3057" s="65" t="str">
        <f t="shared" si="1330"/>
        <v/>
      </c>
    </row>
    <row r="3058" spans="1:40" ht="15" thickTop="1" x14ac:dyDescent="0.25">
      <c r="A3058" s="384" t="s">
        <v>5378</v>
      </c>
      <c r="B3058" s="341" t="s">
        <v>22</v>
      </c>
      <c r="C3058" s="341" t="s">
        <v>4596</v>
      </c>
      <c r="D3058" s="341" t="str">
        <f t="shared" si="1350"/>
        <v>'Newton Heath'</v>
      </c>
      <c r="E3058" s="211">
        <v>18930923</v>
      </c>
      <c r="F3058" s="262">
        <v>1</v>
      </c>
      <c r="H3058" s="212"/>
      <c r="R3058" s="112" t="str">
        <f>IF(D3058="","", CONCATENATE("Update games set ", B3058, "= ",D3058," where game_id=", E3058))</f>
        <v>Update games set Opponent= 'Newton Heath' where game_id=18930923</v>
      </c>
      <c r="S3058" s="112" t="str">
        <f t="shared" si="1331"/>
        <v/>
      </c>
      <c r="T3058" s="112" t="str">
        <f t="shared" si="1332"/>
        <v/>
      </c>
      <c r="U3058" s="200" t="str">
        <f t="shared" si="1329"/>
        <v/>
      </c>
      <c r="V3058" s="112" t="str">
        <f t="shared" si="1333"/>
        <v/>
      </c>
      <c r="W3058" s="415" t="str">
        <f t="shared" si="1334"/>
        <v/>
      </c>
      <c r="Y3058" s="65" t="str">
        <f t="shared" si="1341"/>
        <v/>
      </c>
      <c r="Z3058" s="65" t="str">
        <f t="shared" si="1342"/>
        <v/>
      </c>
      <c r="AA3058" s="65" t="str">
        <f t="shared" si="1343"/>
        <v/>
      </c>
      <c r="AB3058" s="65" t="str">
        <f t="shared" si="1344"/>
        <v/>
      </c>
      <c r="AC3058" s="65" t="str">
        <f t="shared" si="1345"/>
        <v/>
      </c>
      <c r="AH3058" s="65" t="str">
        <f t="shared" si="1335"/>
        <v>189111191</v>
      </c>
      <c r="AI3058" s="65">
        <v>18911119</v>
      </c>
      <c r="AJ3058" s="65" t="s">
        <v>4607</v>
      </c>
      <c r="AK3058" s="65">
        <v>1</v>
      </c>
      <c r="AL3058" s="65" t="s">
        <v>2039</v>
      </c>
      <c r="AN3058" s="65" t="str">
        <f t="shared" si="1330"/>
        <v>update games set source = 'The Nottingham Forest Football Scrapbook' where game_id = 18930923</v>
      </c>
    </row>
    <row r="3059" spans="1:40" ht="16.8" customHeight="1" x14ac:dyDescent="0.25">
      <c r="A3059" s="384" t="s">
        <v>5378</v>
      </c>
      <c r="B3059" s="342" t="s">
        <v>4979</v>
      </c>
      <c r="C3059" s="342" t="str">
        <f>IF(C3058="", "", C3058)</f>
        <v>Newton Heath</v>
      </c>
      <c r="D3059" s="350" t="str">
        <f t="shared" si="1350"/>
        <v>'Newton Heath'</v>
      </c>
      <c r="E3059" s="211">
        <f>E3058</f>
        <v>18930923</v>
      </c>
      <c r="F3059" s="262">
        <v>2</v>
      </c>
      <c r="R3059" s="112" t="str">
        <f>IF(D3059="","", CONCATENATE("Update games set ", B3059, "= ",D3059," where game_id=", E3059))</f>
        <v>Update games set Opp_parent= 'Newton Heath' where game_id=18930923</v>
      </c>
      <c r="S3059" s="112" t="str">
        <f t="shared" si="1331"/>
        <v/>
      </c>
      <c r="T3059" s="112" t="str">
        <f t="shared" si="1332"/>
        <v/>
      </c>
      <c r="U3059" s="200" t="str">
        <f t="shared" si="1329"/>
        <v/>
      </c>
      <c r="V3059" s="112" t="str">
        <f t="shared" si="1333"/>
        <v/>
      </c>
      <c r="W3059" s="415" t="str">
        <f t="shared" si="1334"/>
        <v/>
      </c>
      <c r="Y3059" s="65" t="str">
        <f t="shared" si="1341"/>
        <v/>
      </c>
      <c r="Z3059" s="65" t="str">
        <f t="shared" si="1342"/>
        <v/>
      </c>
      <c r="AA3059" s="65" t="str">
        <f t="shared" si="1343"/>
        <v/>
      </c>
      <c r="AB3059" s="65" t="str">
        <f t="shared" si="1344"/>
        <v/>
      </c>
      <c r="AC3059" s="65" t="str">
        <f t="shared" si="1345"/>
        <v/>
      </c>
      <c r="AH3059" s="65" t="str">
        <f t="shared" si="1335"/>
        <v>189111192</v>
      </c>
      <c r="AI3059" s="65">
        <v>18911119</v>
      </c>
      <c r="AJ3059" s="65" t="s">
        <v>4607</v>
      </c>
      <c r="AK3059" s="65">
        <v>2</v>
      </c>
      <c r="AL3059" s="65" t="s">
        <v>3572</v>
      </c>
      <c r="AN3059" s="65" t="str">
        <f t="shared" si="1330"/>
        <v/>
      </c>
    </row>
    <row r="3060" spans="1:40" ht="16.8" customHeight="1" x14ac:dyDescent="0.25">
      <c r="A3060" s="384" t="s">
        <v>5378</v>
      </c>
      <c r="B3060" s="342" t="s">
        <v>2653</v>
      </c>
      <c r="D3060" s="350" t="str">
        <f t="shared" si="1350"/>
        <v/>
      </c>
      <c r="E3060" s="211">
        <f t="shared" ref="E3060:E3073" si="1354">E3059</f>
        <v>18930923</v>
      </c>
      <c r="F3060" s="262">
        <v>3</v>
      </c>
      <c r="R3060" s="112" t="str">
        <f>IF(D3060="","", CONCATENATE("Update games set ", B3060, "= ",D3060," where game_id=", E3060))</f>
        <v/>
      </c>
      <c r="S3060" s="112" t="str">
        <f t="shared" si="1331"/>
        <v/>
      </c>
      <c r="T3060" s="112" t="str">
        <f t="shared" si="1332"/>
        <v/>
      </c>
      <c r="U3060" s="200" t="str">
        <f t="shared" si="1329"/>
        <v/>
      </c>
      <c r="V3060" s="112" t="str">
        <f t="shared" si="1333"/>
        <v/>
      </c>
      <c r="W3060" s="415" t="str">
        <f t="shared" si="1334"/>
        <v/>
      </c>
      <c r="Y3060" s="65" t="str">
        <f t="shared" si="1341"/>
        <v/>
      </c>
      <c r="Z3060" s="65" t="str">
        <f t="shared" si="1342"/>
        <v/>
      </c>
      <c r="AA3060" s="65" t="str">
        <f t="shared" si="1343"/>
        <v/>
      </c>
      <c r="AB3060" s="65" t="str">
        <f t="shared" si="1344"/>
        <v/>
      </c>
      <c r="AC3060" s="65" t="str">
        <f t="shared" si="1345"/>
        <v/>
      </c>
      <c r="AH3060" s="65" t="str">
        <f t="shared" si="1335"/>
        <v>189111193</v>
      </c>
      <c r="AI3060" s="65">
        <v>18911119</v>
      </c>
      <c r="AJ3060" s="65" t="s">
        <v>4607</v>
      </c>
      <c r="AK3060" s="65">
        <v>3</v>
      </c>
      <c r="AL3060" s="65" t="s">
        <v>3596</v>
      </c>
      <c r="AN3060" s="65" t="str">
        <f t="shared" si="1330"/>
        <v/>
      </c>
    </row>
    <row r="3061" spans="1:40" ht="16.8" customHeight="1" x14ac:dyDescent="0.25">
      <c r="A3061" s="384" t="s">
        <v>5378</v>
      </c>
      <c r="B3061" s="342" t="s">
        <v>4978</v>
      </c>
      <c r="C3061" s="342" t="s">
        <v>0</v>
      </c>
      <c r="D3061" s="350" t="str">
        <f t="shared" si="1350"/>
        <v>'A'</v>
      </c>
      <c r="E3061" s="211">
        <f t="shared" si="1354"/>
        <v>18930923</v>
      </c>
      <c r="F3061" s="262">
        <v>4</v>
      </c>
      <c r="R3061" s="112" t="str">
        <f>IF(D3061="","", CONCATENATE("Update games set ", B3061, "= ",D3061," where game_id=", E3061))</f>
        <v>Update games set HAN= 'A' where game_id=18930923</v>
      </c>
      <c r="S3061" s="112" t="str">
        <f t="shared" si="1331"/>
        <v/>
      </c>
      <c r="T3061" s="112" t="str">
        <f t="shared" si="1332"/>
        <v/>
      </c>
      <c r="U3061" s="200" t="str">
        <f t="shared" si="1329"/>
        <v/>
      </c>
      <c r="V3061" s="112" t="str">
        <f t="shared" si="1333"/>
        <v/>
      </c>
      <c r="W3061" s="415" t="str">
        <f t="shared" si="1334"/>
        <v/>
      </c>
      <c r="Y3061" s="65" t="str">
        <f t="shared" si="1341"/>
        <v/>
      </c>
      <c r="Z3061" s="65" t="str">
        <f t="shared" si="1342"/>
        <v/>
      </c>
      <c r="AA3061" s="65" t="str">
        <f t="shared" si="1343"/>
        <v/>
      </c>
      <c r="AB3061" s="65" t="str">
        <f t="shared" si="1344"/>
        <v/>
      </c>
      <c r="AC3061" s="65" t="str">
        <f t="shared" si="1345"/>
        <v/>
      </c>
      <c r="AH3061" s="65" t="str">
        <f t="shared" si="1335"/>
        <v>189111194</v>
      </c>
      <c r="AI3061" s="65">
        <v>18911119</v>
      </c>
      <c r="AJ3061" s="65" t="s">
        <v>4607</v>
      </c>
      <c r="AK3061" s="65">
        <v>4</v>
      </c>
      <c r="AL3061" s="65" t="s">
        <v>3645</v>
      </c>
      <c r="AN3061" s="65" t="str">
        <f t="shared" si="1330"/>
        <v/>
      </c>
    </row>
    <row r="3062" spans="1:40" ht="16.8" customHeight="1" x14ac:dyDescent="0.25">
      <c r="A3062" s="384" t="s">
        <v>5378</v>
      </c>
      <c r="B3062" s="342" t="s">
        <v>5</v>
      </c>
      <c r="C3062" s="342">
        <v>1</v>
      </c>
      <c r="D3062" s="349">
        <f t="shared" si="1337"/>
        <v>1</v>
      </c>
      <c r="E3062" s="211">
        <f t="shared" si="1354"/>
        <v>18930923</v>
      </c>
      <c r="F3062" s="262">
        <v>5</v>
      </c>
      <c r="R3062" s="112" t="str">
        <f>IF(D3062="","", CONCATENATE("Update games set ", B3062, "= ",D3062," where game_id=", E3062))</f>
        <v>Update games set F= 1 where game_id=18930923</v>
      </c>
      <c r="S3062" s="112" t="str">
        <f t="shared" si="1331"/>
        <v/>
      </c>
      <c r="T3062" s="112" t="str">
        <f t="shared" si="1332"/>
        <v/>
      </c>
      <c r="U3062" s="200" t="str">
        <f t="shared" si="1329"/>
        <v/>
      </c>
      <c r="V3062" s="112" t="str">
        <f t="shared" si="1333"/>
        <v/>
      </c>
      <c r="W3062" s="415" t="str">
        <f t="shared" si="1334"/>
        <v/>
      </c>
      <c r="Y3062" s="65" t="str">
        <f t="shared" si="1341"/>
        <v/>
      </c>
      <c r="Z3062" s="65" t="str">
        <f t="shared" si="1342"/>
        <v/>
      </c>
      <c r="AA3062" s="65" t="str">
        <f t="shared" si="1343"/>
        <v/>
      </c>
      <c r="AB3062" s="65" t="str">
        <f t="shared" si="1344"/>
        <v/>
      </c>
      <c r="AC3062" s="65" t="str">
        <f t="shared" si="1345"/>
        <v/>
      </c>
      <c r="AH3062" s="65" t="str">
        <f t="shared" si="1335"/>
        <v>189111195</v>
      </c>
      <c r="AI3062" s="65">
        <v>18911119</v>
      </c>
      <c r="AJ3062" s="65" t="s">
        <v>4607</v>
      </c>
      <c r="AK3062" s="65">
        <v>5</v>
      </c>
      <c r="AL3062" s="65" t="s">
        <v>3590</v>
      </c>
      <c r="AN3062" s="65" t="str">
        <f t="shared" si="1330"/>
        <v/>
      </c>
    </row>
    <row r="3063" spans="1:40" ht="16.8" customHeight="1" x14ac:dyDescent="0.25">
      <c r="A3063" s="384" t="s">
        <v>5378</v>
      </c>
      <c r="B3063" s="342" t="s">
        <v>0</v>
      </c>
      <c r="C3063" s="342">
        <v>1</v>
      </c>
      <c r="D3063" s="349">
        <f t="shared" si="1337"/>
        <v>1</v>
      </c>
      <c r="E3063" s="211">
        <f t="shared" si="1354"/>
        <v>18930923</v>
      </c>
      <c r="F3063" s="262">
        <v>6</v>
      </c>
      <c r="R3063" s="112" t="str">
        <f>IF(D3063="","", CONCATENATE("Update games set ", B3063, "= ",D3063," where game_id=", E3063))</f>
        <v>Update games set A= 1 where game_id=18930923</v>
      </c>
      <c r="S3063" s="112" t="str">
        <f t="shared" si="1331"/>
        <v/>
      </c>
      <c r="T3063" s="112" t="str">
        <f t="shared" si="1332"/>
        <v/>
      </c>
      <c r="U3063" s="200" t="str">
        <f t="shared" si="1329"/>
        <v/>
      </c>
      <c r="V3063" s="112" t="str">
        <f t="shared" si="1333"/>
        <v/>
      </c>
      <c r="W3063" s="415" t="str">
        <f t="shared" si="1334"/>
        <v/>
      </c>
      <c r="Y3063" s="65" t="str">
        <f t="shared" si="1341"/>
        <v/>
      </c>
      <c r="Z3063" s="65" t="str">
        <f t="shared" si="1342"/>
        <v/>
      </c>
      <c r="AA3063" s="65" t="str">
        <f t="shared" si="1343"/>
        <v/>
      </c>
      <c r="AB3063" s="65" t="str">
        <f t="shared" si="1344"/>
        <v/>
      </c>
      <c r="AC3063" s="65" t="str">
        <f t="shared" si="1345"/>
        <v/>
      </c>
      <c r="AH3063" s="65" t="str">
        <f t="shared" si="1335"/>
        <v>189111196</v>
      </c>
      <c r="AI3063" s="65">
        <v>18911119</v>
      </c>
      <c r="AJ3063" s="65" t="s">
        <v>4607</v>
      </c>
      <c r="AK3063" s="65">
        <v>6</v>
      </c>
      <c r="AL3063" s="65" t="s">
        <v>2840</v>
      </c>
      <c r="AN3063" s="65" t="str">
        <f t="shared" si="1330"/>
        <v/>
      </c>
    </row>
    <row r="3064" spans="1:40" ht="16.8" customHeight="1" x14ac:dyDescent="0.25">
      <c r="A3064" s="384" t="s">
        <v>5378</v>
      </c>
      <c r="B3064" s="342" t="s">
        <v>23</v>
      </c>
      <c r="D3064" s="334" t="str">
        <f t="shared" ref="D3064" si="1355">IF(C3064="",IF(D3062&gt;D3063,"'W'",IF(D3062=D3063,"'D'","'L'")),_xlfn.CONCAT("'",C3064,"'"))</f>
        <v>'D'</v>
      </c>
      <c r="E3064" s="211">
        <f t="shared" si="1354"/>
        <v>18930923</v>
      </c>
      <c r="F3064" s="262">
        <v>7</v>
      </c>
      <c r="R3064" s="112" t="str">
        <f>IF(D3064="","", CONCATENATE("Update games set ", B3064, "= ",D3064," where game_id=", E3064))</f>
        <v>Update games set Result= 'D' where game_id=18930923</v>
      </c>
      <c r="S3064" s="112" t="str">
        <f t="shared" si="1331"/>
        <v/>
      </c>
      <c r="T3064" s="112" t="str">
        <f t="shared" si="1332"/>
        <v/>
      </c>
      <c r="U3064" s="200" t="str">
        <f t="shared" si="1329"/>
        <v/>
      </c>
      <c r="V3064" s="112" t="str">
        <f t="shared" si="1333"/>
        <v/>
      </c>
      <c r="W3064" s="415" t="str">
        <f t="shared" si="1334"/>
        <v/>
      </c>
      <c r="Y3064" s="65" t="str">
        <f t="shared" si="1341"/>
        <v/>
      </c>
      <c r="Z3064" s="65" t="str">
        <f t="shared" si="1342"/>
        <v/>
      </c>
      <c r="AA3064" s="65" t="str">
        <f t="shared" si="1343"/>
        <v/>
      </c>
      <c r="AB3064" s="65" t="str">
        <f t="shared" si="1344"/>
        <v/>
      </c>
      <c r="AC3064" s="65" t="str">
        <f t="shared" si="1345"/>
        <v/>
      </c>
      <c r="AH3064" s="65" t="str">
        <f t="shared" si="1335"/>
        <v>189111197</v>
      </c>
      <c r="AI3064" s="65">
        <v>18911119</v>
      </c>
      <c r="AJ3064" s="65" t="s">
        <v>4607</v>
      </c>
      <c r="AK3064" s="65">
        <v>7</v>
      </c>
      <c r="AL3064" s="65" t="s">
        <v>3435</v>
      </c>
      <c r="AN3064" s="65" t="str">
        <f t="shared" si="1330"/>
        <v/>
      </c>
    </row>
    <row r="3065" spans="1:40" ht="16.8" customHeight="1" x14ac:dyDescent="0.25">
      <c r="A3065" s="384" t="s">
        <v>5378</v>
      </c>
      <c r="B3065" s="342" t="s">
        <v>768</v>
      </c>
      <c r="C3065" s="342">
        <v>0</v>
      </c>
      <c r="D3065" s="349">
        <f t="shared" si="1339"/>
        <v>0</v>
      </c>
      <c r="E3065" s="211">
        <f t="shared" si="1354"/>
        <v>18930923</v>
      </c>
      <c r="F3065" s="262">
        <v>8</v>
      </c>
      <c r="R3065" s="112" t="str">
        <f>IF(D3065="","", CONCATENATE("Update games set ", B3065, "= ",D3065," where game_id=", E3065))</f>
        <v>Update games set HT_f= 0 where game_id=18930923</v>
      </c>
      <c r="S3065" s="112" t="str">
        <f t="shared" si="1331"/>
        <v/>
      </c>
      <c r="T3065" s="112" t="str">
        <f t="shared" si="1332"/>
        <v/>
      </c>
      <c r="U3065" s="200" t="str">
        <f t="shared" si="1329"/>
        <v/>
      </c>
      <c r="V3065" s="112" t="str">
        <f t="shared" si="1333"/>
        <v/>
      </c>
      <c r="W3065" s="415" t="str">
        <f t="shared" si="1334"/>
        <v/>
      </c>
      <c r="Y3065" s="65" t="str">
        <f t="shared" si="1341"/>
        <v/>
      </c>
      <c r="Z3065" s="65" t="str">
        <f t="shared" si="1342"/>
        <v/>
      </c>
      <c r="AA3065" s="65" t="str">
        <f t="shared" si="1343"/>
        <v/>
      </c>
      <c r="AB3065" s="65" t="str">
        <f t="shared" si="1344"/>
        <v/>
      </c>
      <c r="AC3065" s="65" t="str">
        <f t="shared" si="1345"/>
        <v/>
      </c>
      <c r="AH3065" s="65" t="str">
        <f t="shared" si="1335"/>
        <v>189111198</v>
      </c>
      <c r="AI3065" s="65">
        <v>18911119</v>
      </c>
      <c r="AJ3065" s="65" t="s">
        <v>4607</v>
      </c>
      <c r="AK3065" s="65">
        <v>8</v>
      </c>
      <c r="AL3065" s="65" t="s">
        <v>3653</v>
      </c>
      <c r="AN3065" s="65" t="str">
        <f t="shared" si="1330"/>
        <v/>
      </c>
    </row>
    <row r="3066" spans="1:40" ht="16.8" customHeight="1" x14ac:dyDescent="0.25">
      <c r="A3066" s="384" t="s">
        <v>5378</v>
      </c>
      <c r="B3066" s="342" t="s">
        <v>766</v>
      </c>
      <c r="C3066" s="342">
        <v>1</v>
      </c>
      <c r="D3066" s="349">
        <f t="shared" si="1339"/>
        <v>1</v>
      </c>
      <c r="E3066" s="211">
        <f t="shared" si="1354"/>
        <v>18930923</v>
      </c>
      <c r="F3066" s="262">
        <v>9</v>
      </c>
      <c r="G3066" s="194"/>
      <c r="H3066" s="194"/>
      <c r="N3066" s="417"/>
      <c r="O3066" s="194"/>
      <c r="P3066" s="194"/>
      <c r="R3066" s="112" t="str">
        <f>IF(D3066="","", CONCATENATE("Update games set ", B3066, "= ",D3066," where game_id=", E3066))</f>
        <v>Update games set HT_a= 1 where game_id=18930923</v>
      </c>
      <c r="S3066" s="112" t="str">
        <f t="shared" si="1331"/>
        <v/>
      </c>
      <c r="T3066" s="112" t="str">
        <f t="shared" si="1332"/>
        <v/>
      </c>
      <c r="U3066" s="200" t="str">
        <f t="shared" si="1329"/>
        <v/>
      </c>
      <c r="V3066" s="112" t="str">
        <f t="shared" si="1333"/>
        <v/>
      </c>
      <c r="W3066" s="415" t="str">
        <f t="shared" si="1334"/>
        <v/>
      </c>
      <c r="Y3066" s="65" t="str">
        <f t="shared" si="1341"/>
        <v/>
      </c>
      <c r="Z3066" s="65" t="str">
        <f t="shared" si="1342"/>
        <v/>
      </c>
      <c r="AA3066" s="65" t="str">
        <f t="shared" si="1343"/>
        <v/>
      </c>
      <c r="AB3066" s="65" t="str">
        <f t="shared" si="1344"/>
        <v/>
      </c>
      <c r="AC3066" s="65" t="str">
        <f t="shared" si="1345"/>
        <v/>
      </c>
      <c r="AH3066" s="65" t="str">
        <f t="shared" si="1335"/>
        <v>189111199</v>
      </c>
      <c r="AI3066" s="65">
        <v>18911119</v>
      </c>
      <c r="AJ3066" s="65" t="s">
        <v>4607</v>
      </c>
      <c r="AK3066" s="65">
        <v>9</v>
      </c>
      <c r="AL3066" s="65" t="s">
        <v>3296</v>
      </c>
      <c r="AN3066" s="65" t="str">
        <f t="shared" si="1330"/>
        <v/>
      </c>
    </row>
    <row r="3067" spans="1:40" ht="16.8" customHeight="1" x14ac:dyDescent="0.25">
      <c r="A3067" s="384" t="s">
        <v>5378</v>
      </c>
      <c r="B3067" s="342" t="s">
        <v>753</v>
      </c>
      <c r="C3067" s="351"/>
      <c r="D3067" s="350" t="str">
        <f t="shared" si="1340"/>
        <v/>
      </c>
      <c r="E3067" s="211">
        <f t="shared" si="1354"/>
        <v>18930923</v>
      </c>
      <c r="F3067" s="262">
        <v>10</v>
      </c>
      <c r="G3067" s="194"/>
      <c r="N3067" s="417"/>
      <c r="O3067" s="194"/>
      <c r="P3067" s="194"/>
      <c r="R3067" s="112" t="str">
        <f>IF(D3067="","", CONCATENATE("Update games set ", B3067, "= ",D3067," where game_id=", E3067))</f>
        <v/>
      </c>
      <c r="S3067" s="112" t="str">
        <f t="shared" si="1331"/>
        <v/>
      </c>
      <c r="T3067" s="112" t="str">
        <f t="shared" si="1332"/>
        <v/>
      </c>
      <c r="U3067" s="200" t="str">
        <f t="shared" si="1329"/>
        <v/>
      </c>
      <c r="V3067" s="112" t="str">
        <f t="shared" si="1333"/>
        <v/>
      </c>
      <c r="W3067" s="415" t="str">
        <f t="shared" si="1334"/>
        <v/>
      </c>
      <c r="Y3067" s="65" t="str">
        <f t="shared" si="1341"/>
        <v/>
      </c>
      <c r="Z3067" s="65" t="str">
        <f t="shared" si="1342"/>
        <v/>
      </c>
      <c r="AA3067" s="65" t="str">
        <f t="shared" si="1343"/>
        <v/>
      </c>
      <c r="AB3067" s="65" t="str">
        <f t="shared" si="1344"/>
        <v/>
      </c>
      <c r="AC3067" s="65" t="str">
        <f t="shared" si="1345"/>
        <v/>
      </c>
      <c r="AH3067" s="65" t="str">
        <f t="shared" si="1335"/>
        <v>1891111910</v>
      </c>
      <c r="AI3067" s="65">
        <v>18911119</v>
      </c>
      <c r="AJ3067" s="65" t="s">
        <v>4607</v>
      </c>
      <c r="AK3067" s="65">
        <v>10</v>
      </c>
      <c r="AL3067" s="65" t="s">
        <v>3632</v>
      </c>
      <c r="AN3067" s="65" t="str">
        <f t="shared" si="1330"/>
        <v/>
      </c>
    </row>
    <row r="3068" spans="1:40" ht="16.8" customHeight="1" x14ac:dyDescent="0.25">
      <c r="A3068" s="384" t="s">
        <v>5378</v>
      </c>
      <c r="B3068" s="342" t="s">
        <v>746</v>
      </c>
      <c r="C3068" s="351" t="s">
        <v>5062</v>
      </c>
      <c r="D3068" s="334" t="str">
        <f>CONCATENATE("'", LEFT(E3068,4),"-",MID(E3068,5,2),"-", MID(E3068,7,2), " ", C3068,"'")</f>
        <v>'1893-09-23 15:00'</v>
      </c>
      <c r="E3068" s="211">
        <f t="shared" si="1354"/>
        <v>18930923</v>
      </c>
      <c r="F3068" s="262">
        <v>11</v>
      </c>
      <c r="R3068" s="112" t="str">
        <f>IF(D3068="","", CONCATENATE("Update games set ", B3068, "= ",D3068," where game_id=", E3068))</f>
        <v>Update games set Game_date= '1893-09-23 15:00' where game_id=18930923</v>
      </c>
      <c r="S3068" s="112" t="str">
        <f t="shared" si="1331"/>
        <v/>
      </c>
      <c r="T3068" s="112" t="str">
        <f t="shared" si="1332"/>
        <v/>
      </c>
      <c r="U3068" s="200" t="str">
        <f t="shared" si="1329"/>
        <v/>
      </c>
      <c r="V3068" s="112" t="str">
        <f t="shared" si="1333"/>
        <v/>
      </c>
      <c r="W3068" s="415" t="str">
        <f t="shared" si="1334"/>
        <v/>
      </c>
      <c r="Y3068" s="65" t="str">
        <f t="shared" si="1341"/>
        <v/>
      </c>
      <c r="Z3068" s="65" t="str">
        <f t="shared" si="1342"/>
        <v/>
      </c>
      <c r="AA3068" s="65" t="str">
        <f t="shared" si="1343"/>
        <v/>
      </c>
      <c r="AB3068" s="65" t="str">
        <f t="shared" si="1344"/>
        <v/>
      </c>
      <c r="AC3068" s="65" t="str">
        <f t="shared" si="1345"/>
        <v/>
      </c>
      <c r="AH3068" s="65" t="str">
        <f t="shared" si="1335"/>
        <v>1891111911</v>
      </c>
      <c r="AI3068" s="65">
        <v>18911119</v>
      </c>
      <c r="AJ3068" s="65" t="s">
        <v>4607</v>
      </c>
      <c r="AK3068" s="65">
        <v>11</v>
      </c>
      <c r="AL3068" s="65" t="s">
        <v>3314</v>
      </c>
      <c r="AN3068" s="65" t="str">
        <f t="shared" si="1330"/>
        <v/>
      </c>
    </row>
    <row r="3069" spans="1:40" ht="16.8" customHeight="1" x14ac:dyDescent="0.25">
      <c r="A3069" s="384" t="s">
        <v>5378</v>
      </c>
      <c r="B3069" s="342" t="s">
        <v>25</v>
      </c>
      <c r="D3069" s="350" t="str">
        <f t="shared" si="1350"/>
        <v/>
      </c>
      <c r="E3069" s="211">
        <f t="shared" si="1354"/>
        <v>18930923</v>
      </c>
      <c r="F3069" s="262">
        <v>12</v>
      </c>
      <c r="G3069" s="212"/>
      <c r="H3069" s="212"/>
      <c r="N3069" s="416"/>
      <c r="O3069" s="212"/>
      <c r="P3069" s="212"/>
      <c r="R3069" s="112" t="str">
        <f>IF(D3069="","", CONCATENATE("Update games set ", B3069, "= ",D3069," where game_id=", E3069))</f>
        <v/>
      </c>
      <c r="S3069" s="112" t="str">
        <f t="shared" si="1331"/>
        <v/>
      </c>
      <c r="T3069" s="112" t="str">
        <f t="shared" si="1332"/>
        <v/>
      </c>
      <c r="U3069" s="200" t="str">
        <f t="shared" si="1329"/>
        <v/>
      </c>
      <c r="V3069" s="112" t="str">
        <f t="shared" si="1333"/>
        <v/>
      </c>
      <c r="W3069" s="415" t="str">
        <f t="shared" si="1334"/>
        <v/>
      </c>
      <c r="Y3069" s="65" t="str">
        <f t="shared" si="1341"/>
        <v/>
      </c>
      <c r="Z3069" s="65" t="str">
        <f t="shared" si="1342"/>
        <v/>
      </c>
      <c r="AA3069" s="65" t="str">
        <f t="shared" si="1343"/>
        <v/>
      </c>
      <c r="AB3069" s="65" t="str">
        <f t="shared" si="1344"/>
        <v/>
      </c>
      <c r="AC3069" s="65" t="str">
        <f t="shared" si="1345"/>
        <v/>
      </c>
      <c r="AH3069" s="65" t="str">
        <f t="shared" si="1335"/>
        <v>1891111912</v>
      </c>
      <c r="AI3069" s="65">
        <v>18911119</v>
      </c>
      <c r="AJ3069" s="65" t="s">
        <v>4607</v>
      </c>
      <c r="AK3069" s="65">
        <v>12</v>
      </c>
      <c r="AL3069" s="65" t="s">
        <v>653</v>
      </c>
      <c r="AN3069" s="65" t="str">
        <f t="shared" si="1330"/>
        <v/>
      </c>
    </row>
    <row r="3070" spans="1:40" ht="16.8" customHeight="1" x14ac:dyDescent="0.25">
      <c r="A3070" s="384" t="s">
        <v>5378</v>
      </c>
      <c r="B3070" s="342" t="s">
        <v>475</v>
      </c>
      <c r="C3070" s="342">
        <v>10000</v>
      </c>
      <c r="D3070" s="349">
        <f t="shared" si="1339"/>
        <v>10000</v>
      </c>
      <c r="E3070" s="211">
        <f t="shared" si="1354"/>
        <v>18930923</v>
      </c>
      <c r="F3070" s="262">
        <v>13</v>
      </c>
      <c r="R3070" s="112" t="str">
        <f>IF(D3070="","", CONCATENATE("Update games set ", B3070, "= ",D3070," where game_id=", E3070))</f>
        <v>Update games set Att= 10000 where game_id=18930923</v>
      </c>
      <c r="S3070" s="112" t="str">
        <f t="shared" si="1331"/>
        <v/>
      </c>
      <c r="T3070" s="112" t="str">
        <f t="shared" si="1332"/>
        <v/>
      </c>
      <c r="U3070" s="200" t="str">
        <f t="shared" si="1329"/>
        <v/>
      </c>
      <c r="V3070" s="112" t="str">
        <f t="shared" si="1333"/>
        <v/>
      </c>
      <c r="W3070" s="415" t="str">
        <f t="shared" si="1334"/>
        <v/>
      </c>
      <c r="Y3070" s="65" t="str">
        <f t="shared" si="1341"/>
        <v/>
      </c>
      <c r="Z3070" s="65" t="str">
        <f t="shared" si="1342"/>
        <v/>
      </c>
      <c r="AA3070" s="65" t="str">
        <f t="shared" si="1343"/>
        <v/>
      </c>
      <c r="AB3070" s="65" t="str">
        <f t="shared" si="1344"/>
        <v/>
      </c>
      <c r="AC3070" s="65" t="str">
        <f t="shared" si="1345"/>
        <v/>
      </c>
      <c r="AH3070" s="65" t="str">
        <f t="shared" si="1335"/>
        <v>1891111913</v>
      </c>
      <c r="AI3070" s="65">
        <v>18911119</v>
      </c>
      <c r="AJ3070" s="65" t="s">
        <v>4607</v>
      </c>
      <c r="AK3070" s="65">
        <v>13</v>
      </c>
      <c r="AL3070" s="65" t="s">
        <v>653</v>
      </c>
      <c r="AN3070" s="65" t="str">
        <f t="shared" si="1330"/>
        <v/>
      </c>
    </row>
    <row r="3071" spans="1:40" ht="16.8" customHeight="1" x14ac:dyDescent="0.25">
      <c r="A3071" s="384" t="s">
        <v>5378</v>
      </c>
      <c r="B3071" s="342" t="s">
        <v>20</v>
      </c>
      <c r="D3071" s="350" t="str">
        <f t="shared" si="1350"/>
        <v/>
      </c>
      <c r="E3071" s="211">
        <f t="shared" si="1354"/>
        <v>18930923</v>
      </c>
      <c r="F3071" s="262">
        <v>14</v>
      </c>
      <c r="R3071" s="112" t="str">
        <f>IF(D3071="","", CONCATENATE("Update games set ", B3071, "= ",D3071," where game_id=", E3071))</f>
        <v/>
      </c>
      <c r="S3071" s="112" t="str">
        <f t="shared" si="1331"/>
        <v/>
      </c>
      <c r="T3071" s="112" t="str">
        <f t="shared" si="1332"/>
        <v/>
      </c>
      <c r="U3071" s="200" t="str">
        <f t="shared" si="1329"/>
        <v/>
      </c>
      <c r="V3071" s="112" t="str">
        <f t="shared" si="1333"/>
        <v/>
      </c>
      <c r="W3071" s="415" t="str">
        <f t="shared" si="1334"/>
        <v/>
      </c>
      <c r="Y3071" s="65" t="str">
        <f t="shared" si="1341"/>
        <v/>
      </c>
      <c r="Z3071" s="65" t="str">
        <f t="shared" si="1342"/>
        <v/>
      </c>
      <c r="AA3071" s="65" t="str">
        <f t="shared" si="1343"/>
        <v/>
      </c>
      <c r="AB3071" s="65" t="str">
        <f t="shared" si="1344"/>
        <v/>
      </c>
      <c r="AC3071" s="65" t="str">
        <f t="shared" si="1345"/>
        <v/>
      </c>
      <c r="AH3071" s="65" t="str">
        <f t="shared" si="1335"/>
        <v>1891111914</v>
      </c>
      <c r="AI3071" s="65">
        <v>18911119</v>
      </c>
      <c r="AJ3071" s="65" t="s">
        <v>4607</v>
      </c>
      <c r="AK3071" s="65">
        <v>14</v>
      </c>
      <c r="AL3071" s="65" t="s">
        <v>653</v>
      </c>
      <c r="AN3071" s="65" t="str">
        <f t="shared" si="1330"/>
        <v/>
      </c>
    </row>
    <row r="3072" spans="1:40" ht="16.8" customHeight="1" x14ac:dyDescent="0.25">
      <c r="A3072" s="384" t="s">
        <v>5378</v>
      </c>
      <c r="B3072" s="342" t="s">
        <v>4882</v>
      </c>
      <c r="C3072" s="342" t="str">
        <f>IF(C3071="", "", C3071)</f>
        <v/>
      </c>
      <c r="D3072" s="350" t="str">
        <f t="shared" si="1350"/>
        <v/>
      </c>
      <c r="E3072" s="211">
        <f t="shared" si="1354"/>
        <v>18930923</v>
      </c>
      <c r="F3072" s="262">
        <v>15</v>
      </c>
      <c r="R3072" s="112" t="str">
        <f>IF(D3072="","", CONCATENATE("Update games set ", B3072, "= ",D3072," where game_id=", E3072))</f>
        <v/>
      </c>
      <c r="S3072" s="112" t="str">
        <f t="shared" si="1331"/>
        <v/>
      </c>
      <c r="T3072" s="112" t="str">
        <f t="shared" si="1332"/>
        <v/>
      </c>
      <c r="U3072" s="200" t="str">
        <f t="shared" si="1329"/>
        <v/>
      </c>
      <c r="V3072" s="112" t="str">
        <f t="shared" si="1333"/>
        <v/>
      </c>
      <c r="W3072" s="415" t="str">
        <f t="shared" si="1334"/>
        <v/>
      </c>
      <c r="Y3072" s="65" t="str">
        <f t="shared" si="1341"/>
        <v/>
      </c>
      <c r="Z3072" s="65" t="str">
        <f t="shared" si="1342"/>
        <v/>
      </c>
      <c r="AA3072" s="65" t="str">
        <f t="shared" si="1343"/>
        <v/>
      </c>
      <c r="AB3072" s="65" t="str">
        <f t="shared" si="1344"/>
        <v/>
      </c>
      <c r="AC3072" s="65" t="str">
        <f t="shared" si="1345"/>
        <v/>
      </c>
      <c r="AH3072" s="65" t="str">
        <f t="shared" si="1335"/>
        <v>1891111915</v>
      </c>
      <c r="AI3072" s="65">
        <v>18911119</v>
      </c>
      <c r="AJ3072" s="65" t="s">
        <v>4607</v>
      </c>
      <c r="AK3072" s="65">
        <v>15</v>
      </c>
      <c r="AL3072" s="65" t="s">
        <v>653</v>
      </c>
      <c r="AN3072" s="65" t="str">
        <f t="shared" si="1330"/>
        <v/>
      </c>
    </row>
    <row r="3073" spans="1:40" s="126" customFormat="1" ht="16.8" customHeight="1" thickBot="1" x14ac:dyDescent="0.3">
      <c r="A3073" s="384" t="s">
        <v>5378</v>
      </c>
      <c r="B3073" s="116" t="s">
        <v>115</v>
      </c>
      <c r="C3073" s="352"/>
      <c r="D3073" s="370" t="str">
        <f t="shared" ref="D3073" si="1356">IF(MID(E3073,5,2)*1&gt;6,_xlfn.CONCAT("'",LEFT(E3073,4),"-",MID(E3073,3,2)+1,"'"),_xlfn.CONCAT("'",LEFT(E3073,4)-1,"-",MID(E3073,3,2),"'"))</f>
        <v>'1893-94'</v>
      </c>
      <c r="E3073" s="214">
        <f t="shared" si="1354"/>
        <v>18930923</v>
      </c>
      <c r="F3073" s="266">
        <v>16</v>
      </c>
      <c r="G3073" s="343"/>
      <c r="H3073" s="343"/>
      <c r="I3073" s="267"/>
      <c r="J3073" s="214"/>
      <c r="K3073" s="266"/>
      <c r="L3073" s="266"/>
      <c r="M3073" s="266"/>
      <c r="N3073" s="419"/>
      <c r="O3073" s="343"/>
      <c r="P3073" s="343"/>
      <c r="Q3073" s="346"/>
      <c r="R3073" s="112" t="str">
        <f>IF(D3073="","", CONCATENATE("Update games set ", B3073, "= ",D3073," where game_id=", E3073))</f>
        <v>Update games set Season= '1893-94' where game_id=18930923</v>
      </c>
      <c r="S3073" s="112" t="str">
        <f t="shared" si="1331"/>
        <v/>
      </c>
      <c r="T3073" s="112" t="str">
        <f t="shared" si="1332"/>
        <v/>
      </c>
      <c r="U3073" s="200" t="str">
        <f t="shared" si="1329"/>
        <v/>
      </c>
      <c r="V3073" s="112" t="str">
        <f t="shared" si="1333"/>
        <v/>
      </c>
      <c r="W3073" s="415" t="str">
        <f t="shared" si="1334"/>
        <v/>
      </c>
      <c r="X3073" s="240"/>
      <c r="Y3073" s="65" t="str">
        <f t="shared" si="1341"/>
        <v/>
      </c>
      <c r="Z3073" s="65" t="str">
        <f t="shared" si="1342"/>
        <v/>
      </c>
      <c r="AA3073" s="65" t="str">
        <f t="shared" si="1343"/>
        <v/>
      </c>
      <c r="AB3073" s="65" t="str">
        <f t="shared" si="1344"/>
        <v/>
      </c>
      <c r="AC3073" s="65" t="str">
        <f t="shared" si="1345"/>
        <v/>
      </c>
      <c r="AH3073" s="65" t="str">
        <f t="shared" si="1335"/>
        <v>1891111916</v>
      </c>
      <c r="AI3073" s="126">
        <v>18911119</v>
      </c>
      <c r="AJ3073" s="126" t="s">
        <v>4607</v>
      </c>
      <c r="AK3073" s="126">
        <v>16</v>
      </c>
      <c r="AL3073" s="126" t="s">
        <v>653</v>
      </c>
      <c r="AN3073" s="65" t="str">
        <f t="shared" si="1330"/>
        <v/>
      </c>
    </row>
    <row r="3074" spans="1:40" ht="15" thickTop="1" x14ac:dyDescent="0.25">
      <c r="A3074" s="384" t="s">
        <v>5378</v>
      </c>
      <c r="B3074" s="341" t="s">
        <v>22</v>
      </c>
      <c r="C3074" s="341" t="s">
        <v>163</v>
      </c>
      <c r="D3074" s="341" t="str">
        <f t="shared" si="1350"/>
        <v>'Notts County'</v>
      </c>
      <c r="E3074" s="211">
        <v>18931226</v>
      </c>
      <c r="F3074" s="262">
        <v>1</v>
      </c>
      <c r="H3074" s="212"/>
      <c r="R3074" s="112" t="str">
        <f>IF(D3074="","", CONCATENATE("Update games set ", B3074, "= ",D3074," where game_id=", E3074))</f>
        <v>Update games set Opponent= 'Notts County' where game_id=18931226</v>
      </c>
      <c r="S3074" s="112" t="str">
        <f t="shared" si="1331"/>
        <v/>
      </c>
      <c r="T3074" s="112" t="str">
        <f t="shared" si="1332"/>
        <v/>
      </c>
      <c r="U3074" s="200" t="str">
        <f t="shared" ref="U3074:U3137" si="1357">IF(I3074="", "", Y3074&amp;Z3074&amp;AA3074&amp;AB3074&amp;AC3074)</f>
        <v/>
      </c>
      <c r="V3074" s="112" t="str">
        <f t="shared" si="1333"/>
        <v/>
      </c>
      <c r="W3074" s="415" t="str">
        <f t="shared" si="1334"/>
        <v/>
      </c>
      <c r="Y3074" s="65" t="str">
        <f t="shared" si="1341"/>
        <v/>
      </c>
      <c r="Z3074" s="65" t="str">
        <f t="shared" si="1342"/>
        <v/>
      </c>
      <c r="AA3074" s="65" t="str">
        <f t="shared" si="1343"/>
        <v/>
      </c>
      <c r="AB3074" s="65" t="str">
        <f t="shared" si="1344"/>
        <v/>
      </c>
      <c r="AC3074" s="65" t="str">
        <f t="shared" si="1345"/>
        <v/>
      </c>
      <c r="AH3074" s="65" t="str">
        <f t="shared" si="1335"/>
        <v>189111211</v>
      </c>
      <c r="AI3074" s="65">
        <v>18911121</v>
      </c>
      <c r="AJ3074" s="65" t="s">
        <v>36</v>
      </c>
      <c r="AK3074" s="65">
        <v>1</v>
      </c>
      <c r="AL3074" s="65" t="s">
        <v>2039</v>
      </c>
      <c r="AN3074" s="65" t="str">
        <f t="shared" ref="AN3074:AN3137" si="1358">IF(F3074=1, _xlfn.CONCAT("update games set source = 'The Nottingham Forest Football Scrapbook' where game_id = ", E3074), "")</f>
        <v>update games set source = 'The Nottingham Forest Football Scrapbook' where game_id = 18931226</v>
      </c>
    </row>
    <row r="3075" spans="1:40" ht="16.8" customHeight="1" x14ac:dyDescent="0.25">
      <c r="A3075" s="384" t="s">
        <v>5378</v>
      </c>
      <c r="B3075" s="342" t="s">
        <v>4979</v>
      </c>
      <c r="C3075" s="342" t="str">
        <f>IF(C3074="", "", C3074)</f>
        <v>Notts County</v>
      </c>
      <c r="D3075" s="350" t="str">
        <f t="shared" si="1350"/>
        <v>'Notts County'</v>
      </c>
      <c r="E3075" s="211">
        <f>E3074</f>
        <v>18931226</v>
      </c>
      <c r="F3075" s="262">
        <v>2</v>
      </c>
      <c r="R3075" s="112" t="str">
        <f>IF(D3075="","", CONCATENATE("Update games set ", B3075, "= ",D3075," where game_id=", E3075))</f>
        <v>Update games set Opp_parent= 'Notts County' where game_id=18931226</v>
      </c>
      <c r="S3075" s="112" t="str">
        <f t="shared" ref="S3075:S3138" si="1359">IF(G3075="","",CONCATENATE("Update lineups set player_name = '",SUBSTITUTE(G3075,"'","''"),"', raw_name = '",SUBSTITUTE(G3075,"'","''"),"' where game_id = ",E3075," and player_order = ",F3075))</f>
        <v/>
      </c>
      <c r="T3075" s="112" t="str">
        <f t="shared" ref="T3075:T3138" si="1360">IF(J3075="","", CONCATENATE("insert into goals (game_id, goal_order, scorer_name, goal_min) values (",E3075, ", ", I3075,", '",J3075,")"))</f>
        <v/>
      </c>
      <c r="U3075" s="200" t="str">
        <f t="shared" si="1357"/>
        <v/>
      </c>
      <c r="V3075" s="112" t="str">
        <f t="shared" ref="V3075:V3138" si="1361">IF(N3075="","", CONCATENATE("insert into games_sources (game_id, source_order, source_name, source_link) values (",E3075, ", ", N3075,", '",O3075,"', '",P3075,"')"))</f>
        <v/>
      </c>
      <c r="W3075" s="415" t="str">
        <f t="shared" ref="W3075:W3138" si="1362">IF(N3075="","",CONCATENATE("update games_sources set  source_name = '",O3075,"', source_link = '",P3075,"' where game_id = ",E3075," and source_order = ",N3075))</f>
        <v/>
      </c>
      <c r="Y3075" s="65" t="str">
        <f t="shared" si="1341"/>
        <v/>
      </c>
      <c r="Z3075" s="65" t="str">
        <f t="shared" si="1342"/>
        <v/>
      </c>
      <c r="AA3075" s="65" t="str">
        <f t="shared" si="1343"/>
        <v/>
      </c>
      <c r="AB3075" s="65" t="str">
        <f t="shared" si="1344"/>
        <v/>
      </c>
      <c r="AC3075" s="65" t="str">
        <f t="shared" si="1345"/>
        <v/>
      </c>
      <c r="AH3075" s="65" t="str">
        <f t="shared" ref="AH3075:AH3121" si="1363">_xlfn.CONCAT(AI3075,AK3075)</f>
        <v>189111212</v>
      </c>
      <c r="AI3075" s="65">
        <v>18911121</v>
      </c>
      <c r="AJ3075" s="65" t="s">
        <v>36</v>
      </c>
      <c r="AK3075" s="65">
        <v>2</v>
      </c>
      <c r="AL3075" s="65" t="s">
        <v>3572</v>
      </c>
      <c r="AN3075" s="65" t="str">
        <f t="shared" si="1358"/>
        <v/>
      </c>
    </row>
    <row r="3076" spans="1:40" ht="16.8" customHeight="1" x14ac:dyDescent="0.25">
      <c r="A3076" s="384" t="s">
        <v>5378</v>
      </c>
      <c r="B3076" s="342" t="s">
        <v>2653</v>
      </c>
      <c r="C3076" s="342" t="s">
        <v>663</v>
      </c>
      <c r="D3076" s="350" t="str">
        <f t="shared" si="1350"/>
        <v>'Friendly'</v>
      </c>
      <c r="E3076" s="211">
        <f t="shared" ref="E3076:E3089" si="1364">E3075</f>
        <v>18931226</v>
      </c>
      <c r="F3076" s="262">
        <v>3</v>
      </c>
      <c r="R3076" s="112" t="str">
        <f>IF(D3076="","", CONCATENATE("Update games set ", B3076, "= ",D3076," where game_id=", E3076))</f>
        <v>Update games set Game_type= 'Friendly' where game_id=18931226</v>
      </c>
      <c r="S3076" s="112" t="str">
        <f t="shared" si="1359"/>
        <v/>
      </c>
      <c r="T3076" s="112" t="str">
        <f t="shared" si="1360"/>
        <v/>
      </c>
      <c r="U3076" s="200" t="str">
        <f t="shared" si="1357"/>
        <v/>
      </c>
      <c r="V3076" s="112" t="str">
        <f t="shared" si="1361"/>
        <v/>
      </c>
      <c r="W3076" s="415" t="str">
        <f t="shared" si="1362"/>
        <v/>
      </c>
      <c r="Y3076" s="65" t="str">
        <f t="shared" si="1341"/>
        <v/>
      </c>
      <c r="Z3076" s="65" t="str">
        <f t="shared" si="1342"/>
        <v/>
      </c>
      <c r="AA3076" s="65" t="str">
        <f t="shared" si="1343"/>
        <v/>
      </c>
      <c r="AB3076" s="65" t="str">
        <f t="shared" si="1344"/>
        <v/>
      </c>
      <c r="AC3076" s="65" t="str">
        <f t="shared" si="1345"/>
        <v/>
      </c>
      <c r="AH3076" s="65" t="str">
        <f t="shared" si="1363"/>
        <v>189111213</v>
      </c>
      <c r="AI3076" s="65">
        <v>18911121</v>
      </c>
      <c r="AJ3076" s="65" t="s">
        <v>36</v>
      </c>
      <c r="AK3076" s="65">
        <v>3</v>
      </c>
      <c r="AL3076" s="65" t="s">
        <v>3596</v>
      </c>
      <c r="AN3076" s="65" t="str">
        <f t="shared" si="1358"/>
        <v/>
      </c>
    </row>
    <row r="3077" spans="1:40" ht="16.8" customHeight="1" x14ac:dyDescent="0.25">
      <c r="A3077" s="384" t="s">
        <v>5378</v>
      </c>
      <c r="B3077" s="342" t="s">
        <v>4978</v>
      </c>
      <c r="C3077" s="342" t="s">
        <v>0</v>
      </c>
      <c r="D3077" s="350" t="str">
        <f t="shared" si="1350"/>
        <v>'A'</v>
      </c>
      <c r="E3077" s="211">
        <f t="shared" si="1364"/>
        <v>18931226</v>
      </c>
      <c r="F3077" s="262">
        <v>4</v>
      </c>
      <c r="R3077" s="112" t="str">
        <f>IF(D3077="","", CONCATENATE("Update games set ", B3077, "= ",D3077," where game_id=", E3077))</f>
        <v>Update games set HAN= 'A' where game_id=18931226</v>
      </c>
      <c r="S3077" s="112" t="str">
        <f t="shared" si="1359"/>
        <v/>
      </c>
      <c r="T3077" s="112" t="str">
        <f t="shared" si="1360"/>
        <v/>
      </c>
      <c r="U3077" s="200" t="str">
        <f t="shared" si="1357"/>
        <v/>
      </c>
      <c r="V3077" s="112" t="str">
        <f t="shared" si="1361"/>
        <v/>
      </c>
      <c r="W3077" s="415" t="str">
        <f t="shared" si="1362"/>
        <v/>
      </c>
      <c r="Y3077" s="65" t="str">
        <f t="shared" si="1341"/>
        <v/>
      </c>
      <c r="Z3077" s="65" t="str">
        <f t="shared" si="1342"/>
        <v/>
      </c>
      <c r="AA3077" s="65" t="str">
        <f t="shared" si="1343"/>
        <v/>
      </c>
      <c r="AB3077" s="65" t="str">
        <f t="shared" si="1344"/>
        <v/>
      </c>
      <c r="AC3077" s="65" t="str">
        <f t="shared" si="1345"/>
        <v/>
      </c>
      <c r="AH3077" s="65" t="str">
        <f t="shared" si="1363"/>
        <v>189111214</v>
      </c>
      <c r="AI3077" s="65">
        <v>18911121</v>
      </c>
      <c r="AJ3077" s="65" t="s">
        <v>36</v>
      </c>
      <c r="AK3077" s="65">
        <v>4</v>
      </c>
      <c r="AL3077" s="65" t="s">
        <v>3590</v>
      </c>
      <c r="AN3077" s="65" t="str">
        <f t="shared" si="1358"/>
        <v/>
      </c>
    </row>
    <row r="3078" spans="1:40" ht="16.8" customHeight="1" x14ac:dyDescent="0.25">
      <c r="A3078" s="384" t="s">
        <v>5378</v>
      </c>
      <c r="B3078" s="342" t="s">
        <v>5</v>
      </c>
      <c r="C3078" s="342">
        <v>1</v>
      </c>
      <c r="D3078" s="349">
        <f t="shared" ref="D3078:D3111" si="1365">IF(C3078="", "", C3078)</f>
        <v>1</v>
      </c>
      <c r="E3078" s="211">
        <f t="shared" si="1364"/>
        <v>18931226</v>
      </c>
      <c r="F3078" s="262">
        <v>5</v>
      </c>
      <c r="R3078" s="112" t="str">
        <f>IF(D3078="","", CONCATENATE("Update games set ", B3078, "= ",D3078," where game_id=", E3078))</f>
        <v>Update games set F= 1 where game_id=18931226</v>
      </c>
      <c r="S3078" s="112" t="str">
        <f t="shared" si="1359"/>
        <v/>
      </c>
      <c r="T3078" s="112" t="str">
        <f t="shared" si="1360"/>
        <v/>
      </c>
      <c r="U3078" s="200" t="str">
        <f t="shared" si="1357"/>
        <v/>
      </c>
      <c r="V3078" s="112" t="str">
        <f t="shared" si="1361"/>
        <v/>
      </c>
      <c r="W3078" s="415" t="str">
        <f t="shared" si="1362"/>
        <v/>
      </c>
      <c r="Y3078" s="65" t="str">
        <f t="shared" si="1341"/>
        <v/>
      </c>
      <c r="Z3078" s="65" t="str">
        <f t="shared" si="1342"/>
        <v/>
      </c>
      <c r="AA3078" s="65" t="str">
        <f t="shared" si="1343"/>
        <v/>
      </c>
      <c r="AB3078" s="65" t="str">
        <f t="shared" si="1344"/>
        <v/>
      </c>
      <c r="AC3078" s="65" t="str">
        <f t="shared" si="1345"/>
        <v/>
      </c>
      <c r="AH3078" s="65" t="str">
        <f t="shared" si="1363"/>
        <v>189111215</v>
      </c>
      <c r="AI3078" s="65">
        <v>18911121</v>
      </c>
      <c r="AJ3078" s="65" t="s">
        <v>36</v>
      </c>
      <c r="AK3078" s="65">
        <v>5</v>
      </c>
      <c r="AL3078" s="65" t="s">
        <v>3468</v>
      </c>
      <c r="AN3078" s="65" t="str">
        <f t="shared" si="1358"/>
        <v/>
      </c>
    </row>
    <row r="3079" spans="1:40" ht="16.8" customHeight="1" x14ac:dyDescent="0.25">
      <c r="A3079" s="384" t="s">
        <v>5378</v>
      </c>
      <c r="B3079" s="342" t="s">
        <v>0</v>
      </c>
      <c r="C3079" s="342">
        <v>1</v>
      </c>
      <c r="D3079" s="349">
        <f t="shared" si="1365"/>
        <v>1</v>
      </c>
      <c r="E3079" s="211">
        <f t="shared" si="1364"/>
        <v>18931226</v>
      </c>
      <c r="F3079" s="262">
        <v>6</v>
      </c>
      <c r="R3079" s="112" t="str">
        <f>IF(D3079="","", CONCATENATE("Update games set ", B3079, "= ",D3079," where game_id=", E3079))</f>
        <v>Update games set A= 1 where game_id=18931226</v>
      </c>
      <c r="S3079" s="112" t="str">
        <f t="shared" si="1359"/>
        <v/>
      </c>
      <c r="T3079" s="112" t="str">
        <f t="shared" si="1360"/>
        <v/>
      </c>
      <c r="U3079" s="200" t="str">
        <f t="shared" si="1357"/>
        <v/>
      </c>
      <c r="V3079" s="112" t="str">
        <f t="shared" si="1361"/>
        <v/>
      </c>
      <c r="W3079" s="415" t="str">
        <f t="shared" si="1362"/>
        <v/>
      </c>
      <c r="Y3079" s="65" t="str">
        <f t="shared" si="1341"/>
        <v/>
      </c>
      <c r="Z3079" s="65" t="str">
        <f t="shared" si="1342"/>
        <v/>
      </c>
      <c r="AA3079" s="65" t="str">
        <f t="shared" si="1343"/>
        <v/>
      </c>
      <c r="AB3079" s="65" t="str">
        <f t="shared" si="1344"/>
        <v/>
      </c>
      <c r="AC3079" s="65" t="str">
        <f t="shared" si="1345"/>
        <v/>
      </c>
      <c r="AH3079" s="65" t="str">
        <f t="shared" si="1363"/>
        <v>189111216</v>
      </c>
      <c r="AI3079" s="65">
        <v>18911121</v>
      </c>
      <c r="AJ3079" s="65" t="s">
        <v>36</v>
      </c>
      <c r="AK3079" s="65">
        <v>6</v>
      </c>
      <c r="AL3079" s="65" t="s">
        <v>2840</v>
      </c>
      <c r="AN3079" s="65" t="str">
        <f t="shared" si="1358"/>
        <v/>
      </c>
    </row>
    <row r="3080" spans="1:40" ht="16.8" customHeight="1" x14ac:dyDescent="0.25">
      <c r="A3080" s="384" t="s">
        <v>5378</v>
      </c>
      <c r="B3080" s="342" t="s">
        <v>23</v>
      </c>
      <c r="D3080" s="334" t="str">
        <f t="shared" ref="D3080" si="1366">IF(C3080="",IF(D3078&gt;D3079,"'W'",IF(D3078=D3079,"'D'","'L'")),_xlfn.CONCAT("'",C3080,"'"))</f>
        <v>'D'</v>
      </c>
      <c r="E3080" s="211">
        <f t="shared" si="1364"/>
        <v>18931226</v>
      </c>
      <c r="F3080" s="262">
        <v>7</v>
      </c>
      <c r="R3080" s="112" t="str">
        <f>IF(D3080="","", CONCATENATE("Update games set ", B3080, "= ",D3080," where game_id=", E3080))</f>
        <v>Update games set Result= 'D' where game_id=18931226</v>
      </c>
      <c r="S3080" s="112" t="str">
        <f t="shared" si="1359"/>
        <v/>
      </c>
      <c r="T3080" s="112" t="str">
        <f t="shared" si="1360"/>
        <v/>
      </c>
      <c r="U3080" s="200" t="str">
        <f t="shared" si="1357"/>
        <v/>
      </c>
      <c r="V3080" s="112" t="str">
        <f t="shared" si="1361"/>
        <v/>
      </c>
      <c r="W3080" s="415" t="str">
        <f t="shared" si="1362"/>
        <v/>
      </c>
      <c r="Y3080" s="65" t="str">
        <f t="shared" si="1341"/>
        <v/>
      </c>
      <c r="Z3080" s="65" t="str">
        <f t="shared" si="1342"/>
        <v/>
      </c>
      <c r="AA3080" s="65" t="str">
        <f t="shared" si="1343"/>
        <v/>
      </c>
      <c r="AB3080" s="65" t="str">
        <f t="shared" si="1344"/>
        <v/>
      </c>
      <c r="AC3080" s="65" t="str">
        <f t="shared" si="1345"/>
        <v/>
      </c>
      <c r="AH3080" s="65" t="str">
        <f t="shared" si="1363"/>
        <v>189111217</v>
      </c>
      <c r="AI3080" s="65">
        <v>18911121</v>
      </c>
      <c r="AJ3080" s="65" t="s">
        <v>36</v>
      </c>
      <c r="AK3080" s="65">
        <v>7</v>
      </c>
      <c r="AL3080" s="65" t="s">
        <v>3435</v>
      </c>
      <c r="AN3080" s="65" t="str">
        <f t="shared" si="1358"/>
        <v/>
      </c>
    </row>
    <row r="3081" spans="1:40" ht="16.8" customHeight="1" x14ac:dyDescent="0.25">
      <c r="A3081" s="384" t="s">
        <v>5378</v>
      </c>
      <c r="B3081" s="342" t="s">
        <v>768</v>
      </c>
      <c r="D3081" s="349" t="str">
        <f t="shared" ref="D3081:D3118" si="1367">IF(C3081="", "", C3081)</f>
        <v/>
      </c>
      <c r="E3081" s="211">
        <f t="shared" si="1364"/>
        <v>18931226</v>
      </c>
      <c r="F3081" s="262">
        <v>8</v>
      </c>
      <c r="R3081" s="112" t="str">
        <f>IF(D3081="","", CONCATENATE("Update games set ", B3081, "= ",D3081," where game_id=", E3081))</f>
        <v/>
      </c>
      <c r="S3081" s="112" t="str">
        <f t="shared" si="1359"/>
        <v/>
      </c>
      <c r="T3081" s="112" t="str">
        <f t="shared" si="1360"/>
        <v/>
      </c>
      <c r="U3081" s="200" t="str">
        <f t="shared" si="1357"/>
        <v/>
      </c>
      <c r="V3081" s="112" t="str">
        <f t="shared" si="1361"/>
        <v/>
      </c>
      <c r="W3081" s="415" t="str">
        <f t="shared" si="1362"/>
        <v/>
      </c>
      <c r="Y3081" s="65" t="str">
        <f t="shared" si="1341"/>
        <v/>
      </c>
      <c r="Z3081" s="65" t="str">
        <f t="shared" si="1342"/>
        <v/>
      </c>
      <c r="AA3081" s="65" t="str">
        <f t="shared" si="1343"/>
        <v/>
      </c>
      <c r="AB3081" s="65" t="str">
        <f t="shared" si="1344"/>
        <v/>
      </c>
      <c r="AC3081" s="65" t="str">
        <f t="shared" si="1345"/>
        <v/>
      </c>
      <c r="AH3081" s="65" t="str">
        <f t="shared" si="1363"/>
        <v>189111218</v>
      </c>
      <c r="AI3081" s="65">
        <v>18911121</v>
      </c>
      <c r="AJ3081" s="65" t="s">
        <v>36</v>
      </c>
      <c r="AK3081" s="65">
        <v>8</v>
      </c>
      <c r="AL3081" s="65" t="s">
        <v>3252</v>
      </c>
      <c r="AN3081" s="65" t="str">
        <f t="shared" si="1358"/>
        <v/>
      </c>
    </row>
    <row r="3082" spans="1:40" ht="16.8" customHeight="1" x14ac:dyDescent="0.25">
      <c r="A3082" s="384" t="s">
        <v>5378</v>
      </c>
      <c r="B3082" s="342" t="s">
        <v>766</v>
      </c>
      <c r="D3082" s="349" t="str">
        <f t="shared" si="1367"/>
        <v/>
      </c>
      <c r="E3082" s="211">
        <f t="shared" si="1364"/>
        <v>18931226</v>
      </c>
      <c r="F3082" s="262">
        <v>9</v>
      </c>
      <c r="G3082" s="194"/>
      <c r="H3082" s="194"/>
      <c r="N3082" s="417"/>
      <c r="O3082" s="194"/>
      <c r="P3082" s="194"/>
      <c r="R3082" s="112" t="str">
        <f>IF(D3082="","", CONCATENATE("Update games set ", B3082, "= ",D3082," where game_id=", E3082))</f>
        <v/>
      </c>
      <c r="S3082" s="112" t="str">
        <f t="shared" si="1359"/>
        <v/>
      </c>
      <c r="T3082" s="112" t="str">
        <f t="shared" si="1360"/>
        <v/>
      </c>
      <c r="U3082" s="200" t="str">
        <f t="shared" si="1357"/>
        <v/>
      </c>
      <c r="V3082" s="112" t="str">
        <f t="shared" si="1361"/>
        <v/>
      </c>
      <c r="W3082" s="415" t="str">
        <f t="shared" si="1362"/>
        <v/>
      </c>
      <c r="Y3082" s="65" t="str">
        <f t="shared" si="1341"/>
        <v/>
      </c>
      <c r="Z3082" s="65" t="str">
        <f t="shared" si="1342"/>
        <v/>
      </c>
      <c r="AA3082" s="65" t="str">
        <f t="shared" si="1343"/>
        <v/>
      </c>
      <c r="AB3082" s="65" t="str">
        <f t="shared" si="1344"/>
        <v/>
      </c>
      <c r="AC3082" s="65" t="str">
        <f t="shared" si="1345"/>
        <v/>
      </c>
      <c r="AH3082" s="65" t="str">
        <f t="shared" si="1363"/>
        <v>189111219</v>
      </c>
      <c r="AI3082" s="65">
        <v>18911121</v>
      </c>
      <c r="AJ3082" s="65" t="s">
        <v>36</v>
      </c>
      <c r="AK3082" s="65">
        <v>9</v>
      </c>
      <c r="AL3082" s="65" t="s">
        <v>3296</v>
      </c>
      <c r="AN3082" s="65" t="str">
        <f t="shared" si="1358"/>
        <v/>
      </c>
    </row>
    <row r="3083" spans="1:40" ht="16.8" customHeight="1" x14ac:dyDescent="0.25">
      <c r="A3083" s="384" t="s">
        <v>5378</v>
      </c>
      <c r="B3083" s="342" t="s">
        <v>753</v>
      </c>
      <c r="C3083" s="351"/>
      <c r="D3083" s="350" t="str">
        <f t="shared" ref="D3083:D3115" si="1368">IF(C3083="", "", CONCATENATE("'", C3083,"'"))</f>
        <v/>
      </c>
      <c r="E3083" s="211">
        <f t="shared" si="1364"/>
        <v>18931226</v>
      </c>
      <c r="F3083" s="262">
        <v>10</v>
      </c>
      <c r="G3083" s="194"/>
      <c r="N3083" s="417"/>
      <c r="O3083" s="194"/>
      <c r="P3083" s="194"/>
      <c r="R3083" s="112" t="str">
        <f>IF(D3083="","", CONCATENATE("Update games set ", B3083, "= ",D3083," where game_id=", E3083))</f>
        <v/>
      </c>
      <c r="S3083" s="112" t="str">
        <f t="shared" si="1359"/>
        <v/>
      </c>
      <c r="T3083" s="112" t="str">
        <f t="shared" si="1360"/>
        <v/>
      </c>
      <c r="U3083" s="200" t="str">
        <f t="shared" si="1357"/>
        <v/>
      </c>
      <c r="V3083" s="112" t="str">
        <f t="shared" si="1361"/>
        <v/>
      </c>
      <c r="W3083" s="415" t="str">
        <f t="shared" si="1362"/>
        <v/>
      </c>
      <c r="Y3083" s="65" t="str">
        <f t="shared" si="1341"/>
        <v/>
      </c>
      <c r="Z3083" s="65" t="str">
        <f t="shared" si="1342"/>
        <v/>
      </c>
      <c r="AA3083" s="65" t="str">
        <f t="shared" si="1343"/>
        <v/>
      </c>
      <c r="AB3083" s="65" t="str">
        <f t="shared" si="1344"/>
        <v/>
      </c>
      <c r="AC3083" s="65" t="str">
        <f t="shared" si="1345"/>
        <v/>
      </c>
      <c r="AH3083" s="65" t="str">
        <f t="shared" si="1363"/>
        <v>1891112110</v>
      </c>
      <c r="AI3083" s="65">
        <v>18911121</v>
      </c>
      <c r="AJ3083" s="65" t="s">
        <v>36</v>
      </c>
      <c r="AK3083" s="65">
        <v>10</v>
      </c>
      <c r="AL3083" s="65" t="s">
        <v>3632</v>
      </c>
      <c r="AN3083" s="65" t="str">
        <f t="shared" si="1358"/>
        <v/>
      </c>
    </row>
    <row r="3084" spans="1:40" ht="16.8" customHeight="1" x14ac:dyDescent="0.25">
      <c r="A3084" s="384" t="s">
        <v>5378</v>
      </c>
      <c r="B3084" s="342" t="s">
        <v>746</v>
      </c>
      <c r="C3084" s="351" t="s">
        <v>5062</v>
      </c>
      <c r="D3084" s="334" t="str">
        <f>CONCATENATE("'", LEFT(E3084,4),"-",MID(E3084,5,2),"-", MID(E3084,7,2), " ", C3084,"'")</f>
        <v>'1893-12-26 15:00'</v>
      </c>
      <c r="E3084" s="211">
        <f t="shared" si="1364"/>
        <v>18931226</v>
      </c>
      <c r="F3084" s="262">
        <v>11</v>
      </c>
      <c r="R3084" s="112" t="str">
        <f>IF(D3084="","", CONCATENATE("Update games set ", B3084, "= ",D3084," where game_id=", E3084))</f>
        <v>Update games set Game_date= '1893-12-26 15:00' where game_id=18931226</v>
      </c>
      <c r="S3084" s="112" t="str">
        <f t="shared" si="1359"/>
        <v/>
      </c>
      <c r="T3084" s="112" t="str">
        <f t="shared" si="1360"/>
        <v/>
      </c>
      <c r="U3084" s="200" t="str">
        <f t="shared" si="1357"/>
        <v/>
      </c>
      <c r="V3084" s="112" t="str">
        <f t="shared" si="1361"/>
        <v/>
      </c>
      <c r="W3084" s="415" t="str">
        <f t="shared" si="1362"/>
        <v/>
      </c>
      <c r="Y3084" s="65" t="str">
        <f t="shared" si="1341"/>
        <v/>
      </c>
      <c r="Z3084" s="65" t="str">
        <f t="shared" si="1342"/>
        <v/>
      </c>
      <c r="AA3084" s="65" t="str">
        <f t="shared" si="1343"/>
        <v/>
      </c>
      <c r="AB3084" s="65" t="str">
        <f t="shared" si="1344"/>
        <v/>
      </c>
      <c r="AC3084" s="65" t="str">
        <f t="shared" si="1345"/>
        <v/>
      </c>
      <c r="AH3084" s="65" t="str">
        <f t="shared" si="1363"/>
        <v>1891112111</v>
      </c>
      <c r="AI3084" s="65">
        <v>18911121</v>
      </c>
      <c r="AJ3084" s="65" t="s">
        <v>36</v>
      </c>
      <c r="AK3084" s="65">
        <v>11</v>
      </c>
      <c r="AL3084" s="65" t="s">
        <v>3314</v>
      </c>
      <c r="AN3084" s="65" t="str">
        <f t="shared" si="1358"/>
        <v/>
      </c>
    </row>
    <row r="3085" spans="1:40" ht="16.8" customHeight="1" x14ac:dyDescent="0.25">
      <c r="A3085" s="384" t="s">
        <v>5378</v>
      </c>
      <c r="B3085" s="342" t="s">
        <v>25</v>
      </c>
      <c r="D3085" s="350" t="str">
        <f t="shared" si="1350"/>
        <v/>
      </c>
      <c r="E3085" s="211">
        <f t="shared" si="1364"/>
        <v>18931226</v>
      </c>
      <c r="F3085" s="262">
        <v>12</v>
      </c>
      <c r="G3085" s="212"/>
      <c r="H3085" s="212"/>
      <c r="N3085" s="416"/>
      <c r="O3085" s="212"/>
      <c r="P3085" s="212"/>
      <c r="R3085" s="112" t="str">
        <f>IF(D3085="","", CONCATENATE("Update games set ", B3085, "= ",D3085," where game_id=", E3085))</f>
        <v/>
      </c>
      <c r="S3085" s="112" t="str">
        <f t="shared" si="1359"/>
        <v/>
      </c>
      <c r="T3085" s="112" t="str">
        <f t="shared" si="1360"/>
        <v/>
      </c>
      <c r="U3085" s="200" t="str">
        <f t="shared" si="1357"/>
        <v/>
      </c>
      <c r="V3085" s="112" t="str">
        <f t="shared" si="1361"/>
        <v/>
      </c>
      <c r="W3085" s="415" t="str">
        <f t="shared" si="1362"/>
        <v/>
      </c>
      <c r="Y3085" s="65" t="str">
        <f t="shared" si="1341"/>
        <v/>
      </c>
      <c r="Z3085" s="65" t="str">
        <f t="shared" si="1342"/>
        <v/>
      </c>
      <c r="AA3085" s="65" t="str">
        <f t="shared" si="1343"/>
        <v/>
      </c>
      <c r="AB3085" s="65" t="str">
        <f t="shared" si="1344"/>
        <v/>
      </c>
      <c r="AC3085" s="65" t="str">
        <f t="shared" si="1345"/>
        <v/>
      </c>
      <c r="AH3085" s="65" t="str">
        <f t="shared" si="1363"/>
        <v>1891112112</v>
      </c>
      <c r="AI3085" s="65">
        <v>18911121</v>
      </c>
      <c r="AJ3085" s="65" t="s">
        <v>36</v>
      </c>
      <c r="AK3085" s="65">
        <v>12</v>
      </c>
      <c r="AL3085" s="65" t="s">
        <v>653</v>
      </c>
      <c r="AN3085" s="65" t="str">
        <f t="shared" si="1358"/>
        <v/>
      </c>
    </row>
    <row r="3086" spans="1:40" ht="16.8" customHeight="1" x14ac:dyDescent="0.25">
      <c r="A3086" s="384" t="s">
        <v>5378</v>
      </c>
      <c r="B3086" s="342" t="s">
        <v>475</v>
      </c>
      <c r="D3086" s="349" t="str">
        <f t="shared" si="1367"/>
        <v/>
      </c>
      <c r="E3086" s="211">
        <f t="shared" si="1364"/>
        <v>18931226</v>
      </c>
      <c r="F3086" s="262">
        <v>13</v>
      </c>
      <c r="R3086" s="112" t="str">
        <f>IF(D3086="","", CONCATENATE("Update games set ", B3086, "= ",D3086," where game_id=", E3086))</f>
        <v/>
      </c>
      <c r="S3086" s="112" t="str">
        <f t="shared" si="1359"/>
        <v/>
      </c>
      <c r="T3086" s="112" t="str">
        <f t="shared" si="1360"/>
        <v/>
      </c>
      <c r="U3086" s="200" t="str">
        <f t="shared" si="1357"/>
        <v/>
      </c>
      <c r="V3086" s="112" t="str">
        <f t="shared" si="1361"/>
        <v/>
      </c>
      <c r="W3086" s="415" t="str">
        <f t="shared" si="1362"/>
        <v/>
      </c>
      <c r="Y3086" s="65" t="str">
        <f t="shared" ref="Y3086:Y3149" si="1369">IF(I3086="","",CONCATENATE("update goals set scorer_name = '",SUBSTITUTE(J3086, "'", "''"),"'"))</f>
        <v/>
      </c>
      <c r="Z3086" s="65" t="str">
        <f t="shared" ref="Z3086:Z3149" si="1370">IF(K3086="", "", CONCATENATE(", goal_min = ", K3086))</f>
        <v/>
      </c>
      <c r="AA3086" s="65" t="str">
        <f t="shared" ref="AA3086:AA3149" si="1371">IF(L3086="", "", CONCATENATE(", Pen = '", UPPER(L3086), "'"))</f>
        <v/>
      </c>
      <c r="AB3086" s="65" t="str">
        <f t="shared" ref="AB3086:AB3149" si="1372">IF(M3086="", "", CONCATENATE(", OG = '", UPPER(M3086), "'"))</f>
        <v/>
      </c>
      <c r="AC3086" s="65" t="str">
        <f t="shared" ref="AC3086:AC3149" si="1373">IF(I3086="", "", CONCATENATE(" where game_id = ", E3086, " and goal_order = ", I3086))</f>
        <v/>
      </c>
      <c r="AH3086" s="65" t="str">
        <f t="shared" si="1363"/>
        <v>1891112113</v>
      </c>
      <c r="AI3086" s="65">
        <v>18911121</v>
      </c>
      <c r="AJ3086" s="65" t="s">
        <v>36</v>
      </c>
      <c r="AK3086" s="65">
        <v>13</v>
      </c>
      <c r="AL3086" s="65" t="s">
        <v>653</v>
      </c>
      <c r="AN3086" s="65" t="str">
        <f t="shared" si="1358"/>
        <v/>
      </c>
    </row>
    <row r="3087" spans="1:40" ht="16.8" customHeight="1" x14ac:dyDescent="0.25">
      <c r="A3087" s="384" t="s">
        <v>5378</v>
      </c>
      <c r="B3087" s="342" t="s">
        <v>20</v>
      </c>
      <c r="D3087" s="350" t="str">
        <f t="shared" si="1350"/>
        <v/>
      </c>
      <c r="E3087" s="211">
        <f t="shared" si="1364"/>
        <v>18931226</v>
      </c>
      <c r="F3087" s="262">
        <v>14</v>
      </c>
      <c r="R3087" s="112" t="str">
        <f>IF(D3087="","", CONCATENATE("Update games set ", B3087, "= ",D3087," where game_id=", E3087))</f>
        <v/>
      </c>
      <c r="S3087" s="112" t="str">
        <f t="shared" si="1359"/>
        <v/>
      </c>
      <c r="T3087" s="112" t="str">
        <f t="shared" si="1360"/>
        <v/>
      </c>
      <c r="U3087" s="200" t="str">
        <f t="shared" si="1357"/>
        <v/>
      </c>
      <c r="V3087" s="112" t="str">
        <f t="shared" si="1361"/>
        <v/>
      </c>
      <c r="W3087" s="415" t="str">
        <f t="shared" si="1362"/>
        <v/>
      </c>
      <c r="Y3087" s="65" t="str">
        <f t="shared" si="1369"/>
        <v/>
      </c>
      <c r="Z3087" s="65" t="str">
        <f t="shared" si="1370"/>
        <v/>
      </c>
      <c r="AA3087" s="65" t="str">
        <f t="shared" si="1371"/>
        <v/>
      </c>
      <c r="AB3087" s="65" t="str">
        <f t="shared" si="1372"/>
        <v/>
      </c>
      <c r="AC3087" s="65" t="str">
        <f t="shared" si="1373"/>
        <v/>
      </c>
      <c r="AH3087" s="65" t="str">
        <f t="shared" si="1363"/>
        <v>1891112114</v>
      </c>
      <c r="AI3087" s="65">
        <v>18911121</v>
      </c>
      <c r="AJ3087" s="65" t="s">
        <v>36</v>
      </c>
      <c r="AK3087" s="65">
        <v>14</v>
      </c>
      <c r="AL3087" s="65" t="s">
        <v>653</v>
      </c>
      <c r="AN3087" s="65" t="str">
        <f t="shared" si="1358"/>
        <v/>
      </c>
    </row>
    <row r="3088" spans="1:40" ht="16.8" customHeight="1" x14ac:dyDescent="0.25">
      <c r="A3088" s="384" t="s">
        <v>5378</v>
      </c>
      <c r="B3088" s="342" t="s">
        <v>4882</v>
      </c>
      <c r="C3088" s="342" t="str">
        <f>IF(C3087="", "", C3087)</f>
        <v/>
      </c>
      <c r="D3088" s="350" t="str">
        <f t="shared" si="1350"/>
        <v/>
      </c>
      <c r="E3088" s="211">
        <f t="shared" si="1364"/>
        <v>18931226</v>
      </c>
      <c r="F3088" s="262">
        <v>15</v>
      </c>
      <c r="R3088" s="112" t="str">
        <f>IF(D3088="","", CONCATENATE("Update games set ", B3088, "= ",D3088," where game_id=", E3088))</f>
        <v/>
      </c>
      <c r="S3088" s="112" t="str">
        <f t="shared" si="1359"/>
        <v/>
      </c>
      <c r="T3088" s="112" t="str">
        <f t="shared" si="1360"/>
        <v/>
      </c>
      <c r="U3088" s="200" t="str">
        <f t="shared" si="1357"/>
        <v/>
      </c>
      <c r="V3088" s="112" t="str">
        <f t="shared" si="1361"/>
        <v/>
      </c>
      <c r="W3088" s="415" t="str">
        <f t="shared" si="1362"/>
        <v/>
      </c>
      <c r="Y3088" s="65" t="str">
        <f t="shared" si="1369"/>
        <v/>
      </c>
      <c r="Z3088" s="65" t="str">
        <f t="shared" si="1370"/>
        <v/>
      </c>
      <c r="AA3088" s="65" t="str">
        <f t="shared" si="1371"/>
        <v/>
      </c>
      <c r="AB3088" s="65" t="str">
        <f t="shared" si="1372"/>
        <v/>
      </c>
      <c r="AC3088" s="65" t="str">
        <f t="shared" si="1373"/>
        <v/>
      </c>
      <c r="AH3088" s="65" t="str">
        <f t="shared" si="1363"/>
        <v>1891112115</v>
      </c>
      <c r="AI3088" s="65">
        <v>18911121</v>
      </c>
      <c r="AJ3088" s="65" t="s">
        <v>36</v>
      </c>
      <c r="AK3088" s="65">
        <v>15</v>
      </c>
      <c r="AL3088" s="65" t="s">
        <v>653</v>
      </c>
      <c r="AN3088" s="65" t="str">
        <f t="shared" si="1358"/>
        <v/>
      </c>
    </row>
    <row r="3089" spans="1:40" s="126" customFormat="1" ht="16.8" customHeight="1" thickBot="1" x14ac:dyDescent="0.3">
      <c r="A3089" s="384" t="s">
        <v>5378</v>
      </c>
      <c r="B3089" s="116" t="s">
        <v>115</v>
      </c>
      <c r="C3089" s="352"/>
      <c r="D3089" s="370" t="str">
        <f t="shared" ref="D3089" si="1374">IF(MID(E3089,5,2)*1&gt;6,_xlfn.CONCAT("'",LEFT(E3089,4),"-",MID(E3089,3,2)+1,"'"),_xlfn.CONCAT("'",LEFT(E3089,4)-1,"-",MID(E3089,3,2),"'"))</f>
        <v>'1893-94'</v>
      </c>
      <c r="E3089" s="214">
        <f t="shared" si="1364"/>
        <v>18931226</v>
      </c>
      <c r="F3089" s="266">
        <v>16</v>
      </c>
      <c r="G3089" s="343"/>
      <c r="H3089" s="343"/>
      <c r="I3089" s="267"/>
      <c r="J3089" s="214"/>
      <c r="K3089" s="266"/>
      <c r="L3089" s="266"/>
      <c r="M3089" s="266"/>
      <c r="N3089" s="419"/>
      <c r="O3089" s="343"/>
      <c r="P3089" s="343"/>
      <c r="Q3089" s="346"/>
      <c r="R3089" s="112" t="str">
        <f>IF(D3089="","", CONCATENATE("Update games set ", B3089, "= ",D3089," where game_id=", E3089))</f>
        <v>Update games set Season= '1893-94' where game_id=18931226</v>
      </c>
      <c r="S3089" s="112" t="str">
        <f t="shared" si="1359"/>
        <v/>
      </c>
      <c r="T3089" s="112" t="str">
        <f t="shared" si="1360"/>
        <v/>
      </c>
      <c r="U3089" s="200" t="str">
        <f t="shared" si="1357"/>
        <v/>
      </c>
      <c r="V3089" s="112" t="str">
        <f t="shared" si="1361"/>
        <v/>
      </c>
      <c r="W3089" s="415" t="str">
        <f t="shared" si="1362"/>
        <v/>
      </c>
      <c r="X3089" s="240"/>
      <c r="Y3089" s="65" t="str">
        <f t="shared" si="1369"/>
        <v/>
      </c>
      <c r="Z3089" s="65" t="str">
        <f t="shared" si="1370"/>
        <v/>
      </c>
      <c r="AA3089" s="65" t="str">
        <f t="shared" si="1371"/>
        <v/>
      </c>
      <c r="AB3089" s="65" t="str">
        <f t="shared" si="1372"/>
        <v/>
      </c>
      <c r="AC3089" s="65" t="str">
        <f t="shared" si="1373"/>
        <v/>
      </c>
      <c r="AH3089" s="65" t="str">
        <f t="shared" si="1363"/>
        <v>1891112116</v>
      </c>
      <c r="AI3089" s="126">
        <v>18911121</v>
      </c>
      <c r="AJ3089" s="126" t="s">
        <v>36</v>
      </c>
      <c r="AK3089" s="126">
        <v>16</v>
      </c>
      <c r="AL3089" s="126" t="s">
        <v>653</v>
      </c>
      <c r="AN3089" s="65" t="str">
        <f t="shared" si="1358"/>
        <v/>
      </c>
    </row>
    <row r="3090" spans="1:40" ht="15" thickTop="1" x14ac:dyDescent="0.25">
      <c r="A3090" s="384" t="s">
        <v>5378</v>
      </c>
      <c r="B3090" s="341" t="s">
        <v>22</v>
      </c>
      <c r="C3090" s="341" t="s">
        <v>163</v>
      </c>
      <c r="D3090" s="341" t="str">
        <f t="shared" si="1350"/>
        <v>'Notts County'</v>
      </c>
      <c r="E3090" s="211">
        <v>18940106</v>
      </c>
      <c r="F3090" s="262">
        <v>1</v>
      </c>
      <c r="H3090" s="212"/>
      <c r="R3090" s="112" t="str">
        <f>IF(D3090="","", CONCATENATE("Update games set ", B3090, "= ",D3090," where game_id=", E3090))</f>
        <v>Update games set Opponent= 'Notts County' where game_id=18940106</v>
      </c>
      <c r="S3090" s="112" t="str">
        <f t="shared" si="1359"/>
        <v/>
      </c>
      <c r="T3090" s="112" t="str">
        <f t="shared" si="1360"/>
        <v/>
      </c>
      <c r="U3090" s="200" t="str">
        <f t="shared" si="1357"/>
        <v/>
      </c>
      <c r="V3090" s="112" t="str">
        <f t="shared" si="1361"/>
        <v/>
      </c>
      <c r="W3090" s="415" t="str">
        <f t="shared" si="1362"/>
        <v/>
      </c>
      <c r="Y3090" s="65" t="str">
        <f t="shared" si="1369"/>
        <v/>
      </c>
      <c r="Z3090" s="65" t="str">
        <f t="shared" si="1370"/>
        <v/>
      </c>
      <c r="AA3090" s="65" t="str">
        <f t="shared" si="1371"/>
        <v/>
      </c>
      <c r="AB3090" s="65" t="str">
        <f t="shared" si="1372"/>
        <v/>
      </c>
      <c r="AC3090" s="65" t="str">
        <f t="shared" si="1373"/>
        <v/>
      </c>
      <c r="AH3090" s="65" t="str">
        <f t="shared" si="1363"/>
        <v>189111281</v>
      </c>
      <c r="AI3090" s="65">
        <v>18911128</v>
      </c>
      <c r="AJ3090" s="65" t="s">
        <v>5363</v>
      </c>
      <c r="AK3090" s="65">
        <v>1</v>
      </c>
      <c r="AL3090" s="65" t="s">
        <v>2039</v>
      </c>
      <c r="AN3090" s="65" t="str">
        <f t="shared" si="1358"/>
        <v>update games set source = 'The Nottingham Forest Football Scrapbook' where game_id = 18940106</v>
      </c>
    </row>
    <row r="3091" spans="1:40" ht="16.8" customHeight="1" x14ac:dyDescent="0.25">
      <c r="A3091" s="384" t="s">
        <v>5378</v>
      </c>
      <c r="B3091" s="342" t="s">
        <v>4979</v>
      </c>
      <c r="C3091" s="342" t="str">
        <f>IF(C3090="", "", C3090)</f>
        <v>Notts County</v>
      </c>
      <c r="D3091" s="350" t="str">
        <f t="shared" si="1350"/>
        <v>'Notts County'</v>
      </c>
      <c r="E3091" s="211">
        <f>E3090</f>
        <v>18940106</v>
      </c>
      <c r="F3091" s="262">
        <v>2</v>
      </c>
      <c r="R3091" s="112" t="str">
        <f>IF(D3091="","", CONCATENATE("Update games set ", B3091, "= ",D3091," where game_id=", E3091))</f>
        <v>Update games set Opp_parent= 'Notts County' where game_id=18940106</v>
      </c>
      <c r="S3091" s="112" t="str">
        <f t="shared" si="1359"/>
        <v/>
      </c>
      <c r="T3091" s="112" t="str">
        <f t="shared" si="1360"/>
        <v/>
      </c>
      <c r="U3091" s="200" t="str">
        <f t="shared" si="1357"/>
        <v/>
      </c>
      <c r="V3091" s="112" t="str">
        <f t="shared" si="1361"/>
        <v/>
      </c>
      <c r="W3091" s="415" t="str">
        <f t="shared" si="1362"/>
        <v/>
      </c>
      <c r="Y3091" s="65" t="str">
        <f t="shared" si="1369"/>
        <v/>
      </c>
      <c r="Z3091" s="65" t="str">
        <f t="shared" si="1370"/>
        <v/>
      </c>
      <c r="AA3091" s="65" t="str">
        <f t="shared" si="1371"/>
        <v/>
      </c>
      <c r="AB3091" s="65" t="str">
        <f t="shared" si="1372"/>
        <v/>
      </c>
      <c r="AC3091" s="65" t="str">
        <f t="shared" si="1373"/>
        <v/>
      </c>
      <c r="AH3091" s="65" t="str">
        <f t="shared" si="1363"/>
        <v>189111282</v>
      </c>
      <c r="AI3091" s="65">
        <v>18911128</v>
      </c>
      <c r="AJ3091" s="65" t="s">
        <v>5363</v>
      </c>
      <c r="AK3091" s="65">
        <v>2</v>
      </c>
      <c r="AL3091" s="65" t="s">
        <v>3572</v>
      </c>
      <c r="AN3091" s="65" t="str">
        <f t="shared" si="1358"/>
        <v/>
      </c>
    </row>
    <row r="3092" spans="1:40" ht="16.8" customHeight="1" x14ac:dyDescent="0.25">
      <c r="A3092" s="384" t="s">
        <v>5378</v>
      </c>
      <c r="B3092" s="342" t="s">
        <v>2653</v>
      </c>
      <c r="C3092" s="342" t="s">
        <v>663</v>
      </c>
      <c r="D3092" s="350" t="str">
        <f t="shared" si="1350"/>
        <v>'Friendly'</v>
      </c>
      <c r="E3092" s="211">
        <f t="shared" ref="E3092:E3105" si="1375">E3091</f>
        <v>18940106</v>
      </c>
      <c r="F3092" s="262">
        <v>3</v>
      </c>
      <c r="R3092" s="112" t="str">
        <f>IF(D3092="","", CONCATENATE("Update games set ", B3092, "= ",D3092," where game_id=", E3092))</f>
        <v>Update games set Game_type= 'Friendly' where game_id=18940106</v>
      </c>
      <c r="S3092" s="112" t="str">
        <f t="shared" si="1359"/>
        <v/>
      </c>
      <c r="T3092" s="112" t="str">
        <f t="shared" si="1360"/>
        <v/>
      </c>
      <c r="U3092" s="200" t="str">
        <f t="shared" si="1357"/>
        <v/>
      </c>
      <c r="V3092" s="112" t="str">
        <f t="shared" si="1361"/>
        <v/>
      </c>
      <c r="W3092" s="415" t="str">
        <f t="shared" si="1362"/>
        <v/>
      </c>
      <c r="Y3092" s="65" t="str">
        <f t="shared" si="1369"/>
        <v/>
      </c>
      <c r="Z3092" s="65" t="str">
        <f t="shared" si="1370"/>
        <v/>
      </c>
      <c r="AA3092" s="65" t="str">
        <f t="shared" si="1371"/>
        <v/>
      </c>
      <c r="AB3092" s="65" t="str">
        <f t="shared" si="1372"/>
        <v/>
      </c>
      <c r="AC3092" s="65" t="str">
        <f t="shared" si="1373"/>
        <v/>
      </c>
      <c r="AH3092" s="65" t="str">
        <f t="shared" si="1363"/>
        <v>189111283</v>
      </c>
      <c r="AI3092" s="65">
        <v>18911128</v>
      </c>
      <c r="AJ3092" s="65" t="s">
        <v>5363</v>
      </c>
      <c r="AK3092" s="65">
        <v>3</v>
      </c>
      <c r="AL3092" s="65" t="s">
        <v>3596</v>
      </c>
      <c r="AN3092" s="65" t="str">
        <f t="shared" si="1358"/>
        <v/>
      </c>
    </row>
    <row r="3093" spans="1:40" ht="16.8" customHeight="1" x14ac:dyDescent="0.25">
      <c r="A3093" s="384" t="s">
        <v>5378</v>
      </c>
      <c r="B3093" s="342" t="s">
        <v>4978</v>
      </c>
      <c r="C3093" s="342" t="s">
        <v>5065</v>
      </c>
      <c r="D3093" s="350" t="str">
        <f t="shared" si="1350"/>
        <v>'H'</v>
      </c>
      <c r="E3093" s="211">
        <f t="shared" si="1375"/>
        <v>18940106</v>
      </c>
      <c r="F3093" s="262">
        <v>4</v>
      </c>
      <c r="R3093" s="112" t="str">
        <f>IF(D3093="","", CONCATENATE("Update games set ", B3093, "= ",D3093," where game_id=", E3093))</f>
        <v>Update games set HAN= 'H' where game_id=18940106</v>
      </c>
      <c r="S3093" s="112" t="str">
        <f t="shared" si="1359"/>
        <v/>
      </c>
      <c r="T3093" s="112" t="str">
        <f t="shared" si="1360"/>
        <v/>
      </c>
      <c r="U3093" s="200" t="str">
        <f t="shared" si="1357"/>
        <v/>
      </c>
      <c r="V3093" s="112" t="str">
        <f t="shared" si="1361"/>
        <v/>
      </c>
      <c r="W3093" s="415" t="str">
        <f t="shared" si="1362"/>
        <v/>
      </c>
      <c r="Y3093" s="65" t="str">
        <f t="shared" si="1369"/>
        <v/>
      </c>
      <c r="Z3093" s="65" t="str">
        <f t="shared" si="1370"/>
        <v/>
      </c>
      <c r="AA3093" s="65" t="str">
        <f t="shared" si="1371"/>
        <v/>
      </c>
      <c r="AB3093" s="65" t="str">
        <f t="shared" si="1372"/>
        <v/>
      </c>
      <c r="AC3093" s="65" t="str">
        <f t="shared" si="1373"/>
        <v/>
      </c>
      <c r="AH3093" s="65" t="str">
        <f t="shared" si="1363"/>
        <v>189111284</v>
      </c>
      <c r="AI3093" s="65">
        <v>18911128</v>
      </c>
      <c r="AJ3093" s="65" t="s">
        <v>5363</v>
      </c>
      <c r="AK3093" s="65">
        <v>4</v>
      </c>
      <c r="AL3093" s="65" t="s">
        <v>3252</v>
      </c>
      <c r="AN3093" s="65" t="str">
        <f t="shared" si="1358"/>
        <v/>
      </c>
    </row>
    <row r="3094" spans="1:40" ht="16.8" customHeight="1" x14ac:dyDescent="0.25">
      <c r="A3094" s="384" t="s">
        <v>5378</v>
      </c>
      <c r="B3094" s="342" t="s">
        <v>5</v>
      </c>
      <c r="C3094" s="342">
        <v>1</v>
      </c>
      <c r="D3094" s="349">
        <f t="shared" si="1365"/>
        <v>1</v>
      </c>
      <c r="E3094" s="211">
        <f t="shared" si="1375"/>
        <v>18940106</v>
      </c>
      <c r="F3094" s="262">
        <v>5</v>
      </c>
      <c r="R3094" s="112" t="str">
        <f>IF(D3094="","", CONCATENATE("Update games set ", B3094, "= ",D3094," where game_id=", E3094))</f>
        <v>Update games set F= 1 where game_id=18940106</v>
      </c>
      <c r="S3094" s="112" t="str">
        <f t="shared" si="1359"/>
        <v/>
      </c>
      <c r="T3094" s="112" t="str">
        <f t="shared" si="1360"/>
        <v/>
      </c>
      <c r="U3094" s="200" t="str">
        <f t="shared" si="1357"/>
        <v/>
      </c>
      <c r="V3094" s="112" t="str">
        <f t="shared" si="1361"/>
        <v/>
      </c>
      <c r="W3094" s="415" t="str">
        <f t="shared" si="1362"/>
        <v/>
      </c>
      <c r="Y3094" s="65" t="str">
        <f t="shared" si="1369"/>
        <v/>
      </c>
      <c r="Z3094" s="65" t="str">
        <f t="shared" si="1370"/>
        <v/>
      </c>
      <c r="AA3094" s="65" t="str">
        <f t="shared" si="1371"/>
        <v/>
      </c>
      <c r="AB3094" s="65" t="str">
        <f t="shared" si="1372"/>
        <v/>
      </c>
      <c r="AC3094" s="65" t="str">
        <f t="shared" si="1373"/>
        <v/>
      </c>
      <c r="AH3094" s="65" t="str">
        <f t="shared" si="1363"/>
        <v>189111285</v>
      </c>
      <c r="AI3094" s="65">
        <v>18911128</v>
      </c>
      <c r="AJ3094" s="65" t="s">
        <v>5363</v>
      </c>
      <c r="AK3094" s="65">
        <v>5</v>
      </c>
      <c r="AL3094" s="65" t="s">
        <v>3468</v>
      </c>
      <c r="AN3094" s="65" t="str">
        <f t="shared" si="1358"/>
        <v/>
      </c>
    </row>
    <row r="3095" spans="1:40" ht="16.8" customHeight="1" x14ac:dyDescent="0.25">
      <c r="A3095" s="384" t="s">
        <v>5378</v>
      </c>
      <c r="B3095" s="342" t="s">
        <v>0</v>
      </c>
      <c r="C3095" s="342">
        <v>0</v>
      </c>
      <c r="D3095" s="349">
        <f t="shared" si="1365"/>
        <v>0</v>
      </c>
      <c r="E3095" s="211">
        <f t="shared" si="1375"/>
        <v>18940106</v>
      </c>
      <c r="F3095" s="262">
        <v>6</v>
      </c>
      <c r="R3095" s="112" t="str">
        <f>IF(D3095="","", CONCATENATE("Update games set ", B3095, "= ",D3095," where game_id=", E3095))</f>
        <v>Update games set A= 0 where game_id=18940106</v>
      </c>
      <c r="S3095" s="112" t="str">
        <f t="shared" si="1359"/>
        <v/>
      </c>
      <c r="T3095" s="112" t="str">
        <f t="shared" si="1360"/>
        <v/>
      </c>
      <c r="U3095" s="200" t="str">
        <f t="shared" si="1357"/>
        <v/>
      </c>
      <c r="V3095" s="112" t="str">
        <f t="shared" si="1361"/>
        <v/>
      </c>
      <c r="W3095" s="415" t="str">
        <f t="shared" si="1362"/>
        <v/>
      </c>
      <c r="Y3095" s="65" t="str">
        <f t="shared" si="1369"/>
        <v/>
      </c>
      <c r="Z3095" s="65" t="str">
        <f t="shared" si="1370"/>
        <v/>
      </c>
      <c r="AA3095" s="65" t="str">
        <f t="shared" si="1371"/>
        <v/>
      </c>
      <c r="AB3095" s="65" t="str">
        <f t="shared" si="1372"/>
        <v/>
      </c>
      <c r="AC3095" s="65" t="str">
        <f t="shared" si="1373"/>
        <v/>
      </c>
      <c r="AH3095" s="65" t="str">
        <f t="shared" si="1363"/>
        <v>189111286</v>
      </c>
      <c r="AI3095" s="65">
        <v>18911128</v>
      </c>
      <c r="AJ3095" s="65" t="s">
        <v>5363</v>
      </c>
      <c r="AK3095" s="65">
        <v>6</v>
      </c>
      <c r="AL3095" s="65" t="s">
        <v>2840</v>
      </c>
      <c r="AN3095" s="65" t="str">
        <f t="shared" si="1358"/>
        <v/>
      </c>
    </row>
    <row r="3096" spans="1:40" ht="16.8" customHeight="1" x14ac:dyDescent="0.25">
      <c r="A3096" s="384" t="s">
        <v>5378</v>
      </c>
      <c r="B3096" s="342" t="s">
        <v>23</v>
      </c>
      <c r="D3096" s="334" t="str">
        <f t="shared" ref="D3096" si="1376">IF(C3096="",IF(D3094&gt;D3095,"'W'",IF(D3094=D3095,"'D'","'L'")),_xlfn.CONCAT("'",C3096,"'"))</f>
        <v>'W'</v>
      </c>
      <c r="E3096" s="211">
        <f t="shared" si="1375"/>
        <v>18940106</v>
      </c>
      <c r="F3096" s="262">
        <v>7</v>
      </c>
      <c r="R3096" s="112" t="str">
        <f>IF(D3096="","", CONCATENATE("Update games set ", B3096, "= ",D3096," where game_id=", E3096))</f>
        <v>Update games set Result= 'W' where game_id=18940106</v>
      </c>
      <c r="S3096" s="112" t="str">
        <f t="shared" si="1359"/>
        <v/>
      </c>
      <c r="T3096" s="112" t="str">
        <f t="shared" si="1360"/>
        <v/>
      </c>
      <c r="U3096" s="200" t="str">
        <f t="shared" si="1357"/>
        <v/>
      </c>
      <c r="V3096" s="112" t="str">
        <f t="shared" si="1361"/>
        <v/>
      </c>
      <c r="W3096" s="415" t="str">
        <f t="shared" si="1362"/>
        <v/>
      </c>
      <c r="Y3096" s="65" t="str">
        <f t="shared" si="1369"/>
        <v/>
      </c>
      <c r="Z3096" s="65" t="str">
        <f t="shared" si="1370"/>
        <v/>
      </c>
      <c r="AA3096" s="65" t="str">
        <f t="shared" si="1371"/>
        <v/>
      </c>
      <c r="AB3096" s="65" t="str">
        <f t="shared" si="1372"/>
        <v/>
      </c>
      <c r="AC3096" s="65" t="str">
        <f t="shared" si="1373"/>
        <v/>
      </c>
      <c r="AH3096" s="65" t="str">
        <f t="shared" si="1363"/>
        <v>189111287</v>
      </c>
      <c r="AI3096" s="65">
        <v>18911128</v>
      </c>
      <c r="AJ3096" s="65" t="s">
        <v>5363</v>
      </c>
      <c r="AK3096" s="65">
        <v>7</v>
      </c>
      <c r="AL3096" s="65" t="s">
        <v>2943</v>
      </c>
      <c r="AN3096" s="65" t="str">
        <f t="shared" si="1358"/>
        <v/>
      </c>
    </row>
    <row r="3097" spans="1:40" ht="16.8" customHeight="1" x14ac:dyDescent="0.25">
      <c r="A3097" s="384" t="s">
        <v>5378</v>
      </c>
      <c r="B3097" s="342" t="s">
        <v>768</v>
      </c>
      <c r="D3097" s="349" t="str">
        <f t="shared" si="1367"/>
        <v/>
      </c>
      <c r="E3097" s="211">
        <f t="shared" si="1375"/>
        <v>18940106</v>
      </c>
      <c r="F3097" s="262">
        <v>8</v>
      </c>
      <c r="R3097" s="112" t="str">
        <f>IF(D3097="","", CONCATENATE("Update games set ", B3097, "= ",D3097," where game_id=", E3097))</f>
        <v/>
      </c>
      <c r="S3097" s="112" t="str">
        <f t="shared" si="1359"/>
        <v/>
      </c>
      <c r="T3097" s="112" t="str">
        <f t="shared" si="1360"/>
        <v/>
      </c>
      <c r="U3097" s="200" t="str">
        <f t="shared" si="1357"/>
        <v/>
      </c>
      <c r="V3097" s="112" t="str">
        <f t="shared" si="1361"/>
        <v/>
      </c>
      <c r="W3097" s="415" t="str">
        <f t="shared" si="1362"/>
        <v/>
      </c>
      <c r="Y3097" s="65" t="str">
        <f t="shared" si="1369"/>
        <v/>
      </c>
      <c r="Z3097" s="65" t="str">
        <f t="shared" si="1370"/>
        <v/>
      </c>
      <c r="AA3097" s="65" t="str">
        <f t="shared" si="1371"/>
        <v/>
      </c>
      <c r="AB3097" s="65" t="str">
        <f t="shared" si="1372"/>
        <v/>
      </c>
      <c r="AC3097" s="65" t="str">
        <f t="shared" si="1373"/>
        <v/>
      </c>
      <c r="AH3097" s="65" t="str">
        <f t="shared" si="1363"/>
        <v>189111288</v>
      </c>
      <c r="AI3097" s="65">
        <v>18911128</v>
      </c>
      <c r="AJ3097" s="65" t="s">
        <v>5363</v>
      </c>
      <c r="AK3097" s="65">
        <v>8</v>
      </c>
      <c r="AL3097" s="65" t="s">
        <v>3653</v>
      </c>
      <c r="AN3097" s="65" t="str">
        <f t="shared" si="1358"/>
        <v/>
      </c>
    </row>
    <row r="3098" spans="1:40" ht="16.8" customHeight="1" x14ac:dyDescent="0.25">
      <c r="A3098" s="384" t="s">
        <v>5378</v>
      </c>
      <c r="B3098" s="342" t="s">
        <v>766</v>
      </c>
      <c r="D3098" s="349" t="str">
        <f t="shared" si="1367"/>
        <v/>
      </c>
      <c r="E3098" s="211">
        <f t="shared" si="1375"/>
        <v>18940106</v>
      </c>
      <c r="F3098" s="262">
        <v>9</v>
      </c>
      <c r="G3098" s="194"/>
      <c r="H3098" s="194"/>
      <c r="N3098" s="417"/>
      <c r="O3098" s="194"/>
      <c r="P3098" s="194"/>
      <c r="R3098" s="112" t="str">
        <f>IF(D3098="","", CONCATENATE("Update games set ", B3098, "= ",D3098," where game_id=", E3098))</f>
        <v/>
      </c>
      <c r="S3098" s="112" t="str">
        <f t="shared" si="1359"/>
        <v/>
      </c>
      <c r="T3098" s="112" t="str">
        <f t="shared" si="1360"/>
        <v/>
      </c>
      <c r="U3098" s="200" t="str">
        <f t="shared" si="1357"/>
        <v/>
      </c>
      <c r="V3098" s="112" t="str">
        <f t="shared" si="1361"/>
        <v/>
      </c>
      <c r="W3098" s="415" t="str">
        <f t="shared" si="1362"/>
        <v/>
      </c>
      <c r="Y3098" s="65" t="str">
        <f t="shared" si="1369"/>
        <v/>
      </c>
      <c r="Z3098" s="65" t="str">
        <f t="shared" si="1370"/>
        <v/>
      </c>
      <c r="AA3098" s="65" t="str">
        <f t="shared" si="1371"/>
        <v/>
      </c>
      <c r="AB3098" s="65" t="str">
        <f t="shared" si="1372"/>
        <v/>
      </c>
      <c r="AC3098" s="65" t="str">
        <f t="shared" si="1373"/>
        <v/>
      </c>
      <c r="AH3098" s="65" t="str">
        <f t="shared" si="1363"/>
        <v>189111289</v>
      </c>
      <c r="AI3098" s="65">
        <v>18911128</v>
      </c>
      <c r="AJ3098" s="65" t="s">
        <v>5363</v>
      </c>
      <c r="AK3098" s="65">
        <v>9</v>
      </c>
      <c r="AL3098" s="65" t="s">
        <v>3296</v>
      </c>
      <c r="AN3098" s="65" t="str">
        <f t="shared" si="1358"/>
        <v/>
      </c>
    </row>
    <row r="3099" spans="1:40" ht="16.8" customHeight="1" x14ac:dyDescent="0.25">
      <c r="A3099" s="384" t="s">
        <v>5378</v>
      </c>
      <c r="B3099" s="342" t="s">
        <v>753</v>
      </c>
      <c r="C3099" s="351"/>
      <c r="D3099" s="350" t="str">
        <f t="shared" si="1368"/>
        <v/>
      </c>
      <c r="E3099" s="211">
        <f t="shared" si="1375"/>
        <v>18940106</v>
      </c>
      <c r="F3099" s="262">
        <v>10</v>
      </c>
      <c r="G3099" s="194"/>
      <c r="N3099" s="417"/>
      <c r="O3099" s="194"/>
      <c r="P3099" s="194"/>
      <c r="R3099" s="112" t="str">
        <f>IF(D3099="","", CONCATENATE("Update games set ", B3099, "= ",D3099," where game_id=", E3099))</f>
        <v/>
      </c>
      <c r="S3099" s="112" t="str">
        <f t="shared" si="1359"/>
        <v/>
      </c>
      <c r="T3099" s="112" t="str">
        <f t="shared" si="1360"/>
        <v/>
      </c>
      <c r="U3099" s="200" t="str">
        <f t="shared" si="1357"/>
        <v/>
      </c>
      <c r="V3099" s="112" t="str">
        <f t="shared" si="1361"/>
        <v/>
      </c>
      <c r="W3099" s="415" t="str">
        <f t="shared" si="1362"/>
        <v/>
      </c>
      <c r="Y3099" s="65" t="str">
        <f t="shared" si="1369"/>
        <v/>
      </c>
      <c r="Z3099" s="65" t="str">
        <f t="shared" si="1370"/>
        <v/>
      </c>
      <c r="AA3099" s="65" t="str">
        <f t="shared" si="1371"/>
        <v/>
      </c>
      <c r="AB3099" s="65" t="str">
        <f t="shared" si="1372"/>
        <v/>
      </c>
      <c r="AC3099" s="65" t="str">
        <f t="shared" si="1373"/>
        <v/>
      </c>
      <c r="AH3099" s="65" t="str">
        <f t="shared" si="1363"/>
        <v>1891112810</v>
      </c>
      <c r="AI3099" s="65">
        <v>18911128</v>
      </c>
      <c r="AJ3099" s="65" t="s">
        <v>5363</v>
      </c>
      <c r="AK3099" s="65">
        <v>10</v>
      </c>
      <c r="AL3099" s="65" t="s">
        <v>3632</v>
      </c>
      <c r="AN3099" s="65" t="str">
        <f t="shared" si="1358"/>
        <v/>
      </c>
    </row>
    <row r="3100" spans="1:40" ht="16.8" customHeight="1" x14ac:dyDescent="0.25">
      <c r="A3100" s="384" t="s">
        <v>5378</v>
      </c>
      <c r="B3100" s="342" t="s">
        <v>746</v>
      </c>
      <c r="C3100" s="351" t="s">
        <v>5062</v>
      </c>
      <c r="D3100" s="334" t="str">
        <f>CONCATENATE("'", LEFT(E3100,4),"-",MID(E3100,5,2),"-", MID(E3100,7,2), " ", C3100,"'")</f>
        <v>'1894-01-06 15:00'</v>
      </c>
      <c r="E3100" s="211">
        <f t="shared" si="1375"/>
        <v>18940106</v>
      </c>
      <c r="F3100" s="262">
        <v>11</v>
      </c>
      <c r="R3100" s="112" t="str">
        <f>IF(D3100="","", CONCATENATE("Update games set ", B3100, "= ",D3100," where game_id=", E3100))</f>
        <v>Update games set Game_date= '1894-01-06 15:00' where game_id=18940106</v>
      </c>
      <c r="S3100" s="112" t="str">
        <f t="shared" si="1359"/>
        <v/>
      </c>
      <c r="T3100" s="112" t="str">
        <f t="shared" si="1360"/>
        <v/>
      </c>
      <c r="U3100" s="200" t="str">
        <f t="shared" si="1357"/>
        <v/>
      </c>
      <c r="V3100" s="112" t="str">
        <f t="shared" si="1361"/>
        <v/>
      </c>
      <c r="W3100" s="415" t="str">
        <f t="shared" si="1362"/>
        <v/>
      </c>
      <c r="Y3100" s="65" t="str">
        <f t="shared" si="1369"/>
        <v/>
      </c>
      <c r="Z3100" s="65" t="str">
        <f t="shared" si="1370"/>
        <v/>
      </c>
      <c r="AA3100" s="65" t="str">
        <f t="shared" si="1371"/>
        <v/>
      </c>
      <c r="AB3100" s="65" t="str">
        <f t="shared" si="1372"/>
        <v/>
      </c>
      <c r="AC3100" s="65" t="str">
        <f t="shared" si="1373"/>
        <v/>
      </c>
      <c r="AH3100" s="65" t="str">
        <f t="shared" si="1363"/>
        <v>1891112811</v>
      </c>
      <c r="AI3100" s="65">
        <v>18911128</v>
      </c>
      <c r="AJ3100" s="65" t="s">
        <v>5363</v>
      </c>
      <c r="AK3100" s="65">
        <v>11</v>
      </c>
      <c r="AL3100" s="65" t="s">
        <v>3314</v>
      </c>
      <c r="AN3100" s="65" t="str">
        <f t="shared" si="1358"/>
        <v/>
      </c>
    </row>
    <row r="3101" spans="1:40" ht="16.8" customHeight="1" x14ac:dyDescent="0.25">
      <c r="A3101" s="384" t="s">
        <v>5378</v>
      </c>
      <c r="B3101" s="342" t="s">
        <v>25</v>
      </c>
      <c r="D3101" s="350" t="str">
        <f t="shared" si="1350"/>
        <v/>
      </c>
      <c r="E3101" s="211">
        <f t="shared" si="1375"/>
        <v>18940106</v>
      </c>
      <c r="F3101" s="262">
        <v>12</v>
      </c>
      <c r="G3101" s="212"/>
      <c r="H3101" s="212"/>
      <c r="N3101" s="416"/>
      <c r="O3101" s="212"/>
      <c r="P3101" s="212"/>
      <c r="R3101" s="112" t="str">
        <f>IF(D3101="","", CONCATENATE("Update games set ", B3101, "= ",D3101," where game_id=", E3101))</f>
        <v/>
      </c>
      <c r="S3101" s="112" t="str">
        <f t="shared" si="1359"/>
        <v/>
      </c>
      <c r="T3101" s="112" t="str">
        <f t="shared" si="1360"/>
        <v/>
      </c>
      <c r="U3101" s="200" t="str">
        <f t="shared" si="1357"/>
        <v/>
      </c>
      <c r="V3101" s="112" t="str">
        <f t="shared" si="1361"/>
        <v/>
      </c>
      <c r="W3101" s="415" t="str">
        <f t="shared" si="1362"/>
        <v/>
      </c>
      <c r="Y3101" s="65" t="str">
        <f t="shared" si="1369"/>
        <v/>
      </c>
      <c r="Z3101" s="65" t="str">
        <f t="shared" si="1370"/>
        <v/>
      </c>
      <c r="AA3101" s="65" t="str">
        <f t="shared" si="1371"/>
        <v/>
      </c>
      <c r="AB3101" s="65" t="str">
        <f t="shared" si="1372"/>
        <v/>
      </c>
      <c r="AC3101" s="65" t="str">
        <f t="shared" si="1373"/>
        <v/>
      </c>
      <c r="AH3101" s="65" t="str">
        <f t="shared" si="1363"/>
        <v>1891112812</v>
      </c>
      <c r="AI3101" s="65">
        <v>18911128</v>
      </c>
      <c r="AJ3101" s="65" t="s">
        <v>5363</v>
      </c>
      <c r="AK3101" s="65">
        <v>12</v>
      </c>
      <c r="AL3101" s="65" t="s">
        <v>653</v>
      </c>
      <c r="AN3101" s="65" t="str">
        <f t="shared" si="1358"/>
        <v/>
      </c>
    </row>
    <row r="3102" spans="1:40" ht="16.8" customHeight="1" x14ac:dyDescent="0.25">
      <c r="A3102" s="384" t="s">
        <v>5378</v>
      </c>
      <c r="B3102" s="342" t="s">
        <v>475</v>
      </c>
      <c r="D3102" s="349" t="str">
        <f t="shared" si="1367"/>
        <v/>
      </c>
      <c r="E3102" s="211">
        <f t="shared" si="1375"/>
        <v>18940106</v>
      </c>
      <c r="F3102" s="262">
        <v>13</v>
      </c>
      <c r="R3102" s="112" t="str">
        <f>IF(D3102="","", CONCATENATE("Update games set ", B3102, "= ",D3102," where game_id=", E3102))</f>
        <v/>
      </c>
      <c r="S3102" s="112" t="str">
        <f t="shared" si="1359"/>
        <v/>
      </c>
      <c r="T3102" s="112" t="str">
        <f t="shared" si="1360"/>
        <v/>
      </c>
      <c r="U3102" s="200" t="str">
        <f t="shared" si="1357"/>
        <v/>
      </c>
      <c r="V3102" s="112" t="str">
        <f t="shared" si="1361"/>
        <v/>
      </c>
      <c r="W3102" s="415" t="str">
        <f t="shared" si="1362"/>
        <v/>
      </c>
      <c r="Y3102" s="65" t="str">
        <f t="shared" si="1369"/>
        <v/>
      </c>
      <c r="Z3102" s="65" t="str">
        <f t="shared" si="1370"/>
        <v/>
      </c>
      <c r="AA3102" s="65" t="str">
        <f t="shared" si="1371"/>
        <v/>
      </c>
      <c r="AB3102" s="65" t="str">
        <f t="shared" si="1372"/>
        <v/>
      </c>
      <c r="AC3102" s="65" t="str">
        <f t="shared" si="1373"/>
        <v/>
      </c>
      <c r="AH3102" s="65" t="str">
        <f t="shared" si="1363"/>
        <v>1891112813</v>
      </c>
      <c r="AI3102" s="65">
        <v>18911128</v>
      </c>
      <c r="AJ3102" s="65" t="s">
        <v>5363</v>
      </c>
      <c r="AK3102" s="65">
        <v>13</v>
      </c>
      <c r="AL3102" s="65" t="s">
        <v>653</v>
      </c>
      <c r="AN3102" s="65" t="str">
        <f t="shared" si="1358"/>
        <v/>
      </c>
    </row>
    <row r="3103" spans="1:40" ht="16.8" customHeight="1" x14ac:dyDescent="0.25">
      <c r="A3103" s="384" t="s">
        <v>5378</v>
      </c>
      <c r="B3103" s="342" t="s">
        <v>20</v>
      </c>
      <c r="D3103" s="350" t="str">
        <f t="shared" si="1350"/>
        <v/>
      </c>
      <c r="E3103" s="211">
        <f t="shared" si="1375"/>
        <v>18940106</v>
      </c>
      <c r="F3103" s="262">
        <v>14</v>
      </c>
      <c r="R3103" s="112" t="str">
        <f>IF(D3103="","", CONCATENATE("Update games set ", B3103, "= ",D3103," where game_id=", E3103))</f>
        <v/>
      </c>
      <c r="S3103" s="112" t="str">
        <f t="shared" si="1359"/>
        <v/>
      </c>
      <c r="T3103" s="112" t="str">
        <f t="shared" si="1360"/>
        <v/>
      </c>
      <c r="U3103" s="200" t="str">
        <f t="shared" si="1357"/>
        <v/>
      </c>
      <c r="V3103" s="112" t="str">
        <f t="shared" si="1361"/>
        <v/>
      </c>
      <c r="W3103" s="415" t="str">
        <f t="shared" si="1362"/>
        <v/>
      </c>
      <c r="Y3103" s="65" t="str">
        <f t="shared" si="1369"/>
        <v/>
      </c>
      <c r="Z3103" s="65" t="str">
        <f t="shared" si="1370"/>
        <v/>
      </c>
      <c r="AA3103" s="65" t="str">
        <f t="shared" si="1371"/>
        <v/>
      </c>
      <c r="AB3103" s="65" t="str">
        <f t="shared" si="1372"/>
        <v/>
      </c>
      <c r="AC3103" s="65" t="str">
        <f t="shared" si="1373"/>
        <v/>
      </c>
      <c r="AH3103" s="65" t="str">
        <f t="shared" si="1363"/>
        <v>1891112814</v>
      </c>
      <c r="AI3103" s="65">
        <v>18911128</v>
      </c>
      <c r="AJ3103" s="65" t="s">
        <v>5363</v>
      </c>
      <c r="AK3103" s="65">
        <v>14</v>
      </c>
      <c r="AL3103" s="65" t="s">
        <v>653</v>
      </c>
      <c r="AN3103" s="65" t="str">
        <f t="shared" si="1358"/>
        <v/>
      </c>
    </row>
    <row r="3104" spans="1:40" ht="16.8" customHeight="1" x14ac:dyDescent="0.25">
      <c r="A3104" s="384" t="s">
        <v>5378</v>
      </c>
      <c r="B3104" s="342" t="s">
        <v>4882</v>
      </c>
      <c r="C3104" s="342" t="str">
        <f>IF(C3103="", "", C3103)</f>
        <v/>
      </c>
      <c r="D3104" s="350" t="str">
        <f t="shared" si="1350"/>
        <v/>
      </c>
      <c r="E3104" s="211">
        <f t="shared" si="1375"/>
        <v>18940106</v>
      </c>
      <c r="F3104" s="262">
        <v>15</v>
      </c>
      <c r="R3104" s="112" t="str">
        <f>IF(D3104="","", CONCATENATE("Update games set ", B3104, "= ",D3104," where game_id=", E3104))</f>
        <v/>
      </c>
      <c r="S3104" s="112" t="str">
        <f t="shared" si="1359"/>
        <v/>
      </c>
      <c r="T3104" s="112" t="str">
        <f t="shared" si="1360"/>
        <v/>
      </c>
      <c r="U3104" s="200" t="str">
        <f t="shared" si="1357"/>
        <v/>
      </c>
      <c r="V3104" s="112" t="str">
        <f t="shared" si="1361"/>
        <v/>
      </c>
      <c r="W3104" s="415" t="str">
        <f t="shared" si="1362"/>
        <v/>
      </c>
      <c r="Y3104" s="65" t="str">
        <f t="shared" si="1369"/>
        <v/>
      </c>
      <c r="Z3104" s="65" t="str">
        <f t="shared" si="1370"/>
        <v/>
      </c>
      <c r="AA3104" s="65" t="str">
        <f t="shared" si="1371"/>
        <v/>
      </c>
      <c r="AB3104" s="65" t="str">
        <f t="shared" si="1372"/>
        <v/>
      </c>
      <c r="AC3104" s="65" t="str">
        <f t="shared" si="1373"/>
        <v/>
      </c>
      <c r="AH3104" s="65" t="str">
        <f t="shared" si="1363"/>
        <v>1891112815</v>
      </c>
      <c r="AI3104" s="65">
        <v>18911128</v>
      </c>
      <c r="AJ3104" s="65" t="s">
        <v>5363</v>
      </c>
      <c r="AK3104" s="65">
        <v>15</v>
      </c>
      <c r="AL3104" s="65" t="s">
        <v>653</v>
      </c>
      <c r="AN3104" s="65" t="str">
        <f t="shared" si="1358"/>
        <v/>
      </c>
    </row>
    <row r="3105" spans="1:40" s="126" customFormat="1" ht="16.8" customHeight="1" thickBot="1" x14ac:dyDescent="0.3">
      <c r="A3105" s="384" t="s">
        <v>5378</v>
      </c>
      <c r="B3105" s="116" t="s">
        <v>115</v>
      </c>
      <c r="C3105" s="352"/>
      <c r="D3105" s="370" t="str">
        <f t="shared" ref="D3105" si="1377">IF(MID(E3105,5,2)*1&gt;6,_xlfn.CONCAT("'",LEFT(E3105,4),"-",MID(E3105,3,2)+1,"'"),_xlfn.CONCAT("'",LEFT(E3105,4)-1,"-",MID(E3105,3,2),"'"))</f>
        <v>'1893-94'</v>
      </c>
      <c r="E3105" s="214">
        <f t="shared" si="1375"/>
        <v>18940106</v>
      </c>
      <c r="F3105" s="266">
        <v>16</v>
      </c>
      <c r="G3105" s="343"/>
      <c r="H3105" s="343"/>
      <c r="I3105" s="267"/>
      <c r="J3105" s="214"/>
      <c r="K3105" s="266"/>
      <c r="L3105" s="266"/>
      <c r="M3105" s="266"/>
      <c r="N3105" s="419"/>
      <c r="O3105" s="343"/>
      <c r="P3105" s="343"/>
      <c r="Q3105" s="346"/>
      <c r="R3105" s="112" t="str">
        <f>IF(D3105="","", CONCATENATE("Update games set ", B3105, "= ",D3105," where game_id=", E3105))</f>
        <v>Update games set Season= '1893-94' where game_id=18940106</v>
      </c>
      <c r="S3105" s="112" t="str">
        <f t="shared" si="1359"/>
        <v/>
      </c>
      <c r="T3105" s="112" t="str">
        <f t="shared" si="1360"/>
        <v/>
      </c>
      <c r="U3105" s="200" t="str">
        <f t="shared" si="1357"/>
        <v/>
      </c>
      <c r="V3105" s="112" t="str">
        <f t="shared" si="1361"/>
        <v/>
      </c>
      <c r="W3105" s="415" t="str">
        <f t="shared" si="1362"/>
        <v/>
      </c>
      <c r="X3105" s="240"/>
      <c r="Y3105" s="65" t="str">
        <f t="shared" si="1369"/>
        <v/>
      </c>
      <c r="Z3105" s="65" t="str">
        <f t="shared" si="1370"/>
        <v/>
      </c>
      <c r="AA3105" s="65" t="str">
        <f t="shared" si="1371"/>
        <v/>
      </c>
      <c r="AB3105" s="65" t="str">
        <f t="shared" si="1372"/>
        <v/>
      </c>
      <c r="AC3105" s="65" t="str">
        <f t="shared" si="1373"/>
        <v/>
      </c>
      <c r="AH3105" s="65" t="str">
        <f t="shared" si="1363"/>
        <v>1891112816</v>
      </c>
      <c r="AI3105" s="126">
        <v>18911128</v>
      </c>
      <c r="AJ3105" s="126" t="s">
        <v>5363</v>
      </c>
      <c r="AK3105" s="126">
        <v>16</v>
      </c>
      <c r="AL3105" s="126" t="s">
        <v>653</v>
      </c>
      <c r="AN3105" s="65" t="str">
        <f t="shared" si="1358"/>
        <v/>
      </c>
    </row>
    <row r="3106" spans="1:40" ht="15" thickTop="1" x14ac:dyDescent="0.25">
      <c r="A3106" s="384" t="s">
        <v>5378</v>
      </c>
      <c r="B3106" s="341" t="s">
        <v>22</v>
      </c>
      <c r="C3106" s="341" t="s">
        <v>77</v>
      </c>
      <c r="D3106" s="341" t="str">
        <f t="shared" si="1350"/>
        <v>'Sheffield Wednesday'</v>
      </c>
      <c r="E3106" s="211">
        <v>18940120</v>
      </c>
      <c r="F3106" s="262">
        <v>1</v>
      </c>
      <c r="H3106" s="212"/>
      <c r="R3106" s="112" t="str">
        <f>IF(D3106="","", CONCATENATE("Update games set ", B3106, "= ",D3106," where game_id=", E3106))</f>
        <v>Update games set Opponent= 'Sheffield Wednesday' where game_id=18940120</v>
      </c>
      <c r="S3106" s="112" t="str">
        <f t="shared" si="1359"/>
        <v/>
      </c>
      <c r="T3106" s="112" t="str">
        <f t="shared" si="1360"/>
        <v/>
      </c>
      <c r="U3106" s="200" t="str">
        <f t="shared" si="1357"/>
        <v/>
      </c>
      <c r="V3106" s="112" t="str">
        <f t="shared" si="1361"/>
        <v/>
      </c>
      <c r="W3106" s="415" t="str">
        <f t="shared" si="1362"/>
        <v/>
      </c>
      <c r="Y3106" s="65" t="str">
        <f t="shared" si="1369"/>
        <v/>
      </c>
      <c r="Z3106" s="65" t="str">
        <f t="shared" si="1370"/>
        <v/>
      </c>
      <c r="AA3106" s="65" t="str">
        <f t="shared" si="1371"/>
        <v/>
      </c>
      <c r="AB3106" s="65" t="str">
        <f t="shared" si="1372"/>
        <v/>
      </c>
      <c r="AC3106" s="65" t="str">
        <f t="shared" si="1373"/>
        <v/>
      </c>
      <c r="AH3106" s="65" t="str">
        <f t="shared" si="1363"/>
        <v>189112121</v>
      </c>
      <c r="AI3106" s="65">
        <v>18911212</v>
      </c>
      <c r="AJ3106" s="65" t="s">
        <v>5369</v>
      </c>
      <c r="AK3106" s="65">
        <v>1</v>
      </c>
      <c r="AL3106" s="65" t="s">
        <v>2039</v>
      </c>
      <c r="AN3106" s="65" t="str">
        <f t="shared" si="1358"/>
        <v>update games set source = 'The Nottingham Forest Football Scrapbook' where game_id = 18940120</v>
      </c>
    </row>
    <row r="3107" spans="1:40" ht="16.8" customHeight="1" x14ac:dyDescent="0.25">
      <c r="A3107" s="384" t="s">
        <v>5378</v>
      </c>
      <c r="B3107" s="342" t="s">
        <v>4979</v>
      </c>
      <c r="C3107" s="342" t="str">
        <f>IF(C3106="", "", C3106)</f>
        <v>Sheffield Wednesday</v>
      </c>
      <c r="D3107" s="350" t="str">
        <f t="shared" ref="D3107:D3120" si="1378">IF(C3107="", "", CONCATENATE("'", C3107,"'"))</f>
        <v>'Sheffield Wednesday'</v>
      </c>
      <c r="E3107" s="211">
        <f>E3106</f>
        <v>18940120</v>
      </c>
      <c r="F3107" s="262">
        <v>2</v>
      </c>
      <c r="R3107" s="112" t="str">
        <f>IF(D3107="","", CONCATENATE("Update games set ", B3107, "= ",D3107," where game_id=", E3107))</f>
        <v>Update games set Opp_parent= 'Sheffield Wednesday' where game_id=18940120</v>
      </c>
      <c r="S3107" s="112" t="str">
        <f t="shared" si="1359"/>
        <v/>
      </c>
      <c r="T3107" s="112" t="str">
        <f t="shared" si="1360"/>
        <v/>
      </c>
      <c r="U3107" s="200" t="str">
        <f t="shared" si="1357"/>
        <v/>
      </c>
      <c r="V3107" s="112" t="str">
        <f t="shared" si="1361"/>
        <v/>
      </c>
      <c r="W3107" s="415" t="str">
        <f t="shared" si="1362"/>
        <v/>
      </c>
      <c r="Y3107" s="65" t="str">
        <f t="shared" si="1369"/>
        <v/>
      </c>
      <c r="Z3107" s="65" t="str">
        <f t="shared" si="1370"/>
        <v/>
      </c>
      <c r="AA3107" s="65" t="str">
        <f t="shared" si="1371"/>
        <v/>
      </c>
      <c r="AB3107" s="65" t="str">
        <f t="shared" si="1372"/>
        <v/>
      </c>
      <c r="AC3107" s="65" t="str">
        <f t="shared" si="1373"/>
        <v/>
      </c>
      <c r="AH3107" s="65" t="str">
        <f t="shared" si="1363"/>
        <v>189112122</v>
      </c>
      <c r="AI3107" s="65">
        <v>18911212</v>
      </c>
      <c r="AJ3107" s="65" t="s">
        <v>5369</v>
      </c>
      <c r="AK3107" s="65">
        <v>2</v>
      </c>
      <c r="AL3107" s="65" t="s">
        <v>3572</v>
      </c>
      <c r="AN3107" s="65" t="str">
        <f t="shared" si="1358"/>
        <v/>
      </c>
    </row>
    <row r="3108" spans="1:40" ht="16.8" customHeight="1" x14ac:dyDescent="0.25">
      <c r="A3108" s="384" t="s">
        <v>5378</v>
      </c>
      <c r="B3108" s="342" t="s">
        <v>2653</v>
      </c>
      <c r="C3108" s="342" t="s">
        <v>5390</v>
      </c>
      <c r="D3108" s="350" t="str">
        <f t="shared" si="1378"/>
        <v>'United Counties League'</v>
      </c>
      <c r="E3108" s="211">
        <f t="shared" ref="E3108:E3121" si="1379">E3107</f>
        <v>18940120</v>
      </c>
      <c r="F3108" s="262">
        <v>3</v>
      </c>
      <c r="R3108" s="112" t="str">
        <f>IF(D3108="","", CONCATENATE("Update games set ", B3108, "= ",D3108," where game_id=", E3108))</f>
        <v>Update games set Game_type= 'United Counties League' where game_id=18940120</v>
      </c>
      <c r="S3108" s="112" t="str">
        <f t="shared" si="1359"/>
        <v/>
      </c>
      <c r="T3108" s="112" t="str">
        <f t="shared" si="1360"/>
        <v/>
      </c>
      <c r="U3108" s="200" t="str">
        <f t="shared" si="1357"/>
        <v/>
      </c>
      <c r="V3108" s="112" t="str">
        <f t="shared" si="1361"/>
        <v/>
      </c>
      <c r="W3108" s="415" t="str">
        <f t="shared" si="1362"/>
        <v/>
      </c>
      <c r="Y3108" s="65" t="str">
        <f t="shared" si="1369"/>
        <v/>
      </c>
      <c r="Z3108" s="65" t="str">
        <f t="shared" si="1370"/>
        <v/>
      </c>
      <c r="AA3108" s="65" t="str">
        <f t="shared" si="1371"/>
        <v/>
      </c>
      <c r="AB3108" s="65" t="str">
        <f t="shared" si="1372"/>
        <v/>
      </c>
      <c r="AC3108" s="65" t="str">
        <f t="shared" si="1373"/>
        <v/>
      </c>
      <c r="AH3108" s="65" t="str">
        <f t="shared" si="1363"/>
        <v>189112123</v>
      </c>
      <c r="AI3108" s="65">
        <v>18911212</v>
      </c>
      <c r="AJ3108" s="65" t="s">
        <v>5369</v>
      </c>
      <c r="AK3108" s="65">
        <v>3</v>
      </c>
      <c r="AL3108" s="65" t="s">
        <v>3596</v>
      </c>
      <c r="AN3108" s="65" t="str">
        <f t="shared" si="1358"/>
        <v/>
      </c>
    </row>
    <row r="3109" spans="1:40" ht="16.8" customHeight="1" x14ac:dyDescent="0.25">
      <c r="A3109" s="384" t="s">
        <v>5378</v>
      </c>
      <c r="B3109" s="342" t="s">
        <v>4978</v>
      </c>
      <c r="C3109" s="342" t="s">
        <v>0</v>
      </c>
      <c r="D3109" s="350" t="str">
        <f t="shared" si="1378"/>
        <v>'A'</v>
      </c>
      <c r="E3109" s="211">
        <f t="shared" si="1379"/>
        <v>18940120</v>
      </c>
      <c r="F3109" s="262">
        <v>4</v>
      </c>
      <c r="R3109" s="112" t="str">
        <f>IF(D3109="","", CONCATENATE("Update games set ", B3109, "= ",D3109," where game_id=", E3109))</f>
        <v>Update games set HAN= 'A' where game_id=18940120</v>
      </c>
      <c r="S3109" s="112" t="str">
        <f t="shared" si="1359"/>
        <v/>
      </c>
      <c r="T3109" s="112" t="str">
        <f t="shared" si="1360"/>
        <v/>
      </c>
      <c r="U3109" s="200" t="str">
        <f t="shared" si="1357"/>
        <v/>
      </c>
      <c r="V3109" s="112" t="str">
        <f t="shared" si="1361"/>
        <v/>
      </c>
      <c r="W3109" s="415" t="str">
        <f t="shared" si="1362"/>
        <v/>
      </c>
      <c r="Y3109" s="65" t="str">
        <f t="shared" si="1369"/>
        <v/>
      </c>
      <c r="Z3109" s="65" t="str">
        <f t="shared" si="1370"/>
        <v/>
      </c>
      <c r="AA3109" s="65" t="str">
        <f t="shared" si="1371"/>
        <v/>
      </c>
      <c r="AB3109" s="65" t="str">
        <f t="shared" si="1372"/>
        <v/>
      </c>
      <c r="AC3109" s="65" t="str">
        <f t="shared" si="1373"/>
        <v/>
      </c>
      <c r="AH3109" s="65" t="str">
        <f t="shared" si="1363"/>
        <v>189112124</v>
      </c>
      <c r="AI3109" s="65">
        <v>18911212</v>
      </c>
      <c r="AJ3109" s="65" t="s">
        <v>5369</v>
      </c>
      <c r="AK3109" s="65">
        <v>4</v>
      </c>
      <c r="AL3109" s="65" t="s">
        <v>3252</v>
      </c>
      <c r="AN3109" s="65" t="str">
        <f t="shared" si="1358"/>
        <v/>
      </c>
    </row>
    <row r="3110" spans="1:40" ht="16.8" customHeight="1" x14ac:dyDescent="0.25">
      <c r="A3110" s="384" t="s">
        <v>5378</v>
      </c>
      <c r="B3110" s="342" t="s">
        <v>5</v>
      </c>
      <c r="C3110" s="342">
        <v>2</v>
      </c>
      <c r="D3110" s="349">
        <f t="shared" si="1365"/>
        <v>2</v>
      </c>
      <c r="E3110" s="211">
        <f t="shared" si="1379"/>
        <v>18940120</v>
      </c>
      <c r="F3110" s="262">
        <v>5</v>
      </c>
      <c r="R3110" s="112" t="str">
        <f>IF(D3110="","", CONCATENATE("Update games set ", B3110, "= ",D3110," where game_id=", E3110))</f>
        <v>Update games set F= 2 where game_id=18940120</v>
      </c>
      <c r="S3110" s="112" t="str">
        <f t="shared" si="1359"/>
        <v/>
      </c>
      <c r="T3110" s="112" t="str">
        <f t="shared" si="1360"/>
        <v/>
      </c>
      <c r="U3110" s="200" t="str">
        <f t="shared" si="1357"/>
        <v/>
      </c>
      <c r="V3110" s="112" t="str">
        <f t="shared" si="1361"/>
        <v/>
      </c>
      <c r="W3110" s="415" t="str">
        <f t="shared" si="1362"/>
        <v/>
      </c>
      <c r="Y3110" s="65" t="str">
        <f t="shared" si="1369"/>
        <v/>
      </c>
      <c r="Z3110" s="65" t="str">
        <f t="shared" si="1370"/>
        <v/>
      </c>
      <c r="AA3110" s="65" t="str">
        <f t="shared" si="1371"/>
        <v/>
      </c>
      <c r="AB3110" s="65" t="str">
        <f t="shared" si="1372"/>
        <v/>
      </c>
      <c r="AC3110" s="65" t="str">
        <f t="shared" si="1373"/>
        <v/>
      </c>
      <c r="AH3110" s="65" t="str">
        <f t="shared" si="1363"/>
        <v>189112125</v>
      </c>
      <c r="AI3110" s="65">
        <v>18911212</v>
      </c>
      <c r="AJ3110" s="65" t="s">
        <v>5369</v>
      </c>
      <c r="AK3110" s="65">
        <v>5</v>
      </c>
      <c r="AL3110" s="65" t="s">
        <v>3590</v>
      </c>
      <c r="AN3110" s="65" t="str">
        <f t="shared" si="1358"/>
        <v/>
      </c>
    </row>
    <row r="3111" spans="1:40" ht="16.8" customHeight="1" x14ac:dyDescent="0.25">
      <c r="A3111" s="384" t="s">
        <v>5378</v>
      </c>
      <c r="B3111" s="342" t="s">
        <v>0</v>
      </c>
      <c r="C3111" s="342">
        <v>2</v>
      </c>
      <c r="D3111" s="349">
        <f t="shared" si="1365"/>
        <v>2</v>
      </c>
      <c r="E3111" s="211">
        <f t="shared" si="1379"/>
        <v>18940120</v>
      </c>
      <c r="F3111" s="262">
        <v>6</v>
      </c>
      <c r="R3111" s="112" t="str">
        <f>IF(D3111="","", CONCATENATE("Update games set ", B3111, "= ",D3111," where game_id=", E3111))</f>
        <v>Update games set A= 2 where game_id=18940120</v>
      </c>
      <c r="S3111" s="112" t="str">
        <f t="shared" si="1359"/>
        <v/>
      </c>
      <c r="T3111" s="112" t="str">
        <f t="shared" si="1360"/>
        <v/>
      </c>
      <c r="U3111" s="200" t="str">
        <f t="shared" si="1357"/>
        <v/>
      </c>
      <c r="V3111" s="112" t="str">
        <f t="shared" si="1361"/>
        <v/>
      </c>
      <c r="W3111" s="415" t="str">
        <f t="shared" si="1362"/>
        <v/>
      </c>
      <c r="Y3111" s="65" t="str">
        <f t="shared" si="1369"/>
        <v/>
      </c>
      <c r="Z3111" s="65" t="str">
        <f t="shared" si="1370"/>
        <v/>
      </c>
      <c r="AA3111" s="65" t="str">
        <f t="shared" si="1371"/>
        <v/>
      </c>
      <c r="AB3111" s="65" t="str">
        <f t="shared" si="1372"/>
        <v/>
      </c>
      <c r="AC3111" s="65" t="str">
        <f t="shared" si="1373"/>
        <v/>
      </c>
      <c r="AH3111" s="65" t="str">
        <f t="shared" si="1363"/>
        <v>189112126</v>
      </c>
      <c r="AI3111" s="65">
        <v>18911212</v>
      </c>
      <c r="AJ3111" s="65" t="s">
        <v>5369</v>
      </c>
      <c r="AK3111" s="65">
        <v>6</v>
      </c>
      <c r="AL3111" s="65" t="s">
        <v>3468</v>
      </c>
      <c r="AN3111" s="65" t="str">
        <f t="shared" si="1358"/>
        <v/>
      </c>
    </row>
    <row r="3112" spans="1:40" ht="16.8" customHeight="1" x14ac:dyDescent="0.25">
      <c r="A3112" s="384" t="s">
        <v>5378</v>
      </c>
      <c r="B3112" s="342" t="s">
        <v>23</v>
      </c>
      <c r="D3112" s="334" t="str">
        <f t="shared" ref="D3112" si="1380">IF(C3112="",IF(D3110&gt;D3111,"'W'",IF(D3110=D3111,"'D'","'L'")),_xlfn.CONCAT("'",C3112,"'"))</f>
        <v>'D'</v>
      </c>
      <c r="E3112" s="211">
        <f t="shared" si="1379"/>
        <v>18940120</v>
      </c>
      <c r="F3112" s="262">
        <v>7</v>
      </c>
      <c r="R3112" s="112" t="str">
        <f>IF(D3112="","", CONCATENATE("Update games set ", B3112, "= ",D3112," where game_id=", E3112))</f>
        <v>Update games set Result= 'D' where game_id=18940120</v>
      </c>
      <c r="S3112" s="112" t="str">
        <f t="shared" si="1359"/>
        <v/>
      </c>
      <c r="T3112" s="112" t="str">
        <f t="shared" si="1360"/>
        <v/>
      </c>
      <c r="U3112" s="200" t="str">
        <f t="shared" si="1357"/>
        <v/>
      </c>
      <c r="V3112" s="112" t="str">
        <f t="shared" si="1361"/>
        <v/>
      </c>
      <c r="W3112" s="415" t="str">
        <f t="shared" si="1362"/>
        <v/>
      </c>
      <c r="Y3112" s="65" t="str">
        <f t="shared" si="1369"/>
        <v/>
      </c>
      <c r="Z3112" s="65" t="str">
        <f t="shared" si="1370"/>
        <v/>
      </c>
      <c r="AA3112" s="65" t="str">
        <f t="shared" si="1371"/>
        <v/>
      </c>
      <c r="AB3112" s="65" t="str">
        <f t="shared" si="1372"/>
        <v/>
      </c>
      <c r="AC3112" s="65" t="str">
        <f t="shared" si="1373"/>
        <v/>
      </c>
      <c r="AH3112" s="65" t="str">
        <f t="shared" si="1363"/>
        <v>189112127</v>
      </c>
      <c r="AI3112" s="65">
        <v>18911212</v>
      </c>
      <c r="AJ3112" s="65" t="s">
        <v>5369</v>
      </c>
      <c r="AK3112" s="65">
        <v>7</v>
      </c>
      <c r="AL3112" s="65" t="s">
        <v>3435</v>
      </c>
      <c r="AN3112" s="65" t="str">
        <f t="shared" si="1358"/>
        <v/>
      </c>
    </row>
    <row r="3113" spans="1:40" ht="16.8" customHeight="1" x14ac:dyDescent="0.25">
      <c r="A3113" s="384" t="s">
        <v>5378</v>
      </c>
      <c r="B3113" s="342" t="s">
        <v>768</v>
      </c>
      <c r="D3113" s="349" t="str">
        <f t="shared" si="1367"/>
        <v/>
      </c>
      <c r="E3113" s="211">
        <f t="shared" si="1379"/>
        <v>18940120</v>
      </c>
      <c r="F3113" s="262">
        <v>8</v>
      </c>
      <c r="R3113" s="112" t="str">
        <f>IF(D3113="","", CONCATENATE("Update games set ", B3113, "= ",D3113," where game_id=", E3113))</f>
        <v/>
      </c>
      <c r="S3113" s="112" t="str">
        <f t="shared" si="1359"/>
        <v/>
      </c>
      <c r="T3113" s="112" t="str">
        <f t="shared" si="1360"/>
        <v/>
      </c>
      <c r="U3113" s="200" t="str">
        <f t="shared" si="1357"/>
        <v/>
      </c>
      <c r="V3113" s="112" t="str">
        <f t="shared" si="1361"/>
        <v/>
      </c>
      <c r="W3113" s="415" t="str">
        <f t="shared" si="1362"/>
        <v/>
      </c>
      <c r="Y3113" s="65" t="str">
        <f t="shared" si="1369"/>
        <v/>
      </c>
      <c r="Z3113" s="65" t="str">
        <f t="shared" si="1370"/>
        <v/>
      </c>
      <c r="AA3113" s="65" t="str">
        <f t="shared" si="1371"/>
        <v/>
      </c>
      <c r="AB3113" s="65" t="str">
        <f t="shared" si="1372"/>
        <v/>
      </c>
      <c r="AC3113" s="65" t="str">
        <f t="shared" si="1373"/>
        <v/>
      </c>
      <c r="AH3113" s="65" t="str">
        <f t="shared" si="1363"/>
        <v>189112128</v>
      </c>
      <c r="AI3113" s="65">
        <v>18911212</v>
      </c>
      <c r="AJ3113" s="65" t="s">
        <v>5369</v>
      </c>
      <c r="AK3113" s="65">
        <v>8</v>
      </c>
      <c r="AL3113" s="65" t="s">
        <v>3653</v>
      </c>
      <c r="AN3113" s="65" t="str">
        <f t="shared" si="1358"/>
        <v/>
      </c>
    </row>
    <row r="3114" spans="1:40" ht="16.8" customHeight="1" x14ac:dyDescent="0.25">
      <c r="A3114" s="384" t="s">
        <v>5378</v>
      </c>
      <c r="B3114" s="342" t="s">
        <v>766</v>
      </c>
      <c r="D3114" s="349" t="str">
        <f t="shared" si="1367"/>
        <v/>
      </c>
      <c r="E3114" s="211">
        <f t="shared" si="1379"/>
        <v>18940120</v>
      </c>
      <c r="F3114" s="262">
        <v>9</v>
      </c>
      <c r="G3114" s="194"/>
      <c r="H3114" s="194"/>
      <c r="N3114" s="417"/>
      <c r="O3114" s="194"/>
      <c r="P3114" s="194"/>
      <c r="R3114" s="112" t="str">
        <f>IF(D3114="","", CONCATENATE("Update games set ", B3114, "= ",D3114," where game_id=", E3114))</f>
        <v/>
      </c>
      <c r="S3114" s="112" t="str">
        <f t="shared" si="1359"/>
        <v/>
      </c>
      <c r="T3114" s="112" t="str">
        <f t="shared" si="1360"/>
        <v/>
      </c>
      <c r="U3114" s="200" t="str">
        <f t="shared" si="1357"/>
        <v/>
      </c>
      <c r="V3114" s="112" t="str">
        <f t="shared" si="1361"/>
        <v/>
      </c>
      <c r="W3114" s="415" t="str">
        <f t="shared" si="1362"/>
        <v/>
      </c>
      <c r="Y3114" s="65" t="str">
        <f t="shared" si="1369"/>
        <v/>
      </c>
      <c r="Z3114" s="65" t="str">
        <f t="shared" si="1370"/>
        <v/>
      </c>
      <c r="AA3114" s="65" t="str">
        <f t="shared" si="1371"/>
        <v/>
      </c>
      <c r="AB3114" s="65" t="str">
        <f t="shared" si="1372"/>
        <v/>
      </c>
      <c r="AC3114" s="65" t="str">
        <f t="shared" si="1373"/>
        <v/>
      </c>
      <c r="AH3114" s="65" t="str">
        <f t="shared" si="1363"/>
        <v>189112129</v>
      </c>
      <c r="AI3114" s="65">
        <v>18911212</v>
      </c>
      <c r="AJ3114" s="65" t="s">
        <v>5369</v>
      </c>
      <c r="AK3114" s="65">
        <v>9</v>
      </c>
      <c r="AL3114" s="65" t="s">
        <v>2943</v>
      </c>
      <c r="AN3114" s="65" t="str">
        <f t="shared" si="1358"/>
        <v/>
      </c>
    </row>
    <row r="3115" spans="1:40" ht="16.8" customHeight="1" x14ac:dyDescent="0.25">
      <c r="A3115" s="384" t="s">
        <v>5378</v>
      </c>
      <c r="B3115" s="342" t="s">
        <v>753</v>
      </c>
      <c r="C3115" s="351"/>
      <c r="D3115" s="350" t="str">
        <f t="shared" si="1368"/>
        <v/>
      </c>
      <c r="E3115" s="211">
        <f t="shared" si="1379"/>
        <v>18940120</v>
      </c>
      <c r="F3115" s="262">
        <v>10</v>
      </c>
      <c r="G3115" s="194"/>
      <c r="N3115" s="417"/>
      <c r="O3115" s="194"/>
      <c r="P3115" s="194"/>
      <c r="R3115" s="112" t="str">
        <f>IF(D3115="","", CONCATENATE("Update games set ", B3115, "= ",D3115," where game_id=", E3115))</f>
        <v/>
      </c>
      <c r="S3115" s="112" t="str">
        <f t="shared" si="1359"/>
        <v/>
      </c>
      <c r="T3115" s="112" t="str">
        <f t="shared" si="1360"/>
        <v/>
      </c>
      <c r="U3115" s="200" t="str">
        <f t="shared" si="1357"/>
        <v/>
      </c>
      <c r="V3115" s="112" t="str">
        <f t="shared" si="1361"/>
        <v/>
      </c>
      <c r="W3115" s="415" t="str">
        <f t="shared" si="1362"/>
        <v/>
      </c>
      <c r="Y3115" s="65" t="str">
        <f t="shared" si="1369"/>
        <v/>
      </c>
      <c r="Z3115" s="65" t="str">
        <f t="shared" si="1370"/>
        <v/>
      </c>
      <c r="AA3115" s="65" t="str">
        <f t="shared" si="1371"/>
        <v/>
      </c>
      <c r="AB3115" s="65" t="str">
        <f t="shared" si="1372"/>
        <v/>
      </c>
      <c r="AC3115" s="65" t="str">
        <f t="shared" si="1373"/>
        <v/>
      </c>
      <c r="AH3115" s="65" t="str">
        <f t="shared" si="1363"/>
        <v>1891121210</v>
      </c>
      <c r="AI3115" s="65">
        <v>18911212</v>
      </c>
      <c r="AJ3115" s="65" t="s">
        <v>5369</v>
      </c>
      <c r="AK3115" s="65">
        <v>10</v>
      </c>
      <c r="AL3115" s="65" t="s">
        <v>3632</v>
      </c>
      <c r="AN3115" s="65" t="str">
        <f t="shared" si="1358"/>
        <v/>
      </c>
    </row>
    <row r="3116" spans="1:40" ht="16.8" customHeight="1" x14ac:dyDescent="0.25">
      <c r="A3116" s="384" t="s">
        <v>5378</v>
      </c>
      <c r="B3116" s="342" t="s">
        <v>746</v>
      </c>
      <c r="C3116" s="351" t="s">
        <v>5062</v>
      </c>
      <c r="D3116" s="334" t="str">
        <f>CONCATENATE("'", LEFT(E3116,4),"-",MID(E3116,5,2),"-", MID(E3116,7,2), " ", C3116,"'")</f>
        <v>'1894-01-20 15:00'</v>
      </c>
      <c r="E3116" s="211">
        <f t="shared" si="1379"/>
        <v>18940120</v>
      </c>
      <c r="F3116" s="262">
        <v>11</v>
      </c>
      <c r="R3116" s="112" t="str">
        <f>IF(D3116="","", CONCATENATE("Update games set ", B3116, "= ",D3116," where game_id=", E3116))</f>
        <v>Update games set Game_date= '1894-01-20 15:00' where game_id=18940120</v>
      </c>
      <c r="S3116" s="112" t="str">
        <f t="shared" si="1359"/>
        <v/>
      </c>
      <c r="T3116" s="112" t="str">
        <f t="shared" si="1360"/>
        <v/>
      </c>
      <c r="U3116" s="200" t="str">
        <f t="shared" si="1357"/>
        <v/>
      </c>
      <c r="V3116" s="112" t="str">
        <f t="shared" si="1361"/>
        <v/>
      </c>
      <c r="W3116" s="415" t="str">
        <f t="shared" si="1362"/>
        <v/>
      </c>
      <c r="Y3116" s="65" t="str">
        <f t="shared" si="1369"/>
        <v/>
      </c>
      <c r="Z3116" s="65" t="str">
        <f t="shared" si="1370"/>
        <v/>
      </c>
      <c r="AA3116" s="65" t="str">
        <f t="shared" si="1371"/>
        <v/>
      </c>
      <c r="AB3116" s="65" t="str">
        <f t="shared" si="1372"/>
        <v/>
      </c>
      <c r="AC3116" s="65" t="str">
        <f t="shared" si="1373"/>
        <v/>
      </c>
      <c r="AH3116" s="65" t="str">
        <f t="shared" si="1363"/>
        <v>1891121211</v>
      </c>
      <c r="AI3116" s="65">
        <v>18911212</v>
      </c>
      <c r="AJ3116" s="65" t="s">
        <v>5369</v>
      </c>
      <c r="AK3116" s="65">
        <v>11</v>
      </c>
      <c r="AL3116" s="65" t="s">
        <v>3314</v>
      </c>
      <c r="AN3116" s="65" t="str">
        <f t="shared" si="1358"/>
        <v/>
      </c>
    </row>
    <row r="3117" spans="1:40" ht="16.8" customHeight="1" x14ac:dyDescent="0.25">
      <c r="A3117" s="384" t="s">
        <v>5378</v>
      </c>
      <c r="B3117" s="342" t="s">
        <v>25</v>
      </c>
      <c r="D3117" s="350" t="str">
        <f t="shared" si="1378"/>
        <v/>
      </c>
      <c r="E3117" s="211">
        <f t="shared" si="1379"/>
        <v>18940120</v>
      </c>
      <c r="F3117" s="262">
        <v>12</v>
      </c>
      <c r="G3117" s="212"/>
      <c r="H3117" s="212"/>
      <c r="N3117" s="416"/>
      <c r="O3117" s="212"/>
      <c r="P3117" s="212"/>
      <c r="R3117" s="112" t="str">
        <f>IF(D3117="","", CONCATENATE("Update games set ", B3117, "= ",D3117," where game_id=", E3117))</f>
        <v/>
      </c>
      <c r="S3117" s="112" t="str">
        <f t="shared" si="1359"/>
        <v/>
      </c>
      <c r="T3117" s="112" t="str">
        <f t="shared" si="1360"/>
        <v/>
      </c>
      <c r="U3117" s="200" t="str">
        <f t="shared" si="1357"/>
        <v/>
      </c>
      <c r="V3117" s="112" t="str">
        <f t="shared" si="1361"/>
        <v/>
      </c>
      <c r="W3117" s="415" t="str">
        <f t="shared" si="1362"/>
        <v/>
      </c>
      <c r="Y3117" s="65" t="str">
        <f t="shared" si="1369"/>
        <v/>
      </c>
      <c r="Z3117" s="65" t="str">
        <f t="shared" si="1370"/>
        <v/>
      </c>
      <c r="AA3117" s="65" t="str">
        <f t="shared" si="1371"/>
        <v/>
      </c>
      <c r="AB3117" s="65" t="str">
        <f t="shared" si="1372"/>
        <v/>
      </c>
      <c r="AC3117" s="65" t="str">
        <f t="shared" si="1373"/>
        <v/>
      </c>
      <c r="AH3117" s="65" t="str">
        <f t="shared" si="1363"/>
        <v>1891121212</v>
      </c>
      <c r="AI3117" s="65">
        <v>18911212</v>
      </c>
      <c r="AJ3117" s="65" t="s">
        <v>5369</v>
      </c>
      <c r="AK3117" s="65">
        <v>12</v>
      </c>
      <c r="AL3117" s="65" t="s">
        <v>653</v>
      </c>
      <c r="AN3117" s="65" t="str">
        <f t="shared" si="1358"/>
        <v/>
      </c>
    </row>
    <row r="3118" spans="1:40" ht="16.8" customHeight="1" x14ac:dyDescent="0.25">
      <c r="A3118" s="384" t="s">
        <v>5378</v>
      </c>
      <c r="B3118" s="342" t="s">
        <v>475</v>
      </c>
      <c r="D3118" s="349" t="str">
        <f t="shared" si="1367"/>
        <v/>
      </c>
      <c r="E3118" s="211">
        <f t="shared" si="1379"/>
        <v>18940120</v>
      </c>
      <c r="F3118" s="262">
        <v>13</v>
      </c>
      <c r="R3118" s="112" t="str">
        <f>IF(D3118="","", CONCATENATE("Update games set ", B3118, "= ",D3118," where game_id=", E3118))</f>
        <v/>
      </c>
      <c r="S3118" s="112" t="str">
        <f t="shared" si="1359"/>
        <v/>
      </c>
      <c r="T3118" s="112" t="str">
        <f t="shared" si="1360"/>
        <v/>
      </c>
      <c r="U3118" s="200" t="str">
        <f t="shared" si="1357"/>
        <v/>
      </c>
      <c r="V3118" s="112" t="str">
        <f t="shared" si="1361"/>
        <v/>
      </c>
      <c r="W3118" s="415" t="str">
        <f t="shared" si="1362"/>
        <v/>
      </c>
      <c r="Y3118" s="65" t="str">
        <f t="shared" si="1369"/>
        <v/>
      </c>
      <c r="Z3118" s="65" t="str">
        <f t="shared" si="1370"/>
        <v/>
      </c>
      <c r="AA3118" s="65" t="str">
        <f t="shared" si="1371"/>
        <v/>
      </c>
      <c r="AB3118" s="65" t="str">
        <f t="shared" si="1372"/>
        <v/>
      </c>
      <c r="AC3118" s="65" t="str">
        <f t="shared" si="1373"/>
        <v/>
      </c>
      <c r="AH3118" s="65" t="str">
        <f t="shared" si="1363"/>
        <v>1891121213</v>
      </c>
      <c r="AI3118" s="65">
        <v>18911212</v>
      </c>
      <c r="AJ3118" s="65" t="s">
        <v>5369</v>
      </c>
      <c r="AK3118" s="65">
        <v>13</v>
      </c>
      <c r="AL3118" s="65" t="s">
        <v>653</v>
      </c>
      <c r="AN3118" s="65" t="str">
        <f t="shared" si="1358"/>
        <v/>
      </c>
    </row>
    <row r="3119" spans="1:40" ht="16.8" customHeight="1" x14ac:dyDescent="0.25">
      <c r="A3119" s="384" t="s">
        <v>5378</v>
      </c>
      <c r="B3119" s="342" t="s">
        <v>20</v>
      </c>
      <c r="D3119" s="350" t="str">
        <f t="shared" si="1378"/>
        <v/>
      </c>
      <c r="E3119" s="211">
        <f t="shared" si="1379"/>
        <v>18940120</v>
      </c>
      <c r="F3119" s="262">
        <v>14</v>
      </c>
      <c r="R3119" s="112" t="str">
        <f>IF(D3119="","", CONCATENATE("Update games set ", B3119, "= ",D3119," where game_id=", E3119))</f>
        <v/>
      </c>
      <c r="S3119" s="112" t="str">
        <f t="shared" si="1359"/>
        <v/>
      </c>
      <c r="T3119" s="112" t="str">
        <f t="shared" si="1360"/>
        <v/>
      </c>
      <c r="U3119" s="200" t="str">
        <f t="shared" si="1357"/>
        <v/>
      </c>
      <c r="V3119" s="112" t="str">
        <f t="shared" si="1361"/>
        <v/>
      </c>
      <c r="W3119" s="415" t="str">
        <f t="shared" si="1362"/>
        <v/>
      </c>
      <c r="Y3119" s="65" t="str">
        <f t="shared" si="1369"/>
        <v/>
      </c>
      <c r="Z3119" s="65" t="str">
        <f t="shared" si="1370"/>
        <v/>
      </c>
      <c r="AA3119" s="65" t="str">
        <f t="shared" si="1371"/>
        <v/>
      </c>
      <c r="AB3119" s="65" t="str">
        <f t="shared" si="1372"/>
        <v/>
      </c>
      <c r="AC3119" s="65" t="str">
        <f t="shared" si="1373"/>
        <v/>
      </c>
      <c r="AH3119" s="65" t="str">
        <f t="shared" si="1363"/>
        <v>1891121214</v>
      </c>
      <c r="AI3119" s="65">
        <v>18911212</v>
      </c>
      <c r="AJ3119" s="65" t="s">
        <v>5369</v>
      </c>
      <c r="AK3119" s="65">
        <v>14</v>
      </c>
      <c r="AL3119" s="65" t="s">
        <v>653</v>
      </c>
      <c r="AN3119" s="65" t="str">
        <f t="shared" si="1358"/>
        <v/>
      </c>
    </row>
    <row r="3120" spans="1:40" ht="16.8" customHeight="1" x14ac:dyDescent="0.25">
      <c r="A3120" s="384" t="s">
        <v>5378</v>
      </c>
      <c r="B3120" s="342" t="s">
        <v>4882</v>
      </c>
      <c r="C3120" s="342" t="str">
        <f>IF(C3119="", "", C3119)</f>
        <v/>
      </c>
      <c r="D3120" s="350" t="str">
        <f t="shared" si="1378"/>
        <v/>
      </c>
      <c r="E3120" s="211">
        <f t="shared" si="1379"/>
        <v>18940120</v>
      </c>
      <c r="F3120" s="262">
        <v>15</v>
      </c>
      <c r="R3120" s="112" t="str">
        <f>IF(D3120="","", CONCATENATE("Update games set ", B3120, "= ",D3120," where game_id=", E3120))</f>
        <v/>
      </c>
      <c r="S3120" s="112" t="str">
        <f t="shared" si="1359"/>
        <v/>
      </c>
      <c r="T3120" s="112" t="str">
        <f t="shared" si="1360"/>
        <v/>
      </c>
      <c r="U3120" s="200" t="str">
        <f t="shared" si="1357"/>
        <v/>
      </c>
      <c r="V3120" s="112" t="str">
        <f t="shared" si="1361"/>
        <v/>
      </c>
      <c r="W3120" s="415" t="str">
        <f t="shared" si="1362"/>
        <v/>
      </c>
      <c r="Y3120" s="65" t="str">
        <f t="shared" si="1369"/>
        <v/>
      </c>
      <c r="Z3120" s="65" t="str">
        <f t="shared" si="1370"/>
        <v/>
      </c>
      <c r="AA3120" s="65" t="str">
        <f t="shared" si="1371"/>
        <v/>
      </c>
      <c r="AB3120" s="65" t="str">
        <f t="shared" si="1372"/>
        <v/>
      </c>
      <c r="AC3120" s="65" t="str">
        <f t="shared" si="1373"/>
        <v/>
      </c>
      <c r="AH3120" s="65" t="str">
        <f t="shared" si="1363"/>
        <v>1891121215</v>
      </c>
      <c r="AI3120" s="65">
        <v>18911212</v>
      </c>
      <c r="AJ3120" s="65" t="s">
        <v>5369</v>
      </c>
      <c r="AK3120" s="65">
        <v>15</v>
      </c>
      <c r="AL3120" s="65" t="s">
        <v>653</v>
      </c>
      <c r="AN3120" s="65" t="str">
        <f t="shared" si="1358"/>
        <v/>
      </c>
    </row>
    <row r="3121" spans="1:40" s="126" customFormat="1" ht="16.8" customHeight="1" thickBot="1" x14ac:dyDescent="0.3">
      <c r="A3121" s="384" t="s">
        <v>5378</v>
      </c>
      <c r="B3121" s="116" t="s">
        <v>115</v>
      </c>
      <c r="C3121" s="352"/>
      <c r="D3121" s="370" t="str">
        <f t="shared" ref="D3121" si="1381">IF(MID(E3121,5,2)*1&gt;6,_xlfn.CONCAT("'",LEFT(E3121,4),"-",MID(E3121,3,2)+1,"'"),_xlfn.CONCAT("'",LEFT(E3121,4)-1,"-",MID(E3121,3,2),"'"))</f>
        <v>'1893-94'</v>
      </c>
      <c r="E3121" s="214">
        <f t="shared" si="1379"/>
        <v>18940120</v>
      </c>
      <c r="F3121" s="266">
        <v>16</v>
      </c>
      <c r="G3121" s="343"/>
      <c r="H3121" s="343"/>
      <c r="I3121" s="267"/>
      <c r="J3121" s="214"/>
      <c r="K3121" s="266"/>
      <c r="L3121" s="266"/>
      <c r="M3121" s="266"/>
      <c r="N3121" s="419"/>
      <c r="O3121" s="343"/>
      <c r="P3121" s="343"/>
      <c r="Q3121" s="346"/>
      <c r="R3121" s="112" t="str">
        <f>IF(D3121="","", CONCATENATE("Update games set ", B3121, "= ",D3121," where game_id=", E3121))</f>
        <v>Update games set Season= '1893-94' where game_id=18940120</v>
      </c>
      <c r="S3121" s="112" t="str">
        <f t="shared" si="1359"/>
        <v/>
      </c>
      <c r="T3121" s="112" t="str">
        <f t="shared" si="1360"/>
        <v/>
      </c>
      <c r="U3121" s="200" t="str">
        <f t="shared" si="1357"/>
        <v/>
      </c>
      <c r="V3121" s="112" t="str">
        <f t="shared" si="1361"/>
        <v/>
      </c>
      <c r="W3121" s="415" t="str">
        <f t="shared" si="1362"/>
        <v/>
      </c>
      <c r="X3121" s="240"/>
      <c r="Y3121" s="65" t="str">
        <f t="shared" si="1369"/>
        <v/>
      </c>
      <c r="Z3121" s="65" t="str">
        <f t="shared" si="1370"/>
        <v/>
      </c>
      <c r="AA3121" s="65" t="str">
        <f t="shared" si="1371"/>
        <v/>
      </c>
      <c r="AB3121" s="65" t="str">
        <f t="shared" si="1372"/>
        <v/>
      </c>
      <c r="AC3121" s="65" t="str">
        <f t="shared" si="1373"/>
        <v/>
      </c>
      <c r="AH3121" s="65" t="str">
        <f t="shared" si="1363"/>
        <v>1891121216</v>
      </c>
      <c r="AI3121" s="126">
        <v>18911212</v>
      </c>
      <c r="AJ3121" s="126" t="s">
        <v>5369</v>
      </c>
      <c r="AK3121" s="126">
        <v>16</v>
      </c>
      <c r="AL3121" s="126" t="s">
        <v>653</v>
      </c>
      <c r="AN3121" s="65" t="str">
        <f t="shared" si="1358"/>
        <v/>
      </c>
    </row>
    <row r="3122" spans="1:40" ht="15" thickTop="1" x14ac:dyDescent="0.25">
      <c r="A3122" s="384" t="s">
        <v>5378</v>
      </c>
      <c r="B3122" s="341" t="s">
        <v>22</v>
      </c>
      <c r="C3122" s="341" t="s">
        <v>32</v>
      </c>
      <c r="D3122" s="341" t="str">
        <f t="shared" ref="D3122:D3125" si="1382">IF(C3122="", "", CONCATENATE("'", C3122,"'"))</f>
        <v>'Sheffield United'</v>
      </c>
      <c r="E3122" s="211">
        <v>18940215</v>
      </c>
      <c r="F3122" s="262">
        <v>1</v>
      </c>
      <c r="H3122" s="212"/>
      <c r="R3122" s="112" t="str">
        <f>IF(D3122="","", CONCATENATE("Update games set ", B3122, "= ",D3122," where game_id=", E3122))</f>
        <v>Update games set Opponent= 'Sheffield United' where game_id=18940215</v>
      </c>
      <c r="S3122" s="112" t="str">
        <f t="shared" si="1359"/>
        <v/>
      </c>
      <c r="T3122" s="112" t="str">
        <f t="shared" si="1360"/>
        <v/>
      </c>
      <c r="U3122" s="200" t="str">
        <f t="shared" si="1357"/>
        <v/>
      </c>
      <c r="V3122" s="112" t="str">
        <f t="shared" si="1361"/>
        <v/>
      </c>
      <c r="W3122" s="415" t="str">
        <f t="shared" si="1362"/>
        <v/>
      </c>
      <c r="Y3122" s="65" t="str">
        <f t="shared" si="1369"/>
        <v/>
      </c>
      <c r="Z3122" s="65" t="str">
        <f t="shared" si="1370"/>
        <v/>
      </c>
      <c r="AA3122" s="65" t="str">
        <f t="shared" si="1371"/>
        <v/>
      </c>
      <c r="AB3122" s="65" t="str">
        <f t="shared" si="1372"/>
        <v/>
      </c>
      <c r="AC3122" s="65" t="str">
        <f t="shared" si="1373"/>
        <v/>
      </c>
      <c r="AH3122" s="65" t="str">
        <f t="shared" ref="AH3122:AH3185" si="1383">_xlfn.CONCAT(AI3122,AK3122)</f>
        <v>189112121</v>
      </c>
      <c r="AI3122" s="65">
        <v>18911212</v>
      </c>
      <c r="AJ3122" s="65" t="s">
        <v>5369</v>
      </c>
      <c r="AK3122" s="65">
        <v>1</v>
      </c>
      <c r="AL3122" s="65" t="s">
        <v>2039</v>
      </c>
      <c r="AN3122" s="65" t="str">
        <f t="shared" si="1358"/>
        <v>update games set source = 'The Nottingham Forest Football Scrapbook' where game_id = 18940215</v>
      </c>
    </row>
    <row r="3123" spans="1:40" ht="16.8" customHeight="1" x14ac:dyDescent="0.25">
      <c r="A3123" s="384" t="s">
        <v>5378</v>
      </c>
      <c r="B3123" s="342" t="s">
        <v>4979</v>
      </c>
      <c r="C3123" s="342" t="str">
        <f>IF(C3122="", "", C3122)</f>
        <v>Sheffield United</v>
      </c>
      <c r="D3123" s="350" t="str">
        <f t="shared" si="1382"/>
        <v>'Sheffield United'</v>
      </c>
      <c r="E3123" s="211">
        <f>E3122</f>
        <v>18940215</v>
      </c>
      <c r="F3123" s="262">
        <v>2</v>
      </c>
      <c r="R3123" s="112" t="str">
        <f>IF(D3123="","", CONCATENATE("Update games set ", B3123, "= ",D3123," where game_id=", E3123))</f>
        <v>Update games set Opp_parent= 'Sheffield United' where game_id=18940215</v>
      </c>
      <c r="S3123" s="112" t="str">
        <f t="shared" si="1359"/>
        <v/>
      </c>
      <c r="T3123" s="112" t="str">
        <f t="shared" si="1360"/>
        <v/>
      </c>
      <c r="U3123" s="200" t="str">
        <f t="shared" si="1357"/>
        <v/>
      </c>
      <c r="V3123" s="112" t="str">
        <f t="shared" si="1361"/>
        <v/>
      </c>
      <c r="W3123" s="415" t="str">
        <f t="shared" si="1362"/>
        <v/>
      </c>
      <c r="Y3123" s="65" t="str">
        <f t="shared" si="1369"/>
        <v/>
      </c>
      <c r="Z3123" s="65" t="str">
        <f t="shared" si="1370"/>
        <v/>
      </c>
      <c r="AA3123" s="65" t="str">
        <f t="shared" si="1371"/>
        <v/>
      </c>
      <c r="AB3123" s="65" t="str">
        <f t="shared" si="1372"/>
        <v/>
      </c>
      <c r="AC3123" s="65" t="str">
        <f t="shared" si="1373"/>
        <v/>
      </c>
      <c r="AH3123" s="65" t="str">
        <f t="shared" si="1383"/>
        <v>189112122</v>
      </c>
      <c r="AI3123" s="65">
        <v>18911212</v>
      </c>
      <c r="AJ3123" s="65" t="s">
        <v>5369</v>
      </c>
      <c r="AK3123" s="65">
        <v>2</v>
      </c>
      <c r="AL3123" s="65" t="s">
        <v>3572</v>
      </c>
      <c r="AN3123" s="65" t="str">
        <f t="shared" si="1358"/>
        <v/>
      </c>
    </row>
    <row r="3124" spans="1:40" ht="16.8" customHeight="1" x14ac:dyDescent="0.25">
      <c r="A3124" s="384" t="s">
        <v>5378</v>
      </c>
      <c r="B3124" s="342" t="s">
        <v>2653</v>
      </c>
      <c r="C3124" s="342" t="s">
        <v>5390</v>
      </c>
      <c r="D3124" s="350" t="str">
        <f t="shared" si="1382"/>
        <v>'United Counties League'</v>
      </c>
      <c r="E3124" s="211">
        <f t="shared" ref="E3124:E3137" si="1384">E3123</f>
        <v>18940215</v>
      </c>
      <c r="F3124" s="262">
        <v>3</v>
      </c>
      <c r="R3124" s="112" t="str">
        <f>IF(D3124="","", CONCATENATE("Update games set ", B3124, "= ",D3124," where game_id=", E3124))</f>
        <v>Update games set Game_type= 'United Counties League' where game_id=18940215</v>
      </c>
      <c r="S3124" s="112" t="str">
        <f t="shared" si="1359"/>
        <v/>
      </c>
      <c r="T3124" s="112" t="str">
        <f t="shared" si="1360"/>
        <v/>
      </c>
      <c r="U3124" s="200" t="str">
        <f t="shared" si="1357"/>
        <v/>
      </c>
      <c r="V3124" s="112" t="str">
        <f t="shared" si="1361"/>
        <v/>
      </c>
      <c r="W3124" s="415" t="str">
        <f t="shared" si="1362"/>
        <v/>
      </c>
      <c r="Y3124" s="65" t="str">
        <f t="shared" si="1369"/>
        <v/>
      </c>
      <c r="Z3124" s="65" t="str">
        <f t="shared" si="1370"/>
        <v/>
      </c>
      <c r="AA3124" s="65" t="str">
        <f t="shared" si="1371"/>
        <v/>
      </c>
      <c r="AB3124" s="65" t="str">
        <f t="shared" si="1372"/>
        <v/>
      </c>
      <c r="AC3124" s="65" t="str">
        <f t="shared" si="1373"/>
        <v/>
      </c>
      <c r="AH3124" s="65" t="str">
        <f t="shared" si="1383"/>
        <v>189112123</v>
      </c>
      <c r="AI3124" s="65">
        <v>18911212</v>
      </c>
      <c r="AJ3124" s="65" t="s">
        <v>5369</v>
      </c>
      <c r="AK3124" s="65">
        <v>3</v>
      </c>
      <c r="AL3124" s="65" t="s">
        <v>3596</v>
      </c>
      <c r="AN3124" s="65" t="str">
        <f t="shared" si="1358"/>
        <v/>
      </c>
    </row>
    <row r="3125" spans="1:40" ht="16.8" customHeight="1" x14ac:dyDescent="0.25">
      <c r="A3125" s="384" t="s">
        <v>5378</v>
      </c>
      <c r="B3125" s="342" t="s">
        <v>4978</v>
      </c>
      <c r="C3125" s="342" t="s">
        <v>5065</v>
      </c>
      <c r="D3125" s="350" t="str">
        <f t="shared" si="1382"/>
        <v>'H'</v>
      </c>
      <c r="E3125" s="211">
        <f t="shared" si="1384"/>
        <v>18940215</v>
      </c>
      <c r="F3125" s="262">
        <v>4</v>
      </c>
      <c r="R3125" s="112" t="str">
        <f>IF(D3125="","", CONCATENATE("Update games set ", B3125, "= ",D3125," where game_id=", E3125))</f>
        <v>Update games set HAN= 'H' where game_id=18940215</v>
      </c>
      <c r="S3125" s="112" t="str">
        <f t="shared" si="1359"/>
        <v/>
      </c>
      <c r="T3125" s="112" t="str">
        <f t="shared" si="1360"/>
        <v/>
      </c>
      <c r="U3125" s="200" t="str">
        <f t="shared" si="1357"/>
        <v/>
      </c>
      <c r="V3125" s="112" t="str">
        <f t="shared" si="1361"/>
        <v/>
      </c>
      <c r="W3125" s="415" t="str">
        <f t="shared" si="1362"/>
        <v/>
      </c>
      <c r="Y3125" s="65" t="str">
        <f t="shared" si="1369"/>
        <v/>
      </c>
      <c r="Z3125" s="65" t="str">
        <f t="shared" si="1370"/>
        <v/>
      </c>
      <c r="AA3125" s="65" t="str">
        <f t="shared" si="1371"/>
        <v/>
      </c>
      <c r="AB3125" s="65" t="str">
        <f t="shared" si="1372"/>
        <v/>
      </c>
      <c r="AC3125" s="65" t="str">
        <f t="shared" si="1373"/>
        <v/>
      </c>
      <c r="AH3125" s="65" t="str">
        <f t="shared" si="1383"/>
        <v>189112124</v>
      </c>
      <c r="AI3125" s="65">
        <v>18911212</v>
      </c>
      <c r="AJ3125" s="65" t="s">
        <v>5369</v>
      </c>
      <c r="AK3125" s="65">
        <v>4</v>
      </c>
      <c r="AL3125" s="65" t="s">
        <v>3252</v>
      </c>
      <c r="AN3125" s="65" t="str">
        <f t="shared" si="1358"/>
        <v/>
      </c>
    </row>
    <row r="3126" spans="1:40" ht="16.8" customHeight="1" x14ac:dyDescent="0.25">
      <c r="A3126" s="384" t="s">
        <v>5378</v>
      </c>
      <c r="B3126" s="342" t="s">
        <v>5</v>
      </c>
      <c r="C3126" s="342">
        <v>1</v>
      </c>
      <c r="D3126" s="349">
        <f t="shared" ref="D3126:D3127" si="1385">IF(C3126="", "", C3126)</f>
        <v>1</v>
      </c>
      <c r="E3126" s="211">
        <f t="shared" si="1384"/>
        <v>18940215</v>
      </c>
      <c r="F3126" s="262">
        <v>5</v>
      </c>
      <c r="R3126" s="112" t="str">
        <f>IF(D3126="","", CONCATENATE("Update games set ", B3126, "= ",D3126," where game_id=", E3126))</f>
        <v>Update games set F= 1 where game_id=18940215</v>
      </c>
      <c r="S3126" s="112" t="str">
        <f t="shared" si="1359"/>
        <v/>
      </c>
      <c r="T3126" s="112" t="str">
        <f t="shared" si="1360"/>
        <v/>
      </c>
      <c r="U3126" s="200" t="str">
        <f t="shared" si="1357"/>
        <v/>
      </c>
      <c r="V3126" s="112" t="str">
        <f t="shared" si="1361"/>
        <v/>
      </c>
      <c r="W3126" s="415" t="str">
        <f t="shared" si="1362"/>
        <v/>
      </c>
      <c r="Y3126" s="65" t="str">
        <f t="shared" si="1369"/>
        <v/>
      </c>
      <c r="Z3126" s="65" t="str">
        <f t="shared" si="1370"/>
        <v/>
      </c>
      <c r="AA3126" s="65" t="str">
        <f t="shared" si="1371"/>
        <v/>
      </c>
      <c r="AB3126" s="65" t="str">
        <f t="shared" si="1372"/>
        <v/>
      </c>
      <c r="AC3126" s="65" t="str">
        <f t="shared" si="1373"/>
        <v/>
      </c>
      <c r="AH3126" s="65" t="str">
        <f t="shared" si="1383"/>
        <v>189112125</v>
      </c>
      <c r="AI3126" s="65">
        <v>18911212</v>
      </c>
      <c r="AJ3126" s="65" t="s">
        <v>5369</v>
      </c>
      <c r="AK3126" s="65">
        <v>5</v>
      </c>
      <c r="AL3126" s="65" t="s">
        <v>3590</v>
      </c>
      <c r="AN3126" s="65" t="str">
        <f t="shared" si="1358"/>
        <v/>
      </c>
    </row>
    <row r="3127" spans="1:40" ht="16.8" customHeight="1" x14ac:dyDescent="0.25">
      <c r="A3127" s="384" t="s">
        <v>5378</v>
      </c>
      <c r="B3127" s="342" t="s">
        <v>0</v>
      </c>
      <c r="C3127" s="342">
        <v>0</v>
      </c>
      <c r="D3127" s="349">
        <f t="shared" si="1385"/>
        <v>0</v>
      </c>
      <c r="E3127" s="211">
        <f t="shared" si="1384"/>
        <v>18940215</v>
      </c>
      <c r="F3127" s="262">
        <v>6</v>
      </c>
      <c r="R3127" s="112" t="str">
        <f>IF(D3127="","", CONCATENATE("Update games set ", B3127, "= ",D3127," where game_id=", E3127))</f>
        <v>Update games set A= 0 where game_id=18940215</v>
      </c>
      <c r="S3127" s="112" t="str">
        <f t="shared" si="1359"/>
        <v/>
      </c>
      <c r="T3127" s="112" t="str">
        <f t="shared" si="1360"/>
        <v/>
      </c>
      <c r="U3127" s="200" t="str">
        <f t="shared" si="1357"/>
        <v/>
      </c>
      <c r="V3127" s="112" t="str">
        <f t="shared" si="1361"/>
        <v/>
      </c>
      <c r="W3127" s="415" t="str">
        <f t="shared" si="1362"/>
        <v/>
      </c>
      <c r="Y3127" s="65" t="str">
        <f t="shared" si="1369"/>
        <v/>
      </c>
      <c r="Z3127" s="65" t="str">
        <f t="shared" si="1370"/>
        <v/>
      </c>
      <c r="AA3127" s="65" t="str">
        <f t="shared" si="1371"/>
        <v/>
      </c>
      <c r="AB3127" s="65" t="str">
        <f t="shared" si="1372"/>
        <v/>
      </c>
      <c r="AC3127" s="65" t="str">
        <f t="shared" si="1373"/>
        <v/>
      </c>
      <c r="AH3127" s="65" t="str">
        <f t="shared" si="1383"/>
        <v>189112126</v>
      </c>
      <c r="AI3127" s="65">
        <v>18911212</v>
      </c>
      <c r="AJ3127" s="65" t="s">
        <v>5369</v>
      </c>
      <c r="AK3127" s="65">
        <v>6</v>
      </c>
      <c r="AL3127" s="65" t="s">
        <v>3468</v>
      </c>
      <c r="AN3127" s="65" t="str">
        <f t="shared" si="1358"/>
        <v/>
      </c>
    </row>
    <row r="3128" spans="1:40" ht="16.8" customHeight="1" x14ac:dyDescent="0.25">
      <c r="A3128" s="384" t="s">
        <v>5378</v>
      </c>
      <c r="B3128" s="342" t="s">
        <v>23</v>
      </c>
      <c r="D3128" s="334" t="str">
        <f t="shared" ref="D3128" si="1386">IF(C3128="",IF(D3126&gt;D3127,"'W'",IF(D3126=D3127,"'D'","'L'")),_xlfn.CONCAT("'",C3128,"'"))</f>
        <v>'W'</v>
      </c>
      <c r="E3128" s="211">
        <f t="shared" si="1384"/>
        <v>18940215</v>
      </c>
      <c r="F3128" s="262">
        <v>7</v>
      </c>
      <c r="R3128" s="112" t="str">
        <f>IF(D3128="","", CONCATENATE("Update games set ", B3128, "= ",D3128," where game_id=", E3128))</f>
        <v>Update games set Result= 'W' where game_id=18940215</v>
      </c>
      <c r="S3128" s="112" t="str">
        <f t="shared" si="1359"/>
        <v/>
      </c>
      <c r="T3128" s="112" t="str">
        <f t="shared" si="1360"/>
        <v/>
      </c>
      <c r="U3128" s="200" t="str">
        <f t="shared" si="1357"/>
        <v/>
      </c>
      <c r="V3128" s="112" t="str">
        <f t="shared" si="1361"/>
        <v/>
      </c>
      <c r="W3128" s="415" t="str">
        <f t="shared" si="1362"/>
        <v/>
      </c>
      <c r="Y3128" s="65" t="str">
        <f t="shared" si="1369"/>
        <v/>
      </c>
      <c r="Z3128" s="65" t="str">
        <f t="shared" si="1370"/>
        <v/>
      </c>
      <c r="AA3128" s="65" t="str">
        <f t="shared" si="1371"/>
        <v/>
      </c>
      <c r="AB3128" s="65" t="str">
        <f t="shared" si="1372"/>
        <v/>
      </c>
      <c r="AC3128" s="65" t="str">
        <f t="shared" si="1373"/>
        <v/>
      </c>
      <c r="AH3128" s="65" t="str">
        <f t="shared" si="1383"/>
        <v>189112127</v>
      </c>
      <c r="AI3128" s="65">
        <v>18911212</v>
      </c>
      <c r="AJ3128" s="65" t="s">
        <v>5369</v>
      </c>
      <c r="AK3128" s="65">
        <v>7</v>
      </c>
      <c r="AL3128" s="65" t="s">
        <v>3435</v>
      </c>
      <c r="AN3128" s="65" t="str">
        <f t="shared" si="1358"/>
        <v/>
      </c>
    </row>
    <row r="3129" spans="1:40" ht="16.8" customHeight="1" x14ac:dyDescent="0.25">
      <c r="A3129" s="384" t="s">
        <v>5378</v>
      </c>
      <c r="B3129" s="342" t="s">
        <v>768</v>
      </c>
      <c r="D3129" s="349" t="str">
        <f t="shared" ref="D3129:D3130" si="1387">IF(C3129="", "", C3129)</f>
        <v/>
      </c>
      <c r="E3129" s="211">
        <f t="shared" si="1384"/>
        <v>18940215</v>
      </c>
      <c r="F3129" s="262">
        <v>8</v>
      </c>
      <c r="R3129" s="112" t="str">
        <f>IF(D3129="","", CONCATENATE("Update games set ", B3129, "= ",D3129," where game_id=", E3129))</f>
        <v/>
      </c>
      <c r="S3129" s="112" t="str">
        <f t="shared" si="1359"/>
        <v/>
      </c>
      <c r="T3129" s="112" t="str">
        <f t="shared" si="1360"/>
        <v/>
      </c>
      <c r="U3129" s="200" t="str">
        <f t="shared" si="1357"/>
        <v/>
      </c>
      <c r="V3129" s="112" t="str">
        <f t="shared" si="1361"/>
        <v/>
      </c>
      <c r="W3129" s="415" t="str">
        <f t="shared" si="1362"/>
        <v/>
      </c>
      <c r="Y3129" s="65" t="str">
        <f t="shared" si="1369"/>
        <v/>
      </c>
      <c r="Z3129" s="65" t="str">
        <f t="shared" si="1370"/>
        <v/>
      </c>
      <c r="AA3129" s="65" t="str">
        <f t="shared" si="1371"/>
        <v/>
      </c>
      <c r="AB3129" s="65" t="str">
        <f t="shared" si="1372"/>
        <v/>
      </c>
      <c r="AC3129" s="65" t="str">
        <f t="shared" si="1373"/>
        <v/>
      </c>
      <c r="AH3129" s="65" t="str">
        <f t="shared" si="1383"/>
        <v>189112128</v>
      </c>
      <c r="AI3129" s="65">
        <v>18911212</v>
      </c>
      <c r="AJ3129" s="65" t="s">
        <v>5369</v>
      </c>
      <c r="AK3129" s="65">
        <v>8</v>
      </c>
      <c r="AL3129" s="65" t="s">
        <v>3653</v>
      </c>
      <c r="AN3129" s="65" t="str">
        <f t="shared" si="1358"/>
        <v/>
      </c>
    </row>
    <row r="3130" spans="1:40" ht="16.8" customHeight="1" x14ac:dyDescent="0.25">
      <c r="A3130" s="384" t="s">
        <v>5378</v>
      </c>
      <c r="B3130" s="342" t="s">
        <v>766</v>
      </c>
      <c r="D3130" s="349" t="str">
        <f t="shared" si="1387"/>
        <v/>
      </c>
      <c r="E3130" s="211">
        <f t="shared" si="1384"/>
        <v>18940215</v>
      </c>
      <c r="F3130" s="262">
        <v>9</v>
      </c>
      <c r="G3130" s="194"/>
      <c r="H3130" s="194"/>
      <c r="N3130" s="417"/>
      <c r="O3130" s="194"/>
      <c r="P3130" s="194"/>
      <c r="R3130" s="112" t="str">
        <f>IF(D3130="","", CONCATENATE("Update games set ", B3130, "= ",D3130," where game_id=", E3130))</f>
        <v/>
      </c>
      <c r="S3130" s="112" t="str">
        <f t="shared" si="1359"/>
        <v/>
      </c>
      <c r="T3130" s="112" t="str">
        <f t="shared" si="1360"/>
        <v/>
      </c>
      <c r="U3130" s="200" t="str">
        <f t="shared" si="1357"/>
        <v/>
      </c>
      <c r="V3130" s="112" t="str">
        <f t="shared" si="1361"/>
        <v/>
      </c>
      <c r="W3130" s="415" t="str">
        <f t="shared" si="1362"/>
        <v/>
      </c>
      <c r="Y3130" s="65" t="str">
        <f t="shared" si="1369"/>
        <v/>
      </c>
      <c r="Z3130" s="65" t="str">
        <f t="shared" si="1370"/>
        <v/>
      </c>
      <c r="AA3130" s="65" t="str">
        <f t="shared" si="1371"/>
        <v/>
      </c>
      <c r="AB3130" s="65" t="str">
        <f t="shared" si="1372"/>
        <v/>
      </c>
      <c r="AC3130" s="65" t="str">
        <f t="shared" si="1373"/>
        <v/>
      </c>
      <c r="AH3130" s="65" t="str">
        <f t="shared" si="1383"/>
        <v>189112129</v>
      </c>
      <c r="AI3130" s="65">
        <v>18911212</v>
      </c>
      <c r="AJ3130" s="65" t="s">
        <v>5369</v>
      </c>
      <c r="AK3130" s="65">
        <v>9</v>
      </c>
      <c r="AL3130" s="65" t="s">
        <v>2943</v>
      </c>
      <c r="AN3130" s="65" t="str">
        <f t="shared" si="1358"/>
        <v/>
      </c>
    </row>
    <row r="3131" spans="1:40" ht="16.8" customHeight="1" x14ac:dyDescent="0.25">
      <c r="A3131" s="384" t="s">
        <v>5378</v>
      </c>
      <c r="B3131" s="342" t="s">
        <v>753</v>
      </c>
      <c r="C3131" s="351"/>
      <c r="D3131" s="350" t="str">
        <f t="shared" ref="D3131" si="1388">IF(C3131="", "", CONCATENATE("'", C3131,"'"))</f>
        <v/>
      </c>
      <c r="E3131" s="211">
        <f t="shared" si="1384"/>
        <v>18940215</v>
      </c>
      <c r="F3131" s="262">
        <v>10</v>
      </c>
      <c r="G3131" s="194"/>
      <c r="N3131" s="417"/>
      <c r="O3131" s="194"/>
      <c r="P3131" s="194"/>
      <c r="R3131" s="112" t="str">
        <f>IF(D3131="","", CONCATENATE("Update games set ", B3131, "= ",D3131," where game_id=", E3131))</f>
        <v/>
      </c>
      <c r="S3131" s="112" t="str">
        <f t="shared" si="1359"/>
        <v/>
      </c>
      <c r="T3131" s="112" t="str">
        <f t="shared" si="1360"/>
        <v/>
      </c>
      <c r="U3131" s="200" t="str">
        <f t="shared" si="1357"/>
        <v/>
      </c>
      <c r="V3131" s="112" t="str">
        <f t="shared" si="1361"/>
        <v/>
      </c>
      <c r="W3131" s="415" t="str">
        <f t="shared" si="1362"/>
        <v/>
      </c>
      <c r="Y3131" s="65" t="str">
        <f t="shared" si="1369"/>
        <v/>
      </c>
      <c r="Z3131" s="65" t="str">
        <f t="shared" si="1370"/>
        <v/>
      </c>
      <c r="AA3131" s="65" t="str">
        <f t="shared" si="1371"/>
        <v/>
      </c>
      <c r="AB3131" s="65" t="str">
        <f t="shared" si="1372"/>
        <v/>
      </c>
      <c r="AC3131" s="65" t="str">
        <f t="shared" si="1373"/>
        <v/>
      </c>
      <c r="AH3131" s="65" t="str">
        <f t="shared" si="1383"/>
        <v>1891121210</v>
      </c>
      <c r="AI3131" s="65">
        <v>18911212</v>
      </c>
      <c r="AJ3131" s="65" t="s">
        <v>5369</v>
      </c>
      <c r="AK3131" s="65">
        <v>10</v>
      </c>
      <c r="AL3131" s="65" t="s">
        <v>3632</v>
      </c>
      <c r="AN3131" s="65" t="str">
        <f t="shared" si="1358"/>
        <v/>
      </c>
    </row>
    <row r="3132" spans="1:40" ht="16.8" customHeight="1" x14ac:dyDescent="0.25">
      <c r="A3132" s="384" t="s">
        <v>5378</v>
      </c>
      <c r="B3132" s="342" t="s">
        <v>746</v>
      </c>
      <c r="C3132" s="351" t="s">
        <v>5062</v>
      </c>
      <c r="D3132" s="334" t="str">
        <f>CONCATENATE("'", LEFT(E3132,4),"-",MID(E3132,5,2),"-", MID(E3132,7,2), " ", C3132,"'")</f>
        <v>'1894-02-15 15:00'</v>
      </c>
      <c r="E3132" s="211">
        <f t="shared" si="1384"/>
        <v>18940215</v>
      </c>
      <c r="F3132" s="262">
        <v>11</v>
      </c>
      <c r="R3132" s="112" t="str">
        <f>IF(D3132="","", CONCATENATE("Update games set ", B3132, "= ",D3132," where game_id=", E3132))</f>
        <v>Update games set Game_date= '1894-02-15 15:00' where game_id=18940215</v>
      </c>
      <c r="S3132" s="112" t="str">
        <f t="shared" si="1359"/>
        <v/>
      </c>
      <c r="T3132" s="112" t="str">
        <f t="shared" si="1360"/>
        <v/>
      </c>
      <c r="U3132" s="200" t="str">
        <f t="shared" si="1357"/>
        <v/>
      </c>
      <c r="V3132" s="112" t="str">
        <f t="shared" si="1361"/>
        <v/>
      </c>
      <c r="W3132" s="415" t="str">
        <f t="shared" si="1362"/>
        <v/>
      </c>
      <c r="Y3132" s="65" t="str">
        <f t="shared" si="1369"/>
        <v/>
      </c>
      <c r="Z3132" s="65" t="str">
        <f t="shared" si="1370"/>
        <v/>
      </c>
      <c r="AA3132" s="65" t="str">
        <f t="shared" si="1371"/>
        <v/>
      </c>
      <c r="AB3132" s="65" t="str">
        <f t="shared" si="1372"/>
        <v/>
      </c>
      <c r="AC3132" s="65" t="str">
        <f t="shared" si="1373"/>
        <v/>
      </c>
      <c r="AH3132" s="65" t="str">
        <f t="shared" si="1383"/>
        <v>1891121211</v>
      </c>
      <c r="AI3132" s="65">
        <v>18911212</v>
      </c>
      <c r="AJ3132" s="65" t="s">
        <v>5369</v>
      </c>
      <c r="AK3132" s="65">
        <v>11</v>
      </c>
      <c r="AL3132" s="65" t="s">
        <v>3314</v>
      </c>
      <c r="AN3132" s="65" t="str">
        <f t="shared" si="1358"/>
        <v/>
      </c>
    </row>
    <row r="3133" spans="1:40" ht="16.8" customHeight="1" x14ac:dyDescent="0.25">
      <c r="A3133" s="384" t="s">
        <v>5378</v>
      </c>
      <c r="B3133" s="342" t="s">
        <v>25</v>
      </c>
      <c r="D3133" s="350" t="str">
        <f t="shared" ref="D3133" si="1389">IF(C3133="", "", CONCATENATE("'", C3133,"'"))</f>
        <v/>
      </c>
      <c r="E3133" s="211">
        <f t="shared" si="1384"/>
        <v>18940215</v>
      </c>
      <c r="F3133" s="262">
        <v>12</v>
      </c>
      <c r="G3133" s="212"/>
      <c r="H3133" s="212"/>
      <c r="N3133" s="416"/>
      <c r="O3133" s="212"/>
      <c r="P3133" s="212"/>
      <c r="R3133" s="112" t="str">
        <f>IF(D3133="","", CONCATENATE("Update games set ", B3133, "= ",D3133," where game_id=", E3133))</f>
        <v/>
      </c>
      <c r="S3133" s="112" t="str">
        <f t="shared" si="1359"/>
        <v/>
      </c>
      <c r="T3133" s="112" t="str">
        <f t="shared" si="1360"/>
        <v/>
      </c>
      <c r="U3133" s="200" t="str">
        <f t="shared" si="1357"/>
        <v/>
      </c>
      <c r="V3133" s="112" t="str">
        <f t="shared" si="1361"/>
        <v/>
      </c>
      <c r="W3133" s="415" t="str">
        <f t="shared" si="1362"/>
        <v/>
      </c>
      <c r="Y3133" s="65" t="str">
        <f t="shared" si="1369"/>
        <v/>
      </c>
      <c r="Z3133" s="65" t="str">
        <f t="shared" si="1370"/>
        <v/>
      </c>
      <c r="AA3133" s="65" t="str">
        <f t="shared" si="1371"/>
        <v/>
      </c>
      <c r="AB3133" s="65" t="str">
        <f t="shared" si="1372"/>
        <v/>
      </c>
      <c r="AC3133" s="65" t="str">
        <f t="shared" si="1373"/>
        <v/>
      </c>
      <c r="AH3133" s="65" t="str">
        <f t="shared" si="1383"/>
        <v>1891121212</v>
      </c>
      <c r="AI3133" s="65">
        <v>18911212</v>
      </c>
      <c r="AJ3133" s="65" t="s">
        <v>5369</v>
      </c>
      <c r="AK3133" s="65">
        <v>12</v>
      </c>
      <c r="AL3133" s="65" t="s">
        <v>653</v>
      </c>
      <c r="AN3133" s="65" t="str">
        <f t="shared" si="1358"/>
        <v/>
      </c>
    </row>
    <row r="3134" spans="1:40" ht="16.8" customHeight="1" x14ac:dyDescent="0.25">
      <c r="A3134" s="384" t="s">
        <v>5378</v>
      </c>
      <c r="B3134" s="342" t="s">
        <v>475</v>
      </c>
      <c r="D3134" s="349" t="str">
        <f t="shared" ref="D3134" si="1390">IF(C3134="", "", C3134)</f>
        <v/>
      </c>
      <c r="E3134" s="211">
        <f t="shared" si="1384"/>
        <v>18940215</v>
      </c>
      <c r="F3134" s="262">
        <v>13</v>
      </c>
      <c r="R3134" s="112" t="str">
        <f>IF(D3134="","", CONCATENATE("Update games set ", B3134, "= ",D3134," where game_id=", E3134))</f>
        <v/>
      </c>
      <c r="S3134" s="112" t="str">
        <f t="shared" si="1359"/>
        <v/>
      </c>
      <c r="T3134" s="112" t="str">
        <f t="shared" si="1360"/>
        <v/>
      </c>
      <c r="U3134" s="200" t="str">
        <f t="shared" si="1357"/>
        <v/>
      </c>
      <c r="V3134" s="112" t="str">
        <f t="shared" si="1361"/>
        <v/>
      </c>
      <c r="W3134" s="415" t="str">
        <f t="shared" si="1362"/>
        <v/>
      </c>
      <c r="Y3134" s="65" t="str">
        <f t="shared" si="1369"/>
        <v/>
      </c>
      <c r="Z3134" s="65" t="str">
        <f t="shared" si="1370"/>
        <v/>
      </c>
      <c r="AA3134" s="65" t="str">
        <f t="shared" si="1371"/>
        <v/>
      </c>
      <c r="AB3134" s="65" t="str">
        <f t="shared" si="1372"/>
        <v/>
      </c>
      <c r="AC3134" s="65" t="str">
        <f t="shared" si="1373"/>
        <v/>
      </c>
      <c r="AH3134" s="65" t="str">
        <f t="shared" si="1383"/>
        <v>1891121213</v>
      </c>
      <c r="AI3134" s="65">
        <v>18911212</v>
      </c>
      <c r="AJ3134" s="65" t="s">
        <v>5369</v>
      </c>
      <c r="AK3134" s="65">
        <v>13</v>
      </c>
      <c r="AL3134" s="65" t="s">
        <v>653</v>
      </c>
      <c r="AN3134" s="65" t="str">
        <f t="shared" si="1358"/>
        <v/>
      </c>
    </row>
    <row r="3135" spans="1:40" ht="16.8" customHeight="1" x14ac:dyDescent="0.25">
      <c r="A3135" s="384" t="s">
        <v>5378</v>
      </c>
      <c r="B3135" s="342" t="s">
        <v>20</v>
      </c>
      <c r="D3135" s="350" t="str">
        <f t="shared" ref="D3135:D3136" si="1391">IF(C3135="", "", CONCATENATE("'", C3135,"'"))</f>
        <v/>
      </c>
      <c r="E3135" s="211">
        <f t="shared" si="1384"/>
        <v>18940215</v>
      </c>
      <c r="F3135" s="262">
        <v>14</v>
      </c>
      <c r="R3135" s="112" t="str">
        <f>IF(D3135="","", CONCATENATE("Update games set ", B3135, "= ",D3135," where game_id=", E3135))</f>
        <v/>
      </c>
      <c r="S3135" s="112" t="str">
        <f t="shared" si="1359"/>
        <v/>
      </c>
      <c r="T3135" s="112" t="str">
        <f t="shared" si="1360"/>
        <v/>
      </c>
      <c r="U3135" s="200" t="str">
        <f t="shared" si="1357"/>
        <v/>
      </c>
      <c r="V3135" s="112" t="str">
        <f t="shared" si="1361"/>
        <v/>
      </c>
      <c r="W3135" s="415" t="str">
        <f t="shared" si="1362"/>
        <v/>
      </c>
      <c r="Y3135" s="65" t="str">
        <f t="shared" si="1369"/>
        <v/>
      </c>
      <c r="Z3135" s="65" t="str">
        <f t="shared" si="1370"/>
        <v/>
      </c>
      <c r="AA3135" s="65" t="str">
        <f t="shared" si="1371"/>
        <v/>
      </c>
      <c r="AB3135" s="65" t="str">
        <f t="shared" si="1372"/>
        <v/>
      </c>
      <c r="AC3135" s="65" t="str">
        <f t="shared" si="1373"/>
        <v/>
      </c>
      <c r="AH3135" s="65" t="str">
        <f t="shared" si="1383"/>
        <v>1891121214</v>
      </c>
      <c r="AI3135" s="65">
        <v>18911212</v>
      </c>
      <c r="AJ3135" s="65" t="s">
        <v>5369</v>
      </c>
      <c r="AK3135" s="65">
        <v>14</v>
      </c>
      <c r="AL3135" s="65" t="s">
        <v>653</v>
      </c>
      <c r="AN3135" s="65" t="str">
        <f t="shared" si="1358"/>
        <v/>
      </c>
    </row>
    <row r="3136" spans="1:40" ht="16.8" customHeight="1" x14ac:dyDescent="0.25">
      <c r="A3136" s="384" t="s">
        <v>5378</v>
      </c>
      <c r="B3136" s="342" t="s">
        <v>4882</v>
      </c>
      <c r="C3136" s="342" t="str">
        <f>IF(C3135="", "", C3135)</f>
        <v/>
      </c>
      <c r="D3136" s="350" t="str">
        <f t="shared" si="1391"/>
        <v/>
      </c>
      <c r="E3136" s="211">
        <f t="shared" si="1384"/>
        <v>18940215</v>
      </c>
      <c r="F3136" s="262">
        <v>15</v>
      </c>
      <c r="R3136" s="112" t="str">
        <f>IF(D3136="","", CONCATENATE("Update games set ", B3136, "= ",D3136," where game_id=", E3136))</f>
        <v/>
      </c>
      <c r="S3136" s="112" t="str">
        <f t="shared" si="1359"/>
        <v/>
      </c>
      <c r="T3136" s="112" t="str">
        <f t="shared" si="1360"/>
        <v/>
      </c>
      <c r="U3136" s="200" t="str">
        <f t="shared" si="1357"/>
        <v/>
      </c>
      <c r="V3136" s="112" t="str">
        <f t="shared" si="1361"/>
        <v/>
      </c>
      <c r="W3136" s="415" t="str">
        <f t="shared" si="1362"/>
        <v/>
      </c>
      <c r="Y3136" s="65" t="str">
        <f t="shared" si="1369"/>
        <v/>
      </c>
      <c r="Z3136" s="65" t="str">
        <f t="shared" si="1370"/>
        <v/>
      </c>
      <c r="AA3136" s="65" t="str">
        <f t="shared" si="1371"/>
        <v/>
      </c>
      <c r="AB3136" s="65" t="str">
        <f t="shared" si="1372"/>
        <v/>
      </c>
      <c r="AC3136" s="65" t="str">
        <f t="shared" si="1373"/>
        <v/>
      </c>
      <c r="AH3136" s="65" t="str">
        <f t="shared" si="1383"/>
        <v>1891121215</v>
      </c>
      <c r="AI3136" s="65">
        <v>18911212</v>
      </c>
      <c r="AJ3136" s="65" t="s">
        <v>5369</v>
      </c>
      <c r="AK3136" s="65">
        <v>15</v>
      </c>
      <c r="AL3136" s="65" t="s">
        <v>653</v>
      </c>
      <c r="AN3136" s="65" t="str">
        <f t="shared" si="1358"/>
        <v/>
      </c>
    </row>
    <row r="3137" spans="1:40" s="126" customFormat="1" ht="16.8" customHeight="1" thickBot="1" x14ac:dyDescent="0.3">
      <c r="A3137" s="384" t="s">
        <v>5378</v>
      </c>
      <c r="B3137" s="116" t="s">
        <v>115</v>
      </c>
      <c r="C3137" s="352"/>
      <c r="D3137" s="370" t="str">
        <f t="shared" ref="D3137" si="1392">IF(MID(E3137,5,2)*1&gt;6,_xlfn.CONCAT("'",LEFT(E3137,4),"-",MID(E3137,3,2)+1,"'"),_xlfn.CONCAT("'",LEFT(E3137,4)-1,"-",MID(E3137,3,2),"'"))</f>
        <v>'1893-94'</v>
      </c>
      <c r="E3137" s="214">
        <f t="shared" si="1384"/>
        <v>18940215</v>
      </c>
      <c r="F3137" s="266">
        <v>16</v>
      </c>
      <c r="G3137" s="343"/>
      <c r="H3137" s="343"/>
      <c r="I3137" s="267"/>
      <c r="J3137" s="214"/>
      <c r="K3137" s="266"/>
      <c r="L3137" s="266"/>
      <c r="M3137" s="266"/>
      <c r="N3137" s="419"/>
      <c r="O3137" s="343"/>
      <c r="P3137" s="343"/>
      <c r="Q3137" s="346"/>
      <c r="R3137" s="112" t="str">
        <f>IF(D3137="","", CONCATENATE("Update games set ", B3137, "= ",D3137," where game_id=", E3137))</f>
        <v>Update games set Season= '1893-94' where game_id=18940215</v>
      </c>
      <c r="S3137" s="112" t="str">
        <f t="shared" si="1359"/>
        <v/>
      </c>
      <c r="T3137" s="112" t="str">
        <f t="shared" si="1360"/>
        <v/>
      </c>
      <c r="U3137" s="200" t="str">
        <f t="shared" si="1357"/>
        <v/>
      </c>
      <c r="V3137" s="112" t="str">
        <f t="shared" si="1361"/>
        <v/>
      </c>
      <c r="W3137" s="415" t="str">
        <f t="shared" si="1362"/>
        <v/>
      </c>
      <c r="X3137" s="240"/>
      <c r="Y3137" s="65" t="str">
        <f t="shared" si="1369"/>
        <v/>
      </c>
      <c r="Z3137" s="65" t="str">
        <f t="shared" si="1370"/>
        <v/>
      </c>
      <c r="AA3137" s="65" t="str">
        <f t="shared" si="1371"/>
        <v/>
      </c>
      <c r="AB3137" s="65" t="str">
        <f t="shared" si="1372"/>
        <v/>
      </c>
      <c r="AC3137" s="65" t="str">
        <f t="shared" si="1373"/>
        <v/>
      </c>
      <c r="AH3137" s="65" t="str">
        <f t="shared" si="1383"/>
        <v>1891121216</v>
      </c>
      <c r="AI3137" s="126">
        <v>18911212</v>
      </c>
      <c r="AJ3137" s="126" t="s">
        <v>5369</v>
      </c>
      <c r="AK3137" s="126">
        <v>16</v>
      </c>
      <c r="AL3137" s="126" t="s">
        <v>653</v>
      </c>
      <c r="AN3137" s="65" t="str">
        <f t="shared" si="1358"/>
        <v/>
      </c>
    </row>
    <row r="3138" spans="1:40" ht="15" thickTop="1" x14ac:dyDescent="0.25">
      <c r="A3138" s="384" t="s">
        <v>5378</v>
      </c>
      <c r="B3138" s="341" t="s">
        <v>22</v>
      </c>
      <c r="C3138" s="341" t="s">
        <v>32</v>
      </c>
      <c r="D3138" s="341" t="str">
        <f t="shared" ref="D3138:D3141" si="1393">IF(C3138="", "", CONCATENATE("'", C3138,"'"))</f>
        <v>'Sheffield United'</v>
      </c>
      <c r="E3138" s="211">
        <v>18940331</v>
      </c>
      <c r="F3138" s="262">
        <v>1</v>
      </c>
      <c r="H3138" s="212"/>
      <c r="R3138" s="112" t="str">
        <f>IF(D3138="","", CONCATENATE("Update games set ", B3138, "= ",D3138," where game_id=", E3138))</f>
        <v>Update games set Opponent= 'Sheffield United' where game_id=18940331</v>
      </c>
      <c r="S3138" s="112" t="str">
        <f t="shared" si="1359"/>
        <v/>
      </c>
      <c r="T3138" s="112" t="str">
        <f t="shared" si="1360"/>
        <v/>
      </c>
      <c r="U3138" s="200" t="str">
        <f t="shared" ref="U3138:U3201" si="1394">IF(I3138="", "", Y3138&amp;Z3138&amp;AA3138&amp;AB3138&amp;AC3138)</f>
        <v/>
      </c>
      <c r="V3138" s="112" t="str">
        <f t="shared" si="1361"/>
        <v/>
      </c>
      <c r="W3138" s="415" t="str">
        <f t="shared" si="1362"/>
        <v/>
      </c>
      <c r="Y3138" s="65" t="str">
        <f t="shared" si="1369"/>
        <v/>
      </c>
      <c r="Z3138" s="65" t="str">
        <f t="shared" si="1370"/>
        <v/>
      </c>
      <c r="AA3138" s="65" t="str">
        <f t="shared" si="1371"/>
        <v/>
      </c>
      <c r="AB3138" s="65" t="str">
        <f t="shared" si="1372"/>
        <v/>
      </c>
      <c r="AC3138" s="65" t="str">
        <f t="shared" si="1373"/>
        <v/>
      </c>
      <c r="AH3138" s="65" t="str">
        <f t="shared" si="1383"/>
        <v>189112121</v>
      </c>
      <c r="AI3138" s="65">
        <v>18911212</v>
      </c>
      <c r="AJ3138" s="65" t="s">
        <v>5369</v>
      </c>
      <c r="AK3138" s="65">
        <v>1</v>
      </c>
      <c r="AL3138" s="65" t="s">
        <v>2039</v>
      </c>
      <c r="AN3138" s="65" t="str">
        <f t="shared" ref="AN3138:AN3201" si="1395">IF(F3138=1, _xlfn.CONCAT("update games set source = 'The Nottingham Forest Football Scrapbook' where game_id = ", E3138), "")</f>
        <v>update games set source = 'The Nottingham Forest Football Scrapbook' where game_id = 18940331</v>
      </c>
    </row>
    <row r="3139" spans="1:40" ht="16.8" customHeight="1" x14ac:dyDescent="0.25">
      <c r="A3139" s="384" t="s">
        <v>5378</v>
      </c>
      <c r="B3139" s="342" t="s">
        <v>4979</v>
      </c>
      <c r="C3139" s="342" t="str">
        <f>IF(C3138="", "", C3138)</f>
        <v>Sheffield United</v>
      </c>
      <c r="D3139" s="350" t="str">
        <f t="shared" si="1393"/>
        <v>'Sheffield United'</v>
      </c>
      <c r="E3139" s="211">
        <f>E3138</f>
        <v>18940331</v>
      </c>
      <c r="F3139" s="262">
        <v>2</v>
      </c>
      <c r="R3139" s="112" t="str">
        <f>IF(D3139="","", CONCATENATE("Update games set ", B3139, "= ",D3139," where game_id=", E3139))</f>
        <v>Update games set Opp_parent= 'Sheffield United' where game_id=18940331</v>
      </c>
      <c r="S3139" s="112" t="str">
        <f t="shared" ref="S3139:S3202" si="1396">IF(G3139="","",CONCATENATE("Update lineups set player_name = '",SUBSTITUTE(G3139,"'","''"),"', raw_name = '",SUBSTITUTE(G3139,"'","''"),"' where game_id = ",E3139," and player_order = ",F3139))</f>
        <v/>
      </c>
      <c r="T3139" s="112" t="str">
        <f t="shared" ref="T3139:T3202" si="1397">IF(J3139="","", CONCATENATE("insert into goals (game_id, goal_order, scorer_name, goal_min) values (",E3139, ", ", I3139,", '",J3139,")"))</f>
        <v/>
      </c>
      <c r="U3139" s="200" t="str">
        <f t="shared" si="1394"/>
        <v/>
      </c>
      <c r="V3139" s="112" t="str">
        <f t="shared" ref="V3139:V3202" si="1398">IF(N3139="","", CONCATENATE("insert into games_sources (game_id, source_order, source_name, source_link) values (",E3139, ", ", N3139,", '",O3139,"', '",P3139,"')"))</f>
        <v/>
      </c>
      <c r="W3139" s="415" t="str">
        <f t="shared" ref="W3139:W3202" si="1399">IF(N3139="","",CONCATENATE("update games_sources set  source_name = '",O3139,"', source_link = '",P3139,"' where game_id = ",E3139," and source_order = ",N3139))</f>
        <v/>
      </c>
      <c r="Y3139" s="65" t="str">
        <f t="shared" si="1369"/>
        <v/>
      </c>
      <c r="Z3139" s="65" t="str">
        <f t="shared" si="1370"/>
        <v/>
      </c>
      <c r="AA3139" s="65" t="str">
        <f t="shared" si="1371"/>
        <v/>
      </c>
      <c r="AB3139" s="65" t="str">
        <f t="shared" si="1372"/>
        <v/>
      </c>
      <c r="AC3139" s="65" t="str">
        <f t="shared" si="1373"/>
        <v/>
      </c>
      <c r="AH3139" s="65" t="str">
        <f t="shared" si="1383"/>
        <v>189112122</v>
      </c>
      <c r="AI3139" s="65">
        <v>18911212</v>
      </c>
      <c r="AJ3139" s="65" t="s">
        <v>5369</v>
      </c>
      <c r="AK3139" s="65">
        <v>2</v>
      </c>
      <c r="AL3139" s="65" t="s">
        <v>3572</v>
      </c>
      <c r="AN3139" s="65" t="str">
        <f t="shared" si="1395"/>
        <v/>
      </c>
    </row>
    <row r="3140" spans="1:40" ht="16.8" customHeight="1" x14ac:dyDescent="0.25">
      <c r="A3140" s="384" t="s">
        <v>5378</v>
      </c>
      <c r="B3140" s="342" t="s">
        <v>2653</v>
      </c>
      <c r="C3140" s="342" t="s">
        <v>5390</v>
      </c>
      <c r="D3140" s="350" t="str">
        <f t="shared" si="1393"/>
        <v>'United Counties League'</v>
      </c>
      <c r="E3140" s="211">
        <f t="shared" ref="E3140:E3153" si="1400">E3139</f>
        <v>18940331</v>
      </c>
      <c r="F3140" s="262">
        <v>3</v>
      </c>
      <c r="R3140" s="112" t="str">
        <f>IF(D3140="","", CONCATENATE("Update games set ", B3140, "= ",D3140," where game_id=", E3140))</f>
        <v>Update games set Game_type= 'United Counties League' where game_id=18940331</v>
      </c>
      <c r="S3140" s="112" t="str">
        <f t="shared" si="1396"/>
        <v/>
      </c>
      <c r="T3140" s="112" t="str">
        <f t="shared" si="1397"/>
        <v/>
      </c>
      <c r="U3140" s="200" t="str">
        <f t="shared" si="1394"/>
        <v/>
      </c>
      <c r="V3140" s="112" t="str">
        <f t="shared" si="1398"/>
        <v/>
      </c>
      <c r="W3140" s="415" t="str">
        <f t="shared" si="1399"/>
        <v/>
      </c>
      <c r="Y3140" s="65" t="str">
        <f t="shared" si="1369"/>
        <v/>
      </c>
      <c r="Z3140" s="65" t="str">
        <f t="shared" si="1370"/>
        <v/>
      </c>
      <c r="AA3140" s="65" t="str">
        <f t="shared" si="1371"/>
        <v/>
      </c>
      <c r="AB3140" s="65" t="str">
        <f t="shared" si="1372"/>
        <v/>
      </c>
      <c r="AC3140" s="65" t="str">
        <f t="shared" si="1373"/>
        <v/>
      </c>
      <c r="AH3140" s="65" t="str">
        <f t="shared" si="1383"/>
        <v>189112123</v>
      </c>
      <c r="AI3140" s="65">
        <v>18911212</v>
      </c>
      <c r="AJ3140" s="65" t="s">
        <v>5369</v>
      </c>
      <c r="AK3140" s="65">
        <v>3</v>
      </c>
      <c r="AL3140" s="65" t="s">
        <v>3596</v>
      </c>
      <c r="AN3140" s="65" t="str">
        <f t="shared" si="1395"/>
        <v/>
      </c>
    </row>
    <row r="3141" spans="1:40" ht="16.8" customHeight="1" x14ac:dyDescent="0.25">
      <c r="A3141" s="384" t="s">
        <v>5378</v>
      </c>
      <c r="B3141" s="342" t="s">
        <v>4978</v>
      </c>
      <c r="C3141" s="342" t="s">
        <v>0</v>
      </c>
      <c r="D3141" s="350" t="str">
        <f t="shared" si="1393"/>
        <v>'A'</v>
      </c>
      <c r="E3141" s="211">
        <f t="shared" si="1400"/>
        <v>18940331</v>
      </c>
      <c r="F3141" s="262">
        <v>4</v>
      </c>
      <c r="R3141" s="112" t="str">
        <f>IF(D3141="","", CONCATENATE("Update games set ", B3141, "= ",D3141," where game_id=", E3141))</f>
        <v>Update games set HAN= 'A' where game_id=18940331</v>
      </c>
      <c r="S3141" s="112" t="str">
        <f t="shared" si="1396"/>
        <v/>
      </c>
      <c r="T3141" s="112" t="str">
        <f t="shared" si="1397"/>
        <v/>
      </c>
      <c r="U3141" s="200" t="str">
        <f t="shared" si="1394"/>
        <v/>
      </c>
      <c r="V3141" s="112" t="str">
        <f t="shared" si="1398"/>
        <v/>
      </c>
      <c r="W3141" s="415" t="str">
        <f t="shared" si="1399"/>
        <v/>
      </c>
      <c r="Y3141" s="65" t="str">
        <f t="shared" si="1369"/>
        <v/>
      </c>
      <c r="Z3141" s="65" t="str">
        <f t="shared" si="1370"/>
        <v/>
      </c>
      <c r="AA3141" s="65" t="str">
        <f t="shared" si="1371"/>
        <v/>
      </c>
      <c r="AB3141" s="65" t="str">
        <f t="shared" si="1372"/>
        <v/>
      </c>
      <c r="AC3141" s="65" t="str">
        <f t="shared" si="1373"/>
        <v/>
      </c>
      <c r="AH3141" s="65" t="str">
        <f t="shared" si="1383"/>
        <v>189112124</v>
      </c>
      <c r="AI3141" s="65">
        <v>18911212</v>
      </c>
      <c r="AJ3141" s="65" t="s">
        <v>5369</v>
      </c>
      <c r="AK3141" s="65">
        <v>4</v>
      </c>
      <c r="AL3141" s="65" t="s">
        <v>3252</v>
      </c>
      <c r="AN3141" s="65" t="str">
        <f t="shared" si="1395"/>
        <v/>
      </c>
    </row>
    <row r="3142" spans="1:40" ht="16.8" customHeight="1" x14ac:dyDescent="0.25">
      <c r="A3142" s="384" t="s">
        <v>5378</v>
      </c>
      <c r="B3142" s="342" t="s">
        <v>5</v>
      </c>
      <c r="C3142" s="342">
        <v>0</v>
      </c>
      <c r="D3142" s="349">
        <f t="shared" ref="D3142:D3143" si="1401">IF(C3142="", "", C3142)</f>
        <v>0</v>
      </c>
      <c r="E3142" s="211">
        <f t="shared" si="1400"/>
        <v>18940331</v>
      </c>
      <c r="F3142" s="262">
        <v>5</v>
      </c>
      <c r="R3142" s="112" t="str">
        <f>IF(D3142="","", CONCATENATE("Update games set ", B3142, "= ",D3142," where game_id=", E3142))</f>
        <v>Update games set F= 0 where game_id=18940331</v>
      </c>
      <c r="S3142" s="112" t="str">
        <f t="shared" si="1396"/>
        <v/>
      </c>
      <c r="T3142" s="112" t="str">
        <f t="shared" si="1397"/>
        <v/>
      </c>
      <c r="U3142" s="200" t="str">
        <f t="shared" si="1394"/>
        <v/>
      </c>
      <c r="V3142" s="112" t="str">
        <f t="shared" si="1398"/>
        <v/>
      </c>
      <c r="W3142" s="415" t="str">
        <f t="shared" si="1399"/>
        <v/>
      </c>
      <c r="Y3142" s="65" t="str">
        <f t="shared" si="1369"/>
        <v/>
      </c>
      <c r="Z3142" s="65" t="str">
        <f t="shared" si="1370"/>
        <v/>
      </c>
      <c r="AA3142" s="65" t="str">
        <f t="shared" si="1371"/>
        <v/>
      </c>
      <c r="AB3142" s="65" t="str">
        <f t="shared" si="1372"/>
        <v/>
      </c>
      <c r="AC3142" s="65" t="str">
        <f t="shared" si="1373"/>
        <v/>
      </c>
      <c r="AH3142" s="65" t="str">
        <f t="shared" si="1383"/>
        <v>189112125</v>
      </c>
      <c r="AI3142" s="65">
        <v>18911212</v>
      </c>
      <c r="AJ3142" s="65" t="s">
        <v>5369</v>
      </c>
      <c r="AK3142" s="65">
        <v>5</v>
      </c>
      <c r="AL3142" s="65" t="s">
        <v>3590</v>
      </c>
      <c r="AN3142" s="65" t="str">
        <f t="shared" si="1395"/>
        <v/>
      </c>
    </row>
    <row r="3143" spans="1:40" ht="16.8" customHeight="1" x14ac:dyDescent="0.25">
      <c r="A3143" s="384" t="s">
        <v>5378</v>
      </c>
      <c r="B3143" s="342" t="s">
        <v>0</v>
      </c>
      <c r="C3143" s="342">
        <v>0</v>
      </c>
      <c r="D3143" s="349">
        <f t="shared" si="1401"/>
        <v>0</v>
      </c>
      <c r="E3143" s="211">
        <f t="shared" si="1400"/>
        <v>18940331</v>
      </c>
      <c r="F3143" s="262">
        <v>6</v>
      </c>
      <c r="R3143" s="112" t="str">
        <f>IF(D3143="","", CONCATENATE("Update games set ", B3143, "= ",D3143," where game_id=", E3143))</f>
        <v>Update games set A= 0 where game_id=18940331</v>
      </c>
      <c r="S3143" s="112" t="str">
        <f t="shared" si="1396"/>
        <v/>
      </c>
      <c r="T3143" s="112" t="str">
        <f t="shared" si="1397"/>
        <v/>
      </c>
      <c r="U3143" s="200" t="str">
        <f t="shared" si="1394"/>
        <v/>
      </c>
      <c r="V3143" s="112" t="str">
        <f t="shared" si="1398"/>
        <v/>
      </c>
      <c r="W3143" s="415" t="str">
        <f t="shared" si="1399"/>
        <v/>
      </c>
      <c r="Y3143" s="65" t="str">
        <f t="shared" si="1369"/>
        <v/>
      </c>
      <c r="Z3143" s="65" t="str">
        <f t="shared" si="1370"/>
        <v/>
      </c>
      <c r="AA3143" s="65" t="str">
        <f t="shared" si="1371"/>
        <v/>
      </c>
      <c r="AB3143" s="65" t="str">
        <f t="shared" si="1372"/>
        <v/>
      </c>
      <c r="AC3143" s="65" t="str">
        <f t="shared" si="1373"/>
        <v/>
      </c>
      <c r="AH3143" s="65" t="str">
        <f t="shared" si="1383"/>
        <v>189112126</v>
      </c>
      <c r="AI3143" s="65">
        <v>18911212</v>
      </c>
      <c r="AJ3143" s="65" t="s">
        <v>5369</v>
      </c>
      <c r="AK3143" s="65">
        <v>6</v>
      </c>
      <c r="AL3143" s="65" t="s">
        <v>3468</v>
      </c>
      <c r="AN3143" s="65" t="str">
        <f t="shared" si="1395"/>
        <v/>
      </c>
    </row>
    <row r="3144" spans="1:40" ht="16.8" customHeight="1" x14ac:dyDescent="0.25">
      <c r="A3144" s="384" t="s">
        <v>5378</v>
      </c>
      <c r="B3144" s="342" t="s">
        <v>23</v>
      </c>
      <c r="D3144" s="334" t="str">
        <f t="shared" ref="D3144" si="1402">IF(C3144="",IF(D3142&gt;D3143,"'W'",IF(D3142=D3143,"'D'","'L'")),_xlfn.CONCAT("'",C3144,"'"))</f>
        <v>'D'</v>
      </c>
      <c r="E3144" s="211">
        <f t="shared" si="1400"/>
        <v>18940331</v>
      </c>
      <c r="F3144" s="262">
        <v>7</v>
      </c>
      <c r="R3144" s="112" t="str">
        <f>IF(D3144="","", CONCATENATE("Update games set ", B3144, "= ",D3144," where game_id=", E3144))</f>
        <v>Update games set Result= 'D' where game_id=18940331</v>
      </c>
      <c r="S3144" s="112" t="str">
        <f t="shared" si="1396"/>
        <v/>
      </c>
      <c r="T3144" s="112" t="str">
        <f t="shared" si="1397"/>
        <v/>
      </c>
      <c r="U3144" s="200" t="str">
        <f t="shared" si="1394"/>
        <v/>
      </c>
      <c r="V3144" s="112" t="str">
        <f t="shared" si="1398"/>
        <v/>
      </c>
      <c r="W3144" s="415" t="str">
        <f t="shared" si="1399"/>
        <v/>
      </c>
      <c r="Y3144" s="65" t="str">
        <f t="shared" si="1369"/>
        <v/>
      </c>
      <c r="Z3144" s="65" t="str">
        <f t="shared" si="1370"/>
        <v/>
      </c>
      <c r="AA3144" s="65" t="str">
        <f t="shared" si="1371"/>
        <v/>
      </c>
      <c r="AB3144" s="65" t="str">
        <f t="shared" si="1372"/>
        <v/>
      </c>
      <c r="AC3144" s="65" t="str">
        <f t="shared" si="1373"/>
        <v/>
      </c>
      <c r="AH3144" s="65" t="str">
        <f t="shared" si="1383"/>
        <v>189112127</v>
      </c>
      <c r="AI3144" s="65">
        <v>18911212</v>
      </c>
      <c r="AJ3144" s="65" t="s">
        <v>5369</v>
      </c>
      <c r="AK3144" s="65">
        <v>7</v>
      </c>
      <c r="AL3144" s="65" t="s">
        <v>3435</v>
      </c>
      <c r="AN3144" s="65" t="str">
        <f t="shared" si="1395"/>
        <v/>
      </c>
    </row>
    <row r="3145" spans="1:40" ht="16.8" customHeight="1" x14ac:dyDescent="0.25">
      <c r="A3145" s="384" t="s">
        <v>5378</v>
      </c>
      <c r="B3145" s="342" t="s">
        <v>768</v>
      </c>
      <c r="D3145" s="349" t="str">
        <f t="shared" ref="D3145:D3146" si="1403">IF(C3145="", "", C3145)</f>
        <v/>
      </c>
      <c r="E3145" s="211">
        <f t="shared" si="1400"/>
        <v>18940331</v>
      </c>
      <c r="F3145" s="262">
        <v>8</v>
      </c>
      <c r="R3145" s="112" t="str">
        <f>IF(D3145="","", CONCATENATE("Update games set ", B3145, "= ",D3145," where game_id=", E3145))</f>
        <v/>
      </c>
      <c r="S3145" s="112" t="str">
        <f t="shared" si="1396"/>
        <v/>
      </c>
      <c r="T3145" s="112" t="str">
        <f t="shared" si="1397"/>
        <v/>
      </c>
      <c r="U3145" s="200" t="str">
        <f t="shared" si="1394"/>
        <v/>
      </c>
      <c r="V3145" s="112" t="str">
        <f t="shared" si="1398"/>
        <v/>
      </c>
      <c r="W3145" s="415" t="str">
        <f t="shared" si="1399"/>
        <v/>
      </c>
      <c r="Y3145" s="65" t="str">
        <f t="shared" si="1369"/>
        <v/>
      </c>
      <c r="Z3145" s="65" t="str">
        <f t="shared" si="1370"/>
        <v/>
      </c>
      <c r="AA3145" s="65" t="str">
        <f t="shared" si="1371"/>
        <v/>
      </c>
      <c r="AB3145" s="65" t="str">
        <f t="shared" si="1372"/>
        <v/>
      </c>
      <c r="AC3145" s="65" t="str">
        <f t="shared" si="1373"/>
        <v/>
      </c>
      <c r="AH3145" s="65" t="str">
        <f t="shared" si="1383"/>
        <v>189112128</v>
      </c>
      <c r="AI3145" s="65">
        <v>18911212</v>
      </c>
      <c r="AJ3145" s="65" t="s">
        <v>5369</v>
      </c>
      <c r="AK3145" s="65">
        <v>8</v>
      </c>
      <c r="AL3145" s="65" t="s">
        <v>3653</v>
      </c>
      <c r="AN3145" s="65" t="str">
        <f t="shared" si="1395"/>
        <v/>
      </c>
    </row>
    <row r="3146" spans="1:40" ht="16.8" customHeight="1" x14ac:dyDescent="0.25">
      <c r="A3146" s="384" t="s">
        <v>5378</v>
      </c>
      <c r="B3146" s="342" t="s">
        <v>766</v>
      </c>
      <c r="D3146" s="349" t="str">
        <f t="shared" si="1403"/>
        <v/>
      </c>
      <c r="E3146" s="211">
        <f t="shared" si="1400"/>
        <v>18940331</v>
      </c>
      <c r="F3146" s="262">
        <v>9</v>
      </c>
      <c r="G3146" s="194"/>
      <c r="H3146" s="194"/>
      <c r="N3146" s="417"/>
      <c r="O3146" s="194"/>
      <c r="P3146" s="194"/>
      <c r="R3146" s="112" t="str">
        <f>IF(D3146="","", CONCATENATE("Update games set ", B3146, "= ",D3146," where game_id=", E3146))</f>
        <v/>
      </c>
      <c r="S3146" s="112" t="str">
        <f t="shared" si="1396"/>
        <v/>
      </c>
      <c r="T3146" s="112" t="str">
        <f t="shared" si="1397"/>
        <v/>
      </c>
      <c r="U3146" s="200" t="str">
        <f t="shared" si="1394"/>
        <v/>
      </c>
      <c r="V3146" s="112" t="str">
        <f t="shared" si="1398"/>
        <v/>
      </c>
      <c r="W3146" s="415" t="str">
        <f t="shared" si="1399"/>
        <v/>
      </c>
      <c r="Y3146" s="65" t="str">
        <f t="shared" si="1369"/>
        <v/>
      </c>
      <c r="Z3146" s="65" t="str">
        <f t="shared" si="1370"/>
        <v/>
      </c>
      <c r="AA3146" s="65" t="str">
        <f t="shared" si="1371"/>
        <v/>
      </c>
      <c r="AB3146" s="65" t="str">
        <f t="shared" si="1372"/>
        <v/>
      </c>
      <c r="AC3146" s="65" t="str">
        <f t="shared" si="1373"/>
        <v/>
      </c>
      <c r="AH3146" s="65" t="str">
        <f t="shared" si="1383"/>
        <v>189112129</v>
      </c>
      <c r="AI3146" s="65">
        <v>18911212</v>
      </c>
      <c r="AJ3146" s="65" t="s">
        <v>5369</v>
      </c>
      <c r="AK3146" s="65">
        <v>9</v>
      </c>
      <c r="AL3146" s="65" t="s">
        <v>2943</v>
      </c>
      <c r="AN3146" s="65" t="str">
        <f t="shared" si="1395"/>
        <v/>
      </c>
    </row>
    <row r="3147" spans="1:40" ht="16.8" customHeight="1" x14ac:dyDescent="0.25">
      <c r="A3147" s="384" t="s">
        <v>5378</v>
      </c>
      <c r="B3147" s="342" t="s">
        <v>753</v>
      </c>
      <c r="C3147" s="351"/>
      <c r="D3147" s="350" t="str">
        <f t="shared" ref="D3147" si="1404">IF(C3147="", "", CONCATENATE("'", C3147,"'"))</f>
        <v/>
      </c>
      <c r="E3147" s="211">
        <f t="shared" si="1400"/>
        <v>18940331</v>
      </c>
      <c r="F3147" s="262">
        <v>10</v>
      </c>
      <c r="G3147" s="194"/>
      <c r="N3147" s="417"/>
      <c r="O3147" s="194"/>
      <c r="P3147" s="194"/>
      <c r="R3147" s="112" t="str">
        <f>IF(D3147="","", CONCATENATE("Update games set ", B3147, "= ",D3147," where game_id=", E3147))</f>
        <v/>
      </c>
      <c r="S3147" s="112" t="str">
        <f t="shared" si="1396"/>
        <v/>
      </c>
      <c r="T3147" s="112" t="str">
        <f t="shared" si="1397"/>
        <v/>
      </c>
      <c r="U3147" s="200" t="str">
        <f t="shared" si="1394"/>
        <v/>
      </c>
      <c r="V3147" s="112" t="str">
        <f t="shared" si="1398"/>
        <v/>
      </c>
      <c r="W3147" s="415" t="str">
        <f t="shared" si="1399"/>
        <v/>
      </c>
      <c r="Y3147" s="65" t="str">
        <f t="shared" si="1369"/>
        <v/>
      </c>
      <c r="Z3147" s="65" t="str">
        <f t="shared" si="1370"/>
        <v/>
      </c>
      <c r="AA3147" s="65" t="str">
        <f t="shared" si="1371"/>
        <v/>
      </c>
      <c r="AB3147" s="65" t="str">
        <f t="shared" si="1372"/>
        <v/>
      </c>
      <c r="AC3147" s="65" t="str">
        <f t="shared" si="1373"/>
        <v/>
      </c>
      <c r="AH3147" s="65" t="str">
        <f t="shared" si="1383"/>
        <v>1891121210</v>
      </c>
      <c r="AI3147" s="65">
        <v>18911212</v>
      </c>
      <c r="AJ3147" s="65" t="s">
        <v>5369</v>
      </c>
      <c r="AK3147" s="65">
        <v>10</v>
      </c>
      <c r="AL3147" s="65" t="s">
        <v>3632</v>
      </c>
      <c r="AN3147" s="65" t="str">
        <f t="shared" si="1395"/>
        <v/>
      </c>
    </row>
    <row r="3148" spans="1:40" ht="16.8" customHeight="1" x14ac:dyDescent="0.25">
      <c r="A3148" s="384" t="s">
        <v>5378</v>
      </c>
      <c r="B3148" s="342" t="s">
        <v>746</v>
      </c>
      <c r="C3148" s="351" t="s">
        <v>5062</v>
      </c>
      <c r="D3148" s="334" t="str">
        <f>CONCATENATE("'", LEFT(E3148,4),"-",MID(E3148,5,2),"-", MID(E3148,7,2), " ", C3148,"'")</f>
        <v>'1894-03-31 15:00'</v>
      </c>
      <c r="E3148" s="211">
        <f t="shared" si="1400"/>
        <v>18940331</v>
      </c>
      <c r="F3148" s="262">
        <v>11</v>
      </c>
      <c r="R3148" s="112" t="str">
        <f>IF(D3148="","", CONCATENATE("Update games set ", B3148, "= ",D3148," where game_id=", E3148))</f>
        <v>Update games set Game_date= '1894-03-31 15:00' where game_id=18940331</v>
      </c>
      <c r="S3148" s="112" t="str">
        <f t="shared" si="1396"/>
        <v/>
      </c>
      <c r="T3148" s="112" t="str">
        <f t="shared" si="1397"/>
        <v/>
      </c>
      <c r="U3148" s="200" t="str">
        <f t="shared" si="1394"/>
        <v/>
      </c>
      <c r="V3148" s="112" t="str">
        <f t="shared" si="1398"/>
        <v/>
      </c>
      <c r="W3148" s="415" t="str">
        <f t="shared" si="1399"/>
        <v/>
      </c>
      <c r="Y3148" s="65" t="str">
        <f t="shared" si="1369"/>
        <v/>
      </c>
      <c r="Z3148" s="65" t="str">
        <f t="shared" si="1370"/>
        <v/>
      </c>
      <c r="AA3148" s="65" t="str">
        <f t="shared" si="1371"/>
        <v/>
      </c>
      <c r="AB3148" s="65" t="str">
        <f t="shared" si="1372"/>
        <v/>
      </c>
      <c r="AC3148" s="65" t="str">
        <f t="shared" si="1373"/>
        <v/>
      </c>
      <c r="AH3148" s="65" t="str">
        <f t="shared" si="1383"/>
        <v>1891121211</v>
      </c>
      <c r="AI3148" s="65">
        <v>18911212</v>
      </c>
      <c r="AJ3148" s="65" t="s">
        <v>5369</v>
      </c>
      <c r="AK3148" s="65">
        <v>11</v>
      </c>
      <c r="AL3148" s="65" t="s">
        <v>3314</v>
      </c>
      <c r="AN3148" s="65" t="str">
        <f t="shared" si="1395"/>
        <v/>
      </c>
    </row>
    <row r="3149" spans="1:40" ht="16.8" customHeight="1" x14ac:dyDescent="0.25">
      <c r="A3149" s="384" t="s">
        <v>5378</v>
      </c>
      <c r="B3149" s="342" t="s">
        <v>25</v>
      </c>
      <c r="D3149" s="350" t="str">
        <f t="shared" ref="D3149" si="1405">IF(C3149="", "", CONCATENATE("'", C3149,"'"))</f>
        <v/>
      </c>
      <c r="E3149" s="211">
        <f t="shared" si="1400"/>
        <v>18940331</v>
      </c>
      <c r="F3149" s="262">
        <v>12</v>
      </c>
      <c r="G3149" s="212"/>
      <c r="H3149" s="212"/>
      <c r="N3149" s="416"/>
      <c r="O3149" s="212"/>
      <c r="P3149" s="212"/>
      <c r="R3149" s="112" t="str">
        <f>IF(D3149="","", CONCATENATE("Update games set ", B3149, "= ",D3149," where game_id=", E3149))</f>
        <v/>
      </c>
      <c r="S3149" s="112" t="str">
        <f t="shared" si="1396"/>
        <v/>
      </c>
      <c r="T3149" s="112" t="str">
        <f t="shared" si="1397"/>
        <v/>
      </c>
      <c r="U3149" s="200" t="str">
        <f t="shared" si="1394"/>
        <v/>
      </c>
      <c r="V3149" s="112" t="str">
        <f t="shared" si="1398"/>
        <v/>
      </c>
      <c r="W3149" s="415" t="str">
        <f t="shared" si="1399"/>
        <v/>
      </c>
      <c r="Y3149" s="65" t="str">
        <f t="shared" si="1369"/>
        <v/>
      </c>
      <c r="Z3149" s="65" t="str">
        <f t="shared" si="1370"/>
        <v/>
      </c>
      <c r="AA3149" s="65" t="str">
        <f t="shared" si="1371"/>
        <v/>
      </c>
      <c r="AB3149" s="65" t="str">
        <f t="shared" si="1372"/>
        <v/>
      </c>
      <c r="AC3149" s="65" t="str">
        <f t="shared" si="1373"/>
        <v/>
      </c>
      <c r="AH3149" s="65" t="str">
        <f t="shared" si="1383"/>
        <v>1891121212</v>
      </c>
      <c r="AI3149" s="65">
        <v>18911212</v>
      </c>
      <c r="AJ3149" s="65" t="s">
        <v>5369</v>
      </c>
      <c r="AK3149" s="65">
        <v>12</v>
      </c>
      <c r="AL3149" s="65" t="s">
        <v>653</v>
      </c>
      <c r="AN3149" s="65" t="str">
        <f t="shared" si="1395"/>
        <v/>
      </c>
    </row>
    <row r="3150" spans="1:40" ht="16.8" customHeight="1" x14ac:dyDescent="0.25">
      <c r="A3150" s="384" t="s">
        <v>5378</v>
      </c>
      <c r="B3150" s="342" t="s">
        <v>475</v>
      </c>
      <c r="D3150" s="349" t="str">
        <f t="shared" ref="D3150" si="1406">IF(C3150="", "", C3150)</f>
        <v/>
      </c>
      <c r="E3150" s="211">
        <f t="shared" si="1400"/>
        <v>18940331</v>
      </c>
      <c r="F3150" s="262">
        <v>13</v>
      </c>
      <c r="R3150" s="112" t="str">
        <f>IF(D3150="","", CONCATENATE("Update games set ", B3150, "= ",D3150," where game_id=", E3150))</f>
        <v/>
      </c>
      <c r="S3150" s="112" t="str">
        <f t="shared" si="1396"/>
        <v/>
      </c>
      <c r="T3150" s="112" t="str">
        <f t="shared" si="1397"/>
        <v/>
      </c>
      <c r="U3150" s="200" t="str">
        <f t="shared" si="1394"/>
        <v/>
      </c>
      <c r="V3150" s="112" t="str">
        <f t="shared" si="1398"/>
        <v/>
      </c>
      <c r="W3150" s="415" t="str">
        <f t="shared" si="1399"/>
        <v/>
      </c>
      <c r="Y3150" s="65" t="str">
        <f t="shared" ref="Y3150:Y3213" si="1407">IF(I3150="","",CONCATENATE("update goals set scorer_name = '",SUBSTITUTE(J3150, "'", "''"),"'"))</f>
        <v/>
      </c>
      <c r="Z3150" s="65" t="str">
        <f t="shared" ref="Z3150:Z3213" si="1408">IF(K3150="", "", CONCATENATE(", goal_min = ", K3150))</f>
        <v/>
      </c>
      <c r="AA3150" s="65" t="str">
        <f t="shared" ref="AA3150:AA3213" si="1409">IF(L3150="", "", CONCATENATE(", Pen = '", UPPER(L3150), "'"))</f>
        <v/>
      </c>
      <c r="AB3150" s="65" t="str">
        <f t="shared" ref="AB3150:AB3213" si="1410">IF(M3150="", "", CONCATENATE(", OG = '", UPPER(M3150), "'"))</f>
        <v/>
      </c>
      <c r="AC3150" s="65" t="str">
        <f t="shared" ref="AC3150:AC3213" si="1411">IF(I3150="", "", CONCATENATE(" where game_id = ", E3150, " and goal_order = ", I3150))</f>
        <v/>
      </c>
      <c r="AH3150" s="65" t="str">
        <f t="shared" si="1383"/>
        <v>1891121213</v>
      </c>
      <c r="AI3150" s="65">
        <v>18911212</v>
      </c>
      <c r="AJ3150" s="65" t="s">
        <v>5369</v>
      </c>
      <c r="AK3150" s="65">
        <v>13</v>
      </c>
      <c r="AL3150" s="65" t="s">
        <v>653</v>
      </c>
      <c r="AN3150" s="65" t="str">
        <f t="shared" si="1395"/>
        <v/>
      </c>
    </row>
    <row r="3151" spans="1:40" ht="16.8" customHeight="1" x14ac:dyDescent="0.25">
      <c r="A3151" s="384" t="s">
        <v>5378</v>
      </c>
      <c r="B3151" s="342" t="s">
        <v>20</v>
      </c>
      <c r="D3151" s="350" t="str">
        <f t="shared" ref="D3151:D3152" si="1412">IF(C3151="", "", CONCATENATE("'", C3151,"'"))</f>
        <v/>
      </c>
      <c r="E3151" s="211">
        <f t="shared" si="1400"/>
        <v>18940331</v>
      </c>
      <c r="F3151" s="262">
        <v>14</v>
      </c>
      <c r="R3151" s="112" t="str">
        <f>IF(D3151="","", CONCATENATE("Update games set ", B3151, "= ",D3151," where game_id=", E3151))</f>
        <v/>
      </c>
      <c r="S3151" s="112" t="str">
        <f t="shared" si="1396"/>
        <v/>
      </c>
      <c r="T3151" s="112" t="str">
        <f t="shared" si="1397"/>
        <v/>
      </c>
      <c r="U3151" s="200" t="str">
        <f t="shared" si="1394"/>
        <v/>
      </c>
      <c r="V3151" s="112" t="str">
        <f t="shared" si="1398"/>
        <v/>
      </c>
      <c r="W3151" s="415" t="str">
        <f t="shared" si="1399"/>
        <v/>
      </c>
      <c r="Y3151" s="65" t="str">
        <f t="shared" si="1407"/>
        <v/>
      </c>
      <c r="Z3151" s="65" t="str">
        <f t="shared" si="1408"/>
        <v/>
      </c>
      <c r="AA3151" s="65" t="str">
        <f t="shared" si="1409"/>
        <v/>
      </c>
      <c r="AB3151" s="65" t="str">
        <f t="shared" si="1410"/>
        <v/>
      </c>
      <c r="AC3151" s="65" t="str">
        <f t="shared" si="1411"/>
        <v/>
      </c>
      <c r="AH3151" s="65" t="str">
        <f t="shared" si="1383"/>
        <v>1891121214</v>
      </c>
      <c r="AI3151" s="65">
        <v>18911212</v>
      </c>
      <c r="AJ3151" s="65" t="s">
        <v>5369</v>
      </c>
      <c r="AK3151" s="65">
        <v>14</v>
      </c>
      <c r="AL3151" s="65" t="s">
        <v>653</v>
      </c>
      <c r="AN3151" s="65" t="str">
        <f t="shared" si="1395"/>
        <v/>
      </c>
    </row>
    <row r="3152" spans="1:40" ht="16.8" customHeight="1" x14ac:dyDescent="0.25">
      <c r="A3152" s="384" t="s">
        <v>5378</v>
      </c>
      <c r="B3152" s="342" t="s">
        <v>4882</v>
      </c>
      <c r="C3152" s="342" t="str">
        <f>IF(C3151="", "", C3151)</f>
        <v/>
      </c>
      <c r="D3152" s="350" t="str">
        <f t="shared" si="1412"/>
        <v/>
      </c>
      <c r="E3152" s="211">
        <f t="shared" si="1400"/>
        <v>18940331</v>
      </c>
      <c r="F3152" s="262">
        <v>15</v>
      </c>
      <c r="R3152" s="112" t="str">
        <f>IF(D3152="","", CONCATENATE("Update games set ", B3152, "= ",D3152," where game_id=", E3152))</f>
        <v/>
      </c>
      <c r="S3152" s="112" t="str">
        <f t="shared" si="1396"/>
        <v/>
      </c>
      <c r="T3152" s="112" t="str">
        <f t="shared" si="1397"/>
        <v/>
      </c>
      <c r="U3152" s="200" t="str">
        <f t="shared" si="1394"/>
        <v/>
      </c>
      <c r="V3152" s="112" t="str">
        <f t="shared" si="1398"/>
        <v/>
      </c>
      <c r="W3152" s="415" t="str">
        <f t="shared" si="1399"/>
        <v/>
      </c>
      <c r="Y3152" s="65" t="str">
        <f t="shared" si="1407"/>
        <v/>
      </c>
      <c r="Z3152" s="65" t="str">
        <f t="shared" si="1408"/>
        <v/>
      </c>
      <c r="AA3152" s="65" t="str">
        <f t="shared" si="1409"/>
        <v/>
      </c>
      <c r="AB3152" s="65" t="str">
        <f t="shared" si="1410"/>
        <v/>
      </c>
      <c r="AC3152" s="65" t="str">
        <f t="shared" si="1411"/>
        <v/>
      </c>
      <c r="AH3152" s="65" t="str">
        <f t="shared" si="1383"/>
        <v>1891121215</v>
      </c>
      <c r="AI3152" s="65">
        <v>18911212</v>
      </c>
      <c r="AJ3152" s="65" t="s">
        <v>5369</v>
      </c>
      <c r="AK3152" s="65">
        <v>15</v>
      </c>
      <c r="AL3152" s="65" t="s">
        <v>653</v>
      </c>
      <c r="AN3152" s="65" t="str">
        <f t="shared" si="1395"/>
        <v/>
      </c>
    </row>
    <row r="3153" spans="1:40" s="126" customFormat="1" ht="16.8" customHeight="1" thickBot="1" x14ac:dyDescent="0.3">
      <c r="A3153" s="384" t="s">
        <v>5378</v>
      </c>
      <c r="B3153" s="116" t="s">
        <v>115</v>
      </c>
      <c r="C3153" s="352"/>
      <c r="D3153" s="370" t="str">
        <f t="shared" ref="D3153" si="1413">IF(MID(E3153,5,2)*1&gt;6,_xlfn.CONCAT("'",LEFT(E3153,4),"-",MID(E3153,3,2)+1,"'"),_xlfn.CONCAT("'",LEFT(E3153,4)-1,"-",MID(E3153,3,2),"'"))</f>
        <v>'1893-94'</v>
      </c>
      <c r="E3153" s="214">
        <f t="shared" si="1400"/>
        <v>18940331</v>
      </c>
      <c r="F3153" s="266">
        <v>16</v>
      </c>
      <c r="G3153" s="343"/>
      <c r="H3153" s="343"/>
      <c r="I3153" s="267"/>
      <c r="J3153" s="214"/>
      <c r="K3153" s="266"/>
      <c r="L3153" s="266"/>
      <c r="M3153" s="266"/>
      <c r="N3153" s="419"/>
      <c r="O3153" s="343"/>
      <c r="P3153" s="343"/>
      <c r="Q3153" s="346"/>
      <c r="R3153" s="112" t="str">
        <f>IF(D3153="","", CONCATENATE("Update games set ", B3153, "= ",D3153," where game_id=", E3153))</f>
        <v>Update games set Season= '1893-94' where game_id=18940331</v>
      </c>
      <c r="S3153" s="112" t="str">
        <f t="shared" si="1396"/>
        <v/>
      </c>
      <c r="T3153" s="112" t="str">
        <f t="shared" si="1397"/>
        <v/>
      </c>
      <c r="U3153" s="200" t="str">
        <f t="shared" si="1394"/>
        <v/>
      </c>
      <c r="V3153" s="112" t="str">
        <f t="shared" si="1398"/>
        <v/>
      </c>
      <c r="W3153" s="415" t="str">
        <f t="shared" si="1399"/>
        <v/>
      </c>
      <c r="X3153" s="240"/>
      <c r="Y3153" s="65" t="str">
        <f t="shared" si="1407"/>
        <v/>
      </c>
      <c r="Z3153" s="65" t="str">
        <f t="shared" si="1408"/>
        <v/>
      </c>
      <c r="AA3153" s="65" t="str">
        <f t="shared" si="1409"/>
        <v/>
      </c>
      <c r="AB3153" s="65" t="str">
        <f t="shared" si="1410"/>
        <v/>
      </c>
      <c r="AC3153" s="65" t="str">
        <f t="shared" si="1411"/>
        <v/>
      </c>
      <c r="AH3153" s="65" t="str">
        <f t="shared" si="1383"/>
        <v>1891121216</v>
      </c>
      <c r="AI3153" s="126">
        <v>18911212</v>
      </c>
      <c r="AJ3153" s="126" t="s">
        <v>5369</v>
      </c>
      <c r="AK3153" s="126">
        <v>16</v>
      </c>
      <c r="AL3153" s="126" t="s">
        <v>653</v>
      </c>
      <c r="AN3153" s="65" t="str">
        <f t="shared" si="1395"/>
        <v/>
      </c>
    </row>
    <row r="3154" spans="1:40" ht="15" thickTop="1" x14ac:dyDescent="0.25">
      <c r="A3154" s="384" t="s">
        <v>5378</v>
      </c>
      <c r="B3154" s="341" t="s">
        <v>22</v>
      </c>
      <c r="C3154" s="341" t="s">
        <v>29</v>
      </c>
      <c r="D3154" s="341" t="str">
        <f t="shared" ref="D3154:D3157" si="1414">IF(C3154="", "", CONCATENATE("'", C3154,"'"))</f>
        <v>'Derby County'</v>
      </c>
      <c r="E3154" s="211">
        <v>18940412</v>
      </c>
      <c r="F3154" s="262">
        <v>1</v>
      </c>
      <c r="G3154" s="211" t="s">
        <v>5382</v>
      </c>
      <c r="H3154" s="212"/>
      <c r="R3154" s="112" t="str">
        <f>IF(D3154="","", CONCATENATE("Update games set ", B3154, "= ",D3154," where game_id=", E3154))</f>
        <v>Update games set Opponent= 'Derby County' where game_id=18940412</v>
      </c>
      <c r="S3154" s="112" t="str">
        <f t="shared" si="1396"/>
        <v>Update lineups set player_name = 'D Allsopp', raw_name = 'D Allsopp' where game_id = 18940412 and player_order = 1</v>
      </c>
      <c r="T3154" s="112" t="str">
        <f t="shared" si="1397"/>
        <v/>
      </c>
      <c r="U3154" s="200" t="str">
        <f t="shared" si="1394"/>
        <v/>
      </c>
      <c r="V3154" s="112" t="str">
        <f t="shared" si="1398"/>
        <v/>
      </c>
      <c r="W3154" s="415" t="str">
        <f t="shared" si="1399"/>
        <v/>
      </c>
      <c r="Y3154" s="65" t="str">
        <f t="shared" si="1407"/>
        <v/>
      </c>
      <c r="Z3154" s="65" t="str">
        <f t="shared" si="1408"/>
        <v/>
      </c>
      <c r="AA3154" s="65" t="str">
        <f t="shared" si="1409"/>
        <v/>
      </c>
      <c r="AB3154" s="65" t="str">
        <f t="shared" si="1410"/>
        <v/>
      </c>
      <c r="AC3154" s="65" t="str">
        <f t="shared" si="1411"/>
        <v/>
      </c>
      <c r="AH3154" s="65" t="str">
        <f t="shared" si="1383"/>
        <v>189112121</v>
      </c>
      <c r="AI3154" s="65">
        <v>18911212</v>
      </c>
      <c r="AJ3154" s="65" t="s">
        <v>5369</v>
      </c>
      <c r="AK3154" s="65">
        <v>1</v>
      </c>
      <c r="AL3154" s="65" t="s">
        <v>2039</v>
      </c>
      <c r="AN3154" s="65" t="str">
        <f t="shared" si="1395"/>
        <v>update games set source = 'The Nottingham Forest Football Scrapbook' where game_id = 18940412</v>
      </c>
    </row>
    <row r="3155" spans="1:40" ht="16.8" customHeight="1" x14ac:dyDescent="0.25">
      <c r="A3155" s="384" t="s">
        <v>5378</v>
      </c>
      <c r="B3155" s="342" t="s">
        <v>4979</v>
      </c>
      <c r="C3155" s="342" t="str">
        <f>IF(C3154="", "", C3154)</f>
        <v>Derby County</v>
      </c>
      <c r="D3155" s="350" t="str">
        <f t="shared" si="1414"/>
        <v>'Derby County'</v>
      </c>
      <c r="E3155" s="211">
        <f>E3154</f>
        <v>18940412</v>
      </c>
      <c r="F3155" s="262">
        <v>2</v>
      </c>
      <c r="G3155" s="211" t="s">
        <v>2037</v>
      </c>
      <c r="R3155" s="112" t="str">
        <f>IF(D3155="","", CONCATENATE("Update games set ", B3155, "= ",D3155," where game_id=", E3155))</f>
        <v>Update games set Opp_parent= 'Derby County' where game_id=18940412</v>
      </c>
      <c r="S3155" s="112" t="str">
        <f t="shared" si="1396"/>
        <v>Update lineups set player_name = 'Cross', raw_name = 'Cross' where game_id = 18940412 and player_order = 2</v>
      </c>
      <c r="T3155" s="112" t="str">
        <f t="shared" si="1397"/>
        <v/>
      </c>
      <c r="U3155" s="200" t="str">
        <f t="shared" si="1394"/>
        <v/>
      </c>
      <c r="V3155" s="112" t="str">
        <f t="shared" si="1398"/>
        <v/>
      </c>
      <c r="W3155" s="415" t="str">
        <f t="shared" si="1399"/>
        <v/>
      </c>
      <c r="Y3155" s="65" t="str">
        <f t="shared" si="1407"/>
        <v/>
      </c>
      <c r="Z3155" s="65" t="str">
        <f t="shared" si="1408"/>
        <v/>
      </c>
      <c r="AA3155" s="65" t="str">
        <f t="shared" si="1409"/>
        <v/>
      </c>
      <c r="AB3155" s="65" t="str">
        <f t="shared" si="1410"/>
        <v/>
      </c>
      <c r="AC3155" s="65" t="str">
        <f t="shared" si="1411"/>
        <v/>
      </c>
      <c r="AH3155" s="65" t="str">
        <f t="shared" si="1383"/>
        <v>189112122</v>
      </c>
      <c r="AI3155" s="65">
        <v>18911212</v>
      </c>
      <c r="AJ3155" s="65" t="s">
        <v>5369</v>
      </c>
      <c r="AK3155" s="65">
        <v>2</v>
      </c>
      <c r="AL3155" s="65" t="s">
        <v>3572</v>
      </c>
      <c r="AN3155" s="65" t="str">
        <f t="shared" si="1395"/>
        <v/>
      </c>
    </row>
    <row r="3156" spans="1:40" ht="16.8" customHeight="1" x14ac:dyDescent="0.25">
      <c r="A3156" s="384" t="s">
        <v>5378</v>
      </c>
      <c r="B3156" s="342" t="s">
        <v>2653</v>
      </c>
      <c r="C3156" s="342" t="s">
        <v>5390</v>
      </c>
      <c r="D3156" s="350" t="str">
        <f t="shared" si="1414"/>
        <v>'United Counties League'</v>
      </c>
      <c r="E3156" s="211">
        <f t="shared" ref="E3156:E3169" si="1415">E3155</f>
        <v>18940412</v>
      </c>
      <c r="F3156" s="262">
        <v>3</v>
      </c>
      <c r="G3156" s="211" t="s">
        <v>5135</v>
      </c>
      <c r="R3156" s="112" t="str">
        <f>IF(D3156="","", CONCATENATE("Update games set ", B3156, "= ",D3156," where game_id=", E3156))</f>
        <v>Update games set Game_type= 'United Counties League' where game_id=18940412</v>
      </c>
      <c r="S3156" s="112" t="str">
        <f t="shared" si="1396"/>
        <v>Update lineups set player_name = 'A Scott', raw_name = 'A Scott' where game_id = 18940412 and player_order = 3</v>
      </c>
      <c r="T3156" s="112" t="str">
        <f t="shared" si="1397"/>
        <v/>
      </c>
      <c r="U3156" s="200" t="str">
        <f t="shared" si="1394"/>
        <v/>
      </c>
      <c r="V3156" s="112" t="str">
        <f t="shared" si="1398"/>
        <v/>
      </c>
      <c r="W3156" s="415" t="str">
        <f t="shared" si="1399"/>
        <v/>
      </c>
      <c r="Y3156" s="65" t="str">
        <f t="shared" si="1407"/>
        <v/>
      </c>
      <c r="Z3156" s="65" t="str">
        <f t="shared" si="1408"/>
        <v/>
      </c>
      <c r="AA3156" s="65" t="str">
        <f t="shared" si="1409"/>
        <v/>
      </c>
      <c r="AB3156" s="65" t="str">
        <f t="shared" si="1410"/>
        <v/>
      </c>
      <c r="AC3156" s="65" t="str">
        <f t="shared" si="1411"/>
        <v/>
      </c>
      <c r="AH3156" s="65" t="str">
        <f t="shared" si="1383"/>
        <v>189112123</v>
      </c>
      <c r="AI3156" s="65">
        <v>18911212</v>
      </c>
      <c r="AJ3156" s="65" t="s">
        <v>5369</v>
      </c>
      <c r="AK3156" s="65">
        <v>3</v>
      </c>
      <c r="AL3156" s="65" t="s">
        <v>3596</v>
      </c>
      <c r="AN3156" s="65" t="str">
        <f t="shared" si="1395"/>
        <v/>
      </c>
    </row>
    <row r="3157" spans="1:40" ht="16.8" customHeight="1" x14ac:dyDescent="0.25">
      <c r="A3157" s="384" t="s">
        <v>5378</v>
      </c>
      <c r="B3157" s="342" t="s">
        <v>4978</v>
      </c>
      <c r="C3157" s="342" t="s">
        <v>5065</v>
      </c>
      <c r="D3157" s="350" t="str">
        <f t="shared" si="1414"/>
        <v>'H'</v>
      </c>
      <c r="E3157" s="211">
        <f t="shared" si="1415"/>
        <v>18940412</v>
      </c>
      <c r="F3157" s="262">
        <v>4</v>
      </c>
      <c r="G3157" s="211" t="s">
        <v>5383</v>
      </c>
      <c r="R3157" s="112" t="str">
        <f>IF(D3157="","", CONCATENATE("Update games set ", B3157, "= ",D3157," where game_id=", E3157))</f>
        <v>Update games set HAN= 'H' where game_id=18940412</v>
      </c>
      <c r="S3157" s="112" t="str">
        <f t="shared" si="1396"/>
        <v>Update lineups set player_name = 'A Ritchie', raw_name = 'A Ritchie' where game_id = 18940412 and player_order = 4</v>
      </c>
      <c r="T3157" s="112" t="str">
        <f t="shared" si="1397"/>
        <v/>
      </c>
      <c r="U3157" s="200" t="str">
        <f t="shared" si="1394"/>
        <v/>
      </c>
      <c r="V3157" s="112" t="str">
        <f t="shared" si="1398"/>
        <v/>
      </c>
      <c r="W3157" s="415" t="str">
        <f t="shared" si="1399"/>
        <v/>
      </c>
      <c r="Y3157" s="65" t="str">
        <f t="shared" si="1407"/>
        <v/>
      </c>
      <c r="Z3157" s="65" t="str">
        <f t="shared" si="1408"/>
        <v/>
      </c>
      <c r="AA3157" s="65" t="str">
        <f t="shared" si="1409"/>
        <v/>
      </c>
      <c r="AB3157" s="65" t="str">
        <f t="shared" si="1410"/>
        <v/>
      </c>
      <c r="AC3157" s="65" t="str">
        <f t="shared" si="1411"/>
        <v/>
      </c>
      <c r="AH3157" s="65" t="str">
        <f t="shared" si="1383"/>
        <v>189112124</v>
      </c>
      <c r="AI3157" s="65">
        <v>18911212</v>
      </c>
      <c r="AJ3157" s="65" t="s">
        <v>5369</v>
      </c>
      <c r="AK3157" s="65">
        <v>4</v>
      </c>
      <c r="AL3157" s="65" t="s">
        <v>3252</v>
      </c>
      <c r="AN3157" s="65" t="str">
        <f t="shared" si="1395"/>
        <v/>
      </c>
    </row>
    <row r="3158" spans="1:40" ht="16.8" customHeight="1" x14ac:dyDescent="0.25">
      <c r="A3158" s="384" t="s">
        <v>5378</v>
      </c>
      <c r="B3158" s="342" t="s">
        <v>5</v>
      </c>
      <c r="C3158" s="342">
        <v>0</v>
      </c>
      <c r="D3158" s="349">
        <f t="shared" ref="D3158:D3159" si="1416">IF(C3158="", "", C3158)</f>
        <v>0</v>
      </c>
      <c r="E3158" s="211">
        <f t="shared" si="1415"/>
        <v>18940412</v>
      </c>
      <c r="F3158" s="262">
        <v>5</v>
      </c>
      <c r="G3158" s="211" t="s">
        <v>5384</v>
      </c>
      <c r="R3158" s="112" t="str">
        <f>IF(D3158="","", CONCATENATE("Update games set ", B3158, "= ",D3158," where game_id=", E3158))</f>
        <v>Update games set F= 0 where game_id=18940412</v>
      </c>
      <c r="S3158" s="112" t="str">
        <f t="shared" si="1396"/>
        <v>Update lineups set player_name = 'Tich Smith', raw_name = 'Tich Smith' where game_id = 18940412 and player_order = 5</v>
      </c>
      <c r="T3158" s="112" t="str">
        <f t="shared" si="1397"/>
        <v/>
      </c>
      <c r="U3158" s="200" t="str">
        <f t="shared" si="1394"/>
        <v/>
      </c>
      <c r="V3158" s="112" t="str">
        <f t="shared" si="1398"/>
        <v/>
      </c>
      <c r="W3158" s="415" t="str">
        <f t="shared" si="1399"/>
        <v/>
      </c>
      <c r="Y3158" s="65" t="str">
        <f t="shared" si="1407"/>
        <v/>
      </c>
      <c r="Z3158" s="65" t="str">
        <f t="shared" si="1408"/>
        <v/>
      </c>
      <c r="AA3158" s="65" t="str">
        <f t="shared" si="1409"/>
        <v/>
      </c>
      <c r="AB3158" s="65" t="str">
        <f t="shared" si="1410"/>
        <v/>
      </c>
      <c r="AC3158" s="65" t="str">
        <f t="shared" si="1411"/>
        <v/>
      </c>
      <c r="AH3158" s="65" t="str">
        <f t="shared" si="1383"/>
        <v>189112125</v>
      </c>
      <c r="AI3158" s="65">
        <v>18911212</v>
      </c>
      <c r="AJ3158" s="65" t="s">
        <v>5369</v>
      </c>
      <c r="AK3158" s="65">
        <v>5</v>
      </c>
      <c r="AL3158" s="65" t="s">
        <v>3590</v>
      </c>
      <c r="AN3158" s="65" t="str">
        <f t="shared" si="1395"/>
        <v/>
      </c>
    </row>
    <row r="3159" spans="1:40" ht="16.8" customHeight="1" x14ac:dyDescent="0.25">
      <c r="A3159" s="384" t="s">
        <v>5378</v>
      </c>
      <c r="B3159" s="342" t="s">
        <v>0</v>
      </c>
      <c r="C3159" s="342">
        <v>3</v>
      </c>
      <c r="D3159" s="349">
        <f t="shared" si="1416"/>
        <v>3</v>
      </c>
      <c r="E3159" s="211">
        <f t="shared" si="1415"/>
        <v>18940412</v>
      </c>
      <c r="F3159" s="262">
        <v>6</v>
      </c>
      <c r="G3159" s="211" t="s">
        <v>5385</v>
      </c>
      <c r="R3159" s="112" t="str">
        <f>IF(D3159="","", CONCATENATE("Update games set ", B3159, "= ",D3159," where game_id=", E3159))</f>
        <v>Update games set A= 3 where game_id=18940412</v>
      </c>
      <c r="S3159" s="112" t="str">
        <f t="shared" si="1396"/>
        <v>Update lineups set player_name = 'A Stewart', raw_name = 'A Stewart' where game_id = 18940412 and player_order = 6</v>
      </c>
      <c r="T3159" s="112" t="str">
        <f t="shared" si="1397"/>
        <v/>
      </c>
      <c r="U3159" s="200" t="str">
        <f t="shared" si="1394"/>
        <v/>
      </c>
      <c r="V3159" s="112" t="str">
        <f t="shared" si="1398"/>
        <v/>
      </c>
      <c r="W3159" s="415" t="str">
        <f t="shared" si="1399"/>
        <v/>
      </c>
      <c r="Y3159" s="65" t="str">
        <f t="shared" si="1407"/>
        <v/>
      </c>
      <c r="Z3159" s="65" t="str">
        <f t="shared" si="1408"/>
        <v/>
      </c>
      <c r="AA3159" s="65" t="str">
        <f t="shared" si="1409"/>
        <v/>
      </c>
      <c r="AB3159" s="65" t="str">
        <f t="shared" si="1410"/>
        <v/>
      </c>
      <c r="AC3159" s="65" t="str">
        <f t="shared" si="1411"/>
        <v/>
      </c>
      <c r="AH3159" s="65" t="str">
        <f t="shared" si="1383"/>
        <v>189112126</v>
      </c>
      <c r="AI3159" s="65">
        <v>18911212</v>
      </c>
      <c r="AJ3159" s="65" t="s">
        <v>5369</v>
      </c>
      <c r="AK3159" s="65">
        <v>6</v>
      </c>
      <c r="AL3159" s="65" t="s">
        <v>3468</v>
      </c>
      <c r="AN3159" s="65" t="str">
        <f t="shared" si="1395"/>
        <v/>
      </c>
    </row>
    <row r="3160" spans="1:40" ht="16.8" customHeight="1" x14ac:dyDescent="0.25">
      <c r="A3160" s="384" t="s">
        <v>5378</v>
      </c>
      <c r="B3160" s="342" t="s">
        <v>23</v>
      </c>
      <c r="D3160" s="334" t="str">
        <f t="shared" ref="D3160" si="1417">IF(C3160="",IF(D3158&gt;D3159,"'W'",IF(D3158=D3159,"'D'","'L'")),_xlfn.CONCAT("'",C3160,"'"))</f>
        <v>'L'</v>
      </c>
      <c r="E3160" s="211">
        <f t="shared" si="1415"/>
        <v>18940412</v>
      </c>
      <c r="F3160" s="262">
        <v>7</v>
      </c>
      <c r="G3160" s="211" t="s">
        <v>5132</v>
      </c>
      <c r="R3160" s="112" t="str">
        <f>IF(D3160="","", CONCATENATE("Update games set ", B3160, "= ",D3160," where game_id=", E3160))</f>
        <v>Update games set Result= 'L' where game_id=18940412</v>
      </c>
      <c r="S3160" s="112" t="str">
        <f t="shared" si="1396"/>
        <v>Update lineups set player_name = 'A Shaw', raw_name = 'A Shaw' where game_id = 18940412 and player_order = 7</v>
      </c>
      <c r="T3160" s="112" t="str">
        <f t="shared" si="1397"/>
        <v/>
      </c>
      <c r="U3160" s="200" t="str">
        <f t="shared" si="1394"/>
        <v/>
      </c>
      <c r="V3160" s="112" t="str">
        <f t="shared" si="1398"/>
        <v/>
      </c>
      <c r="W3160" s="415" t="str">
        <f t="shared" si="1399"/>
        <v/>
      </c>
      <c r="Y3160" s="65" t="str">
        <f t="shared" si="1407"/>
        <v/>
      </c>
      <c r="Z3160" s="65" t="str">
        <f t="shared" si="1408"/>
        <v/>
      </c>
      <c r="AA3160" s="65" t="str">
        <f t="shared" si="1409"/>
        <v/>
      </c>
      <c r="AB3160" s="65" t="str">
        <f t="shared" si="1410"/>
        <v/>
      </c>
      <c r="AC3160" s="65" t="str">
        <f t="shared" si="1411"/>
        <v/>
      </c>
      <c r="AH3160" s="65" t="str">
        <f t="shared" si="1383"/>
        <v>189112127</v>
      </c>
      <c r="AI3160" s="65">
        <v>18911212</v>
      </c>
      <c r="AJ3160" s="65" t="s">
        <v>5369</v>
      </c>
      <c r="AK3160" s="65">
        <v>7</v>
      </c>
      <c r="AL3160" s="65" t="s">
        <v>3435</v>
      </c>
      <c r="AN3160" s="65" t="str">
        <f t="shared" si="1395"/>
        <v/>
      </c>
    </row>
    <row r="3161" spans="1:40" ht="16.8" customHeight="1" x14ac:dyDescent="0.25">
      <c r="A3161" s="384" t="s">
        <v>5378</v>
      </c>
      <c r="B3161" s="342" t="s">
        <v>768</v>
      </c>
      <c r="C3161" s="342">
        <v>0</v>
      </c>
      <c r="D3161" s="349">
        <f t="shared" ref="D3161:D3162" si="1418">IF(C3161="", "", C3161)</f>
        <v>0</v>
      </c>
      <c r="E3161" s="211">
        <f t="shared" si="1415"/>
        <v>18940412</v>
      </c>
      <c r="F3161" s="262">
        <v>8</v>
      </c>
      <c r="G3161" s="211" t="s">
        <v>5139</v>
      </c>
      <c r="R3161" s="112" t="str">
        <f>IF(D3161="","", CONCATENATE("Update games set ", B3161, "= ",D3161," where game_id=", E3161))</f>
        <v>Update games set HT_f= 0 where game_id=18940412</v>
      </c>
      <c r="S3161" s="112" t="str">
        <f t="shared" si="1396"/>
        <v>Update lineups set player_name = 'A Higgins', raw_name = 'A Higgins' where game_id = 18940412 and player_order = 8</v>
      </c>
      <c r="T3161" s="112" t="str">
        <f t="shared" si="1397"/>
        <v/>
      </c>
      <c r="U3161" s="200" t="str">
        <f t="shared" si="1394"/>
        <v/>
      </c>
      <c r="V3161" s="112" t="str">
        <f t="shared" si="1398"/>
        <v/>
      </c>
      <c r="W3161" s="415" t="str">
        <f t="shared" si="1399"/>
        <v/>
      </c>
      <c r="Y3161" s="65" t="str">
        <f t="shared" si="1407"/>
        <v/>
      </c>
      <c r="Z3161" s="65" t="str">
        <f t="shared" si="1408"/>
        <v/>
      </c>
      <c r="AA3161" s="65" t="str">
        <f t="shared" si="1409"/>
        <v/>
      </c>
      <c r="AB3161" s="65" t="str">
        <f t="shared" si="1410"/>
        <v/>
      </c>
      <c r="AC3161" s="65" t="str">
        <f t="shared" si="1411"/>
        <v/>
      </c>
      <c r="AH3161" s="65" t="str">
        <f t="shared" si="1383"/>
        <v>189112128</v>
      </c>
      <c r="AI3161" s="65">
        <v>18911212</v>
      </c>
      <c r="AJ3161" s="65" t="s">
        <v>5369</v>
      </c>
      <c r="AK3161" s="65">
        <v>8</v>
      </c>
      <c r="AL3161" s="65" t="s">
        <v>3653</v>
      </c>
      <c r="AN3161" s="65" t="str">
        <f t="shared" si="1395"/>
        <v/>
      </c>
    </row>
    <row r="3162" spans="1:40" ht="16.8" customHeight="1" x14ac:dyDescent="0.25">
      <c r="A3162" s="384" t="s">
        <v>5378</v>
      </c>
      <c r="B3162" s="342" t="s">
        <v>766</v>
      </c>
      <c r="C3162" s="342">
        <v>1</v>
      </c>
      <c r="D3162" s="349">
        <f t="shared" si="1418"/>
        <v>1</v>
      </c>
      <c r="E3162" s="211">
        <f t="shared" si="1415"/>
        <v>18940412</v>
      </c>
      <c r="F3162" s="262">
        <v>9</v>
      </c>
      <c r="G3162" s="194" t="s">
        <v>5386</v>
      </c>
      <c r="H3162" s="194"/>
      <c r="N3162" s="417"/>
      <c r="O3162" s="194"/>
      <c r="P3162" s="194"/>
      <c r="R3162" s="112" t="str">
        <f>IF(D3162="","", CONCATENATE("Update games set ", B3162, "= ",D3162," where game_id=", E3162))</f>
        <v>Update games set HT_a= 1 where game_id=18940412</v>
      </c>
      <c r="S3162" s="112" t="str">
        <f t="shared" si="1396"/>
        <v>Update lineups set player_name = 'Rose', raw_name = 'Rose' where game_id = 18940412 and player_order = 9</v>
      </c>
      <c r="T3162" s="112" t="str">
        <f t="shared" si="1397"/>
        <v/>
      </c>
      <c r="U3162" s="200" t="str">
        <f t="shared" si="1394"/>
        <v/>
      </c>
      <c r="V3162" s="112" t="str">
        <f t="shared" si="1398"/>
        <v/>
      </c>
      <c r="W3162" s="415" t="str">
        <f t="shared" si="1399"/>
        <v/>
      </c>
      <c r="Y3162" s="65" t="str">
        <f t="shared" si="1407"/>
        <v/>
      </c>
      <c r="Z3162" s="65" t="str">
        <f t="shared" si="1408"/>
        <v/>
      </c>
      <c r="AA3162" s="65" t="str">
        <f t="shared" si="1409"/>
        <v/>
      </c>
      <c r="AB3162" s="65" t="str">
        <f t="shared" si="1410"/>
        <v/>
      </c>
      <c r="AC3162" s="65" t="str">
        <f t="shared" si="1411"/>
        <v/>
      </c>
      <c r="AH3162" s="65" t="str">
        <f t="shared" si="1383"/>
        <v>189112129</v>
      </c>
      <c r="AI3162" s="65">
        <v>18911212</v>
      </c>
      <c r="AJ3162" s="65" t="s">
        <v>5369</v>
      </c>
      <c r="AK3162" s="65">
        <v>9</v>
      </c>
      <c r="AL3162" s="65" t="s">
        <v>2943</v>
      </c>
      <c r="AN3162" s="65" t="str">
        <f t="shared" si="1395"/>
        <v/>
      </c>
    </row>
    <row r="3163" spans="1:40" ht="16.8" customHeight="1" x14ac:dyDescent="0.25">
      <c r="A3163" s="384" t="s">
        <v>5378</v>
      </c>
      <c r="B3163" s="342" t="s">
        <v>753</v>
      </c>
      <c r="C3163" s="351" t="s">
        <v>5389</v>
      </c>
      <c r="D3163" s="350" t="str">
        <f t="shared" ref="D3163" si="1419">IF(C3163="", "", CONCATENATE("'", C3163,"'"))</f>
        <v>'Mr Tillotson'</v>
      </c>
      <c r="E3163" s="211">
        <f t="shared" si="1415"/>
        <v>18940412</v>
      </c>
      <c r="F3163" s="262">
        <v>10</v>
      </c>
      <c r="G3163" s="194" t="s">
        <v>5387</v>
      </c>
      <c r="N3163" s="417"/>
      <c r="O3163" s="194"/>
      <c r="P3163" s="194"/>
      <c r="R3163" s="112" t="str">
        <f>IF(D3163="","", CONCATENATE("Update games set ", B3163, "= ",D3163," where game_id=", E3163))</f>
        <v>Update games set Referee= 'Mr Tillotson' where game_id=18940412</v>
      </c>
      <c r="S3163" s="112" t="str">
        <f t="shared" si="1396"/>
        <v>Update lineups set player_name = 'A Collins', raw_name = 'A Collins' where game_id = 18940412 and player_order = 10</v>
      </c>
      <c r="T3163" s="112" t="str">
        <f t="shared" si="1397"/>
        <v/>
      </c>
      <c r="U3163" s="200" t="str">
        <f t="shared" si="1394"/>
        <v/>
      </c>
      <c r="V3163" s="112" t="str">
        <f t="shared" si="1398"/>
        <v/>
      </c>
      <c r="W3163" s="415" t="str">
        <f t="shared" si="1399"/>
        <v/>
      </c>
      <c r="Y3163" s="65" t="str">
        <f t="shared" si="1407"/>
        <v/>
      </c>
      <c r="Z3163" s="65" t="str">
        <f t="shared" si="1408"/>
        <v/>
      </c>
      <c r="AA3163" s="65" t="str">
        <f t="shared" si="1409"/>
        <v/>
      </c>
      <c r="AB3163" s="65" t="str">
        <f t="shared" si="1410"/>
        <v/>
      </c>
      <c r="AC3163" s="65" t="str">
        <f t="shared" si="1411"/>
        <v/>
      </c>
      <c r="AH3163" s="65" t="str">
        <f t="shared" si="1383"/>
        <v>1891121210</v>
      </c>
      <c r="AI3163" s="65">
        <v>18911212</v>
      </c>
      <c r="AJ3163" s="65" t="s">
        <v>5369</v>
      </c>
      <c r="AK3163" s="65">
        <v>10</v>
      </c>
      <c r="AL3163" s="65" t="s">
        <v>3632</v>
      </c>
      <c r="AN3163" s="65" t="str">
        <f t="shared" si="1395"/>
        <v/>
      </c>
    </row>
    <row r="3164" spans="1:40" ht="16.8" customHeight="1" x14ac:dyDescent="0.25">
      <c r="A3164" s="384" t="s">
        <v>5378</v>
      </c>
      <c r="B3164" s="342" t="s">
        <v>746</v>
      </c>
      <c r="C3164" s="351" t="s">
        <v>5062</v>
      </c>
      <c r="D3164" s="334" t="str">
        <f>CONCATENATE("'", LEFT(E3164,4),"-",MID(E3164,5,2),"-", MID(E3164,7,2), " ", C3164,"'")</f>
        <v>'1894-04-12 15:00'</v>
      </c>
      <c r="E3164" s="211">
        <f t="shared" si="1415"/>
        <v>18940412</v>
      </c>
      <c r="F3164" s="262">
        <v>11</v>
      </c>
      <c r="G3164" s="211" t="s">
        <v>5388</v>
      </c>
      <c r="R3164" s="112" t="str">
        <f>IF(D3164="","", CONCATENATE("Update games set ", B3164, "= ",D3164," where game_id=", E3164))</f>
        <v>Update games set Game_date= '1894-04-12 15:00' where game_id=18940412</v>
      </c>
      <c r="S3164" s="112" t="str">
        <f t="shared" si="1396"/>
        <v>Update lineups set player_name = 'Geary', raw_name = 'Geary' where game_id = 18940412 and player_order = 11</v>
      </c>
      <c r="T3164" s="112" t="str">
        <f t="shared" si="1397"/>
        <v/>
      </c>
      <c r="U3164" s="200" t="str">
        <f t="shared" si="1394"/>
        <v/>
      </c>
      <c r="V3164" s="112" t="str">
        <f t="shared" si="1398"/>
        <v/>
      </c>
      <c r="W3164" s="415" t="str">
        <f t="shared" si="1399"/>
        <v/>
      </c>
      <c r="Y3164" s="65" t="str">
        <f t="shared" si="1407"/>
        <v/>
      </c>
      <c r="Z3164" s="65" t="str">
        <f t="shared" si="1408"/>
        <v/>
      </c>
      <c r="AA3164" s="65" t="str">
        <f t="shared" si="1409"/>
        <v/>
      </c>
      <c r="AB3164" s="65" t="str">
        <f t="shared" si="1410"/>
        <v/>
      </c>
      <c r="AC3164" s="65" t="str">
        <f t="shared" si="1411"/>
        <v/>
      </c>
      <c r="AH3164" s="65" t="str">
        <f t="shared" si="1383"/>
        <v>1891121211</v>
      </c>
      <c r="AI3164" s="65">
        <v>18911212</v>
      </c>
      <c r="AJ3164" s="65" t="s">
        <v>5369</v>
      </c>
      <c r="AK3164" s="65">
        <v>11</v>
      </c>
      <c r="AL3164" s="65" t="s">
        <v>3314</v>
      </c>
      <c r="AN3164" s="65" t="str">
        <f t="shared" si="1395"/>
        <v/>
      </c>
    </row>
    <row r="3165" spans="1:40" ht="16.8" customHeight="1" x14ac:dyDescent="0.25">
      <c r="A3165" s="384" t="s">
        <v>5378</v>
      </c>
      <c r="B3165" s="342" t="s">
        <v>25</v>
      </c>
      <c r="D3165" s="350" t="str">
        <f t="shared" ref="D3165" si="1420">IF(C3165="", "", CONCATENATE("'", C3165,"'"))</f>
        <v/>
      </c>
      <c r="E3165" s="211">
        <f t="shared" si="1415"/>
        <v>18940412</v>
      </c>
      <c r="F3165" s="262">
        <v>12</v>
      </c>
      <c r="G3165" s="212"/>
      <c r="H3165" s="212"/>
      <c r="N3165" s="416"/>
      <c r="O3165" s="212"/>
      <c r="P3165" s="212"/>
      <c r="R3165" s="112" t="str">
        <f>IF(D3165="","", CONCATENATE("Update games set ", B3165, "= ",D3165," where game_id=", E3165))</f>
        <v/>
      </c>
      <c r="S3165" s="112" t="str">
        <f t="shared" si="1396"/>
        <v/>
      </c>
      <c r="T3165" s="112" t="str">
        <f t="shared" si="1397"/>
        <v/>
      </c>
      <c r="U3165" s="200" t="str">
        <f t="shared" si="1394"/>
        <v/>
      </c>
      <c r="V3165" s="112" t="str">
        <f t="shared" si="1398"/>
        <v/>
      </c>
      <c r="W3165" s="415" t="str">
        <f t="shared" si="1399"/>
        <v/>
      </c>
      <c r="Y3165" s="65" t="str">
        <f t="shared" si="1407"/>
        <v/>
      </c>
      <c r="Z3165" s="65" t="str">
        <f t="shared" si="1408"/>
        <v/>
      </c>
      <c r="AA3165" s="65" t="str">
        <f t="shared" si="1409"/>
        <v/>
      </c>
      <c r="AB3165" s="65" t="str">
        <f t="shared" si="1410"/>
        <v/>
      </c>
      <c r="AC3165" s="65" t="str">
        <f t="shared" si="1411"/>
        <v/>
      </c>
      <c r="AH3165" s="65" t="str">
        <f t="shared" si="1383"/>
        <v>1891121212</v>
      </c>
      <c r="AI3165" s="65">
        <v>18911212</v>
      </c>
      <c r="AJ3165" s="65" t="s">
        <v>5369</v>
      </c>
      <c r="AK3165" s="65">
        <v>12</v>
      </c>
      <c r="AL3165" s="65" t="s">
        <v>653</v>
      </c>
      <c r="AN3165" s="65" t="str">
        <f t="shared" si="1395"/>
        <v/>
      </c>
    </row>
    <row r="3166" spans="1:40" ht="16.8" customHeight="1" x14ac:dyDescent="0.25">
      <c r="A3166" s="384" t="s">
        <v>5378</v>
      </c>
      <c r="B3166" s="342" t="s">
        <v>475</v>
      </c>
      <c r="C3166" s="342">
        <v>1500</v>
      </c>
      <c r="D3166" s="349">
        <f t="shared" ref="D3166" si="1421">IF(C3166="", "", C3166)</f>
        <v>1500</v>
      </c>
      <c r="E3166" s="211">
        <f t="shared" si="1415"/>
        <v>18940412</v>
      </c>
      <c r="F3166" s="262">
        <v>13</v>
      </c>
      <c r="R3166" s="112" t="str">
        <f>IF(D3166="","", CONCATENATE("Update games set ", B3166, "= ",D3166," where game_id=", E3166))</f>
        <v>Update games set Att= 1500 where game_id=18940412</v>
      </c>
      <c r="S3166" s="112" t="str">
        <f t="shared" si="1396"/>
        <v/>
      </c>
      <c r="T3166" s="112" t="str">
        <f t="shared" si="1397"/>
        <v/>
      </c>
      <c r="U3166" s="200" t="str">
        <f t="shared" si="1394"/>
        <v/>
      </c>
      <c r="V3166" s="112" t="str">
        <f t="shared" si="1398"/>
        <v/>
      </c>
      <c r="W3166" s="415" t="str">
        <f t="shared" si="1399"/>
        <v/>
      </c>
      <c r="Y3166" s="65" t="str">
        <f t="shared" si="1407"/>
        <v/>
      </c>
      <c r="Z3166" s="65" t="str">
        <f t="shared" si="1408"/>
        <v/>
      </c>
      <c r="AA3166" s="65" t="str">
        <f t="shared" si="1409"/>
        <v/>
      </c>
      <c r="AB3166" s="65" t="str">
        <f t="shared" si="1410"/>
        <v/>
      </c>
      <c r="AC3166" s="65" t="str">
        <f t="shared" si="1411"/>
        <v/>
      </c>
      <c r="AH3166" s="65" t="str">
        <f t="shared" si="1383"/>
        <v>1891121213</v>
      </c>
      <c r="AI3166" s="65">
        <v>18911212</v>
      </c>
      <c r="AJ3166" s="65" t="s">
        <v>5369</v>
      </c>
      <c r="AK3166" s="65">
        <v>13</v>
      </c>
      <c r="AL3166" s="65" t="s">
        <v>653</v>
      </c>
      <c r="AN3166" s="65" t="str">
        <f t="shared" si="1395"/>
        <v/>
      </c>
    </row>
    <row r="3167" spans="1:40" ht="16.8" customHeight="1" x14ac:dyDescent="0.25">
      <c r="A3167" s="384" t="s">
        <v>5378</v>
      </c>
      <c r="B3167" s="342" t="s">
        <v>20</v>
      </c>
      <c r="D3167" s="350" t="str">
        <f t="shared" ref="D3167:D3168" si="1422">IF(C3167="", "", CONCATENATE("'", C3167,"'"))</f>
        <v/>
      </c>
      <c r="E3167" s="211">
        <f t="shared" si="1415"/>
        <v>18940412</v>
      </c>
      <c r="F3167" s="262">
        <v>14</v>
      </c>
      <c r="R3167" s="112" t="str">
        <f>IF(D3167="","", CONCATENATE("Update games set ", B3167, "= ",D3167," where game_id=", E3167))</f>
        <v/>
      </c>
      <c r="S3167" s="112" t="str">
        <f t="shared" si="1396"/>
        <v/>
      </c>
      <c r="T3167" s="112" t="str">
        <f t="shared" si="1397"/>
        <v/>
      </c>
      <c r="U3167" s="200" t="str">
        <f t="shared" si="1394"/>
        <v/>
      </c>
      <c r="V3167" s="112" t="str">
        <f t="shared" si="1398"/>
        <v/>
      </c>
      <c r="W3167" s="415" t="str">
        <f t="shared" si="1399"/>
        <v/>
      </c>
      <c r="Y3167" s="65" t="str">
        <f t="shared" si="1407"/>
        <v/>
      </c>
      <c r="Z3167" s="65" t="str">
        <f t="shared" si="1408"/>
        <v/>
      </c>
      <c r="AA3167" s="65" t="str">
        <f t="shared" si="1409"/>
        <v/>
      </c>
      <c r="AB3167" s="65" t="str">
        <f t="shared" si="1410"/>
        <v/>
      </c>
      <c r="AC3167" s="65" t="str">
        <f t="shared" si="1411"/>
        <v/>
      </c>
      <c r="AH3167" s="65" t="str">
        <f t="shared" si="1383"/>
        <v>1891121214</v>
      </c>
      <c r="AI3167" s="65">
        <v>18911212</v>
      </c>
      <c r="AJ3167" s="65" t="s">
        <v>5369</v>
      </c>
      <c r="AK3167" s="65">
        <v>14</v>
      </c>
      <c r="AL3167" s="65" t="s">
        <v>653</v>
      </c>
      <c r="AN3167" s="65" t="str">
        <f t="shared" si="1395"/>
        <v/>
      </c>
    </row>
    <row r="3168" spans="1:40" ht="16.8" customHeight="1" x14ac:dyDescent="0.25">
      <c r="A3168" s="384" t="s">
        <v>5378</v>
      </c>
      <c r="B3168" s="342" t="s">
        <v>4882</v>
      </c>
      <c r="C3168" s="342" t="str">
        <f>IF(C3167="", "", C3167)</f>
        <v/>
      </c>
      <c r="D3168" s="350" t="str">
        <f t="shared" si="1422"/>
        <v/>
      </c>
      <c r="E3168" s="211">
        <f t="shared" si="1415"/>
        <v>18940412</v>
      </c>
      <c r="F3168" s="262">
        <v>15</v>
      </c>
      <c r="R3168" s="112" t="str">
        <f>IF(D3168="","", CONCATENATE("Update games set ", B3168, "= ",D3168," where game_id=", E3168))</f>
        <v/>
      </c>
      <c r="S3168" s="112" t="str">
        <f t="shared" si="1396"/>
        <v/>
      </c>
      <c r="T3168" s="112" t="str">
        <f t="shared" si="1397"/>
        <v/>
      </c>
      <c r="U3168" s="200" t="str">
        <f t="shared" si="1394"/>
        <v/>
      </c>
      <c r="V3168" s="112" t="str">
        <f t="shared" si="1398"/>
        <v/>
      </c>
      <c r="W3168" s="415" t="str">
        <f t="shared" si="1399"/>
        <v/>
      </c>
      <c r="Y3168" s="65" t="str">
        <f t="shared" si="1407"/>
        <v/>
      </c>
      <c r="Z3168" s="65" t="str">
        <f t="shared" si="1408"/>
        <v/>
      </c>
      <c r="AA3168" s="65" t="str">
        <f t="shared" si="1409"/>
        <v/>
      </c>
      <c r="AB3168" s="65" t="str">
        <f t="shared" si="1410"/>
        <v/>
      </c>
      <c r="AC3168" s="65" t="str">
        <f t="shared" si="1411"/>
        <v/>
      </c>
      <c r="AH3168" s="65" t="str">
        <f t="shared" si="1383"/>
        <v>1891121215</v>
      </c>
      <c r="AI3168" s="65">
        <v>18911212</v>
      </c>
      <c r="AJ3168" s="65" t="s">
        <v>5369</v>
      </c>
      <c r="AK3168" s="65">
        <v>15</v>
      </c>
      <c r="AL3168" s="65" t="s">
        <v>653</v>
      </c>
      <c r="AN3168" s="65" t="str">
        <f t="shared" si="1395"/>
        <v/>
      </c>
    </row>
    <row r="3169" spans="1:40" s="126" customFormat="1" ht="16.8" customHeight="1" thickBot="1" x14ac:dyDescent="0.3">
      <c r="A3169" s="384" t="s">
        <v>5378</v>
      </c>
      <c r="B3169" s="116" t="s">
        <v>115</v>
      </c>
      <c r="C3169" s="352"/>
      <c r="D3169" s="370" t="str">
        <f t="shared" ref="D3169" si="1423">IF(MID(E3169,5,2)*1&gt;6,_xlfn.CONCAT("'",LEFT(E3169,4),"-",MID(E3169,3,2)+1,"'"),_xlfn.CONCAT("'",LEFT(E3169,4)-1,"-",MID(E3169,3,2),"'"))</f>
        <v>'1893-94'</v>
      </c>
      <c r="E3169" s="214">
        <f t="shared" si="1415"/>
        <v>18940412</v>
      </c>
      <c r="F3169" s="266">
        <v>16</v>
      </c>
      <c r="G3169" s="343"/>
      <c r="H3169" s="343"/>
      <c r="I3169" s="267"/>
      <c r="J3169" s="214"/>
      <c r="K3169" s="266"/>
      <c r="L3169" s="266"/>
      <c r="M3169" s="266"/>
      <c r="N3169" s="419"/>
      <c r="O3169" s="343"/>
      <c r="P3169" s="343"/>
      <c r="Q3169" s="346"/>
      <c r="R3169" s="112" t="str">
        <f>IF(D3169="","", CONCATENATE("Update games set ", B3169, "= ",D3169," where game_id=", E3169))</f>
        <v>Update games set Season= '1893-94' where game_id=18940412</v>
      </c>
      <c r="S3169" s="112" t="str">
        <f t="shared" si="1396"/>
        <v/>
      </c>
      <c r="T3169" s="112" t="str">
        <f t="shared" si="1397"/>
        <v/>
      </c>
      <c r="U3169" s="200" t="str">
        <f t="shared" si="1394"/>
        <v/>
      </c>
      <c r="V3169" s="112" t="str">
        <f t="shared" si="1398"/>
        <v/>
      </c>
      <c r="W3169" s="415" t="str">
        <f t="shared" si="1399"/>
        <v/>
      </c>
      <c r="X3169" s="240"/>
      <c r="Y3169" s="65" t="str">
        <f t="shared" si="1407"/>
        <v/>
      </c>
      <c r="Z3169" s="65" t="str">
        <f t="shared" si="1408"/>
        <v/>
      </c>
      <c r="AA3169" s="65" t="str">
        <f t="shared" si="1409"/>
        <v/>
      </c>
      <c r="AB3169" s="65" t="str">
        <f t="shared" si="1410"/>
        <v/>
      </c>
      <c r="AC3169" s="65" t="str">
        <f t="shared" si="1411"/>
        <v/>
      </c>
      <c r="AH3169" s="65" t="str">
        <f t="shared" si="1383"/>
        <v>1891121216</v>
      </c>
      <c r="AI3169" s="126">
        <v>18911212</v>
      </c>
      <c r="AJ3169" s="126" t="s">
        <v>5369</v>
      </c>
      <c r="AK3169" s="126">
        <v>16</v>
      </c>
      <c r="AL3169" s="126" t="s">
        <v>653</v>
      </c>
      <c r="AN3169" s="65" t="str">
        <f t="shared" si="1395"/>
        <v/>
      </c>
    </row>
    <row r="3170" spans="1:40" ht="15" thickTop="1" x14ac:dyDescent="0.25">
      <c r="A3170" s="384" t="s">
        <v>5378</v>
      </c>
      <c r="B3170" s="341" t="s">
        <v>22</v>
      </c>
      <c r="C3170" s="341" t="s">
        <v>29</v>
      </c>
      <c r="D3170" s="341" t="str">
        <f t="shared" ref="D3170:D3173" si="1424">IF(C3170="", "", CONCATENATE("'", C3170,"'"))</f>
        <v>'Derby County'</v>
      </c>
      <c r="E3170" s="211">
        <v>18940425</v>
      </c>
      <c r="F3170" s="262">
        <v>1</v>
      </c>
      <c r="G3170" s="211" t="s">
        <v>4764</v>
      </c>
      <c r="H3170" s="212"/>
      <c r="R3170" s="112" t="str">
        <f>IF(D3170="","", CONCATENATE("Update games set ", B3170, "= ",D3170," where game_id=", E3170))</f>
        <v>Update games set Opponent= 'Derby County' where game_id=18940425</v>
      </c>
      <c r="S3170" s="112" t="str">
        <f t="shared" si="1396"/>
        <v>Update lineups set player_name = 'W Brown', raw_name = 'W Brown' where game_id = 18940425 and player_order = 1</v>
      </c>
      <c r="T3170" s="112" t="str">
        <f t="shared" si="1397"/>
        <v/>
      </c>
      <c r="U3170" s="200" t="str">
        <f t="shared" si="1394"/>
        <v/>
      </c>
      <c r="V3170" s="112" t="str">
        <f t="shared" si="1398"/>
        <v/>
      </c>
      <c r="W3170" s="415" t="str">
        <f t="shared" si="1399"/>
        <v/>
      </c>
      <c r="Y3170" s="65" t="str">
        <f t="shared" si="1407"/>
        <v/>
      </c>
      <c r="Z3170" s="65" t="str">
        <f t="shared" si="1408"/>
        <v/>
      </c>
      <c r="AA3170" s="65" t="str">
        <f t="shared" si="1409"/>
        <v/>
      </c>
      <c r="AB3170" s="65" t="str">
        <f t="shared" si="1410"/>
        <v/>
      </c>
      <c r="AC3170" s="65" t="str">
        <f t="shared" si="1411"/>
        <v/>
      </c>
      <c r="AH3170" s="65" t="str">
        <f t="shared" si="1383"/>
        <v>189112121</v>
      </c>
      <c r="AI3170" s="65">
        <v>18911212</v>
      </c>
      <c r="AJ3170" s="65" t="s">
        <v>5369</v>
      </c>
      <c r="AK3170" s="65">
        <v>1</v>
      </c>
      <c r="AL3170" s="65" t="s">
        <v>2039</v>
      </c>
      <c r="AN3170" s="65" t="str">
        <f t="shared" si="1395"/>
        <v>update games set source = 'The Nottingham Forest Football Scrapbook' where game_id = 18940425</v>
      </c>
    </row>
    <row r="3171" spans="1:40" ht="16.8" customHeight="1" x14ac:dyDescent="0.25">
      <c r="A3171" s="384" t="s">
        <v>5378</v>
      </c>
      <c r="B3171" s="342" t="s">
        <v>4979</v>
      </c>
      <c r="C3171" s="342" t="str">
        <f>IF(C3170="", "", C3170)</f>
        <v>Derby County</v>
      </c>
      <c r="D3171" s="350" t="str">
        <f t="shared" si="1424"/>
        <v>'Derby County'</v>
      </c>
      <c r="E3171" s="211">
        <f>E3170</f>
        <v>18940425</v>
      </c>
      <c r="F3171" s="262">
        <v>2</v>
      </c>
      <c r="G3171" s="211" t="s">
        <v>5383</v>
      </c>
      <c r="R3171" s="112" t="str">
        <f>IF(D3171="","", CONCATENATE("Update games set ", B3171, "= ",D3171," where game_id=", E3171))</f>
        <v>Update games set Opp_parent= 'Derby County' where game_id=18940425</v>
      </c>
      <c r="S3171" s="112" t="str">
        <f t="shared" si="1396"/>
        <v>Update lineups set player_name = 'A Ritchie', raw_name = 'A Ritchie' where game_id = 18940425 and player_order = 2</v>
      </c>
      <c r="T3171" s="112" t="str">
        <f t="shared" si="1397"/>
        <v/>
      </c>
      <c r="U3171" s="200" t="str">
        <f t="shared" si="1394"/>
        <v/>
      </c>
      <c r="V3171" s="112" t="str">
        <f t="shared" si="1398"/>
        <v/>
      </c>
      <c r="W3171" s="415" t="str">
        <f t="shared" si="1399"/>
        <v/>
      </c>
      <c r="Y3171" s="65" t="str">
        <f t="shared" si="1407"/>
        <v/>
      </c>
      <c r="Z3171" s="65" t="str">
        <f t="shared" si="1408"/>
        <v/>
      </c>
      <c r="AA3171" s="65" t="str">
        <f t="shared" si="1409"/>
        <v/>
      </c>
      <c r="AB3171" s="65" t="str">
        <f t="shared" si="1410"/>
        <v/>
      </c>
      <c r="AC3171" s="65" t="str">
        <f t="shared" si="1411"/>
        <v/>
      </c>
      <c r="AH3171" s="65" t="str">
        <f t="shared" si="1383"/>
        <v>189112122</v>
      </c>
      <c r="AI3171" s="65">
        <v>18911212</v>
      </c>
      <c r="AJ3171" s="65" t="s">
        <v>5369</v>
      </c>
      <c r="AK3171" s="65">
        <v>2</v>
      </c>
      <c r="AL3171" s="65" t="s">
        <v>3572</v>
      </c>
      <c r="AN3171" s="65" t="str">
        <f t="shared" si="1395"/>
        <v/>
      </c>
    </row>
    <row r="3172" spans="1:40" ht="16.8" customHeight="1" x14ac:dyDescent="0.25">
      <c r="A3172" s="384" t="s">
        <v>5378</v>
      </c>
      <c r="B3172" s="342" t="s">
        <v>2653</v>
      </c>
      <c r="C3172" s="342" t="s">
        <v>5390</v>
      </c>
      <c r="D3172" s="350" t="str">
        <f t="shared" si="1424"/>
        <v>'United Counties League'</v>
      </c>
      <c r="E3172" s="211">
        <f t="shared" ref="E3172:E3185" si="1425">E3171</f>
        <v>18940425</v>
      </c>
      <c r="F3172" s="262">
        <v>3</v>
      </c>
      <c r="G3172" s="211" t="s">
        <v>5135</v>
      </c>
      <c r="R3172" s="112" t="str">
        <f>IF(D3172="","", CONCATENATE("Update games set ", B3172, "= ",D3172," where game_id=", E3172))</f>
        <v>Update games set Game_type= 'United Counties League' where game_id=18940425</v>
      </c>
      <c r="S3172" s="112" t="str">
        <f t="shared" si="1396"/>
        <v>Update lineups set player_name = 'A Scott', raw_name = 'A Scott' where game_id = 18940425 and player_order = 3</v>
      </c>
      <c r="T3172" s="112" t="str">
        <f t="shared" si="1397"/>
        <v/>
      </c>
      <c r="U3172" s="200" t="str">
        <f t="shared" si="1394"/>
        <v/>
      </c>
      <c r="V3172" s="112" t="str">
        <f t="shared" si="1398"/>
        <v/>
      </c>
      <c r="W3172" s="415" t="str">
        <f t="shared" si="1399"/>
        <v/>
      </c>
      <c r="Y3172" s="65" t="str">
        <f t="shared" si="1407"/>
        <v/>
      </c>
      <c r="Z3172" s="65" t="str">
        <f t="shared" si="1408"/>
        <v/>
      </c>
      <c r="AA3172" s="65" t="str">
        <f t="shared" si="1409"/>
        <v/>
      </c>
      <c r="AB3172" s="65" t="str">
        <f t="shared" si="1410"/>
        <v/>
      </c>
      <c r="AC3172" s="65" t="str">
        <f t="shared" si="1411"/>
        <v/>
      </c>
      <c r="AH3172" s="65" t="str">
        <f t="shared" si="1383"/>
        <v>189112123</v>
      </c>
      <c r="AI3172" s="65">
        <v>18911212</v>
      </c>
      <c r="AJ3172" s="65" t="s">
        <v>5369</v>
      </c>
      <c r="AK3172" s="65">
        <v>3</v>
      </c>
      <c r="AL3172" s="65" t="s">
        <v>3596</v>
      </c>
      <c r="AN3172" s="65" t="str">
        <f t="shared" si="1395"/>
        <v/>
      </c>
    </row>
    <row r="3173" spans="1:40" ht="16.8" customHeight="1" x14ac:dyDescent="0.25">
      <c r="A3173" s="384" t="s">
        <v>5378</v>
      </c>
      <c r="B3173" s="342" t="s">
        <v>4978</v>
      </c>
      <c r="C3173" s="342" t="s">
        <v>0</v>
      </c>
      <c r="D3173" s="350" t="str">
        <f t="shared" si="1424"/>
        <v>'A'</v>
      </c>
      <c r="E3173" s="211">
        <f t="shared" si="1425"/>
        <v>18940425</v>
      </c>
      <c r="F3173" s="262">
        <v>4</v>
      </c>
      <c r="G3173" s="211" t="s">
        <v>5392</v>
      </c>
      <c r="R3173" s="112" t="str">
        <f>IF(D3173="","", CONCATENATE("Update games set ", B3173, "= ",D3173," where game_id=", E3173))</f>
        <v>Update games set HAN= 'A' where game_id=18940425</v>
      </c>
      <c r="S3173" s="112" t="str">
        <f t="shared" si="1396"/>
        <v>Update lineups set player_name = 'T Shrewsbury', raw_name = 'T Shrewsbury' where game_id = 18940425 and player_order = 4</v>
      </c>
      <c r="T3173" s="112" t="str">
        <f t="shared" si="1397"/>
        <v/>
      </c>
      <c r="U3173" s="200" t="str">
        <f t="shared" si="1394"/>
        <v/>
      </c>
      <c r="V3173" s="112" t="str">
        <f t="shared" si="1398"/>
        <v/>
      </c>
      <c r="W3173" s="415" t="str">
        <f t="shared" si="1399"/>
        <v/>
      </c>
      <c r="Y3173" s="65" t="str">
        <f t="shared" si="1407"/>
        <v/>
      </c>
      <c r="Z3173" s="65" t="str">
        <f t="shared" si="1408"/>
        <v/>
      </c>
      <c r="AA3173" s="65" t="str">
        <f t="shared" si="1409"/>
        <v/>
      </c>
      <c r="AB3173" s="65" t="str">
        <f t="shared" si="1410"/>
        <v/>
      </c>
      <c r="AC3173" s="65" t="str">
        <f t="shared" si="1411"/>
        <v/>
      </c>
      <c r="AH3173" s="65" t="str">
        <f t="shared" si="1383"/>
        <v>189112124</v>
      </c>
      <c r="AI3173" s="65">
        <v>18911212</v>
      </c>
      <c r="AJ3173" s="65" t="s">
        <v>5369</v>
      </c>
      <c r="AK3173" s="65">
        <v>4</v>
      </c>
      <c r="AL3173" s="65" t="s">
        <v>3252</v>
      </c>
      <c r="AN3173" s="65" t="str">
        <f t="shared" si="1395"/>
        <v/>
      </c>
    </row>
    <row r="3174" spans="1:40" ht="16.8" customHeight="1" x14ac:dyDescent="0.25">
      <c r="A3174" s="384" t="s">
        <v>5378</v>
      </c>
      <c r="B3174" s="342" t="s">
        <v>5</v>
      </c>
      <c r="C3174" s="342">
        <v>0</v>
      </c>
      <c r="D3174" s="349">
        <f t="shared" ref="D3174:D3175" si="1426">IF(C3174="", "", C3174)</f>
        <v>0</v>
      </c>
      <c r="E3174" s="211">
        <f t="shared" si="1425"/>
        <v>18940425</v>
      </c>
      <c r="F3174" s="262">
        <v>5</v>
      </c>
      <c r="G3174" s="211" t="s">
        <v>5393</v>
      </c>
      <c r="R3174" s="112" t="str">
        <f>IF(D3174="","", CONCATENATE("Update games set ", B3174, "= ",D3174," where game_id=", E3174))</f>
        <v>Update games set F= 0 where game_id=18940425</v>
      </c>
      <c r="S3174" s="112" t="str">
        <f t="shared" si="1396"/>
        <v>Update lineups set player_name = 'J McPherson', raw_name = 'J McPherson' where game_id = 18940425 and player_order = 5</v>
      </c>
      <c r="T3174" s="112" t="str">
        <f t="shared" si="1397"/>
        <v/>
      </c>
      <c r="U3174" s="200" t="str">
        <f t="shared" si="1394"/>
        <v/>
      </c>
      <c r="V3174" s="112" t="str">
        <f t="shared" si="1398"/>
        <v/>
      </c>
      <c r="W3174" s="415" t="str">
        <f t="shared" si="1399"/>
        <v/>
      </c>
      <c r="Y3174" s="65" t="str">
        <f t="shared" si="1407"/>
        <v/>
      </c>
      <c r="Z3174" s="65" t="str">
        <f t="shared" si="1408"/>
        <v/>
      </c>
      <c r="AA3174" s="65" t="str">
        <f t="shared" si="1409"/>
        <v/>
      </c>
      <c r="AB3174" s="65" t="str">
        <f t="shared" si="1410"/>
        <v/>
      </c>
      <c r="AC3174" s="65" t="str">
        <f t="shared" si="1411"/>
        <v/>
      </c>
      <c r="AH3174" s="65" t="str">
        <f t="shared" si="1383"/>
        <v>189112125</v>
      </c>
      <c r="AI3174" s="65">
        <v>18911212</v>
      </c>
      <c r="AJ3174" s="65" t="s">
        <v>5369</v>
      </c>
      <c r="AK3174" s="65">
        <v>5</v>
      </c>
      <c r="AL3174" s="65" t="s">
        <v>3590</v>
      </c>
      <c r="AN3174" s="65" t="str">
        <f t="shared" si="1395"/>
        <v/>
      </c>
    </row>
    <row r="3175" spans="1:40" ht="16.8" customHeight="1" x14ac:dyDescent="0.25">
      <c r="A3175" s="384" t="s">
        <v>5378</v>
      </c>
      <c r="B3175" s="342" t="s">
        <v>0</v>
      </c>
      <c r="C3175" s="342">
        <v>0</v>
      </c>
      <c r="D3175" s="349">
        <f t="shared" si="1426"/>
        <v>0</v>
      </c>
      <c r="E3175" s="211">
        <f t="shared" si="1425"/>
        <v>18940425</v>
      </c>
      <c r="F3175" s="262">
        <v>6</v>
      </c>
      <c r="G3175" s="211" t="s">
        <v>5385</v>
      </c>
      <c r="R3175" s="112" t="str">
        <f>IF(D3175="","", CONCATENATE("Update games set ", B3175, "= ",D3175," where game_id=", E3175))</f>
        <v>Update games set A= 0 where game_id=18940425</v>
      </c>
      <c r="S3175" s="112" t="str">
        <f t="shared" si="1396"/>
        <v>Update lineups set player_name = 'A Stewart', raw_name = 'A Stewart' where game_id = 18940425 and player_order = 6</v>
      </c>
      <c r="T3175" s="112" t="str">
        <f t="shared" si="1397"/>
        <v/>
      </c>
      <c r="U3175" s="200" t="str">
        <f t="shared" si="1394"/>
        <v/>
      </c>
      <c r="V3175" s="112" t="str">
        <f t="shared" si="1398"/>
        <v/>
      </c>
      <c r="W3175" s="415" t="str">
        <f t="shared" si="1399"/>
        <v/>
      </c>
      <c r="Y3175" s="65" t="str">
        <f t="shared" si="1407"/>
        <v/>
      </c>
      <c r="Z3175" s="65" t="str">
        <f t="shared" si="1408"/>
        <v/>
      </c>
      <c r="AA3175" s="65" t="str">
        <f t="shared" si="1409"/>
        <v/>
      </c>
      <c r="AB3175" s="65" t="str">
        <f t="shared" si="1410"/>
        <v/>
      </c>
      <c r="AC3175" s="65" t="str">
        <f t="shared" si="1411"/>
        <v/>
      </c>
      <c r="AH3175" s="65" t="str">
        <f t="shared" si="1383"/>
        <v>189112126</v>
      </c>
      <c r="AI3175" s="65">
        <v>18911212</v>
      </c>
      <c r="AJ3175" s="65" t="s">
        <v>5369</v>
      </c>
      <c r="AK3175" s="65">
        <v>6</v>
      </c>
      <c r="AL3175" s="65" t="s">
        <v>3468</v>
      </c>
      <c r="AN3175" s="65" t="str">
        <f t="shared" si="1395"/>
        <v/>
      </c>
    </row>
    <row r="3176" spans="1:40" ht="16.8" customHeight="1" x14ac:dyDescent="0.25">
      <c r="A3176" s="384" t="s">
        <v>5378</v>
      </c>
      <c r="B3176" s="342" t="s">
        <v>23</v>
      </c>
      <c r="D3176" s="334" t="str">
        <f t="shared" ref="D3176" si="1427">IF(C3176="",IF(D3174&gt;D3175,"'W'",IF(D3174=D3175,"'D'","'L'")),_xlfn.CONCAT("'",C3176,"'"))</f>
        <v>'D'</v>
      </c>
      <c r="E3176" s="211">
        <f t="shared" si="1425"/>
        <v>18940425</v>
      </c>
      <c r="F3176" s="262">
        <v>7</v>
      </c>
      <c r="G3176" s="211" t="s">
        <v>5394</v>
      </c>
      <c r="R3176" s="112" t="str">
        <f>IF(D3176="","", CONCATENATE("Update games set ", B3176, "= ",D3176," where game_id=", E3176))</f>
        <v>Update games set Result= 'D' where game_id=18940425</v>
      </c>
      <c r="S3176" s="112" t="str">
        <f t="shared" si="1396"/>
        <v>Update lineups set player_name = 'J Collins', raw_name = 'J Collins' where game_id = 18940425 and player_order = 7</v>
      </c>
      <c r="T3176" s="112" t="str">
        <f t="shared" si="1397"/>
        <v/>
      </c>
      <c r="U3176" s="200" t="str">
        <f t="shared" si="1394"/>
        <v/>
      </c>
      <c r="V3176" s="112" t="str">
        <f t="shared" si="1398"/>
        <v/>
      </c>
      <c r="W3176" s="415" t="str">
        <f t="shared" si="1399"/>
        <v/>
      </c>
      <c r="Y3176" s="65" t="str">
        <f t="shared" si="1407"/>
        <v/>
      </c>
      <c r="Z3176" s="65" t="str">
        <f t="shared" si="1408"/>
        <v/>
      </c>
      <c r="AA3176" s="65" t="str">
        <f t="shared" si="1409"/>
        <v/>
      </c>
      <c r="AB3176" s="65" t="str">
        <f t="shared" si="1410"/>
        <v/>
      </c>
      <c r="AC3176" s="65" t="str">
        <f t="shared" si="1411"/>
        <v/>
      </c>
      <c r="AH3176" s="65" t="str">
        <f t="shared" si="1383"/>
        <v>189112127</v>
      </c>
      <c r="AI3176" s="65">
        <v>18911212</v>
      </c>
      <c r="AJ3176" s="65" t="s">
        <v>5369</v>
      </c>
      <c r="AK3176" s="65">
        <v>7</v>
      </c>
      <c r="AL3176" s="65" t="s">
        <v>3435</v>
      </c>
      <c r="AN3176" s="65" t="str">
        <f t="shared" si="1395"/>
        <v/>
      </c>
    </row>
    <row r="3177" spans="1:40" ht="16.8" customHeight="1" x14ac:dyDescent="0.25">
      <c r="A3177" s="384" t="s">
        <v>5378</v>
      </c>
      <c r="B3177" s="342" t="s">
        <v>768</v>
      </c>
      <c r="D3177" s="349" t="str">
        <f t="shared" ref="D3177:D3178" si="1428">IF(C3177="", "", C3177)</f>
        <v/>
      </c>
      <c r="E3177" s="211">
        <f t="shared" si="1425"/>
        <v>18940425</v>
      </c>
      <c r="F3177" s="262">
        <v>8</v>
      </c>
      <c r="G3177" s="211" t="s">
        <v>3230</v>
      </c>
      <c r="R3177" s="112" t="str">
        <f>IF(D3177="","", CONCATENATE("Update games set ", B3177, "= ",D3177," where game_id=", E3177))</f>
        <v/>
      </c>
      <c r="S3177" s="112" t="str">
        <f t="shared" si="1396"/>
        <v>Update lineups set player_name = 'G Geary', raw_name = 'G Geary' where game_id = 18940425 and player_order = 8</v>
      </c>
      <c r="T3177" s="112" t="str">
        <f t="shared" si="1397"/>
        <v/>
      </c>
      <c r="U3177" s="200" t="str">
        <f t="shared" si="1394"/>
        <v/>
      </c>
      <c r="V3177" s="112" t="str">
        <f t="shared" si="1398"/>
        <v/>
      </c>
      <c r="W3177" s="415" t="str">
        <f t="shared" si="1399"/>
        <v/>
      </c>
      <c r="Y3177" s="65" t="str">
        <f t="shared" si="1407"/>
        <v/>
      </c>
      <c r="Z3177" s="65" t="str">
        <f t="shared" si="1408"/>
        <v/>
      </c>
      <c r="AA3177" s="65" t="str">
        <f t="shared" si="1409"/>
        <v/>
      </c>
      <c r="AB3177" s="65" t="str">
        <f t="shared" si="1410"/>
        <v/>
      </c>
      <c r="AC3177" s="65" t="str">
        <f t="shared" si="1411"/>
        <v/>
      </c>
      <c r="AH3177" s="65" t="str">
        <f t="shared" si="1383"/>
        <v>189112128</v>
      </c>
      <c r="AI3177" s="65">
        <v>18911212</v>
      </c>
      <c r="AJ3177" s="65" t="s">
        <v>5369</v>
      </c>
      <c r="AK3177" s="65">
        <v>8</v>
      </c>
      <c r="AL3177" s="65" t="s">
        <v>3653</v>
      </c>
      <c r="AN3177" s="65" t="str">
        <f t="shared" si="1395"/>
        <v/>
      </c>
    </row>
    <row r="3178" spans="1:40" ht="16.8" customHeight="1" x14ac:dyDescent="0.25">
      <c r="A3178" s="384" t="s">
        <v>5378</v>
      </c>
      <c r="B3178" s="342" t="s">
        <v>766</v>
      </c>
      <c r="D3178" s="349" t="str">
        <f t="shared" si="1428"/>
        <v/>
      </c>
      <c r="E3178" s="211">
        <f t="shared" si="1425"/>
        <v>18940425</v>
      </c>
      <c r="F3178" s="262">
        <v>9</v>
      </c>
      <c r="G3178" s="194" t="s">
        <v>5395</v>
      </c>
      <c r="H3178" s="194"/>
      <c r="N3178" s="417"/>
      <c r="O3178" s="194"/>
      <c r="P3178" s="194"/>
      <c r="R3178" s="112" t="str">
        <f>IF(D3178="","", CONCATENATE("Update games set ", B3178, "= ",D3178," where game_id=", E3178))</f>
        <v/>
      </c>
      <c r="S3178" s="112" t="str">
        <f t="shared" si="1396"/>
        <v>Update lineups set player_name = 'J Rose', raw_name = 'J Rose' where game_id = 18940425 and player_order = 9</v>
      </c>
      <c r="T3178" s="112" t="str">
        <f t="shared" si="1397"/>
        <v/>
      </c>
      <c r="U3178" s="200" t="str">
        <f t="shared" si="1394"/>
        <v/>
      </c>
      <c r="V3178" s="112" t="str">
        <f t="shared" si="1398"/>
        <v/>
      </c>
      <c r="W3178" s="415" t="str">
        <f t="shared" si="1399"/>
        <v/>
      </c>
      <c r="Y3178" s="65" t="str">
        <f t="shared" si="1407"/>
        <v/>
      </c>
      <c r="Z3178" s="65" t="str">
        <f t="shared" si="1408"/>
        <v/>
      </c>
      <c r="AA3178" s="65" t="str">
        <f t="shared" si="1409"/>
        <v/>
      </c>
      <c r="AB3178" s="65" t="str">
        <f t="shared" si="1410"/>
        <v/>
      </c>
      <c r="AC3178" s="65" t="str">
        <f t="shared" si="1411"/>
        <v/>
      </c>
      <c r="AH3178" s="65" t="str">
        <f t="shared" si="1383"/>
        <v>189112129</v>
      </c>
      <c r="AI3178" s="65">
        <v>18911212</v>
      </c>
      <c r="AJ3178" s="65" t="s">
        <v>5369</v>
      </c>
      <c r="AK3178" s="65">
        <v>9</v>
      </c>
      <c r="AL3178" s="65" t="s">
        <v>2943</v>
      </c>
      <c r="AN3178" s="65" t="str">
        <f t="shared" si="1395"/>
        <v/>
      </c>
    </row>
    <row r="3179" spans="1:40" ht="16.8" customHeight="1" x14ac:dyDescent="0.25">
      <c r="A3179" s="384" t="s">
        <v>5378</v>
      </c>
      <c r="B3179" s="342" t="s">
        <v>753</v>
      </c>
      <c r="C3179" s="351" t="s">
        <v>5396</v>
      </c>
      <c r="D3179" s="350" t="str">
        <f t="shared" ref="D3179" si="1429">IF(C3179="", "", CONCATENATE("'", C3179,"'"))</f>
        <v>'JC Tillotson'</v>
      </c>
      <c r="E3179" s="211">
        <f t="shared" si="1425"/>
        <v>18940425</v>
      </c>
      <c r="F3179" s="262">
        <v>10</v>
      </c>
      <c r="G3179" s="194" t="s">
        <v>3534</v>
      </c>
      <c r="N3179" s="417"/>
      <c r="O3179" s="194"/>
      <c r="P3179" s="194"/>
      <c r="R3179" s="112" t="str">
        <f>IF(D3179="","", CONCATENATE("Update games set ", B3179, "= ",D3179," where game_id=", E3179))</f>
        <v>Update games set Referee= 'JC Tillotson' where game_id=18940425</v>
      </c>
      <c r="S3179" s="112" t="str">
        <f t="shared" si="1396"/>
        <v>Update lineups set player_name = 'H Pike', raw_name = 'H Pike' where game_id = 18940425 and player_order = 10</v>
      </c>
      <c r="T3179" s="112" t="str">
        <f t="shared" si="1397"/>
        <v/>
      </c>
      <c r="U3179" s="200" t="str">
        <f t="shared" si="1394"/>
        <v/>
      </c>
      <c r="V3179" s="112" t="str">
        <f t="shared" si="1398"/>
        <v/>
      </c>
      <c r="W3179" s="415" t="str">
        <f t="shared" si="1399"/>
        <v/>
      </c>
      <c r="Y3179" s="65" t="str">
        <f t="shared" si="1407"/>
        <v/>
      </c>
      <c r="Z3179" s="65" t="str">
        <f t="shared" si="1408"/>
        <v/>
      </c>
      <c r="AA3179" s="65" t="str">
        <f t="shared" si="1409"/>
        <v/>
      </c>
      <c r="AB3179" s="65" t="str">
        <f t="shared" si="1410"/>
        <v/>
      </c>
      <c r="AC3179" s="65" t="str">
        <f t="shared" si="1411"/>
        <v/>
      </c>
      <c r="AH3179" s="65" t="str">
        <f t="shared" si="1383"/>
        <v>1891121210</v>
      </c>
      <c r="AI3179" s="65">
        <v>18911212</v>
      </c>
      <c r="AJ3179" s="65" t="s">
        <v>5369</v>
      </c>
      <c r="AK3179" s="65">
        <v>10</v>
      </c>
      <c r="AL3179" s="65" t="s">
        <v>3632</v>
      </c>
      <c r="AN3179" s="65" t="str">
        <f t="shared" si="1395"/>
        <v/>
      </c>
    </row>
    <row r="3180" spans="1:40" ht="16.8" customHeight="1" x14ac:dyDescent="0.25">
      <c r="A3180" s="384" t="s">
        <v>5378</v>
      </c>
      <c r="B3180" s="342" t="s">
        <v>746</v>
      </c>
      <c r="C3180" s="351" t="s">
        <v>5062</v>
      </c>
      <c r="D3180" s="334" t="str">
        <f>CONCATENATE("'", LEFT(E3180,4),"-",MID(E3180,5,2),"-", MID(E3180,7,2), " ", C3180,"'")</f>
        <v>'1894-04-25 15:00'</v>
      </c>
      <c r="E3180" s="211">
        <f t="shared" si="1425"/>
        <v>18940425</v>
      </c>
      <c r="F3180" s="262">
        <v>11</v>
      </c>
      <c r="G3180" s="211" t="s">
        <v>5384</v>
      </c>
      <c r="R3180" s="112" t="str">
        <f>IF(D3180="","", CONCATENATE("Update games set ", B3180, "= ",D3180," where game_id=", E3180))</f>
        <v>Update games set Game_date= '1894-04-25 15:00' where game_id=18940425</v>
      </c>
      <c r="S3180" s="112" t="str">
        <f t="shared" si="1396"/>
        <v>Update lineups set player_name = 'Tich Smith', raw_name = 'Tich Smith' where game_id = 18940425 and player_order = 11</v>
      </c>
      <c r="T3180" s="112" t="str">
        <f t="shared" si="1397"/>
        <v/>
      </c>
      <c r="U3180" s="200" t="str">
        <f t="shared" si="1394"/>
        <v/>
      </c>
      <c r="V3180" s="112" t="str">
        <f t="shared" si="1398"/>
        <v/>
      </c>
      <c r="W3180" s="415" t="str">
        <f t="shared" si="1399"/>
        <v/>
      </c>
      <c r="Y3180" s="65" t="str">
        <f t="shared" si="1407"/>
        <v/>
      </c>
      <c r="Z3180" s="65" t="str">
        <f t="shared" si="1408"/>
        <v/>
      </c>
      <c r="AA3180" s="65" t="str">
        <f t="shared" si="1409"/>
        <v/>
      </c>
      <c r="AB3180" s="65" t="str">
        <f t="shared" si="1410"/>
        <v/>
      </c>
      <c r="AC3180" s="65" t="str">
        <f t="shared" si="1411"/>
        <v/>
      </c>
      <c r="AH3180" s="65" t="str">
        <f t="shared" si="1383"/>
        <v>1891121211</v>
      </c>
      <c r="AI3180" s="65">
        <v>18911212</v>
      </c>
      <c r="AJ3180" s="65" t="s">
        <v>5369</v>
      </c>
      <c r="AK3180" s="65">
        <v>11</v>
      </c>
      <c r="AL3180" s="65" t="s">
        <v>3314</v>
      </c>
      <c r="AN3180" s="65" t="str">
        <f t="shared" si="1395"/>
        <v/>
      </c>
    </row>
    <row r="3181" spans="1:40" ht="16.8" customHeight="1" x14ac:dyDescent="0.25">
      <c r="A3181" s="384" t="s">
        <v>5378</v>
      </c>
      <c r="B3181" s="342" t="s">
        <v>25</v>
      </c>
      <c r="D3181" s="350" t="str">
        <f t="shared" ref="D3181" si="1430">IF(C3181="", "", CONCATENATE("'", C3181,"'"))</f>
        <v/>
      </c>
      <c r="E3181" s="211">
        <f t="shared" si="1425"/>
        <v>18940425</v>
      </c>
      <c r="F3181" s="262">
        <v>12</v>
      </c>
      <c r="G3181" s="212"/>
      <c r="H3181" s="212"/>
      <c r="N3181" s="416"/>
      <c r="O3181" s="212"/>
      <c r="P3181" s="212"/>
      <c r="R3181" s="112" t="str">
        <f>IF(D3181="","", CONCATENATE("Update games set ", B3181, "= ",D3181," where game_id=", E3181))</f>
        <v/>
      </c>
      <c r="S3181" s="112" t="str">
        <f t="shared" si="1396"/>
        <v/>
      </c>
      <c r="T3181" s="112" t="str">
        <f t="shared" si="1397"/>
        <v/>
      </c>
      <c r="U3181" s="200" t="str">
        <f t="shared" si="1394"/>
        <v/>
      </c>
      <c r="V3181" s="112" t="str">
        <f t="shared" si="1398"/>
        <v/>
      </c>
      <c r="W3181" s="415" t="str">
        <f t="shared" si="1399"/>
        <v/>
      </c>
      <c r="Y3181" s="65" t="str">
        <f t="shared" si="1407"/>
        <v/>
      </c>
      <c r="Z3181" s="65" t="str">
        <f t="shared" si="1408"/>
        <v/>
      </c>
      <c r="AA3181" s="65" t="str">
        <f t="shared" si="1409"/>
        <v/>
      </c>
      <c r="AB3181" s="65" t="str">
        <f t="shared" si="1410"/>
        <v/>
      </c>
      <c r="AC3181" s="65" t="str">
        <f t="shared" si="1411"/>
        <v/>
      </c>
      <c r="AH3181" s="65" t="str">
        <f t="shared" si="1383"/>
        <v>1891121212</v>
      </c>
      <c r="AI3181" s="65">
        <v>18911212</v>
      </c>
      <c r="AJ3181" s="65" t="s">
        <v>5369</v>
      </c>
      <c r="AK3181" s="65">
        <v>12</v>
      </c>
      <c r="AL3181" s="65" t="s">
        <v>653</v>
      </c>
      <c r="AN3181" s="65" t="str">
        <f t="shared" si="1395"/>
        <v/>
      </c>
    </row>
    <row r="3182" spans="1:40" ht="16.8" customHeight="1" x14ac:dyDescent="0.25">
      <c r="A3182" s="384" t="s">
        <v>5378</v>
      </c>
      <c r="B3182" s="342" t="s">
        <v>475</v>
      </c>
      <c r="D3182" s="349" t="str">
        <f t="shared" ref="D3182" si="1431">IF(C3182="", "", C3182)</f>
        <v/>
      </c>
      <c r="E3182" s="211">
        <f t="shared" si="1425"/>
        <v>18940425</v>
      </c>
      <c r="F3182" s="262">
        <v>13</v>
      </c>
      <c r="R3182" s="112" t="str">
        <f>IF(D3182="","", CONCATENATE("Update games set ", B3182, "= ",D3182," where game_id=", E3182))</f>
        <v/>
      </c>
      <c r="S3182" s="112" t="str">
        <f t="shared" si="1396"/>
        <v/>
      </c>
      <c r="T3182" s="112" t="str">
        <f t="shared" si="1397"/>
        <v/>
      </c>
      <c r="U3182" s="200" t="str">
        <f t="shared" si="1394"/>
        <v/>
      </c>
      <c r="V3182" s="112" t="str">
        <f t="shared" si="1398"/>
        <v/>
      </c>
      <c r="W3182" s="415" t="str">
        <f t="shared" si="1399"/>
        <v/>
      </c>
      <c r="Y3182" s="65" t="str">
        <f t="shared" si="1407"/>
        <v/>
      </c>
      <c r="Z3182" s="65" t="str">
        <f t="shared" si="1408"/>
        <v/>
      </c>
      <c r="AA3182" s="65" t="str">
        <f t="shared" si="1409"/>
        <v/>
      </c>
      <c r="AB3182" s="65" t="str">
        <f t="shared" si="1410"/>
        <v/>
      </c>
      <c r="AC3182" s="65" t="str">
        <f t="shared" si="1411"/>
        <v/>
      </c>
      <c r="AH3182" s="65" t="str">
        <f t="shared" si="1383"/>
        <v>1891121213</v>
      </c>
      <c r="AI3182" s="65">
        <v>18911212</v>
      </c>
      <c r="AJ3182" s="65" t="s">
        <v>5369</v>
      </c>
      <c r="AK3182" s="65">
        <v>13</v>
      </c>
      <c r="AL3182" s="65" t="s">
        <v>653</v>
      </c>
      <c r="AN3182" s="65" t="str">
        <f t="shared" si="1395"/>
        <v/>
      </c>
    </row>
    <row r="3183" spans="1:40" ht="16.8" customHeight="1" x14ac:dyDescent="0.25">
      <c r="A3183" s="384" t="s">
        <v>5378</v>
      </c>
      <c r="B3183" s="342" t="s">
        <v>20</v>
      </c>
      <c r="D3183" s="350" t="str">
        <f t="shared" ref="D3183:D3184" si="1432">IF(C3183="", "", CONCATENATE("'", C3183,"'"))</f>
        <v/>
      </c>
      <c r="E3183" s="211">
        <f t="shared" si="1425"/>
        <v>18940425</v>
      </c>
      <c r="F3183" s="262">
        <v>14</v>
      </c>
      <c r="R3183" s="112" t="str">
        <f>IF(D3183="","", CONCATENATE("Update games set ", B3183, "= ",D3183," where game_id=", E3183))</f>
        <v/>
      </c>
      <c r="S3183" s="112" t="str">
        <f t="shared" si="1396"/>
        <v/>
      </c>
      <c r="T3183" s="112" t="str">
        <f t="shared" si="1397"/>
        <v/>
      </c>
      <c r="U3183" s="200" t="str">
        <f t="shared" si="1394"/>
        <v/>
      </c>
      <c r="V3183" s="112" t="str">
        <f t="shared" si="1398"/>
        <v/>
      </c>
      <c r="W3183" s="415" t="str">
        <f t="shared" si="1399"/>
        <v/>
      </c>
      <c r="Y3183" s="65" t="str">
        <f t="shared" si="1407"/>
        <v/>
      </c>
      <c r="Z3183" s="65" t="str">
        <f t="shared" si="1408"/>
        <v/>
      </c>
      <c r="AA3183" s="65" t="str">
        <f t="shared" si="1409"/>
        <v/>
      </c>
      <c r="AB3183" s="65" t="str">
        <f t="shared" si="1410"/>
        <v/>
      </c>
      <c r="AC3183" s="65" t="str">
        <f t="shared" si="1411"/>
        <v/>
      </c>
      <c r="AH3183" s="65" t="str">
        <f t="shared" si="1383"/>
        <v>1891121214</v>
      </c>
      <c r="AI3183" s="65">
        <v>18911212</v>
      </c>
      <c r="AJ3183" s="65" t="s">
        <v>5369</v>
      </c>
      <c r="AK3183" s="65">
        <v>14</v>
      </c>
      <c r="AL3183" s="65" t="s">
        <v>653</v>
      </c>
      <c r="AN3183" s="65" t="str">
        <f t="shared" si="1395"/>
        <v/>
      </c>
    </row>
    <row r="3184" spans="1:40" ht="16.8" customHeight="1" x14ac:dyDescent="0.25">
      <c r="A3184" s="384" t="s">
        <v>5378</v>
      </c>
      <c r="B3184" s="342" t="s">
        <v>4882</v>
      </c>
      <c r="C3184" s="342" t="str">
        <f>IF(C3183="", "", C3183)</f>
        <v/>
      </c>
      <c r="D3184" s="350" t="str">
        <f t="shared" si="1432"/>
        <v/>
      </c>
      <c r="E3184" s="211">
        <f t="shared" si="1425"/>
        <v>18940425</v>
      </c>
      <c r="F3184" s="262">
        <v>15</v>
      </c>
      <c r="R3184" s="112" t="str">
        <f>IF(D3184="","", CONCATENATE("Update games set ", B3184, "= ",D3184," where game_id=", E3184))</f>
        <v/>
      </c>
      <c r="S3184" s="112" t="str">
        <f t="shared" si="1396"/>
        <v/>
      </c>
      <c r="T3184" s="112" t="str">
        <f t="shared" si="1397"/>
        <v/>
      </c>
      <c r="U3184" s="200" t="str">
        <f t="shared" si="1394"/>
        <v/>
      </c>
      <c r="V3184" s="112" t="str">
        <f t="shared" si="1398"/>
        <v/>
      </c>
      <c r="W3184" s="415" t="str">
        <f t="shared" si="1399"/>
        <v/>
      </c>
      <c r="Y3184" s="65" t="str">
        <f t="shared" si="1407"/>
        <v/>
      </c>
      <c r="Z3184" s="65" t="str">
        <f t="shared" si="1408"/>
        <v/>
      </c>
      <c r="AA3184" s="65" t="str">
        <f t="shared" si="1409"/>
        <v/>
      </c>
      <c r="AB3184" s="65" t="str">
        <f t="shared" si="1410"/>
        <v/>
      </c>
      <c r="AC3184" s="65" t="str">
        <f t="shared" si="1411"/>
        <v/>
      </c>
      <c r="AH3184" s="65" t="str">
        <f t="shared" si="1383"/>
        <v>1891121215</v>
      </c>
      <c r="AI3184" s="65">
        <v>18911212</v>
      </c>
      <c r="AJ3184" s="65" t="s">
        <v>5369</v>
      </c>
      <c r="AK3184" s="65">
        <v>15</v>
      </c>
      <c r="AL3184" s="65" t="s">
        <v>653</v>
      </c>
      <c r="AN3184" s="65" t="str">
        <f t="shared" si="1395"/>
        <v/>
      </c>
    </row>
    <row r="3185" spans="1:40" s="126" customFormat="1" ht="16.8" customHeight="1" thickBot="1" x14ac:dyDescent="0.3">
      <c r="A3185" s="384" t="s">
        <v>5378</v>
      </c>
      <c r="B3185" s="116" t="s">
        <v>115</v>
      </c>
      <c r="C3185" s="352"/>
      <c r="D3185" s="370" t="str">
        <f t="shared" ref="D3185" si="1433">IF(MID(E3185,5,2)*1&gt;6,_xlfn.CONCAT("'",LEFT(E3185,4),"-",MID(E3185,3,2)+1,"'"),_xlfn.CONCAT("'",LEFT(E3185,4)-1,"-",MID(E3185,3,2),"'"))</f>
        <v>'1893-94'</v>
      </c>
      <c r="E3185" s="214">
        <f t="shared" si="1425"/>
        <v>18940425</v>
      </c>
      <c r="F3185" s="266">
        <v>16</v>
      </c>
      <c r="G3185" s="343"/>
      <c r="H3185" s="343"/>
      <c r="I3185" s="267"/>
      <c r="J3185" s="214"/>
      <c r="K3185" s="266"/>
      <c r="L3185" s="266"/>
      <c r="M3185" s="266"/>
      <c r="N3185" s="419"/>
      <c r="O3185" s="343"/>
      <c r="P3185" s="343"/>
      <c r="Q3185" s="346"/>
      <c r="R3185" s="112" t="str">
        <f>IF(D3185="","", CONCATENATE("Update games set ", B3185, "= ",D3185," where game_id=", E3185))</f>
        <v>Update games set Season= '1893-94' where game_id=18940425</v>
      </c>
      <c r="S3185" s="112" t="str">
        <f t="shared" si="1396"/>
        <v/>
      </c>
      <c r="T3185" s="112" t="str">
        <f t="shared" si="1397"/>
        <v/>
      </c>
      <c r="U3185" s="200" t="str">
        <f t="shared" si="1394"/>
        <v/>
      </c>
      <c r="V3185" s="112" t="str">
        <f t="shared" si="1398"/>
        <v/>
      </c>
      <c r="W3185" s="415" t="str">
        <f t="shared" si="1399"/>
        <v/>
      </c>
      <c r="X3185" s="240"/>
      <c r="Y3185" s="65" t="str">
        <f t="shared" si="1407"/>
        <v/>
      </c>
      <c r="Z3185" s="65" t="str">
        <f t="shared" si="1408"/>
        <v/>
      </c>
      <c r="AA3185" s="65" t="str">
        <f t="shared" si="1409"/>
        <v/>
      </c>
      <c r="AB3185" s="65" t="str">
        <f t="shared" si="1410"/>
        <v/>
      </c>
      <c r="AC3185" s="65" t="str">
        <f t="shared" si="1411"/>
        <v/>
      </c>
      <c r="AH3185" s="65" t="str">
        <f t="shared" si="1383"/>
        <v>1891121216</v>
      </c>
      <c r="AI3185" s="126">
        <v>18911212</v>
      </c>
      <c r="AJ3185" s="126" t="s">
        <v>5369</v>
      </c>
      <c r="AK3185" s="126">
        <v>16</v>
      </c>
      <c r="AL3185" s="126" t="s">
        <v>653</v>
      </c>
      <c r="AN3185" s="65" t="str">
        <f t="shared" si="1395"/>
        <v/>
      </c>
    </row>
    <row r="3186" spans="1:40" ht="15" thickTop="1" x14ac:dyDescent="0.25">
      <c r="A3186" s="384" t="s">
        <v>5378</v>
      </c>
      <c r="B3186" s="341" t="s">
        <v>22</v>
      </c>
      <c r="C3186" s="341" t="s">
        <v>5374</v>
      </c>
      <c r="D3186" s="341" t="str">
        <f t="shared" ref="D3186:D3189" si="1434">IF(C3186="", "", CONCATENATE("'", C3186,"'"))</f>
        <v>'Woolwich Arsenal'</v>
      </c>
      <c r="E3186" s="211">
        <v>18940903</v>
      </c>
      <c r="F3186" s="262">
        <v>1</v>
      </c>
      <c r="H3186" s="212"/>
      <c r="R3186" s="112" t="str">
        <f>IF(D3186="","", CONCATENATE("Update games set ", B3186, "= ",D3186," where game_id=", E3186))</f>
        <v>Update games set Opponent= 'Woolwich Arsenal' where game_id=18940903</v>
      </c>
      <c r="S3186" s="112" t="str">
        <f t="shared" si="1396"/>
        <v/>
      </c>
      <c r="T3186" s="112" t="str">
        <f t="shared" si="1397"/>
        <v/>
      </c>
      <c r="U3186" s="200" t="str">
        <f t="shared" si="1394"/>
        <v/>
      </c>
      <c r="V3186" s="112" t="str">
        <f t="shared" si="1398"/>
        <v/>
      </c>
      <c r="W3186" s="415" t="str">
        <f t="shared" si="1399"/>
        <v/>
      </c>
      <c r="Y3186" s="65" t="str">
        <f t="shared" si="1407"/>
        <v/>
      </c>
      <c r="Z3186" s="65" t="str">
        <f t="shared" si="1408"/>
        <v/>
      </c>
      <c r="AA3186" s="65" t="str">
        <f t="shared" si="1409"/>
        <v/>
      </c>
      <c r="AB3186" s="65" t="str">
        <f t="shared" si="1410"/>
        <v/>
      </c>
      <c r="AC3186" s="65" t="str">
        <f t="shared" si="1411"/>
        <v/>
      </c>
      <c r="AH3186" s="65" t="str">
        <f t="shared" ref="AH3186:AH3249" si="1435">_xlfn.CONCAT(AI3186,AK3186)</f>
        <v>189112121</v>
      </c>
      <c r="AI3186" s="65">
        <v>18911212</v>
      </c>
      <c r="AJ3186" s="65" t="s">
        <v>5369</v>
      </c>
      <c r="AK3186" s="65">
        <v>1</v>
      </c>
      <c r="AL3186" s="65" t="s">
        <v>2039</v>
      </c>
      <c r="AN3186" s="65" t="str">
        <f t="shared" si="1395"/>
        <v>update games set source = 'The Nottingham Forest Football Scrapbook' where game_id = 18940903</v>
      </c>
    </row>
    <row r="3187" spans="1:40" ht="16.8" customHeight="1" x14ac:dyDescent="0.25">
      <c r="A3187" s="384" t="s">
        <v>5378</v>
      </c>
      <c r="B3187" s="342" t="s">
        <v>4979</v>
      </c>
      <c r="C3187" s="342" t="s">
        <v>59</v>
      </c>
      <c r="D3187" s="350" t="str">
        <f t="shared" si="1434"/>
        <v>'Arsenal'</v>
      </c>
      <c r="E3187" s="211">
        <f>E3186</f>
        <v>18940903</v>
      </c>
      <c r="F3187" s="262">
        <v>2</v>
      </c>
      <c r="R3187" s="112" t="str">
        <f>IF(D3187="","", CONCATENATE("Update games set ", B3187, "= ",D3187," where game_id=", E3187))</f>
        <v>Update games set Opp_parent= 'Arsenal' where game_id=18940903</v>
      </c>
      <c r="S3187" s="112" t="str">
        <f t="shared" si="1396"/>
        <v/>
      </c>
      <c r="T3187" s="112" t="str">
        <f t="shared" si="1397"/>
        <v/>
      </c>
      <c r="U3187" s="200" t="str">
        <f t="shared" si="1394"/>
        <v/>
      </c>
      <c r="V3187" s="112" t="str">
        <f t="shared" si="1398"/>
        <v/>
      </c>
      <c r="W3187" s="415" t="str">
        <f t="shared" si="1399"/>
        <v/>
      </c>
      <c r="Y3187" s="65" t="str">
        <f t="shared" si="1407"/>
        <v/>
      </c>
      <c r="Z3187" s="65" t="str">
        <f t="shared" si="1408"/>
        <v/>
      </c>
      <c r="AA3187" s="65" t="str">
        <f t="shared" si="1409"/>
        <v/>
      </c>
      <c r="AB3187" s="65" t="str">
        <f t="shared" si="1410"/>
        <v/>
      </c>
      <c r="AC3187" s="65" t="str">
        <f t="shared" si="1411"/>
        <v/>
      </c>
      <c r="AH3187" s="65" t="str">
        <f t="shared" si="1435"/>
        <v>189112122</v>
      </c>
      <c r="AI3187" s="65">
        <v>18911212</v>
      </c>
      <c r="AJ3187" s="65" t="s">
        <v>5369</v>
      </c>
      <c r="AK3187" s="65">
        <v>2</v>
      </c>
      <c r="AL3187" s="65" t="s">
        <v>3572</v>
      </c>
      <c r="AN3187" s="65" t="str">
        <f t="shared" si="1395"/>
        <v/>
      </c>
    </row>
    <row r="3188" spans="1:40" ht="16.8" customHeight="1" x14ac:dyDescent="0.25">
      <c r="A3188" s="384" t="s">
        <v>5378</v>
      </c>
      <c r="B3188" s="342" t="s">
        <v>2653</v>
      </c>
      <c r="C3188" s="342" t="s">
        <v>663</v>
      </c>
      <c r="D3188" s="350" t="str">
        <f t="shared" si="1434"/>
        <v>'Friendly'</v>
      </c>
      <c r="E3188" s="211">
        <f t="shared" ref="E3188:E3201" si="1436">E3187</f>
        <v>18940903</v>
      </c>
      <c r="F3188" s="262">
        <v>3</v>
      </c>
      <c r="R3188" s="112" t="str">
        <f>IF(D3188="","", CONCATENATE("Update games set ", B3188, "= ",D3188," where game_id=", E3188))</f>
        <v>Update games set Game_type= 'Friendly' where game_id=18940903</v>
      </c>
      <c r="S3188" s="112" t="str">
        <f t="shared" si="1396"/>
        <v/>
      </c>
      <c r="T3188" s="112" t="str">
        <f t="shared" si="1397"/>
        <v/>
      </c>
      <c r="U3188" s="200" t="str">
        <f t="shared" si="1394"/>
        <v/>
      </c>
      <c r="V3188" s="112" t="str">
        <f t="shared" si="1398"/>
        <v/>
      </c>
      <c r="W3188" s="415" t="str">
        <f t="shared" si="1399"/>
        <v/>
      </c>
      <c r="Y3188" s="65" t="str">
        <f t="shared" si="1407"/>
        <v/>
      </c>
      <c r="Z3188" s="65" t="str">
        <f t="shared" si="1408"/>
        <v/>
      </c>
      <c r="AA3188" s="65" t="str">
        <f t="shared" si="1409"/>
        <v/>
      </c>
      <c r="AB3188" s="65" t="str">
        <f t="shared" si="1410"/>
        <v/>
      </c>
      <c r="AC3188" s="65" t="str">
        <f t="shared" si="1411"/>
        <v/>
      </c>
      <c r="AH3188" s="65" t="str">
        <f t="shared" si="1435"/>
        <v>189112123</v>
      </c>
      <c r="AI3188" s="65">
        <v>18911212</v>
      </c>
      <c r="AJ3188" s="65" t="s">
        <v>5369</v>
      </c>
      <c r="AK3188" s="65">
        <v>3</v>
      </c>
      <c r="AL3188" s="65" t="s">
        <v>3596</v>
      </c>
      <c r="AN3188" s="65" t="str">
        <f t="shared" si="1395"/>
        <v/>
      </c>
    </row>
    <row r="3189" spans="1:40" ht="16.8" customHeight="1" x14ac:dyDescent="0.25">
      <c r="A3189" s="384" t="s">
        <v>5378</v>
      </c>
      <c r="B3189" s="342" t="s">
        <v>4978</v>
      </c>
      <c r="C3189" s="342" t="s">
        <v>5065</v>
      </c>
      <c r="D3189" s="350" t="str">
        <f t="shared" si="1434"/>
        <v>'H'</v>
      </c>
      <c r="E3189" s="211">
        <f t="shared" si="1436"/>
        <v>18940903</v>
      </c>
      <c r="F3189" s="262">
        <v>4</v>
      </c>
      <c r="R3189" s="112" t="str">
        <f>IF(D3189="","", CONCATENATE("Update games set ", B3189, "= ",D3189," where game_id=", E3189))</f>
        <v>Update games set HAN= 'H' where game_id=18940903</v>
      </c>
      <c r="S3189" s="112" t="str">
        <f t="shared" si="1396"/>
        <v/>
      </c>
      <c r="T3189" s="112" t="str">
        <f t="shared" si="1397"/>
        <v/>
      </c>
      <c r="U3189" s="200" t="str">
        <f t="shared" si="1394"/>
        <v/>
      </c>
      <c r="V3189" s="112" t="str">
        <f t="shared" si="1398"/>
        <v/>
      </c>
      <c r="W3189" s="415" t="str">
        <f t="shared" si="1399"/>
        <v/>
      </c>
      <c r="Y3189" s="65" t="str">
        <f t="shared" si="1407"/>
        <v/>
      </c>
      <c r="Z3189" s="65" t="str">
        <f t="shared" si="1408"/>
        <v/>
      </c>
      <c r="AA3189" s="65" t="str">
        <f t="shared" si="1409"/>
        <v/>
      </c>
      <c r="AB3189" s="65" t="str">
        <f t="shared" si="1410"/>
        <v/>
      </c>
      <c r="AC3189" s="65" t="str">
        <f t="shared" si="1411"/>
        <v/>
      </c>
      <c r="AH3189" s="65" t="str">
        <f t="shared" si="1435"/>
        <v>189112124</v>
      </c>
      <c r="AI3189" s="65">
        <v>18911212</v>
      </c>
      <c r="AJ3189" s="65" t="s">
        <v>5369</v>
      </c>
      <c r="AK3189" s="65">
        <v>4</v>
      </c>
      <c r="AL3189" s="65" t="s">
        <v>3252</v>
      </c>
      <c r="AN3189" s="65" t="str">
        <f t="shared" si="1395"/>
        <v/>
      </c>
    </row>
    <row r="3190" spans="1:40" ht="16.8" customHeight="1" x14ac:dyDescent="0.25">
      <c r="A3190" s="384" t="s">
        <v>5378</v>
      </c>
      <c r="B3190" s="342" t="s">
        <v>5</v>
      </c>
      <c r="C3190" s="342">
        <v>2</v>
      </c>
      <c r="D3190" s="349">
        <f t="shared" ref="D3190:D3191" si="1437">IF(C3190="", "", C3190)</f>
        <v>2</v>
      </c>
      <c r="E3190" s="211">
        <f t="shared" si="1436"/>
        <v>18940903</v>
      </c>
      <c r="F3190" s="262">
        <v>5</v>
      </c>
      <c r="R3190" s="112" t="str">
        <f>IF(D3190="","", CONCATENATE("Update games set ", B3190, "= ",D3190," where game_id=", E3190))</f>
        <v>Update games set F= 2 where game_id=18940903</v>
      </c>
      <c r="S3190" s="112" t="str">
        <f t="shared" si="1396"/>
        <v/>
      </c>
      <c r="T3190" s="112" t="str">
        <f t="shared" si="1397"/>
        <v/>
      </c>
      <c r="U3190" s="200" t="str">
        <f t="shared" si="1394"/>
        <v/>
      </c>
      <c r="V3190" s="112" t="str">
        <f t="shared" si="1398"/>
        <v/>
      </c>
      <c r="W3190" s="415" t="str">
        <f t="shared" si="1399"/>
        <v/>
      </c>
      <c r="Y3190" s="65" t="str">
        <f t="shared" si="1407"/>
        <v/>
      </c>
      <c r="Z3190" s="65" t="str">
        <f t="shared" si="1408"/>
        <v/>
      </c>
      <c r="AA3190" s="65" t="str">
        <f t="shared" si="1409"/>
        <v/>
      </c>
      <c r="AB3190" s="65" t="str">
        <f t="shared" si="1410"/>
        <v/>
      </c>
      <c r="AC3190" s="65" t="str">
        <f t="shared" si="1411"/>
        <v/>
      </c>
      <c r="AH3190" s="65" t="str">
        <f t="shared" si="1435"/>
        <v>189112125</v>
      </c>
      <c r="AI3190" s="65">
        <v>18911212</v>
      </c>
      <c r="AJ3190" s="65" t="s">
        <v>5369</v>
      </c>
      <c r="AK3190" s="65">
        <v>5</v>
      </c>
      <c r="AL3190" s="65" t="s">
        <v>3590</v>
      </c>
      <c r="AN3190" s="65" t="str">
        <f t="shared" si="1395"/>
        <v/>
      </c>
    </row>
    <row r="3191" spans="1:40" ht="16.8" customHeight="1" x14ac:dyDescent="0.25">
      <c r="A3191" s="384" t="s">
        <v>5378</v>
      </c>
      <c r="B3191" s="342" t="s">
        <v>0</v>
      </c>
      <c r="C3191" s="342">
        <v>3</v>
      </c>
      <c r="D3191" s="349">
        <f t="shared" si="1437"/>
        <v>3</v>
      </c>
      <c r="E3191" s="211">
        <f t="shared" si="1436"/>
        <v>18940903</v>
      </c>
      <c r="F3191" s="262">
        <v>6</v>
      </c>
      <c r="R3191" s="112" t="str">
        <f>IF(D3191="","", CONCATENATE("Update games set ", B3191, "= ",D3191," where game_id=", E3191))</f>
        <v>Update games set A= 3 where game_id=18940903</v>
      </c>
      <c r="S3191" s="112" t="str">
        <f t="shared" si="1396"/>
        <v/>
      </c>
      <c r="T3191" s="112" t="str">
        <f t="shared" si="1397"/>
        <v/>
      </c>
      <c r="U3191" s="200" t="str">
        <f t="shared" si="1394"/>
        <v/>
      </c>
      <c r="V3191" s="112" t="str">
        <f t="shared" si="1398"/>
        <v/>
      </c>
      <c r="W3191" s="415" t="str">
        <f t="shared" si="1399"/>
        <v/>
      </c>
      <c r="Y3191" s="65" t="str">
        <f t="shared" si="1407"/>
        <v/>
      </c>
      <c r="Z3191" s="65" t="str">
        <f t="shared" si="1408"/>
        <v/>
      </c>
      <c r="AA3191" s="65" t="str">
        <f t="shared" si="1409"/>
        <v/>
      </c>
      <c r="AB3191" s="65" t="str">
        <f t="shared" si="1410"/>
        <v/>
      </c>
      <c r="AC3191" s="65" t="str">
        <f t="shared" si="1411"/>
        <v/>
      </c>
      <c r="AH3191" s="65" t="str">
        <f t="shared" si="1435"/>
        <v>189112126</v>
      </c>
      <c r="AI3191" s="65">
        <v>18911212</v>
      </c>
      <c r="AJ3191" s="65" t="s">
        <v>5369</v>
      </c>
      <c r="AK3191" s="65">
        <v>6</v>
      </c>
      <c r="AL3191" s="65" t="s">
        <v>3468</v>
      </c>
      <c r="AN3191" s="65" t="str">
        <f t="shared" si="1395"/>
        <v/>
      </c>
    </row>
    <row r="3192" spans="1:40" ht="16.8" customHeight="1" x14ac:dyDescent="0.25">
      <c r="A3192" s="384" t="s">
        <v>5378</v>
      </c>
      <c r="B3192" s="342" t="s">
        <v>23</v>
      </c>
      <c r="D3192" s="334" t="str">
        <f t="shared" ref="D3192" si="1438">IF(C3192="",IF(D3190&gt;D3191,"'W'",IF(D3190=D3191,"'D'","'L'")),_xlfn.CONCAT("'",C3192,"'"))</f>
        <v>'L'</v>
      </c>
      <c r="E3192" s="211">
        <f t="shared" si="1436"/>
        <v>18940903</v>
      </c>
      <c r="F3192" s="262">
        <v>7</v>
      </c>
      <c r="R3192" s="112" t="str">
        <f>IF(D3192="","", CONCATENATE("Update games set ", B3192, "= ",D3192," where game_id=", E3192))</f>
        <v>Update games set Result= 'L' where game_id=18940903</v>
      </c>
      <c r="S3192" s="112" t="str">
        <f t="shared" si="1396"/>
        <v/>
      </c>
      <c r="T3192" s="112" t="str">
        <f t="shared" si="1397"/>
        <v/>
      </c>
      <c r="U3192" s="200" t="str">
        <f t="shared" si="1394"/>
        <v/>
      </c>
      <c r="V3192" s="112" t="str">
        <f t="shared" si="1398"/>
        <v/>
      </c>
      <c r="W3192" s="415" t="str">
        <f t="shared" si="1399"/>
        <v/>
      </c>
      <c r="Y3192" s="65" t="str">
        <f t="shared" si="1407"/>
        <v/>
      </c>
      <c r="Z3192" s="65" t="str">
        <f t="shared" si="1408"/>
        <v/>
      </c>
      <c r="AA3192" s="65" t="str">
        <f t="shared" si="1409"/>
        <v/>
      </c>
      <c r="AB3192" s="65" t="str">
        <f t="shared" si="1410"/>
        <v/>
      </c>
      <c r="AC3192" s="65" t="str">
        <f t="shared" si="1411"/>
        <v/>
      </c>
      <c r="AH3192" s="65" t="str">
        <f t="shared" si="1435"/>
        <v>189112127</v>
      </c>
      <c r="AI3192" s="65">
        <v>18911212</v>
      </c>
      <c r="AJ3192" s="65" t="s">
        <v>5369</v>
      </c>
      <c r="AK3192" s="65">
        <v>7</v>
      </c>
      <c r="AL3192" s="65" t="s">
        <v>3435</v>
      </c>
      <c r="AN3192" s="65" t="str">
        <f t="shared" si="1395"/>
        <v/>
      </c>
    </row>
    <row r="3193" spans="1:40" ht="16.8" customHeight="1" x14ac:dyDescent="0.25">
      <c r="A3193" s="384" t="s">
        <v>5378</v>
      </c>
      <c r="B3193" s="342" t="s">
        <v>768</v>
      </c>
      <c r="D3193" s="349" t="str">
        <f t="shared" ref="D3193:D3194" si="1439">IF(C3193="", "", C3193)</f>
        <v/>
      </c>
      <c r="E3193" s="211">
        <f t="shared" si="1436"/>
        <v>18940903</v>
      </c>
      <c r="F3193" s="262">
        <v>8</v>
      </c>
      <c r="R3193" s="112" t="str">
        <f>IF(D3193="","", CONCATENATE("Update games set ", B3193, "= ",D3193," where game_id=", E3193))</f>
        <v/>
      </c>
      <c r="S3193" s="112" t="str">
        <f t="shared" si="1396"/>
        <v/>
      </c>
      <c r="T3193" s="112" t="str">
        <f t="shared" si="1397"/>
        <v/>
      </c>
      <c r="U3193" s="200" t="str">
        <f t="shared" si="1394"/>
        <v/>
      </c>
      <c r="V3193" s="112" t="str">
        <f t="shared" si="1398"/>
        <v/>
      </c>
      <c r="W3193" s="415" t="str">
        <f t="shared" si="1399"/>
        <v/>
      </c>
      <c r="Y3193" s="65" t="str">
        <f t="shared" si="1407"/>
        <v/>
      </c>
      <c r="Z3193" s="65" t="str">
        <f t="shared" si="1408"/>
        <v/>
      </c>
      <c r="AA3193" s="65" t="str">
        <f t="shared" si="1409"/>
        <v/>
      </c>
      <c r="AB3193" s="65" t="str">
        <f t="shared" si="1410"/>
        <v/>
      </c>
      <c r="AC3193" s="65" t="str">
        <f t="shared" si="1411"/>
        <v/>
      </c>
      <c r="AH3193" s="65" t="str">
        <f t="shared" si="1435"/>
        <v>189112128</v>
      </c>
      <c r="AI3193" s="65">
        <v>18911212</v>
      </c>
      <c r="AJ3193" s="65" t="s">
        <v>5369</v>
      </c>
      <c r="AK3193" s="65">
        <v>8</v>
      </c>
      <c r="AL3193" s="65" t="s">
        <v>3653</v>
      </c>
      <c r="AN3193" s="65" t="str">
        <f t="shared" si="1395"/>
        <v/>
      </c>
    </row>
    <row r="3194" spans="1:40" ht="16.8" customHeight="1" x14ac:dyDescent="0.25">
      <c r="A3194" s="384" t="s">
        <v>5378</v>
      </c>
      <c r="B3194" s="342" t="s">
        <v>766</v>
      </c>
      <c r="D3194" s="349" t="str">
        <f t="shared" si="1439"/>
        <v/>
      </c>
      <c r="E3194" s="211">
        <f t="shared" si="1436"/>
        <v>18940903</v>
      </c>
      <c r="F3194" s="262">
        <v>9</v>
      </c>
      <c r="G3194" s="194"/>
      <c r="H3194" s="194"/>
      <c r="N3194" s="417"/>
      <c r="O3194" s="194"/>
      <c r="P3194" s="194"/>
      <c r="R3194" s="112" t="str">
        <f>IF(D3194="","", CONCATENATE("Update games set ", B3194, "= ",D3194," where game_id=", E3194))</f>
        <v/>
      </c>
      <c r="S3194" s="112" t="str">
        <f t="shared" si="1396"/>
        <v/>
      </c>
      <c r="T3194" s="112" t="str">
        <f t="shared" si="1397"/>
        <v/>
      </c>
      <c r="U3194" s="200" t="str">
        <f t="shared" si="1394"/>
        <v/>
      </c>
      <c r="V3194" s="112" t="str">
        <f t="shared" si="1398"/>
        <v/>
      </c>
      <c r="W3194" s="415" t="str">
        <f t="shared" si="1399"/>
        <v/>
      </c>
      <c r="Y3194" s="65" t="str">
        <f t="shared" si="1407"/>
        <v/>
      </c>
      <c r="Z3194" s="65" t="str">
        <f t="shared" si="1408"/>
        <v/>
      </c>
      <c r="AA3194" s="65" t="str">
        <f t="shared" si="1409"/>
        <v/>
      </c>
      <c r="AB3194" s="65" t="str">
        <f t="shared" si="1410"/>
        <v/>
      </c>
      <c r="AC3194" s="65" t="str">
        <f t="shared" si="1411"/>
        <v/>
      </c>
      <c r="AH3194" s="65" t="str">
        <f t="shared" si="1435"/>
        <v>189112129</v>
      </c>
      <c r="AI3194" s="65">
        <v>18911212</v>
      </c>
      <c r="AJ3194" s="65" t="s">
        <v>5369</v>
      </c>
      <c r="AK3194" s="65">
        <v>9</v>
      </c>
      <c r="AL3194" s="65" t="s">
        <v>2943</v>
      </c>
      <c r="AN3194" s="65" t="str">
        <f t="shared" si="1395"/>
        <v/>
      </c>
    </row>
    <row r="3195" spans="1:40" ht="16.8" customHeight="1" x14ac:dyDescent="0.25">
      <c r="A3195" s="384" t="s">
        <v>5378</v>
      </c>
      <c r="B3195" s="342" t="s">
        <v>753</v>
      </c>
      <c r="C3195" s="351"/>
      <c r="D3195" s="350" t="str">
        <f t="shared" ref="D3195" si="1440">IF(C3195="", "", CONCATENATE("'", C3195,"'"))</f>
        <v/>
      </c>
      <c r="E3195" s="211">
        <f t="shared" si="1436"/>
        <v>18940903</v>
      </c>
      <c r="F3195" s="262">
        <v>10</v>
      </c>
      <c r="G3195" s="194"/>
      <c r="N3195" s="417"/>
      <c r="O3195" s="194"/>
      <c r="P3195" s="194"/>
      <c r="R3195" s="112" t="str">
        <f>IF(D3195="","", CONCATENATE("Update games set ", B3195, "= ",D3195," where game_id=", E3195))</f>
        <v/>
      </c>
      <c r="S3195" s="112" t="str">
        <f t="shared" si="1396"/>
        <v/>
      </c>
      <c r="T3195" s="112" t="str">
        <f t="shared" si="1397"/>
        <v/>
      </c>
      <c r="U3195" s="200" t="str">
        <f t="shared" si="1394"/>
        <v/>
      </c>
      <c r="V3195" s="112" t="str">
        <f t="shared" si="1398"/>
        <v/>
      </c>
      <c r="W3195" s="415" t="str">
        <f t="shared" si="1399"/>
        <v/>
      </c>
      <c r="Y3195" s="65" t="str">
        <f t="shared" si="1407"/>
        <v/>
      </c>
      <c r="Z3195" s="65" t="str">
        <f t="shared" si="1408"/>
        <v/>
      </c>
      <c r="AA3195" s="65" t="str">
        <f t="shared" si="1409"/>
        <v/>
      </c>
      <c r="AB3195" s="65" t="str">
        <f t="shared" si="1410"/>
        <v/>
      </c>
      <c r="AC3195" s="65" t="str">
        <f t="shared" si="1411"/>
        <v/>
      </c>
      <c r="AH3195" s="65" t="str">
        <f t="shared" si="1435"/>
        <v>1891121210</v>
      </c>
      <c r="AI3195" s="65">
        <v>18911212</v>
      </c>
      <c r="AJ3195" s="65" t="s">
        <v>5369</v>
      </c>
      <c r="AK3195" s="65">
        <v>10</v>
      </c>
      <c r="AL3195" s="65" t="s">
        <v>3632</v>
      </c>
      <c r="AN3195" s="65" t="str">
        <f t="shared" si="1395"/>
        <v/>
      </c>
    </row>
    <row r="3196" spans="1:40" ht="16.8" customHeight="1" x14ac:dyDescent="0.25">
      <c r="A3196" s="384" t="s">
        <v>5378</v>
      </c>
      <c r="B3196" s="342" t="s">
        <v>746</v>
      </c>
      <c r="C3196" s="351" t="s">
        <v>5062</v>
      </c>
      <c r="D3196" s="334" t="str">
        <f>CONCATENATE("'", LEFT(E3196,4),"-",MID(E3196,5,2),"-", MID(E3196,7,2), " ", C3196,"'")</f>
        <v>'1894-09-03 15:00'</v>
      </c>
      <c r="E3196" s="211">
        <f t="shared" si="1436"/>
        <v>18940903</v>
      </c>
      <c r="F3196" s="262">
        <v>11</v>
      </c>
      <c r="R3196" s="112" t="str">
        <f>IF(D3196="","", CONCATENATE("Update games set ", B3196, "= ",D3196," where game_id=", E3196))</f>
        <v>Update games set Game_date= '1894-09-03 15:00' where game_id=18940903</v>
      </c>
      <c r="S3196" s="112" t="str">
        <f t="shared" si="1396"/>
        <v/>
      </c>
      <c r="T3196" s="112" t="str">
        <f t="shared" si="1397"/>
        <v/>
      </c>
      <c r="U3196" s="200" t="str">
        <f t="shared" si="1394"/>
        <v/>
      </c>
      <c r="V3196" s="112" t="str">
        <f t="shared" si="1398"/>
        <v/>
      </c>
      <c r="W3196" s="415" t="str">
        <f t="shared" si="1399"/>
        <v/>
      </c>
      <c r="Y3196" s="65" t="str">
        <f t="shared" si="1407"/>
        <v/>
      </c>
      <c r="Z3196" s="65" t="str">
        <f t="shared" si="1408"/>
        <v/>
      </c>
      <c r="AA3196" s="65" t="str">
        <f t="shared" si="1409"/>
        <v/>
      </c>
      <c r="AB3196" s="65" t="str">
        <f t="shared" si="1410"/>
        <v/>
      </c>
      <c r="AC3196" s="65" t="str">
        <f t="shared" si="1411"/>
        <v/>
      </c>
      <c r="AH3196" s="65" t="str">
        <f t="shared" si="1435"/>
        <v>1891121211</v>
      </c>
      <c r="AI3196" s="65">
        <v>18911212</v>
      </c>
      <c r="AJ3196" s="65" t="s">
        <v>5369</v>
      </c>
      <c r="AK3196" s="65">
        <v>11</v>
      </c>
      <c r="AL3196" s="65" t="s">
        <v>3314</v>
      </c>
      <c r="AN3196" s="65" t="str">
        <f t="shared" si="1395"/>
        <v/>
      </c>
    </row>
    <row r="3197" spans="1:40" ht="16.8" customHeight="1" x14ac:dyDescent="0.25">
      <c r="A3197" s="384" t="s">
        <v>5378</v>
      </c>
      <c r="B3197" s="342" t="s">
        <v>25</v>
      </c>
      <c r="D3197" s="350" t="str">
        <f t="shared" ref="D3197" si="1441">IF(C3197="", "", CONCATENATE("'", C3197,"'"))</f>
        <v/>
      </c>
      <c r="E3197" s="211">
        <f t="shared" si="1436"/>
        <v>18940903</v>
      </c>
      <c r="F3197" s="262">
        <v>12</v>
      </c>
      <c r="G3197" s="212"/>
      <c r="H3197" s="212"/>
      <c r="N3197" s="416"/>
      <c r="O3197" s="212"/>
      <c r="P3197" s="212"/>
      <c r="R3197" s="112" t="str">
        <f>IF(D3197="","", CONCATENATE("Update games set ", B3197, "= ",D3197," where game_id=", E3197))</f>
        <v/>
      </c>
      <c r="S3197" s="112" t="str">
        <f t="shared" si="1396"/>
        <v/>
      </c>
      <c r="T3197" s="112" t="str">
        <f t="shared" si="1397"/>
        <v/>
      </c>
      <c r="U3197" s="200" t="str">
        <f t="shared" si="1394"/>
        <v/>
      </c>
      <c r="V3197" s="112" t="str">
        <f t="shared" si="1398"/>
        <v/>
      </c>
      <c r="W3197" s="415" t="str">
        <f t="shared" si="1399"/>
        <v/>
      </c>
      <c r="Y3197" s="65" t="str">
        <f t="shared" si="1407"/>
        <v/>
      </c>
      <c r="Z3197" s="65" t="str">
        <f t="shared" si="1408"/>
        <v/>
      </c>
      <c r="AA3197" s="65" t="str">
        <f t="shared" si="1409"/>
        <v/>
      </c>
      <c r="AB3197" s="65" t="str">
        <f t="shared" si="1410"/>
        <v/>
      </c>
      <c r="AC3197" s="65" t="str">
        <f t="shared" si="1411"/>
        <v/>
      </c>
      <c r="AH3197" s="65" t="str">
        <f t="shared" si="1435"/>
        <v>1891121212</v>
      </c>
      <c r="AI3197" s="65">
        <v>18911212</v>
      </c>
      <c r="AJ3197" s="65" t="s">
        <v>5369</v>
      </c>
      <c r="AK3197" s="65">
        <v>12</v>
      </c>
      <c r="AL3197" s="65" t="s">
        <v>653</v>
      </c>
      <c r="AN3197" s="65" t="str">
        <f t="shared" si="1395"/>
        <v/>
      </c>
    </row>
    <row r="3198" spans="1:40" ht="16.8" customHeight="1" x14ac:dyDescent="0.25">
      <c r="A3198" s="384" t="s">
        <v>5378</v>
      </c>
      <c r="B3198" s="342" t="s">
        <v>475</v>
      </c>
      <c r="D3198" s="349" t="str">
        <f t="shared" ref="D3198" si="1442">IF(C3198="", "", C3198)</f>
        <v/>
      </c>
      <c r="E3198" s="211">
        <f t="shared" si="1436"/>
        <v>18940903</v>
      </c>
      <c r="F3198" s="262">
        <v>13</v>
      </c>
      <c r="R3198" s="112" t="str">
        <f>IF(D3198="","", CONCATENATE("Update games set ", B3198, "= ",D3198," where game_id=", E3198))</f>
        <v/>
      </c>
      <c r="S3198" s="112" t="str">
        <f t="shared" si="1396"/>
        <v/>
      </c>
      <c r="T3198" s="112" t="str">
        <f t="shared" si="1397"/>
        <v/>
      </c>
      <c r="U3198" s="200" t="str">
        <f t="shared" si="1394"/>
        <v/>
      </c>
      <c r="V3198" s="112" t="str">
        <f t="shared" si="1398"/>
        <v/>
      </c>
      <c r="W3198" s="415" t="str">
        <f t="shared" si="1399"/>
        <v/>
      </c>
      <c r="Y3198" s="65" t="str">
        <f t="shared" si="1407"/>
        <v/>
      </c>
      <c r="Z3198" s="65" t="str">
        <f t="shared" si="1408"/>
        <v/>
      </c>
      <c r="AA3198" s="65" t="str">
        <f t="shared" si="1409"/>
        <v/>
      </c>
      <c r="AB3198" s="65" t="str">
        <f t="shared" si="1410"/>
        <v/>
      </c>
      <c r="AC3198" s="65" t="str">
        <f t="shared" si="1411"/>
        <v/>
      </c>
      <c r="AH3198" s="65" t="str">
        <f t="shared" si="1435"/>
        <v>1891121213</v>
      </c>
      <c r="AI3198" s="65">
        <v>18911212</v>
      </c>
      <c r="AJ3198" s="65" t="s">
        <v>5369</v>
      </c>
      <c r="AK3198" s="65">
        <v>13</v>
      </c>
      <c r="AL3198" s="65" t="s">
        <v>653</v>
      </c>
      <c r="AN3198" s="65" t="str">
        <f t="shared" si="1395"/>
        <v/>
      </c>
    </row>
    <row r="3199" spans="1:40" ht="16.8" customHeight="1" x14ac:dyDescent="0.25">
      <c r="A3199" s="384" t="s">
        <v>5378</v>
      </c>
      <c r="B3199" s="342" t="s">
        <v>20</v>
      </c>
      <c r="D3199" s="350" t="str">
        <f t="shared" ref="D3199:D3200" si="1443">IF(C3199="", "", CONCATENATE("'", C3199,"'"))</f>
        <v/>
      </c>
      <c r="E3199" s="211">
        <f t="shared" si="1436"/>
        <v>18940903</v>
      </c>
      <c r="F3199" s="262">
        <v>14</v>
      </c>
      <c r="R3199" s="112" t="str">
        <f>IF(D3199="","", CONCATENATE("Update games set ", B3199, "= ",D3199," where game_id=", E3199))</f>
        <v/>
      </c>
      <c r="S3199" s="112" t="str">
        <f t="shared" si="1396"/>
        <v/>
      </c>
      <c r="T3199" s="112" t="str">
        <f t="shared" si="1397"/>
        <v/>
      </c>
      <c r="U3199" s="200" t="str">
        <f t="shared" si="1394"/>
        <v/>
      </c>
      <c r="V3199" s="112" t="str">
        <f t="shared" si="1398"/>
        <v/>
      </c>
      <c r="W3199" s="415" t="str">
        <f t="shared" si="1399"/>
        <v/>
      </c>
      <c r="Y3199" s="65" t="str">
        <f t="shared" si="1407"/>
        <v/>
      </c>
      <c r="Z3199" s="65" t="str">
        <f t="shared" si="1408"/>
        <v/>
      </c>
      <c r="AA3199" s="65" t="str">
        <f t="shared" si="1409"/>
        <v/>
      </c>
      <c r="AB3199" s="65" t="str">
        <f t="shared" si="1410"/>
        <v/>
      </c>
      <c r="AC3199" s="65" t="str">
        <f t="shared" si="1411"/>
        <v/>
      </c>
      <c r="AH3199" s="65" t="str">
        <f t="shared" si="1435"/>
        <v>1891121214</v>
      </c>
      <c r="AI3199" s="65">
        <v>18911212</v>
      </c>
      <c r="AJ3199" s="65" t="s">
        <v>5369</v>
      </c>
      <c r="AK3199" s="65">
        <v>14</v>
      </c>
      <c r="AL3199" s="65" t="s">
        <v>653</v>
      </c>
      <c r="AN3199" s="65" t="str">
        <f t="shared" si="1395"/>
        <v/>
      </c>
    </row>
    <row r="3200" spans="1:40" ht="16.8" customHeight="1" x14ac:dyDescent="0.25">
      <c r="A3200" s="384" t="s">
        <v>5378</v>
      </c>
      <c r="B3200" s="342" t="s">
        <v>4882</v>
      </c>
      <c r="C3200" s="342" t="str">
        <f>IF(C3199="", "", C3199)</f>
        <v/>
      </c>
      <c r="D3200" s="350" t="str">
        <f t="shared" si="1443"/>
        <v/>
      </c>
      <c r="E3200" s="211">
        <f t="shared" si="1436"/>
        <v>18940903</v>
      </c>
      <c r="F3200" s="262">
        <v>15</v>
      </c>
      <c r="R3200" s="112" t="str">
        <f>IF(D3200="","", CONCATENATE("Update games set ", B3200, "= ",D3200," where game_id=", E3200))</f>
        <v/>
      </c>
      <c r="S3200" s="112" t="str">
        <f t="shared" si="1396"/>
        <v/>
      </c>
      <c r="T3200" s="112" t="str">
        <f t="shared" si="1397"/>
        <v/>
      </c>
      <c r="U3200" s="200" t="str">
        <f t="shared" si="1394"/>
        <v/>
      </c>
      <c r="V3200" s="112" t="str">
        <f t="shared" si="1398"/>
        <v/>
      </c>
      <c r="W3200" s="415" t="str">
        <f t="shared" si="1399"/>
        <v/>
      </c>
      <c r="Y3200" s="65" t="str">
        <f t="shared" si="1407"/>
        <v/>
      </c>
      <c r="Z3200" s="65" t="str">
        <f t="shared" si="1408"/>
        <v/>
      </c>
      <c r="AA3200" s="65" t="str">
        <f t="shared" si="1409"/>
        <v/>
      </c>
      <c r="AB3200" s="65" t="str">
        <f t="shared" si="1410"/>
        <v/>
      </c>
      <c r="AC3200" s="65" t="str">
        <f t="shared" si="1411"/>
        <v/>
      </c>
      <c r="AH3200" s="65" t="str">
        <f t="shared" si="1435"/>
        <v>1891121215</v>
      </c>
      <c r="AI3200" s="65">
        <v>18911212</v>
      </c>
      <c r="AJ3200" s="65" t="s">
        <v>5369</v>
      </c>
      <c r="AK3200" s="65">
        <v>15</v>
      </c>
      <c r="AL3200" s="65" t="s">
        <v>653</v>
      </c>
      <c r="AN3200" s="65" t="str">
        <f t="shared" si="1395"/>
        <v/>
      </c>
    </row>
    <row r="3201" spans="1:40" s="126" customFormat="1" ht="16.8" customHeight="1" thickBot="1" x14ac:dyDescent="0.3">
      <c r="A3201" s="384" t="s">
        <v>5378</v>
      </c>
      <c r="B3201" s="116" t="s">
        <v>115</v>
      </c>
      <c r="C3201" s="352"/>
      <c r="D3201" s="370" t="str">
        <f t="shared" ref="D3201" si="1444">IF(MID(E3201,5,2)*1&gt;6,_xlfn.CONCAT("'",LEFT(E3201,4),"-",MID(E3201,3,2)+1,"'"),_xlfn.CONCAT("'",LEFT(E3201,4)-1,"-",MID(E3201,3,2),"'"))</f>
        <v>'1894-95'</v>
      </c>
      <c r="E3201" s="214">
        <f t="shared" si="1436"/>
        <v>18940903</v>
      </c>
      <c r="F3201" s="266">
        <v>16</v>
      </c>
      <c r="G3201" s="343"/>
      <c r="H3201" s="343"/>
      <c r="I3201" s="267"/>
      <c r="J3201" s="214"/>
      <c r="K3201" s="266"/>
      <c r="L3201" s="266"/>
      <c r="M3201" s="266"/>
      <c r="N3201" s="419"/>
      <c r="O3201" s="343"/>
      <c r="P3201" s="343"/>
      <c r="Q3201" s="346"/>
      <c r="R3201" s="112" t="str">
        <f>IF(D3201="","", CONCATENATE("Update games set ", B3201, "= ",D3201," where game_id=", E3201))</f>
        <v>Update games set Season= '1894-95' where game_id=18940903</v>
      </c>
      <c r="S3201" s="112" t="str">
        <f t="shared" si="1396"/>
        <v/>
      </c>
      <c r="T3201" s="112" t="str">
        <f t="shared" si="1397"/>
        <v/>
      </c>
      <c r="U3201" s="200" t="str">
        <f t="shared" si="1394"/>
        <v/>
      </c>
      <c r="V3201" s="112" t="str">
        <f t="shared" si="1398"/>
        <v/>
      </c>
      <c r="W3201" s="415" t="str">
        <f t="shared" si="1399"/>
        <v/>
      </c>
      <c r="X3201" s="240"/>
      <c r="Y3201" s="65" t="str">
        <f t="shared" si="1407"/>
        <v/>
      </c>
      <c r="Z3201" s="65" t="str">
        <f t="shared" si="1408"/>
        <v/>
      </c>
      <c r="AA3201" s="65" t="str">
        <f t="shared" si="1409"/>
        <v/>
      </c>
      <c r="AB3201" s="65" t="str">
        <f t="shared" si="1410"/>
        <v/>
      </c>
      <c r="AC3201" s="65" t="str">
        <f t="shared" si="1411"/>
        <v/>
      </c>
      <c r="AH3201" s="65" t="str">
        <f t="shared" si="1435"/>
        <v>1891121216</v>
      </c>
      <c r="AI3201" s="126">
        <v>18911212</v>
      </c>
      <c r="AJ3201" s="126" t="s">
        <v>5369</v>
      </c>
      <c r="AK3201" s="126">
        <v>16</v>
      </c>
      <c r="AL3201" s="126" t="s">
        <v>653</v>
      </c>
      <c r="AN3201" s="65" t="str">
        <f t="shared" si="1395"/>
        <v/>
      </c>
    </row>
    <row r="3202" spans="1:40" ht="15" thickTop="1" x14ac:dyDescent="0.25">
      <c r="A3202" s="384" t="s">
        <v>5378</v>
      </c>
      <c r="B3202" s="341" t="s">
        <v>22</v>
      </c>
      <c r="C3202" s="341" t="s">
        <v>5098</v>
      </c>
      <c r="D3202" s="341" t="str">
        <f t="shared" ref="D3202:D3205" si="1445">IF(C3202="", "", CONCATENATE("'", C3202,"'"))</f>
        <v>'Notts Olympic'</v>
      </c>
      <c r="E3202" s="211">
        <v>18940906</v>
      </c>
      <c r="F3202" s="262">
        <v>1</v>
      </c>
      <c r="G3202" s="211" t="s">
        <v>5382</v>
      </c>
      <c r="H3202" s="212"/>
      <c r="R3202" s="112" t="str">
        <f>IF(D3202="","", CONCATENATE("Update games set ", B3202, "= ",D3202," where game_id=", E3202))</f>
        <v>Update games set Opponent= 'Notts Olympic' where game_id=18940906</v>
      </c>
      <c r="S3202" s="112" t="str">
        <f t="shared" si="1396"/>
        <v>Update lineups set player_name = 'D Allsopp', raw_name = 'D Allsopp' where game_id = 18940906 and player_order = 1</v>
      </c>
      <c r="T3202" s="112" t="str">
        <f t="shared" si="1397"/>
        <v/>
      </c>
      <c r="U3202" s="200" t="str">
        <f t="shared" ref="U3202:U3265" si="1446">IF(I3202="", "", Y3202&amp;Z3202&amp;AA3202&amp;AB3202&amp;AC3202)</f>
        <v/>
      </c>
      <c r="V3202" s="112" t="str">
        <f t="shared" si="1398"/>
        <v/>
      </c>
      <c r="W3202" s="415" t="str">
        <f t="shared" si="1399"/>
        <v/>
      </c>
      <c r="Y3202" s="65" t="str">
        <f t="shared" si="1407"/>
        <v/>
      </c>
      <c r="Z3202" s="65" t="str">
        <f t="shared" si="1408"/>
        <v/>
      </c>
      <c r="AA3202" s="65" t="str">
        <f t="shared" si="1409"/>
        <v/>
      </c>
      <c r="AB3202" s="65" t="str">
        <f t="shared" si="1410"/>
        <v/>
      </c>
      <c r="AC3202" s="65" t="str">
        <f t="shared" si="1411"/>
        <v/>
      </c>
      <c r="AH3202" s="65" t="str">
        <f t="shared" si="1435"/>
        <v>189112121</v>
      </c>
      <c r="AI3202" s="65">
        <v>18911212</v>
      </c>
      <c r="AJ3202" s="65" t="s">
        <v>5369</v>
      </c>
      <c r="AK3202" s="65">
        <v>1</v>
      </c>
      <c r="AL3202" s="65" t="s">
        <v>2039</v>
      </c>
      <c r="AN3202" s="65" t="str">
        <f t="shared" ref="AN3202:AN3265" si="1447">IF(F3202=1, _xlfn.CONCAT("update games set source = 'The Nottingham Forest Football Scrapbook' where game_id = ", E3202), "")</f>
        <v>update games set source = 'The Nottingham Forest Football Scrapbook' where game_id = 18940906</v>
      </c>
    </row>
    <row r="3203" spans="1:40" ht="16.8" customHeight="1" x14ac:dyDescent="0.25">
      <c r="A3203" s="384" t="s">
        <v>5378</v>
      </c>
      <c r="B3203" s="342" t="s">
        <v>4979</v>
      </c>
      <c r="C3203" s="342" t="str">
        <f>IF(C3202="", "", C3202)</f>
        <v>Notts Olympic</v>
      </c>
      <c r="D3203" s="350" t="str">
        <f t="shared" si="1445"/>
        <v>'Notts Olympic'</v>
      </c>
      <c r="E3203" s="211">
        <f>E3202</f>
        <v>18940906</v>
      </c>
      <c r="F3203" s="262">
        <v>2</v>
      </c>
      <c r="G3203" s="211" t="s">
        <v>5397</v>
      </c>
      <c r="R3203" s="112" t="str">
        <f>IF(D3203="","", CONCATENATE("Update games set ", B3203, "= ",D3203," where game_id=", E3203))</f>
        <v>Update games set Opp_parent= 'Notts Olympic' where game_id=18940906</v>
      </c>
      <c r="S3203" s="112" t="str">
        <f t="shared" ref="S3203:S3266" si="1448">IF(G3203="","",CONCATENATE("Update lineups set player_name = '",SUBSTITUTE(G3203,"'","''"),"', raw_name = '",SUBSTITUTE(G3203,"'","''"),"' where game_id = ",E3203," and player_order = ",F3203))</f>
        <v>Update lineups set player_name = 'J Murray', raw_name = 'J Murray' where game_id = 18940906 and player_order = 2</v>
      </c>
      <c r="T3203" s="112" t="str">
        <f t="shared" ref="T3203:T3266" si="1449">IF(J3203="","", CONCATENATE("insert into goals (game_id, goal_order, scorer_name, goal_min) values (",E3203, ", ", I3203,", '",J3203,")"))</f>
        <v/>
      </c>
      <c r="U3203" s="200" t="str">
        <f t="shared" si="1446"/>
        <v/>
      </c>
      <c r="V3203" s="112" t="str">
        <f t="shared" ref="V3203:V3266" si="1450">IF(N3203="","", CONCATENATE("insert into games_sources (game_id, source_order, source_name, source_link) values (",E3203, ", ", N3203,", '",O3203,"', '",P3203,"')"))</f>
        <v/>
      </c>
      <c r="W3203" s="415" t="str">
        <f t="shared" ref="W3203:W3266" si="1451">IF(N3203="","",CONCATENATE("update games_sources set  source_name = '",O3203,"', source_link = '",P3203,"' where game_id = ",E3203," and source_order = ",N3203))</f>
        <v/>
      </c>
      <c r="Y3203" s="65" t="str">
        <f t="shared" si="1407"/>
        <v/>
      </c>
      <c r="Z3203" s="65" t="str">
        <f t="shared" si="1408"/>
        <v/>
      </c>
      <c r="AA3203" s="65" t="str">
        <f t="shared" si="1409"/>
        <v/>
      </c>
      <c r="AB3203" s="65" t="str">
        <f t="shared" si="1410"/>
        <v/>
      </c>
      <c r="AC3203" s="65" t="str">
        <f t="shared" si="1411"/>
        <v/>
      </c>
      <c r="AH3203" s="65" t="str">
        <f t="shared" si="1435"/>
        <v>189112122</v>
      </c>
      <c r="AI3203" s="65">
        <v>18911212</v>
      </c>
      <c r="AJ3203" s="65" t="s">
        <v>5369</v>
      </c>
      <c r="AK3203" s="65">
        <v>2</v>
      </c>
      <c r="AL3203" s="65" t="s">
        <v>3572</v>
      </c>
      <c r="AN3203" s="65" t="str">
        <f t="shared" si="1447"/>
        <v/>
      </c>
    </row>
    <row r="3204" spans="1:40" ht="16.8" customHeight="1" x14ac:dyDescent="0.25">
      <c r="A3204" s="384" t="s">
        <v>5378</v>
      </c>
      <c r="B3204" s="342" t="s">
        <v>2653</v>
      </c>
      <c r="C3204" s="342" t="s">
        <v>663</v>
      </c>
      <c r="D3204" s="350" t="str">
        <f t="shared" si="1445"/>
        <v>'Friendly'</v>
      </c>
      <c r="E3204" s="211">
        <f t="shared" ref="E3204:E3217" si="1452">E3203</f>
        <v>18940906</v>
      </c>
      <c r="F3204" s="262">
        <v>3</v>
      </c>
      <c r="G3204" s="211" t="s">
        <v>5135</v>
      </c>
      <c r="R3204" s="112" t="str">
        <f>IF(D3204="","", CONCATENATE("Update games set ", B3204, "= ",D3204," where game_id=", E3204))</f>
        <v>Update games set Game_type= 'Friendly' where game_id=18940906</v>
      </c>
      <c r="S3204" s="112" t="str">
        <f t="shared" si="1448"/>
        <v>Update lineups set player_name = 'A Scott', raw_name = 'A Scott' where game_id = 18940906 and player_order = 3</v>
      </c>
      <c r="T3204" s="112" t="str">
        <f t="shared" si="1449"/>
        <v/>
      </c>
      <c r="U3204" s="200" t="str">
        <f t="shared" si="1446"/>
        <v/>
      </c>
      <c r="V3204" s="112" t="str">
        <f t="shared" si="1450"/>
        <v/>
      </c>
      <c r="W3204" s="415" t="str">
        <f t="shared" si="1451"/>
        <v/>
      </c>
      <c r="Y3204" s="65" t="str">
        <f t="shared" si="1407"/>
        <v/>
      </c>
      <c r="Z3204" s="65" t="str">
        <f t="shared" si="1408"/>
        <v/>
      </c>
      <c r="AA3204" s="65" t="str">
        <f t="shared" si="1409"/>
        <v/>
      </c>
      <c r="AB3204" s="65" t="str">
        <f t="shared" si="1410"/>
        <v/>
      </c>
      <c r="AC3204" s="65" t="str">
        <f t="shared" si="1411"/>
        <v/>
      </c>
      <c r="AH3204" s="65" t="str">
        <f t="shared" si="1435"/>
        <v>189112123</v>
      </c>
      <c r="AI3204" s="65">
        <v>18911212</v>
      </c>
      <c r="AJ3204" s="65" t="s">
        <v>5369</v>
      </c>
      <c r="AK3204" s="65">
        <v>3</v>
      </c>
      <c r="AL3204" s="65" t="s">
        <v>3596</v>
      </c>
      <c r="AN3204" s="65" t="str">
        <f t="shared" si="1447"/>
        <v/>
      </c>
    </row>
    <row r="3205" spans="1:40" ht="16.8" customHeight="1" x14ac:dyDescent="0.25">
      <c r="A3205" s="384" t="s">
        <v>5378</v>
      </c>
      <c r="B3205" s="342" t="s">
        <v>4978</v>
      </c>
      <c r="C3205" s="342" t="s">
        <v>5065</v>
      </c>
      <c r="D3205" s="350" t="str">
        <f t="shared" si="1445"/>
        <v>'H'</v>
      </c>
      <c r="E3205" s="211">
        <f t="shared" si="1452"/>
        <v>18940906</v>
      </c>
      <c r="F3205" s="262">
        <v>4</v>
      </c>
      <c r="G3205" s="211" t="s">
        <v>5383</v>
      </c>
      <c r="R3205" s="112" t="str">
        <f>IF(D3205="","", CONCATENATE("Update games set ", B3205, "= ",D3205," where game_id=", E3205))</f>
        <v>Update games set HAN= 'H' where game_id=18940906</v>
      </c>
      <c r="S3205" s="112" t="str">
        <f t="shared" si="1448"/>
        <v>Update lineups set player_name = 'A Ritchie', raw_name = 'A Ritchie' where game_id = 18940906 and player_order = 4</v>
      </c>
      <c r="T3205" s="112" t="str">
        <f t="shared" si="1449"/>
        <v/>
      </c>
      <c r="U3205" s="200" t="str">
        <f t="shared" si="1446"/>
        <v/>
      </c>
      <c r="V3205" s="112" t="str">
        <f t="shared" si="1450"/>
        <v/>
      </c>
      <c r="W3205" s="415" t="str">
        <f t="shared" si="1451"/>
        <v/>
      </c>
      <c r="Y3205" s="65" t="str">
        <f t="shared" si="1407"/>
        <v/>
      </c>
      <c r="Z3205" s="65" t="str">
        <f t="shared" si="1408"/>
        <v/>
      </c>
      <c r="AA3205" s="65" t="str">
        <f t="shared" si="1409"/>
        <v/>
      </c>
      <c r="AB3205" s="65" t="str">
        <f t="shared" si="1410"/>
        <v/>
      </c>
      <c r="AC3205" s="65" t="str">
        <f t="shared" si="1411"/>
        <v/>
      </c>
      <c r="AH3205" s="65" t="str">
        <f t="shared" si="1435"/>
        <v>189112124</v>
      </c>
      <c r="AI3205" s="65">
        <v>18911212</v>
      </c>
      <c r="AJ3205" s="65" t="s">
        <v>5369</v>
      </c>
      <c r="AK3205" s="65">
        <v>4</v>
      </c>
      <c r="AL3205" s="65" t="s">
        <v>3252</v>
      </c>
      <c r="AN3205" s="65" t="str">
        <f t="shared" si="1447"/>
        <v/>
      </c>
    </row>
    <row r="3206" spans="1:40" ht="16.8" customHeight="1" x14ac:dyDescent="0.25">
      <c r="A3206" s="384" t="s">
        <v>5378</v>
      </c>
      <c r="B3206" s="342" t="s">
        <v>5</v>
      </c>
      <c r="C3206" s="342">
        <v>9</v>
      </c>
      <c r="D3206" s="349">
        <f t="shared" ref="D3206:D3207" si="1453">IF(C3206="", "", C3206)</f>
        <v>9</v>
      </c>
      <c r="E3206" s="211">
        <f t="shared" si="1452"/>
        <v>18940906</v>
      </c>
      <c r="F3206" s="262">
        <v>5</v>
      </c>
      <c r="G3206" s="211" t="s">
        <v>5398</v>
      </c>
      <c r="R3206" s="112" t="str">
        <f>IF(D3206="","", CONCATENATE("Update games set ", B3206, "= ",D3206," where game_id=", E3206))</f>
        <v>Update games set F= 9 where game_id=18940906</v>
      </c>
      <c r="S3206" s="112" t="str">
        <f t="shared" si="1448"/>
        <v>Update lineups set player_name = 'Abbot', raw_name = 'Abbot' where game_id = 18940906 and player_order = 5</v>
      </c>
      <c r="T3206" s="112" t="str">
        <f t="shared" si="1449"/>
        <v/>
      </c>
      <c r="U3206" s="200" t="str">
        <f t="shared" si="1446"/>
        <v/>
      </c>
      <c r="V3206" s="112" t="str">
        <f t="shared" si="1450"/>
        <v/>
      </c>
      <c r="W3206" s="415" t="str">
        <f t="shared" si="1451"/>
        <v/>
      </c>
      <c r="Y3206" s="65" t="str">
        <f t="shared" si="1407"/>
        <v/>
      </c>
      <c r="Z3206" s="65" t="str">
        <f t="shared" si="1408"/>
        <v/>
      </c>
      <c r="AA3206" s="65" t="str">
        <f t="shared" si="1409"/>
        <v/>
      </c>
      <c r="AB3206" s="65" t="str">
        <f t="shared" si="1410"/>
        <v/>
      </c>
      <c r="AC3206" s="65" t="str">
        <f t="shared" si="1411"/>
        <v/>
      </c>
      <c r="AH3206" s="65" t="str">
        <f t="shared" si="1435"/>
        <v>189112125</v>
      </c>
      <c r="AI3206" s="65">
        <v>18911212</v>
      </c>
      <c r="AJ3206" s="65" t="s">
        <v>5369</v>
      </c>
      <c r="AK3206" s="65">
        <v>5</v>
      </c>
      <c r="AL3206" s="65" t="s">
        <v>3590</v>
      </c>
      <c r="AN3206" s="65" t="str">
        <f t="shared" si="1447"/>
        <v/>
      </c>
    </row>
    <row r="3207" spans="1:40" ht="16.8" customHeight="1" x14ac:dyDescent="0.25">
      <c r="A3207" s="384" t="s">
        <v>5378</v>
      </c>
      <c r="B3207" s="342" t="s">
        <v>0</v>
      </c>
      <c r="C3207" s="342">
        <v>0</v>
      </c>
      <c r="D3207" s="349">
        <f t="shared" si="1453"/>
        <v>0</v>
      </c>
      <c r="E3207" s="211">
        <f t="shared" si="1452"/>
        <v>18940906</v>
      </c>
      <c r="F3207" s="262">
        <v>6</v>
      </c>
      <c r="G3207" s="211" t="s">
        <v>5399</v>
      </c>
      <c r="R3207" s="112" t="str">
        <f>IF(D3207="","", CONCATENATE("Update games set ", B3207, "= ",D3207," where game_id=", E3207))</f>
        <v>Update games set A= 0 where game_id=18940906</v>
      </c>
      <c r="S3207" s="112" t="str">
        <f t="shared" si="1448"/>
        <v>Update lineups set player_name = 'P McCracken', raw_name = 'P McCracken' where game_id = 18940906 and player_order = 6</v>
      </c>
      <c r="T3207" s="112" t="str">
        <f t="shared" si="1449"/>
        <v/>
      </c>
      <c r="U3207" s="200" t="str">
        <f t="shared" si="1446"/>
        <v/>
      </c>
      <c r="V3207" s="112" t="str">
        <f t="shared" si="1450"/>
        <v/>
      </c>
      <c r="W3207" s="415" t="str">
        <f t="shared" si="1451"/>
        <v/>
      </c>
      <c r="Y3207" s="65" t="str">
        <f t="shared" si="1407"/>
        <v/>
      </c>
      <c r="Z3207" s="65" t="str">
        <f t="shared" si="1408"/>
        <v/>
      </c>
      <c r="AA3207" s="65" t="str">
        <f t="shared" si="1409"/>
        <v/>
      </c>
      <c r="AB3207" s="65" t="str">
        <f t="shared" si="1410"/>
        <v/>
      </c>
      <c r="AC3207" s="65" t="str">
        <f t="shared" si="1411"/>
        <v/>
      </c>
      <c r="AH3207" s="65" t="str">
        <f t="shared" si="1435"/>
        <v>189112126</v>
      </c>
      <c r="AI3207" s="65">
        <v>18911212</v>
      </c>
      <c r="AJ3207" s="65" t="s">
        <v>5369</v>
      </c>
      <c r="AK3207" s="65">
        <v>6</v>
      </c>
      <c r="AL3207" s="65" t="s">
        <v>3468</v>
      </c>
      <c r="AN3207" s="65" t="str">
        <f t="shared" si="1447"/>
        <v/>
      </c>
    </row>
    <row r="3208" spans="1:40" ht="16.8" customHeight="1" x14ac:dyDescent="0.25">
      <c r="A3208" s="384" t="s">
        <v>5378</v>
      </c>
      <c r="B3208" s="342" t="s">
        <v>23</v>
      </c>
      <c r="D3208" s="334" t="str">
        <f t="shared" ref="D3208" si="1454">IF(C3208="",IF(D3206&gt;D3207,"'W'",IF(D3206=D3207,"'D'","'L'")),_xlfn.CONCAT("'",C3208,"'"))</f>
        <v>'W'</v>
      </c>
      <c r="E3208" s="211">
        <f t="shared" si="1452"/>
        <v>18940906</v>
      </c>
      <c r="F3208" s="262">
        <v>7</v>
      </c>
      <c r="G3208" s="211" t="s">
        <v>3534</v>
      </c>
      <c r="R3208" s="112" t="str">
        <f>IF(D3208="","", CONCATENATE("Update games set ", B3208, "= ",D3208," where game_id=", E3208))</f>
        <v>Update games set Result= 'W' where game_id=18940906</v>
      </c>
      <c r="S3208" s="112" t="str">
        <f t="shared" si="1448"/>
        <v>Update lineups set player_name = 'H Pike', raw_name = 'H Pike' where game_id = 18940906 and player_order = 7</v>
      </c>
      <c r="T3208" s="112" t="str">
        <f t="shared" si="1449"/>
        <v/>
      </c>
      <c r="U3208" s="200" t="str">
        <f t="shared" si="1446"/>
        <v/>
      </c>
      <c r="V3208" s="112" t="str">
        <f t="shared" si="1450"/>
        <v/>
      </c>
      <c r="W3208" s="415" t="str">
        <f t="shared" si="1451"/>
        <v/>
      </c>
      <c r="Y3208" s="65" t="str">
        <f t="shared" si="1407"/>
        <v/>
      </c>
      <c r="Z3208" s="65" t="str">
        <f t="shared" si="1408"/>
        <v/>
      </c>
      <c r="AA3208" s="65" t="str">
        <f t="shared" si="1409"/>
        <v/>
      </c>
      <c r="AB3208" s="65" t="str">
        <f t="shared" si="1410"/>
        <v/>
      </c>
      <c r="AC3208" s="65" t="str">
        <f t="shared" si="1411"/>
        <v/>
      </c>
      <c r="AH3208" s="65" t="str">
        <f t="shared" si="1435"/>
        <v>189112127</v>
      </c>
      <c r="AI3208" s="65">
        <v>18911212</v>
      </c>
      <c r="AJ3208" s="65" t="s">
        <v>5369</v>
      </c>
      <c r="AK3208" s="65">
        <v>7</v>
      </c>
      <c r="AL3208" s="65" t="s">
        <v>3435</v>
      </c>
      <c r="AN3208" s="65" t="str">
        <f t="shared" si="1447"/>
        <v/>
      </c>
    </row>
    <row r="3209" spans="1:40" ht="16.8" customHeight="1" x14ac:dyDescent="0.25">
      <c r="A3209" s="384" t="s">
        <v>5378</v>
      </c>
      <c r="B3209" s="342" t="s">
        <v>768</v>
      </c>
      <c r="D3209" s="349" t="str">
        <f t="shared" ref="D3209:D3210" si="1455">IF(C3209="", "", C3209)</f>
        <v/>
      </c>
      <c r="E3209" s="211">
        <f t="shared" si="1452"/>
        <v>18940906</v>
      </c>
      <c r="F3209" s="262">
        <v>8</v>
      </c>
      <c r="G3209" s="211" t="s">
        <v>5400</v>
      </c>
      <c r="R3209" s="112" t="str">
        <f>IF(D3209="","", CONCATENATE("Update games set ", B3209, "= ",D3209," where game_id=", E3209))</f>
        <v/>
      </c>
      <c r="S3209" s="112" t="str">
        <f t="shared" si="1448"/>
        <v>Update lineups set player_name = 'A Carnelly', raw_name = 'A Carnelly' where game_id = 18940906 and player_order = 8</v>
      </c>
      <c r="T3209" s="112" t="str">
        <f t="shared" si="1449"/>
        <v/>
      </c>
      <c r="U3209" s="200" t="str">
        <f t="shared" si="1446"/>
        <v/>
      </c>
      <c r="V3209" s="112" t="str">
        <f t="shared" si="1450"/>
        <v/>
      </c>
      <c r="W3209" s="415" t="str">
        <f t="shared" si="1451"/>
        <v/>
      </c>
      <c r="Y3209" s="65" t="str">
        <f t="shared" si="1407"/>
        <v/>
      </c>
      <c r="Z3209" s="65" t="str">
        <f t="shared" si="1408"/>
        <v/>
      </c>
      <c r="AA3209" s="65" t="str">
        <f t="shared" si="1409"/>
        <v/>
      </c>
      <c r="AB3209" s="65" t="str">
        <f t="shared" si="1410"/>
        <v/>
      </c>
      <c r="AC3209" s="65" t="str">
        <f t="shared" si="1411"/>
        <v/>
      </c>
      <c r="AH3209" s="65" t="str">
        <f t="shared" si="1435"/>
        <v>189112128</v>
      </c>
      <c r="AI3209" s="65">
        <v>18911212</v>
      </c>
      <c r="AJ3209" s="65" t="s">
        <v>5369</v>
      </c>
      <c r="AK3209" s="65">
        <v>8</v>
      </c>
      <c r="AL3209" s="65" t="s">
        <v>3653</v>
      </c>
      <c r="AN3209" s="65" t="str">
        <f t="shared" si="1447"/>
        <v/>
      </c>
    </row>
    <row r="3210" spans="1:40" ht="16.8" customHeight="1" x14ac:dyDescent="0.25">
      <c r="A3210" s="384" t="s">
        <v>5378</v>
      </c>
      <c r="B3210" s="342" t="s">
        <v>766</v>
      </c>
      <c r="D3210" s="349" t="str">
        <f t="shared" si="1455"/>
        <v/>
      </c>
      <c r="E3210" s="211">
        <f t="shared" si="1452"/>
        <v>18940906</v>
      </c>
      <c r="F3210" s="262">
        <v>9</v>
      </c>
      <c r="G3210" s="194" t="s">
        <v>5401</v>
      </c>
      <c r="H3210" s="194"/>
      <c r="N3210" s="417"/>
      <c r="O3210" s="194"/>
      <c r="P3210" s="194"/>
      <c r="R3210" s="112" t="str">
        <f>IF(D3210="","", CONCATENATE("Update games set ", B3210, "= ",D3210," where game_id=", E3210))</f>
        <v/>
      </c>
      <c r="S3210" s="112" t="str">
        <f t="shared" si="1448"/>
        <v>Update lineups set player_name = 'T Rose', raw_name = 'T Rose' where game_id = 18940906 and player_order = 9</v>
      </c>
      <c r="T3210" s="112" t="str">
        <f t="shared" si="1449"/>
        <v/>
      </c>
      <c r="U3210" s="200" t="str">
        <f t="shared" si="1446"/>
        <v/>
      </c>
      <c r="V3210" s="112" t="str">
        <f t="shared" si="1450"/>
        <v/>
      </c>
      <c r="W3210" s="415" t="str">
        <f t="shared" si="1451"/>
        <v/>
      </c>
      <c r="Y3210" s="65" t="str">
        <f t="shared" si="1407"/>
        <v/>
      </c>
      <c r="Z3210" s="65" t="str">
        <f t="shared" si="1408"/>
        <v/>
      </c>
      <c r="AA3210" s="65" t="str">
        <f t="shared" si="1409"/>
        <v/>
      </c>
      <c r="AB3210" s="65" t="str">
        <f t="shared" si="1410"/>
        <v/>
      </c>
      <c r="AC3210" s="65" t="str">
        <f t="shared" si="1411"/>
        <v/>
      </c>
      <c r="AH3210" s="65" t="str">
        <f t="shared" si="1435"/>
        <v>189112129</v>
      </c>
      <c r="AI3210" s="65">
        <v>18911212</v>
      </c>
      <c r="AJ3210" s="65" t="s">
        <v>5369</v>
      </c>
      <c r="AK3210" s="65">
        <v>9</v>
      </c>
      <c r="AL3210" s="65" t="s">
        <v>2943</v>
      </c>
      <c r="AN3210" s="65" t="str">
        <f t="shared" si="1447"/>
        <v/>
      </c>
    </row>
    <row r="3211" spans="1:40" ht="16.8" customHeight="1" x14ac:dyDescent="0.25">
      <c r="A3211" s="384" t="s">
        <v>5378</v>
      </c>
      <c r="B3211" s="342" t="s">
        <v>753</v>
      </c>
      <c r="C3211" s="351"/>
      <c r="D3211" s="350" t="str">
        <f t="shared" ref="D3211" si="1456">IF(C3211="", "", CONCATENATE("'", C3211,"'"))</f>
        <v/>
      </c>
      <c r="E3211" s="211">
        <f t="shared" si="1452"/>
        <v>18940906</v>
      </c>
      <c r="F3211" s="262">
        <v>10</v>
      </c>
      <c r="G3211" s="194" t="s">
        <v>5394</v>
      </c>
      <c r="N3211" s="417"/>
      <c r="O3211" s="194"/>
      <c r="P3211" s="194"/>
      <c r="R3211" s="112" t="str">
        <f>IF(D3211="","", CONCATENATE("Update games set ", B3211, "= ",D3211," where game_id=", E3211))</f>
        <v/>
      </c>
      <c r="S3211" s="112" t="str">
        <f t="shared" si="1448"/>
        <v>Update lineups set player_name = 'J Collins', raw_name = 'J Collins' where game_id = 18940906 and player_order = 10</v>
      </c>
      <c r="T3211" s="112" t="str">
        <f t="shared" si="1449"/>
        <v/>
      </c>
      <c r="U3211" s="200" t="str">
        <f t="shared" si="1446"/>
        <v/>
      </c>
      <c r="V3211" s="112" t="str">
        <f t="shared" si="1450"/>
        <v/>
      </c>
      <c r="W3211" s="415" t="str">
        <f t="shared" si="1451"/>
        <v/>
      </c>
      <c r="Y3211" s="65" t="str">
        <f t="shared" si="1407"/>
        <v/>
      </c>
      <c r="Z3211" s="65" t="str">
        <f t="shared" si="1408"/>
        <v/>
      </c>
      <c r="AA3211" s="65" t="str">
        <f t="shared" si="1409"/>
        <v/>
      </c>
      <c r="AB3211" s="65" t="str">
        <f t="shared" si="1410"/>
        <v/>
      </c>
      <c r="AC3211" s="65" t="str">
        <f t="shared" si="1411"/>
        <v/>
      </c>
      <c r="AH3211" s="65" t="str">
        <f t="shared" si="1435"/>
        <v>1891121210</v>
      </c>
      <c r="AI3211" s="65">
        <v>18911212</v>
      </c>
      <c r="AJ3211" s="65" t="s">
        <v>5369</v>
      </c>
      <c r="AK3211" s="65">
        <v>10</v>
      </c>
      <c r="AL3211" s="65" t="s">
        <v>3632</v>
      </c>
      <c r="AN3211" s="65" t="str">
        <f t="shared" si="1447"/>
        <v/>
      </c>
    </row>
    <row r="3212" spans="1:40" ht="16.8" customHeight="1" x14ac:dyDescent="0.25">
      <c r="A3212" s="384" t="s">
        <v>5378</v>
      </c>
      <c r="B3212" s="342" t="s">
        <v>746</v>
      </c>
      <c r="C3212" s="351" t="s">
        <v>5062</v>
      </c>
      <c r="D3212" s="334" t="str">
        <f>CONCATENATE("'", LEFT(E3212,4),"-",MID(E3212,5,2),"-", MID(E3212,7,2), " ", C3212,"'")</f>
        <v>'1894-09-06 15:00'</v>
      </c>
      <c r="E3212" s="211">
        <f t="shared" si="1452"/>
        <v>18940906</v>
      </c>
      <c r="F3212" s="262">
        <v>11</v>
      </c>
      <c r="G3212" s="211" t="s">
        <v>5402</v>
      </c>
      <c r="R3212" s="112" t="str">
        <f>IF(D3212="","", CONCATENATE("Update games set ", B3212, "= ",D3212," where game_id=", E3212))</f>
        <v>Update games set Game_date= '1894-09-06 15:00' where game_id=18940906</v>
      </c>
      <c r="S3212" s="112" t="str">
        <f t="shared" si="1448"/>
        <v>Update lineups set player_name = 'A Jeacock', raw_name = 'A Jeacock' where game_id = 18940906 and player_order = 11</v>
      </c>
      <c r="T3212" s="112" t="str">
        <f t="shared" si="1449"/>
        <v/>
      </c>
      <c r="U3212" s="200" t="str">
        <f t="shared" si="1446"/>
        <v/>
      </c>
      <c r="V3212" s="112" t="str">
        <f t="shared" si="1450"/>
        <v/>
      </c>
      <c r="W3212" s="415" t="str">
        <f t="shared" si="1451"/>
        <v/>
      </c>
      <c r="Y3212" s="65" t="str">
        <f t="shared" si="1407"/>
        <v/>
      </c>
      <c r="Z3212" s="65" t="str">
        <f t="shared" si="1408"/>
        <v/>
      </c>
      <c r="AA3212" s="65" t="str">
        <f t="shared" si="1409"/>
        <v/>
      </c>
      <c r="AB3212" s="65" t="str">
        <f t="shared" si="1410"/>
        <v/>
      </c>
      <c r="AC3212" s="65" t="str">
        <f t="shared" si="1411"/>
        <v/>
      </c>
      <c r="AH3212" s="65" t="str">
        <f t="shared" si="1435"/>
        <v>1891121211</v>
      </c>
      <c r="AI3212" s="65">
        <v>18911212</v>
      </c>
      <c r="AJ3212" s="65" t="s">
        <v>5369</v>
      </c>
      <c r="AK3212" s="65">
        <v>11</v>
      </c>
      <c r="AL3212" s="65" t="s">
        <v>3314</v>
      </c>
      <c r="AN3212" s="65" t="str">
        <f t="shared" si="1447"/>
        <v/>
      </c>
    </row>
    <row r="3213" spans="1:40" ht="16.8" customHeight="1" x14ac:dyDescent="0.25">
      <c r="A3213" s="384" t="s">
        <v>5378</v>
      </c>
      <c r="B3213" s="342" t="s">
        <v>25</v>
      </c>
      <c r="D3213" s="350" t="str">
        <f t="shared" ref="D3213" si="1457">IF(C3213="", "", CONCATENATE("'", C3213,"'"))</f>
        <v/>
      </c>
      <c r="E3213" s="211">
        <f t="shared" si="1452"/>
        <v>18940906</v>
      </c>
      <c r="F3213" s="262">
        <v>12</v>
      </c>
      <c r="G3213" s="212"/>
      <c r="H3213" s="212"/>
      <c r="N3213" s="416"/>
      <c r="O3213" s="212"/>
      <c r="P3213" s="212"/>
      <c r="R3213" s="112" t="str">
        <f>IF(D3213="","", CONCATENATE("Update games set ", B3213, "= ",D3213," where game_id=", E3213))</f>
        <v/>
      </c>
      <c r="S3213" s="112" t="str">
        <f t="shared" si="1448"/>
        <v/>
      </c>
      <c r="T3213" s="112" t="str">
        <f t="shared" si="1449"/>
        <v/>
      </c>
      <c r="U3213" s="200" t="str">
        <f t="shared" si="1446"/>
        <v/>
      </c>
      <c r="V3213" s="112" t="str">
        <f t="shared" si="1450"/>
        <v/>
      </c>
      <c r="W3213" s="415" t="str">
        <f t="shared" si="1451"/>
        <v/>
      </c>
      <c r="Y3213" s="65" t="str">
        <f t="shared" si="1407"/>
        <v/>
      </c>
      <c r="Z3213" s="65" t="str">
        <f t="shared" si="1408"/>
        <v/>
      </c>
      <c r="AA3213" s="65" t="str">
        <f t="shared" si="1409"/>
        <v/>
      </c>
      <c r="AB3213" s="65" t="str">
        <f t="shared" si="1410"/>
        <v/>
      </c>
      <c r="AC3213" s="65" t="str">
        <f t="shared" si="1411"/>
        <v/>
      </c>
      <c r="AH3213" s="65" t="str">
        <f t="shared" si="1435"/>
        <v>1891121212</v>
      </c>
      <c r="AI3213" s="65">
        <v>18911212</v>
      </c>
      <c r="AJ3213" s="65" t="s">
        <v>5369</v>
      </c>
      <c r="AK3213" s="65">
        <v>12</v>
      </c>
      <c r="AL3213" s="65" t="s">
        <v>653</v>
      </c>
      <c r="AN3213" s="65" t="str">
        <f t="shared" si="1447"/>
        <v/>
      </c>
    </row>
    <row r="3214" spans="1:40" ht="16.8" customHeight="1" x14ac:dyDescent="0.25">
      <c r="A3214" s="384" t="s">
        <v>5378</v>
      </c>
      <c r="B3214" s="342" t="s">
        <v>475</v>
      </c>
      <c r="D3214" s="349" t="str">
        <f t="shared" ref="D3214" si="1458">IF(C3214="", "", C3214)</f>
        <v/>
      </c>
      <c r="E3214" s="211">
        <f t="shared" si="1452"/>
        <v>18940906</v>
      </c>
      <c r="F3214" s="262">
        <v>13</v>
      </c>
      <c r="R3214" s="112" t="str">
        <f>IF(D3214="","", CONCATENATE("Update games set ", B3214, "= ",D3214," where game_id=", E3214))</f>
        <v/>
      </c>
      <c r="S3214" s="112" t="str">
        <f t="shared" si="1448"/>
        <v/>
      </c>
      <c r="T3214" s="112" t="str">
        <f t="shared" si="1449"/>
        <v/>
      </c>
      <c r="U3214" s="200" t="str">
        <f t="shared" si="1446"/>
        <v/>
      </c>
      <c r="V3214" s="112" t="str">
        <f t="shared" si="1450"/>
        <v/>
      </c>
      <c r="W3214" s="415" t="str">
        <f t="shared" si="1451"/>
        <v/>
      </c>
      <c r="Y3214" s="65" t="str">
        <f t="shared" ref="Y3214:Y3277" si="1459">IF(I3214="","",CONCATENATE("update goals set scorer_name = '",SUBSTITUTE(J3214, "'", "''"),"'"))</f>
        <v/>
      </c>
      <c r="Z3214" s="65" t="str">
        <f t="shared" ref="Z3214:Z3277" si="1460">IF(K3214="", "", CONCATENATE(", goal_min = ", K3214))</f>
        <v/>
      </c>
      <c r="AA3214" s="65" t="str">
        <f t="shared" ref="AA3214:AA3277" si="1461">IF(L3214="", "", CONCATENATE(", Pen = '", UPPER(L3214), "'"))</f>
        <v/>
      </c>
      <c r="AB3214" s="65" t="str">
        <f t="shared" ref="AB3214:AB3277" si="1462">IF(M3214="", "", CONCATENATE(", OG = '", UPPER(M3214), "'"))</f>
        <v/>
      </c>
      <c r="AC3214" s="65" t="str">
        <f t="shared" ref="AC3214:AC3277" si="1463">IF(I3214="", "", CONCATENATE(" where game_id = ", E3214, " and goal_order = ", I3214))</f>
        <v/>
      </c>
      <c r="AH3214" s="65" t="str">
        <f t="shared" si="1435"/>
        <v>1891121213</v>
      </c>
      <c r="AI3214" s="65">
        <v>18911212</v>
      </c>
      <c r="AJ3214" s="65" t="s">
        <v>5369</v>
      </c>
      <c r="AK3214" s="65">
        <v>13</v>
      </c>
      <c r="AL3214" s="65" t="s">
        <v>653</v>
      </c>
      <c r="AN3214" s="65" t="str">
        <f t="shared" si="1447"/>
        <v/>
      </c>
    </row>
    <row r="3215" spans="1:40" ht="16.8" customHeight="1" x14ac:dyDescent="0.25">
      <c r="A3215" s="384" t="s">
        <v>5378</v>
      </c>
      <c r="B3215" s="342" t="s">
        <v>20</v>
      </c>
      <c r="D3215" s="350" t="str">
        <f t="shared" ref="D3215:D3216" si="1464">IF(C3215="", "", CONCATENATE("'", C3215,"'"))</f>
        <v/>
      </c>
      <c r="E3215" s="211">
        <f t="shared" si="1452"/>
        <v>18940906</v>
      </c>
      <c r="F3215" s="262">
        <v>14</v>
      </c>
      <c r="R3215" s="112" t="str">
        <f>IF(D3215="","", CONCATENATE("Update games set ", B3215, "= ",D3215," where game_id=", E3215))</f>
        <v/>
      </c>
      <c r="S3215" s="112" t="str">
        <f t="shared" si="1448"/>
        <v/>
      </c>
      <c r="T3215" s="112" t="str">
        <f t="shared" si="1449"/>
        <v/>
      </c>
      <c r="U3215" s="200" t="str">
        <f t="shared" si="1446"/>
        <v/>
      </c>
      <c r="V3215" s="112" t="str">
        <f t="shared" si="1450"/>
        <v/>
      </c>
      <c r="W3215" s="415" t="str">
        <f t="shared" si="1451"/>
        <v/>
      </c>
      <c r="Y3215" s="65" t="str">
        <f t="shared" si="1459"/>
        <v/>
      </c>
      <c r="Z3215" s="65" t="str">
        <f t="shared" si="1460"/>
        <v/>
      </c>
      <c r="AA3215" s="65" t="str">
        <f t="shared" si="1461"/>
        <v/>
      </c>
      <c r="AB3215" s="65" t="str">
        <f t="shared" si="1462"/>
        <v/>
      </c>
      <c r="AC3215" s="65" t="str">
        <f t="shared" si="1463"/>
        <v/>
      </c>
      <c r="AH3215" s="65" t="str">
        <f t="shared" si="1435"/>
        <v>1891121214</v>
      </c>
      <c r="AI3215" s="65">
        <v>18911212</v>
      </c>
      <c r="AJ3215" s="65" t="s">
        <v>5369</v>
      </c>
      <c r="AK3215" s="65">
        <v>14</v>
      </c>
      <c r="AL3215" s="65" t="s">
        <v>653</v>
      </c>
      <c r="AN3215" s="65" t="str">
        <f t="shared" si="1447"/>
        <v/>
      </c>
    </row>
    <row r="3216" spans="1:40" ht="16.8" customHeight="1" x14ac:dyDescent="0.25">
      <c r="A3216" s="384" t="s">
        <v>5378</v>
      </c>
      <c r="B3216" s="342" t="s">
        <v>4882</v>
      </c>
      <c r="C3216" s="342" t="str">
        <f>IF(C3215="", "", C3215)</f>
        <v/>
      </c>
      <c r="D3216" s="350" t="str">
        <f t="shared" si="1464"/>
        <v/>
      </c>
      <c r="E3216" s="211">
        <f t="shared" si="1452"/>
        <v>18940906</v>
      </c>
      <c r="F3216" s="262">
        <v>15</v>
      </c>
      <c r="R3216" s="112" t="str">
        <f>IF(D3216="","", CONCATENATE("Update games set ", B3216, "= ",D3216," where game_id=", E3216))</f>
        <v/>
      </c>
      <c r="S3216" s="112" t="str">
        <f t="shared" si="1448"/>
        <v/>
      </c>
      <c r="T3216" s="112" t="str">
        <f t="shared" si="1449"/>
        <v/>
      </c>
      <c r="U3216" s="200" t="str">
        <f t="shared" si="1446"/>
        <v/>
      </c>
      <c r="V3216" s="112" t="str">
        <f t="shared" si="1450"/>
        <v/>
      </c>
      <c r="W3216" s="415" t="str">
        <f t="shared" si="1451"/>
        <v/>
      </c>
      <c r="Y3216" s="65" t="str">
        <f t="shared" si="1459"/>
        <v/>
      </c>
      <c r="Z3216" s="65" t="str">
        <f t="shared" si="1460"/>
        <v/>
      </c>
      <c r="AA3216" s="65" t="str">
        <f t="shared" si="1461"/>
        <v/>
      </c>
      <c r="AB3216" s="65" t="str">
        <f t="shared" si="1462"/>
        <v/>
      </c>
      <c r="AC3216" s="65" t="str">
        <f t="shared" si="1463"/>
        <v/>
      </c>
      <c r="AH3216" s="65" t="str">
        <f t="shared" si="1435"/>
        <v>1891121215</v>
      </c>
      <c r="AI3216" s="65">
        <v>18911212</v>
      </c>
      <c r="AJ3216" s="65" t="s">
        <v>5369</v>
      </c>
      <c r="AK3216" s="65">
        <v>15</v>
      </c>
      <c r="AL3216" s="65" t="s">
        <v>653</v>
      </c>
      <c r="AN3216" s="65" t="str">
        <f t="shared" si="1447"/>
        <v/>
      </c>
    </row>
    <row r="3217" spans="1:40" s="126" customFormat="1" ht="16.8" customHeight="1" thickBot="1" x14ac:dyDescent="0.3">
      <c r="A3217" s="384" t="s">
        <v>5378</v>
      </c>
      <c r="B3217" s="116" t="s">
        <v>115</v>
      </c>
      <c r="C3217" s="352"/>
      <c r="D3217" s="370" t="str">
        <f t="shared" ref="D3217" si="1465">IF(MID(E3217,5,2)*1&gt;6,_xlfn.CONCAT("'",LEFT(E3217,4),"-",MID(E3217,3,2)+1,"'"),_xlfn.CONCAT("'",LEFT(E3217,4)-1,"-",MID(E3217,3,2),"'"))</f>
        <v>'1894-95'</v>
      </c>
      <c r="E3217" s="214">
        <f t="shared" si="1452"/>
        <v>18940906</v>
      </c>
      <c r="F3217" s="266">
        <v>16</v>
      </c>
      <c r="G3217" s="343"/>
      <c r="H3217" s="343"/>
      <c r="I3217" s="267"/>
      <c r="J3217" s="214"/>
      <c r="K3217" s="266"/>
      <c r="L3217" s="266"/>
      <c r="M3217" s="266"/>
      <c r="N3217" s="419"/>
      <c r="O3217" s="343"/>
      <c r="P3217" s="343"/>
      <c r="Q3217" s="346"/>
      <c r="R3217" s="112" t="str">
        <f>IF(D3217="","", CONCATENATE("Update games set ", B3217, "= ",D3217," where game_id=", E3217))</f>
        <v>Update games set Season= '1894-95' where game_id=18940906</v>
      </c>
      <c r="S3217" s="112" t="str">
        <f t="shared" si="1448"/>
        <v/>
      </c>
      <c r="T3217" s="112" t="str">
        <f t="shared" si="1449"/>
        <v/>
      </c>
      <c r="U3217" s="200" t="str">
        <f t="shared" si="1446"/>
        <v/>
      </c>
      <c r="V3217" s="112" t="str">
        <f t="shared" si="1450"/>
        <v/>
      </c>
      <c r="W3217" s="415" t="str">
        <f t="shared" si="1451"/>
        <v/>
      </c>
      <c r="X3217" s="240"/>
      <c r="Y3217" s="65" t="str">
        <f t="shared" si="1459"/>
        <v/>
      </c>
      <c r="Z3217" s="65" t="str">
        <f t="shared" si="1460"/>
        <v/>
      </c>
      <c r="AA3217" s="65" t="str">
        <f t="shared" si="1461"/>
        <v/>
      </c>
      <c r="AB3217" s="65" t="str">
        <f t="shared" si="1462"/>
        <v/>
      </c>
      <c r="AC3217" s="65" t="str">
        <f t="shared" si="1463"/>
        <v/>
      </c>
      <c r="AH3217" s="65" t="str">
        <f t="shared" si="1435"/>
        <v>1891121216</v>
      </c>
      <c r="AI3217" s="126">
        <v>18911212</v>
      </c>
      <c r="AJ3217" s="126" t="s">
        <v>5369</v>
      </c>
      <c r="AK3217" s="126">
        <v>16</v>
      </c>
      <c r="AL3217" s="126" t="s">
        <v>653</v>
      </c>
      <c r="AN3217" s="65" t="str">
        <f t="shared" si="1447"/>
        <v/>
      </c>
    </row>
    <row r="3218" spans="1:40" ht="15" thickTop="1" x14ac:dyDescent="0.25">
      <c r="A3218" s="384" t="s">
        <v>5378</v>
      </c>
      <c r="B3218" s="341" t="s">
        <v>22</v>
      </c>
      <c r="C3218" s="341" t="s">
        <v>5153</v>
      </c>
      <c r="D3218" s="341" t="str">
        <f t="shared" ref="D3218:D3221" si="1466">IF(C3218="", "", CONCATENATE("'", C3218,"'"))</f>
        <v>'Kettering'</v>
      </c>
      <c r="E3218" s="211">
        <v>18940911</v>
      </c>
      <c r="F3218" s="262">
        <v>1</v>
      </c>
      <c r="H3218" s="212"/>
      <c r="R3218" s="112" t="str">
        <f>IF(D3218="","", CONCATENATE("Update games set ", B3218, "= ",D3218," where game_id=", E3218))</f>
        <v>Update games set Opponent= 'Kettering' where game_id=18940911</v>
      </c>
      <c r="S3218" s="112" t="str">
        <f t="shared" si="1448"/>
        <v/>
      </c>
      <c r="T3218" s="112" t="str">
        <f t="shared" si="1449"/>
        <v/>
      </c>
      <c r="U3218" s="200" t="str">
        <f t="shared" si="1446"/>
        <v/>
      </c>
      <c r="V3218" s="112" t="str">
        <f t="shared" si="1450"/>
        <v/>
      </c>
      <c r="W3218" s="415" t="str">
        <f t="shared" si="1451"/>
        <v/>
      </c>
      <c r="Y3218" s="65" t="str">
        <f t="shared" si="1459"/>
        <v/>
      </c>
      <c r="Z3218" s="65" t="str">
        <f t="shared" si="1460"/>
        <v/>
      </c>
      <c r="AA3218" s="65" t="str">
        <f t="shared" si="1461"/>
        <v/>
      </c>
      <c r="AB3218" s="65" t="str">
        <f t="shared" si="1462"/>
        <v/>
      </c>
      <c r="AC3218" s="65" t="str">
        <f t="shared" si="1463"/>
        <v/>
      </c>
      <c r="AH3218" s="65" t="str">
        <f t="shared" si="1435"/>
        <v>189112121</v>
      </c>
      <c r="AI3218" s="65">
        <v>18911212</v>
      </c>
      <c r="AJ3218" s="65" t="s">
        <v>5369</v>
      </c>
      <c r="AK3218" s="65">
        <v>1</v>
      </c>
      <c r="AL3218" s="65" t="s">
        <v>2039</v>
      </c>
      <c r="AN3218" s="65" t="str">
        <f t="shared" si="1447"/>
        <v>update games set source = 'The Nottingham Forest Football Scrapbook' where game_id = 18940911</v>
      </c>
    </row>
    <row r="3219" spans="1:40" ht="16.8" customHeight="1" x14ac:dyDescent="0.25">
      <c r="A3219" s="384" t="s">
        <v>5378</v>
      </c>
      <c r="B3219" s="342" t="s">
        <v>4979</v>
      </c>
      <c r="C3219" s="342" t="str">
        <f>IF(C3218="", "", C3218)</f>
        <v>Kettering</v>
      </c>
      <c r="D3219" s="350" t="str">
        <f t="shared" si="1466"/>
        <v>'Kettering'</v>
      </c>
      <c r="E3219" s="211">
        <f>E3218</f>
        <v>18940911</v>
      </c>
      <c r="F3219" s="262">
        <v>2</v>
      </c>
      <c r="R3219" s="112" t="str">
        <f>IF(D3219="","", CONCATENATE("Update games set ", B3219, "= ",D3219," where game_id=", E3219))</f>
        <v>Update games set Opp_parent= 'Kettering' where game_id=18940911</v>
      </c>
      <c r="S3219" s="112" t="str">
        <f t="shared" si="1448"/>
        <v/>
      </c>
      <c r="T3219" s="112" t="str">
        <f t="shared" si="1449"/>
        <v/>
      </c>
      <c r="U3219" s="200" t="str">
        <f t="shared" si="1446"/>
        <v/>
      </c>
      <c r="V3219" s="112" t="str">
        <f t="shared" si="1450"/>
        <v/>
      </c>
      <c r="W3219" s="415" t="str">
        <f t="shared" si="1451"/>
        <v/>
      </c>
      <c r="Y3219" s="65" t="str">
        <f t="shared" si="1459"/>
        <v/>
      </c>
      <c r="Z3219" s="65" t="str">
        <f t="shared" si="1460"/>
        <v/>
      </c>
      <c r="AA3219" s="65" t="str">
        <f t="shared" si="1461"/>
        <v/>
      </c>
      <c r="AB3219" s="65" t="str">
        <f t="shared" si="1462"/>
        <v/>
      </c>
      <c r="AC3219" s="65" t="str">
        <f t="shared" si="1463"/>
        <v/>
      </c>
      <c r="AH3219" s="65" t="str">
        <f t="shared" si="1435"/>
        <v>189112122</v>
      </c>
      <c r="AI3219" s="65">
        <v>18911212</v>
      </c>
      <c r="AJ3219" s="65" t="s">
        <v>5369</v>
      </c>
      <c r="AK3219" s="65">
        <v>2</v>
      </c>
      <c r="AL3219" s="65" t="s">
        <v>3572</v>
      </c>
      <c r="AN3219" s="65" t="str">
        <f t="shared" si="1447"/>
        <v/>
      </c>
    </row>
    <row r="3220" spans="1:40" ht="16.8" customHeight="1" x14ac:dyDescent="0.25">
      <c r="A3220" s="384" t="s">
        <v>5378</v>
      </c>
      <c r="B3220" s="342" t="s">
        <v>2653</v>
      </c>
      <c r="C3220" s="342" t="s">
        <v>663</v>
      </c>
      <c r="D3220" s="350" t="str">
        <f t="shared" si="1466"/>
        <v>'Friendly'</v>
      </c>
      <c r="E3220" s="211">
        <f t="shared" ref="E3220:E3233" si="1467">E3219</f>
        <v>18940911</v>
      </c>
      <c r="F3220" s="262">
        <v>3</v>
      </c>
      <c r="R3220" s="112" t="str">
        <f>IF(D3220="","", CONCATENATE("Update games set ", B3220, "= ",D3220," where game_id=", E3220))</f>
        <v>Update games set Game_type= 'Friendly' where game_id=18940911</v>
      </c>
      <c r="S3220" s="112" t="str">
        <f t="shared" si="1448"/>
        <v/>
      </c>
      <c r="T3220" s="112" t="str">
        <f t="shared" si="1449"/>
        <v/>
      </c>
      <c r="U3220" s="200" t="str">
        <f t="shared" si="1446"/>
        <v/>
      </c>
      <c r="V3220" s="112" t="str">
        <f t="shared" si="1450"/>
        <v/>
      </c>
      <c r="W3220" s="415" t="str">
        <f t="shared" si="1451"/>
        <v/>
      </c>
      <c r="Y3220" s="65" t="str">
        <f t="shared" si="1459"/>
        <v/>
      </c>
      <c r="Z3220" s="65" t="str">
        <f t="shared" si="1460"/>
        <v/>
      </c>
      <c r="AA3220" s="65" t="str">
        <f t="shared" si="1461"/>
        <v/>
      </c>
      <c r="AB3220" s="65" t="str">
        <f t="shared" si="1462"/>
        <v/>
      </c>
      <c r="AC3220" s="65" t="str">
        <f t="shared" si="1463"/>
        <v/>
      </c>
      <c r="AH3220" s="65" t="str">
        <f t="shared" si="1435"/>
        <v>189112123</v>
      </c>
      <c r="AI3220" s="65">
        <v>18911212</v>
      </c>
      <c r="AJ3220" s="65" t="s">
        <v>5369</v>
      </c>
      <c r="AK3220" s="65">
        <v>3</v>
      </c>
      <c r="AL3220" s="65" t="s">
        <v>3596</v>
      </c>
      <c r="AN3220" s="65" t="str">
        <f t="shared" si="1447"/>
        <v/>
      </c>
    </row>
    <row r="3221" spans="1:40" ht="16.8" customHeight="1" x14ac:dyDescent="0.25">
      <c r="A3221" s="384" t="s">
        <v>5378</v>
      </c>
      <c r="B3221" s="342" t="s">
        <v>4978</v>
      </c>
      <c r="C3221" s="342" t="s">
        <v>0</v>
      </c>
      <c r="D3221" s="350" t="str">
        <f t="shared" si="1466"/>
        <v>'A'</v>
      </c>
      <c r="E3221" s="211">
        <f t="shared" si="1467"/>
        <v>18940911</v>
      </c>
      <c r="F3221" s="262">
        <v>4</v>
      </c>
      <c r="R3221" s="112" t="str">
        <f>IF(D3221="","", CONCATENATE("Update games set ", B3221, "= ",D3221," where game_id=", E3221))</f>
        <v>Update games set HAN= 'A' where game_id=18940911</v>
      </c>
      <c r="S3221" s="112" t="str">
        <f t="shared" si="1448"/>
        <v/>
      </c>
      <c r="T3221" s="112" t="str">
        <f t="shared" si="1449"/>
        <v/>
      </c>
      <c r="U3221" s="200" t="str">
        <f t="shared" si="1446"/>
        <v/>
      </c>
      <c r="V3221" s="112" t="str">
        <f t="shared" si="1450"/>
        <v/>
      </c>
      <c r="W3221" s="415" t="str">
        <f t="shared" si="1451"/>
        <v/>
      </c>
      <c r="Y3221" s="65" t="str">
        <f t="shared" si="1459"/>
        <v/>
      </c>
      <c r="Z3221" s="65" t="str">
        <f t="shared" si="1460"/>
        <v/>
      </c>
      <c r="AA3221" s="65" t="str">
        <f t="shared" si="1461"/>
        <v/>
      </c>
      <c r="AB3221" s="65" t="str">
        <f t="shared" si="1462"/>
        <v/>
      </c>
      <c r="AC3221" s="65" t="str">
        <f t="shared" si="1463"/>
        <v/>
      </c>
      <c r="AH3221" s="65" t="str">
        <f t="shared" si="1435"/>
        <v>189112124</v>
      </c>
      <c r="AI3221" s="65">
        <v>18911212</v>
      </c>
      <c r="AJ3221" s="65" t="s">
        <v>5369</v>
      </c>
      <c r="AK3221" s="65">
        <v>4</v>
      </c>
      <c r="AL3221" s="65" t="s">
        <v>3252</v>
      </c>
      <c r="AN3221" s="65" t="str">
        <f t="shared" si="1447"/>
        <v/>
      </c>
    </row>
    <row r="3222" spans="1:40" ht="16.8" customHeight="1" x14ac:dyDescent="0.25">
      <c r="A3222" s="384" t="s">
        <v>5378</v>
      </c>
      <c r="B3222" s="342" t="s">
        <v>5</v>
      </c>
      <c r="C3222" s="342">
        <v>2</v>
      </c>
      <c r="D3222" s="349">
        <f t="shared" ref="D3222:D3223" si="1468">IF(C3222="", "", C3222)</f>
        <v>2</v>
      </c>
      <c r="E3222" s="211">
        <f t="shared" si="1467"/>
        <v>18940911</v>
      </c>
      <c r="F3222" s="262">
        <v>5</v>
      </c>
      <c r="R3222" s="112" t="str">
        <f>IF(D3222="","", CONCATENATE("Update games set ", B3222, "= ",D3222," where game_id=", E3222))</f>
        <v>Update games set F= 2 where game_id=18940911</v>
      </c>
      <c r="S3222" s="112" t="str">
        <f t="shared" si="1448"/>
        <v/>
      </c>
      <c r="T3222" s="112" t="str">
        <f t="shared" si="1449"/>
        <v/>
      </c>
      <c r="U3222" s="200" t="str">
        <f t="shared" si="1446"/>
        <v/>
      </c>
      <c r="V3222" s="112" t="str">
        <f t="shared" si="1450"/>
        <v/>
      </c>
      <c r="W3222" s="415" t="str">
        <f t="shared" si="1451"/>
        <v/>
      </c>
      <c r="Y3222" s="65" t="str">
        <f t="shared" si="1459"/>
        <v/>
      </c>
      <c r="Z3222" s="65" t="str">
        <f t="shared" si="1460"/>
        <v/>
      </c>
      <c r="AA3222" s="65" t="str">
        <f t="shared" si="1461"/>
        <v/>
      </c>
      <c r="AB3222" s="65" t="str">
        <f t="shared" si="1462"/>
        <v/>
      </c>
      <c r="AC3222" s="65" t="str">
        <f t="shared" si="1463"/>
        <v/>
      </c>
      <c r="AH3222" s="65" t="str">
        <f t="shared" si="1435"/>
        <v>189112125</v>
      </c>
      <c r="AI3222" s="65">
        <v>18911212</v>
      </c>
      <c r="AJ3222" s="65" t="s">
        <v>5369</v>
      </c>
      <c r="AK3222" s="65">
        <v>5</v>
      </c>
      <c r="AL3222" s="65" t="s">
        <v>3590</v>
      </c>
      <c r="AN3222" s="65" t="str">
        <f t="shared" si="1447"/>
        <v/>
      </c>
    </row>
    <row r="3223" spans="1:40" ht="16.8" customHeight="1" x14ac:dyDescent="0.25">
      <c r="A3223" s="384" t="s">
        <v>5378</v>
      </c>
      <c r="B3223" s="342" t="s">
        <v>0</v>
      </c>
      <c r="C3223" s="342">
        <v>0</v>
      </c>
      <c r="D3223" s="349">
        <f t="shared" si="1468"/>
        <v>0</v>
      </c>
      <c r="E3223" s="211">
        <f t="shared" si="1467"/>
        <v>18940911</v>
      </c>
      <c r="F3223" s="262">
        <v>6</v>
      </c>
      <c r="R3223" s="112" t="str">
        <f>IF(D3223="","", CONCATENATE("Update games set ", B3223, "= ",D3223," where game_id=", E3223))</f>
        <v>Update games set A= 0 where game_id=18940911</v>
      </c>
      <c r="S3223" s="112" t="str">
        <f t="shared" si="1448"/>
        <v/>
      </c>
      <c r="T3223" s="112" t="str">
        <f t="shared" si="1449"/>
        <v/>
      </c>
      <c r="U3223" s="200" t="str">
        <f t="shared" si="1446"/>
        <v/>
      </c>
      <c r="V3223" s="112" t="str">
        <f t="shared" si="1450"/>
        <v/>
      </c>
      <c r="W3223" s="415" t="str">
        <f t="shared" si="1451"/>
        <v/>
      </c>
      <c r="Y3223" s="65" t="str">
        <f t="shared" si="1459"/>
        <v/>
      </c>
      <c r="Z3223" s="65" t="str">
        <f t="shared" si="1460"/>
        <v/>
      </c>
      <c r="AA3223" s="65" t="str">
        <f t="shared" si="1461"/>
        <v/>
      </c>
      <c r="AB3223" s="65" t="str">
        <f t="shared" si="1462"/>
        <v/>
      </c>
      <c r="AC3223" s="65" t="str">
        <f t="shared" si="1463"/>
        <v/>
      </c>
      <c r="AH3223" s="65" t="str">
        <f t="shared" si="1435"/>
        <v>189112126</v>
      </c>
      <c r="AI3223" s="65">
        <v>18911212</v>
      </c>
      <c r="AJ3223" s="65" t="s">
        <v>5369</v>
      </c>
      <c r="AK3223" s="65">
        <v>6</v>
      </c>
      <c r="AL3223" s="65" t="s">
        <v>3468</v>
      </c>
      <c r="AN3223" s="65" t="str">
        <f t="shared" si="1447"/>
        <v/>
      </c>
    </row>
    <row r="3224" spans="1:40" ht="16.8" customHeight="1" x14ac:dyDescent="0.25">
      <c r="A3224" s="384" t="s">
        <v>5378</v>
      </c>
      <c r="B3224" s="342" t="s">
        <v>23</v>
      </c>
      <c r="D3224" s="334" t="str">
        <f t="shared" ref="D3224" si="1469">IF(C3224="",IF(D3222&gt;D3223,"'W'",IF(D3222=D3223,"'D'","'L'")),_xlfn.CONCAT("'",C3224,"'"))</f>
        <v>'W'</v>
      </c>
      <c r="E3224" s="211">
        <f t="shared" si="1467"/>
        <v>18940911</v>
      </c>
      <c r="F3224" s="262">
        <v>7</v>
      </c>
      <c r="R3224" s="112" t="str">
        <f>IF(D3224="","", CONCATENATE("Update games set ", B3224, "= ",D3224," where game_id=", E3224))</f>
        <v>Update games set Result= 'W' where game_id=18940911</v>
      </c>
      <c r="S3224" s="112" t="str">
        <f t="shared" si="1448"/>
        <v/>
      </c>
      <c r="T3224" s="112" t="str">
        <f t="shared" si="1449"/>
        <v/>
      </c>
      <c r="U3224" s="200" t="str">
        <f t="shared" si="1446"/>
        <v/>
      </c>
      <c r="V3224" s="112" t="str">
        <f t="shared" si="1450"/>
        <v/>
      </c>
      <c r="W3224" s="415" t="str">
        <f t="shared" si="1451"/>
        <v/>
      </c>
      <c r="Y3224" s="65" t="str">
        <f t="shared" si="1459"/>
        <v/>
      </c>
      <c r="Z3224" s="65" t="str">
        <f t="shared" si="1460"/>
        <v/>
      </c>
      <c r="AA3224" s="65" t="str">
        <f t="shared" si="1461"/>
        <v/>
      </c>
      <c r="AB3224" s="65" t="str">
        <f t="shared" si="1462"/>
        <v/>
      </c>
      <c r="AC3224" s="65" t="str">
        <f t="shared" si="1463"/>
        <v/>
      </c>
      <c r="AH3224" s="65" t="str">
        <f t="shared" si="1435"/>
        <v>189112127</v>
      </c>
      <c r="AI3224" s="65">
        <v>18911212</v>
      </c>
      <c r="AJ3224" s="65" t="s">
        <v>5369</v>
      </c>
      <c r="AK3224" s="65">
        <v>7</v>
      </c>
      <c r="AL3224" s="65" t="s">
        <v>3435</v>
      </c>
      <c r="AN3224" s="65" t="str">
        <f t="shared" si="1447"/>
        <v/>
      </c>
    </row>
    <row r="3225" spans="1:40" ht="16.8" customHeight="1" x14ac:dyDescent="0.25">
      <c r="A3225" s="384" t="s">
        <v>5378</v>
      </c>
      <c r="B3225" s="342" t="s">
        <v>768</v>
      </c>
      <c r="D3225" s="349" t="str">
        <f t="shared" ref="D3225:D3226" si="1470">IF(C3225="", "", C3225)</f>
        <v/>
      </c>
      <c r="E3225" s="211">
        <f t="shared" si="1467"/>
        <v>18940911</v>
      </c>
      <c r="F3225" s="262">
        <v>8</v>
      </c>
      <c r="R3225" s="112" t="str">
        <f>IF(D3225="","", CONCATENATE("Update games set ", B3225, "= ",D3225," where game_id=", E3225))</f>
        <v/>
      </c>
      <c r="S3225" s="112" t="str">
        <f t="shared" si="1448"/>
        <v/>
      </c>
      <c r="T3225" s="112" t="str">
        <f t="shared" si="1449"/>
        <v/>
      </c>
      <c r="U3225" s="200" t="str">
        <f t="shared" si="1446"/>
        <v/>
      </c>
      <c r="V3225" s="112" t="str">
        <f t="shared" si="1450"/>
        <v/>
      </c>
      <c r="W3225" s="415" t="str">
        <f t="shared" si="1451"/>
        <v/>
      </c>
      <c r="Y3225" s="65" t="str">
        <f t="shared" si="1459"/>
        <v/>
      </c>
      <c r="Z3225" s="65" t="str">
        <f t="shared" si="1460"/>
        <v/>
      </c>
      <c r="AA3225" s="65" t="str">
        <f t="shared" si="1461"/>
        <v/>
      </c>
      <c r="AB3225" s="65" t="str">
        <f t="shared" si="1462"/>
        <v/>
      </c>
      <c r="AC3225" s="65" t="str">
        <f t="shared" si="1463"/>
        <v/>
      </c>
      <c r="AH3225" s="65" t="str">
        <f t="shared" si="1435"/>
        <v>189112128</v>
      </c>
      <c r="AI3225" s="65">
        <v>18911212</v>
      </c>
      <c r="AJ3225" s="65" t="s">
        <v>5369</v>
      </c>
      <c r="AK3225" s="65">
        <v>8</v>
      </c>
      <c r="AL3225" s="65" t="s">
        <v>3653</v>
      </c>
      <c r="AN3225" s="65" t="str">
        <f t="shared" si="1447"/>
        <v/>
      </c>
    </row>
    <row r="3226" spans="1:40" ht="16.8" customHeight="1" x14ac:dyDescent="0.25">
      <c r="A3226" s="384" t="s">
        <v>5378</v>
      </c>
      <c r="B3226" s="342" t="s">
        <v>766</v>
      </c>
      <c r="D3226" s="349" t="str">
        <f t="shared" si="1470"/>
        <v/>
      </c>
      <c r="E3226" s="211">
        <f t="shared" si="1467"/>
        <v>18940911</v>
      </c>
      <c r="F3226" s="262">
        <v>9</v>
      </c>
      <c r="G3226" s="194"/>
      <c r="H3226" s="194"/>
      <c r="N3226" s="417"/>
      <c r="O3226" s="194"/>
      <c r="P3226" s="194"/>
      <c r="R3226" s="112" t="str">
        <f>IF(D3226="","", CONCATENATE("Update games set ", B3226, "= ",D3226," where game_id=", E3226))</f>
        <v/>
      </c>
      <c r="S3226" s="112" t="str">
        <f t="shared" si="1448"/>
        <v/>
      </c>
      <c r="T3226" s="112" t="str">
        <f t="shared" si="1449"/>
        <v/>
      </c>
      <c r="U3226" s="200" t="str">
        <f t="shared" si="1446"/>
        <v/>
      </c>
      <c r="V3226" s="112" t="str">
        <f t="shared" si="1450"/>
        <v/>
      </c>
      <c r="W3226" s="415" t="str">
        <f t="shared" si="1451"/>
        <v/>
      </c>
      <c r="Y3226" s="65" t="str">
        <f t="shared" si="1459"/>
        <v/>
      </c>
      <c r="Z3226" s="65" t="str">
        <f t="shared" si="1460"/>
        <v/>
      </c>
      <c r="AA3226" s="65" t="str">
        <f t="shared" si="1461"/>
        <v/>
      </c>
      <c r="AB3226" s="65" t="str">
        <f t="shared" si="1462"/>
        <v/>
      </c>
      <c r="AC3226" s="65" t="str">
        <f t="shared" si="1463"/>
        <v/>
      </c>
      <c r="AH3226" s="65" t="str">
        <f t="shared" si="1435"/>
        <v>189112129</v>
      </c>
      <c r="AI3226" s="65">
        <v>18911212</v>
      </c>
      <c r="AJ3226" s="65" t="s">
        <v>5369</v>
      </c>
      <c r="AK3226" s="65">
        <v>9</v>
      </c>
      <c r="AL3226" s="65" t="s">
        <v>2943</v>
      </c>
      <c r="AN3226" s="65" t="str">
        <f t="shared" si="1447"/>
        <v/>
      </c>
    </row>
    <row r="3227" spans="1:40" ht="16.8" customHeight="1" x14ac:dyDescent="0.25">
      <c r="A3227" s="384" t="s">
        <v>5378</v>
      </c>
      <c r="B3227" s="342" t="s">
        <v>753</v>
      </c>
      <c r="C3227" s="351"/>
      <c r="D3227" s="350" t="str">
        <f t="shared" ref="D3227" si="1471">IF(C3227="", "", CONCATENATE("'", C3227,"'"))</f>
        <v/>
      </c>
      <c r="E3227" s="211">
        <f t="shared" si="1467"/>
        <v>18940911</v>
      </c>
      <c r="F3227" s="262">
        <v>10</v>
      </c>
      <c r="G3227" s="194"/>
      <c r="N3227" s="417"/>
      <c r="O3227" s="194"/>
      <c r="P3227" s="194"/>
      <c r="R3227" s="112" t="str">
        <f>IF(D3227="","", CONCATENATE("Update games set ", B3227, "= ",D3227," where game_id=", E3227))</f>
        <v/>
      </c>
      <c r="S3227" s="112" t="str">
        <f t="shared" si="1448"/>
        <v/>
      </c>
      <c r="T3227" s="112" t="str">
        <f t="shared" si="1449"/>
        <v/>
      </c>
      <c r="U3227" s="200" t="str">
        <f t="shared" si="1446"/>
        <v/>
      </c>
      <c r="V3227" s="112" t="str">
        <f t="shared" si="1450"/>
        <v/>
      </c>
      <c r="W3227" s="415" t="str">
        <f t="shared" si="1451"/>
        <v/>
      </c>
      <c r="Y3227" s="65" t="str">
        <f t="shared" si="1459"/>
        <v/>
      </c>
      <c r="Z3227" s="65" t="str">
        <f t="shared" si="1460"/>
        <v/>
      </c>
      <c r="AA3227" s="65" t="str">
        <f t="shared" si="1461"/>
        <v/>
      </c>
      <c r="AB3227" s="65" t="str">
        <f t="shared" si="1462"/>
        <v/>
      </c>
      <c r="AC3227" s="65" t="str">
        <f t="shared" si="1463"/>
        <v/>
      </c>
      <c r="AH3227" s="65" t="str">
        <f t="shared" si="1435"/>
        <v>1891121210</v>
      </c>
      <c r="AI3227" s="65">
        <v>18911212</v>
      </c>
      <c r="AJ3227" s="65" t="s">
        <v>5369</v>
      </c>
      <c r="AK3227" s="65">
        <v>10</v>
      </c>
      <c r="AL3227" s="65" t="s">
        <v>3632</v>
      </c>
      <c r="AN3227" s="65" t="str">
        <f t="shared" si="1447"/>
        <v/>
      </c>
    </row>
    <row r="3228" spans="1:40" ht="16.8" customHeight="1" x14ac:dyDescent="0.25">
      <c r="A3228" s="384" t="s">
        <v>5378</v>
      </c>
      <c r="B3228" s="342" t="s">
        <v>746</v>
      </c>
      <c r="C3228" s="351" t="s">
        <v>5062</v>
      </c>
      <c r="D3228" s="334" t="str">
        <f>CONCATENATE("'", LEFT(E3228,4),"-",MID(E3228,5,2),"-", MID(E3228,7,2), " ", C3228,"'")</f>
        <v>'1894-09-11 15:00'</v>
      </c>
      <c r="E3228" s="211">
        <f t="shared" si="1467"/>
        <v>18940911</v>
      </c>
      <c r="F3228" s="262">
        <v>11</v>
      </c>
      <c r="R3228" s="112" t="str">
        <f>IF(D3228="","", CONCATENATE("Update games set ", B3228, "= ",D3228," where game_id=", E3228))</f>
        <v>Update games set Game_date= '1894-09-11 15:00' where game_id=18940911</v>
      </c>
      <c r="S3228" s="112" t="str">
        <f t="shared" si="1448"/>
        <v/>
      </c>
      <c r="T3228" s="112" t="str">
        <f t="shared" si="1449"/>
        <v/>
      </c>
      <c r="U3228" s="200" t="str">
        <f t="shared" si="1446"/>
        <v/>
      </c>
      <c r="V3228" s="112" t="str">
        <f t="shared" si="1450"/>
        <v/>
      </c>
      <c r="W3228" s="415" t="str">
        <f t="shared" si="1451"/>
        <v/>
      </c>
      <c r="Y3228" s="65" t="str">
        <f t="shared" si="1459"/>
        <v/>
      </c>
      <c r="Z3228" s="65" t="str">
        <f t="shared" si="1460"/>
        <v/>
      </c>
      <c r="AA3228" s="65" t="str">
        <f t="shared" si="1461"/>
        <v/>
      </c>
      <c r="AB3228" s="65" t="str">
        <f t="shared" si="1462"/>
        <v/>
      </c>
      <c r="AC3228" s="65" t="str">
        <f t="shared" si="1463"/>
        <v/>
      </c>
      <c r="AH3228" s="65" t="str">
        <f t="shared" si="1435"/>
        <v>1891121211</v>
      </c>
      <c r="AI3228" s="65">
        <v>18911212</v>
      </c>
      <c r="AJ3228" s="65" t="s">
        <v>5369</v>
      </c>
      <c r="AK3228" s="65">
        <v>11</v>
      </c>
      <c r="AL3228" s="65" t="s">
        <v>3314</v>
      </c>
      <c r="AN3228" s="65" t="str">
        <f t="shared" si="1447"/>
        <v/>
      </c>
    </row>
    <row r="3229" spans="1:40" ht="16.8" customHeight="1" x14ac:dyDescent="0.25">
      <c r="A3229" s="384" t="s">
        <v>5378</v>
      </c>
      <c r="B3229" s="342" t="s">
        <v>25</v>
      </c>
      <c r="D3229" s="350" t="str">
        <f t="shared" ref="D3229" si="1472">IF(C3229="", "", CONCATENATE("'", C3229,"'"))</f>
        <v/>
      </c>
      <c r="E3229" s="211">
        <f t="shared" si="1467"/>
        <v>18940911</v>
      </c>
      <c r="F3229" s="262">
        <v>12</v>
      </c>
      <c r="G3229" s="212"/>
      <c r="H3229" s="212"/>
      <c r="N3229" s="416"/>
      <c r="O3229" s="212"/>
      <c r="P3229" s="212"/>
      <c r="R3229" s="112" t="str">
        <f>IF(D3229="","", CONCATENATE("Update games set ", B3229, "= ",D3229," where game_id=", E3229))</f>
        <v/>
      </c>
      <c r="S3229" s="112" t="str">
        <f t="shared" si="1448"/>
        <v/>
      </c>
      <c r="T3229" s="112" t="str">
        <f t="shared" si="1449"/>
        <v/>
      </c>
      <c r="U3229" s="200" t="str">
        <f t="shared" si="1446"/>
        <v/>
      </c>
      <c r="V3229" s="112" t="str">
        <f t="shared" si="1450"/>
        <v/>
      </c>
      <c r="W3229" s="415" t="str">
        <f t="shared" si="1451"/>
        <v/>
      </c>
      <c r="Y3229" s="65" t="str">
        <f t="shared" si="1459"/>
        <v/>
      </c>
      <c r="Z3229" s="65" t="str">
        <f t="shared" si="1460"/>
        <v/>
      </c>
      <c r="AA3229" s="65" t="str">
        <f t="shared" si="1461"/>
        <v/>
      </c>
      <c r="AB3229" s="65" t="str">
        <f t="shared" si="1462"/>
        <v/>
      </c>
      <c r="AC3229" s="65" t="str">
        <f t="shared" si="1463"/>
        <v/>
      </c>
      <c r="AH3229" s="65" t="str">
        <f t="shared" si="1435"/>
        <v>1891121212</v>
      </c>
      <c r="AI3229" s="65">
        <v>18911212</v>
      </c>
      <c r="AJ3229" s="65" t="s">
        <v>5369</v>
      </c>
      <c r="AK3229" s="65">
        <v>12</v>
      </c>
      <c r="AL3229" s="65" t="s">
        <v>653</v>
      </c>
      <c r="AN3229" s="65" t="str">
        <f t="shared" si="1447"/>
        <v/>
      </c>
    </row>
    <row r="3230" spans="1:40" ht="16.8" customHeight="1" x14ac:dyDescent="0.25">
      <c r="A3230" s="384" t="s">
        <v>5378</v>
      </c>
      <c r="B3230" s="342" t="s">
        <v>475</v>
      </c>
      <c r="D3230" s="349" t="str">
        <f t="shared" ref="D3230" si="1473">IF(C3230="", "", C3230)</f>
        <v/>
      </c>
      <c r="E3230" s="211">
        <f t="shared" si="1467"/>
        <v>18940911</v>
      </c>
      <c r="F3230" s="262">
        <v>13</v>
      </c>
      <c r="R3230" s="112" t="str">
        <f>IF(D3230="","", CONCATENATE("Update games set ", B3230, "= ",D3230," where game_id=", E3230))</f>
        <v/>
      </c>
      <c r="S3230" s="112" t="str">
        <f t="shared" si="1448"/>
        <v/>
      </c>
      <c r="T3230" s="112" t="str">
        <f t="shared" si="1449"/>
        <v/>
      </c>
      <c r="U3230" s="200" t="str">
        <f t="shared" si="1446"/>
        <v/>
      </c>
      <c r="V3230" s="112" t="str">
        <f t="shared" si="1450"/>
        <v/>
      </c>
      <c r="W3230" s="415" t="str">
        <f t="shared" si="1451"/>
        <v/>
      </c>
      <c r="Y3230" s="65" t="str">
        <f t="shared" si="1459"/>
        <v/>
      </c>
      <c r="Z3230" s="65" t="str">
        <f t="shared" si="1460"/>
        <v/>
      </c>
      <c r="AA3230" s="65" t="str">
        <f t="shared" si="1461"/>
        <v/>
      </c>
      <c r="AB3230" s="65" t="str">
        <f t="shared" si="1462"/>
        <v/>
      </c>
      <c r="AC3230" s="65" t="str">
        <f t="shared" si="1463"/>
        <v/>
      </c>
      <c r="AH3230" s="65" t="str">
        <f t="shared" si="1435"/>
        <v>1891121213</v>
      </c>
      <c r="AI3230" s="65">
        <v>18911212</v>
      </c>
      <c r="AJ3230" s="65" t="s">
        <v>5369</v>
      </c>
      <c r="AK3230" s="65">
        <v>13</v>
      </c>
      <c r="AL3230" s="65" t="s">
        <v>653</v>
      </c>
      <c r="AN3230" s="65" t="str">
        <f t="shared" si="1447"/>
        <v/>
      </c>
    </row>
    <row r="3231" spans="1:40" ht="16.8" customHeight="1" x14ac:dyDescent="0.25">
      <c r="A3231" s="384" t="s">
        <v>5378</v>
      </c>
      <c r="B3231" s="342" t="s">
        <v>20</v>
      </c>
      <c r="D3231" s="350" t="str">
        <f t="shared" ref="D3231:D3232" si="1474">IF(C3231="", "", CONCATENATE("'", C3231,"'"))</f>
        <v/>
      </c>
      <c r="E3231" s="211">
        <f t="shared" si="1467"/>
        <v>18940911</v>
      </c>
      <c r="F3231" s="262">
        <v>14</v>
      </c>
      <c r="R3231" s="112" t="str">
        <f>IF(D3231="","", CONCATENATE("Update games set ", B3231, "= ",D3231," where game_id=", E3231))</f>
        <v/>
      </c>
      <c r="S3231" s="112" t="str">
        <f t="shared" si="1448"/>
        <v/>
      </c>
      <c r="T3231" s="112" t="str">
        <f t="shared" si="1449"/>
        <v/>
      </c>
      <c r="U3231" s="200" t="str">
        <f t="shared" si="1446"/>
        <v/>
      </c>
      <c r="V3231" s="112" t="str">
        <f t="shared" si="1450"/>
        <v/>
      </c>
      <c r="W3231" s="415" t="str">
        <f t="shared" si="1451"/>
        <v/>
      </c>
      <c r="Y3231" s="65" t="str">
        <f t="shared" si="1459"/>
        <v/>
      </c>
      <c r="Z3231" s="65" t="str">
        <f t="shared" si="1460"/>
        <v/>
      </c>
      <c r="AA3231" s="65" t="str">
        <f t="shared" si="1461"/>
        <v/>
      </c>
      <c r="AB3231" s="65" t="str">
        <f t="shared" si="1462"/>
        <v/>
      </c>
      <c r="AC3231" s="65" t="str">
        <f t="shared" si="1463"/>
        <v/>
      </c>
      <c r="AH3231" s="65" t="str">
        <f t="shared" si="1435"/>
        <v>1891121214</v>
      </c>
      <c r="AI3231" s="65">
        <v>18911212</v>
      </c>
      <c r="AJ3231" s="65" t="s">
        <v>5369</v>
      </c>
      <c r="AK3231" s="65">
        <v>14</v>
      </c>
      <c r="AL3231" s="65" t="s">
        <v>653</v>
      </c>
      <c r="AN3231" s="65" t="str">
        <f t="shared" si="1447"/>
        <v/>
      </c>
    </row>
    <row r="3232" spans="1:40" ht="16.8" customHeight="1" x14ac:dyDescent="0.25">
      <c r="A3232" s="384" t="s">
        <v>5378</v>
      </c>
      <c r="B3232" s="342" t="s">
        <v>4882</v>
      </c>
      <c r="C3232" s="342" t="str">
        <f>IF(C3231="", "", C3231)</f>
        <v/>
      </c>
      <c r="D3232" s="350" t="str">
        <f t="shared" si="1474"/>
        <v/>
      </c>
      <c r="E3232" s="211">
        <f t="shared" si="1467"/>
        <v>18940911</v>
      </c>
      <c r="F3232" s="262">
        <v>15</v>
      </c>
      <c r="R3232" s="112" t="str">
        <f>IF(D3232="","", CONCATENATE("Update games set ", B3232, "= ",D3232," where game_id=", E3232))</f>
        <v/>
      </c>
      <c r="S3232" s="112" t="str">
        <f t="shared" si="1448"/>
        <v/>
      </c>
      <c r="T3232" s="112" t="str">
        <f t="shared" si="1449"/>
        <v/>
      </c>
      <c r="U3232" s="200" t="str">
        <f t="shared" si="1446"/>
        <v/>
      </c>
      <c r="V3232" s="112" t="str">
        <f t="shared" si="1450"/>
        <v/>
      </c>
      <c r="W3232" s="415" t="str">
        <f t="shared" si="1451"/>
        <v/>
      </c>
      <c r="Y3232" s="65" t="str">
        <f t="shared" si="1459"/>
        <v/>
      </c>
      <c r="Z3232" s="65" t="str">
        <f t="shared" si="1460"/>
        <v/>
      </c>
      <c r="AA3232" s="65" t="str">
        <f t="shared" si="1461"/>
        <v/>
      </c>
      <c r="AB3232" s="65" t="str">
        <f t="shared" si="1462"/>
        <v/>
      </c>
      <c r="AC3232" s="65" t="str">
        <f t="shared" si="1463"/>
        <v/>
      </c>
      <c r="AH3232" s="65" t="str">
        <f t="shared" si="1435"/>
        <v>1891121215</v>
      </c>
      <c r="AI3232" s="65">
        <v>18911212</v>
      </c>
      <c r="AJ3232" s="65" t="s">
        <v>5369</v>
      </c>
      <c r="AK3232" s="65">
        <v>15</v>
      </c>
      <c r="AL3232" s="65" t="s">
        <v>653</v>
      </c>
      <c r="AN3232" s="65" t="str">
        <f t="shared" si="1447"/>
        <v/>
      </c>
    </row>
    <row r="3233" spans="1:40" s="126" customFormat="1" ht="16.8" customHeight="1" thickBot="1" x14ac:dyDescent="0.3">
      <c r="A3233" s="384" t="s">
        <v>5378</v>
      </c>
      <c r="B3233" s="116" t="s">
        <v>115</v>
      </c>
      <c r="C3233" s="352"/>
      <c r="D3233" s="370" t="str">
        <f t="shared" ref="D3233" si="1475">IF(MID(E3233,5,2)*1&gt;6,_xlfn.CONCAT("'",LEFT(E3233,4),"-",MID(E3233,3,2)+1,"'"),_xlfn.CONCAT("'",LEFT(E3233,4)-1,"-",MID(E3233,3,2),"'"))</f>
        <v>'1894-95'</v>
      </c>
      <c r="E3233" s="214">
        <f t="shared" si="1467"/>
        <v>18940911</v>
      </c>
      <c r="F3233" s="266">
        <v>16</v>
      </c>
      <c r="G3233" s="343"/>
      <c r="H3233" s="343"/>
      <c r="I3233" s="267"/>
      <c r="J3233" s="214"/>
      <c r="K3233" s="266"/>
      <c r="L3233" s="266"/>
      <c r="M3233" s="266"/>
      <c r="N3233" s="419"/>
      <c r="O3233" s="343"/>
      <c r="P3233" s="343"/>
      <c r="Q3233" s="346"/>
      <c r="R3233" s="112" t="str">
        <f>IF(D3233="","", CONCATENATE("Update games set ", B3233, "= ",D3233," where game_id=", E3233))</f>
        <v>Update games set Season= '1894-95' where game_id=18940911</v>
      </c>
      <c r="S3233" s="112" t="str">
        <f t="shared" si="1448"/>
        <v/>
      </c>
      <c r="T3233" s="112" t="str">
        <f t="shared" si="1449"/>
        <v/>
      </c>
      <c r="U3233" s="200" t="str">
        <f t="shared" si="1446"/>
        <v/>
      </c>
      <c r="V3233" s="112" t="str">
        <f t="shared" si="1450"/>
        <v/>
      </c>
      <c r="W3233" s="415" t="str">
        <f t="shared" si="1451"/>
        <v/>
      </c>
      <c r="X3233" s="240"/>
      <c r="Y3233" s="65" t="str">
        <f t="shared" si="1459"/>
        <v/>
      </c>
      <c r="Z3233" s="65" t="str">
        <f t="shared" si="1460"/>
        <v/>
      </c>
      <c r="AA3233" s="65" t="str">
        <f t="shared" si="1461"/>
        <v/>
      </c>
      <c r="AB3233" s="65" t="str">
        <f t="shared" si="1462"/>
        <v/>
      </c>
      <c r="AC3233" s="65" t="str">
        <f t="shared" si="1463"/>
        <v/>
      </c>
      <c r="AH3233" s="65" t="str">
        <f t="shared" si="1435"/>
        <v>1891121216</v>
      </c>
      <c r="AI3233" s="126">
        <v>18911212</v>
      </c>
      <c r="AJ3233" s="126" t="s">
        <v>5369</v>
      </c>
      <c r="AK3233" s="126">
        <v>16</v>
      </c>
      <c r="AL3233" s="126" t="s">
        <v>653</v>
      </c>
      <c r="AN3233" s="65" t="str">
        <f t="shared" si="1447"/>
        <v/>
      </c>
    </row>
    <row r="3234" spans="1:40" ht="15" thickTop="1" x14ac:dyDescent="0.25">
      <c r="A3234" s="384" t="s">
        <v>5378</v>
      </c>
      <c r="B3234" s="341" t="s">
        <v>22</v>
      </c>
      <c r="C3234" s="341" t="s">
        <v>5403</v>
      </c>
      <c r="D3234" s="341" t="str">
        <f t="shared" ref="D3234:D3237" si="1476">IF(C3234="", "", CONCATENATE("'", C3234,"'"))</f>
        <v>'Jardine's'</v>
      </c>
      <c r="E3234" s="211">
        <v>18940913</v>
      </c>
      <c r="F3234" s="262">
        <v>1</v>
      </c>
      <c r="G3234" s="211" t="s">
        <v>5382</v>
      </c>
      <c r="H3234" s="212"/>
      <c r="R3234" s="112" t="str">
        <f>IF(D3234="","", CONCATENATE("Update games set ", B3234, "= ",D3234," where game_id=", E3234))</f>
        <v>Update games set Opponent= 'Jardine's' where game_id=18940913</v>
      </c>
      <c r="S3234" s="112" t="str">
        <f t="shared" si="1448"/>
        <v>Update lineups set player_name = 'D Allsopp', raw_name = 'D Allsopp' where game_id = 18940913 and player_order = 1</v>
      </c>
      <c r="T3234" s="112" t="str">
        <f t="shared" si="1449"/>
        <v/>
      </c>
      <c r="U3234" s="200" t="str">
        <f t="shared" si="1446"/>
        <v/>
      </c>
      <c r="V3234" s="112" t="str">
        <f t="shared" si="1450"/>
        <v/>
      </c>
      <c r="W3234" s="415" t="str">
        <f t="shared" si="1451"/>
        <v/>
      </c>
      <c r="Y3234" s="65" t="str">
        <f t="shared" si="1459"/>
        <v/>
      </c>
      <c r="Z3234" s="65" t="str">
        <f t="shared" si="1460"/>
        <v/>
      </c>
      <c r="AA3234" s="65" t="str">
        <f t="shared" si="1461"/>
        <v/>
      </c>
      <c r="AB3234" s="65" t="str">
        <f t="shared" si="1462"/>
        <v/>
      </c>
      <c r="AC3234" s="65" t="str">
        <f t="shared" si="1463"/>
        <v/>
      </c>
      <c r="AH3234" s="65" t="str">
        <f t="shared" si="1435"/>
        <v>189112121</v>
      </c>
      <c r="AI3234" s="65">
        <v>18911212</v>
      </c>
      <c r="AJ3234" s="65" t="s">
        <v>5369</v>
      </c>
      <c r="AK3234" s="65">
        <v>1</v>
      </c>
      <c r="AL3234" s="65" t="s">
        <v>2039</v>
      </c>
      <c r="AN3234" s="65" t="str">
        <f t="shared" si="1447"/>
        <v>update games set source = 'The Nottingham Forest Football Scrapbook' where game_id = 18940913</v>
      </c>
    </row>
    <row r="3235" spans="1:40" ht="16.8" customHeight="1" x14ac:dyDescent="0.25">
      <c r="A3235" s="384" t="s">
        <v>5378</v>
      </c>
      <c r="B3235" s="342" t="s">
        <v>4979</v>
      </c>
      <c r="C3235" s="342" t="str">
        <f>IF(C3234="", "", C3234)</f>
        <v>Jardine's</v>
      </c>
      <c r="D3235" s="350" t="str">
        <f t="shared" si="1476"/>
        <v>'Jardine's'</v>
      </c>
      <c r="E3235" s="211">
        <f>E3234</f>
        <v>18940913</v>
      </c>
      <c r="F3235" s="262">
        <v>2</v>
      </c>
      <c r="G3235" s="211" t="s">
        <v>5404</v>
      </c>
      <c r="R3235" s="112" t="str">
        <f>IF(D3235="","", CONCATENATE("Update games set ", B3235, "= ",D3235," where game_id=", E3235))</f>
        <v>Update games set Opp_parent= 'Jardine's' where game_id=18940913</v>
      </c>
      <c r="S3235" s="112" t="str">
        <f t="shared" si="1448"/>
        <v>Update lineups set player_name = 'Murray', raw_name = 'Murray' where game_id = 18940913 and player_order = 2</v>
      </c>
      <c r="T3235" s="112" t="str">
        <f t="shared" si="1449"/>
        <v/>
      </c>
      <c r="U3235" s="200" t="str">
        <f t="shared" si="1446"/>
        <v/>
      </c>
      <c r="V3235" s="112" t="str">
        <f t="shared" si="1450"/>
        <v/>
      </c>
      <c r="W3235" s="415" t="str">
        <f t="shared" si="1451"/>
        <v/>
      </c>
      <c r="Y3235" s="65" t="str">
        <f t="shared" si="1459"/>
        <v/>
      </c>
      <c r="Z3235" s="65" t="str">
        <f t="shared" si="1460"/>
        <v/>
      </c>
      <c r="AA3235" s="65" t="str">
        <f t="shared" si="1461"/>
        <v/>
      </c>
      <c r="AB3235" s="65" t="str">
        <f t="shared" si="1462"/>
        <v/>
      </c>
      <c r="AC3235" s="65" t="str">
        <f t="shared" si="1463"/>
        <v/>
      </c>
      <c r="AH3235" s="65" t="str">
        <f t="shared" si="1435"/>
        <v>189112122</v>
      </c>
      <c r="AI3235" s="65">
        <v>18911212</v>
      </c>
      <c r="AJ3235" s="65" t="s">
        <v>5369</v>
      </c>
      <c r="AK3235" s="65">
        <v>2</v>
      </c>
      <c r="AL3235" s="65" t="s">
        <v>3572</v>
      </c>
      <c r="AN3235" s="65" t="str">
        <f t="shared" si="1447"/>
        <v/>
      </c>
    </row>
    <row r="3236" spans="1:40" ht="16.8" customHeight="1" x14ac:dyDescent="0.25">
      <c r="A3236" s="384" t="s">
        <v>5378</v>
      </c>
      <c r="B3236" s="342" t="s">
        <v>2653</v>
      </c>
      <c r="C3236" s="342" t="s">
        <v>663</v>
      </c>
      <c r="D3236" s="350" t="str">
        <f t="shared" si="1476"/>
        <v>'Friendly'</v>
      </c>
      <c r="E3236" s="211">
        <f t="shared" ref="E3236:E3249" si="1477">E3235</f>
        <v>18940913</v>
      </c>
      <c r="F3236" s="262">
        <v>3</v>
      </c>
      <c r="G3236" s="211" t="s">
        <v>5399</v>
      </c>
      <c r="R3236" s="112" t="str">
        <f>IF(D3236="","", CONCATENATE("Update games set ", B3236, "= ",D3236," where game_id=", E3236))</f>
        <v>Update games set Game_type= 'Friendly' where game_id=18940913</v>
      </c>
      <c r="S3236" s="112" t="str">
        <f t="shared" si="1448"/>
        <v>Update lineups set player_name = 'P McCracken', raw_name = 'P McCracken' where game_id = 18940913 and player_order = 3</v>
      </c>
      <c r="T3236" s="112" t="str">
        <f t="shared" si="1449"/>
        <v/>
      </c>
      <c r="U3236" s="200" t="str">
        <f t="shared" si="1446"/>
        <v/>
      </c>
      <c r="V3236" s="112" t="str">
        <f t="shared" si="1450"/>
        <v/>
      </c>
      <c r="W3236" s="415" t="str">
        <f t="shared" si="1451"/>
        <v/>
      </c>
      <c r="Y3236" s="65" t="str">
        <f t="shared" si="1459"/>
        <v/>
      </c>
      <c r="Z3236" s="65" t="str">
        <f t="shared" si="1460"/>
        <v/>
      </c>
      <c r="AA3236" s="65" t="str">
        <f t="shared" si="1461"/>
        <v/>
      </c>
      <c r="AB3236" s="65" t="str">
        <f t="shared" si="1462"/>
        <v/>
      </c>
      <c r="AC3236" s="65" t="str">
        <f t="shared" si="1463"/>
        <v/>
      </c>
      <c r="AH3236" s="65" t="str">
        <f t="shared" si="1435"/>
        <v>189112123</v>
      </c>
      <c r="AI3236" s="65">
        <v>18911212</v>
      </c>
      <c r="AJ3236" s="65" t="s">
        <v>5369</v>
      </c>
      <c r="AK3236" s="65">
        <v>3</v>
      </c>
      <c r="AL3236" s="65" t="s">
        <v>3596</v>
      </c>
      <c r="AN3236" s="65" t="str">
        <f t="shared" si="1447"/>
        <v/>
      </c>
    </row>
    <row r="3237" spans="1:40" ht="16.8" customHeight="1" x14ac:dyDescent="0.25">
      <c r="A3237" s="384" t="s">
        <v>5378</v>
      </c>
      <c r="B3237" s="342" t="s">
        <v>4978</v>
      </c>
      <c r="C3237" s="342" t="s">
        <v>5065</v>
      </c>
      <c r="D3237" s="350" t="str">
        <f t="shared" si="1476"/>
        <v>'H'</v>
      </c>
      <c r="E3237" s="211">
        <f t="shared" si="1477"/>
        <v>18940913</v>
      </c>
      <c r="F3237" s="262">
        <v>4</v>
      </c>
      <c r="G3237" s="211" t="s">
        <v>5405</v>
      </c>
      <c r="R3237" s="112" t="str">
        <f>IF(D3237="","", CONCATENATE("Update games set ", B3237, "= ",D3237," where game_id=", E3237))</f>
        <v>Update games set HAN= 'H' where game_id=18940913</v>
      </c>
      <c r="S3237" s="112" t="str">
        <f t="shared" si="1448"/>
        <v>Update lineups set player_name = 'P Goater', raw_name = 'P Goater' where game_id = 18940913 and player_order = 4</v>
      </c>
      <c r="T3237" s="112" t="str">
        <f t="shared" si="1449"/>
        <v/>
      </c>
      <c r="U3237" s="200" t="str">
        <f t="shared" si="1446"/>
        <v/>
      </c>
      <c r="V3237" s="112" t="str">
        <f t="shared" si="1450"/>
        <v/>
      </c>
      <c r="W3237" s="415" t="str">
        <f t="shared" si="1451"/>
        <v/>
      </c>
      <c r="Y3237" s="65" t="str">
        <f t="shared" si="1459"/>
        <v/>
      </c>
      <c r="Z3237" s="65" t="str">
        <f t="shared" si="1460"/>
        <v/>
      </c>
      <c r="AA3237" s="65" t="str">
        <f t="shared" si="1461"/>
        <v/>
      </c>
      <c r="AB3237" s="65" t="str">
        <f t="shared" si="1462"/>
        <v/>
      </c>
      <c r="AC3237" s="65" t="str">
        <f t="shared" si="1463"/>
        <v/>
      </c>
      <c r="AH3237" s="65" t="str">
        <f t="shared" si="1435"/>
        <v>189112124</v>
      </c>
      <c r="AI3237" s="65">
        <v>18911212</v>
      </c>
      <c r="AJ3237" s="65" t="s">
        <v>5369</v>
      </c>
      <c r="AK3237" s="65">
        <v>4</v>
      </c>
      <c r="AL3237" s="65" t="s">
        <v>3252</v>
      </c>
      <c r="AN3237" s="65" t="str">
        <f t="shared" si="1447"/>
        <v/>
      </c>
    </row>
    <row r="3238" spans="1:40" ht="16.8" customHeight="1" x14ac:dyDescent="0.25">
      <c r="A3238" s="384" t="s">
        <v>5378</v>
      </c>
      <c r="B3238" s="342" t="s">
        <v>5</v>
      </c>
      <c r="C3238" s="342">
        <v>7</v>
      </c>
      <c r="D3238" s="349">
        <f t="shared" ref="D3238:D3239" si="1478">IF(C3238="", "", C3238)</f>
        <v>7</v>
      </c>
      <c r="E3238" s="211">
        <f t="shared" si="1477"/>
        <v>18940913</v>
      </c>
      <c r="F3238" s="262">
        <v>5</v>
      </c>
      <c r="G3238" s="211" t="s">
        <v>5406</v>
      </c>
      <c r="R3238" s="112" t="str">
        <f>IF(D3238="","", CONCATENATE("Update games set ", B3238, "= ",D3238," where game_id=", E3238))</f>
        <v>Update games set F= 7 where game_id=18940913</v>
      </c>
      <c r="S3238" s="112" t="str">
        <f t="shared" si="1448"/>
        <v>Update lineups set player_name = 'Collins', raw_name = 'Collins' where game_id = 18940913 and player_order = 5</v>
      </c>
      <c r="T3238" s="112" t="str">
        <f t="shared" si="1449"/>
        <v/>
      </c>
      <c r="U3238" s="200" t="str">
        <f t="shared" si="1446"/>
        <v/>
      </c>
      <c r="V3238" s="112" t="str">
        <f t="shared" si="1450"/>
        <v/>
      </c>
      <c r="W3238" s="415" t="str">
        <f t="shared" si="1451"/>
        <v/>
      </c>
      <c r="Y3238" s="65" t="str">
        <f t="shared" si="1459"/>
        <v/>
      </c>
      <c r="Z3238" s="65" t="str">
        <f t="shared" si="1460"/>
        <v/>
      </c>
      <c r="AA3238" s="65" t="str">
        <f t="shared" si="1461"/>
        <v/>
      </c>
      <c r="AB3238" s="65" t="str">
        <f t="shared" si="1462"/>
        <v/>
      </c>
      <c r="AC3238" s="65" t="str">
        <f t="shared" si="1463"/>
        <v/>
      </c>
      <c r="AH3238" s="65" t="str">
        <f t="shared" si="1435"/>
        <v>189112125</v>
      </c>
      <c r="AI3238" s="65">
        <v>18911212</v>
      </c>
      <c r="AJ3238" s="65" t="s">
        <v>5369</v>
      </c>
      <c r="AK3238" s="65">
        <v>5</v>
      </c>
      <c r="AL3238" s="65" t="s">
        <v>3590</v>
      </c>
      <c r="AN3238" s="65" t="str">
        <f t="shared" si="1447"/>
        <v/>
      </c>
    </row>
    <row r="3239" spans="1:40" ht="16.8" customHeight="1" x14ac:dyDescent="0.25">
      <c r="A3239" s="384" t="s">
        <v>5378</v>
      </c>
      <c r="B3239" s="342" t="s">
        <v>0</v>
      </c>
      <c r="C3239" s="342">
        <v>0</v>
      </c>
      <c r="D3239" s="349">
        <f t="shared" si="1478"/>
        <v>0</v>
      </c>
      <c r="E3239" s="211">
        <f t="shared" si="1477"/>
        <v>18940913</v>
      </c>
      <c r="F3239" s="262">
        <v>6</v>
      </c>
      <c r="G3239" s="211" t="s">
        <v>2022</v>
      </c>
      <c r="R3239" s="112" t="str">
        <f>IF(D3239="","", CONCATENATE("Update games set ", B3239, "= ",D3239," where game_id=", E3239))</f>
        <v>Update games set A= 0 where game_id=18940913</v>
      </c>
      <c r="S3239" s="112" t="str">
        <f t="shared" si="1448"/>
        <v>Update lineups set player_name = 'Pike', raw_name = 'Pike' where game_id = 18940913 and player_order = 6</v>
      </c>
      <c r="T3239" s="112" t="str">
        <f t="shared" si="1449"/>
        <v/>
      </c>
      <c r="U3239" s="200" t="str">
        <f t="shared" si="1446"/>
        <v/>
      </c>
      <c r="V3239" s="112" t="str">
        <f t="shared" si="1450"/>
        <v/>
      </c>
      <c r="W3239" s="415" t="str">
        <f t="shared" si="1451"/>
        <v/>
      </c>
      <c r="Y3239" s="65" t="str">
        <f t="shared" si="1459"/>
        <v/>
      </c>
      <c r="Z3239" s="65" t="str">
        <f t="shared" si="1460"/>
        <v/>
      </c>
      <c r="AA3239" s="65" t="str">
        <f t="shared" si="1461"/>
        <v/>
      </c>
      <c r="AB3239" s="65" t="str">
        <f t="shared" si="1462"/>
        <v/>
      </c>
      <c r="AC3239" s="65" t="str">
        <f t="shared" si="1463"/>
        <v/>
      </c>
      <c r="AH3239" s="65" t="str">
        <f t="shared" si="1435"/>
        <v>189112126</v>
      </c>
      <c r="AI3239" s="65">
        <v>18911212</v>
      </c>
      <c r="AJ3239" s="65" t="s">
        <v>5369</v>
      </c>
      <c r="AK3239" s="65">
        <v>6</v>
      </c>
      <c r="AL3239" s="65" t="s">
        <v>3468</v>
      </c>
      <c r="AN3239" s="65" t="str">
        <f t="shared" si="1447"/>
        <v/>
      </c>
    </row>
    <row r="3240" spans="1:40" ht="16.8" customHeight="1" x14ac:dyDescent="0.25">
      <c r="A3240" s="384" t="s">
        <v>5378</v>
      </c>
      <c r="B3240" s="342" t="s">
        <v>23</v>
      </c>
      <c r="D3240" s="334" t="str">
        <f t="shared" ref="D3240" si="1479">IF(C3240="",IF(D3238&gt;D3239,"'W'",IF(D3238=D3239,"'D'","'L'")),_xlfn.CONCAT("'",C3240,"'"))</f>
        <v>'W'</v>
      </c>
      <c r="E3240" s="211">
        <f t="shared" si="1477"/>
        <v>18940913</v>
      </c>
      <c r="F3240" s="262">
        <v>7</v>
      </c>
      <c r="G3240" s="211" t="s">
        <v>2094</v>
      </c>
      <c r="R3240" s="112" t="str">
        <f>IF(D3240="","", CONCATENATE("Update games set ", B3240, "= ",D3240," where game_id=", E3240))</f>
        <v>Update games set Result= 'W' where game_id=18940913</v>
      </c>
      <c r="S3240" s="112" t="str">
        <f t="shared" si="1448"/>
        <v>Update lineups set player_name = 'Hancock', raw_name = 'Hancock' where game_id = 18940913 and player_order = 7</v>
      </c>
      <c r="T3240" s="112" t="str">
        <f t="shared" si="1449"/>
        <v/>
      </c>
      <c r="U3240" s="200" t="str">
        <f t="shared" si="1446"/>
        <v/>
      </c>
      <c r="V3240" s="112" t="str">
        <f t="shared" si="1450"/>
        <v/>
      </c>
      <c r="W3240" s="415" t="str">
        <f t="shared" si="1451"/>
        <v/>
      </c>
      <c r="Y3240" s="65" t="str">
        <f t="shared" si="1459"/>
        <v/>
      </c>
      <c r="Z3240" s="65" t="str">
        <f t="shared" si="1460"/>
        <v/>
      </c>
      <c r="AA3240" s="65" t="str">
        <f t="shared" si="1461"/>
        <v/>
      </c>
      <c r="AB3240" s="65" t="str">
        <f t="shared" si="1462"/>
        <v/>
      </c>
      <c r="AC3240" s="65" t="str">
        <f t="shared" si="1463"/>
        <v/>
      </c>
      <c r="AH3240" s="65" t="str">
        <f t="shared" si="1435"/>
        <v>189112127</v>
      </c>
      <c r="AI3240" s="65">
        <v>18911212</v>
      </c>
      <c r="AJ3240" s="65" t="s">
        <v>5369</v>
      </c>
      <c r="AK3240" s="65">
        <v>7</v>
      </c>
      <c r="AL3240" s="65" t="s">
        <v>3435</v>
      </c>
      <c r="AN3240" s="65" t="str">
        <f t="shared" si="1447"/>
        <v/>
      </c>
    </row>
    <row r="3241" spans="1:40" ht="16.8" customHeight="1" x14ac:dyDescent="0.25">
      <c r="A3241" s="384" t="s">
        <v>5378</v>
      </c>
      <c r="B3241" s="342" t="s">
        <v>768</v>
      </c>
      <c r="D3241" s="349" t="str">
        <f t="shared" ref="D3241:D3242" si="1480">IF(C3241="", "", C3241)</f>
        <v/>
      </c>
      <c r="E3241" s="211">
        <f t="shared" si="1477"/>
        <v>18940913</v>
      </c>
      <c r="F3241" s="262">
        <v>8</v>
      </c>
      <c r="G3241" s="211" t="s">
        <v>5407</v>
      </c>
      <c r="R3241" s="112" t="str">
        <f>IF(D3241="","", CONCATENATE("Update games set ", B3241, "= ",D3241," where game_id=", E3241))</f>
        <v/>
      </c>
      <c r="S3241" s="112" t="str">
        <f t="shared" si="1448"/>
        <v>Update lineups set player_name = 'Beresford', raw_name = 'Beresford' where game_id = 18940913 and player_order = 8</v>
      </c>
      <c r="T3241" s="112" t="str">
        <f t="shared" si="1449"/>
        <v/>
      </c>
      <c r="U3241" s="200" t="str">
        <f t="shared" si="1446"/>
        <v/>
      </c>
      <c r="V3241" s="112" t="str">
        <f t="shared" si="1450"/>
        <v/>
      </c>
      <c r="W3241" s="415" t="str">
        <f t="shared" si="1451"/>
        <v/>
      </c>
      <c r="Y3241" s="65" t="str">
        <f t="shared" si="1459"/>
        <v/>
      </c>
      <c r="Z3241" s="65" t="str">
        <f t="shared" si="1460"/>
        <v/>
      </c>
      <c r="AA3241" s="65" t="str">
        <f t="shared" si="1461"/>
        <v/>
      </c>
      <c r="AB3241" s="65" t="str">
        <f t="shared" si="1462"/>
        <v/>
      </c>
      <c r="AC3241" s="65" t="str">
        <f t="shared" si="1463"/>
        <v/>
      </c>
      <c r="AH3241" s="65" t="str">
        <f t="shared" si="1435"/>
        <v>189112128</v>
      </c>
      <c r="AI3241" s="65">
        <v>18911212</v>
      </c>
      <c r="AJ3241" s="65" t="s">
        <v>5369</v>
      </c>
      <c r="AK3241" s="65">
        <v>8</v>
      </c>
      <c r="AL3241" s="65" t="s">
        <v>3653</v>
      </c>
      <c r="AN3241" s="65" t="str">
        <f t="shared" si="1447"/>
        <v/>
      </c>
    </row>
    <row r="3242" spans="1:40" ht="16.8" customHeight="1" x14ac:dyDescent="0.25">
      <c r="A3242" s="384" t="s">
        <v>5378</v>
      </c>
      <c r="B3242" s="342" t="s">
        <v>766</v>
      </c>
      <c r="D3242" s="349" t="str">
        <f t="shared" si="1480"/>
        <v/>
      </c>
      <c r="E3242" s="211">
        <f t="shared" si="1477"/>
        <v>18940913</v>
      </c>
      <c r="F3242" s="262">
        <v>9</v>
      </c>
      <c r="G3242" s="194" t="s">
        <v>4788</v>
      </c>
      <c r="H3242" s="194"/>
      <c r="N3242" s="417"/>
      <c r="O3242" s="194"/>
      <c r="P3242" s="194"/>
      <c r="R3242" s="112" t="str">
        <f>IF(D3242="","", CONCATENATE("Update games set ", B3242, "= ",D3242," where game_id=", E3242))</f>
        <v/>
      </c>
      <c r="S3242" s="112" t="str">
        <f t="shared" si="1448"/>
        <v>Update lineups set player_name = 'Hardy', raw_name = 'Hardy' where game_id = 18940913 and player_order = 9</v>
      </c>
      <c r="T3242" s="112" t="str">
        <f t="shared" si="1449"/>
        <v/>
      </c>
      <c r="U3242" s="200" t="str">
        <f t="shared" si="1446"/>
        <v/>
      </c>
      <c r="V3242" s="112" t="str">
        <f t="shared" si="1450"/>
        <v/>
      </c>
      <c r="W3242" s="415" t="str">
        <f t="shared" si="1451"/>
        <v/>
      </c>
      <c r="Y3242" s="65" t="str">
        <f t="shared" si="1459"/>
        <v/>
      </c>
      <c r="Z3242" s="65" t="str">
        <f t="shared" si="1460"/>
        <v/>
      </c>
      <c r="AA3242" s="65" t="str">
        <f t="shared" si="1461"/>
        <v/>
      </c>
      <c r="AB3242" s="65" t="str">
        <f t="shared" si="1462"/>
        <v/>
      </c>
      <c r="AC3242" s="65" t="str">
        <f t="shared" si="1463"/>
        <v/>
      </c>
      <c r="AH3242" s="65" t="str">
        <f t="shared" si="1435"/>
        <v>189112129</v>
      </c>
      <c r="AI3242" s="65">
        <v>18911212</v>
      </c>
      <c r="AJ3242" s="65" t="s">
        <v>5369</v>
      </c>
      <c r="AK3242" s="65">
        <v>9</v>
      </c>
      <c r="AL3242" s="65" t="s">
        <v>2943</v>
      </c>
      <c r="AN3242" s="65" t="str">
        <f t="shared" si="1447"/>
        <v/>
      </c>
    </row>
    <row r="3243" spans="1:40" ht="16.8" customHeight="1" x14ac:dyDescent="0.25">
      <c r="A3243" s="384" t="s">
        <v>5378</v>
      </c>
      <c r="B3243" s="342" t="s">
        <v>753</v>
      </c>
      <c r="C3243" s="351"/>
      <c r="D3243" s="350" t="str">
        <f t="shared" ref="D3243" si="1481">IF(C3243="", "", CONCATENATE("'", C3243,"'"))</f>
        <v/>
      </c>
      <c r="E3243" s="211">
        <f t="shared" si="1477"/>
        <v>18940913</v>
      </c>
      <c r="F3243" s="262">
        <v>10</v>
      </c>
      <c r="G3243" s="194" t="s">
        <v>2029</v>
      </c>
      <c r="N3243" s="417"/>
      <c r="O3243" s="194"/>
      <c r="P3243" s="194"/>
      <c r="R3243" s="112" t="str">
        <f>IF(D3243="","", CONCATENATE("Update games set ", B3243, "= ",D3243," where game_id=", E3243))</f>
        <v/>
      </c>
      <c r="S3243" s="112" t="str">
        <f t="shared" si="1448"/>
        <v>Update lineups set player_name = 'Jeacock', raw_name = 'Jeacock' where game_id = 18940913 and player_order = 10</v>
      </c>
      <c r="T3243" s="112" t="str">
        <f t="shared" si="1449"/>
        <v/>
      </c>
      <c r="U3243" s="200" t="str">
        <f t="shared" si="1446"/>
        <v/>
      </c>
      <c r="V3243" s="112" t="str">
        <f t="shared" si="1450"/>
        <v/>
      </c>
      <c r="W3243" s="415" t="str">
        <f t="shared" si="1451"/>
        <v/>
      </c>
      <c r="Y3243" s="65" t="str">
        <f t="shared" si="1459"/>
        <v/>
      </c>
      <c r="Z3243" s="65" t="str">
        <f t="shared" si="1460"/>
        <v/>
      </c>
      <c r="AA3243" s="65" t="str">
        <f t="shared" si="1461"/>
        <v/>
      </c>
      <c r="AB3243" s="65" t="str">
        <f t="shared" si="1462"/>
        <v/>
      </c>
      <c r="AC3243" s="65" t="str">
        <f t="shared" si="1463"/>
        <v/>
      </c>
      <c r="AH3243" s="65" t="str">
        <f t="shared" si="1435"/>
        <v>1891121210</v>
      </c>
      <c r="AI3243" s="65">
        <v>18911212</v>
      </c>
      <c r="AJ3243" s="65" t="s">
        <v>5369</v>
      </c>
      <c r="AK3243" s="65">
        <v>10</v>
      </c>
      <c r="AL3243" s="65" t="s">
        <v>3632</v>
      </c>
      <c r="AN3243" s="65" t="str">
        <f t="shared" si="1447"/>
        <v/>
      </c>
    </row>
    <row r="3244" spans="1:40" ht="16.8" customHeight="1" x14ac:dyDescent="0.25">
      <c r="A3244" s="384" t="s">
        <v>5378</v>
      </c>
      <c r="B3244" s="342" t="s">
        <v>746</v>
      </c>
      <c r="C3244" s="351" t="s">
        <v>5062</v>
      </c>
      <c r="D3244" s="334" t="str">
        <f>CONCATENATE("'", LEFT(E3244,4),"-",MID(E3244,5,2),"-", MID(E3244,7,2), " ", C3244,"'")</f>
        <v>'1894-09-13 15:00'</v>
      </c>
      <c r="E3244" s="211">
        <f t="shared" si="1477"/>
        <v>18940913</v>
      </c>
      <c r="F3244" s="262">
        <v>11</v>
      </c>
      <c r="R3244" s="112" t="str">
        <f>IF(D3244="","", CONCATENATE("Update games set ", B3244, "= ",D3244," where game_id=", E3244))</f>
        <v>Update games set Game_date= '1894-09-13 15:00' where game_id=18940913</v>
      </c>
      <c r="S3244" s="112" t="str">
        <f t="shared" si="1448"/>
        <v/>
      </c>
      <c r="T3244" s="112" t="str">
        <f t="shared" si="1449"/>
        <v/>
      </c>
      <c r="U3244" s="200" t="str">
        <f t="shared" si="1446"/>
        <v/>
      </c>
      <c r="V3244" s="112" t="str">
        <f t="shared" si="1450"/>
        <v/>
      </c>
      <c r="W3244" s="415" t="str">
        <f t="shared" si="1451"/>
        <v/>
      </c>
      <c r="Y3244" s="65" t="str">
        <f t="shared" si="1459"/>
        <v/>
      </c>
      <c r="Z3244" s="65" t="str">
        <f t="shared" si="1460"/>
        <v/>
      </c>
      <c r="AA3244" s="65" t="str">
        <f t="shared" si="1461"/>
        <v/>
      </c>
      <c r="AB3244" s="65" t="str">
        <f t="shared" si="1462"/>
        <v/>
      </c>
      <c r="AC3244" s="65" t="str">
        <f t="shared" si="1463"/>
        <v/>
      </c>
      <c r="AH3244" s="65" t="str">
        <f t="shared" si="1435"/>
        <v>1891121211</v>
      </c>
      <c r="AI3244" s="65">
        <v>18911212</v>
      </c>
      <c r="AJ3244" s="65" t="s">
        <v>5369</v>
      </c>
      <c r="AK3244" s="65">
        <v>11</v>
      </c>
      <c r="AL3244" s="65" t="s">
        <v>3314</v>
      </c>
      <c r="AN3244" s="65" t="str">
        <f t="shared" si="1447"/>
        <v/>
      </c>
    </row>
    <row r="3245" spans="1:40" ht="16.8" customHeight="1" x14ac:dyDescent="0.25">
      <c r="A3245" s="384" t="s">
        <v>5378</v>
      </c>
      <c r="B3245" s="342" t="s">
        <v>25</v>
      </c>
      <c r="D3245" s="350" t="str">
        <f t="shared" ref="D3245" si="1482">IF(C3245="", "", CONCATENATE("'", C3245,"'"))</f>
        <v/>
      </c>
      <c r="E3245" s="211">
        <f t="shared" si="1477"/>
        <v>18940913</v>
      </c>
      <c r="F3245" s="262">
        <v>12</v>
      </c>
      <c r="G3245" s="212"/>
      <c r="H3245" s="212"/>
      <c r="N3245" s="416"/>
      <c r="O3245" s="212"/>
      <c r="P3245" s="212"/>
      <c r="R3245" s="112" t="str">
        <f>IF(D3245="","", CONCATENATE("Update games set ", B3245, "= ",D3245," where game_id=", E3245))</f>
        <v/>
      </c>
      <c r="S3245" s="112" t="str">
        <f t="shared" si="1448"/>
        <v/>
      </c>
      <c r="T3245" s="112" t="str">
        <f t="shared" si="1449"/>
        <v/>
      </c>
      <c r="U3245" s="200" t="str">
        <f t="shared" si="1446"/>
        <v/>
      </c>
      <c r="V3245" s="112" t="str">
        <f t="shared" si="1450"/>
        <v/>
      </c>
      <c r="W3245" s="415" t="str">
        <f t="shared" si="1451"/>
        <v/>
      </c>
      <c r="Y3245" s="65" t="str">
        <f t="shared" si="1459"/>
        <v/>
      </c>
      <c r="Z3245" s="65" t="str">
        <f t="shared" si="1460"/>
        <v/>
      </c>
      <c r="AA3245" s="65" t="str">
        <f t="shared" si="1461"/>
        <v/>
      </c>
      <c r="AB3245" s="65" t="str">
        <f t="shared" si="1462"/>
        <v/>
      </c>
      <c r="AC3245" s="65" t="str">
        <f t="shared" si="1463"/>
        <v/>
      </c>
      <c r="AH3245" s="65" t="str">
        <f t="shared" si="1435"/>
        <v>1891121212</v>
      </c>
      <c r="AI3245" s="65">
        <v>18911212</v>
      </c>
      <c r="AJ3245" s="65" t="s">
        <v>5369</v>
      </c>
      <c r="AK3245" s="65">
        <v>12</v>
      </c>
      <c r="AL3245" s="65" t="s">
        <v>653</v>
      </c>
      <c r="AN3245" s="65" t="str">
        <f t="shared" si="1447"/>
        <v/>
      </c>
    </row>
    <row r="3246" spans="1:40" ht="16.8" customHeight="1" x14ac:dyDescent="0.25">
      <c r="A3246" s="384" t="s">
        <v>5378</v>
      </c>
      <c r="B3246" s="342" t="s">
        <v>475</v>
      </c>
      <c r="D3246" s="349" t="str">
        <f t="shared" ref="D3246" si="1483">IF(C3246="", "", C3246)</f>
        <v/>
      </c>
      <c r="E3246" s="211">
        <f t="shared" si="1477"/>
        <v>18940913</v>
      </c>
      <c r="F3246" s="262">
        <v>13</v>
      </c>
      <c r="R3246" s="112" t="str">
        <f>IF(D3246="","", CONCATENATE("Update games set ", B3246, "= ",D3246," where game_id=", E3246))</f>
        <v/>
      </c>
      <c r="S3246" s="112" t="str">
        <f t="shared" si="1448"/>
        <v/>
      </c>
      <c r="T3246" s="112" t="str">
        <f t="shared" si="1449"/>
        <v/>
      </c>
      <c r="U3246" s="200" t="str">
        <f t="shared" si="1446"/>
        <v/>
      </c>
      <c r="V3246" s="112" t="str">
        <f t="shared" si="1450"/>
        <v/>
      </c>
      <c r="W3246" s="415" t="str">
        <f t="shared" si="1451"/>
        <v/>
      </c>
      <c r="Y3246" s="65" t="str">
        <f t="shared" si="1459"/>
        <v/>
      </c>
      <c r="Z3246" s="65" t="str">
        <f t="shared" si="1460"/>
        <v/>
      </c>
      <c r="AA3246" s="65" t="str">
        <f t="shared" si="1461"/>
        <v/>
      </c>
      <c r="AB3246" s="65" t="str">
        <f t="shared" si="1462"/>
        <v/>
      </c>
      <c r="AC3246" s="65" t="str">
        <f t="shared" si="1463"/>
        <v/>
      </c>
      <c r="AH3246" s="65" t="str">
        <f t="shared" si="1435"/>
        <v>1891121213</v>
      </c>
      <c r="AI3246" s="65">
        <v>18911212</v>
      </c>
      <c r="AJ3246" s="65" t="s">
        <v>5369</v>
      </c>
      <c r="AK3246" s="65">
        <v>13</v>
      </c>
      <c r="AL3246" s="65" t="s">
        <v>653</v>
      </c>
      <c r="AN3246" s="65" t="str">
        <f t="shared" si="1447"/>
        <v/>
      </c>
    </row>
    <row r="3247" spans="1:40" ht="16.8" customHeight="1" x14ac:dyDescent="0.25">
      <c r="A3247" s="384" t="s">
        <v>5378</v>
      </c>
      <c r="B3247" s="342" t="s">
        <v>20</v>
      </c>
      <c r="C3247" s="342" t="s">
        <v>470</v>
      </c>
      <c r="D3247" s="350" t="str">
        <f t="shared" ref="D3247:D3248" si="1484">IF(C3247="", "", CONCATENATE("'", C3247,"'"))</f>
        <v>'Town Ground'</v>
      </c>
      <c r="E3247" s="211">
        <f t="shared" si="1477"/>
        <v>18940913</v>
      </c>
      <c r="F3247" s="262">
        <v>14</v>
      </c>
      <c r="R3247" s="112" t="str">
        <f>IF(D3247="","", CONCATENATE("Update games set ", B3247, "= ",D3247," where game_id=", E3247))</f>
        <v>Update games set Ground= 'Town Ground' where game_id=18940913</v>
      </c>
      <c r="S3247" s="112" t="str">
        <f t="shared" si="1448"/>
        <v/>
      </c>
      <c r="T3247" s="112" t="str">
        <f t="shared" si="1449"/>
        <v/>
      </c>
      <c r="U3247" s="200" t="str">
        <f t="shared" si="1446"/>
        <v/>
      </c>
      <c r="V3247" s="112" t="str">
        <f t="shared" si="1450"/>
        <v/>
      </c>
      <c r="W3247" s="415" t="str">
        <f t="shared" si="1451"/>
        <v/>
      </c>
      <c r="Y3247" s="65" t="str">
        <f t="shared" si="1459"/>
        <v/>
      </c>
      <c r="Z3247" s="65" t="str">
        <f t="shared" si="1460"/>
        <v/>
      </c>
      <c r="AA3247" s="65" t="str">
        <f t="shared" si="1461"/>
        <v/>
      </c>
      <c r="AB3247" s="65" t="str">
        <f t="shared" si="1462"/>
        <v/>
      </c>
      <c r="AC3247" s="65" t="str">
        <f t="shared" si="1463"/>
        <v/>
      </c>
      <c r="AH3247" s="65" t="str">
        <f t="shared" si="1435"/>
        <v>1891121214</v>
      </c>
      <c r="AI3247" s="65">
        <v>18911212</v>
      </c>
      <c r="AJ3247" s="65" t="s">
        <v>5369</v>
      </c>
      <c r="AK3247" s="65">
        <v>14</v>
      </c>
      <c r="AL3247" s="65" t="s">
        <v>653</v>
      </c>
      <c r="AN3247" s="65" t="str">
        <f t="shared" si="1447"/>
        <v/>
      </c>
    </row>
    <row r="3248" spans="1:40" ht="16.8" customHeight="1" x14ac:dyDescent="0.25">
      <c r="A3248" s="384" t="s">
        <v>5378</v>
      </c>
      <c r="B3248" s="342" t="s">
        <v>4882</v>
      </c>
      <c r="C3248" s="342" t="str">
        <f>IF(C3247="", "", C3247)</f>
        <v>Town Ground</v>
      </c>
      <c r="D3248" s="350" t="str">
        <f t="shared" si="1484"/>
        <v>'Town Ground'</v>
      </c>
      <c r="E3248" s="211">
        <f t="shared" si="1477"/>
        <v>18940913</v>
      </c>
      <c r="F3248" s="262">
        <v>15</v>
      </c>
      <c r="R3248" s="112" t="str">
        <f>IF(D3248="","", CONCATENATE("Update games set ", B3248, "= ",D3248," where game_id=", E3248))</f>
        <v>Update games set Ground_parent= 'Town Ground' where game_id=18940913</v>
      </c>
      <c r="S3248" s="112" t="str">
        <f t="shared" si="1448"/>
        <v/>
      </c>
      <c r="T3248" s="112" t="str">
        <f t="shared" si="1449"/>
        <v/>
      </c>
      <c r="U3248" s="200" t="str">
        <f t="shared" si="1446"/>
        <v/>
      </c>
      <c r="V3248" s="112" t="str">
        <f t="shared" si="1450"/>
        <v/>
      </c>
      <c r="W3248" s="415" t="str">
        <f t="shared" si="1451"/>
        <v/>
      </c>
      <c r="Y3248" s="65" t="str">
        <f t="shared" si="1459"/>
        <v/>
      </c>
      <c r="Z3248" s="65" t="str">
        <f t="shared" si="1460"/>
        <v/>
      </c>
      <c r="AA3248" s="65" t="str">
        <f t="shared" si="1461"/>
        <v/>
      </c>
      <c r="AB3248" s="65" t="str">
        <f t="shared" si="1462"/>
        <v/>
      </c>
      <c r="AC3248" s="65" t="str">
        <f t="shared" si="1463"/>
        <v/>
      </c>
      <c r="AH3248" s="65" t="str">
        <f t="shared" si="1435"/>
        <v>1891121215</v>
      </c>
      <c r="AI3248" s="65">
        <v>18911212</v>
      </c>
      <c r="AJ3248" s="65" t="s">
        <v>5369</v>
      </c>
      <c r="AK3248" s="65">
        <v>15</v>
      </c>
      <c r="AL3248" s="65" t="s">
        <v>653</v>
      </c>
      <c r="AN3248" s="65" t="str">
        <f t="shared" si="1447"/>
        <v/>
      </c>
    </row>
    <row r="3249" spans="1:40" s="126" customFormat="1" ht="16.8" customHeight="1" thickBot="1" x14ac:dyDescent="0.3">
      <c r="A3249" s="384" t="s">
        <v>5378</v>
      </c>
      <c r="B3249" s="116" t="s">
        <v>115</v>
      </c>
      <c r="C3249" s="352"/>
      <c r="D3249" s="370" t="str">
        <f t="shared" ref="D3249" si="1485">IF(MID(E3249,5,2)*1&gt;6,_xlfn.CONCAT("'",LEFT(E3249,4),"-",MID(E3249,3,2)+1,"'"),_xlfn.CONCAT("'",LEFT(E3249,4)-1,"-",MID(E3249,3,2),"'"))</f>
        <v>'1894-95'</v>
      </c>
      <c r="E3249" s="214">
        <f t="shared" si="1477"/>
        <v>18940913</v>
      </c>
      <c r="F3249" s="266">
        <v>16</v>
      </c>
      <c r="G3249" s="343"/>
      <c r="H3249" s="343"/>
      <c r="I3249" s="267"/>
      <c r="J3249" s="214"/>
      <c r="K3249" s="266"/>
      <c r="L3249" s="266"/>
      <c r="M3249" s="266"/>
      <c r="N3249" s="419"/>
      <c r="O3249" s="343"/>
      <c r="P3249" s="343"/>
      <c r="Q3249" s="346"/>
      <c r="R3249" s="112" t="str">
        <f>IF(D3249="","", CONCATENATE("Update games set ", B3249, "= ",D3249," where game_id=", E3249))</f>
        <v>Update games set Season= '1894-95' where game_id=18940913</v>
      </c>
      <c r="S3249" s="112" t="str">
        <f t="shared" si="1448"/>
        <v/>
      </c>
      <c r="T3249" s="112" t="str">
        <f t="shared" si="1449"/>
        <v/>
      </c>
      <c r="U3249" s="200" t="str">
        <f t="shared" si="1446"/>
        <v/>
      </c>
      <c r="V3249" s="112" t="str">
        <f t="shared" si="1450"/>
        <v/>
      </c>
      <c r="W3249" s="415" t="str">
        <f t="shared" si="1451"/>
        <v/>
      </c>
      <c r="X3249" s="240"/>
      <c r="Y3249" s="65" t="str">
        <f t="shared" si="1459"/>
        <v/>
      </c>
      <c r="Z3249" s="65" t="str">
        <f t="shared" si="1460"/>
        <v/>
      </c>
      <c r="AA3249" s="65" t="str">
        <f t="shared" si="1461"/>
        <v/>
      </c>
      <c r="AB3249" s="65" t="str">
        <f t="shared" si="1462"/>
        <v/>
      </c>
      <c r="AC3249" s="65" t="str">
        <f t="shared" si="1463"/>
        <v/>
      </c>
      <c r="AH3249" s="65" t="str">
        <f t="shared" si="1435"/>
        <v>1891121216</v>
      </c>
      <c r="AI3249" s="126">
        <v>18911212</v>
      </c>
      <c r="AJ3249" s="126" t="s">
        <v>5369</v>
      </c>
      <c r="AK3249" s="126">
        <v>16</v>
      </c>
      <c r="AL3249" s="126" t="s">
        <v>653</v>
      </c>
      <c r="AN3249" s="65" t="str">
        <f t="shared" si="1447"/>
        <v/>
      </c>
    </row>
    <row r="3250" spans="1:40" ht="15" thickTop="1" x14ac:dyDescent="0.25">
      <c r="A3250" s="384" t="s">
        <v>5378</v>
      </c>
      <c r="B3250" s="341" t="s">
        <v>22</v>
      </c>
      <c r="C3250" s="341" t="s">
        <v>5408</v>
      </c>
      <c r="D3250" s="341" t="str">
        <f t="shared" ref="D3250:D3253" si="1486">IF(C3250="", "", CONCATENATE("'", C3250,"'"))</f>
        <v>'Heanor'</v>
      </c>
      <c r="E3250" s="211">
        <v>18940917</v>
      </c>
      <c r="F3250" s="262">
        <v>1</v>
      </c>
      <c r="H3250" s="212"/>
      <c r="R3250" s="112" t="str">
        <f>IF(D3250="","", CONCATENATE("Update games set ", B3250, "= ",D3250," where game_id=", E3250))</f>
        <v>Update games set Opponent= 'Heanor' where game_id=18940917</v>
      </c>
      <c r="S3250" s="112" t="str">
        <f t="shared" si="1448"/>
        <v/>
      </c>
      <c r="T3250" s="112" t="str">
        <f t="shared" si="1449"/>
        <v/>
      </c>
      <c r="U3250" s="200" t="str">
        <f t="shared" si="1446"/>
        <v/>
      </c>
      <c r="V3250" s="112" t="str">
        <f t="shared" si="1450"/>
        <v/>
      </c>
      <c r="W3250" s="415" t="str">
        <f t="shared" si="1451"/>
        <v/>
      </c>
      <c r="Y3250" s="65" t="str">
        <f t="shared" si="1459"/>
        <v/>
      </c>
      <c r="Z3250" s="65" t="str">
        <f t="shared" si="1460"/>
        <v/>
      </c>
      <c r="AA3250" s="65" t="str">
        <f t="shared" si="1461"/>
        <v/>
      </c>
      <c r="AB3250" s="65" t="str">
        <f t="shared" si="1462"/>
        <v/>
      </c>
      <c r="AC3250" s="65" t="str">
        <f t="shared" si="1463"/>
        <v/>
      </c>
      <c r="AH3250" s="65" t="str">
        <f t="shared" ref="AH3250:AH3313" si="1487">_xlfn.CONCAT(AI3250,AK3250)</f>
        <v>189112121</v>
      </c>
      <c r="AI3250" s="65">
        <v>18911212</v>
      </c>
      <c r="AJ3250" s="65" t="s">
        <v>5369</v>
      </c>
      <c r="AK3250" s="65">
        <v>1</v>
      </c>
      <c r="AL3250" s="65" t="s">
        <v>2039</v>
      </c>
      <c r="AN3250" s="65" t="str">
        <f t="shared" si="1447"/>
        <v>update games set source = 'The Nottingham Forest Football Scrapbook' where game_id = 18940917</v>
      </c>
    </row>
    <row r="3251" spans="1:40" ht="16.8" customHeight="1" x14ac:dyDescent="0.25">
      <c r="A3251" s="384" t="s">
        <v>5378</v>
      </c>
      <c r="B3251" s="342" t="s">
        <v>4979</v>
      </c>
      <c r="C3251" s="342" t="str">
        <f>IF(C3250="", "", C3250)</f>
        <v>Heanor</v>
      </c>
      <c r="D3251" s="350" t="str">
        <f t="shared" si="1486"/>
        <v>'Heanor'</v>
      </c>
      <c r="E3251" s="211">
        <f>E3250</f>
        <v>18940917</v>
      </c>
      <c r="F3251" s="262">
        <v>2</v>
      </c>
      <c r="R3251" s="112" t="str">
        <f>IF(D3251="","", CONCATENATE("Update games set ", B3251, "= ",D3251," where game_id=", E3251))</f>
        <v>Update games set Opp_parent= 'Heanor' where game_id=18940917</v>
      </c>
      <c r="S3251" s="112" t="str">
        <f t="shared" si="1448"/>
        <v/>
      </c>
      <c r="T3251" s="112" t="str">
        <f t="shared" si="1449"/>
        <v/>
      </c>
      <c r="U3251" s="200" t="str">
        <f t="shared" si="1446"/>
        <v/>
      </c>
      <c r="V3251" s="112" t="str">
        <f t="shared" si="1450"/>
        <v/>
      </c>
      <c r="W3251" s="415" t="str">
        <f t="shared" si="1451"/>
        <v/>
      </c>
      <c r="Y3251" s="65" t="str">
        <f t="shared" si="1459"/>
        <v/>
      </c>
      <c r="Z3251" s="65" t="str">
        <f t="shared" si="1460"/>
        <v/>
      </c>
      <c r="AA3251" s="65" t="str">
        <f t="shared" si="1461"/>
        <v/>
      </c>
      <c r="AB3251" s="65" t="str">
        <f t="shared" si="1462"/>
        <v/>
      </c>
      <c r="AC3251" s="65" t="str">
        <f t="shared" si="1463"/>
        <v/>
      </c>
      <c r="AH3251" s="65" t="str">
        <f t="shared" si="1487"/>
        <v>189112122</v>
      </c>
      <c r="AI3251" s="65">
        <v>18911212</v>
      </c>
      <c r="AJ3251" s="65" t="s">
        <v>5369</v>
      </c>
      <c r="AK3251" s="65">
        <v>2</v>
      </c>
      <c r="AL3251" s="65" t="s">
        <v>3572</v>
      </c>
      <c r="AN3251" s="65" t="str">
        <f t="shared" si="1447"/>
        <v/>
      </c>
    </row>
    <row r="3252" spans="1:40" ht="16.8" customHeight="1" x14ac:dyDescent="0.25">
      <c r="A3252" s="384" t="s">
        <v>5378</v>
      </c>
      <c r="B3252" s="342" t="s">
        <v>2653</v>
      </c>
      <c r="C3252" s="342" t="s">
        <v>663</v>
      </c>
      <c r="D3252" s="350" t="str">
        <f t="shared" si="1486"/>
        <v>'Friendly'</v>
      </c>
      <c r="E3252" s="211">
        <f t="shared" ref="E3252:E3265" si="1488">E3251</f>
        <v>18940917</v>
      </c>
      <c r="F3252" s="262">
        <v>3</v>
      </c>
      <c r="R3252" s="112" t="str">
        <f>IF(D3252="","", CONCATENATE("Update games set ", B3252, "= ",D3252," where game_id=", E3252))</f>
        <v>Update games set Game_type= 'Friendly' where game_id=18940917</v>
      </c>
      <c r="S3252" s="112" t="str">
        <f t="shared" si="1448"/>
        <v/>
      </c>
      <c r="T3252" s="112" t="str">
        <f t="shared" si="1449"/>
        <v/>
      </c>
      <c r="U3252" s="200" t="str">
        <f t="shared" si="1446"/>
        <v/>
      </c>
      <c r="V3252" s="112" t="str">
        <f t="shared" si="1450"/>
        <v/>
      </c>
      <c r="W3252" s="415" t="str">
        <f t="shared" si="1451"/>
        <v/>
      </c>
      <c r="Y3252" s="65" t="str">
        <f t="shared" si="1459"/>
        <v/>
      </c>
      <c r="Z3252" s="65" t="str">
        <f t="shared" si="1460"/>
        <v/>
      </c>
      <c r="AA3252" s="65" t="str">
        <f t="shared" si="1461"/>
        <v/>
      </c>
      <c r="AB3252" s="65" t="str">
        <f t="shared" si="1462"/>
        <v/>
      </c>
      <c r="AC3252" s="65" t="str">
        <f t="shared" si="1463"/>
        <v/>
      </c>
      <c r="AH3252" s="65" t="str">
        <f t="shared" si="1487"/>
        <v>189112123</v>
      </c>
      <c r="AI3252" s="65">
        <v>18911212</v>
      </c>
      <c r="AJ3252" s="65" t="s">
        <v>5369</v>
      </c>
      <c r="AK3252" s="65">
        <v>3</v>
      </c>
      <c r="AL3252" s="65" t="s">
        <v>3596</v>
      </c>
      <c r="AN3252" s="65" t="str">
        <f t="shared" si="1447"/>
        <v/>
      </c>
    </row>
    <row r="3253" spans="1:40" ht="16.8" customHeight="1" x14ac:dyDescent="0.25">
      <c r="A3253" s="384" t="s">
        <v>5378</v>
      </c>
      <c r="B3253" s="342" t="s">
        <v>4978</v>
      </c>
      <c r="C3253" s="342" t="s">
        <v>0</v>
      </c>
      <c r="D3253" s="350" t="str">
        <f t="shared" si="1486"/>
        <v>'A'</v>
      </c>
      <c r="E3253" s="211">
        <f t="shared" si="1488"/>
        <v>18940917</v>
      </c>
      <c r="F3253" s="262">
        <v>4</v>
      </c>
      <c r="R3253" s="112" t="str">
        <f>IF(D3253="","", CONCATENATE("Update games set ", B3253, "= ",D3253," where game_id=", E3253))</f>
        <v>Update games set HAN= 'A' where game_id=18940917</v>
      </c>
      <c r="S3253" s="112" t="str">
        <f t="shared" si="1448"/>
        <v/>
      </c>
      <c r="T3253" s="112" t="str">
        <f t="shared" si="1449"/>
        <v/>
      </c>
      <c r="U3253" s="200" t="str">
        <f t="shared" si="1446"/>
        <v/>
      </c>
      <c r="V3253" s="112" t="str">
        <f t="shared" si="1450"/>
        <v/>
      </c>
      <c r="W3253" s="415" t="str">
        <f t="shared" si="1451"/>
        <v/>
      </c>
      <c r="Y3253" s="65" t="str">
        <f t="shared" si="1459"/>
        <v/>
      </c>
      <c r="Z3253" s="65" t="str">
        <f t="shared" si="1460"/>
        <v/>
      </c>
      <c r="AA3253" s="65" t="str">
        <f t="shared" si="1461"/>
        <v/>
      </c>
      <c r="AB3253" s="65" t="str">
        <f t="shared" si="1462"/>
        <v/>
      </c>
      <c r="AC3253" s="65" t="str">
        <f t="shared" si="1463"/>
        <v/>
      </c>
      <c r="AH3253" s="65" t="str">
        <f t="shared" si="1487"/>
        <v>189112124</v>
      </c>
      <c r="AI3253" s="65">
        <v>18911212</v>
      </c>
      <c r="AJ3253" s="65" t="s">
        <v>5369</v>
      </c>
      <c r="AK3253" s="65">
        <v>4</v>
      </c>
      <c r="AL3253" s="65" t="s">
        <v>3252</v>
      </c>
      <c r="AN3253" s="65" t="str">
        <f t="shared" si="1447"/>
        <v/>
      </c>
    </row>
    <row r="3254" spans="1:40" ht="16.8" customHeight="1" x14ac:dyDescent="0.25">
      <c r="A3254" s="384" t="s">
        <v>5378</v>
      </c>
      <c r="B3254" s="342" t="s">
        <v>5</v>
      </c>
      <c r="C3254" s="342">
        <v>1</v>
      </c>
      <c r="D3254" s="349">
        <f t="shared" ref="D3254:D3255" si="1489">IF(C3254="", "", C3254)</f>
        <v>1</v>
      </c>
      <c r="E3254" s="211">
        <f t="shared" si="1488"/>
        <v>18940917</v>
      </c>
      <c r="F3254" s="262">
        <v>5</v>
      </c>
      <c r="R3254" s="112" t="str">
        <f>IF(D3254="","", CONCATENATE("Update games set ", B3254, "= ",D3254," where game_id=", E3254))</f>
        <v>Update games set F= 1 where game_id=18940917</v>
      </c>
      <c r="S3254" s="112" t="str">
        <f t="shared" si="1448"/>
        <v/>
      </c>
      <c r="T3254" s="112" t="str">
        <f t="shared" si="1449"/>
        <v/>
      </c>
      <c r="U3254" s="200" t="str">
        <f t="shared" si="1446"/>
        <v/>
      </c>
      <c r="V3254" s="112" t="str">
        <f t="shared" si="1450"/>
        <v/>
      </c>
      <c r="W3254" s="415" t="str">
        <f t="shared" si="1451"/>
        <v/>
      </c>
      <c r="Y3254" s="65" t="str">
        <f t="shared" si="1459"/>
        <v/>
      </c>
      <c r="Z3254" s="65" t="str">
        <f t="shared" si="1460"/>
        <v/>
      </c>
      <c r="AA3254" s="65" t="str">
        <f t="shared" si="1461"/>
        <v/>
      </c>
      <c r="AB3254" s="65" t="str">
        <f t="shared" si="1462"/>
        <v/>
      </c>
      <c r="AC3254" s="65" t="str">
        <f t="shared" si="1463"/>
        <v/>
      </c>
      <c r="AH3254" s="65" t="str">
        <f t="shared" si="1487"/>
        <v>189112125</v>
      </c>
      <c r="AI3254" s="65">
        <v>18911212</v>
      </c>
      <c r="AJ3254" s="65" t="s">
        <v>5369</v>
      </c>
      <c r="AK3254" s="65">
        <v>5</v>
      </c>
      <c r="AL3254" s="65" t="s">
        <v>3590</v>
      </c>
      <c r="AN3254" s="65" t="str">
        <f t="shared" si="1447"/>
        <v/>
      </c>
    </row>
    <row r="3255" spans="1:40" ht="16.8" customHeight="1" x14ac:dyDescent="0.25">
      <c r="A3255" s="384" t="s">
        <v>5378</v>
      </c>
      <c r="B3255" s="342" t="s">
        <v>0</v>
      </c>
      <c r="C3255" s="342">
        <v>0</v>
      </c>
      <c r="D3255" s="349">
        <f t="shared" si="1489"/>
        <v>0</v>
      </c>
      <c r="E3255" s="211">
        <f t="shared" si="1488"/>
        <v>18940917</v>
      </c>
      <c r="F3255" s="262">
        <v>6</v>
      </c>
      <c r="R3255" s="112" t="str">
        <f>IF(D3255="","", CONCATENATE("Update games set ", B3255, "= ",D3255," where game_id=", E3255))</f>
        <v>Update games set A= 0 where game_id=18940917</v>
      </c>
      <c r="S3255" s="112" t="str">
        <f t="shared" si="1448"/>
        <v/>
      </c>
      <c r="T3255" s="112" t="str">
        <f t="shared" si="1449"/>
        <v/>
      </c>
      <c r="U3255" s="200" t="str">
        <f t="shared" si="1446"/>
        <v/>
      </c>
      <c r="V3255" s="112" t="str">
        <f t="shared" si="1450"/>
        <v/>
      </c>
      <c r="W3255" s="415" t="str">
        <f t="shared" si="1451"/>
        <v/>
      </c>
      <c r="Y3255" s="65" t="str">
        <f t="shared" si="1459"/>
        <v/>
      </c>
      <c r="Z3255" s="65" t="str">
        <f t="shared" si="1460"/>
        <v/>
      </c>
      <c r="AA3255" s="65" t="str">
        <f t="shared" si="1461"/>
        <v/>
      </c>
      <c r="AB3255" s="65" t="str">
        <f t="shared" si="1462"/>
        <v/>
      </c>
      <c r="AC3255" s="65" t="str">
        <f t="shared" si="1463"/>
        <v/>
      </c>
      <c r="AH3255" s="65" t="str">
        <f t="shared" si="1487"/>
        <v>189112126</v>
      </c>
      <c r="AI3255" s="65">
        <v>18911212</v>
      </c>
      <c r="AJ3255" s="65" t="s">
        <v>5369</v>
      </c>
      <c r="AK3255" s="65">
        <v>6</v>
      </c>
      <c r="AL3255" s="65" t="s">
        <v>3468</v>
      </c>
      <c r="AN3255" s="65" t="str">
        <f t="shared" si="1447"/>
        <v/>
      </c>
    </row>
    <row r="3256" spans="1:40" ht="16.8" customHeight="1" x14ac:dyDescent="0.25">
      <c r="A3256" s="384" t="s">
        <v>5378</v>
      </c>
      <c r="B3256" s="342" t="s">
        <v>23</v>
      </c>
      <c r="D3256" s="334" t="str">
        <f t="shared" ref="D3256" si="1490">IF(C3256="",IF(D3254&gt;D3255,"'W'",IF(D3254=D3255,"'D'","'L'")),_xlfn.CONCAT("'",C3256,"'"))</f>
        <v>'W'</v>
      </c>
      <c r="E3256" s="211">
        <f t="shared" si="1488"/>
        <v>18940917</v>
      </c>
      <c r="F3256" s="262">
        <v>7</v>
      </c>
      <c r="R3256" s="112" t="str">
        <f>IF(D3256="","", CONCATENATE("Update games set ", B3256, "= ",D3256," where game_id=", E3256))</f>
        <v>Update games set Result= 'W' where game_id=18940917</v>
      </c>
      <c r="S3256" s="112" t="str">
        <f t="shared" si="1448"/>
        <v/>
      </c>
      <c r="T3256" s="112" t="str">
        <f t="shared" si="1449"/>
        <v/>
      </c>
      <c r="U3256" s="200" t="str">
        <f t="shared" si="1446"/>
        <v/>
      </c>
      <c r="V3256" s="112" t="str">
        <f t="shared" si="1450"/>
        <v/>
      </c>
      <c r="W3256" s="415" t="str">
        <f t="shared" si="1451"/>
        <v/>
      </c>
      <c r="Y3256" s="65" t="str">
        <f t="shared" si="1459"/>
        <v/>
      </c>
      <c r="Z3256" s="65" t="str">
        <f t="shared" si="1460"/>
        <v/>
      </c>
      <c r="AA3256" s="65" t="str">
        <f t="shared" si="1461"/>
        <v/>
      </c>
      <c r="AB3256" s="65" t="str">
        <f t="shared" si="1462"/>
        <v/>
      </c>
      <c r="AC3256" s="65" t="str">
        <f t="shared" si="1463"/>
        <v/>
      </c>
      <c r="AH3256" s="65" t="str">
        <f t="shared" si="1487"/>
        <v>189112127</v>
      </c>
      <c r="AI3256" s="65">
        <v>18911212</v>
      </c>
      <c r="AJ3256" s="65" t="s">
        <v>5369</v>
      </c>
      <c r="AK3256" s="65">
        <v>7</v>
      </c>
      <c r="AL3256" s="65" t="s">
        <v>3435</v>
      </c>
      <c r="AN3256" s="65" t="str">
        <f t="shared" si="1447"/>
        <v/>
      </c>
    </row>
    <row r="3257" spans="1:40" ht="16.8" customHeight="1" x14ac:dyDescent="0.25">
      <c r="A3257" s="384" t="s">
        <v>5378</v>
      </c>
      <c r="B3257" s="342" t="s">
        <v>768</v>
      </c>
      <c r="D3257" s="349" t="str">
        <f t="shared" ref="D3257:D3258" si="1491">IF(C3257="", "", C3257)</f>
        <v/>
      </c>
      <c r="E3257" s="211">
        <f t="shared" si="1488"/>
        <v>18940917</v>
      </c>
      <c r="F3257" s="262">
        <v>8</v>
      </c>
      <c r="R3257" s="112" t="str">
        <f>IF(D3257="","", CONCATENATE("Update games set ", B3257, "= ",D3257," where game_id=", E3257))</f>
        <v/>
      </c>
      <c r="S3257" s="112" t="str">
        <f t="shared" si="1448"/>
        <v/>
      </c>
      <c r="T3257" s="112" t="str">
        <f t="shared" si="1449"/>
        <v/>
      </c>
      <c r="U3257" s="200" t="str">
        <f t="shared" si="1446"/>
        <v/>
      </c>
      <c r="V3257" s="112" t="str">
        <f t="shared" si="1450"/>
        <v/>
      </c>
      <c r="W3257" s="415" t="str">
        <f t="shared" si="1451"/>
        <v/>
      </c>
      <c r="Y3257" s="65" t="str">
        <f t="shared" si="1459"/>
        <v/>
      </c>
      <c r="Z3257" s="65" t="str">
        <f t="shared" si="1460"/>
        <v/>
      </c>
      <c r="AA3257" s="65" t="str">
        <f t="shared" si="1461"/>
        <v/>
      </c>
      <c r="AB3257" s="65" t="str">
        <f t="shared" si="1462"/>
        <v/>
      </c>
      <c r="AC3257" s="65" t="str">
        <f t="shared" si="1463"/>
        <v/>
      </c>
      <c r="AH3257" s="65" t="str">
        <f t="shared" si="1487"/>
        <v>189112128</v>
      </c>
      <c r="AI3257" s="65">
        <v>18911212</v>
      </c>
      <c r="AJ3257" s="65" t="s">
        <v>5369</v>
      </c>
      <c r="AK3257" s="65">
        <v>8</v>
      </c>
      <c r="AL3257" s="65" t="s">
        <v>3653</v>
      </c>
      <c r="AN3257" s="65" t="str">
        <f t="shared" si="1447"/>
        <v/>
      </c>
    </row>
    <row r="3258" spans="1:40" ht="16.8" customHeight="1" x14ac:dyDescent="0.25">
      <c r="A3258" s="384" t="s">
        <v>5378</v>
      </c>
      <c r="B3258" s="342" t="s">
        <v>766</v>
      </c>
      <c r="D3258" s="349" t="str">
        <f t="shared" si="1491"/>
        <v/>
      </c>
      <c r="E3258" s="211">
        <f t="shared" si="1488"/>
        <v>18940917</v>
      </c>
      <c r="F3258" s="262">
        <v>9</v>
      </c>
      <c r="G3258" s="194"/>
      <c r="H3258" s="194"/>
      <c r="N3258" s="417"/>
      <c r="O3258" s="194"/>
      <c r="P3258" s="194"/>
      <c r="R3258" s="112" t="str">
        <f>IF(D3258="","", CONCATENATE("Update games set ", B3258, "= ",D3258," where game_id=", E3258))</f>
        <v/>
      </c>
      <c r="S3258" s="112" t="str">
        <f t="shared" si="1448"/>
        <v/>
      </c>
      <c r="T3258" s="112" t="str">
        <f t="shared" si="1449"/>
        <v/>
      </c>
      <c r="U3258" s="200" t="str">
        <f t="shared" si="1446"/>
        <v/>
      </c>
      <c r="V3258" s="112" t="str">
        <f t="shared" si="1450"/>
        <v/>
      </c>
      <c r="W3258" s="415" t="str">
        <f t="shared" si="1451"/>
        <v/>
      </c>
      <c r="Y3258" s="65" t="str">
        <f t="shared" si="1459"/>
        <v/>
      </c>
      <c r="Z3258" s="65" t="str">
        <f t="shared" si="1460"/>
        <v/>
      </c>
      <c r="AA3258" s="65" t="str">
        <f t="shared" si="1461"/>
        <v/>
      </c>
      <c r="AB3258" s="65" t="str">
        <f t="shared" si="1462"/>
        <v/>
      </c>
      <c r="AC3258" s="65" t="str">
        <f t="shared" si="1463"/>
        <v/>
      </c>
      <c r="AH3258" s="65" t="str">
        <f t="shared" si="1487"/>
        <v>189112129</v>
      </c>
      <c r="AI3258" s="65">
        <v>18911212</v>
      </c>
      <c r="AJ3258" s="65" t="s">
        <v>5369</v>
      </c>
      <c r="AK3258" s="65">
        <v>9</v>
      </c>
      <c r="AL3258" s="65" t="s">
        <v>2943</v>
      </c>
      <c r="AN3258" s="65" t="str">
        <f t="shared" si="1447"/>
        <v/>
      </c>
    </row>
    <row r="3259" spans="1:40" ht="16.8" customHeight="1" x14ac:dyDescent="0.25">
      <c r="A3259" s="384" t="s">
        <v>5378</v>
      </c>
      <c r="B3259" s="342" t="s">
        <v>753</v>
      </c>
      <c r="C3259" s="351"/>
      <c r="D3259" s="350" t="str">
        <f t="shared" ref="D3259" si="1492">IF(C3259="", "", CONCATENATE("'", C3259,"'"))</f>
        <v/>
      </c>
      <c r="E3259" s="211">
        <f t="shared" si="1488"/>
        <v>18940917</v>
      </c>
      <c r="F3259" s="262">
        <v>10</v>
      </c>
      <c r="G3259" s="194"/>
      <c r="N3259" s="417"/>
      <c r="O3259" s="194"/>
      <c r="P3259" s="194"/>
      <c r="R3259" s="112" t="str">
        <f>IF(D3259="","", CONCATENATE("Update games set ", B3259, "= ",D3259," where game_id=", E3259))</f>
        <v/>
      </c>
      <c r="S3259" s="112" t="str">
        <f t="shared" si="1448"/>
        <v/>
      </c>
      <c r="T3259" s="112" t="str">
        <f t="shared" si="1449"/>
        <v/>
      </c>
      <c r="U3259" s="200" t="str">
        <f t="shared" si="1446"/>
        <v/>
      </c>
      <c r="V3259" s="112" t="str">
        <f t="shared" si="1450"/>
        <v/>
      </c>
      <c r="W3259" s="415" t="str">
        <f t="shared" si="1451"/>
        <v/>
      </c>
      <c r="Y3259" s="65" t="str">
        <f t="shared" si="1459"/>
        <v/>
      </c>
      <c r="Z3259" s="65" t="str">
        <f t="shared" si="1460"/>
        <v/>
      </c>
      <c r="AA3259" s="65" t="str">
        <f t="shared" si="1461"/>
        <v/>
      </c>
      <c r="AB3259" s="65" t="str">
        <f t="shared" si="1462"/>
        <v/>
      </c>
      <c r="AC3259" s="65" t="str">
        <f t="shared" si="1463"/>
        <v/>
      </c>
      <c r="AH3259" s="65" t="str">
        <f t="shared" si="1487"/>
        <v>1891121210</v>
      </c>
      <c r="AI3259" s="65">
        <v>18911212</v>
      </c>
      <c r="AJ3259" s="65" t="s">
        <v>5369</v>
      </c>
      <c r="AK3259" s="65">
        <v>10</v>
      </c>
      <c r="AL3259" s="65" t="s">
        <v>3632</v>
      </c>
      <c r="AN3259" s="65" t="str">
        <f t="shared" si="1447"/>
        <v/>
      </c>
    </row>
    <row r="3260" spans="1:40" ht="16.8" customHeight="1" x14ac:dyDescent="0.25">
      <c r="A3260" s="384" t="s">
        <v>5378</v>
      </c>
      <c r="B3260" s="342" t="s">
        <v>746</v>
      </c>
      <c r="C3260" s="351" t="s">
        <v>5062</v>
      </c>
      <c r="D3260" s="334" t="str">
        <f>CONCATENATE("'", LEFT(E3260,4),"-",MID(E3260,5,2),"-", MID(E3260,7,2), " ", C3260,"'")</f>
        <v>'1894-09-17 15:00'</v>
      </c>
      <c r="E3260" s="211">
        <f t="shared" si="1488"/>
        <v>18940917</v>
      </c>
      <c r="F3260" s="262">
        <v>11</v>
      </c>
      <c r="R3260" s="112" t="str">
        <f>IF(D3260="","", CONCATENATE("Update games set ", B3260, "= ",D3260," where game_id=", E3260))</f>
        <v>Update games set Game_date= '1894-09-17 15:00' where game_id=18940917</v>
      </c>
      <c r="S3260" s="112" t="str">
        <f t="shared" si="1448"/>
        <v/>
      </c>
      <c r="T3260" s="112" t="str">
        <f t="shared" si="1449"/>
        <v/>
      </c>
      <c r="U3260" s="200" t="str">
        <f t="shared" si="1446"/>
        <v/>
      </c>
      <c r="V3260" s="112" t="str">
        <f t="shared" si="1450"/>
        <v/>
      </c>
      <c r="W3260" s="415" t="str">
        <f t="shared" si="1451"/>
        <v/>
      </c>
      <c r="Y3260" s="65" t="str">
        <f t="shared" si="1459"/>
        <v/>
      </c>
      <c r="Z3260" s="65" t="str">
        <f t="shared" si="1460"/>
        <v/>
      </c>
      <c r="AA3260" s="65" t="str">
        <f t="shared" si="1461"/>
        <v/>
      </c>
      <c r="AB3260" s="65" t="str">
        <f t="shared" si="1462"/>
        <v/>
      </c>
      <c r="AC3260" s="65" t="str">
        <f t="shared" si="1463"/>
        <v/>
      </c>
      <c r="AH3260" s="65" t="str">
        <f t="shared" si="1487"/>
        <v>1891121211</v>
      </c>
      <c r="AI3260" s="65">
        <v>18911212</v>
      </c>
      <c r="AJ3260" s="65" t="s">
        <v>5369</v>
      </c>
      <c r="AK3260" s="65">
        <v>11</v>
      </c>
      <c r="AL3260" s="65" t="s">
        <v>3314</v>
      </c>
      <c r="AN3260" s="65" t="str">
        <f t="shared" si="1447"/>
        <v/>
      </c>
    </row>
    <row r="3261" spans="1:40" ht="16.8" customHeight="1" x14ac:dyDescent="0.25">
      <c r="A3261" s="384" t="s">
        <v>5378</v>
      </c>
      <c r="B3261" s="342" t="s">
        <v>25</v>
      </c>
      <c r="D3261" s="350" t="str">
        <f t="shared" ref="D3261" si="1493">IF(C3261="", "", CONCATENATE("'", C3261,"'"))</f>
        <v/>
      </c>
      <c r="E3261" s="211">
        <f t="shared" si="1488"/>
        <v>18940917</v>
      </c>
      <c r="F3261" s="262">
        <v>12</v>
      </c>
      <c r="G3261" s="212"/>
      <c r="H3261" s="212"/>
      <c r="N3261" s="416"/>
      <c r="O3261" s="212"/>
      <c r="P3261" s="212"/>
      <c r="R3261" s="112" t="str">
        <f>IF(D3261="","", CONCATENATE("Update games set ", B3261, "= ",D3261," where game_id=", E3261))</f>
        <v/>
      </c>
      <c r="S3261" s="112" t="str">
        <f t="shared" si="1448"/>
        <v/>
      </c>
      <c r="T3261" s="112" t="str">
        <f t="shared" si="1449"/>
        <v/>
      </c>
      <c r="U3261" s="200" t="str">
        <f t="shared" si="1446"/>
        <v/>
      </c>
      <c r="V3261" s="112" t="str">
        <f t="shared" si="1450"/>
        <v/>
      </c>
      <c r="W3261" s="415" t="str">
        <f t="shared" si="1451"/>
        <v/>
      </c>
      <c r="Y3261" s="65" t="str">
        <f t="shared" si="1459"/>
        <v/>
      </c>
      <c r="Z3261" s="65" t="str">
        <f t="shared" si="1460"/>
        <v/>
      </c>
      <c r="AA3261" s="65" t="str">
        <f t="shared" si="1461"/>
        <v/>
      </c>
      <c r="AB3261" s="65" t="str">
        <f t="shared" si="1462"/>
        <v/>
      </c>
      <c r="AC3261" s="65" t="str">
        <f t="shared" si="1463"/>
        <v/>
      </c>
      <c r="AH3261" s="65" t="str">
        <f t="shared" si="1487"/>
        <v>1891121212</v>
      </c>
      <c r="AI3261" s="65">
        <v>18911212</v>
      </c>
      <c r="AJ3261" s="65" t="s">
        <v>5369</v>
      </c>
      <c r="AK3261" s="65">
        <v>12</v>
      </c>
      <c r="AL3261" s="65" t="s">
        <v>653</v>
      </c>
      <c r="AN3261" s="65" t="str">
        <f t="shared" si="1447"/>
        <v/>
      </c>
    </row>
    <row r="3262" spans="1:40" ht="16.8" customHeight="1" x14ac:dyDescent="0.25">
      <c r="A3262" s="384" t="s">
        <v>5378</v>
      </c>
      <c r="B3262" s="342" t="s">
        <v>475</v>
      </c>
      <c r="C3262" s="342">
        <v>2000</v>
      </c>
      <c r="D3262" s="349">
        <f t="shared" ref="D3262" si="1494">IF(C3262="", "", C3262)</f>
        <v>2000</v>
      </c>
      <c r="E3262" s="211">
        <f t="shared" si="1488"/>
        <v>18940917</v>
      </c>
      <c r="F3262" s="262">
        <v>13</v>
      </c>
      <c r="R3262" s="112" t="str">
        <f>IF(D3262="","", CONCATENATE("Update games set ", B3262, "= ",D3262," where game_id=", E3262))</f>
        <v>Update games set Att= 2000 where game_id=18940917</v>
      </c>
      <c r="S3262" s="112" t="str">
        <f t="shared" si="1448"/>
        <v/>
      </c>
      <c r="T3262" s="112" t="str">
        <f t="shared" si="1449"/>
        <v/>
      </c>
      <c r="U3262" s="200" t="str">
        <f t="shared" si="1446"/>
        <v/>
      </c>
      <c r="V3262" s="112" t="str">
        <f t="shared" si="1450"/>
        <v/>
      </c>
      <c r="W3262" s="415" t="str">
        <f t="shared" si="1451"/>
        <v/>
      </c>
      <c r="Y3262" s="65" t="str">
        <f t="shared" si="1459"/>
        <v/>
      </c>
      <c r="Z3262" s="65" t="str">
        <f t="shared" si="1460"/>
        <v/>
      </c>
      <c r="AA3262" s="65" t="str">
        <f t="shared" si="1461"/>
        <v/>
      </c>
      <c r="AB3262" s="65" t="str">
        <f t="shared" si="1462"/>
        <v/>
      </c>
      <c r="AC3262" s="65" t="str">
        <f t="shared" si="1463"/>
        <v/>
      </c>
      <c r="AH3262" s="65" t="str">
        <f t="shared" si="1487"/>
        <v>1891121213</v>
      </c>
      <c r="AI3262" s="65">
        <v>18911212</v>
      </c>
      <c r="AJ3262" s="65" t="s">
        <v>5369</v>
      </c>
      <c r="AK3262" s="65">
        <v>13</v>
      </c>
      <c r="AL3262" s="65" t="s">
        <v>653</v>
      </c>
      <c r="AN3262" s="65" t="str">
        <f t="shared" si="1447"/>
        <v/>
      </c>
    </row>
    <row r="3263" spans="1:40" ht="16.8" customHeight="1" x14ac:dyDescent="0.25">
      <c r="A3263" s="384" t="s">
        <v>5378</v>
      </c>
      <c r="B3263" s="342" t="s">
        <v>20</v>
      </c>
      <c r="D3263" s="350" t="str">
        <f t="shared" ref="D3263:D3264" si="1495">IF(C3263="", "", CONCATENATE("'", C3263,"'"))</f>
        <v/>
      </c>
      <c r="E3263" s="211">
        <f t="shared" si="1488"/>
        <v>18940917</v>
      </c>
      <c r="F3263" s="262">
        <v>14</v>
      </c>
      <c r="R3263" s="112" t="str">
        <f>IF(D3263="","", CONCATENATE("Update games set ", B3263, "= ",D3263," where game_id=", E3263))</f>
        <v/>
      </c>
      <c r="S3263" s="112" t="str">
        <f t="shared" si="1448"/>
        <v/>
      </c>
      <c r="T3263" s="112" t="str">
        <f t="shared" si="1449"/>
        <v/>
      </c>
      <c r="U3263" s="200" t="str">
        <f t="shared" si="1446"/>
        <v/>
      </c>
      <c r="V3263" s="112" t="str">
        <f t="shared" si="1450"/>
        <v/>
      </c>
      <c r="W3263" s="415" t="str">
        <f t="shared" si="1451"/>
        <v/>
      </c>
      <c r="Y3263" s="65" t="str">
        <f t="shared" si="1459"/>
        <v/>
      </c>
      <c r="Z3263" s="65" t="str">
        <f t="shared" si="1460"/>
        <v/>
      </c>
      <c r="AA3263" s="65" t="str">
        <f t="shared" si="1461"/>
        <v/>
      </c>
      <c r="AB3263" s="65" t="str">
        <f t="shared" si="1462"/>
        <v/>
      </c>
      <c r="AC3263" s="65" t="str">
        <f t="shared" si="1463"/>
        <v/>
      </c>
      <c r="AH3263" s="65" t="str">
        <f t="shared" si="1487"/>
        <v>1891121214</v>
      </c>
      <c r="AI3263" s="65">
        <v>18911212</v>
      </c>
      <c r="AJ3263" s="65" t="s">
        <v>5369</v>
      </c>
      <c r="AK3263" s="65">
        <v>14</v>
      </c>
      <c r="AL3263" s="65" t="s">
        <v>653</v>
      </c>
      <c r="AN3263" s="65" t="str">
        <f t="shared" si="1447"/>
        <v/>
      </c>
    </row>
    <row r="3264" spans="1:40" ht="16.8" customHeight="1" x14ac:dyDescent="0.25">
      <c r="A3264" s="384" t="s">
        <v>5378</v>
      </c>
      <c r="B3264" s="342" t="s">
        <v>4882</v>
      </c>
      <c r="C3264" s="342" t="str">
        <f>IF(C3263="", "", C3263)</f>
        <v/>
      </c>
      <c r="D3264" s="350" t="str">
        <f t="shared" si="1495"/>
        <v/>
      </c>
      <c r="E3264" s="211">
        <f t="shared" si="1488"/>
        <v>18940917</v>
      </c>
      <c r="F3264" s="262">
        <v>15</v>
      </c>
      <c r="R3264" s="112" t="str">
        <f>IF(D3264="","", CONCATENATE("Update games set ", B3264, "= ",D3264," where game_id=", E3264))</f>
        <v/>
      </c>
      <c r="S3264" s="112" t="str">
        <f t="shared" si="1448"/>
        <v/>
      </c>
      <c r="T3264" s="112" t="str">
        <f t="shared" si="1449"/>
        <v/>
      </c>
      <c r="U3264" s="200" t="str">
        <f t="shared" si="1446"/>
        <v/>
      </c>
      <c r="V3264" s="112" t="str">
        <f t="shared" si="1450"/>
        <v/>
      </c>
      <c r="W3264" s="415" t="str">
        <f t="shared" si="1451"/>
        <v/>
      </c>
      <c r="Y3264" s="65" t="str">
        <f t="shared" si="1459"/>
        <v/>
      </c>
      <c r="Z3264" s="65" t="str">
        <f t="shared" si="1460"/>
        <v/>
      </c>
      <c r="AA3264" s="65" t="str">
        <f t="shared" si="1461"/>
        <v/>
      </c>
      <c r="AB3264" s="65" t="str">
        <f t="shared" si="1462"/>
        <v/>
      </c>
      <c r="AC3264" s="65" t="str">
        <f t="shared" si="1463"/>
        <v/>
      </c>
      <c r="AH3264" s="65" t="str">
        <f t="shared" si="1487"/>
        <v>1891121215</v>
      </c>
      <c r="AI3264" s="65">
        <v>18911212</v>
      </c>
      <c r="AJ3264" s="65" t="s">
        <v>5369</v>
      </c>
      <c r="AK3264" s="65">
        <v>15</v>
      </c>
      <c r="AL3264" s="65" t="s">
        <v>653</v>
      </c>
      <c r="AN3264" s="65" t="str">
        <f t="shared" si="1447"/>
        <v/>
      </c>
    </row>
    <row r="3265" spans="1:40" s="126" customFormat="1" ht="16.8" customHeight="1" thickBot="1" x14ac:dyDescent="0.3">
      <c r="A3265" s="384" t="s">
        <v>5378</v>
      </c>
      <c r="B3265" s="116" t="s">
        <v>115</v>
      </c>
      <c r="C3265" s="352"/>
      <c r="D3265" s="370" t="str">
        <f t="shared" ref="D3265" si="1496">IF(MID(E3265,5,2)*1&gt;6,_xlfn.CONCAT("'",LEFT(E3265,4),"-",MID(E3265,3,2)+1,"'"),_xlfn.CONCAT("'",LEFT(E3265,4)-1,"-",MID(E3265,3,2),"'"))</f>
        <v>'1894-95'</v>
      </c>
      <c r="E3265" s="214">
        <f t="shared" si="1488"/>
        <v>18940917</v>
      </c>
      <c r="F3265" s="266">
        <v>16</v>
      </c>
      <c r="G3265" s="343"/>
      <c r="H3265" s="343"/>
      <c r="I3265" s="267"/>
      <c r="J3265" s="214"/>
      <c r="K3265" s="266"/>
      <c r="L3265" s="266"/>
      <c r="M3265" s="266"/>
      <c r="N3265" s="419"/>
      <c r="O3265" s="343"/>
      <c r="P3265" s="343"/>
      <c r="Q3265" s="346"/>
      <c r="R3265" s="112" t="str">
        <f>IF(D3265="","", CONCATENATE("Update games set ", B3265, "= ",D3265," where game_id=", E3265))</f>
        <v>Update games set Season= '1894-95' where game_id=18940917</v>
      </c>
      <c r="S3265" s="112" t="str">
        <f t="shared" si="1448"/>
        <v/>
      </c>
      <c r="T3265" s="112" t="str">
        <f t="shared" si="1449"/>
        <v/>
      </c>
      <c r="U3265" s="200" t="str">
        <f t="shared" si="1446"/>
        <v/>
      </c>
      <c r="V3265" s="112" t="str">
        <f t="shared" si="1450"/>
        <v/>
      </c>
      <c r="W3265" s="415" t="str">
        <f t="shared" si="1451"/>
        <v/>
      </c>
      <c r="X3265" s="240"/>
      <c r="Y3265" s="65" t="str">
        <f t="shared" si="1459"/>
        <v/>
      </c>
      <c r="Z3265" s="65" t="str">
        <f t="shared" si="1460"/>
        <v/>
      </c>
      <c r="AA3265" s="65" t="str">
        <f t="shared" si="1461"/>
        <v/>
      </c>
      <c r="AB3265" s="65" t="str">
        <f t="shared" si="1462"/>
        <v/>
      </c>
      <c r="AC3265" s="65" t="str">
        <f t="shared" si="1463"/>
        <v/>
      </c>
      <c r="AH3265" s="65" t="str">
        <f t="shared" si="1487"/>
        <v>1891121216</v>
      </c>
      <c r="AI3265" s="126">
        <v>18911212</v>
      </c>
      <c r="AJ3265" s="126" t="s">
        <v>5369</v>
      </c>
      <c r="AK3265" s="126">
        <v>16</v>
      </c>
      <c r="AL3265" s="126" t="s">
        <v>653</v>
      </c>
      <c r="AN3265" s="65" t="str">
        <f t="shared" si="1447"/>
        <v/>
      </c>
    </row>
    <row r="3266" spans="1:40" ht="15" thickTop="1" x14ac:dyDescent="0.25">
      <c r="A3266" s="384" t="s">
        <v>5378</v>
      </c>
      <c r="B3266" s="341" t="s">
        <v>22</v>
      </c>
      <c r="C3266" s="341" t="s">
        <v>5409</v>
      </c>
      <c r="D3266" s="341" t="str">
        <f t="shared" ref="D3266:D3269" si="1497">IF(C3266="", "", CONCATENATE("'", C3266,"'"))</f>
        <v>'Sussex Martlets'</v>
      </c>
      <c r="E3266" s="211">
        <v>18941010</v>
      </c>
      <c r="F3266" s="262">
        <v>1</v>
      </c>
      <c r="H3266" s="212"/>
      <c r="R3266" s="112" t="str">
        <f>IF(D3266="","", CONCATENATE("Update games set ", B3266, "= ",D3266," where game_id=", E3266))</f>
        <v>Update games set Opponent= 'Sussex Martlets' where game_id=18941010</v>
      </c>
      <c r="S3266" s="112" t="str">
        <f t="shared" si="1448"/>
        <v/>
      </c>
      <c r="T3266" s="112" t="str">
        <f t="shared" si="1449"/>
        <v/>
      </c>
      <c r="U3266" s="200" t="str">
        <f t="shared" ref="U3266:U3329" si="1498">IF(I3266="", "", Y3266&amp;Z3266&amp;AA3266&amp;AB3266&amp;AC3266)</f>
        <v/>
      </c>
      <c r="V3266" s="112" t="str">
        <f t="shared" si="1450"/>
        <v/>
      </c>
      <c r="W3266" s="415" t="str">
        <f t="shared" si="1451"/>
        <v/>
      </c>
      <c r="Y3266" s="65" t="str">
        <f t="shared" si="1459"/>
        <v/>
      </c>
      <c r="Z3266" s="65" t="str">
        <f t="shared" si="1460"/>
        <v/>
      </c>
      <c r="AA3266" s="65" t="str">
        <f t="shared" si="1461"/>
        <v/>
      </c>
      <c r="AB3266" s="65" t="str">
        <f t="shared" si="1462"/>
        <v/>
      </c>
      <c r="AC3266" s="65" t="str">
        <f t="shared" si="1463"/>
        <v/>
      </c>
      <c r="AH3266" s="65" t="str">
        <f t="shared" si="1487"/>
        <v>189112121</v>
      </c>
      <c r="AI3266" s="65">
        <v>18911212</v>
      </c>
      <c r="AJ3266" s="65" t="s">
        <v>5369</v>
      </c>
      <c r="AK3266" s="65">
        <v>1</v>
      </c>
      <c r="AL3266" s="65" t="s">
        <v>2039</v>
      </c>
      <c r="AN3266" s="65" t="str">
        <f t="shared" ref="AN3266:AN3329" si="1499">IF(F3266=1, _xlfn.CONCAT("update games set source = 'The Nottingham Forest Football Scrapbook' where game_id = ", E3266), "")</f>
        <v>update games set source = 'The Nottingham Forest Football Scrapbook' where game_id = 18941010</v>
      </c>
    </row>
    <row r="3267" spans="1:40" ht="16.8" customHeight="1" x14ac:dyDescent="0.25">
      <c r="A3267" s="384" t="s">
        <v>5378</v>
      </c>
      <c r="B3267" s="342" t="s">
        <v>4979</v>
      </c>
      <c r="C3267" s="342" t="str">
        <f>IF(C3266="", "", C3266)</f>
        <v>Sussex Martlets</v>
      </c>
      <c r="D3267" s="350" t="str">
        <f t="shared" si="1497"/>
        <v>'Sussex Martlets'</v>
      </c>
      <c r="E3267" s="211">
        <f>E3266</f>
        <v>18941010</v>
      </c>
      <c r="F3267" s="262">
        <v>2</v>
      </c>
      <c r="R3267" s="112" t="str">
        <f>IF(D3267="","", CONCATENATE("Update games set ", B3267, "= ",D3267," where game_id=", E3267))</f>
        <v>Update games set Opp_parent= 'Sussex Martlets' where game_id=18941010</v>
      </c>
      <c r="S3267" s="112" t="str">
        <f t="shared" ref="S3267:S3330" si="1500">IF(G3267="","",CONCATENATE("Update lineups set player_name = '",SUBSTITUTE(G3267,"'","''"),"', raw_name = '",SUBSTITUTE(G3267,"'","''"),"' where game_id = ",E3267," and player_order = ",F3267))</f>
        <v/>
      </c>
      <c r="T3267" s="112" t="str">
        <f t="shared" ref="T3267:T3330" si="1501">IF(J3267="","", CONCATENATE("insert into goals (game_id, goal_order, scorer_name, goal_min) values (",E3267, ", ", I3267,", '",J3267,")"))</f>
        <v/>
      </c>
      <c r="U3267" s="200" t="str">
        <f t="shared" si="1498"/>
        <v/>
      </c>
      <c r="V3267" s="112" t="str">
        <f t="shared" ref="V3267:V3330" si="1502">IF(N3267="","", CONCATENATE("insert into games_sources (game_id, source_order, source_name, source_link) values (",E3267, ", ", N3267,", '",O3267,"', '",P3267,"')"))</f>
        <v/>
      </c>
      <c r="W3267" s="415" t="str">
        <f t="shared" ref="W3267:W3330" si="1503">IF(N3267="","",CONCATENATE("update games_sources set  source_name = '",O3267,"', source_link = '",P3267,"' where game_id = ",E3267," and source_order = ",N3267))</f>
        <v/>
      </c>
      <c r="Y3267" s="65" t="str">
        <f t="shared" si="1459"/>
        <v/>
      </c>
      <c r="Z3267" s="65" t="str">
        <f t="shared" si="1460"/>
        <v/>
      </c>
      <c r="AA3267" s="65" t="str">
        <f t="shared" si="1461"/>
        <v/>
      </c>
      <c r="AB3267" s="65" t="str">
        <f t="shared" si="1462"/>
        <v/>
      </c>
      <c r="AC3267" s="65" t="str">
        <f t="shared" si="1463"/>
        <v/>
      </c>
      <c r="AH3267" s="65" t="str">
        <f t="shared" si="1487"/>
        <v>189112122</v>
      </c>
      <c r="AI3267" s="65">
        <v>18911212</v>
      </c>
      <c r="AJ3267" s="65" t="s">
        <v>5369</v>
      </c>
      <c r="AK3267" s="65">
        <v>2</v>
      </c>
      <c r="AL3267" s="65" t="s">
        <v>3572</v>
      </c>
      <c r="AN3267" s="65" t="str">
        <f t="shared" si="1499"/>
        <v/>
      </c>
    </row>
    <row r="3268" spans="1:40" ht="16.8" customHeight="1" x14ac:dyDescent="0.25">
      <c r="A3268" s="384" t="s">
        <v>5378</v>
      </c>
      <c r="B3268" s="342" t="s">
        <v>2653</v>
      </c>
      <c r="C3268" s="342" t="s">
        <v>663</v>
      </c>
      <c r="D3268" s="350" t="str">
        <f t="shared" si="1497"/>
        <v>'Friendly'</v>
      </c>
      <c r="E3268" s="211">
        <f t="shared" ref="E3268:E3281" si="1504">E3267</f>
        <v>18941010</v>
      </c>
      <c r="F3268" s="262">
        <v>3</v>
      </c>
      <c r="R3268" s="112" t="str">
        <f>IF(D3268="","", CONCATENATE("Update games set ", B3268, "= ",D3268," where game_id=", E3268))</f>
        <v>Update games set Game_type= 'Friendly' where game_id=18941010</v>
      </c>
      <c r="S3268" s="112" t="str">
        <f t="shared" si="1500"/>
        <v/>
      </c>
      <c r="T3268" s="112" t="str">
        <f t="shared" si="1501"/>
        <v/>
      </c>
      <c r="U3268" s="200" t="str">
        <f t="shared" si="1498"/>
        <v/>
      </c>
      <c r="V3268" s="112" t="str">
        <f t="shared" si="1502"/>
        <v/>
      </c>
      <c r="W3268" s="415" t="str">
        <f t="shared" si="1503"/>
        <v/>
      </c>
      <c r="Y3268" s="65" t="str">
        <f t="shared" si="1459"/>
        <v/>
      </c>
      <c r="Z3268" s="65" t="str">
        <f t="shared" si="1460"/>
        <v/>
      </c>
      <c r="AA3268" s="65" t="str">
        <f t="shared" si="1461"/>
        <v/>
      </c>
      <c r="AB3268" s="65" t="str">
        <f t="shared" si="1462"/>
        <v/>
      </c>
      <c r="AC3268" s="65" t="str">
        <f t="shared" si="1463"/>
        <v/>
      </c>
      <c r="AH3268" s="65" t="str">
        <f t="shared" si="1487"/>
        <v>189112123</v>
      </c>
      <c r="AI3268" s="65">
        <v>18911212</v>
      </c>
      <c r="AJ3268" s="65" t="s">
        <v>5369</v>
      </c>
      <c r="AK3268" s="65">
        <v>3</v>
      </c>
      <c r="AL3268" s="65" t="s">
        <v>3596</v>
      </c>
      <c r="AN3268" s="65" t="str">
        <f t="shared" si="1499"/>
        <v/>
      </c>
    </row>
    <row r="3269" spans="1:40" ht="16.8" customHeight="1" x14ac:dyDescent="0.25">
      <c r="A3269" s="384" t="s">
        <v>5378</v>
      </c>
      <c r="B3269" s="342" t="s">
        <v>4978</v>
      </c>
      <c r="C3269" s="342" t="s">
        <v>0</v>
      </c>
      <c r="D3269" s="350" t="str">
        <f t="shared" si="1497"/>
        <v>'A'</v>
      </c>
      <c r="E3269" s="211">
        <f t="shared" si="1504"/>
        <v>18941010</v>
      </c>
      <c r="F3269" s="262">
        <v>4</v>
      </c>
      <c r="R3269" s="112" t="str">
        <f>IF(D3269="","", CONCATENATE("Update games set ", B3269, "= ",D3269," where game_id=", E3269))</f>
        <v>Update games set HAN= 'A' where game_id=18941010</v>
      </c>
      <c r="S3269" s="112" t="str">
        <f t="shared" si="1500"/>
        <v/>
      </c>
      <c r="T3269" s="112" t="str">
        <f t="shared" si="1501"/>
        <v/>
      </c>
      <c r="U3269" s="200" t="str">
        <f t="shared" si="1498"/>
        <v/>
      </c>
      <c r="V3269" s="112" t="str">
        <f t="shared" si="1502"/>
        <v/>
      </c>
      <c r="W3269" s="415" t="str">
        <f t="shared" si="1503"/>
        <v/>
      </c>
      <c r="Y3269" s="65" t="str">
        <f t="shared" si="1459"/>
        <v/>
      </c>
      <c r="Z3269" s="65" t="str">
        <f t="shared" si="1460"/>
        <v/>
      </c>
      <c r="AA3269" s="65" t="str">
        <f t="shared" si="1461"/>
        <v/>
      </c>
      <c r="AB3269" s="65" t="str">
        <f t="shared" si="1462"/>
        <v/>
      </c>
      <c r="AC3269" s="65" t="str">
        <f t="shared" si="1463"/>
        <v/>
      </c>
      <c r="AH3269" s="65" t="str">
        <f t="shared" si="1487"/>
        <v>189112124</v>
      </c>
      <c r="AI3269" s="65">
        <v>18911212</v>
      </c>
      <c r="AJ3269" s="65" t="s">
        <v>5369</v>
      </c>
      <c r="AK3269" s="65">
        <v>4</v>
      </c>
      <c r="AL3269" s="65" t="s">
        <v>3252</v>
      </c>
      <c r="AN3269" s="65" t="str">
        <f t="shared" si="1499"/>
        <v/>
      </c>
    </row>
    <row r="3270" spans="1:40" ht="16.8" customHeight="1" x14ac:dyDescent="0.25">
      <c r="A3270" s="384" t="s">
        <v>5378</v>
      </c>
      <c r="B3270" s="342" t="s">
        <v>5</v>
      </c>
      <c r="C3270" s="342">
        <v>8</v>
      </c>
      <c r="D3270" s="349">
        <f t="shared" ref="D3270:D3271" si="1505">IF(C3270="", "", C3270)</f>
        <v>8</v>
      </c>
      <c r="E3270" s="211">
        <f t="shared" si="1504"/>
        <v>18941010</v>
      </c>
      <c r="F3270" s="262">
        <v>5</v>
      </c>
      <c r="R3270" s="112" t="str">
        <f>IF(D3270="","", CONCATENATE("Update games set ", B3270, "= ",D3270," where game_id=", E3270))</f>
        <v>Update games set F= 8 where game_id=18941010</v>
      </c>
      <c r="S3270" s="112" t="str">
        <f t="shared" si="1500"/>
        <v/>
      </c>
      <c r="T3270" s="112" t="str">
        <f t="shared" si="1501"/>
        <v/>
      </c>
      <c r="U3270" s="200" t="str">
        <f t="shared" si="1498"/>
        <v/>
      </c>
      <c r="V3270" s="112" t="str">
        <f t="shared" si="1502"/>
        <v/>
      </c>
      <c r="W3270" s="415" t="str">
        <f t="shared" si="1503"/>
        <v/>
      </c>
      <c r="Y3270" s="65" t="str">
        <f t="shared" si="1459"/>
        <v/>
      </c>
      <c r="Z3270" s="65" t="str">
        <f t="shared" si="1460"/>
        <v/>
      </c>
      <c r="AA3270" s="65" t="str">
        <f t="shared" si="1461"/>
        <v/>
      </c>
      <c r="AB3270" s="65" t="str">
        <f t="shared" si="1462"/>
        <v/>
      </c>
      <c r="AC3270" s="65" t="str">
        <f t="shared" si="1463"/>
        <v/>
      </c>
      <c r="AH3270" s="65" t="str">
        <f t="shared" si="1487"/>
        <v>189112125</v>
      </c>
      <c r="AI3270" s="65">
        <v>18911212</v>
      </c>
      <c r="AJ3270" s="65" t="s">
        <v>5369</v>
      </c>
      <c r="AK3270" s="65">
        <v>5</v>
      </c>
      <c r="AL3270" s="65" t="s">
        <v>3590</v>
      </c>
      <c r="AN3270" s="65" t="str">
        <f t="shared" si="1499"/>
        <v/>
      </c>
    </row>
    <row r="3271" spans="1:40" ht="16.8" customHeight="1" x14ac:dyDescent="0.25">
      <c r="A3271" s="384" t="s">
        <v>5378</v>
      </c>
      <c r="B3271" s="342" t="s">
        <v>0</v>
      </c>
      <c r="C3271" s="342">
        <v>2</v>
      </c>
      <c r="D3271" s="349">
        <f t="shared" si="1505"/>
        <v>2</v>
      </c>
      <c r="E3271" s="211">
        <f t="shared" si="1504"/>
        <v>18941010</v>
      </c>
      <c r="F3271" s="262">
        <v>6</v>
      </c>
      <c r="R3271" s="112" t="str">
        <f>IF(D3271="","", CONCATENATE("Update games set ", B3271, "= ",D3271," where game_id=", E3271))</f>
        <v>Update games set A= 2 where game_id=18941010</v>
      </c>
      <c r="S3271" s="112" t="str">
        <f t="shared" si="1500"/>
        <v/>
      </c>
      <c r="T3271" s="112" t="str">
        <f t="shared" si="1501"/>
        <v/>
      </c>
      <c r="U3271" s="200" t="str">
        <f t="shared" si="1498"/>
        <v/>
      </c>
      <c r="V3271" s="112" t="str">
        <f t="shared" si="1502"/>
        <v/>
      </c>
      <c r="W3271" s="415" t="str">
        <f t="shared" si="1503"/>
        <v/>
      </c>
      <c r="Y3271" s="65" t="str">
        <f t="shared" si="1459"/>
        <v/>
      </c>
      <c r="Z3271" s="65" t="str">
        <f t="shared" si="1460"/>
        <v/>
      </c>
      <c r="AA3271" s="65" t="str">
        <f t="shared" si="1461"/>
        <v/>
      </c>
      <c r="AB3271" s="65" t="str">
        <f t="shared" si="1462"/>
        <v/>
      </c>
      <c r="AC3271" s="65" t="str">
        <f t="shared" si="1463"/>
        <v/>
      </c>
      <c r="AH3271" s="65" t="str">
        <f t="shared" si="1487"/>
        <v>189112126</v>
      </c>
      <c r="AI3271" s="65">
        <v>18911212</v>
      </c>
      <c r="AJ3271" s="65" t="s">
        <v>5369</v>
      </c>
      <c r="AK3271" s="65">
        <v>6</v>
      </c>
      <c r="AL3271" s="65" t="s">
        <v>3468</v>
      </c>
      <c r="AN3271" s="65" t="str">
        <f t="shared" si="1499"/>
        <v/>
      </c>
    </row>
    <row r="3272" spans="1:40" ht="16.8" customHeight="1" x14ac:dyDescent="0.25">
      <c r="A3272" s="384" t="s">
        <v>5378</v>
      </c>
      <c r="B3272" s="342" t="s">
        <v>23</v>
      </c>
      <c r="D3272" s="334" t="str">
        <f t="shared" ref="D3272" si="1506">IF(C3272="",IF(D3270&gt;D3271,"'W'",IF(D3270=D3271,"'D'","'L'")),_xlfn.CONCAT("'",C3272,"'"))</f>
        <v>'W'</v>
      </c>
      <c r="E3272" s="211">
        <f t="shared" si="1504"/>
        <v>18941010</v>
      </c>
      <c r="F3272" s="262">
        <v>7</v>
      </c>
      <c r="R3272" s="112" t="str">
        <f>IF(D3272="","", CONCATENATE("Update games set ", B3272, "= ",D3272," where game_id=", E3272))</f>
        <v>Update games set Result= 'W' where game_id=18941010</v>
      </c>
      <c r="S3272" s="112" t="str">
        <f t="shared" si="1500"/>
        <v/>
      </c>
      <c r="T3272" s="112" t="str">
        <f t="shared" si="1501"/>
        <v/>
      </c>
      <c r="U3272" s="200" t="str">
        <f t="shared" si="1498"/>
        <v/>
      </c>
      <c r="V3272" s="112" t="str">
        <f t="shared" si="1502"/>
        <v/>
      </c>
      <c r="W3272" s="415" t="str">
        <f t="shared" si="1503"/>
        <v/>
      </c>
      <c r="Y3272" s="65" t="str">
        <f t="shared" si="1459"/>
        <v/>
      </c>
      <c r="Z3272" s="65" t="str">
        <f t="shared" si="1460"/>
        <v/>
      </c>
      <c r="AA3272" s="65" t="str">
        <f t="shared" si="1461"/>
        <v/>
      </c>
      <c r="AB3272" s="65" t="str">
        <f t="shared" si="1462"/>
        <v/>
      </c>
      <c r="AC3272" s="65" t="str">
        <f t="shared" si="1463"/>
        <v/>
      </c>
      <c r="AH3272" s="65" t="str">
        <f t="shared" si="1487"/>
        <v>189112127</v>
      </c>
      <c r="AI3272" s="65">
        <v>18911212</v>
      </c>
      <c r="AJ3272" s="65" t="s">
        <v>5369</v>
      </c>
      <c r="AK3272" s="65">
        <v>7</v>
      </c>
      <c r="AL3272" s="65" t="s">
        <v>3435</v>
      </c>
      <c r="AN3272" s="65" t="str">
        <f t="shared" si="1499"/>
        <v/>
      </c>
    </row>
    <row r="3273" spans="1:40" ht="16.8" customHeight="1" x14ac:dyDescent="0.25">
      <c r="A3273" s="384" t="s">
        <v>5378</v>
      </c>
      <c r="B3273" s="342" t="s">
        <v>768</v>
      </c>
      <c r="D3273" s="349" t="str">
        <f t="shared" ref="D3273:D3274" si="1507">IF(C3273="", "", C3273)</f>
        <v/>
      </c>
      <c r="E3273" s="211">
        <f t="shared" si="1504"/>
        <v>18941010</v>
      </c>
      <c r="F3273" s="262">
        <v>8</v>
      </c>
      <c r="R3273" s="112" t="str">
        <f>IF(D3273="","", CONCATENATE("Update games set ", B3273, "= ",D3273," where game_id=", E3273))</f>
        <v/>
      </c>
      <c r="S3273" s="112" t="str">
        <f t="shared" si="1500"/>
        <v/>
      </c>
      <c r="T3273" s="112" t="str">
        <f t="shared" si="1501"/>
        <v/>
      </c>
      <c r="U3273" s="200" t="str">
        <f t="shared" si="1498"/>
        <v/>
      </c>
      <c r="V3273" s="112" t="str">
        <f t="shared" si="1502"/>
        <v/>
      </c>
      <c r="W3273" s="415" t="str">
        <f t="shared" si="1503"/>
        <v/>
      </c>
      <c r="Y3273" s="65" t="str">
        <f t="shared" si="1459"/>
        <v/>
      </c>
      <c r="Z3273" s="65" t="str">
        <f t="shared" si="1460"/>
        <v/>
      </c>
      <c r="AA3273" s="65" t="str">
        <f t="shared" si="1461"/>
        <v/>
      </c>
      <c r="AB3273" s="65" t="str">
        <f t="shared" si="1462"/>
        <v/>
      </c>
      <c r="AC3273" s="65" t="str">
        <f t="shared" si="1463"/>
        <v/>
      </c>
      <c r="AH3273" s="65" t="str">
        <f t="shared" si="1487"/>
        <v>189112128</v>
      </c>
      <c r="AI3273" s="65">
        <v>18911212</v>
      </c>
      <c r="AJ3273" s="65" t="s">
        <v>5369</v>
      </c>
      <c r="AK3273" s="65">
        <v>8</v>
      </c>
      <c r="AL3273" s="65" t="s">
        <v>3653</v>
      </c>
      <c r="AN3273" s="65" t="str">
        <f t="shared" si="1499"/>
        <v/>
      </c>
    </row>
    <row r="3274" spans="1:40" ht="16.8" customHeight="1" x14ac:dyDescent="0.25">
      <c r="A3274" s="384" t="s">
        <v>5378</v>
      </c>
      <c r="B3274" s="342" t="s">
        <v>766</v>
      </c>
      <c r="D3274" s="349" t="str">
        <f t="shared" si="1507"/>
        <v/>
      </c>
      <c r="E3274" s="211">
        <f t="shared" si="1504"/>
        <v>18941010</v>
      </c>
      <c r="F3274" s="262">
        <v>9</v>
      </c>
      <c r="G3274" s="194"/>
      <c r="H3274" s="194"/>
      <c r="N3274" s="417"/>
      <c r="O3274" s="194"/>
      <c r="P3274" s="194"/>
      <c r="R3274" s="112" t="str">
        <f>IF(D3274="","", CONCATENATE("Update games set ", B3274, "= ",D3274," where game_id=", E3274))</f>
        <v/>
      </c>
      <c r="S3274" s="112" t="str">
        <f t="shared" si="1500"/>
        <v/>
      </c>
      <c r="T3274" s="112" t="str">
        <f t="shared" si="1501"/>
        <v/>
      </c>
      <c r="U3274" s="200" t="str">
        <f t="shared" si="1498"/>
        <v/>
      </c>
      <c r="V3274" s="112" t="str">
        <f t="shared" si="1502"/>
        <v/>
      </c>
      <c r="W3274" s="415" t="str">
        <f t="shared" si="1503"/>
        <v/>
      </c>
      <c r="Y3274" s="65" t="str">
        <f t="shared" si="1459"/>
        <v/>
      </c>
      <c r="Z3274" s="65" t="str">
        <f t="shared" si="1460"/>
        <v/>
      </c>
      <c r="AA3274" s="65" t="str">
        <f t="shared" si="1461"/>
        <v/>
      </c>
      <c r="AB3274" s="65" t="str">
        <f t="shared" si="1462"/>
        <v/>
      </c>
      <c r="AC3274" s="65" t="str">
        <f t="shared" si="1463"/>
        <v/>
      </c>
      <c r="AH3274" s="65" t="str">
        <f t="shared" si="1487"/>
        <v>189112129</v>
      </c>
      <c r="AI3274" s="65">
        <v>18911212</v>
      </c>
      <c r="AJ3274" s="65" t="s">
        <v>5369</v>
      </c>
      <c r="AK3274" s="65">
        <v>9</v>
      </c>
      <c r="AL3274" s="65" t="s">
        <v>2943</v>
      </c>
      <c r="AN3274" s="65" t="str">
        <f t="shared" si="1499"/>
        <v/>
      </c>
    </row>
    <row r="3275" spans="1:40" ht="16.8" customHeight="1" x14ac:dyDescent="0.25">
      <c r="A3275" s="384" t="s">
        <v>5378</v>
      </c>
      <c r="B3275" s="342" t="s">
        <v>753</v>
      </c>
      <c r="C3275" s="351"/>
      <c r="D3275" s="350" t="str">
        <f t="shared" ref="D3275" si="1508">IF(C3275="", "", CONCATENATE("'", C3275,"'"))</f>
        <v/>
      </c>
      <c r="E3275" s="211">
        <f t="shared" si="1504"/>
        <v>18941010</v>
      </c>
      <c r="F3275" s="262">
        <v>10</v>
      </c>
      <c r="G3275" s="194"/>
      <c r="N3275" s="417"/>
      <c r="O3275" s="194"/>
      <c r="P3275" s="194"/>
      <c r="R3275" s="112" t="str">
        <f>IF(D3275="","", CONCATENATE("Update games set ", B3275, "= ",D3275," where game_id=", E3275))</f>
        <v/>
      </c>
      <c r="S3275" s="112" t="str">
        <f t="shared" si="1500"/>
        <v/>
      </c>
      <c r="T3275" s="112" t="str">
        <f t="shared" si="1501"/>
        <v/>
      </c>
      <c r="U3275" s="200" t="str">
        <f t="shared" si="1498"/>
        <v/>
      </c>
      <c r="V3275" s="112" t="str">
        <f t="shared" si="1502"/>
        <v/>
      </c>
      <c r="W3275" s="415" t="str">
        <f t="shared" si="1503"/>
        <v/>
      </c>
      <c r="Y3275" s="65" t="str">
        <f t="shared" si="1459"/>
        <v/>
      </c>
      <c r="Z3275" s="65" t="str">
        <f t="shared" si="1460"/>
        <v/>
      </c>
      <c r="AA3275" s="65" t="str">
        <f t="shared" si="1461"/>
        <v/>
      </c>
      <c r="AB3275" s="65" t="str">
        <f t="shared" si="1462"/>
        <v/>
      </c>
      <c r="AC3275" s="65" t="str">
        <f t="shared" si="1463"/>
        <v/>
      </c>
      <c r="AH3275" s="65" t="str">
        <f t="shared" si="1487"/>
        <v>1891121210</v>
      </c>
      <c r="AI3275" s="65">
        <v>18911212</v>
      </c>
      <c r="AJ3275" s="65" t="s">
        <v>5369</v>
      </c>
      <c r="AK3275" s="65">
        <v>10</v>
      </c>
      <c r="AL3275" s="65" t="s">
        <v>3632</v>
      </c>
      <c r="AN3275" s="65" t="str">
        <f t="shared" si="1499"/>
        <v/>
      </c>
    </row>
    <row r="3276" spans="1:40" ht="16.8" customHeight="1" x14ac:dyDescent="0.25">
      <c r="A3276" s="384" t="s">
        <v>5378</v>
      </c>
      <c r="B3276" s="342" t="s">
        <v>746</v>
      </c>
      <c r="C3276" s="351" t="s">
        <v>5062</v>
      </c>
      <c r="D3276" s="334" t="str">
        <f>CONCATENATE("'", LEFT(E3276,4),"-",MID(E3276,5,2),"-", MID(E3276,7,2), " ", C3276,"'")</f>
        <v>'1894-10-10 15:00'</v>
      </c>
      <c r="E3276" s="211">
        <f t="shared" si="1504"/>
        <v>18941010</v>
      </c>
      <c r="F3276" s="262">
        <v>11</v>
      </c>
      <c r="R3276" s="112" t="str">
        <f>IF(D3276="","", CONCATENATE("Update games set ", B3276, "= ",D3276," where game_id=", E3276))</f>
        <v>Update games set Game_date= '1894-10-10 15:00' where game_id=18941010</v>
      </c>
      <c r="S3276" s="112" t="str">
        <f t="shared" si="1500"/>
        <v/>
      </c>
      <c r="T3276" s="112" t="str">
        <f t="shared" si="1501"/>
        <v/>
      </c>
      <c r="U3276" s="200" t="str">
        <f t="shared" si="1498"/>
        <v/>
      </c>
      <c r="V3276" s="112" t="str">
        <f t="shared" si="1502"/>
        <v/>
      </c>
      <c r="W3276" s="415" t="str">
        <f t="shared" si="1503"/>
        <v/>
      </c>
      <c r="Y3276" s="65" t="str">
        <f t="shared" si="1459"/>
        <v/>
      </c>
      <c r="Z3276" s="65" t="str">
        <f t="shared" si="1460"/>
        <v/>
      </c>
      <c r="AA3276" s="65" t="str">
        <f t="shared" si="1461"/>
        <v/>
      </c>
      <c r="AB3276" s="65" t="str">
        <f t="shared" si="1462"/>
        <v/>
      </c>
      <c r="AC3276" s="65" t="str">
        <f t="shared" si="1463"/>
        <v/>
      </c>
      <c r="AH3276" s="65" t="str">
        <f t="shared" si="1487"/>
        <v>1891121211</v>
      </c>
      <c r="AI3276" s="65">
        <v>18911212</v>
      </c>
      <c r="AJ3276" s="65" t="s">
        <v>5369</v>
      </c>
      <c r="AK3276" s="65">
        <v>11</v>
      </c>
      <c r="AL3276" s="65" t="s">
        <v>3314</v>
      </c>
      <c r="AN3276" s="65" t="str">
        <f t="shared" si="1499"/>
        <v/>
      </c>
    </row>
    <row r="3277" spans="1:40" ht="16.8" customHeight="1" x14ac:dyDescent="0.25">
      <c r="A3277" s="384" t="s">
        <v>5378</v>
      </c>
      <c r="B3277" s="342" t="s">
        <v>25</v>
      </c>
      <c r="D3277" s="350" t="str">
        <f t="shared" ref="D3277" si="1509">IF(C3277="", "", CONCATENATE("'", C3277,"'"))</f>
        <v/>
      </c>
      <c r="E3277" s="211">
        <f t="shared" si="1504"/>
        <v>18941010</v>
      </c>
      <c r="F3277" s="262">
        <v>12</v>
      </c>
      <c r="G3277" s="212"/>
      <c r="H3277" s="212"/>
      <c r="N3277" s="416"/>
      <c r="O3277" s="212"/>
      <c r="P3277" s="212"/>
      <c r="R3277" s="112" t="str">
        <f>IF(D3277="","", CONCATENATE("Update games set ", B3277, "= ",D3277," where game_id=", E3277))</f>
        <v/>
      </c>
      <c r="S3277" s="112" t="str">
        <f t="shared" si="1500"/>
        <v/>
      </c>
      <c r="T3277" s="112" t="str">
        <f t="shared" si="1501"/>
        <v/>
      </c>
      <c r="U3277" s="200" t="str">
        <f t="shared" si="1498"/>
        <v/>
      </c>
      <c r="V3277" s="112" t="str">
        <f t="shared" si="1502"/>
        <v/>
      </c>
      <c r="W3277" s="415" t="str">
        <f t="shared" si="1503"/>
        <v/>
      </c>
      <c r="Y3277" s="65" t="str">
        <f t="shared" si="1459"/>
        <v/>
      </c>
      <c r="Z3277" s="65" t="str">
        <f t="shared" si="1460"/>
        <v/>
      </c>
      <c r="AA3277" s="65" t="str">
        <f t="shared" si="1461"/>
        <v/>
      </c>
      <c r="AB3277" s="65" t="str">
        <f t="shared" si="1462"/>
        <v/>
      </c>
      <c r="AC3277" s="65" t="str">
        <f t="shared" si="1463"/>
        <v/>
      </c>
      <c r="AH3277" s="65" t="str">
        <f t="shared" si="1487"/>
        <v>1891121212</v>
      </c>
      <c r="AI3277" s="65">
        <v>18911212</v>
      </c>
      <c r="AJ3277" s="65" t="s">
        <v>5369</v>
      </c>
      <c r="AK3277" s="65">
        <v>12</v>
      </c>
      <c r="AL3277" s="65" t="s">
        <v>653</v>
      </c>
      <c r="AN3277" s="65" t="str">
        <f t="shared" si="1499"/>
        <v/>
      </c>
    </row>
    <row r="3278" spans="1:40" ht="16.8" customHeight="1" x14ac:dyDescent="0.25">
      <c r="A3278" s="384" t="s">
        <v>5378</v>
      </c>
      <c r="B3278" s="342" t="s">
        <v>475</v>
      </c>
      <c r="D3278" s="349" t="str">
        <f t="shared" ref="D3278" si="1510">IF(C3278="", "", C3278)</f>
        <v/>
      </c>
      <c r="E3278" s="211">
        <f t="shared" si="1504"/>
        <v>18941010</v>
      </c>
      <c r="F3278" s="262">
        <v>13</v>
      </c>
      <c r="R3278" s="112" t="str">
        <f>IF(D3278="","", CONCATENATE("Update games set ", B3278, "= ",D3278," where game_id=", E3278))</f>
        <v/>
      </c>
      <c r="S3278" s="112" t="str">
        <f t="shared" si="1500"/>
        <v/>
      </c>
      <c r="T3278" s="112" t="str">
        <f t="shared" si="1501"/>
        <v/>
      </c>
      <c r="U3278" s="200" t="str">
        <f t="shared" si="1498"/>
        <v/>
      </c>
      <c r="V3278" s="112" t="str">
        <f t="shared" si="1502"/>
        <v/>
      </c>
      <c r="W3278" s="415" t="str">
        <f t="shared" si="1503"/>
        <v/>
      </c>
      <c r="Y3278" s="65" t="str">
        <f t="shared" ref="Y3278:Y3341" si="1511">IF(I3278="","",CONCATENATE("update goals set scorer_name = '",SUBSTITUTE(J3278, "'", "''"),"'"))</f>
        <v/>
      </c>
      <c r="Z3278" s="65" t="str">
        <f t="shared" ref="Z3278:Z3341" si="1512">IF(K3278="", "", CONCATENATE(", goal_min = ", K3278))</f>
        <v/>
      </c>
      <c r="AA3278" s="65" t="str">
        <f t="shared" ref="AA3278:AA3341" si="1513">IF(L3278="", "", CONCATENATE(", Pen = '", UPPER(L3278), "'"))</f>
        <v/>
      </c>
      <c r="AB3278" s="65" t="str">
        <f t="shared" ref="AB3278:AB3341" si="1514">IF(M3278="", "", CONCATENATE(", OG = '", UPPER(M3278), "'"))</f>
        <v/>
      </c>
      <c r="AC3278" s="65" t="str">
        <f t="shared" ref="AC3278:AC3341" si="1515">IF(I3278="", "", CONCATENATE(" where game_id = ", E3278, " and goal_order = ", I3278))</f>
        <v/>
      </c>
      <c r="AH3278" s="65" t="str">
        <f t="shared" si="1487"/>
        <v>1891121213</v>
      </c>
      <c r="AI3278" s="65">
        <v>18911212</v>
      </c>
      <c r="AJ3278" s="65" t="s">
        <v>5369</v>
      </c>
      <c r="AK3278" s="65">
        <v>13</v>
      </c>
      <c r="AL3278" s="65" t="s">
        <v>653</v>
      </c>
      <c r="AN3278" s="65" t="str">
        <f t="shared" si="1499"/>
        <v/>
      </c>
    </row>
    <row r="3279" spans="1:40" ht="16.8" customHeight="1" x14ac:dyDescent="0.25">
      <c r="A3279" s="384" t="s">
        <v>5378</v>
      </c>
      <c r="B3279" s="342" t="s">
        <v>20</v>
      </c>
      <c r="D3279" s="350" t="str">
        <f t="shared" ref="D3279:D3280" si="1516">IF(C3279="", "", CONCATENATE("'", C3279,"'"))</f>
        <v/>
      </c>
      <c r="E3279" s="211">
        <f t="shared" si="1504"/>
        <v>18941010</v>
      </c>
      <c r="F3279" s="262">
        <v>14</v>
      </c>
      <c r="R3279" s="112" t="str">
        <f>IF(D3279="","", CONCATENATE("Update games set ", B3279, "= ",D3279," where game_id=", E3279))</f>
        <v/>
      </c>
      <c r="S3279" s="112" t="str">
        <f t="shared" si="1500"/>
        <v/>
      </c>
      <c r="T3279" s="112" t="str">
        <f t="shared" si="1501"/>
        <v/>
      </c>
      <c r="U3279" s="200" t="str">
        <f t="shared" si="1498"/>
        <v/>
      </c>
      <c r="V3279" s="112" t="str">
        <f t="shared" si="1502"/>
        <v/>
      </c>
      <c r="W3279" s="415" t="str">
        <f t="shared" si="1503"/>
        <v/>
      </c>
      <c r="Y3279" s="65" t="str">
        <f t="shared" si="1511"/>
        <v/>
      </c>
      <c r="Z3279" s="65" t="str">
        <f t="shared" si="1512"/>
        <v/>
      </c>
      <c r="AA3279" s="65" t="str">
        <f t="shared" si="1513"/>
        <v/>
      </c>
      <c r="AB3279" s="65" t="str">
        <f t="shared" si="1514"/>
        <v/>
      </c>
      <c r="AC3279" s="65" t="str">
        <f t="shared" si="1515"/>
        <v/>
      </c>
      <c r="AH3279" s="65" t="str">
        <f t="shared" si="1487"/>
        <v>1891121214</v>
      </c>
      <c r="AI3279" s="65">
        <v>18911212</v>
      </c>
      <c r="AJ3279" s="65" t="s">
        <v>5369</v>
      </c>
      <c r="AK3279" s="65">
        <v>14</v>
      </c>
      <c r="AL3279" s="65" t="s">
        <v>653</v>
      </c>
      <c r="AN3279" s="65" t="str">
        <f t="shared" si="1499"/>
        <v/>
      </c>
    </row>
    <row r="3280" spans="1:40" ht="16.8" customHeight="1" x14ac:dyDescent="0.25">
      <c r="A3280" s="384" t="s">
        <v>5378</v>
      </c>
      <c r="B3280" s="342" t="s">
        <v>4882</v>
      </c>
      <c r="C3280" s="342" t="str">
        <f>IF(C3279="", "", C3279)</f>
        <v/>
      </c>
      <c r="D3280" s="350" t="str">
        <f t="shared" si="1516"/>
        <v/>
      </c>
      <c r="E3280" s="211">
        <f t="shared" si="1504"/>
        <v>18941010</v>
      </c>
      <c r="F3280" s="262">
        <v>15</v>
      </c>
      <c r="R3280" s="112" t="str">
        <f>IF(D3280="","", CONCATENATE("Update games set ", B3280, "= ",D3280," where game_id=", E3280))</f>
        <v/>
      </c>
      <c r="S3280" s="112" t="str">
        <f t="shared" si="1500"/>
        <v/>
      </c>
      <c r="T3280" s="112" t="str">
        <f t="shared" si="1501"/>
        <v/>
      </c>
      <c r="U3280" s="200" t="str">
        <f t="shared" si="1498"/>
        <v/>
      </c>
      <c r="V3280" s="112" t="str">
        <f t="shared" si="1502"/>
        <v/>
      </c>
      <c r="W3280" s="415" t="str">
        <f t="shared" si="1503"/>
        <v/>
      </c>
      <c r="Y3280" s="65" t="str">
        <f t="shared" si="1511"/>
        <v/>
      </c>
      <c r="Z3280" s="65" t="str">
        <f t="shared" si="1512"/>
        <v/>
      </c>
      <c r="AA3280" s="65" t="str">
        <f t="shared" si="1513"/>
        <v/>
      </c>
      <c r="AB3280" s="65" t="str">
        <f t="shared" si="1514"/>
        <v/>
      </c>
      <c r="AC3280" s="65" t="str">
        <f t="shared" si="1515"/>
        <v/>
      </c>
      <c r="AH3280" s="65" t="str">
        <f t="shared" si="1487"/>
        <v>1891121215</v>
      </c>
      <c r="AI3280" s="65">
        <v>18911212</v>
      </c>
      <c r="AJ3280" s="65" t="s">
        <v>5369</v>
      </c>
      <c r="AK3280" s="65">
        <v>15</v>
      </c>
      <c r="AL3280" s="65" t="s">
        <v>653</v>
      </c>
      <c r="AN3280" s="65" t="str">
        <f t="shared" si="1499"/>
        <v/>
      </c>
    </row>
    <row r="3281" spans="1:40" s="126" customFormat="1" ht="16.8" customHeight="1" thickBot="1" x14ac:dyDescent="0.3">
      <c r="A3281" s="384" t="s">
        <v>5378</v>
      </c>
      <c r="B3281" s="116" t="s">
        <v>115</v>
      </c>
      <c r="C3281" s="352"/>
      <c r="D3281" s="370" t="str">
        <f t="shared" ref="D3281" si="1517">IF(MID(E3281,5,2)*1&gt;6,_xlfn.CONCAT("'",LEFT(E3281,4),"-",MID(E3281,3,2)+1,"'"),_xlfn.CONCAT("'",LEFT(E3281,4)-1,"-",MID(E3281,3,2),"'"))</f>
        <v>'1894-95'</v>
      </c>
      <c r="E3281" s="214">
        <f t="shared" si="1504"/>
        <v>18941010</v>
      </c>
      <c r="F3281" s="266">
        <v>16</v>
      </c>
      <c r="G3281" s="343"/>
      <c r="H3281" s="343"/>
      <c r="I3281" s="267"/>
      <c r="J3281" s="214"/>
      <c r="K3281" s="266"/>
      <c r="L3281" s="266"/>
      <c r="M3281" s="266"/>
      <c r="N3281" s="419"/>
      <c r="O3281" s="343"/>
      <c r="P3281" s="343"/>
      <c r="Q3281" s="346"/>
      <c r="R3281" s="112" t="str">
        <f>IF(D3281="","", CONCATENATE("Update games set ", B3281, "= ",D3281," where game_id=", E3281))</f>
        <v>Update games set Season= '1894-95' where game_id=18941010</v>
      </c>
      <c r="S3281" s="112" t="str">
        <f t="shared" si="1500"/>
        <v/>
      </c>
      <c r="T3281" s="112" t="str">
        <f t="shared" si="1501"/>
        <v/>
      </c>
      <c r="U3281" s="200" t="str">
        <f t="shared" si="1498"/>
        <v/>
      </c>
      <c r="V3281" s="112" t="str">
        <f t="shared" si="1502"/>
        <v/>
      </c>
      <c r="W3281" s="415" t="str">
        <f t="shared" si="1503"/>
        <v/>
      </c>
      <c r="X3281" s="240"/>
      <c r="Y3281" s="65" t="str">
        <f t="shared" si="1511"/>
        <v/>
      </c>
      <c r="Z3281" s="65" t="str">
        <f t="shared" si="1512"/>
        <v/>
      </c>
      <c r="AA3281" s="65" t="str">
        <f t="shared" si="1513"/>
        <v/>
      </c>
      <c r="AB3281" s="65" t="str">
        <f t="shared" si="1514"/>
        <v/>
      </c>
      <c r="AC3281" s="65" t="str">
        <f t="shared" si="1515"/>
        <v/>
      </c>
      <c r="AH3281" s="65" t="str">
        <f t="shared" si="1487"/>
        <v>1891121216</v>
      </c>
      <c r="AI3281" s="126">
        <v>18911212</v>
      </c>
      <c r="AJ3281" s="126" t="s">
        <v>5369</v>
      </c>
      <c r="AK3281" s="126">
        <v>16</v>
      </c>
      <c r="AL3281" s="126" t="s">
        <v>653</v>
      </c>
      <c r="AN3281" s="65" t="str">
        <f t="shared" si="1499"/>
        <v/>
      </c>
    </row>
    <row r="3282" spans="1:40" ht="15" thickTop="1" x14ac:dyDescent="0.25">
      <c r="A3282" s="384" t="s">
        <v>5378</v>
      </c>
      <c r="B3282" s="341" t="s">
        <v>22</v>
      </c>
      <c r="C3282" s="341" t="s">
        <v>5105</v>
      </c>
      <c r="D3282" s="341" t="str">
        <f t="shared" ref="D3282:D3285" si="1518">IF(C3282="", "", CONCATENATE("'", C3282,"'"))</f>
        <v>'Casuals'</v>
      </c>
      <c r="E3282" s="211">
        <v>18941011</v>
      </c>
      <c r="F3282" s="262">
        <v>1</v>
      </c>
      <c r="H3282" s="212"/>
      <c r="R3282" s="112" t="str">
        <f>IF(D3282="","", CONCATENATE("Update games set ", B3282, "= ",D3282," where game_id=", E3282))</f>
        <v>Update games set Opponent= 'Casuals' where game_id=18941011</v>
      </c>
      <c r="S3282" s="112" t="str">
        <f t="shared" si="1500"/>
        <v/>
      </c>
      <c r="T3282" s="112" t="str">
        <f t="shared" si="1501"/>
        <v/>
      </c>
      <c r="U3282" s="200" t="str">
        <f t="shared" si="1498"/>
        <v/>
      </c>
      <c r="V3282" s="112" t="str">
        <f t="shared" si="1502"/>
        <v/>
      </c>
      <c r="W3282" s="415" t="str">
        <f t="shared" si="1503"/>
        <v/>
      </c>
      <c r="Y3282" s="65" t="str">
        <f t="shared" si="1511"/>
        <v/>
      </c>
      <c r="Z3282" s="65" t="str">
        <f t="shared" si="1512"/>
        <v/>
      </c>
      <c r="AA3282" s="65" t="str">
        <f t="shared" si="1513"/>
        <v/>
      </c>
      <c r="AB3282" s="65" t="str">
        <f t="shared" si="1514"/>
        <v/>
      </c>
      <c r="AC3282" s="65" t="str">
        <f t="shared" si="1515"/>
        <v/>
      </c>
      <c r="AH3282" s="65" t="str">
        <f t="shared" si="1487"/>
        <v>189112121</v>
      </c>
      <c r="AI3282" s="65">
        <v>18911212</v>
      </c>
      <c r="AJ3282" s="65" t="s">
        <v>5369</v>
      </c>
      <c r="AK3282" s="65">
        <v>1</v>
      </c>
      <c r="AL3282" s="65" t="s">
        <v>2039</v>
      </c>
      <c r="AN3282" s="65" t="str">
        <f t="shared" si="1499"/>
        <v>update games set source = 'The Nottingham Forest Football Scrapbook' where game_id = 18941011</v>
      </c>
    </row>
    <row r="3283" spans="1:40" ht="16.8" customHeight="1" x14ac:dyDescent="0.25">
      <c r="A3283" s="384" t="s">
        <v>5378</v>
      </c>
      <c r="B3283" s="342" t="s">
        <v>4979</v>
      </c>
      <c r="C3283" s="342" t="str">
        <f>IF(C3282="", "", C3282)</f>
        <v>Casuals</v>
      </c>
      <c r="D3283" s="350" t="str">
        <f t="shared" si="1518"/>
        <v>'Casuals'</v>
      </c>
      <c r="E3283" s="211">
        <f>E3282</f>
        <v>18941011</v>
      </c>
      <c r="F3283" s="262">
        <v>2</v>
      </c>
      <c r="R3283" s="112" t="str">
        <f>IF(D3283="","", CONCATENATE("Update games set ", B3283, "= ",D3283," where game_id=", E3283))</f>
        <v>Update games set Opp_parent= 'Casuals' where game_id=18941011</v>
      </c>
      <c r="S3283" s="112" t="str">
        <f t="shared" si="1500"/>
        <v/>
      </c>
      <c r="T3283" s="112" t="str">
        <f t="shared" si="1501"/>
        <v/>
      </c>
      <c r="U3283" s="200" t="str">
        <f t="shared" si="1498"/>
        <v/>
      </c>
      <c r="V3283" s="112" t="str">
        <f t="shared" si="1502"/>
        <v/>
      </c>
      <c r="W3283" s="415" t="str">
        <f t="shared" si="1503"/>
        <v/>
      </c>
      <c r="Y3283" s="65" t="str">
        <f t="shared" si="1511"/>
        <v/>
      </c>
      <c r="Z3283" s="65" t="str">
        <f t="shared" si="1512"/>
        <v/>
      </c>
      <c r="AA3283" s="65" t="str">
        <f t="shared" si="1513"/>
        <v/>
      </c>
      <c r="AB3283" s="65" t="str">
        <f t="shared" si="1514"/>
        <v/>
      </c>
      <c r="AC3283" s="65" t="str">
        <f t="shared" si="1515"/>
        <v/>
      </c>
      <c r="AH3283" s="65" t="str">
        <f t="shared" si="1487"/>
        <v>189112122</v>
      </c>
      <c r="AI3283" s="65">
        <v>18911212</v>
      </c>
      <c r="AJ3283" s="65" t="s">
        <v>5369</v>
      </c>
      <c r="AK3283" s="65">
        <v>2</v>
      </c>
      <c r="AL3283" s="65" t="s">
        <v>3572</v>
      </c>
      <c r="AN3283" s="65" t="str">
        <f t="shared" si="1499"/>
        <v/>
      </c>
    </row>
    <row r="3284" spans="1:40" ht="16.8" customHeight="1" x14ac:dyDescent="0.25">
      <c r="A3284" s="384" t="s">
        <v>5378</v>
      </c>
      <c r="B3284" s="342" t="s">
        <v>2653</v>
      </c>
      <c r="C3284" s="342" t="s">
        <v>663</v>
      </c>
      <c r="D3284" s="350" t="str">
        <f t="shared" si="1518"/>
        <v>'Friendly'</v>
      </c>
      <c r="E3284" s="211">
        <f t="shared" ref="E3284:E3297" si="1519">E3283</f>
        <v>18941011</v>
      </c>
      <c r="F3284" s="262">
        <v>3</v>
      </c>
      <c r="R3284" s="112" t="str">
        <f>IF(D3284="","", CONCATENATE("Update games set ", B3284, "= ",D3284," where game_id=", E3284))</f>
        <v>Update games set Game_type= 'Friendly' where game_id=18941011</v>
      </c>
      <c r="S3284" s="112" t="str">
        <f t="shared" si="1500"/>
        <v/>
      </c>
      <c r="T3284" s="112" t="str">
        <f t="shared" si="1501"/>
        <v/>
      </c>
      <c r="U3284" s="200" t="str">
        <f t="shared" si="1498"/>
        <v/>
      </c>
      <c r="V3284" s="112" t="str">
        <f t="shared" si="1502"/>
        <v/>
      </c>
      <c r="W3284" s="415" t="str">
        <f t="shared" si="1503"/>
        <v/>
      </c>
      <c r="Y3284" s="65" t="str">
        <f t="shared" si="1511"/>
        <v/>
      </c>
      <c r="Z3284" s="65" t="str">
        <f t="shared" si="1512"/>
        <v/>
      </c>
      <c r="AA3284" s="65" t="str">
        <f t="shared" si="1513"/>
        <v/>
      </c>
      <c r="AB3284" s="65" t="str">
        <f t="shared" si="1514"/>
        <v/>
      </c>
      <c r="AC3284" s="65" t="str">
        <f t="shared" si="1515"/>
        <v/>
      </c>
      <c r="AH3284" s="65" t="str">
        <f t="shared" si="1487"/>
        <v>189112123</v>
      </c>
      <c r="AI3284" s="65">
        <v>18911212</v>
      </c>
      <c r="AJ3284" s="65" t="s">
        <v>5369</v>
      </c>
      <c r="AK3284" s="65">
        <v>3</v>
      </c>
      <c r="AL3284" s="65" t="s">
        <v>3596</v>
      </c>
      <c r="AN3284" s="65" t="str">
        <f t="shared" si="1499"/>
        <v/>
      </c>
    </row>
    <row r="3285" spans="1:40" ht="16.8" customHeight="1" x14ac:dyDescent="0.25">
      <c r="A3285" s="384" t="s">
        <v>5378</v>
      </c>
      <c r="B3285" s="342" t="s">
        <v>4978</v>
      </c>
      <c r="C3285" s="342" t="s">
        <v>0</v>
      </c>
      <c r="D3285" s="350" t="str">
        <f t="shared" si="1518"/>
        <v>'A'</v>
      </c>
      <c r="E3285" s="211">
        <f t="shared" si="1519"/>
        <v>18941011</v>
      </c>
      <c r="F3285" s="262">
        <v>4</v>
      </c>
      <c r="R3285" s="112" t="str">
        <f>IF(D3285="","", CONCATENATE("Update games set ", B3285, "= ",D3285," where game_id=", E3285))</f>
        <v>Update games set HAN= 'A' where game_id=18941011</v>
      </c>
      <c r="S3285" s="112" t="str">
        <f t="shared" si="1500"/>
        <v/>
      </c>
      <c r="T3285" s="112" t="str">
        <f t="shared" si="1501"/>
        <v/>
      </c>
      <c r="U3285" s="200" t="str">
        <f t="shared" si="1498"/>
        <v/>
      </c>
      <c r="V3285" s="112" t="str">
        <f t="shared" si="1502"/>
        <v/>
      </c>
      <c r="W3285" s="415" t="str">
        <f t="shared" si="1503"/>
        <v/>
      </c>
      <c r="Y3285" s="65" t="str">
        <f t="shared" si="1511"/>
        <v/>
      </c>
      <c r="Z3285" s="65" t="str">
        <f t="shared" si="1512"/>
        <v/>
      </c>
      <c r="AA3285" s="65" t="str">
        <f t="shared" si="1513"/>
        <v/>
      </c>
      <c r="AB3285" s="65" t="str">
        <f t="shared" si="1514"/>
        <v/>
      </c>
      <c r="AC3285" s="65" t="str">
        <f t="shared" si="1515"/>
        <v/>
      </c>
      <c r="AH3285" s="65" t="str">
        <f t="shared" si="1487"/>
        <v>189112124</v>
      </c>
      <c r="AI3285" s="65">
        <v>18911212</v>
      </c>
      <c r="AJ3285" s="65" t="s">
        <v>5369</v>
      </c>
      <c r="AK3285" s="65">
        <v>4</v>
      </c>
      <c r="AL3285" s="65" t="s">
        <v>3252</v>
      </c>
      <c r="AN3285" s="65" t="str">
        <f t="shared" si="1499"/>
        <v/>
      </c>
    </row>
    <row r="3286" spans="1:40" ht="16.8" customHeight="1" x14ac:dyDescent="0.25">
      <c r="A3286" s="384" t="s">
        <v>5378</v>
      </c>
      <c r="B3286" s="342" t="s">
        <v>5</v>
      </c>
      <c r="C3286" s="342">
        <v>4</v>
      </c>
      <c r="D3286" s="349">
        <f t="shared" ref="D3286:D3287" si="1520">IF(C3286="", "", C3286)</f>
        <v>4</v>
      </c>
      <c r="E3286" s="211">
        <f t="shared" si="1519"/>
        <v>18941011</v>
      </c>
      <c r="F3286" s="262">
        <v>5</v>
      </c>
      <c r="R3286" s="112" t="str">
        <f>IF(D3286="","", CONCATENATE("Update games set ", B3286, "= ",D3286," where game_id=", E3286))</f>
        <v>Update games set F= 4 where game_id=18941011</v>
      </c>
      <c r="S3286" s="112" t="str">
        <f t="shared" si="1500"/>
        <v/>
      </c>
      <c r="T3286" s="112" t="str">
        <f t="shared" si="1501"/>
        <v/>
      </c>
      <c r="U3286" s="200" t="str">
        <f t="shared" si="1498"/>
        <v/>
      </c>
      <c r="V3286" s="112" t="str">
        <f t="shared" si="1502"/>
        <v/>
      </c>
      <c r="W3286" s="415" t="str">
        <f t="shared" si="1503"/>
        <v/>
      </c>
      <c r="Y3286" s="65" t="str">
        <f t="shared" si="1511"/>
        <v/>
      </c>
      <c r="Z3286" s="65" t="str">
        <f t="shared" si="1512"/>
        <v/>
      </c>
      <c r="AA3286" s="65" t="str">
        <f t="shared" si="1513"/>
        <v/>
      </c>
      <c r="AB3286" s="65" t="str">
        <f t="shared" si="1514"/>
        <v/>
      </c>
      <c r="AC3286" s="65" t="str">
        <f t="shared" si="1515"/>
        <v/>
      </c>
      <c r="AH3286" s="65" t="str">
        <f t="shared" si="1487"/>
        <v>189112125</v>
      </c>
      <c r="AI3286" s="65">
        <v>18911212</v>
      </c>
      <c r="AJ3286" s="65" t="s">
        <v>5369</v>
      </c>
      <c r="AK3286" s="65">
        <v>5</v>
      </c>
      <c r="AL3286" s="65" t="s">
        <v>3590</v>
      </c>
      <c r="AN3286" s="65" t="str">
        <f t="shared" si="1499"/>
        <v/>
      </c>
    </row>
    <row r="3287" spans="1:40" ht="16.8" customHeight="1" x14ac:dyDescent="0.25">
      <c r="A3287" s="384" t="s">
        <v>5378</v>
      </c>
      <c r="B3287" s="342" t="s">
        <v>0</v>
      </c>
      <c r="C3287" s="342">
        <v>3</v>
      </c>
      <c r="D3287" s="349">
        <f t="shared" si="1520"/>
        <v>3</v>
      </c>
      <c r="E3287" s="211">
        <f t="shared" si="1519"/>
        <v>18941011</v>
      </c>
      <c r="F3287" s="262">
        <v>6</v>
      </c>
      <c r="R3287" s="112" t="str">
        <f>IF(D3287="","", CONCATENATE("Update games set ", B3287, "= ",D3287," where game_id=", E3287))</f>
        <v>Update games set A= 3 where game_id=18941011</v>
      </c>
      <c r="S3287" s="112" t="str">
        <f t="shared" si="1500"/>
        <v/>
      </c>
      <c r="T3287" s="112" t="str">
        <f t="shared" si="1501"/>
        <v/>
      </c>
      <c r="U3287" s="200" t="str">
        <f t="shared" si="1498"/>
        <v/>
      </c>
      <c r="V3287" s="112" t="str">
        <f t="shared" si="1502"/>
        <v/>
      </c>
      <c r="W3287" s="415" t="str">
        <f t="shared" si="1503"/>
        <v/>
      </c>
      <c r="Y3287" s="65" t="str">
        <f t="shared" si="1511"/>
        <v/>
      </c>
      <c r="Z3287" s="65" t="str">
        <f t="shared" si="1512"/>
        <v/>
      </c>
      <c r="AA3287" s="65" t="str">
        <f t="shared" si="1513"/>
        <v/>
      </c>
      <c r="AB3287" s="65" t="str">
        <f t="shared" si="1514"/>
        <v/>
      </c>
      <c r="AC3287" s="65" t="str">
        <f t="shared" si="1515"/>
        <v/>
      </c>
      <c r="AH3287" s="65" t="str">
        <f t="shared" si="1487"/>
        <v>189112126</v>
      </c>
      <c r="AI3287" s="65">
        <v>18911212</v>
      </c>
      <c r="AJ3287" s="65" t="s">
        <v>5369</v>
      </c>
      <c r="AK3287" s="65">
        <v>6</v>
      </c>
      <c r="AL3287" s="65" t="s">
        <v>3468</v>
      </c>
      <c r="AN3287" s="65" t="str">
        <f t="shared" si="1499"/>
        <v/>
      </c>
    </row>
    <row r="3288" spans="1:40" ht="16.8" customHeight="1" x14ac:dyDescent="0.25">
      <c r="A3288" s="384" t="s">
        <v>5378</v>
      </c>
      <c r="B3288" s="342" t="s">
        <v>23</v>
      </c>
      <c r="D3288" s="334" t="str">
        <f t="shared" ref="D3288" si="1521">IF(C3288="",IF(D3286&gt;D3287,"'W'",IF(D3286=D3287,"'D'","'L'")),_xlfn.CONCAT("'",C3288,"'"))</f>
        <v>'W'</v>
      </c>
      <c r="E3288" s="211">
        <f t="shared" si="1519"/>
        <v>18941011</v>
      </c>
      <c r="F3288" s="262">
        <v>7</v>
      </c>
      <c r="R3288" s="112" t="str">
        <f>IF(D3288="","", CONCATENATE("Update games set ", B3288, "= ",D3288," where game_id=", E3288))</f>
        <v>Update games set Result= 'W' where game_id=18941011</v>
      </c>
      <c r="S3288" s="112" t="str">
        <f t="shared" si="1500"/>
        <v/>
      </c>
      <c r="T3288" s="112" t="str">
        <f t="shared" si="1501"/>
        <v/>
      </c>
      <c r="U3288" s="200" t="str">
        <f t="shared" si="1498"/>
        <v/>
      </c>
      <c r="V3288" s="112" t="str">
        <f t="shared" si="1502"/>
        <v/>
      </c>
      <c r="W3288" s="415" t="str">
        <f t="shared" si="1503"/>
        <v/>
      </c>
      <c r="Y3288" s="65" t="str">
        <f t="shared" si="1511"/>
        <v/>
      </c>
      <c r="Z3288" s="65" t="str">
        <f t="shared" si="1512"/>
        <v/>
      </c>
      <c r="AA3288" s="65" t="str">
        <f t="shared" si="1513"/>
        <v/>
      </c>
      <c r="AB3288" s="65" t="str">
        <f t="shared" si="1514"/>
        <v/>
      </c>
      <c r="AC3288" s="65" t="str">
        <f t="shared" si="1515"/>
        <v/>
      </c>
      <c r="AH3288" s="65" t="str">
        <f t="shared" si="1487"/>
        <v>189112127</v>
      </c>
      <c r="AI3288" s="65">
        <v>18911212</v>
      </c>
      <c r="AJ3288" s="65" t="s">
        <v>5369</v>
      </c>
      <c r="AK3288" s="65">
        <v>7</v>
      </c>
      <c r="AL3288" s="65" t="s">
        <v>3435</v>
      </c>
      <c r="AN3288" s="65" t="str">
        <f t="shared" si="1499"/>
        <v/>
      </c>
    </row>
    <row r="3289" spans="1:40" ht="16.8" customHeight="1" x14ac:dyDescent="0.25">
      <c r="A3289" s="384" t="s">
        <v>5378</v>
      </c>
      <c r="B3289" s="342" t="s">
        <v>768</v>
      </c>
      <c r="D3289" s="349" t="str">
        <f t="shared" ref="D3289:D3290" si="1522">IF(C3289="", "", C3289)</f>
        <v/>
      </c>
      <c r="E3289" s="211">
        <f t="shared" si="1519"/>
        <v>18941011</v>
      </c>
      <c r="F3289" s="262">
        <v>8</v>
      </c>
      <c r="R3289" s="112" t="str">
        <f>IF(D3289="","", CONCATENATE("Update games set ", B3289, "= ",D3289," where game_id=", E3289))</f>
        <v/>
      </c>
      <c r="S3289" s="112" t="str">
        <f t="shared" si="1500"/>
        <v/>
      </c>
      <c r="T3289" s="112" t="str">
        <f t="shared" si="1501"/>
        <v/>
      </c>
      <c r="U3289" s="200" t="str">
        <f t="shared" si="1498"/>
        <v/>
      </c>
      <c r="V3289" s="112" t="str">
        <f t="shared" si="1502"/>
        <v/>
      </c>
      <c r="W3289" s="415" t="str">
        <f t="shared" si="1503"/>
        <v/>
      </c>
      <c r="Y3289" s="65" t="str">
        <f t="shared" si="1511"/>
        <v/>
      </c>
      <c r="Z3289" s="65" t="str">
        <f t="shared" si="1512"/>
        <v/>
      </c>
      <c r="AA3289" s="65" t="str">
        <f t="shared" si="1513"/>
        <v/>
      </c>
      <c r="AB3289" s="65" t="str">
        <f t="shared" si="1514"/>
        <v/>
      </c>
      <c r="AC3289" s="65" t="str">
        <f t="shared" si="1515"/>
        <v/>
      </c>
      <c r="AH3289" s="65" t="str">
        <f t="shared" si="1487"/>
        <v>189112128</v>
      </c>
      <c r="AI3289" s="65">
        <v>18911212</v>
      </c>
      <c r="AJ3289" s="65" t="s">
        <v>5369</v>
      </c>
      <c r="AK3289" s="65">
        <v>8</v>
      </c>
      <c r="AL3289" s="65" t="s">
        <v>3653</v>
      </c>
      <c r="AN3289" s="65" t="str">
        <f t="shared" si="1499"/>
        <v/>
      </c>
    </row>
    <row r="3290" spans="1:40" ht="16.8" customHeight="1" x14ac:dyDescent="0.25">
      <c r="A3290" s="384" t="s">
        <v>5378</v>
      </c>
      <c r="B3290" s="342" t="s">
        <v>766</v>
      </c>
      <c r="D3290" s="349" t="str">
        <f t="shared" si="1522"/>
        <v/>
      </c>
      <c r="E3290" s="211">
        <f t="shared" si="1519"/>
        <v>18941011</v>
      </c>
      <c r="F3290" s="262">
        <v>9</v>
      </c>
      <c r="G3290" s="194"/>
      <c r="H3290" s="194"/>
      <c r="N3290" s="417"/>
      <c r="O3290" s="194"/>
      <c r="P3290" s="194"/>
      <c r="R3290" s="112" t="str">
        <f>IF(D3290="","", CONCATENATE("Update games set ", B3290, "= ",D3290," where game_id=", E3290))</f>
        <v/>
      </c>
      <c r="S3290" s="112" t="str">
        <f t="shared" si="1500"/>
        <v/>
      </c>
      <c r="T3290" s="112" t="str">
        <f t="shared" si="1501"/>
        <v/>
      </c>
      <c r="U3290" s="200" t="str">
        <f t="shared" si="1498"/>
        <v/>
      </c>
      <c r="V3290" s="112" t="str">
        <f t="shared" si="1502"/>
        <v/>
      </c>
      <c r="W3290" s="415" t="str">
        <f t="shared" si="1503"/>
        <v/>
      </c>
      <c r="Y3290" s="65" t="str">
        <f t="shared" si="1511"/>
        <v/>
      </c>
      <c r="Z3290" s="65" t="str">
        <f t="shared" si="1512"/>
        <v/>
      </c>
      <c r="AA3290" s="65" t="str">
        <f t="shared" si="1513"/>
        <v/>
      </c>
      <c r="AB3290" s="65" t="str">
        <f t="shared" si="1514"/>
        <v/>
      </c>
      <c r="AC3290" s="65" t="str">
        <f t="shared" si="1515"/>
        <v/>
      </c>
      <c r="AH3290" s="65" t="str">
        <f t="shared" si="1487"/>
        <v>189112129</v>
      </c>
      <c r="AI3290" s="65">
        <v>18911212</v>
      </c>
      <c r="AJ3290" s="65" t="s">
        <v>5369</v>
      </c>
      <c r="AK3290" s="65">
        <v>9</v>
      </c>
      <c r="AL3290" s="65" t="s">
        <v>2943</v>
      </c>
      <c r="AN3290" s="65" t="str">
        <f t="shared" si="1499"/>
        <v/>
      </c>
    </row>
    <row r="3291" spans="1:40" ht="16.8" customHeight="1" x14ac:dyDescent="0.25">
      <c r="A3291" s="384" t="s">
        <v>5378</v>
      </c>
      <c r="B3291" s="342" t="s">
        <v>753</v>
      </c>
      <c r="C3291" s="351"/>
      <c r="D3291" s="350" t="str">
        <f t="shared" ref="D3291" si="1523">IF(C3291="", "", CONCATENATE("'", C3291,"'"))</f>
        <v/>
      </c>
      <c r="E3291" s="211">
        <f t="shared" si="1519"/>
        <v>18941011</v>
      </c>
      <c r="F3291" s="262">
        <v>10</v>
      </c>
      <c r="G3291" s="194"/>
      <c r="N3291" s="417"/>
      <c r="O3291" s="194"/>
      <c r="P3291" s="194"/>
      <c r="R3291" s="112" t="str">
        <f>IF(D3291="","", CONCATENATE("Update games set ", B3291, "= ",D3291," where game_id=", E3291))</f>
        <v/>
      </c>
      <c r="S3291" s="112" t="str">
        <f t="shared" si="1500"/>
        <v/>
      </c>
      <c r="T3291" s="112" t="str">
        <f t="shared" si="1501"/>
        <v/>
      </c>
      <c r="U3291" s="200" t="str">
        <f t="shared" si="1498"/>
        <v/>
      </c>
      <c r="V3291" s="112" t="str">
        <f t="shared" si="1502"/>
        <v/>
      </c>
      <c r="W3291" s="415" t="str">
        <f t="shared" si="1503"/>
        <v/>
      </c>
      <c r="Y3291" s="65" t="str">
        <f t="shared" si="1511"/>
        <v/>
      </c>
      <c r="Z3291" s="65" t="str">
        <f t="shared" si="1512"/>
        <v/>
      </c>
      <c r="AA3291" s="65" t="str">
        <f t="shared" si="1513"/>
        <v/>
      </c>
      <c r="AB3291" s="65" t="str">
        <f t="shared" si="1514"/>
        <v/>
      </c>
      <c r="AC3291" s="65" t="str">
        <f t="shared" si="1515"/>
        <v/>
      </c>
      <c r="AH3291" s="65" t="str">
        <f t="shared" si="1487"/>
        <v>1891121210</v>
      </c>
      <c r="AI3291" s="65">
        <v>18911212</v>
      </c>
      <c r="AJ3291" s="65" t="s">
        <v>5369</v>
      </c>
      <c r="AK3291" s="65">
        <v>10</v>
      </c>
      <c r="AL3291" s="65" t="s">
        <v>3632</v>
      </c>
      <c r="AN3291" s="65" t="str">
        <f t="shared" si="1499"/>
        <v/>
      </c>
    </row>
    <row r="3292" spans="1:40" ht="16.8" customHeight="1" x14ac:dyDescent="0.25">
      <c r="A3292" s="384" t="s">
        <v>5378</v>
      </c>
      <c r="B3292" s="342" t="s">
        <v>746</v>
      </c>
      <c r="C3292" s="351" t="s">
        <v>5062</v>
      </c>
      <c r="D3292" s="334" t="str">
        <f>CONCATENATE("'", LEFT(E3292,4),"-",MID(E3292,5,2),"-", MID(E3292,7,2), " ", C3292,"'")</f>
        <v>'1894-10-11 15:00'</v>
      </c>
      <c r="E3292" s="211">
        <f t="shared" si="1519"/>
        <v>18941011</v>
      </c>
      <c r="F3292" s="262">
        <v>11</v>
      </c>
      <c r="R3292" s="112" t="str">
        <f>IF(D3292="","", CONCATENATE("Update games set ", B3292, "= ",D3292," where game_id=", E3292))</f>
        <v>Update games set Game_date= '1894-10-11 15:00' where game_id=18941011</v>
      </c>
      <c r="S3292" s="112" t="str">
        <f t="shared" si="1500"/>
        <v/>
      </c>
      <c r="T3292" s="112" t="str">
        <f t="shared" si="1501"/>
        <v/>
      </c>
      <c r="U3292" s="200" t="str">
        <f t="shared" si="1498"/>
        <v/>
      </c>
      <c r="V3292" s="112" t="str">
        <f t="shared" si="1502"/>
        <v/>
      </c>
      <c r="W3292" s="415" t="str">
        <f t="shared" si="1503"/>
        <v/>
      </c>
      <c r="Y3292" s="65" t="str">
        <f t="shared" si="1511"/>
        <v/>
      </c>
      <c r="Z3292" s="65" t="str">
        <f t="shared" si="1512"/>
        <v/>
      </c>
      <c r="AA3292" s="65" t="str">
        <f t="shared" si="1513"/>
        <v/>
      </c>
      <c r="AB3292" s="65" t="str">
        <f t="shared" si="1514"/>
        <v/>
      </c>
      <c r="AC3292" s="65" t="str">
        <f t="shared" si="1515"/>
        <v/>
      </c>
      <c r="AH3292" s="65" t="str">
        <f t="shared" si="1487"/>
        <v>1891121211</v>
      </c>
      <c r="AI3292" s="65">
        <v>18911212</v>
      </c>
      <c r="AJ3292" s="65" t="s">
        <v>5369</v>
      </c>
      <c r="AK3292" s="65">
        <v>11</v>
      </c>
      <c r="AL3292" s="65" t="s">
        <v>3314</v>
      </c>
      <c r="AN3292" s="65" t="str">
        <f t="shared" si="1499"/>
        <v/>
      </c>
    </row>
    <row r="3293" spans="1:40" ht="16.8" customHeight="1" x14ac:dyDescent="0.25">
      <c r="A3293" s="384" t="s">
        <v>5378</v>
      </c>
      <c r="B3293" s="342" t="s">
        <v>25</v>
      </c>
      <c r="D3293" s="350" t="str">
        <f t="shared" ref="D3293" si="1524">IF(C3293="", "", CONCATENATE("'", C3293,"'"))</f>
        <v/>
      </c>
      <c r="E3293" s="211">
        <f t="shared" si="1519"/>
        <v>18941011</v>
      </c>
      <c r="F3293" s="262">
        <v>12</v>
      </c>
      <c r="G3293" s="212"/>
      <c r="H3293" s="212"/>
      <c r="N3293" s="416"/>
      <c r="O3293" s="212"/>
      <c r="P3293" s="212"/>
      <c r="R3293" s="112" t="str">
        <f>IF(D3293="","", CONCATENATE("Update games set ", B3293, "= ",D3293," where game_id=", E3293))</f>
        <v/>
      </c>
      <c r="S3293" s="112" t="str">
        <f t="shared" si="1500"/>
        <v/>
      </c>
      <c r="T3293" s="112" t="str">
        <f t="shared" si="1501"/>
        <v/>
      </c>
      <c r="U3293" s="200" t="str">
        <f t="shared" si="1498"/>
        <v/>
      </c>
      <c r="V3293" s="112" t="str">
        <f t="shared" si="1502"/>
        <v/>
      </c>
      <c r="W3293" s="415" t="str">
        <f t="shared" si="1503"/>
        <v/>
      </c>
      <c r="Y3293" s="65" t="str">
        <f t="shared" si="1511"/>
        <v/>
      </c>
      <c r="Z3293" s="65" t="str">
        <f t="shared" si="1512"/>
        <v/>
      </c>
      <c r="AA3293" s="65" t="str">
        <f t="shared" si="1513"/>
        <v/>
      </c>
      <c r="AB3293" s="65" t="str">
        <f t="shared" si="1514"/>
        <v/>
      </c>
      <c r="AC3293" s="65" t="str">
        <f t="shared" si="1515"/>
        <v/>
      </c>
      <c r="AH3293" s="65" t="str">
        <f t="shared" si="1487"/>
        <v>1891121212</v>
      </c>
      <c r="AI3293" s="65">
        <v>18911212</v>
      </c>
      <c r="AJ3293" s="65" t="s">
        <v>5369</v>
      </c>
      <c r="AK3293" s="65">
        <v>12</v>
      </c>
      <c r="AL3293" s="65" t="s">
        <v>653</v>
      </c>
      <c r="AN3293" s="65" t="str">
        <f t="shared" si="1499"/>
        <v/>
      </c>
    </row>
    <row r="3294" spans="1:40" ht="16.8" customHeight="1" x14ac:dyDescent="0.25">
      <c r="A3294" s="384" t="s">
        <v>5378</v>
      </c>
      <c r="B3294" s="342" t="s">
        <v>475</v>
      </c>
      <c r="D3294" s="349" t="str">
        <f t="shared" ref="D3294" si="1525">IF(C3294="", "", C3294)</f>
        <v/>
      </c>
      <c r="E3294" s="211">
        <f t="shared" si="1519"/>
        <v>18941011</v>
      </c>
      <c r="F3294" s="262">
        <v>13</v>
      </c>
      <c r="R3294" s="112" t="str">
        <f>IF(D3294="","", CONCATENATE("Update games set ", B3294, "= ",D3294," where game_id=", E3294))</f>
        <v/>
      </c>
      <c r="S3294" s="112" t="str">
        <f t="shared" si="1500"/>
        <v/>
      </c>
      <c r="T3294" s="112" t="str">
        <f t="shared" si="1501"/>
        <v/>
      </c>
      <c r="U3294" s="200" t="str">
        <f t="shared" si="1498"/>
        <v/>
      </c>
      <c r="V3294" s="112" t="str">
        <f t="shared" si="1502"/>
        <v/>
      </c>
      <c r="W3294" s="415" t="str">
        <f t="shared" si="1503"/>
        <v/>
      </c>
      <c r="Y3294" s="65" t="str">
        <f t="shared" si="1511"/>
        <v/>
      </c>
      <c r="Z3294" s="65" t="str">
        <f t="shared" si="1512"/>
        <v/>
      </c>
      <c r="AA3294" s="65" t="str">
        <f t="shared" si="1513"/>
        <v/>
      </c>
      <c r="AB3294" s="65" t="str">
        <f t="shared" si="1514"/>
        <v/>
      </c>
      <c r="AC3294" s="65" t="str">
        <f t="shared" si="1515"/>
        <v/>
      </c>
      <c r="AH3294" s="65" t="str">
        <f t="shared" si="1487"/>
        <v>1891121213</v>
      </c>
      <c r="AI3294" s="65">
        <v>18911212</v>
      </c>
      <c r="AJ3294" s="65" t="s">
        <v>5369</v>
      </c>
      <c r="AK3294" s="65">
        <v>13</v>
      </c>
      <c r="AL3294" s="65" t="s">
        <v>653</v>
      </c>
      <c r="AN3294" s="65" t="str">
        <f t="shared" si="1499"/>
        <v/>
      </c>
    </row>
    <row r="3295" spans="1:40" ht="16.8" customHeight="1" x14ac:dyDescent="0.25">
      <c r="A3295" s="384" t="s">
        <v>5378</v>
      </c>
      <c r="B3295" s="342" t="s">
        <v>20</v>
      </c>
      <c r="D3295" s="350" t="str">
        <f t="shared" ref="D3295:D3296" si="1526">IF(C3295="", "", CONCATENATE("'", C3295,"'"))</f>
        <v/>
      </c>
      <c r="E3295" s="211">
        <f t="shared" si="1519"/>
        <v>18941011</v>
      </c>
      <c r="F3295" s="262">
        <v>14</v>
      </c>
      <c r="R3295" s="112" t="str">
        <f>IF(D3295="","", CONCATENATE("Update games set ", B3295, "= ",D3295," where game_id=", E3295))</f>
        <v/>
      </c>
      <c r="S3295" s="112" t="str">
        <f t="shared" si="1500"/>
        <v/>
      </c>
      <c r="T3295" s="112" t="str">
        <f t="shared" si="1501"/>
        <v/>
      </c>
      <c r="U3295" s="200" t="str">
        <f t="shared" si="1498"/>
        <v/>
      </c>
      <c r="V3295" s="112" t="str">
        <f t="shared" si="1502"/>
        <v/>
      </c>
      <c r="W3295" s="415" t="str">
        <f t="shared" si="1503"/>
        <v/>
      </c>
      <c r="Y3295" s="65" t="str">
        <f t="shared" si="1511"/>
        <v/>
      </c>
      <c r="Z3295" s="65" t="str">
        <f t="shared" si="1512"/>
        <v/>
      </c>
      <c r="AA3295" s="65" t="str">
        <f t="shared" si="1513"/>
        <v/>
      </c>
      <c r="AB3295" s="65" t="str">
        <f t="shared" si="1514"/>
        <v/>
      </c>
      <c r="AC3295" s="65" t="str">
        <f t="shared" si="1515"/>
        <v/>
      </c>
      <c r="AH3295" s="65" t="str">
        <f t="shared" si="1487"/>
        <v>1891121214</v>
      </c>
      <c r="AI3295" s="65">
        <v>18911212</v>
      </c>
      <c r="AJ3295" s="65" t="s">
        <v>5369</v>
      </c>
      <c r="AK3295" s="65">
        <v>14</v>
      </c>
      <c r="AL3295" s="65" t="s">
        <v>653</v>
      </c>
      <c r="AN3295" s="65" t="str">
        <f t="shared" si="1499"/>
        <v/>
      </c>
    </row>
    <row r="3296" spans="1:40" ht="16.8" customHeight="1" x14ac:dyDescent="0.25">
      <c r="A3296" s="384" t="s">
        <v>5378</v>
      </c>
      <c r="B3296" s="342" t="s">
        <v>4882</v>
      </c>
      <c r="C3296" s="342" t="str">
        <f>IF(C3295="", "", C3295)</f>
        <v/>
      </c>
      <c r="D3296" s="350" t="str">
        <f t="shared" si="1526"/>
        <v/>
      </c>
      <c r="E3296" s="211">
        <f t="shared" si="1519"/>
        <v>18941011</v>
      </c>
      <c r="F3296" s="262">
        <v>15</v>
      </c>
      <c r="R3296" s="112" t="str">
        <f>IF(D3296="","", CONCATENATE("Update games set ", B3296, "= ",D3296," where game_id=", E3296))</f>
        <v/>
      </c>
      <c r="S3296" s="112" t="str">
        <f t="shared" si="1500"/>
        <v/>
      </c>
      <c r="T3296" s="112" t="str">
        <f t="shared" si="1501"/>
        <v/>
      </c>
      <c r="U3296" s="200" t="str">
        <f t="shared" si="1498"/>
        <v/>
      </c>
      <c r="V3296" s="112" t="str">
        <f t="shared" si="1502"/>
        <v/>
      </c>
      <c r="W3296" s="415" t="str">
        <f t="shared" si="1503"/>
        <v/>
      </c>
      <c r="Y3296" s="65" t="str">
        <f t="shared" si="1511"/>
        <v/>
      </c>
      <c r="Z3296" s="65" t="str">
        <f t="shared" si="1512"/>
        <v/>
      </c>
      <c r="AA3296" s="65" t="str">
        <f t="shared" si="1513"/>
        <v/>
      </c>
      <c r="AB3296" s="65" t="str">
        <f t="shared" si="1514"/>
        <v/>
      </c>
      <c r="AC3296" s="65" t="str">
        <f t="shared" si="1515"/>
        <v/>
      </c>
      <c r="AH3296" s="65" t="str">
        <f t="shared" si="1487"/>
        <v>1891121215</v>
      </c>
      <c r="AI3296" s="65">
        <v>18911212</v>
      </c>
      <c r="AJ3296" s="65" t="s">
        <v>5369</v>
      </c>
      <c r="AK3296" s="65">
        <v>15</v>
      </c>
      <c r="AL3296" s="65" t="s">
        <v>653</v>
      </c>
      <c r="AN3296" s="65" t="str">
        <f t="shared" si="1499"/>
        <v/>
      </c>
    </row>
    <row r="3297" spans="1:40" s="126" customFormat="1" ht="16.8" customHeight="1" thickBot="1" x14ac:dyDescent="0.3">
      <c r="A3297" s="384" t="s">
        <v>5378</v>
      </c>
      <c r="B3297" s="116" t="s">
        <v>115</v>
      </c>
      <c r="C3297" s="352"/>
      <c r="D3297" s="370" t="str">
        <f t="shared" ref="D3297" si="1527">IF(MID(E3297,5,2)*1&gt;6,_xlfn.CONCAT("'",LEFT(E3297,4),"-",MID(E3297,3,2)+1,"'"),_xlfn.CONCAT("'",LEFT(E3297,4)-1,"-",MID(E3297,3,2),"'"))</f>
        <v>'1894-95'</v>
      </c>
      <c r="E3297" s="214">
        <f t="shared" si="1519"/>
        <v>18941011</v>
      </c>
      <c r="F3297" s="266">
        <v>16</v>
      </c>
      <c r="G3297" s="343"/>
      <c r="H3297" s="343"/>
      <c r="I3297" s="267"/>
      <c r="J3297" s="214"/>
      <c r="K3297" s="266"/>
      <c r="L3297" s="266"/>
      <c r="M3297" s="266"/>
      <c r="N3297" s="419"/>
      <c r="O3297" s="343"/>
      <c r="P3297" s="343"/>
      <c r="Q3297" s="346"/>
      <c r="R3297" s="112" t="str">
        <f>IF(D3297="","", CONCATENATE("Update games set ", B3297, "= ",D3297," where game_id=", E3297))</f>
        <v>Update games set Season= '1894-95' where game_id=18941011</v>
      </c>
      <c r="S3297" s="112" t="str">
        <f t="shared" si="1500"/>
        <v/>
      </c>
      <c r="T3297" s="112" t="str">
        <f t="shared" si="1501"/>
        <v/>
      </c>
      <c r="U3297" s="200" t="str">
        <f t="shared" si="1498"/>
        <v/>
      </c>
      <c r="V3297" s="112" t="str">
        <f t="shared" si="1502"/>
        <v/>
      </c>
      <c r="W3297" s="415" t="str">
        <f t="shared" si="1503"/>
        <v/>
      </c>
      <c r="X3297" s="240"/>
      <c r="Y3297" s="65" t="str">
        <f t="shared" si="1511"/>
        <v/>
      </c>
      <c r="Z3297" s="65" t="str">
        <f t="shared" si="1512"/>
        <v/>
      </c>
      <c r="AA3297" s="65" t="str">
        <f t="shared" si="1513"/>
        <v/>
      </c>
      <c r="AB3297" s="65" t="str">
        <f t="shared" si="1514"/>
        <v/>
      </c>
      <c r="AC3297" s="65" t="str">
        <f t="shared" si="1515"/>
        <v/>
      </c>
      <c r="AH3297" s="65" t="str">
        <f t="shared" si="1487"/>
        <v>1891121216</v>
      </c>
      <c r="AI3297" s="126">
        <v>18911212</v>
      </c>
      <c r="AJ3297" s="126" t="s">
        <v>5369</v>
      </c>
      <c r="AK3297" s="126">
        <v>16</v>
      </c>
      <c r="AL3297" s="126" t="s">
        <v>653</v>
      </c>
      <c r="AN3297" s="65" t="str">
        <f t="shared" si="1499"/>
        <v/>
      </c>
    </row>
    <row r="3298" spans="1:40" ht="15" thickTop="1" x14ac:dyDescent="0.25">
      <c r="A3298" s="384" t="s">
        <v>5378</v>
      </c>
      <c r="B3298" s="341" t="s">
        <v>22</v>
      </c>
      <c r="C3298" s="341" t="s">
        <v>163</v>
      </c>
      <c r="D3298" s="341" t="str">
        <f t="shared" ref="D3298:D3301" si="1528">IF(C3298="", "", CONCATENATE("'", C3298,"'"))</f>
        <v>'Notts County'</v>
      </c>
      <c r="E3298" s="211">
        <v>18941020</v>
      </c>
      <c r="F3298" s="262">
        <v>1</v>
      </c>
      <c r="H3298" s="212"/>
      <c r="R3298" s="112" t="str">
        <f>IF(D3298="","", CONCATENATE("Update games set ", B3298, "= ",D3298," where game_id=", E3298))</f>
        <v>Update games set Opponent= 'Notts County' where game_id=18941020</v>
      </c>
      <c r="S3298" s="112" t="str">
        <f t="shared" si="1500"/>
        <v/>
      </c>
      <c r="T3298" s="112" t="str">
        <f t="shared" si="1501"/>
        <v/>
      </c>
      <c r="U3298" s="200" t="str">
        <f t="shared" si="1498"/>
        <v/>
      </c>
      <c r="V3298" s="112" t="str">
        <f t="shared" si="1502"/>
        <v/>
      </c>
      <c r="W3298" s="415" t="str">
        <f t="shared" si="1503"/>
        <v/>
      </c>
      <c r="Y3298" s="65" t="str">
        <f t="shared" si="1511"/>
        <v/>
      </c>
      <c r="Z3298" s="65" t="str">
        <f t="shared" si="1512"/>
        <v/>
      </c>
      <c r="AA3298" s="65" t="str">
        <f t="shared" si="1513"/>
        <v/>
      </c>
      <c r="AB3298" s="65" t="str">
        <f t="shared" si="1514"/>
        <v/>
      </c>
      <c r="AC3298" s="65" t="str">
        <f t="shared" si="1515"/>
        <v/>
      </c>
      <c r="AH3298" s="65" t="str">
        <f t="shared" si="1487"/>
        <v>189112121</v>
      </c>
      <c r="AI3298" s="65">
        <v>18911212</v>
      </c>
      <c r="AJ3298" s="65" t="s">
        <v>5369</v>
      </c>
      <c r="AK3298" s="65">
        <v>1</v>
      </c>
      <c r="AL3298" s="65" t="s">
        <v>2039</v>
      </c>
      <c r="AN3298" s="65" t="str">
        <f t="shared" si="1499"/>
        <v>update games set source = 'The Nottingham Forest Football Scrapbook' where game_id = 18941020</v>
      </c>
    </row>
    <row r="3299" spans="1:40" ht="16.8" customHeight="1" x14ac:dyDescent="0.25">
      <c r="A3299" s="384" t="s">
        <v>5378</v>
      </c>
      <c r="B3299" s="342" t="s">
        <v>4979</v>
      </c>
      <c r="C3299" s="342" t="str">
        <f>IF(C3298="", "", C3298)</f>
        <v>Notts County</v>
      </c>
      <c r="D3299" s="350" t="str">
        <f t="shared" si="1528"/>
        <v>'Notts County'</v>
      </c>
      <c r="E3299" s="211">
        <f>E3298</f>
        <v>18941020</v>
      </c>
      <c r="F3299" s="262">
        <v>2</v>
      </c>
      <c r="R3299" s="112" t="str">
        <f>IF(D3299="","", CONCATENATE("Update games set ", B3299, "= ",D3299," where game_id=", E3299))</f>
        <v>Update games set Opp_parent= 'Notts County' where game_id=18941020</v>
      </c>
      <c r="S3299" s="112" t="str">
        <f t="shared" si="1500"/>
        <v/>
      </c>
      <c r="T3299" s="112" t="str">
        <f t="shared" si="1501"/>
        <v/>
      </c>
      <c r="U3299" s="200" t="str">
        <f t="shared" si="1498"/>
        <v/>
      </c>
      <c r="V3299" s="112" t="str">
        <f t="shared" si="1502"/>
        <v/>
      </c>
      <c r="W3299" s="415" t="str">
        <f t="shared" si="1503"/>
        <v/>
      </c>
      <c r="Y3299" s="65" t="str">
        <f t="shared" si="1511"/>
        <v/>
      </c>
      <c r="Z3299" s="65" t="str">
        <f t="shared" si="1512"/>
        <v/>
      </c>
      <c r="AA3299" s="65" t="str">
        <f t="shared" si="1513"/>
        <v/>
      </c>
      <c r="AB3299" s="65" t="str">
        <f t="shared" si="1514"/>
        <v/>
      </c>
      <c r="AC3299" s="65" t="str">
        <f t="shared" si="1515"/>
        <v/>
      </c>
      <c r="AH3299" s="65" t="str">
        <f t="shared" si="1487"/>
        <v>189112122</v>
      </c>
      <c r="AI3299" s="65">
        <v>18911212</v>
      </c>
      <c r="AJ3299" s="65" t="s">
        <v>5369</v>
      </c>
      <c r="AK3299" s="65">
        <v>2</v>
      </c>
      <c r="AL3299" s="65" t="s">
        <v>3572</v>
      </c>
      <c r="AN3299" s="65" t="str">
        <f t="shared" si="1499"/>
        <v/>
      </c>
    </row>
    <row r="3300" spans="1:40" ht="16.8" customHeight="1" x14ac:dyDescent="0.25">
      <c r="A3300" s="384" t="s">
        <v>5378</v>
      </c>
      <c r="B3300" s="342" t="s">
        <v>2653</v>
      </c>
      <c r="C3300" s="342" t="s">
        <v>2174</v>
      </c>
      <c r="D3300" s="350" t="str">
        <f t="shared" si="1528"/>
        <v>'?'</v>
      </c>
      <c r="E3300" s="211">
        <f t="shared" ref="E3300:E3313" si="1529">E3299</f>
        <v>18941020</v>
      </c>
      <c r="F3300" s="262">
        <v>3</v>
      </c>
      <c r="R3300" s="112" t="str">
        <f>IF(D3300="","", CONCATENATE("Update games set ", B3300, "= ",D3300," where game_id=", E3300))</f>
        <v>Update games set Game_type= '?' where game_id=18941020</v>
      </c>
      <c r="S3300" s="112" t="str">
        <f t="shared" si="1500"/>
        <v/>
      </c>
      <c r="T3300" s="112" t="str">
        <f t="shared" si="1501"/>
        <v/>
      </c>
      <c r="U3300" s="200" t="str">
        <f t="shared" si="1498"/>
        <v/>
      </c>
      <c r="V3300" s="112" t="str">
        <f t="shared" si="1502"/>
        <v/>
      </c>
      <c r="W3300" s="415" t="str">
        <f t="shared" si="1503"/>
        <v/>
      </c>
      <c r="Y3300" s="65" t="str">
        <f t="shared" si="1511"/>
        <v/>
      </c>
      <c r="Z3300" s="65" t="str">
        <f t="shared" si="1512"/>
        <v/>
      </c>
      <c r="AA3300" s="65" t="str">
        <f t="shared" si="1513"/>
        <v/>
      </c>
      <c r="AB3300" s="65" t="str">
        <f t="shared" si="1514"/>
        <v/>
      </c>
      <c r="AC3300" s="65" t="str">
        <f t="shared" si="1515"/>
        <v/>
      </c>
      <c r="AH3300" s="65" t="str">
        <f t="shared" si="1487"/>
        <v>189112123</v>
      </c>
      <c r="AI3300" s="65">
        <v>18911212</v>
      </c>
      <c r="AJ3300" s="65" t="s">
        <v>5369</v>
      </c>
      <c r="AK3300" s="65">
        <v>3</v>
      </c>
      <c r="AL3300" s="65" t="s">
        <v>3596</v>
      </c>
      <c r="AN3300" s="65" t="str">
        <f t="shared" si="1499"/>
        <v/>
      </c>
    </row>
    <row r="3301" spans="1:40" ht="16.8" customHeight="1" x14ac:dyDescent="0.25">
      <c r="A3301" s="384" t="s">
        <v>5378</v>
      </c>
      <c r="B3301" s="342" t="s">
        <v>4978</v>
      </c>
      <c r="C3301" s="342" t="s">
        <v>0</v>
      </c>
      <c r="D3301" s="350" t="str">
        <f t="shared" si="1528"/>
        <v>'A'</v>
      </c>
      <c r="E3301" s="211">
        <f t="shared" si="1529"/>
        <v>18941020</v>
      </c>
      <c r="F3301" s="262">
        <v>4</v>
      </c>
      <c r="R3301" s="112" t="str">
        <f>IF(D3301="","", CONCATENATE("Update games set ", B3301, "= ",D3301," where game_id=", E3301))</f>
        <v>Update games set HAN= 'A' where game_id=18941020</v>
      </c>
      <c r="S3301" s="112" t="str">
        <f t="shared" si="1500"/>
        <v/>
      </c>
      <c r="T3301" s="112" t="str">
        <f t="shared" si="1501"/>
        <v/>
      </c>
      <c r="U3301" s="200" t="str">
        <f t="shared" si="1498"/>
        <v/>
      </c>
      <c r="V3301" s="112" t="str">
        <f t="shared" si="1502"/>
        <v/>
      </c>
      <c r="W3301" s="415" t="str">
        <f t="shared" si="1503"/>
        <v/>
      </c>
      <c r="Y3301" s="65" t="str">
        <f t="shared" si="1511"/>
        <v/>
      </c>
      <c r="Z3301" s="65" t="str">
        <f t="shared" si="1512"/>
        <v/>
      </c>
      <c r="AA3301" s="65" t="str">
        <f t="shared" si="1513"/>
        <v/>
      </c>
      <c r="AB3301" s="65" t="str">
        <f t="shared" si="1514"/>
        <v/>
      </c>
      <c r="AC3301" s="65" t="str">
        <f t="shared" si="1515"/>
        <v/>
      </c>
      <c r="AH3301" s="65" t="str">
        <f t="shared" si="1487"/>
        <v>189112124</v>
      </c>
      <c r="AI3301" s="65">
        <v>18911212</v>
      </c>
      <c r="AJ3301" s="65" t="s">
        <v>5369</v>
      </c>
      <c r="AK3301" s="65">
        <v>4</v>
      </c>
      <c r="AL3301" s="65" t="s">
        <v>3252</v>
      </c>
      <c r="AN3301" s="65" t="str">
        <f t="shared" si="1499"/>
        <v/>
      </c>
    </row>
    <row r="3302" spans="1:40" ht="16.8" customHeight="1" x14ac:dyDescent="0.25">
      <c r="A3302" s="384" t="s">
        <v>5378</v>
      </c>
      <c r="B3302" s="342" t="s">
        <v>5</v>
      </c>
      <c r="C3302" s="342">
        <v>2</v>
      </c>
      <c r="D3302" s="349">
        <f t="shared" ref="D3302:D3303" si="1530">IF(C3302="", "", C3302)</f>
        <v>2</v>
      </c>
      <c r="E3302" s="211">
        <f t="shared" si="1529"/>
        <v>18941020</v>
      </c>
      <c r="F3302" s="262">
        <v>5</v>
      </c>
      <c r="R3302" s="112" t="str">
        <f>IF(D3302="","", CONCATENATE("Update games set ", B3302, "= ",D3302," where game_id=", E3302))</f>
        <v>Update games set F= 2 where game_id=18941020</v>
      </c>
      <c r="S3302" s="112" t="str">
        <f t="shared" si="1500"/>
        <v/>
      </c>
      <c r="T3302" s="112" t="str">
        <f t="shared" si="1501"/>
        <v/>
      </c>
      <c r="U3302" s="200" t="str">
        <f t="shared" si="1498"/>
        <v/>
      </c>
      <c r="V3302" s="112" t="str">
        <f t="shared" si="1502"/>
        <v/>
      </c>
      <c r="W3302" s="415" t="str">
        <f t="shared" si="1503"/>
        <v/>
      </c>
      <c r="Y3302" s="65" t="str">
        <f t="shared" si="1511"/>
        <v/>
      </c>
      <c r="Z3302" s="65" t="str">
        <f t="shared" si="1512"/>
        <v/>
      </c>
      <c r="AA3302" s="65" t="str">
        <f t="shared" si="1513"/>
        <v/>
      </c>
      <c r="AB3302" s="65" t="str">
        <f t="shared" si="1514"/>
        <v/>
      </c>
      <c r="AC3302" s="65" t="str">
        <f t="shared" si="1515"/>
        <v/>
      </c>
      <c r="AH3302" s="65" t="str">
        <f t="shared" si="1487"/>
        <v>189112125</v>
      </c>
      <c r="AI3302" s="65">
        <v>18911212</v>
      </c>
      <c r="AJ3302" s="65" t="s">
        <v>5369</v>
      </c>
      <c r="AK3302" s="65">
        <v>5</v>
      </c>
      <c r="AL3302" s="65" t="s">
        <v>3590</v>
      </c>
      <c r="AN3302" s="65" t="str">
        <f t="shared" si="1499"/>
        <v/>
      </c>
    </row>
    <row r="3303" spans="1:40" ht="16.8" customHeight="1" x14ac:dyDescent="0.25">
      <c r="A3303" s="384" t="s">
        <v>5378</v>
      </c>
      <c r="B3303" s="342" t="s">
        <v>0</v>
      </c>
      <c r="C3303" s="342">
        <v>0</v>
      </c>
      <c r="D3303" s="349">
        <f t="shared" si="1530"/>
        <v>0</v>
      </c>
      <c r="E3303" s="211">
        <f t="shared" si="1529"/>
        <v>18941020</v>
      </c>
      <c r="F3303" s="262">
        <v>6</v>
      </c>
      <c r="R3303" s="112" t="str">
        <f>IF(D3303="","", CONCATENATE("Update games set ", B3303, "= ",D3303," where game_id=", E3303))</f>
        <v>Update games set A= 0 where game_id=18941020</v>
      </c>
      <c r="S3303" s="112" t="str">
        <f t="shared" si="1500"/>
        <v/>
      </c>
      <c r="T3303" s="112" t="str">
        <f t="shared" si="1501"/>
        <v/>
      </c>
      <c r="U3303" s="200" t="str">
        <f t="shared" si="1498"/>
        <v/>
      </c>
      <c r="V3303" s="112" t="str">
        <f t="shared" si="1502"/>
        <v/>
      </c>
      <c r="W3303" s="415" t="str">
        <f t="shared" si="1503"/>
        <v/>
      </c>
      <c r="Y3303" s="65" t="str">
        <f t="shared" si="1511"/>
        <v/>
      </c>
      <c r="Z3303" s="65" t="str">
        <f t="shared" si="1512"/>
        <v/>
      </c>
      <c r="AA3303" s="65" t="str">
        <f t="shared" si="1513"/>
        <v/>
      </c>
      <c r="AB3303" s="65" t="str">
        <f t="shared" si="1514"/>
        <v/>
      </c>
      <c r="AC3303" s="65" t="str">
        <f t="shared" si="1515"/>
        <v/>
      </c>
      <c r="AH3303" s="65" t="str">
        <f t="shared" si="1487"/>
        <v>189112126</v>
      </c>
      <c r="AI3303" s="65">
        <v>18911212</v>
      </c>
      <c r="AJ3303" s="65" t="s">
        <v>5369</v>
      </c>
      <c r="AK3303" s="65">
        <v>6</v>
      </c>
      <c r="AL3303" s="65" t="s">
        <v>3468</v>
      </c>
      <c r="AN3303" s="65" t="str">
        <f t="shared" si="1499"/>
        <v/>
      </c>
    </row>
    <row r="3304" spans="1:40" ht="16.8" customHeight="1" x14ac:dyDescent="0.25">
      <c r="A3304" s="384" t="s">
        <v>5378</v>
      </c>
      <c r="B3304" s="342" t="s">
        <v>23</v>
      </c>
      <c r="D3304" s="334" t="str">
        <f t="shared" ref="D3304" si="1531">IF(C3304="",IF(D3302&gt;D3303,"'W'",IF(D3302=D3303,"'D'","'L'")),_xlfn.CONCAT("'",C3304,"'"))</f>
        <v>'W'</v>
      </c>
      <c r="E3304" s="211">
        <f t="shared" si="1529"/>
        <v>18941020</v>
      </c>
      <c r="F3304" s="262">
        <v>7</v>
      </c>
      <c r="R3304" s="112" t="str">
        <f>IF(D3304="","", CONCATENATE("Update games set ", B3304, "= ",D3304," where game_id=", E3304))</f>
        <v>Update games set Result= 'W' where game_id=18941020</v>
      </c>
      <c r="S3304" s="112" t="str">
        <f t="shared" si="1500"/>
        <v/>
      </c>
      <c r="T3304" s="112" t="str">
        <f t="shared" si="1501"/>
        <v/>
      </c>
      <c r="U3304" s="200" t="str">
        <f t="shared" si="1498"/>
        <v/>
      </c>
      <c r="V3304" s="112" t="str">
        <f t="shared" si="1502"/>
        <v/>
      </c>
      <c r="W3304" s="415" t="str">
        <f t="shared" si="1503"/>
        <v/>
      </c>
      <c r="Y3304" s="65" t="str">
        <f t="shared" si="1511"/>
        <v/>
      </c>
      <c r="Z3304" s="65" t="str">
        <f t="shared" si="1512"/>
        <v/>
      </c>
      <c r="AA3304" s="65" t="str">
        <f t="shared" si="1513"/>
        <v/>
      </c>
      <c r="AB3304" s="65" t="str">
        <f t="shared" si="1514"/>
        <v/>
      </c>
      <c r="AC3304" s="65" t="str">
        <f t="shared" si="1515"/>
        <v/>
      </c>
      <c r="AH3304" s="65" t="str">
        <f t="shared" si="1487"/>
        <v>189112127</v>
      </c>
      <c r="AI3304" s="65">
        <v>18911212</v>
      </c>
      <c r="AJ3304" s="65" t="s">
        <v>5369</v>
      </c>
      <c r="AK3304" s="65">
        <v>7</v>
      </c>
      <c r="AL3304" s="65" t="s">
        <v>3435</v>
      </c>
      <c r="AN3304" s="65" t="str">
        <f t="shared" si="1499"/>
        <v/>
      </c>
    </row>
    <row r="3305" spans="1:40" ht="16.8" customHeight="1" x14ac:dyDescent="0.25">
      <c r="A3305" s="384" t="s">
        <v>5378</v>
      </c>
      <c r="B3305" s="342" t="s">
        <v>768</v>
      </c>
      <c r="D3305" s="349" t="str">
        <f t="shared" ref="D3305:D3306" si="1532">IF(C3305="", "", C3305)</f>
        <v/>
      </c>
      <c r="E3305" s="211">
        <f t="shared" si="1529"/>
        <v>18941020</v>
      </c>
      <c r="F3305" s="262">
        <v>8</v>
      </c>
      <c r="R3305" s="112" t="str">
        <f>IF(D3305="","", CONCATENATE("Update games set ", B3305, "= ",D3305," where game_id=", E3305))</f>
        <v/>
      </c>
      <c r="S3305" s="112" t="str">
        <f t="shared" si="1500"/>
        <v/>
      </c>
      <c r="T3305" s="112" t="str">
        <f t="shared" si="1501"/>
        <v/>
      </c>
      <c r="U3305" s="200" t="str">
        <f t="shared" si="1498"/>
        <v/>
      </c>
      <c r="V3305" s="112" t="str">
        <f t="shared" si="1502"/>
        <v/>
      </c>
      <c r="W3305" s="415" t="str">
        <f t="shared" si="1503"/>
        <v/>
      </c>
      <c r="Y3305" s="65" t="str">
        <f t="shared" si="1511"/>
        <v/>
      </c>
      <c r="Z3305" s="65" t="str">
        <f t="shared" si="1512"/>
        <v/>
      </c>
      <c r="AA3305" s="65" t="str">
        <f t="shared" si="1513"/>
        <v/>
      </c>
      <c r="AB3305" s="65" t="str">
        <f t="shared" si="1514"/>
        <v/>
      </c>
      <c r="AC3305" s="65" t="str">
        <f t="shared" si="1515"/>
        <v/>
      </c>
      <c r="AH3305" s="65" t="str">
        <f t="shared" si="1487"/>
        <v>189112128</v>
      </c>
      <c r="AI3305" s="65">
        <v>18911212</v>
      </c>
      <c r="AJ3305" s="65" t="s">
        <v>5369</v>
      </c>
      <c r="AK3305" s="65">
        <v>8</v>
      </c>
      <c r="AL3305" s="65" t="s">
        <v>3653</v>
      </c>
      <c r="AN3305" s="65" t="str">
        <f t="shared" si="1499"/>
        <v/>
      </c>
    </row>
    <row r="3306" spans="1:40" ht="16.8" customHeight="1" x14ac:dyDescent="0.25">
      <c r="A3306" s="384" t="s">
        <v>5378</v>
      </c>
      <c r="B3306" s="342" t="s">
        <v>766</v>
      </c>
      <c r="D3306" s="349" t="str">
        <f t="shared" si="1532"/>
        <v/>
      </c>
      <c r="E3306" s="211">
        <f t="shared" si="1529"/>
        <v>18941020</v>
      </c>
      <c r="F3306" s="262">
        <v>9</v>
      </c>
      <c r="G3306" s="194"/>
      <c r="H3306" s="194"/>
      <c r="N3306" s="417"/>
      <c r="O3306" s="194"/>
      <c r="P3306" s="194"/>
      <c r="R3306" s="112" t="str">
        <f>IF(D3306="","", CONCATENATE("Update games set ", B3306, "= ",D3306," where game_id=", E3306))</f>
        <v/>
      </c>
      <c r="S3306" s="112" t="str">
        <f t="shared" si="1500"/>
        <v/>
      </c>
      <c r="T3306" s="112" t="str">
        <f t="shared" si="1501"/>
        <v/>
      </c>
      <c r="U3306" s="200" t="str">
        <f t="shared" si="1498"/>
        <v/>
      </c>
      <c r="V3306" s="112" t="str">
        <f t="shared" si="1502"/>
        <v/>
      </c>
      <c r="W3306" s="415" t="str">
        <f t="shared" si="1503"/>
        <v/>
      </c>
      <c r="Y3306" s="65" t="str">
        <f t="shared" si="1511"/>
        <v/>
      </c>
      <c r="Z3306" s="65" t="str">
        <f t="shared" si="1512"/>
        <v/>
      </c>
      <c r="AA3306" s="65" t="str">
        <f t="shared" si="1513"/>
        <v/>
      </c>
      <c r="AB3306" s="65" t="str">
        <f t="shared" si="1514"/>
        <v/>
      </c>
      <c r="AC3306" s="65" t="str">
        <f t="shared" si="1515"/>
        <v/>
      </c>
      <c r="AH3306" s="65" t="str">
        <f t="shared" si="1487"/>
        <v>189112129</v>
      </c>
      <c r="AI3306" s="65">
        <v>18911212</v>
      </c>
      <c r="AJ3306" s="65" t="s">
        <v>5369</v>
      </c>
      <c r="AK3306" s="65">
        <v>9</v>
      </c>
      <c r="AL3306" s="65" t="s">
        <v>2943</v>
      </c>
      <c r="AN3306" s="65" t="str">
        <f t="shared" si="1499"/>
        <v/>
      </c>
    </row>
    <row r="3307" spans="1:40" ht="16.8" customHeight="1" x14ac:dyDescent="0.25">
      <c r="A3307" s="384" t="s">
        <v>5378</v>
      </c>
      <c r="B3307" s="342" t="s">
        <v>753</v>
      </c>
      <c r="C3307" s="351"/>
      <c r="D3307" s="350" t="str">
        <f t="shared" ref="D3307" si="1533">IF(C3307="", "", CONCATENATE("'", C3307,"'"))</f>
        <v/>
      </c>
      <c r="E3307" s="211">
        <f t="shared" si="1529"/>
        <v>18941020</v>
      </c>
      <c r="F3307" s="262">
        <v>10</v>
      </c>
      <c r="G3307" s="194"/>
      <c r="N3307" s="417"/>
      <c r="O3307" s="194"/>
      <c r="P3307" s="194"/>
      <c r="R3307" s="112" t="str">
        <f>IF(D3307="","", CONCATENATE("Update games set ", B3307, "= ",D3307," where game_id=", E3307))</f>
        <v/>
      </c>
      <c r="S3307" s="112" t="str">
        <f t="shared" si="1500"/>
        <v/>
      </c>
      <c r="T3307" s="112" t="str">
        <f t="shared" si="1501"/>
        <v/>
      </c>
      <c r="U3307" s="200" t="str">
        <f t="shared" si="1498"/>
        <v/>
      </c>
      <c r="V3307" s="112" t="str">
        <f t="shared" si="1502"/>
        <v/>
      </c>
      <c r="W3307" s="415" t="str">
        <f t="shared" si="1503"/>
        <v/>
      </c>
      <c r="Y3307" s="65" t="str">
        <f t="shared" si="1511"/>
        <v/>
      </c>
      <c r="Z3307" s="65" t="str">
        <f t="shared" si="1512"/>
        <v/>
      </c>
      <c r="AA3307" s="65" t="str">
        <f t="shared" si="1513"/>
        <v/>
      </c>
      <c r="AB3307" s="65" t="str">
        <f t="shared" si="1514"/>
        <v/>
      </c>
      <c r="AC3307" s="65" t="str">
        <f t="shared" si="1515"/>
        <v/>
      </c>
      <c r="AH3307" s="65" t="str">
        <f t="shared" si="1487"/>
        <v>1891121210</v>
      </c>
      <c r="AI3307" s="65">
        <v>18911212</v>
      </c>
      <c r="AJ3307" s="65" t="s">
        <v>5369</v>
      </c>
      <c r="AK3307" s="65">
        <v>10</v>
      </c>
      <c r="AL3307" s="65" t="s">
        <v>3632</v>
      </c>
      <c r="AN3307" s="65" t="str">
        <f t="shared" si="1499"/>
        <v/>
      </c>
    </row>
    <row r="3308" spans="1:40" ht="16.8" customHeight="1" x14ac:dyDescent="0.25">
      <c r="A3308" s="384" t="s">
        <v>5378</v>
      </c>
      <c r="B3308" s="342" t="s">
        <v>746</v>
      </c>
      <c r="C3308" s="351" t="s">
        <v>5062</v>
      </c>
      <c r="D3308" s="334" t="str">
        <f>CONCATENATE("'", LEFT(E3308,4),"-",MID(E3308,5,2),"-", MID(E3308,7,2), " ", C3308,"'")</f>
        <v>'1894-10-20 15:00'</v>
      </c>
      <c r="E3308" s="211">
        <f t="shared" si="1529"/>
        <v>18941020</v>
      </c>
      <c r="F3308" s="262">
        <v>11</v>
      </c>
      <c r="R3308" s="112" t="str">
        <f>IF(D3308="","", CONCATENATE("Update games set ", B3308, "= ",D3308," where game_id=", E3308))</f>
        <v>Update games set Game_date= '1894-10-20 15:00' where game_id=18941020</v>
      </c>
      <c r="S3308" s="112" t="str">
        <f t="shared" si="1500"/>
        <v/>
      </c>
      <c r="T3308" s="112" t="str">
        <f t="shared" si="1501"/>
        <v/>
      </c>
      <c r="U3308" s="200" t="str">
        <f t="shared" si="1498"/>
        <v/>
      </c>
      <c r="V3308" s="112" t="str">
        <f t="shared" si="1502"/>
        <v/>
      </c>
      <c r="W3308" s="415" t="str">
        <f t="shared" si="1503"/>
        <v/>
      </c>
      <c r="Y3308" s="65" t="str">
        <f t="shared" si="1511"/>
        <v/>
      </c>
      <c r="Z3308" s="65" t="str">
        <f t="shared" si="1512"/>
        <v/>
      </c>
      <c r="AA3308" s="65" t="str">
        <f t="shared" si="1513"/>
        <v/>
      </c>
      <c r="AB3308" s="65" t="str">
        <f t="shared" si="1514"/>
        <v/>
      </c>
      <c r="AC3308" s="65" t="str">
        <f t="shared" si="1515"/>
        <v/>
      </c>
      <c r="AH3308" s="65" t="str">
        <f t="shared" si="1487"/>
        <v>1891121211</v>
      </c>
      <c r="AI3308" s="65">
        <v>18911212</v>
      </c>
      <c r="AJ3308" s="65" t="s">
        <v>5369</v>
      </c>
      <c r="AK3308" s="65">
        <v>11</v>
      </c>
      <c r="AL3308" s="65" t="s">
        <v>3314</v>
      </c>
      <c r="AN3308" s="65" t="str">
        <f t="shared" si="1499"/>
        <v/>
      </c>
    </row>
    <row r="3309" spans="1:40" ht="16.8" customHeight="1" x14ac:dyDescent="0.25">
      <c r="A3309" s="384" t="s">
        <v>5378</v>
      </c>
      <c r="B3309" s="342" t="s">
        <v>25</v>
      </c>
      <c r="D3309" s="350" t="str">
        <f t="shared" ref="D3309" si="1534">IF(C3309="", "", CONCATENATE("'", C3309,"'"))</f>
        <v/>
      </c>
      <c r="E3309" s="211">
        <f t="shared" si="1529"/>
        <v>18941020</v>
      </c>
      <c r="F3309" s="262">
        <v>12</v>
      </c>
      <c r="G3309" s="212"/>
      <c r="H3309" s="212"/>
      <c r="N3309" s="416"/>
      <c r="O3309" s="212"/>
      <c r="P3309" s="212"/>
      <c r="R3309" s="112" t="str">
        <f>IF(D3309="","", CONCATENATE("Update games set ", B3309, "= ",D3309," where game_id=", E3309))</f>
        <v/>
      </c>
      <c r="S3309" s="112" t="str">
        <f t="shared" si="1500"/>
        <v/>
      </c>
      <c r="T3309" s="112" t="str">
        <f t="shared" si="1501"/>
        <v/>
      </c>
      <c r="U3309" s="200" t="str">
        <f t="shared" si="1498"/>
        <v/>
      </c>
      <c r="V3309" s="112" t="str">
        <f t="shared" si="1502"/>
        <v/>
      </c>
      <c r="W3309" s="415" t="str">
        <f t="shared" si="1503"/>
        <v/>
      </c>
      <c r="Y3309" s="65" t="str">
        <f t="shared" si="1511"/>
        <v/>
      </c>
      <c r="Z3309" s="65" t="str">
        <f t="shared" si="1512"/>
        <v/>
      </c>
      <c r="AA3309" s="65" t="str">
        <f t="shared" si="1513"/>
        <v/>
      </c>
      <c r="AB3309" s="65" t="str">
        <f t="shared" si="1514"/>
        <v/>
      </c>
      <c r="AC3309" s="65" t="str">
        <f t="shared" si="1515"/>
        <v/>
      </c>
      <c r="AH3309" s="65" t="str">
        <f t="shared" si="1487"/>
        <v>1891121212</v>
      </c>
      <c r="AI3309" s="65">
        <v>18911212</v>
      </c>
      <c r="AJ3309" s="65" t="s">
        <v>5369</v>
      </c>
      <c r="AK3309" s="65">
        <v>12</v>
      </c>
      <c r="AL3309" s="65" t="s">
        <v>653</v>
      </c>
      <c r="AN3309" s="65" t="str">
        <f t="shared" si="1499"/>
        <v/>
      </c>
    </row>
    <row r="3310" spans="1:40" ht="16.8" customHeight="1" x14ac:dyDescent="0.25">
      <c r="A3310" s="384" t="s">
        <v>5378</v>
      </c>
      <c r="B3310" s="342" t="s">
        <v>475</v>
      </c>
      <c r="D3310" s="349" t="str">
        <f t="shared" ref="D3310" si="1535">IF(C3310="", "", C3310)</f>
        <v/>
      </c>
      <c r="E3310" s="211">
        <f t="shared" si="1529"/>
        <v>18941020</v>
      </c>
      <c r="F3310" s="262">
        <v>13</v>
      </c>
      <c r="R3310" s="112" t="str">
        <f>IF(D3310="","", CONCATENATE("Update games set ", B3310, "= ",D3310," where game_id=", E3310))</f>
        <v/>
      </c>
      <c r="S3310" s="112" t="str">
        <f t="shared" si="1500"/>
        <v/>
      </c>
      <c r="T3310" s="112" t="str">
        <f t="shared" si="1501"/>
        <v/>
      </c>
      <c r="U3310" s="200" t="str">
        <f t="shared" si="1498"/>
        <v/>
      </c>
      <c r="V3310" s="112" t="str">
        <f t="shared" si="1502"/>
        <v/>
      </c>
      <c r="W3310" s="415" t="str">
        <f t="shared" si="1503"/>
        <v/>
      </c>
      <c r="Y3310" s="65" t="str">
        <f t="shared" si="1511"/>
        <v/>
      </c>
      <c r="Z3310" s="65" t="str">
        <f t="shared" si="1512"/>
        <v/>
      </c>
      <c r="AA3310" s="65" t="str">
        <f t="shared" si="1513"/>
        <v/>
      </c>
      <c r="AB3310" s="65" t="str">
        <f t="shared" si="1514"/>
        <v/>
      </c>
      <c r="AC3310" s="65" t="str">
        <f t="shared" si="1515"/>
        <v/>
      </c>
      <c r="AH3310" s="65" t="str">
        <f t="shared" si="1487"/>
        <v>1891121213</v>
      </c>
      <c r="AI3310" s="65">
        <v>18911212</v>
      </c>
      <c r="AJ3310" s="65" t="s">
        <v>5369</v>
      </c>
      <c r="AK3310" s="65">
        <v>13</v>
      </c>
      <c r="AL3310" s="65" t="s">
        <v>653</v>
      </c>
      <c r="AN3310" s="65" t="str">
        <f t="shared" si="1499"/>
        <v/>
      </c>
    </row>
    <row r="3311" spans="1:40" ht="16.8" customHeight="1" x14ac:dyDescent="0.25">
      <c r="A3311" s="384" t="s">
        <v>5378</v>
      </c>
      <c r="B3311" s="342" t="s">
        <v>20</v>
      </c>
      <c r="D3311" s="350" t="str">
        <f t="shared" ref="D3311:D3312" si="1536">IF(C3311="", "", CONCATENATE("'", C3311,"'"))</f>
        <v/>
      </c>
      <c r="E3311" s="211">
        <f t="shared" si="1529"/>
        <v>18941020</v>
      </c>
      <c r="F3311" s="262">
        <v>14</v>
      </c>
      <c r="R3311" s="112" t="str">
        <f>IF(D3311="","", CONCATENATE("Update games set ", B3311, "= ",D3311," where game_id=", E3311))</f>
        <v/>
      </c>
      <c r="S3311" s="112" t="str">
        <f t="shared" si="1500"/>
        <v/>
      </c>
      <c r="T3311" s="112" t="str">
        <f t="shared" si="1501"/>
        <v/>
      </c>
      <c r="U3311" s="200" t="str">
        <f t="shared" si="1498"/>
        <v/>
      </c>
      <c r="V3311" s="112" t="str">
        <f t="shared" si="1502"/>
        <v/>
      </c>
      <c r="W3311" s="415" t="str">
        <f t="shared" si="1503"/>
        <v/>
      </c>
      <c r="Y3311" s="65" t="str">
        <f t="shared" si="1511"/>
        <v/>
      </c>
      <c r="Z3311" s="65" t="str">
        <f t="shared" si="1512"/>
        <v/>
      </c>
      <c r="AA3311" s="65" t="str">
        <f t="shared" si="1513"/>
        <v/>
      </c>
      <c r="AB3311" s="65" t="str">
        <f t="shared" si="1514"/>
        <v/>
      </c>
      <c r="AC3311" s="65" t="str">
        <f t="shared" si="1515"/>
        <v/>
      </c>
      <c r="AH3311" s="65" t="str">
        <f t="shared" si="1487"/>
        <v>1891121214</v>
      </c>
      <c r="AI3311" s="65">
        <v>18911212</v>
      </c>
      <c r="AJ3311" s="65" t="s">
        <v>5369</v>
      </c>
      <c r="AK3311" s="65">
        <v>14</v>
      </c>
      <c r="AL3311" s="65" t="s">
        <v>653</v>
      </c>
      <c r="AN3311" s="65" t="str">
        <f t="shared" si="1499"/>
        <v/>
      </c>
    </row>
    <row r="3312" spans="1:40" ht="16.8" customHeight="1" x14ac:dyDescent="0.25">
      <c r="A3312" s="384" t="s">
        <v>5378</v>
      </c>
      <c r="B3312" s="342" t="s">
        <v>4882</v>
      </c>
      <c r="C3312" s="342" t="str">
        <f>IF(C3311="", "", C3311)</f>
        <v/>
      </c>
      <c r="D3312" s="350" t="str">
        <f t="shared" si="1536"/>
        <v/>
      </c>
      <c r="E3312" s="211">
        <f t="shared" si="1529"/>
        <v>18941020</v>
      </c>
      <c r="F3312" s="262">
        <v>15</v>
      </c>
      <c r="R3312" s="112" t="str">
        <f>IF(D3312="","", CONCATENATE("Update games set ", B3312, "= ",D3312," where game_id=", E3312))</f>
        <v/>
      </c>
      <c r="S3312" s="112" t="str">
        <f t="shared" si="1500"/>
        <v/>
      </c>
      <c r="T3312" s="112" t="str">
        <f t="shared" si="1501"/>
        <v/>
      </c>
      <c r="U3312" s="200" t="str">
        <f t="shared" si="1498"/>
        <v/>
      </c>
      <c r="V3312" s="112" t="str">
        <f t="shared" si="1502"/>
        <v/>
      </c>
      <c r="W3312" s="415" t="str">
        <f t="shared" si="1503"/>
        <v/>
      </c>
      <c r="Y3312" s="65" t="str">
        <f t="shared" si="1511"/>
        <v/>
      </c>
      <c r="Z3312" s="65" t="str">
        <f t="shared" si="1512"/>
        <v/>
      </c>
      <c r="AA3312" s="65" t="str">
        <f t="shared" si="1513"/>
        <v/>
      </c>
      <c r="AB3312" s="65" t="str">
        <f t="shared" si="1514"/>
        <v/>
      </c>
      <c r="AC3312" s="65" t="str">
        <f t="shared" si="1515"/>
        <v/>
      </c>
      <c r="AH3312" s="65" t="str">
        <f t="shared" si="1487"/>
        <v>1891121215</v>
      </c>
      <c r="AI3312" s="65">
        <v>18911212</v>
      </c>
      <c r="AJ3312" s="65" t="s">
        <v>5369</v>
      </c>
      <c r="AK3312" s="65">
        <v>15</v>
      </c>
      <c r="AL3312" s="65" t="s">
        <v>653</v>
      </c>
      <c r="AN3312" s="65" t="str">
        <f t="shared" si="1499"/>
        <v/>
      </c>
    </row>
    <row r="3313" spans="1:40" s="126" customFormat="1" ht="16.8" customHeight="1" thickBot="1" x14ac:dyDescent="0.3">
      <c r="A3313" s="384" t="s">
        <v>5378</v>
      </c>
      <c r="B3313" s="116" t="s">
        <v>115</v>
      </c>
      <c r="C3313" s="352"/>
      <c r="D3313" s="370" t="str">
        <f t="shared" ref="D3313" si="1537">IF(MID(E3313,5,2)*1&gt;6,_xlfn.CONCAT("'",LEFT(E3313,4),"-",MID(E3313,3,2)+1,"'"),_xlfn.CONCAT("'",LEFT(E3313,4)-1,"-",MID(E3313,3,2),"'"))</f>
        <v>'1894-95'</v>
      </c>
      <c r="E3313" s="214">
        <f t="shared" si="1529"/>
        <v>18941020</v>
      </c>
      <c r="F3313" s="266">
        <v>16</v>
      </c>
      <c r="G3313" s="343"/>
      <c r="H3313" s="343"/>
      <c r="I3313" s="267"/>
      <c r="J3313" s="214"/>
      <c r="K3313" s="266"/>
      <c r="L3313" s="266"/>
      <c r="M3313" s="266"/>
      <c r="N3313" s="419"/>
      <c r="O3313" s="343"/>
      <c r="P3313" s="343"/>
      <c r="Q3313" s="346"/>
      <c r="R3313" s="112" t="str">
        <f>IF(D3313="","", CONCATENATE("Update games set ", B3313, "= ",D3313," where game_id=", E3313))</f>
        <v>Update games set Season= '1894-95' where game_id=18941020</v>
      </c>
      <c r="S3313" s="112" t="str">
        <f t="shared" si="1500"/>
        <v/>
      </c>
      <c r="T3313" s="112" t="str">
        <f t="shared" si="1501"/>
        <v/>
      </c>
      <c r="U3313" s="200" t="str">
        <f t="shared" si="1498"/>
        <v/>
      </c>
      <c r="V3313" s="112" t="str">
        <f t="shared" si="1502"/>
        <v/>
      </c>
      <c r="W3313" s="415" t="str">
        <f t="shared" si="1503"/>
        <v/>
      </c>
      <c r="X3313" s="240"/>
      <c r="Y3313" s="65" t="str">
        <f t="shared" si="1511"/>
        <v/>
      </c>
      <c r="Z3313" s="65" t="str">
        <f t="shared" si="1512"/>
        <v/>
      </c>
      <c r="AA3313" s="65" t="str">
        <f t="shared" si="1513"/>
        <v/>
      </c>
      <c r="AB3313" s="65" t="str">
        <f t="shared" si="1514"/>
        <v/>
      </c>
      <c r="AC3313" s="65" t="str">
        <f t="shared" si="1515"/>
        <v/>
      </c>
      <c r="AH3313" s="65" t="str">
        <f t="shared" si="1487"/>
        <v>1891121216</v>
      </c>
      <c r="AI3313" s="126">
        <v>18911212</v>
      </c>
      <c r="AJ3313" s="126" t="s">
        <v>5369</v>
      </c>
      <c r="AK3313" s="126">
        <v>16</v>
      </c>
      <c r="AL3313" s="126" t="s">
        <v>653</v>
      </c>
      <c r="AN3313" s="65" t="str">
        <f t="shared" si="1499"/>
        <v/>
      </c>
    </row>
    <row r="3314" spans="1:40" ht="15" thickTop="1" x14ac:dyDescent="0.25">
      <c r="A3314" s="384" t="s">
        <v>5378</v>
      </c>
      <c r="B3314" s="341" t="s">
        <v>22</v>
      </c>
      <c r="C3314" s="341" t="s">
        <v>163</v>
      </c>
      <c r="D3314" s="341" t="str">
        <f t="shared" ref="D3314:D3317" si="1538">IF(C3314="", "", CONCATENATE("'", C3314,"'"))</f>
        <v>'Notts County'</v>
      </c>
      <c r="E3314" s="211">
        <v>18941030</v>
      </c>
      <c r="F3314" s="262">
        <v>1</v>
      </c>
      <c r="H3314" s="212"/>
      <c r="R3314" s="112" t="str">
        <f>IF(D3314="","", CONCATENATE("Update games set ", B3314, "= ",D3314," where game_id=", E3314))</f>
        <v>Update games set Opponent= 'Notts County' where game_id=18941030</v>
      </c>
      <c r="S3314" s="112" t="str">
        <f t="shared" si="1500"/>
        <v/>
      </c>
      <c r="T3314" s="112" t="str">
        <f t="shared" si="1501"/>
        <v/>
      </c>
      <c r="U3314" s="200" t="str">
        <f t="shared" si="1498"/>
        <v/>
      </c>
      <c r="V3314" s="112" t="str">
        <f t="shared" si="1502"/>
        <v/>
      </c>
      <c r="W3314" s="415" t="str">
        <f t="shared" si="1503"/>
        <v/>
      </c>
      <c r="Y3314" s="65" t="str">
        <f t="shared" si="1511"/>
        <v/>
      </c>
      <c r="Z3314" s="65" t="str">
        <f t="shared" si="1512"/>
        <v/>
      </c>
      <c r="AA3314" s="65" t="str">
        <f t="shared" si="1513"/>
        <v/>
      </c>
      <c r="AB3314" s="65" t="str">
        <f t="shared" si="1514"/>
        <v/>
      </c>
      <c r="AC3314" s="65" t="str">
        <f t="shared" si="1515"/>
        <v/>
      </c>
      <c r="AH3314" s="65" t="str">
        <f t="shared" ref="AH3314:AH3377" si="1539">_xlfn.CONCAT(AI3314,AK3314)</f>
        <v>189112121</v>
      </c>
      <c r="AI3314" s="65">
        <v>18911212</v>
      </c>
      <c r="AJ3314" s="65" t="s">
        <v>5369</v>
      </c>
      <c r="AK3314" s="65">
        <v>1</v>
      </c>
      <c r="AL3314" s="65" t="s">
        <v>2039</v>
      </c>
      <c r="AN3314" s="65" t="str">
        <f t="shared" si="1499"/>
        <v>update games set source = 'The Nottingham Forest Football Scrapbook' where game_id = 18941030</v>
      </c>
    </row>
    <row r="3315" spans="1:40" ht="16.8" customHeight="1" x14ac:dyDescent="0.25">
      <c r="A3315" s="384" t="s">
        <v>5378</v>
      </c>
      <c r="B3315" s="342" t="s">
        <v>4979</v>
      </c>
      <c r="C3315" s="342" t="str">
        <f>IF(C3314="", "", C3314)</f>
        <v>Notts County</v>
      </c>
      <c r="D3315" s="350" t="str">
        <f t="shared" si="1538"/>
        <v>'Notts County'</v>
      </c>
      <c r="E3315" s="211">
        <f>E3314</f>
        <v>18941030</v>
      </c>
      <c r="F3315" s="262">
        <v>2</v>
      </c>
      <c r="R3315" s="112" t="str">
        <f>IF(D3315="","", CONCATENATE("Update games set ", B3315, "= ",D3315," where game_id=", E3315))</f>
        <v>Update games set Opp_parent= 'Notts County' where game_id=18941030</v>
      </c>
      <c r="S3315" s="112" t="str">
        <f t="shared" si="1500"/>
        <v/>
      </c>
      <c r="T3315" s="112" t="str">
        <f t="shared" si="1501"/>
        <v/>
      </c>
      <c r="U3315" s="200" t="str">
        <f t="shared" si="1498"/>
        <v/>
      </c>
      <c r="V3315" s="112" t="str">
        <f t="shared" si="1502"/>
        <v/>
      </c>
      <c r="W3315" s="415" t="str">
        <f t="shared" si="1503"/>
        <v/>
      </c>
      <c r="Y3315" s="65" t="str">
        <f t="shared" si="1511"/>
        <v/>
      </c>
      <c r="Z3315" s="65" t="str">
        <f t="shared" si="1512"/>
        <v/>
      </c>
      <c r="AA3315" s="65" t="str">
        <f t="shared" si="1513"/>
        <v/>
      </c>
      <c r="AB3315" s="65" t="str">
        <f t="shared" si="1514"/>
        <v/>
      </c>
      <c r="AC3315" s="65" t="str">
        <f t="shared" si="1515"/>
        <v/>
      </c>
      <c r="AH3315" s="65" t="str">
        <f t="shared" si="1539"/>
        <v>189112122</v>
      </c>
      <c r="AI3315" s="65">
        <v>18911212</v>
      </c>
      <c r="AJ3315" s="65" t="s">
        <v>5369</v>
      </c>
      <c r="AK3315" s="65">
        <v>2</v>
      </c>
      <c r="AL3315" s="65" t="s">
        <v>3572</v>
      </c>
      <c r="AN3315" s="65" t="str">
        <f t="shared" si="1499"/>
        <v/>
      </c>
    </row>
    <row r="3316" spans="1:40" ht="16.8" customHeight="1" x14ac:dyDescent="0.25">
      <c r="A3316" s="384" t="s">
        <v>5378</v>
      </c>
      <c r="B3316" s="342" t="s">
        <v>2653</v>
      </c>
      <c r="C3316" s="342" t="s">
        <v>2174</v>
      </c>
      <c r="D3316" s="350" t="str">
        <f t="shared" si="1538"/>
        <v>'?'</v>
      </c>
      <c r="E3316" s="211">
        <f t="shared" ref="E3316:E3329" si="1540">E3315</f>
        <v>18941030</v>
      </c>
      <c r="F3316" s="262">
        <v>3</v>
      </c>
      <c r="R3316" s="112" t="str">
        <f>IF(D3316="","", CONCATENATE("Update games set ", B3316, "= ",D3316," where game_id=", E3316))</f>
        <v>Update games set Game_type= '?' where game_id=18941030</v>
      </c>
      <c r="S3316" s="112" t="str">
        <f t="shared" si="1500"/>
        <v/>
      </c>
      <c r="T3316" s="112" t="str">
        <f t="shared" si="1501"/>
        <v/>
      </c>
      <c r="U3316" s="200" t="str">
        <f t="shared" si="1498"/>
        <v/>
      </c>
      <c r="V3316" s="112" t="str">
        <f t="shared" si="1502"/>
        <v/>
      </c>
      <c r="W3316" s="415" t="str">
        <f t="shared" si="1503"/>
        <v/>
      </c>
      <c r="Y3316" s="65" t="str">
        <f t="shared" si="1511"/>
        <v/>
      </c>
      <c r="Z3316" s="65" t="str">
        <f t="shared" si="1512"/>
        <v/>
      </c>
      <c r="AA3316" s="65" t="str">
        <f t="shared" si="1513"/>
        <v/>
      </c>
      <c r="AB3316" s="65" t="str">
        <f t="shared" si="1514"/>
        <v/>
      </c>
      <c r="AC3316" s="65" t="str">
        <f t="shared" si="1515"/>
        <v/>
      </c>
      <c r="AH3316" s="65" t="str">
        <f t="shared" si="1539"/>
        <v>189112123</v>
      </c>
      <c r="AI3316" s="65">
        <v>18911212</v>
      </c>
      <c r="AJ3316" s="65" t="s">
        <v>5369</v>
      </c>
      <c r="AK3316" s="65">
        <v>3</v>
      </c>
      <c r="AL3316" s="65" t="s">
        <v>3596</v>
      </c>
      <c r="AN3316" s="65" t="str">
        <f t="shared" si="1499"/>
        <v/>
      </c>
    </row>
    <row r="3317" spans="1:40" ht="16.8" customHeight="1" x14ac:dyDescent="0.25">
      <c r="A3317" s="384" t="s">
        <v>5378</v>
      </c>
      <c r="B3317" s="342" t="s">
        <v>4978</v>
      </c>
      <c r="C3317" s="342" t="s">
        <v>5065</v>
      </c>
      <c r="D3317" s="350" t="str">
        <f t="shared" si="1538"/>
        <v>'H'</v>
      </c>
      <c r="E3317" s="211">
        <f t="shared" si="1540"/>
        <v>18941030</v>
      </c>
      <c r="F3317" s="262">
        <v>4</v>
      </c>
      <c r="R3317" s="112" t="str">
        <f>IF(D3317="","", CONCATENATE("Update games set ", B3317, "= ",D3317," where game_id=", E3317))</f>
        <v>Update games set HAN= 'H' where game_id=18941030</v>
      </c>
      <c r="S3317" s="112" t="str">
        <f t="shared" si="1500"/>
        <v/>
      </c>
      <c r="T3317" s="112" t="str">
        <f t="shared" si="1501"/>
        <v/>
      </c>
      <c r="U3317" s="200" t="str">
        <f t="shared" si="1498"/>
        <v/>
      </c>
      <c r="V3317" s="112" t="str">
        <f t="shared" si="1502"/>
        <v/>
      </c>
      <c r="W3317" s="415" t="str">
        <f t="shared" si="1503"/>
        <v/>
      </c>
      <c r="Y3317" s="65" t="str">
        <f t="shared" si="1511"/>
        <v/>
      </c>
      <c r="Z3317" s="65" t="str">
        <f t="shared" si="1512"/>
        <v/>
      </c>
      <c r="AA3317" s="65" t="str">
        <f t="shared" si="1513"/>
        <v/>
      </c>
      <c r="AB3317" s="65" t="str">
        <f t="shared" si="1514"/>
        <v/>
      </c>
      <c r="AC3317" s="65" t="str">
        <f t="shared" si="1515"/>
        <v/>
      </c>
      <c r="AH3317" s="65" t="str">
        <f t="shared" si="1539"/>
        <v>189112124</v>
      </c>
      <c r="AI3317" s="65">
        <v>18911212</v>
      </c>
      <c r="AJ3317" s="65" t="s">
        <v>5369</v>
      </c>
      <c r="AK3317" s="65">
        <v>4</v>
      </c>
      <c r="AL3317" s="65" t="s">
        <v>3252</v>
      </c>
      <c r="AN3317" s="65" t="str">
        <f t="shared" si="1499"/>
        <v/>
      </c>
    </row>
    <row r="3318" spans="1:40" ht="16.8" customHeight="1" x14ac:dyDescent="0.25">
      <c r="A3318" s="384" t="s">
        <v>5378</v>
      </c>
      <c r="B3318" s="342" t="s">
        <v>5</v>
      </c>
      <c r="C3318" s="342">
        <v>2</v>
      </c>
      <c r="D3318" s="349">
        <f t="shared" ref="D3318:D3319" si="1541">IF(C3318="", "", C3318)</f>
        <v>2</v>
      </c>
      <c r="E3318" s="211">
        <f t="shared" si="1540"/>
        <v>18941030</v>
      </c>
      <c r="F3318" s="262">
        <v>5</v>
      </c>
      <c r="R3318" s="112" t="str">
        <f>IF(D3318="","", CONCATENATE("Update games set ", B3318, "= ",D3318," where game_id=", E3318))</f>
        <v>Update games set F= 2 where game_id=18941030</v>
      </c>
      <c r="S3318" s="112" t="str">
        <f t="shared" si="1500"/>
        <v/>
      </c>
      <c r="T3318" s="112" t="str">
        <f t="shared" si="1501"/>
        <v/>
      </c>
      <c r="U3318" s="200" t="str">
        <f t="shared" si="1498"/>
        <v/>
      </c>
      <c r="V3318" s="112" t="str">
        <f t="shared" si="1502"/>
        <v/>
      </c>
      <c r="W3318" s="415" t="str">
        <f t="shared" si="1503"/>
        <v/>
      </c>
      <c r="Y3318" s="65" t="str">
        <f t="shared" si="1511"/>
        <v/>
      </c>
      <c r="Z3318" s="65" t="str">
        <f t="shared" si="1512"/>
        <v/>
      </c>
      <c r="AA3318" s="65" t="str">
        <f t="shared" si="1513"/>
        <v/>
      </c>
      <c r="AB3318" s="65" t="str">
        <f t="shared" si="1514"/>
        <v/>
      </c>
      <c r="AC3318" s="65" t="str">
        <f t="shared" si="1515"/>
        <v/>
      </c>
      <c r="AH3318" s="65" t="str">
        <f t="shared" si="1539"/>
        <v>189112125</v>
      </c>
      <c r="AI3318" s="65">
        <v>18911212</v>
      </c>
      <c r="AJ3318" s="65" t="s">
        <v>5369</v>
      </c>
      <c r="AK3318" s="65">
        <v>5</v>
      </c>
      <c r="AL3318" s="65" t="s">
        <v>3590</v>
      </c>
      <c r="AN3318" s="65" t="str">
        <f t="shared" si="1499"/>
        <v/>
      </c>
    </row>
    <row r="3319" spans="1:40" ht="16.8" customHeight="1" x14ac:dyDescent="0.25">
      <c r="A3319" s="384" t="s">
        <v>5378</v>
      </c>
      <c r="B3319" s="342" t="s">
        <v>0</v>
      </c>
      <c r="C3319" s="342">
        <v>0</v>
      </c>
      <c r="D3319" s="349">
        <f t="shared" si="1541"/>
        <v>0</v>
      </c>
      <c r="E3319" s="211">
        <f t="shared" si="1540"/>
        <v>18941030</v>
      </c>
      <c r="F3319" s="262">
        <v>6</v>
      </c>
      <c r="R3319" s="112" t="str">
        <f>IF(D3319="","", CONCATENATE("Update games set ", B3319, "= ",D3319," where game_id=", E3319))</f>
        <v>Update games set A= 0 where game_id=18941030</v>
      </c>
      <c r="S3319" s="112" t="str">
        <f t="shared" si="1500"/>
        <v/>
      </c>
      <c r="T3319" s="112" t="str">
        <f t="shared" si="1501"/>
        <v/>
      </c>
      <c r="U3319" s="200" t="str">
        <f t="shared" si="1498"/>
        <v/>
      </c>
      <c r="V3319" s="112" t="str">
        <f t="shared" si="1502"/>
        <v/>
      </c>
      <c r="W3319" s="415" t="str">
        <f t="shared" si="1503"/>
        <v/>
      </c>
      <c r="Y3319" s="65" t="str">
        <f t="shared" si="1511"/>
        <v/>
      </c>
      <c r="Z3319" s="65" t="str">
        <f t="shared" si="1512"/>
        <v/>
      </c>
      <c r="AA3319" s="65" t="str">
        <f t="shared" si="1513"/>
        <v/>
      </c>
      <c r="AB3319" s="65" t="str">
        <f t="shared" si="1514"/>
        <v/>
      </c>
      <c r="AC3319" s="65" t="str">
        <f t="shared" si="1515"/>
        <v/>
      </c>
      <c r="AH3319" s="65" t="str">
        <f t="shared" si="1539"/>
        <v>189112126</v>
      </c>
      <c r="AI3319" s="65">
        <v>18911212</v>
      </c>
      <c r="AJ3319" s="65" t="s">
        <v>5369</v>
      </c>
      <c r="AK3319" s="65">
        <v>6</v>
      </c>
      <c r="AL3319" s="65" t="s">
        <v>3468</v>
      </c>
      <c r="AN3319" s="65" t="str">
        <f t="shared" si="1499"/>
        <v/>
      </c>
    </row>
    <row r="3320" spans="1:40" ht="16.8" customHeight="1" x14ac:dyDescent="0.25">
      <c r="A3320" s="384" t="s">
        <v>5378</v>
      </c>
      <c r="B3320" s="342" t="s">
        <v>23</v>
      </c>
      <c r="D3320" s="334" t="str">
        <f t="shared" ref="D3320" si="1542">IF(C3320="",IF(D3318&gt;D3319,"'W'",IF(D3318=D3319,"'D'","'L'")),_xlfn.CONCAT("'",C3320,"'"))</f>
        <v>'W'</v>
      </c>
      <c r="E3320" s="211">
        <f t="shared" si="1540"/>
        <v>18941030</v>
      </c>
      <c r="F3320" s="262">
        <v>7</v>
      </c>
      <c r="R3320" s="112" t="str">
        <f>IF(D3320="","", CONCATENATE("Update games set ", B3320, "= ",D3320," where game_id=", E3320))</f>
        <v>Update games set Result= 'W' where game_id=18941030</v>
      </c>
      <c r="S3320" s="112" t="str">
        <f t="shared" si="1500"/>
        <v/>
      </c>
      <c r="T3320" s="112" t="str">
        <f t="shared" si="1501"/>
        <v/>
      </c>
      <c r="U3320" s="200" t="str">
        <f t="shared" si="1498"/>
        <v/>
      </c>
      <c r="V3320" s="112" t="str">
        <f t="shared" si="1502"/>
        <v/>
      </c>
      <c r="W3320" s="415" t="str">
        <f t="shared" si="1503"/>
        <v/>
      </c>
      <c r="Y3320" s="65" t="str">
        <f t="shared" si="1511"/>
        <v/>
      </c>
      <c r="Z3320" s="65" t="str">
        <f t="shared" si="1512"/>
        <v/>
      </c>
      <c r="AA3320" s="65" t="str">
        <f t="shared" si="1513"/>
        <v/>
      </c>
      <c r="AB3320" s="65" t="str">
        <f t="shared" si="1514"/>
        <v/>
      </c>
      <c r="AC3320" s="65" t="str">
        <f t="shared" si="1515"/>
        <v/>
      </c>
      <c r="AH3320" s="65" t="str">
        <f t="shared" si="1539"/>
        <v>189112127</v>
      </c>
      <c r="AI3320" s="65">
        <v>18911212</v>
      </c>
      <c r="AJ3320" s="65" t="s">
        <v>5369</v>
      </c>
      <c r="AK3320" s="65">
        <v>7</v>
      </c>
      <c r="AL3320" s="65" t="s">
        <v>3435</v>
      </c>
      <c r="AN3320" s="65" t="str">
        <f t="shared" si="1499"/>
        <v/>
      </c>
    </row>
    <row r="3321" spans="1:40" ht="16.8" customHeight="1" x14ac:dyDescent="0.25">
      <c r="A3321" s="384" t="s">
        <v>5378</v>
      </c>
      <c r="B3321" s="342" t="s">
        <v>768</v>
      </c>
      <c r="D3321" s="349" t="str">
        <f t="shared" ref="D3321:D3322" si="1543">IF(C3321="", "", C3321)</f>
        <v/>
      </c>
      <c r="E3321" s="211">
        <f t="shared" si="1540"/>
        <v>18941030</v>
      </c>
      <c r="F3321" s="262">
        <v>8</v>
      </c>
      <c r="R3321" s="112" t="str">
        <f>IF(D3321="","", CONCATENATE("Update games set ", B3321, "= ",D3321," where game_id=", E3321))</f>
        <v/>
      </c>
      <c r="S3321" s="112" t="str">
        <f t="shared" si="1500"/>
        <v/>
      </c>
      <c r="T3321" s="112" t="str">
        <f t="shared" si="1501"/>
        <v/>
      </c>
      <c r="U3321" s="200" t="str">
        <f t="shared" si="1498"/>
        <v/>
      </c>
      <c r="V3321" s="112" t="str">
        <f t="shared" si="1502"/>
        <v/>
      </c>
      <c r="W3321" s="415" t="str">
        <f t="shared" si="1503"/>
        <v/>
      </c>
      <c r="Y3321" s="65" t="str">
        <f t="shared" si="1511"/>
        <v/>
      </c>
      <c r="Z3321" s="65" t="str">
        <f t="shared" si="1512"/>
        <v/>
      </c>
      <c r="AA3321" s="65" t="str">
        <f t="shared" si="1513"/>
        <v/>
      </c>
      <c r="AB3321" s="65" t="str">
        <f t="shared" si="1514"/>
        <v/>
      </c>
      <c r="AC3321" s="65" t="str">
        <f t="shared" si="1515"/>
        <v/>
      </c>
      <c r="AH3321" s="65" t="str">
        <f t="shared" si="1539"/>
        <v>189112128</v>
      </c>
      <c r="AI3321" s="65">
        <v>18911212</v>
      </c>
      <c r="AJ3321" s="65" t="s">
        <v>5369</v>
      </c>
      <c r="AK3321" s="65">
        <v>8</v>
      </c>
      <c r="AL3321" s="65" t="s">
        <v>3653</v>
      </c>
      <c r="AN3321" s="65" t="str">
        <f t="shared" si="1499"/>
        <v/>
      </c>
    </row>
    <row r="3322" spans="1:40" ht="16.8" customHeight="1" x14ac:dyDescent="0.25">
      <c r="A3322" s="384" t="s">
        <v>5378</v>
      </c>
      <c r="B3322" s="342" t="s">
        <v>766</v>
      </c>
      <c r="D3322" s="349" t="str">
        <f t="shared" si="1543"/>
        <v/>
      </c>
      <c r="E3322" s="211">
        <f t="shared" si="1540"/>
        <v>18941030</v>
      </c>
      <c r="F3322" s="262">
        <v>9</v>
      </c>
      <c r="G3322" s="194"/>
      <c r="H3322" s="194"/>
      <c r="N3322" s="417"/>
      <c r="O3322" s="194"/>
      <c r="P3322" s="194"/>
      <c r="R3322" s="112" t="str">
        <f>IF(D3322="","", CONCATENATE("Update games set ", B3322, "= ",D3322," where game_id=", E3322))</f>
        <v/>
      </c>
      <c r="S3322" s="112" t="str">
        <f t="shared" si="1500"/>
        <v/>
      </c>
      <c r="T3322" s="112" t="str">
        <f t="shared" si="1501"/>
        <v/>
      </c>
      <c r="U3322" s="200" t="str">
        <f t="shared" si="1498"/>
        <v/>
      </c>
      <c r="V3322" s="112" t="str">
        <f t="shared" si="1502"/>
        <v/>
      </c>
      <c r="W3322" s="415" t="str">
        <f t="shared" si="1503"/>
        <v/>
      </c>
      <c r="Y3322" s="65" t="str">
        <f t="shared" si="1511"/>
        <v/>
      </c>
      <c r="Z3322" s="65" t="str">
        <f t="shared" si="1512"/>
        <v/>
      </c>
      <c r="AA3322" s="65" t="str">
        <f t="shared" si="1513"/>
        <v/>
      </c>
      <c r="AB3322" s="65" t="str">
        <f t="shared" si="1514"/>
        <v/>
      </c>
      <c r="AC3322" s="65" t="str">
        <f t="shared" si="1515"/>
        <v/>
      </c>
      <c r="AH3322" s="65" t="str">
        <f t="shared" si="1539"/>
        <v>189112129</v>
      </c>
      <c r="AI3322" s="65">
        <v>18911212</v>
      </c>
      <c r="AJ3322" s="65" t="s">
        <v>5369</v>
      </c>
      <c r="AK3322" s="65">
        <v>9</v>
      </c>
      <c r="AL3322" s="65" t="s">
        <v>2943</v>
      </c>
      <c r="AN3322" s="65" t="str">
        <f t="shared" si="1499"/>
        <v/>
      </c>
    </row>
    <row r="3323" spans="1:40" ht="16.8" customHeight="1" x14ac:dyDescent="0.25">
      <c r="A3323" s="384" t="s">
        <v>5378</v>
      </c>
      <c r="B3323" s="342" t="s">
        <v>753</v>
      </c>
      <c r="C3323" s="351"/>
      <c r="D3323" s="350" t="str">
        <f t="shared" ref="D3323" si="1544">IF(C3323="", "", CONCATENATE("'", C3323,"'"))</f>
        <v/>
      </c>
      <c r="E3323" s="211">
        <f t="shared" si="1540"/>
        <v>18941030</v>
      </c>
      <c r="F3323" s="262">
        <v>10</v>
      </c>
      <c r="G3323" s="194"/>
      <c r="N3323" s="417"/>
      <c r="O3323" s="194"/>
      <c r="P3323" s="194"/>
      <c r="R3323" s="112" t="str">
        <f>IF(D3323="","", CONCATENATE("Update games set ", B3323, "= ",D3323," where game_id=", E3323))</f>
        <v/>
      </c>
      <c r="S3323" s="112" t="str">
        <f t="shared" si="1500"/>
        <v/>
      </c>
      <c r="T3323" s="112" t="str">
        <f t="shared" si="1501"/>
        <v/>
      </c>
      <c r="U3323" s="200" t="str">
        <f t="shared" si="1498"/>
        <v/>
      </c>
      <c r="V3323" s="112" t="str">
        <f t="shared" si="1502"/>
        <v/>
      </c>
      <c r="W3323" s="415" t="str">
        <f t="shared" si="1503"/>
        <v/>
      </c>
      <c r="Y3323" s="65" t="str">
        <f t="shared" si="1511"/>
        <v/>
      </c>
      <c r="Z3323" s="65" t="str">
        <f t="shared" si="1512"/>
        <v/>
      </c>
      <c r="AA3323" s="65" t="str">
        <f t="shared" si="1513"/>
        <v/>
      </c>
      <c r="AB3323" s="65" t="str">
        <f t="shared" si="1514"/>
        <v/>
      </c>
      <c r="AC3323" s="65" t="str">
        <f t="shared" si="1515"/>
        <v/>
      </c>
      <c r="AH3323" s="65" t="str">
        <f t="shared" si="1539"/>
        <v>1891121210</v>
      </c>
      <c r="AI3323" s="65">
        <v>18911212</v>
      </c>
      <c r="AJ3323" s="65" t="s">
        <v>5369</v>
      </c>
      <c r="AK3323" s="65">
        <v>10</v>
      </c>
      <c r="AL3323" s="65" t="s">
        <v>3632</v>
      </c>
      <c r="AN3323" s="65" t="str">
        <f t="shared" si="1499"/>
        <v/>
      </c>
    </row>
    <row r="3324" spans="1:40" ht="16.8" customHeight="1" x14ac:dyDescent="0.25">
      <c r="A3324" s="384" t="s">
        <v>5378</v>
      </c>
      <c r="B3324" s="342" t="s">
        <v>746</v>
      </c>
      <c r="C3324" s="351" t="s">
        <v>5062</v>
      </c>
      <c r="D3324" s="334" t="str">
        <f>CONCATENATE("'", LEFT(E3324,4),"-",MID(E3324,5,2),"-", MID(E3324,7,2), " ", C3324,"'")</f>
        <v>'1894-10-30 15:00'</v>
      </c>
      <c r="E3324" s="211">
        <f t="shared" si="1540"/>
        <v>18941030</v>
      </c>
      <c r="F3324" s="262">
        <v>11</v>
      </c>
      <c r="R3324" s="112" t="str">
        <f>IF(D3324="","", CONCATENATE("Update games set ", B3324, "= ",D3324," where game_id=", E3324))</f>
        <v>Update games set Game_date= '1894-10-30 15:00' where game_id=18941030</v>
      </c>
      <c r="S3324" s="112" t="str">
        <f t="shared" si="1500"/>
        <v/>
      </c>
      <c r="T3324" s="112" t="str">
        <f t="shared" si="1501"/>
        <v/>
      </c>
      <c r="U3324" s="200" t="str">
        <f t="shared" si="1498"/>
        <v/>
      </c>
      <c r="V3324" s="112" t="str">
        <f t="shared" si="1502"/>
        <v/>
      </c>
      <c r="W3324" s="415" t="str">
        <f t="shared" si="1503"/>
        <v/>
      </c>
      <c r="Y3324" s="65" t="str">
        <f t="shared" si="1511"/>
        <v/>
      </c>
      <c r="Z3324" s="65" t="str">
        <f t="shared" si="1512"/>
        <v/>
      </c>
      <c r="AA3324" s="65" t="str">
        <f t="shared" si="1513"/>
        <v/>
      </c>
      <c r="AB3324" s="65" t="str">
        <f t="shared" si="1514"/>
        <v/>
      </c>
      <c r="AC3324" s="65" t="str">
        <f t="shared" si="1515"/>
        <v/>
      </c>
      <c r="AH3324" s="65" t="str">
        <f t="shared" si="1539"/>
        <v>1891121211</v>
      </c>
      <c r="AI3324" s="65">
        <v>18911212</v>
      </c>
      <c r="AJ3324" s="65" t="s">
        <v>5369</v>
      </c>
      <c r="AK3324" s="65">
        <v>11</v>
      </c>
      <c r="AL3324" s="65" t="s">
        <v>3314</v>
      </c>
      <c r="AN3324" s="65" t="str">
        <f t="shared" si="1499"/>
        <v/>
      </c>
    </row>
    <row r="3325" spans="1:40" ht="16.8" customHeight="1" x14ac:dyDescent="0.25">
      <c r="A3325" s="384" t="s">
        <v>5378</v>
      </c>
      <c r="B3325" s="342" t="s">
        <v>25</v>
      </c>
      <c r="D3325" s="350" t="str">
        <f t="shared" ref="D3325" si="1545">IF(C3325="", "", CONCATENATE("'", C3325,"'"))</f>
        <v/>
      </c>
      <c r="E3325" s="211">
        <f t="shared" si="1540"/>
        <v>18941030</v>
      </c>
      <c r="F3325" s="262">
        <v>12</v>
      </c>
      <c r="G3325" s="212"/>
      <c r="H3325" s="212"/>
      <c r="N3325" s="416"/>
      <c r="O3325" s="212"/>
      <c r="P3325" s="212"/>
      <c r="R3325" s="112" t="str">
        <f>IF(D3325="","", CONCATENATE("Update games set ", B3325, "= ",D3325," where game_id=", E3325))</f>
        <v/>
      </c>
      <c r="S3325" s="112" t="str">
        <f t="shared" si="1500"/>
        <v/>
      </c>
      <c r="T3325" s="112" t="str">
        <f t="shared" si="1501"/>
        <v/>
      </c>
      <c r="U3325" s="200" t="str">
        <f t="shared" si="1498"/>
        <v/>
      </c>
      <c r="V3325" s="112" t="str">
        <f t="shared" si="1502"/>
        <v/>
      </c>
      <c r="W3325" s="415" t="str">
        <f t="shared" si="1503"/>
        <v/>
      </c>
      <c r="Y3325" s="65" t="str">
        <f t="shared" si="1511"/>
        <v/>
      </c>
      <c r="Z3325" s="65" t="str">
        <f t="shared" si="1512"/>
        <v/>
      </c>
      <c r="AA3325" s="65" t="str">
        <f t="shared" si="1513"/>
        <v/>
      </c>
      <c r="AB3325" s="65" t="str">
        <f t="shared" si="1514"/>
        <v/>
      </c>
      <c r="AC3325" s="65" t="str">
        <f t="shared" si="1515"/>
        <v/>
      </c>
      <c r="AH3325" s="65" t="str">
        <f t="shared" si="1539"/>
        <v>1891121212</v>
      </c>
      <c r="AI3325" s="65">
        <v>18911212</v>
      </c>
      <c r="AJ3325" s="65" t="s">
        <v>5369</v>
      </c>
      <c r="AK3325" s="65">
        <v>12</v>
      </c>
      <c r="AL3325" s="65" t="s">
        <v>653</v>
      </c>
      <c r="AN3325" s="65" t="str">
        <f t="shared" si="1499"/>
        <v/>
      </c>
    </row>
    <row r="3326" spans="1:40" ht="16.8" customHeight="1" x14ac:dyDescent="0.25">
      <c r="A3326" s="384" t="s">
        <v>5378</v>
      </c>
      <c r="B3326" s="342" t="s">
        <v>475</v>
      </c>
      <c r="D3326" s="349" t="str">
        <f t="shared" ref="D3326" si="1546">IF(C3326="", "", C3326)</f>
        <v/>
      </c>
      <c r="E3326" s="211">
        <f t="shared" si="1540"/>
        <v>18941030</v>
      </c>
      <c r="F3326" s="262">
        <v>13</v>
      </c>
      <c r="R3326" s="112" t="str">
        <f>IF(D3326="","", CONCATENATE("Update games set ", B3326, "= ",D3326," where game_id=", E3326))</f>
        <v/>
      </c>
      <c r="S3326" s="112" t="str">
        <f t="shared" si="1500"/>
        <v/>
      </c>
      <c r="T3326" s="112" t="str">
        <f t="shared" si="1501"/>
        <v/>
      </c>
      <c r="U3326" s="200" t="str">
        <f t="shared" si="1498"/>
        <v/>
      </c>
      <c r="V3326" s="112" t="str">
        <f t="shared" si="1502"/>
        <v/>
      </c>
      <c r="W3326" s="415" t="str">
        <f t="shared" si="1503"/>
        <v/>
      </c>
      <c r="Y3326" s="65" t="str">
        <f t="shared" si="1511"/>
        <v/>
      </c>
      <c r="Z3326" s="65" t="str">
        <f t="shared" si="1512"/>
        <v/>
      </c>
      <c r="AA3326" s="65" t="str">
        <f t="shared" si="1513"/>
        <v/>
      </c>
      <c r="AB3326" s="65" t="str">
        <f t="shared" si="1514"/>
        <v/>
      </c>
      <c r="AC3326" s="65" t="str">
        <f t="shared" si="1515"/>
        <v/>
      </c>
      <c r="AH3326" s="65" t="str">
        <f t="shared" si="1539"/>
        <v>1891121213</v>
      </c>
      <c r="AI3326" s="65">
        <v>18911212</v>
      </c>
      <c r="AJ3326" s="65" t="s">
        <v>5369</v>
      </c>
      <c r="AK3326" s="65">
        <v>13</v>
      </c>
      <c r="AL3326" s="65" t="s">
        <v>653</v>
      </c>
      <c r="AN3326" s="65" t="str">
        <f t="shared" si="1499"/>
        <v/>
      </c>
    </row>
    <row r="3327" spans="1:40" ht="16.8" customHeight="1" x14ac:dyDescent="0.25">
      <c r="A3327" s="384" t="s">
        <v>5378</v>
      </c>
      <c r="B3327" s="342" t="s">
        <v>20</v>
      </c>
      <c r="D3327" s="350" t="str">
        <f t="shared" ref="D3327:D3328" si="1547">IF(C3327="", "", CONCATENATE("'", C3327,"'"))</f>
        <v/>
      </c>
      <c r="E3327" s="211">
        <f t="shared" si="1540"/>
        <v>18941030</v>
      </c>
      <c r="F3327" s="262">
        <v>14</v>
      </c>
      <c r="R3327" s="112" t="str">
        <f>IF(D3327="","", CONCATENATE("Update games set ", B3327, "= ",D3327," where game_id=", E3327))</f>
        <v/>
      </c>
      <c r="S3327" s="112" t="str">
        <f t="shared" si="1500"/>
        <v/>
      </c>
      <c r="T3327" s="112" t="str">
        <f t="shared" si="1501"/>
        <v/>
      </c>
      <c r="U3327" s="200" t="str">
        <f t="shared" si="1498"/>
        <v/>
      </c>
      <c r="V3327" s="112" t="str">
        <f t="shared" si="1502"/>
        <v/>
      </c>
      <c r="W3327" s="415" t="str">
        <f t="shared" si="1503"/>
        <v/>
      </c>
      <c r="Y3327" s="65" t="str">
        <f t="shared" si="1511"/>
        <v/>
      </c>
      <c r="Z3327" s="65" t="str">
        <f t="shared" si="1512"/>
        <v/>
      </c>
      <c r="AA3327" s="65" t="str">
        <f t="shared" si="1513"/>
        <v/>
      </c>
      <c r="AB3327" s="65" t="str">
        <f t="shared" si="1514"/>
        <v/>
      </c>
      <c r="AC3327" s="65" t="str">
        <f t="shared" si="1515"/>
        <v/>
      </c>
      <c r="AH3327" s="65" t="str">
        <f t="shared" si="1539"/>
        <v>1891121214</v>
      </c>
      <c r="AI3327" s="65">
        <v>18911212</v>
      </c>
      <c r="AJ3327" s="65" t="s">
        <v>5369</v>
      </c>
      <c r="AK3327" s="65">
        <v>14</v>
      </c>
      <c r="AL3327" s="65" t="s">
        <v>653</v>
      </c>
      <c r="AN3327" s="65" t="str">
        <f t="shared" si="1499"/>
        <v/>
      </c>
    </row>
    <row r="3328" spans="1:40" ht="16.8" customHeight="1" x14ac:dyDescent="0.25">
      <c r="A3328" s="384" t="s">
        <v>5378</v>
      </c>
      <c r="B3328" s="342" t="s">
        <v>4882</v>
      </c>
      <c r="C3328" s="342" t="str">
        <f>IF(C3327="", "", C3327)</f>
        <v/>
      </c>
      <c r="D3328" s="350" t="str">
        <f t="shared" si="1547"/>
        <v/>
      </c>
      <c r="E3328" s="211">
        <f t="shared" si="1540"/>
        <v>18941030</v>
      </c>
      <c r="F3328" s="262">
        <v>15</v>
      </c>
      <c r="R3328" s="112" t="str">
        <f>IF(D3328="","", CONCATENATE("Update games set ", B3328, "= ",D3328," where game_id=", E3328))</f>
        <v/>
      </c>
      <c r="S3328" s="112" t="str">
        <f t="shared" si="1500"/>
        <v/>
      </c>
      <c r="T3328" s="112" t="str">
        <f t="shared" si="1501"/>
        <v/>
      </c>
      <c r="U3328" s="200" t="str">
        <f t="shared" si="1498"/>
        <v/>
      </c>
      <c r="V3328" s="112" t="str">
        <f t="shared" si="1502"/>
        <v/>
      </c>
      <c r="W3328" s="415" t="str">
        <f t="shared" si="1503"/>
        <v/>
      </c>
      <c r="Y3328" s="65" t="str">
        <f t="shared" si="1511"/>
        <v/>
      </c>
      <c r="Z3328" s="65" t="str">
        <f t="shared" si="1512"/>
        <v/>
      </c>
      <c r="AA3328" s="65" t="str">
        <f t="shared" si="1513"/>
        <v/>
      </c>
      <c r="AB3328" s="65" t="str">
        <f t="shared" si="1514"/>
        <v/>
      </c>
      <c r="AC3328" s="65" t="str">
        <f t="shared" si="1515"/>
        <v/>
      </c>
      <c r="AH3328" s="65" t="str">
        <f t="shared" si="1539"/>
        <v>1891121215</v>
      </c>
      <c r="AI3328" s="65">
        <v>18911212</v>
      </c>
      <c r="AJ3328" s="65" t="s">
        <v>5369</v>
      </c>
      <c r="AK3328" s="65">
        <v>15</v>
      </c>
      <c r="AL3328" s="65" t="s">
        <v>653</v>
      </c>
      <c r="AN3328" s="65" t="str">
        <f t="shared" si="1499"/>
        <v/>
      </c>
    </row>
    <row r="3329" spans="1:40" s="126" customFormat="1" ht="16.8" customHeight="1" thickBot="1" x14ac:dyDescent="0.3">
      <c r="A3329" s="384" t="s">
        <v>5378</v>
      </c>
      <c r="B3329" s="116" t="s">
        <v>115</v>
      </c>
      <c r="C3329" s="352"/>
      <c r="D3329" s="370" t="str">
        <f t="shared" ref="D3329" si="1548">IF(MID(E3329,5,2)*1&gt;6,_xlfn.CONCAT("'",LEFT(E3329,4),"-",MID(E3329,3,2)+1,"'"),_xlfn.CONCAT("'",LEFT(E3329,4)-1,"-",MID(E3329,3,2),"'"))</f>
        <v>'1894-95'</v>
      </c>
      <c r="E3329" s="214">
        <f t="shared" si="1540"/>
        <v>18941030</v>
      </c>
      <c r="F3329" s="266">
        <v>16</v>
      </c>
      <c r="G3329" s="343"/>
      <c r="H3329" s="343"/>
      <c r="I3329" s="267"/>
      <c r="J3329" s="214"/>
      <c r="K3329" s="266"/>
      <c r="L3329" s="266"/>
      <c r="M3329" s="266"/>
      <c r="N3329" s="419"/>
      <c r="O3329" s="343"/>
      <c r="P3329" s="343"/>
      <c r="Q3329" s="346"/>
      <c r="R3329" s="112" t="str">
        <f>IF(D3329="","", CONCATENATE("Update games set ", B3329, "= ",D3329," where game_id=", E3329))</f>
        <v>Update games set Season= '1894-95' where game_id=18941030</v>
      </c>
      <c r="S3329" s="112" t="str">
        <f t="shared" si="1500"/>
        <v/>
      </c>
      <c r="T3329" s="112" t="str">
        <f t="shared" si="1501"/>
        <v/>
      </c>
      <c r="U3329" s="200" t="str">
        <f t="shared" si="1498"/>
        <v/>
      </c>
      <c r="V3329" s="112" t="str">
        <f t="shared" si="1502"/>
        <v/>
      </c>
      <c r="W3329" s="415" t="str">
        <f t="shared" si="1503"/>
        <v/>
      </c>
      <c r="X3329" s="240"/>
      <c r="Y3329" s="65" t="str">
        <f t="shared" si="1511"/>
        <v/>
      </c>
      <c r="Z3329" s="65" t="str">
        <f t="shared" si="1512"/>
        <v/>
      </c>
      <c r="AA3329" s="65" t="str">
        <f t="shared" si="1513"/>
        <v/>
      </c>
      <c r="AB3329" s="65" t="str">
        <f t="shared" si="1514"/>
        <v/>
      </c>
      <c r="AC3329" s="65" t="str">
        <f t="shared" si="1515"/>
        <v/>
      </c>
      <c r="AH3329" s="65" t="str">
        <f t="shared" si="1539"/>
        <v>1891121216</v>
      </c>
      <c r="AI3329" s="126">
        <v>18911212</v>
      </c>
      <c r="AJ3329" s="126" t="s">
        <v>5369</v>
      </c>
      <c r="AK3329" s="126">
        <v>16</v>
      </c>
      <c r="AL3329" s="126" t="s">
        <v>653</v>
      </c>
      <c r="AN3329" s="65" t="str">
        <f t="shared" si="1499"/>
        <v/>
      </c>
    </row>
    <row r="3330" spans="1:40" ht="15" thickTop="1" x14ac:dyDescent="0.25">
      <c r="A3330" s="384" t="s">
        <v>5378</v>
      </c>
      <c r="B3330" s="341" t="s">
        <v>22</v>
      </c>
      <c r="C3330" s="341" t="s">
        <v>4573</v>
      </c>
      <c r="D3330" s="341" t="str">
        <f t="shared" ref="D3330:D3333" si="1549">IF(C3330="", "", CONCATENATE("'", C3330,"'"))</f>
        <v>'Loughborough'</v>
      </c>
      <c r="E3330" s="211">
        <v>18941109</v>
      </c>
      <c r="F3330" s="262">
        <v>1</v>
      </c>
      <c r="H3330" s="212"/>
      <c r="R3330" s="112" t="str">
        <f>IF(D3330="","", CONCATENATE("Update games set ", B3330, "= ",D3330," where game_id=", E3330))</f>
        <v>Update games set Opponent= 'Loughborough' where game_id=18941109</v>
      </c>
      <c r="S3330" s="112" t="str">
        <f t="shared" si="1500"/>
        <v/>
      </c>
      <c r="T3330" s="112" t="str">
        <f t="shared" si="1501"/>
        <v/>
      </c>
      <c r="U3330" s="200" t="str">
        <f t="shared" ref="U3330:U3393" si="1550">IF(I3330="", "", Y3330&amp;Z3330&amp;AA3330&amp;AB3330&amp;AC3330)</f>
        <v/>
      </c>
      <c r="V3330" s="112" t="str">
        <f t="shared" si="1502"/>
        <v/>
      </c>
      <c r="W3330" s="415" t="str">
        <f t="shared" si="1503"/>
        <v/>
      </c>
      <c r="Y3330" s="65" t="str">
        <f t="shared" si="1511"/>
        <v/>
      </c>
      <c r="Z3330" s="65" t="str">
        <f t="shared" si="1512"/>
        <v/>
      </c>
      <c r="AA3330" s="65" t="str">
        <f t="shared" si="1513"/>
        <v/>
      </c>
      <c r="AB3330" s="65" t="str">
        <f t="shared" si="1514"/>
        <v/>
      </c>
      <c r="AC3330" s="65" t="str">
        <f t="shared" si="1515"/>
        <v/>
      </c>
      <c r="AH3330" s="65" t="str">
        <f t="shared" si="1539"/>
        <v>189112121</v>
      </c>
      <c r="AI3330" s="65">
        <v>18911212</v>
      </c>
      <c r="AJ3330" s="65" t="s">
        <v>5369</v>
      </c>
      <c r="AK3330" s="65">
        <v>1</v>
      </c>
      <c r="AL3330" s="65" t="s">
        <v>2039</v>
      </c>
      <c r="AN3330" s="65" t="str">
        <f t="shared" ref="AN3330:AN3393" si="1551">IF(F3330=1, _xlfn.CONCAT("update games set source = 'The Nottingham Forest Football Scrapbook' where game_id = ", E3330), "")</f>
        <v>update games set source = 'The Nottingham Forest Football Scrapbook' where game_id = 18941109</v>
      </c>
    </row>
    <row r="3331" spans="1:40" ht="16.8" customHeight="1" x14ac:dyDescent="0.25">
      <c r="A3331" s="384" t="s">
        <v>5378</v>
      </c>
      <c r="B3331" s="342" t="s">
        <v>4979</v>
      </c>
      <c r="C3331" s="342" t="str">
        <f>IF(C3330="", "", C3330)</f>
        <v>Loughborough</v>
      </c>
      <c r="D3331" s="350" t="str">
        <f t="shared" si="1549"/>
        <v>'Loughborough'</v>
      </c>
      <c r="E3331" s="211">
        <f>E3330</f>
        <v>18941109</v>
      </c>
      <c r="F3331" s="262">
        <v>2</v>
      </c>
      <c r="R3331" s="112" t="str">
        <f>IF(D3331="","", CONCATENATE("Update games set ", B3331, "= ",D3331," where game_id=", E3331))</f>
        <v>Update games set Opp_parent= 'Loughborough' where game_id=18941109</v>
      </c>
      <c r="S3331" s="112" t="str">
        <f t="shared" ref="S3331:S3394" si="1552">IF(G3331="","",CONCATENATE("Update lineups set player_name = '",SUBSTITUTE(G3331,"'","''"),"', raw_name = '",SUBSTITUTE(G3331,"'","''"),"' where game_id = ",E3331," and player_order = ",F3331))</f>
        <v/>
      </c>
      <c r="T3331" s="112" t="str">
        <f t="shared" ref="T3331:T3394" si="1553">IF(J3331="","", CONCATENATE("insert into goals (game_id, goal_order, scorer_name, goal_min) values (",E3331, ", ", I3331,", '",J3331,")"))</f>
        <v/>
      </c>
      <c r="U3331" s="200" t="str">
        <f t="shared" si="1550"/>
        <v/>
      </c>
      <c r="V3331" s="112" t="str">
        <f t="shared" ref="V3331:V3394" si="1554">IF(N3331="","", CONCATENATE("insert into games_sources (game_id, source_order, source_name, source_link) values (",E3331, ", ", N3331,", '",O3331,"', '",P3331,"')"))</f>
        <v/>
      </c>
      <c r="W3331" s="415" t="str">
        <f t="shared" ref="W3331:W3394" si="1555">IF(N3331="","",CONCATENATE("update games_sources set  source_name = '",O3331,"', source_link = '",P3331,"' where game_id = ",E3331," and source_order = ",N3331))</f>
        <v/>
      </c>
      <c r="Y3331" s="65" t="str">
        <f t="shared" si="1511"/>
        <v/>
      </c>
      <c r="Z3331" s="65" t="str">
        <f t="shared" si="1512"/>
        <v/>
      </c>
      <c r="AA3331" s="65" t="str">
        <f t="shared" si="1513"/>
        <v/>
      </c>
      <c r="AB3331" s="65" t="str">
        <f t="shared" si="1514"/>
        <v/>
      </c>
      <c r="AC3331" s="65" t="str">
        <f t="shared" si="1515"/>
        <v/>
      </c>
      <c r="AH3331" s="65" t="str">
        <f t="shared" si="1539"/>
        <v>189112122</v>
      </c>
      <c r="AI3331" s="65">
        <v>18911212</v>
      </c>
      <c r="AJ3331" s="65" t="s">
        <v>5369</v>
      </c>
      <c r="AK3331" s="65">
        <v>2</v>
      </c>
      <c r="AL3331" s="65" t="s">
        <v>3572</v>
      </c>
      <c r="AN3331" s="65" t="str">
        <f t="shared" si="1551"/>
        <v/>
      </c>
    </row>
    <row r="3332" spans="1:40" ht="16.8" customHeight="1" x14ac:dyDescent="0.25">
      <c r="A3332" s="384" t="s">
        <v>5378</v>
      </c>
      <c r="B3332" s="342" t="s">
        <v>2653</v>
      </c>
      <c r="C3332" s="342" t="s">
        <v>663</v>
      </c>
      <c r="D3332" s="350" t="str">
        <f t="shared" si="1549"/>
        <v>'Friendly'</v>
      </c>
      <c r="E3332" s="211">
        <f t="shared" ref="E3332:E3345" si="1556">E3331</f>
        <v>18941109</v>
      </c>
      <c r="F3332" s="262">
        <v>3</v>
      </c>
      <c r="R3332" s="112" t="str">
        <f>IF(D3332="","", CONCATENATE("Update games set ", B3332, "= ",D3332," where game_id=", E3332))</f>
        <v>Update games set Game_type= 'Friendly' where game_id=18941109</v>
      </c>
      <c r="S3332" s="112" t="str">
        <f t="shared" si="1552"/>
        <v/>
      </c>
      <c r="T3332" s="112" t="str">
        <f t="shared" si="1553"/>
        <v/>
      </c>
      <c r="U3332" s="200" t="str">
        <f t="shared" si="1550"/>
        <v/>
      </c>
      <c r="V3332" s="112" t="str">
        <f t="shared" si="1554"/>
        <v/>
      </c>
      <c r="W3332" s="415" t="str">
        <f t="shared" si="1555"/>
        <v/>
      </c>
      <c r="Y3332" s="65" t="str">
        <f t="shared" si="1511"/>
        <v/>
      </c>
      <c r="Z3332" s="65" t="str">
        <f t="shared" si="1512"/>
        <v/>
      </c>
      <c r="AA3332" s="65" t="str">
        <f t="shared" si="1513"/>
        <v/>
      </c>
      <c r="AB3332" s="65" t="str">
        <f t="shared" si="1514"/>
        <v/>
      </c>
      <c r="AC3332" s="65" t="str">
        <f t="shared" si="1515"/>
        <v/>
      </c>
      <c r="AH3332" s="65" t="str">
        <f t="shared" si="1539"/>
        <v>189112123</v>
      </c>
      <c r="AI3332" s="65">
        <v>18911212</v>
      </c>
      <c r="AJ3332" s="65" t="s">
        <v>5369</v>
      </c>
      <c r="AK3332" s="65">
        <v>3</v>
      </c>
      <c r="AL3332" s="65" t="s">
        <v>3596</v>
      </c>
      <c r="AN3332" s="65" t="str">
        <f t="shared" si="1551"/>
        <v/>
      </c>
    </row>
    <row r="3333" spans="1:40" ht="16.8" customHeight="1" x14ac:dyDescent="0.25">
      <c r="A3333" s="384" t="s">
        <v>5378</v>
      </c>
      <c r="B3333" s="342" t="s">
        <v>4978</v>
      </c>
      <c r="C3333" s="342" t="s">
        <v>0</v>
      </c>
      <c r="D3333" s="350" t="str">
        <f t="shared" si="1549"/>
        <v>'A'</v>
      </c>
      <c r="E3333" s="211">
        <f t="shared" si="1556"/>
        <v>18941109</v>
      </c>
      <c r="F3333" s="262">
        <v>4</v>
      </c>
      <c r="R3333" s="112" t="str">
        <f>IF(D3333="","", CONCATENATE("Update games set ", B3333, "= ",D3333," where game_id=", E3333))</f>
        <v>Update games set HAN= 'A' where game_id=18941109</v>
      </c>
      <c r="S3333" s="112" t="str">
        <f t="shared" si="1552"/>
        <v/>
      </c>
      <c r="T3333" s="112" t="str">
        <f t="shared" si="1553"/>
        <v/>
      </c>
      <c r="U3333" s="200" t="str">
        <f t="shared" si="1550"/>
        <v/>
      </c>
      <c r="V3333" s="112" t="str">
        <f t="shared" si="1554"/>
        <v/>
      </c>
      <c r="W3333" s="415" t="str">
        <f t="shared" si="1555"/>
        <v/>
      </c>
      <c r="Y3333" s="65" t="str">
        <f t="shared" si="1511"/>
        <v/>
      </c>
      <c r="Z3333" s="65" t="str">
        <f t="shared" si="1512"/>
        <v/>
      </c>
      <c r="AA3333" s="65" t="str">
        <f t="shared" si="1513"/>
        <v/>
      </c>
      <c r="AB3333" s="65" t="str">
        <f t="shared" si="1514"/>
        <v/>
      </c>
      <c r="AC3333" s="65" t="str">
        <f t="shared" si="1515"/>
        <v/>
      </c>
      <c r="AH3333" s="65" t="str">
        <f t="shared" si="1539"/>
        <v>189112124</v>
      </c>
      <c r="AI3333" s="65">
        <v>18911212</v>
      </c>
      <c r="AJ3333" s="65" t="s">
        <v>5369</v>
      </c>
      <c r="AK3333" s="65">
        <v>4</v>
      </c>
      <c r="AL3333" s="65" t="s">
        <v>3252</v>
      </c>
      <c r="AN3333" s="65" t="str">
        <f t="shared" si="1551"/>
        <v/>
      </c>
    </row>
    <row r="3334" spans="1:40" ht="16.8" customHeight="1" x14ac:dyDescent="0.25">
      <c r="A3334" s="384" t="s">
        <v>5378</v>
      </c>
      <c r="B3334" s="342" t="s">
        <v>5</v>
      </c>
      <c r="C3334" s="342">
        <v>1</v>
      </c>
      <c r="D3334" s="349">
        <f t="shared" ref="D3334:D3335" si="1557">IF(C3334="", "", C3334)</f>
        <v>1</v>
      </c>
      <c r="E3334" s="211">
        <f t="shared" si="1556"/>
        <v>18941109</v>
      </c>
      <c r="F3334" s="262">
        <v>5</v>
      </c>
      <c r="R3334" s="112" t="str">
        <f>IF(D3334="","", CONCATENATE("Update games set ", B3334, "= ",D3334," where game_id=", E3334))</f>
        <v>Update games set F= 1 where game_id=18941109</v>
      </c>
      <c r="S3334" s="112" t="str">
        <f t="shared" si="1552"/>
        <v/>
      </c>
      <c r="T3334" s="112" t="str">
        <f t="shared" si="1553"/>
        <v/>
      </c>
      <c r="U3334" s="200" t="str">
        <f t="shared" si="1550"/>
        <v/>
      </c>
      <c r="V3334" s="112" t="str">
        <f t="shared" si="1554"/>
        <v/>
      </c>
      <c r="W3334" s="415" t="str">
        <f t="shared" si="1555"/>
        <v/>
      </c>
      <c r="Y3334" s="65" t="str">
        <f t="shared" si="1511"/>
        <v/>
      </c>
      <c r="Z3334" s="65" t="str">
        <f t="shared" si="1512"/>
        <v/>
      </c>
      <c r="AA3334" s="65" t="str">
        <f t="shared" si="1513"/>
        <v/>
      </c>
      <c r="AB3334" s="65" t="str">
        <f t="shared" si="1514"/>
        <v/>
      </c>
      <c r="AC3334" s="65" t="str">
        <f t="shared" si="1515"/>
        <v/>
      </c>
      <c r="AH3334" s="65" t="str">
        <f t="shared" si="1539"/>
        <v>189112125</v>
      </c>
      <c r="AI3334" s="65">
        <v>18911212</v>
      </c>
      <c r="AJ3334" s="65" t="s">
        <v>5369</v>
      </c>
      <c r="AK3334" s="65">
        <v>5</v>
      </c>
      <c r="AL3334" s="65" t="s">
        <v>3590</v>
      </c>
      <c r="AN3334" s="65" t="str">
        <f t="shared" si="1551"/>
        <v/>
      </c>
    </row>
    <row r="3335" spans="1:40" ht="16.8" customHeight="1" x14ac:dyDescent="0.25">
      <c r="A3335" s="384" t="s">
        <v>5378</v>
      </c>
      <c r="B3335" s="342" t="s">
        <v>0</v>
      </c>
      <c r="C3335" s="342">
        <v>2</v>
      </c>
      <c r="D3335" s="349">
        <f t="shared" si="1557"/>
        <v>2</v>
      </c>
      <c r="E3335" s="211">
        <f t="shared" si="1556"/>
        <v>18941109</v>
      </c>
      <c r="F3335" s="262">
        <v>6</v>
      </c>
      <c r="R3335" s="112" t="str">
        <f>IF(D3335="","", CONCATENATE("Update games set ", B3335, "= ",D3335," where game_id=", E3335))</f>
        <v>Update games set A= 2 where game_id=18941109</v>
      </c>
      <c r="S3335" s="112" t="str">
        <f t="shared" si="1552"/>
        <v/>
      </c>
      <c r="T3335" s="112" t="str">
        <f t="shared" si="1553"/>
        <v/>
      </c>
      <c r="U3335" s="200" t="str">
        <f t="shared" si="1550"/>
        <v/>
      </c>
      <c r="V3335" s="112" t="str">
        <f t="shared" si="1554"/>
        <v/>
      </c>
      <c r="W3335" s="415" t="str">
        <f t="shared" si="1555"/>
        <v/>
      </c>
      <c r="Y3335" s="65" t="str">
        <f t="shared" si="1511"/>
        <v/>
      </c>
      <c r="Z3335" s="65" t="str">
        <f t="shared" si="1512"/>
        <v/>
      </c>
      <c r="AA3335" s="65" t="str">
        <f t="shared" si="1513"/>
        <v/>
      </c>
      <c r="AB3335" s="65" t="str">
        <f t="shared" si="1514"/>
        <v/>
      </c>
      <c r="AC3335" s="65" t="str">
        <f t="shared" si="1515"/>
        <v/>
      </c>
      <c r="AH3335" s="65" t="str">
        <f t="shared" si="1539"/>
        <v>189112126</v>
      </c>
      <c r="AI3335" s="65">
        <v>18911212</v>
      </c>
      <c r="AJ3335" s="65" t="s">
        <v>5369</v>
      </c>
      <c r="AK3335" s="65">
        <v>6</v>
      </c>
      <c r="AL3335" s="65" t="s">
        <v>3468</v>
      </c>
      <c r="AN3335" s="65" t="str">
        <f t="shared" si="1551"/>
        <v/>
      </c>
    </row>
    <row r="3336" spans="1:40" ht="16.8" customHeight="1" x14ac:dyDescent="0.25">
      <c r="A3336" s="384" t="s">
        <v>5378</v>
      </c>
      <c r="B3336" s="342" t="s">
        <v>23</v>
      </c>
      <c r="D3336" s="334" t="str">
        <f t="shared" ref="D3336" si="1558">IF(C3336="",IF(D3334&gt;D3335,"'W'",IF(D3334=D3335,"'D'","'L'")),_xlfn.CONCAT("'",C3336,"'"))</f>
        <v>'L'</v>
      </c>
      <c r="E3336" s="211">
        <f t="shared" si="1556"/>
        <v>18941109</v>
      </c>
      <c r="F3336" s="262">
        <v>7</v>
      </c>
      <c r="R3336" s="112" t="str">
        <f>IF(D3336="","", CONCATENATE("Update games set ", B3336, "= ",D3336," where game_id=", E3336))</f>
        <v>Update games set Result= 'L' where game_id=18941109</v>
      </c>
      <c r="S3336" s="112" t="str">
        <f t="shared" si="1552"/>
        <v/>
      </c>
      <c r="T3336" s="112" t="str">
        <f t="shared" si="1553"/>
        <v/>
      </c>
      <c r="U3336" s="200" t="str">
        <f t="shared" si="1550"/>
        <v/>
      </c>
      <c r="V3336" s="112" t="str">
        <f t="shared" si="1554"/>
        <v/>
      </c>
      <c r="W3336" s="415" t="str">
        <f t="shared" si="1555"/>
        <v/>
      </c>
      <c r="Y3336" s="65" t="str">
        <f t="shared" si="1511"/>
        <v/>
      </c>
      <c r="Z3336" s="65" t="str">
        <f t="shared" si="1512"/>
        <v/>
      </c>
      <c r="AA3336" s="65" t="str">
        <f t="shared" si="1513"/>
        <v/>
      </c>
      <c r="AB3336" s="65" t="str">
        <f t="shared" si="1514"/>
        <v/>
      </c>
      <c r="AC3336" s="65" t="str">
        <f t="shared" si="1515"/>
        <v/>
      </c>
      <c r="AH3336" s="65" t="str">
        <f t="shared" si="1539"/>
        <v>189112127</v>
      </c>
      <c r="AI3336" s="65">
        <v>18911212</v>
      </c>
      <c r="AJ3336" s="65" t="s">
        <v>5369</v>
      </c>
      <c r="AK3336" s="65">
        <v>7</v>
      </c>
      <c r="AL3336" s="65" t="s">
        <v>3435</v>
      </c>
      <c r="AN3336" s="65" t="str">
        <f t="shared" si="1551"/>
        <v/>
      </c>
    </row>
    <row r="3337" spans="1:40" ht="16.8" customHeight="1" x14ac:dyDescent="0.25">
      <c r="A3337" s="384" t="s">
        <v>5378</v>
      </c>
      <c r="B3337" s="342" t="s">
        <v>768</v>
      </c>
      <c r="D3337" s="349" t="str">
        <f t="shared" ref="D3337:D3338" si="1559">IF(C3337="", "", C3337)</f>
        <v/>
      </c>
      <c r="E3337" s="211">
        <f t="shared" si="1556"/>
        <v>18941109</v>
      </c>
      <c r="F3337" s="262">
        <v>8</v>
      </c>
      <c r="R3337" s="112" t="str">
        <f>IF(D3337="","", CONCATENATE("Update games set ", B3337, "= ",D3337," where game_id=", E3337))</f>
        <v/>
      </c>
      <c r="S3337" s="112" t="str">
        <f t="shared" si="1552"/>
        <v/>
      </c>
      <c r="T3337" s="112" t="str">
        <f t="shared" si="1553"/>
        <v/>
      </c>
      <c r="U3337" s="200" t="str">
        <f t="shared" si="1550"/>
        <v/>
      </c>
      <c r="V3337" s="112" t="str">
        <f t="shared" si="1554"/>
        <v/>
      </c>
      <c r="W3337" s="415" t="str">
        <f t="shared" si="1555"/>
        <v/>
      </c>
      <c r="Y3337" s="65" t="str">
        <f t="shared" si="1511"/>
        <v/>
      </c>
      <c r="Z3337" s="65" t="str">
        <f t="shared" si="1512"/>
        <v/>
      </c>
      <c r="AA3337" s="65" t="str">
        <f t="shared" si="1513"/>
        <v/>
      </c>
      <c r="AB3337" s="65" t="str">
        <f t="shared" si="1514"/>
        <v/>
      </c>
      <c r="AC3337" s="65" t="str">
        <f t="shared" si="1515"/>
        <v/>
      </c>
      <c r="AH3337" s="65" t="str">
        <f t="shared" si="1539"/>
        <v>189112128</v>
      </c>
      <c r="AI3337" s="65">
        <v>18911212</v>
      </c>
      <c r="AJ3337" s="65" t="s">
        <v>5369</v>
      </c>
      <c r="AK3337" s="65">
        <v>8</v>
      </c>
      <c r="AL3337" s="65" t="s">
        <v>3653</v>
      </c>
      <c r="AN3337" s="65" t="str">
        <f t="shared" si="1551"/>
        <v/>
      </c>
    </row>
    <row r="3338" spans="1:40" ht="16.8" customHeight="1" x14ac:dyDescent="0.25">
      <c r="A3338" s="384" t="s">
        <v>5378</v>
      </c>
      <c r="B3338" s="342" t="s">
        <v>766</v>
      </c>
      <c r="D3338" s="349" t="str">
        <f t="shared" si="1559"/>
        <v/>
      </c>
      <c r="E3338" s="211">
        <f t="shared" si="1556"/>
        <v>18941109</v>
      </c>
      <c r="F3338" s="262">
        <v>9</v>
      </c>
      <c r="G3338" s="194"/>
      <c r="H3338" s="194"/>
      <c r="N3338" s="417"/>
      <c r="O3338" s="194"/>
      <c r="P3338" s="194"/>
      <c r="R3338" s="112" t="str">
        <f>IF(D3338="","", CONCATENATE("Update games set ", B3338, "= ",D3338," where game_id=", E3338))</f>
        <v/>
      </c>
      <c r="S3338" s="112" t="str">
        <f t="shared" si="1552"/>
        <v/>
      </c>
      <c r="T3338" s="112" t="str">
        <f t="shared" si="1553"/>
        <v/>
      </c>
      <c r="U3338" s="200" t="str">
        <f t="shared" si="1550"/>
        <v/>
      </c>
      <c r="V3338" s="112" t="str">
        <f t="shared" si="1554"/>
        <v/>
      </c>
      <c r="W3338" s="415" t="str">
        <f t="shared" si="1555"/>
        <v/>
      </c>
      <c r="Y3338" s="65" t="str">
        <f t="shared" si="1511"/>
        <v/>
      </c>
      <c r="Z3338" s="65" t="str">
        <f t="shared" si="1512"/>
        <v/>
      </c>
      <c r="AA3338" s="65" t="str">
        <f t="shared" si="1513"/>
        <v/>
      </c>
      <c r="AB3338" s="65" t="str">
        <f t="shared" si="1514"/>
        <v/>
      </c>
      <c r="AC3338" s="65" t="str">
        <f t="shared" si="1515"/>
        <v/>
      </c>
      <c r="AH3338" s="65" t="str">
        <f t="shared" si="1539"/>
        <v>189112129</v>
      </c>
      <c r="AI3338" s="65">
        <v>18911212</v>
      </c>
      <c r="AJ3338" s="65" t="s">
        <v>5369</v>
      </c>
      <c r="AK3338" s="65">
        <v>9</v>
      </c>
      <c r="AL3338" s="65" t="s">
        <v>2943</v>
      </c>
      <c r="AN3338" s="65" t="str">
        <f t="shared" si="1551"/>
        <v/>
      </c>
    </row>
    <row r="3339" spans="1:40" ht="16.8" customHeight="1" x14ac:dyDescent="0.25">
      <c r="A3339" s="384" t="s">
        <v>5378</v>
      </c>
      <c r="B3339" s="342" t="s">
        <v>753</v>
      </c>
      <c r="C3339" s="351"/>
      <c r="D3339" s="350" t="str">
        <f t="shared" ref="D3339" si="1560">IF(C3339="", "", CONCATENATE("'", C3339,"'"))</f>
        <v/>
      </c>
      <c r="E3339" s="211">
        <f t="shared" si="1556"/>
        <v>18941109</v>
      </c>
      <c r="F3339" s="262">
        <v>10</v>
      </c>
      <c r="G3339" s="194"/>
      <c r="N3339" s="417"/>
      <c r="O3339" s="194"/>
      <c r="P3339" s="194"/>
      <c r="R3339" s="112" t="str">
        <f>IF(D3339="","", CONCATENATE("Update games set ", B3339, "= ",D3339," where game_id=", E3339))</f>
        <v/>
      </c>
      <c r="S3339" s="112" t="str">
        <f t="shared" si="1552"/>
        <v/>
      </c>
      <c r="T3339" s="112" t="str">
        <f t="shared" si="1553"/>
        <v/>
      </c>
      <c r="U3339" s="200" t="str">
        <f t="shared" si="1550"/>
        <v/>
      </c>
      <c r="V3339" s="112" t="str">
        <f t="shared" si="1554"/>
        <v/>
      </c>
      <c r="W3339" s="415" t="str">
        <f t="shared" si="1555"/>
        <v/>
      </c>
      <c r="Y3339" s="65" t="str">
        <f t="shared" si="1511"/>
        <v/>
      </c>
      <c r="Z3339" s="65" t="str">
        <f t="shared" si="1512"/>
        <v/>
      </c>
      <c r="AA3339" s="65" t="str">
        <f t="shared" si="1513"/>
        <v/>
      </c>
      <c r="AB3339" s="65" t="str">
        <f t="shared" si="1514"/>
        <v/>
      </c>
      <c r="AC3339" s="65" t="str">
        <f t="shared" si="1515"/>
        <v/>
      </c>
      <c r="AH3339" s="65" t="str">
        <f t="shared" si="1539"/>
        <v>1891121210</v>
      </c>
      <c r="AI3339" s="65">
        <v>18911212</v>
      </c>
      <c r="AJ3339" s="65" t="s">
        <v>5369</v>
      </c>
      <c r="AK3339" s="65">
        <v>10</v>
      </c>
      <c r="AL3339" s="65" t="s">
        <v>3632</v>
      </c>
      <c r="AN3339" s="65" t="str">
        <f t="shared" si="1551"/>
        <v/>
      </c>
    </row>
    <row r="3340" spans="1:40" ht="16.8" customHeight="1" x14ac:dyDescent="0.25">
      <c r="A3340" s="384" t="s">
        <v>5378</v>
      </c>
      <c r="B3340" s="342" t="s">
        <v>746</v>
      </c>
      <c r="C3340" s="351" t="s">
        <v>5062</v>
      </c>
      <c r="D3340" s="334" t="str">
        <f>CONCATENATE("'", LEFT(E3340,4),"-",MID(E3340,5,2),"-", MID(E3340,7,2), " ", C3340,"'")</f>
        <v>'1894-11-09 15:00'</v>
      </c>
      <c r="E3340" s="211">
        <f t="shared" si="1556"/>
        <v>18941109</v>
      </c>
      <c r="F3340" s="262">
        <v>11</v>
      </c>
      <c r="R3340" s="112" t="str">
        <f>IF(D3340="","", CONCATENATE("Update games set ", B3340, "= ",D3340," where game_id=", E3340))</f>
        <v>Update games set Game_date= '1894-11-09 15:00' where game_id=18941109</v>
      </c>
      <c r="S3340" s="112" t="str">
        <f t="shared" si="1552"/>
        <v/>
      </c>
      <c r="T3340" s="112" t="str">
        <f t="shared" si="1553"/>
        <v/>
      </c>
      <c r="U3340" s="200" t="str">
        <f t="shared" si="1550"/>
        <v/>
      </c>
      <c r="V3340" s="112" t="str">
        <f t="shared" si="1554"/>
        <v/>
      </c>
      <c r="W3340" s="415" t="str">
        <f t="shared" si="1555"/>
        <v/>
      </c>
      <c r="Y3340" s="65" t="str">
        <f t="shared" si="1511"/>
        <v/>
      </c>
      <c r="Z3340" s="65" t="str">
        <f t="shared" si="1512"/>
        <v/>
      </c>
      <c r="AA3340" s="65" t="str">
        <f t="shared" si="1513"/>
        <v/>
      </c>
      <c r="AB3340" s="65" t="str">
        <f t="shared" si="1514"/>
        <v/>
      </c>
      <c r="AC3340" s="65" t="str">
        <f t="shared" si="1515"/>
        <v/>
      </c>
      <c r="AH3340" s="65" t="str">
        <f t="shared" si="1539"/>
        <v>1891121211</v>
      </c>
      <c r="AI3340" s="65">
        <v>18911212</v>
      </c>
      <c r="AJ3340" s="65" t="s">
        <v>5369</v>
      </c>
      <c r="AK3340" s="65">
        <v>11</v>
      </c>
      <c r="AL3340" s="65" t="s">
        <v>3314</v>
      </c>
      <c r="AN3340" s="65" t="str">
        <f t="shared" si="1551"/>
        <v/>
      </c>
    </row>
    <row r="3341" spans="1:40" ht="16.8" customHeight="1" x14ac:dyDescent="0.25">
      <c r="A3341" s="384" t="s">
        <v>5378</v>
      </c>
      <c r="B3341" s="342" t="s">
        <v>25</v>
      </c>
      <c r="D3341" s="350" t="str">
        <f t="shared" ref="D3341" si="1561">IF(C3341="", "", CONCATENATE("'", C3341,"'"))</f>
        <v/>
      </c>
      <c r="E3341" s="211">
        <f t="shared" si="1556"/>
        <v>18941109</v>
      </c>
      <c r="F3341" s="262">
        <v>12</v>
      </c>
      <c r="G3341" s="212"/>
      <c r="H3341" s="212"/>
      <c r="N3341" s="416"/>
      <c r="O3341" s="212"/>
      <c r="P3341" s="212"/>
      <c r="R3341" s="112" t="str">
        <f>IF(D3341="","", CONCATENATE("Update games set ", B3341, "= ",D3341," where game_id=", E3341))</f>
        <v/>
      </c>
      <c r="S3341" s="112" t="str">
        <f t="shared" si="1552"/>
        <v/>
      </c>
      <c r="T3341" s="112" t="str">
        <f t="shared" si="1553"/>
        <v/>
      </c>
      <c r="U3341" s="200" t="str">
        <f t="shared" si="1550"/>
        <v/>
      </c>
      <c r="V3341" s="112" t="str">
        <f t="shared" si="1554"/>
        <v/>
      </c>
      <c r="W3341" s="415" t="str">
        <f t="shared" si="1555"/>
        <v/>
      </c>
      <c r="Y3341" s="65" t="str">
        <f t="shared" si="1511"/>
        <v/>
      </c>
      <c r="Z3341" s="65" t="str">
        <f t="shared" si="1512"/>
        <v/>
      </c>
      <c r="AA3341" s="65" t="str">
        <f t="shared" si="1513"/>
        <v/>
      </c>
      <c r="AB3341" s="65" t="str">
        <f t="shared" si="1514"/>
        <v/>
      </c>
      <c r="AC3341" s="65" t="str">
        <f t="shared" si="1515"/>
        <v/>
      </c>
      <c r="AH3341" s="65" t="str">
        <f t="shared" si="1539"/>
        <v>1891121212</v>
      </c>
      <c r="AI3341" s="65">
        <v>18911212</v>
      </c>
      <c r="AJ3341" s="65" t="s">
        <v>5369</v>
      </c>
      <c r="AK3341" s="65">
        <v>12</v>
      </c>
      <c r="AL3341" s="65" t="s">
        <v>653</v>
      </c>
      <c r="AN3341" s="65" t="str">
        <f t="shared" si="1551"/>
        <v/>
      </c>
    </row>
    <row r="3342" spans="1:40" ht="16.8" customHeight="1" x14ac:dyDescent="0.25">
      <c r="A3342" s="384" t="s">
        <v>5378</v>
      </c>
      <c r="B3342" s="342" t="s">
        <v>475</v>
      </c>
      <c r="D3342" s="349" t="str">
        <f t="shared" ref="D3342" si="1562">IF(C3342="", "", C3342)</f>
        <v/>
      </c>
      <c r="E3342" s="211">
        <f t="shared" si="1556"/>
        <v>18941109</v>
      </c>
      <c r="F3342" s="262">
        <v>13</v>
      </c>
      <c r="R3342" s="112" t="str">
        <f>IF(D3342="","", CONCATENATE("Update games set ", B3342, "= ",D3342," where game_id=", E3342))</f>
        <v/>
      </c>
      <c r="S3342" s="112" t="str">
        <f t="shared" si="1552"/>
        <v/>
      </c>
      <c r="T3342" s="112" t="str">
        <f t="shared" si="1553"/>
        <v/>
      </c>
      <c r="U3342" s="200" t="str">
        <f t="shared" si="1550"/>
        <v/>
      </c>
      <c r="V3342" s="112" t="str">
        <f t="shared" si="1554"/>
        <v/>
      </c>
      <c r="W3342" s="415" t="str">
        <f t="shared" si="1555"/>
        <v/>
      </c>
      <c r="Y3342" s="65" t="str">
        <f t="shared" ref="Y3342:Y3405" si="1563">IF(I3342="","",CONCATENATE("update goals set scorer_name = '",SUBSTITUTE(J3342, "'", "''"),"'"))</f>
        <v/>
      </c>
      <c r="Z3342" s="65" t="str">
        <f t="shared" ref="Z3342:Z3405" si="1564">IF(K3342="", "", CONCATENATE(", goal_min = ", K3342))</f>
        <v/>
      </c>
      <c r="AA3342" s="65" t="str">
        <f t="shared" ref="AA3342:AA3405" si="1565">IF(L3342="", "", CONCATENATE(", Pen = '", UPPER(L3342), "'"))</f>
        <v/>
      </c>
      <c r="AB3342" s="65" t="str">
        <f t="shared" ref="AB3342:AB3405" si="1566">IF(M3342="", "", CONCATENATE(", OG = '", UPPER(M3342), "'"))</f>
        <v/>
      </c>
      <c r="AC3342" s="65" t="str">
        <f t="shared" ref="AC3342:AC3405" si="1567">IF(I3342="", "", CONCATENATE(" where game_id = ", E3342, " and goal_order = ", I3342))</f>
        <v/>
      </c>
      <c r="AH3342" s="65" t="str">
        <f t="shared" si="1539"/>
        <v>1891121213</v>
      </c>
      <c r="AI3342" s="65">
        <v>18911212</v>
      </c>
      <c r="AJ3342" s="65" t="s">
        <v>5369</v>
      </c>
      <c r="AK3342" s="65">
        <v>13</v>
      </c>
      <c r="AL3342" s="65" t="s">
        <v>653</v>
      </c>
      <c r="AN3342" s="65" t="str">
        <f t="shared" si="1551"/>
        <v/>
      </c>
    </row>
    <row r="3343" spans="1:40" ht="16.8" customHeight="1" x14ac:dyDescent="0.25">
      <c r="A3343" s="384" t="s">
        <v>5378</v>
      </c>
      <c r="B3343" s="342" t="s">
        <v>20</v>
      </c>
      <c r="D3343" s="350" t="str">
        <f t="shared" ref="D3343:D3344" si="1568">IF(C3343="", "", CONCATENATE("'", C3343,"'"))</f>
        <v/>
      </c>
      <c r="E3343" s="211">
        <f t="shared" si="1556"/>
        <v>18941109</v>
      </c>
      <c r="F3343" s="262">
        <v>14</v>
      </c>
      <c r="R3343" s="112" t="str">
        <f>IF(D3343="","", CONCATENATE("Update games set ", B3343, "= ",D3343," where game_id=", E3343))</f>
        <v/>
      </c>
      <c r="S3343" s="112" t="str">
        <f t="shared" si="1552"/>
        <v/>
      </c>
      <c r="T3343" s="112" t="str">
        <f t="shared" si="1553"/>
        <v/>
      </c>
      <c r="U3343" s="200" t="str">
        <f t="shared" si="1550"/>
        <v/>
      </c>
      <c r="V3343" s="112" t="str">
        <f t="shared" si="1554"/>
        <v/>
      </c>
      <c r="W3343" s="415" t="str">
        <f t="shared" si="1555"/>
        <v/>
      </c>
      <c r="Y3343" s="65" t="str">
        <f t="shared" si="1563"/>
        <v/>
      </c>
      <c r="Z3343" s="65" t="str">
        <f t="shared" si="1564"/>
        <v/>
      </c>
      <c r="AA3343" s="65" t="str">
        <f t="shared" si="1565"/>
        <v/>
      </c>
      <c r="AB3343" s="65" t="str">
        <f t="shared" si="1566"/>
        <v/>
      </c>
      <c r="AC3343" s="65" t="str">
        <f t="shared" si="1567"/>
        <v/>
      </c>
      <c r="AH3343" s="65" t="str">
        <f t="shared" si="1539"/>
        <v>1891121214</v>
      </c>
      <c r="AI3343" s="65">
        <v>18911212</v>
      </c>
      <c r="AJ3343" s="65" t="s">
        <v>5369</v>
      </c>
      <c r="AK3343" s="65">
        <v>14</v>
      </c>
      <c r="AL3343" s="65" t="s">
        <v>653</v>
      </c>
      <c r="AN3343" s="65" t="str">
        <f t="shared" si="1551"/>
        <v/>
      </c>
    </row>
    <row r="3344" spans="1:40" ht="16.8" customHeight="1" x14ac:dyDescent="0.25">
      <c r="A3344" s="384" t="s">
        <v>5378</v>
      </c>
      <c r="B3344" s="342" t="s">
        <v>4882</v>
      </c>
      <c r="C3344" s="342" t="str">
        <f>IF(C3343="", "", C3343)</f>
        <v/>
      </c>
      <c r="D3344" s="350" t="str">
        <f t="shared" si="1568"/>
        <v/>
      </c>
      <c r="E3344" s="211">
        <f t="shared" si="1556"/>
        <v>18941109</v>
      </c>
      <c r="F3344" s="262">
        <v>15</v>
      </c>
      <c r="R3344" s="112" t="str">
        <f>IF(D3344="","", CONCATENATE("Update games set ", B3344, "= ",D3344," where game_id=", E3344))</f>
        <v/>
      </c>
      <c r="S3344" s="112" t="str">
        <f t="shared" si="1552"/>
        <v/>
      </c>
      <c r="T3344" s="112" t="str">
        <f t="shared" si="1553"/>
        <v/>
      </c>
      <c r="U3344" s="200" t="str">
        <f t="shared" si="1550"/>
        <v/>
      </c>
      <c r="V3344" s="112" t="str">
        <f t="shared" si="1554"/>
        <v/>
      </c>
      <c r="W3344" s="415" t="str">
        <f t="shared" si="1555"/>
        <v/>
      </c>
      <c r="Y3344" s="65" t="str">
        <f t="shared" si="1563"/>
        <v/>
      </c>
      <c r="Z3344" s="65" t="str">
        <f t="shared" si="1564"/>
        <v/>
      </c>
      <c r="AA3344" s="65" t="str">
        <f t="shared" si="1565"/>
        <v/>
      </c>
      <c r="AB3344" s="65" t="str">
        <f t="shared" si="1566"/>
        <v/>
      </c>
      <c r="AC3344" s="65" t="str">
        <f t="shared" si="1567"/>
        <v/>
      </c>
      <c r="AH3344" s="65" t="str">
        <f t="shared" si="1539"/>
        <v>1891121215</v>
      </c>
      <c r="AI3344" s="65">
        <v>18911212</v>
      </c>
      <c r="AJ3344" s="65" t="s">
        <v>5369</v>
      </c>
      <c r="AK3344" s="65">
        <v>15</v>
      </c>
      <c r="AL3344" s="65" t="s">
        <v>653</v>
      </c>
      <c r="AN3344" s="65" t="str">
        <f t="shared" si="1551"/>
        <v/>
      </c>
    </row>
    <row r="3345" spans="1:40" s="126" customFormat="1" ht="16.8" customHeight="1" thickBot="1" x14ac:dyDescent="0.3">
      <c r="A3345" s="384" t="s">
        <v>5378</v>
      </c>
      <c r="B3345" s="116" t="s">
        <v>115</v>
      </c>
      <c r="C3345" s="352"/>
      <c r="D3345" s="370" t="str">
        <f t="shared" ref="D3345" si="1569">IF(MID(E3345,5,2)*1&gt;6,_xlfn.CONCAT("'",LEFT(E3345,4),"-",MID(E3345,3,2)+1,"'"),_xlfn.CONCAT("'",LEFT(E3345,4)-1,"-",MID(E3345,3,2),"'"))</f>
        <v>'1894-95'</v>
      </c>
      <c r="E3345" s="214">
        <f t="shared" si="1556"/>
        <v>18941109</v>
      </c>
      <c r="F3345" s="266">
        <v>16</v>
      </c>
      <c r="G3345" s="343"/>
      <c r="H3345" s="343"/>
      <c r="I3345" s="267"/>
      <c r="J3345" s="214"/>
      <c r="K3345" s="266"/>
      <c r="L3345" s="266"/>
      <c r="M3345" s="266"/>
      <c r="N3345" s="419"/>
      <c r="O3345" s="343"/>
      <c r="P3345" s="343"/>
      <c r="Q3345" s="346"/>
      <c r="R3345" s="112" t="str">
        <f>IF(D3345="","", CONCATENATE("Update games set ", B3345, "= ",D3345," where game_id=", E3345))</f>
        <v>Update games set Season= '1894-95' where game_id=18941109</v>
      </c>
      <c r="S3345" s="112" t="str">
        <f t="shared" si="1552"/>
        <v/>
      </c>
      <c r="T3345" s="112" t="str">
        <f t="shared" si="1553"/>
        <v/>
      </c>
      <c r="U3345" s="200" t="str">
        <f t="shared" si="1550"/>
        <v/>
      </c>
      <c r="V3345" s="112" t="str">
        <f t="shared" si="1554"/>
        <v/>
      </c>
      <c r="W3345" s="415" t="str">
        <f t="shared" si="1555"/>
        <v/>
      </c>
      <c r="X3345" s="240"/>
      <c r="Y3345" s="65" t="str">
        <f t="shared" si="1563"/>
        <v/>
      </c>
      <c r="Z3345" s="65" t="str">
        <f t="shared" si="1564"/>
        <v/>
      </c>
      <c r="AA3345" s="65" t="str">
        <f t="shared" si="1565"/>
        <v/>
      </c>
      <c r="AB3345" s="65" t="str">
        <f t="shared" si="1566"/>
        <v/>
      </c>
      <c r="AC3345" s="65" t="str">
        <f t="shared" si="1567"/>
        <v/>
      </c>
      <c r="AH3345" s="65" t="str">
        <f t="shared" si="1539"/>
        <v>1891121216</v>
      </c>
      <c r="AI3345" s="126">
        <v>18911212</v>
      </c>
      <c r="AJ3345" s="126" t="s">
        <v>5369</v>
      </c>
      <c r="AK3345" s="126">
        <v>16</v>
      </c>
      <c r="AL3345" s="126" t="s">
        <v>653</v>
      </c>
      <c r="AN3345" s="65" t="str">
        <f t="shared" si="1551"/>
        <v/>
      </c>
    </row>
    <row r="3346" spans="1:40" ht="15" thickTop="1" x14ac:dyDescent="0.25">
      <c r="A3346" s="384" t="s">
        <v>5378</v>
      </c>
      <c r="B3346" s="341" t="s">
        <v>22</v>
      </c>
      <c r="C3346" s="341" t="s">
        <v>163</v>
      </c>
      <c r="D3346" s="341" t="str">
        <f t="shared" ref="D3346:D3349" si="1570">IF(C3346="", "", CONCATENATE("'", C3346,"'"))</f>
        <v>'Notts County'</v>
      </c>
      <c r="E3346" s="211">
        <v>18941227</v>
      </c>
      <c r="F3346" s="262">
        <v>1</v>
      </c>
      <c r="H3346" s="212"/>
      <c r="R3346" s="112" t="str">
        <f>IF(D3346="","", CONCATENATE("Update games set ", B3346, "= ",D3346," where game_id=", E3346))</f>
        <v>Update games set Opponent= 'Notts County' where game_id=18941227</v>
      </c>
      <c r="S3346" s="112" t="str">
        <f t="shared" si="1552"/>
        <v/>
      </c>
      <c r="T3346" s="112" t="str">
        <f t="shared" si="1553"/>
        <v/>
      </c>
      <c r="U3346" s="200" t="str">
        <f t="shared" si="1550"/>
        <v/>
      </c>
      <c r="V3346" s="112" t="str">
        <f t="shared" si="1554"/>
        <v/>
      </c>
      <c r="W3346" s="415" t="str">
        <f t="shared" si="1555"/>
        <v/>
      </c>
      <c r="Y3346" s="65" t="str">
        <f t="shared" si="1563"/>
        <v/>
      </c>
      <c r="Z3346" s="65" t="str">
        <f t="shared" si="1564"/>
        <v/>
      </c>
      <c r="AA3346" s="65" t="str">
        <f t="shared" si="1565"/>
        <v/>
      </c>
      <c r="AB3346" s="65" t="str">
        <f t="shared" si="1566"/>
        <v/>
      </c>
      <c r="AC3346" s="65" t="str">
        <f t="shared" si="1567"/>
        <v/>
      </c>
      <c r="AH3346" s="65" t="str">
        <f t="shared" si="1539"/>
        <v>189112121</v>
      </c>
      <c r="AI3346" s="65">
        <v>18911212</v>
      </c>
      <c r="AJ3346" s="65" t="s">
        <v>5369</v>
      </c>
      <c r="AK3346" s="65">
        <v>1</v>
      </c>
      <c r="AL3346" s="65" t="s">
        <v>2039</v>
      </c>
      <c r="AN3346" s="65" t="str">
        <f t="shared" si="1551"/>
        <v>update games set source = 'The Nottingham Forest Football Scrapbook' where game_id = 18941227</v>
      </c>
    </row>
    <row r="3347" spans="1:40" ht="16.8" customHeight="1" x14ac:dyDescent="0.25">
      <c r="A3347" s="384" t="s">
        <v>5378</v>
      </c>
      <c r="B3347" s="342" t="s">
        <v>4979</v>
      </c>
      <c r="C3347" s="342" t="str">
        <f>IF(C3346="", "", C3346)</f>
        <v>Notts County</v>
      </c>
      <c r="D3347" s="350" t="str">
        <f t="shared" si="1570"/>
        <v>'Notts County'</v>
      </c>
      <c r="E3347" s="211">
        <f>E3346</f>
        <v>18941227</v>
      </c>
      <c r="F3347" s="262">
        <v>2</v>
      </c>
      <c r="R3347" s="112" t="str">
        <f>IF(D3347="","", CONCATENATE("Update games set ", B3347, "= ",D3347," where game_id=", E3347))</f>
        <v>Update games set Opp_parent= 'Notts County' where game_id=18941227</v>
      </c>
      <c r="S3347" s="112" t="str">
        <f t="shared" si="1552"/>
        <v/>
      </c>
      <c r="T3347" s="112" t="str">
        <f t="shared" si="1553"/>
        <v/>
      </c>
      <c r="U3347" s="200" t="str">
        <f t="shared" si="1550"/>
        <v/>
      </c>
      <c r="V3347" s="112" t="str">
        <f t="shared" si="1554"/>
        <v/>
      </c>
      <c r="W3347" s="415" t="str">
        <f t="shared" si="1555"/>
        <v/>
      </c>
      <c r="Y3347" s="65" t="str">
        <f t="shared" si="1563"/>
        <v/>
      </c>
      <c r="Z3347" s="65" t="str">
        <f t="shared" si="1564"/>
        <v/>
      </c>
      <c r="AA3347" s="65" t="str">
        <f t="shared" si="1565"/>
        <v/>
      </c>
      <c r="AB3347" s="65" t="str">
        <f t="shared" si="1566"/>
        <v/>
      </c>
      <c r="AC3347" s="65" t="str">
        <f t="shared" si="1567"/>
        <v/>
      </c>
      <c r="AH3347" s="65" t="str">
        <f t="shared" si="1539"/>
        <v>189112122</v>
      </c>
      <c r="AI3347" s="65">
        <v>18911212</v>
      </c>
      <c r="AJ3347" s="65" t="s">
        <v>5369</v>
      </c>
      <c r="AK3347" s="65">
        <v>2</v>
      </c>
      <c r="AL3347" s="65" t="s">
        <v>3572</v>
      </c>
      <c r="AN3347" s="65" t="str">
        <f t="shared" si="1551"/>
        <v/>
      </c>
    </row>
    <row r="3348" spans="1:40" ht="16.8" customHeight="1" x14ac:dyDescent="0.25">
      <c r="A3348" s="384" t="s">
        <v>5378</v>
      </c>
      <c r="B3348" s="342" t="s">
        <v>2653</v>
      </c>
      <c r="C3348" s="342" t="s">
        <v>663</v>
      </c>
      <c r="D3348" s="350" t="str">
        <f t="shared" si="1570"/>
        <v>'Friendly'</v>
      </c>
      <c r="E3348" s="211">
        <f t="shared" ref="E3348:E3361" si="1571">E3347</f>
        <v>18941227</v>
      </c>
      <c r="F3348" s="262">
        <v>3</v>
      </c>
      <c r="R3348" s="112" t="str">
        <f>IF(D3348="","", CONCATENATE("Update games set ", B3348, "= ",D3348," where game_id=", E3348))</f>
        <v>Update games set Game_type= 'Friendly' where game_id=18941227</v>
      </c>
      <c r="S3348" s="112" t="str">
        <f t="shared" si="1552"/>
        <v/>
      </c>
      <c r="T3348" s="112" t="str">
        <f t="shared" si="1553"/>
        <v/>
      </c>
      <c r="U3348" s="200" t="str">
        <f t="shared" si="1550"/>
        <v/>
      </c>
      <c r="V3348" s="112" t="str">
        <f t="shared" si="1554"/>
        <v/>
      </c>
      <c r="W3348" s="415" t="str">
        <f t="shared" si="1555"/>
        <v/>
      </c>
      <c r="Y3348" s="65" t="str">
        <f t="shared" si="1563"/>
        <v/>
      </c>
      <c r="Z3348" s="65" t="str">
        <f t="shared" si="1564"/>
        <v/>
      </c>
      <c r="AA3348" s="65" t="str">
        <f t="shared" si="1565"/>
        <v/>
      </c>
      <c r="AB3348" s="65" t="str">
        <f t="shared" si="1566"/>
        <v/>
      </c>
      <c r="AC3348" s="65" t="str">
        <f t="shared" si="1567"/>
        <v/>
      </c>
      <c r="AH3348" s="65" t="str">
        <f t="shared" si="1539"/>
        <v>189112123</v>
      </c>
      <c r="AI3348" s="65">
        <v>18911212</v>
      </c>
      <c r="AJ3348" s="65" t="s">
        <v>5369</v>
      </c>
      <c r="AK3348" s="65">
        <v>3</v>
      </c>
      <c r="AL3348" s="65" t="s">
        <v>3596</v>
      </c>
      <c r="AN3348" s="65" t="str">
        <f t="shared" si="1551"/>
        <v/>
      </c>
    </row>
    <row r="3349" spans="1:40" ht="16.8" customHeight="1" x14ac:dyDescent="0.25">
      <c r="A3349" s="384" t="s">
        <v>5378</v>
      </c>
      <c r="B3349" s="342" t="s">
        <v>4978</v>
      </c>
      <c r="C3349" s="342" t="s">
        <v>0</v>
      </c>
      <c r="D3349" s="350" t="str">
        <f t="shared" si="1570"/>
        <v>'A'</v>
      </c>
      <c r="E3349" s="211">
        <f t="shared" si="1571"/>
        <v>18941227</v>
      </c>
      <c r="F3349" s="262">
        <v>4</v>
      </c>
      <c r="R3349" s="112" t="str">
        <f>IF(D3349="","", CONCATENATE("Update games set ", B3349, "= ",D3349," where game_id=", E3349))</f>
        <v>Update games set HAN= 'A' where game_id=18941227</v>
      </c>
      <c r="S3349" s="112" t="str">
        <f t="shared" si="1552"/>
        <v/>
      </c>
      <c r="T3349" s="112" t="str">
        <f t="shared" si="1553"/>
        <v/>
      </c>
      <c r="U3349" s="200" t="str">
        <f t="shared" si="1550"/>
        <v/>
      </c>
      <c r="V3349" s="112" t="str">
        <f t="shared" si="1554"/>
        <v/>
      </c>
      <c r="W3349" s="415" t="str">
        <f t="shared" si="1555"/>
        <v/>
      </c>
      <c r="Y3349" s="65" t="str">
        <f t="shared" si="1563"/>
        <v/>
      </c>
      <c r="Z3349" s="65" t="str">
        <f t="shared" si="1564"/>
        <v/>
      </c>
      <c r="AA3349" s="65" t="str">
        <f t="shared" si="1565"/>
        <v/>
      </c>
      <c r="AB3349" s="65" t="str">
        <f t="shared" si="1566"/>
        <v/>
      </c>
      <c r="AC3349" s="65" t="str">
        <f t="shared" si="1567"/>
        <v/>
      </c>
      <c r="AH3349" s="65" t="str">
        <f t="shared" si="1539"/>
        <v>189112124</v>
      </c>
      <c r="AI3349" s="65">
        <v>18911212</v>
      </c>
      <c r="AJ3349" s="65" t="s">
        <v>5369</v>
      </c>
      <c r="AK3349" s="65">
        <v>4</v>
      </c>
      <c r="AL3349" s="65" t="s">
        <v>3252</v>
      </c>
      <c r="AN3349" s="65" t="str">
        <f t="shared" si="1551"/>
        <v/>
      </c>
    </row>
    <row r="3350" spans="1:40" ht="16.8" customHeight="1" x14ac:dyDescent="0.25">
      <c r="A3350" s="384" t="s">
        <v>5378</v>
      </c>
      <c r="B3350" s="342" t="s">
        <v>5</v>
      </c>
      <c r="C3350" s="342">
        <v>1</v>
      </c>
      <c r="D3350" s="349">
        <f t="shared" ref="D3350:D3351" si="1572">IF(C3350="", "", C3350)</f>
        <v>1</v>
      </c>
      <c r="E3350" s="211">
        <f t="shared" si="1571"/>
        <v>18941227</v>
      </c>
      <c r="F3350" s="262">
        <v>5</v>
      </c>
      <c r="R3350" s="112" t="str">
        <f>IF(D3350="","", CONCATENATE("Update games set ", B3350, "= ",D3350," where game_id=", E3350))</f>
        <v>Update games set F= 1 where game_id=18941227</v>
      </c>
      <c r="S3350" s="112" t="str">
        <f t="shared" si="1552"/>
        <v/>
      </c>
      <c r="T3350" s="112" t="str">
        <f t="shared" si="1553"/>
        <v/>
      </c>
      <c r="U3350" s="200" t="str">
        <f t="shared" si="1550"/>
        <v/>
      </c>
      <c r="V3350" s="112" t="str">
        <f t="shared" si="1554"/>
        <v/>
      </c>
      <c r="W3350" s="415" t="str">
        <f t="shared" si="1555"/>
        <v/>
      </c>
      <c r="Y3350" s="65" t="str">
        <f t="shared" si="1563"/>
        <v/>
      </c>
      <c r="Z3350" s="65" t="str">
        <f t="shared" si="1564"/>
        <v/>
      </c>
      <c r="AA3350" s="65" t="str">
        <f t="shared" si="1565"/>
        <v/>
      </c>
      <c r="AB3350" s="65" t="str">
        <f t="shared" si="1566"/>
        <v/>
      </c>
      <c r="AC3350" s="65" t="str">
        <f t="shared" si="1567"/>
        <v/>
      </c>
      <c r="AH3350" s="65" t="str">
        <f t="shared" si="1539"/>
        <v>189112125</v>
      </c>
      <c r="AI3350" s="65">
        <v>18911212</v>
      </c>
      <c r="AJ3350" s="65" t="s">
        <v>5369</v>
      </c>
      <c r="AK3350" s="65">
        <v>5</v>
      </c>
      <c r="AL3350" s="65" t="s">
        <v>3590</v>
      </c>
      <c r="AN3350" s="65" t="str">
        <f t="shared" si="1551"/>
        <v/>
      </c>
    </row>
    <row r="3351" spans="1:40" ht="16.8" customHeight="1" x14ac:dyDescent="0.25">
      <c r="A3351" s="384" t="s">
        <v>5378</v>
      </c>
      <c r="B3351" s="342" t="s">
        <v>0</v>
      </c>
      <c r="C3351" s="342">
        <v>1</v>
      </c>
      <c r="D3351" s="349">
        <f t="shared" si="1572"/>
        <v>1</v>
      </c>
      <c r="E3351" s="211">
        <f t="shared" si="1571"/>
        <v>18941227</v>
      </c>
      <c r="F3351" s="262">
        <v>6</v>
      </c>
      <c r="R3351" s="112" t="str">
        <f>IF(D3351="","", CONCATENATE("Update games set ", B3351, "= ",D3351," where game_id=", E3351))</f>
        <v>Update games set A= 1 where game_id=18941227</v>
      </c>
      <c r="S3351" s="112" t="str">
        <f t="shared" si="1552"/>
        <v/>
      </c>
      <c r="T3351" s="112" t="str">
        <f t="shared" si="1553"/>
        <v/>
      </c>
      <c r="U3351" s="200" t="str">
        <f t="shared" si="1550"/>
        <v/>
      </c>
      <c r="V3351" s="112" t="str">
        <f t="shared" si="1554"/>
        <v/>
      </c>
      <c r="W3351" s="415" t="str">
        <f t="shared" si="1555"/>
        <v/>
      </c>
      <c r="Y3351" s="65" t="str">
        <f t="shared" si="1563"/>
        <v/>
      </c>
      <c r="Z3351" s="65" t="str">
        <f t="shared" si="1564"/>
        <v/>
      </c>
      <c r="AA3351" s="65" t="str">
        <f t="shared" si="1565"/>
        <v/>
      </c>
      <c r="AB3351" s="65" t="str">
        <f t="shared" si="1566"/>
        <v/>
      </c>
      <c r="AC3351" s="65" t="str">
        <f t="shared" si="1567"/>
        <v/>
      </c>
      <c r="AH3351" s="65" t="str">
        <f t="shared" si="1539"/>
        <v>189112126</v>
      </c>
      <c r="AI3351" s="65">
        <v>18911212</v>
      </c>
      <c r="AJ3351" s="65" t="s">
        <v>5369</v>
      </c>
      <c r="AK3351" s="65">
        <v>6</v>
      </c>
      <c r="AL3351" s="65" t="s">
        <v>3468</v>
      </c>
      <c r="AN3351" s="65" t="str">
        <f t="shared" si="1551"/>
        <v/>
      </c>
    </row>
    <row r="3352" spans="1:40" ht="16.8" customHeight="1" x14ac:dyDescent="0.25">
      <c r="A3352" s="384" t="s">
        <v>5378</v>
      </c>
      <c r="B3352" s="342" t="s">
        <v>23</v>
      </c>
      <c r="D3352" s="334" t="str">
        <f t="shared" ref="D3352" si="1573">IF(C3352="",IF(D3350&gt;D3351,"'W'",IF(D3350=D3351,"'D'","'L'")),_xlfn.CONCAT("'",C3352,"'"))</f>
        <v>'D'</v>
      </c>
      <c r="E3352" s="211">
        <f t="shared" si="1571"/>
        <v>18941227</v>
      </c>
      <c r="F3352" s="262">
        <v>7</v>
      </c>
      <c r="R3352" s="112" t="str">
        <f>IF(D3352="","", CONCATENATE("Update games set ", B3352, "= ",D3352," where game_id=", E3352))</f>
        <v>Update games set Result= 'D' where game_id=18941227</v>
      </c>
      <c r="S3352" s="112" t="str">
        <f t="shared" si="1552"/>
        <v/>
      </c>
      <c r="T3352" s="112" t="str">
        <f t="shared" si="1553"/>
        <v/>
      </c>
      <c r="U3352" s="200" t="str">
        <f t="shared" si="1550"/>
        <v/>
      </c>
      <c r="V3352" s="112" t="str">
        <f t="shared" si="1554"/>
        <v/>
      </c>
      <c r="W3352" s="415" t="str">
        <f t="shared" si="1555"/>
        <v/>
      </c>
      <c r="Y3352" s="65" t="str">
        <f t="shared" si="1563"/>
        <v/>
      </c>
      <c r="Z3352" s="65" t="str">
        <f t="shared" si="1564"/>
        <v/>
      </c>
      <c r="AA3352" s="65" t="str">
        <f t="shared" si="1565"/>
        <v/>
      </c>
      <c r="AB3352" s="65" t="str">
        <f t="shared" si="1566"/>
        <v/>
      </c>
      <c r="AC3352" s="65" t="str">
        <f t="shared" si="1567"/>
        <v/>
      </c>
      <c r="AH3352" s="65" t="str">
        <f t="shared" si="1539"/>
        <v>189112127</v>
      </c>
      <c r="AI3352" s="65">
        <v>18911212</v>
      </c>
      <c r="AJ3352" s="65" t="s">
        <v>5369</v>
      </c>
      <c r="AK3352" s="65">
        <v>7</v>
      </c>
      <c r="AL3352" s="65" t="s">
        <v>3435</v>
      </c>
      <c r="AN3352" s="65" t="str">
        <f t="shared" si="1551"/>
        <v/>
      </c>
    </row>
    <row r="3353" spans="1:40" ht="16.8" customHeight="1" x14ac:dyDescent="0.25">
      <c r="A3353" s="384" t="s">
        <v>5378</v>
      </c>
      <c r="B3353" s="342" t="s">
        <v>768</v>
      </c>
      <c r="D3353" s="349" t="str">
        <f t="shared" ref="D3353:D3354" si="1574">IF(C3353="", "", C3353)</f>
        <v/>
      </c>
      <c r="E3353" s="211">
        <f t="shared" si="1571"/>
        <v>18941227</v>
      </c>
      <c r="F3353" s="262">
        <v>8</v>
      </c>
      <c r="R3353" s="112" t="str">
        <f>IF(D3353="","", CONCATENATE("Update games set ", B3353, "= ",D3353," where game_id=", E3353))</f>
        <v/>
      </c>
      <c r="S3353" s="112" t="str">
        <f t="shared" si="1552"/>
        <v/>
      </c>
      <c r="T3353" s="112" t="str">
        <f t="shared" si="1553"/>
        <v/>
      </c>
      <c r="U3353" s="200" t="str">
        <f t="shared" si="1550"/>
        <v/>
      </c>
      <c r="V3353" s="112" t="str">
        <f t="shared" si="1554"/>
        <v/>
      </c>
      <c r="W3353" s="415" t="str">
        <f t="shared" si="1555"/>
        <v/>
      </c>
      <c r="Y3353" s="65" t="str">
        <f t="shared" si="1563"/>
        <v/>
      </c>
      <c r="Z3353" s="65" t="str">
        <f t="shared" si="1564"/>
        <v/>
      </c>
      <c r="AA3353" s="65" t="str">
        <f t="shared" si="1565"/>
        <v/>
      </c>
      <c r="AB3353" s="65" t="str">
        <f t="shared" si="1566"/>
        <v/>
      </c>
      <c r="AC3353" s="65" t="str">
        <f t="shared" si="1567"/>
        <v/>
      </c>
      <c r="AH3353" s="65" t="str">
        <f t="shared" si="1539"/>
        <v>189112128</v>
      </c>
      <c r="AI3353" s="65">
        <v>18911212</v>
      </c>
      <c r="AJ3353" s="65" t="s">
        <v>5369</v>
      </c>
      <c r="AK3353" s="65">
        <v>8</v>
      </c>
      <c r="AL3353" s="65" t="s">
        <v>3653</v>
      </c>
      <c r="AN3353" s="65" t="str">
        <f t="shared" si="1551"/>
        <v/>
      </c>
    </row>
    <row r="3354" spans="1:40" ht="16.8" customHeight="1" x14ac:dyDescent="0.25">
      <c r="A3354" s="384" t="s">
        <v>5378</v>
      </c>
      <c r="B3354" s="342" t="s">
        <v>766</v>
      </c>
      <c r="D3354" s="349" t="str">
        <f t="shared" si="1574"/>
        <v/>
      </c>
      <c r="E3354" s="211">
        <f t="shared" si="1571"/>
        <v>18941227</v>
      </c>
      <c r="F3354" s="262">
        <v>9</v>
      </c>
      <c r="G3354" s="194"/>
      <c r="H3354" s="194"/>
      <c r="N3354" s="417"/>
      <c r="O3354" s="194"/>
      <c r="P3354" s="194"/>
      <c r="R3354" s="112" t="str">
        <f>IF(D3354="","", CONCATENATE("Update games set ", B3354, "= ",D3354," where game_id=", E3354))</f>
        <v/>
      </c>
      <c r="S3354" s="112" t="str">
        <f t="shared" si="1552"/>
        <v/>
      </c>
      <c r="T3354" s="112" t="str">
        <f t="shared" si="1553"/>
        <v/>
      </c>
      <c r="U3354" s="200" t="str">
        <f t="shared" si="1550"/>
        <v/>
      </c>
      <c r="V3354" s="112" t="str">
        <f t="shared" si="1554"/>
        <v/>
      </c>
      <c r="W3354" s="415" t="str">
        <f t="shared" si="1555"/>
        <v/>
      </c>
      <c r="Y3354" s="65" t="str">
        <f t="shared" si="1563"/>
        <v/>
      </c>
      <c r="Z3354" s="65" t="str">
        <f t="shared" si="1564"/>
        <v/>
      </c>
      <c r="AA3354" s="65" t="str">
        <f t="shared" si="1565"/>
        <v/>
      </c>
      <c r="AB3354" s="65" t="str">
        <f t="shared" si="1566"/>
        <v/>
      </c>
      <c r="AC3354" s="65" t="str">
        <f t="shared" si="1567"/>
        <v/>
      </c>
      <c r="AH3354" s="65" t="str">
        <f t="shared" si="1539"/>
        <v>189112129</v>
      </c>
      <c r="AI3354" s="65">
        <v>18911212</v>
      </c>
      <c r="AJ3354" s="65" t="s">
        <v>5369</v>
      </c>
      <c r="AK3354" s="65">
        <v>9</v>
      </c>
      <c r="AL3354" s="65" t="s">
        <v>2943</v>
      </c>
      <c r="AN3354" s="65" t="str">
        <f t="shared" si="1551"/>
        <v/>
      </c>
    </row>
    <row r="3355" spans="1:40" ht="16.8" customHeight="1" x14ac:dyDescent="0.25">
      <c r="A3355" s="384" t="s">
        <v>5378</v>
      </c>
      <c r="B3355" s="342" t="s">
        <v>753</v>
      </c>
      <c r="C3355" s="351"/>
      <c r="D3355" s="350" t="str">
        <f t="shared" ref="D3355" si="1575">IF(C3355="", "", CONCATENATE("'", C3355,"'"))</f>
        <v/>
      </c>
      <c r="E3355" s="211">
        <f t="shared" si="1571"/>
        <v>18941227</v>
      </c>
      <c r="F3355" s="262">
        <v>10</v>
      </c>
      <c r="G3355" s="194"/>
      <c r="N3355" s="417"/>
      <c r="O3355" s="194"/>
      <c r="P3355" s="194"/>
      <c r="R3355" s="112" t="str">
        <f>IF(D3355="","", CONCATENATE("Update games set ", B3355, "= ",D3355," where game_id=", E3355))</f>
        <v/>
      </c>
      <c r="S3355" s="112" t="str">
        <f t="shared" si="1552"/>
        <v/>
      </c>
      <c r="T3355" s="112" t="str">
        <f t="shared" si="1553"/>
        <v/>
      </c>
      <c r="U3355" s="200" t="str">
        <f t="shared" si="1550"/>
        <v/>
      </c>
      <c r="V3355" s="112" t="str">
        <f t="shared" si="1554"/>
        <v/>
      </c>
      <c r="W3355" s="415" t="str">
        <f t="shared" si="1555"/>
        <v/>
      </c>
      <c r="Y3355" s="65" t="str">
        <f t="shared" si="1563"/>
        <v/>
      </c>
      <c r="Z3355" s="65" t="str">
        <f t="shared" si="1564"/>
        <v/>
      </c>
      <c r="AA3355" s="65" t="str">
        <f t="shared" si="1565"/>
        <v/>
      </c>
      <c r="AB3355" s="65" t="str">
        <f t="shared" si="1566"/>
        <v/>
      </c>
      <c r="AC3355" s="65" t="str">
        <f t="shared" si="1567"/>
        <v/>
      </c>
      <c r="AH3355" s="65" t="str">
        <f t="shared" si="1539"/>
        <v>1891121210</v>
      </c>
      <c r="AI3355" s="65">
        <v>18911212</v>
      </c>
      <c r="AJ3355" s="65" t="s">
        <v>5369</v>
      </c>
      <c r="AK3355" s="65">
        <v>10</v>
      </c>
      <c r="AL3355" s="65" t="s">
        <v>3632</v>
      </c>
      <c r="AN3355" s="65" t="str">
        <f t="shared" si="1551"/>
        <v/>
      </c>
    </row>
    <row r="3356" spans="1:40" ht="16.8" customHeight="1" x14ac:dyDescent="0.25">
      <c r="A3356" s="384" t="s">
        <v>5378</v>
      </c>
      <c r="B3356" s="342" t="s">
        <v>746</v>
      </c>
      <c r="C3356" s="351" t="s">
        <v>5062</v>
      </c>
      <c r="D3356" s="334" t="str">
        <f>CONCATENATE("'", LEFT(E3356,4),"-",MID(E3356,5,2),"-", MID(E3356,7,2), " ", C3356,"'")</f>
        <v>'1894-12-27 15:00'</v>
      </c>
      <c r="E3356" s="211">
        <f t="shared" si="1571"/>
        <v>18941227</v>
      </c>
      <c r="F3356" s="262">
        <v>11</v>
      </c>
      <c r="R3356" s="112" t="str">
        <f>IF(D3356="","", CONCATENATE("Update games set ", B3356, "= ",D3356," where game_id=", E3356))</f>
        <v>Update games set Game_date= '1894-12-27 15:00' where game_id=18941227</v>
      </c>
      <c r="S3356" s="112" t="str">
        <f t="shared" si="1552"/>
        <v/>
      </c>
      <c r="T3356" s="112" t="str">
        <f t="shared" si="1553"/>
        <v/>
      </c>
      <c r="U3356" s="200" t="str">
        <f t="shared" si="1550"/>
        <v/>
      </c>
      <c r="V3356" s="112" t="str">
        <f t="shared" si="1554"/>
        <v/>
      </c>
      <c r="W3356" s="415" t="str">
        <f t="shared" si="1555"/>
        <v/>
      </c>
      <c r="Y3356" s="65" t="str">
        <f t="shared" si="1563"/>
        <v/>
      </c>
      <c r="Z3356" s="65" t="str">
        <f t="shared" si="1564"/>
        <v/>
      </c>
      <c r="AA3356" s="65" t="str">
        <f t="shared" si="1565"/>
        <v/>
      </c>
      <c r="AB3356" s="65" t="str">
        <f t="shared" si="1566"/>
        <v/>
      </c>
      <c r="AC3356" s="65" t="str">
        <f t="shared" si="1567"/>
        <v/>
      </c>
      <c r="AH3356" s="65" t="str">
        <f t="shared" si="1539"/>
        <v>1891121211</v>
      </c>
      <c r="AI3356" s="65">
        <v>18911212</v>
      </c>
      <c r="AJ3356" s="65" t="s">
        <v>5369</v>
      </c>
      <c r="AK3356" s="65">
        <v>11</v>
      </c>
      <c r="AL3356" s="65" t="s">
        <v>3314</v>
      </c>
      <c r="AN3356" s="65" t="str">
        <f t="shared" si="1551"/>
        <v/>
      </c>
    </row>
    <row r="3357" spans="1:40" ht="16.8" customHeight="1" x14ac:dyDescent="0.25">
      <c r="A3357" s="384" t="s">
        <v>5378</v>
      </c>
      <c r="B3357" s="342" t="s">
        <v>25</v>
      </c>
      <c r="D3357" s="350" t="str">
        <f t="shared" ref="D3357" si="1576">IF(C3357="", "", CONCATENATE("'", C3357,"'"))</f>
        <v/>
      </c>
      <c r="E3357" s="211">
        <f t="shared" si="1571"/>
        <v>18941227</v>
      </c>
      <c r="F3357" s="262">
        <v>12</v>
      </c>
      <c r="G3357" s="212"/>
      <c r="H3357" s="212"/>
      <c r="N3357" s="416"/>
      <c r="O3357" s="212"/>
      <c r="P3357" s="212"/>
      <c r="R3357" s="112" t="str">
        <f>IF(D3357="","", CONCATENATE("Update games set ", B3357, "= ",D3357," where game_id=", E3357))</f>
        <v/>
      </c>
      <c r="S3357" s="112" t="str">
        <f t="shared" si="1552"/>
        <v/>
      </c>
      <c r="T3357" s="112" t="str">
        <f t="shared" si="1553"/>
        <v/>
      </c>
      <c r="U3357" s="200" t="str">
        <f t="shared" si="1550"/>
        <v/>
      </c>
      <c r="V3357" s="112" t="str">
        <f t="shared" si="1554"/>
        <v/>
      </c>
      <c r="W3357" s="415" t="str">
        <f t="shared" si="1555"/>
        <v/>
      </c>
      <c r="Y3357" s="65" t="str">
        <f t="shared" si="1563"/>
        <v/>
      </c>
      <c r="Z3357" s="65" t="str">
        <f t="shared" si="1564"/>
        <v/>
      </c>
      <c r="AA3357" s="65" t="str">
        <f t="shared" si="1565"/>
        <v/>
      </c>
      <c r="AB3357" s="65" t="str">
        <f t="shared" si="1566"/>
        <v/>
      </c>
      <c r="AC3357" s="65" t="str">
        <f t="shared" si="1567"/>
        <v/>
      </c>
      <c r="AH3357" s="65" t="str">
        <f t="shared" si="1539"/>
        <v>1891121212</v>
      </c>
      <c r="AI3357" s="65">
        <v>18911212</v>
      </c>
      <c r="AJ3357" s="65" t="s">
        <v>5369</v>
      </c>
      <c r="AK3357" s="65">
        <v>12</v>
      </c>
      <c r="AL3357" s="65" t="s">
        <v>653</v>
      </c>
      <c r="AN3357" s="65" t="str">
        <f t="shared" si="1551"/>
        <v/>
      </c>
    </row>
    <row r="3358" spans="1:40" ht="16.8" customHeight="1" x14ac:dyDescent="0.25">
      <c r="A3358" s="384" t="s">
        <v>5378</v>
      </c>
      <c r="B3358" s="342" t="s">
        <v>475</v>
      </c>
      <c r="D3358" s="349" t="str">
        <f t="shared" ref="D3358" si="1577">IF(C3358="", "", C3358)</f>
        <v/>
      </c>
      <c r="E3358" s="211">
        <f t="shared" si="1571"/>
        <v>18941227</v>
      </c>
      <c r="F3358" s="262">
        <v>13</v>
      </c>
      <c r="R3358" s="112" t="str">
        <f>IF(D3358="","", CONCATENATE("Update games set ", B3358, "= ",D3358," where game_id=", E3358))</f>
        <v/>
      </c>
      <c r="S3358" s="112" t="str">
        <f t="shared" si="1552"/>
        <v/>
      </c>
      <c r="T3358" s="112" t="str">
        <f t="shared" si="1553"/>
        <v/>
      </c>
      <c r="U3358" s="200" t="str">
        <f t="shared" si="1550"/>
        <v/>
      </c>
      <c r="V3358" s="112" t="str">
        <f t="shared" si="1554"/>
        <v/>
      </c>
      <c r="W3358" s="415" t="str">
        <f t="shared" si="1555"/>
        <v/>
      </c>
      <c r="Y3358" s="65" t="str">
        <f t="shared" si="1563"/>
        <v/>
      </c>
      <c r="Z3358" s="65" t="str">
        <f t="shared" si="1564"/>
        <v/>
      </c>
      <c r="AA3358" s="65" t="str">
        <f t="shared" si="1565"/>
        <v/>
      </c>
      <c r="AB3358" s="65" t="str">
        <f t="shared" si="1566"/>
        <v/>
      </c>
      <c r="AC3358" s="65" t="str">
        <f t="shared" si="1567"/>
        <v/>
      </c>
      <c r="AH3358" s="65" t="str">
        <f t="shared" si="1539"/>
        <v>1891121213</v>
      </c>
      <c r="AI3358" s="65">
        <v>18911212</v>
      </c>
      <c r="AJ3358" s="65" t="s">
        <v>5369</v>
      </c>
      <c r="AK3358" s="65">
        <v>13</v>
      </c>
      <c r="AL3358" s="65" t="s">
        <v>653</v>
      </c>
      <c r="AN3358" s="65" t="str">
        <f t="shared" si="1551"/>
        <v/>
      </c>
    </row>
    <row r="3359" spans="1:40" ht="16.8" customHeight="1" x14ac:dyDescent="0.25">
      <c r="A3359" s="384" t="s">
        <v>5378</v>
      </c>
      <c r="B3359" s="342" t="s">
        <v>20</v>
      </c>
      <c r="D3359" s="350" t="str">
        <f t="shared" ref="D3359:D3360" si="1578">IF(C3359="", "", CONCATENATE("'", C3359,"'"))</f>
        <v/>
      </c>
      <c r="E3359" s="211">
        <f t="shared" si="1571"/>
        <v>18941227</v>
      </c>
      <c r="F3359" s="262">
        <v>14</v>
      </c>
      <c r="R3359" s="112" t="str">
        <f>IF(D3359="","", CONCATENATE("Update games set ", B3359, "= ",D3359," where game_id=", E3359))</f>
        <v/>
      </c>
      <c r="S3359" s="112" t="str">
        <f t="shared" si="1552"/>
        <v/>
      </c>
      <c r="T3359" s="112" t="str">
        <f t="shared" si="1553"/>
        <v/>
      </c>
      <c r="U3359" s="200" t="str">
        <f t="shared" si="1550"/>
        <v/>
      </c>
      <c r="V3359" s="112" t="str">
        <f t="shared" si="1554"/>
        <v/>
      </c>
      <c r="W3359" s="415" t="str">
        <f t="shared" si="1555"/>
        <v/>
      </c>
      <c r="Y3359" s="65" t="str">
        <f t="shared" si="1563"/>
        <v/>
      </c>
      <c r="Z3359" s="65" t="str">
        <f t="shared" si="1564"/>
        <v/>
      </c>
      <c r="AA3359" s="65" t="str">
        <f t="shared" si="1565"/>
        <v/>
      </c>
      <c r="AB3359" s="65" t="str">
        <f t="shared" si="1566"/>
        <v/>
      </c>
      <c r="AC3359" s="65" t="str">
        <f t="shared" si="1567"/>
        <v/>
      </c>
      <c r="AH3359" s="65" t="str">
        <f t="shared" si="1539"/>
        <v>1891121214</v>
      </c>
      <c r="AI3359" s="65">
        <v>18911212</v>
      </c>
      <c r="AJ3359" s="65" t="s">
        <v>5369</v>
      </c>
      <c r="AK3359" s="65">
        <v>14</v>
      </c>
      <c r="AL3359" s="65" t="s">
        <v>653</v>
      </c>
      <c r="AN3359" s="65" t="str">
        <f t="shared" si="1551"/>
        <v/>
      </c>
    </row>
    <row r="3360" spans="1:40" ht="16.8" customHeight="1" x14ac:dyDescent="0.25">
      <c r="A3360" s="384" t="s">
        <v>5378</v>
      </c>
      <c r="B3360" s="342" t="s">
        <v>4882</v>
      </c>
      <c r="C3360" s="342" t="str">
        <f>IF(C3359="", "", C3359)</f>
        <v/>
      </c>
      <c r="D3360" s="350" t="str">
        <f t="shared" si="1578"/>
        <v/>
      </c>
      <c r="E3360" s="211">
        <f t="shared" si="1571"/>
        <v>18941227</v>
      </c>
      <c r="F3360" s="262">
        <v>15</v>
      </c>
      <c r="R3360" s="112" t="str">
        <f>IF(D3360="","", CONCATENATE("Update games set ", B3360, "= ",D3360," where game_id=", E3360))</f>
        <v/>
      </c>
      <c r="S3360" s="112" t="str">
        <f t="shared" si="1552"/>
        <v/>
      </c>
      <c r="T3360" s="112" t="str">
        <f t="shared" si="1553"/>
        <v/>
      </c>
      <c r="U3360" s="200" t="str">
        <f t="shared" si="1550"/>
        <v/>
      </c>
      <c r="V3360" s="112" t="str">
        <f t="shared" si="1554"/>
        <v/>
      </c>
      <c r="W3360" s="415" t="str">
        <f t="shared" si="1555"/>
        <v/>
      </c>
      <c r="Y3360" s="65" t="str">
        <f t="shared" si="1563"/>
        <v/>
      </c>
      <c r="Z3360" s="65" t="str">
        <f t="shared" si="1564"/>
        <v/>
      </c>
      <c r="AA3360" s="65" t="str">
        <f t="shared" si="1565"/>
        <v/>
      </c>
      <c r="AB3360" s="65" t="str">
        <f t="shared" si="1566"/>
        <v/>
      </c>
      <c r="AC3360" s="65" t="str">
        <f t="shared" si="1567"/>
        <v/>
      </c>
      <c r="AH3360" s="65" t="str">
        <f t="shared" si="1539"/>
        <v>1891121215</v>
      </c>
      <c r="AI3360" s="65">
        <v>18911212</v>
      </c>
      <c r="AJ3360" s="65" t="s">
        <v>5369</v>
      </c>
      <c r="AK3360" s="65">
        <v>15</v>
      </c>
      <c r="AL3360" s="65" t="s">
        <v>653</v>
      </c>
      <c r="AN3360" s="65" t="str">
        <f t="shared" si="1551"/>
        <v/>
      </c>
    </row>
    <row r="3361" spans="1:40" s="126" customFormat="1" ht="16.8" customHeight="1" thickBot="1" x14ac:dyDescent="0.3">
      <c r="A3361" s="384" t="s">
        <v>5378</v>
      </c>
      <c r="B3361" s="116" t="s">
        <v>115</v>
      </c>
      <c r="C3361" s="352"/>
      <c r="D3361" s="370" t="str">
        <f t="shared" ref="D3361" si="1579">IF(MID(E3361,5,2)*1&gt;6,_xlfn.CONCAT("'",LEFT(E3361,4),"-",MID(E3361,3,2)+1,"'"),_xlfn.CONCAT("'",LEFT(E3361,4)-1,"-",MID(E3361,3,2),"'"))</f>
        <v>'1894-95'</v>
      </c>
      <c r="E3361" s="214">
        <f t="shared" si="1571"/>
        <v>18941227</v>
      </c>
      <c r="F3361" s="266">
        <v>16</v>
      </c>
      <c r="G3361" s="343"/>
      <c r="H3361" s="343"/>
      <c r="I3361" s="267"/>
      <c r="J3361" s="214"/>
      <c r="K3361" s="266"/>
      <c r="L3361" s="266"/>
      <c r="M3361" s="266"/>
      <c r="N3361" s="419"/>
      <c r="O3361" s="343"/>
      <c r="P3361" s="343"/>
      <c r="Q3361" s="346"/>
      <c r="R3361" s="112" t="str">
        <f>IF(D3361="","", CONCATENATE("Update games set ", B3361, "= ",D3361," where game_id=", E3361))</f>
        <v>Update games set Season= '1894-95' where game_id=18941227</v>
      </c>
      <c r="S3361" s="112" t="str">
        <f t="shared" si="1552"/>
        <v/>
      </c>
      <c r="T3361" s="112" t="str">
        <f t="shared" si="1553"/>
        <v/>
      </c>
      <c r="U3361" s="200" t="str">
        <f t="shared" si="1550"/>
        <v/>
      </c>
      <c r="V3361" s="112" t="str">
        <f t="shared" si="1554"/>
        <v/>
      </c>
      <c r="W3361" s="415" t="str">
        <f t="shared" si="1555"/>
        <v/>
      </c>
      <c r="X3361" s="240"/>
      <c r="Y3361" s="65" t="str">
        <f t="shared" si="1563"/>
        <v/>
      </c>
      <c r="Z3361" s="65" t="str">
        <f t="shared" si="1564"/>
        <v/>
      </c>
      <c r="AA3361" s="65" t="str">
        <f t="shared" si="1565"/>
        <v/>
      </c>
      <c r="AB3361" s="65" t="str">
        <f t="shared" si="1566"/>
        <v/>
      </c>
      <c r="AC3361" s="65" t="str">
        <f t="shared" si="1567"/>
        <v/>
      </c>
      <c r="AH3361" s="65" t="str">
        <f t="shared" si="1539"/>
        <v>1891121216</v>
      </c>
      <c r="AI3361" s="126">
        <v>18911212</v>
      </c>
      <c r="AJ3361" s="126" t="s">
        <v>5369</v>
      </c>
      <c r="AK3361" s="126">
        <v>16</v>
      </c>
      <c r="AL3361" s="126" t="s">
        <v>653</v>
      </c>
      <c r="AN3361" s="65" t="str">
        <f t="shared" si="1551"/>
        <v/>
      </c>
    </row>
    <row r="3362" spans="1:40" ht="15" thickTop="1" x14ac:dyDescent="0.25">
      <c r="A3362" s="384" t="s">
        <v>5378</v>
      </c>
      <c r="B3362" s="341" t="s">
        <v>22</v>
      </c>
      <c r="C3362" s="341" t="s">
        <v>29</v>
      </c>
      <c r="D3362" s="341" t="str">
        <f t="shared" ref="D3362:D3365" si="1580">IF(C3362="", "", CONCATENATE("'", C3362,"'"))</f>
        <v>'Derby County'</v>
      </c>
      <c r="E3362" s="211">
        <v>18950903</v>
      </c>
      <c r="F3362" s="262">
        <v>1</v>
      </c>
      <c r="G3362" s="211" t="s">
        <v>5382</v>
      </c>
      <c r="H3362" s="212"/>
      <c r="R3362" s="112" t="str">
        <f>IF(D3362="","", CONCATENATE("Update games set ", B3362, "= ",D3362," where game_id=", E3362))</f>
        <v>Update games set Opponent= 'Derby County' where game_id=18950903</v>
      </c>
      <c r="S3362" s="112" t="str">
        <f t="shared" si="1552"/>
        <v>Update lineups set player_name = 'D Allsopp', raw_name = 'D Allsopp' where game_id = 18950903 and player_order = 1</v>
      </c>
      <c r="T3362" s="112" t="str">
        <f t="shared" si="1553"/>
        <v/>
      </c>
      <c r="U3362" s="200" t="str">
        <f t="shared" si="1550"/>
        <v/>
      </c>
      <c r="V3362" s="112" t="str">
        <f t="shared" si="1554"/>
        <v/>
      </c>
      <c r="W3362" s="415" t="str">
        <f t="shared" si="1555"/>
        <v/>
      </c>
      <c r="Y3362" s="65" t="str">
        <f t="shared" si="1563"/>
        <v/>
      </c>
      <c r="Z3362" s="65" t="str">
        <f t="shared" si="1564"/>
        <v/>
      </c>
      <c r="AA3362" s="65" t="str">
        <f t="shared" si="1565"/>
        <v/>
      </c>
      <c r="AB3362" s="65" t="str">
        <f t="shared" si="1566"/>
        <v/>
      </c>
      <c r="AC3362" s="65" t="str">
        <f t="shared" si="1567"/>
        <v/>
      </c>
      <c r="AH3362" s="65" t="str">
        <f t="shared" si="1539"/>
        <v>189112121</v>
      </c>
      <c r="AI3362" s="65">
        <v>18911212</v>
      </c>
      <c r="AJ3362" s="65" t="s">
        <v>5369</v>
      </c>
      <c r="AK3362" s="65">
        <v>1</v>
      </c>
      <c r="AL3362" s="65" t="s">
        <v>2039</v>
      </c>
      <c r="AN3362" s="65" t="str">
        <f t="shared" si="1551"/>
        <v>update games set source = 'The Nottingham Forest Football Scrapbook' where game_id = 18950903</v>
      </c>
    </row>
    <row r="3363" spans="1:40" ht="16.8" customHeight="1" x14ac:dyDescent="0.25">
      <c r="A3363" s="384" t="s">
        <v>5378</v>
      </c>
      <c r="B3363" s="342" t="s">
        <v>4979</v>
      </c>
      <c r="C3363" s="342" t="str">
        <f>IF(C3362="", "", C3362)</f>
        <v>Derby County</v>
      </c>
      <c r="D3363" s="350" t="str">
        <f t="shared" si="1580"/>
        <v>'Derby County'</v>
      </c>
      <c r="E3363" s="211">
        <f>E3362</f>
        <v>18950903</v>
      </c>
      <c r="F3363" s="262">
        <v>2</v>
      </c>
      <c r="G3363" s="211" t="s">
        <v>5383</v>
      </c>
      <c r="R3363" s="112" t="str">
        <f>IF(D3363="","", CONCATENATE("Update games set ", B3363, "= ",D3363," where game_id=", E3363))</f>
        <v>Update games set Opp_parent= 'Derby County' where game_id=18950903</v>
      </c>
      <c r="S3363" s="112" t="str">
        <f t="shared" si="1552"/>
        <v>Update lineups set player_name = 'A Ritchie', raw_name = 'A Ritchie' where game_id = 18950903 and player_order = 2</v>
      </c>
      <c r="T3363" s="112" t="str">
        <f t="shared" si="1553"/>
        <v/>
      </c>
      <c r="U3363" s="200" t="str">
        <f t="shared" si="1550"/>
        <v/>
      </c>
      <c r="V3363" s="112" t="str">
        <f t="shared" si="1554"/>
        <v/>
      </c>
      <c r="W3363" s="415" t="str">
        <f t="shared" si="1555"/>
        <v/>
      </c>
      <c r="Y3363" s="65" t="str">
        <f t="shared" si="1563"/>
        <v/>
      </c>
      <c r="Z3363" s="65" t="str">
        <f t="shared" si="1564"/>
        <v/>
      </c>
      <c r="AA3363" s="65" t="str">
        <f t="shared" si="1565"/>
        <v/>
      </c>
      <c r="AB3363" s="65" t="str">
        <f t="shared" si="1566"/>
        <v/>
      </c>
      <c r="AC3363" s="65" t="str">
        <f t="shared" si="1567"/>
        <v/>
      </c>
      <c r="AH3363" s="65" t="str">
        <f t="shared" si="1539"/>
        <v>189112122</v>
      </c>
      <c r="AI3363" s="65">
        <v>18911212</v>
      </c>
      <c r="AJ3363" s="65" t="s">
        <v>5369</v>
      </c>
      <c r="AK3363" s="65">
        <v>2</v>
      </c>
      <c r="AL3363" s="65" t="s">
        <v>3572</v>
      </c>
      <c r="AN3363" s="65" t="str">
        <f t="shared" si="1551"/>
        <v/>
      </c>
    </row>
    <row r="3364" spans="1:40" ht="16.8" customHeight="1" x14ac:dyDescent="0.25">
      <c r="A3364" s="384" t="s">
        <v>5378</v>
      </c>
      <c r="B3364" s="342" t="s">
        <v>2653</v>
      </c>
      <c r="C3364" s="342" t="s">
        <v>5390</v>
      </c>
      <c r="D3364" s="350" t="str">
        <f t="shared" si="1580"/>
        <v>'United Counties League'</v>
      </c>
      <c r="E3364" s="211">
        <f t="shared" ref="E3364:E3377" si="1581">E3363</f>
        <v>18950903</v>
      </c>
      <c r="F3364" s="262">
        <v>3</v>
      </c>
      <c r="G3364" s="211" t="s">
        <v>5135</v>
      </c>
      <c r="R3364" s="112" t="str">
        <f>IF(D3364="","", CONCATENATE("Update games set ", B3364, "= ",D3364," where game_id=", E3364))</f>
        <v>Update games set Game_type= 'United Counties League' where game_id=18950903</v>
      </c>
      <c r="S3364" s="112" t="str">
        <f t="shared" si="1552"/>
        <v>Update lineups set player_name = 'A Scott', raw_name = 'A Scott' where game_id = 18950903 and player_order = 3</v>
      </c>
      <c r="T3364" s="112" t="str">
        <f t="shared" si="1553"/>
        <v/>
      </c>
      <c r="U3364" s="200" t="str">
        <f t="shared" si="1550"/>
        <v/>
      </c>
      <c r="V3364" s="112" t="str">
        <f t="shared" si="1554"/>
        <v/>
      </c>
      <c r="W3364" s="415" t="str">
        <f t="shared" si="1555"/>
        <v/>
      </c>
      <c r="Y3364" s="65" t="str">
        <f t="shared" si="1563"/>
        <v/>
      </c>
      <c r="Z3364" s="65" t="str">
        <f t="shared" si="1564"/>
        <v/>
      </c>
      <c r="AA3364" s="65" t="str">
        <f t="shared" si="1565"/>
        <v/>
      </c>
      <c r="AB3364" s="65" t="str">
        <f t="shared" si="1566"/>
        <v/>
      </c>
      <c r="AC3364" s="65" t="str">
        <f t="shared" si="1567"/>
        <v/>
      </c>
      <c r="AH3364" s="65" t="str">
        <f t="shared" si="1539"/>
        <v>189112123</v>
      </c>
      <c r="AI3364" s="65">
        <v>18911212</v>
      </c>
      <c r="AJ3364" s="65" t="s">
        <v>5369</v>
      </c>
      <c r="AK3364" s="65">
        <v>3</v>
      </c>
      <c r="AL3364" s="65" t="s">
        <v>3596</v>
      </c>
      <c r="AN3364" s="65" t="str">
        <f t="shared" si="1551"/>
        <v/>
      </c>
    </row>
    <row r="3365" spans="1:40" ht="16.8" customHeight="1" x14ac:dyDescent="0.25">
      <c r="A3365" s="384" t="s">
        <v>5378</v>
      </c>
      <c r="B3365" s="342" t="s">
        <v>4978</v>
      </c>
      <c r="C3365" s="342" t="s">
        <v>5065</v>
      </c>
      <c r="D3365" s="350" t="str">
        <f t="shared" si="1580"/>
        <v>'H'</v>
      </c>
      <c r="E3365" s="211">
        <f t="shared" si="1581"/>
        <v>18950903</v>
      </c>
      <c r="F3365" s="262">
        <v>4</v>
      </c>
      <c r="G3365" s="211" t="s">
        <v>5385</v>
      </c>
      <c r="R3365" s="112" t="str">
        <f>IF(D3365="","", CONCATENATE("Update games set ", B3365, "= ",D3365," where game_id=", E3365))</f>
        <v>Update games set HAN= 'H' where game_id=18950903</v>
      </c>
      <c r="S3365" s="112" t="str">
        <f t="shared" si="1552"/>
        <v>Update lineups set player_name = 'A Stewart', raw_name = 'A Stewart' where game_id = 18950903 and player_order = 4</v>
      </c>
      <c r="T3365" s="112" t="str">
        <f t="shared" si="1553"/>
        <v/>
      </c>
      <c r="U3365" s="200" t="str">
        <f t="shared" si="1550"/>
        <v/>
      </c>
      <c r="V3365" s="112" t="str">
        <f t="shared" si="1554"/>
        <v/>
      </c>
      <c r="W3365" s="415" t="str">
        <f t="shared" si="1555"/>
        <v/>
      </c>
      <c r="Y3365" s="65" t="str">
        <f t="shared" si="1563"/>
        <v/>
      </c>
      <c r="Z3365" s="65" t="str">
        <f t="shared" si="1564"/>
        <v/>
      </c>
      <c r="AA3365" s="65" t="str">
        <f t="shared" si="1565"/>
        <v/>
      </c>
      <c r="AB3365" s="65" t="str">
        <f t="shared" si="1566"/>
        <v/>
      </c>
      <c r="AC3365" s="65" t="str">
        <f t="shared" si="1567"/>
        <v/>
      </c>
      <c r="AH3365" s="65" t="str">
        <f t="shared" si="1539"/>
        <v>189112124</v>
      </c>
      <c r="AI3365" s="65">
        <v>18911212</v>
      </c>
      <c r="AJ3365" s="65" t="s">
        <v>5369</v>
      </c>
      <c r="AK3365" s="65">
        <v>4</v>
      </c>
      <c r="AL3365" s="65" t="s">
        <v>3252</v>
      </c>
      <c r="AN3365" s="65" t="str">
        <f t="shared" si="1551"/>
        <v/>
      </c>
    </row>
    <row r="3366" spans="1:40" ht="16.8" customHeight="1" x14ac:dyDescent="0.25">
      <c r="A3366" s="384" t="s">
        <v>5378</v>
      </c>
      <c r="B3366" s="342" t="s">
        <v>5</v>
      </c>
      <c r="C3366" s="342">
        <v>2</v>
      </c>
      <c r="D3366" s="349">
        <f t="shared" ref="D3366:D3367" si="1582">IF(C3366="", "", C3366)</f>
        <v>2</v>
      </c>
      <c r="E3366" s="211">
        <f t="shared" si="1581"/>
        <v>18950903</v>
      </c>
      <c r="F3366" s="262">
        <v>5</v>
      </c>
      <c r="G3366" s="211" t="s">
        <v>3185</v>
      </c>
      <c r="R3366" s="112" t="str">
        <f>IF(D3366="","", CONCATENATE("Update games set ", B3366, "= ",D3366," where game_id=", E3366))</f>
        <v>Update games set F= 2 where game_id=18950903</v>
      </c>
      <c r="S3366" s="112" t="str">
        <f t="shared" si="1552"/>
        <v>Update lineups set player_name = 'Frank Forman', raw_name = 'Frank Forman' where game_id = 18950903 and player_order = 5</v>
      </c>
      <c r="T3366" s="112" t="str">
        <f t="shared" si="1553"/>
        <v/>
      </c>
      <c r="U3366" s="200" t="str">
        <f t="shared" si="1550"/>
        <v/>
      </c>
      <c r="V3366" s="112" t="str">
        <f t="shared" si="1554"/>
        <v/>
      </c>
      <c r="W3366" s="415" t="str">
        <f t="shared" si="1555"/>
        <v/>
      </c>
      <c r="Y3366" s="65" t="str">
        <f t="shared" si="1563"/>
        <v/>
      </c>
      <c r="Z3366" s="65" t="str">
        <f t="shared" si="1564"/>
        <v/>
      </c>
      <c r="AA3366" s="65" t="str">
        <f t="shared" si="1565"/>
        <v/>
      </c>
      <c r="AB3366" s="65" t="str">
        <f t="shared" si="1566"/>
        <v/>
      </c>
      <c r="AC3366" s="65" t="str">
        <f t="shared" si="1567"/>
        <v/>
      </c>
      <c r="AH3366" s="65" t="str">
        <f t="shared" si="1539"/>
        <v>189112125</v>
      </c>
      <c r="AI3366" s="65">
        <v>18911212</v>
      </c>
      <c r="AJ3366" s="65" t="s">
        <v>5369</v>
      </c>
      <c r="AK3366" s="65">
        <v>5</v>
      </c>
      <c r="AL3366" s="65" t="s">
        <v>3590</v>
      </c>
      <c r="AN3366" s="65" t="str">
        <f t="shared" si="1551"/>
        <v/>
      </c>
    </row>
    <row r="3367" spans="1:40" ht="16.8" customHeight="1" x14ac:dyDescent="0.25">
      <c r="A3367" s="384" t="s">
        <v>5378</v>
      </c>
      <c r="B3367" s="342" t="s">
        <v>0</v>
      </c>
      <c r="C3367" s="342">
        <v>0</v>
      </c>
      <c r="D3367" s="349">
        <f t="shared" si="1582"/>
        <v>0</v>
      </c>
      <c r="E3367" s="211">
        <f t="shared" si="1581"/>
        <v>18950903</v>
      </c>
      <c r="F3367" s="262">
        <v>6</v>
      </c>
      <c r="G3367" s="211" t="s">
        <v>5399</v>
      </c>
      <c r="R3367" s="112" t="str">
        <f>IF(D3367="","", CONCATENATE("Update games set ", B3367, "= ",D3367," where game_id=", E3367))</f>
        <v>Update games set A= 0 where game_id=18950903</v>
      </c>
      <c r="S3367" s="112" t="str">
        <f t="shared" si="1552"/>
        <v>Update lineups set player_name = 'P McCracken', raw_name = 'P McCracken' where game_id = 18950903 and player_order = 6</v>
      </c>
      <c r="T3367" s="112" t="str">
        <f t="shared" si="1553"/>
        <v/>
      </c>
      <c r="U3367" s="200" t="str">
        <f t="shared" si="1550"/>
        <v/>
      </c>
      <c r="V3367" s="112" t="str">
        <f t="shared" si="1554"/>
        <v/>
      </c>
      <c r="W3367" s="415" t="str">
        <f t="shared" si="1555"/>
        <v/>
      </c>
      <c r="Y3367" s="65" t="str">
        <f t="shared" si="1563"/>
        <v/>
      </c>
      <c r="Z3367" s="65" t="str">
        <f t="shared" si="1564"/>
        <v/>
      </c>
      <c r="AA3367" s="65" t="str">
        <f t="shared" si="1565"/>
        <v/>
      </c>
      <c r="AB3367" s="65" t="str">
        <f t="shared" si="1566"/>
        <v/>
      </c>
      <c r="AC3367" s="65" t="str">
        <f t="shared" si="1567"/>
        <v/>
      </c>
      <c r="AH3367" s="65" t="str">
        <f t="shared" si="1539"/>
        <v>189112126</v>
      </c>
      <c r="AI3367" s="65">
        <v>18911212</v>
      </c>
      <c r="AJ3367" s="65" t="s">
        <v>5369</v>
      </c>
      <c r="AK3367" s="65">
        <v>6</v>
      </c>
      <c r="AL3367" s="65" t="s">
        <v>3468</v>
      </c>
      <c r="AN3367" s="65" t="str">
        <f t="shared" si="1551"/>
        <v/>
      </c>
    </row>
    <row r="3368" spans="1:40" ht="16.8" customHeight="1" x14ac:dyDescent="0.25">
      <c r="A3368" s="384" t="s">
        <v>5378</v>
      </c>
      <c r="B3368" s="342" t="s">
        <v>23</v>
      </c>
      <c r="D3368" s="334" t="str">
        <f t="shared" ref="D3368" si="1583">IF(C3368="",IF(D3366&gt;D3367,"'W'",IF(D3366=D3367,"'D'","'L'")),_xlfn.CONCAT("'",C3368,"'"))</f>
        <v>'W'</v>
      </c>
      <c r="E3368" s="211">
        <f t="shared" si="1581"/>
        <v>18950903</v>
      </c>
      <c r="F3368" s="262">
        <v>7</v>
      </c>
      <c r="G3368" s="211" t="s">
        <v>3534</v>
      </c>
      <c r="R3368" s="112" t="str">
        <f>IF(D3368="","", CONCATENATE("Update games set ", B3368, "= ",D3368," where game_id=", E3368))</f>
        <v>Update games set Result= 'W' where game_id=18950903</v>
      </c>
      <c r="S3368" s="112" t="str">
        <f t="shared" si="1552"/>
        <v>Update lineups set player_name = 'H Pike', raw_name = 'H Pike' where game_id = 18950903 and player_order = 7</v>
      </c>
      <c r="T3368" s="112" t="str">
        <f t="shared" si="1553"/>
        <v/>
      </c>
      <c r="U3368" s="200" t="str">
        <f t="shared" si="1550"/>
        <v/>
      </c>
      <c r="V3368" s="112" t="str">
        <f t="shared" si="1554"/>
        <v/>
      </c>
      <c r="W3368" s="415" t="str">
        <f t="shared" si="1555"/>
        <v/>
      </c>
      <c r="Y3368" s="65" t="str">
        <f t="shared" si="1563"/>
        <v/>
      </c>
      <c r="Z3368" s="65" t="str">
        <f t="shared" si="1564"/>
        <v/>
      </c>
      <c r="AA3368" s="65" t="str">
        <f t="shared" si="1565"/>
        <v/>
      </c>
      <c r="AB3368" s="65" t="str">
        <f t="shared" si="1566"/>
        <v/>
      </c>
      <c r="AC3368" s="65" t="str">
        <f t="shared" si="1567"/>
        <v/>
      </c>
      <c r="AH3368" s="65" t="str">
        <f t="shared" si="1539"/>
        <v>189112127</v>
      </c>
      <c r="AI3368" s="65">
        <v>18911212</v>
      </c>
      <c r="AJ3368" s="65" t="s">
        <v>5369</v>
      </c>
      <c r="AK3368" s="65">
        <v>7</v>
      </c>
      <c r="AL3368" s="65" t="s">
        <v>3435</v>
      </c>
      <c r="AN3368" s="65" t="str">
        <f t="shared" si="1551"/>
        <v/>
      </c>
    </row>
    <row r="3369" spans="1:40" ht="16.8" customHeight="1" x14ac:dyDescent="0.25">
      <c r="A3369" s="384" t="s">
        <v>5378</v>
      </c>
      <c r="B3369" s="342" t="s">
        <v>768</v>
      </c>
      <c r="D3369" s="349" t="str">
        <f t="shared" ref="D3369:D3370" si="1584">IF(C3369="", "", C3369)</f>
        <v/>
      </c>
      <c r="E3369" s="211">
        <f t="shared" si="1581"/>
        <v>18950903</v>
      </c>
      <c r="F3369" s="262">
        <v>8</v>
      </c>
      <c r="G3369" s="211" t="s">
        <v>5400</v>
      </c>
      <c r="R3369" s="112" t="str">
        <f>IF(D3369="","", CONCATENATE("Update games set ", B3369, "= ",D3369," where game_id=", E3369))</f>
        <v/>
      </c>
      <c r="S3369" s="112" t="str">
        <f t="shared" si="1552"/>
        <v>Update lineups set player_name = 'A Carnelly', raw_name = 'A Carnelly' where game_id = 18950903 and player_order = 8</v>
      </c>
      <c r="T3369" s="112" t="str">
        <f t="shared" si="1553"/>
        <v/>
      </c>
      <c r="U3369" s="200" t="str">
        <f t="shared" si="1550"/>
        <v/>
      </c>
      <c r="V3369" s="112" t="str">
        <f t="shared" si="1554"/>
        <v/>
      </c>
      <c r="W3369" s="415" t="str">
        <f t="shared" si="1555"/>
        <v/>
      </c>
      <c r="Y3369" s="65" t="str">
        <f t="shared" si="1563"/>
        <v/>
      </c>
      <c r="Z3369" s="65" t="str">
        <f t="shared" si="1564"/>
        <v/>
      </c>
      <c r="AA3369" s="65" t="str">
        <f t="shared" si="1565"/>
        <v/>
      </c>
      <c r="AB3369" s="65" t="str">
        <f t="shared" si="1566"/>
        <v/>
      </c>
      <c r="AC3369" s="65" t="str">
        <f t="shared" si="1567"/>
        <v/>
      </c>
      <c r="AH3369" s="65" t="str">
        <f t="shared" si="1539"/>
        <v>189112128</v>
      </c>
      <c r="AI3369" s="65">
        <v>18911212</v>
      </c>
      <c r="AJ3369" s="65" t="s">
        <v>5369</v>
      </c>
      <c r="AK3369" s="65">
        <v>8</v>
      </c>
      <c r="AL3369" s="65" t="s">
        <v>3653</v>
      </c>
      <c r="AN3369" s="65" t="str">
        <f t="shared" si="1551"/>
        <v/>
      </c>
    </row>
    <row r="3370" spans="1:40" ht="16.8" customHeight="1" x14ac:dyDescent="0.25">
      <c r="A3370" s="384" t="s">
        <v>5378</v>
      </c>
      <c r="B3370" s="342" t="s">
        <v>766</v>
      </c>
      <c r="D3370" s="349" t="str">
        <f t="shared" si="1584"/>
        <v/>
      </c>
      <c r="E3370" s="211">
        <f t="shared" si="1581"/>
        <v>18950903</v>
      </c>
      <c r="F3370" s="262">
        <v>9</v>
      </c>
      <c r="G3370" s="194" t="s">
        <v>5401</v>
      </c>
      <c r="H3370" s="194"/>
      <c r="N3370" s="417"/>
      <c r="O3370" s="194"/>
      <c r="P3370" s="194"/>
      <c r="R3370" s="112" t="str">
        <f>IF(D3370="","", CONCATENATE("Update games set ", B3370, "= ",D3370," where game_id=", E3370))</f>
        <v/>
      </c>
      <c r="S3370" s="112" t="str">
        <f t="shared" si="1552"/>
        <v>Update lineups set player_name = 'T Rose', raw_name = 'T Rose' where game_id = 18950903 and player_order = 9</v>
      </c>
      <c r="T3370" s="112" t="str">
        <f t="shared" si="1553"/>
        <v/>
      </c>
      <c r="U3370" s="200" t="str">
        <f t="shared" si="1550"/>
        <v/>
      </c>
      <c r="V3370" s="112" t="str">
        <f t="shared" si="1554"/>
        <v/>
      </c>
      <c r="W3370" s="415" t="str">
        <f t="shared" si="1555"/>
        <v/>
      </c>
      <c r="Y3370" s="65" t="str">
        <f t="shared" si="1563"/>
        <v/>
      </c>
      <c r="Z3370" s="65" t="str">
        <f t="shared" si="1564"/>
        <v/>
      </c>
      <c r="AA3370" s="65" t="str">
        <f t="shared" si="1565"/>
        <v/>
      </c>
      <c r="AB3370" s="65" t="str">
        <f t="shared" si="1566"/>
        <v/>
      </c>
      <c r="AC3370" s="65" t="str">
        <f t="shared" si="1567"/>
        <v/>
      </c>
      <c r="AH3370" s="65" t="str">
        <f t="shared" si="1539"/>
        <v>189112129</v>
      </c>
      <c r="AI3370" s="65">
        <v>18911212</v>
      </c>
      <c r="AJ3370" s="65" t="s">
        <v>5369</v>
      </c>
      <c r="AK3370" s="65">
        <v>9</v>
      </c>
      <c r="AL3370" s="65" t="s">
        <v>2943</v>
      </c>
      <c r="AN3370" s="65" t="str">
        <f t="shared" si="1551"/>
        <v/>
      </c>
    </row>
    <row r="3371" spans="1:40" ht="16.8" customHeight="1" x14ac:dyDescent="0.25">
      <c r="A3371" s="384" t="s">
        <v>5378</v>
      </c>
      <c r="B3371" s="342" t="s">
        <v>753</v>
      </c>
      <c r="C3371" s="351" t="s">
        <v>5041</v>
      </c>
      <c r="D3371" s="350" t="str">
        <f t="shared" ref="D3371" si="1585">IF(C3371="", "", CONCATENATE("'", C3371,"'"))</f>
        <v>'H Shelton'</v>
      </c>
      <c r="E3371" s="211">
        <f t="shared" si="1581"/>
        <v>18950903</v>
      </c>
      <c r="F3371" s="262">
        <v>10</v>
      </c>
      <c r="G3371" s="194" t="s">
        <v>3205</v>
      </c>
      <c r="N3371" s="417"/>
      <c r="O3371" s="194"/>
      <c r="P3371" s="194"/>
      <c r="R3371" s="112" t="str">
        <f>IF(D3371="","", CONCATENATE("Update games set ", B3371, "= ",D3371," where game_id=", E3371))</f>
        <v>Update games set Referee= 'H Shelton' where game_id=18950903</v>
      </c>
      <c r="S3371" s="112" t="str">
        <f t="shared" si="1552"/>
        <v>Update lineups set player_name = 'Fred Forman', raw_name = 'Fred Forman' where game_id = 18950903 and player_order = 10</v>
      </c>
      <c r="T3371" s="112" t="str">
        <f t="shared" si="1553"/>
        <v/>
      </c>
      <c r="U3371" s="200" t="str">
        <f t="shared" si="1550"/>
        <v/>
      </c>
      <c r="V3371" s="112" t="str">
        <f t="shared" si="1554"/>
        <v/>
      </c>
      <c r="W3371" s="415" t="str">
        <f t="shared" si="1555"/>
        <v/>
      </c>
      <c r="Y3371" s="65" t="str">
        <f t="shared" si="1563"/>
        <v/>
      </c>
      <c r="Z3371" s="65" t="str">
        <f t="shared" si="1564"/>
        <v/>
      </c>
      <c r="AA3371" s="65" t="str">
        <f t="shared" si="1565"/>
        <v/>
      </c>
      <c r="AB3371" s="65" t="str">
        <f t="shared" si="1566"/>
        <v/>
      </c>
      <c r="AC3371" s="65" t="str">
        <f t="shared" si="1567"/>
        <v/>
      </c>
      <c r="AH3371" s="65" t="str">
        <f t="shared" si="1539"/>
        <v>1891121210</v>
      </c>
      <c r="AI3371" s="65">
        <v>18911212</v>
      </c>
      <c r="AJ3371" s="65" t="s">
        <v>5369</v>
      </c>
      <c r="AK3371" s="65">
        <v>10</v>
      </c>
      <c r="AL3371" s="65" t="s">
        <v>3632</v>
      </c>
      <c r="AN3371" s="65" t="str">
        <f t="shared" si="1551"/>
        <v/>
      </c>
    </row>
    <row r="3372" spans="1:40" ht="16.8" customHeight="1" x14ac:dyDescent="0.25">
      <c r="A3372" s="384" t="s">
        <v>5378</v>
      </c>
      <c r="B3372" s="342" t="s">
        <v>746</v>
      </c>
      <c r="C3372" s="351" t="s">
        <v>5062</v>
      </c>
      <c r="D3372" s="334" t="str">
        <f>CONCATENATE("'", LEFT(E3372,4),"-",MID(E3372,5,2),"-", MID(E3372,7,2), " ", C3372,"'")</f>
        <v>'1895-09-03 15:00'</v>
      </c>
      <c r="E3372" s="211">
        <f t="shared" si="1581"/>
        <v>18950903</v>
      </c>
      <c r="F3372" s="262">
        <v>11</v>
      </c>
      <c r="G3372" s="211" t="s">
        <v>5410</v>
      </c>
      <c r="R3372" s="112" t="str">
        <f>IF(D3372="","", CONCATENATE("Update games set ", B3372, "= ",D3372," where game_id=", E3372))</f>
        <v>Update games set Game_date= '1895-09-03 15:00' where game_id=18950903</v>
      </c>
      <c r="S3372" s="112" t="str">
        <f t="shared" si="1552"/>
        <v>Update lineups set player_name = 'T McInnes', raw_name = 'T McInnes' where game_id = 18950903 and player_order = 11</v>
      </c>
      <c r="T3372" s="112" t="str">
        <f t="shared" si="1553"/>
        <v/>
      </c>
      <c r="U3372" s="200" t="str">
        <f t="shared" si="1550"/>
        <v/>
      </c>
      <c r="V3372" s="112" t="str">
        <f t="shared" si="1554"/>
        <v/>
      </c>
      <c r="W3372" s="415" t="str">
        <f t="shared" si="1555"/>
        <v/>
      </c>
      <c r="Y3372" s="65" t="str">
        <f t="shared" si="1563"/>
        <v/>
      </c>
      <c r="Z3372" s="65" t="str">
        <f t="shared" si="1564"/>
        <v/>
      </c>
      <c r="AA3372" s="65" t="str">
        <f t="shared" si="1565"/>
        <v/>
      </c>
      <c r="AB3372" s="65" t="str">
        <f t="shared" si="1566"/>
        <v/>
      </c>
      <c r="AC3372" s="65" t="str">
        <f t="shared" si="1567"/>
        <v/>
      </c>
      <c r="AH3372" s="65" t="str">
        <f t="shared" si="1539"/>
        <v>1891121211</v>
      </c>
      <c r="AI3372" s="65">
        <v>18911212</v>
      </c>
      <c r="AJ3372" s="65" t="s">
        <v>5369</v>
      </c>
      <c r="AK3372" s="65">
        <v>11</v>
      </c>
      <c r="AL3372" s="65" t="s">
        <v>3314</v>
      </c>
      <c r="AN3372" s="65" t="str">
        <f t="shared" si="1551"/>
        <v/>
      </c>
    </row>
    <row r="3373" spans="1:40" ht="16.8" customHeight="1" x14ac:dyDescent="0.25">
      <c r="A3373" s="384" t="s">
        <v>5378</v>
      </c>
      <c r="B3373" s="342" t="s">
        <v>25</v>
      </c>
      <c r="D3373" s="350" t="str">
        <f t="shared" ref="D3373" si="1586">IF(C3373="", "", CONCATENATE("'", C3373,"'"))</f>
        <v/>
      </c>
      <c r="E3373" s="211">
        <f t="shared" si="1581"/>
        <v>18950903</v>
      </c>
      <c r="F3373" s="262">
        <v>12</v>
      </c>
      <c r="G3373" s="212"/>
      <c r="H3373" s="212"/>
      <c r="N3373" s="416"/>
      <c r="O3373" s="212"/>
      <c r="P3373" s="212"/>
      <c r="R3373" s="112" t="str">
        <f>IF(D3373="","", CONCATENATE("Update games set ", B3373, "= ",D3373," where game_id=", E3373))</f>
        <v/>
      </c>
      <c r="S3373" s="112" t="str">
        <f t="shared" si="1552"/>
        <v/>
      </c>
      <c r="T3373" s="112" t="str">
        <f t="shared" si="1553"/>
        <v/>
      </c>
      <c r="U3373" s="200" t="str">
        <f t="shared" si="1550"/>
        <v/>
      </c>
      <c r="V3373" s="112" t="str">
        <f t="shared" si="1554"/>
        <v/>
      </c>
      <c r="W3373" s="415" t="str">
        <f t="shared" si="1555"/>
        <v/>
      </c>
      <c r="Y3373" s="65" t="str">
        <f t="shared" si="1563"/>
        <v/>
      </c>
      <c r="Z3373" s="65" t="str">
        <f t="shared" si="1564"/>
        <v/>
      </c>
      <c r="AA3373" s="65" t="str">
        <f t="shared" si="1565"/>
        <v/>
      </c>
      <c r="AB3373" s="65" t="str">
        <f t="shared" si="1566"/>
        <v/>
      </c>
      <c r="AC3373" s="65" t="str">
        <f t="shared" si="1567"/>
        <v/>
      </c>
      <c r="AH3373" s="65" t="str">
        <f t="shared" si="1539"/>
        <v>1891121212</v>
      </c>
      <c r="AI3373" s="65">
        <v>18911212</v>
      </c>
      <c r="AJ3373" s="65" t="s">
        <v>5369</v>
      </c>
      <c r="AK3373" s="65">
        <v>12</v>
      </c>
      <c r="AL3373" s="65" t="s">
        <v>653</v>
      </c>
      <c r="AN3373" s="65" t="str">
        <f t="shared" si="1551"/>
        <v/>
      </c>
    </row>
    <row r="3374" spans="1:40" ht="16.8" customHeight="1" x14ac:dyDescent="0.25">
      <c r="A3374" s="384" t="s">
        <v>5378</v>
      </c>
      <c r="B3374" s="342" t="s">
        <v>475</v>
      </c>
      <c r="D3374" s="349" t="str">
        <f t="shared" ref="D3374" si="1587">IF(C3374="", "", C3374)</f>
        <v/>
      </c>
      <c r="E3374" s="211">
        <f t="shared" si="1581"/>
        <v>18950903</v>
      </c>
      <c r="F3374" s="262">
        <v>13</v>
      </c>
      <c r="R3374" s="112" t="str">
        <f>IF(D3374="","", CONCATENATE("Update games set ", B3374, "= ",D3374," where game_id=", E3374))</f>
        <v/>
      </c>
      <c r="S3374" s="112" t="str">
        <f t="shared" si="1552"/>
        <v/>
      </c>
      <c r="T3374" s="112" t="str">
        <f t="shared" si="1553"/>
        <v/>
      </c>
      <c r="U3374" s="200" t="str">
        <f t="shared" si="1550"/>
        <v/>
      </c>
      <c r="V3374" s="112" t="str">
        <f t="shared" si="1554"/>
        <v/>
      </c>
      <c r="W3374" s="415" t="str">
        <f t="shared" si="1555"/>
        <v/>
      </c>
      <c r="Y3374" s="65" t="str">
        <f t="shared" si="1563"/>
        <v/>
      </c>
      <c r="Z3374" s="65" t="str">
        <f t="shared" si="1564"/>
        <v/>
      </c>
      <c r="AA3374" s="65" t="str">
        <f t="shared" si="1565"/>
        <v/>
      </c>
      <c r="AB3374" s="65" t="str">
        <f t="shared" si="1566"/>
        <v/>
      </c>
      <c r="AC3374" s="65" t="str">
        <f t="shared" si="1567"/>
        <v/>
      </c>
      <c r="AH3374" s="65" t="str">
        <f t="shared" si="1539"/>
        <v>1891121213</v>
      </c>
      <c r="AI3374" s="65">
        <v>18911212</v>
      </c>
      <c r="AJ3374" s="65" t="s">
        <v>5369</v>
      </c>
      <c r="AK3374" s="65">
        <v>13</v>
      </c>
      <c r="AL3374" s="65" t="s">
        <v>653</v>
      </c>
      <c r="AN3374" s="65" t="str">
        <f t="shared" si="1551"/>
        <v/>
      </c>
    </row>
    <row r="3375" spans="1:40" ht="16.8" customHeight="1" x14ac:dyDescent="0.25">
      <c r="A3375" s="384" t="s">
        <v>5378</v>
      </c>
      <c r="B3375" s="342" t="s">
        <v>20</v>
      </c>
      <c r="D3375" s="350" t="str">
        <f t="shared" ref="D3375:D3376" si="1588">IF(C3375="", "", CONCATENATE("'", C3375,"'"))</f>
        <v/>
      </c>
      <c r="E3375" s="211">
        <f t="shared" si="1581"/>
        <v>18950903</v>
      </c>
      <c r="F3375" s="262">
        <v>14</v>
      </c>
      <c r="R3375" s="112" t="str">
        <f>IF(D3375="","", CONCATENATE("Update games set ", B3375, "= ",D3375," where game_id=", E3375))</f>
        <v/>
      </c>
      <c r="S3375" s="112" t="str">
        <f t="shared" si="1552"/>
        <v/>
      </c>
      <c r="T3375" s="112" t="str">
        <f t="shared" si="1553"/>
        <v/>
      </c>
      <c r="U3375" s="200" t="str">
        <f t="shared" si="1550"/>
        <v/>
      </c>
      <c r="V3375" s="112" t="str">
        <f t="shared" si="1554"/>
        <v/>
      </c>
      <c r="W3375" s="415" t="str">
        <f t="shared" si="1555"/>
        <v/>
      </c>
      <c r="Y3375" s="65" t="str">
        <f t="shared" si="1563"/>
        <v/>
      </c>
      <c r="Z3375" s="65" t="str">
        <f t="shared" si="1564"/>
        <v/>
      </c>
      <c r="AA3375" s="65" t="str">
        <f t="shared" si="1565"/>
        <v/>
      </c>
      <c r="AB3375" s="65" t="str">
        <f t="shared" si="1566"/>
        <v/>
      </c>
      <c r="AC3375" s="65" t="str">
        <f t="shared" si="1567"/>
        <v/>
      </c>
      <c r="AH3375" s="65" t="str">
        <f t="shared" si="1539"/>
        <v>1891121214</v>
      </c>
      <c r="AI3375" s="65">
        <v>18911212</v>
      </c>
      <c r="AJ3375" s="65" t="s">
        <v>5369</v>
      </c>
      <c r="AK3375" s="65">
        <v>14</v>
      </c>
      <c r="AL3375" s="65" t="s">
        <v>653</v>
      </c>
      <c r="AN3375" s="65" t="str">
        <f t="shared" si="1551"/>
        <v/>
      </c>
    </row>
    <row r="3376" spans="1:40" ht="16.8" customHeight="1" x14ac:dyDescent="0.25">
      <c r="A3376" s="384" t="s">
        <v>5378</v>
      </c>
      <c r="B3376" s="342" t="s">
        <v>4882</v>
      </c>
      <c r="C3376" s="342" t="str">
        <f>IF(C3375="", "", C3375)</f>
        <v/>
      </c>
      <c r="D3376" s="350" t="str">
        <f t="shared" si="1588"/>
        <v/>
      </c>
      <c r="E3376" s="211">
        <f t="shared" si="1581"/>
        <v>18950903</v>
      </c>
      <c r="F3376" s="262">
        <v>15</v>
      </c>
      <c r="R3376" s="112" t="str">
        <f>IF(D3376="","", CONCATENATE("Update games set ", B3376, "= ",D3376," where game_id=", E3376))</f>
        <v/>
      </c>
      <c r="S3376" s="112" t="str">
        <f t="shared" si="1552"/>
        <v/>
      </c>
      <c r="T3376" s="112" t="str">
        <f t="shared" si="1553"/>
        <v/>
      </c>
      <c r="U3376" s="200" t="str">
        <f t="shared" si="1550"/>
        <v/>
      </c>
      <c r="V3376" s="112" t="str">
        <f t="shared" si="1554"/>
        <v/>
      </c>
      <c r="W3376" s="415" t="str">
        <f t="shared" si="1555"/>
        <v/>
      </c>
      <c r="Y3376" s="65" t="str">
        <f t="shared" si="1563"/>
        <v/>
      </c>
      <c r="Z3376" s="65" t="str">
        <f t="shared" si="1564"/>
        <v/>
      </c>
      <c r="AA3376" s="65" t="str">
        <f t="shared" si="1565"/>
        <v/>
      </c>
      <c r="AB3376" s="65" t="str">
        <f t="shared" si="1566"/>
        <v/>
      </c>
      <c r="AC3376" s="65" t="str">
        <f t="shared" si="1567"/>
        <v/>
      </c>
      <c r="AH3376" s="65" t="str">
        <f t="shared" si="1539"/>
        <v>1891121215</v>
      </c>
      <c r="AI3376" s="65">
        <v>18911212</v>
      </c>
      <c r="AJ3376" s="65" t="s">
        <v>5369</v>
      </c>
      <c r="AK3376" s="65">
        <v>15</v>
      </c>
      <c r="AL3376" s="65" t="s">
        <v>653</v>
      </c>
      <c r="AN3376" s="65" t="str">
        <f t="shared" si="1551"/>
        <v/>
      </c>
    </row>
    <row r="3377" spans="1:40" s="126" customFormat="1" ht="16.8" customHeight="1" thickBot="1" x14ac:dyDescent="0.3">
      <c r="A3377" s="384" t="s">
        <v>5378</v>
      </c>
      <c r="B3377" s="116" t="s">
        <v>115</v>
      </c>
      <c r="C3377" s="352"/>
      <c r="D3377" s="370" t="str">
        <f t="shared" ref="D3377" si="1589">IF(MID(E3377,5,2)*1&gt;6,_xlfn.CONCAT("'",LEFT(E3377,4),"-",MID(E3377,3,2)+1,"'"),_xlfn.CONCAT("'",LEFT(E3377,4)-1,"-",MID(E3377,3,2),"'"))</f>
        <v>'1895-96'</v>
      </c>
      <c r="E3377" s="214">
        <f t="shared" si="1581"/>
        <v>18950903</v>
      </c>
      <c r="F3377" s="266">
        <v>16</v>
      </c>
      <c r="G3377" s="343"/>
      <c r="H3377" s="343"/>
      <c r="I3377" s="267"/>
      <c r="J3377" s="214"/>
      <c r="K3377" s="266"/>
      <c r="L3377" s="266"/>
      <c r="M3377" s="266"/>
      <c r="N3377" s="419"/>
      <c r="O3377" s="343"/>
      <c r="P3377" s="343"/>
      <c r="Q3377" s="346"/>
      <c r="R3377" s="112" t="str">
        <f>IF(D3377="","", CONCATENATE("Update games set ", B3377, "= ",D3377," where game_id=", E3377))</f>
        <v>Update games set Season= '1895-96' where game_id=18950903</v>
      </c>
      <c r="S3377" s="112" t="str">
        <f t="shared" si="1552"/>
        <v/>
      </c>
      <c r="T3377" s="112" t="str">
        <f t="shared" si="1553"/>
        <v/>
      </c>
      <c r="U3377" s="200" t="str">
        <f t="shared" si="1550"/>
        <v/>
      </c>
      <c r="V3377" s="112" t="str">
        <f t="shared" si="1554"/>
        <v/>
      </c>
      <c r="W3377" s="415" t="str">
        <f t="shared" si="1555"/>
        <v/>
      </c>
      <c r="X3377" s="240"/>
      <c r="Y3377" s="65" t="str">
        <f t="shared" si="1563"/>
        <v/>
      </c>
      <c r="Z3377" s="65" t="str">
        <f t="shared" si="1564"/>
        <v/>
      </c>
      <c r="AA3377" s="65" t="str">
        <f t="shared" si="1565"/>
        <v/>
      </c>
      <c r="AB3377" s="65" t="str">
        <f t="shared" si="1566"/>
        <v/>
      </c>
      <c r="AC3377" s="65" t="str">
        <f t="shared" si="1567"/>
        <v/>
      </c>
      <c r="AH3377" s="65" t="str">
        <f t="shared" si="1539"/>
        <v>1891121216</v>
      </c>
      <c r="AI3377" s="126">
        <v>18911212</v>
      </c>
      <c r="AJ3377" s="126" t="s">
        <v>5369</v>
      </c>
      <c r="AK3377" s="126">
        <v>16</v>
      </c>
      <c r="AL3377" s="126" t="s">
        <v>653</v>
      </c>
      <c r="AN3377" s="65" t="str">
        <f t="shared" si="1551"/>
        <v/>
      </c>
    </row>
    <row r="3378" spans="1:40" ht="15" thickTop="1" x14ac:dyDescent="0.25">
      <c r="A3378" s="384" t="s">
        <v>5378</v>
      </c>
      <c r="B3378" s="341" t="s">
        <v>22</v>
      </c>
      <c r="C3378" s="341" t="s">
        <v>163</v>
      </c>
      <c r="D3378" s="341" t="str">
        <f t="shared" ref="D3378:D3381" si="1590">IF(C3378="", "", CONCATENATE("'", C3378,"'"))</f>
        <v>'Notts County'</v>
      </c>
      <c r="E3378" s="211">
        <v>18950330</v>
      </c>
      <c r="F3378" s="262">
        <v>1</v>
      </c>
      <c r="H3378" s="212"/>
      <c r="R3378" s="112" t="str">
        <f>IF(D3378="","", CONCATENATE("Update games set ", B3378, "= ",D3378," where game_id=", E3378))</f>
        <v>Update games set Opponent= 'Notts County' where game_id=18950330</v>
      </c>
      <c r="S3378" s="112" t="str">
        <f t="shared" si="1552"/>
        <v/>
      </c>
      <c r="T3378" s="112" t="str">
        <f t="shared" si="1553"/>
        <v/>
      </c>
      <c r="U3378" s="200" t="str">
        <f t="shared" si="1550"/>
        <v/>
      </c>
      <c r="V3378" s="112" t="str">
        <f t="shared" si="1554"/>
        <v/>
      </c>
      <c r="W3378" s="415" t="str">
        <f t="shared" si="1555"/>
        <v/>
      </c>
      <c r="Y3378" s="65" t="str">
        <f t="shared" si="1563"/>
        <v/>
      </c>
      <c r="Z3378" s="65" t="str">
        <f t="shared" si="1564"/>
        <v/>
      </c>
      <c r="AA3378" s="65" t="str">
        <f t="shared" si="1565"/>
        <v/>
      </c>
      <c r="AB3378" s="65" t="str">
        <f t="shared" si="1566"/>
        <v/>
      </c>
      <c r="AC3378" s="65" t="str">
        <f t="shared" si="1567"/>
        <v/>
      </c>
      <c r="AH3378" s="65" t="str">
        <f t="shared" ref="AH3378:AH3441" si="1591">_xlfn.CONCAT(AI3378,AK3378)</f>
        <v>189112121</v>
      </c>
      <c r="AI3378" s="65">
        <v>18911212</v>
      </c>
      <c r="AJ3378" s="65" t="s">
        <v>5369</v>
      </c>
      <c r="AK3378" s="65">
        <v>1</v>
      </c>
      <c r="AL3378" s="65" t="s">
        <v>2039</v>
      </c>
      <c r="AN3378" s="65" t="str">
        <f t="shared" si="1551"/>
        <v>update games set source = 'The Nottingham Forest Football Scrapbook' where game_id = 18950330</v>
      </c>
    </row>
    <row r="3379" spans="1:40" ht="16.8" customHeight="1" x14ac:dyDescent="0.25">
      <c r="A3379" s="384" t="s">
        <v>5378</v>
      </c>
      <c r="B3379" s="342" t="s">
        <v>4979</v>
      </c>
      <c r="C3379" s="342" t="str">
        <f>IF(C3378="", "", C3378)</f>
        <v>Notts County</v>
      </c>
      <c r="D3379" s="350" t="str">
        <f t="shared" si="1590"/>
        <v>'Notts County'</v>
      </c>
      <c r="E3379" s="211">
        <f>E3378</f>
        <v>18950330</v>
      </c>
      <c r="F3379" s="262">
        <v>2</v>
      </c>
      <c r="R3379" s="112" t="str">
        <f>IF(D3379="","", CONCATENATE("Update games set ", B3379, "= ",D3379," where game_id=", E3379))</f>
        <v>Update games set Opp_parent= 'Notts County' where game_id=18950330</v>
      </c>
      <c r="S3379" s="112" t="str">
        <f t="shared" si="1552"/>
        <v/>
      </c>
      <c r="T3379" s="112" t="str">
        <f t="shared" si="1553"/>
        <v/>
      </c>
      <c r="U3379" s="200" t="str">
        <f t="shared" si="1550"/>
        <v/>
      </c>
      <c r="V3379" s="112" t="str">
        <f t="shared" si="1554"/>
        <v/>
      </c>
      <c r="W3379" s="415" t="str">
        <f t="shared" si="1555"/>
        <v/>
      </c>
      <c r="Y3379" s="65" t="str">
        <f t="shared" si="1563"/>
        <v/>
      </c>
      <c r="Z3379" s="65" t="str">
        <f t="shared" si="1564"/>
        <v/>
      </c>
      <c r="AA3379" s="65" t="str">
        <f t="shared" si="1565"/>
        <v/>
      </c>
      <c r="AB3379" s="65" t="str">
        <f t="shared" si="1566"/>
        <v/>
      </c>
      <c r="AC3379" s="65" t="str">
        <f t="shared" si="1567"/>
        <v/>
      </c>
      <c r="AH3379" s="65" t="str">
        <f t="shared" si="1591"/>
        <v>189112122</v>
      </c>
      <c r="AI3379" s="65">
        <v>18911212</v>
      </c>
      <c r="AJ3379" s="65" t="s">
        <v>5369</v>
      </c>
      <c r="AK3379" s="65">
        <v>2</v>
      </c>
      <c r="AL3379" s="65" t="s">
        <v>3572</v>
      </c>
      <c r="AN3379" s="65" t="str">
        <f t="shared" si="1551"/>
        <v/>
      </c>
    </row>
    <row r="3380" spans="1:40" ht="16.8" customHeight="1" x14ac:dyDescent="0.25">
      <c r="A3380" s="384" t="s">
        <v>5378</v>
      </c>
      <c r="B3380" s="342" t="s">
        <v>2653</v>
      </c>
      <c r="C3380" s="342" t="s">
        <v>5390</v>
      </c>
      <c r="D3380" s="350" t="str">
        <f t="shared" si="1590"/>
        <v>'United Counties League'</v>
      </c>
      <c r="E3380" s="211">
        <f t="shared" ref="E3380:E3393" si="1592">E3379</f>
        <v>18950330</v>
      </c>
      <c r="F3380" s="262">
        <v>3</v>
      </c>
      <c r="R3380" s="112" t="str">
        <f>IF(D3380="","", CONCATENATE("Update games set ", B3380, "= ",D3380," where game_id=", E3380))</f>
        <v>Update games set Game_type= 'United Counties League' where game_id=18950330</v>
      </c>
      <c r="S3380" s="112" t="str">
        <f t="shared" si="1552"/>
        <v/>
      </c>
      <c r="T3380" s="112" t="str">
        <f t="shared" si="1553"/>
        <v/>
      </c>
      <c r="U3380" s="200" t="str">
        <f t="shared" si="1550"/>
        <v/>
      </c>
      <c r="V3380" s="112" t="str">
        <f t="shared" si="1554"/>
        <v/>
      </c>
      <c r="W3380" s="415" t="str">
        <f t="shared" si="1555"/>
        <v/>
      </c>
      <c r="Y3380" s="65" t="str">
        <f t="shared" si="1563"/>
        <v/>
      </c>
      <c r="Z3380" s="65" t="str">
        <f t="shared" si="1564"/>
        <v/>
      </c>
      <c r="AA3380" s="65" t="str">
        <f t="shared" si="1565"/>
        <v/>
      </c>
      <c r="AB3380" s="65" t="str">
        <f t="shared" si="1566"/>
        <v/>
      </c>
      <c r="AC3380" s="65" t="str">
        <f t="shared" si="1567"/>
        <v/>
      </c>
      <c r="AH3380" s="65" t="str">
        <f t="shared" si="1591"/>
        <v>189112123</v>
      </c>
      <c r="AI3380" s="65">
        <v>18911212</v>
      </c>
      <c r="AJ3380" s="65" t="s">
        <v>5369</v>
      </c>
      <c r="AK3380" s="65">
        <v>3</v>
      </c>
      <c r="AL3380" s="65" t="s">
        <v>3596</v>
      </c>
      <c r="AN3380" s="65" t="str">
        <f t="shared" si="1551"/>
        <v/>
      </c>
    </row>
    <row r="3381" spans="1:40" ht="16.8" customHeight="1" x14ac:dyDescent="0.25">
      <c r="A3381" s="384" t="s">
        <v>5378</v>
      </c>
      <c r="B3381" s="342" t="s">
        <v>4978</v>
      </c>
      <c r="C3381" s="342" t="s">
        <v>0</v>
      </c>
      <c r="D3381" s="350" t="str">
        <f t="shared" si="1590"/>
        <v>'A'</v>
      </c>
      <c r="E3381" s="211">
        <f t="shared" si="1592"/>
        <v>18950330</v>
      </c>
      <c r="F3381" s="262">
        <v>4</v>
      </c>
      <c r="R3381" s="112" t="str">
        <f>IF(D3381="","", CONCATENATE("Update games set ", B3381, "= ",D3381," where game_id=", E3381))</f>
        <v>Update games set HAN= 'A' where game_id=18950330</v>
      </c>
      <c r="S3381" s="112" t="str">
        <f t="shared" si="1552"/>
        <v/>
      </c>
      <c r="T3381" s="112" t="str">
        <f t="shared" si="1553"/>
        <v/>
      </c>
      <c r="U3381" s="200" t="str">
        <f t="shared" si="1550"/>
        <v/>
      </c>
      <c r="V3381" s="112" t="str">
        <f t="shared" si="1554"/>
        <v/>
      </c>
      <c r="W3381" s="415" t="str">
        <f t="shared" si="1555"/>
        <v/>
      </c>
      <c r="Y3381" s="65" t="str">
        <f t="shared" si="1563"/>
        <v/>
      </c>
      <c r="Z3381" s="65" t="str">
        <f t="shared" si="1564"/>
        <v/>
      </c>
      <c r="AA3381" s="65" t="str">
        <f t="shared" si="1565"/>
        <v/>
      </c>
      <c r="AB3381" s="65" t="str">
        <f t="shared" si="1566"/>
        <v/>
      </c>
      <c r="AC3381" s="65" t="str">
        <f t="shared" si="1567"/>
        <v/>
      </c>
      <c r="AH3381" s="65" t="str">
        <f t="shared" si="1591"/>
        <v>189112124</v>
      </c>
      <c r="AI3381" s="65">
        <v>18911212</v>
      </c>
      <c r="AJ3381" s="65" t="s">
        <v>5369</v>
      </c>
      <c r="AK3381" s="65">
        <v>4</v>
      </c>
      <c r="AL3381" s="65" t="s">
        <v>3252</v>
      </c>
      <c r="AN3381" s="65" t="str">
        <f t="shared" si="1551"/>
        <v/>
      </c>
    </row>
    <row r="3382" spans="1:40" ht="16.8" customHeight="1" x14ac:dyDescent="0.25">
      <c r="A3382" s="384" t="s">
        <v>5378</v>
      </c>
      <c r="B3382" s="342" t="s">
        <v>5</v>
      </c>
      <c r="C3382" s="342">
        <v>3</v>
      </c>
      <c r="D3382" s="349">
        <f t="shared" ref="D3382:D3383" si="1593">IF(C3382="", "", C3382)</f>
        <v>3</v>
      </c>
      <c r="E3382" s="211">
        <f t="shared" si="1592"/>
        <v>18950330</v>
      </c>
      <c r="F3382" s="262">
        <v>5</v>
      </c>
      <c r="R3382" s="112" t="str">
        <f>IF(D3382="","", CONCATENATE("Update games set ", B3382, "= ",D3382," where game_id=", E3382))</f>
        <v>Update games set F= 3 where game_id=18950330</v>
      </c>
      <c r="S3382" s="112" t="str">
        <f t="shared" si="1552"/>
        <v/>
      </c>
      <c r="T3382" s="112" t="str">
        <f t="shared" si="1553"/>
        <v/>
      </c>
      <c r="U3382" s="200" t="str">
        <f t="shared" si="1550"/>
        <v/>
      </c>
      <c r="V3382" s="112" t="str">
        <f t="shared" si="1554"/>
        <v/>
      </c>
      <c r="W3382" s="415" t="str">
        <f t="shared" si="1555"/>
        <v/>
      </c>
      <c r="Y3382" s="65" t="str">
        <f t="shared" si="1563"/>
        <v/>
      </c>
      <c r="Z3382" s="65" t="str">
        <f t="shared" si="1564"/>
        <v/>
      </c>
      <c r="AA3382" s="65" t="str">
        <f t="shared" si="1565"/>
        <v/>
      </c>
      <c r="AB3382" s="65" t="str">
        <f t="shared" si="1566"/>
        <v/>
      </c>
      <c r="AC3382" s="65" t="str">
        <f t="shared" si="1567"/>
        <v/>
      </c>
      <c r="AH3382" s="65" t="str">
        <f t="shared" si="1591"/>
        <v>189112125</v>
      </c>
      <c r="AI3382" s="65">
        <v>18911212</v>
      </c>
      <c r="AJ3382" s="65" t="s">
        <v>5369</v>
      </c>
      <c r="AK3382" s="65">
        <v>5</v>
      </c>
      <c r="AL3382" s="65" t="s">
        <v>3590</v>
      </c>
      <c r="AN3382" s="65" t="str">
        <f t="shared" si="1551"/>
        <v/>
      </c>
    </row>
    <row r="3383" spans="1:40" ht="16.8" customHeight="1" x14ac:dyDescent="0.25">
      <c r="A3383" s="384" t="s">
        <v>5378</v>
      </c>
      <c r="B3383" s="342" t="s">
        <v>0</v>
      </c>
      <c r="C3383" s="342">
        <v>0</v>
      </c>
      <c r="D3383" s="349">
        <f t="shared" si="1593"/>
        <v>0</v>
      </c>
      <c r="E3383" s="211">
        <f t="shared" si="1592"/>
        <v>18950330</v>
      </c>
      <c r="F3383" s="262">
        <v>6</v>
      </c>
      <c r="R3383" s="112" t="str">
        <f>IF(D3383="","", CONCATENATE("Update games set ", B3383, "= ",D3383," where game_id=", E3383))</f>
        <v>Update games set A= 0 where game_id=18950330</v>
      </c>
      <c r="S3383" s="112" t="str">
        <f t="shared" si="1552"/>
        <v/>
      </c>
      <c r="T3383" s="112" t="str">
        <f t="shared" si="1553"/>
        <v/>
      </c>
      <c r="U3383" s="200" t="str">
        <f t="shared" si="1550"/>
        <v/>
      </c>
      <c r="V3383" s="112" t="str">
        <f t="shared" si="1554"/>
        <v/>
      </c>
      <c r="W3383" s="415" t="str">
        <f t="shared" si="1555"/>
        <v/>
      </c>
      <c r="Y3383" s="65" t="str">
        <f t="shared" si="1563"/>
        <v/>
      </c>
      <c r="Z3383" s="65" t="str">
        <f t="shared" si="1564"/>
        <v/>
      </c>
      <c r="AA3383" s="65" t="str">
        <f t="shared" si="1565"/>
        <v/>
      </c>
      <c r="AB3383" s="65" t="str">
        <f t="shared" si="1566"/>
        <v/>
      </c>
      <c r="AC3383" s="65" t="str">
        <f t="shared" si="1567"/>
        <v/>
      </c>
      <c r="AH3383" s="65" t="str">
        <f t="shared" si="1591"/>
        <v>189112126</v>
      </c>
      <c r="AI3383" s="65">
        <v>18911212</v>
      </c>
      <c r="AJ3383" s="65" t="s">
        <v>5369</v>
      </c>
      <c r="AK3383" s="65">
        <v>6</v>
      </c>
      <c r="AL3383" s="65" t="s">
        <v>3468</v>
      </c>
      <c r="AN3383" s="65" t="str">
        <f t="shared" si="1551"/>
        <v/>
      </c>
    </row>
    <row r="3384" spans="1:40" ht="16.8" customHeight="1" x14ac:dyDescent="0.25">
      <c r="A3384" s="384" t="s">
        <v>5378</v>
      </c>
      <c r="B3384" s="342" t="s">
        <v>23</v>
      </c>
      <c r="D3384" s="334" t="str">
        <f t="shared" ref="D3384" si="1594">IF(C3384="",IF(D3382&gt;D3383,"'W'",IF(D3382=D3383,"'D'","'L'")),_xlfn.CONCAT("'",C3384,"'"))</f>
        <v>'W'</v>
      </c>
      <c r="E3384" s="211">
        <f t="shared" si="1592"/>
        <v>18950330</v>
      </c>
      <c r="F3384" s="262">
        <v>7</v>
      </c>
      <c r="R3384" s="112" t="str">
        <f>IF(D3384="","", CONCATENATE("Update games set ", B3384, "= ",D3384," where game_id=", E3384))</f>
        <v>Update games set Result= 'W' where game_id=18950330</v>
      </c>
      <c r="S3384" s="112" t="str">
        <f t="shared" si="1552"/>
        <v/>
      </c>
      <c r="T3384" s="112" t="str">
        <f t="shared" si="1553"/>
        <v/>
      </c>
      <c r="U3384" s="200" t="str">
        <f t="shared" si="1550"/>
        <v/>
      </c>
      <c r="V3384" s="112" t="str">
        <f t="shared" si="1554"/>
        <v/>
      </c>
      <c r="W3384" s="415" t="str">
        <f t="shared" si="1555"/>
        <v/>
      </c>
      <c r="Y3384" s="65" t="str">
        <f t="shared" si="1563"/>
        <v/>
      </c>
      <c r="Z3384" s="65" t="str">
        <f t="shared" si="1564"/>
        <v/>
      </c>
      <c r="AA3384" s="65" t="str">
        <f t="shared" si="1565"/>
        <v/>
      </c>
      <c r="AB3384" s="65" t="str">
        <f t="shared" si="1566"/>
        <v/>
      </c>
      <c r="AC3384" s="65" t="str">
        <f t="shared" si="1567"/>
        <v/>
      </c>
      <c r="AH3384" s="65" t="str">
        <f t="shared" si="1591"/>
        <v>189112127</v>
      </c>
      <c r="AI3384" s="65">
        <v>18911212</v>
      </c>
      <c r="AJ3384" s="65" t="s">
        <v>5369</v>
      </c>
      <c r="AK3384" s="65">
        <v>7</v>
      </c>
      <c r="AL3384" s="65" t="s">
        <v>3435</v>
      </c>
      <c r="AN3384" s="65" t="str">
        <f t="shared" si="1551"/>
        <v/>
      </c>
    </row>
    <row r="3385" spans="1:40" ht="16.8" customHeight="1" x14ac:dyDescent="0.25">
      <c r="A3385" s="384" t="s">
        <v>5378</v>
      </c>
      <c r="B3385" s="342" t="s">
        <v>768</v>
      </c>
      <c r="D3385" s="349" t="str">
        <f t="shared" ref="D3385:D3386" si="1595">IF(C3385="", "", C3385)</f>
        <v/>
      </c>
      <c r="E3385" s="211">
        <f t="shared" si="1592"/>
        <v>18950330</v>
      </c>
      <c r="F3385" s="262">
        <v>8</v>
      </c>
      <c r="R3385" s="112" t="str">
        <f>IF(D3385="","", CONCATENATE("Update games set ", B3385, "= ",D3385," where game_id=", E3385))</f>
        <v/>
      </c>
      <c r="S3385" s="112" t="str">
        <f t="shared" si="1552"/>
        <v/>
      </c>
      <c r="T3385" s="112" t="str">
        <f t="shared" si="1553"/>
        <v/>
      </c>
      <c r="U3385" s="200" t="str">
        <f t="shared" si="1550"/>
        <v/>
      </c>
      <c r="V3385" s="112" t="str">
        <f t="shared" si="1554"/>
        <v/>
      </c>
      <c r="W3385" s="415" t="str">
        <f t="shared" si="1555"/>
        <v/>
      </c>
      <c r="Y3385" s="65" t="str">
        <f t="shared" si="1563"/>
        <v/>
      </c>
      <c r="Z3385" s="65" t="str">
        <f t="shared" si="1564"/>
        <v/>
      </c>
      <c r="AA3385" s="65" t="str">
        <f t="shared" si="1565"/>
        <v/>
      </c>
      <c r="AB3385" s="65" t="str">
        <f t="shared" si="1566"/>
        <v/>
      </c>
      <c r="AC3385" s="65" t="str">
        <f t="shared" si="1567"/>
        <v/>
      </c>
      <c r="AH3385" s="65" t="str">
        <f t="shared" si="1591"/>
        <v>189112128</v>
      </c>
      <c r="AI3385" s="65">
        <v>18911212</v>
      </c>
      <c r="AJ3385" s="65" t="s">
        <v>5369</v>
      </c>
      <c r="AK3385" s="65">
        <v>8</v>
      </c>
      <c r="AL3385" s="65" t="s">
        <v>3653</v>
      </c>
      <c r="AN3385" s="65" t="str">
        <f t="shared" si="1551"/>
        <v/>
      </c>
    </row>
    <row r="3386" spans="1:40" ht="16.8" customHeight="1" x14ac:dyDescent="0.25">
      <c r="A3386" s="384" t="s">
        <v>5378</v>
      </c>
      <c r="B3386" s="342" t="s">
        <v>766</v>
      </c>
      <c r="D3386" s="349" t="str">
        <f t="shared" si="1595"/>
        <v/>
      </c>
      <c r="E3386" s="211">
        <f t="shared" si="1592"/>
        <v>18950330</v>
      </c>
      <c r="F3386" s="262">
        <v>9</v>
      </c>
      <c r="G3386" s="194"/>
      <c r="H3386" s="194"/>
      <c r="N3386" s="417"/>
      <c r="O3386" s="194"/>
      <c r="P3386" s="194"/>
      <c r="R3386" s="112" t="str">
        <f>IF(D3386="","", CONCATENATE("Update games set ", B3386, "= ",D3386," where game_id=", E3386))</f>
        <v/>
      </c>
      <c r="S3386" s="112" t="str">
        <f t="shared" si="1552"/>
        <v/>
      </c>
      <c r="T3386" s="112" t="str">
        <f t="shared" si="1553"/>
        <v/>
      </c>
      <c r="U3386" s="200" t="str">
        <f t="shared" si="1550"/>
        <v/>
      </c>
      <c r="V3386" s="112" t="str">
        <f t="shared" si="1554"/>
        <v/>
      </c>
      <c r="W3386" s="415" t="str">
        <f t="shared" si="1555"/>
        <v/>
      </c>
      <c r="Y3386" s="65" t="str">
        <f t="shared" si="1563"/>
        <v/>
      </c>
      <c r="Z3386" s="65" t="str">
        <f t="shared" si="1564"/>
        <v/>
      </c>
      <c r="AA3386" s="65" t="str">
        <f t="shared" si="1565"/>
        <v/>
      </c>
      <c r="AB3386" s="65" t="str">
        <f t="shared" si="1566"/>
        <v/>
      </c>
      <c r="AC3386" s="65" t="str">
        <f t="shared" si="1567"/>
        <v/>
      </c>
      <c r="AH3386" s="65" t="str">
        <f t="shared" si="1591"/>
        <v>189112129</v>
      </c>
      <c r="AI3386" s="65">
        <v>18911212</v>
      </c>
      <c r="AJ3386" s="65" t="s">
        <v>5369</v>
      </c>
      <c r="AK3386" s="65">
        <v>9</v>
      </c>
      <c r="AL3386" s="65" t="s">
        <v>2943</v>
      </c>
      <c r="AN3386" s="65" t="str">
        <f t="shared" si="1551"/>
        <v/>
      </c>
    </row>
    <row r="3387" spans="1:40" ht="16.8" customHeight="1" x14ac:dyDescent="0.25">
      <c r="A3387" s="384" t="s">
        <v>5378</v>
      </c>
      <c r="B3387" s="342" t="s">
        <v>753</v>
      </c>
      <c r="C3387" s="351"/>
      <c r="D3387" s="350" t="str">
        <f t="shared" ref="D3387" si="1596">IF(C3387="", "", CONCATENATE("'", C3387,"'"))</f>
        <v/>
      </c>
      <c r="E3387" s="211">
        <f t="shared" si="1592"/>
        <v>18950330</v>
      </c>
      <c r="F3387" s="262">
        <v>10</v>
      </c>
      <c r="G3387" s="194"/>
      <c r="N3387" s="417"/>
      <c r="O3387" s="194"/>
      <c r="P3387" s="194"/>
      <c r="R3387" s="112" t="str">
        <f>IF(D3387="","", CONCATENATE("Update games set ", B3387, "= ",D3387," where game_id=", E3387))</f>
        <v/>
      </c>
      <c r="S3387" s="112" t="str">
        <f t="shared" si="1552"/>
        <v/>
      </c>
      <c r="T3387" s="112" t="str">
        <f t="shared" si="1553"/>
        <v/>
      </c>
      <c r="U3387" s="200" t="str">
        <f t="shared" si="1550"/>
        <v/>
      </c>
      <c r="V3387" s="112" t="str">
        <f t="shared" si="1554"/>
        <v/>
      </c>
      <c r="W3387" s="415" t="str">
        <f t="shared" si="1555"/>
        <v/>
      </c>
      <c r="Y3387" s="65" t="str">
        <f t="shared" si="1563"/>
        <v/>
      </c>
      <c r="Z3387" s="65" t="str">
        <f t="shared" si="1564"/>
        <v/>
      </c>
      <c r="AA3387" s="65" t="str">
        <f t="shared" si="1565"/>
        <v/>
      </c>
      <c r="AB3387" s="65" t="str">
        <f t="shared" si="1566"/>
        <v/>
      </c>
      <c r="AC3387" s="65" t="str">
        <f t="shared" si="1567"/>
        <v/>
      </c>
      <c r="AH3387" s="65" t="str">
        <f t="shared" si="1591"/>
        <v>1891121210</v>
      </c>
      <c r="AI3387" s="65">
        <v>18911212</v>
      </c>
      <c r="AJ3387" s="65" t="s">
        <v>5369</v>
      </c>
      <c r="AK3387" s="65">
        <v>10</v>
      </c>
      <c r="AL3387" s="65" t="s">
        <v>3632</v>
      </c>
      <c r="AN3387" s="65" t="str">
        <f t="shared" si="1551"/>
        <v/>
      </c>
    </row>
    <row r="3388" spans="1:40" ht="16.8" customHeight="1" x14ac:dyDescent="0.25">
      <c r="A3388" s="384" t="s">
        <v>5378</v>
      </c>
      <c r="B3388" s="342" t="s">
        <v>746</v>
      </c>
      <c r="C3388" s="351" t="s">
        <v>5062</v>
      </c>
      <c r="D3388" s="334" t="str">
        <f>CONCATENATE("'", LEFT(E3388,4),"-",MID(E3388,5,2),"-", MID(E3388,7,2), " ", C3388,"'")</f>
        <v>'1895-03-30 15:00'</v>
      </c>
      <c r="E3388" s="211">
        <f t="shared" si="1592"/>
        <v>18950330</v>
      </c>
      <c r="F3388" s="262">
        <v>11</v>
      </c>
      <c r="R3388" s="112" t="str">
        <f>IF(D3388="","", CONCATENATE("Update games set ", B3388, "= ",D3388," where game_id=", E3388))</f>
        <v>Update games set Game_date= '1895-03-30 15:00' where game_id=18950330</v>
      </c>
      <c r="S3388" s="112" t="str">
        <f t="shared" si="1552"/>
        <v/>
      </c>
      <c r="T3388" s="112" t="str">
        <f t="shared" si="1553"/>
        <v/>
      </c>
      <c r="U3388" s="200" t="str">
        <f t="shared" si="1550"/>
        <v/>
      </c>
      <c r="V3388" s="112" t="str">
        <f t="shared" si="1554"/>
        <v/>
      </c>
      <c r="W3388" s="415" t="str">
        <f t="shared" si="1555"/>
        <v/>
      </c>
      <c r="Y3388" s="65" t="str">
        <f t="shared" si="1563"/>
        <v/>
      </c>
      <c r="Z3388" s="65" t="str">
        <f t="shared" si="1564"/>
        <v/>
      </c>
      <c r="AA3388" s="65" t="str">
        <f t="shared" si="1565"/>
        <v/>
      </c>
      <c r="AB3388" s="65" t="str">
        <f t="shared" si="1566"/>
        <v/>
      </c>
      <c r="AC3388" s="65" t="str">
        <f t="shared" si="1567"/>
        <v/>
      </c>
      <c r="AH3388" s="65" t="str">
        <f t="shared" si="1591"/>
        <v>1891121211</v>
      </c>
      <c r="AI3388" s="65">
        <v>18911212</v>
      </c>
      <c r="AJ3388" s="65" t="s">
        <v>5369</v>
      </c>
      <c r="AK3388" s="65">
        <v>11</v>
      </c>
      <c r="AL3388" s="65" t="s">
        <v>3314</v>
      </c>
      <c r="AN3388" s="65" t="str">
        <f t="shared" si="1551"/>
        <v/>
      </c>
    </row>
    <row r="3389" spans="1:40" ht="16.8" customHeight="1" x14ac:dyDescent="0.25">
      <c r="A3389" s="384" t="s">
        <v>5378</v>
      </c>
      <c r="B3389" s="342" t="s">
        <v>25</v>
      </c>
      <c r="D3389" s="350" t="str">
        <f t="shared" ref="D3389" si="1597">IF(C3389="", "", CONCATENATE("'", C3389,"'"))</f>
        <v/>
      </c>
      <c r="E3389" s="211">
        <f t="shared" si="1592"/>
        <v>18950330</v>
      </c>
      <c r="F3389" s="262">
        <v>12</v>
      </c>
      <c r="G3389" s="212"/>
      <c r="H3389" s="212"/>
      <c r="N3389" s="416"/>
      <c r="O3389" s="212"/>
      <c r="P3389" s="212"/>
      <c r="R3389" s="112" t="str">
        <f>IF(D3389="","", CONCATENATE("Update games set ", B3389, "= ",D3389," where game_id=", E3389))</f>
        <v/>
      </c>
      <c r="S3389" s="112" t="str">
        <f t="shared" si="1552"/>
        <v/>
      </c>
      <c r="T3389" s="112" t="str">
        <f t="shared" si="1553"/>
        <v/>
      </c>
      <c r="U3389" s="200" t="str">
        <f t="shared" si="1550"/>
        <v/>
      </c>
      <c r="V3389" s="112" t="str">
        <f t="shared" si="1554"/>
        <v/>
      </c>
      <c r="W3389" s="415" t="str">
        <f t="shared" si="1555"/>
        <v/>
      </c>
      <c r="Y3389" s="65" t="str">
        <f t="shared" si="1563"/>
        <v/>
      </c>
      <c r="Z3389" s="65" t="str">
        <f t="shared" si="1564"/>
        <v/>
      </c>
      <c r="AA3389" s="65" t="str">
        <f t="shared" si="1565"/>
        <v/>
      </c>
      <c r="AB3389" s="65" t="str">
        <f t="shared" si="1566"/>
        <v/>
      </c>
      <c r="AC3389" s="65" t="str">
        <f t="shared" si="1567"/>
        <v/>
      </c>
      <c r="AH3389" s="65" t="str">
        <f t="shared" si="1591"/>
        <v>1891121212</v>
      </c>
      <c r="AI3389" s="65">
        <v>18911212</v>
      </c>
      <c r="AJ3389" s="65" t="s">
        <v>5369</v>
      </c>
      <c r="AK3389" s="65">
        <v>12</v>
      </c>
      <c r="AL3389" s="65" t="s">
        <v>653</v>
      </c>
      <c r="AN3389" s="65" t="str">
        <f t="shared" si="1551"/>
        <v/>
      </c>
    </row>
    <row r="3390" spans="1:40" ht="16.8" customHeight="1" x14ac:dyDescent="0.25">
      <c r="A3390" s="384" t="s">
        <v>5378</v>
      </c>
      <c r="B3390" s="342" t="s">
        <v>475</v>
      </c>
      <c r="D3390" s="349" t="str">
        <f t="shared" ref="D3390" si="1598">IF(C3390="", "", C3390)</f>
        <v/>
      </c>
      <c r="E3390" s="211">
        <f t="shared" si="1592"/>
        <v>18950330</v>
      </c>
      <c r="F3390" s="262">
        <v>13</v>
      </c>
      <c r="R3390" s="112" t="str">
        <f>IF(D3390="","", CONCATENATE("Update games set ", B3390, "= ",D3390," where game_id=", E3390))</f>
        <v/>
      </c>
      <c r="S3390" s="112" t="str">
        <f t="shared" si="1552"/>
        <v/>
      </c>
      <c r="T3390" s="112" t="str">
        <f t="shared" si="1553"/>
        <v/>
      </c>
      <c r="U3390" s="200" t="str">
        <f t="shared" si="1550"/>
        <v/>
      </c>
      <c r="V3390" s="112" t="str">
        <f t="shared" si="1554"/>
        <v/>
      </c>
      <c r="W3390" s="415" t="str">
        <f t="shared" si="1555"/>
        <v/>
      </c>
      <c r="Y3390" s="65" t="str">
        <f t="shared" si="1563"/>
        <v/>
      </c>
      <c r="Z3390" s="65" t="str">
        <f t="shared" si="1564"/>
        <v/>
      </c>
      <c r="AA3390" s="65" t="str">
        <f t="shared" si="1565"/>
        <v/>
      </c>
      <c r="AB3390" s="65" t="str">
        <f t="shared" si="1566"/>
        <v/>
      </c>
      <c r="AC3390" s="65" t="str">
        <f t="shared" si="1567"/>
        <v/>
      </c>
      <c r="AH3390" s="65" t="str">
        <f t="shared" si="1591"/>
        <v>1891121213</v>
      </c>
      <c r="AI3390" s="65">
        <v>18911212</v>
      </c>
      <c r="AJ3390" s="65" t="s">
        <v>5369</v>
      </c>
      <c r="AK3390" s="65">
        <v>13</v>
      </c>
      <c r="AL3390" s="65" t="s">
        <v>653</v>
      </c>
      <c r="AN3390" s="65" t="str">
        <f t="shared" si="1551"/>
        <v/>
      </c>
    </row>
    <row r="3391" spans="1:40" ht="16.8" customHeight="1" x14ac:dyDescent="0.25">
      <c r="A3391" s="384" t="s">
        <v>5378</v>
      </c>
      <c r="B3391" s="342" t="s">
        <v>20</v>
      </c>
      <c r="D3391" s="350" t="str">
        <f t="shared" ref="D3391:D3392" si="1599">IF(C3391="", "", CONCATENATE("'", C3391,"'"))</f>
        <v/>
      </c>
      <c r="E3391" s="211">
        <f t="shared" si="1592"/>
        <v>18950330</v>
      </c>
      <c r="F3391" s="262">
        <v>14</v>
      </c>
      <c r="R3391" s="112" t="str">
        <f>IF(D3391="","", CONCATENATE("Update games set ", B3391, "= ",D3391," where game_id=", E3391))</f>
        <v/>
      </c>
      <c r="S3391" s="112" t="str">
        <f t="shared" si="1552"/>
        <v/>
      </c>
      <c r="T3391" s="112" t="str">
        <f t="shared" si="1553"/>
        <v/>
      </c>
      <c r="U3391" s="200" t="str">
        <f t="shared" si="1550"/>
        <v/>
      </c>
      <c r="V3391" s="112" t="str">
        <f t="shared" si="1554"/>
        <v/>
      </c>
      <c r="W3391" s="415" t="str">
        <f t="shared" si="1555"/>
        <v/>
      </c>
      <c r="Y3391" s="65" t="str">
        <f t="shared" si="1563"/>
        <v/>
      </c>
      <c r="Z3391" s="65" t="str">
        <f t="shared" si="1564"/>
        <v/>
      </c>
      <c r="AA3391" s="65" t="str">
        <f t="shared" si="1565"/>
        <v/>
      </c>
      <c r="AB3391" s="65" t="str">
        <f t="shared" si="1566"/>
        <v/>
      </c>
      <c r="AC3391" s="65" t="str">
        <f t="shared" si="1567"/>
        <v/>
      </c>
      <c r="AH3391" s="65" t="str">
        <f t="shared" si="1591"/>
        <v>1891121214</v>
      </c>
      <c r="AI3391" s="65">
        <v>18911212</v>
      </c>
      <c r="AJ3391" s="65" t="s">
        <v>5369</v>
      </c>
      <c r="AK3391" s="65">
        <v>14</v>
      </c>
      <c r="AL3391" s="65" t="s">
        <v>653</v>
      </c>
      <c r="AN3391" s="65" t="str">
        <f t="shared" si="1551"/>
        <v/>
      </c>
    </row>
    <row r="3392" spans="1:40" ht="16.8" customHeight="1" x14ac:dyDescent="0.25">
      <c r="A3392" s="384" t="s">
        <v>5378</v>
      </c>
      <c r="B3392" s="342" t="s">
        <v>4882</v>
      </c>
      <c r="C3392" s="342" t="str">
        <f>IF(C3391="", "", C3391)</f>
        <v/>
      </c>
      <c r="D3392" s="350" t="str">
        <f t="shared" si="1599"/>
        <v/>
      </c>
      <c r="E3392" s="211">
        <f t="shared" si="1592"/>
        <v>18950330</v>
      </c>
      <c r="F3392" s="262">
        <v>15</v>
      </c>
      <c r="R3392" s="112" t="str">
        <f>IF(D3392="","", CONCATENATE("Update games set ", B3392, "= ",D3392," where game_id=", E3392))</f>
        <v/>
      </c>
      <c r="S3392" s="112" t="str">
        <f t="shared" si="1552"/>
        <v/>
      </c>
      <c r="T3392" s="112" t="str">
        <f t="shared" si="1553"/>
        <v/>
      </c>
      <c r="U3392" s="200" t="str">
        <f t="shared" si="1550"/>
        <v/>
      </c>
      <c r="V3392" s="112" t="str">
        <f t="shared" si="1554"/>
        <v/>
      </c>
      <c r="W3392" s="415" t="str">
        <f t="shared" si="1555"/>
        <v/>
      </c>
      <c r="Y3392" s="65" t="str">
        <f t="shared" si="1563"/>
        <v/>
      </c>
      <c r="Z3392" s="65" t="str">
        <f t="shared" si="1564"/>
        <v/>
      </c>
      <c r="AA3392" s="65" t="str">
        <f t="shared" si="1565"/>
        <v/>
      </c>
      <c r="AB3392" s="65" t="str">
        <f t="shared" si="1566"/>
        <v/>
      </c>
      <c r="AC3392" s="65" t="str">
        <f t="shared" si="1567"/>
        <v/>
      </c>
      <c r="AH3392" s="65" t="str">
        <f t="shared" si="1591"/>
        <v>1891121215</v>
      </c>
      <c r="AI3392" s="65">
        <v>18911212</v>
      </c>
      <c r="AJ3392" s="65" t="s">
        <v>5369</v>
      </c>
      <c r="AK3392" s="65">
        <v>15</v>
      </c>
      <c r="AL3392" s="65" t="s">
        <v>653</v>
      </c>
      <c r="AN3392" s="65" t="str">
        <f t="shared" si="1551"/>
        <v/>
      </c>
    </row>
    <row r="3393" spans="1:40" s="126" customFormat="1" ht="16.8" customHeight="1" thickBot="1" x14ac:dyDescent="0.3">
      <c r="A3393" s="384" t="s">
        <v>5378</v>
      </c>
      <c r="B3393" s="116" t="s">
        <v>115</v>
      </c>
      <c r="C3393" s="352"/>
      <c r="D3393" s="370" t="str">
        <f t="shared" ref="D3393" si="1600">IF(MID(E3393,5,2)*1&gt;6,_xlfn.CONCAT("'",LEFT(E3393,4),"-",MID(E3393,3,2)+1,"'"),_xlfn.CONCAT("'",LEFT(E3393,4)-1,"-",MID(E3393,3,2),"'"))</f>
        <v>'1894-95'</v>
      </c>
      <c r="E3393" s="214">
        <f t="shared" si="1592"/>
        <v>18950330</v>
      </c>
      <c r="F3393" s="266">
        <v>16</v>
      </c>
      <c r="G3393" s="343"/>
      <c r="H3393" s="343"/>
      <c r="I3393" s="267"/>
      <c r="J3393" s="214"/>
      <c r="K3393" s="266"/>
      <c r="L3393" s="266"/>
      <c r="M3393" s="266"/>
      <c r="N3393" s="419"/>
      <c r="O3393" s="343"/>
      <c r="P3393" s="343"/>
      <c r="Q3393" s="346"/>
      <c r="R3393" s="112" t="str">
        <f>IF(D3393="","", CONCATENATE("Update games set ", B3393, "= ",D3393," where game_id=", E3393))</f>
        <v>Update games set Season= '1894-95' where game_id=18950330</v>
      </c>
      <c r="S3393" s="112" t="str">
        <f t="shared" si="1552"/>
        <v/>
      </c>
      <c r="T3393" s="112" t="str">
        <f t="shared" si="1553"/>
        <v/>
      </c>
      <c r="U3393" s="200" t="str">
        <f t="shared" si="1550"/>
        <v/>
      </c>
      <c r="V3393" s="112" t="str">
        <f t="shared" si="1554"/>
        <v/>
      </c>
      <c r="W3393" s="415" t="str">
        <f t="shared" si="1555"/>
        <v/>
      </c>
      <c r="X3393" s="240"/>
      <c r="Y3393" s="65" t="str">
        <f t="shared" si="1563"/>
        <v/>
      </c>
      <c r="Z3393" s="65" t="str">
        <f t="shared" si="1564"/>
        <v/>
      </c>
      <c r="AA3393" s="65" t="str">
        <f t="shared" si="1565"/>
        <v/>
      </c>
      <c r="AB3393" s="65" t="str">
        <f t="shared" si="1566"/>
        <v/>
      </c>
      <c r="AC3393" s="65" t="str">
        <f t="shared" si="1567"/>
        <v/>
      </c>
      <c r="AH3393" s="65" t="str">
        <f t="shared" si="1591"/>
        <v>1891121216</v>
      </c>
      <c r="AI3393" s="126">
        <v>18911212</v>
      </c>
      <c r="AJ3393" s="126" t="s">
        <v>5369</v>
      </c>
      <c r="AK3393" s="126">
        <v>16</v>
      </c>
      <c r="AL3393" s="126" t="s">
        <v>653</v>
      </c>
      <c r="AN3393" s="65" t="str">
        <f t="shared" si="1551"/>
        <v/>
      </c>
    </row>
    <row r="3394" spans="1:40" ht="15" thickTop="1" x14ac:dyDescent="0.25">
      <c r="A3394" s="384" t="s">
        <v>5378</v>
      </c>
      <c r="B3394" s="341" t="s">
        <v>22</v>
      </c>
      <c r="C3394" s="341" t="s">
        <v>4574</v>
      </c>
      <c r="D3394" s="341" t="str">
        <f t="shared" ref="D3394:D3397" si="1601">IF(C3394="", "", CONCATENATE("'", C3394,"'"))</f>
        <v>'Leicester Fosse'</v>
      </c>
      <c r="E3394" s="211">
        <v>18950404</v>
      </c>
      <c r="F3394" s="262">
        <v>1</v>
      </c>
      <c r="H3394" s="212"/>
      <c r="R3394" s="112" t="str">
        <f>IF(D3394="","", CONCATENATE("Update games set ", B3394, "= ",D3394," where game_id=", E3394))</f>
        <v>Update games set Opponent= 'Leicester Fosse' where game_id=18950404</v>
      </c>
      <c r="S3394" s="112" t="str">
        <f t="shared" si="1552"/>
        <v/>
      </c>
      <c r="T3394" s="112" t="str">
        <f t="shared" si="1553"/>
        <v/>
      </c>
      <c r="U3394" s="200" t="str">
        <f t="shared" ref="U3394:U3457" si="1602">IF(I3394="", "", Y3394&amp;Z3394&amp;AA3394&amp;AB3394&amp;AC3394)</f>
        <v/>
      </c>
      <c r="V3394" s="112" t="str">
        <f t="shared" si="1554"/>
        <v/>
      </c>
      <c r="W3394" s="415" t="str">
        <f t="shared" si="1555"/>
        <v/>
      </c>
      <c r="Y3394" s="65" t="str">
        <f t="shared" si="1563"/>
        <v/>
      </c>
      <c r="Z3394" s="65" t="str">
        <f t="shared" si="1564"/>
        <v/>
      </c>
      <c r="AA3394" s="65" t="str">
        <f t="shared" si="1565"/>
        <v/>
      </c>
      <c r="AB3394" s="65" t="str">
        <f t="shared" si="1566"/>
        <v/>
      </c>
      <c r="AC3394" s="65" t="str">
        <f t="shared" si="1567"/>
        <v/>
      </c>
      <c r="AH3394" s="65" t="str">
        <f t="shared" si="1591"/>
        <v>189112121</v>
      </c>
      <c r="AI3394" s="65">
        <v>18911212</v>
      </c>
      <c r="AJ3394" s="65" t="s">
        <v>5369</v>
      </c>
      <c r="AK3394" s="65">
        <v>1</v>
      </c>
      <c r="AL3394" s="65" t="s">
        <v>2039</v>
      </c>
      <c r="AN3394" s="65" t="str">
        <f t="shared" ref="AN3394:AN3457" si="1603">IF(F3394=1, _xlfn.CONCAT("update games set source = 'The Nottingham Forest Football Scrapbook' where game_id = ", E3394), "")</f>
        <v>update games set source = 'The Nottingham Forest Football Scrapbook' where game_id = 18950404</v>
      </c>
    </row>
    <row r="3395" spans="1:40" ht="16.8" customHeight="1" x14ac:dyDescent="0.25">
      <c r="A3395" s="384" t="s">
        <v>5378</v>
      </c>
      <c r="B3395" s="342" t="s">
        <v>4979</v>
      </c>
      <c r="C3395" s="342" t="str">
        <f>IF(C3394="", "", C3394)</f>
        <v>Leicester Fosse</v>
      </c>
      <c r="D3395" s="350" t="str">
        <f t="shared" si="1601"/>
        <v>'Leicester Fosse'</v>
      </c>
      <c r="E3395" s="211">
        <f>E3394</f>
        <v>18950404</v>
      </c>
      <c r="F3395" s="262">
        <v>2</v>
      </c>
      <c r="R3395" s="112" t="str">
        <f>IF(D3395="","", CONCATENATE("Update games set ", B3395, "= ",D3395," where game_id=", E3395))</f>
        <v>Update games set Opp_parent= 'Leicester Fosse' where game_id=18950404</v>
      </c>
      <c r="S3395" s="112" t="str">
        <f t="shared" ref="S3395:S3458" si="1604">IF(G3395="","",CONCATENATE("Update lineups set player_name = '",SUBSTITUTE(G3395,"'","''"),"', raw_name = '",SUBSTITUTE(G3395,"'","''"),"' where game_id = ",E3395," and player_order = ",F3395))</f>
        <v/>
      </c>
      <c r="T3395" s="112" t="str">
        <f t="shared" ref="T3395:T3458" si="1605">IF(J3395="","", CONCATENATE("insert into goals (game_id, goal_order, scorer_name, goal_min) values (",E3395, ", ", I3395,", '",J3395,")"))</f>
        <v/>
      </c>
      <c r="U3395" s="200" t="str">
        <f t="shared" si="1602"/>
        <v/>
      </c>
      <c r="V3395" s="112" t="str">
        <f t="shared" ref="V3395:V3458" si="1606">IF(N3395="","", CONCATENATE("insert into games_sources (game_id, source_order, source_name, source_link) values (",E3395, ", ", N3395,", '",O3395,"', '",P3395,"')"))</f>
        <v/>
      </c>
      <c r="W3395" s="415" t="str">
        <f t="shared" ref="W3395:W3458" si="1607">IF(N3395="","",CONCATENATE("update games_sources set  source_name = '",O3395,"', source_link = '",P3395,"' where game_id = ",E3395," and source_order = ",N3395))</f>
        <v/>
      </c>
      <c r="Y3395" s="65" t="str">
        <f t="shared" si="1563"/>
        <v/>
      </c>
      <c r="Z3395" s="65" t="str">
        <f t="shared" si="1564"/>
        <v/>
      </c>
      <c r="AA3395" s="65" t="str">
        <f t="shared" si="1565"/>
        <v/>
      </c>
      <c r="AB3395" s="65" t="str">
        <f t="shared" si="1566"/>
        <v/>
      </c>
      <c r="AC3395" s="65" t="str">
        <f t="shared" si="1567"/>
        <v/>
      </c>
      <c r="AH3395" s="65" t="str">
        <f t="shared" si="1591"/>
        <v>189112122</v>
      </c>
      <c r="AI3395" s="65">
        <v>18911212</v>
      </c>
      <c r="AJ3395" s="65" t="s">
        <v>5369</v>
      </c>
      <c r="AK3395" s="65">
        <v>2</v>
      </c>
      <c r="AL3395" s="65" t="s">
        <v>3572</v>
      </c>
      <c r="AN3395" s="65" t="str">
        <f t="shared" si="1603"/>
        <v/>
      </c>
    </row>
    <row r="3396" spans="1:40" ht="16.8" customHeight="1" x14ac:dyDescent="0.25">
      <c r="A3396" s="384" t="s">
        <v>5378</v>
      </c>
      <c r="B3396" s="342" t="s">
        <v>2653</v>
      </c>
      <c r="C3396" s="342" t="s">
        <v>5390</v>
      </c>
      <c r="D3396" s="350" t="str">
        <f t="shared" si="1601"/>
        <v>'United Counties League'</v>
      </c>
      <c r="E3396" s="211">
        <f t="shared" ref="E3396:E3409" si="1608">E3395</f>
        <v>18950404</v>
      </c>
      <c r="F3396" s="262">
        <v>3</v>
      </c>
      <c r="R3396" s="112" t="str">
        <f>IF(D3396="","", CONCATENATE("Update games set ", B3396, "= ",D3396," where game_id=", E3396))</f>
        <v>Update games set Game_type= 'United Counties League' where game_id=18950404</v>
      </c>
      <c r="S3396" s="112" t="str">
        <f t="shared" si="1604"/>
        <v/>
      </c>
      <c r="T3396" s="112" t="str">
        <f t="shared" si="1605"/>
        <v/>
      </c>
      <c r="U3396" s="200" t="str">
        <f t="shared" si="1602"/>
        <v/>
      </c>
      <c r="V3396" s="112" t="str">
        <f t="shared" si="1606"/>
        <v/>
      </c>
      <c r="W3396" s="415" t="str">
        <f t="shared" si="1607"/>
        <v/>
      </c>
      <c r="Y3396" s="65" t="str">
        <f t="shared" si="1563"/>
        <v/>
      </c>
      <c r="Z3396" s="65" t="str">
        <f t="shared" si="1564"/>
        <v/>
      </c>
      <c r="AA3396" s="65" t="str">
        <f t="shared" si="1565"/>
        <v/>
      </c>
      <c r="AB3396" s="65" t="str">
        <f t="shared" si="1566"/>
        <v/>
      </c>
      <c r="AC3396" s="65" t="str">
        <f t="shared" si="1567"/>
        <v/>
      </c>
      <c r="AH3396" s="65" t="str">
        <f t="shared" si="1591"/>
        <v>189112123</v>
      </c>
      <c r="AI3396" s="65">
        <v>18911212</v>
      </c>
      <c r="AJ3396" s="65" t="s">
        <v>5369</v>
      </c>
      <c r="AK3396" s="65">
        <v>3</v>
      </c>
      <c r="AL3396" s="65" t="s">
        <v>3596</v>
      </c>
      <c r="AN3396" s="65" t="str">
        <f t="shared" si="1603"/>
        <v/>
      </c>
    </row>
    <row r="3397" spans="1:40" ht="16.8" customHeight="1" x14ac:dyDescent="0.25">
      <c r="A3397" s="384" t="s">
        <v>5378</v>
      </c>
      <c r="B3397" s="342" t="s">
        <v>4978</v>
      </c>
      <c r="C3397" s="342" t="s">
        <v>0</v>
      </c>
      <c r="D3397" s="350" t="str">
        <f t="shared" si="1601"/>
        <v>'A'</v>
      </c>
      <c r="E3397" s="211">
        <f t="shared" si="1608"/>
        <v>18950404</v>
      </c>
      <c r="F3397" s="262">
        <v>4</v>
      </c>
      <c r="R3397" s="112" t="str">
        <f>IF(D3397="","", CONCATENATE("Update games set ", B3397, "= ",D3397," where game_id=", E3397))</f>
        <v>Update games set HAN= 'A' where game_id=18950404</v>
      </c>
      <c r="S3397" s="112" t="str">
        <f t="shared" si="1604"/>
        <v/>
      </c>
      <c r="T3397" s="112" t="str">
        <f t="shared" si="1605"/>
        <v/>
      </c>
      <c r="U3397" s="200" t="str">
        <f t="shared" si="1602"/>
        <v/>
      </c>
      <c r="V3397" s="112" t="str">
        <f t="shared" si="1606"/>
        <v/>
      </c>
      <c r="W3397" s="415" t="str">
        <f t="shared" si="1607"/>
        <v/>
      </c>
      <c r="Y3397" s="65" t="str">
        <f t="shared" si="1563"/>
        <v/>
      </c>
      <c r="Z3397" s="65" t="str">
        <f t="shared" si="1564"/>
        <v/>
      </c>
      <c r="AA3397" s="65" t="str">
        <f t="shared" si="1565"/>
        <v/>
      </c>
      <c r="AB3397" s="65" t="str">
        <f t="shared" si="1566"/>
        <v/>
      </c>
      <c r="AC3397" s="65" t="str">
        <f t="shared" si="1567"/>
        <v/>
      </c>
      <c r="AH3397" s="65" t="str">
        <f t="shared" si="1591"/>
        <v>189112124</v>
      </c>
      <c r="AI3397" s="65">
        <v>18911212</v>
      </c>
      <c r="AJ3397" s="65" t="s">
        <v>5369</v>
      </c>
      <c r="AK3397" s="65">
        <v>4</v>
      </c>
      <c r="AL3397" s="65" t="s">
        <v>3252</v>
      </c>
      <c r="AN3397" s="65" t="str">
        <f t="shared" si="1603"/>
        <v/>
      </c>
    </row>
    <row r="3398" spans="1:40" ht="16.8" customHeight="1" x14ac:dyDescent="0.25">
      <c r="A3398" s="384" t="s">
        <v>5378</v>
      </c>
      <c r="B3398" s="342" t="s">
        <v>5</v>
      </c>
      <c r="C3398" s="342">
        <v>3</v>
      </c>
      <c r="D3398" s="349">
        <f t="shared" ref="D3398:D3399" si="1609">IF(C3398="", "", C3398)</f>
        <v>3</v>
      </c>
      <c r="E3398" s="211">
        <f t="shared" si="1608"/>
        <v>18950404</v>
      </c>
      <c r="F3398" s="262">
        <v>5</v>
      </c>
      <c r="R3398" s="112" t="str">
        <f>IF(D3398="","", CONCATENATE("Update games set ", B3398, "= ",D3398," where game_id=", E3398))</f>
        <v>Update games set F= 3 where game_id=18950404</v>
      </c>
      <c r="S3398" s="112" t="str">
        <f t="shared" si="1604"/>
        <v/>
      </c>
      <c r="T3398" s="112" t="str">
        <f t="shared" si="1605"/>
        <v/>
      </c>
      <c r="U3398" s="200" t="str">
        <f t="shared" si="1602"/>
        <v/>
      </c>
      <c r="V3398" s="112" t="str">
        <f t="shared" si="1606"/>
        <v/>
      </c>
      <c r="W3398" s="415" t="str">
        <f t="shared" si="1607"/>
        <v/>
      </c>
      <c r="Y3398" s="65" t="str">
        <f t="shared" si="1563"/>
        <v/>
      </c>
      <c r="Z3398" s="65" t="str">
        <f t="shared" si="1564"/>
        <v/>
      </c>
      <c r="AA3398" s="65" t="str">
        <f t="shared" si="1565"/>
        <v/>
      </c>
      <c r="AB3398" s="65" t="str">
        <f t="shared" si="1566"/>
        <v/>
      </c>
      <c r="AC3398" s="65" t="str">
        <f t="shared" si="1567"/>
        <v/>
      </c>
      <c r="AH3398" s="65" t="str">
        <f t="shared" si="1591"/>
        <v>189112125</v>
      </c>
      <c r="AI3398" s="65">
        <v>18911212</v>
      </c>
      <c r="AJ3398" s="65" t="s">
        <v>5369</v>
      </c>
      <c r="AK3398" s="65">
        <v>5</v>
      </c>
      <c r="AL3398" s="65" t="s">
        <v>3590</v>
      </c>
      <c r="AN3398" s="65" t="str">
        <f t="shared" si="1603"/>
        <v/>
      </c>
    </row>
    <row r="3399" spans="1:40" ht="16.8" customHeight="1" x14ac:dyDescent="0.25">
      <c r="A3399" s="384" t="s">
        <v>5378</v>
      </c>
      <c r="B3399" s="342" t="s">
        <v>0</v>
      </c>
      <c r="C3399" s="342">
        <v>0</v>
      </c>
      <c r="D3399" s="349">
        <f t="shared" si="1609"/>
        <v>0</v>
      </c>
      <c r="E3399" s="211">
        <f t="shared" si="1608"/>
        <v>18950404</v>
      </c>
      <c r="F3399" s="262">
        <v>6</v>
      </c>
      <c r="R3399" s="112" t="str">
        <f>IF(D3399="","", CONCATENATE("Update games set ", B3399, "= ",D3399," where game_id=", E3399))</f>
        <v>Update games set A= 0 where game_id=18950404</v>
      </c>
      <c r="S3399" s="112" t="str">
        <f t="shared" si="1604"/>
        <v/>
      </c>
      <c r="T3399" s="112" t="str">
        <f t="shared" si="1605"/>
        <v/>
      </c>
      <c r="U3399" s="200" t="str">
        <f t="shared" si="1602"/>
        <v/>
      </c>
      <c r="V3399" s="112" t="str">
        <f t="shared" si="1606"/>
        <v/>
      </c>
      <c r="W3399" s="415" t="str">
        <f t="shared" si="1607"/>
        <v/>
      </c>
      <c r="Y3399" s="65" t="str">
        <f t="shared" si="1563"/>
        <v/>
      </c>
      <c r="Z3399" s="65" t="str">
        <f t="shared" si="1564"/>
        <v/>
      </c>
      <c r="AA3399" s="65" t="str">
        <f t="shared" si="1565"/>
        <v/>
      </c>
      <c r="AB3399" s="65" t="str">
        <f t="shared" si="1566"/>
        <v/>
      </c>
      <c r="AC3399" s="65" t="str">
        <f t="shared" si="1567"/>
        <v/>
      </c>
      <c r="AH3399" s="65" t="str">
        <f t="shared" si="1591"/>
        <v>189112126</v>
      </c>
      <c r="AI3399" s="65">
        <v>18911212</v>
      </c>
      <c r="AJ3399" s="65" t="s">
        <v>5369</v>
      </c>
      <c r="AK3399" s="65">
        <v>6</v>
      </c>
      <c r="AL3399" s="65" t="s">
        <v>3468</v>
      </c>
      <c r="AN3399" s="65" t="str">
        <f t="shared" si="1603"/>
        <v/>
      </c>
    </row>
    <row r="3400" spans="1:40" ht="16.8" customHeight="1" x14ac:dyDescent="0.25">
      <c r="A3400" s="384" t="s">
        <v>5378</v>
      </c>
      <c r="B3400" s="342" t="s">
        <v>23</v>
      </c>
      <c r="D3400" s="334" t="str">
        <f t="shared" ref="D3400" si="1610">IF(C3400="",IF(D3398&gt;D3399,"'W'",IF(D3398=D3399,"'D'","'L'")),_xlfn.CONCAT("'",C3400,"'"))</f>
        <v>'W'</v>
      </c>
      <c r="E3400" s="211">
        <f t="shared" si="1608"/>
        <v>18950404</v>
      </c>
      <c r="F3400" s="262">
        <v>7</v>
      </c>
      <c r="R3400" s="112" t="str">
        <f>IF(D3400="","", CONCATENATE("Update games set ", B3400, "= ",D3400," where game_id=", E3400))</f>
        <v>Update games set Result= 'W' where game_id=18950404</v>
      </c>
      <c r="S3400" s="112" t="str">
        <f t="shared" si="1604"/>
        <v/>
      </c>
      <c r="T3400" s="112" t="str">
        <f t="shared" si="1605"/>
        <v/>
      </c>
      <c r="U3400" s="200" t="str">
        <f t="shared" si="1602"/>
        <v/>
      </c>
      <c r="V3400" s="112" t="str">
        <f t="shared" si="1606"/>
        <v/>
      </c>
      <c r="W3400" s="415" t="str">
        <f t="shared" si="1607"/>
        <v/>
      </c>
      <c r="Y3400" s="65" t="str">
        <f t="shared" si="1563"/>
        <v/>
      </c>
      <c r="Z3400" s="65" t="str">
        <f t="shared" si="1564"/>
        <v/>
      </c>
      <c r="AA3400" s="65" t="str">
        <f t="shared" si="1565"/>
        <v/>
      </c>
      <c r="AB3400" s="65" t="str">
        <f t="shared" si="1566"/>
        <v/>
      </c>
      <c r="AC3400" s="65" t="str">
        <f t="shared" si="1567"/>
        <v/>
      </c>
      <c r="AH3400" s="65" t="str">
        <f t="shared" si="1591"/>
        <v>189112127</v>
      </c>
      <c r="AI3400" s="65">
        <v>18911212</v>
      </c>
      <c r="AJ3400" s="65" t="s">
        <v>5369</v>
      </c>
      <c r="AK3400" s="65">
        <v>7</v>
      </c>
      <c r="AL3400" s="65" t="s">
        <v>3435</v>
      </c>
      <c r="AN3400" s="65" t="str">
        <f t="shared" si="1603"/>
        <v/>
      </c>
    </row>
    <row r="3401" spans="1:40" ht="16.8" customHeight="1" x14ac:dyDescent="0.25">
      <c r="A3401" s="384" t="s">
        <v>5378</v>
      </c>
      <c r="B3401" s="342" t="s">
        <v>768</v>
      </c>
      <c r="D3401" s="349" t="str">
        <f t="shared" ref="D3401:D3402" si="1611">IF(C3401="", "", C3401)</f>
        <v/>
      </c>
      <c r="E3401" s="211">
        <f t="shared" si="1608"/>
        <v>18950404</v>
      </c>
      <c r="F3401" s="262">
        <v>8</v>
      </c>
      <c r="R3401" s="112" t="str">
        <f>IF(D3401="","", CONCATENATE("Update games set ", B3401, "= ",D3401," where game_id=", E3401))</f>
        <v/>
      </c>
      <c r="S3401" s="112" t="str">
        <f t="shared" si="1604"/>
        <v/>
      </c>
      <c r="T3401" s="112" t="str">
        <f t="shared" si="1605"/>
        <v/>
      </c>
      <c r="U3401" s="200" t="str">
        <f t="shared" si="1602"/>
        <v/>
      </c>
      <c r="V3401" s="112" t="str">
        <f t="shared" si="1606"/>
        <v/>
      </c>
      <c r="W3401" s="415" t="str">
        <f t="shared" si="1607"/>
        <v/>
      </c>
      <c r="Y3401" s="65" t="str">
        <f t="shared" si="1563"/>
        <v/>
      </c>
      <c r="Z3401" s="65" t="str">
        <f t="shared" si="1564"/>
        <v/>
      </c>
      <c r="AA3401" s="65" t="str">
        <f t="shared" si="1565"/>
        <v/>
      </c>
      <c r="AB3401" s="65" t="str">
        <f t="shared" si="1566"/>
        <v/>
      </c>
      <c r="AC3401" s="65" t="str">
        <f t="shared" si="1567"/>
        <v/>
      </c>
      <c r="AH3401" s="65" t="str">
        <f t="shared" si="1591"/>
        <v>189112128</v>
      </c>
      <c r="AI3401" s="65">
        <v>18911212</v>
      </c>
      <c r="AJ3401" s="65" t="s">
        <v>5369</v>
      </c>
      <c r="AK3401" s="65">
        <v>8</v>
      </c>
      <c r="AL3401" s="65" t="s">
        <v>3653</v>
      </c>
      <c r="AN3401" s="65" t="str">
        <f t="shared" si="1603"/>
        <v/>
      </c>
    </row>
    <row r="3402" spans="1:40" ht="16.8" customHeight="1" x14ac:dyDescent="0.25">
      <c r="A3402" s="384" t="s">
        <v>5378</v>
      </c>
      <c r="B3402" s="342" t="s">
        <v>766</v>
      </c>
      <c r="D3402" s="349" t="str">
        <f t="shared" si="1611"/>
        <v/>
      </c>
      <c r="E3402" s="211">
        <f t="shared" si="1608"/>
        <v>18950404</v>
      </c>
      <c r="F3402" s="262">
        <v>9</v>
      </c>
      <c r="G3402" s="194"/>
      <c r="H3402" s="194"/>
      <c r="N3402" s="417"/>
      <c r="O3402" s="194"/>
      <c r="P3402" s="194"/>
      <c r="R3402" s="112" t="str">
        <f>IF(D3402="","", CONCATENATE("Update games set ", B3402, "= ",D3402," where game_id=", E3402))</f>
        <v/>
      </c>
      <c r="S3402" s="112" t="str">
        <f t="shared" si="1604"/>
        <v/>
      </c>
      <c r="T3402" s="112" t="str">
        <f t="shared" si="1605"/>
        <v/>
      </c>
      <c r="U3402" s="200" t="str">
        <f t="shared" si="1602"/>
        <v/>
      </c>
      <c r="V3402" s="112" t="str">
        <f t="shared" si="1606"/>
        <v/>
      </c>
      <c r="W3402" s="415" t="str">
        <f t="shared" si="1607"/>
        <v/>
      </c>
      <c r="Y3402" s="65" t="str">
        <f t="shared" si="1563"/>
        <v/>
      </c>
      <c r="Z3402" s="65" t="str">
        <f t="shared" si="1564"/>
        <v/>
      </c>
      <c r="AA3402" s="65" t="str">
        <f t="shared" si="1565"/>
        <v/>
      </c>
      <c r="AB3402" s="65" t="str">
        <f t="shared" si="1566"/>
        <v/>
      </c>
      <c r="AC3402" s="65" t="str">
        <f t="shared" si="1567"/>
        <v/>
      </c>
      <c r="AH3402" s="65" t="str">
        <f t="shared" si="1591"/>
        <v>189112129</v>
      </c>
      <c r="AI3402" s="65">
        <v>18911212</v>
      </c>
      <c r="AJ3402" s="65" t="s">
        <v>5369</v>
      </c>
      <c r="AK3402" s="65">
        <v>9</v>
      </c>
      <c r="AL3402" s="65" t="s">
        <v>2943</v>
      </c>
      <c r="AN3402" s="65" t="str">
        <f t="shared" si="1603"/>
        <v/>
      </c>
    </row>
    <row r="3403" spans="1:40" ht="16.8" customHeight="1" x14ac:dyDescent="0.25">
      <c r="A3403" s="384" t="s">
        <v>5378</v>
      </c>
      <c r="B3403" s="342" t="s">
        <v>753</v>
      </c>
      <c r="C3403" s="351"/>
      <c r="D3403" s="350" t="str">
        <f t="shared" ref="D3403" si="1612">IF(C3403="", "", CONCATENATE("'", C3403,"'"))</f>
        <v/>
      </c>
      <c r="E3403" s="211">
        <f t="shared" si="1608"/>
        <v>18950404</v>
      </c>
      <c r="F3403" s="262">
        <v>10</v>
      </c>
      <c r="G3403" s="194"/>
      <c r="N3403" s="417"/>
      <c r="O3403" s="194"/>
      <c r="P3403" s="194"/>
      <c r="R3403" s="112" t="str">
        <f>IF(D3403="","", CONCATENATE("Update games set ", B3403, "= ",D3403," where game_id=", E3403))</f>
        <v/>
      </c>
      <c r="S3403" s="112" t="str">
        <f t="shared" si="1604"/>
        <v/>
      </c>
      <c r="T3403" s="112" t="str">
        <f t="shared" si="1605"/>
        <v/>
      </c>
      <c r="U3403" s="200" t="str">
        <f t="shared" si="1602"/>
        <v/>
      </c>
      <c r="V3403" s="112" t="str">
        <f t="shared" si="1606"/>
        <v/>
      </c>
      <c r="W3403" s="415" t="str">
        <f t="shared" si="1607"/>
        <v/>
      </c>
      <c r="Y3403" s="65" t="str">
        <f t="shared" si="1563"/>
        <v/>
      </c>
      <c r="Z3403" s="65" t="str">
        <f t="shared" si="1564"/>
        <v/>
      </c>
      <c r="AA3403" s="65" t="str">
        <f t="shared" si="1565"/>
        <v/>
      </c>
      <c r="AB3403" s="65" t="str">
        <f t="shared" si="1566"/>
        <v/>
      </c>
      <c r="AC3403" s="65" t="str">
        <f t="shared" si="1567"/>
        <v/>
      </c>
      <c r="AH3403" s="65" t="str">
        <f t="shared" si="1591"/>
        <v>1891121210</v>
      </c>
      <c r="AI3403" s="65">
        <v>18911212</v>
      </c>
      <c r="AJ3403" s="65" t="s">
        <v>5369</v>
      </c>
      <c r="AK3403" s="65">
        <v>10</v>
      </c>
      <c r="AL3403" s="65" t="s">
        <v>3632</v>
      </c>
      <c r="AN3403" s="65" t="str">
        <f t="shared" si="1603"/>
        <v/>
      </c>
    </row>
    <row r="3404" spans="1:40" ht="16.8" customHeight="1" x14ac:dyDescent="0.25">
      <c r="A3404" s="384" t="s">
        <v>5378</v>
      </c>
      <c r="B3404" s="342" t="s">
        <v>746</v>
      </c>
      <c r="C3404" s="351" t="s">
        <v>5062</v>
      </c>
      <c r="D3404" s="334" t="str">
        <f>CONCATENATE("'", LEFT(E3404,4),"-",MID(E3404,5,2),"-", MID(E3404,7,2), " ", C3404,"'")</f>
        <v>'1895-04-04 15:00'</v>
      </c>
      <c r="E3404" s="211">
        <f t="shared" si="1608"/>
        <v>18950404</v>
      </c>
      <c r="F3404" s="262">
        <v>11</v>
      </c>
      <c r="R3404" s="112" t="str">
        <f>IF(D3404="","", CONCATENATE("Update games set ", B3404, "= ",D3404," where game_id=", E3404))</f>
        <v>Update games set Game_date= '1895-04-04 15:00' where game_id=18950404</v>
      </c>
      <c r="S3404" s="112" t="str">
        <f t="shared" si="1604"/>
        <v/>
      </c>
      <c r="T3404" s="112" t="str">
        <f t="shared" si="1605"/>
        <v/>
      </c>
      <c r="U3404" s="200" t="str">
        <f t="shared" si="1602"/>
        <v/>
      </c>
      <c r="V3404" s="112" t="str">
        <f t="shared" si="1606"/>
        <v/>
      </c>
      <c r="W3404" s="415" t="str">
        <f t="shared" si="1607"/>
        <v/>
      </c>
      <c r="Y3404" s="65" t="str">
        <f t="shared" si="1563"/>
        <v/>
      </c>
      <c r="Z3404" s="65" t="str">
        <f t="shared" si="1564"/>
        <v/>
      </c>
      <c r="AA3404" s="65" t="str">
        <f t="shared" si="1565"/>
        <v/>
      </c>
      <c r="AB3404" s="65" t="str">
        <f t="shared" si="1566"/>
        <v/>
      </c>
      <c r="AC3404" s="65" t="str">
        <f t="shared" si="1567"/>
        <v/>
      </c>
      <c r="AH3404" s="65" t="str">
        <f t="shared" si="1591"/>
        <v>1891121211</v>
      </c>
      <c r="AI3404" s="65">
        <v>18911212</v>
      </c>
      <c r="AJ3404" s="65" t="s">
        <v>5369</v>
      </c>
      <c r="AK3404" s="65">
        <v>11</v>
      </c>
      <c r="AL3404" s="65" t="s">
        <v>3314</v>
      </c>
      <c r="AN3404" s="65" t="str">
        <f t="shared" si="1603"/>
        <v/>
      </c>
    </row>
    <row r="3405" spans="1:40" ht="16.8" customHeight="1" x14ac:dyDescent="0.25">
      <c r="A3405" s="384" t="s">
        <v>5378</v>
      </c>
      <c r="B3405" s="342" t="s">
        <v>25</v>
      </c>
      <c r="D3405" s="350" t="str">
        <f t="shared" ref="D3405" si="1613">IF(C3405="", "", CONCATENATE("'", C3405,"'"))</f>
        <v/>
      </c>
      <c r="E3405" s="211">
        <f t="shared" si="1608"/>
        <v>18950404</v>
      </c>
      <c r="F3405" s="262">
        <v>12</v>
      </c>
      <c r="G3405" s="212"/>
      <c r="H3405" s="212"/>
      <c r="N3405" s="416"/>
      <c r="O3405" s="212"/>
      <c r="P3405" s="212"/>
      <c r="R3405" s="112" t="str">
        <f>IF(D3405="","", CONCATENATE("Update games set ", B3405, "= ",D3405," where game_id=", E3405))</f>
        <v/>
      </c>
      <c r="S3405" s="112" t="str">
        <f t="shared" si="1604"/>
        <v/>
      </c>
      <c r="T3405" s="112" t="str">
        <f t="shared" si="1605"/>
        <v/>
      </c>
      <c r="U3405" s="200" t="str">
        <f t="shared" si="1602"/>
        <v/>
      </c>
      <c r="V3405" s="112" t="str">
        <f t="shared" si="1606"/>
        <v/>
      </c>
      <c r="W3405" s="415" t="str">
        <f t="shared" si="1607"/>
        <v/>
      </c>
      <c r="Y3405" s="65" t="str">
        <f t="shared" si="1563"/>
        <v/>
      </c>
      <c r="Z3405" s="65" t="str">
        <f t="shared" si="1564"/>
        <v/>
      </c>
      <c r="AA3405" s="65" t="str">
        <f t="shared" si="1565"/>
        <v/>
      </c>
      <c r="AB3405" s="65" t="str">
        <f t="shared" si="1566"/>
        <v/>
      </c>
      <c r="AC3405" s="65" t="str">
        <f t="shared" si="1567"/>
        <v/>
      </c>
      <c r="AH3405" s="65" t="str">
        <f t="shared" si="1591"/>
        <v>1891121212</v>
      </c>
      <c r="AI3405" s="65">
        <v>18911212</v>
      </c>
      <c r="AJ3405" s="65" t="s">
        <v>5369</v>
      </c>
      <c r="AK3405" s="65">
        <v>12</v>
      </c>
      <c r="AL3405" s="65" t="s">
        <v>653</v>
      </c>
      <c r="AN3405" s="65" t="str">
        <f t="shared" si="1603"/>
        <v/>
      </c>
    </row>
    <row r="3406" spans="1:40" ht="16.8" customHeight="1" x14ac:dyDescent="0.25">
      <c r="A3406" s="384" t="s">
        <v>5378</v>
      </c>
      <c r="B3406" s="342" t="s">
        <v>475</v>
      </c>
      <c r="D3406" s="349" t="str">
        <f t="shared" ref="D3406" si="1614">IF(C3406="", "", C3406)</f>
        <v/>
      </c>
      <c r="E3406" s="211">
        <f t="shared" si="1608"/>
        <v>18950404</v>
      </c>
      <c r="F3406" s="262">
        <v>13</v>
      </c>
      <c r="R3406" s="112" t="str">
        <f>IF(D3406="","", CONCATENATE("Update games set ", B3406, "= ",D3406," where game_id=", E3406))</f>
        <v/>
      </c>
      <c r="S3406" s="112" t="str">
        <f t="shared" si="1604"/>
        <v/>
      </c>
      <c r="T3406" s="112" t="str">
        <f t="shared" si="1605"/>
        <v/>
      </c>
      <c r="U3406" s="200" t="str">
        <f t="shared" si="1602"/>
        <v/>
      </c>
      <c r="V3406" s="112" t="str">
        <f t="shared" si="1606"/>
        <v/>
      </c>
      <c r="W3406" s="415" t="str">
        <f t="shared" si="1607"/>
        <v/>
      </c>
      <c r="Y3406" s="65" t="str">
        <f t="shared" ref="Y3406:Y3469" si="1615">IF(I3406="","",CONCATENATE("update goals set scorer_name = '",SUBSTITUTE(J3406, "'", "''"),"'"))</f>
        <v/>
      </c>
      <c r="Z3406" s="65" t="str">
        <f t="shared" ref="Z3406:Z3469" si="1616">IF(K3406="", "", CONCATENATE(", goal_min = ", K3406))</f>
        <v/>
      </c>
      <c r="AA3406" s="65" t="str">
        <f t="shared" ref="AA3406:AA3469" si="1617">IF(L3406="", "", CONCATENATE(", Pen = '", UPPER(L3406), "'"))</f>
        <v/>
      </c>
      <c r="AB3406" s="65" t="str">
        <f t="shared" ref="AB3406:AB3469" si="1618">IF(M3406="", "", CONCATENATE(", OG = '", UPPER(M3406), "'"))</f>
        <v/>
      </c>
      <c r="AC3406" s="65" t="str">
        <f t="shared" ref="AC3406:AC3469" si="1619">IF(I3406="", "", CONCATENATE(" where game_id = ", E3406, " and goal_order = ", I3406))</f>
        <v/>
      </c>
      <c r="AH3406" s="65" t="str">
        <f t="shared" si="1591"/>
        <v>1891121213</v>
      </c>
      <c r="AI3406" s="65">
        <v>18911212</v>
      </c>
      <c r="AJ3406" s="65" t="s">
        <v>5369</v>
      </c>
      <c r="AK3406" s="65">
        <v>13</v>
      </c>
      <c r="AL3406" s="65" t="s">
        <v>653</v>
      </c>
      <c r="AN3406" s="65" t="str">
        <f t="shared" si="1603"/>
        <v/>
      </c>
    </row>
    <row r="3407" spans="1:40" ht="16.8" customHeight="1" x14ac:dyDescent="0.25">
      <c r="A3407" s="384" t="s">
        <v>5378</v>
      </c>
      <c r="B3407" s="342" t="s">
        <v>20</v>
      </c>
      <c r="D3407" s="350" t="str">
        <f t="shared" ref="D3407:D3408" si="1620">IF(C3407="", "", CONCATENATE("'", C3407,"'"))</f>
        <v/>
      </c>
      <c r="E3407" s="211">
        <f t="shared" si="1608"/>
        <v>18950404</v>
      </c>
      <c r="F3407" s="262">
        <v>14</v>
      </c>
      <c r="R3407" s="112" t="str">
        <f>IF(D3407="","", CONCATENATE("Update games set ", B3407, "= ",D3407," where game_id=", E3407))</f>
        <v/>
      </c>
      <c r="S3407" s="112" t="str">
        <f t="shared" si="1604"/>
        <v/>
      </c>
      <c r="T3407" s="112" t="str">
        <f t="shared" si="1605"/>
        <v/>
      </c>
      <c r="U3407" s="200" t="str">
        <f t="shared" si="1602"/>
        <v/>
      </c>
      <c r="V3407" s="112" t="str">
        <f t="shared" si="1606"/>
        <v/>
      </c>
      <c r="W3407" s="415" t="str">
        <f t="shared" si="1607"/>
        <v/>
      </c>
      <c r="Y3407" s="65" t="str">
        <f t="shared" si="1615"/>
        <v/>
      </c>
      <c r="Z3407" s="65" t="str">
        <f t="shared" si="1616"/>
        <v/>
      </c>
      <c r="AA3407" s="65" t="str">
        <f t="shared" si="1617"/>
        <v/>
      </c>
      <c r="AB3407" s="65" t="str">
        <f t="shared" si="1618"/>
        <v/>
      </c>
      <c r="AC3407" s="65" t="str">
        <f t="shared" si="1619"/>
        <v/>
      </c>
      <c r="AH3407" s="65" t="str">
        <f t="shared" si="1591"/>
        <v>1891121214</v>
      </c>
      <c r="AI3407" s="65">
        <v>18911212</v>
      </c>
      <c r="AJ3407" s="65" t="s">
        <v>5369</v>
      </c>
      <c r="AK3407" s="65">
        <v>14</v>
      </c>
      <c r="AL3407" s="65" t="s">
        <v>653</v>
      </c>
      <c r="AN3407" s="65" t="str">
        <f t="shared" si="1603"/>
        <v/>
      </c>
    </row>
    <row r="3408" spans="1:40" ht="16.8" customHeight="1" x14ac:dyDescent="0.25">
      <c r="A3408" s="384" t="s">
        <v>5378</v>
      </c>
      <c r="B3408" s="342" t="s">
        <v>4882</v>
      </c>
      <c r="C3408" s="342" t="str">
        <f>IF(C3407="", "", C3407)</f>
        <v/>
      </c>
      <c r="D3408" s="350" t="str">
        <f t="shared" si="1620"/>
        <v/>
      </c>
      <c r="E3408" s="211">
        <f t="shared" si="1608"/>
        <v>18950404</v>
      </c>
      <c r="F3408" s="262">
        <v>15</v>
      </c>
      <c r="R3408" s="112" t="str">
        <f>IF(D3408="","", CONCATENATE("Update games set ", B3408, "= ",D3408," where game_id=", E3408))</f>
        <v/>
      </c>
      <c r="S3408" s="112" t="str">
        <f t="shared" si="1604"/>
        <v/>
      </c>
      <c r="T3408" s="112" t="str">
        <f t="shared" si="1605"/>
        <v/>
      </c>
      <c r="U3408" s="200" t="str">
        <f t="shared" si="1602"/>
        <v/>
      </c>
      <c r="V3408" s="112" t="str">
        <f t="shared" si="1606"/>
        <v/>
      </c>
      <c r="W3408" s="415" t="str">
        <f t="shared" si="1607"/>
        <v/>
      </c>
      <c r="Y3408" s="65" t="str">
        <f t="shared" si="1615"/>
        <v/>
      </c>
      <c r="Z3408" s="65" t="str">
        <f t="shared" si="1616"/>
        <v/>
      </c>
      <c r="AA3408" s="65" t="str">
        <f t="shared" si="1617"/>
        <v/>
      </c>
      <c r="AB3408" s="65" t="str">
        <f t="shared" si="1618"/>
        <v/>
      </c>
      <c r="AC3408" s="65" t="str">
        <f t="shared" si="1619"/>
        <v/>
      </c>
      <c r="AH3408" s="65" t="str">
        <f t="shared" si="1591"/>
        <v>1891121215</v>
      </c>
      <c r="AI3408" s="65">
        <v>18911212</v>
      </c>
      <c r="AJ3408" s="65" t="s">
        <v>5369</v>
      </c>
      <c r="AK3408" s="65">
        <v>15</v>
      </c>
      <c r="AL3408" s="65" t="s">
        <v>653</v>
      </c>
      <c r="AN3408" s="65" t="str">
        <f t="shared" si="1603"/>
        <v/>
      </c>
    </row>
    <row r="3409" spans="1:40" s="126" customFormat="1" ht="16.8" customHeight="1" thickBot="1" x14ac:dyDescent="0.3">
      <c r="A3409" s="384" t="s">
        <v>5378</v>
      </c>
      <c r="B3409" s="116" t="s">
        <v>115</v>
      </c>
      <c r="C3409" s="352"/>
      <c r="D3409" s="370" t="str">
        <f t="shared" ref="D3409" si="1621">IF(MID(E3409,5,2)*1&gt;6,_xlfn.CONCAT("'",LEFT(E3409,4),"-",MID(E3409,3,2)+1,"'"),_xlfn.CONCAT("'",LEFT(E3409,4)-1,"-",MID(E3409,3,2),"'"))</f>
        <v>'1894-95'</v>
      </c>
      <c r="E3409" s="214">
        <f t="shared" si="1608"/>
        <v>18950404</v>
      </c>
      <c r="F3409" s="266">
        <v>16</v>
      </c>
      <c r="G3409" s="343"/>
      <c r="H3409" s="343"/>
      <c r="I3409" s="267"/>
      <c r="J3409" s="214"/>
      <c r="K3409" s="266"/>
      <c r="L3409" s="266"/>
      <c r="M3409" s="266"/>
      <c r="N3409" s="419"/>
      <c r="O3409" s="343"/>
      <c r="P3409" s="343"/>
      <c r="Q3409" s="346"/>
      <c r="R3409" s="112" t="str">
        <f>IF(D3409="","", CONCATENATE("Update games set ", B3409, "= ",D3409," where game_id=", E3409))</f>
        <v>Update games set Season= '1894-95' where game_id=18950404</v>
      </c>
      <c r="S3409" s="112" t="str">
        <f t="shared" si="1604"/>
        <v/>
      </c>
      <c r="T3409" s="112" t="str">
        <f t="shared" si="1605"/>
        <v/>
      </c>
      <c r="U3409" s="200" t="str">
        <f t="shared" si="1602"/>
        <v/>
      </c>
      <c r="V3409" s="112" t="str">
        <f t="shared" si="1606"/>
        <v/>
      </c>
      <c r="W3409" s="415" t="str">
        <f t="shared" si="1607"/>
        <v/>
      </c>
      <c r="X3409" s="240"/>
      <c r="Y3409" s="65" t="str">
        <f t="shared" si="1615"/>
        <v/>
      </c>
      <c r="Z3409" s="65" t="str">
        <f t="shared" si="1616"/>
        <v/>
      </c>
      <c r="AA3409" s="65" t="str">
        <f t="shared" si="1617"/>
        <v/>
      </c>
      <c r="AB3409" s="65" t="str">
        <f t="shared" si="1618"/>
        <v/>
      </c>
      <c r="AC3409" s="65" t="str">
        <f t="shared" si="1619"/>
        <v/>
      </c>
      <c r="AH3409" s="65" t="str">
        <f t="shared" si="1591"/>
        <v>1891121216</v>
      </c>
      <c r="AI3409" s="126">
        <v>18911212</v>
      </c>
      <c r="AJ3409" s="126" t="s">
        <v>5369</v>
      </c>
      <c r="AK3409" s="126">
        <v>16</v>
      </c>
      <c r="AL3409" s="126" t="s">
        <v>653</v>
      </c>
      <c r="AN3409" s="65" t="str">
        <f t="shared" si="1603"/>
        <v/>
      </c>
    </row>
    <row r="3410" spans="1:40" ht="15" thickTop="1" x14ac:dyDescent="0.25">
      <c r="A3410" s="384" t="s">
        <v>5378</v>
      </c>
      <c r="B3410" s="341" t="s">
        <v>22</v>
      </c>
      <c r="C3410" s="341" t="s">
        <v>29</v>
      </c>
      <c r="D3410" s="341" t="str">
        <f t="shared" ref="D3410:D3413" si="1622">IF(C3410="", "", CONCATENATE("'", C3410,"'"))</f>
        <v>'Derby County'</v>
      </c>
      <c r="E3410" s="211">
        <v>18950416</v>
      </c>
      <c r="F3410" s="262">
        <v>1</v>
      </c>
      <c r="H3410" s="212"/>
      <c r="R3410" s="112" t="str">
        <f>IF(D3410="","", CONCATENATE("Update games set ", B3410, "= ",D3410," where game_id=", E3410))</f>
        <v>Update games set Opponent= 'Derby County' where game_id=18950416</v>
      </c>
      <c r="S3410" s="112" t="str">
        <f t="shared" si="1604"/>
        <v/>
      </c>
      <c r="T3410" s="112" t="str">
        <f t="shared" si="1605"/>
        <v/>
      </c>
      <c r="U3410" s="200" t="str">
        <f t="shared" si="1602"/>
        <v/>
      </c>
      <c r="V3410" s="112" t="str">
        <f t="shared" si="1606"/>
        <v/>
      </c>
      <c r="W3410" s="415" t="str">
        <f t="shared" si="1607"/>
        <v/>
      </c>
      <c r="Y3410" s="65" t="str">
        <f t="shared" si="1615"/>
        <v/>
      </c>
      <c r="Z3410" s="65" t="str">
        <f t="shared" si="1616"/>
        <v/>
      </c>
      <c r="AA3410" s="65" t="str">
        <f t="shared" si="1617"/>
        <v/>
      </c>
      <c r="AB3410" s="65" t="str">
        <f t="shared" si="1618"/>
        <v/>
      </c>
      <c r="AC3410" s="65" t="str">
        <f t="shared" si="1619"/>
        <v/>
      </c>
      <c r="AH3410" s="65" t="str">
        <f t="shared" si="1591"/>
        <v>189112121</v>
      </c>
      <c r="AI3410" s="65">
        <v>18911212</v>
      </c>
      <c r="AJ3410" s="65" t="s">
        <v>5369</v>
      </c>
      <c r="AK3410" s="65">
        <v>1</v>
      </c>
      <c r="AL3410" s="65" t="s">
        <v>2039</v>
      </c>
      <c r="AN3410" s="65" t="str">
        <f t="shared" si="1603"/>
        <v>update games set source = 'The Nottingham Forest Football Scrapbook' where game_id = 18950416</v>
      </c>
    </row>
    <row r="3411" spans="1:40" ht="16.8" customHeight="1" x14ac:dyDescent="0.25">
      <c r="A3411" s="384" t="s">
        <v>5378</v>
      </c>
      <c r="B3411" s="342" t="s">
        <v>4979</v>
      </c>
      <c r="C3411" s="342" t="str">
        <f>IF(C3410="", "", C3410)</f>
        <v>Derby County</v>
      </c>
      <c r="D3411" s="350" t="str">
        <f t="shared" si="1622"/>
        <v>'Derby County'</v>
      </c>
      <c r="E3411" s="211">
        <f>E3410</f>
        <v>18950416</v>
      </c>
      <c r="F3411" s="262">
        <v>2</v>
      </c>
      <c r="R3411" s="112" t="str">
        <f>IF(D3411="","", CONCATENATE("Update games set ", B3411, "= ",D3411," where game_id=", E3411))</f>
        <v>Update games set Opp_parent= 'Derby County' where game_id=18950416</v>
      </c>
      <c r="S3411" s="112" t="str">
        <f t="shared" si="1604"/>
        <v/>
      </c>
      <c r="T3411" s="112" t="str">
        <f t="shared" si="1605"/>
        <v/>
      </c>
      <c r="U3411" s="200" t="str">
        <f t="shared" si="1602"/>
        <v/>
      </c>
      <c r="V3411" s="112" t="str">
        <f t="shared" si="1606"/>
        <v/>
      </c>
      <c r="W3411" s="415" t="str">
        <f t="shared" si="1607"/>
        <v/>
      </c>
      <c r="Y3411" s="65" t="str">
        <f t="shared" si="1615"/>
        <v/>
      </c>
      <c r="Z3411" s="65" t="str">
        <f t="shared" si="1616"/>
        <v/>
      </c>
      <c r="AA3411" s="65" t="str">
        <f t="shared" si="1617"/>
        <v/>
      </c>
      <c r="AB3411" s="65" t="str">
        <f t="shared" si="1618"/>
        <v/>
      </c>
      <c r="AC3411" s="65" t="str">
        <f t="shared" si="1619"/>
        <v/>
      </c>
      <c r="AH3411" s="65" t="str">
        <f t="shared" si="1591"/>
        <v>189112122</v>
      </c>
      <c r="AI3411" s="65">
        <v>18911212</v>
      </c>
      <c r="AJ3411" s="65" t="s">
        <v>5369</v>
      </c>
      <c r="AK3411" s="65">
        <v>2</v>
      </c>
      <c r="AL3411" s="65" t="s">
        <v>3572</v>
      </c>
      <c r="AN3411" s="65" t="str">
        <f t="shared" si="1603"/>
        <v/>
      </c>
    </row>
    <row r="3412" spans="1:40" ht="16.8" customHeight="1" x14ac:dyDescent="0.25">
      <c r="A3412" s="384" t="s">
        <v>5378</v>
      </c>
      <c r="B3412" s="342" t="s">
        <v>2653</v>
      </c>
      <c r="C3412" s="342" t="s">
        <v>5390</v>
      </c>
      <c r="D3412" s="350" t="str">
        <f t="shared" si="1622"/>
        <v>'United Counties League'</v>
      </c>
      <c r="E3412" s="211">
        <f t="shared" ref="E3412:E3425" si="1623">E3411</f>
        <v>18950416</v>
      </c>
      <c r="F3412" s="262">
        <v>3</v>
      </c>
      <c r="R3412" s="112" t="str">
        <f>IF(D3412="","", CONCATENATE("Update games set ", B3412, "= ",D3412," where game_id=", E3412))</f>
        <v>Update games set Game_type= 'United Counties League' where game_id=18950416</v>
      </c>
      <c r="S3412" s="112" t="str">
        <f t="shared" si="1604"/>
        <v/>
      </c>
      <c r="T3412" s="112" t="str">
        <f t="shared" si="1605"/>
        <v/>
      </c>
      <c r="U3412" s="200" t="str">
        <f t="shared" si="1602"/>
        <v/>
      </c>
      <c r="V3412" s="112" t="str">
        <f t="shared" si="1606"/>
        <v/>
      </c>
      <c r="W3412" s="415" t="str">
        <f t="shared" si="1607"/>
        <v/>
      </c>
      <c r="Y3412" s="65" t="str">
        <f t="shared" si="1615"/>
        <v/>
      </c>
      <c r="Z3412" s="65" t="str">
        <f t="shared" si="1616"/>
        <v/>
      </c>
      <c r="AA3412" s="65" t="str">
        <f t="shared" si="1617"/>
        <v/>
      </c>
      <c r="AB3412" s="65" t="str">
        <f t="shared" si="1618"/>
        <v/>
      </c>
      <c r="AC3412" s="65" t="str">
        <f t="shared" si="1619"/>
        <v/>
      </c>
      <c r="AH3412" s="65" t="str">
        <f t="shared" si="1591"/>
        <v>189112123</v>
      </c>
      <c r="AI3412" s="65">
        <v>18911212</v>
      </c>
      <c r="AJ3412" s="65" t="s">
        <v>5369</v>
      </c>
      <c r="AK3412" s="65">
        <v>3</v>
      </c>
      <c r="AL3412" s="65" t="s">
        <v>3596</v>
      </c>
      <c r="AN3412" s="65" t="str">
        <f t="shared" si="1603"/>
        <v/>
      </c>
    </row>
    <row r="3413" spans="1:40" ht="16.8" customHeight="1" x14ac:dyDescent="0.25">
      <c r="A3413" s="384" t="s">
        <v>5378</v>
      </c>
      <c r="B3413" s="342" t="s">
        <v>4978</v>
      </c>
      <c r="C3413" s="342" t="s">
        <v>0</v>
      </c>
      <c r="D3413" s="350" t="str">
        <f t="shared" si="1622"/>
        <v>'A'</v>
      </c>
      <c r="E3413" s="211">
        <f t="shared" si="1623"/>
        <v>18950416</v>
      </c>
      <c r="F3413" s="262">
        <v>4</v>
      </c>
      <c r="R3413" s="112" t="str">
        <f>IF(D3413="","", CONCATENATE("Update games set ", B3413, "= ",D3413," where game_id=", E3413))</f>
        <v>Update games set HAN= 'A' where game_id=18950416</v>
      </c>
      <c r="S3413" s="112" t="str">
        <f t="shared" si="1604"/>
        <v/>
      </c>
      <c r="T3413" s="112" t="str">
        <f t="shared" si="1605"/>
        <v/>
      </c>
      <c r="U3413" s="200" t="str">
        <f t="shared" si="1602"/>
        <v/>
      </c>
      <c r="V3413" s="112" t="str">
        <f t="shared" si="1606"/>
        <v/>
      </c>
      <c r="W3413" s="415" t="str">
        <f t="shared" si="1607"/>
        <v/>
      </c>
      <c r="Y3413" s="65" t="str">
        <f t="shared" si="1615"/>
        <v/>
      </c>
      <c r="Z3413" s="65" t="str">
        <f t="shared" si="1616"/>
        <v/>
      </c>
      <c r="AA3413" s="65" t="str">
        <f t="shared" si="1617"/>
        <v/>
      </c>
      <c r="AB3413" s="65" t="str">
        <f t="shared" si="1618"/>
        <v/>
      </c>
      <c r="AC3413" s="65" t="str">
        <f t="shared" si="1619"/>
        <v/>
      </c>
      <c r="AH3413" s="65" t="str">
        <f t="shared" si="1591"/>
        <v>189112124</v>
      </c>
      <c r="AI3413" s="65">
        <v>18911212</v>
      </c>
      <c r="AJ3413" s="65" t="s">
        <v>5369</v>
      </c>
      <c r="AK3413" s="65">
        <v>4</v>
      </c>
      <c r="AL3413" s="65" t="s">
        <v>3252</v>
      </c>
      <c r="AN3413" s="65" t="str">
        <f t="shared" si="1603"/>
        <v/>
      </c>
    </row>
    <row r="3414" spans="1:40" ht="16.8" customHeight="1" x14ac:dyDescent="0.25">
      <c r="A3414" s="384" t="s">
        <v>5378</v>
      </c>
      <c r="B3414" s="342" t="s">
        <v>5</v>
      </c>
      <c r="C3414" s="342">
        <v>0</v>
      </c>
      <c r="D3414" s="349">
        <f t="shared" ref="D3414:D3415" si="1624">IF(C3414="", "", C3414)</f>
        <v>0</v>
      </c>
      <c r="E3414" s="211">
        <f t="shared" si="1623"/>
        <v>18950416</v>
      </c>
      <c r="F3414" s="262">
        <v>5</v>
      </c>
      <c r="R3414" s="112" t="str">
        <f>IF(D3414="","", CONCATENATE("Update games set ", B3414, "= ",D3414," where game_id=", E3414))</f>
        <v>Update games set F= 0 where game_id=18950416</v>
      </c>
      <c r="S3414" s="112" t="str">
        <f t="shared" si="1604"/>
        <v/>
      </c>
      <c r="T3414" s="112" t="str">
        <f t="shared" si="1605"/>
        <v/>
      </c>
      <c r="U3414" s="200" t="str">
        <f t="shared" si="1602"/>
        <v/>
      </c>
      <c r="V3414" s="112" t="str">
        <f t="shared" si="1606"/>
        <v/>
      </c>
      <c r="W3414" s="415" t="str">
        <f t="shared" si="1607"/>
        <v/>
      </c>
      <c r="Y3414" s="65" t="str">
        <f t="shared" si="1615"/>
        <v/>
      </c>
      <c r="Z3414" s="65" t="str">
        <f t="shared" si="1616"/>
        <v/>
      </c>
      <c r="AA3414" s="65" t="str">
        <f t="shared" si="1617"/>
        <v/>
      </c>
      <c r="AB3414" s="65" t="str">
        <f t="shared" si="1618"/>
        <v/>
      </c>
      <c r="AC3414" s="65" t="str">
        <f t="shared" si="1619"/>
        <v/>
      </c>
      <c r="AH3414" s="65" t="str">
        <f t="shared" si="1591"/>
        <v>189112125</v>
      </c>
      <c r="AI3414" s="65">
        <v>18911212</v>
      </c>
      <c r="AJ3414" s="65" t="s">
        <v>5369</v>
      </c>
      <c r="AK3414" s="65">
        <v>5</v>
      </c>
      <c r="AL3414" s="65" t="s">
        <v>3590</v>
      </c>
      <c r="AN3414" s="65" t="str">
        <f t="shared" si="1603"/>
        <v/>
      </c>
    </row>
    <row r="3415" spans="1:40" ht="16.8" customHeight="1" x14ac:dyDescent="0.25">
      <c r="A3415" s="384" t="s">
        <v>5378</v>
      </c>
      <c r="B3415" s="342" t="s">
        <v>0</v>
      </c>
      <c r="C3415" s="342">
        <v>3</v>
      </c>
      <c r="D3415" s="349">
        <f t="shared" si="1624"/>
        <v>3</v>
      </c>
      <c r="E3415" s="211">
        <f t="shared" si="1623"/>
        <v>18950416</v>
      </c>
      <c r="F3415" s="262">
        <v>6</v>
      </c>
      <c r="R3415" s="112" t="str">
        <f>IF(D3415="","", CONCATENATE("Update games set ", B3415, "= ",D3415," where game_id=", E3415))</f>
        <v>Update games set A= 3 where game_id=18950416</v>
      </c>
      <c r="S3415" s="112" t="str">
        <f t="shared" si="1604"/>
        <v/>
      </c>
      <c r="T3415" s="112" t="str">
        <f t="shared" si="1605"/>
        <v/>
      </c>
      <c r="U3415" s="200" t="str">
        <f t="shared" si="1602"/>
        <v/>
      </c>
      <c r="V3415" s="112" t="str">
        <f t="shared" si="1606"/>
        <v/>
      </c>
      <c r="W3415" s="415" t="str">
        <f t="shared" si="1607"/>
        <v/>
      </c>
      <c r="Y3415" s="65" t="str">
        <f t="shared" si="1615"/>
        <v/>
      </c>
      <c r="Z3415" s="65" t="str">
        <f t="shared" si="1616"/>
        <v/>
      </c>
      <c r="AA3415" s="65" t="str">
        <f t="shared" si="1617"/>
        <v/>
      </c>
      <c r="AB3415" s="65" t="str">
        <f t="shared" si="1618"/>
        <v/>
      </c>
      <c r="AC3415" s="65" t="str">
        <f t="shared" si="1619"/>
        <v/>
      </c>
      <c r="AH3415" s="65" t="str">
        <f t="shared" si="1591"/>
        <v>189112126</v>
      </c>
      <c r="AI3415" s="65">
        <v>18911212</v>
      </c>
      <c r="AJ3415" s="65" t="s">
        <v>5369</v>
      </c>
      <c r="AK3415" s="65">
        <v>6</v>
      </c>
      <c r="AL3415" s="65" t="s">
        <v>3468</v>
      </c>
      <c r="AN3415" s="65" t="str">
        <f t="shared" si="1603"/>
        <v/>
      </c>
    </row>
    <row r="3416" spans="1:40" ht="16.8" customHeight="1" x14ac:dyDescent="0.25">
      <c r="A3416" s="384" t="s">
        <v>5378</v>
      </c>
      <c r="B3416" s="342" t="s">
        <v>23</v>
      </c>
      <c r="D3416" s="334" t="str">
        <f t="shared" ref="D3416" si="1625">IF(C3416="",IF(D3414&gt;D3415,"'W'",IF(D3414=D3415,"'D'","'L'")),_xlfn.CONCAT("'",C3416,"'"))</f>
        <v>'L'</v>
      </c>
      <c r="E3416" s="211">
        <f t="shared" si="1623"/>
        <v>18950416</v>
      </c>
      <c r="F3416" s="262">
        <v>7</v>
      </c>
      <c r="R3416" s="112" t="str">
        <f>IF(D3416="","", CONCATENATE("Update games set ", B3416, "= ",D3416," where game_id=", E3416))</f>
        <v>Update games set Result= 'L' where game_id=18950416</v>
      </c>
      <c r="S3416" s="112" t="str">
        <f t="shared" si="1604"/>
        <v/>
      </c>
      <c r="T3416" s="112" t="str">
        <f t="shared" si="1605"/>
        <v/>
      </c>
      <c r="U3416" s="200" t="str">
        <f t="shared" si="1602"/>
        <v/>
      </c>
      <c r="V3416" s="112" t="str">
        <f t="shared" si="1606"/>
        <v/>
      </c>
      <c r="W3416" s="415" t="str">
        <f t="shared" si="1607"/>
        <v/>
      </c>
      <c r="Y3416" s="65" t="str">
        <f t="shared" si="1615"/>
        <v/>
      </c>
      <c r="Z3416" s="65" t="str">
        <f t="shared" si="1616"/>
        <v/>
      </c>
      <c r="AA3416" s="65" t="str">
        <f t="shared" si="1617"/>
        <v/>
      </c>
      <c r="AB3416" s="65" t="str">
        <f t="shared" si="1618"/>
        <v/>
      </c>
      <c r="AC3416" s="65" t="str">
        <f t="shared" si="1619"/>
        <v/>
      </c>
      <c r="AH3416" s="65" t="str">
        <f t="shared" si="1591"/>
        <v>189112127</v>
      </c>
      <c r="AI3416" s="65">
        <v>18911212</v>
      </c>
      <c r="AJ3416" s="65" t="s">
        <v>5369</v>
      </c>
      <c r="AK3416" s="65">
        <v>7</v>
      </c>
      <c r="AL3416" s="65" t="s">
        <v>3435</v>
      </c>
      <c r="AN3416" s="65" t="str">
        <f t="shared" si="1603"/>
        <v/>
      </c>
    </row>
    <row r="3417" spans="1:40" ht="16.8" customHeight="1" x14ac:dyDescent="0.25">
      <c r="A3417" s="384" t="s">
        <v>5378</v>
      </c>
      <c r="B3417" s="342" t="s">
        <v>768</v>
      </c>
      <c r="D3417" s="349" t="str">
        <f t="shared" ref="D3417:D3418" si="1626">IF(C3417="", "", C3417)</f>
        <v/>
      </c>
      <c r="E3417" s="211">
        <f t="shared" si="1623"/>
        <v>18950416</v>
      </c>
      <c r="F3417" s="262">
        <v>8</v>
      </c>
      <c r="R3417" s="112" t="str">
        <f>IF(D3417="","", CONCATENATE("Update games set ", B3417, "= ",D3417," where game_id=", E3417))</f>
        <v/>
      </c>
      <c r="S3417" s="112" t="str">
        <f t="shared" si="1604"/>
        <v/>
      </c>
      <c r="T3417" s="112" t="str">
        <f t="shared" si="1605"/>
        <v/>
      </c>
      <c r="U3417" s="200" t="str">
        <f t="shared" si="1602"/>
        <v/>
      </c>
      <c r="V3417" s="112" t="str">
        <f t="shared" si="1606"/>
        <v/>
      </c>
      <c r="W3417" s="415" t="str">
        <f t="shared" si="1607"/>
        <v/>
      </c>
      <c r="Y3417" s="65" t="str">
        <f t="shared" si="1615"/>
        <v/>
      </c>
      <c r="Z3417" s="65" t="str">
        <f t="shared" si="1616"/>
        <v/>
      </c>
      <c r="AA3417" s="65" t="str">
        <f t="shared" si="1617"/>
        <v/>
      </c>
      <c r="AB3417" s="65" t="str">
        <f t="shared" si="1618"/>
        <v/>
      </c>
      <c r="AC3417" s="65" t="str">
        <f t="shared" si="1619"/>
        <v/>
      </c>
      <c r="AH3417" s="65" t="str">
        <f t="shared" si="1591"/>
        <v>189112128</v>
      </c>
      <c r="AI3417" s="65">
        <v>18911212</v>
      </c>
      <c r="AJ3417" s="65" t="s">
        <v>5369</v>
      </c>
      <c r="AK3417" s="65">
        <v>8</v>
      </c>
      <c r="AL3417" s="65" t="s">
        <v>3653</v>
      </c>
      <c r="AN3417" s="65" t="str">
        <f t="shared" si="1603"/>
        <v/>
      </c>
    </row>
    <row r="3418" spans="1:40" ht="16.8" customHeight="1" x14ac:dyDescent="0.25">
      <c r="A3418" s="384" t="s">
        <v>5378</v>
      </c>
      <c r="B3418" s="342" t="s">
        <v>766</v>
      </c>
      <c r="D3418" s="349" t="str">
        <f t="shared" si="1626"/>
        <v/>
      </c>
      <c r="E3418" s="211">
        <f t="shared" si="1623"/>
        <v>18950416</v>
      </c>
      <c r="F3418" s="262">
        <v>9</v>
      </c>
      <c r="G3418" s="194"/>
      <c r="H3418" s="194"/>
      <c r="N3418" s="417"/>
      <c r="O3418" s="194"/>
      <c r="P3418" s="194"/>
      <c r="R3418" s="112" t="str">
        <f>IF(D3418="","", CONCATENATE("Update games set ", B3418, "= ",D3418," where game_id=", E3418))</f>
        <v/>
      </c>
      <c r="S3418" s="112" t="str">
        <f t="shared" si="1604"/>
        <v/>
      </c>
      <c r="T3418" s="112" t="str">
        <f t="shared" si="1605"/>
        <v/>
      </c>
      <c r="U3418" s="200" t="str">
        <f t="shared" si="1602"/>
        <v/>
      </c>
      <c r="V3418" s="112" t="str">
        <f t="shared" si="1606"/>
        <v/>
      </c>
      <c r="W3418" s="415" t="str">
        <f t="shared" si="1607"/>
        <v/>
      </c>
      <c r="Y3418" s="65" t="str">
        <f t="shared" si="1615"/>
        <v/>
      </c>
      <c r="Z3418" s="65" t="str">
        <f t="shared" si="1616"/>
        <v/>
      </c>
      <c r="AA3418" s="65" t="str">
        <f t="shared" si="1617"/>
        <v/>
      </c>
      <c r="AB3418" s="65" t="str">
        <f t="shared" si="1618"/>
        <v/>
      </c>
      <c r="AC3418" s="65" t="str">
        <f t="shared" si="1619"/>
        <v/>
      </c>
      <c r="AH3418" s="65" t="str">
        <f t="shared" si="1591"/>
        <v>189112129</v>
      </c>
      <c r="AI3418" s="65">
        <v>18911212</v>
      </c>
      <c r="AJ3418" s="65" t="s">
        <v>5369</v>
      </c>
      <c r="AK3418" s="65">
        <v>9</v>
      </c>
      <c r="AL3418" s="65" t="s">
        <v>2943</v>
      </c>
      <c r="AN3418" s="65" t="str">
        <f t="shared" si="1603"/>
        <v/>
      </c>
    </row>
    <row r="3419" spans="1:40" ht="16.8" customHeight="1" x14ac:dyDescent="0.25">
      <c r="A3419" s="384" t="s">
        <v>5378</v>
      </c>
      <c r="B3419" s="342" t="s">
        <v>753</v>
      </c>
      <c r="C3419" s="351"/>
      <c r="D3419" s="350" t="str">
        <f t="shared" ref="D3419" si="1627">IF(C3419="", "", CONCATENATE("'", C3419,"'"))</f>
        <v/>
      </c>
      <c r="E3419" s="211">
        <f t="shared" si="1623"/>
        <v>18950416</v>
      </c>
      <c r="F3419" s="262">
        <v>10</v>
      </c>
      <c r="G3419" s="194"/>
      <c r="N3419" s="417"/>
      <c r="O3419" s="194"/>
      <c r="P3419" s="194"/>
      <c r="R3419" s="112" t="str">
        <f>IF(D3419="","", CONCATENATE("Update games set ", B3419, "= ",D3419," where game_id=", E3419))</f>
        <v/>
      </c>
      <c r="S3419" s="112" t="str">
        <f t="shared" si="1604"/>
        <v/>
      </c>
      <c r="T3419" s="112" t="str">
        <f t="shared" si="1605"/>
        <v/>
      </c>
      <c r="U3419" s="200" t="str">
        <f t="shared" si="1602"/>
        <v/>
      </c>
      <c r="V3419" s="112" t="str">
        <f t="shared" si="1606"/>
        <v/>
      </c>
      <c r="W3419" s="415" t="str">
        <f t="shared" si="1607"/>
        <v/>
      </c>
      <c r="Y3419" s="65" t="str">
        <f t="shared" si="1615"/>
        <v/>
      </c>
      <c r="Z3419" s="65" t="str">
        <f t="shared" si="1616"/>
        <v/>
      </c>
      <c r="AA3419" s="65" t="str">
        <f t="shared" si="1617"/>
        <v/>
      </c>
      <c r="AB3419" s="65" t="str">
        <f t="shared" si="1618"/>
        <v/>
      </c>
      <c r="AC3419" s="65" t="str">
        <f t="shared" si="1619"/>
        <v/>
      </c>
      <c r="AH3419" s="65" t="str">
        <f t="shared" si="1591"/>
        <v>1891121210</v>
      </c>
      <c r="AI3419" s="65">
        <v>18911212</v>
      </c>
      <c r="AJ3419" s="65" t="s">
        <v>5369</v>
      </c>
      <c r="AK3419" s="65">
        <v>10</v>
      </c>
      <c r="AL3419" s="65" t="s">
        <v>3632</v>
      </c>
      <c r="AN3419" s="65" t="str">
        <f t="shared" si="1603"/>
        <v/>
      </c>
    </row>
    <row r="3420" spans="1:40" ht="16.8" customHeight="1" x14ac:dyDescent="0.25">
      <c r="A3420" s="384" t="s">
        <v>5378</v>
      </c>
      <c r="B3420" s="342" t="s">
        <v>746</v>
      </c>
      <c r="C3420" s="351" t="s">
        <v>5062</v>
      </c>
      <c r="D3420" s="334" t="str">
        <f>CONCATENATE("'", LEFT(E3420,4),"-",MID(E3420,5,2),"-", MID(E3420,7,2), " ", C3420,"'")</f>
        <v>'1895-04-16 15:00'</v>
      </c>
      <c r="E3420" s="211">
        <f t="shared" si="1623"/>
        <v>18950416</v>
      </c>
      <c r="F3420" s="262">
        <v>11</v>
      </c>
      <c r="R3420" s="112" t="str">
        <f>IF(D3420="","", CONCATENATE("Update games set ", B3420, "= ",D3420," where game_id=", E3420))</f>
        <v>Update games set Game_date= '1895-04-16 15:00' where game_id=18950416</v>
      </c>
      <c r="S3420" s="112" t="str">
        <f t="shared" si="1604"/>
        <v/>
      </c>
      <c r="T3420" s="112" t="str">
        <f t="shared" si="1605"/>
        <v/>
      </c>
      <c r="U3420" s="200" t="str">
        <f t="shared" si="1602"/>
        <v/>
      </c>
      <c r="V3420" s="112" t="str">
        <f t="shared" si="1606"/>
        <v/>
      </c>
      <c r="W3420" s="415" t="str">
        <f t="shared" si="1607"/>
        <v/>
      </c>
      <c r="Y3420" s="65" t="str">
        <f t="shared" si="1615"/>
        <v/>
      </c>
      <c r="Z3420" s="65" t="str">
        <f t="shared" si="1616"/>
        <v/>
      </c>
      <c r="AA3420" s="65" t="str">
        <f t="shared" si="1617"/>
        <v/>
      </c>
      <c r="AB3420" s="65" t="str">
        <f t="shared" si="1618"/>
        <v/>
      </c>
      <c r="AC3420" s="65" t="str">
        <f t="shared" si="1619"/>
        <v/>
      </c>
      <c r="AH3420" s="65" t="str">
        <f t="shared" si="1591"/>
        <v>1891121211</v>
      </c>
      <c r="AI3420" s="65">
        <v>18911212</v>
      </c>
      <c r="AJ3420" s="65" t="s">
        <v>5369</v>
      </c>
      <c r="AK3420" s="65">
        <v>11</v>
      </c>
      <c r="AL3420" s="65" t="s">
        <v>3314</v>
      </c>
      <c r="AN3420" s="65" t="str">
        <f t="shared" si="1603"/>
        <v/>
      </c>
    </row>
    <row r="3421" spans="1:40" ht="16.8" customHeight="1" x14ac:dyDescent="0.25">
      <c r="A3421" s="384" t="s">
        <v>5378</v>
      </c>
      <c r="B3421" s="342" t="s">
        <v>25</v>
      </c>
      <c r="D3421" s="350" t="str">
        <f t="shared" ref="D3421" si="1628">IF(C3421="", "", CONCATENATE("'", C3421,"'"))</f>
        <v/>
      </c>
      <c r="E3421" s="211">
        <f t="shared" si="1623"/>
        <v>18950416</v>
      </c>
      <c r="F3421" s="262">
        <v>12</v>
      </c>
      <c r="G3421" s="212"/>
      <c r="H3421" s="212"/>
      <c r="N3421" s="416"/>
      <c r="O3421" s="212"/>
      <c r="P3421" s="212"/>
      <c r="R3421" s="112" t="str">
        <f>IF(D3421="","", CONCATENATE("Update games set ", B3421, "= ",D3421," where game_id=", E3421))</f>
        <v/>
      </c>
      <c r="S3421" s="112" t="str">
        <f t="shared" si="1604"/>
        <v/>
      </c>
      <c r="T3421" s="112" t="str">
        <f t="shared" si="1605"/>
        <v/>
      </c>
      <c r="U3421" s="200" t="str">
        <f t="shared" si="1602"/>
        <v/>
      </c>
      <c r="V3421" s="112" t="str">
        <f t="shared" si="1606"/>
        <v/>
      </c>
      <c r="W3421" s="415" t="str">
        <f t="shared" si="1607"/>
        <v/>
      </c>
      <c r="Y3421" s="65" t="str">
        <f t="shared" si="1615"/>
        <v/>
      </c>
      <c r="Z3421" s="65" t="str">
        <f t="shared" si="1616"/>
        <v/>
      </c>
      <c r="AA3421" s="65" t="str">
        <f t="shared" si="1617"/>
        <v/>
      </c>
      <c r="AB3421" s="65" t="str">
        <f t="shared" si="1618"/>
        <v/>
      </c>
      <c r="AC3421" s="65" t="str">
        <f t="shared" si="1619"/>
        <v/>
      </c>
      <c r="AH3421" s="65" t="str">
        <f t="shared" si="1591"/>
        <v>1891121212</v>
      </c>
      <c r="AI3421" s="65">
        <v>18911212</v>
      </c>
      <c r="AJ3421" s="65" t="s">
        <v>5369</v>
      </c>
      <c r="AK3421" s="65">
        <v>12</v>
      </c>
      <c r="AL3421" s="65" t="s">
        <v>653</v>
      </c>
      <c r="AN3421" s="65" t="str">
        <f t="shared" si="1603"/>
        <v/>
      </c>
    </row>
    <row r="3422" spans="1:40" ht="16.8" customHeight="1" x14ac:dyDescent="0.25">
      <c r="A3422" s="384" t="s">
        <v>5378</v>
      </c>
      <c r="B3422" s="342" t="s">
        <v>475</v>
      </c>
      <c r="D3422" s="349" t="str">
        <f t="shared" ref="D3422" si="1629">IF(C3422="", "", C3422)</f>
        <v/>
      </c>
      <c r="E3422" s="211">
        <f t="shared" si="1623"/>
        <v>18950416</v>
      </c>
      <c r="F3422" s="262">
        <v>13</v>
      </c>
      <c r="R3422" s="112" t="str">
        <f>IF(D3422="","", CONCATENATE("Update games set ", B3422, "= ",D3422," where game_id=", E3422))</f>
        <v/>
      </c>
      <c r="S3422" s="112" t="str">
        <f t="shared" si="1604"/>
        <v/>
      </c>
      <c r="T3422" s="112" t="str">
        <f t="shared" si="1605"/>
        <v/>
      </c>
      <c r="U3422" s="200" t="str">
        <f t="shared" si="1602"/>
        <v/>
      </c>
      <c r="V3422" s="112" t="str">
        <f t="shared" si="1606"/>
        <v/>
      </c>
      <c r="W3422" s="415" t="str">
        <f t="shared" si="1607"/>
        <v/>
      </c>
      <c r="Y3422" s="65" t="str">
        <f t="shared" si="1615"/>
        <v/>
      </c>
      <c r="Z3422" s="65" t="str">
        <f t="shared" si="1616"/>
        <v/>
      </c>
      <c r="AA3422" s="65" t="str">
        <f t="shared" si="1617"/>
        <v/>
      </c>
      <c r="AB3422" s="65" t="str">
        <f t="shared" si="1618"/>
        <v/>
      </c>
      <c r="AC3422" s="65" t="str">
        <f t="shared" si="1619"/>
        <v/>
      </c>
      <c r="AH3422" s="65" t="str">
        <f t="shared" si="1591"/>
        <v>1891121213</v>
      </c>
      <c r="AI3422" s="65">
        <v>18911212</v>
      </c>
      <c r="AJ3422" s="65" t="s">
        <v>5369</v>
      </c>
      <c r="AK3422" s="65">
        <v>13</v>
      </c>
      <c r="AL3422" s="65" t="s">
        <v>653</v>
      </c>
      <c r="AN3422" s="65" t="str">
        <f t="shared" si="1603"/>
        <v/>
      </c>
    </row>
    <row r="3423" spans="1:40" ht="16.8" customHeight="1" x14ac:dyDescent="0.25">
      <c r="A3423" s="384" t="s">
        <v>5378</v>
      </c>
      <c r="B3423" s="342" t="s">
        <v>20</v>
      </c>
      <c r="D3423" s="350" t="str">
        <f t="shared" ref="D3423:D3424" si="1630">IF(C3423="", "", CONCATENATE("'", C3423,"'"))</f>
        <v/>
      </c>
      <c r="E3423" s="211">
        <f t="shared" si="1623"/>
        <v>18950416</v>
      </c>
      <c r="F3423" s="262">
        <v>14</v>
      </c>
      <c r="R3423" s="112" t="str">
        <f>IF(D3423="","", CONCATENATE("Update games set ", B3423, "= ",D3423," where game_id=", E3423))</f>
        <v/>
      </c>
      <c r="S3423" s="112" t="str">
        <f t="shared" si="1604"/>
        <v/>
      </c>
      <c r="T3423" s="112" t="str">
        <f t="shared" si="1605"/>
        <v/>
      </c>
      <c r="U3423" s="200" t="str">
        <f t="shared" si="1602"/>
        <v/>
      </c>
      <c r="V3423" s="112" t="str">
        <f t="shared" si="1606"/>
        <v/>
      </c>
      <c r="W3423" s="415" t="str">
        <f t="shared" si="1607"/>
        <v/>
      </c>
      <c r="Y3423" s="65" t="str">
        <f t="shared" si="1615"/>
        <v/>
      </c>
      <c r="Z3423" s="65" t="str">
        <f t="shared" si="1616"/>
        <v/>
      </c>
      <c r="AA3423" s="65" t="str">
        <f t="shared" si="1617"/>
        <v/>
      </c>
      <c r="AB3423" s="65" t="str">
        <f t="shared" si="1618"/>
        <v/>
      </c>
      <c r="AC3423" s="65" t="str">
        <f t="shared" si="1619"/>
        <v/>
      </c>
      <c r="AH3423" s="65" t="str">
        <f t="shared" si="1591"/>
        <v>1891121214</v>
      </c>
      <c r="AI3423" s="65">
        <v>18911212</v>
      </c>
      <c r="AJ3423" s="65" t="s">
        <v>5369</v>
      </c>
      <c r="AK3423" s="65">
        <v>14</v>
      </c>
      <c r="AL3423" s="65" t="s">
        <v>653</v>
      </c>
      <c r="AN3423" s="65" t="str">
        <f t="shared" si="1603"/>
        <v/>
      </c>
    </row>
    <row r="3424" spans="1:40" ht="16.8" customHeight="1" x14ac:dyDescent="0.25">
      <c r="A3424" s="384" t="s">
        <v>5378</v>
      </c>
      <c r="B3424" s="342" t="s">
        <v>4882</v>
      </c>
      <c r="C3424" s="342" t="str">
        <f>IF(C3423="", "", C3423)</f>
        <v/>
      </c>
      <c r="D3424" s="350" t="str">
        <f t="shared" si="1630"/>
        <v/>
      </c>
      <c r="E3424" s="211">
        <f t="shared" si="1623"/>
        <v>18950416</v>
      </c>
      <c r="F3424" s="262">
        <v>15</v>
      </c>
      <c r="R3424" s="112" t="str">
        <f>IF(D3424="","", CONCATENATE("Update games set ", B3424, "= ",D3424," where game_id=", E3424))</f>
        <v/>
      </c>
      <c r="S3424" s="112" t="str">
        <f t="shared" si="1604"/>
        <v/>
      </c>
      <c r="T3424" s="112" t="str">
        <f t="shared" si="1605"/>
        <v/>
      </c>
      <c r="U3424" s="200" t="str">
        <f t="shared" si="1602"/>
        <v/>
      </c>
      <c r="V3424" s="112" t="str">
        <f t="shared" si="1606"/>
        <v/>
      </c>
      <c r="W3424" s="415" t="str">
        <f t="shared" si="1607"/>
        <v/>
      </c>
      <c r="Y3424" s="65" t="str">
        <f t="shared" si="1615"/>
        <v/>
      </c>
      <c r="Z3424" s="65" t="str">
        <f t="shared" si="1616"/>
        <v/>
      </c>
      <c r="AA3424" s="65" t="str">
        <f t="shared" si="1617"/>
        <v/>
      </c>
      <c r="AB3424" s="65" t="str">
        <f t="shared" si="1618"/>
        <v/>
      </c>
      <c r="AC3424" s="65" t="str">
        <f t="shared" si="1619"/>
        <v/>
      </c>
      <c r="AH3424" s="65" t="str">
        <f t="shared" si="1591"/>
        <v>1891121215</v>
      </c>
      <c r="AI3424" s="65">
        <v>18911212</v>
      </c>
      <c r="AJ3424" s="65" t="s">
        <v>5369</v>
      </c>
      <c r="AK3424" s="65">
        <v>15</v>
      </c>
      <c r="AL3424" s="65" t="s">
        <v>653</v>
      </c>
      <c r="AN3424" s="65" t="str">
        <f t="shared" si="1603"/>
        <v/>
      </c>
    </row>
    <row r="3425" spans="1:40" s="126" customFormat="1" ht="16.8" customHeight="1" thickBot="1" x14ac:dyDescent="0.3">
      <c r="A3425" s="384" t="s">
        <v>5378</v>
      </c>
      <c r="B3425" s="116" t="s">
        <v>115</v>
      </c>
      <c r="C3425" s="352"/>
      <c r="D3425" s="370" t="str">
        <f t="shared" ref="D3425" si="1631">IF(MID(E3425,5,2)*1&gt;6,_xlfn.CONCAT("'",LEFT(E3425,4),"-",MID(E3425,3,2)+1,"'"),_xlfn.CONCAT("'",LEFT(E3425,4)-1,"-",MID(E3425,3,2),"'"))</f>
        <v>'1894-95'</v>
      </c>
      <c r="E3425" s="214">
        <f t="shared" si="1623"/>
        <v>18950416</v>
      </c>
      <c r="F3425" s="266">
        <v>16</v>
      </c>
      <c r="G3425" s="343"/>
      <c r="H3425" s="343"/>
      <c r="I3425" s="267"/>
      <c r="J3425" s="214"/>
      <c r="K3425" s="266"/>
      <c r="L3425" s="266"/>
      <c r="M3425" s="266"/>
      <c r="N3425" s="419"/>
      <c r="O3425" s="343"/>
      <c r="P3425" s="343"/>
      <c r="Q3425" s="346"/>
      <c r="R3425" s="112" t="str">
        <f>IF(D3425="","", CONCATENATE("Update games set ", B3425, "= ",D3425," where game_id=", E3425))</f>
        <v>Update games set Season= '1894-95' where game_id=18950416</v>
      </c>
      <c r="S3425" s="112" t="str">
        <f t="shared" si="1604"/>
        <v/>
      </c>
      <c r="T3425" s="112" t="str">
        <f t="shared" si="1605"/>
        <v/>
      </c>
      <c r="U3425" s="200" t="str">
        <f t="shared" si="1602"/>
        <v/>
      </c>
      <c r="V3425" s="112" t="str">
        <f t="shared" si="1606"/>
        <v/>
      </c>
      <c r="W3425" s="415" t="str">
        <f t="shared" si="1607"/>
        <v/>
      </c>
      <c r="X3425" s="240"/>
      <c r="Y3425" s="65" t="str">
        <f t="shared" si="1615"/>
        <v/>
      </c>
      <c r="Z3425" s="65" t="str">
        <f t="shared" si="1616"/>
        <v/>
      </c>
      <c r="AA3425" s="65" t="str">
        <f t="shared" si="1617"/>
        <v/>
      </c>
      <c r="AB3425" s="65" t="str">
        <f t="shared" si="1618"/>
        <v/>
      </c>
      <c r="AC3425" s="65" t="str">
        <f t="shared" si="1619"/>
        <v/>
      </c>
      <c r="AH3425" s="65" t="str">
        <f t="shared" si="1591"/>
        <v>1891121216</v>
      </c>
      <c r="AI3425" s="126">
        <v>18911212</v>
      </c>
      <c r="AJ3425" s="126" t="s">
        <v>5369</v>
      </c>
      <c r="AK3425" s="126">
        <v>16</v>
      </c>
      <c r="AL3425" s="126" t="s">
        <v>653</v>
      </c>
      <c r="AN3425" s="65" t="str">
        <f t="shared" si="1603"/>
        <v/>
      </c>
    </row>
    <row r="3426" spans="1:40" ht="15" thickTop="1" x14ac:dyDescent="0.25">
      <c r="A3426" s="384" t="s">
        <v>5378</v>
      </c>
      <c r="B3426" s="341" t="s">
        <v>22</v>
      </c>
      <c r="C3426" s="341" t="s">
        <v>32</v>
      </c>
      <c r="D3426" s="341" t="str">
        <f t="shared" ref="D3426:D3429" si="1632">IF(C3426="", "", CONCATENATE("'", C3426,"'"))</f>
        <v>'Sheffield United'</v>
      </c>
      <c r="E3426" s="211">
        <v>18950418</v>
      </c>
      <c r="F3426" s="262">
        <v>1</v>
      </c>
      <c r="H3426" s="212"/>
      <c r="R3426" s="112" t="str">
        <f>IF(D3426="","", CONCATENATE("Update games set ", B3426, "= ",D3426," where game_id=", E3426))</f>
        <v>Update games set Opponent= 'Sheffield United' where game_id=18950418</v>
      </c>
      <c r="S3426" s="112" t="str">
        <f t="shared" si="1604"/>
        <v/>
      </c>
      <c r="T3426" s="112" t="str">
        <f t="shared" si="1605"/>
        <v/>
      </c>
      <c r="U3426" s="200" t="str">
        <f t="shared" si="1602"/>
        <v/>
      </c>
      <c r="V3426" s="112" t="str">
        <f t="shared" si="1606"/>
        <v/>
      </c>
      <c r="W3426" s="415" t="str">
        <f t="shared" si="1607"/>
        <v/>
      </c>
      <c r="Y3426" s="65" t="str">
        <f t="shared" si="1615"/>
        <v/>
      </c>
      <c r="Z3426" s="65" t="str">
        <f t="shared" si="1616"/>
        <v/>
      </c>
      <c r="AA3426" s="65" t="str">
        <f t="shared" si="1617"/>
        <v/>
      </c>
      <c r="AB3426" s="65" t="str">
        <f t="shared" si="1618"/>
        <v/>
      </c>
      <c r="AC3426" s="65" t="str">
        <f t="shared" si="1619"/>
        <v/>
      </c>
      <c r="AH3426" s="65" t="str">
        <f t="shared" si="1591"/>
        <v>189112121</v>
      </c>
      <c r="AI3426" s="65">
        <v>18911212</v>
      </c>
      <c r="AJ3426" s="65" t="s">
        <v>5369</v>
      </c>
      <c r="AK3426" s="65">
        <v>1</v>
      </c>
      <c r="AL3426" s="65" t="s">
        <v>2039</v>
      </c>
      <c r="AN3426" s="65" t="str">
        <f t="shared" si="1603"/>
        <v>update games set source = 'The Nottingham Forest Football Scrapbook' where game_id = 18950418</v>
      </c>
    </row>
    <row r="3427" spans="1:40" ht="16.8" customHeight="1" x14ac:dyDescent="0.25">
      <c r="A3427" s="384" t="s">
        <v>5378</v>
      </c>
      <c r="B3427" s="342" t="s">
        <v>4979</v>
      </c>
      <c r="C3427" s="342" t="str">
        <f>IF(C3426="", "", C3426)</f>
        <v>Sheffield United</v>
      </c>
      <c r="D3427" s="350" t="str">
        <f t="shared" si="1632"/>
        <v>'Sheffield United'</v>
      </c>
      <c r="E3427" s="211">
        <f>E3426</f>
        <v>18950418</v>
      </c>
      <c r="F3427" s="262">
        <v>2</v>
      </c>
      <c r="R3427" s="112" t="str">
        <f>IF(D3427="","", CONCATENATE("Update games set ", B3427, "= ",D3427," where game_id=", E3427))</f>
        <v>Update games set Opp_parent= 'Sheffield United' where game_id=18950418</v>
      </c>
      <c r="S3427" s="112" t="str">
        <f t="shared" si="1604"/>
        <v/>
      </c>
      <c r="T3427" s="112" t="str">
        <f t="shared" si="1605"/>
        <v/>
      </c>
      <c r="U3427" s="200" t="str">
        <f t="shared" si="1602"/>
        <v/>
      </c>
      <c r="V3427" s="112" t="str">
        <f t="shared" si="1606"/>
        <v/>
      </c>
      <c r="W3427" s="415" t="str">
        <f t="shared" si="1607"/>
        <v/>
      </c>
      <c r="Y3427" s="65" t="str">
        <f t="shared" si="1615"/>
        <v/>
      </c>
      <c r="Z3427" s="65" t="str">
        <f t="shared" si="1616"/>
        <v/>
      </c>
      <c r="AA3427" s="65" t="str">
        <f t="shared" si="1617"/>
        <v/>
      </c>
      <c r="AB3427" s="65" t="str">
        <f t="shared" si="1618"/>
        <v/>
      </c>
      <c r="AC3427" s="65" t="str">
        <f t="shared" si="1619"/>
        <v/>
      </c>
      <c r="AH3427" s="65" t="str">
        <f t="shared" si="1591"/>
        <v>189112122</v>
      </c>
      <c r="AI3427" s="65">
        <v>18911212</v>
      </c>
      <c r="AJ3427" s="65" t="s">
        <v>5369</v>
      </c>
      <c r="AK3427" s="65">
        <v>2</v>
      </c>
      <c r="AL3427" s="65" t="s">
        <v>3572</v>
      </c>
      <c r="AN3427" s="65" t="str">
        <f t="shared" si="1603"/>
        <v/>
      </c>
    </row>
    <row r="3428" spans="1:40" ht="16.8" customHeight="1" x14ac:dyDescent="0.25">
      <c r="A3428" s="384" t="s">
        <v>5378</v>
      </c>
      <c r="B3428" s="342" t="s">
        <v>2653</v>
      </c>
      <c r="C3428" s="342" t="s">
        <v>5390</v>
      </c>
      <c r="D3428" s="350" t="str">
        <f t="shared" si="1632"/>
        <v>'United Counties League'</v>
      </c>
      <c r="E3428" s="211">
        <f t="shared" ref="E3428:E3441" si="1633">E3427</f>
        <v>18950418</v>
      </c>
      <c r="F3428" s="262">
        <v>3</v>
      </c>
      <c r="R3428" s="112" t="str">
        <f>IF(D3428="","", CONCATENATE("Update games set ", B3428, "= ",D3428," where game_id=", E3428))</f>
        <v>Update games set Game_type= 'United Counties League' where game_id=18950418</v>
      </c>
      <c r="S3428" s="112" t="str">
        <f t="shared" si="1604"/>
        <v/>
      </c>
      <c r="T3428" s="112" t="str">
        <f t="shared" si="1605"/>
        <v/>
      </c>
      <c r="U3428" s="200" t="str">
        <f t="shared" si="1602"/>
        <v/>
      </c>
      <c r="V3428" s="112" t="str">
        <f t="shared" si="1606"/>
        <v/>
      </c>
      <c r="W3428" s="415" t="str">
        <f t="shared" si="1607"/>
        <v/>
      </c>
      <c r="Y3428" s="65" t="str">
        <f t="shared" si="1615"/>
        <v/>
      </c>
      <c r="Z3428" s="65" t="str">
        <f t="shared" si="1616"/>
        <v/>
      </c>
      <c r="AA3428" s="65" t="str">
        <f t="shared" si="1617"/>
        <v/>
      </c>
      <c r="AB3428" s="65" t="str">
        <f t="shared" si="1618"/>
        <v/>
      </c>
      <c r="AC3428" s="65" t="str">
        <f t="shared" si="1619"/>
        <v/>
      </c>
      <c r="AH3428" s="65" t="str">
        <f t="shared" si="1591"/>
        <v>189112123</v>
      </c>
      <c r="AI3428" s="65">
        <v>18911212</v>
      </c>
      <c r="AJ3428" s="65" t="s">
        <v>5369</v>
      </c>
      <c r="AK3428" s="65">
        <v>3</v>
      </c>
      <c r="AL3428" s="65" t="s">
        <v>3596</v>
      </c>
      <c r="AN3428" s="65" t="str">
        <f t="shared" si="1603"/>
        <v/>
      </c>
    </row>
    <row r="3429" spans="1:40" ht="16.8" customHeight="1" x14ac:dyDescent="0.25">
      <c r="A3429" s="384" t="s">
        <v>5378</v>
      </c>
      <c r="B3429" s="342" t="s">
        <v>4978</v>
      </c>
      <c r="C3429" s="342" t="s">
        <v>5065</v>
      </c>
      <c r="D3429" s="350" t="str">
        <f t="shared" si="1632"/>
        <v>'H'</v>
      </c>
      <c r="E3429" s="211">
        <f t="shared" si="1633"/>
        <v>18950418</v>
      </c>
      <c r="F3429" s="262">
        <v>4</v>
      </c>
      <c r="R3429" s="112" t="str">
        <f>IF(D3429="","", CONCATENATE("Update games set ", B3429, "= ",D3429," where game_id=", E3429))</f>
        <v>Update games set HAN= 'H' where game_id=18950418</v>
      </c>
      <c r="S3429" s="112" t="str">
        <f t="shared" si="1604"/>
        <v/>
      </c>
      <c r="T3429" s="112" t="str">
        <f t="shared" si="1605"/>
        <v/>
      </c>
      <c r="U3429" s="200" t="str">
        <f t="shared" si="1602"/>
        <v/>
      </c>
      <c r="V3429" s="112" t="str">
        <f t="shared" si="1606"/>
        <v/>
      </c>
      <c r="W3429" s="415" t="str">
        <f t="shared" si="1607"/>
        <v/>
      </c>
      <c r="Y3429" s="65" t="str">
        <f t="shared" si="1615"/>
        <v/>
      </c>
      <c r="Z3429" s="65" t="str">
        <f t="shared" si="1616"/>
        <v/>
      </c>
      <c r="AA3429" s="65" t="str">
        <f t="shared" si="1617"/>
        <v/>
      </c>
      <c r="AB3429" s="65" t="str">
        <f t="shared" si="1618"/>
        <v/>
      </c>
      <c r="AC3429" s="65" t="str">
        <f t="shared" si="1619"/>
        <v/>
      </c>
      <c r="AH3429" s="65" t="str">
        <f t="shared" si="1591"/>
        <v>189112124</v>
      </c>
      <c r="AI3429" s="65">
        <v>18911212</v>
      </c>
      <c r="AJ3429" s="65" t="s">
        <v>5369</v>
      </c>
      <c r="AK3429" s="65">
        <v>4</v>
      </c>
      <c r="AL3429" s="65" t="s">
        <v>3252</v>
      </c>
      <c r="AN3429" s="65" t="str">
        <f t="shared" si="1603"/>
        <v/>
      </c>
    </row>
    <row r="3430" spans="1:40" ht="16.8" customHeight="1" x14ac:dyDescent="0.25">
      <c r="A3430" s="384" t="s">
        <v>5378</v>
      </c>
      <c r="B3430" s="342" t="s">
        <v>5</v>
      </c>
      <c r="C3430" s="342">
        <v>0</v>
      </c>
      <c r="D3430" s="349">
        <f t="shared" ref="D3430:D3431" si="1634">IF(C3430="", "", C3430)</f>
        <v>0</v>
      </c>
      <c r="E3430" s="211">
        <f t="shared" si="1633"/>
        <v>18950418</v>
      </c>
      <c r="F3430" s="262">
        <v>5</v>
      </c>
      <c r="R3430" s="112" t="str">
        <f>IF(D3430="","", CONCATENATE("Update games set ", B3430, "= ",D3430," where game_id=", E3430))</f>
        <v>Update games set F= 0 where game_id=18950418</v>
      </c>
      <c r="S3430" s="112" t="str">
        <f t="shared" si="1604"/>
        <v/>
      </c>
      <c r="T3430" s="112" t="str">
        <f t="shared" si="1605"/>
        <v/>
      </c>
      <c r="U3430" s="200" t="str">
        <f t="shared" si="1602"/>
        <v/>
      </c>
      <c r="V3430" s="112" t="str">
        <f t="shared" si="1606"/>
        <v/>
      </c>
      <c r="W3430" s="415" t="str">
        <f t="shared" si="1607"/>
        <v/>
      </c>
      <c r="Y3430" s="65" t="str">
        <f t="shared" si="1615"/>
        <v/>
      </c>
      <c r="Z3430" s="65" t="str">
        <f t="shared" si="1616"/>
        <v/>
      </c>
      <c r="AA3430" s="65" t="str">
        <f t="shared" si="1617"/>
        <v/>
      </c>
      <c r="AB3430" s="65" t="str">
        <f t="shared" si="1618"/>
        <v/>
      </c>
      <c r="AC3430" s="65" t="str">
        <f t="shared" si="1619"/>
        <v/>
      </c>
      <c r="AH3430" s="65" t="str">
        <f t="shared" si="1591"/>
        <v>189112125</v>
      </c>
      <c r="AI3430" s="65">
        <v>18911212</v>
      </c>
      <c r="AJ3430" s="65" t="s">
        <v>5369</v>
      </c>
      <c r="AK3430" s="65">
        <v>5</v>
      </c>
      <c r="AL3430" s="65" t="s">
        <v>3590</v>
      </c>
      <c r="AN3430" s="65" t="str">
        <f t="shared" si="1603"/>
        <v/>
      </c>
    </row>
    <row r="3431" spans="1:40" ht="16.8" customHeight="1" x14ac:dyDescent="0.25">
      <c r="A3431" s="384" t="s">
        <v>5378</v>
      </c>
      <c r="B3431" s="342" t="s">
        <v>0</v>
      </c>
      <c r="C3431" s="342">
        <v>1</v>
      </c>
      <c r="D3431" s="349">
        <f t="shared" si="1634"/>
        <v>1</v>
      </c>
      <c r="E3431" s="211">
        <f t="shared" si="1633"/>
        <v>18950418</v>
      </c>
      <c r="F3431" s="262">
        <v>6</v>
      </c>
      <c r="R3431" s="112" t="str">
        <f>IF(D3431="","", CONCATENATE("Update games set ", B3431, "= ",D3431," where game_id=", E3431))</f>
        <v>Update games set A= 1 where game_id=18950418</v>
      </c>
      <c r="S3431" s="112" t="str">
        <f t="shared" si="1604"/>
        <v/>
      </c>
      <c r="T3431" s="112" t="str">
        <f t="shared" si="1605"/>
        <v/>
      </c>
      <c r="U3431" s="200" t="str">
        <f t="shared" si="1602"/>
        <v/>
      </c>
      <c r="V3431" s="112" t="str">
        <f t="shared" si="1606"/>
        <v/>
      </c>
      <c r="W3431" s="415" t="str">
        <f t="shared" si="1607"/>
        <v/>
      </c>
      <c r="Y3431" s="65" t="str">
        <f t="shared" si="1615"/>
        <v/>
      </c>
      <c r="Z3431" s="65" t="str">
        <f t="shared" si="1616"/>
        <v/>
      </c>
      <c r="AA3431" s="65" t="str">
        <f t="shared" si="1617"/>
        <v/>
      </c>
      <c r="AB3431" s="65" t="str">
        <f t="shared" si="1618"/>
        <v/>
      </c>
      <c r="AC3431" s="65" t="str">
        <f t="shared" si="1619"/>
        <v/>
      </c>
      <c r="AH3431" s="65" t="str">
        <f t="shared" si="1591"/>
        <v>189112126</v>
      </c>
      <c r="AI3431" s="65">
        <v>18911212</v>
      </c>
      <c r="AJ3431" s="65" t="s">
        <v>5369</v>
      </c>
      <c r="AK3431" s="65">
        <v>6</v>
      </c>
      <c r="AL3431" s="65" t="s">
        <v>3468</v>
      </c>
      <c r="AN3431" s="65" t="str">
        <f t="shared" si="1603"/>
        <v/>
      </c>
    </row>
    <row r="3432" spans="1:40" ht="16.8" customHeight="1" x14ac:dyDescent="0.25">
      <c r="A3432" s="384" t="s">
        <v>5378</v>
      </c>
      <c r="B3432" s="342" t="s">
        <v>23</v>
      </c>
      <c r="D3432" s="334" t="str">
        <f t="shared" ref="D3432" si="1635">IF(C3432="",IF(D3430&gt;D3431,"'W'",IF(D3430=D3431,"'D'","'L'")),_xlfn.CONCAT("'",C3432,"'"))</f>
        <v>'L'</v>
      </c>
      <c r="E3432" s="211">
        <f t="shared" si="1633"/>
        <v>18950418</v>
      </c>
      <c r="F3432" s="262">
        <v>7</v>
      </c>
      <c r="R3432" s="112" t="str">
        <f>IF(D3432="","", CONCATENATE("Update games set ", B3432, "= ",D3432," where game_id=", E3432))</f>
        <v>Update games set Result= 'L' where game_id=18950418</v>
      </c>
      <c r="S3432" s="112" t="str">
        <f t="shared" si="1604"/>
        <v/>
      </c>
      <c r="T3432" s="112" t="str">
        <f t="shared" si="1605"/>
        <v/>
      </c>
      <c r="U3432" s="200" t="str">
        <f t="shared" si="1602"/>
        <v/>
      </c>
      <c r="V3432" s="112" t="str">
        <f t="shared" si="1606"/>
        <v/>
      </c>
      <c r="W3432" s="415" t="str">
        <f t="shared" si="1607"/>
        <v/>
      </c>
      <c r="Y3432" s="65" t="str">
        <f t="shared" si="1615"/>
        <v/>
      </c>
      <c r="Z3432" s="65" t="str">
        <f t="shared" si="1616"/>
        <v/>
      </c>
      <c r="AA3432" s="65" t="str">
        <f t="shared" si="1617"/>
        <v/>
      </c>
      <c r="AB3432" s="65" t="str">
        <f t="shared" si="1618"/>
        <v/>
      </c>
      <c r="AC3432" s="65" t="str">
        <f t="shared" si="1619"/>
        <v/>
      </c>
      <c r="AH3432" s="65" t="str">
        <f t="shared" si="1591"/>
        <v>189112127</v>
      </c>
      <c r="AI3432" s="65">
        <v>18911212</v>
      </c>
      <c r="AJ3432" s="65" t="s">
        <v>5369</v>
      </c>
      <c r="AK3432" s="65">
        <v>7</v>
      </c>
      <c r="AL3432" s="65" t="s">
        <v>3435</v>
      </c>
      <c r="AN3432" s="65" t="str">
        <f t="shared" si="1603"/>
        <v/>
      </c>
    </row>
    <row r="3433" spans="1:40" ht="16.8" customHeight="1" x14ac:dyDescent="0.25">
      <c r="A3433" s="384" t="s">
        <v>5378</v>
      </c>
      <c r="B3433" s="342" t="s">
        <v>768</v>
      </c>
      <c r="D3433" s="349" t="str">
        <f t="shared" ref="D3433:D3434" si="1636">IF(C3433="", "", C3433)</f>
        <v/>
      </c>
      <c r="E3433" s="211">
        <f t="shared" si="1633"/>
        <v>18950418</v>
      </c>
      <c r="F3433" s="262">
        <v>8</v>
      </c>
      <c r="R3433" s="112" t="str">
        <f>IF(D3433="","", CONCATENATE("Update games set ", B3433, "= ",D3433," where game_id=", E3433))</f>
        <v/>
      </c>
      <c r="S3433" s="112" t="str">
        <f t="shared" si="1604"/>
        <v/>
      </c>
      <c r="T3433" s="112" t="str">
        <f t="shared" si="1605"/>
        <v/>
      </c>
      <c r="U3433" s="200" t="str">
        <f t="shared" si="1602"/>
        <v/>
      </c>
      <c r="V3433" s="112" t="str">
        <f t="shared" si="1606"/>
        <v/>
      </c>
      <c r="W3433" s="415" t="str">
        <f t="shared" si="1607"/>
        <v/>
      </c>
      <c r="Y3433" s="65" t="str">
        <f t="shared" si="1615"/>
        <v/>
      </c>
      <c r="Z3433" s="65" t="str">
        <f t="shared" si="1616"/>
        <v/>
      </c>
      <c r="AA3433" s="65" t="str">
        <f t="shared" si="1617"/>
        <v/>
      </c>
      <c r="AB3433" s="65" t="str">
        <f t="shared" si="1618"/>
        <v/>
      </c>
      <c r="AC3433" s="65" t="str">
        <f t="shared" si="1619"/>
        <v/>
      </c>
      <c r="AH3433" s="65" t="str">
        <f t="shared" si="1591"/>
        <v>189112128</v>
      </c>
      <c r="AI3433" s="65">
        <v>18911212</v>
      </c>
      <c r="AJ3433" s="65" t="s">
        <v>5369</v>
      </c>
      <c r="AK3433" s="65">
        <v>8</v>
      </c>
      <c r="AL3433" s="65" t="s">
        <v>3653</v>
      </c>
      <c r="AN3433" s="65" t="str">
        <f t="shared" si="1603"/>
        <v/>
      </c>
    </row>
    <row r="3434" spans="1:40" ht="16.8" customHeight="1" x14ac:dyDescent="0.25">
      <c r="A3434" s="384" t="s">
        <v>5378</v>
      </c>
      <c r="B3434" s="342" t="s">
        <v>766</v>
      </c>
      <c r="D3434" s="349" t="str">
        <f t="shared" si="1636"/>
        <v/>
      </c>
      <c r="E3434" s="211">
        <f t="shared" si="1633"/>
        <v>18950418</v>
      </c>
      <c r="F3434" s="262">
        <v>9</v>
      </c>
      <c r="G3434" s="194"/>
      <c r="H3434" s="194"/>
      <c r="N3434" s="417"/>
      <c r="O3434" s="194"/>
      <c r="P3434" s="194"/>
      <c r="R3434" s="112" t="str">
        <f>IF(D3434="","", CONCATENATE("Update games set ", B3434, "= ",D3434," where game_id=", E3434))</f>
        <v/>
      </c>
      <c r="S3434" s="112" t="str">
        <f t="shared" si="1604"/>
        <v/>
      </c>
      <c r="T3434" s="112" t="str">
        <f t="shared" si="1605"/>
        <v/>
      </c>
      <c r="U3434" s="200" t="str">
        <f t="shared" si="1602"/>
        <v/>
      </c>
      <c r="V3434" s="112" t="str">
        <f t="shared" si="1606"/>
        <v/>
      </c>
      <c r="W3434" s="415" t="str">
        <f t="shared" si="1607"/>
        <v/>
      </c>
      <c r="Y3434" s="65" t="str">
        <f t="shared" si="1615"/>
        <v/>
      </c>
      <c r="Z3434" s="65" t="str">
        <f t="shared" si="1616"/>
        <v/>
      </c>
      <c r="AA3434" s="65" t="str">
        <f t="shared" si="1617"/>
        <v/>
      </c>
      <c r="AB3434" s="65" t="str">
        <f t="shared" si="1618"/>
        <v/>
      </c>
      <c r="AC3434" s="65" t="str">
        <f t="shared" si="1619"/>
        <v/>
      </c>
      <c r="AH3434" s="65" t="str">
        <f t="shared" si="1591"/>
        <v>189112129</v>
      </c>
      <c r="AI3434" s="65">
        <v>18911212</v>
      </c>
      <c r="AJ3434" s="65" t="s">
        <v>5369</v>
      </c>
      <c r="AK3434" s="65">
        <v>9</v>
      </c>
      <c r="AL3434" s="65" t="s">
        <v>2943</v>
      </c>
      <c r="AN3434" s="65" t="str">
        <f t="shared" si="1603"/>
        <v/>
      </c>
    </row>
    <row r="3435" spans="1:40" ht="16.8" customHeight="1" x14ac:dyDescent="0.25">
      <c r="A3435" s="384" t="s">
        <v>5378</v>
      </c>
      <c r="B3435" s="342" t="s">
        <v>753</v>
      </c>
      <c r="C3435" s="351"/>
      <c r="D3435" s="350" t="str">
        <f t="shared" ref="D3435" si="1637">IF(C3435="", "", CONCATENATE("'", C3435,"'"))</f>
        <v/>
      </c>
      <c r="E3435" s="211">
        <f t="shared" si="1633"/>
        <v>18950418</v>
      </c>
      <c r="F3435" s="262">
        <v>10</v>
      </c>
      <c r="G3435" s="194"/>
      <c r="N3435" s="417"/>
      <c r="O3435" s="194"/>
      <c r="P3435" s="194"/>
      <c r="R3435" s="112" t="str">
        <f>IF(D3435="","", CONCATENATE("Update games set ", B3435, "= ",D3435," where game_id=", E3435))</f>
        <v/>
      </c>
      <c r="S3435" s="112" t="str">
        <f t="shared" si="1604"/>
        <v/>
      </c>
      <c r="T3435" s="112" t="str">
        <f t="shared" si="1605"/>
        <v/>
      </c>
      <c r="U3435" s="200" t="str">
        <f t="shared" si="1602"/>
        <v/>
      </c>
      <c r="V3435" s="112" t="str">
        <f t="shared" si="1606"/>
        <v/>
      </c>
      <c r="W3435" s="415" t="str">
        <f t="shared" si="1607"/>
        <v/>
      </c>
      <c r="Y3435" s="65" t="str">
        <f t="shared" si="1615"/>
        <v/>
      </c>
      <c r="Z3435" s="65" t="str">
        <f t="shared" si="1616"/>
        <v/>
      </c>
      <c r="AA3435" s="65" t="str">
        <f t="shared" si="1617"/>
        <v/>
      </c>
      <c r="AB3435" s="65" t="str">
        <f t="shared" si="1618"/>
        <v/>
      </c>
      <c r="AC3435" s="65" t="str">
        <f t="shared" si="1619"/>
        <v/>
      </c>
      <c r="AH3435" s="65" t="str">
        <f t="shared" si="1591"/>
        <v>1891121210</v>
      </c>
      <c r="AI3435" s="65">
        <v>18911212</v>
      </c>
      <c r="AJ3435" s="65" t="s">
        <v>5369</v>
      </c>
      <c r="AK3435" s="65">
        <v>10</v>
      </c>
      <c r="AL3435" s="65" t="s">
        <v>3632</v>
      </c>
      <c r="AN3435" s="65" t="str">
        <f t="shared" si="1603"/>
        <v/>
      </c>
    </row>
    <row r="3436" spans="1:40" ht="16.8" customHeight="1" x14ac:dyDescent="0.25">
      <c r="A3436" s="384" t="s">
        <v>5378</v>
      </c>
      <c r="B3436" s="342" t="s">
        <v>746</v>
      </c>
      <c r="C3436" s="351" t="s">
        <v>5062</v>
      </c>
      <c r="D3436" s="334" t="str">
        <f>CONCATENATE("'", LEFT(E3436,4),"-",MID(E3436,5,2),"-", MID(E3436,7,2), " ", C3436,"'")</f>
        <v>'1895-04-18 15:00'</v>
      </c>
      <c r="E3436" s="211">
        <f t="shared" si="1633"/>
        <v>18950418</v>
      </c>
      <c r="F3436" s="262">
        <v>11</v>
      </c>
      <c r="R3436" s="112" t="str">
        <f>IF(D3436="","", CONCATENATE("Update games set ", B3436, "= ",D3436," where game_id=", E3436))</f>
        <v>Update games set Game_date= '1895-04-18 15:00' where game_id=18950418</v>
      </c>
      <c r="S3436" s="112" t="str">
        <f t="shared" si="1604"/>
        <v/>
      </c>
      <c r="T3436" s="112" t="str">
        <f t="shared" si="1605"/>
        <v/>
      </c>
      <c r="U3436" s="200" t="str">
        <f t="shared" si="1602"/>
        <v/>
      </c>
      <c r="V3436" s="112" t="str">
        <f t="shared" si="1606"/>
        <v/>
      </c>
      <c r="W3436" s="415" t="str">
        <f t="shared" si="1607"/>
        <v/>
      </c>
      <c r="Y3436" s="65" t="str">
        <f t="shared" si="1615"/>
        <v/>
      </c>
      <c r="Z3436" s="65" t="str">
        <f t="shared" si="1616"/>
        <v/>
      </c>
      <c r="AA3436" s="65" t="str">
        <f t="shared" si="1617"/>
        <v/>
      </c>
      <c r="AB3436" s="65" t="str">
        <f t="shared" si="1618"/>
        <v/>
      </c>
      <c r="AC3436" s="65" t="str">
        <f t="shared" si="1619"/>
        <v/>
      </c>
      <c r="AH3436" s="65" t="str">
        <f t="shared" si="1591"/>
        <v>1891121211</v>
      </c>
      <c r="AI3436" s="65">
        <v>18911212</v>
      </c>
      <c r="AJ3436" s="65" t="s">
        <v>5369</v>
      </c>
      <c r="AK3436" s="65">
        <v>11</v>
      </c>
      <c r="AL3436" s="65" t="s">
        <v>3314</v>
      </c>
      <c r="AN3436" s="65" t="str">
        <f t="shared" si="1603"/>
        <v/>
      </c>
    </row>
    <row r="3437" spans="1:40" ht="16.8" customHeight="1" x14ac:dyDescent="0.25">
      <c r="A3437" s="384" t="s">
        <v>5378</v>
      </c>
      <c r="B3437" s="342" t="s">
        <v>25</v>
      </c>
      <c r="D3437" s="350" t="str">
        <f t="shared" ref="D3437" si="1638">IF(C3437="", "", CONCATENATE("'", C3437,"'"))</f>
        <v/>
      </c>
      <c r="E3437" s="211">
        <f t="shared" si="1633"/>
        <v>18950418</v>
      </c>
      <c r="F3437" s="262">
        <v>12</v>
      </c>
      <c r="G3437" s="212"/>
      <c r="H3437" s="212"/>
      <c r="N3437" s="416"/>
      <c r="O3437" s="212"/>
      <c r="P3437" s="212"/>
      <c r="R3437" s="112" t="str">
        <f>IF(D3437="","", CONCATENATE("Update games set ", B3437, "= ",D3437," where game_id=", E3437))</f>
        <v/>
      </c>
      <c r="S3437" s="112" t="str">
        <f t="shared" si="1604"/>
        <v/>
      </c>
      <c r="T3437" s="112" t="str">
        <f t="shared" si="1605"/>
        <v/>
      </c>
      <c r="U3437" s="200" t="str">
        <f t="shared" si="1602"/>
        <v/>
      </c>
      <c r="V3437" s="112" t="str">
        <f t="shared" si="1606"/>
        <v/>
      </c>
      <c r="W3437" s="415" t="str">
        <f t="shared" si="1607"/>
        <v/>
      </c>
      <c r="Y3437" s="65" t="str">
        <f t="shared" si="1615"/>
        <v/>
      </c>
      <c r="Z3437" s="65" t="str">
        <f t="shared" si="1616"/>
        <v/>
      </c>
      <c r="AA3437" s="65" t="str">
        <f t="shared" si="1617"/>
        <v/>
      </c>
      <c r="AB3437" s="65" t="str">
        <f t="shared" si="1618"/>
        <v/>
      </c>
      <c r="AC3437" s="65" t="str">
        <f t="shared" si="1619"/>
        <v/>
      </c>
      <c r="AH3437" s="65" t="str">
        <f t="shared" si="1591"/>
        <v>1891121212</v>
      </c>
      <c r="AI3437" s="65">
        <v>18911212</v>
      </c>
      <c r="AJ3437" s="65" t="s">
        <v>5369</v>
      </c>
      <c r="AK3437" s="65">
        <v>12</v>
      </c>
      <c r="AL3437" s="65" t="s">
        <v>653</v>
      </c>
      <c r="AN3437" s="65" t="str">
        <f t="shared" si="1603"/>
        <v/>
      </c>
    </row>
    <row r="3438" spans="1:40" ht="16.8" customHeight="1" x14ac:dyDescent="0.25">
      <c r="A3438" s="384" t="s">
        <v>5378</v>
      </c>
      <c r="B3438" s="342" t="s">
        <v>475</v>
      </c>
      <c r="D3438" s="349" t="str">
        <f t="shared" ref="D3438" si="1639">IF(C3438="", "", C3438)</f>
        <v/>
      </c>
      <c r="E3438" s="211">
        <f t="shared" si="1633"/>
        <v>18950418</v>
      </c>
      <c r="F3438" s="262">
        <v>13</v>
      </c>
      <c r="R3438" s="112" t="str">
        <f>IF(D3438="","", CONCATENATE("Update games set ", B3438, "= ",D3438," where game_id=", E3438))</f>
        <v/>
      </c>
      <c r="S3438" s="112" t="str">
        <f t="shared" si="1604"/>
        <v/>
      </c>
      <c r="T3438" s="112" t="str">
        <f t="shared" si="1605"/>
        <v/>
      </c>
      <c r="U3438" s="200" t="str">
        <f t="shared" si="1602"/>
        <v/>
      </c>
      <c r="V3438" s="112" t="str">
        <f t="shared" si="1606"/>
        <v/>
      </c>
      <c r="W3438" s="415" t="str">
        <f t="shared" si="1607"/>
        <v/>
      </c>
      <c r="Y3438" s="65" t="str">
        <f t="shared" si="1615"/>
        <v/>
      </c>
      <c r="Z3438" s="65" t="str">
        <f t="shared" si="1616"/>
        <v/>
      </c>
      <c r="AA3438" s="65" t="str">
        <f t="shared" si="1617"/>
        <v/>
      </c>
      <c r="AB3438" s="65" t="str">
        <f t="shared" si="1618"/>
        <v/>
      </c>
      <c r="AC3438" s="65" t="str">
        <f t="shared" si="1619"/>
        <v/>
      </c>
      <c r="AH3438" s="65" t="str">
        <f t="shared" si="1591"/>
        <v>1891121213</v>
      </c>
      <c r="AI3438" s="65">
        <v>18911212</v>
      </c>
      <c r="AJ3438" s="65" t="s">
        <v>5369</v>
      </c>
      <c r="AK3438" s="65">
        <v>13</v>
      </c>
      <c r="AL3438" s="65" t="s">
        <v>653</v>
      </c>
      <c r="AN3438" s="65" t="str">
        <f t="shared" si="1603"/>
        <v/>
      </c>
    </row>
    <row r="3439" spans="1:40" ht="16.8" customHeight="1" x14ac:dyDescent="0.25">
      <c r="A3439" s="384" t="s">
        <v>5378</v>
      </c>
      <c r="B3439" s="342" t="s">
        <v>20</v>
      </c>
      <c r="D3439" s="350" t="str">
        <f t="shared" ref="D3439:D3440" si="1640">IF(C3439="", "", CONCATENATE("'", C3439,"'"))</f>
        <v/>
      </c>
      <c r="E3439" s="211">
        <f t="shared" si="1633"/>
        <v>18950418</v>
      </c>
      <c r="F3439" s="262">
        <v>14</v>
      </c>
      <c r="R3439" s="112" t="str">
        <f>IF(D3439="","", CONCATENATE("Update games set ", B3439, "= ",D3439," where game_id=", E3439))</f>
        <v/>
      </c>
      <c r="S3439" s="112" t="str">
        <f t="shared" si="1604"/>
        <v/>
      </c>
      <c r="T3439" s="112" t="str">
        <f t="shared" si="1605"/>
        <v/>
      </c>
      <c r="U3439" s="200" t="str">
        <f t="shared" si="1602"/>
        <v/>
      </c>
      <c r="V3439" s="112" t="str">
        <f t="shared" si="1606"/>
        <v/>
      </c>
      <c r="W3439" s="415" t="str">
        <f t="shared" si="1607"/>
        <v/>
      </c>
      <c r="Y3439" s="65" t="str">
        <f t="shared" si="1615"/>
        <v/>
      </c>
      <c r="Z3439" s="65" t="str">
        <f t="shared" si="1616"/>
        <v/>
      </c>
      <c r="AA3439" s="65" t="str">
        <f t="shared" si="1617"/>
        <v/>
      </c>
      <c r="AB3439" s="65" t="str">
        <f t="shared" si="1618"/>
        <v/>
      </c>
      <c r="AC3439" s="65" t="str">
        <f t="shared" si="1619"/>
        <v/>
      </c>
      <c r="AH3439" s="65" t="str">
        <f t="shared" si="1591"/>
        <v>1891121214</v>
      </c>
      <c r="AI3439" s="65">
        <v>18911212</v>
      </c>
      <c r="AJ3439" s="65" t="s">
        <v>5369</v>
      </c>
      <c r="AK3439" s="65">
        <v>14</v>
      </c>
      <c r="AL3439" s="65" t="s">
        <v>653</v>
      </c>
      <c r="AN3439" s="65" t="str">
        <f t="shared" si="1603"/>
        <v/>
      </c>
    </row>
    <row r="3440" spans="1:40" ht="16.8" customHeight="1" x14ac:dyDescent="0.25">
      <c r="A3440" s="384" t="s">
        <v>5378</v>
      </c>
      <c r="B3440" s="342" t="s">
        <v>4882</v>
      </c>
      <c r="C3440" s="342" t="str">
        <f>IF(C3439="", "", C3439)</f>
        <v/>
      </c>
      <c r="D3440" s="350" t="str">
        <f t="shared" si="1640"/>
        <v/>
      </c>
      <c r="E3440" s="211">
        <f t="shared" si="1633"/>
        <v>18950418</v>
      </c>
      <c r="F3440" s="262">
        <v>15</v>
      </c>
      <c r="R3440" s="112" t="str">
        <f>IF(D3440="","", CONCATENATE("Update games set ", B3440, "= ",D3440," where game_id=", E3440))</f>
        <v/>
      </c>
      <c r="S3440" s="112" t="str">
        <f t="shared" si="1604"/>
        <v/>
      </c>
      <c r="T3440" s="112" t="str">
        <f t="shared" si="1605"/>
        <v/>
      </c>
      <c r="U3440" s="200" t="str">
        <f t="shared" si="1602"/>
        <v/>
      </c>
      <c r="V3440" s="112" t="str">
        <f t="shared" si="1606"/>
        <v/>
      </c>
      <c r="W3440" s="415" t="str">
        <f t="shared" si="1607"/>
        <v/>
      </c>
      <c r="Y3440" s="65" t="str">
        <f t="shared" si="1615"/>
        <v/>
      </c>
      <c r="Z3440" s="65" t="str">
        <f t="shared" si="1616"/>
        <v/>
      </c>
      <c r="AA3440" s="65" t="str">
        <f t="shared" si="1617"/>
        <v/>
      </c>
      <c r="AB3440" s="65" t="str">
        <f t="shared" si="1618"/>
        <v/>
      </c>
      <c r="AC3440" s="65" t="str">
        <f t="shared" si="1619"/>
        <v/>
      </c>
      <c r="AH3440" s="65" t="str">
        <f t="shared" si="1591"/>
        <v>1891121215</v>
      </c>
      <c r="AI3440" s="65">
        <v>18911212</v>
      </c>
      <c r="AJ3440" s="65" t="s">
        <v>5369</v>
      </c>
      <c r="AK3440" s="65">
        <v>15</v>
      </c>
      <c r="AL3440" s="65" t="s">
        <v>653</v>
      </c>
      <c r="AN3440" s="65" t="str">
        <f t="shared" si="1603"/>
        <v/>
      </c>
    </row>
    <row r="3441" spans="1:40" s="126" customFormat="1" ht="16.8" customHeight="1" thickBot="1" x14ac:dyDescent="0.3">
      <c r="A3441" s="384" t="s">
        <v>5378</v>
      </c>
      <c r="B3441" s="116" t="s">
        <v>115</v>
      </c>
      <c r="C3441" s="352"/>
      <c r="D3441" s="370" t="str">
        <f t="shared" ref="D3441" si="1641">IF(MID(E3441,5,2)*1&gt;6,_xlfn.CONCAT("'",LEFT(E3441,4),"-",MID(E3441,3,2)+1,"'"),_xlfn.CONCAT("'",LEFT(E3441,4)-1,"-",MID(E3441,3,2),"'"))</f>
        <v>'1894-95'</v>
      </c>
      <c r="E3441" s="214">
        <f t="shared" si="1633"/>
        <v>18950418</v>
      </c>
      <c r="F3441" s="266">
        <v>16</v>
      </c>
      <c r="G3441" s="343"/>
      <c r="H3441" s="343"/>
      <c r="I3441" s="267"/>
      <c r="J3441" s="214"/>
      <c r="K3441" s="266"/>
      <c r="L3441" s="266"/>
      <c r="M3441" s="266"/>
      <c r="N3441" s="419"/>
      <c r="O3441" s="343"/>
      <c r="P3441" s="343"/>
      <c r="Q3441" s="346"/>
      <c r="R3441" s="112" t="str">
        <f>IF(D3441="","", CONCATENATE("Update games set ", B3441, "= ",D3441," where game_id=", E3441))</f>
        <v>Update games set Season= '1894-95' where game_id=18950418</v>
      </c>
      <c r="S3441" s="112" t="str">
        <f t="shared" si="1604"/>
        <v/>
      </c>
      <c r="T3441" s="112" t="str">
        <f t="shared" si="1605"/>
        <v/>
      </c>
      <c r="U3441" s="200" t="str">
        <f t="shared" si="1602"/>
        <v/>
      </c>
      <c r="V3441" s="112" t="str">
        <f t="shared" si="1606"/>
        <v/>
      </c>
      <c r="W3441" s="415" t="str">
        <f t="shared" si="1607"/>
        <v/>
      </c>
      <c r="X3441" s="240"/>
      <c r="Y3441" s="65" t="str">
        <f t="shared" si="1615"/>
        <v/>
      </c>
      <c r="Z3441" s="65" t="str">
        <f t="shared" si="1616"/>
        <v/>
      </c>
      <c r="AA3441" s="65" t="str">
        <f t="shared" si="1617"/>
        <v/>
      </c>
      <c r="AB3441" s="65" t="str">
        <f t="shared" si="1618"/>
        <v/>
      </c>
      <c r="AC3441" s="65" t="str">
        <f t="shared" si="1619"/>
        <v/>
      </c>
      <c r="AH3441" s="65" t="str">
        <f t="shared" si="1591"/>
        <v>1891121216</v>
      </c>
      <c r="AI3441" s="126">
        <v>18911212</v>
      </c>
      <c r="AJ3441" s="126" t="s">
        <v>5369</v>
      </c>
      <c r="AK3441" s="126">
        <v>16</v>
      </c>
      <c r="AL3441" s="126" t="s">
        <v>653</v>
      </c>
      <c r="AN3441" s="65" t="str">
        <f t="shared" si="1603"/>
        <v/>
      </c>
    </row>
    <row r="3442" spans="1:40" ht="15" thickTop="1" x14ac:dyDescent="0.25">
      <c r="A3442" s="384" t="s">
        <v>5378</v>
      </c>
      <c r="B3442" s="341" t="s">
        <v>22</v>
      </c>
      <c r="C3442" s="341" t="s">
        <v>4627</v>
      </c>
      <c r="D3442" s="341" t="str">
        <f t="shared" ref="D3442:D3445" si="1642">IF(C3442="", "", CONCATENATE("'", C3442,"'"))</f>
        <v>'Mansfield'</v>
      </c>
      <c r="E3442" s="211">
        <v>18950425</v>
      </c>
      <c r="F3442" s="262">
        <v>1</v>
      </c>
      <c r="H3442" s="212"/>
      <c r="R3442" s="112" t="str">
        <f>IF(D3442="","", CONCATENATE("Update games set ", B3442, "= ",D3442," where game_id=", E3442))</f>
        <v>Update games set Opponent= 'Mansfield' where game_id=18950425</v>
      </c>
      <c r="S3442" s="112" t="str">
        <f t="shared" si="1604"/>
        <v/>
      </c>
      <c r="T3442" s="112" t="str">
        <f t="shared" si="1605"/>
        <v/>
      </c>
      <c r="U3442" s="200" t="str">
        <f t="shared" si="1602"/>
        <v/>
      </c>
      <c r="V3442" s="112" t="str">
        <f t="shared" si="1606"/>
        <v/>
      </c>
      <c r="W3442" s="415" t="str">
        <f t="shared" si="1607"/>
        <v/>
      </c>
      <c r="Y3442" s="65" t="str">
        <f t="shared" si="1615"/>
        <v/>
      </c>
      <c r="Z3442" s="65" t="str">
        <f t="shared" si="1616"/>
        <v/>
      </c>
      <c r="AA3442" s="65" t="str">
        <f t="shared" si="1617"/>
        <v/>
      </c>
      <c r="AB3442" s="65" t="str">
        <f t="shared" si="1618"/>
        <v/>
      </c>
      <c r="AC3442" s="65" t="str">
        <f t="shared" si="1619"/>
        <v/>
      </c>
      <c r="AH3442" s="65" t="str">
        <f t="shared" ref="AH3442:AH3505" si="1643">_xlfn.CONCAT(AI3442,AK3442)</f>
        <v>189112121</v>
      </c>
      <c r="AI3442" s="65">
        <v>18911212</v>
      </c>
      <c r="AJ3442" s="65" t="s">
        <v>5369</v>
      </c>
      <c r="AK3442" s="65">
        <v>1</v>
      </c>
      <c r="AL3442" s="65" t="s">
        <v>2039</v>
      </c>
      <c r="AN3442" s="65" t="str">
        <f t="shared" si="1603"/>
        <v>update games set source = 'The Nottingham Forest Football Scrapbook' where game_id = 18950425</v>
      </c>
    </row>
    <row r="3443" spans="1:40" ht="16.8" customHeight="1" x14ac:dyDescent="0.25">
      <c r="A3443" s="384" t="s">
        <v>5378</v>
      </c>
      <c r="B3443" s="342" t="s">
        <v>4979</v>
      </c>
      <c r="C3443" s="342" t="str">
        <f>IF(C3442="", "", C3442)</f>
        <v>Mansfield</v>
      </c>
      <c r="D3443" s="350" t="str">
        <f t="shared" si="1642"/>
        <v>'Mansfield'</v>
      </c>
      <c r="E3443" s="211">
        <f>E3442</f>
        <v>18950425</v>
      </c>
      <c r="F3443" s="262">
        <v>2</v>
      </c>
      <c r="R3443" s="112" t="str">
        <f>IF(D3443="","", CONCATENATE("Update games set ", B3443, "= ",D3443," where game_id=", E3443))</f>
        <v>Update games set Opp_parent= 'Mansfield' where game_id=18950425</v>
      </c>
      <c r="S3443" s="112" t="str">
        <f t="shared" si="1604"/>
        <v/>
      </c>
      <c r="T3443" s="112" t="str">
        <f t="shared" si="1605"/>
        <v/>
      </c>
      <c r="U3443" s="200" t="str">
        <f t="shared" si="1602"/>
        <v/>
      </c>
      <c r="V3443" s="112" t="str">
        <f t="shared" si="1606"/>
        <v/>
      </c>
      <c r="W3443" s="415" t="str">
        <f t="shared" si="1607"/>
        <v/>
      </c>
      <c r="Y3443" s="65" t="str">
        <f t="shared" si="1615"/>
        <v/>
      </c>
      <c r="Z3443" s="65" t="str">
        <f t="shared" si="1616"/>
        <v/>
      </c>
      <c r="AA3443" s="65" t="str">
        <f t="shared" si="1617"/>
        <v/>
      </c>
      <c r="AB3443" s="65" t="str">
        <f t="shared" si="1618"/>
        <v/>
      </c>
      <c r="AC3443" s="65" t="str">
        <f t="shared" si="1619"/>
        <v/>
      </c>
      <c r="AH3443" s="65" t="str">
        <f t="shared" si="1643"/>
        <v>189112122</v>
      </c>
      <c r="AI3443" s="65">
        <v>18911212</v>
      </c>
      <c r="AJ3443" s="65" t="s">
        <v>5369</v>
      </c>
      <c r="AK3443" s="65">
        <v>2</v>
      </c>
      <c r="AL3443" s="65" t="s">
        <v>3572</v>
      </c>
      <c r="AN3443" s="65" t="str">
        <f t="shared" si="1603"/>
        <v/>
      </c>
    </row>
    <row r="3444" spans="1:40" ht="16.8" customHeight="1" x14ac:dyDescent="0.25">
      <c r="A3444" s="384" t="s">
        <v>5378</v>
      </c>
      <c r="B3444" s="342" t="s">
        <v>2653</v>
      </c>
      <c r="C3444" s="342" t="s">
        <v>663</v>
      </c>
      <c r="D3444" s="350" t="str">
        <f t="shared" si="1642"/>
        <v>'Friendly'</v>
      </c>
      <c r="E3444" s="211">
        <f t="shared" ref="E3444:E3457" si="1644">E3443</f>
        <v>18950425</v>
      </c>
      <c r="F3444" s="262">
        <v>3</v>
      </c>
      <c r="R3444" s="112" t="str">
        <f>IF(D3444="","", CONCATENATE("Update games set ", B3444, "= ",D3444," where game_id=", E3444))</f>
        <v>Update games set Game_type= 'Friendly' where game_id=18950425</v>
      </c>
      <c r="S3444" s="112" t="str">
        <f t="shared" si="1604"/>
        <v/>
      </c>
      <c r="T3444" s="112" t="str">
        <f t="shared" si="1605"/>
        <v/>
      </c>
      <c r="U3444" s="200" t="str">
        <f t="shared" si="1602"/>
        <v/>
      </c>
      <c r="V3444" s="112" t="str">
        <f t="shared" si="1606"/>
        <v/>
      </c>
      <c r="W3444" s="415" t="str">
        <f t="shared" si="1607"/>
        <v/>
      </c>
      <c r="Y3444" s="65" t="str">
        <f t="shared" si="1615"/>
        <v/>
      </c>
      <c r="Z3444" s="65" t="str">
        <f t="shared" si="1616"/>
        <v/>
      </c>
      <c r="AA3444" s="65" t="str">
        <f t="shared" si="1617"/>
        <v/>
      </c>
      <c r="AB3444" s="65" t="str">
        <f t="shared" si="1618"/>
        <v/>
      </c>
      <c r="AC3444" s="65" t="str">
        <f t="shared" si="1619"/>
        <v/>
      </c>
      <c r="AH3444" s="65" t="str">
        <f t="shared" si="1643"/>
        <v>189112123</v>
      </c>
      <c r="AI3444" s="65">
        <v>18911212</v>
      </c>
      <c r="AJ3444" s="65" t="s">
        <v>5369</v>
      </c>
      <c r="AK3444" s="65">
        <v>3</v>
      </c>
      <c r="AL3444" s="65" t="s">
        <v>3596</v>
      </c>
      <c r="AN3444" s="65" t="str">
        <f t="shared" si="1603"/>
        <v/>
      </c>
    </row>
    <row r="3445" spans="1:40" ht="16.8" customHeight="1" x14ac:dyDescent="0.25">
      <c r="A3445" s="384" t="s">
        <v>5378</v>
      </c>
      <c r="B3445" s="342" t="s">
        <v>4978</v>
      </c>
      <c r="C3445" s="342" t="s">
        <v>0</v>
      </c>
      <c r="D3445" s="350" t="str">
        <f t="shared" si="1642"/>
        <v>'A'</v>
      </c>
      <c r="E3445" s="211">
        <f t="shared" si="1644"/>
        <v>18950425</v>
      </c>
      <c r="F3445" s="262">
        <v>4</v>
      </c>
      <c r="R3445" s="112" t="str">
        <f>IF(D3445="","", CONCATENATE("Update games set ", B3445, "= ",D3445," where game_id=", E3445))</f>
        <v>Update games set HAN= 'A' where game_id=18950425</v>
      </c>
      <c r="S3445" s="112" t="str">
        <f t="shared" si="1604"/>
        <v/>
      </c>
      <c r="T3445" s="112" t="str">
        <f t="shared" si="1605"/>
        <v/>
      </c>
      <c r="U3445" s="200" t="str">
        <f t="shared" si="1602"/>
        <v/>
      </c>
      <c r="V3445" s="112" t="str">
        <f t="shared" si="1606"/>
        <v/>
      </c>
      <c r="W3445" s="415" t="str">
        <f t="shared" si="1607"/>
        <v/>
      </c>
      <c r="Y3445" s="65" t="str">
        <f t="shared" si="1615"/>
        <v/>
      </c>
      <c r="Z3445" s="65" t="str">
        <f t="shared" si="1616"/>
        <v/>
      </c>
      <c r="AA3445" s="65" t="str">
        <f t="shared" si="1617"/>
        <v/>
      </c>
      <c r="AB3445" s="65" t="str">
        <f t="shared" si="1618"/>
        <v/>
      </c>
      <c r="AC3445" s="65" t="str">
        <f t="shared" si="1619"/>
        <v/>
      </c>
      <c r="AH3445" s="65" t="str">
        <f t="shared" si="1643"/>
        <v>189112124</v>
      </c>
      <c r="AI3445" s="65">
        <v>18911212</v>
      </c>
      <c r="AJ3445" s="65" t="s">
        <v>5369</v>
      </c>
      <c r="AK3445" s="65">
        <v>4</v>
      </c>
      <c r="AL3445" s="65" t="s">
        <v>3252</v>
      </c>
      <c r="AN3445" s="65" t="str">
        <f t="shared" si="1603"/>
        <v/>
      </c>
    </row>
    <row r="3446" spans="1:40" ht="16.8" customHeight="1" x14ac:dyDescent="0.25">
      <c r="A3446" s="384" t="s">
        <v>5378</v>
      </c>
      <c r="B3446" s="342" t="s">
        <v>5</v>
      </c>
      <c r="C3446" s="342">
        <v>3</v>
      </c>
      <c r="D3446" s="349">
        <f t="shared" ref="D3446:D3447" si="1645">IF(C3446="", "", C3446)</f>
        <v>3</v>
      </c>
      <c r="E3446" s="211">
        <f t="shared" si="1644"/>
        <v>18950425</v>
      </c>
      <c r="F3446" s="262">
        <v>5</v>
      </c>
      <c r="R3446" s="112" t="str">
        <f>IF(D3446="","", CONCATENATE("Update games set ", B3446, "= ",D3446," where game_id=", E3446))</f>
        <v>Update games set F= 3 where game_id=18950425</v>
      </c>
      <c r="S3446" s="112" t="str">
        <f t="shared" si="1604"/>
        <v/>
      </c>
      <c r="T3446" s="112" t="str">
        <f t="shared" si="1605"/>
        <v/>
      </c>
      <c r="U3446" s="200" t="str">
        <f t="shared" si="1602"/>
        <v/>
      </c>
      <c r="V3446" s="112" t="str">
        <f t="shared" si="1606"/>
        <v/>
      </c>
      <c r="W3446" s="415" t="str">
        <f t="shared" si="1607"/>
        <v/>
      </c>
      <c r="Y3446" s="65" t="str">
        <f t="shared" si="1615"/>
        <v/>
      </c>
      <c r="Z3446" s="65" t="str">
        <f t="shared" si="1616"/>
        <v/>
      </c>
      <c r="AA3446" s="65" t="str">
        <f t="shared" si="1617"/>
        <v/>
      </c>
      <c r="AB3446" s="65" t="str">
        <f t="shared" si="1618"/>
        <v/>
      </c>
      <c r="AC3446" s="65" t="str">
        <f t="shared" si="1619"/>
        <v/>
      </c>
      <c r="AH3446" s="65" t="str">
        <f t="shared" si="1643"/>
        <v>189112125</v>
      </c>
      <c r="AI3446" s="65">
        <v>18911212</v>
      </c>
      <c r="AJ3446" s="65" t="s">
        <v>5369</v>
      </c>
      <c r="AK3446" s="65">
        <v>5</v>
      </c>
      <c r="AL3446" s="65" t="s">
        <v>3590</v>
      </c>
      <c r="AN3446" s="65" t="str">
        <f t="shared" si="1603"/>
        <v/>
      </c>
    </row>
    <row r="3447" spans="1:40" ht="16.8" customHeight="1" x14ac:dyDescent="0.25">
      <c r="A3447" s="384" t="s">
        <v>5378</v>
      </c>
      <c r="B3447" s="342" t="s">
        <v>0</v>
      </c>
      <c r="C3447" s="342">
        <v>1</v>
      </c>
      <c r="D3447" s="349">
        <f t="shared" si="1645"/>
        <v>1</v>
      </c>
      <c r="E3447" s="211">
        <f t="shared" si="1644"/>
        <v>18950425</v>
      </c>
      <c r="F3447" s="262">
        <v>6</v>
      </c>
      <c r="R3447" s="112" t="str">
        <f>IF(D3447="","", CONCATENATE("Update games set ", B3447, "= ",D3447," where game_id=", E3447))</f>
        <v>Update games set A= 1 where game_id=18950425</v>
      </c>
      <c r="S3447" s="112" t="str">
        <f t="shared" si="1604"/>
        <v/>
      </c>
      <c r="T3447" s="112" t="str">
        <f t="shared" si="1605"/>
        <v/>
      </c>
      <c r="U3447" s="200" t="str">
        <f t="shared" si="1602"/>
        <v/>
      </c>
      <c r="V3447" s="112" t="str">
        <f t="shared" si="1606"/>
        <v/>
      </c>
      <c r="W3447" s="415" t="str">
        <f t="shared" si="1607"/>
        <v/>
      </c>
      <c r="Y3447" s="65" t="str">
        <f t="shared" si="1615"/>
        <v/>
      </c>
      <c r="Z3447" s="65" t="str">
        <f t="shared" si="1616"/>
        <v/>
      </c>
      <c r="AA3447" s="65" t="str">
        <f t="shared" si="1617"/>
        <v/>
      </c>
      <c r="AB3447" s="65" t="str">
        <f t="shared" si="1618"/>
        <v/>
      </c>
      <c r="AC3447" s="65" t="str">
        <f t="shared" si="1619"/>
        <v/>
      </c>
      <c r="AH3447" s="65" t="str">
        <f t="shared" si="1643"/>
        <v>189112126</v>
      </c>
      <c r="AI3447" s="65">
        <v>18911212</v>
      </c>
      <c r="AJ3447" s="65" t="s">
        <v>5369</v>
      </c>
      <c r="AK3447" s="65">
        <v>6</v>
      </c>
      <c r="AL3447" s="65" t="s">
        <v>3468</v>
      </c>
      <c r="AN3447" s="65" t="str">
        <f t="shared" si="1603"/>
        <v/>
      </c>
    </row>
    <row r="3448" spans="1:40" ht="16.8" customHeight="1" x14ac:dyDescent="0.25">
      <c r="A3448" s="384" t="s">
        <v>5378</v>
      </c>
      <c r="B3448" s="342" t="s">
        <v>23</v>
      </c>
      <c r="D3448" s="334" t="str">
        <f t="shared" ref="D3448" si="1646">IF(C3448="",IF(D3446&gt;D3447,"'W'",IF(D3446=D3447,"'D'","'L'")),_xlfn.CONCAT("'",C3448,"'"))</f>
        <v>'W'</v>
      </c>
      <c r="E3448" s="211">
        <f t="shared" si="1644"/>
        <v>18950425</v>
      </c>
      <c r="F3448" s="262">
        <v>7</v>
      </c>
      <c r="R3448" s="112" t="str">
        <f>IF(D3448="","", CONCATENATE("Update games set ", B3448, "= ",D3448," where game_id=", E3448))</f>
        <v>Update games set Result= 'W' where game_id=18950425</v>
      </c>
      <c r="S3448" s="112" t="str">
        <f t="shared" si="1604"/>
        <v/>
      </c>
      <c r="T3448" s="112" t="str">
        <f t="shared" si="1605"/>
        <v/>
      </c>
      <c r="U3448" s="200" t="str">
        <f t="shared" si="1602"/>
        <v/>
      </c>
      <c r="V3448" s="112" t="str">
        <f t="shared" si="1606"/>
        <v/>
      </c>
      <c r="W3448" s="415" t="str">
        <f t="shared" si="1607"/>
        <v/>
      </c>
      <c r="Y3448" s="65" t="str">
        <f t="shared" si="1615"/>
        <v/>
      </c>
      <c r="Z3448" s="65" t="str">
        <f t="shared" si="1616"/>
        <v/>
      </c>
      <c r="AA3448" s="65" t="str">
        <f t="shared" si="1617"/>
        <v/>
      </c>
      <c r="AB3448" s="65" t="str">
        <f t="shared" si="1618"/>
        <v/>
      </c>
      <c r="AC3448" s="65" t="str">
        <f t="shared" si="1619"/>
        <v/>
      </c>
      <c r="AH3448" s="65" t="str">
        <f t="shared" si="1643"/>
        <v>189112127</v>
      </c>
      <c r="AI3448" s="65">
        <v>18911212</v>
      </c>
      <c r="AJ3448" s="65" t="s">
        <v>5369</v>
      </c>
      <c r="AK3448" s="65">
        <v>7</v>
      </c>
      <c r="AL3448" s="65" t="s">
        <v>3435</v>
      </c>
      <c r="AN3448" s="65" t="str">
        <f t="shared" si="1603"/>
        <v/>
      </c>
    </row>
    <row r="3449" spans="1:40" ht="16.8" customHeight="1" x14ac:dyDescent="0.25">
      <c r="A3449" s="384" t="s">
        <v>5378</v>
      </c>
      <c r="B3449" s="342" t="s">
        <v>768</v>
      </c>
      <c r="D3449" s="349" t="str">
        <f t="shared" ref="D3449:D3450" si="1647">IF(C3449="", "", C3449)</f>
        <v/>
      </c>
      <c r="E3449" s="211">
        <f t="shared" si="1644"/>
        <v>18950425</v>
      </c>
      <c r="F3449" s="262">
        <v>8</v>
      </c>
      <c r="R3449" s="112" t="str">
        <f>IF(D3449="","", CONCATENATE("Update games set ", B3449, "= ",D3449," where game_id=", E3449))</f>
        <v/>
      </c>
      <c r="S3449" s="112" t="str">
        <f t="shared" si="1604"/>
        <v/>
      </c>
      <c r="T3449" s="112" t="str">
        <f t="shared" si="1605"/>
        <v/>
      </c>
      <c r="U3449" s="200" t="str">
        <f t="shared" si="1602"/>
        <v/>
      </c>
      <c r="V3449" s="112" t="str">
        <f t="shared" si="1606"/>
        <v/>
      </c>
      <c r="W3449" s="415" t="str">
        <f t="shared" si="1607"/>
        <v/>
      </c>
      <c r="Y3449" s="65" t="str">
        <f t="shared" si="1615"/>
        <v/>
      </c>
      <c r="Z3449" s="65" t="str">
        <f t="shared" si="1616"/>
        <v/>
      </c>
      <c r="AA3449" s="65" t="str">
        <f t="shared" si="1617"/>
        <v/>
      </c>
      <c r="AB3449" s="65" t="str">
        <f t="shared" si="1618"/>
        <v/>
      </c>
      <c r="AC3449" s="65" t="str">
        <f t="shared" si="1619"/>
        <v/>
      </c>
      <c r="AH3449" s="65" t="str">
        <f t="shared" si="1643"/>
        <v>189112128</v>
      </c>
      <c r="AI3449" s="65">
        <v>18911212</v>
      </c>
      <c r="AJ3449" s="65" t="s">
        <v>5369</v>
      </c>
      <c r="AK3449" s="65">
        <v>8</v>
      </c>
      <c r="AL3449" s="65" t="s">
        <v>3653</v>
      </c>
      <c r="AN3449" s="65" t="str">
        <f t="shared" si="1603"/>
        <v/>
      </c>
    </row>
    <row r="3450" spans="1:40" ht="16.8" customHeight="1" x14ac:dyDescent="0.25">
      <c r="A3450" s="384" t="s">
        <v>5378</v>
      </c>
      <c r="B3450" s="342" t="s">
        <v>766</v>
      </c>
      <c r="D3450" s="349" t="str">
        <f t="shared" si="1647"/>
        <v/>
      </c>
      <c r="E3450" s="211">
        <f t="shared" si="1644"/>
        <v>18950425</v>
      </c>
      <c r="F3450" s="262">
        <v>9</v>
      </c>
      <c r="G3450" s="194"/>
      <c r="H3450" s="194"/>
      <c r="N3450" s="417"/>
      <c r="O3450" s="194"/>
      <c r="P3450" s="194"/>
      <c r="R3450" s="112" t="str">
        <f>IF(D3450="","", CONCATENATE("Update games set ", B3450, "= ",D3450," where game_id=", E3450))</f>
        <v/>
      </c>
      <c r="S3450" s="112" t="str">
        <f t="shared" si="1604"/>
        <v/>
      </c>
      <c r="T3450" s="112" t="str">
        <f t="shared" si="1605"/>
        <v/>
      </c>
      <c r="U3450" s="200" t="str">
        <f t="shared" si="1602"/>
        <v/>
      </c>
      <c r="V3450" s="112" t="str">
        <f t="shared" si="1606"/>
        <v/>
      </c>
      <c r="W3450" s="415" t="str">
        <f t="shared" si="1607"/>
        <v/>
      </c>
      <c r="Y3450" s="65" t="str">
        <f t="shared" si="1615"/>
        <v/>
      </c>
      <c r="Z3450" s="65" t="str">
        <f t="shared" si="1616"/>
        <v/>
      </c>
      <c r="AA3450" s="65" t="str">
        <f t="shared" si="1617"/>
        <v/>
      </c>
      <c r="AB3450" s="65" t="str">
        <f t="shared" si="1618"/>
        <v/>
      </c>
      <c r="AC3450" s="65" t="str">
        <f t="shared" si="1619"/>
        <v/>
      </c>
      <c r="AH3450" s="65" t="str">
        <f t="shared" si="1643"/>
        <v>189112129</v>
      </c>
      <c r="AI3450" s="65">
        <v>18911212</v>
      </c>
      <c r="AJ3450" s="65" t="s">
        <v>5369</v>
      </c>
      <c r="AK3450" s="65">
        <v>9</v>
      </c>
      <c r="AL3450" s="65" t="s">
        <v>2943</v>
      </c>
      <c r="AN3450" s="65" t="str">
        <f t="shared" si="1603"/>
        <v/>
      </c>
    </row>
    <row r="3451" spans="1:40" ht="16.8" customHeight="1" x14ac:dyDescent="0.25">
      <c r="A3451" s="384" t="s">
        <v>5378</v>
      </c>
      <c r="B3451" s="342" t="s">
        <v>753</v>
      </c>
      <c r="C3451" s="351"/>
      <c r="D3451" s="350" t="str">
        <f t="shared" ref="D3451" si="1648">IF(C3451="", "", CONCATENATE("'", C3451,"'"))</f>
        <v/>
      </c>
      <c r="E3451" s="211">
        <f t="shared" si="1644"/>
        <v>18950425</v>
      </c>
      <c r="F3451" s="262">
        <v>10</v>
      </c>
      <c r="G3451" s="194"/>
      <c r="N3451" s="417"/>
      <c r="O3451" s="194"/>
      <c r="P3451" s="194"/>
      <c r="R3451" s="112" t="str">
        <f>IF(D3451="","", CONCATENATE("Update games set ", B3451, "= ",D3451," where game_id=", E3451))</f>
        <v/>
      </c>
      <c r="S3451" s="112" t="str">
        <f t="shared" si="1604"/>
        <v/>
      </c>
      <c r="T3451" s="112" t="str">
        <f t="shared" si="1605"/>
        <v/>
      </c>
      <c r="U3451" s="200" t="str">
        <f t="shared" si="1602"/>
        <v/>
      </c>
      <c r="V3451" s="112" t="str">
        <f t="shared" si="1606"/>
        <v/>
      </c>
      <c r="W3451" s="415" t="str">
        <f t="shared" si="1607"/>
        <v/>
      </c>
      <c r="Y3451" s="65" t="str">
        <f t="shared" si="1615"/>
        <v/>
      </c>
      <c r="Z3451" s="65" t="str">
        <f t="shared" si="1616"/>
        <v/>
      </c>
      <c r="AA3451" s="65" t="str">
        <f t="shared" si="1617"/>
        <v/>
      </c>
      <c r="AB3451" s="65" t="str">
        <f t="shared" si="1618"/>
        <v/>
      </c>
      <c r="AC3451" s="65" t="str">
        <f t="shared" si="1619"/>
        <v/>
      </c>
      <c r="AH3451" s="65" t="str">
        <f t="shared" si="1643"/>
        <v>1891121210</v>
      </c>
      <c r="AI3451" s="65">
        <v>18911212</v>
      </c>
      <c r="AJ3451" s="65" t="s">
        <v>5369</v>
      </c>
      <c r="AK3451" s="65">
        <v>10</v>
      </c>
      <c r="AL3451" s="65" t="s">
        <v>3632</v>
      </c>
      <c r="AN3451" s="65" t="str">
        <f t="shared" si="1603"/>
        <v/>
      </c>
    </row>
    <row r="3452" spans="1:40" ht="16.8" customHeight="1" x14ac:dyDescent="0.25">
      <c r="A3452" s="384" t="s">
        <v>5378</v>
      </c>
      <c r="B3452" s="342" t="s">
        <v>746</v>
      </c>
      <c r="C3452" s="351" t="s">
        <v>5062</v>
      </c>
      <c r="D3452" s="334" t="str">
        <f>CONCATENATE("'", LEFT(E3452,4),"-",MID(E3452,5,2),"-", MID(E3452,7,2), " ", C3452,"'")</f>
        <v>'1895-04-25 15:00'</v>
      </c>
      <c r="E3452" s="211">
        <f t="shared" si="1644"/>
        <v>18950425</v>
      </c>
      <c r="F3452" s="262">
        <v>11</v>
      </c>
      <c r="R3452" s="112" t="str">
        <f>IF(D3452="","", CONCATENATE("Update games set ", B3452, "= ",D3452," where game_id=", E3452))</f>
        <v>Update games set Game_date= '1895-04-25 15:00' where game_id=18950425</v>
      </c>
      <c r="S3452" s="112" t="str">
        <f t="shared" si="1604"/>
        <v/>
      </c>
      <c r="T3452" s="112" t="str">
        <f t="shared" si="1605"/>
        <v/>
      </c>
      <c r="U3452" s="200" t="str">
        <f t="shared" si="1602"/>
        <v/>
      </c>
      <c r="V3452" s="112" t="str">
        <f t="shared" si="1606"/>
        <v/>
      </c>
      <c r="W3452" s="415" t="str">
        <f t="shared" si="1607"/>
        <v/>
      </c>
      <c r="Y3452" s="65" t="str">
        <f t="shared" si="1615"/>
        <v/>
      </c>
      <c r="Z3452" s="65" t="str">
        <f t="shared" si="1616"/>
        <v/>
      </c>
      <c r="AA3452" s="65" t="str">
        <f t="shared" si="1617"/>
        <v/>
      </c>
      <c r="AB3452" s="65" t="str">
        <f t="shared" si="1618"/>
        <v/>
      </c>
      <c r="AC3452" s="65" t="str">
        <f t="shared" si="1619"/>
        <v/>
      </c>
      <c r="AH3452" s="65" t="str">
        <f t="shared" si="1643"/>
        <v>1891121211</v>
      </c>
      <c r="AI3452" s="65">
        <v>18911212</v>
      </c>
      <c r="AJ3452" s="65" t="s">
        <v>5369</v>
      </c>
      <c r="AK3452" s="65">
        <v>11</v>
      </c>
      <c r="AL3452" s="65" t="s">
        <v>3314</v>
      </c>
      <c r="AN3452" s="65" t="str">
        <f t="shared" si="1603"/>
        <v/>
      </c>
    </row>
    <row r="3453" spans="1:40" ht="16.8" customHeight="1" x14ac:dyDescent="0.25">
      <c r="A3453" s="384" t="s">
        <v>5378</v>
      </c>
      <c r="B3453" s="342" t="s">
        <v>25</v>
      </c>
      <c r="D3453" s="350" t="str">
        <f t="shared" ref="D3453" si="1649">IF(C3453="", "", CONCATENATE("'", C3453,"'"))</f>
        <v/>
      </c>
      <c r="E3453" s="211">
        <f t="shared" si="1644"/>
        <v>18950425</v>
      </c>
      <c r="F3453" s="262">
        <v>12</v>
      </c>
      <c r="G3453" s="212"/>
      <c r="H3453" s="212"/>
      <c r="N3453" s="416"/>
      <c r="O3453" s="212"/>
      <c r="P3453" s="212"/>
      <c r="R3453" s="112" t="str">
        <f>IF(D3453="","", CONCATENATE("Update games set ", B3453, "= ",D3453," where game_id=", E3453))</f>
        <v/>
      </c>
      <c r="S3453" s="112" t="str">
        <f t="shared" si="1604"/>
        <v/>
      </c>
      <c r="T3453" s="112" t="str">
        <f t="shared" si="1605"/>
        <v/>
      </c>
      <c r="U3453" s="200" t="str">
        <f t="shared" si="1602"/>
        <v/>
      </c>
      <c r="V3453" s="112" t="str">
        <f t="shared" si="1606"/>
        <v/>
      </c>
      <c r="W3453" s="415" t="str">
        <f t="shared" si="1607"/>
        <v/>
      </c>
      <c r="Y3453" s="65" t="str">
        <f t="shared" si="1615"/>
        <v/>
      </c>
      <c r="Z3453" s="65" t="str">
        <f t="shared" si="1616"/>
        <v/>
      </c>
      <c r="AA3453" s="65" t="str">
        <f t="shared" si="1617"/>
        <v/>
      </c>
      <c r="AB3453" s="65" t="str">
        <f t="shared" si="1618"/>
        <v/>
      </c>
      <c r="AC3453" s="65" t="str">
        <f t="shared" si="1619"/>
        <v/>
      </c>
      <c r="AH3453" s="65" t="str">
        <f t="shared" si="1643"/>
        <v>1891121212</v>
      </c>
      <c r="AI3453" s="65">
        <v>18911212</v>
      </c>
      <c r="AJ3453" s="65" t="s">
        <v>5369</v>
      </c>
      <c r="AK3453" s="65">
        <v>12</v>
      </c>
      <c r="AL3453" s="65" t="s">
        <v>653</v>
      </c>
      <c r="AN3453" s="65" t="str">
        <f t="shared" si="1603"/>
        <v/>
      </c>
    </row>
    <row r="3454" spans="1:40" ht="16.8" customHeight="1" x14ac:dyDescent="0.25">
      <c r="A3454" s="384" t="s">
        <v>5378</v>
      </c>
      <c r="B3454" s="342" t="s">
        <v>475</v>
      </c>
      <c r="D3454" s="349" t="str">
        <f t="shared" ref="D3454" si="1650">IF(C3454="", "", C3454)</f>
        <v/>
      </c>
      <c r="E3454" s="211">
        <f t="shared" si="1644"/>
        <v>18950425</v>
      </c>
      <c r="F3454" s="262">
        <v>13</v>
      </c>
      <c r="R3454" s="112" t="str">
        <f>IF(D3454="","", CONCATENATE("Update games set ", B3454, "= ",D3454," where game_id=", E3454))</f>
        <v/>
      </c>
      <c r="S3454" s="112" t="str">
        <f t="shared" si="1604"/>
        <v/>
      </c>
      <c r="T3454" s="112" t="str">
        <f t="shared" si="1605"/>
        <v/>
      </c>
      <c r="U3454" s="200" t="str">
        <f t="shared" si="1602"/>
        <v/>
      </c>
      <c r="V3454" s="112" t="str">
        <f t="shared" si="1606"/>
        <v/>
      </c>
      <c r="W3454" s="415" t="str">
        <f t="shared" si="1607"/>
        <v/>
      </c>
      <c r="Y3454" s="65" t="str">
        <f t="shared" si="1615"/>
        <v/>
      </c>
      <c r="Z3454" s="65" t="str">
        <f t="shared" si="1616"/>
        <v/>
      </c>
      <c r="AA3454" s="65" t="str">
        <f t="shared" si="1617"/>
        <v/>
      </c>
      <c r="AB3454" s="65" t="str">
        <f t="shared" si="1618"/>
        <v/>
      </c>
      <c r="AC3454" s="65" t="str">
        <f t="shared" si="1619"/>
        <v/>
      </c>
      <c r="AH3454" s="65" t="str">
        <f t="shared" si="1643"/>
        <v>1891121213</v>
      </c>
      <c r="AI3454" s="65">
        <v>18911212</v>
      </c>
      <c r="AJ3454" s="65" t="s">
        <v>5369</v>
      </c>
      <c r="AK3454" s="65">
        <v>13</v>
      </c>
      <c r="AL3454" s="65" t="s">
        <v>653</v>
      </c>
      <c r="AN3454" s="65" t="str">
        <f t="shared" si="1603"/>
        <v/>
      </c>
    </row>
    <row r="3455" spans="1:40" ht="16.8" customHeight="1" x14ac:dyDescent="0.25">
      <c r="A3455" s="384" t="s">
        <v>5378</v>
      </c>
      <c r="B3455" s="342" t="s">
        <v>20</v>
      </c>
      <c r="D3455" s="350" t="str">
        <f t="shared" ref="D3455:D3456" si="1651">IF(C3455="", "", CONCATENATE("'", C3455,"'"))</f>
        <v/>
      </c>
      <c r="E3455" s="211">
        <f t="shared" si="1644"/>
        <v>18950425</v>
      </c>
      <c r="F3455" s="262">
        <v>14</v>
      </c>
      <c r="R3455" s="112" t="str">
        <f>IF(D3455="","", CONCATENATE("Update games set ", B3455, "= ",D3455," where game_id=", E3455))</f>
        <v/>
      </c>
      <c r="S3455" s="112" t="str">
        <f t="shared" si="1604"/>
        <v/>
      </c>
      <c r="T3455" s="112" t="str">
        <f t="shared" si="1605"/>
        <v/>
      </c>
      <c r="U3455" s="200" t="str">
        <f t="shared" si="1602"/>
        <v/>
      </c>
      <c r="V3455" s="112" t="str">
        <f t="shared" si="1606"/>
        <v/>
      </c>
      <c r="W3455" s="415" t="str">
        <f t="shared" si="1607"/>
        <v/>
      </c>
      <c r="Y3455" s="65" t="str">
        <f t="shared" si="1615"/>
        <v/>
      </c>
      <c r="Z3455" s="65" t="str">
        <f t="shared" si="1616"/>
        <v/>
      </c>
      <c r="AA3455" s="65" t="str">
        <f t="shared" si="1617"/>
        <v/>
      </c>
      <c r="AB3455" s="65" t="str">
        <f t="shared" si="1618"/>
        <v/>
      </c>
      <c r="AC3455" s="65" t="str">
        <f t="shared" si="1619"/>
        <v/>
      </c>
      <c r="AH3455" s="65" t="str">
        <f t="shared" si="1643"/>
        <v>1891121214</v>
      </c>
      <c r="AI3455" s="65">
        <v>18911212</v>
      </c>
      <c r="AJ3455" s="65" t="s">
        <v>5369</v>
      </c>
      <c r="AK3455" s="65">
        <v>14</v>
      </c>
      <c r="AL3455" s="65" t="s">
        <v>653</v>
      </c>
      <c r="AN3455" s="65" t="str">
        <f t="shared" si="1603"/>
        <v/>
      </c>
    </row>
    <row r="3456" spans="1:40" ht="16.8" customHeight="1" x14ac:dyDescent="0.25">
      <c r="A3456" s="384" t="s">
        <v>5378</v>
      </c>
      <c r="B3456" s="342" t="s">
        <v>4882</v>
      </c>
      <c r="C3456" s="342" t="str">
        <f>IF(C3455="", "", C3455)</f>
        <v/>
      </c>
      <c r="D3456" s="350" t="str">
        <f t="shared" si="1651"/>
        <v/>
      </c>
      <c r="E3456" s="211">
        <f t="shared" si="1644"/>
        <v>18950425</v>
      </c>
      <c r="F3456" s="262">
        <v>15</v>
      </c>
      <c r="R3456" s="112" t="str">
        <f>IF(D3456="","", CONCATENATE("Update games set ", B3456, "= ",D3456," where game_id=", E3456))</f>
        <v/>
      </c>
      <c r="S3456" s="112" t="str">
        <f t="shared" si="1604"/>
        <v/>
      </c>
      <c r="T3456" s="112" t="str">
        <f t="shared" si="1605"/>
        <v/>
      </c>
      <c r="U3456" s="200" t="str">
        <f t="shared" si="1602"/>
        <v/>
      </c>
      <c r="V3456" s="112" t="str">
        <f t="shared" si="1606"/>
        <v/>
      </c>
      <c r="W3456" s="415" t="str">
        <f t="shared" si="1607"/>
        <v/>
      </c>
      <c r="Y3456" s="65" t="str">
        <f t="shared" si="1615"/>
        <v/>
      </c>
      <c r="Z3456" s="65" t="str">
        <f t="shared" si="1616"/>
        <v/>
      </c>
      <c r="AA3456" s="65" t="str">
        <f t="shared" si="1617"/>
        <v/>
      </c>
      <c r="AB3456" s="65" t="str">
        <f t="shared" si="1618"/>
        <v/>
      </c>
      <c r="AC3456" s="65" t="str">
        <f t="shared" si="1619"/>
        <v/>
      </c>
      <c r="AH3456" s="65" t="str">
        <f t="shared" si="1643"/>
        <v>1891121215</v>
      </c>
      <c r="AI3456" s="65">
        <v>18911212</v>
      </c>
      <c r="AJ3456" s="65" t="s">
        <v>5369</v>
      </c>
      <c r="AK3456" s="65">
        <v>15</v>
      </c>
      <c r="AL3456" s="65" t="s">
        <v>653</v>
      </c>
      <c r="AN3456" s="65" t="str">
        <f t="shared" si="1603"/>
        <v/>
      </c>
    </row>
    <row r="3457" spans="1:40" s="126" customFormat="1" ht="16.8" customHeight="1" thickBot="1" x14ac:dyDescent="0.3">
      <c r="A3457" s="384" t="s">
        <v>5378</v>
      </c>
      <c r="B3457" s="116" t="s">
        <v>115</v>
      </c>
      <c r="C3457" s="352"/>
      <c r="D3457" s="370" t="str">
        <f t="shared" ref="D3457" si="1652">IF(MID(E3457,5,2)*1&gt;6,_xlfn.CONCAT("'",LEFT(E3457,4),"-",MID(E3457,3,2)+1,"'"),_xlfn.CONCAT("'",LEFT(E3457,4)-1,"-",MID(E3457,3,2),"'"))</f>
        <v>'1894-95'</v>
      </c>
      <c r="E3457" s="214">
        <f t="shared" si="1644"/>
        <v>18950425</v>
      </c>
      <c r="F3457" s="266">
        <v>16</v>
      </c>
      <c r="G3457" s="343"/>
      <c r="H3457" s="343"/>
      <c r="I3457" s="267"/>
      <c r="J3457" s="214"/>
      <c r="K3457" s="266"/>
      <c r="L3457" s="266"/>
      <c r="M3457" s="266"/>
      <c r="N3457" s="419"/>
      <c r="O3457" s="343"/>
      <c r="P3457" s="343"/>
      <c r="Q3457" s="346"/>
      <c r="R3457" s="112" t="str">
        <f>IF(D3457="","", CONCATENATE("Update games set ", B3457, "= ",D3457," where game_id=", E3457))</f>
        <v>Update games set Season= '1894-95' where game_id=18950425</v>
      </c>
      <c r="S3457" s="112" t="str">
        <f t="shared" si="1604"/>
        <v/>
      </c>
      <c r="T3457" s="112" t="str">
        <f t="shared" si="1605"/>
        <v/>
      </c>
      <c r="U3457" s="200" t="str">
        <f t="shared" si="1602"/>
        <v/>
      </c>
      <c r="V3457" s="112" t="str">
        <f t="shared" si="1606"/>
        <v/>
      </c>
      <c r="W3457" s="415" t="str">
        <f t="shared" si="1607"/>
        <v/>
      </c>
      <c r="X3457" s="240"/>
      <c r="Y3457" s="65" t="str">
        <f t="shared" si="1615"/>
        <v/>
      </c>
      <c r="Z3457" s="65" t="str">
        <f t="shared" si="1616"/>
        <v/>
      </c>
      <c r="AA3457" s="65" t="str">
        <f t="shared" si="1617"/>
        <v/>
      </c>
      <c r="AB3457" s="65" t="str">
        <f t="shared" si="1618"/>
        <v/>
      </c>
      <c r="AC3457" s="65" t="str">
        <f t="shared" si="1619"/>
        <v/>
      </c>
      <c r="AH3457" s="65" t="str">
        <f t="shared" si="1643"/>
        <v>1891121216</v>
      </c>
      <c r="AI3457" s="126">
        <v>18911212</v>
      </c>
      <c r="AJ3457" s="126" t="s">
        <v>5369</v>
      </c>
      <c r="AK3457" s="126">
        <v>16</v>
      </c>
      <c r="AL3457" s="126" t="s">
        <v>653</v>
      </c>
      <c r="AN3457" s="65" t="str">
        <f t="shared" si="1603"/>
        <v/>
      </c>
    </row>
    <row r="3458" spans="1:40" ht="15" thickTop="1" x14ac:dyDescent="0.25">
      <c r="A3458" s="384" t="s">
        <v>5378</v>
      </c>
      <c r="B3458" s="341" t="s">
        <v>22</v>
      </c>
      <c r="C3458" s="341" t="s">
        <v>4714</v>
      </c>
      <c r="D3458" s="341" t="str">
        <f t="shared" ref="D3458:D3461" si="1653">IF(C3458="", "", CONCATENATE("'", C3458,"'"))</f>
        <v>'Hucknall'</v>
      </c>
      <c r="E3458" s="211">
        <v>18950426</v>
      </c>
      <c r="F3458" s="262">
        <v>1</v>
      </c>
      <c r="H3458" s="212"/>
      <c r="R3458" s="112" t="str">
        <f>IF(D3458="","", CONCATENATE("Update games set ", B3458, "= ",D3458," where game_id=", E3458))</f>
        <v>Update games set Opponent= 'Hucknall' where game_id=18950426</v>
      </c>
      <c r="S3458" s="112" t="str">
        <f t="shared" si="1604"/>
        <v/>
      </c>
      <c r="T3458" s="112" t="str">
        <f t="shared" si="1605"/>
        <v/>
      </c>
      <c r="U3458" s="200" t="str">
        <f t="shared" ref="U3458:U3521" si="1654">IF(I3458="", "", Y3458&amp;Z3458&amp;AA3458&amp;AB3458&amp;AC3458)</f>
        <v/>
      </c>
      <c r="V3458" s="112" t="str">
        <f t="shared" si="1606"/>
        <v/>
      </c>
      <c r="W3458" s="415" t="str">
        <f t="shared" si="1607"/>
        <v/>
      </c>
      <c r="Y3458" s="65" t="str">
        <f t="shared" si="1615"/>
        <v/>
      </c>
      <c r="Z3458" s="65" t="str">
        <f t="shared" si="1616"/>
        <v/>
      </c>
      <c r="AA3458" s="65" t="str">
        <f t="shared" si="1617"/>
        <v/>
      </c>
      <c r="AB3458" s="65" t="str">
        <f t="shared" si="1618"/>
        <v/>
      </c>
      <c r="AC3458" s="65" t="str">
        <f t="shared" si="1619"/>
        <v/>
      </c>
      <c r="AH3458" s="65" t="str">
        <f t="shared" si="1643"/>
        <v>189112121</v>
      </c>
      <c r="AI3458" s="65">
        <v>18911212</v>
      </c>
      <c r="AJ3458" s="65" t="s">
        <v>5369</v>
      </c>
      <c r="AK3458" s="65">
        <v>1</v>
      </c>
      <c r="AL3458" s="65" t="s">
        <v>2039</v>
      </c>
      <c r="AN3458" s="65" t="str">
        <f t="shared" ref="AN3458:AN3521" si="1655">IF(F3458=1, _xlfn.CONCAT("update games set source = 'The Nottingham Forest Football Scrapbook' where game_id = ", E3458), "")</f>
        <v>update games set source = 'The Nottingham Forest Football Scrapbook' where game_id = 18950426</v>
      </c>
    </row>
    <row r="3459" spans="1:40" ht="16.8" customHeight="1" x14ac:dyDescent="0.25">
      <c r="A3459" s="384" t="s">
        <v>5378</v>
      </c>
      <c r="B3459" s="342" t="s">
        <v>4979</v>
      </c>
      <c r="C3459" s="342" t="str">
        <f>IF(C3458="", "", C3458)</f>
        <v>Hucknall</v>
      </c>
      <c r="D3459" s="350" t="str">
        <f t="shared" si="1653"/>
        <v>'Hucknall'</v>
      </c>
      <c r="E3459" s="211">
        <f>E3458</f>
        <v>18950426</v>
      </c>
      <c r="F3459" s="262">
        <v>2</v>
      </c>
      <c r="R3459" s="112" t="str">
        <f>IF(D3459="","", CONCATENATE("Update games set ", B3459, "= ",D3459," where game_id=", E3459))</f>
        <v>Update games set Opp_parent= 'Hucknall' where game_id=18950426</v>
      </c>
      <c r="S3459" s="112" t="str">
        <f t="shared" ref="S3459:S3522" si="1656">IF(G3459="","",CONCATENATE("Update lineups set player_name = '",SUBSTITUTE(G3459,"'","''"),"', raw_name = '",SUBSTITUTE(G3459,"'","''"),"' where game_id = ",E3459," and player_order = ",F3459))</f>
        <v/>
      </c>
      <c r="T3459" s="112" t="str">
        <f t="shared" ref="T3459:T3522" si="1657">IF(J3459="","", CONCATENATE("insert into goals (game_id, goal_order, scorer_name, goal_min) values (",E3459, ", ", I3459,", '",J3459,")"))</f>
        <v/>
      </c>
      <c r="U3459" s="200" t="str">
        <f t="shared" si="1654"/>
        <v/>
      </c>
      <c r="V3459" s="112" t="str">
        <f t="shared" ref="V3459:V3522" si="1658">IF(N3459="","", CONCATENATE("insert into games_sources (game_id, source_order, source_name, source_link) values (",E3459, ", ", N3459,", '",O3459,"', '",P3459,"')"))</f>
        <v/>
      </c>
      <c r="W3459" s="415" t="str">
        <f t="shared" ref="W3459:W3522" si="1659">IF(N3459="","",CONCATENATE("update games_sources set  source_name = '",O3459,"', source_link = '",P3459,"' where game_id = ",E3459," and source_order = ",N3459))</f>
        <v/>
      </c>
      <c r="Y3459" s="65" t="str">
        <f t="shared" si="1615"/>
        <v/>
      </c>
      <c r="Z3459" s="65" t="str">
        <f t="shared" si="1616"/>
        <v/>
      </c>
      <c r="AA3459" s="65" t="str">
        <f t="shared" si="1617"/>
        <v/>
      </c>
      <c r="AB3459" s="65" t="str">
        <f t="shared" si="1618"/>
        <v/>
      </c>
      <c r="AC3459" s="65" t="str">
        <f t="shared" si="1619"/>
        <v/>
      </c>
      <c r="AH3459" s="65" t="str">
        <f t="shared" si="1643"/>
        <v>189112122</v>
      </c>
      <c r="AI3459" s="65">
        <v>18911212</v>
      </c>
      <c r="AJ3459" s="65" t="s">
        <v>5369</v>
      </c>
      <c r="AK3459" s="65">
        <v>2</v>
      </c>
      <c r="AL3459" s="65" t="s">
        <v>3572</v>
      </c>
      <c r="AN3459" s="65" t="str">
        <f t="shared" si="1655"/>
        <v/>
      </c>
    </row>
    <row r="3460" spans="1:40" ht="16.8" customHeight="1" x14ac:dyDescent="0.25">
      <c r="A3460" s="384" t="s">
        <v>5378</v>
      </c>
      <c r="B3460" s="342" t="s">
        <v>2653</v>
      </c>
      <c r="C3460" s="342" t="s">
        <v>663</v>
      </c>
      <c r="D3460" s="350" t="str">
        <f t="shared" si="1653"/>
        <v>'Friendly'</v>
      </c>
      <c r="E3460" s="211">
        <f t="shared" ref="E3460:E3473" si="1660">E3459</f>
        <v>18950426</v>
      </c>
      <c r="F3460" s="262">
        <v>3</v>
      </c>
      <c r="R3460" s="112" t="str">
        <f>IF(D3460="","", CONCATENATE("Update games set ", B3460, "= ",D3460," where game_id=", E3460))</f>
        <v>Update games set Game_type= 'Friendly' where game_id=18950426</v>
      </c>
      <c r="S3460" s="112" t="str">
        <f t="shared" si="1656"/>
        <v/>
      </c>
      <c r="T3460" s="112" t="str">
        <f t="shared" si="1657"/>
        <v/>
      </c>
      <c r="U3460" s="200" t="str">
        <f t="shared" si="1654"/>
        <v/>
      </c>
      <c r="V3460" s="112" t="str">
        <f t="shared" si="1658"/>
        <v/>
      </c>
      <c r="W3460" s="415" t="str">
        <f t="shared" si="1659"/>
        <v/>
      </c>
      <c r="Y3460" s="65" t="str">
        <f t="shared" si="1615"/>
        <v/>
      </c>
      <c r="Z3460" s="65" t="str">
        <f t="shared" si="1616"/>
        <v/>
      </c>
      <c r="AA3460" s="65" t="str">
        <f t="shared" si="1617"/>
        <v/>
      </c>
      <c r="AB3460" s="65" t="str">
        <f t="shared" si="1618"/>
        <v/>
      </c>
      <c r="AC3460" s="65" t="str">
        <f t="shared" si="1619"/>
        <v/>
      </c>
      <c r="AH3460" s="65" t="str">
        <f t="shared" si="1643"/>
        <v>189112123</v>
      </c>
      <c r="AI3460" s="65">
        <v>18911212</v>
      </c>
      <c r="AJ3460" s="65" t="s">
        <v>5369</v>
      </c>
      <c r="AK3460" s="65">
        <v>3</v>
      </c>
      <c r="AL3460" s="65" t="s">
        <v>3596</v>
      </c>
      <c r="AN3460" s="65" t="str">
        <f t="shared" si="1655"/>
        <v/>
      </c>
    </row>
    <row r="3461" spans="1:40" ht="16.8" customHeight="1" x14ac:dyDescent="0.25">
      <c r="A3461" s="384" t="s">
        <v>5378</v>
      </c>
      <c r="B3461" s="342" t="s">
        <v>4978</v>
      </c>
      <c r="C3461" s="342" t="s">
        <v>0</v>
      </c>
      <c r="D3461" s="350" t="str">
        <f t="shared" si="1653"/>
        <v>'A'</v>
      </c>
      <c r="E3461" s="211">
        <f t="shared" si="1660"/>
        <v>18950426</v>
      </c>
      <c r="F3461" s="262">
        <v>4</v>
      </c>
      <c r="R3461" s="112" t="str">
        <f>IF(D3461="","", CONCATENATE("Update games set ", B3461, "= ",D3461," where game_id=", E3461))</f>
        <v>Update games set HAN= 'A' where game_id=18950426</v>
      </c>
      <c r="S3461" s="112" t="str">
        <f t="shared" si="1656"/>
        <v/>
      </c>
      <c r="T3461" s="112" t="str">
        <f t="shared" si="1657"/>
        <v/>
      </c>
      <c r="U3461" s="200" t="str">
        <f t="shared" si="1654"/>
        <v/>
      </c>
      <c r="V3461" s="112" t="str">
        <f t="shared" si="1658"/>
        <v/>
      </c>
      <c r="W3461" s="415" t="str">
        <f t="shared" si="1659"/>
        <v/>
      </c>
      <c r="Y3461" s="65" t="str">
        <f t="shared" si="1615"/>
        <v/>
      </c>
      <c r="Z3461" s="65" t="str">
        <f t="shared" si="1616"/>
        <v/>
      </c>
      <c r="AA3461" s="65" t="str">
        <f t="shared" si="1617"/>
        <v/>
      </c>
      <c r="AB3461" s="65" t="str">
        <f t="shared" si="1618"/>
        <v/>
      </c>
      <c r="AC3461" s="65" t="str">
        <f t="shared" si="1619"/>
        <v/>
      </c>
      <c r="AH3461" s="65" t="str">
        <f t="shared" si="1643"/>
        <v>189112124</v>
      </c>
      <c r="AI3461" s="65">
        <v>18911212</v>
      </c>
      <c r="AJ3461" s="65" t="s">
        <v>5369</v>
      </c>
      <c r="AK3461" s="65">
        <v>4</v>
      </c>
      <c r="AL3461" s="65" t="s">
        <v>3252</v>
      </c>
      <c r="AN3461" s="65" t="str">
        <f t="shared" si="1655"/>
        <v/>
      </c>
    </row>
    <row r="3462" spans="1:40" ht="16.8" customHeight="1" x14ac:dyDescent="0.25">
      <c r="A3462" s="384" t="s">
        <v>5378</v>
      </c>
      <c r="B3462" s="342" t="s">
        <v>5</v>
      </c>
      <c r="C3462" s="342">
        <v>5</v>
      </c>
      <c r="D3462" s="349">
        <f t="shared" ref="D3462:D3463" si="1661">IF(C3462="", "", C3462)</f>
        <v>5</v>
      </c>
      <c r="E3462" s="211">
        <f t="shared" si="1660"/>
        <v>18950426</v>
      </c>
      <c r="F3462" s="262">
        <v>5</v>
      </c>
      <c r="R3462" s="112" t="str">
        <f>IF(D3462="","", CONCATENATE("Update games set ", B3462, "= ",D3462," where game_id=", E3462))</f>
        <v>Update games set F= 5 where game_id=18950426</v>
      </c>
      <c r="S3462" s="112" t="str">
        <f t="shared" si="1656"/>
        <v/>
      </c>
      <c r="T3462" s="112" t="str">
        <f t="shared" si="1657"/>
        <v/>
      </c>
      <c r="U3462" s="200" t="str">
        <f t="shared" si="1654"/>
        <v/>
      </c>
      <c r="V3462" s="112" t="str">
        <f t="shared" si="1658"/>
        <v/>
      </c>
      <c r="W3462" s="415" t="str">
        <f t="shared" si="1659"/>
        <v/>
      </c>
      <c r="Y3462" s="65" t="str">
        <f t="shared" si="1615"/>
        <v/>
      </c>
      <c r="Z3462" s="65" t="str">
        <f t="shared" si="1616"/>
        <v/>
      </c>
      <c r="AA3462" s="65" t="str">
        <f t="shared" si="1617"/>
        <v/>
      </c>
      <c r="AB3462" s="65" t="str">
        <f t="shared" si="1618"/>
        <v/>
      </c>
      <c r="AC3462" s="65" t="str">
        <f t="shared" si="1619"/>
        <v/>
      </c>
      <c r="AH3462" s="65" t="str">
        <f t="shared" si="1643"/>
        <v>189112125</v>
      </c>
      <c r="AI3462" s="65">
        <v>18911212</v>
      </c>
      <c r="AJ3462" s="65" t="s">
        <v>5369</v>
      </c>
      <c r="AK3462" s="65">
        <v>5</v>
      </c>
      <c r="AL3462" s="65" t="s">
        <v>3590</v>
      </c>
      <c r="AN3462" s="65" t="str">
        <f t="shared" si="1655"/>
        <v/>
      </c>
    </row>
    <row r="3463" spans="1:40" ht="16.8" customHeight="1" x14ac:dyDescent="0.25">
      <c r="A3463" s="384" t="s">
        <v>5378</v>
      </c>
      <c r="B3463" s="342" t="s">
        <v>0</v>
      </c>
      <c r="C3463" s="342">
        <v>1</v>
      </c>
      <c r="D3463" s="349">
        <f t="shared" si="1661"/>
        <v>1</v>
      </c>
      <c r="E3463" s="211">
        <f t="shared" si="1660"/>
        <v>18950426</v>
      </c>
      <c r="F3463" s="262">
        <v>6</v>
      </c>
      <c r="R3463" s="112" t="str">
        <f>IF(D3463="","", CONCATENATE("Update games set ", B3463, "= ",D3463," where game_id=", E3463))</f>
        <v>Update games set A= 1 where game_id=18950426</v>
      </c>
      <c r="S3463" s="112" t="str">
        <f t="shared" si="1656"/>
        <v/>
      </c>
      <c r="T3463" s="112" t="str">
        <f t="shared" si="1657"/>
        <v/>
      </c>
      <c r="U3463" s="200" t="str">
        <f t="shared" si="1654"/>
        <v/>
      </c>
      <c r="V3463" s="112" t="str">
        <f t="shared" si="1658"/>
        <v/>
      </c>
      <c r="W3463" s="415" t="str">
        <f t="shared" si="1659"/>
        <v/>
      </c>
      <c r="Y3463" s="65" t="str">
        <f t="shared" si="1615"/>
        <v/>
      </c>
      <c r="Z3463" s="65" t="str">
        <f t="shared" si="1616"/>
        <v/>
      </c>
      <c r="AA3463" s="65" t="str">
        <f t="shared" si="1617"/>
        <v/>
      </c>
      <c r="AB3463" s="65" t="str">
        <f t="shared" si="1618"/>
        <v/>
      </c>
      <c r="AC3463" s="65" t="str">
        <f t="shared" si="1619"/>
        <v/>
      </c>
      <c r="AH3463" s="65" t="str">
        <f t="shared" si="1643"/>
        <v>189112126</v>
      </c>
      <c r="AI3463" s="65">
        <v>18911212</v>
      </c>
      <c r="AJ3463" s="65" t="s">
        <v>5369</v>
      </c>
      <c r="AK3463" s="65">
        <v>6</v>
      </c>
      <c r="AL3463" s="65" t="s">
        <v>3468</v>
      </c>
      <c r="AN3463" s="65" t="str">
        <f t="shared" si="1655"/>
        <v/>
      </c>
    </row>
    <row r="3464" spans="1:40" ht="16.8" customHeight="1" x14ac:dyDescent="0.25">
      <c r="A3464" s="384" t="s">
        <v>5378</v>
      </c>
      <c r="B3464" s="342" t="s">
        <v>23</v>
      </c>
      <c r="D3464" s="334" t="str">
        <f t="shared" ref="D3464" si="1662">IF(C3464="",IF(D3462&gt;D3463,"'W'",IF(D3462=D3463,"'D'","'L'")),_xlfn.CONCAT("'",C3464,"'"))</f>
        <v>'W'</v>
      </c>
      <c r="E3464" s="211">
        <f t="shared" si="1660"/>
        <v>18950426</v>
      </c>
      <c r="F3464" s="262">
        <v>7</v>
      </c>
      <c r="R3464" s="112" t="str">
        <f>IF(D3464="","", CONCATENATE("Update games set ", B3464, "= ",D3464," where game_id=", E3464))</f>
        <v>Update games set Result= 'W' where game_id=18950426</v>
      </c>
      <c r="S3464" s="112" t="str">
        <f t="shared" si="1656"/>
        <v/>
      </c>
      <c r="T3464" s="112" t="str">
        <f t="shared" si="1657"/>
        <v/>
      </c>
      <c r="U3464" s="200" t="str">
        <f t="shared" si="1654"/>
        <v/>
      </c>
      <c r="V3464" s="112" t="str">
        <f t="shared" si="1658"/>
        <v/>
      </c>
      <c r="W3464" s="415" t="str">
        <f t="shared" si="1659"/>
        <v/>
      </c>
      <c r="Y3464" s="65" t="str">
        <f t="shared" si="1615"/>
        <v/>
      </c>
      <c r="Z3464" s="65" t="str">
        <f t="shared" si="1616"/>
        <v/>
      </c>
      <c r="AA3464" s="65" t="str">
        <f t="shared" si="1617"/>
        <v/>
      </c>
      <c r="AB3464" s="65" t="str">
        <f t="shared" si="1618"/>
        <v/>
      </c>
      <c r="AC3464" s="65" t="str">
        <f t="shared" si="1619"/>
        <v/>
      </c>
      <c r="AH3464" s="65" t="str">
        <f t="shared" si="1643"/>
        <v>189112127</v>
      </c>
      <c r="AI3464" s="65">
        <v>18911212</v>
      </c>
      <c r="AJ3464" s="65" t="s">
        <v>5369</v>
      </c>
      <c r="AK3464" s="65">
        <v>7</v>
      </c>
      <c r="AL3464" s="65" t="s">
        <v>3435</v>
      </c>
      <c r="AN3464" s="65" t="str">
        <f t="shared" si="1655"/>
        <v/>
      </c>
    </row>
    <row r="3465" spans="1:40" ht="16.8" customHeight="1" x14ac:dyDescent="0.25">
      <c r="A3465" s="384" t="s">
        <v>5378</v>
      </c>
      <c r="B3465" s="342" t="s">
        <v>768</v>
      </c>
      <c r="D3465" s="349" t="str">
        <f t="shared" ref="D3465:D3466" si="1663">IF(C3465="", "", C3465)</f>
        <v/>
      </c>
      <c r="E3465" s="211">
        <f t="shared" si="1660"/>
        <v>18950426</v>
      </c>
      <c r="F3465" s="262">
        <v>8</v>
      </c>
      <c r="R3465" s="112" t="str">
        <f>IF(D3465="","", CONCATENATE("Update games set ", B3465, "= ",D3465," where game_id=", E3465))</f>
        <v/>
      </c>
      <c r="S3465" s="112" t="str">
        <f t="shared" si="1656"/>
        <v/>
      </c>
      <c r="T3465" s="112" t="str">
        <f t="shared" si="1657"/>
        <v/>
      </c>
      <c r="U3465" s="200" t="str">
        <f t="shared" si="1654"/>
        <v/>
      </c>
      <c r="V3465" s="112" t="str">
        <f t="shared" si="1658"/>
        <v/>
      </c>
      <c r="W3465" s="415" t="str">
        <f t="shared" si="1659"/>
        <v/>
      </c>
      <c r="Y3465" s="65" t="str">
        <f t="shared" si="1615"/>
        <v/>
      </c>
      <c r="Z3465" s="65" t="str">
        <f t="shared" si="1616"/>
        <v/>
      </c>
      <c r="AA3465" s="65" t="str">
        <f t="shared" si="1617"/>
        <v/>
      </c>
      <c r="AB3465" s="65" t="str">
        <f t="shared" si="1618"/>
        <v/>
      </c>
      <c r="AC3465" s="65" t="str">
        <f t="shared" si="1619"/>
        <v/>
      </c>
      <c r="AH3465" s="65" t="str">
        <f t="shared" si="1643"/>
        <v>189112128</v>
      </c>
      <c r="AI3465" s="65">
        <v>18911212</v>
      </c>
      <c r="AJ3465" s="65" t="s">
        <v>5369</v>
      </c>
      <c r="AK3465" s="65">
        <v>8</v>
      </c>
      <c r="AL3465" s="65" t="s">
        <v>3653</v>
      </c>
      <c r="AN3465" s="65" t="str">
        <f t="shared" si="1655"/>
        <v/>
      </c>
    </row>
    <row r="3466" spans="1:40" ht="16.8" customHeight="1" x14ac:dyDescent="0.25">
      <c r="A3466" s="384" t="s">
        <v>5378</v>
      </c>
      <c r="B3466" s="342" t="s">
        <v>766</v>
      </c>
      <c r="D3466" s="349" t="str">
        <f t="shared" si="1663"/>
        <v/>
      </c>
      <c r="E3466" s="211">
        <f t="shared" si="1660"/>
        <v>18950426</v>
      </c>
      <c r="F3466" s="262">
        <v>9</v>
      </c>
      <c r="G3466" s="194"/>
      <c r="H3466" s="194"/>
      <c r="N3466" s="417"/>
      <c r="O3466" s="194"/>
      <c r="P3466" s="194"/>
      <c r="R3466" s="112" t="str">
        <f>IF(D3466="","", CONCATENATE("Update games set ", B3466, "= ",D3466," where game_id=", E3466))</f>
        <v/>
      </c>
      <c r="S3466" s="112" t="str">
        <f t="shared" si="1656"/>
        <v/>
      </c>
      <c r="T3466" s="112" t="str">
        <f t="shared" si="1657"/>
        <v/>
      </c>
      <c r="U3466" s="200" t="str">
        <f t="shared" si="1654"/>
        <v/>
      </c>
      <c r="V3466" s="112" t="str">
        <f t="shared" si="1658"/>
        <v/>
      </c>
      <c r="W3466" s="415" t="str">
        <f t="shared" si="1659"/>
        <v/>
      </c>
      <c r="Y3466" s="65" t="str">
        <f t="shared" si="1615"/>
        <v/>
      </c>
      <c r="Z3466" s="65" t="str">
        <f t="shared" si="1616"/>
        <v/>
      </c>
      <c r="AA3466" s="65" t="str">
        <f t="shared" si="1617"/>
        <v/>
      </c>
      <c r="AB3466" s="65" t="str">
        <f t="shared" si="1618"/>
        <v/>
      </c>
      <c r="AC3466" s="65" t="str">
        <f t="shared" si="1619"/>
        <v/>
      </c>
      <c r="AH3466" s="65" t="str">
        <f t="shared" si="1643"/>
        <v>189112129</v>
      </c>
      <c r="AI3466" s="65">
        <v>18911212</v>
      </c>
      <c r="AJ3466" s="65" t="s">
        <v>5369</v>
      </c>
      <c r="AK3466" s="65">
        <v>9</v>
      </c>
      <c r="AL3466" s="65" t="s">
        <v>2943</v>
      </c>
      <c r="AN3466" s="65" t="str">
        <f t="shared" si="1655"/>
        <v/>
      </c>
    </row>
    <row r="3467" spans="1:40" ht="16.8" customHeight="1" x14ac:dyDescent="0.25">
      <c r="A3467" s="384" t="s">
        <v>5378</v>
      </c>
      <c r="B3467" s="342" t="s">
        <v>753</v>
      </c>
      <c r="C3467" s="351"/>
      <c r="D3467" s="350" t="str">
        <f t="shared" ref="D3467" si="1664">IF(C3467="", "", CONCATENATE("'", C3467,"'"))</f>
        <v/>
      </c>
      <c r="E3467" s="211">
        <f t="shared" si="1660"/>
        <v>18950426</v>
      </c>
      <c r="F3467" s="262">
        <v>10</v>
      </c>
      <c r="G3467" s="194"/>
      <c r="N3467" s="417"/>
      <c r="O3467" s="194"/>
      <c r="P3467" s="194"/>
      <c r="R3467" s="112" t="str">
        <f>IF(D3467="","", CONCATENATE("Update games set ", B3467, "= ",D3467," where game_id=", E3467))</f>
        <v/>
      </c>
      <c r="S3467" s="112" t="str">
        <f t="shared" si="1656"/>
        <v/>
      </c>
      <c r="T3467" s="112" t="str">
        <f t="shared" si="1657"/>
        <v/>
      </c>
      <c r="U3467" s="200" t="str">
        <f t="shared" si="1654"/>
        <v/>
      </c>
      <c r="V3467" s="112" t="str">
        <f t="shared" si="1658"/>
        <v/>
      </c>
      <c r="W3467" s="415" t="str">
        <f t="shared" si="1659"/>
        <v/>
      </c>
      <c r="Y3467" s="65" t="str">
        <f t="shared" si="1615"/>
        <v/>
      </c>
      <c r="Z3467" s="65" t="str">
        <f t="shared" si="1616"/>
        <v/>
      </c>
      <c r="AA3467" s="65" t="str">
        <f t="shared" si="1617"/>
        <v/>
      </c>
      <c r="AB3467" s="65" t="str">
        <f t="shared" si="1618"/>
        <v/>
      </c>
      <c r="AC3467" s="65" t="str">
        <f t="shared" si="1619"/>
        <v/>
      </c>
      <c r="AH3467" s="65" t="str">
        <f t="shared" si="1643"/>
        <v>1891121210</v>
      </c>
      <c r="AI3467" s="65">
        <v>18911212</v>
      </c>
      <c r="AJ3467" s="65" t="s">
        <v>5369</v>
      </c>
      <c r="AK3467" s="65">
        <v>10</v>
      </c>
      <c r="AL3467" s="65" t="s">
        <v>3632</v>
      </c>
      <c r="AN3467" s="65" t="str">
        <f t="shared" si="1655"/>
        <v/>
      </c>
    </row>
    <row r="3468" spans="1:40" ht="16.8" customHeight="1" x14ac:dyDescent="0.25">
      <c r="A3468" s="384" t="s">
        <v>5378</v>
      </c>
      <c r="B3468" s="342" t="s">
        <v>746</v>
      </c>
      <c r="C3468" s="351" t="s">
        <v>5062</v>
      </c>
      <c r="D3468" s="334" t="str">
        <f>CONCATENATE("'", LEFT(E3468,4),"-",MID(E3468,5,2),"-", MID(E3468,7,2), " ", C3468,"'")</f>
        <v>'1895-04-26 15:00'</v>
      </c>
      <c r="E3468" s="211">
        <f t="shared" si="1660"/>
        <v>18950426</v>
      </c>
      <c r="F3468" s="262">
        <v>11</v>
      </c>
      <c r="R3468" s="112" t="str">
        <f>IF(D3468="","", CONCATENATE("Update games set ", B3468, "= ",D3468," where game_id=", E3468))</f>
        <v>Update games set Game_date= '1895-04-26 15:00' where game_id=18950426</v>
      </c>
      <c r="S3468" s="112" t="str">
        <f t="shared" si="1656"/>
        <v/>
      </c>
      <c r="T3468" s="112" t="str">
        <f t="shared" si="1657"/>
        <v/>
      </c>
      <c r="U3468" s="200" t="str">
        <f t="shared" si="1654"/>
        <v/>
      </c>
      <c r="V3468" s="112" t="str">
        <f t="shared" si="1658"/>
        <v/>
      </c>
      <c r="W3468" s="415" t="str">
        <f t="shared" si="1659"/>
        <v/>
      </c>
      <c r="Y3468" s="65" t="str">
        <f t="shared" si="1615"/>
        <v/>
      </c>
      <c r="Z3468" s="65" t="str">
        <f t="shared" si="1616"/>
        <v/>
      </c>
      <c r="AA3468" s="65" t="str">
        <f t="shared" si="1617"/>
        <v/>
      </c>
      <c r="AB3468" s="65" t="str">
        <f t="shared" si="1618"/>
        <v/>
      </c>
      <c r="AC3468" s="65" t="str">
        <f t="shared" si="1619"/>
        <v/>
      </c>
      <c r="AH3468" s="65" t="str">
        <f t="shared" si="1643"/>
        <v>1891121211</v>
      </c>
      <c r="AI3468" s="65">
        <v>18911212</v>
      </c>
      <c r="AJ3468" s="65" t="s">
        <v>5369</v>
      </c>
      <c r="AK3468" s="65">
        <v>11</v>
      </c>
      <c r="AL3468" s="65" t="s">
        <v>3314</v>
      </c>
      <c r="AN3468" s="65" t="str">
        <f t="shared" si="1655"/>
        <v/>
      </c>
    </row>
    <row r="3469" spans="1:40" ht="16.8" customHeight="1" x14ac:dyDescent="0.25">
      <c r="A3469" s="384" t="s">
        <v>5378</v>
      </c>
      <c r="B3469" s="342" t="s">
        <v>25</v>
      </c>
      <c r="D3469" s="350" t="str">
        <f t="shared" ref="D3469" si="1665">IF(C3469="", "", CONCATENATE("'", C3469,"'"))</f>
        <v/>
      </c>
      <c r="E3469" s="211">
        <f t="shared" si="1660"/>
        <v>18950426</v>
      </c>
      <c r="F3469" s="262">
        <v>12</v>
      </c>
      <c r="G3469" s="212"/>
      <c r="H3469" s="212"/>
      <c r="N3469" s="416"/>
      <c r="O3469" s="212"/>
      <c r="P3469" s="212"/>
      <c r="R3469" s="112" t="str">
        <f>IF(D3469="","", CONCATENATE("Update games set ", B3469, "= ",D3469," where game_id=", E3469))</f>
        <v/>
      </c>
      <c r="S3469" s="112" t="str">
        <f t="shared" si="1656"/>
        <v/>
      </c>
      <c r="T3469" s="112" t="str">
        <f t="shared" si="1657"/>
        <v/>
      </c>
      <c r="U3469" s="200" t="str">
        <f t="shared" si="1654"/>
        <v/>
      </c>
      <c r="V3469" s="112" t="str">
        <f t="shared" si="1658"/>
        <v/>
      </c>
      <c r="W3469" s="415" t="str">
        <f t="shared" si="1659"/>
        <v/>
      </c>
      <c r="Y3469" s="65" t="str">
        <f t="shared" si="1615"/>
        <v/>
      </c>
      <c r="Z3469" s="65" t="str">
        <f t="shared" si="1616"/>
        <v/>
      </c>
      <c r="AA3469" s="65" t="str">
        <f t="shared" si="1617"/>
        <v/>
      </c>
      <c r="AB3469" s="65" t="str">
        <f t="shared" si="1618"/>
        <v/>
      </c>
      <c r="AC3469" s="65" t="str">
        <f t="shared" si="1619"/>
        <v/>
      </c>
      <c r="AH3469" s="65" t="str">
        <f t="shared" si="1643"/>
        <v>1891121212</v>
      </c>
      <c r="AI3469" s="65">
        <v>18911212</v>
      </c>
      <c r="AJ3469" s="65" t="s">
        <v>5369</v>
      </c>
      <c r="AK3469" s="65">
        <v>12</v>
      </c>
      <c r="AL3469" s="65" t="s">
        <v>653</v>
      </c>
      <c r="AN3469" s="65" t="str">
        <f t="shared" si="1655"/>
        <v/>
      </c>
    </row>
    <row r="3470" spans="1:40" ht="16.8" customHeight="1" x14ac:dyDescent="0.25">
      <c r="A3470" s="384" t="s">
        <v>5378</v>
      </c>
      <c r="B3470" s="342" t="s">
        <v>475</v>
      </c>
      <c r="D3470" s="349" t="str">
        <f t="shared" ref="D3470" si="1666">IF(C3470="", "", C3470)</f>
        <v/>
      </c>
      <c r="E3470" s="211">
        <f t="shared" si="1660"/>
        <v>18950426</v>
      </c>
      <c r="F3470" s="262">
        <v>13</v>
      </c>
      <c r="R3470" s="112" t="str">
        <f>IF(D3470="","", CONCATENATE("Update games set ", B3470, "= ",D3470," where game_id=", E3470))</f>
        <v/>
      </c>
      <c r="S3470" s="112" t="str">
        <f t="shared" si="1656"/>
        <v/>
      </c>
      <c r="T3470" s="112" t="str">
        <f t="shared" si="1657"/>
        <v/>
      </c>
      <c r="U3470" s="200" t="str">
        <f t="shared" si="1654"/>
        <v/>
      </c>
      <c r="V3470" s="112" t="str">
        <f t="shared" si="1658"/>
        <v/>
      </c>
      <c r="W3470" s="415" t="str">
        <f t="shared" si="1659"/>
        <v/>
      </c>
      <c r="Y3470" s="65" t="str">
        <f t="shared" ref="Y3470:Y3533" si="1667">IF(I3470="","",CONCATENATE("update goals set scorer_name = '",SUBSTITUTE(J3470, "'", "''"),"'"))</f>
        <v/>
      </c>
      <c r="Z3470" s="65" t="str">
        <f t="shared" ref="Z3470:Z3533" si="1668">IF(K3470="", "", CONCATENATE(", goal_min = ", K3470))</f>
        <v/>
      </c>
      <c r="AA3470" s="65" t="str">
        <f t="shared" ref="AA3470:AA3533" si="1669">IF(L3470="", "", CONCATENATE(", Pen = '", UPPER(L3470), "'"))</f>
        <v/>
      </c>
      <c r="AB3470" s="65" t="str">
        <f t="shared" ref="AB3470:AB3533" si="1670">IF(M3470="", "", CONCATENATE(", OG = '", UPPER(M3470), "'"))</f>
        <v/>
      </c>
      <c r="AC3470" s="65" t="str">
        <f t="shared" ref="AC3470:AC3533" si="1671">IF(I3470="", "", CONCATENATE(" where game_id = ", E3470, " and goal_order = ", I3470))</f>
        <v/>
      </c>
      <c r="AH3470" s="65" t="str">
        <f t="shared" si="1643"/>
        <v>1891121213</v>
      </c>
      <c r="AI3470" s="65">
        <v>18911212</v>
      </c>
      <c r="AJ3470" s="65" t="s">
        <v>5369</v>
      </c>
      <c r="AK3470" s="65">
        <v>13</v>
      </c>
      <c r="AL3470" s="65" t="s">
        <v>653</v>
      </c>
      <c r="AN3470" s="65" t="str">
        <f t="shared" si="1655"/>
        <v/>
      </c>
    </row>
    <row r="3471" spans="1:40" ht="16.8" customHeight="1" x14ac:dyDescent="0.25">
      <c r="A3471" s="384" t="s">
        <v>5378</v>
      </c>
      <c r="B3471" s="342" t="s">
        <v>20</v>
      </c>
      <c r="D3471" s="350" t="str">
        <f t="shared" ref="D3471:D3472" si="1672">IF(C3471="", "", CONCATENATE("'", C3471,"'"))</f>
        <v/>
      </c>
      <c r="E3471" s="211">
        <f t="shared" si="1660"/>
        <v>18950426</v>
      </c>
      <c r="F3471" s="262">
        <v>14</v>
      </c>
      <c r="R3471" s="112" t="str">
        <f>IF(D3471="","", CONCATENATE("Update games set ", B3471, "= ",D3471," where game_id=", E3471))</f>
        <v/>
      </c>
      <c r="S3471" s="112" t="str">
        <f t="shared" si="1656"/>
        <v/>
      </c>
      <c r="T3471" s="112" t="str">
        <f t="shared" si="1657"/>
        <v/>
      </c>
      <c r="U3471" s="200" t="str">
        <f t="shared" si="1654"/>
        <v/>
      </c>
      <c r="V3471" s="112" t="str">
        <f t="shared" si="1658"/>
        <v/>
      </c>
      <c r="W3471" s="415" t="str">
        <f t="shared" si="1659"/>
        <v/>
      </c>
      <c r="Y3471" s="65" t="str">
        <f t="shared" si="1667"/>
        <v/>
      </c>
      <c r="Z3471" s="65" t="str">
        <f t="shared" si="1668"/>
        <v/>
      </c>
      <c r="AA3471" s="65" t="str">
        <f t="shared" si="1669"/>
        <v/>
      </c>
      <c r="AB3471" s="65" t="str">
        <f t="shared" si="1670"/>
        <v/>
      </c>
      <c r="AC3471" s="65" t="str">
        <f t="shared" si="1671"/>
        <v/>
      </c>
      <c r="AH3471" s="65" t="str">
        <f t="shared" si="1643"/>
        <v>1891121214</v>
      </c>
      <c r="AI3471" s="65">
        <v>18911212</v>
      </c>
      <c r="AJ3471" s="65" t="s">
        <v>5369</v>
      </c>
      <c r="AK3471" s="65">
        <v>14</v>
      </c>
      <c r="AL3471" s="65" t="s">
        <v>653</v>
      </c>
      <c r="AN3471" s="65" t="str">
        <f t="shared" si="1655"/>
        <v/>
      </c>
    </row>
    <row r="3472" spans="1:40" ht="16.8" customHeight="1" x14ac:dyDescent="0.25">
      <c r="A3472" s="384" t="s">
        <v>5378</v>
      </c>
      <c r="B3472" s="342" t="s">
        <v>4882</v>
      </c>
      <c r="C3472" s="342" t="str">
        <f>IF(C3471="", "", C3471)</f>
        <v/>
      </c>
      <c r="D3472" s="350" t="str">
        <f t="shared" si="1672"/>
        <v/>
      </c>
      <c r="E3472" s="211">
        <f t="shared" si="1660"/>
        <v>18950426</v>
      </c>
      <c r="F3472" s="262">
        <v>15</v>
      </c>
      <c r="R3472" s="112" t="str">
        <f>IF(D3472="","", CONCATENATE("Update games set ", B3472, "= ",D3472," where game_id=", E3472))</f>
        <v/>
      </c>
      <c r="S3472" s="112" t="str">
        <f t="shared" si="1656"/>
        <v/>
      </c>
      <c r="T3472" s="112" t="str">
        <f t="shared" si="1657"/>
        <v/>
      </c>
      <c r="U3472" s="200" t="str">
        <f t="shared" si="1654"/>
        <v/>
      </c>
      <c r="V3472" s="112" t="str">
        <f t="shared" si="1658"/>
        <v/>
      </c>
      <c r="W3472" s="415" t="str">
        <f t="shared" si="1659"/>
        <v/>
      </c>
      <c r="Y3472" s="65" t="str">
        <f t="shared" si="1667"/>
        <v/>
      </c>
      <c r="Z3472" s="65" t="str">
        <f t="shared" si="1668"/>
        <v/>
      </c>
      <c r="AA3472" s="65" t="str">
        <f t="shared" si="1669"/>
        <v/>
      </c>
      <c r="AB3472" s="65" t="str">
        <f t="shared" si="1670"/>
        <v/>
      </c>
      <c r="AC3472" s="65" t="str">
        <f t="shared" si="1671"/>
        <v/>
      </c>
      <c r="AH3472" s="65" t="str">
        <f t="shared" si="1643"/>
        <v>1891121215</v>
      </c>
      <c r="AI3472" s="65">
        <v>18911212</v>
      </c>
      <c r="AJ3472" s="65" t="s">
        <v>5369</v>
      </c>
      <c r="AK3472" s="65">
        <v>15</v>
      </c>
      <c r="AL3472" s="65" t="s">
        <v>653</v>
      </c>
      <c r="AN3472" s="65" t="str">
        <f t="shared" si="1655"/>
        <v/>
      </c>
    </row>
    <row r="3473" spans="1:40" s="126" customFormat="1" ht="16.8" customHeight="1" thickBot="1" x14ac:dyDescent="0.3">
      <c r="A3473" s="384" t="s">
        <v>5378</v>
      </c>
      <c r="B3473" s="116" t="s">
        <v>115</v>
      </c>
      <c r="C3473" s="352"/>
      <c r="D3473" s="370" t="str">
        <f t="shared" ref="D3473" si="1673">IF(MID(E3473,5,2)*1&gt;6,_xlfn.CONCAT("'",LEFT(E3473,4),"-",MID(E3473,3,2)+1,"'"),_xlfn.CONCAT("'",LEFT(E3473,4)-1,"-",MID(E3473,3,2),"'"))</f>
        <v>'1894-95'</v>
      </c>
      <c r="E3473" s="214">
        <f t="shared" si="1660"/>
        <v>18950426</v>
      </c>
      <c r="F3473" s="266">
        <v>16</v>
      </c>
      <c r="G3473" s="343"/>
      <c r="H3473" s="343"/>
      <c r="I3473" s="267"/>
      <c r="J3473" s="214"/>
      <c r="K3473" s="266"/>
      <c r="L3473" s="266"/>
      <c r="M3473" s="266"/>
      <c r="N3473" s="419"/>
      <c r="O3473" s="343"/>
      <c r="P3473" s="343"/>
      <c r="Q3473" s="346"/>
      <c r="R3473" s="112" t="str">
        <f>IF(D3473="","", CONCATENATE("Update games set ", B3473, "= ",D3473," where game_id=", E3473))</f>
        <v>Update games set Season= '1894-95' where game_id=18950426</v>
      </c>
      <c r="S3473" s="112" t="str">
        <f t="shared" si="1656"/>
        <v/>
      </c>
      <c r="T3473" s="112" t="str">
        <f t="shared" si="1657"/>
        <v/>
      </c>
      <c r="U3473" s="200" t="str">
        <f t="shared" si="1654"/>
        <v/>
      </c>
      <c r="V3473" s="112" t="str">
        <f t="shared" si="1658"/>
        <v/>
      </c>
      <c r="W3473" s="415" t="str">
        <f t="shared" si="1659"/>
        <v/>
      </c>
      <c r="X3473" s="240"/>
      <c r="Y3473" s="65" t="str">
        <f t="shared" si="1667"/>
        <v/>
      </c>
      <c r="Z3473" s="65" t="str">
        <f t="shared" si="1668"/>
        <v/>
      </c>
      <c r="AA3473" s="65" t="str">
        <f t="shared" si="1669"/>
        <v/>
      </c>
      <c r="AB3473" s="65" t="str">
        <f t="shared" si="1670"/>
        <v/>
      </c>
      <c r="AC3473" s="65" t="str">
        <f t="shared" si="1671"/>
        <v/>
      </c>
      <c r="AH3473" s="65" t="str">
        <f t="shared" si="1643"/>
        <v>1891121216</v>
      </c>
      <c r="AI3473" s="126">
        <v>18911212</v>
      </c>
      <c r="AJ3473" s="126" t="s">
        <v>5369</v>
      </c>
      <c r="AK3473" s="126">
        <v>16</v>
      </c>
      <c r="AL3473" s="126" t="s">
        <v>653</v>
      </c>
      <c r="AN3473" s="65" t="str">
        <f t="shared" si="1655"/>
        <v/>
      </c>
    </row>
    <row r="3474" spans="1:40" ht="15" thickTop="1" x14ac:dyDescent="0.25">
      <c r="A3474" s="384" t="s">
        <v>5378</v>
      </c>
      <c r="B3474" s="341" t="s">
        <v>22</v>
      </c>
      <c r="C3474" s="341" t="s">
        <v>163</v>
      </c>
      <c r="D3474" s="341" t="str">
        <f t="shared" ref="D3474:D3477" si="1674">IF(C3474="", "", CONCATENATE("'", C3474,"'"))</f>
        <v>'Notts County'</v>
      </c>
      <c r="E3474" s="211">
        <v>18950429</v>
      </c>
      <c r="F3474" s="262">
        <v>1</v>
      </c>
      <c r="H3474" s="212"/>
      <c r="R3474" s="112" t="str">
        <f>IF(D3474="","", CONCATENATE("Update games set ", B3474, "= ",D3474," where game_id=", E3474))</f>
        <v>Update games set Opponent= 'Notts County' where game_id=18950429</v>
      </c>
      <c r="S3474" s="112" t="str">
        <f t="shared" si="1656"/>
        <v/>
      </c>
      <c r="T3474" s="112" t="str">
        <f t="shared" si="1657"/>
        <v/>
      </c>
      <c r="U3474" s="200" t="str">
        <f t="shared" si="1654"/>
        <v/>
      </c>
      <c r="V3474" s="112" t="str">
        <f t="shared" si="1658"/>
        <v/>
      </c>
      <c r="W3474" s="415" t="str">
        <f t="shared" si="1659"/>
        <v/>
      </c>
      <c r="Y3474" s="65" t="str">
        <f t="shared" si="1667"/>
        <v/>
      </c>
      <c r="Z3474" s="65" t="str">
        <f t="shared" si="1668"/>
        <v/>
      </c>
      <c r="AA3474" s="65" t="str">
        <f t="shared" si="1669"/>
        <v/>
      </c>
      <c r="AB3474" s="65" t="str">
        <f t="shared" si="1670"/>
        <v/>
      </c>
      <c r="AC3474" s="65" t="str">
        <f t="shared" si="1671"/>
        <v/>
      </c>
      <c r="AH3474" s="65" t="str">
        <f t="shared" si="1643"/>
        <v>189112121</v>
      </c>
      <c r="AI3474" s="65">
        <v>18911212</v>
      </c>
      <c r="AJ3474" s="65" t="s">
        <v>5369</v>
      </c>
      <c r="AK3474" s="65">
        <v>1</v>
      </c>
      <c r="AL3474" s="65" t="s">
        <v>2039</v>
      </c>
      <c r="AN3474" s="65" t="str">
        <f t="shared" si="1655"/>
        <v>update games set source = 'The Nottingham Forest Football Scrapbook' where game_id = 18950429</v>
      </c>
    </row>
    <row r="3475" spans="1:40" ht="16.8" customHeight="1" x14ac:dyDescent="0.25">
      <c r="A3475" s="384" t="s">
        <v>5378</v>
      </c>
      <c r="B3475" s="342" t="s">
        <v>4979</v>
      </c>
      <c r="C3475" s="342" t="str">
        <f>IF(C3474="", "", C3474)</f>
        <v>Notts County</v>
      </c>
      <c r="D3475" s="350" t="str">
        <f t="shared" si="1674"/>
        <v>'Notts County'</v>
      </c>
      <c r="E3475" s="211">
        <f>E3474</f>
        <v>18950429</v>
      </c>
      <c r="F3475" s="262">
        <v>2</v>
      </c>
      <c r="R3475" s="112" t="str">
        <f>IF(D3475="","", CONCATENATE("Update games set ", B3475, "= ",D3475," where game_id=", E3475))</f>
        <v>Update games set Opp_parent= 'Notts County' where game_id=18950429</v>
      </c>
      <c r="S3475" s="112" t="str">
        <f t="shared" si="1656"/>
        <v/>
      </c>
      <c r="T3475" s="112" t="str">
        <f t="shared" si="1657"/>
        <v/>
      </c>
      <c r="U3475" s="200" t="str">
        <f t="shared" si="1654"/>
        <v/>
      </c>
      <c r="V3475" s="112" t="str">
        <f t="shared" si="1658"/>
        <v/>
      </c>
      <c r="W3475" s="415" t="str">
        <f t="shared" si="1659"/>
        <v/>
      </c>
      <c r="Y3475" s="65" t="str">
        <f t="shared" si="1667"/>
        <v/>
      </c>
      <c r="Z3475" s="65" t="str">
        <f t="shared" si="1668"/>
        <v/>
      </c>
      <c r="AA3475" s="65" t="str">
        <f t="shared" si="1669"/>
        <v/>
      </c>
      <c r="AB3475" s="65" t="str">
        <f t="shared" si="1670"/>
        <v/>
      </c>
      <c r="AC3475" s="65" t="str">
        <f t="shared" si="1671"/>
        <v/>
      </c>
      <c r="AH3475" s="65" t="str">
        <f t="shared" si="1643"/>
        <v>189112122</v>
      </c>
      <c r="AI3475" s="65">
        <v>18911212</v>
      </c>
      <c r="AJ3475" s="65" t="s">
        <v>5369</v>
      </c>
      <c r="AK3475" s="65">
        <v>2</v>
      </c>
      <c r="AL3475" s="65" t="s">
        <v>3572</v>
      </c>
      <c r="AN3475" s="65" t="str">
        <f t="shared" si="1655"/>
        <v/>
      </c>
    </row>
    <row r="3476" spans="1:40" ht="16.8" customHeight="1" x14ac:dyDescent="0.25">
      <c r="A3476" s="384" t="s">
        <v>5378</v>
      </c>
      <c r="B3476" s="342" t="s">
        <v>2653</v>
      </c>
      <c r="C3476" s="342" t="s">
        <v>5390</v>
      </c>
      <c r="D3476" s="350" t="str">
        <f t="shared" si="1674"/>
        <v>'United Counties League'</v>
      </c>
      <c r="E3476" s="211">
        <f t="shared" ref="E3476:E3489" si="1675">E3475</f>
        <v>18950429</v>
      </c>
      <c r="F3476" s="262">
        <v>3</v>
      </c>
      <c r="R3476" s="112" t="str">
        <f>IF(D3476="","", CONCATENATE("Update games set ", B3476, "= ",D3476," where game_id=", E3476))</f>
        <v>Update games set Game_type= 'United Counties League' where game_id=18950429</v>
      </c>
      <c r="S3476" s="112" t="str">
        <f t="shared" si="1656"/>
        <v/>
      </c>
      <c r="T3476" s="112" t="str">
        <f t="shared" si="1657"/>
        <v/>
      </c>
      <c r="U3476" s="200" t="str">
        <f t="shared" si="1654"/>
        <v/>
      </c>
      <c r="V3476" s="112" t="str">
        <f t="shared" si="1658"/>
        <v/>
      </c>
      <c r="W3476" s="415" t="str">
        <f t="shared" si="1659"/>
        <v/>
      </c>
      <c r="Y3476" s="65" t="str">
        <f t="shared" si="1667"/>
        <v/>
      </c>
      <c r="Z3476" s="65" t="str">
        <f t="shared" si="1668"/>
        <v/>
      </c>
      <c r="AA3476" s="65" t="str">
        <f t="shared" si="1669"/>
        <v/>
      </c>
      <c r="AB3476" s="65" t="str">
        <f t="shared" si="1670"/>
        <v/>
      </c>
      <c r="AC3476" s="65" t="str">
        <f t="shared" si="1671"/>
        <v/>
      </c>
      <c r="AH3476" s="65" t="str">
        <f t="shared" si="1643"/>
        <v>189112123</v>
      </c>
      <c r="AI3476" s="65">
        <v>18911212</v>
      </c>
      <c r="AJ3476" s="65" t="s">
        <v>5369</v>
      </c>
      <c r="AK3476" s="65">
        <v>3</v>
      </c>
      <c r="AL3476" s="65" t="s">
        <v>3596</v>
      </c>
      <c r="AN3476" s="65" t="str">
        <f t="shared" si="1655"/>
        <v/>
      </c>
    </row>
    <row r="3477" spans="1:40" ht="16.8" customHeight="1" x14ac:dyDescent="0.25">
      <c r="A3477" s="384" t="s">
        <v>5378</v>
      </c>
      <c r="B3477" s="342" t="s">
        <v>4978</v>
      </c>
      <c r="C3477" s="342" t="s">
        <v>5065</v>
      </c>
      <c r="D3477" s="350" t="str">
        <f t="shared" si="1674"/>
        <v>'H'</v>
      </c>
      <c r="E3477" s="211">
        <f t="shared" si="1675"/>
        <v>18950429</v>
      </c>
      <c r="F3477" s="262">
        <v>4</v>
      </c>
      <c r="R3477" s="112" t="str">
        <f>IF(D3477="","", CONCATENATE("Update games set ", B3477, "= ",D3477," where game_id=", E3477))</f>
        <v>Update games set HAN= 'H' where game_id=18950429</v>
      </c>
      <c r="S3477" s="112" t="str">
        <f t="shared" si="1656"/>
        <v/>
      </c>
      <c r="T3477" s="112" t="str">
        <f t="shared" si="1657"/>
        <v/>
      </c>
      <c r="U3477" s="200" t="str">
        <f t="shared" si="1654"/>
        <v/>
      </c>
      <c r="V3477" s="112" t="str">
        <f t="shared" si="1658"/>
        <v/>
      </c>
      <c r="W3477" s="415" t="str">
        <f t="shared" si="1659"/>
        <v/>
      </c>
      <c r="Y3477" s="65" t="str">
        <f t="shared" si="1667"/>
        <v/>
      </c>
      <c r="Z3477" s="65" t="str">
        <f t="shared" si="1668"/>
        <v/>
      </c>
      <c r="AA3477" s="65" t="str">
        <f t="shared" si="1669"/>
        <v/>
      </c>
      <c r="AB3477" s="65" t="str">
        <f t="shared" si="1670"/>
        <v/>
      </c>
      <c r="AC3477" s="65" t="str">
        <f t="shared" si="1671"/>
        <v/>
      </c>
      <c r="AH3477" s="65" t="str">
        <f t="shared" si="1643"/>
        <v>189112124</v>
      </c>
      <c r="AI3477" s="65">
        <v>18911212</v>
      </c>
      <c r="AJ3477" s="65" t="s">
        <v>5369</v>
      </c>
      <c r="AK3477" s="65">
        <v>4</v>
      </c>
      <c r="AL3477" s="65" t="s">
        <v>3252</v>
      </c>
      <c r="AN3477" s="65" t="str">
        <f t="shared" si="1655"/>
        <v/>
      </c>
    </row>
    <row r="3478" spans="1:40" ht="16.8" customHeight="1" x14ac:dyDescent="0.25">
      <c r="A3478" s="384" t="s">
        <v>5378</v>
      </c>
      <c r="B3478" s="342" t="s">
        <v>5</v>
      </c>
      <c r="C3478" s="342">
        <v>1</v>
      </c>
      <c r="D3478" s="349">
        <f t="shared" ref="D3478:D3479" si="1676">IF(C3478="", "", C3478)</f>
        <v>1</v>
      </c>
      <c r="E3478" s="211">
        <f t="shared" si="1675"/>
        <v>18950429</v>
      </c>
      <c r="F3478" s="262">
        <v>5</v>
      </c>
      <c r="R3478" s="112" t="str">
        <f>IF(D3478="","", CONCATENATE("Update games set ", B3478, "= ",D3478," where game_id=", E3478))</f>
        <v>Update games set F= 1 where game_id=18950429</v>
      </c>
      <c r="S3478" s="112" t="str">
        <f t="shared" si="1656"/>
        <v/>
      </c>
      <c r="T3478" s="112" t="str">
        <f t="shared" si="1657"/>
        <v/>
      </c>
      <c r="U3478" s="200" t="str">
        <f t="shared" si="1654"/>
        <v/>
      </c>
      <c r="V3478" s="112" t="str">
        <f t="shared" si="1658"/>
        <v/>
      </c>
      <c r="W3478" s="415" t="str">
        <f t="shared" si="1659"/>
        <v/>
      </c>
      <c r="Y3478" s="65" t="str">
        <f t="shared" si="1667"/>
        <v/>
      </c>
      <c r="Z3478" s="65" t="str">
        <f t="shared" si="1668"/>
        <v/>
      </c>
      <c r="AA3478" s="65" t="str">
        <f t="shared" si="1669"/>
        <v/>
      </c>
      <c r="AB3478" s="65" t="str">
        <f t="shared" si="1670"/>
        <v/>
      </c>
      <c r="AC3478" s="65" t="str">
        <f t="shared" si="1671"/>
        <v/>
      </c>
      <c r="AH3478" s="65" t="str">
        <f t="shared" si="1643"/>
        <v>189112125</v>
      </c>
      <c r="AI3478" s="65">
        <v>18911212</v>
      </c>
      <c r="AJ3478" s="65" t="s">
        <v>5369</v>
      </c>
      <c r="AK3478" s="65">
        <v>5</v>
      </c>
      <c r="AL3478" s="65" t="s">
        <v>3590</v>
      </c>
      <c r="AN3478" s="65" t="str">
        <f t="shared" si="1655"/>
        <v/>
      </c>
    </row>
    <row r="3479" spans="1:40" ht="16.8" customHeight="1" x14ac:dyDescent="0.25">
      <c r="A3479" s="384" t="s">
        <v>5378</v>
      </c>
      <c r="B3479" s="342" t="s">
        <v>0</v>
      </c>
      <c r="C3479" s="342">
        <v>0</v>
      </c>
      <c r="D3479" s="349">
        <f t="shared" si="1676"/>
        <v>0</v>
      </c>
      <c r="E3479" s="211">
        <f t="shared" si="1675"/>
        <v>18950429</v>
      </c>
      <c r="F3479" s="262">
        <v>6</v>
      </c>
      <c r="R3479" s="112" t="str">
        <f>IF(D3479="","", CONCATENATE("Update games set ", B3479, "= ",D3479," where game_id=", E3479))</f>
        <v>Update games set A= 0 where game_id=18950429</v>
      </c>
      <c r="S3479" s="112" t="str">
        <f t="shared" si="1656"/>
        <v/>
      </c>
      <c r="T3479" s="112" t="str">
        <f t="shared" si="1657"/>
        <v/>
      </c>
      <c r="U3479" s="200" t="str">
        <f t="shared" si="1654"/>
        <v/>
      </c>
      <c r="V3479" s="112" t="str">
        <f t="shared" si="1658"/>
        <v/>
      </c>
      <c r="W3479" s="415" t="str">
        <f t="shared" si="1659"/>
        <v/>
      </c>
      <c r="Y3479" s="65" t="str">
        <f t="shared" si="1667"/>
        <v/>
      </c>
      <c r="Z3479" s="65" t="str">
        <f t="shared" si="1668"/>
        <v/>
      </c>
      <c r="AA3479" s="65" t="str">
        <f t="shared" si="1669"/>
        <v/>
      </c>
      <c r="AB3479" s="65" t="str">
        <f t="shared" si="1670"/>
        <v/>
      </c>
      <c r="AC3479" s="65" t="str">
        <f t="shared" si="1671"/>
        <v/>
      </c>
      <c r="AH3479" s="65" t="str">
        <f t="shared" si="1643"/>
        <v>189112126</v>
      </c>
      <c r="AI3479" s="65">
        <v>18911212</v>
      </c>
      <c r="AJ3479" s="65" t="s">
        <v>5369</v>
      </c>
      <c r="AK3479" s="65">
        <v>6</v>
      </c>
      <c r="AL3479" s="65" t="s">
        <v>3468</v>
      </c>
      <c r="AN3479" s="65" t="str">
        <f t="shared" si="1655"/>
        <v/>
      </c>
    </row>
    <row r="3480" spans="1:40" ht="16.8" customHeight="1" x14ac:dyDescent="0.25">
      <c r="A3480" s="384" t="s">
        <v>5378</v>
      </c>
      <c r="B3480" s="342" t="s">
        <v>23</v>
      </c>
      <c r="D3480" s="334" t="str">
        <f t="shared" ref="D3480" si="1677">IF(C3480="",IF(D3478&gt;D3479,"'W'",IF(D3478=D3479,"'D'","'L'")),_xlfn.CONCAT("'",C3480,"'"))</f>
        <v>'W'</v>
      </c>
      <c r="E3480" s="211">
        <f t="shared" si="1675"/>
        <v>18950429</v>
      </c>
      <c r="F3480" s="262">
        <v>7</v>
      </c>
      <c r="R3480" s="112" t="str">
        <f>IF(D3480="","", CONCATENATE("Update games set ", B3480, "= ",D3480," where game_id=", E3480))</f>
        <v>Update games set Result= 'W' where game_id=18950429</v>
      </c>
      <c r="S3480" s="112" t="str">
        <f t="shared" si="1656"/>
        <v/>
      </c>
      <c r="T3480" s="112" t="str">
        <f t="shared" si="1657"/>
        <v/>
      </c>
      <c r="U3480" s="200" t="str">
        <f t="shared" si="1654"/>
        <v/>
      </c>
      <c r="V3480" s="112" t="str">
        <f t="shared" si="1658"/>
        <v/>
      </c>
      <c r="W3480" s="415" t="str">
        <f t="shared" si="1659"/>
        <v/>
      </c>
      <c r="Y3480" s="65" t="str">
        <f t="shared" si="1667"/>
        <v/>
      </c>
      <c r="Z3480" s="65" t="str">
        <f t="shared" si="1668"/>
        <v/>
      </c>
      <c r="AA3480" s="65" t="str">
        <f t="shared" si="1669"/>
        <v/>
      </c>
      <c r="AB3480" s="65" t="str">
        <f t="shared" si="1670"/>
        <v/>
      </c>
      <c r="AC3480" s="65" t="str">
        <f t="shared" si="1671"/>
        <v/>
      </c>
      <c r="AH3480" s="65" t="str">
        <f t="shared" si="1643"/>
        <v>189112127</v>
      </c>
      <c r="AI3480" s="65">
        <v>18911212</v>
      </c>
      <c r="AJ3480" s="65" t="s">
        <v>5369</v>
      </c>
      <c r="AK3480" s="65">
        <v>7</v>
      </c>
      <c r="AL3480" s="65" t="s">
        <v>3435</v>
      </c>
      <c r="AN3480" s="65" t="str">
        <f t="shared" si="1655"/>
        <v/>
      </c>
    </row>
    <row r="3481" spans="1:40" ht="16.8" customHeight="1" x14ac:dyDescent="0.25">
      <c r="A3481" s="384" t="s">
        <v>5378</v>
      </c>
      <c r="B3481" s="342" t="s">
        <v>768</v>
      </c>
      <c r="D3481" s="349" t="str">
        <f t="shared" ref="D3481:D3482" si="1678">IF(C3481="", "", C3481)</f>
        <v/>
      </c>
      <c r="E3481" s="211">
        <f t="shared" si="1675"/>
        <v>18950429</v>
      </c>
      <c r="F3481" s="262">
        <v>8</v>
      </c>
      <c r="R3481" s="112" t="str">
        <f>IF(D3481="","", CONCATENATE("Update games set ", B3481, "= ",D3481," where game_id=", E3481))</f>
        <v/>
      </c>
      <c r="S3481" s="112" t="str">
        <f t="shared" si="1656"/>
        <v/>
      </c>
      <c r="T3481" s="112" t="str">
        <f t="shared" si="1657"/>
        <v/>
      </c>
      <c r="U3481" s="200" t="str">
        <f t="shared" si="1654"/>
        <v/>
      </c>
      <c r="V3481" s="112" t="str">
        <f t="shared" si="1658"/>
        <v/>
      </c>
      <c r="W3481" s="415" t="str">
        <f t="shared" si="1659"/>
        <v/>
      </c>
      <c r="Y3481" s="65" t="str">
        <f t="shared" si="1667"/>
        <v/>
      </c>
      <c r="Z3481" s="65" t="str">
        <f t="shared" si="1668"/>
        <v/>
      </c>
      <c r="AA3481" s="65" t="str">
        <f t="shared" si="1669"/>
        <v/>
      </c>
      <c r="AB3481" s="65" t="str">
        <f t="shared" si="1670"/>
        <v/>
      </c>
      <c r="AC3481" s="65" t="str">
        <f t="shared" si="1671"/>
        <v/>
      </c>
      <c r="AH3481" s="65" t="str">
        <f t="shared" si="1643"/>
        <v>189112128</v>
      </c>
      <c r="AI3481" s="65">
        <v>18911212</v>
      </c>
      <c r="AJ3481" s="65" t="s">
        <v>5369</v>
      </c>
      <c r="AK3481" s="65">
        <v>8</v>
      </c>
      <c r="AL3481" s="65" t="s">
        <v>3653</v>
      </c>
      <c r="AN3481" s="65" t="str">
        <f t="shared" si="1655"/>
        <v/>
      </c>
    </row>
    <row r="3482" spans="1:40" ht="16.8" customHeight="1" x14ac:dyDescent="0.25">
      <c r="A3482" s="384" t="s">
        <v>5378</v>
      </c>
      <c r="B3482" s="342" t="s">
        <v>766</v>
      </c>
      <c r="D3482" s="349" t="str">
        <f t="shared" si="1678"/>
        <v/>
      </c>
      <c r="E3482" s="211">
        <f t="shared" si="1675"/>
        <v>18950429</v>
      </c>
      <c r="F3482" s="262">
        <v>9</v>
      </c>
      <c r="G3482" s="194"/>
      <c r="H3482" s="194"/>
      <c r="N3482" s="417"/>
      <c r="O3482" s="194"/>
      <c r="P3482" s="194"/>
      <c r="R3482" s="112" t="str">
        <f>IF(D3482="","", CONCATENATE("Update games set ", B3482, "= ",D3482," where game_id=", E3482))</f>
        <v/>
      </c>
      <c r="S3482" s="112" t="str">
        <f t="shared" si="1656"/>
        <v/>
      </c>
      <c r="T3482" s="112" t="str">
        <f t="shared" si="1657"/>
        <v/>
      </c>
      <c r="U3482" s="200" t="str">
        <f t="shared" si="1654"/>
        <v/>
      </c>
      <c r="V3482" s="112" t="str">
        <f t="shared" si="1658"/>
        <v/>
      </c>
      <c r="W3482" s="415" t="str">
        <f t="shared" si="1659"/>
        <v/>
      </c>
      <c r="Y3482" s="65" t="str">
        <f t="shared" si="1667"/>
        <v/>
      </c>
      <c r="Z3482" s="65" t="str">
        <f t="shared" si="1668"/>
        <v/>
      </c>
      <c r="AA3482" s="65" t="str">
        <f t="shared" si="1669"/>
        <v/>
      </c>
      <c r="AB3482" s="65" t="str">
        <f t="shared" si="1670"/>
        <v/>
      </c>
      <c r="AC3482" s="65" t="str">
        <f t="shared" si="1671"/>
        <v/>
      </c>
      <c r="AH3482" s="65" t="str">
        <f t="shared" si="1643"/>
        <v>189112129</v>
      </c>
      <c r="AI3482" s="65">
        <v>18911212</v>
      </c>
      <c r="AJ3482" s="65" t="s">
        <v>5369</v>
      </c>
      <c r="AK3482" s="65">
        <v>9</v>
      </c>
      <c r="AL3482" s="65" t="s">
        <v>2943</v>
      </c>
      <c r="AN3482" s="65" t="str">
        <f t="shared" si="1655"/>
        <v/>
      </c>
    </row>
    <row r="3483" spans="1:40" ht="16.8" customHeight="1" x14ac:dyDescent="0.25">
      <c r="A3483" s="384" t="s">
        <v>5378</v>
      </c>
      <c r="B3483" s="342" t="s">
        <v>753</v>
      </c>
      <c r="C3483" s="351"/>
      <c r="D3483" s="350" t="str">
        <f t="shared" ref="D3483" si="1679">IF(C3483="", "", CONCATENATE("'", C3483,"'"))</f>
        <v/>
      </c>
      <c r="E3483" s="211">
        <f t="shared" si="1675"/>
        <v>18950429</v>
      </c>
      <c r="F3483" s="262">
        <v>10</v>
      </c>
      <c r="G3483" s="194"/>
      <c r="N3483" s="417"/>
      <c r="O3483" s="194"/>
      <c r="P3483" s="194"/>
      <c r="R3483" s="112" t="str">
        <f>IF(D3483="","", CONCATENATE("Update games set ", B3483, "= ",D3483," where game_id=", E3483))</f>
        <v/>
      </c>
      <c r="S3483" s="112" t="str">
        <f t="shared" si="1656"/>
        <v/>
      </c>
      <c r="T3483" s="112" t="str">
        <f t="shared" si="1657"/>
        <v/>
      </c>
      <c r="U3483" s="200" t="str">
        <f t="shared" si="1654"/>
        <v/>
      </c>
      <c r="V3483" s="112" t="str">
        <f t="shared" si="1658"/>
        <v/>
      </c>
      <c r="W3483" s="415" t="str">
        <f t="shared" si="1659"/>
        <v/>
      </c>
      <c r="Y3483" s="65" t="str">
        <f t="shared" si="1667"/>
        <v/>
      </c>
      <c r="Z3483" s="65" t="str">
        <f t="shared" si="1668"/>
        <v/>
      </c>
      <c r="AA3483" s="65" t="str">
        <f t="shared" si="1669"/>
        <v/>
      </c>
      <c r="AB3483" s="65" t="str">
        <f t="shared" si="1670"/>
        <v/>
      </c>
      <c r="AC3483" s="65" t="str">
        <f t="shared" si="1671"/>
        <v/>
      </c>
      <c r="AH3483" s="65" t="str">
        <f t="shared" si="1643"/>
        <v>1891121210</v>
      </c>
      <c r="AI3483" s="65">
        <v>18911212</v>
      </c>
      <c r="AJ3483" s="65" t="s">
        <v>5369</v>
      </c>
      <c r="AK3483" s="65">
        <v>10</v>
      </c>
      <c r="AL3483" s="65" t="s">
        <v>3632</v>
      </c>
      <c r="AN3483" s="65" t="str">
        <f t="shared" si="1655"/>
        <v/>
      </c>
    </row>
    <row r="3484" spans="1:40" ht="16.8" customHeight="1" x14ac:dyDescent="0.25">
      <c r="A3484" s="384" t="s">
        <v>5378</v>
      </c>
      <c r="B3484" s="342" t="s">
        <v>746</v>
      </c>
      <c r="C3484" s="351" t="s">
        <v>5062</v>
      </c>
      <c r="D3484" s="334" t="str">
        <f>CONCATENATE("'", LEFT(E3484,4),"-",MID(E3484,5,2),"-", MID(E3484,7,2), " ", C3484,"'")</f>
        <v>'1895-04-29 15:00'</v>
      </c>
      <c r="E3484" s="211">
        <f t="shared" si="1675"/>
        <v>18950429</v>
      </c>
      <c r="F3484" s="262">
        <v>11</v>
      </c>
      <c r="R3484" s="112" t="str">
        <f>IF(D3484="","", CONCATENATE("Update games set ", B3484, "= ",D3484," where game_id=", E3484))</f>
        <v>Update games set Game_date= '1895-04-29 15:00' where game_id=18950429</v>
      </c>
      <c r="S3484" s="112" t="str">
        <f t="shared" si="1656"/>
        <v/>
      </c>
      <c r="T3484" s="112" t="str">
        <f t="shared" si="1657"/>
        <v/>
      </c>
      <c r="U3484" s="200" t="str">
        <f t="shared" si="1654"/>
        <v/>
      </c>
      <c r="V3484" s="112" t="str">
        <f t="shared" si="1658"/>
        <v/>
      </c>
      <c r="W3484" s="415" t="str">
        <f t="shared" si="1659"/>
        <v/>
      </c>
      <c r="Y3484" s="65" t="str">
        <f t="shared" si="1667"/>
        <v/>
      </c>
      <c r="Z3484" s="65" t="str">
        <f t="shared" si="1668"/>
        <v/>
      </c>
      <c r="AA3484" s="65" t="str">
        <f t="shared" si="1669"/>
        <v/>
      </c>
      <c r="AB3484" s="65" t="str">
        <f t="shared" si="1670"/>
        <v/>
      </c>
      <c r="AC3484" s="65" t="str">
        <f t="shared" si="1671"/>
        <v/>
      </c>
      <c r="AH3484" s="65" t="str">
        <f t="shared" si="1643"/>
        <v>1891121211</v>
      </c>
      <c r="AI3484" s="65">
        <v>18911212</v>
      </c>
      <c r="AJ3484" s="65" t="s">
        <v>5369</v>
      </c>
      <c r="AK3484" s="65">
        <v>11</v>
      </c>
      <c r="AL3484" s="65" t="s">
        <v>3314</v>
      </c>
      <c r="AN3484" s="65" t="str">
        <f t="shared" si="1655"/>
        <v/>
      </c>
    </row>
    <row r="3485" spans="1:40" ht="16.8" customHeight="1" x14ac:dyDescent="0.25">
      <c r="A3485" s="384" t="s">
        <v>5378</v>
      </c>
      <c r="B3485" s="342" t="s">
        <v>25</v>
      </c>
      <c r="D3485" s="350" t="str">
        <f t="shared" ref="D3485" si="1680">IF(C3485="", "", CONCATENATE("'", C3485,"'"))</f>
        <v/>
      </c>
      <c r="E3485" s="211">
        <f t="shared" si="1675"/>
        <v>18950429</v>
      </c>
      <c r="F3485" s="262">
        <v>12</v>
      </c>
      <c r="G3485" s="212"/>
      <c r="H3485" s="212"/>
      <c r="N3485" s="416"/>
      <c r="O3485" s="212"/>
      <c r="P3485" s="212"/>
      <c r="R3485" s="112" t="str">
        <f>IF(D3485="","", CONCATENATE("Update games set ", B3485, "= ",D3485," where game_id=", E3485))</f>
        <v/>
      </c>
      <c r="S3485" s="112" t="str">
        <f t="shared" si="1656"/>
        <v/>
      </c>
      <c r="T3485" s="112" t="str">
        <f t="shared" si="1657"/>
        <v/>
      </c>
      <c r="U3485" s="200" t="str">
        <f t="shared" si="1654"/>
        <v/>
      </c>
      <c r="V3485" s="112" t="str">
        <f t="shared" si="1658"/>
        <v/>
      </c>
      <c r="W3485" s="415" t="str">
        <f t="shared" si="1659"/>
        <v/>
      </c>
      <c r="Y3485" s="65" t="str">
        <f t="shared" si="1667"/>
        <v/>
      </c>
      <c r="Z3485" s="65" t="str">
        <f t="shared" si="1668"/>
        <v/>
      </c>
      <c r="AA3485" s="65" t="str">
        <f t="shared" si="1669"/>
        <v/>
      </c>
      <c r="AB3485" s="65" t="str">
        <f t="shared" si="1670"/>
        <v/>
      </c>
      <c r="AC3485" s="65" t="str">
        <f t="shared" si="1671"/>
        <v/>
      </c>
      <c r="AH3485" s="65" t="str">
        <f t="shared" si="1643"/>
        <v>1891121212</v>
      </c>
      <c r="AI3485" s="65">
        <v>18911212</v>
      </c>
      <c r="AJ3485" s="65" t="s">
        <v>5369</v>
      </c>
      <c r="AK3485" s="65">
        <v>12</v>
      </c>
      <c r="AL3485" s="65" t="s">
        <v>653</v>
      </c>
      <c r="AN3485" s="65" t="str">
        <f t="shared" si="1655"/>
        <v/>
      </c>
    </row>
    <row r="3486" spans="1:40" ht="16.8" customHeight="1" x14ac:dyDescent="0.25">
      <c r="A3486" s="384" t="s">
        <v>5378</v>
      </c>
      <c r="B3486" s="342" t="s">
        <v>475</v>
      </c>
      <c r="D3486" s="349" t="str">
        <f t="shared" ref="D3486" si="1681">IF(C3486="", "", C3486)</f>
        <v/>
      </c>
      <c r="E3486" s="211">
        <f t="shared" si="1675"/>
        <v>18950429</v>
      </c>
      <c r="F3486" s="262">
        <v>13</v>
      </c>
      <c r="R3486" s="112" t="str">
        <f>IF(D3486="","", CONCATENATE("Update games set ", B3486, "= ",D3486," where game_id=", E3486))</f>
        <v/>
      </c>
      <c r="S3486" s="112" t="str">
        <f t="shared" si="1656"/>
        <v/>
      </c>
      <c r="T3486" s="112" t="str">
        <f t="shared" si="1657"/>
        <v/>
      </c>
      <c r="U3486" s="200" t="str">
        <f t="shared" si="1654"/>
        <v/>
      </c>
      <c r="V3486" s="112" t="str">
        <f t="shared" si="1658"/>
        <v/>
      </c>
      <c r="W3486" s="415" t="str">
        <f t="shared" si="1659"/>
        <v/>
      </c>
      <c r="Y3486" s="65" t="str">
        <f t="shared" si="1667"/>
        <v/>
      </c>
      <c r="Z3486" s="65" t="str">
        <f t="shared" si="1668"/>
        <v/>
      </c>
      <c r="AA3486" s="65" t="str">
        <f t="shared" si="1669"/>
        <v/>
      </c>
      <c r="AB3486" s="65" t="str">
        <f t="shared" si="1670"/>
        <v/>
      </c>
      <c r="AC3486" s="65" t="str">
        <f t="shared" si="1671"/>
        <v/>
      </c>
      <c r="AH3486" s="65" t="str">
        <f t="shared" si="1643"/>
        <v>1891121213</v>
      </c>
      <c r="AI3486" s="65">
        <v>18911212</v>
      </c>
      <c r="AJ3486" s="65" t="s">
        <v>5369</v>
      </c>
      <c r="AK3486" s="65">
        <v>13</v>
      </c>
      <c r="AL3486" s="65" t="s">
        <v>653</v>
      </c>
      <c r="AN3486" s="65" t="str">
        <f t="shared" si="1655"/>
        <v/>
      </c>
    </row>
    <row r="3487" spans="1:40" ht="16.8" customHeight="1" x14ac:dyDescent="0.25">
      <c r="A3487" s="384" t="s">
        <v>5378</v>
      </c>
      <c r="B3487" s="342" t="s">
        <v>20</v>
      </c>
      <c r="D3487" s="350" t="str">
        <f t="shared" ref="D3487:D3488" si="1682">IF(C3487="", "", CONCATENATE("'", C3487,"'"))</f>
        <v/>
      </c>
      <c r="E3487" s="211">
        <f t="shared" si="1675"/>
        <v>18950429</v>
      </c>
      <c r="F3487" s="262">
        <v>14</v>
      </c>
      <c r="R3487" s="112" t="str">
        <f>IF(D3487="","", CONCATENATE("Update games set ", B3487, "= ",D3487," where game_id=", E3487))</f>
        <v/>
      </c>
      <c r="S3487" s="112" t="str">
        <f t="shared" si="1656"/>
        <v/>
      </c>
      <c r="T3487" s="112" t="str">
        <f t="shared" si="1657"/>
        <v/>
      </c>
      <c r="U3487" s="200" t="str">
        <f t="shared" si="1654"/>
        <v/>
      </c>
      <c r="V3487" s="112" t="str">
        <f t="shared" si="1658"/>
        <v/>
      </c>
      <c r="W3487" s="415" t="str">
        <f t="shared" si="1659"/>
        <v/>
      </c>
      <c r="Y3487" s="65" t="str">
        <f t="shared" si="1667"/>
        <v/>
      </c>
      <c r="Z3487" s="65" t="str">
        <f t="shared" si="1668"/>
        <v/>
      </c>
      <c r="AA3487" s="65" t="str">
        <f t="shared" si="1669"/>
        <v/>
      </c>
      <c r="AB3487" s="65" t="str">
        <f t="shared" si="1670"/>
        <v/>
      </c>
      <c r="AC3487" s="65" t="str">
        <f t="shared" si="1671"/>
        <v/>
      </c>
      <c r="AH3487" s="65" t="str">
        <f t="shared" si="1643"/>
        <v>1891121214</v>
      </c>
      <c r="AI3487" s="65">
        <v>18911212</v>
      </c>
      <c r="AJ3487" s="65" t="s">
        <v>5369</v>
      </c>
      <c r="AK3487" s="65">
        <v>14</v>
      </c>
      <c r="AL3487" s="65" t="s">
        <v>653</v>
      </c>
      <c r="AN3487" s="65" t="str">
        <f t="shared" si="1655"/>
        <v/>
      </c>
    </row>
    <row r="3488" spans="1:40" ht="16.8" customHeight="1" x14ac:dyDescent="0.25">
      <c r="A3488" s="384" t="s">
        <v>5378</v>
      </c>
      <c r="B3488" s="342" t="s">
        <v>4882</v>
      </c>
      <c r="C3488" s="342" t="str">
        <f>IF(C3487="", "", C3487)</f>
        <v/>
      </c>
      <c r="D3488" s="350" t="str">
        <f t="shared" si="1682"/>
        <v/>
      </c>
      <c r="E3488" s="211">
        <f t="shared" si="1675"/>
        <v>18950429</v>
      </c>
      <c r="F3488" s="262">
        <v>15</v>
      </c>
      <c r="R3488" s="112" t="str">
        <f>IF(D3488="","", CONCATENATE("Update games set ", B3488, "= ",D3488," where game_id=", E3488))</f>
        <v/>
      </c>
      <c r="S3488" s="112" t="str">
        <f t="shared" si="1656"/>
        <v/>
      </c>
      <c r="T3488" s="112" t="str">
        <f t="shared" si="1657"/>
        <v/>
      </c>
      <c r="U3488" s="200" t="str">
        <f t="shared" si="1654"/>
        <v/>
      </c>
      <c r="V3488" s="112" t="str">
        <f t="shared" si="1658"/>
        <v/>
      </c>
      <c r="W3488" s="415" t="str">
        <f t="shared" si="1659"/>
        <v/>
      </c>
      <c r="Y3488" s="65" t="str">
        <f t="shared" si="1667"/>
        <v/>
      </c>
      <c r="Z3488" s="65" t="str">
        <f t="shared" si="1668"/>
        <v/>
      </c>
      <c r="AA3488" s="65" t="str">
        <f t="shared" si="1669"/>
        <v/>
      </c>
      <c r="AB3488" s="65" t="str">
        <f t="shared" si="1670"/>
        <v/>
      </c>
      <c r="AC3488" s="65" t="str">
        <f t="shared" si="1671"/>
        <v/>
      </c>
      <c r="AH3488" s="65" t="str">
        <f t="shared" si="1643"/>
        <v>1891121215</v>
      </c>
      <c r="AI3488" s="65">
        <v>18911212</v>
      </c>
      <c r="AJ3488" s="65" t="s">
        <v>5369</v>
      </c>
      <c r="AK3488" s="65">
        <v>15</v>
      </c>
      <c r="AL3488" s="65" t="s">
        <v>653</v>
      </c>
      <c r="AN3488" s="65" t="str">
        <f t="shared" si="1655"/>
        <v/>
      </c>
    </row>
    <row r="3489" spans="1:40" s="126" customFormat="1" ht="16.8" customHeight="1" thickBot="1" x14ac:dyDescent="0.3">
      <c r="A3489" s="384" t="s">
        <v>5378</v>
      </c>
      <c r="B3489" s="116" t="s">
        <v>115</v>
      </c>
      <c r="C3489" s="352"/>
      <c r="D3489" s="370" t="str">
        <f t="shared" ref="D3489" si="1683">IF(MID(E3489,5,2)*1&gt;6,_xlfn.CONCAT("'",LEFT(E3489,4),"-",MID(E3489,3,2)+1,"'"),_xlfn.CONCAT("'",LEFT(E3489,4)-1,"-",MID(E3489,3,2),"'"))</f>
        <v>'1894-95'</v>
      </c>
      <c r="E3489" s="214">
        <f t="shared" si="1675"/>
        <v>18950429</v>
      </c>
      <c r="F3489" s="266">
        <v>16</v>
      </c>
      <c r="G3489" s="343"/>
      <c r="H3489" s="343"/>
      <c r="I3489" s="267"/>
      <c r="J3489" s="214"/>
      <c r="K3489" s="266"/>
      <c r="L3489" s="266"/>
      <c r="M3489" s="266"/>
      <c r="N3489" s="419"/>
      <c r="O3489" s="343"/>
      <c r="P3489" s="343"/>
      <c r="Q3489" s="346"/>
      <c r="R3489" s="112" t="str">
        <f>IF(D3489="","", CONCATENATE("Update games set ", B3489, "= ",D3489," where game_id=", E3489))</f>
        <v>Update games set Season= '1894-95' where game_id=18950429</v>
      </c>
      <c r="S3489" s="112" t="str">
        <f t="shared" si="1656"/>
        <v/>
      </c>
      <c r="T3489" s="112" t="str">
        <f t="shared" si="1657"/>
        <v/>
      </c>
      <c r="U3489" s="200" t="str">
        <f t="shared" si="1654"/>
        <v/>
      </c>
      <c r="V3489" s="112" t="str">
        <f t="shared" si="1658"/>
        <v/>
      </c>
      <c r="W3489" s="415" t="str">
        <f t="shared" si="1659"/>
        <v/>
      </c>
      <c r="X3489" s="240"/>
      <c r="Y3489" s="65" t="str">
        <f t="shared" si="1667"/>
        <v/>
      </c>
      <c r="Z3489" s="65" t="str">
        <f t="shared" si="1668"/>
        <v/>
      </c>
      <c r="AA3489" s="65" t="str">
        <f t="shared" si="1669"/>
        <v/>
      </c>
      <c r="AB3489" s="65" t="str">
        <f t="shared" si="1670"/>
        <v/>
      </c>
      <c r="AC3489" s="65" t="str">
        <f t="shared" si="1671"/>
        <v/>
      </c>
      <c r="AH3489" s="65" t="str">
        <f t="shared" si="1643"/>
        <v>1891121216</v>
      </c>
      <c r="AI3489" s="126">
        <v>18911212</v>
      </c>
      <c r="AJ3489" s="126" t="s">
        <v>5369</v>
      </c>
      <c r="AK3489" s="126">
        <v>16</v>
      </c>
      <c r="AL3489" s="126" t="s">
        <v>653</v>
      </c>
      <c r="AN3489" s="65" t="str">
        <f t="shared" si="1655"/>
        <v/>
      </c>
    </row>
    <row r="3490" spans="1:40" ht="15" thickTop="1" x14ac:dyDescent="0.25">
      <c r="A3490" s="384" t="s">
        <v>5378</v>
      </c>
      <c r="B3490" s="341" t="s">
        <v>22</v>
      </c>
      <c r="C3490" s="341" t="s">
        <v>4574</v>
      </c>
      <c r="D3490" s="341" t="str">
        <f t="shared" ref="D3490:D3493" si="1684">IF(C3490="", "", CONCATENATE("'", C3490,"'"))</f>
        <v>'Leicester Fosse'</v>
      </c>
      <c r="E3490" s="211">
        <v>18950902</v>
      </c>
      <c r="F3490" s="262">
        <v>1</v>
      </c>
      <c r="H3490" s="212"/>
      <c r="R3490" s="112" t="str">
        <f>IF(D3490="","", CONCATENATE("Update games set ", B3490, "= ",D3490," where game_id=", E3490))</f>
        <v>Update games set Opponent= 'Leicester Fosse' where game_id=18950902</v>
      </c>
      <c r="S3490" s="112" t="str">
        <f t="shared" si="1656"/>
        <v/>
      </c>
      <c r="T3490" s="112" t="str">
        <f t="shared" si="1657"/>
        <v/>
      </c>
      <c r="U3490" s="200" t="str">
        <f t="shared" si="1654"/>
        <v/>
      </c>
      <c r="V3490" s="112" t="str">
        <f t="shared" si="1658"/>
        <v/>
      </c>
      <c r="W3490" s="415" t="str">
        <f t="shared" si="1659"/>
        <v/>
      </c>
      <c r="Y3490" s="65" t="str">
        <f t="shared" si="1667"/>
        <v/>
      </c>
      <c r="Z3490" s="65" t="str">
        <f t="shared" si="1668"/>
        <v/>
      </c>
      <c r="AA3490" s="65" t="str">
        <f t="shared" si="1669"/>
        <v/>
      </c>
      <c r="AB3490" s="65" t="str">
        <f t="shared" si="1670"/>
        <v/>
      </c>
      <c r="AC3490" s="65" t="str">
        <f t="shared" si="1671"/>
        <v/>
      </c>
      <c r="AH3490" s="65" t="str">
        <f t="shared" si="1643"/>
        <v>189112121</v>
      </c>
      <c r="AI3490" s="65">
        <v>18911212</v>
      </c>
      <c r="AJ3490" s="65" t="s">
        <v>5369</v>
      </c>
      <c r="AK3490" s="65">
        <v>1</v>
      </c>
      <c r="AL3490" s="65" t="s">
        <v>2039</v>
      </c>
      <c r="AN3490" s="65" t="str">
        <f t="shared" si="1655"/>
        <v>update games set source = 'The Nottingham Forest Football Scrapbook' where game_id = 18950902</v>
      </c>
    </row>
    <row r="3491" spans="1:40" ht="16.8" customHeight="1" x14ac:dyDescent="0.25">
      <c r="A3491" s="384" t="s">
        <v>5378</v>
      </c>
      <c r="B3491" s="342" t="s">
        <v>4979</v>
      </c>
      <c r="C3491" s="342" t="str">
        <f>IF(C3490="", "", C3490)</f>
        <v>Leicester Fosse</v>
      </c>
      <c r="D3491" s="350" t="str">
        <f t="shared" si="1684"/>
        <v>'Leicester Fosse'</v>
      </c>
      <c r="E3491" s="211">
        <f>E3490</f>
        <v>18950902</v>
      </c>
      <c r="F3491" s="262">
        <v>2</v>
      </c>
      <c r="R3491" s="112" t="str">
        <f>IF(D3491="","", CONCATENATE("Update games set ", B3491, "= ",D3491," where game_id=", E3491))</f>
        <v>Update games set Opp_parent= 'Leicester Fosse' where game_id=18950902</v>
      </c>
      <c r="S3491" s="112" t="str">
        <f t="shared" si="1656"/>
        <v/>
      </c>
      <c r="T3491" s="112" t="str">
        <f t="shared" si="1657"/>
        <v/>
      </c>
      <c r="U3491" s="200" t="str">
        <f t="shared" si="1654"/>
        <v/>
      </c>
      <c r="V3491" s="112" t="str">
        <f t="shared" si="1658"/>
        <v/>
      </c>
      <c r="W3491" s="415" t="str">
        <f t="shared" si="1659"/>
        <v/>
      </c>
      <c r="Y3491" s="65" t="str">
        <f t="shared" si="1667"/>
        <v/>
      </c>
      <c r="Z3491" s="65" t="str">
        <f t="shared" si="1668"/>
        <v/>
      </c>
      <c r="AA3491" s="65" t="str">
        <f t="shared" si="1669"/>
        <v/>
      </c>
      <c r="AB3491" s="65" t="str">
        <f t="shared" si="1670"/>
        <v/>
      </c>
      <c r="AC3491" s="65" t="str">
        <f t="shared" si="1671"/>
        <v/>
      </c>
      <c r="AH3491" s="65" t="str">
        <f t="shared" si="1643"/>
        <v>189112122</v>
      </c>
      <c r="AI3491" s="65">
        <v>18911212</v>
      </c>
      <c r="AJ3491" s="65" t="s">
        <v>5369</v>
      </c>
      <c r="AK3491" s="65">
        <v>2</v>
      </c>
      <c r="AL3491" s="65" t="s">
        <v>3572</v>
      </c>
      <c r="AN3491" s="65" t="str">
        <f t="shared" si="1655"/>
        <v/>
      </c>
    </row>
    <row r="3492" spans="1:40" ht="16.8" customHeight="1" x14ac:dyDescent="0.25">
      <c r="A3492" s="384" t="s">
        <v>5378</v>
      </c>
      <c r="B3492" s="342" t="s">
        <v>2653</v>
      </c>
      <c r="C3492" s="342" t="s">
        <v>663</v>
      </c>
      <c r="D3492" s="350" t="str">
        <f t="shared" si="1684"/>
        <v>'Friendly'</v>
      </c>
      <c r="E3492" s="211">
        <f t="shared" ref="E3492:E3505" si="1685">E3491</f>
        <v>18950902</v>
      </c>
      <c r="F3492" s="262">
        <v>3</v>
      </c>
      <c r="R3492" s="112" t="str">
        <f>IF(D3492="","", CONCATENATE("Update games set ", B3492, "= ",D3492," where game_id=", E3492))</f>
        <v>Update games set Game_type= 'Friendly' where game_id=18950902</v>
      </c>
      <c r="S3492" s="112" t="str">
        <f t="shared" si="1656"/>
        <v/>
      </c>
      <c r="T3492" s="112" t="str">
        <f t="shared" si="1657"/>
        <v/>
      </c>
      <c r="U3492" s="200" t="str">
        <f t="shared" si="1654"/>
        <v/>
      </c>
      <c r="V3492" s="112" t="str">
        <f t="shared" si="1658"/>
        <v/>
      </c>
      <c r="W3492" s="415" t="str">
        <f t="shared" si="1659"/>
        <v/>
      </c>
      <c r="Y3492" s="65" t="str">
        <f t="shared" si="1667"/>
        <v/>
      </c>
      <c r="Z3492" s="65" t="str">
        <f t="shared" si="1668"/>
        <v/>
      </c>
      <c r="AA3492" s="65" t="str">
        <f t="shared" si="1669"/>
        <v/>
      </c>
      <c r="AB3492" s="65" t="str">
        <f t="shared" si="1670"/>
        <v/>
      </c>
      <c r="AC3492" s="65" t="str">
        <f t="shared" si="1671"/>
        <v/>
      </c>
      <c r="AH3492" s="65" t="str">
        <f t="shared" si="1643"/>
        <v>189112123</v>
      </c>
      <c r="AI3492" s="65">
        <v>18911212</v>
      </c>
      <c r="AJ3492" s="65" t="s">
        <v>5369</v>
      </c>
      <c r="AK3492" s="65">
        <v>3</v>
      </c>
      <c r="AL3492" s="65" t="s">
        <v>3596</v>
      </c>
      <c r="AN3492" s="65" t="str">
        <f t="shared" si="1655"/>
        <v/>
      </c>
    </row>
    <row r="3493" spans="1:40" ht="16.8" customHeight="1" x14ac:dyDescent="0.25">
      <c r="A3493" s="384" t="s">
        <v>5378</v>
      </c>
      <c r="B3493" s="342" t="s">
        <v>4978</v>
      </c>
      <c r="C3493" s="342" t="s">
        <v>0</v>
      </c>
      <c r="D3493" s="350" t="str">
        <f t="shared" si="1684"/>
        <v>'A'</v>
      </c>
      <c r="E3493" s="211">
        <f t="shared" si="1685"/>
        <v>18950902</v>
      </c>
      <c r="F3493" s="262">
        <v>4</v>
      </c>
      <c r="R3493" s="112" t="str">
        <f>IF(D3493="","", CONCATENATE("Update games set ", B3493, "= ",D3493," where game_id=", E3493))</f>
        <v>Update games set HAN= 'A' where game_id=18950902</v>
      </c>
      <c r="S3493" s="112" t="str">
        <f t="shared" si="1656"/>
        <v/>
      </c>
      <c r="T3493" s="112" t="str">
        <f t="shared" si="1657"/>
        <v/>
      </c>
      <c r="U3493" s="200" t="str">
        <f t="shared" si="1654"/>
        <v/>
      </c>
      <c r="V3493" s="112" t="str">
        <f t="shared" si="1658"/>
        <v/>
      </c>
      <c r="W3493" s="415" t="str">
        <f t="shared" si="1659"/>
        <v/>
      </c>
      <c r="Y3493" s="65" t="str">
        <f t="shared" si="1667"/>
        <v/>
      </c>
      <c r="Z3493" s="65" t="str">
        <f t="shared" si="1668"/>
        <v/>
      </c>
      <c r="AA3493" s="65" t="str">
        <f t="shared" si="1669"/>
        <v/>
      </c>
      <c r="AB3493" s="65" t="str">
        <f t="shared" si="1670"/>
        <v/>
      </c>
      <c r="AC3493" s="65" t="str">
        <f t="shared" si="1671"/>
        <v/>
      </c>
      <c r="AH3493" s="65" t="str">
        <f t="shared" si="1643"/>
        <v>189112124</v>
      </c>
      <c r="AI3493" s="65">
        <v>18911212</v>
      </c>
      <c r="AJ3493" s="65" t="s">
        <v>5369</v>
      </c>
      <c r="AK3493" s="65">
        <v>4</v>
      </c>
      <c r="AL3493" s="65" t="s">
        <v>3252</v>
      </c>
      <c r="AN3493" s="65" t="str">
        <f t="shared" si="1655"/>
        <v/>
      </c>
    </row>
    <row r="3494" spans="1:40" ht="16.8" customHeight="1" x14ac:dyDescent="0.25">
      <c r="A3494" s="384" t="s">
        <v>5378</v>
      </c>
      <c r="B3494" s="342" t="s">
        <v>5</v>
      </c>
      <c r="C3494" s="342">
        <v>1</v>
      </c>
      <c r="D3494" s="349">
        <f t="shared" ref="D3494:D3495" si="1686">IF(C3494="", "", C3494)</f>
        <v>1</v>
      </c>
      <c r="E3494" s="211">
        <f t="shared" si="1685"/>
        <v>18950902</v>
      </c>
      <c r="F3494" s="262">
        <v>5</v>
      </c>
      <c r="R3494" s="112" t="str">
        <f>IF(D3494="","", CONCATENATE("Update games set ", B3494, "= ",D3494," where game_id=", E3494))</f>
        <v>Update games set F= 1 where game_id=18950902</v>
      </c>
      <c r="S3494" s="112" t="str">
        <f t="shared" si="1656"/>
        <v/>
      </c>
      <c r="T3494" s="112" t="str">
        <f t="shared" si="1657"/>
        <v/>
      </c>
      <c r="U3494" s="200" t="str">
        <f t="shared" si="1654"/>
        <v/>
      </c>
      <c r="V3494" s="112" t="str">
        <f t="shared" si="1658"/>
        <v/>
      </c>
      <c r="W3494" s="415" t="str">
        <f t="shared" si="1659"/>
        <v/>
      </c>
      <c r="Y3494" s="65" t="str">
        <f t="shared" si="1667"/>
        <v/>
      </c>
      <c r="Z3494" s="65" t="str">
        <f t="shared" si="1668"/>
        <v/>
      </c>
      <c r="AA3494" s="65" t="str">
        <f t="shared" si="1669"/>
        <v/>
      </c>
      <c r="AB3494" s="65" t="str">
        <f t="shared" si="1670"/>
        <v/>
      </c>
      <c r="AC3494" s="65" t="str">
        <f t="shared" si="1671"/>
        <v/>
      </c>
      <c r="AH3494" s="65" t="str">
        <f t="shared" si="1643"/>
        <v>189112125</v>
      </c>
      <c r="AI3494" s="65">
        <v>18911212</v>
      </c>
      <c r="AJ3494" s="65" t="s">
        <v>5369</v>
      </c>
      <c r="AK3494" s="65">
        <v>5</v>
      </c>
      <c r="AL3494" s="65" t="s">
        <v>3590</v>
      </c>
      <c r="AN3494" s="65" t="str">
        <f t="shared" si="1655"/>
        <v/>
      </c>
    </row>
    <row r="3495" spans="1:40" ht="16.8" customHeight="1" x14ac:dyDescent="0.25">
      <c r="A3495" s="384" t="s">
        <v>5378</v>
      </c>
      <c r="B3495" s="342" t="s">
        <v>0</v>
      </c>
      <c r="C3495" s="342">
        <v>0</v>
      </c>
      <c r="D3495" s="349">
        <f t="shared" si="1686"/>
        <v>0</v>
      </c>
      <c r="E3495" s="211">
        <f t="shared" si="1685"/>
        <v>18950902</v>
      </c>
      <c r="F3495" s="262">
        <v>6</v>
      </c>
      <c r="R3495" s="112" t="str">
        <f>IF(D3495="","", CONCATENATE("Update games set ", B3495, "= ",D3495," where game_id=", E3495))</f>
        <v>Update games set A= 0 where game_id=18950902</v>
      </c>
      <c r="S3495" s="112" t="str">
        <f t="shared" si="1656"/>
        <v/>
      </c>
      <c r="T3495" s="112" t="str">
        <f t="shared" si="1657"/>
        <v/>
      </c>
      <c r="U3495" s="200" t="str">
        <f t="shared" si="1654"/>
        <v/>
      </c>
      <c r="V3495" s="112" t="str">
        <f t="shared" si="1658"/>
        <v/>
      </c>
      <c r="W3495" s="415" t="str">
        <f t="shared" si="1659"/>
        <v/>
      </c>
      <c r="Y3495" s="65" t="str">
        <f t="shared" si="1667"/>
        <v/>
      </c>
      <c r="Z3495" s="65" t="str">
        <f t="shared" si="1668"/>
        <v/>
      </c>
      <c r="AA3495" s="65" t="str">
        <f t="shared" si="1669"/>
        <v/>
      </c>
      <c r="AB3495" s="65" t="str">
        <f t="shared" si="1670"/>
        <v/>
      </c>
      <c r="AC3495" s="65" t="str">
        <f t="shared" si="1671"/>
        <v/>
      </c>
      <c r="AH3495" s="65" t="str">
        <f t="shared" si="1643"/>
        <v>189112126</v>
      </c>
      <c r="AI3495" s="65">
        <v>18911212</v>
      </c>
      <c r="AJ3495" s="65" t="s">
        <v>5369</v>
      </c>
      <c r="AK3495" s="65">
        <v>6</v>
      </c>
      <c r="AL3495" s="65" t="s">
        <v>3468</v>
      </c>
      <c r="AN3495" s="65" t="str">
        <f t="shared" si="1655"/>
        <v/>
      </c>
    </row>
    <row r="3496" spans="1:40" ht="16.8" customHeight="1" x14ac:dyDescent="0.25">
      <c r="A3496" s="384" t="s">
        <v>5378</v>
      </c>
      <c r="B3496" s="342" t="s">
        <v>23</v>
      </c>
      <c r="D3496" s="334" t="str">
        <f t="shared" ref="D3496" si="1687">IF(C3496="",IF(D3494&gt;D3495,"'W'",IF(D3494=D3495,"'D'","'L'")),_xlfn.CONCAT("'",C3496,"'"))</f>
        <v>'W'</v>
      </c>
      <c r="E3496" s="211">
        <f t="shared" si="1685"/>
        <v>18950902</v>
      </c>
      <c r="F3496" s="262">
        <v>7</v>
      </c>
      <c r="R3496" s="112" t="str">
        <f>IF(D3496="","", CONCATENATE("Update games set ", B3496, "= ",D3496," where game_id=", E3496))</f>
        <v>Update games set Result= 'W' where game_id=18950902</v>
      </c>
      <c r="S3496" s="112" t="str">
        <f t="shared" si="1656"/>
        <v/>
      </c>
      <c r="T3496" s="112" t="str">
        <f t="shared" si="1657"/>
        <v/>
      </c>
      <c r="U3496" s="200" t="str">
        <f t="shared" si="1654"/>
        <v/>
      </c>
      <c r="V3496" s="112" t="str">
        <f t="shared" si="1658"/>
        <v/>
      </c>
      <c r="W3496" s="415" t="str">
        <f t="shared" si="1659"/>
        <v/>
      </c>
      <c r="Y3496" s="65" t="str">
        <f t="shared" si="1667"/>
        <v/>
      </c>
      <c r="Z3496" s="65" t="str">
        <f t="shared" si="1668"/>
        <v/>
      </c>
      <c r="AA3496" s="65" t="str">
        <f t="shared" si="1669"/>
        <v/>
      </c>
      <c r="AB3496" s="65" t="str">
        <f t="shared" si="1670"/>
        <v/>
      </c>
      <c r="AC3496" s="65" t="str">
        <f t="shared" si="1671"/>
        <v/>
      </c>
      <c r="AH3496" s="65" t="str">
        <f t="shared" si="1643"/>
        <v>189112127</v>
      </c>
      <c r="AI3496" s="65">
        <v>18911212</v>
      </c>
      <c r="AJ3496" s="65" t="s">
        <v>5369</v>
      </c>
      <c r="AK3496" s="65">
        <v>7</v>
      </c>
      <c r="AL3496" s="65" t="s">
        <v>3435</v>
      </c>
      <c r="AN3496" s="65" t="str">
        <f t="shared" si="1655"/>
        <v/>
      </c>
    </row>
    <row r="3497" spans="1:40" ht="16.8" customHeight="1" x14ac:dyDescent="0.25">
      <c r="A3497" s="384" t="s">
        <v>5378</v>
      </c>
      <c r="B3497" s="342" t="s">
        <v>768</v>
      </c>
      <c r="D3497" s="349" t="str">
        <f t="shared" ref="D3497:D3498" si="1688">IF(C3497="", "", C3497)</f>
        <v/>
      </c>
      <c r="E3497" s="211">
        <f t="shared" si="1685"/>
        <v>18950902</v>
      </c>
      <c r="F3497" s="262">
        <v>8</v>
      </c>
      <c r="R3497" s="112" t="str">
        <f>IF(D3497="","", CONCATENATE("Update games set ", B3497, "= ",D3497," where game_id=", E3497))</f>
        <v/>
      </c>
      <c r="S3497" s="112" t="str">
        <f t="shared" si="1656"/>
        <v/>
      </c>
      <c r="T3497" s="112" t="str">
        <f t="shared" si="1657"/>
        <v/>
      </c>
      <c r="U3497" s="200" t="str">
        <f t="shared" si="1654"/>
        <v/>
      </c>
      <c r="V3497" s="112" t="str">
        <f t="shared" si="1658"/>
        <v/>
      </c>
      <c r="W3497" s="415" t="str">
        <f t="shared" si="1659"/>
        <v/>
      </c>
      <c r="Y3497" s="65" t="str">
        <f t="shared" si="1667"/>
        <v/>
      </c>
      <c r="Z3497" s="65" t="str">
        <f t="shared" si="1668"/>
        <v/>
      </c>
      <c r="AA3497" s="65" t="str">
        <f t="shared" si="1669"/>
        <v/>
      </c>
      <c r="AB3497" s="65" t="str">
        <f t="shared" si="1670"/>
        <v/>
      </c>
      <c r="AC3497" s="65" t="str">
        <f t="shared" si="1671"/>
        <v/>
      </c>
      <c r="AH3497" s="65" t="str">
        <f t="shared" si="1643"/>
        <v>189112128</v>
      </c>
      <c r="AI3497" s="65">
        <v>18911212</v>
      </c>
      <c r="AJ3497" s="65" t="s">
        <v>5369</v>
      </c>
      <c r="AK3497" s="65">
        <v>8</v>
      </c>
      <c r="AL3497" s="65" t="s">
        <v>3653</v>
      </c>
      <c r="AN3497" s="65" t="str">
        <f t="shared" si="1655"/>
        <v/>
      </c>
    </row>
    <row r="3498" spans="1:40" ht="16.8" customHeight="1" x14ac:dyDescent="0.25">
      <c r="A3498" s="384" t="s">
        <v>5378</v>
      </c>
      <c r="B3498" s="342" t="s">
        <v>766</v>
      </c>
      <c r="D3498" s="349" t="str">
        <f t="shared" si="1688"/>
        <v/>
      </c>
      <c r="E3498" s="211">
        <f t="shared" si="1685"/>
        <v>18950902</v>
      </c>
      <c r="F3498" s="262">
        <v>9</v>
      </c>
      <c r="G3498" s="194"/>
      <c r="H3498" s="194"/>
      <c r="N3498" s="417"/>
      <c r="O3498" s="194"/>
      <c r="P3498" s="194"/>
      <c r="R3498" s="112" t="str">
        <f>IF(D3498="","", CONCATENATE("Update games set ", B3498, "= ",D3498," where game_id=", E3498))</f>
        <v/>
      </c>
      <c r="S3498" s="112" t="str">
        <f t="shared" si="1656"/>
        <v/>
      </c>
      <c r="T3498" s="112" t="str">
        <f t="shared" si="1657"/>
        <v/>
      </c>
      <c r="U3498" s="200" t="str">
        <f t="shared" si="1654"/>
        <v/>
      </c>
      <c r="V3498" s="112" t="str">
        <f t="shared" si="1658"/>
        <v/>
      </c>
      <c r="W3498" s="415" t="str">
        <f t="shared" si="1659"/>
        <v/>
      </c>
      <c r="Y3498" s="65" t="str">
        <f t="shared" si="1667"/>
        <v/>
      </c>
      <c r="Z3498" s="65" t="str">
        <f t="shared" si="1668"/>
        <v/>
      </c>
      <c r="AA3498" s="65" t="str">
        <f t="shared" si="1669"/>
        <v/>
      </c>
      <c r="AB3498" s="65" t="str">
        <f t="shared" si="1670"/>
        <v/>
      </c>
      <c r="AC3498" s="65" t="str">
        <f t="shared" si="1671"/>
        <v/>
      </c>
      <c r="AH3498" s="65" t="str">
        <f t="shared" si="1643"/>
        <v>189112129</v>
      </c>
      <c r="AI3498" s="65">
        <v>18911212</v>
      </c>
      <c r="AJ3498" s="65" t="s">
        <v>5369</v>
      </c>
      <c r="AK3498" s="65">
        <v>9</v>
      </c>
      <c r="AL3498" s="65" t="s">
        <v>2943</v>
      </c>
      <c r="AN3498" s="65" t="str">
        <f t="shared" si="1655"/>
        <v/>
      </c>
    </row>
    <row r="3499" spans="1:40" ht="16.8" customHeight="1" x14ac:dyDescent="0.25">
      <c r="A3499" s="384" t="s">
        <v>5378</v>
      </c>
      <c r="B3499" s="342" t="s">
        <v>753</v>
      </c>
      <c r="C3499" s="351"/>
      <c r="D3499" s="350" t="str">
        <f t="shared" ref="D3499" si="1689">IF(C3499="", "", CONCATENATE("'", C3499,"'"))</f>
        <v/>
      </c>
      <c r="E3499" s="211">
        <f t="shared" si="1685"/>
        <v>18950902</v>
      </c>
      <c r="F3499" s="262">
        <v>10</v>
      </c>
      <c r="G3499" s="194"/>
      <c r="N3499" s="417"/>
      <c r="O3499" s="194"/>
      <c r="P3499" s="194"/>
      <c r="R3499" s="112" t="str">
        <f>IF(D3499="","", CONCATENATE("Update games set ", B3499, "= ",D3499," where game_id=", E3499))</f>
        <v/>
      </c>
      <c r="S3499" s="112" t="str">
        <f t="shared" si="1656"/>
        <v/>
      </c>
      <c r="T3499" s="112" t="str">
        <f t="shared" si="1657"/>
        <v/>
      </c>
      <c r="U3499" s="200" t="str">
        <f t="shared" si="1654"/>
        <v/>
      </c>
      <c r="V3499" s="112" t="str">
        <f t="shared" si="1658"/>
        <v/>
      </c>
      <c r="W3499" s="415" t="str">
        <f t="shared" si="1659"/>
        <v/>
      </c>
      <c r="Y3499" s="65" t="str">
        <f t="shared" si="1667"/>
        <v/>
      </c>
      <c r="Z3499" s="65" t="str">
        <f t="shared" si="1668"/>
        <v/>
      </c>
      <c r="AA3499" s="65" t="str">
        <f t="shared" si="1669"/>
        <v/>
      </c>
      <c r="AB3499" s="65" t="str">
        <f t="shared" si="1670"/>
        <v/>
      </c>
      <c r="AC3499" s="65" t="str">
        <f t="shared" si="1671"/>
        <v/>
      </c>
      <c r="AH3499" s="65" t="str">
        <f t="shared" si="1643"/>
        <v>1891121210</v>
      </c>
      <c r="AI3499" s="65">
        <v>18911212</v>
      </c>
      <c r="AJ3499" s="65" t="s">
        <v>5369</v>
      </c>
      <c r="AK3499" s="65">
        <v>10</v>
      </c>
      <c r="AL3499" s="65" t="s">
        <v>3632</v>
      </c>
      <c r="AN3499" s="65" t="str">
        <f t="shared" si="1655"/>
        <v/>
      </c>
    </row>
    <row r="3500" spans="1:40" ht="16.8" customHeight="1" x14ac:dyDescent="0.25">
      <c r="A3500" s="384" t="s">
        <v>5378</v>
      </c>
      <c r="B3500" s="342" t="s">
        <v>746</v>
      </c>
      <c r="C3500" s="351" t="s">
        <v>5062</v>
      </c>
      <c r="D3500" s="334" t="str">
        <f>CONCATENATE("'", LEFT(E3500,4),"-",MID(E3500,5,2),"-", MID(E3500,7,2), " ", C3500,"'")</f>
        <v>'1895-09-02 15:00'</v>
      </c>
      <c r="E3500" s="211">
        <f t="shared" si="1685"/>
        <v>18950902</v>
      </c>
      <c r="F3500" s="262">
        <v>11</v>
      </c>
      <c r="R3500" s="112" t="str">
        <f>IF(D3500="","", CONCATENATE("Update games set ", B3500, "= ",D3500," where game_id=", E3500))</f>
        <v>Update games set Game_date= '1895-09-02 15:00' where game_id=18950902</v>
      </c>
      <c r="S3500" s="112" t="str">
        <f t="shared" si="1656"/>
        <v/>
      </c>
      <c r="T3500" s="112" t="str">
        <f t="shared" si="1657"/>
        <v/>
      </c>
      <c r="U3500" s="200" t="str">
        <f t="shared" si="1654"/>
        <v/>
      </c>
      <c r="V3500" s="112" t="str">
        <f t="shared" si="1658"/>
        <v/>
      </c>
      <c r="W3500" s="415" t="str">
        <f t="shared" si="1659"/>
        <v/>
      </c>
      <c r="Y3500" s="65" t="str">
        <f t="shared" si="1667"/>
        <v/>
      </c>
      <c r="Z3500" s="65" t="str">
        <f t="shared" si="1668"/>
        <v/>
      </c>
      <c r="AA3500" s="65" t="str">
        <f t="shared" si="1669"/>
        <v/>
      </c>
      <c r="AB3500" s="65" t="str">
        <f t="shared" si="1670"/>
        <v/>
      </c>
      <c r="AC3500" s="65" t="str">
        <f t="shared" si="1671"/>
        <v/>
      </c>
      <c r="AH3500" s="65" t="str">
        <f t="shared" si="1643"/>
        <v>1891121211</v>
      </c>
      <c r="AI3500" s="65">
        <v>18911212</v>
      </c>
      <c r="AJ3500" s="65" t="s">
        <v>5369</v>
      </c>
      <c r="AK3500" s="65">
        <v>11</v>
      </c>
      <c r="AL3500" s="65" t="s">
        <v>3314</v>
      </c>
      <c r="AN3500" s="65" t="str">
        <f t="shared" si="1655"/>
        <v/>
      </c>
    </row>
    <row r="3501" spans="1:40" ht="16.8" customHeight="1" x14ac:dyDescent="0.25">
      <c r="A3501" s="384" t="s">
        <v>5378</v>
      </c>
      <c r="B3501" s="342" t="s">
        <v>25</v>
      </c>
      <c r="D3501" s="350" t="str">
        <f t="shared" ref="D3501" si="1690">IF(C3501="", "", CONCATENATE("'", C3501,"'"))</f>
        <v/>
      </c>
      <c r="E3501" s="211">
        <f t="shared" si="1685"/>
        <v>18950902</v>
      </c>
      <c r="F3501" s="262">
        <v>12</v>
      </c>
      <c r="G3501" s="212"/>
      <c r="H3501" s="212"/>
      <c r="N3501" s="416"/>
      <c r="O3501" s="212"/>
      <c r="P3501" s="212"/>
      <c r="R3501" s="112" t="str">
        <f>IF(D3501="","", CONCATENATE("Update games set ", B3501, "= ",D3501," where game_id=", E3501))</f>
        <v/>
      </c>
      <c r="S3501" s="112" t="str">
        <f t="shared" si="1656"/>
        <v/>
      </c>
      <c r="T3501" s="112" t="str">
        <f t="shared" si="1657"/>
        <v/>
      </c>
      <c r="U3501" s="200" t="str">
        <f t="shared" si="1654"/>
        <v/>
      </c>
      <c r="V3501" s="112" t="str">
        <f t="shared" si="1658"/>
        <v/>
      </c>
      <c r="W3501" s="415" t="str">
        <f t="shared" si="1659"/>
        <v/>
      </c>
      <c r="Y3501" s="65" t="str">
        <f t="shared" si="1667"/>
        <v/>
      </c>
      <c r="Z3501" s="65" t="str">
        <f t="shared" si="1668"/>
        <v/>
      </c>
      <c r="AA3501" s="65" t="str">
        <f t="shared" si="1669"/>
        <v/>
      </c>
      <c r="AB3501" s="65" t="str">
        <f t="shared" si="1670"/>
        <v/>
      </c>
      <c r="AC3501" s="65" t="str">
        <f t="shared" si="1671"/>
        <v/>
      </c>
      <c r="AH3501" s="65" t="str">
        <f t="shared" si="1643"/>
        <v>1891121212</v>
      </c>
      <c r="AI3501" s="65">
        <v>18911212</v>
      </c>
      <c r="AJ3501" s="65" t="s">
        <v>5369</v>
      </c>
      <c r="AK3501" s="65">
        <v>12</v>
      </c>
      <c r="AL3501" s="65" t="s">
        <v>653</v>
      </c>
      <c r="AN3501" s="65" t="str">
        <f t="shared" si="1655"/>
        <v/>
      </c>
    </row>
    <row r="3502" spans="1:40" ht="16.8" customHeight="1" x14ac:dyDescent="0.25">
      <c r="A3502" s="384" t="s">
        <v>5378</v>
      </c>
      <c r="B3502" s="342" t="s">
        <v>475</v>
      </c>
      <c r="D3502" s="349" t="str">
        <f t="shared" ref="D3502" si="1691">IF(C3502="", "", C3502)</f>
        <v/>
      </c>
      <c r="E3502" s="211">
        <f t="shared" si="1685"/>
        <v>18950902</v>
      </c>
      <c r="F3502" s="262">
        <v>13</v>
      </c>
      <c r="R3502" s="112" t="str">
        <f>IF(D3502="","", CONCATENATE("Update games set ", B3502, "= ",D3502," where game_id=", E3502))</f>
        <v/>
      </c>
      <c r="S3502" s="112" t="str">
        <f t="shared" si="1656"/>
        <v/>
      </c>
      <c r="T3502" s="112" t="str">
        <f t="shared" si="1657"/>
        <v/>
      </c>
      <c r="U3502" s="200" t="str">
        <f t="shared" si="1654"/>
        <v/>
      </c>
      <c r="V3502" s="112" t="str">
        <f t="shared" si="1658"/>
        <v/>
      </c>
      <c r="W3502" s="415" t="str">
        <f t="shared" si="1659"/>
        <v/>
      </c>
      <c r="Y3502" s="65" t="str">
        <f t="shared" si="1667"/>
        <v/>
      </c>
      <c r="Z3502" s="65" t="str">
        <f t="shared" si="1668"/>
        <v/>
      </c>
      <c r="AA3502" s="65" t="str">
        <f t="shared" si="1669"/>
        <v/>
      </c>
      <c r="AB3502" s="65" t="str">
        <f t="shared" si="1670"/>
        <v/>
      </c>
      <c r="AC3502" s="65" t="str">
        <f t="shared" si="1671"/>
        <v/>
      </c>
      <c r="AH3502" s="65" t="str">
        <f t="shared" si="1643"/>
        <v>1891121213</v>
      </c>
      <c r="AI3502" s="65">
        <v>18911212</v>
      </c>
      <c r="AJ3502" s="65" t="s">
        <v>5369</v>
      </c>
      <c r="AK3502" s="65">
        <v>13</v>
      </c>
      <c r="AL3502" s="65" t="s">
        <v>653</v>
      </c>
      <c r="AN3502" s="65" t="str">
        <f t="shared" si="1655"/>
        <v/>
      </c>
    </row>
    <row r="3503" spans="1:40" ht="16.8" customHeight="1" x14ac:dyDescent="0.25">
      <c r="A3503" s="384" t="s">
        <v>5378</v>
      </c>
      <c r="B3503" s="342" t="s">
        <v>20</v>
      </c>
      <c r="D3503" s="350" t="str">
        <f t="shared" ref="D3503:D3504" si="1692">IF(C3503="", "", CONCATENATE("'", C3503,"'"))</f>
        <v/>
      </c>
      <c r="E3503" s="211">
        <f t="shared" si="1685"/>
        <v>18950902</v>
      </c>
      <c r="F3503" s="262">
        <v>14</v>
      </c>
      <c r="R3503" s="112" t="str">
        <f>IF(D3503="","", CONCATENATE("Update games set ", B3503, "= ",D3503," where game_id=", E3503))</f>
        <v/>
      </c>
      <c r="S3503" s="112" t="str">
        <f t="shared" si="1656"/>
        <v/>
      </c>
      <c r="T3503" s="112" t="str">
        <f t="shared" si="1657"/>
        <v/>
      </c>
      <c r="U3503" s="200" t="str">
        <f t="shared" si="1654"/>
        <v/>
      </c>
      <c r="V3503" s="112" t="str">
        <f t="shared" si="1658"/>
        <v/>
      </c>
      <c r="W3503" s="415" t="str">
        <f t="shared" si="1659"/>
        <v/>
      </c>
      <c r="Y3503" s="65" t="str">
        <f t="shared" si="1667"/>
        <v/>
      </c>
      <c r="Z3503" s="65" t="str">
        <f t="shared" si="1668"/>
        <v/>
      </c>
      <c r="AA3503" s="65" t="str">
        <f t="shared" si="1669"/>
        <v/>
      </c>
      <c r="AB3503" s="65" t="str">
        <f t="shared" si="1670"/>
        <v/>
      </c>
      <c r="AC3503" s="65" t="str">
        <f t="shared" si="1671"/>
        <v/>
      </c>
      <c r="AH3503" s="65" t="str">
        <f t="shared" si="1643"/>
        <v>1891121214</v>
      </c>
      <c r="AI3503" s="65">
        <v>18911212</v>
      </c>
      <c r="AJ3503" s="65" t="s">
        <v>5369</v>
      </c>
      <c r="AK3503" s="65">
        <v>14</v>
      </c>
      <c r="AL3503" s="65" t="s">
        <v>653</v>
      </c>
      <c r="AN3503" s="65" t="str">
        <f t="shared" si="1655"/>
        <v/>
      </c>
    </row>
    <row r="3504" spans="1:40" ht="16.8" customHeight="1" x14ac:dyDescent="0.25">
      <c r="A3504" s="384" t="s">
        <v>5378</v>
      </c>
      <c r="B3504" s="342" t="s">
        <v>4882</v>
      </c>
      <c r="C3504" s="342" t="str">
        <f>IF(C3503="", "", C3503)</f>
        <v/>
      </c>
      <c r="D3504" s="350" t="str">
        <f t="shared" si="1692"/>
        <v/>
      </c>
      <c r="E3504" s="211">
        <f t="shared" si="1685"/>
        <v>18950902</v>
      </c>
      <c r="F3504" s="262">
        <v>15</v>
      </c>
      <c r="R3504" s="112" t="str">
        <f>IF(D3504="","", CONCATENATE("Update games set ", B3504, "= ",D3504," where game_id=", E3504))</f>
        <v/>
      </c>
      <c r="S3504" s="112" t="str">
        <f t="shared" si="1656"/>
        <v/>
      </c>
      <c r="T3504" s="112" t="str">
        <f t="shared" si="1657"/>
        <v/>
      </c>
      <c r="U3504" s="200" t="str">
        <f t="shared" si="1654"/>
        <v/>
      </c>
      <c r="V3504" s="112" t="str">
        <f t="shared" si="1658"/>
        <v/>
      </c>
      <c r="W3504" s="415" t="str">
        <f t="shared" si="1659"/>
        <v/>
      </c>
      <c r="Y3504" s="65" t="str">
        <f t="shared" si="1667"/>
        <v/>
      </c>
      <c r="Z3504" s="65" t="str">
        <f t="shared" si="1668"/>
        <v/>
      </c>
      <c r="AA3504" s="65" t="str">
        <f t="shared" si="1669"/>
        <v/>
      </c>
      <c r="AB3504" s="65" t="str">
        <f t="shared" si="1670"/>
        <v/>
      </c>
      <c r="AC3504" s="65" t="str">
        <f t="shared" si="1671"/>
        <v/>
      </c>
      <c r="AH3504" s="65" t="str">
        <f t="shared" si="1643"/>
        <v>1891121215</v>
      </c>
      <c r="AI3504" s="65">
        <v>18911212</v>
      </c>
      <c r="AJ3504" s="65" t="s">
        <v>5369</v>
      </c>
      <c r="AK3504" s="65">
        <v>15</v>
      </c>
      <c r="AL3504" s="65" t="s">
        <v>653</v>
      </c>
      <c r="AN3504" s="65" t="str">
        <f t="shared" si="1655"/>
        <v/>
      </c>
    </row>
    <row r="3505" spans="1:40" s="126" customFormat="1" ht="16.8" customHeight="1" thickBot="1" x14ac:dyDescent="0.3">
      <c r="A3505" s="384" t="s">
        <v>5378</v>
      </c>
      <c r="B3505" s="116" t="s">
        <v>115</v>
      </c>
      <c r="C3505" s="352"/>
      <c r="D3505" s="370" t="str">
        <f t="shared" ref="D3505" si="1693">IF(MID(E3505,5,2)*1&gt;6,_xlfn.CONCAT("'",LEFT(E3505,4),"-",MID(E3505,3,2)+1,"'"),_xlfn.CONCAT("'",LEFT(E3505,4)-1,"-",MID(E3505,3,2),"'"))</f>
        <v>'1895-96'</v>
      </c>
      <c r="E3505" s="214">
        <f t="shared" si="1685"/>
        <v>18950902</v>
      </c>
      <c r="F3505" s="266">
        <v>16</v>
      </c>
      <c r="G3505" s="343"/>
      <c r="H3505" s="343"/>
      <c r="I3505" s="267"/>
      <c r="J3505" s="214"/>
      <c r="K3505" s="266"/>
      <c r="L3505" s="266"/>
      <c r="M3505" s="266"/>
      <c r="N3505" s="419"/>
      <c r="O3505" s="343"/>
      <c r="P3505" s="343"/>
      <c r="Q3505" s="346"/>
      <c r="R3505" s="112" t="str">
        <f>IF(D3505="","", CONCATENATE("Update games set ", B3505, "= ",D3505," where game_id=", E3505))</f>
        <v>Update games set Season= '1895-96' where game_id=18950902</v>
      </c>
      <c r="S3505" s="112" t="str">
        <f t="shared" si="1656"/>
        <v/>
      </c>
      <c r="T3505" s="112" t="str">
        <f t="shared" si="1657"/>
        <v/>
      </c>
      <c r="U3505" s="200" t="str">
        <f t="shared" si="1654"/>
        <v/>
      </c>
      <c r="V3505" s="112" t="str">
        <f t="shared" si="1658"/>
        <v/>
      </c>
      <c r="W3505" s="415" t="str">
        <f t="shared" si="1659"/>
        <v/>
      </c>
      <c r="X3505" s="240"/>
      <c r="Y3505" s="65" t="str">
        <f t="shared" si="1667"/>
        <v/>
      </c>
      <c r="Z3505" s="65" t="str">
        <f t="shared" si="1668"/>
        <v/>
      </c>
      <c r="AA3505" s="65" t="str">
        <f t="shared" si="1669"/>
        <v/>
      </c>
      <c r="AB3505" s="65" t="str">
        <f t="shared" si="1670"/>
        <v/>
      </c>
      <c r="AC3505" s="65" t="str">
        <f t="shared" si="1671"/>
        <v/>
      </c>
      <c r="AH3505" s="65" t="str">
        <f t="shared" si="1643"/>
        <v>1891121216</v>
      </c>
      <c r="AI3505" s="126">
        <v>18911212</v>
      </c>
      <c r="AJ3505" s="126" t="s">
        <v>5369</v>
      </c>
      <c r="AK3505" s="126">
        <v>16</v>
      </c>
      <c r="AL3505" s="126" t="s">
        <v>653</v>
      </c>
      <c r="AN3505" s="65" t="str">
        <f t="shared" si="1655"/>
        <v/>
      </c>
    </row>
    <row r="3506" spans="1:40" ht="15" thickTop="1" x14ac:dyDescent="0.25">
      <c r="A3506" s="384" t="s">
        <v>5378</v>
      </c>
      <c r="B3506" s="341" t="s">
        <v>22</v>
      </c>
      <c r="C3506" s="341" t="s">
        <v>5411</v>
      </c>
      <c r="D3506" s="341" t="str">
        <f t="shared" ref="D3506:D3509" si="1694">IF(C3506="", "", CONCATENATE("'", C3506,"'"))</f>
        <v>'Corinthians'</v>
      </c>
      <c r="E3506" s="211">
        <v>18960106</v>
      </c>
      <c r="F3506" s="262">
        <v>1</v>
      </c>
      <c r="H3506" s="212"/>
      <c r="R3506" s="112" t="str">
        <f>IF(D3506="","", CONCATENATE("Update games set ", B3506, "= ",D3506," where game_id=", E3506))</f>
        <v>Update games set Opponent= 'Corinthians' where game_id=18960106</v>
      </c>
      <c r="S3506" s="112" t="str">
        <f t="shared" si="1656"/>
        <v/>
      </c>
      <c r="T3506" s="112" t="str">
        <f t="shared" si="1657"/>
        <v/>
      </c>
      <c r="U3506" s="200" t="str">
        <f t="shared" si="1654"/>
        <v/>
      </c>
      <c r="V3506" s="112" t="str">
        <f t="shared" si="1658"/>
        <v/>
      </c>
      <c r="W3506" s="415" t="str">
        <f t="shared" si="1659"/>
        <v/>
      </c>
      <c r="Y3506" s="65" t="str">
        <f t="shared" si="1667"/>
        <v/>
      </c>
      <c r="Z3506" s="65" t="str">
        <f t="shared" si="1668"/>
        <v/>
      </c>
      <c r="AA3506" s="65" t="str">
        <f t="shared" si="1669"/>
        <v/>
      </c>
      <c r="AB3506" s="65" t="str">
        <f t="shared" si="1670"/>
        <v/>
      </c>
      <c r="AC3506" s="65" t="str">
        <f t="shared" si="1671"/>
        <v/>
      </c>
      <c r="AH3506" s="65" t="str">
        <f t="shared" ref="AH3506:AH3569" si="1695">_xlfn.CONCAT(AI3506,AK3506)</f>
        <v>189112121</v>
      </c>
      <c r="AI3506" s="65">
        <v>18911212</v>
      </c>
      <c r="AJ3506" s="65" t="s">
        <v>5369</v>
      </c>
      <c r="AK3506" s="65">
        <v>1</v>
      </c>
      <c r="AL3506" s="65" t="s">
        <v>2039</v>
      </c>
      <c r="AN3506" s="65" t="str">
        <f t="shared" si="1655"/>
        <v>update games set source = 'The Nottingham Forest Football Scrapbook' where game_id = 18960106</v>
      </c>
    </row>
    <row r="3507" spans="1:40" ht="16.8" customHeight="1" x14ac:dyDescent="0.25">
      <c r="A3507" s="384" t="s">
        <v>5378</v>
      </c>
      <c r="B3507" s="342" t="s">
        <v>4979</v>
      </c>
      <c r="C3507" s="342" t="str">
        <f>IF(C3506="", "", C3506)</f>
        <v>Corinthians</v>
      </c>
      <c r="D3507" s="350" t="str">
        <f t="shared" si="1694"/>
        <v>'Corinthians'</v>
      </c>
      <c r="E3507" s="211">
        <f>E3506</f>
        <v>18960106</v>
      </c>
      <c r="F3507" s="262">
        <v>2</v>
      </c>
      <c r="R3507" s="112" t="str">
        <f>IF(D3507="","", CONCATENATE("Update games set ", B3507, "= ",D3507," where game_id=", E3507))</f>
        <v>Update games set Opp_parent= 'Corinthians' where game_id=18960106</v>
      </c>
      <c r="S3507" s="112" t="str">
        <f t="shared" si="1656"/>
        <v/>
      </c>
      <c r="T3507" s="112" t="str">
        <f t="shared" si="1657"/>
        <v/>
      </c>
      <c r="U3507" s="200" t="str">
        <f t="shared" si="1654"/>
        <v/>
      </c>
      <c r="V3507" s="112" t="str">
        <f t="shared" si="1658"/>
        <v/>
      </c>
      <c r="W3507" s="415" t="str">
        <f t="shared" si="1659"/>
        <v/>
      </c>
      <c r="Y3507" s="65" t="str">
        <f t="shared" si="1667"/>
        <v/>
      </c>
      <c r="Z3507" s="65" t="str">
        <f t="shared" si="1668"/>
        <v/>
      </c>
      <c r="AA3507" s="65" t="str">
        <f t="shared" si="1669"/>
        <v/>
      </c>
      <c r="AB3507" s="65" t="str">
        <f t="shared" si="1670"/>
        <v/>
      </c>
      <c r="AC3507" s="65" t="str">
        <f t="shared" si="1671"/>
        <v/>
      </c>
      <c r="AH3507" s="65" t="str">
        <f t="shared" si="1695"/>
        <v>189112122</v>
      </c>
      <c r="AI3507" s="65">
        <v>18911212</v>
      </c>
      <c r="AJ3507" s="65" t="s">
        <v>5369</v>
      </c>
      <c r="AK3507" s="65">
        <v>2</v>
      </c>
      <c r="AL3507" s="65" t="s">
        <v>3572</v>
      </c>
      <c r="AN3507" s="65" t="str">
        <f t="shared" si="1655"/>
        <v/>
      </c>
    </row>
    <row r="3508" spans="1:40" ht="16.8" customHeight="1" x14ac:dyDescent="0.25">
      <c r="A3508" s="384" t="s">
        <v>5378</v>
      </c>
      <c r="B3508" s="342" t="s">
        <v>2653</v>
      </c>
      <c r="C3508" s="342" t="s">
        <v>663</v>
      </c>
      <c r="D3508" s="350" t="str">
        <f t="shared" si="1694"/>
        <v>'Friendly'</v>
      </c>
      <c r="E3508" s="211">
        <f t="shared" ref="E3508:E3521" si="1696">E3507</f>
        <v>18960106</v>
      </c>
      <c r="F3508" s="262">
        <v>3</v>
      </c>
      <c r="R3508" s="112" t="str">
        <f>IF(D3508="","", CONCATENATE("Update games set ", B3508, "= ",D3508," where game_id=", E3508))</f>
        <v>Update games set Game_type= 'Friendly' where game_id=18960106</v>
      </c>
      <c r="S3508" s="112" t="str">
        <f t="shared" si="1656"/>
        <v/>
      </c>
      <c r="T3508" s="112" t="str">
        <f t="shared" si="1657"/>
        <v/>
      </c>
      <c r="U3508" s="200" t="str">
        <f t="shared" si="1654"/>
        <v/>
      </c>
      <c r="V3508" s="112" t="str">
        <f t="shared" si="1658"/>
        <v/>
      </c>
      <c r="W3508" s="415" t="str">
        <f t="shared" si="1659"/>
        <v/>
      </c>
      <c r="Y3508" s="65" t="str">
        <f t="shared" si="1667"/>
        <v/>
      </c>
      <c r="Z3508" s="65" t="str">
        <f t="shared" si="1668"/>
        <v/>
      </c>
      <c r="AA3508" s="65" t="str">
        <f t="shared" si="1669"/>
        <v/>
      </c>
      <c r="AB3508" s="65" t="str">
        <f t="shared" si="1670"/>
        <v/>
      </c>
      <c r="AC3508" s="65" t="str">
        <f t="shared" si="1671"/>
        <v/>
      </c>
      <c r="AH3508" s="65" t="str">
        <f t="shared" si="1695"/>
        <v>189112123</v>
      </c>
      <c r="AI3508" s="65">
        <v>18911212</v>
      </c>
      <c r="AJ3508" s="65" t="s">
        <v>5369</v>
      </c>
      <c r="AK3508" s="65">
        <v>3</v>
      </c>
      <c r="AL3508" s="65" t="s">
        <v>3596</v>
      </c>
      <c r="AN3508" s="65" t="str">
        <f t="shared" si="1655"/>
        <v/>
      </c>
    </row>
    <row r="3509" spans="1:40" ht="16.8" customHeight="1" x14ac:dyDescent="0.25">
      <c r="A3509" s="384" t="s">
        <v>5378</v>
      </c>
      <c r="B3509" s="342" t="s">
        <v>4978</v>
      </c>
      <c r="C3509" s="342" t="s">
        <v>5065</v>
      </c>
      <c r="D3509" s="350" t="str">
        <f t="shared" si="1694"/>
        <v>'H'</v>
      </c>
      <c r="E3509" s="211">
        <f t="shared" si="1696"/>
        <v>18960106</v>
      </c>
      <c r="F3509" s="262">
        <v>4</v>
      </c>
      <c r="R3509" s="112" t="str">
        <f>IF(D3509="","", CONCATENATE("Update games set ", B3509, "= ",D3509," where game_id=", E3509))</f>
        <v>Update games set HAN= 'H' where game_id=18960106</v>
      </c>
      <c r="S3509" s="112" t="str">
        <f t="shared" si="1656"/>
        <v/>
      </c>
      <c r="T3509" s="112" t="str">
        <f t="shared" si="1657"/>
        <v/>
      </c>
      <c r="U3509" s="200" t="str">
        <f t="shared" si="1654"/>
        <v/>
      </c>
      <c r="V3509" s="112" t="str">
        <f t="shared" si="1658"/>
        <v/>
      </c>
      <c r="W3509" s="415" t="str">
        <f t="shared" si="1659"/>
        <v/>
      </c>
      <c r="Y3509" s="65" t="str">
        <f t="shared" si="1667"/>
        <v/>
      </c>
      <c r="Z3509" s="65" t="str">
        <f t="shared" si="1668"/>
        <v/>
      </c>
      <c r="AA3509" s="65" t="str">
        <f t="shared" si="1669"/>
        <v/>
      </c>
      <c r="AB3509" s="65" t="str">
        <f t="shared" si="1670"/>
        <v/>
      </c>
      <c r="AC3509" s="65" t="str">
        <f t="shared" si="1671"/>
        <v/>
      </c>
      <c r="AH3509" s="65" t="str">
        <f t="shared" si="1695"/>
        <v>189112124</v>
      </c>
      <c r="AI3509" s="65">
        <v>18911212</v>
      </c>
      <c r="AJ3509" s="65" t="s">
        <v>5369</v>
      </c>
      <c r="AK3509" s="65">
        <v>4</v>
      </c>
      <c r="AL3509" s="65" t="s">
        <v>3252</v>
      </c>
      <c r="AN3509" s="65" t="str">
        <f t="shared" si="1655"/>
        <v/>
      </c>
    </row>
    <row r="3510" spans="1:40" ht="16.8" customHeight="1" x14ac:dyDescent="0.25">
      <c r="A3510" s="384" t="s">
        <v>5378</v>
      </c>
      <c r="B3510" s="342" t="s">
        <v>5</v>
      </c>
      <c r="C3510" s="342">
        <v>5</v>
      </c>
      <c r="D3510" s="349">
        <f t="shared" ref="D3510:D3511" si="1697">IF(C3510="", "", C3510)</f>
        <v>5</v>
      </c>
      <c r="E3510" s="211">
        <f t="shared" si="1696"/>
        <v>18960106</v>
      </c>
      <c r="F3510" s="262">
        <v>5</v>
      </c>
      <c r="R3510" s="112" t="str">
        <f>IF(D3510="","", CONCATENATE("Update games set ", B3510, "= ",D3510," where game_id=", E3510))</f>
        <v>Update games set F= 5 where game_id=18960106</v>
      </c>
      <c r="S3510" s="112" t="str">
        <f t="shared" si="1656"/>
        <v/>
      </c>
      <c r="T3510" s="112" t="str">
        <f t="shared" si="1657"/>
        <v/>
      </c>
      <c r="U3510" s="200" t="str">
        <f t="shared" si="1654"/>
        <v/>
      </c>
      <c r="V3510" s="112" t="str">
        <f t="shared" si="1658"/>
        <v/>
      </c>
      <c r="W3510" s="415" t="str">
        <f t="shared" si="1659"/>
        <v/>
      </c>
      <c r="Y3510" s="65" t="str">
        <f t="shared" si="1667"/>
        <v/>
      </c>
      <c r="Z3510" s="65" t="str">
        <f t="shared" si="1668"/>
        <v/>
      </c>
      <c r="AA3510" s="65" t="str">
        <f t="shared" si="1669"/>
        <v/>
      </c>
      <c r="AB3510" s="65" t="str">
        <f t="shared" si="1670"/>
        <v/>
      </c>
      <c r="AC3510" s="65" t="str">
        <f t="shared" si="1671"/>
        <v/>
      </c>
      <c r="AH3510" s="65" t="str">
        <f t="shared" si="1695"/>
        <v>189112125</v>
      </c>
      <c r="AI3510" s="65">
        <v>18911212</v>
      </c>
      <c r="AJ3510" s="65" t="s">
        <v>5369</v>
      </c>
      <c r="AK3510" s="65">
        <v>5</v>
      </c>
      <c r="AL3510" s="65" t="s">
        <v>3590</v>
      </c>
      <c r="AN3510" s="65" t="str">
        <f t="shared" si="1655"/>
        <v/>
      </c>
    </row>
    <row r="3511" spans="1:40" ht="16.8" customHeight="1" x14ac:dyDescent="0.25">
      <c r="A3511" s="384" t="s">
        <v>5378</v>
      </c>
      <c r="B3511" s="342" t="s">
        <v>0</v>
      </c>
      <c r="C3511" s="342">
        <v>1</v>
      </c>
      <c r="D3511" s="349">
        <f t="shared" si="1697"/>
        <v>1</v>
      </c>
      <c r="E3511" s="211">
        <f t="shared" si="1696"/>
        <v>18960106</v>
      </c>
      <c r="F3511" s="262">
        <v>6</v>
      </c>
      <c r="R3511" s="112" t="str">
        <f>IF(D3511="","", CONCATENATE("Update games set ", B3511, "= ",D3511," where game_id=", E3511))</f>
        <v>Update games set A= 1 where game_id=18960106</v>
      </c>
      <c r="S3511" s="112" t="str">
        <f t="shared" si="1656"/>
        <v/>
      </c>
      <c r="T3511" s="112" t="str">
        <f t="shared" si="1657"/>
        <v/>
      </c>
      <c r="U3511" s="200" t="str">
        <f t="shared" si="1654"/>
        <v/>
      </c>
      <c r="V3511" s="112" t="str">
        <f t="shared" si="1658"/>
        <v/>
      </c>
      <c r="W3511" s="415" t="str">
        <f t="shared" si="1659"/>
        <v/>
      </c>
      <c r="Y3511" s="65" t="str">
        <f t="shared" si="1667"/>
        <v/>
      </c>
      <c r="Z3511" s="65" t="str">
        <f t="shared" si="1668"/>
        <v/>
      </c>
      <c r="AA3511" s="65" t="str">
        <f t="shared" si="1669"/>
        <v/>
      </c>
      <c r="AB3511" s="65" t="str">
        <f t="shared" si="1670"/>
        <v/>
      </c>
      <c r="AC3511" s="65" t="str">
        <f t="shared" si="1671"/>
        <v/>
      </c>
      <c r="AH3511" s="65" t="str">
        <f t="shared" si="1695"/>
        <v>189112126</v>
      </c>
      <c r="AI3511" s="65">
        <v>18911212</v>
      </c>
      <c r="AJ3511" s="65" t="s">
        <v>5369</v>
      </c>
      <c r="AK3511" s="65">
        <v>6</v>
      </c>
      <c r="AL3511" s="65" t="s">
        <v>3468</v>
      </c>
      <c r="AN3511" s="65" t="str">
        <f t="shared" si="1655"/>
        <v/>
      </c>
    </row>
    <row r="3512" spans="1:40" ht="16.8" customHeight="1" x14ac:dyDescent="0.25">
      <c r="A3512" s="384" t="s">
        <v>5378</v>
      </c>
      <c r="B3512" s="342" t="s">
        <v>23</v>
      </c>
      <c r="D3512" s="334" t="str">
        <f t="shared" ref="D3512" si="1698">IF(C3512="",IF(D3510&gt;D3511,"'W'",IF(D3510=D3511,"'D'","'L'")),_xlfn.CONCAT("'",C3512,"'"))</f>
        <v>'W'</v>
      </c>
      <c r="E3512" s="211">
        <f t="shared" si="1696"/>
        <v>18960106</v>
      </c>
      <c r="F3512" s="262">
        <v>7</v>
      </c>
      <c r="R3512" s="112" t="str">
        <f>IF(D3512="","", CONCATENATE("Update games set ", B3512, "= ",D3512," where game_id=", E3512))</f>
        <v>Update games set Result= 'W' where game_id=18960106</v>
      </c>
      <c r="S3512" s="112" t="str">
        <f t="shared" si="1656"/>
        <v/>
      </c>
      <c r="T3512" s="112" t="str">
        <f t="shared" si="1657"/>
        <v/>
      </c>
      <c r="U3512" s="200" t="str">
        <f t="shared" si="1654"/>
        <v/>
      </c>
      <c r="V3512" s="112" t="str">
        <f t="shared" si="1658"/>
        <v/>
      </c>
      <c r="W3512" s="415" t="str">
        <f t="shared" si="1659"/>
        <v/>
      </c>
      <c r="Y3512" s="65" t="str">
        <f t="shared" si="1667"/>
        <v/>
      </c>
      <c r="Z3512" s="65" t="str">
        <f t="shared" si="1668"/>
        <v/>
      </c>
      <c r="AA3512" s="65" t="str">
        <f t="shared" si="1669"/>
        <v/>
      </c>
      <c r="AB3512" s="65" t="str">
        <f t="shared" si="1670"/>
        <v/>
      </c>
      <c r="AC3512" s="65" t="str">
        <f t="shared" si="1671"/>
        <v/>
      </c>
      <c r="AH3512" s="65" t="str">
        <f t="shared" si="1695"/>
        <v>189112127</v>
      </c>
      <c r="AI3512" s="65">
        <v>18911212</v>
      </c>
      <c r="AJ3512" s="65" t="s">
        <v>5369</v>
      </c>
      <c r="AK3512" s="65">
        <v>7</v>
      </c>
      <c r="AL3512" s="65" t="s">
        <v>3435</v>
      </c>
      <c r="AN3512" s="65" t="str">
        <f t="shared" si="1655"/>
        <v/>
      </c>
    </row>
    <row r="3513" spans="1:40" ht="16.8" customHeight="1" x14ac:dyDescent="0.25">
      <c r="A3513" s="384" t="s">
        <v>5378</v>
      </c>
      <c r="B3513" s="342" t="s">
        <v>768</v>
      </c>
      <c r="D3513" s="349" t="str">
        <f t="shared" ref="D3513:D3514" si="1699">IF(C3513="", "", C3513)</f>
        <v/>
      </c>
      <c r="E3513" s="211">
        <f t="shared" si="1696"/>
        <v>18960106</v>
      </c>
      <c r="F3513" s="262">
        <v>8</v>
      </c>
      <c r="R3513" s="112" t="str">
        <f>IF(D3513="","", CONCATENATE("Update games set ", B3513, "= ",D3513," where game_id=", E3513))</f>
        <v/>
      </c>
      <c r="S3513" s="112" t="str">
        <f t="shared" si="1656"/>
        <v/>
      </c>
      <c r="T3513" s="112" t="str">
        <f t="shared" si="1657"/>
        <v/>
      </c>
      <c r="U3513" s="200" t="str">
        <f t="shared" si="1654"/>
        <v/>
      </c>
      <c r="V3513" s="112" t="str">
        <f t="shared" si="1658"/>
        <v/>
      </c>
      <c r="W3513" s="415" t="str">
        <f t="shared" si="1659"/>
        <v/>
      </c>
      <c r="Y3513" s="65" t="str">
        <f t="shared" si="1667"/>
        <v/>
      </c>
      <c r="Z3513" s="65" t="str">
        <f t="shared" si="1668"/>
        <v/>
      </c>
      <c r="AA3513" s="65" t="str">
        <f t="shared" si="1669"/>
        <v/>
      </c>
      <c r="AB3513" s="65" t="str">
        <f t="shared" si="1670"/>
        <v/>
      </c>
      <c r="AC3513" s="65" t="str">
        <f t="shared" si="1671"/>
        <v/>
      </c>
      <c r="AH3513" s="65" t="str">
        <f t="shared" si="1695"/>
        <v>189112128</v>
      </c>
      <c r="AI3513" s="65">
        <v>18911212</v>
      </c>
      <c r="AJ3513" s="65" t="s">
        <v>5369</v>
      </c>
      <c r="AK3513" s="65">
        <v>8</v>
      </c>
      <c r="AL3513" s="65" t="s">
        <v>3653</v>
      </c>
      <c r="AN3513" s="65" t="str">
        <f t="shared" si="1655"/>
        <v/>
      </c>
    </row>
    <row r="3514" spans="1:40" ht="16.8" customHeight="1" x14ac:dyDescent="0.25">
      <c r="A3514" s="384" t="s">
        <v>5378</v>
      </c>
      <c r="B3514" s="342" t="s">
        <v>766</v>
      </c>
      <c r="D3514" s="349" t="str">
        <f t="shared" si="1699"/>
        <v/>
      </c>
      <c r="E3514" s="211">
        <f t="shared" si="1696"/>
        <v>18960106</v>
      </c>
      <c r="F3514" s="262">
        <v>9</v>
      </c>
      <c r="G3514" s="194"/>
      <c r="H3514" s="194"/>
      <c r="N3514" s="417"/>
      <c r="O3514" s="194"/>
      <c r="P3514" s="194"/>
      <c r="R3514" s="112" t="str">
        <f>IF(D3514="","", CONCATENATE("Update games set ", B3514, "= ",D3514," where game_id=", E3514))</f>
        <v/>
      </c>
      <c r="S3514" s="112" t="str">
        <f t="shared" si="1656"/>
        <v/>
      </c>
      <c r="T3514" s="112" t="str">
        <f t="shared" si="1657"/>
        <v/>
      </c>
      <c r="U3514" s="200" t="str">
        <f t="shared" si="1654"/>
        <v/>
      </c>
      <c r="V3514" s="112" t="str">
        <f t="shared" si="1658"/>
        <v/>
      </c>
      <c r="W3514" s="415" t="str">
        <f t="shared" si="1659"/>
        <v/>
      </c>
      <c r="Y3514" s="65" t="str">
        <f t="shared" si="1667"/>
        <v/>
      </c>
      <c r="Z3514" s="65" t="str">
        <f t="shared" si="1668"/>
        <v/>
      </c>
      <c r="AA3514" s="65" t="str">
        <f t="shared" si="1669"/>
        <v/>
      </c>
      <c r="AB3514" s="65" t="str">
        <f t="shared" si="1670"/>
        <v/>
      </c>
      <c r="AC3514" s="65" t="str">
        <f t="shared" si="1671"/>
        <v/>
      </c>
      <c r="AH3514" s="65" t="str">
        <f t="shared" si="1695"/>
        <v>189112129</v>
      </c>
      <c r="AI3514" s="65">
        <v>18911212</v>
      </c>
      <c r="AJ3514" s="65" t="s">
        <v>5369</v>
      </c>
      <c r="AK3514" s="65">
        <v>9</v>
      </c>
      <c r="AL3514" s="65" t="s">
        <v>2943</v>
      </c>
      <c r="AN3514" s="65" t="str">
        <f t="shared" si="1655"/>
        <v/>
      </c>
    </row>
    <row r="3515" spans="1:40" ht="16.8" customHeight="1" x14ac:dyDescent="0.25">
      <c r="A3515" s="384" t="s">
        <v>5378</v>
      </c>
      <c r="B3515" s="342" t="s">
        <v>753</v>
      </c>
      <c r="C3515" s="351"/>
      <c r="D3515" s="350" t="str">
        <f t="shared" ref="D3515" si="1700">IF(C3515="", "", CONCATENATE("'", C3515,"'"))</f>
        <v/>
      </c>
      <c r="E3515" s="211">
        <f t="shared" si="1696"/>
        <v>18960106</v>
      </c>
      <c r="F3515" s="262">
        <v>10</v>
      </c>
      <c r="G3515" s="194"/>
      <c r="N3515" s="417"/>
      <c r="O3515" s="194"/>
      <c r="P3515" s="194"/>
      <c r="R3515" s="112" t="str">
        <f>IF(D3515="","", CONCATENATE("Update games set ", B3515, "= ",D3515," where game_id=", E3515))</f>
        <v/>
      </c>
      <c r="S3515" s="112" t="str">
        <f t="shared" si="1656"/>
        <v/>
      </c>
      <c r="T3515" s="112" t="str">
        <f t="shared" si="1657"/>
        <v/>
      </c>
      <c r="U3515" s="200" t="str">
        <f t="shared" si="1654"/>
        <v/>
      </c>
      <c r="V3515" s="112" t="str">
        <f t="shared" si="1658"/>
        <v/>
      </c>
      <c r="W3515" s="415" t="str">
        <f t="shared" si="1659"/>
        <v/>
      </c>
      <c r="Y3515" s="65" t="str">
        <f t="shared" si="1667"/>
        <v/>
      </c>
      <c r="Z3515" s="65" t="str">
        <f t="shared" si="1668"/>
        <v/>
      </c>
      <c r="AA3515" s="65" t="str">
        <f t="shared" si="1669"/>
        <v/>
      </c>
      <c r="AB3515" s="65" t="str">
        <f t="shared" si="1670"/>
        <v/>
      </c>
      <c r="AC3515" s="65" t="str">
        <f t="shared" si="1671"/>
        <v/>
      </c>
      <c r="AH3515" s="65" t="str">
        <f t="shared" si="1695"/>
        <v>1891121210</v>
      </c>
      <c r="AI3515" s="65">
        <v>18911212</v>
      </c>
      <c r="AJ3515" s="65" t="s">
        <v>5369</v>
      </c>
      <c r="AK3515" s="65">
        <v>10</v>
      </c>
      <c r="AL3515" s="65" t="s">
        <v>3632</v>
      </c>
      <c r="AN3515" s="65" t="str">
        <f t="shared" si="1655"/>
        <v/>
      </c>
    </row>
    <row r="3516" spans="1:40" ht="16.8" customHeight="1" x14ac:dyDescent="0.25">
      <c r="A3516" s="384" t="s">
        <v>5378</v>
      </c>
      <c r="B3516" s="342" t="s">
        <v>746</v>
      </c>
      <c r="C3516" s="351" t="s">
        <v>5062</v>
      </c>
      <c r="D3516" s="334" t="str">
        <f>CONCATENATE("'", LEFT(E3516,4),"-",MID(E3516,5,2),"-", MID(E3516,7,2), " ", C3516,"'")</f>
        <v>'1896-01-06 15:00'</v>
      </c>
      <c r="E3516" s="211">
        <f t="shared" si="1696"/>
        <v>18960106</v>
      </c>
      <c r="F3516" s="262">
        <v>11</v>
      </c>
      <c r="R3516" s="112" t="str">
        <f>IF(D3516="","", CONCATENATE("Update games set ", B3516, "= ",D3516," where game_id=", E3516))</f>
        <v>Update games set Game_date= '1896-01-06 15:00' where game_id=18960106</v>
      </c>
      <c r="S3516" s="112" t="str">
        <f t="shared" si="1656"/>
        <v/>
      </c>
      <c r="T3516" s="112" t="str">
        <f t="shared" si="1657"/>
        <v/>
      </c>
      <c r="U3516" s="200" t="str">
        <f t="shared" si="1654"/>
        <v/>
      </c>
      <c r="V3516" s="112" t="str">
        <f t="shared" si="1658"/>
        <v/>
      </c>
      <c r="W3516" s="415" t="str">
        <f t="shared" si="1659"/>
        <v/>
      </c>
      <c r="Y3516" s="65" t="str">
        <f t="shared" si="1667"/>
        <v/>
      </c>
      <c r="Z3516" s="65" t="str">
        <f t="shared" si="1668"/>
        <v/>
      </c>
      <c r="AA3516" s="65" t="str">
        <f t="shared" si="1669"/>
        <v/>
      </c>
      <c r="AB3516" s="65" t="str">
        <f t="shared" si="1670"/>
        <v/>
      </c>
      <c r="AC3516" s="65" t="str">
        <f t="shared" si="1671"/>
        <v/>
      </c>
      <c r="AH3516" s="65" t="str">
        <f t="shared" si="1695"/>
        <v>1891121211</v>
      </c>
      <c r="AI3516" s="65">
        <v>18911212</v>
      </c>
      <c r="AJ3516" s="65" t="s">
        <v>5369</v>
      </c>
      <c r="AK3516" s="65">
        <v>11</v>
      </c>
      <c r="AL3516" s="65" t="s">
        <v>3314</v>
      </c>
      <c r="AN3516" s="65" t="str">
        <f t="shared" si="1655"/>
        <v/>
      </c>
    </row>
    <row r="3517" spans="1:40" ht="16.8" customHeight="1" x14ac:dyDescent="0.25">
      <c r="A3517" s="384" t="s">
        <v>5378</v>
      </c>
      <c r="B3517" s="342" t="s">
        <v>25</v>
      </c>
      <c r="D3517" s="350" t="str">
        <f t="shared" ref="D3517" si="1701">IF(C3517="", "", CONCATENATE("'", C3517,"'"))</f>
        <v/>
      </c>
      <c r="E3517" s="211">
        <f t="shared" si="1696"/>
        <v>18960106</v>
      </c>
      <c r="F3517" s="262">
        <v>12</v>
      </c>
      <c r="G3517" s="212"/>
      <c r="H3517" s="212"/>
      <c r="N3517" s="416"/>
      <c r="O3517" s="212"/>
      <c r="P3517" s="212"/>
      <c r="R3517" s="112" t="str">
        <f>IF(D3517="","", CONCATENATE("Update games set ", B3517, "= ",D3517," where game_id=", E3517))</f>
        <v/>
      </c>
      <c r="S3517" s="112" t="str">
        <f t="shared" si="1656"/>
        <v/>
      </c>
      <c r="T3517" s="112" t="str">
        <f t="shared" si="1657"/>
        <v/>
      </c>
      <c r="U3517" s="200" t="str">
        <f t="shared" si="1654"/>
        <v/>
      </c>
      <c r="V3517" s="112" t="str">
        <f t="shared" si="1658"/>
        <v/>
      </c>
      <c r="W3517" s="415" t="str">
        <f t="shared" si="1659"/>
        <v/>
      </c>
      <c r="Y3517" s="65" t="str">
        <f t="shared" si="1667"/>
        <v/>
      </c>
      <c r="Z3517" s="65" t="str">
        <f t="shared" si="1668"/>
        <v/>
      </c>
      <c r="AA3517" s="65" t="str">
        <f t="shared" si="1669"/>
        <v/>
      </c>
      <c r="AB3517" s="65" t="str">
        <f t="shared" si="1670"/>
        <v/>
      </c>
      <c r="AC3517" s="65" t="str">
        <f t="shared" si="1671"/>
        <v/>
      </c>
      <c r="AH3517" s="65" t="str">
        <f t="shared" si="1695"/>
        <v>1891121212</v>
      </c>
      <c r="AI3517" s="65">
        <v>18911212</v>
      </c>
      <c r="AJ3517" s="65" t="s">
        <v>5369</v>
      </c>
      <c r="AK3517" s="65">
        <v>12</v>
      </c>
      <c r="AL3517" s="65" t="s">
        <v>653</v>
      </c>
      <c r="AN3517" s="65" t="str">
        <f t="shared" si="1655"/>
        <v/>
      </c>
    </row>
    <row r="3518" spans="1:40" ht="16.8" customHeight="1" x14ac:dyDescent="0.25">
      <c r="A3518" s="384" t="s">
        <v>5378</v>
      </c>
      <c r="B3518" s="342" t="s">
        <v>475</v>
      </c>
      <c r="C3518" s="342">
        <v>3000</v>
      </c>
      <c r="D3518" s="349">
        <f t="shared" ref="D3518" si="1702">IF(C3518="", "", C3518)</f>
        <v>3000</v>
      </c>
      <c r="E3518" s="211">
        <f t="shared" si="1696"/>
        <v>18960106</v>
      </c>
      <c r="F3518" s="262">
        <v>13</v>
      </c>
      <c r="R3518" s="112" t="str">
        <f>IF(D3518="","", CONCATENATE("Update games set ", B3518, "= ",D3518," where game_id=", E3518))</f>
        <v>Update games set Att= 3000 where game_id=18960106</v>
      </c>
      <c r="S3518" s="112" t="str">
        <f t="shared" si="1656"/>
        <v/>
      </c>
      <c r="T3518" s="112" t="str">
        <f t="shared" si="1657"/>
        <v/>
      </c>
      <c r="U3518" s="200" t="str">
        <f t="shared" si="1654"/>
        <v/>
      </c>
      <c r="V3518" s="112" t="str">
        <f t="shared" si="1658"/>
        <v/>
      </c>
      <c r="W3518" s="415" t="str">
        <f t="shared" si="1659"/>
        <v/>
      </c>
      <c r="Y3518" s="65" t="str">
        <f t="shared" si="1667"/>
        <v/>
      </c>
      <c r="Z3518" s="65" t="str">
        <f t="shared" si="1668"/>
        <v/>
      </c>
      <c r="AA3518" s="65" t="str">
        <f t="shared" si="1669"/>
        <v/>
      </c>
      <c r="AB3518" s="65" t="str">
        <f t="shared" si="1670"/>
        <v/>
      </c>
      <c r="AC3518" s="65" t="str">
        <f t="shared" si="1671"/>
        <v/>
      </c>
      <c r="AH3518" s="65" t="str">
        <f t="shared" si="1695"/>
        <v>1891121213</v>
      </c>
      <c r="AI3518" s="65">
        <v>18911212</v>
      </c>
      <c r="AJ3518" s="65" t="s">
        <v>5369</v>
      </c>
      <c r="AK3518" s="65">
        <v>13</v>
      </c>
      <c r="AL3518" s="65" t="s">
        <v>653</v>
      </c>
      <c r="AN3518" s="65" t="str">
        <f t="shared" si="1655"/>
        <v/>
      </c>
    </row>
    <row r="3519" spans="1:40" ht="16.8" customHeight="1" x14ac:dyDescent="0.25">
      <c r="A3519" s="384" t="s">
        <v>5378</v>
      </c>
      <c r="B3519" s="342" t="s">
        <v>20</v>
      </c>
      <c r="D3519" s="350" t="str">
        <f t="shared" ref="D3519:D3520" si="1703">IF(C3519="", "", CONCATENATE("'", C3519,"'"))</f>
        <v/>
      </c>
      <c r="E3519" s="211">
        <f t="shared" si="1696"/>
        <v>18960106</v>
      </c>
      <c r="F3519" s="262">
        <v>14</v>
      </c>
      <c r="R3519" s="112" t="str">
        <f>IF(D3519="","", CONCATENATE("Update games set ", B3519, "= ",D3519," where game_id=", E3519))</f>
        <v/>
      </c>
      <c r="S3519" s="112" t="str">
        <f t="shared" si="1656"/>
        <v/>
      </c>
      <c r="T3519" s="112" t="str">
        <f t="shared" si="1657"/>
        <v/>
      </c>
      <c r="U3519" s="200" t="str">
        <f t="shared" si="1654"/>
        <v/>
      </c>
      <c r="V3519" s="112" t="str">
        <f t="shared" si="1658"/>
        <v/>
      </c>
      <c r="W3519" s="415" t="str">
        <f t="shared" si="1659"/>
        <v/>
      </c>
      <c r="Y3519" s="65" t="str">
        <f t="shared" si="1667"/>
        <v/>
      </c>
      <c r="Z3519" s="65" t="str">
        <f t="shared" si="1668"/>
        <v/>
      </c>
      <c r="AA3519" s="65" t="str">
        <f t="shared" si="1669"/>
        <v/>
      </c>
      <c r="AB3519" s="65" t="str">
        <f t="shared" si="1670"/>
        <v/>
      </c>
      <c r="AC3519" s="65" t="str">
        <f t="shared" si="1671"/>
        <v/>
      </c>
      <c r="AH3519" s="65" t="str">
        <f t="shared" si="1695"/>
        <v>1891121214</v>
      </c>
      <c r="AI3519" s="65">
        <v>18911212</v>
      </c>
      <c r="AJ3519" s="65" t="s">
        <v>5369</v>
      </c>
      <c r="AK3519" s="65">
        <v>14</v>
      </c>
      <c r="AL3519" s="65" t="s">
        <v>653</v>
      </c>
      <c r="AN3519" s="65" t="str">
        <f t="shared" si="1655"/>
        <v/>
      </c>
    </row>
    <row r="3520" spans="1:40" ht="16.8" customHeight="1" x14ac:dyDescent="0.25">
      <c r="A3520" s="384" t="s">
        <v>5378</v>
      </c>
      <c r="B3520" s="342" t="s">
        <v>4882</v>
      </c>
      <c r="C3520" s="342" t="str">
        <f>IF(C3519="", "", C3519)</f>
        <v/>
      </c>
      <c r="D3520" s="350" t="str">
        <f t="shared" si="1703"/>
        <v/>
      </c>
      <c r="E3520" s="211">
        <f t="shared" si="1696"/>
        <v>18960106</v>
      </c>
      <c r="F3520" s="262">
        <v>15</v>
      </c>
      <c r="R3520" s="112" t="str">
        <f>IF(D3520="","", CONCATENATE("Update games set ", B3520, "= ",D3520," where game_id=", E3520))</f>
        <v/>
      </c>
      <c r="S3520" s="112" t="str">
        <f t="shared" si="1656"/>
        <v/>
      </c>
      <c r="T3520" s="112" t="str">
        <f t="shared" si="1657"/>
        <v/>
      </c>
      <c r="U3520" s="200" t="str">
        <f t="shared" si="1654"/>
        <v/>
      </c>
      <c r="V3520" s="112" t="str">
        <f t="shared" si="1658"/>
        <v/>
      </c>
      <c r="W3520" s="415" t="str">
        <f t="shared" si="1659"/>
        <v/>
      </c>
      <c r="Y3520" s="65" t="str">
        <f t="shared" si="1667"/>
        <v/>
      </c>
      <c r="Z3520" s="65" t="str">
        <f t="shared" si="1668"/>
        <v/>
      </c>
      <c r="AA3520" s="65" t="str">
        <f t="shared" si="1669"/>
        <v/>
      </c>
      <c r="AB3520" s="65" t="str">
        <f t="shared" si="1670"/>
        <v/>
      </c>
      <c r="AC3520" s="65" t="str">
        <f t="shared" si="1671"/>
        <v/>
      </c>
      <c r="AH3520" s="65" t="str">
        <f t="shared" si="1695"/>
        <v>1891121215</v>
      </c>
      <c r="AI3520" s="65">
        <v>18911212</v>
      </c>
      <c r="AJ3520" s="65" t="s">
        <v>5369</v>
      </c>
      <c r="AK3520" s="65">
        <v>15</v>
      </c>
      <c r="AL3520" s="65" t="s">
        <v>653</v>
      </c>
      <c r="AN3520" s="65" t="str">
        <f t="shared" si="1655"/>
        <v/>
      </c>
    </row>
    <row r="3521" spans="1:40" s="126" customFormat="1" ht="16.8" customHeight="1" thickBot="1" x14ac:dyDescent="0.3">
      <c r="A3521" s="384" t="s">
        <v>5378</v>
      </c>
      <c r="B3521" s="116" t="s">
        <v>115</v>
      </c>
      <c r="C3521" s="352"/>
      <c r="D3521" s="370" t="str">
        <f t="shared" ref="D3521" si="1704">IF(MID(E3521,5,2)*1&gt;6,_xlfn.CONCAT("'",LEFT(E3521,4),"-",MID(E3521,3,2)+1,"'"),_xlfn.CONCAT("'",LEFT(E3521,4)-1,"-",MID(E3521,3,2),"'"))</f>
        <v>'1895-96'</v>
      </c>
      <c r="E3521" s="214">
        <f t="shared" si="1696"/>
        <v>18960106</v>
      </c>
      <c r="F3521" s="266">
        <v>16</v>
      </c>
      <c r="G3521" s="343"/>
      <c r="H3521" s="343"/>
      <c r="I3521" s="267"/>
      <c r="J3521" s="214"/>
      <c r="K3521" s="266"/>
      <c r="L3521" s="266"/>
      <c r="M3521" s="266"/>
      <c r="N3521" s="419"/>
      <c r="O3521" s="343"/>
      <c r="P3521" s="343"/>
      <c r="Q3521" s="346"/>
      <c r="R3521" s="112" t="str">
        <f>IF(D3521="","", CONCATENATE("Update games set ", B3521, "= ",D3521," where game_id=", E3521))</f>
        <v>Update games set Season= '1895-96' where game_id=18960106</v>
      </c>
      <c r="S3521" s="112" t="str">
        <f t="shared" si="1656"/>
        <v/>
      </c>
      <c r="T3521" s="112" t="str">
        <f t="shared" si="1657"/>
        <v/>
      </c>
      <c r="U3521" s="200" t="str">
        <f t="shared" si="1654"/>
        <v/>
      </c>
      <c r="V3521" s="112" t="str">
        <f t="shared" si="1658"/>
        <v/>
      </c>
      <c r="W3521" s="415" t="str">
        <f t="shared" si="1659"/>
        <v/>
      </c>
      <c r="X3521" s="240"/>
      <c r="Y3521" s="65" t="str">
        <f t="shared" si="1667"/>
        <v/>
      </c>
      <c r="Z3521" s="65" t="str">
        <f t="shared" si="1668"/>
        <v/>
      </c>
      <c r="AA3521" s="65" t="str">
        <f t="shared" si="1669"/>
        <v/>
      </c>
      <c r="AB3521" s="65" t="str">
        <f t="shared" si="1670"/>
        <v/>
      </c>
      <c r="AC3521" s="65" t="str">
        <f t="shared" si="1671"/>
        <v/>
      </c>
      <c r="AH3521" s="65" t="str">
        <f t="shared" si="1695"/>
        <v>1891121216</v>
      </c>
      <c r="AI3521" s="126">
        <v>18911212</v>
      </c>
      <c r="AJ3521" s="126" t="s">
        <v>5369</v>
      </c>
      <c r="AK3521" s="126">
        <v>16</v>
      </c>
      <c r="AL3521" s="126" t="s">
        <v>653</v>
      </c>
      <c r="AN3521" s="65" t="str">
        <f t="shared" si="1655"/>
        <v/>
      </c>
    </row>
    <row r="3522" spans="1:40" ht="15" thickTop="1" x14ac:dyDescent="0.25">
      <c r="A3522" s="384" t="s">
        <v>5378</v>
      </c>
      <c r="B3522" s="341" t="s">
        <v>22</v>
      </c>
      <c r="C3522" s="341" t="s">
        <v>2341</v>
      </c>
      <c r="D3522" s="341" t="str">
        <f t="shared" ref="D3522:D3525" si="1705">IF(C3522="", "", CONCATENATE("'", C3522,"'"))</f>
        <v>'Dundee'</v>
      </c>
      <c r="E3522" s="211">
        <v>18960406</v>
      </c>
      <c r="F3522" s="262">
        <v>1</v>
      </c>
      <c r="H3522" s="212"/>
      <c r="R3522" s="112" t="str">
        <f>IF(D3522="","", CONCATENATE("Update games set ", B3522, "= ",D3522," where game_id=", E3522))</f>
        <v>Update games set Opponent= 'Dundee' where game_id=18960406</v>
      </c>
      <c r="S3522" s="112" t="str">
        <f t="shared" si="1656"/>
        <v/>
      </c>
      <c r="T3522" s="112" t="str">
        <f t="shared" si="1657"/>
        <v/>
      </c>
      <c r="U3522" s="200" t="str">
        <f t="shared" ref="U3522:U3585" si="1706">IF(I3522="", "", Y3522&amp;Z3522&amp;AA3522&amp;AB3522&amp;AC3522)</f>
        <v/>
      </c>
      <c r="V3522" s="112" t="str">
        <f t="shared" si="1658"/>
        <v/>
      </c>
      <c r="W3522" s="415" t="str">
        <f t="shared" si="1659"/>
        <v/>
      </c>
      <c r="Y3522" s="65" t="str">
        <f t="shared" si="1667"/>
        <v/>
      </c>
      <c r="Z3522" s="65" t="str">
        <f t="shared" si="1668"/>
        <v/>
      </c>
      <c r="AA3522" s="65" t="str">
        <f t="shared" si="1669"/>
        <v/>
      </c>
      <c r="AB3522" s="65" t="str">
        <f t="shared" si="1670"/>
        <v/>
      </c>
      <c r="AC3522" s="65" t="str">
        <f t="shared" si="1671"/>
        <v/>
      </c>
      <c r="AH3522" s="65" t="str">
        <f t="shared" si="1695"/>
        <v>189112121</v>
      </c>
      <c r="AI3522" s="65">
        <v>18911212</v>
      </c>
      <c r="AJ3522" s="65" t="s">
        <v>5369</v>
      </c>
      <c r="AK3522" s="65">
        <v>1</v>
      </c>
      <c r="AL3522" s="65" t="s">
        <v>2039</v>
      </c>
      <c r="AN3522" s="65" t="str">
        <f t="shared" ref="AN3522:AN3585" si="1707">IF(F3522=1, _xlfn.CONCAT("update games set source = 'The Nottingham Forest Football Scrapbook' where game_id = ", E3522), "")</f>
        <v>update games set source = 'The Nottingham Forest Football Scrapbook' where game_id = 18960406</v>
      </c>
    </row>
    <row r="3523" spans="1:40" ht="16.8" customHeight="1" x14ac:dyDescent="0.25">
      <c r="A3523" s="384" t="s">
        <v>5378</v>
      </c>
      <c r="B3523" s="342" t="s">
        <v>4979</v>
      </c>
      <c r="C3523" s="342" t="str">
        <f>IF(C3522="", "", C3522)</f>
        <v>Dundee</v>
      </c>
      <c r="D3523" s="350" t="str">
        <f t="shared" si="1705"/>
        <v>'Dundee'</v>
      </c>
      <c r="E3523" s="211">
        <f>E3522</f>
        <v>18960406</v>
      </c>
      <c r="F3523" s="262">
        <v>2</v>
      </c>
      <c r="R3523" s="112" t="str">
        <f>IF(D3523="","", CONCATENATE("Update games set ", B3523, "= ",D3523," where game_id=", E3523))</f>
        <v>Update games set Opp_parent= 'Dundee' where game_id=18960406</v>
      </c>
      <c r="S3523" s="112" t="str">
        <f t="shared" ref="S3523:S3586" si="1708">IF(G3523="","",CONCATENATE("Update lineups set player_name = '",SUBSTITUTE(G3523,"'","''"),"', raw_name = '",SUBSTITUTE(G3523,"'","''"),"' where game_id = ",E3523," and player_order = ",F3523))</f>
        <v/>
      </c>
      <c r="T3523" s="112" t="str">
        <f t="shared" ref="T3523:T3586" si="1709">IF(J3523="","", CONCATENATE("insert into goals (game_id, goal_order, scorer_name, goal_min) values (",E3523, ", ", I3523,", '",J3523,")"))</f>
        <v/>
      </c>
      <c r="U3523" s="200" t="str">
        <f t="shared" si="1706"/>
        <v/>
      </c>
      <c r="V3523" s="112" t="str">
        <f t="shared" ref="V3523:V3586" si="1710">IF(N3523="","", CONCATENATE("insert into games_sources (game_id, source_order, source_name, source_link) values (",E3523, ", ", N3523,", '",O3523,"', '",P3523,"')"))</f>
        <v/>
      </c>
      <c r="W3523" s="415" t="str">
        <f t="shared" ref="W3523:W3586" si="1711">IF(N3523="","",CONCATENATE("update games_sources set  source_name = '",O3523,"', source_link = '",P3523,"' where game_id = ",E3523," and source_order = ",N3523))</f>
        <v/>
      </c>
      <c r="Y3523" s="65" t="str">
        <f t="shared" si="1667"/>
        <v/>
      </c>
      <c r="Z3523" s="65" t="str">
        <f t="shared" si="1668"/>
        <v/>
      </c>
      <c r="AA3523" s="65" t="str">
        <f t="shared" si="1669"/>
        <v/>
      </c>
      <c r="AB3523" s="65" t="str">
        <f t="shared" si="1670"/>
        <v/>
      </c>
      <c r="AC3523" s="65" t="str">
        <f t="shared" si="1671"/>
        <v/>
      </c>
      <c r="AH3523" s="65" t="str">
        <f t="shared" si="1695"/>
        <v>189112122</v>
      </c>
      <c r="AI3523" s="65">
        <v>18911212</v>
      </c>
      <c r="AJ3523" s="65" t="s">
        <v>5369</v>
      </c>
      <c r="AK3523" s="65">
        <v>2</v>
      </c>
      <c r="AL3523" s="65" t="s">
        <v>3572</v>
      </c>
      <c r="AN3523" s="65" t="str">
        <f t="shared" si="1707"/>
        <v/>
      </c>
    </row>
    <row r="3524" spans="1:40" ht="16.8" customHeight="1" x14ac:dyDescent="0.25">
      <c r="A3524" s="384" t="s">
        <v>5378</v>
      </c>
      <c r="B3524" s="342" t="s">
        <v>2653</v>
      </c>
      <c r="C3524" s="342" t="s">
        <v>663</v>
      </c>
      <c r="D3524" s="350" t="str">
        <f t="shared" si="1705"/>
        <v>'Friendly'</v>
      </c>
      <c r="E3524" s="211">
        <f t="shared" ref="E3524:E3537" si="1712">E3523</f>
        <v>18960406</v>
      </c>
      <c r="F3524" s="262">
        <v>3</v>
      </c>
      <c r="R3524" s="112" t="str">
        <f>IF(D3524="","", CONCATENATE("Update games set ", B3524, "= ",D3524," where game_id=", E3524))</f>
        <v>Update games set Game_type= 'Friendly' where game_id=18960406</v>
      </c>
      <c r="S3524" s="112" t="str">
        <f t="shared" si="1708"/>
        <v/>
      </c>
      <c r="T3524" s="112" t="str">
        <f t="shared" si="1709"/>
        <v/>
      </c>
      <c r="U3524" s="200" t="str">
        <f t="shared" si="1706"/>
        <v/>
      </c>
      <c r="V3524" s="112" t="str">
        <f t="shared" si="1710"/>
        <v/>
      </c>
      <c r="W3524" s="415" t="str">
        <f t="shared" si="1711"/>
        <v/>
      </c>
      <c r="Y3524" s="65" t="str">
        <f t="shared" si="1667"/>
        <v/>
      </c>
      <c r="Z3524" s="65" t="str">
        <f t="shared" si="1668"/>
        <v/>
      </c>
      <c r="AA3524" s="65" t="str">
        <f t="shared" si="1669"/>
        <v/>
      </c>
      <c r="AB3524" s="65" t="str">
        <f t="shared" si="1670"/>
        <v/>
      </c>
      <c r="AC3524" s="65" t="str">
        <f t="shared" si="1671"/>
        <v/>
      </c>
      <c r="AH3524" s="65" t="str">
        <f t="shared" si="1695"/>
        <v>189112123</v>
      </c>
      <c r="AI3524" s="65">
        <v>18911212</v>
      </c>
      <c r="AJ3524" s="65" t="s">
        <v>5369</v>
      </c>
      <c r="AK3524" s="65">
        <v>3</v>
      </c>
      <c r="AL3524" s="65" t="s">
        <v>3596</v>
      </c>
      <c r="AN3524" s="65" t="str">
        <f t="shared" si="1707"/>
        <v/>
      </c>
    </row>
    <row r="3525" spans="1:40" ht="16.8" customHeight="1" x14ac:dyDescent="0.25">
      <c r="A3525" s="384" t="s">
        <v>5378</v>
      </c>
      <c r="B3525" s="342" t="s">
        <v>4978</v>
      </c>
      <c r="C3525" s="342" t="s">
        <v>5381</v>
      </c>
      <c r="D3525" s="350" t="str">
        <f t="shared" si="1705"/>
        <v>'N'</v>
      </c>
      <c r="E3525" s="211">
        <f t="shared" si="1712"/>
        <v>18960406</v>
      </c>
      <c r="F3525" s="262">
        <v>4</v>
      </c>
      <c r="R3525" s="112" t="str">
        <f>IF(D3525="","", CONCATENATE("Update games set ", B3525, "= ",D3525," where game_id=", E3525))</f>
        <v>Update games set HAN= 'N' where game_id=18960406</v>
      </c>
      <c r="S3525" s="112" t="str">
        <f t="shared" si="1708"/>
        <v/>
      </c>
      <c r="T3525" s="112" t="str">
        <f t="shared" si="1709"/>
        <v/>
      </c>
      <c r="U3525" s="200" t="str">
        <f t="shared" si="1706"/>
        <v/>
      </c>
      <c r="V3525" s="112" t="str">
        <f t="shared" si="1710"/>
        <v/>
      </c>
      <c r="W3525" s="415" t="str">
        <f t="shared" si="1711"/>
        <v/>
      </c>
      <c r="Y3525" s="65" t="str">
        <f t="shared" si="1667"/>
        <v/>
      </c>
      <c r="Z3525" s="65" t="str">
        <f t="shared" si="1668"/>
        <v/>
      </c>
      <c r="AA3525" s="65" t="str">
        <f t="shared" si="1669"/>
        <v/>
      </c>
      <c r="AB3525" s="65" t="str">
        <f t="shared" si="1670"/>
        <v/>
      </c>
      <c r="AC3525" s="65" t="str">
        <f t="shared" si="1671"/>
        <v/>
      </c>
      <c r="AH3525" s="65" t="str">
        <f t="shared" si="1695"/>
        <v>189112124</v>
      </c>
      <c r="AI3525" s="65">
        <v>18911212</v>
      </c>
      <c r="AJ3525" s="65" t="s">
        <v>5369</v>
      </c>
      <c r="AK3525" s="65">
        <v>4</v>
      </c>
      <c r="AL3525" s="65" t="s">
        <v>3252</v>
      </c>
      <c r="AN3525" s="65" t="str">
        <f t="shared" si="1707"/>
        <v/>
      </c>
    </row>
    <row r="3526" spans="1:40" ht="16.8" customHeight="1" x14ac:dyDescent="0.25">
      <c r="A3526" s="384" t="s">
        <v>5378</v>
      </c>
      <c r="B3526" s="342" t="s">
        <v>5</v>
      </c>
      <c r="C3526" s="342">
        <v>2</v>
      </c>
      <c r="D3526" s="349">
        <f t="shared" ref="D3526:D3527" si="1713">IF(C3526="", "", C3526)</f>
        <v>2</v>
      </c>
      <c r="E3526" s="211">
        <f t="shared" si="1712"/>
        <v>18960406</v>
      </c>
      <c r="F3526" s="262">
        <v>5</v>
      </c>
      <c r="R3526" s="112" t="str">
        <f>IF(D3526="","", CONCATENATE("Update games set ", B3526, "= ",D3526," where game_id=", E3526))</f>
        <v>Update games set F= 2 where game_id=18960406</v>
      </c>
      <c r="S3526" s="112" t="str">
        <f t="shared" si="1708"/>
        <v/>
      </c>
      <c r="T3526" s="112" t="str">
        <f t="shared" si="1709"/>
        <v/>
      </c>
      <c r="U3526" s="200" t="str">
        <f t="shared" si="1706"/>
        <v/>
      </c>
      <c r="V3526" s="112" t="str">
        <f t="shared" si="1710"/>
        <v/>
      </c>
      <c r="W3526" s="415" t="str">
        <f t="shared" si="1711"/>
        <v/>
      </c>
      <c r="Y3526" s="65" t="str">
        <f t="shared" si="1667"/>
        <v/>
      </c>
      <c r="Z3526" s="65" t="str">
        <f t="shared" si="1668"/>
        <v/>
      </c>
      <c r="AA3526" s="65" t="str">
        <f t="shared" si="1669"/>
        <v/>
      </c>
      <c r="AB3526" s="65" t="str">
        <f t="shared" si="1670"/>
        <v/>
      </c>
      <c r="AC3526" s="65" t="str">
        <f t="shared" si="1671"/>
        <v/>
      </c>
      <c r="AH3526" s="65" t="str">
        <f t="shared" si="1695"/>
        <v>189112125</v>
      </c>
      <c r="AI3526" s="65">
        <v>18911212</v>
      </c>
      <c r="AJ3526" s="65" t="s">
        <v>5369</v>
      </c>
      <c r="AK3526" s="65">
        <v>5</v>
      </c>
      <c r="AL3526" s="65" t="s">
        <v>3590</v>
      </c>
      <c r="AN3526" s="65" t="str">
        <f t="shared" si="1707"/>
        <v/>
      </c>
    </row>
    <row r="3527" spans="1:40" ht="16.8" customHeight="1" x14ac:dyDescent="0.25">
      <c r="A3527" s="384" t="s">
        <v>5378</v>
      </c>
      <c r="B3527" s="342" t="s">
        <v>0</v>
      </c>
      <c r="C3527" s="342">
        <v>0</v>
      </c>
      <c r="D3527" s="349">
        <f t="shared" si="1713"/>
        <v>0</v>
      </c>
      <c r="E3527" s="211">
        <f t="shared" si="1712"/>
        <v>18960406</v>
      </c>
      <c r="F3527" s="262">
        <v>6</v>
      </c>
      <c r="R3527" s="112" t="str">
        <f>IF(D3527="","", CONCATENATE("Update games set ", B3527, "= ",D3527," where game_id=", E3527))</f>
        <v>Update games set A= 0 where game_id=18960406</v>
      </c>
      <c r="S3527" s="112" t="str">
        <f t="shared" si="1708"/>
        <v/>
      </c>
      <c r="T3527" s="112" t="str">
        <f t="shared" si="1709"/>
        <v/>
      </c>
      <c r="U3527" s="200" t="str">
        <f t="shared" si="1706"/>
        <v/>
      </c>
      <c r="V3527" s="112" t="str">
        <f t="shared" si="1710"/>
        <v/>
      </c>
      <c r="W3527" s="415" t="str">
        <f t="shared" si="1711"/>
        <v/>
      </c>
      <c r="Y3527" s="65" t="str">
        <f t="shared" si="1667"/>
        <v/>
      </c>
      <c r="Z3527" s="65" t="str">
        <f t="shared" si="1668"/>
        <v/>
      </c>
      <c r="AA3527" s="65" t="str">
        <f t="shared" si="1669"/>
        <v/>
      </c>
      <c r="AB3527" s="65" t="str">
        <f t="shared" si="1670"/>
        <v/>
      </c>
      <c r="AC3527" s="65" t="str">
        <f t="shared" si="1671"/>
        <v/>
      </c>
      <c r="AH3527" s="65" t="str">
        <f t="shared" si="1695"/>
        <v>189112126</v>
      </c>
      <c r="AI3527" s="65">
        <v>18911212</v>
      </c>
      <c r="AJ3527" s="65" t="s">
        <v>5369</v>
      </c>
      <c r="AK3527" s="65">
        <v>6</v>
      </c>
      <c r="AL3527" s="65" t="s">
        <v>3468</v>
      </c>
      <c r="AN3527" s="65" t="str">
        <f t="shared" si="1707"/>
        <v/>
      </c>
    </row>
    <row r="3528" spans="1:40" ht="16.8" customHeight="1" x14ac:dyDescent="0.25">
      <c r="A3528" s="384" t="s">
        <v>5378</v>
      </c>
      <c r="B3528" s="342" t="s">
        <v>23</v>
      </c>
      <c r="D3528" s="334" t="str">
        <f t="shared" ref="D3528" si="1714">IF(C3528="",IF(D3526&gt;D3527,"'W'",IF(D3526=D3527,"'D'","'L'")),_xlfn.CONCAT("'",C3528,"'"))</f>
        <v>'W'</v>
      </c>
      <c r="E3528" s="211">
        <f t="shared" si="1712"/>
        <v>18960406</v>
      </c>
      <c r="F3528" s="262">
        <v>7</v>
      </c>
      <c r="R3528" s="112" t="str">
        <f>IF(D3528="","", CONCATENATE("Update games set ", B3528, "= ",D3528," where game_id=", E3528))</f>
        <v>Update games set Result= 'W' where game_id=18960406</v>
      </c>
      <c r="S3528" s="112" t="str">
        <f t="shared" si="1708"/>
        <v/>
      </c>
      <c r="T3528" s="112" t="str">
        <f t="shared" si="1709"/>
        <v/>
      </c>
      <c r="U3528" s="200" t="str">
        <f t="shared" si="1706"/>
        <v/>
      </c>
      <c r="V3528" s="112" t="str">
        <f t="shared" si="1710"/>
        <v/>
      </c>
      <c r="W3528" s="415" t="str">
        <f t="shared" si="1711"/>
        <v/>
      </c>
      <c r="Y3528" s="65" t="str">
        <f t="shared" si="1667"/>
        <v/>
      </c>
      <c r="Z3528" s="65" t="str">
        <f t="shared" si="1668"/>
        <v/>
      </c>
      <c r="AA3528" s="65" t="str">
        <f t="shared" si="1669"/>
        <v/>
      </c>
      <c r="AB3528" s="65" t="str">
        <f t="shared" si="1670"/>
        <v/>
      </c>
      <c r="AC3528" s="65" t="str">
        <f t="shared" si="1671"/>
        <v/>
      </c>
      <c r="AH3528" s="65" t="str">
        <f t="shared" si="1695"/>
        <v>189112127</v>
      </c>
      <c r="AI3528" s="65">
        <v>18911212</v>
      </c>
      <c r="AJ3528" s="65" t="s">
        <v>5369</v>
      </c>
      <c r="AK3528" s="65">
        <v>7</v>
      </c>
      <c r="AL3528" s="65" t="s">
        <v>3435</v>
      </c>
      <c r="AN3528" s="65" t="str">
        <f t="shared" si="1707"/>
        <v/>
      </c>
    </row>
    <row r="3529" spans="1:40" ht="16.8" customHeight="1" x14ac:dyDescent="0.25">
      <c r="A3529" s="384" t="s">
        <v>5378</v>
      </c>
      <c r="B3529" s="342" t="s">
        <v>768</v>
      </c>
      <c r="D3529" s="349" t="str">
        <f t="shared" ref="D3529:D3530" si="1715">IF(C3529="", "", C3529)</f>
        <v/>
      </c>
      <c r="E3529" s="211">
        <f t="shared" si="1712"/>
        <v>18960406</v>
      </c>
      <c r="F3529" s="262">
        <v>8</v>
      </c>
      <c r="R3529" s="112" t="str">
        <f>IF(D3529="","", CONCATENATE("Update games set ", B3529, "= ",D3529," where game_id=", E3529))</f>
        <v/>
      </c>
      <c r="S3529" s="112" t="str">
        <f t="shared" si="1708"/>
        <v/>
      </c>
      <c r="T3529" s="112" t="str">
        <f t="shared" si="1709"/>
        <v/>
      </c>
      <c r="U3529" s="200" t="str">
        <f t="shared" si="1706"/>
        <v/>
      </c>
      <c r="V3529" s="112" t="str">
        <f t="shared" si="1710"/>
        <v/>
      </c>
      <c r="W3529" s="415" t="str">
        <f t="shared" si="1711"/>
        <v/>
      </c>
      <c r="Y3529" s="65" t="str">
        <f t="shared" si="1667"/>
        <v/>
      </c>
      <c r="Z3529" s="65" t="str">
        <f t="shared" si="1668"/>
        <v/>
      </c>
      <c r="AA3529" s="65" t="str">
        <f t="shared" si="1669"/>
        <v/>
      </c>
      <c r="AB3529" s="65" t="str">
        <f t="shared" si="1670"/>
        <v/>
      </c>
      <c r="AC3529" s="65" t="str">
        <f t="shared" si="1671"/>
        <v/>
      </c>
      <c r="AH3529" s="65" t="str">
        <f t="shared" si="1695"/>
        <v>189112128</v>
      </c>
      <c r="AI3529" s="65">
        <v>18911212</v>
      </c>
      <c r="AJ3529" s="65" t="s">
        <v>5369</v>
      </c>
      <c r="AK3529" s="65">
        <v>8</v>
      </c>
      <c r="AL3529" s="65" t="s">
        <v>3653</v>
      </c>
      <c r="AN3529" s="65" t="str">
        <f t="shared" si="1707"/>
        <v/>
      </c>
    </row>
    <row r="3530" spans="1:40" ht="16.8" customHeight="1" x14ac:dyDescent="0.25">
      <c r="A3530" s="384" t="s">
        <v>5378</v>
      </c>
      <c r="B3530" s="342" t="s">
        <v>766</v>
      </c>
      <c r="D3530" s="349" t="str">
        <f t="shared" si="1715"/>
        <v/>
      </c>
      <c r="E3530" s="211">
        <f t="shared" si="1712"/>
        <v>18960406</v>
      </c>
      <c r="F3530" s="262">
        <v>9</v>
      </c>
      <c r="G3530" s="194"/>
      <c r="H3530" s="194"/>
      <c r="N3530" s="417"/>
      <c r="O3530" s="194"/>
      <c r="P3530" s="194"/>
      <c r="R3530" s="112" t="str">
        <f>IF(D3530="","", CONCATENATE("Update games set ", B3530, "= ",D3530," where game_id=", E3530))</f>
        <v/>
      </c>
      <c r="S3530" s="112" t="str">
        <f t="shared" si="1708"/>
        <v/>
      </c>
      <c r="T3530" s="112" t="str">
        <f t="shared" si="1709"/>
        <v/>
      </c>
      <c r="U3530" s="200" t="str">
        <f t="shared" si="1706"/>
        <v/>
      </c>
      <c r="V3530" s="112" t="str">
        <f t="shared" si="1710"/>
        <v/>
      </c>
      <c r="W3530" s="415" t="str">
        <f t="shared" si="1711"/>
        <v/>
      </c>
      <c r="Y3530" s="65" t="str">
        <f t="shared" si="1667"/>
        <v/>
      </c>
      <c r="Z3530" s="65" t="str">
        <f t="shared" si="1668"/>
        <v/>
      </c>
      <c r="AA3530" s="65" t="str">
        <f t="shared" si="1669"/>
        <v/>
      </c>
      <c r="AB3530" s="65" t="str">
        <f t="shared" si="1670"/>
        <v/>
      </c>
      <c r="AC3530" s="65" t="str">
        <f t="shared" si="1671"/>
        <v/>
      </c>
      <c r="AH3530" s="65" t="str">
        <f t="shared" si="1695"/>
        <v>189112129</v>
      </c>
      <c r="AI3530" s="65">
        <v>18911212</v>
      </c>
      <c r="AJ3530" s="65" t="s">
        <v>5369</v>
      </c>
      <c r="AK3530" s="65">
        <v>9</v>
      </c>
      <c r="AL3530" s="65" t="s">
        <v>2943</v>
      </c>
      <c r="AN3530" s="65" t="str">
        <f t="shared" si="1707"/>
        <v/>
      </c>
    </row>
    <row r="3531" spans="1:40" ht="16.8" customHeight="1" x14ac:dyDescent="0.25">
      <c r="A3531" s="384" t="s">
        <v>5378</v>
      </c>
      <c r="B3531" s="342" t="s">
        <v>753</v>
      </c>
      <c r="C3531" s="351"/>
      <c r="D3531" s="350" t="str">
        <f t="shared" ref="D3531" si="1716">IF(C3531="", "", CONCATENATE("'", C3531,"'"))</f>
        <v/>
      </c>
      <c r="E3531" s="211">
        <f t="shared" si="1712"/>
        <v>18960406</v>
      </c>
      <c r="F3531" s="262">
        <v>10</v>
      </c>
      <c r="G3531" s="194"/>
      <c r="N3531" s="417"/>
      <c r="O3531" s="194"/>
      <c r="P3531" s="194"/>
      <c r="R3531" s="112" t="str">
        <f>IF(D3531="","", CONCATENATE("Update games set ", B3531, "= ",D3531," where game_id=", E3531))</f>
        <v/>
      </c>
      <c r="S3531" s="112" t="str">
        <f t="shared" si="1708"/>
        <v/>
      </c>
      <c r="T3531" s="112" t="str">
        <f t="shared" si="1709"/>
        <v/>
      </c>
      <c r="U3531" s="200" t="str">
        <f t="shared" si="1706"/>
        <v/>
      </c>
      <c r="V3531" s="112" t="str">
        <f t="shared" si="1710"/>
        <v/>
      </c>
      <c r="W3531" s="415" t="str">
        <f t="shared" si="1711"/>
        <v/>
      </c>
      <c r="Y3531" s="65" t="str">
        <f t="shared" si="1667"/>
        <v/>
      </c>
      <c r="Z3531" s="65" t="str">
        <f t="shared" si="1668"/>
        <v/>
      </c>
      <c r="AA3531" s="65" t="str">
        <f t="shared" si="1669"/>
        <v/>
      </c>
      <c r="AB3531" s="65" t="str">
        <f t="shared" si="1670"/>
        <v/>
      </c>
      <c r="AC3531" s="65" t="str">
        <f t="shared" si="1671"/>
        <v/>
      </c>
      <c r="AH3531" s="65" t="str">
        <f t="shared" si="1695"/>
        <v>1891121210</v>
      </c>
      <c r="AI3531" s="65">
        <v>18911212</v>
      </c>
      <c r="AJ3531" s="65" t="s">
        <v>5369</v>
      </c>
      <c r="AK3531" s="65">
        <v>10</v>
      </c>
      <c r="AL3531" s="65" t="s">
        <v>3632</v>
      </c>
      <c r="AN3531" s="65" t="str">
        <f t="shared" si="1707"/>
        <v/>
      </c>
    </row>
    <row r="3532" spans="1:40" ht="16.8" customHeight="1" x14ac:dyDescent="0.25">
      <c r="A3532" s="384" t="s">
        <v>5378</v>
      </c>
      <c r="B3532" s="342" t="s">
        <v>746</v>
      </c>
      <c r="C3532" s="351" t="s">
        <v>5062</v>
      </c>
      <c r="D3532" s="334" t="str">
        <f>CONCATENATE("'", LEFT(E3532,4),"-",MID(E3532,5,2),"-", MID(E3532,7,2), " ", C3532,"'")</f>
        <v>'1896-04-06 15:00'</v>
      </c>
      <c r="E3532" s="211">
        <f t="shared" si="1712"/>
        <v>18960406</v>
      </c>
      <c r="F3532" s="262">
        <v>11</v>
      </c>
      <c r="R3532" s="112" t="str">
        <f>IF(D3532="","", CONCATENATE("Update games set ", B3532, "= ",D3532," where game_id=", E3532))</f>
        <v>Update games set Game_date= '1896-04-06 15:00' where game_id=18960406</v>
      </c>
      <c r="S3532" s="112" t="str">
        <f t="shared" si="1708"/>
        <v/>
      </c>
      <c r="T3532" s="112" t="str">
        <f t="shared" si="1709"/>
        <v/>
      </c>
      <c r="U3532" s="200" t="str">
        <f t="shared" si="1706"/>
        <v/>
      </c>
      <c r="V3532" s="112" t="str">
        <f t="shared" si="1710"/>
        <v/>
      </c>
      <c r="W3532" s="415" t="str">
        <f t="shared" si="1711"/>
        <v/>
      </c>
      <c r="Y3532" s="65" t="str">
        <f t="shared" si="1667"/>
        <v/>
      </c>
      <c r="Z3532" s="65" t="str">
        <f t="shared" si="1668"/>
        <v/>
      </c>
      <c r="AA3532" s="65" t="str">
        <f t="shared" si="1669"/>
        <v/>
      </c>
      <c r="AB3532" s="65" t="str">
        <f t="shared" si="1670"/>
        <v/>
      </c>
      <c r="AC3532" s="65" t="str">
        <f t="shared" si="1671"/>
        <v/>
      </c>
      <c r="AH3532" s="65" t="str">
        <f t="shared" si="1695"/>
        <v>1891121211</v>
      </c>
      <c r="AI3532" s="65">
        <v>18911212</v>
      </c>
      <c r="AJ3532" s="65" t="s">
        <v>5369</v>
      </c>
      <c r="AK3532" s="65">
        <v>11</v>
      </c>
      <c r="AL3532" s="65" t="s">
        <v>3314</v>
      </c>
      <c r="AN3532" s="65" t="str">
        <f t="shared" si="1707"/>
        <v/>
      </c>
    </row>
    <row r="3533" spans="1:40" ht="16.8" customHeight="1" x14ac:dyDescent="0.25">
      <c r="A3533" s="384" t="s">
        <v>5378</v>
      </c>
      <c r="B3533" s="342" t="s">
        <v>25</v>
      </c>
      <c r="D3533" s="350" t="str">
        <f t="shared" ref="D3533" si="1717">IF(C3533="", "", CONCATENATE("'", C3533,"'"))</f>
        <v/>
      </c>
      <c r="E3533" s="211">
        <f t="shared" si="1712"/>
        <v>18960406</v>
      </c>
      <c r="F3533" s="262">
        <v>12</v>
      </c>
      <c r="G3533" s="212"/>
      <c r="H3533" s="212"/>
      <c r="N3533" s="416"/>
      <c r="O3533" s="212"/>
      <c r="P3533" s="212"/>
      <c r="R3533" s="112" t="str">
        <f>IF(D3533="","", CONCATENATE("Update games set ", B3533, "= ",D3533," where game_id=", E3533))</f>
        <v/>
      </c>
      <c r="S3533" s="112" t="str">
        <f t="shared" si="1708"/>
        <v/>
      </c>
      <c r="T3533" s="112" t="str">
        <f t="shared" si="1709"/>
        <v/>
      </c>
      <c r="U3533" s="200" t="str">
        <f t="shared" si="1706"/>
        <v/>
      </c>
      <c r="V3533" s="112" t="str">
        <f t="shared" si="1710"/>
        <v/>
      </c>
      <c r="W3533" s="415" t="str">
        <f t="shared" si="1711"/>
        <v/>
      </c>
      <c r="Y3533" s="65" t="str">
        <f t="shared" si="1667"/>
        <v/>
      </c>
      <c r="Z3533" s="65" t="str">
        <f t="shared" si="1668"/>
        <v/>
      </c>
      <c r="AA3533" s="65" t="str">
        <f t="shared" si="1669"/>
        <v/>
      </c>
      <c r="AB3533" s="65" t="str">
        <f t="shared" si="1670"/>
        <v/>
      </c>
      <c r="AC3533" s="65" t="str">
        <f t="shared" si="1671"/>
        <v/>
      </c>
      <c r="AH3533" s="65" t="str">
        <f t="shared" si="1695"/>
        <v>1891121212</v>
      </c>
      <c r="AI3533" s="65">
        <v>18911212</v>
      </c>
      <c r="AJ3533" s="65" t="s">
        <v>5369</v>
      </c>
      <c r="AK3533" s="65">
        <v>12</v>
      </c>
      <c r="AL3533" s="65" t="s">
        <v>653</v>
      </c>
      <c r="AN3533" s="65" t="str">
        <f t="shared" si="1707"/>
        <v/>
      </c>
    </row>
    <row r="3534" spans="1:40" ht="16.8" customHeight="1" x14ac:dyDescent="0.25">
      <c r="A3534" s="384" t="s">
        <v>5378</v>
      </c>
      <c r="B3534" s="342" t="s">
        <v>475</v>
      </c>
      <c r="C3534" s="342">
        <v>15000</v>
      </c>
      <c r="D3534" s="349">
        <f t="shared" ref="D3534" si="1718">IF(C3534="", "", C3534)</f>
        <v>15000</v>
      </c>
      <c r="E3534" s="211">
        <f t="shared" si="1712"/>
        <v>18960406</v>
      </c>
      <c r="F3534" s="262">
        <v>13</v>
      </c>
      <c r="R3534" s="112" t="str">
        <f>IF(D3534="","", CONCATENATE("Update games set ", B3534, "= ",D3534," where game_id=", E3534))</f>
        <v>Update games set Att= 15000 where game_id=18960406</v>
      </c>
      <c r="S3534" s="112" t="str">
        <f t="shared" si="1708"/>
        <v/>
      </c>
      <c r="T3534" s="112" t="str">
        <f t="shared" si="1709"/>
        <v/>
      </c>
      <c r="U3534" s="200" t="str">
        <f t="shared" si="1706"/>
        <v/>
      </c>
      <c r="V3534" s="112" t="str">
        <f t="shared" si="1710"/>
        <v/>
      </c>
      <c r="W3534" s="415" t="str">
        <f t="shared" si="1711"/>
        <v/>
      </c>
      <c r="Y3534" s="65" t="str">
        <f t="shared" ref="Y3534:Y3597" si="1719">IF(I3534="","",CONCATENATE("update goals set scorer_name = '",SUBSTITUTE(J3534, "'", "''"),"'"))</f>
        <v/>
      </c>
      <c r="Z3534" s="65" t="str">
        <f t="shared" ref="Z3534:Z3597" si="1720">IF(K3534="", "", CONCATENATE(", goal_min = ", K3534))</f>
        <v/>
      </c>
      <c r="AA3534" s="65" t="str">
        <f t="shared" ref="AA3534:AA3597" si="1721">IF(L3534="", "", CONCATENATE(", Pen = '", UPPER(L3534), "'"))</f>
        <v/>
      </c>
      <c r="AB3534" s="65" t="str">
        <f t="shared" ref="AB3534:AB3597" si="1722">IF(M3534="", "", CONCATENATE(", OG = '", UPPER(M3534), "'"))</f>
        <v/>
      </c>
      <c r="AC3534" s="65" t="str">
        <f t="shared" ref="AC3534:AC3597" si="1723">IF(I3534="", "", CONCATENATE(" where game_id = ", E3534, " and goal_order = ", I3534))</f>
        <v/>
      </c>
      <c r="AH3534" s="65" t="str">
        <f t="shared" si="1695"/>
        <v>1891121213</v>
      </c>
      <c r="AI3534" s="65">
        <v>18911212</v>
      </c>
      <c r="AJ3534" s="65" t="s">
        <v>5369</v>
      </c>
      <c r="AK3534" s="65">
        <v>13</v>
      </c>
      <c r="AL3534" s="65" t="s">
        <v>653</v>
      </c>
      <c r="AN3534" s="65" t="str">
        <f t="shared" si="1707"/>
        <v/>
      </c>
    </row>
    <row r="3535" spans="1:40" ht="16.8" customHeight="1" x14ac:dyDescent="0.25">
      <c r="A3535" s="384" t="s">
        <v>5378</v>
      </c>
      <c r="B3535" s="342" t="s">
        <v>20</v>
      </c>
      <c r="C3535" s="342" t="s">
        <v>66</v>
      </c>
      <c r="D3535" s="350" t="str">
        <f t="shared" ref="D3535:D3536" si="1724">IF(C3535="", "", CONCATENATE("'", C3535,"'"))</f>
        <v>'Crystal Palace'</v>
      </c>
      <c r="E3535" s="211">
        <f t="shared" si="1712"/>
        <v>18960406</v>
      </c>
      <c r="F3535" s="262">
        <v>14</v>
      </c>
      <c r="R3535" s="112" t="str">
        <f>IF(D3535="","", CONCATENATE("Update games set ", B3535, "= ",D3535," where game_id=", E3535))</f>
        <v>Update games set Ground= 'Crystal Palace' where game_id=18960406</v>
      </c>
      <c r="S3535" s="112" t="str">
        <f t="shared" si="1708"/>
        <v/>
      </c>
      <c r="T3535" s="112" t="str">
        <f t="shared" si="1709"/>
        <v/>
      </c>
      <c r="U3535" s="200" t="str">
        <f t="shared" si="1706"/>
        <v/>
      </c>
      <c r="V3535" s="112" t="str">
        <f t="shared" si="1710"/>
        <v/>
      </c>
      <c r="W3535" s="415" t="str">
        <f t="shared" si="1711"/>
        <v/>
      </c>
      <c r="Y3535" s="65" t="str">
        <f t="shared" si="1719"/>
        <v/>
      </c>
      <c r="Z3535" s="65" t="str">
        <f t="shared" si="1720"/>
        <v/>
      </c>
      <c r="AA3535" s="65" t="str">
        <f t="shared" si="1721"/>
        <v/>
      </c>
      <c r="AB3535" s="65" t="str">
        <f t="shared" si="1722"/>
        <v/>
      </c>
      <c r="AC3535" s="65" t="str">
        <f t="shared" si="1723"/>
        <v/>
      </c>
      <c r="AH3535" s="65" t="str">
        <f t="shared" si="1695"/>
        <v>1891121214</v>
      </c>
      <c r="AI3535" s="65">
        <v>18911212</v>
      </c>
      <c r="AJ3535" s="65" t="s">
        <v>5369</v>
      </c>
      <c r="AK3535" s="65">
        <v>14</v>
      </c>
      <c r="AL3535" s="65" t="s">
        <v>653</v>
      </c>
      <c r="AN3535" s="65" t="str">
        <f t="shared" si="1707"/>
        <v/>
      </c>
    </row>
    <row r="3536" spans="1:40" ht="16.8" customHeight="1" x14ac:dyDescent="0.25">
      <c r="A3536" s="384" t="s">
        <v>5378</v>
      </c>
      <c r="B3536" s="342" t="s">
        <v>4882</v>
      </c>
      <c r="C3536" s="342" t="str">
        <f>IF(C3535="", "", C3535)</f>
        <v>Crystal Palace</v>
      </c>
      <c r="D3536" s="350" t="str">
        <f t="shared" si="1724"/>
        <v>'Crystal Palace'</v>
      </c>
      <c r="E3536" s="211">
        <f t="shared" si="1712"/>
        <v>18960406</v>
      </c>
      <c r="F3536" s="262">
        <v>15</v>
      </c>
      <c r="R3536" s="112" t="str">
        <f>IF(D3536="","", CONCATENATE("Update games set ", B3536, "= ",D3536," where game_id=", E3536))</f>
        <v>Update games set Ground_parent= 'Crystal Palace' where game_id=18960406</v>
      </c>
      <c r="S3536" s="112" t="str">
        <f t="shared" si="1708"/>
        <v/>
      </c>
      <c r="T3536" s="112" t="str">
        <f t="shared" si="1709"/>
        <v/>
      </c>
      <c r="U3536" s="200" t="str">
        <f t="shared" si="1706"/>
        <v/>
      </c>
      <c r="V3536" s="112" t="str">
        <f t="shared" si="1710"/>
        <v/>
      </c>
      <c r="W3536" s="415" t="str">
        <f t="shared" si="1711"/>
        <v/>
      </c>
      <c r="Y3536" s="65" t="str">
        <f t="shared" si="1719"/>
        <v/>
      </c>
      <c r="Z3536" s="65" t="str">
        <f t="shared" si="1720"/>
        <v/>
      </c>
      <c r="AA3536" s="65" t="str">
        <f t="shared" si="1721"/>
        <v/>
      </c>
      <c r="AB3536" s="65" t="str">
        <f t="shared" si="1722"/>
        <v/>
      </c>
      <c r="AC3536" s="65" t="str">
        <f t="shared" si="1723"/>
        <v/>
      </c>
      <c r="AH3536" s="65" t="str">
        <f t="shared" si="1695"/>
        <v>1891121215</v>
      </c>
      <c r="AI3536" s="65">
        <v>18911212</v>
      </c>
      <c r="AJ3536" s="65" t="s">
        <v>5369</v>
      </c>
      <c r="AK3536" s="65">
        <v>15</v>
      </c>
      <c r="AL3536" s="65" t="s">
        <v>653</v>
      </c>
      <c r="AN3536" s="65" t="str">
        <f t="shared" si="1707"/>
        <v/>
      </c>
    </row>
    <row r="3537" spans="1:40" s="126" customFormat="1" ht="16.8" customHeight="1" thickBot="1" x14ac:dyDescent="0.3">
      <c r="A3537" s="384" t="s">
        <v>5378</v>
      </c>
      <c r="B3537" s="116" t="s">
        <v>115</v>
      </c>
      <c r="C3537" s="352"/>
      <c r="D3537" s="370" t="str">
        <f t="shared" ref="D3537" si="1725">IF(MID(E3537,5,2)*1&gt;6,_xlfn.CONCAT("'",LEFT(E3537,4),"-",MID(E3537,3,2)+1,"'"),_xlfn.CONCAT("'",LEFT(E3537,4)-1,"-",MID(E3537,3,2),"'"))</f>
        <v>'1895-96'</v>
      </c>
      <c r="E3537" s="214">
        <f t="shared" si="1712"/>
        <v>18960406</v>
      </c>
      <c r="F3537" s="266">
        <v>16</v>
      </c>
      <c r="G3537" s="343"/>
      <c r="H3537" s="343"/>
      <c r="I3537" s="267"/>
      <c r="J3537" s="214"/>
      <c r="K3537" s="266"/>
      <c r="L3537" s="266"/>
      <c r="M3537" s="266"/>
      <c r="N3537" s="419"/>
      <c r="O3537" s="343"/>
      <c r="P3537" s="343"/>
      <c r="Q3537" s="346"/>
      <c r="R3537" s="112" t="str">
        <f>IF(D3537="","", CONCATENATE("Update games set ", B3537, "= ",D3537," where game_id=", E3537))</f>
        <v>Update games set Season= '1895-96' where game_id=18960406</v>
      </c>
      <c r="S3537" s="112" t="str">
        <f t="shared" si="1708"/>
        <v/>
      </c>
      <c r="T3537" s="112" t="str">
        <f t="shared" si="1709"/>
        <v/>
      </c>
      <c r="U3537" s="200" t="str">
        <f t="shared" si="1706"/>
        <v/>
      </c>
      <c r="V3537" s="112" t="str">
        <f t="shared" si="1710"/>
        <v/>
      </c>
      <c r="W3537" s="415" t="str">
        <f t="shared" si="1711"/>
        <v/>
      </c>
      <c r="X3537" s="240"/>
      <c r="Y3537" s="65" t="str">
        <f t="shared" si="1719"/>
        <v/>
      </c>
      <c r="Z3537" s="65" t="str">
        <f t="shared" si="1720"/>
        <v/>
      </c>
      <c r="AA3537" s="65" t="str">
        <f t="shared" si="1721"/>
        <v/>
      </c>
      <c r="AB3537" s="65" t="str">
        <f t="shared" si="1722"/>
        <v/>
      </c>
      <c r="AC3537" s="65" t="str">
        <f t="shared" si="1723"/>
        <v/>
      </c>
      <c r="AH3537" s="65" t="str">
        <f t="shared" si="1695"/>
        <v>1891121216</v>
      </c>
      <c r="AI3537" s="126">
        <v>18911212</v>
      </c>
      <c r="AJ3537" s="126" t="s">
        <v>5369</v>
      </c>
      <c r="AK3537" s="126">
        <v>16</v>
      </c>
      <c r="AL3537" s="126" t="s">
        <v>653</v>
      </c>
      <c r="AN3537" s="65" t="str">
        <f t="shared" si="1707"/>
        <v/>
      </c>
    </row>
    <row r="3538" spans="1:40" ht="15" thickTop="1" x14ac:dyDescent="0.25">
      <c r="A3538" s="384" t="s">
        <v>5378</v>
      </c>
      <c r="B3538" s="341" t="s">
        <v>22</v>
      </c>
      <c r="C3538" s="341" t="s">
        <v>5412</v>
      </c>
      <c r="D3538" s="341" t="str">
        <f t="shared" ref="D3538:D3541" si="1726">IF(C3538="", "", CONCATENATE("'", C3538,"'"))</f>
        <v>'St. Bernards'</v>
      </c>
      <c r="E3538" s="211">
        <v>18960411</v>
      </c>
      <c r="F3538" s="262">
        <v>1</v>
      </c>
      <c r="H3538" s="212"/>
      <c r="R3538" s="112" t="str">
        <f>IF(D3538="","", CONCATENATE("Update games set ", B3538, "= ",D3538," where game_id=", E3538))</f>
        <v>Update games set Opponent= 'St. Bernards' where game_id=18960411</v>
      </c>
      <c r="S3538" s="112" t="str">
        <f t="shared" si="1708"/>
        <v/>
      </c>
      <c r="T3538" s="112" t="str">
        <f t="shared" si="1709"/>
        <v/>
      </c>
      <c r="U3538" s="200" t="str">
        <f t="shared" si="1706"/>
        <v/>
      </c>
      <c r="V3538" s="112" t="str">
        <f t="shared" si="1710"/>
        <v/>
      </c>
      <c r="W3538" s="415" t="str">
        <f t="shared" si="1711"/>
        <v/>
      </c>
      <c r="Y3538" s="65" t="str">
        <f t="shared" si="1719"/>
        <v/>
      </c>
      <c r="Z3538" s="65" t="str">
        <f t="shared" si="1720"/>
        <v/>
      </c>
      <c r="AA3538" s="65" t="str">
        <f t="shared" si="1721"/>
        <v/>
      </c>
      <c r="AB3538" s="65" t="str">
        <f t="shared" si="1722"/>
        <v/>
      </c>
      <c r="AC3538" s="65" t="str">
        <f t="shared" si="1723"/>
        <v/>
      </c>
      <c r="AH3538" s="65" t="str">
        <f t="shared" si="1695"/>
        <v>189112121</v>
      </c>
      <c r="AI3538" s="65">
        <v>18911212</v>
      </c>
      <c r="AJ3538" s="65" t="s">
        <v>5369</v>
      </c>
      <c r="AK3538" s="65">
        <v>1</v>
      </c>
      <c r="AL3538" s="65" t="s">
        <v>2039</v>
      </c>
      <c r="AN3538" s="65" t="str">
        <f t="shared" si="1707"/>
        <v>update games set source = 'The Nottingham Forest Football Scrapbook' where game_id = 18960411</v>
      </c>
    </row>
    <row r="3539" spans="1:40" ht="16.8" customHeight="1" x14ac:dyDescent="0.25">
      <c r="A3539" s="384" t="s">
        <v>5378</v>
      </c>
      <c r="B3539" s="342" t="s">
        <v>4979</v>
      </c>
      <c r="C3539" s="342" t="str">
        <f>IF(C3538="", "", C3538)</f>
        <v>St. Bernards</v>
      </c>
      <c r="D3539" s="350" t="str">
        <f t="shared" si="1726"/>
        <v>'St. Bernards'</v>
      </c>
      <c r="E3539" s="211">
        <f>E3538</f>
        <v>18960411</v>
      </c>
      <c r="F3539" s="262">
        <v>2</v>
      </c>
      <c r="R3539" s="112" t="str">
        <f>IF(D3539="","", CONCATENATE("Update games set ", B3539, "= ",D3539," where game_id=", E3539))</f>
        <v>Update games set Opp_parent= 'St. Bernards' where game_id=18960411</v>
      </c>
      <c r="S3539" s="112" t="str">
        <f t="shared" si="1708"/>
        <v/>
      </c>
      <c r="T3539" s="112" t="str">
        <f t="shared" si="1709"/>
        <v/>
      </c>
      <c r="U3539" s="200" t="str">
        <f t="shared" si="1706"/>
        <v/>
      </c>
      <c r="V3539" s="112" t="str">
        <f t="shared" si="1710"/>
        <v/>
      </c>
      <c r="W3539" s="415" t="str">
        <f t="shared" si="1711"/>
        <v/>
      </c>
      <c r="Y3539" s="65" t="str">
        <f t="shared" si="1719"/>
        <v/>
      </c>
      <c r="Z3539" s="65" t="str">
        <f t="shared" si="1720"/>
        <v/>
      </c>
      <c r="AA3539" s="65" t="str">
        <f t="shared" si="1721"/>
        <v/>
      </c>
      <c r="AB3539" s="65" t="str">
        <f t="shared" si="1722"/>
        <v/>
      </c>
      <c r="AC3539" s="65" t="str">
        <f t="shared" si="1723"/>
        <v/>
      </c>
      <c r="AH3539" s="65" t="str">
        <f t="shared" si="1695"/>
        <v>189112122</v>
      </c>
      <c r="AI3539" s="65">
        <v>18911212</v>
      </c>
      <c r="AJ3539" s="65" t="s">
        <v>5369</v>
      </c>
      <c r="AK3539" s="65">
        <v>2</v>
      </c>
      <c r="AL3539" s="65" t="s">
        <v>3572</v>
      </c>
      <c r="AN3539" s="65" t="str">
        <f t="shared" si="1707"/>
        <v/>
      </c>
    </row>
    <row r="3540" spans="1:40" ht="16.8" customHeight="1" x14ac:dyDescent="0.25">
      <c r="A3540" s="384" t="s">
        <v>5378</v>
      </c>
      <c r="B3540" s="342" t="s">
        <v>2653</v>
      </c>
      <c r="C3540" s="342" t="s">
        <v>663</v>
      </c>
      <c r="D3540" s="350" t="str">
        <f t="shared" si="1726"/>
        <v>'Friendly'</v>
      </c>
      <c r="E3540" s="211">
        <f t="shared" ref="E3540:E3553" si="1727">E3539</f>
        <v>18960411</v>
      </c>
      <c r="F3540" s="262">
        <v>3</v>
      </c>
      <c r="R3540" s="112" t="str">
        <f>IF(D3540="","", CONCATENATE("Update games set ", B3540, "= ",D3540," where game_id=", E3540))</f>
        <v>Update games set Game_type= 'Friendly' where game_id=18960411</v>
      </c>
      <c r="S3540" s="112" t="str">
        <f t="shared" si="1708"/>
        <v/>
      </c>
      <c r="T3540" s="112" t="str">
        <f t="shared" si="1709"/>
        <v/>
      </c>
      <c r="U3540" s="200" t="str">
        <f t="shared" si="1706"/>
        <v/>
      </c>
      <c r="V3540" s="112" t="str">
        <f t="shared" si="1710"/>
        <v/>
      </c>
      <c r="W3540" s="415" t="str">
        <f t="shared" si="1711"/>
        <v/>
      </c>
      <c r="Y3540" s="65" t="str">
        <f t="shared" si="1719"/>
        <v/>
      </c>
      <c r="Z3540" s="65" t="str">
        <f t="shared" si="1720"/>
        <v/>
      </c>
      <c r="AA3540" s="65" t="str">
        <f t="shared" si="1721"/>
        <v/>
      </c>
      <c r="AB3540" s="65" t="str">
        <f t="shared" si="1722"/>
        <v/>
      </c>
      <c r="AC3540" s="65" t="str">
        <f t="shared" si="1723"/>
        <v/>
      </c>
      <c r="AH3540" s="65" t="str">
        <f t="shared" si="1695"/>
        <v>189112123</v>
      </c>
      <c r="AI3540" s="65">
        <v>18911212</v>
      </c>
      <c r="AJ3540" s="65" t="s">
        <v>5369</v>
      </c>
      <c r="AK3540" s="65">
        <v>3</v>
      </c>
      <c r="AL3540" s="65" t="s">
        <v>3596</v>
      </c>
      <c r="AN3540" s="65" t="str">
        <f t="shared" si="1707"/>
        <v/>
      </c>
    </row>
    <row r="3541" spans="1:40" ht="16.8" customHeight="1" x14ac:dyDescent="0.25">
      <c r="A3541" s="384" t="s">
        <v>5378</v>
      </c>
      <c r="B3541" s="342" t="s">
        <v>4978</v>
      </c>
      <c r="C3541" s="342" t="s">
        <v>0</v>
      </c>
      <c r="D3541" s="350" t="str">
        <f t="shared" si="1726"/>
        <v>'A'</v>
      </c>
      <c r="E3541" s="211">
        <f t="shared" si="1727"/>
        <v>18960411</v>
      </c>
      <c r="F3541" s="262">
        <v>4</v>
      </c>
      <c r="R3541" s="112" t="str">
        <f>IF(D3541="","", CONCATENATE("Update games set ", B3541, "= ",D3541," where game_id=", E3541))</f>
        <v>Update games set HAN= 'A' where game_id=18960411</v>
      </c>
      <c r="S3541" s="112" t="str">
        <f t="shared" si="1708"/>
        <v/>
      </c>
      <c r="T3541" s="112" t="str">
        <f t="shared" si="1709"/>
        <v/>
      </c>
      <c r="U3541" s="200" t="str">
        <f t="shared" si="1706"/>
        <v/>
      </c>
      <c r="V3541" s="112" t="str">
        <f t="shared" si="1710"/>
        <v/>
      </c>
      <c r="W3541" s="415" t="str">
        <f t="shared" si="1711"/>
        <v/>
      </c>
      <c r="Y3541" s="65" t="str">
        <f t="shared" si="1719"/>
        <v/>
      </c>
      <c r="Z3541" s="65" t="str">
        <f t="shared" si="1720"/>
        <v/>
      </c>
      <c r="AA3541" s="65" t="str">
        <f t="shared" si="1721"/>
        <v/>
      </c>
      <c r="AB3541" s="65" t="str">
        <f t="shared" si="1722"/>
        <v/>
      </c>
      <c r="AC3541" s="65" t="str">
        <f t="shared" si="1723"/>
        <v/>
      </c>
      <c r="AH3541" s="65" t="str">
        <f t="shared" si="1695"/>
        <v>189112124</v>
      </c>
      <c r="AI3541" s="65">
        <v>18911212</v>
      </c>
      <c r="AJ3541" s="65" t="s">
        <v>5369</v>
      </c>
      <c r="AK3541" s="65">
        <v>4</v>
      </c>
      <c r="AL3541" s="65" t="s">
        <v>3252</v>
      </c>
      <c r="AN3541" s="65" t="str">
        <f t="shared" si="1707"/>
        <v/>
      </c>
    </row>
    <row r="3542" spans="1:40" ht="16.8" customHeight="1" x14ac:dyDescent="0.25">
      <c r="A3542" s="384" t="s">
        <v>5378</v>
      </c>
      <c r="B3542" s="342" t="s">
        <v>5</v>
      </c>
      <c r="C3542" s="342">
        <v>2</v>
      </c>
      <c r="D3542" s="349">
        <f t="shared" ref="D3542:D3543" si="1728">IF(C3542="", "", C3542)</f>
        <v>2</v>
      </c>
      <c r="E3542" s="211">
        <f t="shared" si="1727"/>
        <v>18960411</v>
      </c>
      <c r="F3542" s="262">
        <v>5</v>
      </c>
      <c r="R3542" s="112" t="str">
        <f>IF(D3542="","", CONCATENATE("Update games set ", B3542, "= ",D3542," where game_id=", E3542))</f>
        <v>Update games set F= 2 where game_id=18960411</v>
      </c>
      <c r="S3542" s="112" t="str">
        <f t="shared" si="1708"/>
        <v/>
      </c>
      <c r="T3542" s="112" t="str">
        <f t="shared" si="1709"/>
        <v/>
      </c>
      <c r="U3542" s="200" t="str">
        <f t="shared" si="1706"/>
        <v/>
      </c>
      <c r="V3542" s="112" t="str">
        <f t="shared" si="1710"/>
        <v/>
      </c>
      <c r="W3542" s="415" t="str">
        <f t="shared" si="1711"/>
        <v/>
      </c>
      <c r="Y3542" s="65" t="str">
        <f t="shared" si="1719"/>
        <v/>
      </c>
      <c r="Z3542" s="65" t="str">
        <f t="shared" si="1720"/>
        <v/>
      </c>
      <c r="AA3542" s="65" t="str">
        <f t="shared" si="1721"/>
        <v/>
      </c>
      <c r="AB3542" s="65" t="str">
        <f t="shared" si="1722"/>
        <v/>
      </c>
      <c r="AC3542" s="65" t="str">
        <f t="shared" si="1723"/>
        <v/>
      </c>
      <c r="AH3542" s="65" t="str">
        <f t="shared" si="1695"/>
        <v>189112125</v>
      </c>
      <c r="AI3542" s="65">
        <v>18911212</v>
      </c>
      <c r="AJ3542" s="65" t="s">
        <v>5369</v>
      </c>
      <c r="AK3542" s="65">
        <v>5</v>
      </c>
      <c r="AL3542" s="65" t="s">
        <v>3590</v>
      </c>
      <c r="AN3542" s="65" t="str">
        <f t="shared" si="1707"/>
        <v/>
      </c>
    </row>
    <row r="3543" spans="1:40" ht="16.8" customHeight="1" x14ac:dyDescent="0.25">
      <c r="A3543" s="384" t="s">
        <v>5378</v>
      </c>
      <c r="B3543" s="342" t="s">
        <v>0</v>
      </c>
      <c r="C3543" s="342">
        <v>2</v>
      </c>
      <c r="D3543" s="349">
        <f t="shared" si="1728"/>
        <v>2</v>
      </c>
      <c r="E3543" s="211">
        <f t="shared" si="1727"/>
        <v>18960411</v>
      </c>
      <c r="F3543" s="262">
        <v>6</v>
      </c>
      <c r="R3543" s="112" t="str">
        <f>IF(D3543="","", CONCATENATE("Update games set ", B3543, "= ",D3543," where game_id=", E3543))</f>
        <v>Update games set A= 2 where game_id=18960411</v>
      </c>
      <c r="S3543" s="112" t="str">
        <f t="shared" si="1708"/>
        <v/>
      </c>
      <c r="T3543" s="112" t="str">
        <f t="shared" si="1709"/>
        <v/>
      </c>
      <c r="U3543" s="200" t="str">
        <f t="shared" si="1706"/>
        <v/>
      </c>
      <c r="V3543" s="112" t="str">
        <f t="shared" si="1710"/>
        <v/>
      </c>
      <c r="W3543" s="415" t="str">
        <f t="shared" si="1711"/>
        <v/>
      </c>
      <c r="Y3543" s="65" t="str">
        <f t="shared" si="1719"/>
        <v/>
      </c>
      <c r="Z3543" s="65" t="str">
        <f t="shared" si="1720"/>
        <v/>
      </c>
      <c r="AA3543" s="65" t="str">
        <f t="shared" si="1721"/>
        <v/>
      </c>
      <c r="AB3543" s="65" t="str">
        <f t="shared" si="1722"/>
        <v/>
      </c>
      <c r="AC3543" s="65" t="str">
        <f t="shared" si="1723"/>
        <v/>
      </c>
      <c r="AH3543" s="65" t="str">
        <f t="shared" si="1695"/>
        <v>189112126</v>
      </c>
      <c r="AI3543" s="65">
        <v>18911212</v>
      </c>
      <c r="AJ3543" s="65" t="s">
        <v>5369</v>
      </c>
      <c r="AK3543" s="65">
        <v>6</v>
      </c>
      <c r="AL3543" s="65" t="s">
        <v>3468</v>
      </c>
      <c r="AN3543" s="65" t="str">
        <f t="shared" si="1707"/>
        <v/>
      </c>
    </row>
    <row r="3544" spans="1:40" ht="16.8" customHeight="1" x14ac:dyDescent="0.25">
      <c r="A3544" s="384" t="s">
        <v>5378</v>
      </c>
      <c r="B3544" s="342" t="s">
        <v>23</v>
      </c>
      <c r="D3544" s="334" t="str">
        <f t="shared" ref="D3544" si="1729">IF(C3544="",IF(D3542&gt;D3543,"'W'",IF(D3542=D3543,"'D'","'L'")),_xlfn.CONCAT("'",C3544,"'"))</f>
        <v>'D'</v>
      </c>
      <c r="E3544" s="211">
        <f t="shared" si="1727"/>
        <v>18960411</v>
      </c>
      <c r="F3544" s="262">
        <v>7</v>
      </c>
      <c r="R3544" s="112" t="str">
        <f>IF(D3544="","", CONCATENATE("Update games set ", B3544, "= ",D3544," where game_id=", E3544))</f>
        <v>Update games set Result= 'D' where game_id=18960411</v>
      </c>
      <c r="S3544" s="112" t="str">
        <f t="shared" si="1708"/>
        <v/>
      </c>
      <c r="T3544" s="112" t="str">
        <f t="shared" si="1709"/>
        <v/>
      </c>
      <c r="U3544" s="200" t="str">
        <f t="shared" si="1706"/>
        <v/>
      </c>
      <c r="V3544" s="112" t="str">
        <f t="shared" si="1710"/>
        <v/>
      </c>
      <c r="W3544" s="415" t="str">
        <f t="shared" si="1711"/>
        <v/>
      </c>
      <c r="Y3544" s="65" t="str">
        <f t="shared" si="1719"/>
        <v/>
      </c>
      <c r="Z3544" s="65" t="str">
        <f t="shared" si="1720"/>
        <v/>
      </c>
      <c r="AA3544" s="65" t="str">
        <f t="shared" si="1721"/>
        <v/>
      </c>
      <c r="AB3544" s="65" t="str">
        <f t="shared" si="1722"/>
        <v/>
      </c>
      <c r="AC3544" s="65" t="str">
        <f t="shared" si="1723"/>
        <v/>
      </c>
      <c r="AH3544" s="65" t="str">
        <f t="shared" si="1695"/>
        <v>189112127</v>
      </c>
      <c r="AI3544" s="65">
        <v>18911212</v>
      </c>
      <c r="AJ3544" s="65" t="s">
        <v>5369</v>
      </c>
      <c r="AK3544" s="65">
        <v>7</v>
      </c>
      <c r="AL3544" s="65" t="s">
        <v>3435</v>
      </c>
      <c r="AN3544" s="65" t="str">
        <f t="shared" si="1707"/>
        <v/>
      </c>
    </row>
    <row r="3545" spans="1:40" ht="16.8" customHeight="1" x14ac:dyDescent="0.25">
      <c r="A3545" s="384" t="s">
        <v>5378</v>
      </c>
      <c r="B3545" s="342" t="s">
        <v>768</v>
      </c>
      <c r="D3545" s="349" t="str">
        <f t="shared" ref="D3545:D3546" si="1730">IF(C3545="", "", C3545)</f>
        <v/>
      </c>
      <c r="E3545" s="211">
        <f t="shared" si="1727"/>
        <v>18960411</v>
      </c>
      <c r="F3545" s="262">
        <v>8</v>
      </c>
      <c r="R3545" s="112" t="str">
        <f>IF(D3545="","", CONCATENATE("Update games set ", B3545, "= ",D3545," where game_id=", E3545))</f>
        <v/>
      </c>
      <c r="S3545" s="112" t="str">
        <f t="shared" si="1708"/>
        <v/>
      </c>
      <c r="T3545" s="112" t="str">
        <f t="shared" si="1709"/>
        <v/>
      </c>
      <c r="U3545" s="200" t="str">
        <f t="shared" si="1706"/>
        <v/>
      </c>
      <c r="V3545" s="112" t="str">
        <f t="shared" si="1710"/>
        <v/>
      </c>
      <c r="W3545" s="415" t="str">
        <f t="shared" si="1711"/>
        <v/>
      </c>
      <c r="Y3545" s="65" t="str">
        <f t="shared" si="1719"/>
        <v/>
      </c>
      <c r="Z3545" s="65" t="str">
        <f t="shared" si="1720"/>
        <v/>
      </c>
      <c r="AA3545" s="65" t="str">
        <f t="shared" si="1721"/>
        <v/>
      </c>
      <c r="AB3545" s="65" t="str">
        <f t="shared" si="1722"/>
        <v/>
      </c>
      <c r="AC3545" s="65" t="str">
        <f t="shared" si="1723"/>
        <v/>
      </c>
      <c r="AH3545" s="65" t="str">
        <f t="shared" si="1695"/>
        <v>189112128</v>
      </c>
      <c r="AI3545" s="65">
        <v>18911212</v>
      </c>
      <c r="AJ3545" s="65" t="s">
        <v>5369</v>
      </c>
      <c r="AK3545" s="65">
        <v>8</v>
      </c>
      <c r="AL3545" s="65" t="s">
        <v>3653</v>
      </c>
      <c r="AN3545" s="65" t="str">
        <f t="shared" si="1707"/>
        <v/>
      </c>
    </row>
    <row r="3546" spans="1:40" ht="16.8" customHeight="1" x14ac:dyDescent="0.25">
      <c r="A3546" s="384" t="s">
        <v>5378</v>
      </c>
      <c r="B3546" s="342" t="s">
        <v>766</v>
      </c>
      <c r="D3546" s="349" t="str">
        <f t="shared" si="1730"/>
        <v/>
      </c>
      <c r="E3546" s="211">
        <f t="shared" si="1727"/>
        <v>18960411</v>
      </c>
      <c r="F3546" s="262">
        <v>9</v>
      </c>
      <c r="G3546" s="194"/>
      <c r="H3546" s="194"/>
      <c r="N3546" s="417"/>
      <c r="O3546" s="194"/>
      <c r="P3546" s="194"/>
      <c r="R3546" s="112" t="str">
        <f>IF(D3546="","", CONCATENATE("Update games set ", B3546, "= ",D3546," where game_id=", E3546))</f>
        <v/>
      </c>
      <c r="S3546" s="112" t="str">
        <f t="shared" si="1708"/>
        <v/>
      </c>
      <c r="T3546" s="112" t="str">
        <f t="shared" si="1709"/>
        <v/>
      </c>
      <c r="U3546" s="200" t="str">
        <f t="shared" si="1706"/>
        <v/>
      </c>
      <c r="V3546" s="112" t="str">
        <f t="shared" si="1710"/>
        <v/>
      </c>
      <c r="W3546" s="415" t="str">
        <f t="shared" si="1711"/>
        <v/>
      </c>
      <c r="Y3546" s="65" t="str">
        <f t="shared" si="1719"/>
        <v/>
      </c>
      <c r="Z3546" s="65" t="str">
        <f t="shared" si="1720"/>
        <v/>
      </c>
      <c r="AA3546" s="65" t="str">
        <f t="shared" si="1721"/>
        <v/>
      </c>
      <c r="AB3546" s="65" t="str">
        <f t="shared" si="1722"/>
        <v/>
      </c>
      <c r="AC3546" s="65" t="str">
        <f t="shared" si="1723"/>
        <v/>
      </c>
      <c r="AH3546" s="65" t="str">
        <f t="shared" si="1695"/>
        <v>189112129</v>
      </c>
      <c r="AI3546" s="65">
        <v>18911212</v>
      </c>
      <c r="AJ3546" s="65" t="s">
        <v>5369</v>
      </c>
      <c r="AK3546" s="65">
        <v>9</v>
      </c>
      <c r="AL3546" s="65" t="s">
        <v>2943</v>
      </c>
      <c r="AN3546" s="65" t="str">
        <f t="shared" si="1707"/>
        <v/>
      </c>
    </row>
    <row r="3547" spans="1:40" ht="16.8" customHeight="1" x14ac:dyDescent="0.25">
      <c r="A3547" s="384" t="s">
        <v>5378</v>
      </c>
      <c r="B3547" s="342" t="s">
        <v>753</v>
      </c>
      <c r="C3547" s="351"/>
      <c r="D3547" s="350" t="str">
        <f t="shared" ref="D3547" si="1731">IF(C3547="", "", CONCATENATE("'", C3547,"'"))</f>
        <v/>
      </c>
      <c r="E3547" s="211">
        <f t="shared" si="1727"/>
        <v>18960411</v>
      </c>
      <c r="F3547" s="262">
        <v>10</v>
      </c>
      <c r="G3547" s="194"/>
      <c r="N3547" s="417"/>
      <c r="O3547" s="194"/>
      <c r="P3547" s="194"/>
      <c r="R3547" s="112" t="str">
        <f>IF(D3547="","", CONCATENATE("Update games set ", B3547, "= ",D3547," where game_id=", E3547))</f>
        <v/>
      </c>
      <c r="S3547" s="112" t="str">
        <f t="shared" si="1708"/>
        <v/>
      </c>
      <c r="T3547" s="112" t="str">
        <f t="shared" si="1709"/>
        <v/>
      </c>
      <c r="U3547" s="200" t="str">
        <f t="shared" si="1706"/>
        <v/>
      </c>
      <c r="V3547" s="112" t="str">
        <f t="shared" si="1710"/>
        <v/>
      </c>
      <c r="W3547" s="415" t="str">
        <f t="shared" si="1711"/>
        <v/>
      </c>
      <c r="Y3547" s="65" t="str">
        <f t="shared" si="1719"/>
        <v/>
      </c>
      <c r="Z3547" s="65" t="str">
        <f t="shared" si="1720"/>
        <v/>
      </c>
      <c r="AA3547" s="65" t="str">
        <f t="shared" si="1721"/>
        <v/>
      </c>
      <c r="AB3547" s="65" t="str">
        <f t="shared" si="1722"/>
        <v/>
      </c>
      <c r="AC3547" s="65" t="str">
        <f t="shared" si="1723"/>
        <v/>
      </c>
      <c r="AH3547" s="65" t="str">
        <f t="shared" si="1695"/>
        <v>1891121210</v>
      </c>
      <c r="AI3547" s="65">
        <v>18911212</v>
      </c>
      <c r="AJ3547" s="65" t="s">
        <v>5369</v>
      </c>
      <c r="AK3547" s="65">
        <v>10</v>
      </c>
      <c r="AL3547" s="65" t="s">
        <v>3632</v>
      </c>
      <c r="AN3547" s="65" t="str">
        <f t="shared" si="1707"/>
        <v/>
      </c>
    </row>
    <row r="3548" spans="1:40" ht="16.8" customHeight="1" x14ac:dyDescent="0.25">
      <c r="A3548" s="384" t="s">
        <v>5378</v>
      </c>
      <c r="B3548" s="342" t="s">
        <v>746</v>
      </c>
      <c r="C3548" s="351" t="s">
        <v>5062</v>
      </c>
      <c r="D3548" s="334" t="str">
        <f>CONCATENATE("'", LEFT(E3548,4),"-",MID(E3548,5,2),"-", MID(E3548,7,2), " ", C3548,"'")</f>
        <v>'1896-04-11 15:00'</v>
      </c>
      <c r="E3548" s="211">
        <f t="shared" si="1727"/>
        <v>18960411</v>
      </c>
      <c r="F3548" s="262">
        <v>11</v>
      </c>
      <c r="R3548" s="112" t="str">
        <f>IF(D3548="","", CONCATENATE("Update games set ", B3548, "= ",D3548," where game_id=", E3548))</f>
        <v>Update games set Game_date= '1896-04-11 15:00' where game_id=18960411</v>
      </c>
      <c r="S3548" s="112" t="str">
        <f t="shared" si="1708"/>
        <v/>
      </c>
      <c r="T3548" s="112" t="str">
        <f t="shared" si="1709"/>
        <v/>
      </c>
      <c r="U3548" s="200" t="str">
        <f t="shared" si="1706"/>
        <v/>
      </c>
      <c r="V3548" s="112" t="str">
        <f t="shared" si="1710"/>
        <v/>
      </c>
      <c r="W3548" s="415" t="str">
        <f t="shared" si="1711"/>
        <v/>
      </c>
      <c r="Y3548" s="65" t="str">
        <f t="shared" si="1719"/>
        <v/>
      </c>
      <c r="Z3548" s="65" t="str">
        <f t="shared" si="1720"/>
        <v/>
      </c>
      <c r="AA3548" s="65" t="str">
        <f t="shared" si="1721"/>
        <v/>
      </c>
      <c r="AB3548" s="65" t="str">
        <f t="shared" si="1722"/>
        <v/>
      </c>
      <c r="AC3548" s="65" t="str">
        <f t="shared" si="1723"/>
        <v/>
      </c>
      <c r="AH3548" s="65" t="str">
        <f t="shared" si="1695"/>
        <v>1891121211</v>
      </c>
      <c r="AI3548" s="65">
        <v>18911212</v>
      </c>
      <c r="AJ3548" s="65" t="s">
        <v>5369</v>
      </c>
      <c r="AK3548" s="65">
        <v>11</v>
      </c>
      <c r="AL3548" s="65" t="s">
        <v>3314</v>
      </c>
      <c r="AN3548" s="65" t="str">
        <f t="shared" si="1707"/>
        <v/>
      </c>
    </row>
    <row r="3549" spans="1:40" ht="16.8" customHeight="1" x14ac:dyDescent="0.25">
      <c r="A3549" s="384" t="s">
        <v>5378</v>
      </c>
      <c r="B3549" s="342" t="s">
        <v>25</v>
      </c>
      <c r="D3549" s="350" t="str">
        <f t="shared" ref="D3549" si="1732">IF(C3549="", "", CONCATENATE("'", C3549,"'"))</f>
        <v/>
      </c>
      <c r="E3549" s="211">
        <f t="shared" si="1727"/>
        <v>18960411</v>
      </c>
      <c r="F3549" s="262">
        <v>12</v>
      </c>
      <c r="G3549" s="212"/>
      <c r="H3549" s="212"/>
      <c r="N3549" s="416"/>
      <c r="O3549" s="212"/>
      <c r="P3549" s="212"/>
      <c r="R3549" s="112" t="str">
        <f>IF(D3549="","", CONCATENATE("Update games set ", B3549, "= ",D3549," where game_id=", E3549))</f>
        <v/>
      </c>
      <c r="S3549" s="112" t="str">
        <f t="shared" si="1708"/>
        <v/>
      </c>
      <c r="T3549" s="112" t="str">
        <f t="shared" si="1709"/>
        <v/>
      </c>
      <c r="U3549" s="200" t="str">
        <f t="shared" si="1706"/>
        <v/>
      </c>
      <c r="V3549" s="112" t="str">
        <f t="shared" si="1710"/>
        <v/>
      </c>
      <c r="W3549" s="415" t="str">
        <f t="shared" si="1711"/>
        <v/>
      </c>
      <c r="Y3549" s="65" t="str">
        <f t="shared" si="1719"/>
        <v/>
      </c>
      <c r="Z3549" s="65" t="str">
        <f t="shared" si="1720"/>
        <v/>
      </c>
      <c r="AA3549" s="65" t="str">
        <f t="shared" si="1721"/>
        <v/>
      </c>
      <c r="AB3549" s="65" t="str">
        <f t="shared" si="1722"/>
        <v/>
      </c>
      <c r="AC3549" s="65" t="str">
        <f t="shared" si="1723"/>
        <v/>
      </c>
      <c r="AH3549" s="65" t="str">
        <f t="shared" si="1695"/>
        <v>1891121212</v>
      </c>
      <c r="AI3549" s="65">
        <v>18911212</v>
      </c>
      <c r="AJ3549" s="65" t="s">
        <v>5369</v>
      </c>
      <c r="AK3549" s="65">
        <v>12</v>
      </c>
      <c r="AL3549" s="65" t="s">
        <v>653</v>
      </c>
      <c r="AN3549" s="65" t="str">
        <f t="shared" si="1707"/>
        <v/>
      </c>
    </row>
    <row r="3550" spans="1:40" ht="16.8" customHeight="1" x14ac:dyDescent="0.25">
      <c r="A3550" s="384" t="s">
        <v>5378</v>
      </c>
      <c r="B3550" s="342" t="s">
        <v>475</v>
      </c>
      <c r="D3550" s="349" t="str">
        <f t="shared" ref="D3550" si="1733">IF(C3550="", "", C3550)</f>
        <v/>
      </c>
      <c r="E3550" s="211">
        <f t="shared" si="1727"/>
        <v>18960411</v>
      </c>
      <c r="F3550" s="262">
        <v>13</v>
      </c>
      <c r="R3550" s="112" t="str">
        <f>IF(D3550="","", CONCATENATE("Update games set ", B3550, "= ",D3550," where game_id=", E3550))</f>
        <v/>
      </c>
      <c r="S3550" s="112" t="str">
        <f t="shared" si="1708"/>
        <v/>
      </c>
      <c r="T3550" s="112" t="str">
        <f t="shared" si="1709"/>
        <v/>
      </c>
      <c r="U3550" s="200" t="str">
        <f t="shared" si="1706"/>
        <v/>
      </c>
      <c r="V3550" s="112" t="str">
        <f t="shared" si="1710"/>
        <v/>
      </c>
      <c r="W3550" s="415" t="str">
        <f t="shared" si="1711"/>
        <v/>
      </c>
      <c r="Y3550" s="65" t="str">
        <f t="shared" si="1719"/>
        <v/>
      </c>
      <c r="Z3550" s="65" t="str">
        <f t="shared" si="1720"/>
        <v/>
      </c>
      <c r="AA3550" s="65" t="str">
        <f t="shared" si="1721"/>
        <v/>
      </c>
      <c r="AB3550" s="65" t="str">
        <f t="shared" si="1722"/>
        <v/>
      </c>
      <c r="AC3550" s="65" t="str">
        <f t="shared" si="1723"/>
        <v/>
      </c>
      <c r="AH3550" s="65" t="str">
        <f t="shared" si="1695"/>
        <v>1891121213</v>
      </c>
      <c r="AI3550" s="65">
        <v>18911212</v>
      </c>
      <c r="AJ3550" s="65" t="s">
        <v>5369</v>
      </c>
      <c r="AK3550" s="65">
        <v>13</v>
      </c>
      <c r="AL3550" s="65" t="s">
        <v>653</v>
      </c>
      <c r="AN3550" s="65" t="str">
        <f t="shared" si="1707"/>
        <v/>
      </c>
    </row>
    <row r="3551" spans="1:40" ht="16.8" customHeight="1" x14ac:dyDescent="0.25">
      <c r="A3551" s="384" t="s">
        <v>5378</v>
      </c>
      <c r="B3551" s="342" t="s">
        <v>20</v>
      </c>
      <c r="C3551" s="342" t="s">
        <v>5413</v>
      </c>
      <c r="D3551" s="350" t="str">
        <f t="shared" ref="D3551:D3552" si="1734">IF(C3551="", "", CONCATENATE("'", C3551,"'"))</f>
        <v>'Logie Green'</v>
      </c>
      <c r="E3551" s="211">
        <f t="shared" si="1727"/>
        <v>18960411</v>
      </c>
      <c r="F3551" s="262">
        <v>14</v>
      </c>
      <c r="R3551" s="112" t="str">
        <f>IF(D3551="","", CONCATENATE("Update games set ", B3551, "= ",D3551," where game_id=", E3551))</f>
        <v>Update games set Ground= 'Logie Green' where game_id=18960411</v>
      </c>
      <c r="S3551" s="112" t="str">
        <f t="shared" si="1708"/>
        <v/>
      </c>
      <c r="T3551" s="112" t="str">
        <f t="shared" si="1709"/>
        <v/>
      </c>
      <c r="U3551" s="200" t="str">
        <f t="shared" si="1706"/>
        <v/>
      </c>
      <c r="V3551" s="112" t="str">
        <f t="shared" si="1710"/>
        <v/>
      </c>
      <c r="W3551" s="415" t="str">
        <f t="shared" si="1711"/>
        <v/>
      </c>
      <c r="Y3551" s="65" t="str">
        <f t="shared" si="1719"/>
        <v/>
      </c>
      <c r="Z3551" s="65" t="str">
        <f t="shared" si="1720"/>
        <v/>
      </c>
      <c r="AA3551" s="65" t="str">
        <f t="shared" si="1721"/>
        <v/>
      </c>
      <c r="AB3551" s="65" t="str">
        <f t="shared" si="1722"/>
        <v/>
      </c>
      <c r="AC3551" s="65" t="str">
        <f t="shared" si="1723"/>
        <v/>
      </c>
      <c r="AH3551" s="65" t="str">
        <f t="shared" si="1695"/>
        <v>1891121214</v>
      </c>
      <c r="AI3551" s="65">
        <v>18911212</v>
      </c>
      <c r="AJ3551" s="65" t="s">
        <v>5369</v>
      </c>
      <c r="AK3551" s="65">
        <v>14</v>
      </c>
      <c r="AL3551" s="65" t="s">
        <v>653</v>
      </c>
      <c r="AN3551" s="65" t="str">
        <f t="shared" si="1707"/>
        <v/>
      </c>
    </row>
    <row r="3552" spans="1:40" ht="16.8" customHeight="1" x14ac:dyDescent="0.25">
      <c r="A3552" s="384" t="s">
        <v>5378</v>
      </c>
      <c r="B3552" s="342" t="s">
        <v>4882</v>
      </c>
      <c r="C3552" s="342" t="str">
        <f>IF(C3551="", "", C3551)</f>
        <v>Logie Green</v>
      </c>
      <c r="D3552" s="350" t="str">
        <f t="shared" si="1734"/>
        <v>'Logie Green'</v>
      </c>
      <c r="E3552" s="211">
        <f t="shared" si="1727"/>
        <v>18960411</v>
      </c>
      <c r="F3552" s="262">
        <v>15</v>
      </c>
      <c r="R3552" s="112" t="str">
        <f>IF(D3552="","", CONCATENATE("Update games set ", B3552, "= ",D3552," where game_id=", E3552))</f>
        <v>Update games set Ground_parent= 'Logie Green' where game_id=18960411</v>
      </c>
      <c r="S3552" s="112" t="str">
        <f t="shared" si="1708"/>
        <v/>
      </c>
      <c r="T3552" s="112" t="str">
        <f t="shared" si="1709"/>
        <v/>
      </c>
      <c r="U3552" s="200" t="str">
        <f t="shared" si="1706"/>
        <v/>
      </c>
      <c r="V3552" s="112" t="str">
        <f t="shared" si="1710"/>
        <v/>
      </c>
      <c r="W3552" s="415" t="str">
        <f t="shared" si="1711"/>
        <v/>
      </c>
      <c r="Y3552" s="65" t="str">
        <f t="shared" si="1719"/>
        <v/>
      </c>
      <c r="Z3552" s="65" t="str">
        <f t="shared" si="1720"/>
        <v/>
      </c>
      <c r="AA3552" s="65" t="str">
        <f t="shared" si="1721"/>
        <v/>
      </c>
      <c r="AB3552" s="65" t="str">
        <f t="shared" si="1722"/>
        <v/>
      </c>
      <c r="AC3552" s="65" t="str">
        <f t="shared" si="1723"/>
        <v/>
      </c>
      <c r="AH3552" s="65" t="str">
        <f t="shared" si="1695"/>
        <v>1891121215</v>
      </c>
      <c r="AI3552" s="65">
        <v>18911212</v>
      </c>
      <c r="AJ3552" s="65" t="s">
        <v>5369</v>
      </c>
      <c r="AK3552" s="65">
        <v>15</v>
      </c>
      <c r="AL3552" s="65" t="s">
        <v>653</v>
      </c>
      <c r="AN3552" s="65" t="str">
        <f t="shared" si="1707"/>
        <v/>
      </c>
    </row>
    <row r="3553" spans="1:40" s="126" customFormat="1" ht="16.8" customHeight="1" thickBot="1" x14ac:dyDescent="0.3">
      <c r="A3553" s="384" t="s">
        <v>5378</v>
      </c>
      <c r="B3553" s="116" t="s">
        <v>115</v>
      </c>
      <c r="C3553" s="352"/>
      <c r="D3553" s="370" t="str">
        <f t="shared" ref="D3553" si="1735">IF(MID(E3553,5,2)*1&gt;6,_xlfn.CONCAT("'",LEFT(E3553,4),"-",MID(E3553,3,2)+1,"'"),_xlfn.CONCAT("'",LEFT(E3553,4)-1,"-",MID(E3553,3,2),"'"))</f>
        <v>'1895-96'</v>
      </c>
      <c r="E3553" s="214">
        <f t="shared" si="1727"/>
        <v>18960411</v>
      </c>
      <c r="F3553" s="266">
        <v>16</v>
      </c>
      <c r="G3553" s="343"/>
      <c r="H3553" s="343"/>
      <c r="I3553" s="267"/>
      <c r="J3553" s="214"/>
      <c r="K3553" s="266"/>
      <c r="L3553" s="266"/>
      <c r="M3553" s="266"/>
      <c r="N3553" s="419"/>
      <c r="O3553" s="343"/>
      <c r="P3553" s="343"/>
      <c r="Q3553" s="346"/>
      <c r="R3553" s="112" t="str">
        <f>IF(D3553="","", CONCATENATE("Update games set ", B3553, "= ",D3553," where game_id=", E3553))</f>
        <v>Update games set Season= '1895-96' where game_id=18960411</v>
      </c>
      <c r="S3553" s="112" t="str">
        <f t="shared" si="1708"/>
        <v/>
      </c>
      <c r="T3553" s="112" t="str">
        <f t="shared" si="1709"/>
        <v/>
      </c>
      <c r="U3553" s="200" t="str">
        <f t="shared" si="1706"/>
        <v/>
      </c>
      <c r="V3553" s="112" t="str">
        <f t="shared" si="1710"/>
        <v/>
      </c>
      <c r="W3553" s="415" t="str">
        <f t="shared" si="1711"/>
        <v/>
      </c>
      <c r="X3553" s="240"/>
      <c r="Y3553" s="65" t="str">
        <f t="shared" si="1719"/>
        <v/>
      </c>
      <c r="Z3553" s="65" t="str">
        <f t="shared" si="1720"/>
        <v/>
      </c>
      <c r="AA3553" s="65" t="str">
        <f t="shared" si="1721"/>
        <v/>
      </c>
      <c r="AB3553" s="65" t="str">
        <f t="shared" si="1722"/>
        <v/>
      </c>
      <c r="AC3553" s="65" t="str">
        <f t="shared" si="1723"/>
        <v/>
      </c>
      <c r="AH3553" s="65" t="str">
        <f t="shared" si="1695"/>
        <v>1891121216</v>
      </c>
      <c r="AI3553" s="126">
        <v>18911212</v>
      </c>
      <c r="AJ3553" s="126" t="s">
        <v>5369</v>
      </c>
      <c r="AK3553" s="126">
        <v>16</v>
      </c>
      <c r="AL3553" s="126" t="s">
        <v>653</v>
      </c>
      <c r="AN3553" s="65" t="str">
        <f t="shared" si="1707"/>
        <v/>
      </c>
    </row>
    <row r="3554" spans="1:40" ht="15" thickTop="1" x14ac:dyDescent="0.25">
      <c r="A3554" s="384" t="s">
        <v>5378</v>
      </c>
      <c r="B3554" s="341" t="s">
        <v>22</v>
      </c>
      <c r="C3554" s="341" t="s">
        <v>2620</v>
      </c>
      <c r="D3554" s="341" t="str">
        <f t="shared" ref="D3554:D3557" si="1736">IF(C3554="", "", CONCATENATE("'", C3554,"'"))</f>
        <v>'Burton Wanderers'</v>
      </c>
      <c r="E3554" s="211">
        <v>18960903</v>
      </c>
      <c r="F3554" s="262">
        <v>1</v>
      </c>
      <c r="H3554" s="212"/>
      <c r="R3554" s="112" t="str">
        <f>IF(D3554="","", CONCATENATE("Update games set ", B3554, "= ",D3554," where game_id=", E3554))</f>
        <v>Update games set Opponent= 'Burton Wanderers' where game_id=18960903</v>
      </c>
      <c r="S3554" s="112" t="str">
        <f t="shared" si="1708"/>
        <v/>
      </c>
      <c r="T3554" s="112" t="str">
        <f t="shared" si="1709"/>
        <v/>
      </c>
      <c r="U3554" s="200" t="str">
        <f t="shared" si="1706"/>
        <v/>
      </c>
      <c r="V3554" s="112" t="str">
        <f t="shared" si="1710"/>
        <v/>
      </c>
      <c r="W3554" s="415" t="str">
        <f t="shared" si="1711"/>
        <v/>
      </c>
      <c r="Y3554" s="65" t="str">
        <f t="shared" si="1719"/>
        <v/>
      </c>
      <c r="Z3554" s="65" t="str">
        <f t="shared" si="1720"/>
        <v/>
      </c>
      <c r="AA3554" s="65" t="str">
        <f t="shared" si="1721"/>
        <v/>
      </c>
      <c r="AB3554" s="65" t="str">
        <f t="shared" si="1722"/>
        <v/>
      </c>
      <c r="AC3554" s="65" t="str">
        <f t="shared" si="1723"/>
        <v/>
      </c>
      <c r="AH3554" s="65" t="str">
        <f t="shared" si="1695"/>
        <v>189112121</v>
      </c>
      <c r="AI3554" s="65">
        <v>18911212</v>
      </c>
      <c r="AJ3554" s="65" t="s">
        <v>5369</v>
      </c>
      <c r="AK3554" s="65">
        <v>1</v>
      </c>
      <c r="AL3554" s="65" t="s">
        <v>2039</v>
      </c>
      <c r="AN3554" s="65" t="str">
        <f t="shared" si="1707"/>
        <v>update games set source = 'The Nottingham Forest Football Scrapbook' where game_id = 18960903</v>
      </c>
    </row>
    <row r="3555" spans="1:40" ht="16.8" customHeight="1" x14ac:dyDescent="0.25">
      <c r="A3555" s="384" t="s">
        <v>5378</v>
      </c>
      <c r="B3555" s="342" t="s">
        <v>4979</v>
      </c>
      <c r="C3555" s="342" t="str">
        <f>IF(C3554="", "", C3554)</f>
        <v>Burton Wanderers</v>
      </c>
      <c r="D3555" s="350" t="str">
        <f t="shared" si="1736"/>
        <v>'Burton Wanderers'</v>
      </c>
      <c r="E3555" s="211">
        <f>E3554</f>
        <v>18960903</v>
      </c>
      <c r="F3555" s="262">
        <v>2</v>
      </c>
      <c r="R3555" s="112" t="str">
        <f>IF(D3555="","", CONCATENATE("Update games set ", B3555, "= ",D3555," where game_id=", E3555))</f>
        <v>Update games set Opp_parent= 'Burton Wanderers' where game_id=18960903</v>
      </c>
      <c r="S3555" s="112" t="str">
        <f t="shared" si="1708"/>
        <v/>
      </c>
      <c r="T3555" s="112" t="str">
        <f t="shared" si="1709"/>
        <v/>
      </c>
      <c r="U3555" s="200" t="str">
        <f t="shared" si="1706"/>
        <v/>
      </c>
      <c r="V3555" s="112" t="str">
        <f t="shared" si="1710"/>
        <v/>
      </c>
      <c r="W3555" s="415" t="str">
        <f t="shared" si="1711"/>
        <v/>
      </c>
      <c r="Y3555" s="65" t="str">
        <f t="shared" si="1719"/>
        <v/>
      </c>
      <c r="Z3555" s="65" t="str">
        <f t="shared" si="1720"/>
        <v/>
      </c>
      <c r="AA3555" s="65" t="str">
        <f t="shared" si="1721"/>
        <v/>
      </c>
      <c r="AB3555" s="65" t="str">
        <f t="shared" si="1722"/>
        <v/>
      </c>
      <c r="AC3555" s="65" t="str">
        <f t="shared" si="1723"/>
        <v/>
      </c>
      <c r="AH3555" s="65" t="str">
        <f t="shared" si="1695"/>
        <v>189112122</v>
      </c>
      <c r="AI3555" s="65">
        <v>18911212</v>
      </c>
      <c r="AJ3555" s="65" t="s">
        <v>5369</v>
      </c>
      <c r="AK3555" s="65">
        <v>2</v>
      </c>
      <c r="AL3555" s="65" t="s">
        <v>3572</v>
      </c>
      <c r="AN3555" s="65" t="str">
        <f t="shared" si="1707"/>
        <v/>
      </c>
    </row>
    <row r="3556" spans="1:40" ht="16.8" customHeight="1" x14ac:dyDescent="0.25">
      <c r="A3556" s="384" t="s">
        <v>5378</v>
      </c>
      <c r="B3556" s="342" t="s">
        <v>2653</v>
      </c>
      <c r="C3556" s="342" t="s">
        <v>663</v>
      </c>
      <c r="D3556" s="350" t="str">
        <f t="shared" si="1736"/>
        <v>'Friendly'</v>
      </c>
      <c r="E3556" s="211">
        <f t="shared" ref="E3556:E3569" si="1737">E3555</f>
        <v>18960903</v>
      </c>
      <c r="F3556" s="262">
        <v>3</v>
      </c>
      <c r="R3556" s="112" t="str">
        <f>IF(D3556="","", CONCATENATE("Update games set ", B3556, "= ",D3556," where game_id=", E3556))</f>
        <v>Update games set Game_type= 'Friendly' where game_id=18960903</v>
      </c>
      <c r="S3556" s="112" t="str">
        <f t="shared" si="1708"/>
        <v/>
      </c>
      <c r="T3556" s="112" t="str">
        <f t="shared" si="1709"/>
        <v/>
      </c>
      <c r="U3556" s="200" t="str">
        <f t="shared" si="1706"/>
        <v/>
      </c>
      <c r="V3556" s="112" t="str">
        <f t="shared" si="1710"/>
        <v/>
      </c>
      <c r="W3556" s="415" t="str">
        <f t="shared" si="1711"/>
        <v/>
      </c>
      <c r="Y3556" s="65" t="str">
        <f t="shared" si="1719"/>
        <v/>
      </c>
      <c r="Z3556" s="65" t="str">
        <f t="shared" si="1720"/>
        <v/>
      </c>
      <c r="AA3556" s="65" t="str">
        <f t="shared" si="1721"/>
        <v/>
      </c>
      <c r="AB3556" s="65" t="str">
        <f t="shared" si="1722"/>
        <v/>
      </c>
      <c r="AC3556" s="65" t="str">
        <f t="shared" si="1723"/>
        <v/>
      </c>
      <c r="AH3556" s="65" t="str">
        <f t="shared" si="1695"/>
        <v>189112123</v>
      </c>
      <c r="AI3556" s="65">
        <v>18911212</v>
      </c>
      <c r="AJ3556" s="65" t="s">
        <v>5369</v>
      </c>
      <c r="AK3556" s="65">
        <v>3</v>
      </c>
      <c r="AL3556" s="65" t="s">
        <v>3596</v>
      </c>
      <c r="AN3556" s="65" t="str">
        <f t="shared" si="1707"/>
        <v/>
      </c>
    </row>
    <row r="3557" spans="1:40" ht="16.8" customHeight="1" x14ac:dyDescent="0.25">
      <c r="A3557" s="384" t="s">
        <v>5378</v>
      </c>
      <c r="B3557" s="342" t="s">
        <v>4978</v>
      </c>
      <c r="C3557" s="342" t="s">
        <v>5065</v>
      </c>
      <c r="D3557" s="350" t="str">
        <f t="shared" si="1736"/>
        <v>'H'</v>
      </c>
      <c r="E3557" s="211">
        <f t="shared" si="1737"/>
        <v>18960903</v>
      </c>
      <c r="F3557" s="262">
        <v>4</v>
      </c>
      <c r="R3557" s="112" t="str">
        <f>IF(D3557="","", CONCATENATE("Update games set ", B3557, "= ",D3557," where game_id=", E3557))</f>
        <v>Update games set HAN= 'H' where game_id=18960903</v>
      </c>
      <c r="S3557" s="112" t="str">
        <f t="shared" si="1708"/>
        <v/>
      </c>
      <c r="T3557" s="112" t="str">
        <f t="shared" si="1709"/>
        <v/>
      </c>
      <c r="U3557" s="200" t="str">
        <f t="shared" si="1706"/>
        <v/>
      </c>
      <c r="V3557" s="112" t="str">
        <f t="shared" si="1710"/>
        <v/>
      </c>
      <c r="W3557" s="415" t="str">
        <f t="shared" si="1711"/>
        <v/>
      </c>
      <c r="Y3557" s="65" t="str">
        <f t="shared" si="1719"/>
        <v/>
      </c>
      <c r="Z3557" s="65" t="str">
        <f t="shared" si="1720"/>
        <v/>
      </c>
      <c r="AA3557" s="65" t="str">
        <f t="shared" si="1721"/>
        <v/>
      </c>
      <c r="AB3557" s="65" t="str">
        <f t="shared" si="1722"/>
        <v/>
      </c>
      <c r="AC3557" s="65" t="str">
        <f t="shared" si="1723"/>
        <v/>
      </c>
      <c r="AH3557" s="65" t="str">
        <f t="shared" si="1695"/>
        <v>189112124</v>
      </c>
      <c r="AI3557" s="65">
        <v>18911212</v>
      </c>
      <c r="AJ3557" s="65" t="s">
        <v>5369</v>
      </c>
      <c r="AK3557" s="65">
        <v>4</v>
      </c>
      <c r="AL3557" s="65" t="s">
        <v>3252</v>
      </c>
      <c r="AN3557" s="65" t="str">
        <f t="shared" si="1707"/>
        <v/>
      </c>
    </row>
    <row r="3558" spans="1:40" ht="16.8" customHeight="1" x14ac:dyDescent="0.25">
      <c r="A3558" s="384" t="s">
        <v>5378</v>
      </c>
      <c r="B3558" s="342" t="s">
        <v>5</v>
      </c>
      <c r="C3558" s="342">
        <v>8</v>
      </c>
      <c r="D3558" s="349">
        <f t="shared" ref="D3558:D3559" si="1738">IF(C3558="", "", C3558)</f>
        <v>8</v>
      </c>
      <c r="E3558" s="211">
        <f t="shared" si="1737"/>
        <v>18960903</v>
      </c>
      <c r="F3558" s="262">
        <v>5</v>
      </c>
      <c r="R3558" s="112" t="str">
        <f>IF(D3558="","", CONCATENATE("Update games set ", B3558, "= ",D3558," where game_id=", E3558))</f>
        <v>Update games set F= 8 where game_id=18960903</v>
      </c>
      <c r="S3558" s="112" t="str">
        <f t="shared" si="1708"/>
        <v/>
      </c>
      <c r="T3558" s="112" t="str">
        <f t="shared" si="1709"/>
        <v/>
      </c>
      <c r="U3558" s="200" t="str">
        <f t="shared" si="1706"/>
        <v/>
      </c>
      <c r="V3558" s="112" t="str">
        <f t="shared" si="1710"/>
        <v/>
      </c>
      <c r="W3558" s="415" t="str">
        <f t="shared" si="1711"/>
        <v/>
      </c>
      <c r="Y3558" s="65" t="str">
        <f t="shared" si="1719"/>
        <v/>
      </c>
      <c r="Z3558" s="65" t="str">
        <f t="shared" si="1720"/>
        <v/>
      </c>
      <c r="AA3558" s="65" t="str">
        <f t="shared" si="1721"/>
        <v/>
      </c>
      <c r="AB3558" s="65" t="str">
        <f t="shared" si="1722"/>
        <v/>
      </c>
      <c r="AC3558" s="65" t="str">
        <f t="shared" si="1723"/>
        <v/>
      </c>
      <c r="AH3558" s="65" t="str">
        <f t="shared" si="1695"/>
        <v>189112125</v>
      </c>
      <c r="AI3558" s="65">
        <v>18911212</v>
      </c>
      <c r="AJ3558" s="65" t="s">
        <v>5369</v>
      </c>
      <c r="AK3558" s="65">
        <v>5</v>
      </c>
      <c r="AL3558" s="65" t="s">
        <v>3590</v>
      </c>
      <c r="AN3558" s="65" t="str">
        <f t="shared" si="1707"/>
        <v/>
      </c>
    </row>
    <row r="3559" spans="1:40" ht="16.8" customHeight="1" x14ac:dyDescent="0.25">
      <c r="A3559" s="384" t="s">
        <v>5378</v>
      </c>
      <c r="B3559" s="342" t="s">
        <v>0</v>
      </c>
      <c r="C3559" s="342">
        <v>0</v>
      </c>
      <c r="D3559" s="349">
        <f t="shared" si="1738"/>
        <v>0</v>
      </c>
      <c r="E3559" s="211">
        <f t="shared" si="1737"/>
        <v>18960903</v>
      </c>
      <c r="F3559" s="262">
        <v>6</v>
      </c>
      <c r="R3559" s="112" t="str">
        <f>IF(D3559="","", CONCATENATE("Update games set ", B3559, "= ",D3559," where game_id=", E3559))</f>
        <v>Update games set A= 0 where game_id=18960903</v>
      </c>
      <c r="S3559" s="112" t="str">
        <f t="shared" si="1708"/>
        <v/>
      </c>
      <c r="T3559" s="112" t="str">
        <f t="shared" si="1709"/>
        <v/>
      </c>
      <c r="U3559" s="200" t="str">
        <f t="shared" si="1706"/>
        <v/>
      </c>
      <c r="V3559" s="112" t="str">
        <f t="shared" si="1710"/>
        <v/>
      </c>
      <c r="W3559" s="415" t="str">
        <f t="shared" si="1711"/>
        <v/>
      </c>
      <c r="Y3559" s="65" t="str">
        <f t="shared" si="1719"/>
        <v/>
      </c>
      <c r="Z3559" s="65" t="str">
        <f t="shared" si="1720"/>
        <v/>
      </c>
      <c r="AA3559" s="65" t="str">
        <f t="shared" si="1721"/>
        <v/>
      </c>
      <c r="AB3559" s="65" t="str">
        <f t="shared" si="1722"/>
        <v/>
      </c>
      <c r="AC3559" s="65" t="str">
        <f t="shared" si="1723"/>
        <v/>
      </c>
      <c r="AH3559" s="65" t="str">
        <f t="shared" si="1695"/>
        <v>189112126</v>
      </c>
      <c r="AI3559" s="65">
        <v>18911212</v>
      </c>
      <c r="AJ3559" s="65" t="s">
        <v>5369</v>
      </c>
      <c r="AK3559" s="65">
        <v>6</v>
      </c>
      <c r="AL3559" s="65" t="s">
        <v>3468</v>
      </c>
      <c r="AN3559" s="65" t="str">
        <f t="shared" si="1707"/>
        <v/>
      </c>
    </row>
    <row r="3560" spans="1:40" ht="16.8" customHeight="1" x14ac:dyDescent="0.25">
      <c r="A3560" s="384" t="s">
        <v>5378</v>
      </c>
      <c r="B3560" s="342" t="s">
        <v>23</v>
      </c>
      <c r="D3560" s="334" t="str">
        <f t="shared" ref="D3560" si="1739">IF(C3560="",IF(D3558&gt;D3559,"'W'",IF(D3558=D3559,"'D'","'L'")),_xlfn.CONCAT("'",C3560,"'"))</f>
        <v>'W'</v>
      </c>
      <c r="E3560" s="211">
        <f t="shared" si="1737"/>
        <v>18960903</v>
      </c>
      <c r="F3560" s="262">
        <v>7</v>
      </c>
      <c r="R3560" s="112" t="str">
        <f>IF(D3560="","", CONCATENATE("Update games set ", B3560, "= ",D3560," where game_id=", E3560))</f>
        <v>Update games set Result= 'W' where game_id=18960903</v>
      </c>
      <c r="S3560" s="112" t="str">
        <f t="shared" si="1708"/>
        <v/>
      </c>
      <c r="T3560" s="112" t="str">
        <f t="shared" si="1709"/>
        <v/>
      </c>
      <c r="U3560" s="200" t="str">
        <f t="shared" si="1706"/>
        <v/>
      </c>
      <c r="V3560" s="112" t="str">
        <f t="shared" si="1710"/>
        <v/>
      </c>
      <c r="W3560" s="415" t="str">
        <f t="shared" si="1711"/>
        <v/>
      </c>
      <c r="Y3560" s="65" t="str">
        <f t="shared" si="1719"/>
        <v/>
      </c>
      <c r="Z3560" s="65" t="str">
        <f t="shared" si="1720"/>
        <v/>
      </c>
      <c r="AA3560" s="65" t="str">
        <f t="shared" si="1721"/>
        <v/>
      </c>
      <c r="AB3560" s="65" t="str">
        <f t="shared" si="1722"/>
        <v/>
      </c>
      <c r="AC3560" s="65" t="str">
        <f t="shared" si="1723"/>
        <v/>
      </c>
      <c r="AH3560" s="65" t="str">
        <f t="shared" si="1695"/>
        <v>189112127</v>
      </c>
      <c r="AI3560" s="65">
        <v>18911212</v>
      </c>
      <c r="AJ3560" s="65" t="s">
        <v>5369</v>
      </c>
      <c r="AK3560" s="65">
        <v>7</v>
      </c>
      <c r="AL3560" s="65" t="s">
        <v>3435</v>
      </c>
      <c r="AN3560" s="65" t="str">
        <f t="shared" si="1707"/>
        <v/>
      </c>
    </row>
    <row r="3561" spans="1:40" ht="16.8" customHeight="1" x14ac:dyDescent="0.25">
      <c r="A3561" s="384" t="s">
        <v>5378</v>
      </c>
      <c r="B3561" s="342" t="s">
        <v>768</v>
      </c>
      <c r="D3561" s="349" t="str">
        <f t="shared" ref="D3561:D3562" si="1740">IF(C3561="", "", C3561)</f>
        <v/>
      </c>
      <c r="E3561" s="211">
        <f t="shared" si="1737"/>
        <v>18960903</v>
      </c>
      <c r="F3561" s="262">
        <v>8</v>
      </c>
      <c r="R3561" s="112" t="str">
        <f>IF(D3561="","", CONCATENATE("Update games set ", B3561, "= ",D3561," where game_id=", E3561))</f>
        <v/>
      </c>
      <c r="S3561" s="112" t="str">
        <f t="shared" si="1708"/>
        <v/>
      </c>
      <c r="T3561" s="112" t="str">
        <f t="shared" si="1709"/>
        <v/>
      </c>
      <c r="U3561" s="200" t="str">
        <f t="shared" si="1706"/>
        <v/>
      </c>
      <c r="V3561" s="112" t="str">
        <f t="shared" si="1710"/>
        <v/>
      </c>
      <c r="W3561" s="415" t="str">
        <f t="shared" si="1711"/>
        <v/>
      </c>
      <c r="Y3561" s="65" t="str">
        <f t="shared" si="1719"/>
        <v/>
      </c>
      <c r="Z3561" s="65" t="str">
        <f t="shared" si="1720"/>
        <v/>
      </c>
      <c r="AA3561" s="65" t="str">
        <f t="shared" si="1721"/>
        <v/>
      </c>
      <c r="AB3561" s="65" t="str">
        <f t="shared" si="1722"/>
        <v/>
      </c>
      <c r="AC3561" s="65" t="str">
        <f t="shared" si="1723"/>
        <v/>
      </c>
      <c r="AH3561" s="65" t="str">
        <f t="shared" si="1695"/>
        <v>189112128</v>
      </c>
      <c r="AI3561" s="65">
        <v>18911212</v>
      </c>
      <c r="AJ3561" s="65" t="s">
        <v>5369</v>
      </c>
      <c r="AK3561" s="65">
        <v>8</v>
      </c>
      <c r="AL3561" s="65" t="s">
        <v>3653</v>
      </c>
      <c r="AN3561" s="65" t="str">
        <f t="shared" si="1707"/>
        <v/>
      </c>
    </row>
    <row r="3562" spans="1:40" ht="16.8" customHeight="1" x14ac:dyDescent="0.25">
      <c r="A3562" s="384" t="s">
        <v>5378</v>
      </c>
      <c r="B3562" s="342" t="s">
        <v>766</v>
      </c>
      <c r="D3562" s="349" t="str">
        <f t="shared" si="1740"/>
        <v/>
      </c>
      <c r="E3562" s="211">
        <f t="shared" si="1737"/>
        <v>18960903</v>
      </c>
      <c r="F3562" s="262">
        <v>9</v>
      </c>
      <c r="G3562" s="194"/>
      <c r="H3562" s="194"/>
      <c r="N3562" s="417"/>
      <c r="O3562" s="194"/>
      <c r="P3562" s="194"/>
      <c r="R3562" s="112" t="str">
        <f>IF(D3562="","", CONCATENATE("Update games set ", B3562, "= ",D3562," where game_id=", E3562))</f>
        <v/>
      </c>
      <c r="S3562" s="112" t="str">
        <f t="shared" si="1708"/>
        <v/>
      </c>
      <c r="T3562" s="112" t="str">
        <f t="shared" si="1709"/>
        <v/>
      </c>
      <c r="U3562" s="200" t="str">
        <f t="shared" si="1706"/>
        <v/>
      </c>
      <c r="V3562" s="112" t="str">
        <f t="shared" si="1710"/>
        <v/>
      </c>
      <c r="W3562" s="415" t="str">
        <f t="shared" si="1711"/>
        <v/>
      </c>
      <c r="Y3562" s="65" t="str">
        <f t="shared" si="1719"/>
        <v/>
      </c>
      <c r="Z3562" s="65" t="str">
        <f t="shared" si="1720"/>
        <v/>
      </c>
      <c r="AA3562" s="65" t="str">
        <f t="shared" si="1721"/>
        <v/>
      </c>
      <c r="AB3562" s="65" t="str">
        <f t="shared" si="1722"/>
        <v/>
      </c>
      <c r="AC3562" s="65" t="str">
        <f t="shared" si="1723"/>
        <v/>
      </c>
      <c r="AH3562" s="65" t="str">
        <f t="shared" si="1695"/>
        <v>189112129</v>
      </c>
      <c r="AI3562" s="65">
        <v>18911212</v>
      </c>
      <c r="AJ3562" s="65" t="s">
        <v>5369</v>
      </c>
      <c r="AK3562" s="65">
        <v>9</v>
      </c>
      <c r="AL3562" s="65" t="s">
        <v>2943</v>
      </c>
      <c r="AN3562" s="65" t="str">
        <f t="shared" si="1707"/>
        <v/>
      </c>
    </row>
    <row r="3563" spans="1:40" ht="16.8" customHeight="1" x14ac:dyDescent="0.25">
      <c r="A3563" s="384" t="s">
        <v>5378</v>
      </c>
      <c r="B3563" s="342" t="s">
        <v>753</v>
      </c>
      <c r="C3563" s="351"/>
      <c r="D3563" s="350" t="str">
        <f t="shared" ref="D3563" si="1741">IF(C3563="", "", CONCATENATE("'", C3563,"'"))</f>
        <v/>
      </c>
      <c r="E3563" s="211">
        <f t="shared" si="1737"/>
        <v>18960903</v>
      </c>
      <c r="F3563" s="262">
        <v>10</v>
      </c>
      <c r="G3563" s="194"/>
      <c r="N3563" s="417"/>
      <c r="O3563" s="194"/>
      <c r="P3563" s="194"/>
      <c r="R3563" s="112" t="str">
        <f>IF(D3563="","", CONCATENATE("Update games set ", B3563, "= ",D3563," where game_id=", E3563))</f>
        <v/>
      </c>
      <c r="S3563" s="112" t="str">
        <f t="shared" si="1708"/>
        <v/>
      </c>
      <c r="T3563" s="112" t="str">
        <f t="shared" si="1709"/>
        <v/>
      </c>
      <c r="U3563" s="200" t="str">
        <f t="shared" si="1706"/>
        <v/>
      </c>
      <c r="V3563" s="112" t="str">
        <f t="shared" si="1710"/>
        <v/>
      </c>
      <c r="W3563" s="415" t="str">
        <f t="shared" si="1711"/>
        <v/>
      </c>
      <c r="Y3563" s="65" t="str">
        <f t="shared" si="1719"/>
        <v/>
      </c>
      <c r="Z3563" s="65" t="str">
        <f t="shared" si="1720"/>
        <v/>
      </c>
      <c r="AA3563" s="65" t="str">
        <f t="shared" si="1721"/>
        <v/>
      </c>
      <c r="AB3563" s="65" t="str">
        <f t="shared" si="1722"/>
        <v/>
      </c>
      <c r="AC3563" s="65" t="str">
        <f t="shared" si="1723"/>
        <v/>
      </c>
      <c r="AH3563" s="65" t="str">
        <f t="shared" si="1695"/>
        <v>1891121210</v>
      </c>
      <c r="AI3563" s="65">
        <v>18911212</v>
      </c>
      <c r="AJ3563" s="65" t="s">
        <v>5369</v>
      </c>
      <c r="AK3563" s="65">
        <v>10</v>
      </c>
      <c r="AL3563" s="65" t="s">
        <v>3632</v>
      </c>
      <c r="AN3563" s="65" t="str">
        <f t="shared" si="1707"/>
        <v/>
      </c>
    </row>
    <row r="3564" spans="1:40" ht="16.8" customHeight="1" x14ac:dyDescent="0.25">
      <c r="A3564" s="384" t="s">
        <v>5378</v>
      </c>
      <c r="B3564" s="342" t="s">
        <v>746</v>
      </c>
      <c r="C3564" s="351" t="s">
        <v>5062</v>
      </c>
      <c r="D3564" s="334" t="str">
        <f>CONCATENATE("'", LEFT(E3564,4),"-",MID(E3564,5,2),"-", MID(E3564,7,2), " ", C3564,"'")</f>
        <v>'1896-09-03 15:00'</v>
      </c>
      <c r="E3564" s="211">
        <f t="shared" si="1737"/>
        <v>18960903</v>
      </c>
      <c r="F3564" s="262">
        <v>11</v>
      </c>
      <c r="R3564" s="112" t="str">
        <f>IF(D3564="","", CONCATENATE("Update games set ", B3564, "= ",D3564," where game_id=", E3564))</f>
        <v>Update games set Game_date= '1896-09-03 15:00' where game_id=18960903</v>
      </c>
      <c r="S3564" s="112" t="str">
        <f t="shared" si="1708"/>
        <v/>
      </c>
      <c r="T3564" s="112" t="str">
        <f t="shared" si="1709"/>
        <v/>
      </c>
      <c r="U3564" s="200" t="str">
        <f t="shared" si="1706"/>
        <v/>
      </c>
      <c r="V3564" s="112" t="str">
        <f t="shared" si="1710"/>
        <v/>
      </c>
      <c r="W3564" s="415" t="str">
        <f t="shared" si="1711"/>
        <v/>
      </c>
      <c r="Y3564" s="65" t="str">
        <f t="shared" si="1719"/>
        <v/>
      </c>
      <c r="Z3564" s="65" t="str">
        <f t="shared" si="1720"/>
        <v/>
      </c>
      <c r="AA3564" s="65" t="str">
        <f t="shared" si="1721"/>
        <v/>
      </c>
      <c r="AB3564" s="65" t="str">
        <f t="shared" si="1722"/>
        <v/>
      </c>
      <c r="AC3564" s="65" t="str">
        <f t="shared" si="1723"/>
        <v/>
      </c>
      <c r="AH3564" s="65" t="str">
        <f t="shared" si="1695"/>
        <v>1891121211</v>
      </c>
      <c r="AI3564" s="65">
        <v>18911212</v>
      </c>
      <c r="AJ3564" s="65" t="s">
        <v>5369</v>
      </c>
      <c r="AK3564" s="65">
        <v>11</v>
      </c>
      <c r="AL3564" s="65" t="s">
        <v>3314</v>
      </c>
      <c r="AN3564" s="65" t="str">
        <f t="shared" si="1707"/>
        <v/>
      </c>
    </row>
    <row r="3565" spans="1:40" ht="16.8" customHeight="1" x14ac:dyDescent="0.25">
      <c r="A3565" s="384" t="s">
        <v>5378</v>
      </c>
      <c r="B3565" s="342" t="s">
        <v>25</v>
      </c>
      <c r="D3565" s="350" t="str">
        <f t="shared" ref="D3565" si="1742">IF(C3565="", "", CONCATENATE("'", C3565,"'"))</f>
        <v/>
      </c>
      <c r="E3565" s="211">
        <f t="shared" si="1737"/>
        <v>18960903</v>
      </c>
      <c r="F3565" s="262">
        <v>12</v>
      </c>
      <c r="G3565" s="212"/>
      <c r="H3565" s="212"/>
      <c r="N3565" s="416"/>
      <c r="O3565" s="212"/>
      <c r="P3565" s="212"/>
      <c r="R3565" s="112" t="str">
        <f>IF(D3565="","", CONCATENATE("Update games set ", B3565, "= ",D3565," where game_id=", E3565))</f>
        <v/>
      </c>
      <c r="S3565" s="112" t="str">
        <f t="shared" si="1708"/>
        <v/>
      </c>
      <c r="T3565" s="112" t="str">
        <f t="shared" si="1709"/>
        <v/>
      </c>
      <c r="U3565" s="200" t="str">
        <f t="shared" si="1706"/>
        <v/>
      </c>
      <c r="V3565" s="112" t="str">
        <f t="shared" si="1710"/>
        <v/>
      </c>
      <c r="W3565" s="415" t="str">
        <f t="shared" si="1711"/>
        <v/>
      </c>
      <c r="Y3565" s="65" t="str">
        <f t="shared" si="1719"/>
        <v/>
      </c>
      <c r="Z3565" s="65" t="str">
        <f t="shared" si="1720"/>
        <v/>
      </c>
      <c r="AA3565" s="65" t="str">
        <f t="shared" si="1721"/>
        <v/>
      </c>
      <c r="AB3565" s="65" t="str">
        <f t="shared" si="1722"/>
        <v/>
      </c>
      <c r="AC3565" s="65" t="str">
        <f t="shared" si="1723"/>
        <v/>
      </c>
      <c r="AH3565" s="65" t="str">
        <f t="shared" si="1695"/>
        <v>1891121212</v>
      </c>
      <c r="AI3565" s="65">
        <v>18911212</v>
      </c>
      <c r="AJ3565" s="65" t="s">
        <v>5369</v>
      </c>
      <c r="AK3565" s="65">
        <v>12</v>
      </c>
      <c r="AL3565" s="65" t="s">
        <v>653</v>
      </c>
      <c r="AN3565" s="65" t="str">
        <f t="shared" si="1707"/>
        <v/>
      </c>
    </row>
    <row r="3566" spans="1:40" ht="16.8" customHeight="1" x14ac:dyDescent="0.25">
      <c r="A3566" s="384" t="s">
        <v>5378</v>
      </c>
      <c r="B3566" s="342" t="s">
        <v>475</v>
      </c>
      <c r="D3566" s="349" t="str">
        <f t="shared" ref="D3566" si="1743">IF(C3566="", "", C3566)</f>
        <v/>
      </c>
      <c r="E3566" s="211">
        <f t="shared" si="1737"/>
        <v>18960903</v>
      </c>
      <c r="F3566" s="262">
        <v>13</v>
      </c>
      <c r="R3566" s="112" t="str">
        <f>IF(D3566="","", CONCATENATE("Update games set ", B3566, "= ",D3566," where game_id=", E3566))</f>
        <v/>
      </c>
      <c r="S3566" s="112" t="str">
        <f t="shared" si="1708"/>
        <v/>
      </c>
      <c r="T3566" s="112" t="str">
        <f t="shared" si="1709"/>
        <v/>
      </c>
      <c r="U3566" s="200" t="str">
        <f t="shared" si="1706"/>
        <v/>
      </c>
      <c r="V3566" s="112" t="str">
        <f t="shared" si="1710"/>
        <v/>
      </c>
      <c r="W3566" s="415" t="str">
        <f t="shared" si="1711"/>
        <v/>
      </c>
      <c r="Y3566" s="65" t="str">
        <f t="shared" si="1719"/>
        <v/>
      </c>
      <c r="Z3566" s="65" t="str">
        <f t="shared" si="1720"/>
        <v/>
      </c>
      <c r="AA3566" s="65" t="str">
        <f t="shared" si="1721"/>
        <v/>
      </c>
      <c r="AB3566" s="65" t="str">
        <f t="shared" si="1722"/>
        <v/>
      </c>
      <c r="AC3566" s="65" t="str">
        <f t="shared" si="1723"/>
        <v/>
      </c>
      <c r="AH3566" s="65" t="str">
        <f t="shared" si="1695"/>
        <v>1891121213</v>
      </c>
      <c r="AI3566" s="65">
        <v>18911212</v>
      </c>
      <c r="AJ3566" s="65" t="s">
        <v>5369</v>
      </c>
      <c r="AK3566" s="65">
        <v>13</v>
      </c>
      <c r="AL3566" s="65" t="s">
        <v>653</v>
      </c>
      <c r="AN3566" s="65" t="str">
        <f t="shared" si="1707"/>
        <v/>
      </c>
    </row>
    <row r="3567" spans="1:40" ht="16.8" customHeight="1" x14ac:dyDescent="0.25">
      <c r="A3567" s="384" t="s">
        <v>5378</v>
      </c>
      <c r="B3567" s="342" t="s">
        <v>20</v>
      </c>
      <c r="D3567" s="350" t="str">
        <f t="shared" ref="D3567:D3568" si="1744">IF(C3567="", "", CONCATENATE("'", C3567,"'"))</f>
        <v/>
      </c>
      <c r="E3567" s="211">
        <f t="shared" si="1737"/>
        <v>18960903</v>
      </c>
      <c r="F3567" s="262">
        <v>14</v>
      </c>
      <c r="R3567" s="112" t="str">
        <f>IF(D3567="","", CONCATENATE("Update games set ", B3567, "= ",D3567," where game_id=", E3567))</f>
        <v/>
      </c>
      <c r="S3567" s="112" t="str">
        <f t="shared" si="1708"/>
        <v/>
      </c>
      <c r="T3567" s="112" t="str">
        <f t="shared" si="1709"/>
        <v/>
      </c>
      <c r="U3567" s="200" t="str">
        <f t="shared" si="1706"/>
        <v/>
      </c>
      <c r="V3567" s="112" t="str">
        <f t="shared" si="1710"/>
        <v/>
      </c>
      <c r="W3567" s="415" t="str">
        <f t="shared" si="1711"/>
        <v/>
      </c>
      <c r="Y3567" s="65" t="str">
        <f t="shared" si="1719"/>
        <v/>
      </c>
      <c r="Z3567" s="65" t="str">
        <f t="shared" si="1720"/>
        <v/>
      </c>
      <c r="AA3567" s="65" t="str">
        <f t="shared" si="1721"/>
        <v/>
      </c>
      <c r="AB3567" s="65" t="str">
        <f t="shared" si="1722"/>
        <v/>
      </c>
      <c r="AC3567" s="65" t="str">
        <f t="shared" si="1723"/>
        <v/>
      </c>
      <c r="AH3567" s="65" t="str">
        <f t="shared" si="1695"/>
        <v>1891121214</v>
      </c>
      <c r="AI3567" s="65">
        <v>18911212</v>
      </c>
      <c r="AJ3567" s="65" t="s">
        <v>5369</v>
      </c>
      <c r="AK3567" s="65">
        <v>14</v>
      </c>
      <c r="AL3567" s="65" t="s">
        <v>653</v>
      </c>
      <c r="AN3567" s="65" t="str">
        <f t="shared" si="1707"/>
        <v/>
      </c>
    </row>
    <row r="3568" spans="1:40" ht="16.8" customHeight="1" x14ac:dyDescent="0.25">
      <c r="A3568" s="384" t="s">
        <v>5378</v>
      </c>
      <c r="B3568" s="342" t="s">
        <v>4882</v>
      </c>
      <c r="C3568" s="342" t="str">
        <f>IF(C3567="", "", C3567)</f>
        <v/>
      </c>
      <c r="D3568" s="350" t="str">
        <f t="shared" si="1744"/>
        <v/>
      </c>
      <c r="E3568" s="211">
        <f t="shared" si="1737"/>
        <v>18960903</v>
      </c>
      <c r="F3568" s="262">
        <v>15</v>
      </c>
      <c r="R3568" s="112" t="str">
        <f>IF(D3568="","", CONCATENATE("Update games set ", B3568, "= ",D3568," where game_id=", E3568))</f>
        <v/>
      </c>
      <c r="S3568" s="112" t="str">
        <f t="shared" si="1708"/>
        <v/>
      </c>
      <c r="T3568" s="112" t="str">
        <f t="shared" si="1709"/>
        <v/>
      </c>
      <c r="U3568" s="200" t="str">
        <f t="shared" si="1706"/>
        <v/>
      </c>
      <c r="V3568" s="112" t="str">
        <f t="shared" si="1710"/>
        <v/>
      </c>
      <c r="W3568" s="415" t="str">
        <f t="shared" si="1711"/>
        <v/>
      </c>
      <c r="Y3568" s="65" t="str">
        <f t="shared" si="1719"/>
        <v/>
      </c>
      <c r="Z3568" s="65" t="str">
        <f t="shared" si="1720"/>
        <v/>
      </c>
      <c r="AA3568" s="65" t="str">
        <f t="shared" si="1721"/>
        <v/>
      </c>
      <c r="AB3568" s="65" t="str">
        <f t="shared" si="1722"/>
        <v/>
      </c>
      <c r="AC3568" s="65" t="str">
        <f t="shared" si="1723"/>
        <v/>
      </c>
      <c r="AH3568" s="65" t="str">
        <f t="shared" si="1695"/>
        <v>1891121215</v>
      </c>
      <c r="AI3568" s="65">
        <v>18911212</v>
      </c>
      <c r="AJ3568" s="65" t="s">
        <v>5369</v>
      </c>
      <c r="AK3568" s="65">
        <v>15</v>
      </c>
      <c r="AL3568" s="65" t="s">
        <v>653</v>
      </c>
      <c r="AN3568" s="65" t="str">
        <f t="shared" si="1707"/>
        <v/>
      </c>
    </row>
    <row r="3569" spans="1:40" s="126" customFormat="1" ht="16.8" customHeight="1" thickBot="1" x14ac:dyDescent="0.3">
      <c r="A3569" s="384" t="s">
        <v>5378</v>
      </c>
      <c r="B3569" s="116" t="s">
        <v>115</v>
      </c>
      <c r="C3569" s="352"/>
      <c r="D3569" s="370" t="str">
        <f t="shared" ref="D3569" si="1745">IF(MID(E3569,5,2)*1&gt;6,_xlfn.CONCAT("'",LEFT(E3569,4),"-",MID(E3569,3,2)+1,"'"),_xlfn.CONCAT("'",LEFT(E3569,4)-1,"-",MID(E3569,3,2),"'"))</f>
        <v>'1896-97'</v>
      </c>
      <c r="E3569" s="214">
        <f t="shared" si="1737"/>
        <v>18960903</v>
      </c>
      <c r="F3569" s="266">
        <v>16</v>
      </c>
      <c r="G3569" s="343"/>
      <c r="H3569" s="343"/>
      <c r="I3569" s="267"/>
      <c r="J3569" s="214"/>
      <c r="K3569" s="266"/>
      <c r="L3569" s="266"/>
      <c r="M3569" s="266"/>
      <c r="N3569" s="419"/>
      <c r="O3569" s="343"/>
      <c r="P3569" s="343"/>
      <c r="Q3569" s="346"/>
      <c r="R3569" s="112" t="str">
        <f>IF(D3569="","", CONCATENATE("Update games set ", B3569, "= ",D3569," where game_id=", E3569))</f>
        <v>Update games set Season= '1896-97' where game_id=18960903</v>
      </c>
      <c r="S3569" s="112" t="str">
        <f t="shared" si="1708"/>
        <v/>
      </c>
      <c r="T3569" s="112" t="str">
        <f t="shared" si="1709"/>
        <v/>
      </c>
      <c r="U3569" s="200" t="str">
        <f t="shared" si="1706"/>
        <v/>
      </c>
      <c r="V3569" s="112" t="str">
        <f t="shared" si="1710"/>
        <v/>
      </c>
      <c r="W3569" s="415" t="str">
        <f t="shared" si="1711"/>
        <v/>
      </c>
      <c r="X3569" s="240"/>
      <c r="Y3569" s="65" t="str">
        <f t="shared" si="1719"/>
        <v/>
      </c>
      <c r="Z3569" s="65" t="str">
        <f t="shared" si="1720"/>
        <v/>
      </c>
      <c r="AA3569" s="65" t="str">
        <f t="shared" si="1721"/>
        <v/>
      </c>
      <c r="AB3569" s="65" t="str">
        <f t="shared" si="1722"/>
        <v/>
      </c>
      <c r="AC3569" s="65" t="str">
        <f t="shared" si="1723"/>
        <v/>
      </c>
      <c r="AH3569" s="65" t="str">
        <f t="shared" si="1695"/>
        <v>1891121216</v>
      </c>
      <c r="AI3569" s="126">
        <v>18911212</v>
      </c>
      <c r="AJ3569" s="126" t="s">
        <v>5369</v>
      </c>
      <c r="AK3569" s="126">
        <v>16</v>
      </c>
      <c r="AL3569" s="126" t="s">
        <v>653</v>
      </c>
      <c r="AN3569" s="65" t="str">
        <f t="shared" si="1707"/>
        <v/>
      </c>
    </row>
    <row r="3570" spans="1:40" ht="15" thickTop="1" x14ac:dyDescent="0.25">
      <c r="A3570" s="384" t="s">
        <v>5378</v>
      </c>
      <c r="B3570" s="341" t="s">
        <v>22</v>
      </c>
      <c r="C3570" s="341" t="s">
        <v>4582</v>
      </c>
      <c r="D3570" s="341" t="str">
        <f t="shared" ref="D3570:D3573" si="1746">IF(C3570="", "", CONCATENATE("'", C3570,"'"))</f>
        <v>'Grimsby'</v>
      </c>
      <c r="E3570" s="211">
        <v>18960924</v>
      </c>
      <c r="F3570" s="262">
        <v>1</v>
      </c>
      <c r="H3570" s="212"/>
      <c r="R3570" s="112" t="str">
        <f>IF(D3570="","", CONCATENATE("Update games set ", B3570, "= ",D3570," where game_id=", E3570))</f>
        <v>Update games set Opponent= 'Grimsby' where game_id=18960924</v>
      </c>
      <c r="S3570" s="112" t="str">
        <f t="shared" si="1708"/>
        <v/>
      </c>
      <c r="T3570" s="112" t="str">
        <f t="shared" si="1709"/>
        <v/>
      </c>
      <c r="U3570" s="200" t="str">
        <f t="shared" si="1706"/>
        <v/>
      </c>
      <c r="V3570" s="112" t="str">
        <f t="shared" si="1710"/>
        <v/>
      </c>
      <c r="W3570" s="415" t="str">
        <f t="shared" si="1711"/>
        <v/>
      </c>
      <c r="Y3570" s="65" t="str">
        <f t="shared" si="1719"/>
        <v/>
      </c>
      <c r="Z3570" s="65" t="str">
        <f t="shared" si="1720"/>
        <v/>
      </c>
      <c r="AA3570" s="65" t="str">
        <f t="shared" si="1721"/>
        <v/>
      </c>
      <c r="AB3570" s="65" t="str">
        <f t="shared" si="1722"/>
        <v/>
      </c>
      <c r="AC3570" s="65" t="str">
        <f t="shared" si="1723"/>
        <v/>
      </c>
      <c r="AH3570" s="65" t="str">
        <f t="shared" ref="AH3570:AH3617" si="1747">_xlfn.CONCAT(AI3570,AK3570)</f>
        <v>189112121</v>
      </c>
      <c r="AI3570" s="65">
        <v>18911212</v>
      </c>
      <c r="AJ3570" s="65" t="s">
        <v>5369</v>
      </c>
      <c r="AK3570" s="65">
        <v>1</v>
      </c>
      <c r="AL3570" s="65" t="s">
        <v>2039</v>
      </c>
      <c r="AN3570" s="65" t="str">
        <f t="shared" si="1707"/>
        <v>update games set source = 'The Nottingham Forest Football Scrapbook' where game_id = 18960924</v>
      </c>
    </row>
    <row r="3571" spans="1:40" ht="16.8" customHeight="1" x14ac:dyDescent="0.25">
      <c r="A3571" s="384" t="s">
        <v>5378</v>
      </c>
      <c r="B3571" s="342" t="s">
        <v>4979</v>
      </c>
      <c r="C3571" s="342" t="str">
        <f>IF(C3570="", "", C3570)</f>
        <v>Grimsby</v>
      </c>
      <c r="D3571" s="350" t="str">
        <f t="shared" si="1746"/>
        <v>'Grimsby'</v>
      </c>
      <c r="E3571" s="211">
        <f>E3570</f>
        <v>18960924</v>
      </c>
      <c r="F3571" s="262">
        <v>2</v>
      </c>
      <c r="R3571" s="112" t="str">
        <f>IF(D3571="","", CONCATENATE("Update games set ", B3571, "= ",D3571," where game_id=", E3571))</f>
        <v>Update games set Opp_parent= 'Grimsby' where game_id=18960924</v>
      </c>
      <c r="S3571" s="112" t="str">
        <f t="shared" si="1708"/>
        <v/>
      </c>
      <c r="T3571" s="112" t="str">
        <f t="shared" si="1709"/>
        <v/>
      </c>
      <c r="U3571" s="200" t="str">
        <f t="shared" si="1706"/>
        <v/>
      </c>
      <c r="V3571" s="112" t="str">
        <f t="shared" si="1710"/>
        <v/>
      </c>
      <c r="W3571" s="415" t="str">
        <f t="shared" si="1711"/>
        <v/>
      </c>
      <c r="Y3571" s="65" t="str">
        <f t="shared" si="1719"/>
        <v/>
      </c>
      <c r="Z3571" s="65" t="str">
        <f t="shared" si="1720"/>
        <v/>
      </c>
      <c r="AA3571" s="65" t="str">
        <f t="shared" si="1721"/>
        <v/>
      </c>
      <c r="AB3571" s="65" t="str">
        <f t="shared" si="1722"/>
        <v/>
      </c>
      <c r="AC3571" s="65" t="str">
        <f t="shared" si="1723"/>
        <v/>
      </c>
      <c r="AH3571" s="65" t="str">
        <f t="shared" si="1747"/>
        <v>189112122</v>
      </c>
      <c r="AI3571" s="65">
        <v>18911212</v>
      </c>
      <c r="AJ3571" s="65" t="s">
        <v>5369</v>
      </c>
      <c r="AK3571" s="65">
        <v>2</v>
      </c>
      <c r="AL3571" s="65" t="s">
        <v>3572</v>
      </c>
      <c r="AN3571" s="65" t="str">
        <f t="shared" si="1707"/>
        <v/>
      </c>
    </row>
    <row r="3572" spans="1:40" ht="16.8" customHeight="1" x14ac:dyDescent="0.25">
      <c r="A3572" s="384" t="s">
        <v>5378</v>
      </c>
      <c r="B3572" s="342" t="s">
        <v>2653</v>
      </c>
      <c r="C3572" s="342" t="s">
        <v>663</v>
      </c>
      <c r="D3572" s="350" t="str">
        <f t="shared" si="1746"/>
        <v>'Friendly'</v>
      </c>
      <c r="E3572" s="211">
        <f t="shared" ref="E3572:E3585" si="1748">E3571</f>
        <v>18960924</v>
      </c>
      <c r="F3572" s="262">
        <v>3</v>
      </c>
      <c r="R3572" s="112" t="str">
        <f>IF(D3572="","", CONCATENATE("Update games set ", B3572, "= ",D3572," where game_id=", E3572))</f>
        <v>Update games set Game_type= 'Friendly' where game_id=18960924</v>
      </c>
      <c r="S3572" s="112" t="str">
        <f t="shared" si="1708"/>
        <v/>
      </c>
      <c r="T3572" s="112" t="str">
        <f t="shared" si="1709"/>
        <v/>
      </c>
      <c r="U3572" s="200" t="str">
        <f t="shared" si="1706"/>
        <v/>
      </c>
      <c r="V3572" s="112" t="str">
        <f t="shared" si="1710"/>
        <v/>
      </c>
      <c r="W3572" s="415" t="str">
        <f t="shared" si="1711"/>
        <v/>
      </c>
      <c r="Y3572" s="65" t="str">
        <f t="shared" si="1719"/>
        <v/>
      </c>
      <c r="Z3572" s="65" t="str">
        <f t="shared" si="1720"/>
        <v/>
      </c>
      <c r="AA3572" s="65" t="str">
        <f t="shared" si="1721"/>
        <v/>
      </c>
      <c r="AB3572" s="65" t="str">
        <f t="shared" si="1722"/>
        <v/>
      </c>
      <c r="AC3572" s="65" t="str">
        <f t="shared" si="1723"/>
        <v/>
      </c>
      <c r="AH3572" s="65" t="str">
        <f t="shared" si="1747"/>
        <v>189112123</v>
      </c>
      <c r="AI3572" s="65">
        <v>18911212</v>
      </c>
      <c r="AJ3572" s="65" t="s">
        <v>5369</v>
      </c>
      <c r="AK3572" s="65">
        <v>3</v>
      </c>
      <c r="AL3572" s="65" t="s">
        <v>3596</v>
      </c>
      <c r="AN3572" s="65" t="str">
        <f t="shared" si="1707"/>
        <v/>
      </c>
    </row>
    <row r="3573" spans="1:40" ht="16.8" customHeight="1" x14ac:dyDescent="0.25">
      <c r="A3573" s="384" t="s">
        <v>5378</v>
      </c>
      <c r="B3573" s="342" t="s">
        <v>4978</v>
      </c>
      <c r="C3573" s="342" t="s">
        <v>0</v>
      </c>
      <c r="D3573" s="350" t="str">
        <f t="shared" si="1746"/>
        <v>'A'</v>
      </c>
      <c r="E3573" s="211">
        <f t="shared" si="1748"/>
        <v>18960924</v>
      </c>
      <c r="F3573" s="262">
        <v>4</v>
      </c>
      <c r="R3573" s="112" t="str">
        <f>IF(D3573="","", CONCATENATE("Update games set ", B3573, "= ",D3573," where game_id=", E3573))</f>
        <v>Update games set HAN= 'A' where game_id=18960924</v>
      </c>
      <c r="S3573" s="112" t="str">
        <f t="shared" si="1708"/>
        <v/>
      </c>
      <c r="T3573" s="112" t="str">
        <f t="shared" si="1709"/>
        <v/>
      </c>
      <c r="U3573" s="200" t="str">
        <f t="shared" si="1706"/>
        <v/>
      </c>
      <c r="V3573" s="112" t="str">
        <f t="shared" si="1710"/>
        <v/>
      </c>
      <c r="W3573" s="415" t="str">
        <f t="shared" si="1711"/>
        <v/>
      </c>
      <c r="Y3573" s="65" t="str">
        <f t="shared" si="1719"/>
        <v/>
      </c>
      <c r="Z3573" s="65" t="str">
        <f t="shared" si="1720"/>
        <v/>
      </c>
      <c r="AA3573" s="65" t="str">
        <f t="shared" si="1721"/>
        <v/>
      </c>
      <c r="AB3573" s="65" t="str">
        <f t="shared" si="1722"/>
        <v/>
      </c>
      <c r="AC3573" s="65" t="str">
        <f t="shared" si="1723"/>
        <v/>
      </c>
      <c r="AH3573" s="65" t="str">
        <f t="shared" si="1747"/>
        <v>189112124</v>
      </c>
      <c r="AI3573" s="65">
        <v>18911212</v>
      </c>
      <c r="AJ3573" s="65" t="s">
        <v>5369</v>
      </c>
      <c r="AK3573" s="65">
        <v>4</v>
      </c>
      <c r="AL3573" s="65" t="s">
        <v>3252</v>
      </c>
      <c r="AN3573" s="65" t="str">
        <f t="shared" si="1707"/>
        <v/>
      </c>
    </row>
    <row r="3574" spans="1:40" ht="16.8" customHeight="1" x14ac:dyDescent="0.25">
      <c r="A3574" s="384" t="s">
        <v>5378</v>
      </c>
      <c r="B3574" s="342" t="s">
        <v>5</v>
      </c>
      <c r="C3574" s="342">
        <v>2</v>
      </c>
      <c r="D3574" s="349">
        <f t="shared" ref="D3574:D3575" si="1749">IF(C3574="", "", C3574)</f>
        <v>2</v>
      </c>
      <c r="E3574" s="211">
        <f t="shared" si="1748"/>
        <v>18960924</v>
      </c>
      <c r="F3574" s="262">
        <v>5</v>
      </c>
      <c r="R3574" s="112" t="str">
        <f>IF(D3574="","", CONCATENATE("Update games set ", B3574, "= ",D3574," where game_id=", E3574))</f>
        <v>Update games set F= 2 where game_id=18960924</v>
      </c>
      <c r="S3574" s="112" t="str">
        <f t="shared" si="1708"/>
        <v/>
      </c>
      <c r="T3574" s="112" t="str">
        <f t="shared" si="1709"/>
        <v/>
      </c>
      <c r="U3574" s="200" t="str">
        <f t="shared" si="1706"/>
        <v/>
      </c>
      <c r="V3574" s="112" t="str">
        <f t="shared" si="1710"/>
        <v/>
      </c>
      <c r="W3574" s="415" t="str">
        <f t="shared" si="1711"/>
        <v/>
      </c>
      <c r="Y3574" s="65" t="str">
        <f t="shared" si="1719"/>
        <v/>
      </c>
      <c r="Z3574" s="65" t="str">
        <f t="shared" si="1720"/>
        <v/>
      </c>
      <c r="AA3574" s="65" t="str">
        <f t="shared" si="1721"/>
        <v/>
      </c>
      <c r="AB3574" s="65" t="str">
        <f t="shared" si="1722"/>
        <v/>
      </c>
      <c r="AC3574" s="65" t="str">
        <f t="shared" si="1723"/>
        <v/>
      </c>
      <c r="AH3574" s="65" t="str">
        <f t="shared" si="1747"/>
        <v>189112125</v>
      </c>
      <c r="AI3574" s="65">
        <v>18911212</v>
      </c>
      <c r="AJ3574" s="65" t="s">
        <v>5369</v>
      </c>
      <c r="AK3574" s="65">
        <v>5</v>
      </c>
      <c r="AL3574" s="65" t="s">
        <v>3590</v>
      </c>
      <c r="AN3574" s="65" t="str">
        <f t="shared" si="1707"/>
        <v/>
      </c>
    </row>
    <row r="3575" spans="1:40" ht="16.8" customHeight="1" x14ac:dyDescent="0.25">
      <c r="A3575" s="384" t="s">
        <v>5378</v>
      </c>
      <c r="B3575" s="342" t="s">
        <v>0</v>
      </c>
      <c r="C3575" s="342">
        <v>5</v>
      </c>
      <c r="D3575" s="349">
        <f t="shared" si="1749"/>
        <v>5</v>
      </c>
      <c r="E3575" s="211">
        <f t="shared" si="1748"/>
        <v>18960924</v>
      </c>
      <c r="F3575" s="262">
        <v>6</v>
      </c>
      <c r="R3575" s="112" t="str">
        <f>IF(D3575="","", CONCATENATE("Update games set ", B3575, "= ",D3575," where game_id=", E3575))</f>
        <v>Update games set A= 5 where game_id=18960924</v>
      </c>
      <c r="S3575" s="112" t="str">
        <f t="shared" si="1708"/>
        <v/>
      </c>
      <c r="T3575" s="112" t="str">
        <f t="shared" si="1709"/>
        <v/>
      </c>
      <c r="U3575" s="200" t="str">
        <f t="shared" si="1706"/>
        <v/>
      </c>
      <c r="V3575" s="112" t="str">
        <f t="shared" si="1710"/>
        <v/>
      </c>
      <c r="W3575" s="415" t="str">
        <f t="shared" si="1711"/>
        <v/>
      </c>
      <c r="Y3575" s="65" t="str">
        <f t="shared" si="1719"/>
        <v/>
      </c>
      <c r="Z3575" s="65" t="str">
        <f t="shared" si="1720"/>
        <v/>
      </c>
      <c r="AA3575" s="65" t="str">
        <f t="shared" si="1721"/>
        <v/>
      </c>
      <c r="AB3575" s="65" t="str">
        <f t="shared" si="1722"/>
        <v/>
      </c>
      <c r="AC3575" s="65" t="str">
        <f t="shared" si="1723"/>
        <v/>
      </c>
      <c r="AH3575" s="65" t="str">
        <f t="shared" si="1747"/>
        <v>189112126</v>
      </c>
      <c r="AI3575" s="65">
        <v>18911212</v>
      </c>
      <c r="AJ3575" s="65" t="s">
        <v>5369</v>
      </c>
      <c r="AK3575" s="65">
        <v>6</v>
      </c>
      <c r="AL3575" s="65" t="s">
        <v>3468</v>
      </c>
      <c r="AN3575" s="65" t="str">
        <f t="shared" si="1707"/>
        <v/>
      </c>
    </row>
    <row r="3576" spans="1:40" ht="16.8" customHeight="1" x14ac:dyDescent="0.25">
      <c r="A3576" s="384" t="s">
        <v>5378</v>
      </c>
      <c r="B3576" s="342" t="s">
        <v>23</v>
      </c>
      <c r="D3576" s="334" t="str">
        <f t="shared" ref="D3576" si="1750">IF(C3576="",IF(D3574&gt;D3575,"'W'",IF(D3574=D3575,"'D'","'L'")),_xlfn.CONCAT("'",C3576,"'"))</f>
        <v>'L'</v>
      </c>
      <c r="E3576" s="211">
        <f t="shared" si="1748"/>
        <v>18960924</v>
      </c>
      <c r="F3576" s="262">
        <v>7</v>
      </c>
      <c r="R3576" s="112" t="str">
        <f>IF(D3576="","", CONCATENATE("Update games set ", B3576, "= ",D3576," where game_id=", E3576))</f>
        <v>Update games set Result= 'L' where game_id=18960924</v>
      </c>
      <c r="S3576" s="112" t="str">
        <f t="shared" si="1708"/>
        <v/>
      </c>
      <c r="T3576" s="112" t="str">
        <f t="shared" si="1709"/>
        <v/>
      </c>
      <c r="U3576" s="200" t="str">
        <f t="shared" si="1706"/>
        <v/>
      </c>
      <c r="V3576" s="112" t="str">
        <f t="shared" si="1710"/>
        <v/>
      </c>
      <c r="W3576" s="415" t="str">
        <f t="shared" si="1711"/>
        <v/>
      </c>
      <c r="Y3576" s="65" t="str">
        <f t="shared" si="1719"/>
        <v/>
      </c>
      <c r="Z3576" s="65" t="str">
        <f t="shared" si="1720"/>
        <v/>
      </c>
      <c r="AA3576" s="65" t="str">
        <f t="shared" si="1721"/>
        <v/>
      </c>
      <c r="AB3576" s="65" t="str">
        <f t="shared" si="1722"/>
        <v/>
      </c>
      <c r="AC3576" s="65" t="str">
        <f t="shared" si="1723"/>
        <v/>
      </c>
      <c r="AH3576" s="65" t="str">
        <f t="shared" si="1747"/>
        <v>189112127</v>
      </c>
      <c r="AI3576" s="65">
        <v>18911212</v>
      </c>
      <c r="AJ3576" s="65" t="s">
        <v>5369</v>
      </c>
      <c r="AK3576" s="65">
        <v>7</v>
      </c>
      <c r="AL3576" s="65" t="s">
        <v>3435</v>
      </c>
      <c r="AN3576" s="65" t="str">
        <f t="shared" si="1707"/>
        <v/>
      </c>
    </row>
    <row r="3577" spans="1:40" ht="16.8" customHeight="1" x14ac:dyDescent="0.25">
      <c r="A3577" s="384" t="s">
        <v>5378</v>
      </c>
      <c r="B3577" s="342" t="s">
        <v>768</v>
      </c>
      <c r="D3577" s="349" t="str">
        <f t="shared" ref="D3577:D3578" si="1751">IF(C3577="", "", C3577)</f>
        <v/>
      </c>
      <c r="E3577" s="211">
        <f t="shared" si="1748"/>
        <v>18960924</v>
      </c>
      <c r="F3577" s="262">
        <v>8</v>
      </c>
      <c r="R3577" s="112" t="str">
        <f>IF(D3577="","", CONCATENATE("Update games set ", B3577, "= ",D3577," where game_id=", E3577))</f>
        <v/>
      </c>
      <c r="S3577" s="112" t="str">
        <f t="shared" si="1708"/>
        <v/>
      </c>
      <c r="T3577" s="112" t="str">
        <f t="shared" si="1709"/>
        <v/>
      </c>
      <c r="U3577" s="200" t="str">
        <f t="shared" si="1706"/>
        <v/>
      </c>
      <c r="V3577" s="112" t="str">
        <f t="shared" si="1710"/>
        <v/>
      </c>
      <c r="W3577" s="415" t="str">
        <f t="shared" si="1711"/>
        <v/>
      </c>
      <c r="Y3577" s="65" t="str">
        <f t="shared" si="1719"/>
        <v/>
      </c>
      <c r="Z3577" s="65" t="str">
        <f t="shared" si="1720"/>
        <v/>
      </c>
      <c r="AA3577" s="65" t="str">
        <f t="shared" si="1721"/>
        <v/>
      </c>
      <c r="AB3577" s="65" t="str">
        <f t="shared" si="1722"/>
        <v/>
      </c>
      <c r="AC3577" s="65" t="str">
        <f t="shared" si="1723"/>
        <v/>
      </c>
      <c r="AH3577" s="65" t="str">
        <f t="shared" si="1747"/>
        <v>189112128</v>
      </c>
      <c r="AI3577" s="65">
        <v>18911212</v>
      </c>
      <c r="AJ3577" s="65" t="s">
        <v>5369</v>
      </c>
      <c r="AK3577" s="65">
        <v>8</v>
      </c>
      <c r="AL3577" s="65" t="s">
        <v>3653</v>
      </c>
      <c r="AN3577" s="65" t="str">
        <f t="shared" si="1707"/>
        <v/>
      </c>
    </row>
    <row r="3578" spans="1:40" ht="16.8" customHeight="1" x14ac:dyDescent="0.25">
      <c r="A3578" s="384" t="s">
        <v>5378</v>
      </c>
      <c r="B3578" s="342" t="s">
        <v>766</v>
      </c>
      <c r="D3578" s="349" t="str">
        <f t="shared" si="1751"/>
        <v/>
      </c>
      <c r="E3578" s="211">
        <f t="shared" si="1748"/>
        <v>18960924</v>
      </c>
      <c r="F3578" s="262">
        <v>9</v>
      </c>
      <c r="G3578" s="194"/>
      <c r="H3578" s="194"/>
      <c r="N3578" s="417"/>
      <c r="O3578" s="194"/>
      <c r="P3578" s="194"/>
      <c r="R3578" s="112" t="str">
        <f>IF(D3578="","", CONCATENATE("Update games set ", B3578, "= ",D3578," where game_id=", E3578))</f>
        <v/>
      </c>
      <c r="S3578" s="112" t="str">
        <f t="shared" si="1708"/>
        <v/>
      </c>
      <c r="T3578" s="112" t="str">
        <f t="shared" si="1709"/>
        <v/>
      </c>
      <c r="U3578" s="200" t="str">
        <f t="shared" si="1706"/>
        <v/>
      </c>
      <c r="V3578" s="112" t="str">
        <f t="shared" si="1710"/>
        <v/>
      </c>
      <c r="W3578" s="415" t="str">
        <f t="shared" si="1711"/>
        <v/>
      </c>
      <c r="Y3578" s="65" t="str">
        <f t="shared" si="1719"/>
        <v/>
      </c>
      <c r="Z3578" s="65" t="str">
        <f t="shared" si="1720"/>
        <v/>
      </c>
      <c r="AA3578" s="65" t="str">
        <f t="shared" si="1721"/>
        <v/>
      </c>
      <c r="AB3578" s="65" t="str">
        <f t="shared" si="1722"/>
        <v/>
      </c>
      <c r="AC3578" s="65" t="str">
        <f t="shared" si="1723"/>
        <v/>
      </c>
      <c r="AH3578" s="65" t="str">
        <f t="shared" si="1747"/>
        <v>189112129</v>
      </c>
      <c r="AI3578" s="65">
        <v>18911212</v>
      </c>
      <c r="AJ3578" s="65" t="s">
        <v>5369</v>
      </c>
      <c r="AK3578" s="65">
        <v>9</v>
      </c>
      <c r="AL3578" s="65" t="s">
        <v>2943</v>
      </c>
      <c r="AN3578" s="65" t="str">
        <f t="shared" si="1707"/>
        <v/>
      </c>
    </row>
    <row r="3579" spans="1:40" ht="16.8" customHeight="1" x14ac:dyDescent="0.25">
      <c r="A3579" s="384" t="s">
        <v>5378</v>
      </c>
      <c r="B3579" s="342" t="s">
        <v>753</v>
      </c>
      <c r="C3579" s="351"/>
      <c r="D3579" s="350" t="str">
        <f t="shared" ref="D3579" si="1752">IF(C3579="", "", CONCATENATE("'", C3579,"'"))</f>
        <v/>
      </c>
      <c r="E3579" s="211">
        <f t="shared" si="1748"/>
        <v>18960924</v>
      </c>
      <c r="F3579" s="262">
        <v>10</v>
      </c>
      <c r="G3579" s="194"/>
      <c r="N3579" s="417"/>
      <c r="O3579" s="194"/>
      <c r="P3579" s="194"/>
      <c r="R3579" s="112" t="str">
        <f>IF(D3579="","", CONCATENATE("Update games set ", B3579, "= ",D3579," where game_id=", E3579))</f>
        <v/>
      </c>
      <c r="S3579" s="112" t="str">
        <f t="shared" si="1708"/>
        <v/>
      </c>
      <c r="T3579" s="112" t="str">
        <f t="shared" si="1709"/>
        <v/>
      </c>
      <c r="U3579" s="200" t="str">
        <f t="shared" si="1706"/>
        <v/>
      </c>
      <c r="V3579" s="112" t="str">
        <f t="shared" si="1710"/>
        <v/>
      </c>
      <c r="W3579" s="415" t="str">
        <f t="shared" si="1711"/>
        <v/>
      </c>
      <c r="Y3579" s="65" t="str">
        <f t="shared" si="1719"/>
        <v/>
      </c>
      <c r="Z3579" s="65" t="str">
        <f t="shared" si="1720"/>
        <v/>
      </c>
      <c r="AA3579" s="65" t="str">
        <f t="shared" si="1721"/>
        <v/>
      </c>
      <c r="AB3579" s="65" t="str">
        <f t="shared" si="1722"/>
        <v/>
      </c>
      <c r="AC3579" s="65" t="str">
        <f t="shared" si="1723"/>
        <v/>
      </c>
      <c r="AH3579" s="65" t="str">
        <f t="shared" si="1747"/>
        <v>1891121210</v>
      </c>
      <c r="AI3579" s="65">
        <v>18911212</v>
      </c>
      <c r="AJ3579" s="65" t="s">
        <v>5369</v>
      </c>
      <c r="AK3579" s="65">
        <v>10</v>
      </c>
      <c r="AL3579" s="65" t="s">
        <v>3632</v>
      </c>
      <c r="AN3579" s="65" t="str">
        <f t="shared" si="1707"/>
        <v/>
      </c>
    </row>
    <row r="3580" spans="1:40" ht="16.8" customHeight="1" x14ac:dyDescent="0.25">
      <c r="A3580" s="384" t="s">
        <v>5378</v>
      </c>
      <c r="B3580" s="342" t="s">
        <v>746</v>
      </c>
      <c r="C3580" s="351" t="s">
        <v>5062</v>
      </c>
      <c r="D3580" s="334" t="str">
        <f>CONCATENATE("'", LEFT(E3580,4),"-",MID(E3580,5,2),"-", MID(E3580,7,2), " ", C3580,"'")</f>
        <v>'1896-09-24 15:00'</v>
      </c>
      <c r="E3580" s="211">
        <f t="shared" si="1748"/>
        <v>18960924</v>
      </c>
      <c r="F3580" s="262">
        <v>11</v>
      </c>
      <c r="R3580" s="112" t="str">
        <f>IF(D3580="","", CONCATENATE("Update games set ", B3580, "= ",D3580," where game_id=", E3580))</f>
        <v>Update games set Game_date= '1896-09-24 15:00' where game_id=18960924</v>
      </c>
      <c r="S3580" s="112" t="str">
        <f t="shared" si="1708"/>
        <v/>
      </c>
      <c r="T3580" s="112" t="str">
        <f t="shared" si="1709"/>
        <v/>
      </c>
      <c r="U3580" s="200" t="str">
        <f t="shared" si="1706"/>
        <v/>
      </c>
      <c r="V3580" s="112" t="str">
        <f t="shared" si="1710"/>
        <v/>
      </c>
      <c r="W3580" s="415" t="str">
        <f t="shared" si="1711"/>
        <v/>
      </c>
      <c r="Y3580" s="65" t="str">
        <f t="shared" si="1719"/>
        <v/>
      </c>
      <c r="Z3580" s="65" t="str">
        <f t="shared" si="1720"/>
        <v/>
      </c>
      <c r="AA3580" s="65" t="str">
        <f t="shared" si="1721"/>
        <v/>
      </c>
      <c r="AB3580" s="65" t="str">
        <f t="shared" si="1722"/>
        <v/>
      </c>
      <c r="AC3580" s="65" t="str">
        <f t="shared" si="1723"/>
        <v/>
      </c>
      <c r="AH3580" s="65" t="str">
        <f t="shared" si="1747"/>
        <v>1891121211</v>
      </c>
      <c r="AI3580" s="65">
        <v>18911212</v>
      </c>
      <c r="AJ3580" s="65" t="s">
        <v>5369</v>
      </c>
      <c r="AK3580" s="65">
        <v>11</v>
      </c>
      <c r="AL3580" s="65" t="s">
        <v>3314</v>
      </c>
      <c r="AN3580" s="65" t="str">
        <f t="shared" si="1707"/>
        <v/>
      </c>
    </row>
    <row r="3581" spans="1:40" ht="16.8" customHeight="1" x14ac:dyDescent="0.25">
      <c r="A3581" s="384" t="s">
        <v>5378</v>
      </c>
      <c r="B3581" s="342" t="s">
        <v>25</v>
      </c>
      <c r="D3581" s="350" t="str">
        <f t="shared" ref="D3581" si="1753">IF(C3581="", "", CONCATENATE("'", C3581,"'"))</f>
        <v/>
      </c>
      <c r="E3581" s="211">
        <f t="shared" si="1748"/>
        <v>18960924</v>
      </c>
      <c r="F3581" s="262">
        <v>12</v>
      </c>
      <c r="G3581" s="212"/>
      <c r="H3581" s="212"/>
      <c r="N3581" s="416"/>
      <c r="O3581" s="212"/>
      <c r="P3581" s="212"/>
      <c r="R3581" s="112" t="str">
        <f>IF(D3581="","", CONCATENATE("Update games set ", B3581, "= ",D3581," where game_id=", E3581))</f>
        <v/>
      </c>
      <c r="S3581" s="112" t="str">
        <f t="shared" si="1708"/>
        <v/>
      </c>
      <c r="T3581" s="112" t="str">
        <f t="shared" si="1709"/>
        <v/>
      </c>
      <c r="U3581" s="200" t="str">
        <f t="shared" si="1706"/>
        <v/>
      </c>
      <c r="V3581" s="112" t="str">
        <f t="shared" si="1710"/>
        <v/>
      </c>
      <c r="W3581" s="415" t="str">
        <f t="shared" si="1711"/>
        <v/>
      </c>
      <c r="Y3581" s="65" t="str">
        <f t="shared" si="1719"/>
        <v/>
      </c>
      <c r="Z3581" s="65" t="str">
        <f t="shared" si="1720"/>
        <v/>
      </c>
      <c r="AA3581" s="65" t="str">
        <f t="shared" si="1721"/>
        <v/>
      </c>
      <c r="AB3581" s="65" t="str">
        <f t="shared" si="1722"/>
        <v/>
      </c>
      <c r="AC3581" s="65" t="str">
        <f t="shared" si="1723"/>
        <v/>
      </c>
      <c r="AH3581" s="65" t="str">
        <f t="shared" si="1747"/>
        <v>1891121212</v>
      </c>
      <c r="AI3581" s="65">
        <v>18911212</v>
      </c>
      <c r="AJ3581" s="65" t="s">
        <v>5369</v>
      </c>
      <c r="AK3581" s="65">
        <v>12</v>
      </c>
      <c r="AL3581" s="65" t="s">
        <v>653</v>
      </c>
      <c r="AN3581" s="65" t="str">
        <f t="shared" si="1707"/>
        <v/>
      </c>
    </row>
    <row r="3582" spans="1:40" ht="16.8" customHeight="1" x14ac:dyDescent="0.25">
      <c r="A3582" s="384" t="s">
        <v>5378</v>
      </c>
      <c r="B3582" s="342" t="s">
        <v>475</v>
      </c>
      <c r="C3582" s="342">
        <v>2000</v>
      </c>
      <c r="D3582" s="349">
        <f t="shared" ref="D3582" si="1754">IF(C3582="", "", C3582)</f>
        <v>2000</v>
      </c>
      <c r="E3582" s="211">
        <f t="shared" si="1748"/>
        <v>18960924</v>
      </c>
      <c r="F3582" s="262">
        <v>13</v>
      </c>
      <c r="R3582" s="112" t="str">
        <f>IF(D3582="","", CONCATENATE("Update games set ", B3582, "= ",D3582," where game_id=", E3582))</f>
        <v>Update games set Att= 2000 where game_id=18960924</v>
      </c>
      <c r="S3582" s="112" t="str">
        <f t="shared" si="1708"/>
        <v/>
      </c>
      <c r="T3582" s="112" t="str">
        <f t="shared" si="1709"/>
        <v/>
      </c>
      <c r="U3582" s="200" t="str">
        <f t="shared" si="1706"/>
        <v/>
      </c>
      <c r="V3582" s="112" t="str">
        <f t="shared" si="1710"/>
        <v/>
      </c>
      <c r="W3582" s="415" t="str">
        <f t="shared" si="1711"/>
        <v/>
      </c>
      <c r="Y3582" s="65" t="str">
        <f t="shared" si="1719"/>
        <v/>
      </c>
      <c r="Z3582" s="65" t="str">
        <f t="shared" si="1720"/>
        <v/>
      </c>
      <c r="AA3582" s="65" t="str">
        <f t="shared" si="1721"/>
        <v/>
      </c>
      <c r="AB3582" s="65" t="str">
        <f t="shared" si="1722"/>
        <v/>
      </c>
      <c r="AC3582" s="65" t="str">
        <f t="shared" si="1723"/>
        <v/>
      </c>
      <c r="AH3582" s="65" t="str">
        <f t="shared" si="1747"/>
        <v>1891121213</v>
      </c>
      <c r="AI3582" s="65">
        <v>18911212</v>
      </c>
      <c r="AJ3582" s="65" t="s">
        <v>5369</v>
      </c>
      <c r="AK3582" s="65">
        <v>13</v>
      </c>
      <c r="AL3582" s="65" t="s">
        <v>653</v>
      </c>
      <c r="AN3582" s="65" t="str">
        <f t="shared" si="1707"/>
        <v/>
      </c>
    </row>
    <row r="3583" spans="1:40" ht="16.8" customHeight="1" x14ac:dyDescent="0.25">
      <c r="A3583" s="384" t="s">
        <v>5378</v>
      </c>
      <c r="B3583" s="342" t="s">
        <v>20</v>
      </c>
      <c r="D3583" s="350" t="str">
        <f t="shared" ref="D3583:D3584" si="1755">IF(C3583="", "", CONCATENATE("'", C3583,"'"))</f>
        <v/>
      </c>
      <c r="E3583" s="211">
        <f t="shared" si="1748"/>
        <v>18960924</v>
      </c>
      <c r="F3583" s="262">
        <v>14</v>
      </c>
      <c r="R3583" s="112" t="str">
        <f>IF(D3583="","", CONCATENATE("Update games set ", B3583, "= ",D3583," where game_id=", E3583))</f>
        <v/>
      </c>
      <c r="S3583" s="112" t="str">
        <f t="shared" si="1708"/>
        <v/>
      </c>
      <c r="T3583" s="112" t="str">
        <f t="shared" si="1709"/>
        <v/>
      </c>
      <c r="U3583" s="200" t="str">
        <f t="shared" si="1706"/>
        <v/>
      </c>
      <c r="V3583" s="112" t="str">
        <f t="shared" si="1710"/>
        <v/>
      </c>
      <c r="W3583" s="415" t="str">
        <f t="shared" si="1711"/>
        <v/>
      </c>
      <c r="Y3583" s="65" t="str">
        <f t="shared" si="1719"/>
        <v/>
      </c>
      <c r="Z3583" s="65" t="str">
        <f t="shared" si="1720"/>
        <v/>
      </c>
      <c r="AA3583" s="65" t="str">
        <f t="shared" si="1721"/>
        <v/>
      </c>
      <c r="AB3583" s="65" t="str">
        <f t="shared" si="1722"/>
        <v/>
      </c>
      <c r="AC3583" s="65" t="str">
        <f t="shared" si="1723"/>
        <v/>
      </c>
      <c r="AH3583" s="65" t="str">
        <f t="shared" si="1747"/>
        <v>1891121214</v>
      </c>
      <c r="AI3583" s="65">
        <v>18911212</v>
      </c>
      <c r="AJ3583" s="65" t="s">
        <v>5369</v>
      </c>
      <c r="AK3583" s="65">
        <v>14</v>
      </c>
      <c r="AL3583" s="65" t="s">
        <v>653</v>
      </c>
      <c r="AN3583" s="65" t="str">
        <f t="shared" si="1707"/>
        <v/>
      </c>
    </row>
    <row r="3584" spans="1:40" ht="16.8" customHeight="1" x14ac:dyDescent="0.25">
      <c r="A3584" s="384" t="s">
        <v>5378</v>
      </c>
      <c r="B3584" s="342" t="s">
        <v>4882</v>
      </c>
      <c r="C3584" s="342" t="str">
        <f>IF(C3583="", "", C3583)</f>
        <v/>
      </c>
      <c r="D3584" s="350" t="str">
        <f t="shared" si="1755"/>
        <v/>
      </c>
      <c r="E3584" s="211">
        <f t="shared" si="1748"/>
        <v>18960924</v>
      </c>
      <c r="F3584" s="262">
        <v>15</v>
      </c>
      <c r="R3584" s="112" t="str">
        <f>IF(D3584="","", CONCATENATE("Update games set ", B3584, "= ",D3584," where game_id=", E3584))</f>
        <v/>
      </c>
      <c r="S3584" s="112" t="str">
        <f t="shared" si="1708"/>
        <v/>
      </c>
      <c r="T3584" s="112" t="str">
        <f t="shared" si="1709"/>
        <v/>
      </c>
      <c r="U3584" s="200" t="str">
        <f t="shared" si="1706"/>
        <v/>
      </c>
      <c r="V3584" s="112" t="str">
        <f t="shared" si="1710"/>
        <v/>
      </c>
      <c r="W3584" s="415" t="str">
        <f t="shared" si="1711"/>
        <v/>
      </c>
      <c r="Y3584" s="65" t="str">
        <f t="shared" si="1719"/>
        <v/>
      </c>
      <c r="Z3584" s="65" t="str">
        <f t="shared" si="1720"/>
        <v/>
      </c>
      <c r="AA3584" s="65" t="str">
        <f t="shared" si="1721"/>
        <v/>
      </c>
      <c r="AB3584" s="65" t="str">
        <f t="shared" si="1722"/>
        <v/>
      </c>
      <c r="AC3584" s="65" t="str">
        <f t="shared" si="1723"/>
        <v/>
      </c>
      <c r="AH3584" s="65" t="str">
        <f t="shared" si="1747"/>
        <v>1891121215</v>
      </c>
      <c r="AI3584" s="65">
        <v>18911212</v>
      </c>
      <c r="AJ3584" s="65" t="s">
        <v>5369</v>
      </c>
      <c r="AK3584" s="65">
        <v>15</v>
      </c>
      <c r="AL3584" s="65" t="s">
        <v>653</v>
      </c>
      <c r="AN3584" s="65" t="str">
        <f t="shared" si="1707"/>
        <v/>
      </c>
    </row>
    <row r="3585" spans="1:40" s="126" customFormat="1" ht="16.8" customHeight="1" thickBot="1" x14ac:dyDescent="0.3">
      <c r="A3585" s="384" t="s">
        <v>5378</v>
      </c>
      <c r="B3585" s="116" t="s">
        <v>115</v>
      </c>
      <c r="C3585" s="352"/>
      <c r="D3585" s="370" t="str">
        <f t="shared" ref="D3585" si="1756">IF(MID(E3585,5,2)*1&gt;6,_xlfn.CONCAT("'",LEFT(E3585,4),"-",MID(E3585,3,2)+1,"'"),_xlfn.CONCAT("'",LEFT(E3585,4)-1,"-",MID(E3585,3,2),"'"))</f>
        <v>'1896-97'</v>
      </c>
      <c r="E3585" s="214">
        <f t="shared" si="1748"/>
        <v>18960924</v>
      </c>
      <c r="F3585" s="266">
        <v>16</v>
      </c>
      <c r="G3585" s="343"/>
      <c r="H3585" s="343"/>
      <c r="I3585" s="267"/>
      <c r="J3585" s="214"/>
      <c r="K3585" s="266"/>
      <c r="L3585" s="266"/>
      <c r="M3585" s="266"/>
      <c r="N3585" s="419"/>
      <c r="O3585" s="343"/>
      <c r="P3585" s="343"/>
      <c r="Q3585" s="346"/>
      <c r="R3585" s="112" t="str">
        <f>IF(D3585="","", CONCATENATE("Update games set ", B3585, "= ",D3585," where game_id=", E3585))</f>
        <v>Update games set Season= '1896-97' where game_id=18960924</v>
      </c>
      <c r="S3585" s="112" t="str">
        <f t="shared" si="1708"/>
        <v/>
      </c>
      <c r="T3585" s="112" t="str">
        <f t="shared" si="1709"/>
        <v/>
      </c>
      <c r="U3585" s="200" t="str">
        <f t="shared" si="1706"/>
        <v/>
      </c>
      <c r="V3585" s="112" t="str">
        <f t="shared" si="1710"/>
        <v/>
      </c>
      <c r="W3585" s="415" t="str">
        <f t="shared" si="1711"/>
        <v/>
      </c>
      <c r="X3585" s="240"/>
      <c r="Y3585" s="65" t="str">
        <f t="shared" si="1719"/>
        <v/>
      </c>
      <c r="Z3585" s="65" t="str">
        <f t="shared" si="1720"/>
        <v/>
      </c>
      <c r="AA3585" s="65" t="str">
        <f t="shared" si="1721"/>
        <v/>
      </c>
      <c r="AB3585" s="65" t="str">
        <f t="shared" si="1722"/>
        <v/>
      </c>
      <c r="AC3585" s="65" t="str">
        <f t="shared" si="1723"/>
        <v/>
      </c>
      <c r="AH3585" s="65" t="str">
        <f t="shared" si="1747"/>
        <v>1891121216</v>
      </c>
      <c r="AI3585" s="126">
        <v>18911212</v>
      </c>
      <c r="AJ3585" s="126" t="s">
        <v>5369</v>
      </c>
      <c r="AK3585" s="126">
        <v>16</v>
      </c>
      <c r="AL3585" s="126" t="s">
        <v>653</v>
      </c>
      <c r="AN3585" s="65" t="str">
        <f t="shared" si="1707"/>
        <v/>
      </c>
    </row>
    <row r="3586" spans="1:40" ht="15" thickTop="1" x14ac:dyDescent="0.25">
      <c r="A3586" s="384" t="s">
        <v>5378</v>
      </c>
      <c r="B3586" s="341" t="s">
        <v>22</v>
      </c>
      <c r="C3586" s="341" t="s">
        <v>50</v>
      </c>
      <c r="D3586" s="341" t="str">
        <f t="shared" ref="D3586:D3589" si="1757">IF(C3586="", "", CONCATENATE("'", C3586,"'"))</f>
        <v>'Lincoln City'</v>
      </c>
      <c r="E3586" s="211">
        <v>18970424</v>
      </c>
      <c r="F3586" s="262">
        <v>1</v>
      </c>
      <c r="G3586" s="211" t="s">
        <v>5415</v>
      </c>
      <c r="H3586" s="212"/>
      <c r="R3586" s="112" t="str">
        <f>IF(D3586="","", CONCATENATE("Update games set ", B3586, "= ",D3586," where game_id=", E3586))</f>
        <v>Update games set Opponent= 'Lincoln City' where game_id=18970424</v>
      </c>
      <c r="S3586" s="112" t="str">
        <f t="shared" si="1708"/>
        <v>Update lineups set player_name = 'Martin', raw_name = 'Martin' where game_id = 18970424 and player_order = 1</v>
      </c>
      <c r="T3586" s="112" t="str">
        <f t="shared" si="1709"/>
        <v/>
      </c>
      <c r="U3586" s="200" t="str">
        <f t="shared" ref="U3586:U3649" si="1758">IF(I3586="", "", Y3586&amp;Z3586&amp;AA3586&amp;AB3586&amp;AC3586)</f>
        <v/>
      </c>
      <c r="V3586" s="112" t="str">
        <f t="shared" si="1710"/>
        <v/>
      </c>
      <c r="W3586" s="415" t="str">
        <f t="shared" si="1711"/>
        <v/>
      </c>
      <c r="Y3586" s="65" t="str">
        <f t="shared" si="1719"/>
        <v/>
      </c>
      <c r="Z3586" s="65" t="str">
        <f t="shared" si="1720"/>
        <v/>
      </c>
      <c r="AA3586" s="65" t="str">
        <f t="shared" si="1721"/>
        <v/>
      </c>
      <c r="AB3586" s="65" t="str">
        <f t="shared" si="1722"/>
        <v/>
      </c>
      <c r="AC3586" s="65" t="str">
        <f t="shared" si="1723"/>
        <v/>
      </c>
      <c r="AH3586" s="65" t="str">
        <f t="shared" si="1747"/>
        <v>189112121</v>
      </c>
      <c r="AI3586" s="65">
        <v>18911212</v>
      </c>
      <c r="AJ3586" s="65" t="s">
        <v>5369</v>
      </c>
      <c r="AK3586" s="65">
        <v>1</v>
      </c>
      <c r="AL3586" s="65" t="s">
        <v>2039</v>
      </c>
      <c r="AN3586" s="65" t="str">
        <f t="shared" ref="AN3586:AN3649" si="1759">IF(F3586=1, _xlfn.CONCAT("update games set source = 'The Nottingham Forest Football Scrapbook' where game_id = ", E3586), "")</f>
        <v>update games set source = 'The Nottingham Forest Football Scrapbook' where game_id = 18970424</v>
      </c>
    </row>
    <row r="3587" spans="1:40" ht="16.8" customHeight="1" x14ac:dyDescent="0.25">
      <c r="A3587" s="384" t="s">
        <v>5378</v>
      </c>
      <c r="B3587" s="342" t="s">
        <v>4979</v>
      </c>
      <c r="C3587" s="342" t="str">
        <f>IF(C3586="", "", C3586)</f>
        <v>Lincoln City</v>
      </c>
      <c r="D3587" s="350" t="str">
        <f t="shared" si="1757"/>
        <v>'Lincoln City'</v>
      </c>
      <c r="E3587" s="211">
        <f>E3586</f>
        <v>18970424</v>
      </c>
      <c r="F3587" s="262">
        <v>2</v>
      </c>
      <c r="G3587" s="211" t="s">
        <v>5416</v>
      </c>
      <c r="R3587" s="112" t="str">
        <f>IF(D3587="","", CONCATENATE("Update games set ", B3587, "= ",D3587," where game_id=", E3587))</f>
        <v>Update games set Opp_parent= 'Lincoln City' where game_id=18970424</v>
      </c>
      <c r="S3587" s="112" t="str">
        <f t="shared" ref="S3587:S3650" si="1760">IF(G3587="","",CONCATENATE("Update lineups set player_name = '",SUBSTITUTE(G3587,"'","''"),"', raw_name = '",SUBSTITUTE(G3587,"'","''"),"' where game_id = ",E3587," and player_order = ",F3587))</f>
        <v>Update lineups set player_name = 'Ritchie', raw_name = 'Ritchie' where game_id = 18970424 and player_order = 2</v>
      </c>
      <c r="T3587" s="112" t="str">
        <f t="shared" ref="T3587:T3650" si="1761">IF(J3587="","", CONCATENATE("insert into goals (game_id, goal_order, scorer_name, goal_min) values (",E3587, ", ", I3587,", '",J3587,")"))</f>
        <v/>
      </c>
      <c r="U3587" s="200" t="str">
        <f t="shared" si="1758"/>
        <v/>
      </c>
      <c r="V3587" s="112" t="str">
        <f t="shared" ref="V3587:V3650" si="1762">IF(N3587="","", CONCATENATE("insert into games_sources (game_id, source_order, source_name, source_link) values (",E3587, ", ", N3587,", '",O3587,"', '",P3587,"')"))</f>
        <v/>
      </c>
      <c r="W3587" s="415" t="str">
        <f t="shared" ref="W3587:W3650" si="1763">IF(N3587="","",CONCATENATE("update games_sources set  source_name = '",O3587,"', source_link = '",P3587,"' where game_id = ",E3587," and source_order = ",N3587))</f>
        <v/>
      </c>
      <c r="Y3587" s="65" t="str">
        <f t="shared" si="1719"/>
        <v/>
      </c>
      <c r="Z3587" s="65" t="str">
        <f t="shared" si="1720"/>
        <v/>
      </c>
      <c r="AA3587" s="65" t="str">
        <f t="shared" si="1721"/>
        <v/>
      </c>
      <c r="AB3587" s="65" t="str">
        <f t="shared" si="1722"/>
        <v/>
      </c>
      <c r="AC3587" s="65" t="str">
        <f t="shared" si="1723"/>
        <v/>
      </c>
      <c r="AH3587" s="65" t="str">
        <f t="shared" si="1747"/>
        <v>189112122</v>
      </c>
      <c r="AI3587" s="65">
        <v>18911212</v>
      </c>
      <c r="AJ3587" s="65" t="s">
        <v>5369</v>
      </c>
      <c r="AK3587" s="65">
        <v>2</v>
      </c>
      <c r="AL3587" s="65" t="s">
        <v>3572</v>
      </c>
      <c r="AN3587" s="65" t="str">
        <f t="shared" si="1759"/>
        <v/>
      </c>
    </row>
    <row r="3588" spans="1:40" ht="16.8" customHeight="1" x14ac:dyDescent="0.25">
      <c r="A3588" s="384" t="s">
        <v>5378</v>
      </c>
      <c r="B3588" s="342" t="s">
        <v>2653</v>
      </c>
      <c r="C3588" s="342" t="s">
        <v>663</v>
      </c>
      <c r="D3588" s="350" t="str">
        <f t="shared" si="1757"/>
        <v>'Friendly'</v>
      </c>
      <c r="E3588" s="211">
        <f t="shared" ref="E3588:E3601" si="1764">E3587</f>
        <v>18970424</v>
      </c>
      <c r="F3588" s="262">
        <v>3</v>
      </c>
      <c r="G3588" s="211" t="s">
        <v>5417</v>
      </c>
      <c r="R3588" s="112" t="str">
        <f>IF(D3588="","", CONCATENATE("Update games set ", B3588, "= ",D3588," where game_id=", E3588))</f>
        <v>Update games set Game_type= 'Friendly' where game_id=18970424</v>
      </c>
      <c r="S3588" s="112" t="str">
        <f t="shared" si="1760"/>
        <v>Update lineups set player_name = 'Scott', raw_name = 'Scott' where game_id = 18970424 and player_order = 3</v>
      </c>
      <c r="T3588" s="112" t="str">
        <f t="shared" si="1761"/>
        <v/>
      </c>
      <c r="U3588" s="200" t="str">
        <f t="shared" si="1758"/>
        <v/>
      </c>
      <c r="V3588" s="112" t="str">
        <f t="shared" si="1762"/>
        <v/>
      </c>
      <c r="W3588" s="415" t="str">
        <f t="shared" si="1763"/>
        <v/>
      </c>
      <c r="Y3588" s="65" t="str">
        <f t="shared" si="1719"/>
        <v/>
      </c>
      <c r="Z3588" s="65" t="str">
        <f t="shared" si="1720"/>
        <v/>
      </c>
      <c r="AA3588" s="65" t="str">
        <f t="shared" si="1721"/>
        <v/>
      </c>
      <c r="AB3588" s="65" t="str">
        <f t="shared" si="1722"/>
        <v/>
      </c>
      <c r="AC3588" s="65" t="str">
        <f t="shared" si="1723"/>
        <v/>
      </c>
      <c r="AH3588" s="65" t="str">
        <f t="shared" si="1747"/>
        <v>189112123</v>
      </c>
      <c r="AI3588" s="65">
        <v>18911212</v>
      </c>
      <c r="AJ3588" s="65" t="s">
        <v>5369</v>
      </c>
      <c r="AK3588" s="65">
        <v>3</v>
      </c>
      <c r="AL3588" s="65" t="s">
        <v>3596</v>
      </c>
      <c r="AN3588" s="65" t="str">
        <f t="shared" si="1759"/>
        <v/>
      </c>
    </row>
    <row r="3589" spans="1:40" ht="16.8" customHeight="1" x14ac:dyDescent="0.25">
      <c r="A3589" s="384" t="s">
        <v>5378</v>
      </c>
      <c r="B3589" s="342" t="s">
        <v>4978</v>
      </c>
      <c r="C3589" s="342" t="s">
        <v>0</v>
      </c>
      <c r="D3589" s="350" t="str">
        <f t="shared" si="1757"/>
        <v>'A'</v>
      </c>
      <c r="E3589" s="211">
        <f t="shared" si="1764"/>
        <v>18970424</v>
      </c>
      <c r="F3589" s="262">
        <v>4</v>
      </c>
      <c r="G3589" s="211" t="s">
        <v>4851</v>
      </c>
      <c r="R3589" s="112" t="str">
        <f>IF(D3589="","", CONCATENATE("Update games set ", B3589, "= ",D3589," where game_id=", E3589))</f>
        <v>Update games set HAN= 'A' where game_id=18970424</v>
      </c>
      <c r="S3589" s="112" t="str">
        <f t="shared" si="1760"/>
        <v>Update lineups set player_name = 'Forman', raw_name = 'Forman' where game_id = 18970424 and player_order = 4</v>
      </c>
      <c r="T3589" s="112" t="str">
        <f t="shared" si="1761"/>
        <v/>
      </c>
      <c r="U3589" s="200" t="str">
        <f t="shared" si="1758"/>
        <v/>
      </c>
      <c r="V3589" s="112" t="str">
        <f t="shared" si="1762"/>
        <v/>
      </c>
      <c r="W3589" s="415" t="str">
        <f t="shared" si="1763"/>
        <v/>
      </c>
      <c r="Y3589" s="65" t="str">
        <f t="shared" si="1719"/>
        <v/>
      </c>
      <c r="Z3589" s="65" t="str">
        <f t="shared" si="1720"/>
        <v/>
      </c>
      <c r="AA3589" s="65" t="str">
        <f t="shared" si="1721"/>
        <v/>
      </c>
      <c r="AB3589" s="65" t="str">
        <f t="shared" si="1722"/>
        <v/>
      </c>
      <c r="AC3589" s="65" t="str">
        <f t="shared" si="1723"/>
        <v/>
      </c>
      <c r="AH3589" s="65" t="str">
        <f t="shared" si="1747"/>
        <v>189112124</v>
      </c>
      <c r="AI3589" s="65">
        <v>18911212</v>
      </c>
      <c r="AJ3589" s="65" t="s">
        <v>5369</v>
      </c>
      <c r="AK3589" s="65">
        <v>4</v>
      </c>
      <c r="AL3589" s="65" t="s">
        <v>3252</v>
      </c>
      <c r="AN3589" s="65" t="str">
        <f t="shared" si="1759"/>
        <v/>
      </c>
    </row>
    <row r="3590" spans="1:40" ht="16.8" customHeight="1" x14ac:dyDescent="0.25">
      <c r="A3590" s="384" t="s">
        <v>5378</v>
      </c>
      <c r="B3590" s="342" t="s">
        <v>5</v>
      </c>
      <c r="C3590" s="342">
        <v>2</v>
      </c>
      <c r="D3590" s="349">
        <f t="shared" ref="D3590:D3591" si="1765">IF(C3590="", "", C3590)</f>
        <v>2</v>
      </c>
      <c r="E3590" s="211">
        <f t="shared" si="1764"/>
        <v>18970424</v>
      </c>
      <c r="F3590" s="262">
        <v>5</v>
      </c>
      <c r="G3590" s="211" t="s">
        <v>5418</v>
      </c>
      <c r="R3590" s="112" t="str">
        <f>IF(D3590="","", CONCATENATE("Update games set ", B3590, "= ",D3590," where game_id=", E3590))</f>
        <v>Update games set F= 2 where game_id=18970424</v>
      </c>
      <c r="S3590" s="112" t="str">
        <f t="shared" si="1760"/>
        <v>Update lineups set player_name = 'Wragg', raw_name = 'Wragg' where game_id = 18970424 and player_order = 5</v>
      </c>
      <c r="T3590" s="112" t="str">
        <f t="shared" si="1761"/>
        <v/>
      </c>
      <c r="U3590" s="200" t="str">
        <f t="shared" si="1758"/>
        <v/>
      </c>
      <c r="V3590" s="112" t="str">
        <f t="shared" si="1762"/>
        <v/>
      </c>
      <c r="W3590" s="415" t="str">
        <f t="shared" si="1763"/>
        <v/>
      </c>
      <c r="Y3590" s="65" t="str">
        <f t="shared" si="1719"/>
        <v/>
      </c>
      <c r="Z3590" s="65" t="str">
        <f t="shared" si="1720"/>
        <v/>
      </c>
      <c r="AA3590" s="65" t="str">
        <f t="shared" si="1721"/>
        <v/>
      </c>
      <c r="AB3590" s="65" t="str">
        <f t="shared" si="1722"/>
        <v/>
      </c>
      <c r="AC3590" s="65" t="str">
        <f t="shared" si="1723"/>
        <v/>
      </c>
      <c r="AH3590" s="65" t="str">
        <f t="shared" si="1747"/>
        <v>189112125</v>
      </c>
      <c r="AI3590" s="65">
        <v>18911212</v>
      </c>
      <c r="AJ3590" s="65" t="s">
        <v>5369</v>
      </c>
      <c r="AK3590" s="65">
        <v>5</v>
      </c>
      <c r="AL3590" s="65" t="s">
        <v>3590</v>
      </c>
      <c r="AN3590" s="65" t="str">
        <f t="shared" si="1759"/>
        <v/>
      </c>
    </row>
    <row r="3591" spans="1:40" ht="16.8" customHeight="1" x14ac:dyDescent="0.25">
      <c r="A3591" s="384" t="s">
        <v>5378</v>
      </c>
      <c r="B3591" s="342" t="s">
        <v>0</v>
      </c>
      <c r="C3591" s="342">
        <v>2</v>
      </c>
      <c r="D3591" s="349">
        <f t="shared" si="1765"/>
        <v>2</v>
      </c>
      <c r="E3591" s="211">
        <f t="shared" si="1764"/>
        <v>18970424</v>
      </c>
      <c r="F3591" s="262">
        <v>6</v>
      </c>
      <c r="G3591" s="211" t="s">
        <v>5419</v>
      </c>
      <c r="R3591" s="112" t="str">
        <f>IF(D3591="","", CONCATENATE("Update games set ", B3591, "= ",D3591," where game_id=", E3591))</f>
        <v>Update games set A= 2 where game_id=18970424</v>
      </c>
      <c r="S3591" s="112" t="str">
        <f t="shared" si="1760"/>
        <v>Update lineups set player_name = 'Abbott', raw_name = 'Abbott' where game_id = 18970424 and player_order = 6</v>
      </c>
      <c r="T3591" s="112" t="str">
        <f t="shared" si="1761"/>
        <v/>
      </c>
      <c r="U3591" s="200" t="str">
        <f t="shared" si="1758"/>
        <v/>
      </c>
      <c r="V3591" s="112" t="str">
        <f t="shared" si="1762"/>
        <v/>
      </c>
      <c r="W3591" s="415" t="str">
        <f t="shared" si="1763"/>
        <v/>
      </c>
      <c r="Y3591" s="65" t="str">
        <f t="shared" si="1719"/>
        <v/>
      </c>
      <c r="Z3591" s="65" t="str">
        <f t="shared" si="1720"/>
        <v/>
      </c>
      <c r="AA3591" s="65" t="str">
        <f t="shared" si="1721"/>
        <v/>
      </c>
      <c r="AB3591" s="65" t="str">
        <f t="shared" si="1722"/>
        <v/>
      </c>
      <c r="AC3591" s="65" t="str">
        <f t="shared" si="1723"/>
        <v/>
      </c>
      <c r="AH3591" s="65" t="str">
        <f t="shared" si="1747"/>
        <v>189112126</v>
      </c>
      <c r="AI3591" s="65">
        <v>18911212</v>
      </c>
      <c r="AJ3591" s="65" t="s">
        <v>5369</v>
      </c>
      <c r="AK3591" s="65">
        <v>6</v>
      </c>
      <c r="AL3591" s="65" t="s">
        <v>3468</v>
      </c>
      <c r="AN3591" s="65" t="str">
        <f t="shared" si="1759"/>
        <v/>
      </c>
    </row>
    <row r="3592" spans="1:40" ht="16.8" customHeight="1" x14ac:dyDescent="0.25">
      <c r="A3592" s="384" t="s">
        <v>5378</v>
      </c>
      <c r="B3592" s="342" t="s">
        <v>23</v>
      </c>
      <c r="D3592" s="334" t="str">
        <f t="shared" ref="D3592" si="1766">IF(C3592="",IF(D3590&gt;D3591,"'W'",IF(D3590=D3591,"'D'","'L'")),_xlfn.CONCAT("'",C3592,"'"))</f>
        <v>'D'</v>
      </c>
      <c r="E3592" s="211">
        <f t="shared" si="1764"/>
        <v>18970424</v>
      </c>
      <c r="F3592" s="262">
        <v>7</v>
      </c>
      <c r="G3592" s="211" t="s">
        <v>5420</v>
      </c>
      <c r="R3592" s="112" t="str">
        <f>IF(D3592="","", CONCATENATE("Update games set ", B3592, "= ",D3592," where game_id=", E3592))</f>
        <v>Update games set Result= 'D' where game_id=18970424</v>
      </c>
      <c r="S3592" s="112" t="str">
        <f t="shared" si="1760"/>
        <v>Update lineups set player_name = 'Goodchild', raw_name = 'Goodchild' where game_id = 18970424 and player_order = 7</v>
      </c>
      <c r="T3592" s="112" t="str">
        <f t="shared" si="1761"/>
        <v/>
      </c>
      <c r="U3592" s="200" t="str">
        <f t="shared" si="1758"/>
        <v/>
      </c>
      <c r="V3592" s="112" t="str">
        <f t="shared" si="1762"/>
        <v/>
      </c>
      <c r="W3592" s="415" t="str">
        <f t="shared" si="1763"/>
        <v/>
      </c>
      <c r="Y3592" s="65" t="str">
        <f t="shared" si="1719"/>
        <v/>
      </c>
      <c r="Z3592" s="65" t="str">
        <f t="shared" si="1720"/>
        <v/>
      </c>
      <c r="AA3592" s="65" t="str">
        <f t="shared" si="1721"/>
        <v/>
      </c>
      <c r="AB3592" s="65" t="str">
        <f t="shared" si="1722"/>
        <v/>
      </c>
      <c r="AC3592" s="65" t="str">
        <f t="shared" si="1723"/>
        <v/>
      </c>
      <c r="AH3592" s="65" t="str">
        <f t="shared" si="1747"/>
        <v>189112127</v>
      </c>
      <c r="AI3592" s="65">
        <v>18911212</v>
      </c>
      <c r="AJ3592" s="65" t="s">
        <v>5369</v>
      </c>
      <c r="AK3592" s="65">
        <v>7</v>
      </c>
      <c r="AL3592" s="65" t="s">
        <v>3435</v>
      </c>
      <c r="AN3592" s="65" t="str">
        <f t="shared" si="1759"/>
        <v/>
      </c>
    </row>
    <row r="3593" spans="1:40" ht="16.8" customHeight="1" x14ac:dyDescent="0.25">
      <c r="A3593" s="384" t="s">
        <v>5378</v>
      </c>
      <c r="B3593" s="342" t="s">
        <v>768</v>
      </c>
      <c r="D3593" s="349" t="str">
        <f t="shared" ref="D3593:D3594" si="1767">IF(C3593="", "", C3593)</f>
        <v/>
      </c>
      <c r="E3593" s="211">
        <f t="shared" si="1764"/>
        <v>18970424</v>
      </c>
      <c r="F3593" s="262">
        <v>8</v>
      </c>
      <c r="G3593" s="211" t="s">
        <v>5421</v>
      </c>
      <c r="R3593" s="112" t="str">
        <f>IF(D3593="","", CONCATENATE("Update games set ", B3593, "= ",D3593," where game_id=", E3593))</f>
        <v/>
      </c>
      <c r="S3593" s="112" t="str">
        <f t="shared" si="1760"/>
        <v>Update lineups set player_name = 'Richards', raw_name = 'Richards' where game_id = 18970424 and player_order = 8</v>
      </c>
      <c r="T3593" s="112" t="str">
        <f t="shared" si="1761"/>
        <v/>
      </c>
      <c r="U3593" s="200" t="str">
        <f t="shared" si="1758"/>
        <v/>
      </c>
      <c r="V3593" s="112" t="str">
        <f t="shared" si="1762"/>
        <v/>
      </c>
      <c r="W3593" s="415" t="str">
        <f t="shared" si="1763"/>
        <v/>
      </c>
      <c r="Y3593" s="65" t="str">
        <f t="shared" si="1719"/>
        <v/>
      </c>
      <c r="Z3593" s="65" t="str">
        <f t="shared" si="1720"/>
        <v/>
      </c>
      <c r="AA3593" s="65" t="str">
        <f t="shared" si="1721"/>
        <v/>
      </c>
      <c r="AB3593" s="65" t="str">
        <f t="shared" si="1722"/>
        <v/>
      </c>
      <c r="AC3593" s="65" t="str">
        <f t="shared" si="1723"/>
        <v/>
      </c>
      <c r="AH3593" s="65" t="str">
        <f t="shared" si="1747"/>
        <v>189112128</v>
      </c>
      <c r="AI3593" s="65">
        <v>18911212</v>
      </c>
      <c r="AJ3593" s="65" t="s">
        <v>5369</v>
      </c>
      <c r="AK3593" s="65">
        <v>8</v>
      </c>
      <c r="AL3593" s="65" t="s">
        <v>3653</v>
      </c>
      <c r="AN3593" s="65" t="str">
        <f t="shared" si="1759"/>
        <v/>
      </c>
    </row>
    <row r="3594" spans="1:40" ht="16.8" customHeight="1" x14ac:dyDescent="0.25">
      <c r="A3594" s="384" t="s">
        <v>5378</v>
      </c>
      <c r="B3594" s="342" t="s">
        <v>766</v>
      </c>
      <c r="D3594" s="349" t="str">
        <f t="shared" si="1767"/>
        <v/>
      </c>
      <c r="E3594" s="211">
        <f t="shared" si="1764"/>
        <v>18970424</v>
      </c>
      <c r="F3594" s="262">
        <v>9</v>
      </c>
      <c r="G3594" s="194" t="s">
        <v>3020</v>
      </c>
      <c r="H3594" s="194"/>
      <c r="N3594" s="417"/>
      <c r="O3594" s="194"/>
      <c r="P3594" s="194"/>
      <c r="R3594" s="112" t="str">
        <f>IF(D3594="","", CONCATENATE("Update games set ", B3594, "= ",D3594," where game_id=", E3594))</f>
        <v/>
      </c>
      <c r="S3594" s="112" t="str">
        <f t="shared" si="1760"/>
        <v>Update lineups set player_name = 'Adrian Capes', raw_name = 'Adrian Capes' where game_id = 18970424 and player_order = 9</v>
      </c>
      <c r="T3594" s="112" t="str">
        <f t="shared" si="1761"/>
        <v/>
      </c>
      <c r="U3594" s="200" t="str">
        <f t="shared" si="1758"/>
        <v/>
      </c>
      <c r="V3594" s="112" t="str">
        <f t="shared" si="1762"/>
        <v/>
      </c>
      <c r="W3594" s="415" t="str">
        <f t="shared" si="1763"/>
        <v/>
      </c>
      <c r="Y3594" s="65" t="str">
        <f t="shared" si="1719"/>
        <v/>
      </c>
      <c r="Z3594" s="65" t="str">
        <f t="shared" si="1720"/>
        <v/>
      </c>
      <c r="AA3594" s="65" t="str">
        <f t="shared" si="1721"/>
        <v/>
      </c>
      <c r="AB3594" s="65" t="str">
        <f t="shared" si="1722"/>
        <v/>
      </c>
      <c r="AC3594" s="65" t="str">
        <f t="shared" si="1723"/>
        <v/>
      </c>
      <c r="AH3594" s="65" t="str">
        <f t="shared" si="1747"/>
        <v>189112129</v>
      </c>
      <c r="AI3594" s="65">
        <v>18911212</v>
      </c>
      <c r="AJ3594" s="65" t="s">
        <v>5369</v>
      </c>
      <c r="AK3594" s="65">
        <v>9</v>
      </c>
      <c r="AL3594" s="65" t="s">
        <v>2943</v>
      </c>
      <c r="AN3594" s="65" t="str">
        <f t="shared" si="1759"/>
        <v/>
      </c>
    </row>
    <row r="3595" spans="1:40" ht="16.8" customHeight="1" x14ac:dyDescent="0.25">
      <c r="A3595" s="384" t="s">
        <v>5378</v>
      </c>
      <c r="B3595" s="342" t="s">
        <v>753</v>
      </c>
      <c r="C3595" s="351"/>
      <c r="D3595" s="350" t="str">
        <f t="shared" ref="D3595" si="1768">IF(C3595="", "", CONCATENATE("'", C3595,"'"))</f>
        <v/>
      </c>
      <c r="E3595" s="211">
        <f t="shared" si="1764"/>
        <v>18970424</v>
      </c>
      <c r="F3595" s="262">
        <v>10</v>
      </c>
      <c r="G3595" s="194" t="s">
        <v>5422</v>
      </c>
      <c r="N3595" s="417"/>
      <c r="O3595" s="194"/>
      <c r="P3595" s="194"/>
      <c r="R3595" s="112" t="str">
        <f>IF(D3595="","", CONCATENATE("Update games set ", B3595, "= ",D3595," where game_id=", E3595))</f>
        <v/>
      </c>
      <c r="S3595" s="112" t="str">
        <f t="shared" si="1760"/>
        <v>Update lineups set player_name = 'Walker', raw_name = 'Walker' where game_id = 18970424 and player_order = 10</v>
      </c>
      <c r="T3595" s="112" t="str">
        <f t="shared" si="1761"/>
        <v/>
      </c>
      <c r="U3595" s="200" t="str">
        <f t="shared" si="1758"/>
        <v/>
      </c>
      <c r="V3595" s="112" t="str">
        <f t="shared" si="1762"/>
        <v/>
      </c>
      <c r="W3595" s="415" t="str">
        <f t="shared" si="1763"/>
        <v/>
      </c>
      <c r="Y3595" s="65" t="str">
        <f t="shared" si="1719"/>
        <v/>
      </c>
      <c r="Z3595" s="65" t="str">
        <f t="shared" si="1720"/>
        <v/>
      </c>
      <c r="AA3595" s="65" t="str">
        <f t="shared" si="1721"/>
        <v/>
      </c>
      <c r="AB3595" s="65" t="str">
        <f t="shared" si="1722"/>
        <v/>
      </c>
      <c r="AC3595" s="65" t="str">
        <f t="shared" si="1723"/>
        <v/>
      </c>
      <c r="AH3595" s="65" t="str">
        <f t="shared" si="1747"/>
        <v>1891121210</v>
      </c>
      <c r="AI3595" s="65">
        <v>18911212</v>
      </c>
      <c r="AJ3595" s="65" t="s">
        <v>5369</v>
      </c>
      <c r="AK3595" s="65">
        <v>10</v>
      </c>
      <c r="AL3595" s="65" t="s">
        <v>3632</v>
      </c>
      <c r="AN3595" s="65" t="str">
        <f t="shared" si="1759"/>
        <v/>
      </c>
    </row>
    <row r="3596" spans="1:40" ht="16.8" customHeight="1" x14ac:dyDescent="0.25">
      <c r="A3596" s="384" t="s">
        <v>5378</v>
      </c>
      <c r="B3596" s="342" t="s">
        <v>746</v>
      </c>
      <c r="C3596" s="351" t="s">
        <v>5062</v>
      </c>
      <c r="D3596" s="334" t="str">
        <f>CONCATENATE("'", LEFT(E3596,4),"-",MID(E3596,5,2),"-", MID(E3596,7,2), " ", C3596,"'")</f>
        <v>'1897-04-24 15:00'</v>
      </c>
      <c r="E3596" s="211">
        <f t="shared" si="1764"/>
        <v>18970424</v>
      </c>
      <c r="F3596" s="262">
        <v>11</v>
      </c>
      <c r="G3596" s="211" t="s">
        <v>5174</v>
      </c>
      <c r="R3596" s="112" t="str">
        <f>IF(D3596="","", CONCATENATE("Update games set ", B3596, "= ",D3596," where game_id=", E3596))</f>
        <v>Update games set Game_date= '1897-04-24 15:00' where game_id=18970424</v>
      </c>
      <c r="S3596" s="112" t="str">
        <f t="shared" si="1760"/>
        <v>Update lineups set player_name = 'Shaw', raw_name = 'Shaw' where game_id = 18970424 and player_order = 11</v>
      </c>
      <c r="T3596" s="112" t="str">
        <f t="shared" si="1761"/>
        <v/>
      </c>
      <c r="U3596" s="200" t="str">
        <f t="shared" si="1758"/>
        <v/>
      </c>
      <c r="V3596" s="112" t="str">
        <f t="shared" si="1762"/>
        <v/>
      </c>
      <c r="W3596" s="415" t="str">
        <f t="shared" si="1763"/>
        <v/>
      </c>
      <c r="Y3596" s="65" t="str">
        <f t="shared" si="1719"/>
        <v/>
      </c>
      <c r="Z3596" s="65" t="str">
        <f t="shared" si="1720"/>
        <v/>
      </c>
      <c r="AA3596" s="65" t="str">
        <f t="shared" si="1721"/>
        <v/>
      </c>
      <c r="AB3596" s="65" t="str">
        <f t="shared" si="1722"/>
        <v/>
      </c>
      <c r="AC3596" s="65" t="str">
        <f t="shared" si="1723"/>
        <v/>
      </c>
      <c r="AH3596" s="65" t="str">
        <f t="shared" si="1747"/>
        <v>1891121211</v>
      </c>
      <c r="AI3596" s="65">
        <v>18911212</v>
      </c>
      <c r="AJ3596" s="65" t="s">
        <v>5369</v>
      </c>
      <c r="AK3596" s="65">
        <v>11</v>
      </c>
      <c r="AL3596" s="65" t="s">
        <v>3314</v>
      </c>
      <c r="AN3596" s="65" t="str">
        <f t="shared" si="1759"/>
        <v/>
      </c>
    </row>
    <row r="3597" spans="1:40" ht="16.8" customHeight="1" x14ac:dyDescent="0.25">
      <c r="A3597" s="384" t="s">
        <v>5378</v>
      </c>
      <c r="B3597" s="342" t="s">
        <v>25</v>
      </c>
      <c r="D3597" s="350" t="str">
        <f t="shared" ref="D3597" si="1769">IF(C3597="", "", CONCATENATE("'", C3597,"'"))</f>
        <v/>
      </c>
      <c r="E3597" s="211">
        <f t="shared" si="1764"/>
        <v>18970424</v>
      </c>
      <c r="F3597" s="262">
        <v>12</v>
      </c>
      <c r="G3597" s="212"/>
      <c r="H3597" s="212"/>
      <c r="N3597" s="416"/>
      <c r="O3597" s="212"/>
      <c r="P3597" s="212"/>
      <c r="R3597" s="112" t="str">
        <f>IF(D3597="","", CONCATENATE("Update games set ", B3597, "= ",D3597," where game_id=", E3597))</f>
        <v/>
      </c>
      <c r="S3597" s="112" t="str">
        <f t="shared" si="1760"/>
        <v/>
      </c>
      <c r="T3597" s="112" t="str">
        <f t="shared" si="1761"/>
        <v/>
      </c>
      <c r="U3597" s="200" t="str">
        <f t="shared" si="1758"/>
        <v/>
      </c>
      <c r="V3597" s="112" t="str">
        <f t="shared" si="1762"/>
        <v/>
      </c>
      <c r="W3597" s="415" t="str">
        <f t="shared" si="1763"/>
        <v/>
      </c>
      <c r="Y3597" s="65" t="str">
        <f t="shared" si="1719"/>
        <v/>
      </c>
      <c r="Z3597" s="65" t="str">
        <f t="shared" si="1720"/>
        <v/>
      </c>
      <c r="AA3597" s="65" t="str">
        <f t="shared" si="1721"/>
        <v/>
      </c>
      <c r="AB3597" s="65" t="str">
        <f t="shared" si="1722"/>
        <v/>
      </c>
      <c r="AC3597" s="65" t="str">
        <f t="shared" si="1723"/>
        <v/>
      </c>
      <c r="AH3597" s="65" t="str">
        <f t="shared" si="1747"/>
        <v>1891121212</v>
      </c>
      <c r="AI3597" s="65">
        <v>18911212</v>
      </c>
      <c r="AJ3597" s="65" t="s">
        <v>5369</v>
      </c>
      <c r="AK3597" s="65">
        <v>12</v>
      </c>
      <c r="AL3597" s="65" t="s">
        <v>653</v>
      </c>
      <c r="AN3597" s="65" t="str">
        <f t="shared" si="1759"/>
        <v/>
      </c>
    </row>
    <row r="3598" spans="1:40" ht="16.8" customHeight="1" x14ac:dyDescent="0.25">
      <c r="A3598" s="384" t="s">
        <v>5378</v>
      </c>
      <c r="B3598" s="342" t="s">
        <v>475</v>
      </c>
      <c r="D3598" s="349" t="str">
        <f t="shared" ref="D3598" si="1770">IF(C3598="", "", C3598)</f>
        <v/>
      </c>
      <c r="E3598" s="211">
        <f t="shared" si="1764"/>
        <v>18970424</v>
      </c>
      <c r="F3598" s="262">
        <v>13</v>
      </c>
      <c r="R3598" s="112" t="str">
        <f>IF(D3598="","", CONCATENATE("Update games set ", B3598, "= ",D3598," where game_id=", E3598))</f>
        <v/>
      </c>
      <c r="S3598" s="112" t="str">
        <f t="shared" si="1760"/>
        <v/>
      </c>
      <c r="T3598" s="112" t="str">
        <f t="shared" si="1761"/>
        <v/>
      </c>
      <c r="U3598" s="200" t="str">
        <f t="shared" si="1758"/>
        <v/>
      </c>
      <c r="V3598" s="112" t="str">
        <f t="shared" si="1762"/>
        <v/>
      </c>
      <c r="W3598" s="415" t="str">
        <f t="shared" si="1763"/>
        <v/>
      </c>
      <c r="Y3598" s="65" t="str">
        <f t="shared" ref="Y3598:Y3661" si="1771">IF(I3598="","",CONCATENATE("update goals set scorer_name = '",SUBSTITUTE(J3598, "'", "''"),"'"))</f>
        <v/>
      </c>
      <c r="Z3598" s="65" t="str">
        <f t="shared" ref="Z3598:Z3661" si="1772">IF(K3598="", "", CONCATENATE(", goal_min = ", K3598))</f>
        <v/>
      </c>
      <c r="AA3598" s="65" t="str">
        <f t="shared" ref="AA3598:AA3661" si="1773">IF(L3598="", "", CONCATENATE(", Pen = '", UPPER(L3598), "'"))</f>
        <v/>
      </c>
      <c r="AB3598" s="65" t="str">
        <f t="shared" ref="AB3598:AB3661" si="1774">IF(M3598="", "", CONCATENATE(", OG = '", UPPER(M3598), "'"))</f>
        <v/>
      </c>
      <c r="AC3598" s="65" t="str">
        <f t="shared" ref="AC3598:AC3661" si="1775">IF(I3598="", "", CONCATENATE(" where game_id = ", E3598, " and goal_order = ", I3598))</f>
        <v/>
      </c>
      <c r="AH3598" s="65" t="str">
        <f t="shared" si="1747"/>
        <v>1891121213</v>
      </c>
      <c r="AI3598" s="65">
        <v>18911212</v>
      </c>
      <c r="AJ3598" s="65" t="s">
        <v>5369</v>
      </c>
      <c r="AK3598" s="65">
        <v>13</v>
      </c>
      <c r="AL3598" s="65" t="s">
        <v>653</v>
      </c>
      <c r="AN3598" s="65" t="str">
        <f t="shared" si="1759"/>
        <v/>
      </c>
    </row>
    <row r="3599" spans="1:40" ht="16.8" customHeight="1" x14ac:dyDescent="0.25">
      <c r="A3599" s="384" t="s">
        <v>5378</v>
      </c>
      <c r="B3599" s="342" t="s">
        <v>20</v>
      </c>
      <c r="D3599" s="350" t="str">
        <f t="shared" ref="D3599:D3600" si="1776">IF(C3599="", "", CONCATENATE("'", C3599,"'"))</f>
        <v/>
      </c>
      <c r="E3599" s="211">
        <f t="shared" si="1764"/>
        <v>18970424</v>
      </c>
      <c r="F3599" s="262">
        <v>14</v>
      </c>
      <c r="R3599" s="112" t="str">
        <f>IF(D3599="","", CONCATENATE("Update games set ", B3599, "= ",D3599," where game_id=", E3599))</f>
        <v/>
      </c>
      <c r="S3599" s="112" t="str">
        <f t="shared" si="1760"/>
        <v/>
      </c>
      <c r="T3599" s="112" t="str">
        <f t="shared" si="1761"/>
        <v/>
      </c>
      <c r="U3599" s="200" t="str">
        <f t="shared" si="1758"/>
        <v/>
      </c>
      <c r="V3599" s="112" t="str">
        <f t="shared" si="1762"/>
        <v/>
      </c>
      <c r="W3599" s="415" t="str">
        <f t="shared" si="1763"/>
        <v/>
      </c>
      <c r="Y3599" s="65" t="str">
        <f t="shared" si="1771"/>
        <v/>
      </c>
      <c r="Z3599" s="65" t="str">
        <f t="shared" si="1772"/>
        <v/>
      </c>
      <c r="AA3599" s="65" t="str">
        <f t="shared" si="1773"/>
        <v/>
      </c>
      <c r="AB3599" s="65" t="str">
        <f t="shared" si="1774"/>
        <v/>
      </c>
      <c r="AC3599" s="65" t="str">
        <f t="shared" si="1775"/>
        <v/>
      </c>
      <c r="AH3599" s="65" t="str">
        <f t="shared" si="1747"/>
        <v>1891121214</v>
      </c>
      <c r="AI3599" s="65">
        <v>18911212</v>
      </c>
      <c r="AJ3599" s="65" t="s">
        <v>5369</v>
      </c>
      <c r="AK3599" s="65">
        <v>14</v>
      </c>
      <c r="AL3599" s="65" t="s">
        <v>653</v>
      </c>
      <c r="AN3599" s="65" t="str">
        <f t="shared" si="1759"/>
        <v/>
      </c>
    </row>
    <row r="3600" spans="1:40" ht="16.8" customHeight="1" x14ac:dyDescent="0.25">
      <c r="A3600" s="384" t="s">
        <v>5378</v>
      </c>
      <c r="B3600" s="342" t="s">
        <v>4882</v>
      </c>
      <c r="C3600" s="342" t="str">
        <f>IF(C3599="", "", C3599)</f>
        <v/>
      </c>
      <c r="D3600" s="350" t="str">
        <f t="shared" si="1776"/>
        <v/>
      </c>
      <c r="E3600" s="211">
        <f t="shared" si="1764"/>
        <v>18970424</v>
      </c>
      <c r="F3600" s="262">
        <v>15</v>
      </c>
      <c r="R3600" s="112" t="str">
        <f>IF(D3600="","", CONCATENATE("Update games set ", B3600, "= ",D3600," where game_id=", E3600))</f>
        <v/>
      </c>
      <c r="S3600" s="112" t="str">
        <f t="shared" si="1760"/>
        <v/>
      </c>
      <c r="T3600" s="112" t="str">
        <f t="shared" si="1761"/>
        <v/>
      </c>
      <c r="U3600" s="200" t="str">
        <f t="shared" si="1758"/>
        <v/>
      </c>
      <c r="V3600" s="112" t="str">
        <f t="shared" si="1762"/>
        <v/>
      </c>
      <c r="W3600" s="415" t="str">
        <f t="shared" si="1763"/>
        <v/>
      </c>
      <c r="Y3600" s="65" t="str">
        <f t="shared" si="1771"/>
        <v/>
      </c>
      <c r="Z3600" s="65" t="str">
        <f t="shared" si="1772"/>
        <v/>
      </c>
      <c r="AA3600" s="65" t="str">
        <f t="shared" si="1773"/>
        <v/>
      </c>
      <c r="AB3600" s="65" t="str">
        <f t="shared" si="1774"/>
        <v/>
      </c>
      <c r="AC3600" s="65" t="str">
        <f t="shared" si="1775"/>
        <v/>
      </c>
      <c r="AH3600" s="65" t="str">
        <f t="shared" si="1747"/>
        <v>1891121215</v>
      </c>
      <c r="AI3600" s="65">
        <v>18911212</v>
      </c>
      <c r="AJ3600" s="65" t="s">
        <v>5369</v>
      </c>
      <c r="AK3600" s="65">
        <v>15</v>
      </c>
      <c r="AL3600" s="65" t="s">
        <v>653</v>
      </c>
      <c r="AN3600" s="65" t="str">
        <f t="shared" si="1759"/>
        <v/>
      </c>
    </row>
    <row r="3601" spans="1:40" s="126" customFormat="1" ht="16.8" customHeight="1" thickBot="1" x14ac:dyDescent="0.3">
      <c r="A3601" s="384" t="s">
        <v>5378</v>
      </c>
      <c r="B3601" s="116" t="s">
        <v>115</v>
      </c>
      <c r="C3601" s="352"/>
      <c r="D3601" s="370" t="str">
        <f t="shared" ref="D3601" si="1777">IF(MID(E3601,5,2)*1&gt;6,_xlfn.CONCAT("'",LEFT(E3601,4),"-",MID(E3601,3,2)+1,"'"),_xlfn.CONCAT("'",LEFT(E3601,4)-1,"-",MID(E3601,3,2),"'"))</f>
        <v>'1896-97'</v>
      </c>
      <c r="E3601" s="214">
        <f t="shared" si="1764"/>
        <v>18970424</v>
      </c>
      <c r="F3601" s="266">
        <v>16</v>
      </c>
      <c r="G3601" s="343"/>
      <c r="H3601" s="343"/>
      <c r="I3601" s="267"/>
      <c r="J3601" s="214"/>
      <c r="K3601" s="266"/>
      <c r="L3601" s="266"/>
      <c r="M3601" s="266"/>
      <c r="N3601" s="419"/>
      <c r="O3601" s="343"/>
      <c r="P3601" s="343"/>
      <c r="Q3601" s="346"/>
      <c r="R3601" s="112" t="str">
        <f>IF(D3601="","", CONCATENATE("Update games set ", B3601, "= ",D3601," where game_id=", E3601))</f>
        <v>Update games set Season= '1896-97' where game_id=18970424</v>
      </c>
      <c r="S3601" s="112" t="str">
        <f t="shared" si="1760"/>
        <v/>
      </c>
      <c r="T3601" s="112" t="str">
        <f t="shared" si="1761"/>
        <v/>
      </c>
      <c r="U3601" s="200" t="str">
        <f t="shared" si="1758"/>
        <v/>
      </c>
      <c r="V3601" s="112" t="str">
        <f t="shared" si="1762"/>
        <v/>
      </c>
      <c r="W3601" s="415" t="str">
        <f t="shared" si="1763"/>
        <v/>
      </c>
      <c r="X3601" s="240"/>
      <c r="Y3601" s="65" t="str">
        <f t="shared" si="1771"/>
        <v/>
      </c>
      <c r="Z3601" s="65" t="str">
        <f t="shared" si="1772"/>
        <v/>
      </c>
      <c r="AA3601" s="65" t="str">
        <f t="shared" si="1773"/>
        <v/>
      </c>
      <c r="AB3601" s="65" t="str">
        <f t="shared" si="1774"/>
        <v/>
      </c>
      <c r="AC3601" s="65" t="str">
        <f t="shared" si="1775"/>
        <v/>
      </c>
      <c r="AH3601" s="65" t="str">
        <f t="shared" si="1747"/>
        <v>1891121216</v>
      </c>
      <c r="AI3601" s="126">
        <v>18911212</v>
      </c>
      <c r="AJ3601" s="126" t="s">
        <v>5369</v>
      </c>
      <c r="AK3601" s="126">
        <v>16</v>
      </c>
      <c r="AL3601" s="126" t="s">
        <v>653</v>
      </c>
      <c r="AN3601" s="65" t="str">
        <f t="shared" si="1759"/>
        <v/>
      </c>
    </row>
    <row r="3602" spans="1:40" ht="15" thickTop="1" x14ac:dyDescent="0.25">
      <c r="A3602" s="384" t="s">
        <v>5378</v>
      </c>
      <c r="B3602" s="341" t="s">
        <v>22</v>
      </c>
      <c r="C3602" s="341" t="s">
        <v>2283</v>
      </c>
      <c r="D3602" s="341" t="str">
        <f t="shared" ref="D3602:D3605" si="1778">IF(C3602="", "", CONCATENATE("'", C3602,"'"))</f>
        <v>'Gainsborough Trinity'</v>
      </c>
      <c r="E3602" s="211">
        <v>18970902</v>
      </c>
      <c r="F3602" s="262">
        <v>1</v>
      </c>
      <c r="H3602" s="212"/>
      <c r="R3602" s="112" t="str">
        <f>IF(D3602="","", CONCATENATE("Update games set ", B3602, "= ",D3602," where game_id=", E3602))</f>
        <v>Update games set Opponent= 'Gainsborough Trinity' where game_id=18970902</v>
      </c>
      <c r="S3602" s="112" t="str">
        <f t="shared" si="1760"/>
        <v/>
      </c>
      <c r="T3602" s="112" t="str">
        <f t="shared" si="1761"/>
        <v/>
      </c>
      <c r="U3602" s="200" t="str">
        <f t="shared" si="1758"/>
        <v/>
      </c>
      <c r="V3602" s="112" t="str">
        <f t="shared" si="1762"/>
        <v/>
      </c>
      <c r="W3602" s="415" t="str">
        <f t="shared" si="1763"/>
        <v/>
      </c>
      <c r="Y3602" s="65" t="str">
        <f t="shared" si="1771"/>
        <v/>
      </c>
      <c r="Z3602" s="65" t="str">
        <f t="shared" si="1772"/>
        <v/>
      </c>
      <c r="AA3602" s="65" t="str">
        <f t="shared" si="1773"/>
        <v/>
      </c>
      <c r="AB3602" s="65" t="str">
        <f t="shared" si="1774"/>
        <v/>
      </c>
      <c r="AC3602" s="65" t="str">
        <f t="shared" si="1775"/>
        <v/>
      </c>
      <c r="AH3602" s="65" t="str">
        <f t="shared" si="1747"/>
        <v>189112121</v>
      </c>
      <c r="AI3602" s="65">
        <v>18911212</v>
      </c>
      <c r="AJ3602" s="65" t="s">
        <v>5369</v>
      </c>
      <c r="AK3602" s="65">
        <v>1</v>
      </c>
      <c r="AL3602" s="65" t="s">
        <v>2039</v>
      </c>
      <c r="AN3602" s="65" t="str">
        <f t="shared" si="1759"/>
        <v>update games set source = 'The Nottingham Forest Football Scrapbook' where game_id = 18970902</v>
      </c>
    </row>
    <row r="3603" spans="1:40" ht="16.8" customHeight="1" x14ac:dyDescent="0.25">
      <c r="A3603" s="384" t="s">
        <v>5378</v>
      </c>
      <c r="B3603" s="342" t="s">
        <v>4979</v>
      </c>
      <c r="C3603" s="342" t="str">
        <f>IF(C3602="", "", C3602)</f>
        <v>Gainsborough Trinity</v>
      </c>
      <c r="D3603" s="350" t="str">
        <f t="shared" si="1778"/>
        <v>'Gainsborough Trinity'</v>
      </c>
      <c r="E3603" s="211">
        <f>E3602</f>
        <v>18970902</v>
      </c>
      <c r="F3603" s="262">
        <v>2</v>
      </c>
      <c r="R3603" s="112" t="str">
        <f>IF(D3603="","", CONCATENATE("Update games set ", B3603, "= ",D3603," where game_id=", E3603))</f>
        <v>Update games set Opp_parent= 'Gainsborough Trinity' where game_id=18970902</v>
      </c>
      <c r="S3603" s="112" t="str">
        <f t="shared" si="1760"/>
        <v/>
      </c>
      <c r="T3603" s="112" t="str">
        <f t="shared" si="1761"/>
        <v/>
      </c>
      <c r="U3603" s="200" t="str">
        <f t="shared" si="1758"/>
        <v/>
      </c>
      <c r="V3603" s="112" t="str">
        <f t="shared" si="1762"/>
        <v/>
      </c>
      <c r="W3603" s="415" t="str">
        <f t="shared" si="1763"/>
        <v/>
      </c>
      <c r="Y3603" s="65" t="str">
        <f t="shared" si="1771"/>
        <v/>
      </c>
      <c r="Z3603" s="65" t="str">
        <f t="shared" si="1772"/>
        <v/>
      </c>
      <c r="AA3603" s="65" t="str">
        <f t="shared" si="1773"/>
        <v/>
      </c>
      <c r="AB3603" s="65" t="str">
        <f t="shared" si="1774"/>
        <v/>
      </c>
      <c r="AC3603" s="65" t="str">
        <f t="shared" si="1775"/>
        <v/>
      </c>
      <c r="AH3603" s="65" t="str">
        <f t="shared" si="1747"/>
        <v>189112122</v>
      </c>
      <c r="AI3603" s="65">
        <v>18911212</v>
      </c>
      <c r="AJ3603" s="65" t="s">
        <v>5369</v>
      </c>
      <c r="AK3603" s="65">
        <v>2</v>
      </c>
      <c r="AL3603" s="65" t="s">
        <v>3572</v>
      </c>
      <c r="AN3603" s="65" t="str">
        <f t="shared" si="1759"/>
        <v/>
      </c>
    </row>
    <row r="3604" spans="1:40" ht="16.8" customHeight="1" x14ac:dyDescent="0.25">
      <c r="A3604" s="384" t="s">
        <v>5378</v>
      </c>
      <c r="B3604" s="342" t="s">
        <v>2653</v>
      </c>
      <c r="C3604" s="342" t="s">
        <v>663</v>
      </c>
      <c r="D3604" s="350" t="str">
        <f t="shared" si="1778"/>
        <v>'Friendly'</v>
      </c>
      <c r="E3604" s="211">
        <f t="shared" ref="E3604:E3617" si="1779">E3603</f>
        <v>18970902</v>
      </c>
      <c r="F3604" s="262">
        <v>3</v>
      </c>
      <c r="R3604" s="112" t="str">
        <f>IF(D3604="","", CONCATENATE("Update games set ", B3604, "= ",D3604," where game_id=", E3604))</f>
        <v>Update games set Game_type= 'Friendly' where game_id=18970902</v>
      </c>
      <c r="S3604" s="112" t="str">
        <f t="shared" si="1760"/>
        <v/>
      </c>
      <c r="T3604" s="112" t="str">
        <f t="shared" si="1761"/>
        <v/>
      </c>
      <c r="U3604" s="200" t="str">
        <f t="shared" si="1758"/>
        <v/>
      </c>
      <c r="V3604" s="112" t="str">
        <f t="shared" si="1762"/>
        <v/>
      </c>
      <c r="W3604" s="415" t="str">
        <f t="shared" si="1763"/>
        <v/>
      </c>
      <c r="Y3604" s="65" t="str">
        <f t="shared" si="1771"/>
        <v/>
      </c>
      <c r="Z3604" s="65" t="str">
        <f t="shared" si="1772"/>
        <v/>
      </c>
      <c r="AA3604" s="65" t="str">
        <f t="shared" si="1773"/>
        <v/>
      </c>
      <c r="AB3604" s="65" t="str">
        <f t="shared" si="1774"/>
        <v/>
      </c>
      <c r="AC3604" s="65" t="str">
        <f t="shared" si="1775"/>
        <v/>
      </c>
      <c r="AH3604" s="65" t="str">
        <f t="shared" si="1747"/>
        <v>189112123</v>
      </c>
      <c r="AI3604" s="65">
        <v>18911212</v>
      </c>
      <c r="AJ3604" s="65" t="s">
        <v>5369</v>
      </c>
      <c r="AK3604" s="65">
        <v>3</v>
      </c>
      <c r="AL3604" s="65" t="s">
        <v>3596</v>
      </c>
      <c r="AN3604" s="65" t="str">
        <f t="shared" si="1759"/>
        <v/>
      </c>
    </row>
    <row r="3605" spans="1:40" ht="16.8" customHeight="1" x14ac:dyDescent="0.25">
      <c r="A3605" s="384" t="s">
        <v>5378</v>
      </c>
      <c r="B3605" s="342" t="s">
        <v>4978</v>
      </c>
      <c r="C3605" s="342" t="s">
        <v>5065</v>
      </c>
      <c r="D3605" s="350" t="str">
        <f t="shared" si="1778"/>
        <v>'H'</v>
      </c>
      <c r="E3605" s="211">
        <f t="shared" si="1779"/>
        <v>18970902</v>
      </c>
      <c r="F3605" s="262">
        <v>4</v>
      </c>
      <c r="R3605" s="112" t="str">
        <f>IF(D3605="","", CONCATENATE("Update games set ", B3605, "= ",D3605," where game_id=", E3605))</f>
        <v>Update games set HAN= 'H' where game_id=18970902</v>
      </c>
      <c r="S3605" s="112" t="str">
        <f t="shared" si="1760"/>
        <v/>
      </c>
      <c r="T3605" s="112" t="str">
        <f t="shared" si="1761"/>
        <v/>
      </c>
      <c r="U3605" s="200" t="str">
        <f t="shared" si="1758"/>
        <v/>
      </c>
      <c r="V3605" s="112" t="str">
        <f t="shared" si="1762"/>
        <v/>
      </c>
      <c r="W3605" s="415" t="str">
        <f t="shared" si="1763"/>
        <v/>
      </c>
      <c r="Y3605" s="65" t="str">
        <f t="shared" si="1771"/>
        <v/>
      </c>
      <c r="Z3605" s="65" t="str">
        <f t="shared" si="1772"/>
        <v/>
      </c>
      <c r="AA3605" s="65" t="str">
        <f t="shared" si="1773"/>
        <v/>
      </c>
      <c r="AB3605" s="65" t="str">
        <f t="shared" si="1774"/>
        <v/>
      </c>
      <c r="AC3605" s="65" t="str">
        <f t="shared" si="1775"/>
        <v/>
      </c>
      <c r="AH3605" s="65" t="str">
        <f t="shared" si="1747"/>
        <v>189112124</v>
      </c>
      <c r="AI3605" s="65">
        <v>18911212</v>
      </c>
      <c r="AJ3605" s="65" t="s">
        <v>5369</v>
      </c>
      <c r="AK3605" s="65">
        <v>4</v>
      </c>
      <c r="AL3605" s="65" t="s">
        <v>3252</v>
      </c>
      <c r="AN3605" s="65" t="str">
        <f t="shared" si="1759"/>
        <v/>
      </c>
    </row>
    <row r="3606" spans="1:40" ht="16.8" customHeight="1" x14ac:dyDescent="0.25">
      <c r="A3606" s="384" t="s">
        <v>5378</v>
      </c>
      <c r="B3606" s="342" t="s">
        <v>5</v>
      </c>
      <c r="C3606" s="342">
        <v>5</v>
      </c>
      <c r="D3606" s="349">
        <f t="shared" ref="D3606:D3607" si="1780">IF(C3606="", "", C3606)</f>
        <v>5</v>
      </c>
      <c r="E3606" s="211">
        <f t="shared" si="1779"/>
        <v>18970902</v>
      </c>
      <c r="F3606" s="262">
        <v>5</v>
      </c>
      <c r="R3606" s="112" t="str">
        <f>IF(D3606="","", CONCATENATE("Update games set ", B3606, "= ",D3606," where game_id=", E3606))</f>
        <v>Update games set F= 5 where game_id=18970902</v>
      </c>
      <c r="S3606" s="112" t="str">
        <f t="shared" si="1760"/>
        <v/>
      </c>
      <c r="T3606" s="112" t="str">
        <f t="shared" si="1761"/>
        <v/>
      </c>
      <c r="U3606" s="200" t="str">
        <f t="shared" si="1758"/>
        <v/>
      </c>
      <c r="V3606" s="112" t="str">
        <f t="shared" si="1762"/>
        <v/>
      </c>
      <c r="W3606" s="415" t="str">
        <f t="shared" si="1763"/>
        <v/>
      </c>
      <c r="Y3606" s="65" t="str">
        <f t="shared" si="1771"/>
        <v/>
      </c>
      <c r="Z3606" s="65" t="str">
        <f t="shared" si="1772"/>
        <v/>
      </c>
      <c r="AA3606" s="65" t="str">
        <f t="shared" si="1773"/>
        <v/>
      </c>
      <c r="AB3606" s="65" t="str">
        <f t="shared" si="1774"/>
        <v/>
      </c>
      <c r="AC3606" s="65" t="str">
        <f t="shared" si="1775"/>
        <v/>
      </c>
      <c r="AH3606" s="65" t="str">
        <f t="shared" si="1747"/>
        <v>189112125</v>
      </c>
      <c r="AI3606" s="65">
        <v>18911212</v>
      </c>
      <c r="AJ3606" s="65" t="s">
        <v>5369</v>
      </c>
      <c r="AK3606" s="65">
        <v>5</v>
      </c>
      <c r="AL3606" s="65" t="s">
        <v>3590</v>
      </c>
      <c r="AN3606" s="65" t="str">
        <f t="shared" si="1759"/>
        <v/>
      </c>
    </row>
    <row r="3607" spans="1:40" ht="16.8" customHeight="1" x14ac:dyDescent="0.25">
      <c r="A3607" s="384" t="s">
        <v>5378</v>
      </c>
      <c r="B3607" s="342" t="s">
        <v>0</v>
      </c>
      <c r="C3607" s="342">
        <v>0</v>
      </c>
      <c r="D3607" s="349">
        <f t="shared" si="1780"/>
        <v>0</v>
      </c>
      <c r="E3607" s="211">
        <f t="shared" si="1779"/>
        <v>18970902</v>
      </c>
      <c r="F3607" s="262">
        <v>6</v>
      </c>
      <c r="R3607" s="112" t="str">
        <f>IF(D3607="","", CONCATENATE("Update games set ", B3607, "= ",D3607," where game_id=", E3607))</f>
        <v>Update games set A= 0 where game_id=18970902</v>
      </c>
      <c r="S3607" s="112" t="str">
        <f t="shared" si="1760"/>
        <v/>
      </c>
      <c r="T3607" s="112" t="str">
        <f t="shared" si="1761"/>
        <v/>
      </c>
      <c r="U3607" s="200" t="str">
        <f t="shared" si="1758"/>
        <v/>
      </c>
      <c r="V3607" s="112" t="str">
        <f t="shared" si="1762"/>
        <v/>
      </c>
      <c r="W3607" s="415" t="str">
        <f t="shared" si="1763"/>
        <v/>
      </c>
      <c r="Y3607" s="65" t="str">
        <f t="shared" si="1771"/>
        <v/>
      </c>
      <c r="Z3607" s="65" t="str">
        <f t="shared" si="1772"/>
        <v/>
      </c>
      <c r="AA3607" s="65" t="str">
        <f t="shared" si="1773"/>
        <v/>
      </c>
      <c r="AB3607" s="65" t="str">
        <f t="shared" si="1774"/>
        <v/>
      </c>
      <c r="AC3607" s="65" t="str">
        <f t="shared" si="1775"/>
        <v/>
      </c>
      <c r="AH3607" s="65" t="str">
        <f t="shared" si="1747"/>
        <v>189112126</v>
      </c>
      <c r="AI3607" s="65">
        <v>18911212</v>
      </c>
      <c r="AJ3607" s="65" t="s">
        <v>5369</v>
      </c>
      <c r="AK3607" s="65">
        <v>6</v>
      </c>
      <c r="AL3607" s="65" t="s">
        <v>3468</v>
      </c>
      <c r="AN3607" s="65" t="str">
        <f t="shared" si="1759"/>
        <v/>
      </c>
    </row>
    <row r="3608" spans="1:40" ht="16.8" customHeight="1" x14ac:dyDescent="0.25">
      <c r="A3608" s="384" t="s">
        <v>5378</v>
      </c>
      <c r="B3608" s="342" t="s">
        <v>23</v>
      </c>
      <c r="D3608" s="334" t="str">
        <f t="shared" ref="D3608" si="1781">IF(C3608="",IF(D3606&gt;D3607,"'W'",IF(D3606=D3607,"'D'","'L'")),_xlfn.CONCAT("'",C3608,"'"))</f>
        <v>'W'</v>
      </c>
      <c r="E3608" s="211">
        <f t="shared" si="1779"/>
        <v>18970902</v>
      </c>
      <c r="F3608" s="262">
        <v>7</v>
      </c>
      <c r="R3608" s="112" t="str">
        <f>IF(D3608="","", CONCATENATE("Update games set ", B3608, "= ",D3608," where game_id=", E3608))</f>
        <v>Update games set Result= 'W' where game_id=18970902</v>
      </c>
      <c r="S3608" s="112" t="str">
        <f t="shared" si="1760"/>
        <v/>
      </c>
      <c r="T3608" s="112" t="str">
        <f t="shared" si="1761"/>
        <v/>
      </c>
      <c r="U3608" s="200" t="str">
        <f t="shared" si="1758"/>
        <v/>
      </c>
      <c r="V3608" s="112" t="str">
        <f t="shared" si="1762"/>
        <v/>
      </c>
      <c r="W3608" s="415" t="str">
        <f t="shared" si="1763"/>
        <v/>
      </c>
      <c r="Y3608" s="65" t="str">
        <f t="shared" si="1771"/>
        <v/>
      </c>
      <c r="Z3608" s="65" t="str">
        <f t="shared" si="1772"/>
        <v/>
      </c>
      <c r="AA3608" s="65" t="str">
        <f t="shared" si="1773"/>
        <v/>
      </c>
      <c r="AB3608" s="65" t="str">
        <f t="shared" si="1774"/>
        <v/>
      </c>
      <c r="AC3608" s="65" t="str">
        <f t="shared" si="1775"/>
        <v/>
      </c>
      <c r="AH3608" s="65" t="str">
        <f t="shared" si="1747"/>
        <v>189112127</v>
      </c>
      <c r="AI3608" s="65">
        <v>18911212</v>
      </c>
      <c r="AJ3608" s="65" t="s">
        <v>5369</v>
      </c>
      <c r="AK3608" s="65">
        <v>7</v>
      </c>
      <c r="AL3608" s="65" t="s">
        <v>3435</v>
      </c>
      <c r="AN3608" s="65" t="str">
        <f t="shared" si="1759"/>
        <v/>
      </c>
    </row>
    <row r="3609" spans="1:40" ht="16.8" customHeight="1" x14ac:dyDescent="0.25">
      <c r="A3609" s="384" t="s">
        <v>5378</v>
      </c>
      <c r="B3609" s="342" t="s">
        <v>768</v>
      </c>
      <c r="D3609" s="349" t="str">
        <f t="shared" ref="D3609:D3610" si="1782">IF(C3609="", "", C3609)</f>
        <v/>
      </c>
      <c r="E3609" s="211">
        <f t="shared" si="1779"/>
        <v>18970902</v>
      </c>
      <c r="F3609" s="262">
        <v>8</v>
      </c>
      <c r="R3609" s="112" t="str">
        <f>IF(D3609="","", CONCATENATE("Update games set ", B3609, "= ",D3609," where game_id=", E3609))</f>
        <v/>
      </c>
      <c r="S3609" s="112" t="str">
        <f t="shared" si="1760"/>
        <v/>
      </c>
      <c r="T3609" s="112" t="str">
        <f t="shared" si="1761"/>
        <v/>
      </c>
      <c r="U3609" s="200" t="str">
        <f t="shared" si="1758"/>
        <v/>
      </c>
      <c r="V3609" s="112" t="str">
        <f t="shared" si="1762"/>
        <v/>
      </c>
      <c r="W3609" s="415" t="str">
        <f t="shared" si="1763"/>
        <v/>
      </c>
      <c r="Y3609" s="65" t="str">
        <f t="shared" si="1771"/>
        <v/>
      </c>
      <c r="Z3609" s="65" t="str">
        <f t="shared" si="1772"/>
        <v/>
      </c>
      <c r="AA3609" s="65" t="str">
        <f t="shared" si="1773"/>
        <v/>
      </c>
      <c r="AB3609" s="65" t="str">
        <f t="shared" si="1774"/>
        <v/>
      </c>
      <c r="AC3609" s="65" t="str">
        <f t="shared" si="1775"/>
        <v/>
      </c>
      <c r="AH3609" s="65" t="str">
        <f t="shared" si="1747"/>
        <v>189112128</v>
      </c>
      <c r="AI3609" s="65">
        <v>18911212</v>
      </c>
      <c r="AJ3609" s="65" t="s">
        <v>5369</v>
      </c>
      <c r="AK3609" s="65">
        <v>8</v>
      </c>
      <c r="AL3609" s="65" t="s">
        <v>3653</v>
      </c>
      <c r="AN3609" s="65" t="str">
        <f t="shared" si="1759"/>
        <v/>
      </c>
    </row>
    <row r="3610" spans="1:40" ht="16.8" customHeight="1" x14ac:dyDescent="0.25">
      <c r="A3610" s="384" t="s">
        <v>5378</v>
      </c>
      <c r="B3610" s="342" t="s">
        <v>766</v>
      </c>
      <c r="D3610" s="349" t="str">
        <f t="shared" si="1782"/>
        <v/>
      </c>
      <c r="E3610" s="211">
        <f t="shared" si="1779"/>
        <v>18970902</v>
      </c>
      <c r="F3610" s="262">
        <v>9</v>
      </c>
      <c r="G3610" s="194"/>
      <c r="H3610" s="194"/>
      <c r="N3610" s="417"/>
      <c r="O3610" s="194"/>
      <c r="P3610" s="194"/>
      <c r="R3610" s="112" t="str">
        <f>IF(D3610="","", CONCATENATE("Update games set ", B3610, "= ",D3610," where game_id=", E3610))</f>
        <v/>
      </c>
      <c r="S3610" s="112" t="str">
        <f t="shared" si="1760"/>
        <v/>
      </c>
      <c r="T3610" s="112" t="str">
        <f t="shared" si="1761"/>
        <v/>
      </c>
      <c r="U3610" s="200" t="str">
        <f t="shared" si="1758"/>
        <v/>
      </c>
      <c r="V3610" s="112" t="str">
        <f t="shared" si="1762"/>
        <v/>
      </c>
      <c r="W3610" s="415" t="str">
        <f t="shared" si="1763"/>
        <v/>
      </c>
      <c r="Y3610" s="65" t="str">
        <f t="shared" si="1771"/>
        <v/>
      </c>
      <c r="Z3610" s="65" t="str">
        <f t="shared" si="1772"/>
        <v/>
      </c>
      <c r="AA3610" s="65" t="str">
        <f t="shared" si="1773"/>
        <v/>
      </c>
      <c r="AB3610" s="65" t="str">
        <f t="shared" si="1774"/>
        <v/>
      </c>
      <c r="AC3610" s="65" t="str">
        <f t="shared" si="1775"/>
        <v/>
      </c>
      <c r="AH3610" s="65" t="str">
        <f t="shared" si="1747"/>
        <v>189112129</v>
      </c>
      <c r="AI3610" s="65">
        <v>18911212</v>
      </c>
      <c r="AJ3610" s="65" t="s">
        <v>5369</v>
      </c>
      <c r="AK3610" s="65">
        <v>9</v>
      </c>
      <c r="AL3610" s="65" t="s">
        <v>2943</v>
      </c>
      <c r="AN3610" s="65" t="str">
        <f t="shared" si="1759"/>
        <v/>
      </c>
    </row>
    <row r="3611" spans="1:40" ht="16.8" customHeight="1" x14ac:dyDescent="0.25">
      <c r="A3611" s="384" t="s">
        <v>5378</v>
      </c>
      <c r="B3611" s="342" t="s">
        <v>753</v>
      </c>
      <c r="C3611" s="351"/>
      <c r="D3611" s="350" t="str">
        <f t="shared" ref="D3611" si="1783">IF(C3611="", "", CONCATENATE("'", C3611,"'"))</f>
        <v/>
      </c>
      <c r="E3611" s="211">
        <f t="shared" si="1779"/>
        <v>18970902</v>
      </c>
      <c r="F3611" s="262">
        <v>10</v>
      </c>
      <c r="G3611" s="194"/>
      <c r="N3611" s="417"/>
      <c r="O3611" s="194"/>
      <c r="P3611" s="194"/>
      <c r="R3611" s="112" t="str">
        <f>IF(D3611="","", CONCATENATE("Update games set ", B3611, "= ",D3611," where game_id=", E3611))</f>
        <v/>
      </c>
      <c r="S3611" s="112" t="str">
        <f t="shared" si="1760"/>
        <v/>
      </c>
      <c r="T3611" s="112" t="str">
        <f t="shared" si="1761"/>
        <v/>
      </c>
      <c r="U3611" s="200" t="str">
        <f t="shared" si="1758"/>
        <v/>
      </c>
      <c r="V3611" s="112" t="str">
        <f t="shared" si="1762"/>
        <v/>
      </c>
      <c r="W3611" s="415" t="str">
        <f t="shared" si="1763"/>
        <v/>
      </c>
      <c r="Y3611" s="65" t="str">
        <f t="shared" si="1771"/>
        <v/>
      </c>
      <c r="Z3611" s="65" t="str">
        <f t="shared" si="1772"/>
        <v/>
      </c>
      <c r="AA3611" s="65" t="str">
        <f t="shared" si="1773"/>
        <v/>
      </c>
      <c r="AB3611" s="65" t="str">
        <f t="shared" si="1774"/>
        <v/>
      </c>
      <c r="AC3611" s="65" t="str">
        <f t="shared" si="1775"/>
        <v/>
      </c>
      <c r="AH3611" s="65" t="str">
        <f t="shared" si="1747"/>
        <v>1891121210</v>
      </c>
      <c r="AI3611" s="65">
        <v>18911212</v>
      </c>
      <c r="AJ3611" s="65" t="s">
        <v>5369</v>
      </c>
      <c r="AK3611" s="65">
        <v>10</v>
      </c>
      <c r="AL3611" s="65" t="s">
        <v>3632</v>
      </c>
      <c r="AN3611" s="65" t="str">
        <f t="shared" si="1759"/>
        <v/>
      </c>
    </row>
    <row r="3612" spans="1:40" ht="16.8" customHeight="1" x14ac:dyDescent="0.25">
      <c r="A3612" s="384" t="s">
        <v>5378</v>
      </c>
      <c r="B3612" s="342" t="s">
        <v>746</v>
      </c>
      <c r="C3612" s="351" t="s">
        <v>5062</v>
      </c>
      <c r="D3612" s="334" t="str">
        <f>CONCATENATE("'", LEFT(E3612,4),"-",MID(E3612,5,2),"-", MID(E3612,7,2), " ", C3612,"'")</f>
        <v>'1897-09-02 15:00'</v>
      </c>
      <c r="E3612" s="211">
        <f t="shared" si="1779"/>
        <v>18970902</v>
      </c>
      <c r="F3612" s="262">
        <v>11</v>
      </c>
      <c r="R3612" s="112" t="str">
        <f>IF(D3612="","", CONCATENATE("Update games set ", B3612, "= ",D3612," where game_id=", E3612))</f>
        <v>Update games set Game_date= '1897-09-02 15:00' where game_id=18970902</v>
      </c>
      <c r="S3612" s="112" t="str">
        <f t="shared" si="1760"/>
        <v/>
      </c>
      <c r="T3612" s="112" t="str">
        <f t="shared" si="1761"/>
        <v/>
      </c>
      <c r="U3612" s="200" t="str">
        <f t="shared" si="1758"/>
        <v/>
      </c>
      <c r="V3612" s="112" t="str">
        <f t="shared" si="1762"/>
        <v/>
      </c>
      <c r="W3612" s="415" t="str">
        <f t="shared" si="1763"/>
        <v/>
      </c>
      <c r="Y3612" s="65" t="str">
        <f t="shared" si="1771"/>
        <v/>
      </c>
      <c r="Z3612" s="65" t="str">
        <f t="shared" si="1772"/>
        <v/>
      </c>
      <c r="AA3612" s="65" t="str">
        <f t="shared" si="1773"/>
        <v/>
      </c>
      <c r="AB3612" s="65" t="str">
        <f t="shared" si="1774"/>
        <v/>
      </c>
      <c r="AC3612" s="65" t="str">
        <f t="shared" si="1775"/>
        <v/>
      </c>
      <c r="AH3612" s="65" t="str">
        <f t="shared" si="1747"/>
        <v>1891121211</v>
      </c>
      <c r="AI3612" s="65">
        <v>18911212</v>
      </c>
      <c r="AJ3612" s="65" t="s">
        <v>5369</v>
      </c>
      <c r="AK3612" s="65">
        <v>11</v>
      </c>
      <c r="AL3612" s="65" t="s">
        <v>3314</v>
      </c>
      <c r="AN3612" s="65" t="str">
        <f t="shared" si="1759"/>
        <v/>
      </c>
    </row>
    <row r="3613" spans="1:40" ht="16.8" customHeight="1" x14ac:dyDescent="0.25">
      <c r="A3613" s="384" t="s">
        <v>5378</v>
      </c>
      <c r="B3613" s="342" t="s">
        <v>25</v>
      </c>
      <c r="D3613" s="350" t="str">
        <f t="shared" ref="D3613" si="1784">IF(C3613="", "", CONCATENATE("'", C3613,"'"))</f>
        <v/>
      </c>
      <c r="E3613" s="211">
        <f t="shared" si="1779"/>
        <v>18970902</v>
      </c>
      <c r="F3613" s="262">
        <v>12</v>
      </c>
      <c r="G3613" s="212"/>
      <c r="H3613" s="212"/>
      <c r="N3613" s="416"/>
      <c r="O3613" s="212"/>
      <c r="P3613" s="212"/>
      <c r="R3613" s="112" t="str">
        <f>IF(D3613="","", CONCATENATE("Update games set ", B3613, "= ",D3613," where game_id=", E3613))</f>
        <v/>
      </c>
      <c r="S3613" s="112" t="str">
        <f t="shared" si="1760"/>
        <v/>
      </c>
      <c r="T3613" s="112" t="str">
        <f t="shared" si="1761"/>
        <v/>
      </c>
      <c r="U3613" s="200" t="str">
        <f t="shared" si="1758"/>
        <v/>
      </c>
      <c r="V3613" s="112" t="str">
        <f t="shared" si="1762"/>
        <v/>
      </c>
      <c r="W3613" s="415" t="str">
        <f t="shared" si="1763"/>
        <v/>
      </c>
      <c r="Y3613" s="65" t="str">
        <f t="shared" si="1771"/>
        <v/>
      </c>
      <c r="Z3613" s="65" t="str">
        <f t="shared" si="1772"/>
        <v/>
      </c>
      <c r="AA3613" s="65" t="str">
        <f t="shared" si="1773"/>
        <v/>
      </c>
      <c r="AB3613" s="65" t="str">
        <f t="shared" si="1774"/>
        <v/>
      </c>
      <c r="AC3613" s="65" t="str">
        <f t="shared" si="1775"/>
        <v/>
      </c>
      <c r="AH3613" s="65" t="str">
        <f t="shared" si="1747"/>
        <v>1891121212</v>
      </c>
      <c r="AI3613" s="65">
        <v>18911212</v>
      </c>
      <c r="AJ3613" s="65" t="s">
        <v>5369</v>
      </c>
      <c r="AK3613" s="65">
        <v>12</v>
      </c>
      <c r="AL3613" s="65" t="s">
        <v>653</v>
      </c>
      <c r="AN3613" s="65" t="str">
        <f t="shared" si="1759"/>
        <v/>
      </c>
    </row>
    <row r="3614" spans="1:40" ht="16.8" customHeight="1" x14ac:dyDescent="0.25">
      <c r="A3614" s="384" t="s">
        <v>5378</v>
      </c>
      <c r="B3614" s="342" t="s">
        <v>475</v>
      </c>
      <c r="D3614" s="349" t="str">
        <f t="shared" ref="D3614" si="1785">IF(C3614="", "", C3614)</f>
        <v/>
      </c>
      <c r="E3614" s="211">
        <f t="shared" si="1779"/>
        <v>18970902</v>
      </c>
      <c r="F3614" s="262">
        <v>13</v>
      </c>
      <c r="R3614" s="112" t="str">
        <f>IF(D3614="","", CONCATENATE("Update games set ", B3614, "= ",D3614," where game_id=", E3614))</f>
        <v/>
      </c>
      <c r="S3614" s="112" t="str">
        <f t="shared" si="1760"/>
        <v/>
      </c>
      <c r="T3614" s="112" t="str">
        <f t="shared" si="1761"/>
        <v/>
      </c>
      <c r="U3614" s="200" t="str">
        <f t="shared" si="1758"/>
        <v/>
      </c>
      <c r="V3614" s="112" t="str">
        <f t="shared" si="1762"/>
        <v/>
      </c>
      <c r="W3614" s="415" t="str">
        <f t="shared" si="1763"/>
        <v/>
      </c>
      <c r="Y3614" s="65" t="str">
        <f t="shared" si="1771"/>
        <v/>
      </c>
      <c r="Z3614" s="65" t="str">
        <f t="shared" si="1772"/>
        <v/>
      </c>
      <c r="AA3614" s="65" t="str">
        <f t="shared" si="1773"/>
        <v/>
      </c>
      <c r="AB3614" s="65" t="str">
        <f t="shared" si="1774"/>
        <v/>
      </c>
      <c r="AC3614" s="65" t="str">
        <f t="shared" si="1775"/>
        <v/>
      </c>
      <c r="AH3614" s="65" t="str">
        <f t="shared" si="1747"/>
        <v>1891121213</v>
      </c>
      <c r="AI3614" s="65">
        <v>18911212</v>
      </c>
      <c r="AJ3614" s="65" t="s">
        <v>5369</v>
      </c>
      <c r="AK3614" s="65">
        <v>13</v>
      </c>
      <c r="AL3614" s="65" t="s">
        <v>653</v>
      </c>
      <c r="AN3614" s="65" t="str">
        <f t="shared" si="1759"/>
        <v/>
      </c>
    </row>
    <row r="3615" spans="1:40" ht="16.8" customHeight="1" x14ac:dyDescent="0.25">
      <c r="A3615" s="384" t="s">
        <v>5378</v>
      </c>
      <c r="B3615" s="342" t="s">
        <v>20</v>
      </c>
      <c r="D3615" s="350" t="str">
        <f t="shared" ref="D3615:D3616" si="1786">IF(C3615="", "", CONCATENATE("'", C3615,"'"))</f>
        <v/>
      </c>
      <c r="E3615" s="211">
        <f t="shared" si="1779"/>
        <v>18970902</v>
      </c>
      <c r="F3615" s="262">
        <v>14</v>
      </c>
      <c r="R3615" s="112" t="str">
        <f>IF(D3615="","", CONCATENATE("Update games set ", B3615, "= ",D3615," where game_id=", E3615))</f>
        <v/>
      </c>
      <c r="S3615" s="112" t="str">
        <f t="shared" si="1760"/>
        <v/>
      </c>
      <c r="T3615" s="112" t="str">
        <f t="shared" si="1761"/>
        <v/>
      </c>
      <c r="U3615" s="200" t="str">
        <f t="shared" si="1758"/>
        <v/>
      </c>
      <c r="V3615" s="112" t="str">
        <f t="shared" si="1762"/>
        <v/>
      </c>
      <c r="W3615" s="415" t="str">
        <f t="shared" si="1763"/>
        <v/>
      </c>
      <c r="Y3615" s="65" t="str">
        <f t="shared" si="1771"/>
        <v/>
      </c>
      <c r="Z3615" s="65" t="str">
        <f t="shared" si="1772"/>
        <v/>
      </c>
      <c r="AA3615" s="65" t="str">
        <f t="shared" si="1773"/>
        <v/>
      </c>
      <c r="AB3615" s="65" t="str">
        <f t="shared" si="1774"/>
        <v/>
      </c>
      <c r="AC3615" s="65" t="str">
        <f t="shared" si="1775"/>
        <v/>
      </c>
      <c r="AH3615" s="65" t="str">
        <f t="shared" si="1747"/>
        <v>1891121214</v>
      </c>
      <c r="AI3615" s="65">
        <v>18911212</v>
      </c>
      <c r="AJ3615" s="65" t="s">
        <v>5369</v>
      </c>
      <c r="AK3615" s="65">
        <v>14</v>
      </c>
      <c r="AL3615" s="65" t="s">
        <v>653</v>
      </c>
      <c r="AN3615" s="65" t="str">
        <f t="shared" si="1759"/>
        <v/>
      </c>
    </row>
    <row r="3616" spans="1:40" ht="16.8" customHeight="1" x14ac:dyDescent="0.25">
      <c r="A3616" s="384" t="s">
        <v>5378</v>
      </c>
      <c r="B3616" s="342" t="s">
        <v>4882</v>
      </c>
      <c r="C3616" s="342" t="str">
        <f>IF(C3615="", "", C3615)</f>
        <v/>
      </c>
      <c r="D3616" s="350" t="str">
        <f t="shared" si="1786"/>
        <v/>
      </c>
      <c r="E3616" s="211">
        <f t="shared" si="1779"/>
        <v>18970902</v>
      </c>
      <c r="F3616" s="262">
        <v>15</v>
      </c>
      <c r="R3616" s="112" t="str">
        <f>IF(D3616="","", CONCATENATE("Update games set ", B3616, "= ",D3616," where game_id=", E3616))</f>
        <v/>
      </c>
      <c r="S3616" s="112" t="str">
        <f t="shared" si="1760"/>
        <v/>
      </c>
      <c r="T3616" s="112" t="str">
        <f t="shared" si="1761"/>
        <v/>
      </c>
      <c r="U3616" s="200" t="str">
        <f t="shared" si="1758"/>
        <v/>
      </c>
      <c r="V3616" s="112" t="str">
        <f t="shared" si="1762"/>
        <v/>
      </c>
      <c r="W3616" s="415" t="str">
        <f t="shared" si="1763"/>
        <v/>
      </c>
      <c r="Y3616" s="65" t="str">
        <f t="shared" si="1771"/>
        <v/>
      </c>
      <c r="Z3616" s="65" t="str">
        <f t="shared" si="1772"/>
        <v/>
      </c>
      <c r="AA3616" s="65" t="str">
        <f t="shared" si="1773"/>
        <v/>
      </c>
      <c r="AB3616" s="65" t="str">
        <f t="shared" si="1774"/>
        <v/>
      </c>
      <c r="AC3616" s="65" t="str">
        <f t="shared" si="1775"/>
        <v/>
      </c>
      <c r="AH3616" s="65" t="str">
        <f t="shared" si="1747"/>
        <v>1891121215</v>
      </c>
      <c r="AI3616" s="65">
        <v>18911212</v>
      </c>
      <c r="AJ3616" s="65" t="s">
        <v>5369</v>
      </c>
      <c r="AK3616" s="65">
        <v>15</v>
      </c>
      <c r="AL3616" s="65" t="s">
        <v>653</v>
      </c>
      <c r="AN3616" s="65" t="str">
        <f t="shared" si="1759"/>
        <v/>
      </c>
    </row>
    <row r="3617" spans="1:40" s="126" customFormat="1" ht="16.8" customHeight="1" thickBot="1" x14ac:dyDescent="0.3">
      <c r="A3617" s="384" t="s">
        <v>5378</v>
      </c>
      <c r="B3617" s="116" t="s">
        <v>115</v>
      </c>
      <c r="C3617" s="352"/>
      <c r="D3617" s="370" t="str">
        <f t="shared" ref="D3617" si="1787">IF(MID(E3617,5,2)*1&gt;6,_xlfn.CONCAT("'",LEFT(E3617,4),"-",MID(E3617,3,2)+1,"'"),_xlfn.CONCAT("'",LEFT(E3617,4)-1,"-",MID(E3617,3,2),"'"))</f>
        <v>'1897-98'</v>
      </c>
      <c r="E3617" s="214">
        <f t="shared" si="1779"/>
        <v>18970902</v>
      </c>
      <c r="F3617" s="266">
        <v>16</v>
      </c>
      <c r="G3617" s="343"/>
      <c r="H3617" s="343"/>
      <c r="I3617" s="267"/>
      <c r="J3617" s="214"/>
      <c r="K3617" s="266"/>
      <c r="L3617" s="266"/>
      <c r="M3617" s="266"/>
      <c r="N3617" s="419"/>
      <c r="O3617" s="343"/>
      <c r="P3617" s="343"/>
      <c r="Q3617" s="346"/>
      <c r="R3617" s="112" t="str">
        <f>IF(D3617="","", CONCATENATE("Update games set ", B3617, "= ",D3617," where game_id=", E3617))</f>
        <v>Update games set Season= '1897-98' where game_id=18970902</v>
      </c>
      <c r="S3617" s="112" t="str">
        <f t="shared" si="1760"/>
        <v/>
      </c>
      <c r="T3617" s="112" t="str">
        <f t="shared" si="1761"/>
        <v/>
      </c>
      <c r="U3617" s="200" t="str">
        <f t="shared" si="1758"/>
        <v/>
      </c>
      <c r="V3617" s="112" t="str">
        <f t="shared" si="1762"/>
        <v/>
      </c>
      <c r="W3617" s="415" t="str">
        <f t="shared" si="1763"/>
        <v/>
      </c>
      <c r="X3617" s="240"/>
      <c r="Y3617" s="65" t="str">
        <f t="shared" si="1771"/>
        <v/>
      </c>
      <c r="Z3617" s="65" t="str">
        <f t="shared" si="1772"/>
        <v/>
      </c>
      <c r="AA3617" s="65" t="str">
        <f t="shared" si="1773"/>
        <v/>
      </c>
      <c r="AB3617" s="65" t="str">
        <f t="shared" si="1774"/>
        <v/>
      </c>
      <c r="AC3617" s="65" t="str">
        <f t="shared" si="1775"/>
        <v/>
      </c>
      <c r="AH3617" s="65" t="str">
        <f t="shared" si="1747"/>
        <v>1891121216</v>
      </c>
      <c r="AI3617" s="126">
        <v>18911212</v>
      </c>
      <c r="AJ3617" s="126" t="s">
        <v>5369</v>
      </c>
      <c r="AK3617" s="126">
        <v>16</v>
      </c>
      <c r="AL3617" s="126" t="s">
        <v>653</v>
      </c>
      <c r="AN3617" s="65" t="str">
        <f t="shared" si="1759"/>
        <v/>
      </c>
    </row>
    <row r="3618" spans="1:40" ht="15" thickTop="1" x14ac:dyDescent="0.25">
      <c r="A3618" s="384" t="s">
        <v>5378</v>
      </c>
      <c r="B3618" s="341" t="s">
        <v>22</v>
      </c>
      <c r="C3618" s="341" t="s">
        <v>4573</v>
      </c>
      <c r="D3618" s="341" t="str">
        <f t="shared" ref="D3618:D3621" si="1788">IF(C3618="", "", CONCATENATE("'", C3618,"'"))</f>
        <v>'Loughborough'</v>
      </c>
      <c r="E3618" s="211">
        <v>18970908</v>
      </c>
      <c r="F3618" s="262">
        <v>1</v>
      </c>
      <c r="H3618" s="212"/>
      <c r="R3618" s="112" t="str">
        <f>IF(D3618="","", CONCATENATE("Update games set ", B3618, "= ",D3618," where game_id=", E3618))</f>
        <v>Update games set Opponent= 'Loughborough' where game_id=18970908</v>
      </c>
      <c r="S3618" s="112" t="str">
        <f t="shared" si="1760"/>
        <v/>
      </c>
      <c r="T3618" s="112" t="str">
        <f t="shared" si="1761"/>
        <v/>
      </c>
      <c r="U3618" s="200" t="str">
        <f t="shared" si="1758"/>
        <v/>
      </c>
      <c r="V3618" s="112" t="str">
        <f t="shared" si="1762"/>
        <v/>
      </c>
      <c r="W3618" s="415" t="str">
        <f t="shared" si="1763"/>
        <v/>
      </c>
      <c r="Y3618" s="65" t="str">
        <f t="shared" si="1771"/>
        <v/>
      </c>
      <c r="Z3618" s="65" t="str">
        <f t="shared" si="1772"/>
        <v/>
      </c>
      <c r="AA3618" s="65" t="str">
        <f t="shared" si="1773"/>
        <v/>
      </c>
      <c r="AB3618" s="65" t="str">
        <f t="shared" si="1774"/>
        <v/>
      </c>
      <c r="AC3618" s="65" t="str">
        <f t="shared" si="1775"/>
        <v/>
      </c>
      <c r="AH3618" s="65" t="str">
        <f t="shared" ref="AH3618:AH3633" si="1789">_xlfn.CONCAT(AI3618,AK3618)</f>
        <v>189112121</v>
      </c>
      <c r="AI3618" s="65">
        <v>18911212</v>
      </c>
      <c r="AJ3618" s="65" t="s">
        <v>5369</v>
      </c>
      <c r="AK3618" s="65">
        <v>1</v>
      </c>
      <c r="AL3618" s="65" t="s">
        <v>2039</v>
      </c>
      <c r="AN3618" s="65" t="str">
        <f t="shared" si="1759"/>
        <v>update games set source = 'The Nottingham Forest Football Scrapbook' where game_id = 18970908</v>
      </c>
    </row>
    <row r="3619" spans="1:40" ht="16.8" customHeight="1" x14ac:dyDescent="0.25">
      <c r="A3619" s="384" t="s">
        <v>5378</v>
      </c>
      <c r="B3619" s="342" t="s">
        <v>4979</v>
      </c>
      <c r="C3619" s="342" t="str">
        <f>IF(C3618="", "", C3618)</f>
        <v>Loughborough</v>
      </c>
      <c r="D3619" s="350" t="str">
        <f t="shared" si="1788"/>
        <v>'Loughborough'</v>
      </c>
      <c r="E3619" s="211">
        <f>E3618</f>
        <v>18970908</v>
      </c>
      <c r="F3619" s="262">
        <v>2</v>
      </c>
      <c r="R3619" s="112" t="str">
        <f>IF(D3619="","", CONCATENATE("Update games set ", B3619, "= ",D3619," where game_id=", E3619))</f>
        <v>Update games set Opp_parent= 'Loughborough' where game_id=18970908</v>
      </c>
      <c r="S3619" s="112" t="str">
        <f t="shared" si="1760"/>
        <v/>
      </c>
      <c r="T3619" s="112" t="str">
        <f t="shared" si="1761"/>
        <v/>
      </c>
      <c r="U3619" s="200" t="str">
        <f t="shared" si="1758"/>
        <v/>
      </c>
      <c r="V3619" s="112" t="str">
        <f t="shared" si="1762"/>
        <v/>
      </c>
      <c r="W3619" s="415" t="str">
        <f t="shared" si="1763"/>
        <v/>
      </c>
      <c r="Y3619" s="65" t="str">
        <f t="shared" si="1771"/>
        <v/>
      </c>
      <c r="Z3619" s="65" t="str">
        <f t="shared" si="1772"/>
        <v/>
      </c>
      <c r="AA3619" s="65" t="str">
        <f t="shared" si="1773"/>
        <v/>
      </c>
      <c r="AB3619" s="65" t="str">
        <f t="shared" si="1774"/>
        <v/>
      </c>
      <c r="AC3619" s="65" t="str">
        <f t="shared" si="1775"/>
        <v/>
      </c>
      <c r="AH3619" s="65" t="str">
        <f t="shared" si="1789"/>
        <v>189112122</v>
      </c>
      <c r="AI3619" s="65">
        <v>18911212</v>
      </c>
      <c r="AJ3619" s="65" t="s">
        <v>5369</v>
      </c>
      <c r="AK3619" s="65">
        <v>2</v>
      </c>
      <c r="AL3619" s="65" t="s">
        <v>3572</v>
      </c>
      <c r="AN3619" s="65" t="str">
        <f t="shared" si="1759"/>
        <v/>
      </c>
    </row>
    <row r="3620" spans="1:40" ht="16.8" customHeight="1" x14ac:dyDescent="0.25">
      <c r="A3620" s="384" t="s">
        <v>5378</v>
      </c>
      <c r="B3620" s="342" t="s">
        <v>2653</v>
      </c>
      <c r="C3620" s="342" t="s">
        <v>663</v>
      </c>
      <c r="D3620" s="350" t="str">
        <f t="shared" si="1788"/>
        <v>'Friendly'</v>
      </c>
      <c r="E3620" s="211">
        <f t="shared" ref="E3620:E3633" si="1790">E3619</f>
        <v>18970908</v>
      </c>
      <c r="F3620" s="262">
        <v>3</v>
      </c>
      <c r="R3620" s="112" t="str">
        <f>IF(D3620="","", CONCATENATE("Update games set ", B3620, "= ",D3620," where game_id=", E3620))</f>
        <v>Update games set Game_type= 'Friendly' where game_id=18970908</v>
      </c>
      <c r="S3620" s="112" t="str">
        <f t="shared" si="1760"/>
        <v/>
      </c>
      <c r="T3620" s="112" t="str">
        <f t="shared" si="1761"/>
        <v/>
      </c>
      <c r="U3620" s="200" t="str">
        <f t="shared" si="1758"/>
        <v/>
      </c>
      <c r="V3620" s="112" t="str">
        <f t="shared" si="1762"/>
        <v/>
      </c>
      <c r="W3620" s="415" t="str">
        <f t="shared" si="1763"/>
        <v/>
      </c>
      <c r="Y3620" s="65" t="str">
        <f t="shared" si="1771"/>
        <v/>
      </c>
      <c r="Z3620" s="65" t="str">
        <f t="shared" si="1772"/>
        <v/>
      </c>
      <c r="AA3620" s="65" t="str">
        <f t="shared" si="1773"/>
        <v/>
      </c>
      <c r="AB3620" s="65" t="str">
        <f t="shared" si="1774"/>
        <v/>
      </c>
      <c r="AC3620" s="65" t="str">
        <f t="shared" si="1775"/>
        <v/>
      </c>
      <c r="AH3620" s="65" t="str">
        <f t="shared" si="1789"/>
        <v>189112123</v>
      </c>
      <c r="AI3620" s="65">
        <v>18911212</v>
      </c>
      <c r="AJ3620" s="65" t="s">
        <v>5369</v>
      </c>
      <c r="AK3620" s="65">
        <v>3</v>
      </c>
      <c r="AL3620" s="65" t="s">
        <v>3596</v>
      </c>
      <c r="AN3620" s="65" t="str">
        <f t="shared" si="1759"/>
        <v/>
      </c>
    </row>
    <row r="3621" spans="1:40" ht="16.8" customHeight="1" x14ac:dyDescent="0.25">
      <c r="A3621" s="384" t="s">
        <v>5378</v>
      </c>
      <c r="B3621" s="342" t="s">
        <v>4978</v>
      </c>
      <c r="C3621" s="342" t="s">
        <v>0</v>
      </c>
      <c r="D3621" s="350" t="str">
        <f t="shared" si="1788"/>
        <v>'A'</v>
      </c>
      <c r="E3621" s="211">
        <f t="shared" si="1790"/>
        <v>18970908</v>
      </c>
      <c r="F3621" s="262">
        <v>4</v>
      </c>
      <c r="R3621" s="112" t="str">
        <f>IF(D3621="","", CONCATENATE("Update games set ", B3621, "= ",D3621," where game_id=", E3621))</f>
        <v>Update games set HAN= 'A' where game_id=18970908</v>
      </c>
      <c r="S3621" s="112" t="str">
        <f t="shared" si="1760"/>
        <v/>
      </c>
      <c r="T3621" s="112" t="str">
        <f t="shared" si="1761"/>
        <v/>
      </c>
      <c r="U3621" s="200" t="str">
        <f t="shared" si="1758"/>
        <v/>
      </c>
      <c r="V3621" s="112" t="str">
        <f t="shared" si="1762"/>
        <v/>
      </c>
      <c r="W3621" s="415" t="str">
        <f t="shared" si="1763"/>
        <v/>
      </c>
      <c r="Y3621" s="65" t="str">
        <f t="shared" si="1771"/>
        <v/>
      </c>
      <c r="Z3621" s="65" t="str">
        <f t="shared" si="1772"/>
        <v/>
      </c>
      <c r="AA3621" s="65" t="str">
        <f t="shared" si="1773"/>
        <v/>
      </c>
      <c r="AB3621" s="65" t="str">
        <f t="shared" si="1774"/>
        <v/>
      </c>
      <c r="AC3621" s="65" t="str">
        <f t="shared" si="1775"/>
        <v/>
      </c>
      <c r="AH3621" s="65" t="str">
        <f t="shared" si="1789"/>
        <v>189112124</v>
      </c>
      <c r="AI3621" s="65">
        <v>18911212</v>
      </c>
      <c r="AJ3621" s="65" t="s">
        <v>5369</v>
      </c>
      <c r="AK3621" s="65">
        <v>4</v>
      </c>
      <c r="AL3621" s="65" t="s">
        <v>3252</v>
      </c>
      <c r="AN3621" s="65" t="str">
        <f t="shared" si="1759"/>
        <v/>
      </c>
    </row>
    <row r="3622" spans="1:40" ht="16.8" customHeight="1" x14ac:dyDescent="0.25">
      <c r="A3622" s="384" t="s">
        <v>5378</v>
      </c>
      <c r="B3622" s="342" t="s">
        <v>5</v>
      </c>
      <c r="C3622" s="342">
        <v>5</v>
      </c>
      <c r="D3622" s="349">
        <f t="shared" ref="D3622:D3623" si="1791">IF(C3622="", "", C3622)</f>
        <v>5</v>
      </c>
      <c r="E3622" s="211">
        <f t="shared" si="1790"/>
        <v>18970908</v>
      </c>
      <c r="F3622" s="262">
        <v>5</v>
      </c>
      <c r="R3622" s="112" t="str">
        <f>IF(D3622="","", CONCATENATE("Update games set ", B3622, "= ",D3622," where game_id=", E3622))</f>
        <v>Update games set F= 5 where game_id=18970908</v>
      </c>
      <c r="S3622" s="112" t="str">
        <f t="shared" si="1760"/>
        <v/>
      </c>
      <c r="T3622" s="112" t="str">
        <f t="shared" si="1761"/>
        <v/>
      </c>
      <c r="U3622" s="200" t="str">
        <f t="shared" si="1758"/>
        <v/>
      </c>
      <c r="V3622" s="112" t="str">
        <f t="shared" si="1762"/>
        <v/>
      </c>
      <c r="W3622" s="415" t="str">
        <f t="shared" si="1763"/>
        <v/>
      </c>
      <c r="Y3622" s="65" t="str">
        <f t="shared" si="1771"/>
        <v/>
      </c>
      <c r="Z3622" s="65" t="str">
        <f t="shared" si="1772"/>
        <v/>
      </c>
      <c r="AA3622" s="65" t="str">
        <f t="shared" si="1773"/>
        <v/>
      </c>
      <c r="AB3622" s="65" t="str">
        <f t="shared" si="1774"/>
        <v/>
      </c>
      <c r="AC3622" s="65" t="str">
        <f t="shared" si="1775"/>
        <v/>
      </c>
      <c r="AH3622" s="65" t="str">
        <f t="shared" si="1789"/>
        <v>189112125</v>
      </c>
      <c r="AI3622" s="65">
        <v>18911212</v>
      </c>
      <c r="AJ3622" s="65" t="s">
        <v>5369</v>
      </c>
      <c r="AK3622" s="65">
        <v>5</v>
      </c>
      <c r="AL3622" s="65" t="s">
        <v>3590</v>
      </c>
      <c r="AN3622" s="65" t="str">
        <f t="shared" si="1759"/>
        <v/>
      </c>
    </row>
    <row r="3623" spans="1:40" ht="16.8" customHeight="1" x14ac:dyDescent="0.25">
      <c r="A3623" s="384" t="s">
        <v>5378</v>
      </c>
      <c r="B3623" s="342" t="s">
        <v>0</v>
      </c>
      <c r="C3623" s="342">
        <v>1</v>
      </c>
      <c r="D3623" s="349">
        <f t="shared" si="1791"/>
        <v>1</v>
      </c>
      <c r="E3623" s="211">
        <f t="shared" si="1790"/>
        <v>18970908</v>
      </c>
      <c r="F3623" s="262">
        <v>6</v>
      </c>
      <c r="R3623" s="112" t="str">
        <f>IF(D3623="","", CONCATENATE("Update games set ", B3623, "= ",D3623," where game_id=", E3623))</f>
        <v>Update games set A= 1 where game_id=18970908</v>
      </c>
      <c r="S3623" s="112" t="str">
        <f t="shared" si="1760"/>
        <v/>
      </c>
      <c r="T3623" s="112" t="str">
        <f t="shared" si="1761"/>
        <v/>
      </c>
      <c r="U3623" s="200" t="str">
        <f t="shared" si="1758"/>
        <v/>
      </c>
      <c r="V3623" s="112" t="str">
        <f t="shared" si="1762"/>
        <v/>
      </c>
      <c r="W3623" s="415" t="str">
        <f t="shared" si="1763"/>
        <v/>
      </c>
      <c r="Y3623" s="65" t="str">
        <f t="shared" si="1771"/>
        <v/>
      </c>
      <c r="Z3623" s="65" t="str">
        <f t="shared" si="1772"/>
        <v/>
      </c>
      <c r="AA3623" s="65" t="str">
        <f t="shared" si="1773"/>
        <v/>
      </c>
      <c r="AB3623" s="65" t="str">
        <f t="shared" si="1774"/>
        <v/>
      </c>
      <c r="AC3623" s="65" t="str">
        <f t="shared" si="1775"/>
        <v/>
      </c>
      <c r="AH3623" s="65" t="str">
        <f t="shared" si="1789"/>
        <v>189112126</v>
      </c>
      <c r="AI3623" s="65">
        <v>18911212</v>
      </c>
      <c r="AJ3623" s="65" t="s">
        <v>5369</v>
      </c>
      <c r="AK3623" s="65">
        <v>6</v>
      </c>
      <c r="AL3623" s="65" t="s">
        <v>3468</v>
      </c>
      <c r="AN3623" s="65" t="str">
        <f t="shared" si="1759"/>
        <v/>
      </c>
    </row>
    <row r="3624" spans="1:40" ht="16.8" customHeight="1" x14ac:dyDescent="0.25">
      <c r="A3624" s="384" t="s">
        <v>5378</v>
      </c>
      <c r="B3624" s="342" t="s">
        <v>23</v>
      </c>
      <c r="D3624" s="334" t="str">
        <f t="shared" ref="D3624" si="1792">IF(C3624="",IF(D3622&gt;D3623,"'W'",IF(D3622=D3623,"'D'","'L'")),_xlfn.CONCAT("'",C3624,"'"))</f>
        <v>'W'</v>
      </c>
      <c r="E3624" s="211">
        <f t="shared" si="1790"/>
        <v>18970908</v>
      </c>
      <c r="F3624" s="262">
        <v>7</v>
      </c>
      <c r="R3624" s="112" t="str">
        <f>IF(D3624="","", CONCATENATE("Update games set ", B3624, "= ",D3624," where game_id=", E3624))</f>
        <v>Update games set Result= 'W' where game_id=18970908</v>
      </c>
      <c r="S3624" s="112" t="str">
        <f t="shared" si="1760"/>
        <v/>
      </c>
      <c r="T3624" s="112" t="str">
        <f t="shared" si="1761"/>
        <v/>
      </c>
      <c r="U3624" s="200" t="str">
        <f t="shared" si="1758"/>
        <v/>
      </c>
      <c r="V3624" s="112" t="str">
        <f t="shared" si="1762"/>
        <v/>
      </c>
      <c r="W3624" s="415" t="str">
        <f t="shared" si="1763"/>
        <v/>
      </c>
      <c r="Y3624" s="65" t="str">
        <f t="shared" si="1771"/>
        <v/>
      </c>
      <c r="Z3624" s="65" t="str">
        <f t="shared" si="1772"/>
        <v/>
      </c>
      <c r="AA3624" s="65" t="str">
        <f t="shared" si="1773"/>
        <v/>
      </c>
      <c r="AB3624" s="65" t="str">
        <f t="shared" si="1774"/>
        <v/>
      </c>
      <c r="AC3624" s="65" t="str">
        <f t="shared" si="1775"/>
        <v/>
      </c>
      <c r="AH3624" s="65" t="str">
        <f t="shared" si="1789"/>
        <v>189112127</v>
      </c>
      <c r="AI3624" s="65">
        <v>18911212</v>
      </c>
      <c r="AJ3624" s="65" t="s">
        <v>5369</v>
      </c>
      <c r="AK3624" s="65">
        <v>7</v>
      </c>
      <c r="AL3624" s="65" t="s">
        <v>3435</v>
      </c>
      <c r="AN3624" s="65" t="str">
        <f t="shared" si="1759"/>
        <v/>
      </c>
    </row>
    <row r="3625" spans="1:40" ht="16.8" customHeight="1" x14ac:dyDescent="0.25">
      <c r="A3625" s="384" t="s">
        <v>5378</v>
      </c>
      <c r="B3625" s="342" t="s">
        <v>768</v>
      </c>
      <c r="D3625" s="349" t="str">
        <f t="shared" ref="D3625:D3626" si="1793">IF(C3625="", "", C3625)</f>
        <v/>
      </c>
      <c r="E3625" s="211">
        <f t="shared" si="1790"/>
        <v>18970908</v>
      </c>
      <c r="F3625" s="262">
        <v>8</v>
      </c>
      <c r="R3625" s="112" t="str">
        <f>IF(D3625="","", CONCATENATE("Update games set ", B3625, "= ",D3625," where game_id=", E3625))</f>
        <v/>
      </c>
      <c r="S3625" s="112" t="str">
        <f t="shared" si="1760"/>
        <v/>
      </c>
      <c r="T3625" s="112" t="str">
        <f t="shared" si="1761"/>
        <v/>
      </c>
      <c r="U3625" s="200" t="str">
        <f t="shared" si="1758"/>
        <v/>
      </c>
      <c r="V3625" s="112" t="str">
        <f t="shared" si="1762"/>
        <v/>
      </c>
      <c r="W3625" s="415" t="str">
        <f t="shared" si="1763"/>
        <v/>
      </c>
      <c r="Y3625" s="65" t="str">
        <f t="shared" si="1771"/>
        <v/>
      </c>
      <c r="Z3625" s="65" t="str">
        <f t="shared" si="1772"/>
        <v/>
      </c>
      <c r="AA3625" s="65" t="str">
        <f t="shared" si="1773"/>
        <v/>
      </c>
      <c r="AB3625" s="65" t="str">
        <f t="shared" si="1774"/>
        <v/>
      </c>
      <c r="AC3625" s="65" t="str">
        <f t="shared" si="1775"/>
        <v/>
      </c>
      <c r="AH3625" s="65" t="str">
        <f t="shared" si="1789"/>
        <v>189112128</v>
      </c>
      <c r="AI3625" s="65">
        <v>18911212</v>
      </c>
      <c r="AJ3625" s="65" t="s">
        <v>5369</v>
      </c>
      <c r="AK3625" s="65">
        <v>8</v>
      </c>
      <c r="AL3625" s="65" t="s">
        <v>3653</v>
      </c>
      <c r="AN3625" s="65" t="str">
        <f t="shared" si="1759"/>
        <v/>
      </c>
    </row>
    <row r="3626" spans="1:40" ht="16.8" customHeight="1" x14ac:dyDescent="0.25">
      <c r="A3626" s="384" t="s">
        <v>5378</v>
      </c>
      <c r="B3626" s="342" t="s">
        <v>766</v>
      </c>
      <c r="D3626" s="349" t="str">
        <f t="shared" si="1793"/>
        <v/>
      </c>
      <c r="E3626" s="211">
        <f t="shared" si="1790"/>
        <v>18970908</v>
      </c>
      <c r="F3626" s="262">
        <v>9</v>
      </c>
      <c r="G3626" s="194"/>
      <c r="H3626" s="194"/>
      <c r="N3626" s="417"/>
      <c r="O3626" s="194"/>
      <c r="P3626" s="194"/>
      <c r="R3626" s="112" t="str">
        <f>IF(D3626="","", CONCATENATE("Update games set ", B3626, "= ",D3626," where game_id=", E3626))</f>
        <v/>
      </c>
      <c r="S3626" s="112" t="str">
        <f t="shared" si="1760"/>
        <v/>
      </c>
      <c r="T3626" s="112" t="str">
        <f t="shared" si="1761"/>
        <v/>
      </c>
      <c r="U3626" s="200" t="str">
        <f t="shared" si="1758"/>
        <v/>
      </c>
      <c r="V3626" s="112" t="str">
        <f t="shared" si="1762"/>
        <v/>
      </c>
      <c r="W3626" s="415" t="str">
        <f t="shared" si="1763"/>
        <v/>
      </c>
      <c r="Y3626" s="65" t="str">
        <f t="shared" si="1771"/>
        <v/>
      </c>
      <c r="Z3626" s="65" t="str">
        <f t="shared" si="1772"/>
        <v/>
      </c>
      <c r="AA3626" s="65" t="str">
        <f t="shared" si="1773"/>
        <v/>
      </c>
      <c r="AB3626" s="65" t="str">
        <f t="shared" si="1774"/>
        <v/>
      </c>
      <c r="AC3626" s="65" t="str">
        <f t="shared" si="1775"/>
        <v/>
      </c>
      <c r="AH3626" s="65" t="str">
        <f t="shared" si="1789"/>
        <v>189112129</v>
      </c>
      <c r="AI3626" s="65">
        <v>18911212</v>
      </c>
      <c r="AJ3626" s="65" t="s">
        <v>5369</v>
      </c>
      <c r="AK3626" s="65">
        <v>9</v>
      </c>
      <c r="AL3626" s="65" t="s">
        <v>2943</v>
      </c>
      <c r="AN3626" s="65" t="str">
        <f t="shared" si="1759"/>
        <v/>
      </c>
    </row>
    <row r="3627" spans="1:40" ht="16.8" customHeight="1" x14ac:dyDescent="0.25">
      <c r="A3627" s="384" t="s">
        <v>5378</v>
      </c>
      <c r="B3627" s="342" t="s">
        <v>753</v>
      </c>
      <c r="C3627" s="351"/>
      <c r="D3627" s="350" t="str">
        <f t="shared" ref="D3627" si="1794">IF(C3627="", "", CONCATENATE("'", C3627,"'"))</f>
        <v/>
      </c>
      <c r="E3627" s="211">
        <f t="shared" si="1790"/>
        <v>18970908</v>
      </c>
      <c r="F3627" s="262">
        <v>10</v>
      </c>
      <c r="G3627" s="194"/>
      <c r="N3627" s="417"/>
      <c r="O3627" s="194"/>
      <c r="P3627" s="194"/>
      <c r="R3627" s="112" t="str">
        <f>IF(D3627="","", CONCATENATE("Update games set ", B3627, "= ",D3627," where game_id=", E3627))</f>
        <v/>
      </c>
      <c r="S3627" s="112" t="str">
        <f t="shared" si="1760"/>
        <v/>
      </c>
      <c r="T3627" s="112" t="str">
        <f t="shared" si="1761"/>
        <v/>
      </c>
      <c r="U3627" s="200" t="str">
        <f t="shared" si="1758"/>
        <v/>
      </c>
      <c r="V3627" s="112" t="str">
        <f t="shared" si="1762"/>
        <v/>
      </c>
      <c r="W3627" s="415" t="str">
        <f t="shared" si="1763"/>
        <v/>
      </c>
      <c r="Y3627" s="65" t="str">
        <f t="shared" si="1771"/>
        <v/>
      </c>
      <c r="Z3627" s="65" t="str">
        <f t="shared" si="1772"/>
        <v/>
      </c>
      <c r="AA3627" s="65" t="str">
        <f t="shared" si="1773"/>
        <v/>
      </c>
      <c r="AB3627" s="65" t="str">
        <f t="shared" si="1774"/>
        <v/>
      </c>
      <c r="AC3627" s="65" t="str">
        <f t="shared" si="1775"/>
        <v/>
      </c>
      <c r="AH3627" s="65" t="str">
        <f t="shared" si="1789"/>
        <v>1891121210</v>
      </c>
      <c r="AI3627" s="65">
        <v>18911212</v>
      </c>
      <c r="AJ3627" s="65" t="s">
        <v>5369</v>
      </c>
      <c r="AK3627" s="65">
        <v>10</v>
      </c>
      <c r="AL3627" s="65" t="s">
        <v>3632</v>
      </c>
      <c r="AN3627" s="65" t="str">
        <f t="shared" si="1759"/>
        <v/>
      </c>
    </row>
    <row r="3628" spans="1:40" ht="16.8" customHeight="1" x14ac:dyDescent="0.25">
      <c r="A3628" s="384" t="s">
        <v>5378</v>
      </c>
      <c r="B3628" s="342" t="s">
        <v>746</v>
      </c>
      <c r="C3628" s="351" t="s">
        <v>5062</v>
      </c>
      <c r="D3628" s="334" t="str">
        <f>CONCATENATE("'", LEFT(E3628,4),"-",MID(E3628,5,2),"-", MID(E3628,7,2), " ", C3628,"'")</f>
        <v>'1897-09-08 15:00'</v>
      </c>
      <c r="E3628" s="211">
        <f t="shared" si="1790"/>
        <v>18970908</v>
      </c>
      <c r="F3628" s="262">
        <v>11</v>
      </c>
      <c r="R3628" s="112" t="str">
        <f>IF(D3628="","", CONCATENATE("Update games set ", B3628, "= ",D3628," where game_id=", E3628))</f>
        <v>Update games set Game_date= '1897-09-08 15:00' where game_id=18970908</v>
      </c>
      <c r="S3628" s="112" t="str">
        <f t="shared" si="1760"/>
        <v/>
      </c>
      <c r="T3628" s="112" t="str">
        <f t="shared" si="1761"/>
        <v/>
      </c>
      <c r="U3628" s="200" t="str">
        <f t="shared" si="1758"/>
        <v/>
      </c>
      <c r="V3628" s="112" t="str">
        <f t="shared" si="1762"/>
        <v/>
      </c>
      <c r="W3628" s="415" t="str">
        <f t="shared" si="1763"/>
        <v/>
      </c>
      <c r="Y3628" s="65" t="str">
        <f t="shared" si="1771"/>
        <v/>
      </c>
      <c r="Z3628" s="65" t="str">
        <f t="shared" si="1772"/>
        <v/>
      </c>
      <c r="AA3628" s="65" t="str">
        <f t="shared" si="1773"/>
        <v/>
      </c>
      <c r="AB3628" s="65" t="str">
        <f t="shared" si="1774"/>
        <v/>
      </c>
      <c r="AC3628" s="65" t="str">
        <f t="shared" si="1775"/>
        <v/>
      </c>
      <c r="AH3628" s="65" t="str">
        <f t="shared" si="1789"/>
        <v>1891121211</v>
      </c>
      <c r="AI3628" s="65">
        <v>18911212</v>
      </c>
      <c r="AJ3628" s="65" t="s">
        <v>5369</v>
      </c>
      <c r="AK3628" s="65">
        <v>11</v>
      </c>
      <c r="AL3628" s="65" t="s">
        <v>3314</v>
      </c>
      <c r="AN3628" s="65" t="str">
        <f t="shared" si="1759"/>
        <v/>
      </c>
    </row>
    <row r="3629" spans="1:40" ht="16.8" customHeight="1" x14ac:dyDescent="0.25">
      <c r="A3629" s="384" t="s">
        <v>5378</v>
      </c>
      <c r="B3629" s="342" t="s">
        <v>25</v>
      </c>
      <c r="D3629" s="350" t="str">
        <f t="shared" ref="D3629" si="1795">IF(C3629="", "", CONCATENATE("'", C3629,"'"))</f>
        <v/>
      </c>
      <c r="E3629" s="211">
        <f t="shared" si="1790"/>
        <v>18970908</v>
      </c>
      <c r="F3629" s="262">
        <v>12</v>
      </c>
      <c r="G3629" s="212"/>
      <c r="H3629" s="212"/>
      <c r="N3629" s="416"/>
      <c r="O3629" s="212"/>
      <c r="P3629" s="212"/>
      <c r="R3629" s="112" t="str">
        <f>IF(D3629="","", CONCATENATE("Update games set ", B3629, "= ",D3629," where game_id=", E3629))</f>
        <v/>
      </c>
      <c r="S3629" s="112" t="str">
        <f t="shared" si="1760"/>
        <v/>
      </c>
      <c r="T3629" s="112" t="str">
        <f t="shared" si="1761"/>
        <v/>
      </c>
      <c r="U3629" s="200" t="str">
        <f t="shared" si="1758"/>
        <v/>
      </c>
      <c r="V3629" s="112" t="str">
        <f t="shared" si="1762"/>
        <v/>
      </c>
      <c r="W3629" s="415" t="str">
        <f t="shared" si="1763"/>
        <v/>
      </c>
      <c r="Y3629" s="65" t="str">
        <f t="shared" si="1771"/>
        <v/>
      </c>
      <c r="Z3629" s="65" t="str">
        <f t="shared" si="1772"/>
        <v/>
      </c>
      <c r="AA3629" s="65" t="str">
        <f t="shared" si="1773"/>
        <v/>
      </c>
      <c r="AB3629" s="65" t="str">
        <f t="shared" si="1774"/>
        <v/>
      </c>
      <c r="AC3629" s="65" t="str">
        <f t="shared" si="1775"/>
        <v/>
      </c>
      <c r="AH3629" s="65" t="str">
        <f t="shared" si="1789"/>
        <v>1891121212</v>
      </c>
      <c r="AI3629" s="65">
        <v>18911212</v>
      </c>
      <c r="AJ3629" s="65" t="s">
        <v>5369</v>
      </c>
      <c r="AK3629" s="65">
        <v>12</v>
      </c>
      <c r="AL3629" s="65" t="s">
        <v>653</v>
      </c>
      <c r="AN3629" s="65" t="str">
        <f t="shared" si="1759"/>
        <v/>
      </c>
    </row>
    <row r="3630" spans="1:40" ht="16.8" customHeight="1" x14ac:dyDescent="0.25">
      <c r="A3630" s="384" t="s">
        <v>5378</v>
      </c>
      <c r="B3630" s="342" t="s">
        <v>475</v>
      </c>
      <c r="D3630" s="349" t="str">
        <f t="shared" ref="D3630" si="1796">IF(C3630="", "", C3630)</f>
        <v/>
      </c>
      <c r="E3630" s="211">
        <f t="shared" si="1790"/>
        <v>18970908</v>
      </c>
      <c r="F3630" s="262">
        <v>13</v>
      </c>
      <c r="R3630" s="112" t="str">
        <f>IF(D3630="","", CONCATENATE("Update games set ", B3630, "= ",D3630," where game_id=", E3630))</f>
        <v/>
      </c>
      <c r="S3630" s="112" t="str">
        <f t="shared" si="1760"/>
        <v/>
      </c>
      <c r="T3630" s="112" t="str">
        <f t="shared" si="1761"/>
        <v/>
      </c>
      <c r="U3630" s="200" t="str">
        <f t="shared" si="1758"/>
        <v/>
      </c>
      <c r="V3630" s="112" t="str">
        <f t="shared" si="1762"/>
        <v/>
      </c>
      <c r="W3630" s="415" t="str">
        <f t="shared" si="1763"/>
        <v/>
      </c>
      <c r="Y3630" s="65" t="str">
        <f t="shared" si="1771"/>
        <v/>
      </c>
      <c r="Z3630" s="65" t="str">
        <f t="shared" si="1772"/>
        <v/>
      </c>
      <c r="AA3630" s="65" t="str">
        <f t="shared" si="1773"/>
        <v/>
      </c>
      <c r="AB3630" s="65" t="str">
        <f t="shared" si="1774"/>
        <v/>
      </c>
      <c r="AC3630" s="65" t="str">
        <f t="shared" si="1775"/>
        <v/>
      </c>
      <c r="AH3630" s="65" t="str">
        <f t="shared" si="1789"/>
        <v>1891121213</v>
      </c>
      <c r="AI3630" s="65">
        <v>18911212</v>
      </c>
      <c r="AJ3630" s="65" t="s">
        <v>5369</v>
      </c>
      <c r="AK3630" s="65">
        <v>13</v>
      </c>
      <c r="AL3630" s="65" t="s">
        <v>653</v>
      </c>
      <c r="AN3630" s="65" t="str">
        <f t="shared" si="1759"/>
        <v/>
      </c>
    </row>
    <row r="3631" spans="1:40" ht="16.8" customHeight="1" x14ac:dyDescent="0.25">
      <c r="A3631" s="384" t="s">
        <v>5378</v>
      </c>
      <c r="B3631" s="342" t="s">
        <v>20</v>
      </c>
      <c r="D3631" s="350" t="str">
        <f t="shared" ref="D3631:D3632" si="1797">IF(C3631="", "", CONCATENATE("'", C3631,"'"))</f>
        <v/>
      </c>
      <c r="E3631" s="211">
        <f t="shared" si="1790"/>
        <v>18970908</v>
      </c>
      <c r="F3631" s="262">
        <v>14</v>
      </c>
      <c r="R3631" s="112" t="str">
        <f>IF(D3631="","", CONCATENATE("Update games set ", B3631, "= ",D3631," where game_id=", E3631))</f>
        <v/>
      </c>
      <c r="S3631" s="112" t="str">
        <f t="shared" si="1760"/>
        <v/>
      </c>
      <c r="T3631" s="112" t="str">
        <f t="shared" si="1761"/>
        <v/>
      </c>
      <c r="U3631" s="200" t="str">
        <f t="shared" si="1758"/>
        <v/>
      </c>
      <c r="V3631" s="112" t="str">
        <f t="shared" si="1762"/>
        <v/>
      </c>
      <c r="W3631" s="415" t="str">
        <f t="shared" si="1763"/>
        <v/>
      </c>
      <c r="Y3631" s="65" t="str">
        <f t="shared" si="1771"/>
        <v/>
      </c>
      <c r="Z3631" s="65" t="str">
        <f t="shared" si="1772"/>
        <v/>
      </c>
      <c r="AA3631" s="65" t="str">
        <f t="shared" si="1773"/>
        <v/>
      </c>
      <c r="AB3631" s="65" t="str">
        <f t="shared" si="1774"/>
        <v/>
      </c>
      <c r="AC3631" s="65" t="str">
        <f t="shared" si="1775"/>
        <v/>
      </c>
      <c r="AH3631" s="65" t="str">
        <f t="shared" si="1789"/>
        <v>1891121214</v>
      </c>
      <c r="AI3631" s="65">
        <v>18911212</v>
      </c>
      <c r="AJ3631" s="65" t="s">
        <v>5369</v>
      </c>
      <c r="AK3631" s="65">
        <v>14</v>
      </c>
      <c r="AL3631" s="65" t="s">
        <v>653</v>
      </c>
      <c r="AN3631" s="65" t="str">
        <f t="shared" si="1759"/>
        <v/>
      </c>
    </row>
    <row r="3632" spans="1:40" ht="16.8" customHeight="1" x14ac:dyDescent="0.25">
      <c r="A3632" s="384" t="s">
        <v>5378</v>
      </c>
      <c r="B3632" s="342" t="s">
        <v>4882</v>
      </c>
      <c r="C3632" s="342" t="str">
        <f>IF(C3631="", "", C3631)</f>
        <v/>
      </c>
      <c r="D3632" s="350" t="str">
        <f t="shared" si="1797"/>
        <v/>
      </c>
      <c r="E3632" s="211">
        <f t="shared" si="1790"/>
        <v>18970908</v>
      </c>
      <c r="F3632" s="262">
        <v>15</v>
      </c>
      <c r="R3632" s="112" t="str">
        <f>IF(D3632="","", CONCATENATE("Update games set ", B3632, "= ",D3632," where game_id=", E3632))</f>
        <v/>
      </c>
      <c r="S3632" s="112" t="str">
        <f t="shared" si="1760"/>
        <v/>
      </c>
      <c r="T3632" s="112" t="str">
        <f t="shared" si="1761"/>
        <v/>
      </c>
      <c r="U3632" s="200" t="str">
        <f t="shared" si="1758"/>
        <v/>
      </c>
      <c r="V3632" s="112" t="str">
        <f t="shared" si="1762"/>
        <v/>
      </c>
      <c r="W3632" s="415" t="str">
        <f t="shared" si="1763"/>
        <v/>
      </c>
      <c r="Y3632" s="65" t="str">
        <f t="shared" si="1771"/>
        <v/>
      </c>
      <c r="Z3632" s="65" t="str">
        <f t="shared" si="1772"/>
        <v/>
      </c>
      <c r="AA3632" s="65" t="str">
        <f t="shared" si="1773"/>
        <v/>
      </c>
      <c r="AB3632" s="65" t="str">
        <f t="shared" si="1774"/>
        <v/>
      </c>
      <c r="AC3632" s="65" t="str">
        <f t="shared" si="1775"/>
        <v/>
      </c>
      <c r="AH3632" s="65" t="str">
        <f t="shared" si="1789"/>
        <v>1891121215</v>
      </c>
      <c r="AI3632" s="65">
        <v>18911212</v>
      </c>
      <c r="AJ3632" s="65" t="s">
        <v>5369</v>
      </c>
      <c r="AK3632" s="65">
        <v>15</v>
      </c>
      <c r="AL3632" s="65" t="s">
        <v>653</v>
      </c>
      <c r="AN3632" s="65" t="str">
        <f t="shared" si="1759"/>
        <v/>
      </c>
    </row>
    <row r="3633" spans="1:40" s="126" customFormat="1" ht="16.8" customHeight="1" thickBot="1" x14ac:dyDescent="0.3">
      <c r="A3633" s="384" t="s">
        <v>5378</v>
      </c>
      <c r="B3633" s="116" t="s">
        <v>115</v>
      </c>
      <c r="C3633" s="352"/>
      <c r="D3633" s="370" t="str">
        <f t="shared" ref="D3633" si="1798">IF(MID(E3633,5,2)*1&gt;6,_xlfn.CONCAT("'",LEFT(E3633,4),"-",MID(E3633,3,2)+1,"'"),_xlfn.CONCAT("'",LEFT(E3633,4)-1,"-",MID(E3633,3,2),"'"))</f>
        <v>'1897-98'</v>
      </c>
      <c r="E3633" s="214">
        <f t="shared" si="1790"/>
        <v>18970908</v>
      </c>
      <c r="F3633" s="266">
        <v>16</v>
      </c>
      <c r="G3633" s="343"/>
      <c r="H3633" s="343"/>
      <c r="I3633" s="267"/>
      <c r="J3633" s="214"/>
      <c r="K3633" s="266"/>
      <c r="L3633" s="266"/>
      <c r="M3633" s="266"/>
      <c r="N3633" s="419"/>
      <c r="O3633" s="343"/>
      <c r="P3633" s="343"/>
      <c r="Q3633" s="346"/>
      <c r="R3633" s="112" t="str">
        <f>IF(D3633="","", CONCATENATE("Update games set ", B3633, "= ",D3633," where game_id=", E3633))</f>
        <v>Update games set Season= '1897-98' where game_id=18970908</v>
      </c>
      <c r="S3633" s="112" t="str">
        <f t="shared" si="1760"/>
        <v/>
      </c>
      <c r="T3633" s="112" t="str">
        <f t="shared" si="1761"/>
        <v/>
      </c>
      <c r="U3633" s="200" t="str">
        <f t="shared" si="1758"/>
        <v/>
      </c>
      <c r="V3633" s="112" t="str">
        <f t="shared" si="1762"/>
        <v/>
      </c>
      <c r="W3633" s="415" t="str">
        <f t="shared" si="1763"/>
        <v/>
      </c>
      <c r="X3633" s="240"/>
      <c r="Y3633" s="65" t="str">
        <f t="shared" si="1771"/>
        <v/>
      </c>
      <c r="Z3633" s="65" t="str">
        <f t="shared" si="1772"/>
        <v/>
      </c>
      <c r="AA3633" s="65" t="str">
        <f t="shared" si="1773"/>
        <v/>
      </c>
      <c r="AB3633" s="65" t="str">
        <f t="shared" si="1774"/>
        <v/>
      </c>
      <c r="AC3633" s="65" t="str">
        <f t="shared" si="1775"/>
        <v/>
      </c>
      <c r="AH3633" s="65" t="str">
        <f t="shared" si="1789"/>
        <v>1891121216</v>
      </c>
      <c r="AI3633" s="126">
        <v>18911212</v>
      </c>
      <c r="AJ3633" s="126" t="s">
        <v>5369</v>
      </c>
      <c r="AK3633" s="126">
        <v>16</v>
      </c>
      <c r="AL3633" s="126" t="s">
        <v>653</v>
      </c>
      <c r="AN3633" s="65" t="str">
        <f t="shared" si="1759"/>
        <v/>
      </c>
    </row>
    <row r="3634" spans="1:40" ht="15" thickTop="1" x14ac:dyDescent="0.25">
      <c r="A3634" s="384" t="s">
        <v>5378</v>
      </c>
      <c r="B3634" s="341" t="s">
        <v>22</v>
      </c>
      <c r="C3634" s="341" t="s">
        <v>5423</v>
      </c>
      <c r="D3634" s="341" t="str">
        <f t="shared" ref="D3634:D3637" si="1799">IF(C3634="", "", CONCATENATE("'", C3634,"'"))</f>
        <v>'Penarol'</v>
      </c>
      <c r="E3634" s="211">
        <v>19050612</v>
      </c>
      <c r="F3634" s="262">
        <v>1</v>
      </c>
      <c r="G3634" s="211" t="s">
        <v>5425</v>
      </c>
      <c r="H3634" s="212"/>
      <c r="R3634" s="112" t="str">
        <f>IF(D3634="","", CONCATENATE("Update games set ", B3634, "= ",D3634," where game_id=", E3634))</f>
        <v>Update games set Opponent= 'Penarol' where game_id=19050612</v>
      </c>
      <c r="S3634" s="112" t="str">
        <f t="shared" si="1760"/>
        <v>Update lineups set player_name = 'Linacre', raw_name = 'Linacre' where game_id = 19050612 and player_order = 1</v>
      </c>
      <c r="T3634" s="112" t="str">
        <f t="shared" si="1761"/>
        <v/>
      </c>
      <c r="U3634" s="200" t="str">
        <f t="shared" si="1758"/>
        <v/>
      </c>
      <c r="V3634" s="112" t="str">
        <f t="shared" si="1762"/>
        <v/>
      </c>
      <c r="W3634" s="415" t="str">
        <f t="shared" si="1763"/>
        <v/>
      </c>
      <c r="Y3634" s="65" t="str">
        <f t="shared" si="1771"/>
        <v/>
      </c>
      <c r="Z3634" s="65" t="str">
        <f t="shared" si="1772"/>
        <v/>
      </c>
      <c r="AA3634" s="65" t="str">
        <f t="shared" si="1773"/>
        <v/>
      </c>
      <c r="AB3634" s="65" t="str">
        <f t="shared" si="1774"/>
        <v/>
      </c>
      <c r="AC3634" s="65" t="str">
        <f t="shared" si="1775"/>
        <v/>
      </c>
      <c r="AH3634" s="65" t="str">
        <f t="shared" ref="AH3634:AH3697" si="1800">_xlfn.CONCAT(AI3634,AK3634)</f>
        <v>189112121</v>
      </c>
      <c r="AI3634" s="65">
        <v>18911212</v>
      </c>
      <c r="AJ3634" s="65" t="s">
        <v>5369</v>
      </c>
      <c r="AK3634" s="65">
        <v>1</v>
      </c>
      <c r="AL3634" s="65" t="s">
        <v>2039</v>
      </c>
      <c r="AN3634" s="65" t="str">
        <f t="shared" si="1759"/>
        <v>update games set source = 'The Nottingham Forest Football Scrapbook' where game_id = 19050612</v>
      </c>
    </row>
    <row r="3635" spans="1:40" ht="16.8" customHeight="1" x14ac:dyDescent="0.25">
      <c r="A3635" s="384" t="s">
        <v>5378</v>
      </c>
      <c r="B3635" s="342" t="s">
        <v>4979</v>
      </c>
      <c r="C3635" s="342" t="str">
        <f>IF(C3634="", "", C3634)</f>
        <v>Penarol</v>
      </c>
      <c r="D3635" s="350" t="str">
        <f t="shared" si="1799"/>
        <v>'Penarol'</v>
      </c>
      <c r="E3635" s="211">
        <f>E3634</f>
        <v>19050612</v>
      </c>
      <c r="F3635" s="262">
        <v>2</v>
      </c>
      <c r="G3635" s="211" t="s">
        <v>5426</v>
      </c>
      <c r="R3635" s="112" t="str">
        <f>IF(D3635="","", CONCATENATE("Update games set ", B3635, "= ",D3635," where game_id=", E3635))</f>
        <v>Update games set Opp_parent= 'Penarol' where game_id=19050612</v>
      </c>
      <c r="S3635" s="112" t="str">
        <f t="shared" si="1760"/>
        <v>Update lineups set player_name = 'Dudley', raw_name = 'Dudley' where game_id = 19050612 and player_order = 2</v>
      </c>
      <c r="T3635" s="112" t="str">
        <f t="shared" si="1761"/>
        <v/>
      </c>
      <c r="U3635" s="200" t="str">
        <f t="shared" si="1758"/>
        <v/>
      </c>
      <c r="V3635" s="112" t="str">
        <f t="shared" si="1762"/>
        <v/>
      </c>
      <c r="W3635" s="415" t="str">
        <f t="shared" si="1763"/>
        <v/>
      </c>
      <c r="Y3635" s="65" t="str">
        <f t="shared" si="1771"/>
        <v/>
      </c>
      <c r="Z3635" s="65" t="str">
        <f t="shared" si="1772"/>
        <v/>
      </c>
      <c r="AA3635" s="65" t="str">
        <f t="shared" si="1773"/>
        <v/>
      </c>
      <c r="AB3635" s="65" t="str">
        <f t="shared" si="1774"/>
        <v/>
      </c>
      <c r="AC3635" s="65" t="str">
        <f t="shared" si="1775"/>
        <v/>
      </c>
      <c r="AH3635" s="65" t="str">
        <f t="shared" si="1800"/>
        <v>189112122</v>
      </c>
      <c r="AI3635" s="65">
        <v>18911212</v>
      </c>
      <c r="AJ3635" s="65" t="s">
        <v>5369</v>
      </c>
      <c r="AK3635" s="65">
        <v>2</v>
      </c>
      <c r="AL3635" s="65" t="s">
        <v>3572</v>
      </c>
      <c r="AN3635" s="65" t="str">
        <f t="shared" si="1759"/>
        <v/>
      </c>
    </row>
    <row r="3636" spans="1:40" ht="16.8" customHeight="1" x14ac:dyDescent="0.25">
      <c r="A3636" s="384" t="s">
        <v>5378</v>
      </c>
      <c r="B3636" s="342" t="s">
        <v>2653</v>
      </c>
      <c r="C3636" s="342" t="s">
        <v>663</v>
      </c>
      <c r="D3636" s="350" t="str">
        <f t="shared" si="1799"/>
        <v>'Friendly'</v>
      </c>
      <c r="E3636" s="211">
        <f t="shared" ref="E3636:E3649" si="1801">E3635</f>
        <v>19050612</v>
      </c>
      <c r="F3636" s="262">
        <v>3</v>
      </c>
      <c r="G3636" s="211" t="s">
        <v>5427</v>
      </c>
      <c r="R3636" s="112" t="str">
        <f>IF(D3636="","", CONCATENATE("Update games set ", B3636, "= ",D3636," where game_id=", E3636))</f>
        <v>Update games set Game_type= 'Friendly' where game_id=19050612</v>
      </c>
      <c r="S3636" s="112" t="str">
        <f t="shared" si="1760"/>
        <v>Update lineups set player_name = 'Craig', raw_name = 'Craig' where game_id = 19050612 and player_order = 3</v>
      </c>
      <c r="T3636" s="112" t="str">
        <f t="shared" si="1761"/>
        <v/>
      </c>
      <c r="U3636" s="200" t="str">
        <f t="shared" si="1758"/>
        <v/>
      </c>
      <c r="V3636" s="112" t="str">
        <f t="shared" si="1762"/>
        <v/>
      </c>
      <c r="W3636" s="415" t="str">
        <f t="shared" si="1763"/>
        <v/>
      </c>
      <c r="Y3636" s="65" t="str">
        <f t="shared" si="1771"/>
        <v/>
      </c>
      <c r="Z3636" s="65" t="str">
        <f t="shared" si="1772"/>
        <v/>
      </c>
      <c r="AA3636" s="65" t="str">
        <f t="shared" si="1773"/>
        <v/>
      </c>
      <c r="AB3636" s="65" t="str">
        <f t="shared" si="1774"/>
        <v/>
      </c>
      <c r="AC3636" s="65" t="str">
        <f t="shared" si="1775"/>
        <v/>
      </c>
      <c r="AH3636" s="65" t="str">
        <f t="shared" si="1800"/>
        <v>189112123</v>
      </c>
      <c r="AI3636" s="65">
        <v>18911212</v>
      </c>
      <c r="AJ3636" s="65" t="s">
        <v>5369</v>
      </c>
      <c r="AK3636" s="65">
        <v>3</v>
      </c>
      <c r="AL3636" s="65" t="s">
        <v>3596</v>
      </c>
      <c r="AN3636" s="65" t="str">
        <f t="shared" si="1759"/>
        <v/>
      </c>
    </row>
    <row r="3637" spans="1:40" ht="16.8" customHeight="1" x14ac:dyDescent="0.25">
      <c r="A3637" s="384" t="s">
        <v>5378</v>
      </c>
      <c r="B3637" s="342" t="s">
        <v>4978</v>
      </c>
      <c r="C3637" s="342" t="s">
        <v>0</v>
      </c>
      <c r="D3637" s="350" t="str">
        <f t="shared" si="1799"/>
        <v>'A'</v>
      </c>
      <c r="E3637" s="211">
        <f t="shared" si="1801"/>
        <v>19050612</v>
      </c>
      <c r="F3637" s="262">
        <v>4</v>
      </c>
      <c r="G3637" s="211" t="s">
        <v>5428</v>
      </c>
      <c r="R3637" s="112" t="str">
        <f>IF(D3637="","", CONCATENATE("Update games set ", B3637, "= ",D3637," where game_id=", E3637))</f>
        <v>Update games set HAN= 'A' where game_id=19050612</v>
      </c>
      <c r="S3637" s="112" t="str">
        <f t="shared" si="1760"/>
        <v>Update lineups set player_name = 'Timmins', raw_name = 'Timmins' where game_id = 19050612 and player_order = 4</v>
      </c>
      <c r="T3637" s="112" t="str">
        <f t="shared" si="1761"/>
        <v/>
      </c>
      <c r="U3637" s="200" t="str">
        <f t="shared" si="1758"/>
        <v/>
      </c>
      <c r="V3637" s="112" t="str">
        <f t="shared" si="1762"/>
        <v/>
      </c>
      <c r="W3637" s="415" t="str">
        <f t="shared" si="1763"/>
        <v/>
      </c>
      <c r="Y3637" s="65" t="str">
        <f t="shared" si="1771"/>
        <v/>
      </c>
      <c r="Z3637" s="65" t="str">
        <f t="shared" si="1772"/>
        <v/>
      </c>
      <c r="AA3637" s="65" t="str">
        <f t="shared" si="1773"/>
        <v/>
      </c>
      <c r="AB3637" s="65" t="str">
        <f t="shared" si="1774"/>
        <v/>
      </c>
      <c r="AC3637" s="65" t="str">
        <f t="shared" si="1775"/>
        <v/>
      </c>
      <c r="AH3637" s="65" t="str">
        <f t="shared" si="1800"/>
        <v>189112124</v>
      </c>
      <c r="AI3637" s="65">
        <v>18911212</v>
      </c>
      <c r="AJ3637" s="65" t="s">
        <v>5369</v>
      </c>
      <c r="AK3637" s="65">
        <v>4</v>
      </c>
      <c r="AL3637" s="65" t="s">
        <v>3252</v>
      </c>
      <c r="AN3637" s="65" t="str">
        <f t="shared" si="1759"/>
        <v/>
      </c>
    </row>
    <row r="3638" spans="1:40" ht="16.8" customHeight="1" x14ac:dyDescent="0.25">
      <c r="A3638" s="384" t="s">
        <v>5378</v>
      </c>
      <c r="B3638" s="342" t="s">
        <v>5</v>
      </c>
      <c r="C3638" s="342">
        <v>6</v>
      </c>
      <c r="D3638" s="349">
        <f t="shared" ref="D3638:D3639" si="1802">IF(C3638="", "", C3638)</f>
        <v>6</v>
      </c>
      <c r="E3638" s="211">
        <f t="shared" si="1801"/>
        <v>19050612</v>
      </c>
      <c r="F3638" s="262">
        <v>5</v>
      </c>
      <c r="G3638" s="211" t="s">
        <v>5429</v>
      </c>
      <c r="R3638" s="112" t="str">
        <f>IF(D3638="","", CONCATENATE("Update games set ", B3638, "= ",D3638," where game_id=", E3638))</f>
        <v>Update games set F= 6 where game_id=19050612</v>
      </c>
      <c r="S3638" s="112" t="str">
        <f t="shared" si="1760"/>
        <v>Update lineups set player_name = 'Henderson', raw_name = 'Henderson' where game_id = 19050612 and player_order = 5</v>
      </c>
      <c r="T3638" s="112" t="str">
        <f t="shared" si="1761"/>
        <v/>
      </c>
      <c r="U3638" s="200" t="str">
        <f t="shared" si="1758"/>
        <v/>
      </c>
      <c r="V3638" s="112" t="str">
        <f t="shared" si="1762"/>
        <v/>
      </c>
      <c r="W3638" s="415" t="str">
        <f t="shared" si="1763"/>
        <v/>
      </c>
      <c r="Y3638" s="65" t="str">
        <f t="shared" si="1771"/>
        <v/>
      </c>
      <c r="Z3638" s="65" t="str">
        <f t="shared" si="1772"/>
        <v/>
      </c>
      <c r="AA3638" s="65" t="str">
        <f t="shared" si="1773"/>
        <v/>
      </c>
      <c r="AB3638" s="65" t="str">
        <f t="shared" si="1774"/>
        <v/>
      </c>
      <c r="AC3638" s="65" t="str">
        <f t="shared" si="1775"/>
        <v/>
      </c>
      <c r="AH3638" s="65" t="str">
        <f t="shared" si="1800"/>
        <v>189112125</v>
      </c>
      <c r="AI3638" s="65">
        <v>18911212</v>
      </c>
      <c r="AJ3638" s="65" t="s">
        <v>5369</v>
      </c>
      <c r="AK3638" s="65">
        <v>5</v>
      </c>
      <c r="AL3638" s="65" t="s">
        <v>3590</v>
      </c>
      <c r="AN3638" s="65" t="str">
        <f t="shared" si="1759"/>
        <v/>
      </c>
    </row>
    <row r="3639" spans="1:40" ht="16.8" customHeight="1" x14ac:dyDescent="0.25">
      <c r="A3639" s="384" t="s">
        <v>5378</v>
      </c>
      <c r="B3639" s="342" t="s">
        <v>0</v>
      </c>
      <c r="C3639" s="342">
        <v>1</v>
      </c>
      <c r="D3639" s="349">
        <f t="shared" si="1802"/>
        <v>1</v>
      </c>
      <c r="E3639" s="211">
        <f t="shared" si="1801"/>
        <v>19050612</v>
      </c>
      <c r="F3639" s="262">
        <v>6</v>
      </c>
      <c r="G3639" s="211" t="s">
        <v>5430</v>
      </c>
      <c r="R3639" s="112" t="str">
        <f>IF(D3639="","", CONCATENATE("Update games set ", B3639, "= ",D3639," where game_id=", E3639))</f>
        <v>Update games set A= 1 where game_id=19050612</v>
      </c>
      <c r="S3639" s="112" t="str">
        <f t="shared" si="1760"/>
        <v>Update lineups set player_name = 'Clifford', raw_name = 'Clifford' where game_id = 19050612 and player_order = 6</v>
      </c>
      <c r="T3639" s="112" t="str">
        <f t="shared" si="1761"/>
        <v/>
      </c>
      <c r="U3639" s="200" t="str">
        <f t="shared" si="1758"/>
        <v/>
      </c>
      <c r="V3639" s="112" t="str">
        <f t="shared" si="1762"/>
        <v/>
      </c>
      <c r="W3639" s="415" t="str">
        <f t="shared" si="1763"/>
        <v/>
      </c>
      <c r="Y3639" s="65" t="str">
        <f t="shared" si="1771"/>
        <v/>
      </c>
      <c r="Z3639" s="65" t="str">
        <f t="shared" si="1772"/>
        <v/>
      </c>
      <c r="AA3639" s="65" t="str">
        <f t="shared" si="1773"/>
        <v/>
      </c>
      <c r="AB3639" s="65" t="str">
        <f t="shared" si="1774"/>
        <v/>
      </c>
      <c r="AC3639" s="65" t="str">
        <f t="shared" si="1775"/>
        <v/>
      </c>
      <c r="AH3639" s="65" t="str">
        <f t="shared" si="1800"/>
        <v>189112126</v>
      </c>
      <c r="AI3639" s="65">
        <v>18911212</v>
      </c>
      <c r="AJ3639" s="65" t="s">
        <v>5369</v>
      </c>
      <c r="AK3639" s="65">
        <v>6</v>
      </c>
      <c r="AL3639" s="65" t="s">
        <v>3468</v>
      </c>
      <c r="AN3639" s="65" t="str">
        <f t="shared" si="1759"/>
        <v/>
      </c>
    </row>
    <row r="3640" spans="1:40" ht="16.8" customHeight="1" x14ac:dyDescent="0.25">
      <c r="A3640" s="384" t="s">
        <v>5378</v>
      </c>
      <c r="B3640" s="342" t="s">
        <v>23</v>
      </c>
      <c r="D3640" s="334" t="str">
        <f t="shared" ref="D3640" si="1803">IF(C3640="",IF(D3638&gt;D3639,"'W'",IF(D3638=D3639,"'D'","'L'")),_xlfn.CONCAT("'",C3640,"'"))</f>
        <v>'W'</v>
      </c>
      <c r="E3640" s="211">
        <f t="shared" si="1801"/>
        <v>19050612</v>
      </c>
      <c r="F3640" s="262">
        <v>7</v>
      </c>
      <c r="G3640" s="211" t="s">
        <v>5431</v>
      </c>
      <c r="R3640" s="112" t="str">
        <f>IF(D3640="","", CONCATENATE("Update games set ", B3640, "= ",D3640," where game_id=", E3640))</f>
        <v>Update games set Result= 'W' where game_id=19050612</v>
      </c>
      <c r="S3640" s="112" t="str">
        <f t="shared" si="1760"/>
        <v>Update lineups set player_name = 'Spouncer', raw_name = 'Spouncer' where game_id = 19050612 and player_order = 7</v>
      </c>
      <c r="T3640" s="112" t="str">
        <f t="shared" si="1761"/>
        <v/>
      </c>
      <c r="U3640" s="200" t="str">
        <f t="shared" si="1758"/>
        <v/>
      </c>
      <c r="V3640" s="112" t="str">
        <f t="shared" si="1762"/>
        <v/>
      </c>
      <c r="W3640" s="415" t="str">
        <f t="shared" si="1763"/>
        <v/>
      </c>
      <c r="Y3640" s="65" t="str">
        <f t="shared" si="1771"/>
        <v/>
      </c>
      <c r="Z3640" s="65" t="str">
        <f t="shared" si="1772"/>
        <v/>
      </c>
      <c r="AA3640" s="65" t="str">
        <f t="shared" si="1773"/>
        <v/>
      </c>
      <c r="AB3640" s="65" t="str">
        <f t="shared" si="1774"/>
        <v/>
      </c>
      <c r="AC3640" s="65" t="str">
        <f t="shared" si="1775"/>
        <v/>
      </c>
      <c r="AH3640" s="65" t="str">
        <f t="shared" si="1800"/>
        <v>189112127</v>
      </c>
      <c r="AI3640" s="65">
        <v>18911212</v>
      </c>
      <c r="AJ3640" s="65" t="s">
        <v>5369</v>
      </c>
      <c r="AK3640" s="65">
        <v>7</v>
      </c>
      <c r="AL3640" s="65" t="s">
        <v>3435</v>
      </c>
      <c r="AN3640" s="65" t="str">
        <f t="shared" si="1759"/>
        <v/>
      </c>
    </row>
    <row r="3641" spans="1:40" ht="16.8" customHeight="1" x14ac:dyDescent="0.25">
      <c r="A3641" s="384" t="s">
        <v>5378</v>
      </c>
      <c r="B3641" s="342" t="s">
        <v>768</v>
      </c>
      <c r="D3641" s="349" t="str">
        <f t="shared" ref="D3641:D3642" si="1804">IF(C3641="", "", C3641)</f>
        <v/>
      </c>
      <c r="E3641" s="211">
        <f t="shared" si="1801"/>
        <v>19050612</v>
      </c>
      <c r="F3641" s="262">
        <v>8</v>
      </c>
      <c r="G3641" s="211" t="s">
        <v>5432</v>
      </c>
      <c r="R3641" s="112" t="str">
        <f>IF(D3641="","", CONCATENATE("Update games set ", B3641, "= ",D3641," where game_id=", E3641))</f>
        <v/>
      </c>
      <c r="S3641" s="112" t="str">
        <f t="shared" si="1760"/>
        <v>Update lineups set player_name = 'Niblo', raw_name = 'Niblo' where game_id = 19050612 and player_order = 8</v>
      </c>
      <c r="T3641" s="112" t="str">
        <f t="shared" si="1761"/>
        <v/>
      </c>
      <c r="U3641" s="200" t="str">
        <f t="shared" si="1758"/>
        <v/>
      </c>
      <c r="V3641" s="112" t="str">
        <f t="shared" si="1762"/>
        <v/>
      </c>
      <c r="W3641" s="415" t="str">
        <f t="shared" si="1763"/>
        <v/>
      </c>
      <c r="Y3641" s="65" t="str">
        <f t="shared" si="1771"/>
        <v/>
      </c>
      <c r="Z3641" s="65" t="str">
        <f t="shared" si="1772"/>
        <v/>
      </c>
      <c r="AA3641" s="65" t="str">
        <f t="shared" si="1773"/>
        <v/>
      </c>
      <c r="AB3641" s="65" t="str">
        <f t="shared" si="1774"/>
        <v/>
      </c>
      <c r="AC3641" s="65" t="str">
        <f t="shared" si="1775"/>
        <v/>
      </c>
      <c r="AH3641" s="65" t="str">
        <f t="shared" si="1800"/>
        <v>189112128</v>
      </c>
      <c r="AI3641" s="65">
        <v>18911212</v>
      </c>
      <c r="AJ3641" s="65" t="s">
        <v>5369</v>
      </c>
      <c r="AK3641" s="65">
        <v>8</v>
      </c>
      <c r="AL3641" s="65" t="s">
        <v>3653</v>
      </c>
      <c r="AN3641" s="65" t="str">
        <f t="shared" si="1759"/>
        <v/>
      </c>
    </row>
    <row r="3642" spans="1:40" ht="16.8" customHeight="1" x14ac:dyDescent="0.25">
      <c r="A3642" s="384" t="s">
        <v>5378</v>
      </c>
      <c r="B3642" s="342" t="s">
        <v>766</v>
      </c>
      <c r="D3642" s="349" t="str">
        <f t="shared" si="1804"/>
        <v/>
      </c>
      <c r="E3642" s="211">
        <f t="shared" si="1801"/>
        <v>19050612</v>
      </c>
      <c r="F3642" s="262">
        <v>9</v>
      </c>
      <c r="G3642" s="194" t="s">
        <v>5433</v>
      </c>
      <c r="H3642" s="194"/>
      <c r="N3642" s="417"/>
      <c r="O3642" s="194"/>
      <c r="P3642" s="194"/>
      <c r="R3642" s="112" t="str">
        <f>IF(D3642="","", CONCATENATE("Update games set ", B3642, "= ",D3642," where game_id=", E3642))</f>
        <v/>
      </c>
      <c r="S3642" s="112" t="str">
        <f t="shared" si="1760"/>
        <v>Update lineups set player_name = 'Lessons', raw_name = 'Lessons' where game_id = 19050612 and player_order = 9</v>
      </c>
      <c r="T3642" s="112" t="str">
        <f t="shared" si="1761"/>
        <v/>
      </c>
      <c r="U3642" s="200" t="str">
        <f t="shared" si="1758"/>
        <v/>
      </c>
      <c r="V3642" s="112" t="str">
        <f t="shared" si="1762"/>
        <v/>
      </c>
      <c r="W3642" s="415" t="str">
        <f t="shared" si="1763"/>
        <v/>
      </c>
      <c r="Y3642" s="65" t="str">
        <f t="shared" si="1771"/>
        <v/>
      </c>
      <c r="Z3642" s="65" t="str">
        <f t="shared" si="1772"/>
        <v/>
      </c>
      <c r="AA3642" s="65" t="str">
        <f t="shared" si="1773"/>
        <v/>
      </c>
      <c r="AB3642" s="65" t="str">
        <f t="shared" si="1774"/>
        <v/>
      </c>
      <c r="AC3642" s="65" t="str">
        <f t="shared" si="1775"/>
        <v/>
      </c>
      <c r="AH3642" s="65" t="str">
        <f t="shared" si="1800"/>
        <v>189112129</v>
      </c>
      <c r="AI3642" s="65">
        <v>18911212</v>
      </c>
      <c r="AJ3642" s="65" t="s">
        <v>5369</v>
      </c>
      <c r="AK3642" s="65">
        <v>9</v>
      </c>
      <c r="AL3642" s="65" t="s">
        <v>2943</v>
      </c>
      <c r="AN3642" s="65" t="str">
        <f t="shared" si="1759"/>
        <v/>
      </c>
    </row>
    <row r="3643" spans="1:40" ht="16.8" customHeight="1" x14ac:dyDescent="0.25">
      <c r="A3643" s="384" t="s">
        <v>5378</v>
      </c>
      <c r="B3643" s="342" t="s">
        <v>753</v>
      </c>
      <c r="C3643" s="351"/>
      <c r="D3643" s="350" t="str">
        <f t="shared" ref="D3643" si="1805">IF(C3643="", "", CONCATENATE("'", C3643,"'"))</f>
        <v/>
      </c>
      <c r="E3643" s="211">
        <f t="shared" si="1801"/>
        <v>19050612</v>
      </c>
      <c r="F3643" s="262">
        <v>10</v>
      </c>
      <c r="G3643" s="194" t="s">
        <v>5434</v>
      </c>
      <c r="N3643" s="417"/>
      <c r="O3643" s="194"/>
      <c r="P3643" s="194"/>
      <c r="R3643" s="112" t="str">
        <f>IF(D3643="","", CONCATENATE("Update games set ", B3643, "= ",D3643," where game_id=", E3643))</f>
        <v/>
      </c>
      <c r="S3643" s="112" t="str">
        <f t="shared" si="1760"/>
        <v>Update lineups set player_name = 'Shearman', raw_name = 'Shearman' where game_id = 19050612 and player_order = 10</v>
      </c>
      <c r="T3643" s="112" t="str">
        <f t="shared" si="1761"/>
        <v/>
      </c>
      <c r="U3643" s="200" t="str">
        <f t="shared" si="1758"/>
        <v/>
      </c>
      <c r="V3643" s="112" t="str">
        <f t="shared" si="1762"/>
        <v/>
      </c>
      <c r="W3643" s="415" t="str">
        <f t="shared" si="1763"/>
        <v/>
      </c>
      <c r="Y3643" s="65" t="str">
        <f t="shared" si="1771"/>
        <v/>
      </c>
      <c r="Z3643" s="65" t="str">
        <f t="shared" si="1772"/>
        <v/>
      </c>
      <c r="AA3643" s="65" t="str">
        <f t="shared" si="1773"/>
        <v/>
      </c>
      <c r="AB3643" s="65" t="str">
        <f t="shared" si="1774"/>
        <v/>
      </c>
      <c r="AC3643" s="65" t="str">
        <f t="shared" si="1775"/>
        <v/>
      </c>
      <c r="AH3643" s="65" t="str">
        <f t="shared" si="1800"/>
        <v>1891121210</v>
      </c>
      <c r="AI3643" s="65">
        <v>18911212</v>
      </c>
      <c r="AJ3643" s="65" t="s">
        <v>5369</v>
      </c>
      <c r="AK3643" s="65">
        <v>10</v>
      </c>
      <c r="AL3643" s="65" t="s">
        <v>3632</v>
      </c>
      <c r="AN3643" s="65" t="str">
        <f t="shared" si="1759"/>
        <v/>
      </c>
    </row>
    <row r="3644" spans="1:40" ht="16.8" customHeight="1" x14ac:dyDescent="0.25">
      <c r="A3644" s="384" t="s">
        <v>5378</v>
      </c>
      <c r="B3644" s="342" t="s">
        <v>746</v>
      </c>
      <c r="C3644" s="351" t="s">
        <v>5062</v>
      </c>
      <c r="D3644" s="334" t="str">
        <f>CONCATENATE("'", LEFT(E3644,4),"-",MID(E3644,5,2),"-", MID(E3644,7,2), " ", C3644,"'")</f>
        <v>'1905-06-12 15:00'</v>
      </c>
      <c r="E3644" s="211">
        <f t="shared" si="1801"/>
        <v>19050612</v>
      </c>
      <c r="F3644" s="262">
        <v>11</v>
      </c>
      <c r="G3644" s="211" t="s">
        <v>4903</v>
      </c>
      <c r="R3644" s="112" t="str">
        <f>IF(D3644="","", CONCATENATE("Update games set ", B3644, "= ",D3644," where game_id=", E3644))</f>
        <v>Update games set Game_date= '1905-06-12 15:00' where game_id=19050612</v>
      </c>
      <c r="S3644" s="112" t="str">
        <f t="shared" si="1760"/>
        <v>Update lineups set player_name = 'Davies', raw_name = 'Davies' where game_id = 19050612 and player_order = 11</v>
      </c>
      <c r="T3644" s="112" t="str">
        <f t="shared" si="1761"/>
        <v/>
      </c>
      <c r="U3644" s="200" t="str">
        <f t="shared" si="1758"/>
        <v/>
      </c>
      <c r="V3644" s="112" t="str">
        <f t="shared" si="1762"/>
        <v/>
      </c>
      <c r="W3644" s="415" t="str">
        <f t="shared" si="1763"/>
        <v/>
      </c>
      <c r="Y3644" s="65" t="str">
        <f t="shared" si="1771"/>
        <v/>
      </c>
      <c r="Z3644" s="65" t="str">
        <f t="shared" si="1772"/>
        <v/>
      </c>
      <c r="AA3644" s="65" t="str">
        <f t="shared" si="1773"/>
        <v/>
      </c>
      <c r="AB3644" s="65" t="str">
        <f t="shared" si="1774"/>
        <v/>
      </c>
      <c r="AC3644" s="65" t="str">
        <f t="shared" si="1775"/>
        <v/>
      </c>
      <c r="AH3644" s="65" t="str">
        <f t="shared" si="1800"/>
        <v>1891121211</v>
      </c>
      <c r="AI3644" s="65">
        <v>18911212</v>
      </c>
      <c r="AJ3644" s="65" t="s">
        <v>5369</v>
      </c>
      <c r="AK3644" s="65">
        <v>11</v>
      </c>
      <c r="AL3644" s="65" t="s">
        <v>3314</v>
      </c>
      <c r="AN3644" s="65" t="str">
        <f t="shared" si="1759"/>
        <v/>
      </c>
    </row>
    <row r="3645" spans="1:40" ht="16.8" customHeight="1" x14ac:dyDescent="0.25">
      <c r="A3645" s="384" t="s">
        <v>5378</v>
      </c>
      <c r="B3645" s="342" t="s">
        <v>25</v>
      </c>
      <c r="C3645" s="342" t="s">
        <v>5424</v>
      </c>
      <c r="D3645" s="350" t="str">
        <f t="shared" ref="D3645" si="1806">IF(C3645="", "", CONCATENATE("'", C3645,"'"))</f>
        <v>'Tour of Argentina'</v>
      </c>
      <c r="E3645" s="211">
        <f t="shared" si="1801"/>
        <v>19050612</v>
      </c>
      <c r="F3645" s="262">
        <v>12</v>
      </c>
      <c r="G3645" s="212"/>
      <c r="H3645" s="212"/>
      <c r="N3645" s="416"/>
      <c r="O3645" s="212"/>
      <c r="P3645" s="212"/>
      <c r="R3645" s="112" t="str">
        <f>IF(D3645="","", CONCATENATE("Update games set ", B3645, "= ",D3645," where game_id=", E3645))</f>
        <v>Update games set Notes= 'Tour of Argentina' where game_id=19050612</v>
      </c>
      <c r="S3645" s="112" t="str">
        <f t="shared" si="1760"/>
        <v/>
      </c>
      <c r="T3645" s="112" t="str">
        <f t="shared" si="1761"/>
        <v/>
      </c>
      <c r="U3645" s="200" t="str">
        <f t="shared" si="1758"/>
        <v/>
      </c>
      <c r="V3645" s="112" t="str">
        <f t="shared" si="1762"/>
        <v/>
      </c>
      <c r="W3645" s="415" t="str">
        <f t="shared" si="1763"/>
        <v/>
      </c>
      <c r="Y3645" s="65" t="str">
        <f t="shared" si="1771"/>
        <v/>
      </c>
      <c r="Z3645" s="65" t="str">
        <f t="shared" si="1772"/>
        <v/>
      </c>
      <c r="AA3645" s="65" t="str">
        <f t="shared" si="1773"/>
        <v/>
      </c>
      <c r="AB3645" s="65" t="str">
        <f t="shared" si="1774"/>
        <v/>
      </c>
      <c r="AC3645" s="65" t="str">
        <f t="shared" si="1775"/>
        <v/>
      </c>
      <c r="AH3645" s="65" t="str">
        <f t="shared" si="1800"/>
        <v>1891121212</v>
      </c>
      <c r="AI3645" s="65">
        <v>18911212</v>
      </c>
      <c r="AJ3645" s="65" t="s">
        <v>5369</v>
      </c>
      <c r="AK3645" s="65">
        <v>12</v>
      </c>
      <c r="AL3645" s="65" t="s">
        <v>653</v>
      </c>
      <c r="AN3645" s="65" t="str">
        <f t="shared" si="1759"/>
        <v/>
      </c>
    </row>
    <row r="3646" spans="1:40" ht="16.8" customHeight="1" x14ac:dyDescent="0.25">
      <c r="A3646" s="384" t="s">
        <v>5378</v>
      </c>
      <c r="B3646" s="342" t="s">
        <v>475</v>
      </c>
      <c r="C3646" s="342">
        <v>4000</v>
      </c>
      <c r="D3646" s="349">
        <f t="shared" ref="D3646" si="1807">IF(C3646="", "", C3646)</f>
        <v>4000</v>
      </c>
      <c r="E3646" s="211">
        <f t="shared" si="1801"/>
        <v>19050612</v>
      </c>
      <c r="F3646" s="262">
        <v>13</v>
      </c>
      <c r="R3646" s="112" t="str">
        <f>IF(D3646="","", CONCATENATE("Update games set ", B3646, "= ",D3646," where game_id=", E3646))</f>
        <v>Update games set Att= 4000 where game_id=19050612</v>
      </c>
      <c r="S3646" s="112" t="str">
        <f t="shared" si="1760"/>
        <v/>
      </c>
      <c r="T3646" s="112" t="str">
        <f t="shared" si="1761"/>
        <v/>
      </c>
      <c r="U3646" s="200" t="str">
        <f t="shared" si="1758"/>
        <v/>
      </c>
      <c r="V3646" s="112" t="str">
        <f t="shared" si="1762"/>
        <v/>
      </c>
      <c r="W3646" s="415" t="str">
        <f t="shared" si="1763"/>
        <v/>
      </c>
      <c r="Y3646" s="65" t="str">
        <f t="shared" si="1771"/>
        <v/>
      </c>
      <c r="Z3646" s="65" t="str">
        <f t="shared" si="1772"/>
        <v/>
      </c>
      <c r="AA3646" s="65" t="str">
        <f t="shared" si="1773"/>
        <v/>
      </c>
      <c r="AB3646" s="65" t="str">
        <f t="shared" si="1774"/>
        <v/>
      </c>
      <c r="AC3646" s="65" t="str">
        <f t="shared" si="1775"/>
        <v/>
      </c>
      <c r="AH3646" s="65" t="str">
        <f t="shared" si="1800"/>
        <v>1891121213</v>
      </c>
      <c r="AI3646" s="65">
        <v>18911212</v>
      </c>
      <c r="AJ3646" s="65" t="s">
        <v>5369</v>
      </c>
      <c r="AK3646" s="65">
        <v>13</v>
      </c>
      <c r="AL3646" s="65" t="s">
        <v>653</v>
      </c>
      <c r="AN3646" s="65" t="str">
        <f t="shared" si="1759"/>
        <v/>
      </c>
    </row>
    <row r="3647" spans="1:40" ht="16.8" customHeight="1" x14ac:dyDescent="0.25">
      <c r="A3647" s="384" t="s">
        <v>5378</v>
      </c>
      <c r="B3647" s="342" t="s">
        <v>20</v>
      </c>
      <c r="D3647" s="350" t="str">
        <f t="shared" ref="D3647:D3648" si="1808">IF(C3647="", "", CONCATENATE("'", C3647,"'"))</f>
        <v/>
      </c>
      <c r="E3647" s="211">
        <f t="shared" si="1801"/>
        <v>19050612</v>
      </c>
      <c r="F3647" s="262">
        <v>14</v>
      </c>
      <c r="R3647" s="112" t="str">
        <f>IF(D3647="","", CONCATENATE("Update games set ", B3647, "= ",D3647," where game_id=", E3647))</f>
        <v/>
      </c>
      <c r="S3647" s="112" t="str">
        <f t="shared" si="1760"/>
        <v/>
      </c>
      <c r="T3647" s="112" t="str">
        <f t="shared" si="1761"/>
        <v/>
      </c>
      <c r="U3647" s="200" t="str">
        <f t="shared" si="1758"/>
        <v/>
      </c>
      <c r="V3647" s="112" t="str">
        <f t="shared" si="1762"/>
        <v/>
      </c>
      <c r="W3647" s="415" t="str">
        <f t="shared" si="1763"/>
        <v/>
      </c>
      <c r="Y3647" s="65" t="str">
        <f t="shared" si="1771"/>
        <v/>
      </c>
      <c r="Z3647" s="65" t="str">
        <f t="shared" si="1772"/>
        <v/>
      </c>
      <c r="AA3647" s="65" t="str">
        <f t="shared" si="1773"/>
        <v/>
      </c>
      <c r="AB3647" s="65" t="str">
        <f t="shared" si="1774"/>
        <v/>
      </c>
      <c r="AC3647" s="65" t="str">
        <f t="shared" si="1775"/>
        <v/>
      </c>
      <c r="AH3647" s="65" t="str">
        <f t="shared" si="1800"/>
        <v>1891121214</v>
      </c>
      <c r="AI3647" s="65">
        <v>18911212</v>
      </c>
      <c r="AJ3647" s="65" t="s">
        <v>5369</v>
      </c>
      <c r="AK3647" s="65">
        <v>14</v>
      </c>
      <c r="AL3647" s="65" t="s">
        <v>653</v>
      </c>
      <c r="AN3647" s="65" t="str">
        <f t="shared" si="1759"/>
        <v/>
      </c>
    </row>
    <row r="3648" spans="1:40" ht="16.8" customHeight="1" x14ac:dyDescent="0.25">
      <c r="A3648" s="384" t="s">
        <v>5378</v>
      </c>
      <c r="B3648" s="342" t="s">
        <v>4882</v>
      </c>
      <c r="C3648" s="342" t="str">
        <f>IF(C3647="", "", C3647)</f>
        <v/>
      </c>
      <c r="D3648" s="350" t="str">
        <f t="shared" si="1808"/>
        <v/>
      </c>
      <c r="E3648" s="211">
        <f t="shared" si="1801"/>
        <v>19050612</v>
      </c>
      <c r="F3648" s="262">
        <v>15</v>
      </c>
      <c r="R3648" s="112" t="str">
        <f>IF(D3648="","", CONCATENATE("Update games set ", B3648, "= ",D3648," where game_id=", E3648))</f>
        <v/>
      </c>
      <c r="S3648" s="112" t="str">
        <f t="shared" si="1760"/>
        <v/>
      </c>
      <c r="T3648" s="112" t="str">
        <f t="shared" si="1761"/>
        <v/>
      </c>
      <c r="U3648" s="200" t="str">
        <f t="shared" si="1758"/>
        <v/>
      </c>
      <c r="V3648" s="112" t="str">
        <f t="shared" si="1762"/>
        <v/>
      </c>
      <c r="W3648" s="415" t="str">
        <f t="shared" si="1763"/>
        <v/>
      </c>
      <c r="Y3648" s="65" t="str">
        <f t="shared" si="1771"/>
        <v/>
      </c>
      <c r="Z3648" s="65" t="str">
        <f t="shared" si="1772"/>
        <v/>
      </c>
      <c r="AA3648" s="65" t="str">
        <f t="shared" si="1773"/>
        <v/>
      </c>
      <c r="AB3648" s="65" t="str">
        <f t="shared" si="1774"/>
        <v/>
      </c>
      <c r="AC3648" s="65" t="str">
        <f t="shared" si="1775"/>
        <v/>
      </c>
      <c r="AH3648" s="65" t="str">
        <f t="shared" si="1800"/>
        <v>1891121215</v>
      </c>
      <c r="AI3648" s="65">
        <v>18911212</v>
      </c>
      <c r="AJ3648" s="65" t="s">
        <v>5369</v>
      </c>
      <c r="AK3648" s="65">
        <v>15</v>
      </c>
      <c r="AL3648" s="65" t="s">
        <v>653</v>
      </c>
      <c r="AN3648" s="65" t="str">
        <f t="shared" si="1759"/>
        <v/>
      </c>
    </row>
    <row r="3649" spans="1:40" s="126" customFormat="1" ht="16.8" customHeight="1" thickBot="1" x14ac:dyDescent="0.3">
      <c r="A3649" s="384" t="s">
        <v>5378</v>
      </c>
      <c r="B3649" s="116" t="s">
        <v>115</v>
      </c>
      <c r="C3649" s="352"/>
      <c r="D3649" s="370" t="str">
        <f t="shared" ref="D3649" si="1809">IF(MID(E3649,5,2)*1&gt;6,_xlfn.CONCAT("'",LEFT(E3649,4),"-",MID(E3649,3,2)+1,"'"),_xlfn.CONCAT("'",LEFT(E3649,4)-1,"-",MID(E3649,3,2),"'"))</f>
        <v>'1904-05'</v>
      </c>
      <c r="E3649" s="214">
        <f t="shared" si="1801"/>
        <v>19050612</v>
      </c>
      <c r="F3649" s="266">
        <v>16</v>
      </c>
      <c r="G3649" s="343"/>
      <c r="H3649" s="343"/>
      <c r="I3649" s="267"/>
      <c r="J3649" s="214"/>
      <c r="K3649" s="266"/>
      <c r="L3649" s="266"/>
      <c r="M3649" s="266"/>
      <c r="N3649" s="419"/>
      <c r="O3649" s="343"/>
      <c r="P3649" s="343"/>
      <c r="Q3649" s="346"/>
      <c r="R3649" s="112" t="str">
        <f>IF(D3649="","", CONCATENATE("Update games set ", B3649, "= ",D3649," where game_id=", E3649))</f>
        <v>Update games set Season= '1904-05' where game_id=19050612</v>
      </c>
      <c r="S3649" s="112" t="str">
        <f t="shared" si="1760"/>
        <v/>
      </c>
      <c r="T3649" s="112" t="str">
        <f t="shared" si="1761"/>
        <v/>
      </c>
      <c r="U3649" s="200" t="str">
        <f t="shared" si="1758"/>
        <v/>
      </c>
      <c r="V3649" s="112" t="str">
        <f t="shared" si="1762"/>
        <v/>
      </c>
      <c r="W3649" s="415" t="str">
        <f t="shared" si="1763"/>
        <v/>
      </c>
      <c r="X3649" s="240"/>
      <c r="Y3649" s="65" t="str">
        <f t="shared" si="1771"/>
        <v/>
      </c>
      <c r="Z3649" s="65" t="str">
        <f t="shared" si="1772"/>
        <v/>
      </c>
      <c r="AA3649" s="65" t="str">
        <f t="shared" si="1773"/>
        <v/>
      </c>
      <c r="AB3649" s="65" t="str">
        <f t="shared" si="1774"/>
        <v/>
      </c>
      <c r="AC3649" s="65" t="str">
        <f t="shared" si="1775"/>
        <v/>
      </c>
      <c r="AH3649" s="65" t="str">
        <f t="shared" si="1800"/>
        <v>1891121216</v>
      </c>
      <c r="AI3649" s="126">
        <v>18911212</v>
      </c>
      <c r="AJ3649" s="126" t="s">
        <v>5369</v>
      </c>
      <c r="AK3649" s="126">
        <v>16</v>
      </c>
      <c r="AL3649" s="126" t="s">
        <v>653</v>
      </c>
      <c r="AN3649" s="65" t="str">
        <f t="shared" si="1759"/>
        <v/>
      </c>
    </row>
    <row r="3650" spans="1:40" ht="15" thickTop="1" x14ac:dyDescent="0.25">
      <c r="A3650" s="384" t="s">
        <v>5378</v>
      </c>
      <c r="B3650" s="341" t="s">
        <v>22</v>
      </c>
      <c r="C3650" s="341" t="s">
        <v>5435</v>
      </c>
      <c r="D3650" s="341" t="str">
        <f t="shared" ref="D3650:D3653" si="1810">IF(C3650="", "", CONCATENATE("'", C3650,"'"))</f>
        <v>'Oxford City'</v>
      </c>
      <c r="E3650" s="211">
        <v>19120504</v>
      </c>
      <c r="F3650" s="262">
        <v>1</v>
      </c>
      <c r="H3650" s="212"/>
      <c r="R3650" s="112" t="str">
        <f>IF(D3650="","", CONCATENATE("Update games set ", B3650, "= ",D3650," where game_id=", E3650))</f>
        <v>Update games set Opponent= 'Oxford City' where game_id=19120504</v>
      </c>
      <c r="S3650" s="112" t="str">
        <f t="shared" si="1760"/>
        <v/>
      </c>
      <c r="T3650" s="112" t="str">
        <f t="shared" si="1761"/>
        <v/>
      </c>
      <c r="U3650" s="200" t="str">
        <f t="shared" ref="U3650:U3713" si="1811">IF(I3650="", "", Y3650&amp;Z3650&amp;AA3650&amp;AB3650&amp;AC3650)</f>
        <v/>
      </c>
      <c r="V3650" s="112" t="str">
        <f t="shared" si="1762"/>
        <v/>
      </c>
      <c r="W3650" s="415" t="str">
        <f t="shared" si="1763"/>
        <v/>
      </c>
      <c r="Y3650" s="65" t="str">
        <f t="shared" si="1771"/>
        <v/>
      </c>
      <c r="Z3650" s="65" t="str">
        <f t="shared" si="1772"/>
        <v/>
      </c>
      <c r="AA3650" s="65" t="str">
        <f t="shared" si="1773"/>
        <v/>
      </c>
      <c r="AB3650" s="65" t="str">
        <f t="shared" si="1774"/>
        <v/>
      </c>
      <c r="AC3650" s="65" t="str">
        <f t="shared" si="1775"/>
        <v/>
      </c>
      <c r="AH3650" s="65" t="str">
        <f t="shared" si="1800"/>
        <v>189112121</v>
      </c>
      <c r="AI3650" s="65">
        <v>18911212</v>
      </c>
      <c r="AJ3650" s="65" t="s">
        <v>5369</v>
      </c>
      <c r="AK3650" s="65">
        <v>1</v>
      </c>
      <c r="AL3650" s="65" t="s">
        <v>2039</v>
      </c>
      <c r="AN3650" s="65" t="str">
        <f t="shared" ref="AN3650:AN3713" si="1812">IF(F3650=1, _xlfn.CONCAT("update games set source = 'The Nottingham Forest Football Scrapbook' where game_id = ", E3650), "")</f>
        <v>update games set source = 'The Nottingham Forest Football Scrapbook' where game_id = 19120504</v>
      </c>
    </row>
    <row r="3651" spans="1:40" ht="16.8" customHeight="1" x14ac:dyDescent="0.25">
      <c r="A3651" s="384" t="s">
        <v>5378</v>
      </c>
      <c r="B3651" s="342" t="s">
        <v>4979</v>
      </c>
      <c r="C3651" s="342" t="str">
        <f>IF(C3650="", "", C3650)</f>
        <v>Oxford City</v>
      </c>
      <c r="D3651" s="350" t="str">
        <f t="shared" si="1810"/>
        <v>'Oxford City'</v>
      </c>
      <c r="E3651" s="211">
        <f>E3650</f>
        <v>19120504</v>
      </c>
      <c r="F3651" s="262">
        <v>2</v>
      </c>
      <c r="R3651" s="112" t="str">
        <f>IF(D3651="","", CONCATENATE("Update games set ", B3651, "= ",D3651," where game_id=", E3651))</f>
        <v>Update games set Opp_parent= 'Oxford City' where game_id=19120504</v>
      </c>
      <c r="S3651" s="112" t="str">
        <f t="shared" ref="S3651:S3714" si="1813">IF(G3651="","",CONCATENATE("Update lineups set player_name = '",SUBSTITUTE(G3651,"'","''"),"', raw_name = '",SUBSTITUTE(G3651,"'","''"),"' where game_id = ",E3651," and player_order = ",F3651))</f>
        <v/>
      </c>
      <c r="T3651" s="112" t="str">
        <f t="shared" ref="T3651:T3714" si="1814">IF(J3651="","", CONCATENATE("insert into goals (game_id, goal_order, scorer_name, goal_min) values (",E3651, ", ", I3651,", '",J3651,")"))</f>
        <v/>
      </c>
      <c r="U3651" s="200" t="str">
        <f t="shared" si="1811"/>
        <v/>
      </c>
      <c r="V3651" s="112" t="str">
        <f t="shared" ref="V3651:V3714" si="1815">IF(N3651="","", CONCATENATE("insert into games_sources (game_id, source_order, source_name, source_link) values (",E3651, ", ", N3651,", '",O3651,"', '",P3651,"')"))</f>
        <v/>
      </c>
      <c r="W3651" s="415" t="str">
        <f t="shared" ref="W3651:W3714" si="1816">IF(N3651="","",CONCATENATE("update games_sources set  source_name = '",O3651,"', source_link = '",P3651,"' where game_id = ",E3651," and source_order = ",N3651))</f>
        <v/>
      </c>
      <c r="Y3651" s="65" t="str">
        <f t="shared" si="1771"/>
        <v/>
      </c>
      <c r="Z3651" s="65" t="str">
        <f t="shared" si="1772"/>
        <v/>
      </c>
      <c r="AA3651" s="65" t="str">
        <f t="shared" si="1773"/>
        <v/>
      </c>
      <c r="AB3651" s="65" t="str">
        <f t="shared" si="1774"/>
        <v/>
      </c>
      <c r="AC3651" s="65" t="str">
        <f t="shared" si="1775"/>
        <v/>
      </c>
      <c r="AH3651" s="65" t="str">
        <f t="shared" si="1800"/>
        <v>189112122</v>
      </c>
      <c r="AI3651" s="65">
        <v>18911212</v>
      </c>
      <c r="AJ3651" s="65" t="s">
        <v>5369</v>
      </c>
      <c r="AK3651" s="65">
        <v>2</v>
      </c>
      <c r="AL3651" s="65" t="s">
        <v>3572</v>
      </c>
      <c r="AN3651" s="65" t="str">
        <f t="shared" si="1812"/>
        <v/>
      </c>
    </row>
    <row r="3652" spans="1:40" ht="16.8" customHeight="1" x14ac:dyDescent="0.25">
      <c r="A3652" s="384" t="s">
        <v>5378</v>
      </c>
      <c r="B3652" s="342" t="s">
        <v>2653</v>
      </c>
      <c r="C3652" s="342" t="s">
        <v>663</v>
      </c>
      <c r="D3652" s="350" t="str">
        <f t="shared" si="1810"/>
        <v>'Friendly'</v>
      </c>
      <c r="E3652" s="211">
        <f t="shared" ref="E3652:E3665" si="1817">E3651</f>
        <v>19120504</v>
      </c>
      <c r="F3652" s="262">
        <v>3</v>
      </c>
      <c r="R3652" s="112" t="str">
        <f>IF(D3652="","", CONCATENATE("Update games set ", B3652, "= ",D3652," where game_id=", E3652))</f>
        <v>Update games set Game_type= 'Friendly' where game_id=19120504</v>
      </c>
      <c r="S3652" s="112" t="str">
        <f t="shared" si="1813"/>
        <v/>
      </c>
      <c r="T3652" s="112" t="str">
        <f t="shared" si="1814"/>
        <v/>
      </c>
      <c r="U3652" s="200" t="str">
        <f t="shared" si="1811"/>
        <v/>
      </c>
      <c r="V3652" s="112" t="str">
        <f t="shared" si="1815"/>
        <v/>
      </c>
      <c r="W3652" s="415" t="str">
        <f t="shared" si="1816"/>
        <v/>
      </c>
      <c r="Y3652" s="65" t="str">
        <f t="shared" si="1771"/>
        <v/>
      </c>
      <c r="Z3652" s="65" t="str">
        <f t="shared" si="1772"/>
        <v/>
      </c>
      <c r="AA3652" s="65" t="str">
        <f t="shared" si="1773"/>
        <v/>
      </c>
      <c r="AB3652" s="65" t="str">
        <f t="shared" si="1774"/>
        <v/>
      </c>
      <c r="AC3652" s="65" t="str">
        <f t="shared" si="1775"/>
        <v/>
      </c>
      <c r="AH3652" s="65" t="str">
        <f t="shared" si="1800"/>
        <v>189112123</v>
      </c>
      <c r="AI3652" s="65">
        <v>18911212</v>
      </c>
      <c r="AJ3652" s="65" t="s">
        <v>5369</v>
      </c>
      <c r="AK3652" s="65">
        <v>3</v>
      </c>
      <c r="AL3652" s="65" t="s">
        <v>3596</v>
      </c>
      <c r="AN3652" s="65" t="str">
        <f t="shared" si="1812"/>
        <v/>
      </c>
    </row>
    <row r="3653" spans="1:40" ht="16.8" customHeight="1" x14ac:dyDescent="0.25">
      <c r="A3653" s="384" t="s">
        <v>5378</v>
      </c>
      <c r="B3653" s="342" t="s">
        <v>4978</v>
      </c>
      <c r="C3653" s="342" t="s">
        <v>0</v>
      </c>
      <c r="D3653" s="350" t="str">
        <f t="shared" si="1810"/>
        <v>'A'</v>
      </c>
      <c r="E3653" s="211">
        <f t="shared" si="1817"/>
        <v>19120504</v>
      </c>
      <c r="F3653" s="262">
        <v>4</v>
      </c>
      <c r="R3653" s="112" t="str">
        <f>IF(D3653="","", CONCATENATE("Update games set ", B3653, "= ",D3653," where game_id=", E3653))</f>
        <v>Update games set HAN= 'A' where game_id=19120504</v>
      </c>
      <c r="S3653" s="112" t="str">
        <f t="shared" si="1813"/>
        <v/>
      </c>
      <c r="T3653" s="112" t="str">
        <f t="shared" si="1814"/>
        <v/>
      </c>
      <c r="U3653" s="200" t="str">
        <f t="shared" si="1811"/>
        <v/>
      </c>
      <c r="V3653" s="112" t="str">
        <f t="shared" si="1815"/>
        <v/>
      </c>
      <c r="W3653" s="415" t="str">
        <f t="shared" si="1816"/>
        <v/>
      </c>
      <c r="Y3653" s="65" t="str">
        <f t="shared" si="1771"/>
        <v/>
      </c>
      <c r="Z3653" s="65" t="str">
        <f t="shared" si="1772"/>
        <v/>
      </c>
      <c r="AA3653" s="65" t="str">
        <f t="shared" si="1773"/>
        <v/>
      </c>
      <c r="AB3653" s="65" t="str">
        <f t="shared" si="1774"/>
        <v/>
      </c>
      <c r="AC3653" s="65" t="str">
        <f t="shared" si="1775"/>
        <v/>
      </c>
      <c r="AH3653" s="65" t="str">
        <f t="shared" si="1800"/>
        <v>189112124</v>
      </c>
      <c r="AI3653" s="65">
        <v>18911212</v>
      </c>
      <c r="AJ3653" s="65" t="s">
        <v>5369</v>
      </c>
      <c r="AK3653" s="65">
        <v>4</v>
      </c>
      <c r="AL3653" s="65" t="s">
        <v>3252</v>
      </c>
      <c r="AN3653" s="65" t="str">
        <f t="shared" si="1812"/>
        <v/>
      </c>
    </row>
    <row r="3654" spans="1:40" ht="16.8" customHeight="1" x14ac:dyDescent="0.25">
      <c r="A3654" s="384" t="s">
        <v>5378</v>
      </c>
      <c r="B3654" s="342" t="s">
        <v>5</v>
      </c>
      <c r="C3654" s="342">
        <v>3</v>
      </c>
      <c r="D3654" s="349">
        <f t="shared" ref="D3654:D3655" si="1818">IF(C3654="", "", C3654)</f>
        <v>3</v>
      </c>
      <c r="E3654" s="211">
        <f t="shared" si="1817"/>
        <v>19120504</v>
      </c>
      <c r="F3654" s="262">
        <v>5</v>
      </c>
      <c r="R3654" s="112" t="str">
        <f>IF(D3654="","", CONCATENATE("Update games set ", B3654, "= ",D3654," where game_id=", E3654))</f>
        <v>Update games set F= 3 where game_id=19120504</v>
      </c>
      <c r="S3654" s="112" t="str">
        <f t="shared" si="1813"/>
        <v/>
      </c>
      <c r="T3654" s="112" t="str">
        <f t="shared" si="1814"/>
        <v/>
      </c>
      <c r="U3654" s="200" t="str">
        <f t="shared" si="1811"/>
        <v/>
      </c>
      <c r="V3654" s="112" t="str">
        <f t="shared" si="1815"/>
        <v/>
      </c>
      <c r="W3654" s="415" t="str">
        <f t="shared" si="1816"/>
        <v/>
      </c>
      <c r="Y3654" s="65" t="str">
        <f t="shared" si="1771"/>
        <v/>
      </c>
      <c r="Z3654" s="65" t="str">
        <f t="shared" si="1772"/>
        <v/>
      </c>
      <c r="AA3654" s="65" t="str">
        <f t="shared" si="1773"/>
        <v/>
      </c>
      <c r="AB3654" s="65" t="str">
        <f t="shared" si="1774"/>
        <v/>
      </c>
      <c r="AC3654" s="65" t="str">
        <f t="shared" si="1775"/>
        <v/>
      </c>
      <c r="AH3654" s="65" t="str">
        <f t="shared" si="1800"/>
        <v>189112125</v>
      </c>
      <c r="AI3654" s="65">
        <v>18911212</v>
      </c>
      <c r="AJ3654" s="65" t="s">
        <v>5369</v>
      </c>
      <c r="AK3654" s="65">
        <v>5</v>
      </c>
      <c r="AL3654" s="65" t="s">
        <v>3590</v>
      </c>
      <c r="AN3654" s="65" t="str">
        <f t="shared" si="1812"/>
        <v/>
      </c>
    </row>
    <row r="3655" spans="1:40" ht="16.8" customHeight="1" x14ac:dyDescent="0.25">
      <c r="A3655" s="384" t="s">
        <v>5378</v>
      </c>
      <c r="B3655" s="342" t="s">
        <v>0</v>
      </c>
      <c r="C3655" s="342">
        <v>1</v>
      </c>
      <c r="D3655" s="349">
        <f t="shared" si="1818"/>
        <v>1</v>
      </c>
      <c r="E3655" s="211">
        <f t="shared" si="1817"/>
        <v>19120504</v>
      </c>
      <c r="F3655" s="262">
        <v>6</v>
      </c>
      <c r="R3655" s="112" t="str">
        <f>IF(D3655="","", CONCATENATE("Update games set ", B3655, "= ",D3655," where game_id=", E3655))</f>
        <v>Update games set A= 1 where game_id=19120504</v>
      </c>
      <c r="S3655" s="112" t="str">
        <f t="shared" si="1813"/>
        <v/>
      </c>
      <c r="T3655" s="112" t="str">
        <f t="shared" si="1814"/>
        <v/>
      </c>
      <c r="U3655" s="200" t="str">
        <f t="shared" si="1811"/>
        <v/>
      </c>
      <c r="V3655" s="112" t="str">
        <f t="shared" si="1815"/>
        <v/>
      </c>
      <c r="W3655" s="415" t="str">
        <f t="shared" si="1816"/>
        <v/>
      </c>
      <c r="Y3655" s="65" t="str">
        <f t="shared" si="1771"/>
        <v/>
      </c>
      <c r="Z3655" s="65" t="str">
        <f t="shared" si="1772"/>
        <v/>
      </c>
      <c r="AA3655" s="65" t="str">
        <f t="shared" si="1773"/>
        <v/>
      </c>
      <c r="AB3655" s="65" t="str">
        <f t="shared" si="1774"/>
        <v/>
      </c>
      <c r="AC3655" s="65" t="str">
        <f t="shared" si="1775"/>
        <v/>
      </c>
      <c r="AH3655" s="65" t="str">
        <f t="shared" si="1800"/>
        <v>189112126</v>
      </c>
      <c r="AI3655" s="65">
        <v>18911212</v>
      </c>
      <c r="AJ3655" s="65" t="s">
        <v>5369</v>
      </c>
      <c r="AK3655" s="65">
        <v>6</v>
      </c>
      <c r="AL3655" s="65" t="s">
        <v>3468</v>
      </c>
      <c r="AN3655" s="65" t="str">
        <f t="shared" si="1812"/>
        <v/>
      </c>
    </row>
    <row r="3656" spans="1:40" ht="16.8" customHeight="1" x14ac:dyDescent="0.25">
      <c r="A3656" s="384" t="s">
        <v>5378</v>
      </c>
      <c r="B3656" s="342" t="s">
        <v>23</v>
      </c>
      <c r="D3656" s="334" t="str">
        <f t="shared" ref="D3656" si="1819">IF(C3656="",IF(D3654&gt;D3655,"'W'",IF(D3654=D3655,"'D'","'L'")),_xlfn.CONCAT("'",C3656,"'"))</f>
        <v>'W'</v>
      </c>
      <c r="E3656" s="211">
        <f t="shared" si="1817"/>
        <v>19120504</v>
      </c>
      <c r="F3656" s="262">
        <v>7</v>
      </c>
      <c r="R3656" s="112" t="str">
        <f>IF(D3656="","", CONCATENATE("Update games set ", B3656, "= ",D3656," where game_id=", E3656))</f>
        <v>Update games set Result= 'W' where game_id=19120504</v>
      </c>
      <c r="S3656" s="112" t="str">
        <f t="shared" si="1813"/>
        <v/>
      </c>
      <c r="T3656" s="112" t="str">
        <f t="shared" si="1814"/>
        <v/>
      </c>
      <c r="U3656" s="200" t="str">
        <f t="shared" si="1811"/>
        <v/>
      </c>
      <c r="V3656" s="112" t="str">
        <f t="shared" si="1815"/>
        <v/>
      </c>
      <c r="W3656" s="415" t="str">
        <f t="shared" si="1816"/>
        <v/>
      </c>
      <c r="Y3656" s="65" t="str">
        <f t="shared" si="1771"/>
        <v/>
      </c>
      <c r="Z3656" s="65" t="str">
        <f t="shared" si="1772"/>
        <v/>
      </c>
      <c r="AA3656" s="65" t="str">
        <f t="shared" si="1773"/>
        <v/>
      </c>
      <c r="AB3656" s="65" t="str">
        <f t="shared" si="1774"/>
        <v/>
      </c>
      <c r="AC3656" s="65" t="str">
        <f t="shared" si="1775"/>
        <v/>
      </c>
      <c r="AH3656" s="65" t="str">
        <f t="shared" si="1800"/>
        <v>189112127</v>
      </c>
      <c r="AI3656" s="65">
        <v>18911212</v>
      </c>
      <c r="AJ3656" s="65" t="s">
        <v>5369</v>
      </c>
      <c r="AK3656" s="65">
        <v>7</v>
      </c>
      <c r="AL3656" s="65" t="s">
        <v>3435</v>
      </c>
      <c r="AN3656" s="65" t="str">
        <f t="shared" si="1812"/>
        <v/>
      </c>
    </row>
    <row r="3657" spans="1:40" ht="16.8" customHeight="1" x14ac:dyDescent="0.25">
      <c r="A3657" s="384" t="s">
        <v>5378</v>
      </c>
      <c r="B3657" s="342" t="s">
        <v>768</v>
      </c>
      <c r="D3657" s="349" t="str">
        <f t="shared" ref="D3657:D3658" si="1820">IF(C3657="", "", C3657)</f>
        <v/>
      </c>
      <c r="E3657" s="211">
        <f t="shared" si="1817"/>
        <v>19120504</v>
      </c>
      <c r="F3657" s="262">
        <v>8</v>
      </c>
      <c r="R3657" s="112" t="str">
        <f>IF(D3657="","", CONCATENATE("Update games set ", B3657, "= ",D3657," where game_id=", E3657))</f>
        <v/>
      </c>
      <c r="S3657" s="112" t="str">
        <f t="shared" si="1813"/>
        <v/>
      </c>
      <c r="T3657" s="112" t="str">
        <f t="shared" si="1814"/>
        <v/>
      </c>
      <c r="U3657" s="200" t="str">
        <f t="shared" si="1811"/>
        <v/>
      </c>
      <c r="V3657" s="112" t="str">
        <f t="shared" si="1815"/>
        <v/>
      </c>
      <c r="W3657" s="415" t="str">
        <f t="shared" si="1816"/>
        <v/>
      </c>
      <c r="Y3657" s="65" t="str">
        <f t="shared" si="1771"/>
        <v/>
      </c>
      <c r="Z3657" s="65" t="str">
        <f t="shared" si="1772"/>
        <v/>
      </c>
      <c r="AA3657" s="65" t="str">
        <f t="shared" si="1773"/>
        <v/>
      </c>
      <c r="AB3657" s="65" t="str">
        <f t="shared" si="1774"/>
        <v/>
      </c>
      <c r="AC3657" s="65" t="str">
        <f t="shared" si="1775"/>
        <v/>
      </c>
      <c r="AH3657" s="65" t="str">
        <f t="shared" si="1800"/>
        <v>189112128</v>
      </c>
      <c r="AI3657" s="65">
        <v>18911212</v>
      </c>
      <c r="AJ3657" s="65" t="s">
        <v>5369</v>
      </c>
      <c r="AK3657" s="65">
        <v>8</v>
      </c>
      <c r="AL3657" s="65" t="s">
        <v>3653</v>
      </c>
      <c r="AN3657" s="65" t="str">
        <f t="shared" si="1812"/>
        <v/>
      </c>
    </row>
    <row r="3658" spans="1:40" ht="16.8" customHeight="1" x14ac:dyDescent="0.25">
      <c r="A3658" s="384" t="s">
        <v>5378</v>
      </c>
      <c r="B3658" s="342" t="s">
        <v>766</v>
      </c>
      <c r="D3658" s="349" t="str">
        <f t="shared" si="1820"/>
        <v/>
      </c>
      <c r="E3658" s="211">
        <f t="shared" si="1817"/>
        <v>19120504</v>
      </c>
      <c r="F3658" s="262">
        <v>9</v>
      </c>
      <c r="G3658" s="194"/>
      <c r="H3658" s="194"/>
      <c r="N3658" s="417"/>
      <c r="O3658" s="194"/>
      <c r="P3658" s="194"/>
      <c r="R3658" s="112" t="str">
        <f>IF(D3658="","", CONCATENATE("Update games set ", B3658, "= ",D3658," where game_id=", E3658))</f>
        <v/>
      </c>
      <c r="S3658" s="112" t="str">
        <f t="shared" si="1813"/>
        <v/>
      </c>
      <c r="T3658" s="112" t="str">
        <f t="shared" si="1814"/>
        <v/>
      </c>
      <c r="U3658" s="200" t="str">
        <f t="shared" si="1811"/>
        <v/>
      </c>
      <c r="V3658" s="112" t="str">
        <f t="shared" si="1815"/>
        <v/>
      </c>
      <c r="W3658" s="415" t="str">
        <f t="shared" si="1816"/>
        <v/>
      </c>
      <c r="Y3658" s="65" t="str">
        <f t="shared" si="1771"/>
        <v/>
      </c>
      <c r="Z3658" s="65" t="str">
        <f t="shared" si="1772"/>
        <v/>
      </c>
      <c r="AA3658" s="65" t="str">
        <f t="shared" si="1773"/>
        <v/>
      </c>
      <c r="AB3658" s="65" t="str">
        <f t="shared" si="1774"/>
        <v/>
      </c>
      <c r="AC3658" s="65" t="str">
        <f t="shared" si="1775"/>
        <v/>
      </c>
      <c r="AH3658" s="65" t="str">
        <f t="shared" si="1800"/>
        <v>189112129</v>
      </c>
      <c r="AI3658" s="65">
        <v>18911212</v>
      </c>
      <c r="AJ3658" s="65" t="s">
        <v>5369</v>
      </c>
      <c r="AK3658" s="65">
        <v>9</v>
      </c>
      <c r="AL3658" s="65" t="s">
        <v>2943</v>
      </c>
      <c r="AN3658" s="65" t="str">
        <f t="shared" si="1812"/>
        <v/>
      </c>
    </row>
    <row r="3659" spans="1:40" ht="16.8" customHeight="1" x14ac:dyDescent="0.25">
      <c r="A3659" s="384" t="s">
        <v>5378</v>
      </c>
      <c r="B3659" s="342" t="s">
        <v>753</v>
      </c>
      <c r="C3659" s="351"/>
      <c r="D3659" s="350" t="str">
        <f t="shared" ref="D3659" si="1821">IF(C3659="", "", CONCATENATE("'", C3659,"'"))</f>
        <v/>
      </c>
      <c r="E3659" s="211">
        <f t="shared" si="1817"/>
        <v>19120504</v>
      </c>
      <c r="F3659" s="262">
        <v>10</v>
      </c>
      <c r="G3659" s="194"/>
      <c r="N3659" s="417"/>
      <c r="O3659" s="194"/>
      <c r="P3659" s="194"/>
      <c r="R3659" s="112" t="str">
        <f>IF(D3659="","", CONCATENATE("Update games set ", B3659, "= ",D3659," where game_id=", E3659))</f>
        <v/>
      </c>
      <c r="S3659" s="112" t="str">
        <f t="shared" si="1813"/>
        <v/>
      </c>
      <c r="T3659" s="112" t="str">
        <f t="shared" si="1814"/>
        <v/>
      </c>
      <c r="U3659" s="200" t="str">
        <f t="shared" si="1811"/>
        <v/>
      </c>
      <c r="V3659" s="112" t="str">
        <f t="shared" si="1815"/>
        <v/>
      </c>
      <c r="W3659" s="415" t="str">
        <f t="shared" si="1816"/>
        <v/>
      </c>
      <c r="Y3659" s="65" t="str">
        <f t="shared" si="1771"/>
        <v/>
      </c>
      <c r="Z3659" s="65" t="str">
        <f t="shared" si="1772"/>
        <v/>
      </c>
      <c r="AA3659" s="65" t="str">
        <f t="shared" si="1773"/>
        <v/>
      </c>
      <c r="AB3659" s="65" t="str">
        <f t="shared" si="1774"/>
        <v/>
      </c>
      <c r="AC3659" s="65" t="str">
        <f t="shared" si="1775"/>
        <v/>
      </c>
      <c r="AH3659" s="65" t="str">
        <f t="shared" si="1800"/>
        <v>1891121210</v>
      </c>
      <c r="AI3659" s="65">
        <v>18911212</v>
      </c>
      <c r="AJ3659" s="65" t="s">
        <v>5369</v>
      </c>
      <c r="AK3659" s="65">
        <v>10</v>
      </c>
      <c r="AL3659" s="65" t="s">
        <v>3632</v>
      </c>
      <c r="AN3659" s="65" t="str">
        <f t="shared" si="1812"/>
        <v/>
      </c>
    </row>
    <row r="3660" spans="1:40" ht="16.8" customHeight="1" x14ac:dyDescent="0.25">
      <c r="A3660" s="384" t="s">
        <v>5378</v>
      </c>
      <c r="B3660" s="342" t="s">
        <v>746</v>
      </c>
      <c r="C3660" s="351" t="s">
        <v>5062</v>
      </c>
      <c r="D3660" s="334" t="str">
        <f>CONCATENATE("'", LEFT(E3660,4),"-",MID(E3660,5,2),"-", MID(E3660,7,2), " ", C3660,"'")</f>
        <v>'1912-05-04 15:00'</v>
      </c>
      <c r="E3660" s="211">
        <f t="shared" si="1817"/>
        <v>19120504</v>
      </c>
      <c r="F3660" s="262">
        <v>11</v>
      </c>
      <c r="R3660" s="112" t="str">
        <f>IF(D3660="","", CONCATENATE("Update games set ", B3660, "= ",D3660," where game_id=", E3660))</f>
        <v>Update games set Game_date= '1912-05-04 15:00' where game_id=19120504</v>
      </c>
      <c r="S3660" s="112" t="str">
        <f t="shared" si="1813"/>
        <v/>
      </c>
      <c r="T3660" s="112" t="str">
        <f t="shared" si="1814"/>
        <v/>
      </c>
      <c r="U3660" s="200" t="str">
        <f t="shared" si="1811"/>
        <v/>
      </c>
      <c r="V3660" s="112" t="str">
        <f t="shared" si="1815"/>
        <v/>
      </c>
      <c r="W3660" s="415" t="str">
        <f t="shared" si="1816"/>
        <v/>
      </c>
      <c r="Y3660" s="65" t="str">
        <f t="shared" si="1771"/>
        <v/>
      </c>
      <c r="Z3660" s="65" t="str">
        <f t="shared" si="1772"/>
        <v/>
      </c>
      <c r="AA3660" s="65" t="str">
        <f t="shared" si="1773"/>
        <v/>
      </c>
      <c r="AB3660" s="65" t="str">
        <f t="shared" si="1774"/>
        <v/>
      </c>
      <c r="AC3660" s="65" t="str">
        <f t="shared" si="1775"/>
        <v/>
      </c>
      <c r="AH3660" s="65" t="str">
        <f t="shared" si="1800"/>
        <v>1891121211</v>
      </c>
      <c r="AI3660" s="65">
        <v>18911212</v>
      </c>
      <c r="AJ3660" s="65" t="s">
        <v>5369</v>
      </c>
      <c r="AK3660" s="65">
        <v>11</v>
      </c>
      <c r="AL3660" s="65" t="s">
        <v>3314</v>
      </c>
      <c r="AN3660" s="65" t="str">
        <f t="shared" si="1812"/>
        <v/>
      </c>
    </row>
    <row r="3661" spans="1:40" ht="16.8" customHeight="1" x14ac:dyDescent="0.25">
      <c r="A3661" s="384" t="s">
        <v>5378</v>
      </c>
      <c r="B3661" s="342" t="s">
        <v>25</v>
      </c>
      <c r="C3661" s="342" t="s">
        <v>5436</v>
      </c>
      <c r="D3661" s="350" t="str">
        <f t="shared" ref="D3661" si="1822">IF(C3661="", "", CONCATENATE("'", C3661,"'"))</f>
        <v>'In aid of the Titanic fund'</v>
      </c>
      <c r="E3661" s="211">
        <f t="shared" si="1817"/>
        <v>19120504</v>
      </c>
      <c r="F3661" s="262">
        <v>12</v>
      </c>
      <c r="G3661" s="212"/>
      <c r="H3661" s="212"/>
      <c r="N3661" s="416"/>
      <c r="O3661" s="212"/>
      <c r="P3661" s="212"/>
      <c r="R3661" s="112" t="str">
        <f>IF(D3661="","", CONCATENATE("Update games set ", B3661, "= ",D3661," where game_id=", E3661))</f>
        <v>Update games set Notes= 'In aid of the Titanic fund' where game_id=19120504</v>
      </c>
      <c r="S3661" s="112" t="str">
        <f t="shared" si="1813"/>
        <v/>
      </c>
      <c r="T3661" s="112" t="str">
        <f t="shared" si="1814"/>
        <v/>
      </c>
      <c r="U3661" s="200" t="str">
        <f t="shared" si="1811"/>
        <v/>
      </c>
      <c r="V3661" s="112" t="str">
        <f t="shared" si="1815"/>
        <v/>
      </c>
      <c r="W3661" s="415" t="str">
        <f t="shared" si="1816"/>
        <v/>
      </c>
      <c r="Y3661" s="65" t="str">
        <f t="shared" si="1771"/>
        <v/>
      </c>
      <c r="Z3661" s="65" t="str">
        <f t="shared" si="1772"/>
        <v/>
      </c>
      <c r="AA3661" s="65" t="str">
        <f t="shared" si="1773"/>
        <v/>
      </c>
      <c r="AB3661" s="65" t="str">
        <f t="shared" si="1774"/>
        <v/>
      </c>
      <c r="AC3661" s="65" t="str">
        <f t="shared" si="1775"/>
        <v/>
      </c>
      <c r="AH3661" s="65" t="str">
        <f t="shared" si="1800"/>
        <v>1891121212</v>
      </c>
      <c r="AI3661" s="65">
        <v>18911212</v>
      </c>
      <c r="AJ3661" s="65" t="s">
        <v>5369</v>
      </c>
      <c r="AK3661" s="65">
        <v>12</v>
      </c>
      <c r="AL3661" s="65" t="s">
        <v>653</v>
      </c>
      <c r="AN3661" s="65" t="str">
        <f t="shared" si="1812"/>
        <v/>
      </c>
    </row>
    <row r="3662" spans="1:40" ht="16.8" customHeight="1" x14ac:dyDescent="0.25">
      <c r="A3662" s="384" t="s">
        <v>5378</v>
      </c>
      <c r="B3662" s="342" t="s">
        <v>475</v>
      </c>
      <c r="D3662" s="349" t="str">
        <f t="shared" ref="D3662" si="1823">IF(C3662="", "", C3662)</f>
        <v/>
      </c>
      <c r="E3662" s="211">
        <f t="shared" si="1817"/>
        <v>19120504</v>
      </c>
      <c r="F3662" s="262">
        <v>13</v>
      </c>
      <c r="R3662" s="112" t="str">
        <f>IF(D3662="","", CONCATENATE("Update games set ", B3662, "= ",D3662," where game_id=", E3662))</f>
        <v/>
      </c>
      <c r="S3662" s="112" t="str">
        <f t="shared" si="1813"/>
        <v/>
      </c>
      <c r="T3662" s="112" t="str">
        <f t="shared" si="1814"/>
        <v/>
      </c>
      <c r="U3662" s="200" t="str">
        <f t="shared" si="1811"/>
        <v/>
      </c>
      <c r="V3662" s="112" t="str">
        <f t="shared" si="1815"/>
        <v/>
      </c>
      <c r="W3662" s="415" t="str">
        <f t="shared" si="1816"/>
        <v/>
      </c>
      <c r="Y3662" s="65" t="str">
        <f t="shared" ref="Y3662:Y3725" si="1824">IF(I3662="","",CONCATENATE("update goals set scorer_name = '",SUBSTITUTE(J3662, "'", "''"),"'"))</f>
        <v/>
      </c>
      <c r="Z3662" s="65" t="str">
        <f t="shared" ref="Z3662:Z3725" si="1825">IF(K3662="", "", CONCATENATE(", goal_min = ", K3662))</f>
        <v/>
      </c>
      <c r="AA3662" s="65" t="str">
        <f t="shared" ref="AA3662:AA3725" si="1826">IF(L3662="", "", CONCATENATE(", Pen = '", UPPER(L3662), "'"))</f>
        <v/>
      </c>
      <c r="AB3662" s="65" t="str">
        <f t="shared" ref="AB3662:AB3725" si="1827">IF(M3662="", "", CONCATENATE(", OG = '", UPPER(M3662), "'"))</f>
        <v/>
      </c>
      <c r="AC3662" s="65" t="str">
        <f t="shared" ref="AC3662:AC3725" si="1828">IF(I3662="", "", CONCATENATE(" where game_id = ", E3662, " and goal_order = ", I3662))</f>
        <v/>
      </c>
      <c r="AH3662" s="65" t="str">
        <f t="shared" si="1800"/>
        <v>1891121213</v>
      </c>
      <c r="AI3662" s="65">
        <v>18911212</v>
      </c>
      <c r="AJ3662" s="65" t="s">
        <v>5369</v>
      </c>
      <c r="AK3662" s="65">
        <v>13</v>
      </c>
      <c r="AL3662" s="65" t="s">
        <v>653</v>
      </c>
      <c r="AN3662" s="65" t="str">
        <f t="shared" si="1812"/>
        <v/>
      </c>
    </row>
    <row r="3663" spans="1:40" ht="16.8" customHeight="1" x14ac:dyDescent="0.25">
      <c r="A3663" s="384" t="s">
        <v>5378</v>
      </c>
      <c r="B3663" s="342" t="s">
        <v>20</v>
      </c>
      <c r="D3663" s="350" t="str">
        <f t="shared" ref="D3663:D3664" si="1829">IF(C3663="", "", CONCATENATE("'", C3663,"'"))</f>
        <v/>
      </c>
      <c r="E3663" s="211">
        <f t="shared" si="1817"/>
        <v>19120504</v>
      </c>
      <c r="F3663" s="262">
        <v>14</v>
      </c>
      <c r="R3663" s="112" t="str">
        <f>IF(D3663="","", CONCATENATE("Update games set ", B3663, "= ",D3663," where game_id=", E3663))</f>
        <v/>
      </c>
      <c r="S3663" s="112" t="str">
        <f t="shared" si="1813"/>
        <v/>
      </c>
      <c r="T3663" s="112" t="str">
        <f t="shared" si="1814"/>
        <v/>
      </c>
      <c r="U3663" s="200" t="str">
        <f t="shared" si="1811"/>
        <v/>
      </c>
      <c r="V3663" s="112" t="str">
        <f t="shared" si="1815"/>
        <v/>
      </c>
      <c r="W3663" s="415" t="str">
        <f t="shared" si="1816"/>
        <v/>
      </c>
      <c r="Y3663" s="65" t="str">
        <f t="shared" si="1824"/>
        <v/>
      </c>
      <c r="Z3663" s="65" t="str">
        <f t="shared" si="1825"/>
        <v/>
      </c>
      <c r="AA3663" s="65" t="str">
        <f t="shared" si="1826"/>
        <v/>
      </c>
      <c r="AB3663" s="65" t="str">
        <f t="shared" si="1827"/>
        <v/>
      </c>
      <c r="AC3663" s="65" t="str">
        <f t="shared" si="1828"/>
        <v/>
      </c>
      <c r="AH3663" s="65" t="str">
        <f t="shared" si="1800"/>
        <v>1891121214</v>
      </c>
      <c r="AI3663" s="65">
        <v>18911212</v>
      </c>
      <c r="AJ3663" s="65" t="s">
        <v>5369</v>
      </c>
      <c r="AK3663" s="65">
        <v>14</v>
      </c>
      <c r="AL3663" s="65" t="s">
        <v>653</v>
      </c>
      <c r="AN3663" s="65" t="str">
        <f t="shared" si="1812"/>
        <v/>
      </c>
    </row>
    <row r="3664" spans="1:40" ht="16.8" customHeight="1" x14ac:dyDescent="0.25">
      <c r="A3664" s="384" t="s">
        <v>5378</v>
      </c>
      <c r="B3664" s="342" t="s">
        <v>4882</v>
      </c>
      <c r="C3664" s="342" t="str">
        <f>IF(C3663="", "", C3663)</f>
        <v/>
      </c>
      <c r="D3664" s="350" t="str">
        <f t="shared" si="1829"/>
        <v/>
      </c>
      <c r="E3664" s="211">
        <f t="shared" si="1817"/>
        <v>19120504</v>
      </c>
      <c r="F3664" s="262">
        <v>15</v>
      </c>
      <c r="R3664" s="112" t="str">
        <f>IF(D3664="","", CONCATENATE("Update games set ", B3664, "= ",D3664," where game_id=", E3664))</f>
        <v/>
      </c>
      <c r="S3664" s="112" t="str">
        <f t="shared" si="1813"/>
        <v/>
      </c>
      <c r="T3664" s="112" t="str">
        <f t="shared" si="1814"/>
        <v/>
      </c>
      <c r="U3664" s="200" t="str">
        <f t="shared" si="1811"/>
        <v/>
      </c>
      <c r="V3664" s="112" t="str">
        <f t="shared" si="1815"/>
        <v/>
      </c>
      <c r="W3664" s="415" t="str">
        <f t="shared" si="1816"/>
        <v/>
      </c>
      <c r="Y3664" s="65" t="str">
        <f t="shared" si="1824"/>
        <v/>
      </c>
      <c r="Z3664" s="65" t="str">
        <f t="shared" si="1825"/>
        <v/>
      </c>
      <c r="AA3664" s="65" t="str">
        <f t="shared" si="1826"/>
        <v/>
      </c>
      <c r="AB3664" s="65" t="str">
        <f t="shared" si="1827"/>
        <v/>
      </c>
      <c r="AC3664" s="65" t="str">
        <f t="shared" si="1828"/>
        <v/>
      </c>
      <c r="AH3664" s="65" t="str">
        <f t="shared" si="1800"/>
        <v>1891121215</v>
      </c>
      <c r="AI3664" s="65">
        <v>18911212</v>
      </c>
      <c r="AJ3664" s="65" t="s">
        <v>5369</v>
      </c>
      <c r="AK3664" s="65">
        <v>15</v>
      </c>
      <c r="AL3664" s="65" t="s">
        <v>653</v>
      </c>
      <c r="AN3664" s="65" t="str">
        <f t="shared" si="1812"/>
        <v/>
      </c>
    </row>
    <row r="3665" spans="1:40" s="126" customFormat="1" ht="16.8" customHeight="1" thickBot="1" x14ac:dyDescent="0.3">
      <c r="A3665" s="384" t="s">
        <v>5378</v>
      </c>
      <c r="B3665" s="116" t="s">
        <v>115</v>
      </c>
      <c r="C3665" s="352"/>
      <c r="D3665" s="370" t="str">
        <f t="shared" ref="D3665" si="1830">IF(MID(E3665,5,2)*1&gt;6,_xlfn.CONCAT("'",LEFT(E3665,4),"-",MID(E3665,3,2)+1,"'"),_xlfn.CONCAT("'",LEFT(E3665,4)-1,"-",MID(E3665,3,2),"'"))</f>
        <v>'1911-12'</v>
      </c>
      <c r="E3665" s="214">
        <f t="shared" si="1817"/>
        <v>19120504</v>
      </c>
      <c r="F3665" s="266">
        <v>16</v>
      </c>
      <c r="G3665" s="343"/>
      <c r="H3665" s="343"/>
      <c r="I3665" s="267"/>
      <c r="J3665" s="214"/>
      <c r="K3665" s="266"/>
      <c r="L3665" s="266"/>
      <c r="M3665" s="266"/>
      <c r="N3665" s="419"/>
      <c r="O3665" s="343"/>
      <c r="P3665" s="343"/>
      <c r="Q3665" s="346"/>
      <c r="R3665" s="112" t="str">
        <f>IF(D3665="","", CONCATENATE("Update games set ", B3665, "= ",D3665," where game_id=", E3665))</f>
        <v>Update games set Season= '1911-12' where game_id=19120504</v>
      </c>
      <c r="S3665" s="112" t="str">
        <f t="shared" si="1813"/>
        <v/>
      </c>
      <c r="T3665" s="112" t="str">
        <f t="shared" si="1814"/>
        <v/>
      </c>
      <c r="U3665" s="200" t="str">
        <f t="shared" si="1811"/>
        <v/>
      </c>
      <c r="V3665" s="112" t="str">
        <f t="shared" si="1815"/>
        <v/>
      </c>
      <c r="W3665" s="415" t="str">
        <f t="shared" si="1816"/>
        <v/>
      </c>
      <c r="X3665" s="240"/>
      <c r="Y3665" s="65" t="str">
        <f t="shared" si="1824"/>
        <v/>
      </c>
      <c r="Z3665" s="65" t="str">
        <f t="shared" si="1825"/>
        <v/>
      </c>
      <c r="AA3665" s="65" t="str">
        <f t="shared" si="1826"/>
        <v/>
      </c>
      <c r="AB3665" s="65" t="str">
        <f t="shared" si="1827"/>
        <v/>
      </c>
      <c r="AC3665" s="65" t="str">
        <f t="shared" si="1828"/>
        <v/>
      </c>
      <c r="AH3665" s="65" t="str">
        <f t="shared" si="1800"/>
        <v>1891121216</v>
      </c>
      <c r="AI3665" s="126">
        <v>18911212</v>
      </c>
      <c r="AJ3665" s="126" t="s">
        <v>5369</v>
      </c>
      <c r="AK3665" s="126">
        <v>16</v>
      </c>
      <c r="AL3665" s="126" t="s">
        <v>653</v>
      </c>
      <c r="AN3665" s="65" t="str">
        <f t="shared" si="1812"/>
        <v/>
      </c>
    </row>
    <row r="3666" spans="1:40" ht="15" thickTop="1" x14ac:dyDescent="0.25">
      <c r="A3666" s="384" t="s">
        <v>5378</v>
      </c>
      <c r="B3666" s="341" t="s">
        <v>22</v>
      </c>
      <c r="C3666" s="341" t="s">
        <v>5437</v>
      </c>
      <c r="D3666" s="341" t="str">
        <f t="shared" ref="D3666:D3669" si="1831">IF(C3666="", "", CONCATENATE("'", C3666,"'"))</f>
        <v>'Chelmsford'</v>
      </c>
      <c r="E3666" s="211">
        <v>19391104</v>
      </c>
      <c r="F3666" s="262">
        <v>1</v>
      </c>
      <c r="G3666" s="211" t="s">
        <v>5438</v>
      </c>
      <c r="H3666" s="212"/>
      <c r="R3666" s="112" t="str">
        <f>IF(D3666="","", CONCATENATE("Update games set ", B3666, "= ",D3666," where game_id=", E3666))</f>
        <v>Update games set Opponent= 'Chelmsford' where game_id=19391104</v>
      </c>
      <c r="S3666" s="112" t="str">
        <f t="shared" si="1813"/>
        <v>Update lineups set player_name = 'Ashton', raw_name = 'Ashton' where game_id = 19391104 and player_order = 1</v>
      </c>
      <c r="T3666" s="112" t="str">
        <f t="shared" si="1814"/>
        <v/>
      </c>
      <c r="U3666" s="200" t="str">
        <f t="shared" si="1811"/>
        <v/>
      </c>
      <c r="V3666" s="112" t="str">
        <f t="shared" si="1815"/>
        <v/>
      </c>
      <c r="W3666" s="415" t="str">
        <f t="shared" si="1816"/>
        <v/>
      </c>
      <c r="Y3666" s="65" t="str">
        <f t="shared" si="1824"/>
        <v/>
      </c>
      <c r="Z3666" s="65" t="str">
        <f t="shared" si="1825"/>
        <v/>
      </c>
      <c r="AA3666" s="65" t="str">
        <f t="shared" si="1826"/>
        <v/>
      </c>
      <c r="AB3666" s="65" t="str">
        <f t="shared" si="1827"/>
        <v/>
      </c>
      <c r="AC3666" s="65" t="str">
        <f t="shared" si="1828"/>
        <v/>
      </c>
      <c r="AH3666" s="65" t="str">
        <f t="shared" si="1800"/>
        <v>189112121</v>
      </c>
      <c r="AI3666" s="65">
        <v>18911212</v>
      </c>
      <c r="AJ3666" s="65" t="s">
        <v>5369</v>
      </c>
      <c r="AK3666" s="65">
        <v>1</v>
      </c>
      <c r="AL3666" s="65" t="s">
        <v>2039</v>
      </c>
      <c r="AN3666" s="65" t="str">
        <f t="shared" si="1812"/>
        <v>update games set source = 'The Nottingham Forest Football Scrapbook' where game_id = 19391104</v>
      </c>
    </row>
    <row r="3667" spans="1:40" ht="16.8" customHeight="1" x14ac:dyDescent="0.25">
      <c r="A3667" s="384" t="s">
        <v>5378</v>
      </c>
      <c r="B3667" s="342" t="s">
        <v>4979</v>
      </c>
      <c r="C3667" s="342" t="str">
        <f>IF(C3666="", "", C3666)</f>
        <v>Chelmsford</v>
      </c>
      <c r="D3667" s="350" t="str">
        <f t="shared" si="1831"/>
        <v>'Chelmsford'</v>
      </c>
      <c r="E3667" s="211">
        <f>E3666</f>
        <v>19391104</v>
      </c>
      <c r="F3667" s="262">
        <v>2</v>
      </c>
      <c r="G3667" s="211" t="s">
        <v>5439</v>
      </c>
      <c r="R3667" s="112" t="str">
        <f>IF(D3667="","", CONCATENATE("Update games set ", B3667, "= ",D3667," where game_id=", E3667))</f>
        <v>Update games set Opp_parent= 'Chelmsford' where game_id=19391104</v>
      </c>
      <c r="S3667" s="112" t="str">
        <f t="shared" si="1813"/>
        <v>Update lineups set player_name = 'Trim', raw_name = 'Trim' where game_id = 19391104 and player_order = 2</v>
      </c>
      <c r="T3667" s="112" t="str">
        <f t="shared" si="1814"/>
        <v/>
      </c>
      <c r="U3667" s="200" t="str">
        <f t="shared" si="1811"/>
        <v/>
      </c>
      <c r="V3667" s="112" t="str">
        <f t="shared" si="1815"/>
        <v/>
      </c>
      <c r="W3667" s="415" t="str">
        <f t="shared" si="1816"/>
        <v/>
      </c>
      <c r="Y3667" s="65" t="str">
        <f t="shared" si="1824"/>
        <v/>
      </c>
      <c r="Z3667" s="65" t="str">
        <f t="shared" si="1825"/>
        <v/>
      </c>
      <c r="AA3667" s="65" t="str">
        <f t="shared" si="1826"/>
        <v/>
      </c>
      <c r="AB3667" s="65" t="str">
        <f t="shared" si="1827"/>
        <v/>
      </c>
      <c r="AC3667" s="65" t="str">
        <f t="shared" si="1828"/>
        <v/>
      </c>
      <c r="AH3667" s="65" t="str">
        <f t="shared" si="1800"/>
        <v>189112122</v>
      </c>
      <c r="AI3667" s="65">
        <v>18911212</v>
      </c>
      <c r="AJ3667" s="65" t="s">
        <v>5369</v>
      </c>
      <c r="AK3667" s="65">
        <v>2</v>
      </c>
      <c r="AL3667" s="65" t="s">
        <v>3572</v>
      </c>
      <c r="AN3667" s="65" t="str">
        <f t="shared" si="1812"/>
        <v/>
      </c>
    </row>
    <row r="3668" spans="1:40" ht="16.8" customHeight="1" x14ac:dyDescent="0.25">
      <c r="A3668" s="384" t="s">
        <v>5378</v>
      </c>
      <c r="B3668" s="342" t="s">
        <v>2653</v>
      </c>
      <c r="C3668" s="342" t="s">
        <v>663</v>
      </c>
      <c r="D3668" s="350" t="str">
        <f t="shared" si="1831"/>
        <v>'Friendly'</v>
      </c>
      <c r="E3668" s="211">
        <f t="shared" ref="E3668:E3681" si="1832">E3667</f>
        <v>19391104</v>
      </c>
      <c r="F3668" s="262">
        <v>3</v>
      </c>
      <c r="G3668" s="211" t="s">
        <v>5440</v>
      </c>
      <c r="R3668" s="112" t="str">
        <f>IF(D3668="","", CONCATENATE("Update games set ", B3668, "= ",D3668," where game_id=", E3668))</f>
        <v>Update games set Game_type= 'Friendly' where game_id=19391104</v>
      </c>
      <c r="S3668" s="112" t="str">
        <f t="shared" si="1813"/>
        <v>Update lineups set player_name = 'Munro', raw_name = 'Munro' where game_id = 19391104 and player_order = 3</v>
      </c>
      <c r="T3668" s="112" t="str">
        <f t="shared" si="1814"/>
        <v/>
      </c>
      <c r="U3668" s="200" t="str">
        <f t="shared" si="1811"/>
        <v/>
      </c>
      <c r="V3668" s="112" t="str">
        <f t="shared" si="1815"/>
        <v/>
      </c>
      <c r="W3668" s="415" t="str">
        <f t="shared" si="1816"/>
        <v/>
      </c>
      <c r="Y3668" s="65" t="str">
        <f t="shared" si="1824"/>
        <v/>
      </c>
      <c r="Z3668" s="65" t="str">
        <f t="shared" si="1825"/>
        <v/>
      </c>
      <c r="AA3668" s="65" t="str">
        <f t="shared" si="1826"/>
        <v/>
      </c>
      <c r="AB3668" s="65" t="str">
        <f t="shared" si="1827"/>
        <v/>
      </c>
      <c r="AC3668" s="65" t="str">
        <f t="shared" si="1828"/>
        <v/>
      </c>
      <c r="AH3668" s="65" t="str">
        <f t="shared" si="1800"/>
        <v>189112123</v>
      </c>
      <c r="AI3668" s="65">
        <v>18911212</v>
      </c>
      <c r="AJ3668" s="65" t="s">
        <v>5369</v>
      </c>
      <c r="AK3668" s="65">
        <v>3</v>
      </c>
      <c r="AL3668" s="65" t="s">
        <v>3596</v>
      </c>
      <c r="AN3668" s="65" t="str">
        <f t="shared" si="1812"/>
        <v/>
      </c>
    </row>
    <row r="3669" spans="1:40" ht="16.8" customHeight="1" x14ac:dyDescent="0.25">
      <c r="A3669" s="384" t="s">
        <v>5378</v>
      </c>
      <c r="B3669" s="342" t="s">
        <v>4978</v>
      </c>
      <c r="C3669" s="342" t="s">
        <v>0</v>
      </c>
      <c r="D3669" s="350" t="str">
        <f t="shared" si="1831"/>
        <v>'A'</v>
      </c>
      <c r="E3669" s="211">
        <f t="shared" si="1832"/>
        <v>19391104</v>
      </c>
      <c r="F3669" s="262">
        <v>4</v>
      </c>
      <c r="G3669" s="211" t="s">
        <v>5441</v>
      </c>
      <c r="R3669" s="112" t="str">
        <f>IF(D3669="","", CONCATENATE("Update games set ", B3669, "= ",D3669," where game_id=", E3669))</f>
        <v>Update games set HAN= 'A' where game_id=19391104</v>
      </c>
      <c r="S3669" s="112" t="str">
        <f t="shared" si="1813"/>
        <v>Update lineups set player_name = 'Graham', raw_name = 'Graham' where game_id = 19391104 and player_order = 4</v>
      </c>
      <c r="T3669" s="112" t="str">
        <f t="shared" si="1814"/>
        <v/>
      </c>
      <c r="U3669" s="200" t="str">
        <f t="shared" si="1811"/>
        <v/>
      </c>
      <c r="V3669" s="112" t="str">
        <f t="shared" si="1815"/>
        <v/>
      </c>
      <c r="W3669" s="415" t="str">
        <f t="shared" si="1816"/>
        <v/>
      </c>
      <c r="Y3669" s="65" t="str">
        <f t="shared" si="1824"/>
        <v/>
      </c>
      <c r="Z3669" s="65" t="str">
        <f t="shared" si="1825"/>
        <v/>
      </c>
      <c r="AA3669" s="65" t="str">
        <f t="shared" si="1826"/>
        <v/>
      </c>
      <c r="AB3669" s="65" t="str">
        <f t="shared" si="1827"/>
        <v/>
      </c>
      <c r="AC3669" s="65" t="str">
        <f t="shared" si="1828"/>
        <v/>
      </c>
      <c r="AH3669" s="65" t="str">
        <f t="shared" si="1800"/>
        <v>189112124</v>
      </c>
      <c r="AI3669" s="65">
        <v>18911212</v>
      </c>
      <c r="AJ3669" s="65" t="s">
        <v>5369</v>
      </c>
      <c r="AK3669" s="65">
        <v>4</v>
      </c>
      <c r="AL3669" s="65" t="s">
        <v>3252</v>
      </c>
      <c r="AN3669" s="65" t="str">
        <f t="shared" si="1812"/>
        <v/>
      </c>
    </row>
    <row r="3670" spans="1:40" ht="16.8" customHeight="1" x14ac:dyDescent="0.25">
      <c r="A3670" s="384" t="s">
        <v>5378</v>
      </c>
      <c r="B3670" s="342" t="s">
        <v>5</v>
      </c>
      <c r="C3670" s="342">
        <v>4</v>
      </c>
      <c r="D3670" s="349">
        <f t="shared" ref="D3670:D3671" si="1833">IF(C3670="", "", C3670)</f>
        <v>4</v>
      </c>
      <c r="E3670" s="211">
        <f t="shared" si="1832"/>
        <v>19391104</v>
      </c>
      <c r="F3670" s="262">
        <v>5</v>
      </c>
      <c r="G3670" s="211" t="s">
        <v>4903</v>
      </c>
      <c r="R3670" s="112" t="str">
        <f>IF(D3670="","", CONCATENATE("Update games set ", B3670, "= ",D3670," where game_id=", E3670))</f>
        <v>Update games set F= 4 where game_id=19391104</v>
      </c>
      <c r="S3670" s="112" t="str">
        <f t="shared" si="1813"/>
        <v>Update lineups set player_name = 'Davies', raw_name = 'Davies' where game_id = 19391104 and player_order = 5</v>
      </c>
      <c r="T3670" s="112" t="str">
        <f t="shared" si="1814"/>
        <v/>
      </c>
      <c r="U3670" s="200" t="str">
        <f t="shared" si="1811"/>
        <v/>
      </c>
      <c r="V3670" s="112" t="str">
        <f t="shared" si="1815"/>
        <v/>
      </c>
      <c r="W3670" s="415" t="str">
        <f t="shared" si="1816"/>
        <v/>
      </c>
      <c r="Y3670" s="65" t="str">
        <f t="shared" si="1824"/>
        <v/>
      </c>
      <c r="Z3670" s="65" t="str">
        <f t="shared" si="1825"/>
        <v/>
      </c>
      <c r="AA3670" s="65" t="str">
        <f t="shared" si="1826"/>
        <v/>
      </c>
      <c r="AB3670" s="65" t="str">
        <f t="shared" si="1827"/>
        <v/>
      </c>
      <c r="AC3670" s="65" t="str">
        <f t="shared" si="1828"/>
        <v/>
      </c>
      <c r="AH3670" s="65" t="str">
        <f t="shared" si="1800"/>
        <v>189112125</v>
      </c>
      <c r="AI3670" s="65">
        <v>18911212</v>
      </c>
      <c r="AJ3670" s="65" t="s">
        <v>5369</v>
      </c>
      <c r="AK3670" s="65">
        <v>5</v>
      </c>
      <c r="AL3670" s="65" t="s">
        <v>3590</v>
      </c>
      <c r="AN3670" s="65" t="str">
        <f t="shared" si="1812"/>
        <v/>
      </c>
    </row>
    <row r="3671" spans="1:40" ht="16.8" customHeight="1" x14ac:dyDescent="0.25">
      <c r="A3671" s="384" t="s">
        <v>5378</v>
      </c>
      <c r="B3671" s="342" t="s">
        <v>0</v>
      </c>
      <c r="C3671" s="342">
        <v>1</v>
      </c>
      <c r="D3671" s="349">
        <f t="shared" si="1833"/>
        <v>1</v>
      </c>
      <c r="E3671" s="211">
        <f t="shared" si="1832"/>
        <v>19391104</v>
      </c>
      <c r="F3671" s="262">
        <v>6</v>
      </c>
      <c r="G3671" s="211" t="s">
        <v>5442</v>
      </c>
      <c r="R3671" s="112" t="str">
        <f>IF(D3671="","", CONCATENATE("Update games set ", B3671, "= ",D3671," where game_id=", E3671))</f>
        <v>Update games set A= 1 where game_id=19391104</v>
      </c>
      <c r="S3671" s="112" t="str">
        <f t="shared" si="1813"/>
        <v>Update lineups set player_name = 'Clark', raw_name = 'Clark' where game_id = 19391104 and player_order = 6</v>
      </c>
      <c r="T3671" s="112" t="str">
        <f t="shared" si="1814"/>
        <v/>
      </c>
      <c r="U3671" s="200" t="str">
        <f t="shared" si="1811"/>
        <v/>
      </c>
      <c r="V3671" s="112" t="str">
        <f t="shared" si="1815"/>
        <v/>
      </c>
      <c r="W3671" s="415" t="str">
        <f t="shared" si="1816"/>
        <v/>
      </c>
      <c r="Y3671" s="65" t="str">
        <f t="shared" si="1824"/>
        <v/>
      </c>
      <c r="Z3671" s="65" t="str">
        <f t="shared" si="1825"/>
        <v/>
      </c>
      <c r="AA3671" s="65" t="str">
        <f t="shared" si="1826"/>
        <v/>
      </c>
      <c r="AB3671" s="65" t="str">
        <f t="shared" si="1827"/>
        <v/>
      </c>
      <c r="AC3671" s="65" t="str">
        <f t="shared" si="1828"/>
        <v/>
      </c>
      <c r="AH3671" s="65" t="str">
        <f t="shared" si="1800"/>
        <v>189112126</v>
      </c>
      <c r="AI3671" s="65">
        <v>18911212</v>
      </c>
      <c r="AJ3671" s="65" t="s">
        <v>5369</v>
      </c>
      <c r="AK3671" s="65">
        <v>6</v>
      </c>
      <c r="AL3671" s="65" t="s">
        <v>3468</v>
      </c>
      <c r="AN3671" s="65" t="str">
        <f t="shared" si="1812"/>
        <v/>
      </c>
    </row>
    <row r="3672" spans="1:40" ht="16.8" customHeight="1" x14ac:dyDescent="0.25">
      <c r="A3672" s="384" t="s">
        <v>5378</v>
      </c>
      <c r="B3672" s="342" t="s">
        <v>23</v>
      </c>
      <c r="D3672" s="334" t="str">
        <f t="shared" ref="D3672" si="1834">IF(C3672="",IF(D3670&gt;D3671,"'W'",IF(D3670=D3671,"'D'","'L'")),_xlfn.CONCAT("'",C3672,"'"))</f>
        <v>'W'</v>
      </c>
      <c r="E3672" s="211">
        <f t="shared" si="1832"/>
        <v>19391104</v>
      </c>
      <c r="F3672" s="262">
        <v>7</v>
      </c>
      <c r="G3672" s="211" t="s">
        <v>1627</v>
      </c>
      <c r="R3672" s="112" t="str">
        <f>IF(D3672="","", CONCATENATE("Update games set ", B3672, "= ",D3672," where game_id=", E3672))</f>
        <v>Update games set Result= 'W' where game_id=19391104</v>
      </c>
      <c r="S3672" s="112" t="str">
        <f t="shared" si="1813"/>
        <v>Update lineups set player_name = 'Hunter', raw_name = 'Hunter' where game_id = 19391104 and player_order = 7</v>
      </c>
      <c r="T3672" s="112" t="str">
        <f t="shared" si="1814"/>
        <v/>
      </c>
      <c r="U3672" s="200" t="str">
        <f t="shared" si="1811"/>
        <v/>
      </c>
      <c r="V3672" s="112" t="str">
        <f t="shared" si="1815"/>
        <v/>
      </c>
      <c r="W3672" s="415" t="str">
        <f t="shared" si="1816"/>
        <v/>
      </c>
      <c r="Y3672" s="65" t="str">
        <f t="shared" si="1824"/>
        <v/>
      </c>
      <c r="Z3672" s="65" t="str">
        <f t="shared" si="1825"/>
        <v/>
      </c>
      <c r="AA3672" s="65" t="str">
        <f t="shared" si="1826"/>
        <v/>
      </c>
      <c r="AB3672" s="65" t="str">
        <f t="shared" si="1827"/>
        <v/>
      </c>
      <c r="AC3672" s="65" t="str">
        <f t="shared" si="1828"/>
        <v/>
      </c>
      <c r="AH3672" s="65" t="str">
        <f t="shared" si="1800"/>
        <v>189112127</v>
      </c>
      <c r="AI3672" s="65">
        <v>18911212</v>
      </c>
      <c r="AJ3672" s="65" t="s">
        <v>5369</v>
      </c>
      <c r="AK3672" s="65">
        <v>7</v>
      </c>
      <c r="AL3672" s="65" t="s">
        <v>3435</v>
      </c>
      <c r="AN3672" s="65" t="str">
        <f t="shared" si="1812"/>
        <v/>
      </c>
    </row>
    <row r="3673" spans="1:40" ht="16.8" customHeight="1" x14ac:dyDescent="0.25">
      <c r="A3673" s="384" t="s">
        <v>5378</v>
      </c>
      <c r="B3673" s="342" t="s">
        <v>768</v>
      </c>
      <c r="D3673" s="349" t="str">
        <f t="shared" ref="D3673:D3674" si="1835">IF(C3673="", "", C3673)</f>
        <v/>
      </c>
      <c r="E3673" s="211">
        <f t="shared" si="1832"/>
        <v>19391104</v>
      </c>
      <c r="F3673" s="262">
        <v>8</v>
      </c>
      <c r="G3673" s="211" t="s">
        <v>5443</v>
      </c>
      <c r="R3673" s="112" t="str">
        <f>IF(D3673="","", CONCATENATE("Update games set ", B3673, "= ",D3673," where game_id=", E3673))</f>
        <v/>
      </c>
      <c r="S3673" s="112" t="str">
        <f t="shared" si="1813"/>
        <v>Update lineups set player_name = 'Hinchcliffe', raw_name = 'Hinchcliffe' where game_id = 19391104 and player_order = 8</v>
      </c>
      <c r="T3673" s="112" t="str">
        <f t="shared" si="1814"/>
        <v/>
      </c>
      <c r="U3673" s="200" t="str">
        <f t="shared" si="1811"/>
        <v/>
      </c>
      <c r="V3673" s="112" t="str">
        <f t="shared" si="1815"/>
        <v/>
      </c>
      <c r="W3673" s="415" t="str">
        <f t="shared" si="1816"/>
        <v/>
      </c>
      <c r="Y3673" s="65" t="str">
        <f t="shared" si="1824"/>
        <v/>
      </c>
      <c r="Z3673" s="65" t="str">
        <f t="shared" si="1825"/>
        <v/>
      </c>
      <c r="AA3673" s="65" t="str">
        <f t="shared" si="1826"/>
        <v/>
      </c>
      <c r="AB3673" s="65" t="str">
        <f t="shared" si="1827"/>
        <v/>
      </c>
      <c r="AC3673" s="65" t="str">
        <f t="shared" si="1828"/>
        <v/>
      </c>
      <c r="AH3673" s="65" t="str">
        <f t="shared" si="1800"/>
        <v>189112128</v>
      </c>
      <c r="AI3673" s="65">
        <v>18911212</v>
      </c>
      <c r="AJ3673" s="65" t="s">
        <v>5369</v>
      </c>
      <c r="AK3673" s="65">
        <v>8</v>
      </c>
      <c r="AL3673" s="65" t="s">
        <v>3653</v>
      </c>
      <c r="AN3673" s="65" t="str">
        <f t="shared" si="1812"/>
        <v/>
      </c>
    </row>
    <row r="3674" spans="1:40" ht="16.8" customHeight="1" x14ac:dyDescent="0.25">
      <c r="A3674" s="384" t="s">
        <v>5378</v>
      </c>
      <c r="B3674" s="342" t="s">
        <v>766</v>
      </c>
      <c r="D3674" s="349" t="str">
        <f t="shared" si="1835"/>
        <v/>
      </c>
      <c r="E3674" s="211">
        <f t="shared" si="1832"/>
        <v>19391104</v>
      </c>
      <c r="F3674" s="262">
        <v>9</v>
      </c>
      <c r="G3674" s="194" t="s">
        <v>5444</v>
      </c>
      <c r="H3674" s="194"/>
      <c r="N3674" s="417"/>
      <c r="O3674" s="194"/>
      <c r="P3674" s="194"/>
      <c r="R3674" s="112" t="str">
        <f>IF(D3674="","", CONCATENATE("Update games set ", B3674, "= ",D3674," where game_id=", E3674))</f>
        <v/>
      </c>
      <c r="S3674" s="112" t="str">
        <f t="shared" si="1813"/>
        <v>Update lineups set player_name = 'McCall', raw_name = 'McCall' where game_id = 19391104 and player_order = 9</v>
      </c>
      <c r="T3674" s="112" t="str">
        <f t="shared" si="1814"/>
        <v/>
      </c>
      <c r="U3674" s="200" t="str">
        <f t="shared" si="1811"/>
        <v/>
      </c>
      <c r="V3674" s="112" t="str">
        <f t="shared" si="1815"/>
        <v/>
      </c>
      <c r="W3674" s="415" t="str">
        <f t="shared" si="1816"/>
        <v/>
      </c>
      <c r="Y3674" s="65" t="str">
        <f t="shared" si="1824"/>
        <v/>
      </c>
      <c r="Z3674" s="65" t="str">
        <f t="shared" si="1825"/>
        <v/>
      </c>
      <c r="AA3674" s="65" t="str">
        <f t="shared" si="1826"/>
        <v/>
      </c>
      <c r="AB3674" s="65" t="str">
        <f t="shared" si="1827"/>
        <v/>
      </c>
      <c r="AC3674" s="65" t="str">
        <f t="shared" si="1828"/>
        <v/>
      </c>
      <c r="AH3674" s="65" t="str">
        <f t="shared" si="1800"/>
        <v>189112129</v>
      </c>
      <c r="AI3674" s="65">
        <v>18911212</v>
      </c>
      <c r="AJ3674" s="65" t="s">
        <v>5369</v>
      </c>
      <c r="AK3674" s="65">
        <v>9</v>
      </c>
      <c r="AL3674" s="65" t="s">
        <v>2943</v>
      </c>
      <c r="AN3674" s="65" t="str">
        <f t="shared" si="1812"/>
        <v/>
      </c>
    </row>
    <row r="3675" spans="1:40" ht="16.8" customHeight="1" x14ac:dyDescent="0.25">
      <c r="A3675" s="384" t="s">
        <v>5378</v>
      </c>
      <c r="B3675" s="342" t="s">
        <v>753</v>
      </c>
      <c r="C3675" s="351"/>
      <c r="D3675" s="350" t="str">
        <f t="shared" ref="D3675" si="1836">IF(C3675="", "", CONCATENATE("'", C3675,"'"))</f>
        <v/>
      </c>
      <c r="E3675" s="211">
        <f t="shared" si="1832"/>
        <v>19391104</v>
      </c>
      <c r="F3675" s="262">
        <v>10</v>
      </c>
      <c r="G3675" s="194" t="s">
        <v>1504</v>
      </c>
      <c r="N3675" s="417"/>
      <c r="O3675" s="194"/>
      <c r="P3675" s="194"/>
      <c r="R3675" s="112" t="str">
        <f>IF(D3675="","", CONCATENATE("Update games set ", B3675, "= ",D3675," where game_id=", E3675))</f>
        <v/>
      </c>
      <c r="S3675" s="112" t="str">
        <f t="shared" si="1813"/>
        <v>Update lineups set player_name = 'Drury', raw_name = 'Drury' where game_id = 19391104 and player_order = 10</v>
      </c>
      <c r="T3675" s="112" t="str">
        <f t="shared" si="1814"/>
        <v/>
      </c>
      <c r="U3675" s="200" t="str">
        <f t="shared" si="1811"/>
        <v/>
      </c>
      <c r="V3675" s="112" t="str">
        <f t="shared" si="1815"/>
        <v/>
      </c>
      <c r="W3675" s="415" t="str">
        <f t="shared" si="1816"/>
        <v/>
      </c>
      <c r="Y3675" s="65" t="str">
        <f t="shared" si="1824"/>
        <v/>
      </c>
      <c r="Z3675" s="65" t="str">
        <f t="shared" si="1825"/>
        <v/>
      </c>
      <c r="AA3675" s="65" t="str">
        <f t="shared" si="1826"/>
        <v/>
      </c>
      <c r="AB3675" s="65" t="str">
        <f t="shared" si="1827"/>
        <v/>
      </c>
      <c r="AC3675" s="65" t="str">
        <f t="shared" si="1828"/>
        <v/>
      </c>
      <c r="AH3675" s="65" t="str">
        <f t="shared" si="1800"/>
        <v>1891121210</v>
      </c>
      <c r="AI3675" s="65">
        <v>18911212</v>
      </c>
      <c r="AJ3675" s="65" t="s">
        <v>5369</v>
      </c>
      <c r="AK3675" s="65">
        <v>10</v>
      </c>
      <c r="AL3675" s="65" t="s">
        <v>3632</v>
      </c>
      <c r="AN3675" s="65" t="str">
        <f t="shared" si="1812"/>
        <v/>
      </c>
    </row>
    <row r="3676" spans="1:40" ht="16.8" customHeight="1" x14ac:dyDescent="0.25">
      <c r="A3676" s="384" t="s">
        <v>5378</v>
      </c>
      <c r="B3676" s="342" t="s">
        <v>746</v>
      </c>
      <c r="C3676" s="351" t="s">
        <v>5062</v>
      </c>
      <c r="D3676" s="334" t="str">
        <f>CONCATENATE("'", LEFT(E3676,4),"-",MID(E3676,5,2),"-", MID(E3676,7,2), " ", C3676,"'")</f>
        <v>'1939-11-04 15:00'</v>
      </c>
      <c r="E3676" s="211">
        <f t="shared" si="1832"/>
        <v>19391104</v>
      </c>
      <c r="F3676" s="262">
        <v>11</v>
      </c>
      <c r="G3676" s="211" t="s">
        <v>5422</v>
      </c>
      <c r="R3676" s="112" t="str">
        <f>IF(D3676="","", CONCATENATE("Update games set ", B3676, "= ",D3676," where game_id=", E3676))</f>
        <v>Update games set Game_date= '1939-11-04 15:00' where game_id=19391104</v>
      </c>
      <c r="S3676" s="112" t="str">
        <f t="shared" si="1813"/>
        <v>Update lineups set player_name = 'Walker', raw_name = 'Walker' where game_id = 19391104 and player_order = 11</v>
      </c>
      <c r="T3676" s="112" t="str">
        <f t="shared" si="1814"/>
        <v/>
      </c>
      <c r="U3676" s="200" t="str">
        <f t="shared" si="1811"/>
        <v/>
      </c>
      <c r="V3676" s="112" t="str">
        <f t="shared" si="1815"/>
        <v/>
      </c>
      <c r="W3676" s="415" t="str">
        <f t="shared" si="1816"/>
        <v/>
      </c>
      <c r="Y3676" s="65" t="str">
        <f t="shared" si="1824"/>
        <v/>
      </c>
      <c r="Z3676" s="65" t="str">
        <f t="shared" si="1825"/>
        <v/>
      </c>
      <c r="AA3676" s="65" t="str">
        <f t="shared" si="1826"/>
        <v/>
      </c>
      <c r="AB3676" s="65" t="str">
        <f t="shared" si="1827"/>
        <v/>
      </c>
      <c r="AC3676" s="65" t="str">
        <f t="shared" si="1828"/>
        <v/>
      </c>
      <c r="AH3676" s="65" t="str">
        <f t="shared" si="1800"/>
        <v>1891121211</v>
      </c>
      <c r="AI3676" s="65">
        <v>18911212</v>
      </c>
      <c r="AJ3676" s="65" t="s">
        <v>5369</v>
      </c>
      <c r="AK3676" s="65">
        <v>11</v>
      </c>
      <c r="AL3676" s="65" t="s">
        <v>3314</v>
      </c>
      <c r="AN3676" s="65" t="str">
        <f t="shared" si="1812"/>
        <v/>
      </c>
    </row>
    <row r="3677" spans="1:40" ht="16.8" customHeight="1" x14ac:dyDescent="0.25">
      <c r="A3677" s="384" t="s">
        <v>5378</v>
      </c>
      <c r="B3677" s="342" t="s">
        <v>25</v>
      </c>
      <c r="D3677" s="350" t="str">
        <f t="shared" ref="D3677" si="1837">IF(C3677="", "", CONCATENATE("'", C3677,"'"))</f>
        <v/>
      </c>
      <c r="E3677" s="211">
        <f t="shared" si="1832"/>
        <v>19391104</v>
      </c>
      <c r="F3677" s="262">
        <v>12</v>
      </c>
      <c r="G3677" s="212"/>
      <c r="H3677" s="212"/>
      <c r="N3677" s="416"/>
      <c r="O3677" s="212"/>
      <c r="P3677" s="212"/>
      <c r="R3677" s="112" t="str">
        <f>IF(D3677="","", CONCATENATE("Update games set ", B3677, "= ",D3677," where game_id=", E3677))</f>
        <v/>
      </c>
      <c r="S3677" s="112" t="str">
        <f t="shared" si="1813"/>
        <v/>
      </c>
      <c r="T3677" s="112" t="str">
        <f t="shared" si="1814"/>
        <v/>
      </c>
      <c r="U3677" s="200" t="str">
        <f t="shared" si="1811"/>
        <v/>
      </c>
      <c r="V3677" s="112" t="str">
        <f t="shared" si="1815"/>
        <v/>
      </c>
      <c r="W3677" s="415" t="str">
        <f t="shared" si="1816"/>
        <v/>
      </c>
      <c r="Y3677" s="65" t="str">
        <f t="shared" si="1824"/>
        <v/>
      </c>
      <c r="Z3677" s="65" t="str">
        <f t="shared" si="1825"/>
        <v/>
      </c>
      <c r="AA3677" s="65" t="str">
        <f t="shared" si="1826"/>
        <v/>
      </c>
      <c r="AB3677" s="65" t="str">
        <f t="shared" si="1827"/>
        <v/>
      </c>
      <c r="AC3677" s="65" t="str">
        <f t="shared" si="1828"/>
        <v/>
      </c>
      <c r="AH3677" s="65" t="str">
        <f t="shared" si="1800"/>
        <v>1891121212</v>
      </c>
      <c r="AI3677" s="65">
        <v>18911212</v>
      </c>
      <c r="AJ3677" s="65" t="s">
        <v>5369</v>
      </c>
      <c r="AK3677" s="65">
        <v>12</v>
      </c>
      <c r="AL3677" s="65" t="s">
        <v>653</v>
      </c>
      <c r="AN3677" s="65" t="str">
        <f t="shared" si="1812"/>
        <v/>
      </c>
    </row>
    <row r="3678" spans="1:40" ht="16.8" customHeight="1" x14ac:dyDescent="0.25">
      <c r="A3678" s="384" t="s">
        <v>5378</v>
      </c>
      <c r="B3678" s="342" t="s">
        <v>475</v>
      </c>
      <c r="D3678" s="349" t="str">
        <f t="shared" ref="D3678" si="1838">IF(C3678="", "", C3678)</f>
        <v/>
      </c>
      <c r="E3678" s="211">
        <f t="shared" si="1832"/>
        <v>19391104</v>
      </c>
      <c r="F3678" s="262">
        <v>13</v>
      </c>
      <c r="R3678" s="112" t="str">
        <f>IF(D3678="","", CONCATENATE("Update games set ", B3678, "= ",D3678," where game_id=", E3678))</f>
        <v/>
      </c>
      <c r="S3678" s="112" t="str">
        <f t="shared" si="1813"/>
        <v/>
      </c>
      <c r="T3678" s="112" t="str">
        <f t="shared" si="1814"/>
        <v/>
      </c>
      <c r="U3678" s="200" t="str">
        <f t="shared" si="1811"/>
        <v/>
      </c>
      <c r="V3678" s="112" t="str">
        <f t="shared" si="1815"/>
        <v/>
      </c>
      <c r="W3678" s="415" t="str">
        <f t="shared" si="1816"/>
        <v/>
      </c>
      <c r="Y3678" s="65" t="str">
        <f t="shared" si="1824"/>
        <v/>
      </c>
      <c r="Z3678" s="65" t="str">
        <f t="shared" si="1825"/>
        <v/>
      </c>
      <c r="AA3678" s="65" t="str">
        <f t="shared" si="1826"/>
        <v/>
      </c>
      <c r="AB3678" s="65" t="str">
        <f t="shared" si="1827"/>
        <v/>
      </c>
      <c r="AC3678" s="65" t="str">
        <f t="shared" si="1828"/>
        <v/>
      </c>
      <c r="AH3678" s="65" t="str">
        <f t="shared" si="1800"/>
        <v>1891121213</v>
      </c>
      <c r="AI3678" s="65">
        <v>18911212</v>
      </c>
      <c r="AJ3678" s="65" t="s">
        <v>5369</v>
      </c>
      <c r="AK3678" s="65">
        <v>13</v>
      </c>
      <c r="AL3678" s="65" t="s">
        <v>653</v>
      </c>
      <c r="AN3678" s="65" t="str">
        <f t="shared" si="1812"/>
        <v/>
      </c>
    </row>
    <row r="3679" spans="1:40" ht="16.8" customHeight="1" x14ac:dyDescent="0.25">
      <c r="A3679" s="384" t="s">
        <v>5378</v>
      </c>
      <c r="B3679" s="342" t="s">
        <v>20</v>
      </c>
      <c r="D3679" s="350" t="str">
        <f t="shared" ref="D3679:D3680" si="1839">IF(C3679="", "", CONCATENATE("'", C3679,"'"))</f>
        <v/>
      </c>
      <c r="E3679" s="211">
        <f t="shared" si="1832"/>
        <v>19391104</v>
      </c>
      <c r="F3679" s="262">
        <v>14</v>
      </c>
      <c r="R3679" s="112" t="str">
        <f>IF(D3679="","", CONCATENATE("Update games set ", B3679, "= ",D3679," where game_id=", E3679))</f>
        <v/>
      </c>
      <c r="S3679" s="112" t="str">
        <f t="shared" si="1813"/>
        <v/>
      </c>
      <c r="T3679" s="112" t="str">
        <f t="shared" si="1814"/>
        <v/>
      </c>
      <c r="U3679" s="200" t="str">
        <f t="shared" si="1811"/>
        <v/>
      </c>
      <c r="V3679" s="112" t="str">
        <f t="shared" si="1815"/>
        <v/>
      </c>
      <c r="W3679" s="415" t="str">
        <f t="shared" si="1816"/>
        <v/>
      </c>
      <c r="Y3679" s="65" t="str">
        <f t="shared" si="1824"/>
        <v/>
      </c>
      <c r="Z3679" s="65" t="str">
        <f t="shared" si="1825"/>
        <v/>
      </c>
      <c r="AA3679" s="65" t="str">
        <f t="shared" si="1826"/>
        <v/>
      </c>
      <c r="AB3679" s="65" t="str">
        <f t="shared" si="1827"/>
        <v/>
      </c>
      <c r="AC3679" s="65" t="str">
        <f t="shared" si="1828"/>
        <v/>
      </c>
      <c r="AH3679" s="65" t="str">
        <f t="shared" si="1800"/>
        <v>1891121214</v>
      </c>
      <c r="AI3679" s="65">
        <v>18911212</v>
      </c>
      <c r="AJ3679" s="65" t="s">
        <v>5369</v>
      </c>
      <c r="AK3679" s="65">
        <v>14</v>
      </c>
      <c r="AL3679" s="65" t="s">
        <v>653</v>
      </c>
      <c r="AN3679" s="65" t="str">
        <f t="shared" si="1812"/>
        <v/>
      </c>
    </row>
    <row r="3680" spans="1:40" ht="16.8" customHeight="1" x14ac:dyDescent="0.25">
      <c r="A3680" s="384" t="s">
        <v>5378</v>
      </c>
      <c r="B3680" s="342" t="s">
        <v>4882</v>
      </c>
      <c r="C3680" s="342" t="str">
        <f>IF(C3679="", "", C3679)</f>
        <v/>
      </c>
      <c r="D3680" s="350" t="str">
        <f t="shared" si="1839"/>
        <v/>
      </c>
      <c r="E3680" s="211">
        <f t="shared" si="1832"/>
        <v>19391104</v>
      </c>
      <c r="F3680" s="262">
        <v>15</v>
      </c>
      <c r="R3680" s="112" t="str">
        <f>IF(D3680="","", CONCATENATE("Update games set ", B3680, "= ",D3680," where game_id=", E3680))</f>
        <v/>
      </c>
      <c r="S3680" s="112" t="str">
        <f t="shared" si="1813"/>
        <v/>
      </c>
      <c r="T3680" s="112" t="str">
        <f t="shared" si="1814"/>
        <v/>
      </c>
      <c r="U3680" s="200" t="str">
        <f t="shared" si="1811"/>
        <v/>
      </c>
      <c r="V3680" s="112" t="str">
        <f t="shared" si="1815"/>
        <v/>
      </c>
      <c r="W3680" s="415" t="str">
        <f t="shared" si="1816"/>
        <v/>
      </c>
      <c r="Y3680" s="65" t="str">
        <f t="shared" si="1824"/>
        <v/>
      </c>
      <c r="Z3680" s="65" t="str">
        <f t="shared" si="1825"/>
        <v/>
      </c>
      <c r="AA3680" s="65" t="str">
        <f t="shared" si="1826"/>
        <v/>
      </c>
      <c r="AB3680" s="65" t="str">
        <f t="shared" si="1827"/>
        <v/>
      </c>
      <c r="AC3680" s="65" t="str">
        <f t="shared" si="1828"/>
        <v/>
      </c>
      <c r="AH3680" s="65" t="str">
        <f t="shared" si="1800"/>
        <v>1891121215</v>
      </c>
      <c r="AI3680" s="65">
        <v>18911212</v>
      </c>
      <c r="AJ3680" s="65" t="s">
        <v>5369</v>
      </c>
      <c r="AK3680" s="65">
        <v>15</v>
      </c>
      <c r="AL3680" s="65" t="s">
        <v>653</v>
      </c>
      <c r="AN3680" s="65" t="str">
        <f t="shared" si="1812"/>
        <v/>
      </c>
    </row>
    <row r="3681" spans="1:40" s="126" customFormat="1" ht="16.8" customHeight="1" thickBot="1" x14ac:dyDescent="0.3">
      <c r="A3681" s="384" t="s">
        <v>5378</v>
      </c>
      <c r="B3681" s="116" t="s">
        <v>115</v>
      </c>
      <c r="C3681" s="352"/>
      <c r="D3681" s="370" t="str">
        <f t="shared" ref="D3681" si="1840">IF(MID(E3681,5,2)*1&gt;6,_xlfn.CONCAT("'",LEFT(E3681,4),"-",MID(E3681,3,2)+1,"'"),_xlfn.CONCAT("'",LEFT(E3681,4)-1,"-",MID(E3681,3,2),"'"))</f>
        <v>'1939-40'</v>
      </c>
      <c r="E3681" s="214">
        <f t="shared" si="1832"/>
        <v>19391104</v>
      </c>
      <c r="F3681" s="266">
        <v>16</v>
      </c>
      <c r="G3681" s="343"/>
      <c r="H3681" s="343"/>
      <c r="I3681" s="267"/>
      <c r="J3681" s="214"/>
      <c r="K3681" s="266"/>
      <c r="L3681" s="266"/>
      <c r="M3681" s="266"/>
      <c r="N3681" s="419"/>
      <c r="O3681" s="343"/>
      <c r="P3681" s="343"/>
      <c r="Q3681" s="346"/>
      <c r="R3681" s="112" t="str">
        <f>IF(D3681="","", CONCATENATE("Update games set ", B3681, "= ",D3681," where game_id=", E3681))</f>
        <v>Update games set Season= '1939-40' where game_id=19391104</v>
      </c>
      <c r="S3681" s="112" t="str">
        <f t="shared" si="1813"/>
        <v/>
      </c>
      <c r="T3681" s="112" t="str">
        <f t="shared" si="1814"/>
        <v/>
      </c>
      <c r="U3681" s="200" t="str">
        <f t="shared" si="1811"/>
        <v/>
      </c>
      <c r="V3681" s="112" t="str">
        <f t="shared" si="1815"/>
        <v/>
      </c>
      <c r="W3681" s="415" t="str">
        <f t="shared" si="1816"/>
        <v/>
      </c>
      <c r="X3681" s="240"/>
      <c r="Y3681" s="65" t="str">
        <f t="shared" si="1824"/>
        <v/>
      </c>
      <c r="Z3681" s="65" t="str">
        <f t="shared" si="1825"/>
        <v/>
      </c>
      <c r="AA3681" s="65" t="str">
        <f t="shared" si="1826"/>
        <v/>
      </c>
      <c r="AB3681" s="65" t="str">
        <f t="shared" si="1827"/>
        <v/>
      </c>
      <c r="AC3681" s="65" t="str">
        <f t="shared" si="1828"/>
        <v/>
      </c>
      <c r="AH3681" s="65" t="str">
        <f t="shared" si="1800"/>
        <v>1891121216</v>
      </c>
      <c r="AI3681" s="126">
        <v>18911212</v>
      </c>
      <c r="AJ3681" s="126" t="s">
        <v>5369</v>
      </c>
      <c r="AK3681" s="126">
        <v>16</v>
      </c>
      <c r="AL3681" s="126" t="s">
        <v>653</v>
      </c>
      <c r="AN3681" s="65" t="str">
        <f t="shared" si="1812"/>
        <v/>
      </c>
    </row>
    <row r="3682" spans="1:40" ht="15" thickTop="1" x14ac:dyDescent="0.25">
      <c r="A3682" s="384" t="s">
        <v>5378</v>
      </c>
      <c r="B3682" s="341" t="s">
        <v>22</v>
      </c>
      <c r="C3682" s="341" t="s">
        <v>53</v>
      </c>
      <c r="D3682" s="341" t="str">
        <f t="shared" ref="D3682:D3685" si="1841">IF(C3682="", "", CONCATENATE("'", C3682,"'"))</f>
        <v>'Bristol City'</v>
      </c>
      <c r="E3682" s="211">
        <v>19391118</v>
      </c>
      <c r="F3682" s="262">
        <v>1</v>
      </c>
      <c r="H3682" s="212"/>
      <c r="R3682" s="112" t="str">
        <f>IF(D3682="","", CONCATENATE("Update games set ", B3682, "= ",D3682," where game_id=", E3682))</f>
        <v>Update games set Opponent= 'Bristol City' where game_id=19391118</v>
      </c>
      <c r="S3682" s="112" t="str">
        <f t="shared" si="1813"/>
        <v/>
      </c>
      <c r="T3682" s="112" t="str">
        <f t="shared" si="1814"/>
        <v/>
      </c>
      <c r="U3682" s="200" t="str">
        <f t="shared" si="1811"/>
        <v/>
      </c>
      <c r="V3682" s="112" t="str">
        <f t="shared" si="1815"/>
        <v/>
      </c>
      <c r="W3682" s="415" t="str">
        <f t="shared" si="1816"/>
        <v/>
      </c>
      <c r="Y3682" s="65" t="str">
        <f t="shared" si="1824"/>
        <v/>
      </c>
      <c r="Z3682" s="65" t="str">
        <f t="shared" si="1825"/>
        <v/>
      </c>
      <c r="AA3682" s="65" t="str">
        <f t="shared" si="1826"/>
        <v/>
      </c>
      <c r="AB3682" s="65" t="str">
        <f t="shared" si="1827"/>
        <v/>
      </c>
      <c r="AC3682" s="65" t="str">
        <f t="shared" si="1828"/>
        <v/>
      </c>
      <c r="AH3682" s="65" t="str">
        <f t="shared" si="1800"/>
        <v>189112121</v>
      </c>
      <c r="AI3682" s="65">
        <v>18911212</v>
      </c>
      <c r="AJ3682" s="65" t="s">
        <v>5369</v>
      </c>
      <c r="AK3682" s="65">
        <v>1</v>
      </c>
      <c r="AL3682" s="65" t="s">
        <v>2039</v>
      </c>
      <c r="AN3682" s="65" t="str">
        <f t="shared" si="1812"/>
        <v>update games set source = 'The Nottingham Forest Football Scrapbook' where game_id = 19391118</v>
      </c>
    </row>
    <row r="3683" spans="1:40" ht="16.8" customHeight="1" x14ac:dyDescent="0.25">
      <c r="A3683" s="384" t="s">
        <v>5378</v>
      </c>
      <c r="B3683" s="342" t="s">
        <v>4979</v>
      </c>
      <c r="C3683" s="342" t="str">
        <f>IF(C3682="", "", C3682)</f>
        <v>Bristol City</v>
      </c>
      <c r="D3683" s="350" t="str">
        <f t="shared" si="1841"/>
        <v>'Bristol City'</v>
      </c>
      <c r="E3683" s="211">
        <f>E3682</f>
        <v>19391118</v>
      </c>
      <c r="F3683" s="262">
        <v>2</v>
      </c>
      <c r="R3683" s="112" t="str">
        <f>IF(D3683="","", CONCATENATE("Update games set ", B3683, "= ",D3683," where game_id=", E3683))</f>
        <v>Update games set Opp_parent= 'Bristol City' where game_id=19391118</v>
      </c>
      <c r="S3683" s="112" t="str">
        <f t="shared" si="1813"/>
        <v/>
      </c>
      <c r="T3683" s="112" t="str">
        <f t="shared" si="1814"/>
        <v/>
      </c>
      <c r="U3683" s="200" t="str">
        <f t="shared" si="1811"/>
        <v/>
      </c>
      <c r="V3683" s="112" t="str">
        <f t="shared" si="1815"/>
        <v/>
      </c>
      <c r="W3683" s="415" t="str">
        <f t="shared" si="1816"/>
        <v/>
      </c>
      <c r="Y3683" s="65" t="str">
        <f t="shared" si="1824"/>
        <v/>
      </c>
      <c r="Z3683" s="65" t="str">
        <f t="shared" si="1825"/>
        <v/>
      </c>
      <c r="AA3683" s="65" t="str">
        <f t="shared" si="1826"/>
        <v/>
      </c>
      <c r="AB3683" s="65" t="str">
        <f t="shared" si="1827"/>
        <v/>
      </c>
      <c r="AC3683" s="65" t="str">
        <f t="shared" si="1828"/>
        <v/>
      </c>
      <c r="AH3683" s="65" t="str">
        <f t="shared" si="1800"/>
        <v>189112122</v>
      </c>
      <c r="AI3683" s="65">
        <v>18911212</v>
      </c>
      <c r="AJ3683" s="65" t="s">
        <v>5369</v>
      </c>
      <c r="AK3683" s="65">
        <v>2</v>
      </c>
      <c r="AL3683" s="65" t="s">
        <v>3572</v>
      </c>
      <c r="AN3683" s="65" t="str">
        <f t="shared" si="1812"/>
        <v/>
      </c>
    </row>
    <row r="3684" spans="1:40" ht="16.8" customHeight="1" x14ac:dyDescent="0.25">
      <c r="A3684" s="384" t="s">
        <v>5378</v>
      </c>
      <c r="B3684" s="342" t="s">
        <v>2653</v>
      </c>
      <c r="C3684" s="342" t="s">
        <v>663</v>
      </c>
      <c r="D3684" s="350" t="str">
        <f t="shared" si="1841"/>
        <v>'Friendly'</v>
      </c>
      <c r="E3684" s="211">
        <f t="shared" ref="E3684:E3697" si="1842">E3683</f>
        <v>19391118</v>
      </c>
      <c r="F3684" s="262">
        <v>3</v>
      </c>
      <c r="R3684" s="112" t="str">
        <f>IF(D3684="","", CONCATENATE("Update games set ", B3684, "= ",D3684," where game_id=", E3684))</f>
        <v>Update games set Game_type= 'Friendly' where game_id=19391118</v>
      </c>
      <c r="S3684" s="112" t="str">
        <f t="shared" si="1813"/>
        <v/>
      </c>
      <c r="T3684" s="112" t="str">
        <f t="shared" si="1814"/>
        <v/>
      </c>
      <c r="U3684" s="200" t="str">
        <f t="shared" si="1811"/>
        <v/>
      </c>
      <c r="V3684" s="112" t="str">
        <f t="shared" si="1815"/>
        <v/>
      </c>
      <c r="W3684" s="415" t="str">
        <f t="shared" si="1816"/>
        <v/>
      </c>
      <c r="Y3684" s="65" t="str">
        <f t="shared" si="1824"/>
        <v/>
      </c>
      <c r="Z3684" s="65" t="str">
        <f t="shared" si="1825"/>
        <v/>
      </c>
      <c r="AA3684" s="65" t="str">
        <f t="shared" si="1826"/>
        <v/>
      </c>
      <c r="AB3684" s="65" t="str">
        <f t="shared" si="1827"/>
        <v/>
      </c>
      <c r="AC3684" s="65" t="str">
        <f t="shared" si="1828"/>
        <v/>
      </c>
      <c r="AH3684" s="65" t="str">
        <f t="shared" si="1800"/>
        <v>189112123</v>
      </c>
      <c r="AI3684" s="65">
        <v>18911212</v>
      </c>
      <c r="AJ3684" s="65" t="s">
        <v>5369</v>
      </c>
      <c r="AK3684" s="65">
        <v>3</v>
      </c>
      <c r="AL3684" s="65" t="s">
        <v>3596</v>
      </c>
      <c r="AN3684" s="65" t="str">
        <f t="shared" si="1812"/>
        <v/>
      </c>
    </row>
    <row r="3685" spans="1:40" ht="16.8" customHeight="1" x14ac:dyDescent="0.25">
      <c r="A3685" s="384" t="s">
        <v>5378</v>
      </c>
      <c r="B3685" s="342" t="s">
        <v>4978</v>
      </c>
      <c r="C3685" s="342" t="s">
        <v>0</v>
      </c>
      <c r="D3685" s="350" t="str">
        <f t="shared" si="1841"/>
        <v>'A'</v>
      </c>
      <c r="E3685" s="211">
        <f t="shared" si="1842"/>
        <v>19391118</v>
      </c>
      <c r="F3685" s="262">
        <v>4</v>
      </c>
      <c r="R3685" s="112" t="str">
        <f>IF(D3685="","", CONCATENATE("Update games set ", B3685, "= ",D3685," where game_id=", E3685))</f>
        <v>Update games set HAN= 'A' where game_id=19391118</v>
      </c>
      <c r="S3685" s="112" t="str">
        <f t="shared" si="1813"/>
        <v/>
      </c>
      <c r="T3685" s="112" t="str">
        <f t="shared" si="1814"/>
        <v/>
      </c>
      <c r="U3685" s="200" t="str">
        <f t="shared" si="1811"/>
        <v/>
      </c>
      <c r="V3685" s="112" t="str">
        <f t="shared" si="1815"/>
        <v/>
      </c>
      <c r="W3685" s="415" t="str">
        <f t="shared" si="1816"/>
        <v/>
      </c>
      <c r="Y3685" s="65" t="str">
        <f t="shared" si="1824"/>
        <v/>
      </c>
      <c r="Z3685" s="65" t="str">
        <f t="shared" si="1825"/>
        <v/>
      </c>
      <c r="AA3685" s="65" t="str">
        <f t="shared" si="1826"/>
        <v/>
      </c>
      <c r="AB3685" s="65" t="str">
        <f t="shared" si="1827"/>
        <v/>
      </c>
      <c r="AC3685" s="65" t="str">
        <f t="shared" si="1828"/>
        <v/>
      </c>
      <c r="AH3685" s="65" t="str">
        <f t="shared" si="1800"/>
        <v>189112124</v>
      </c>
      <c r="AI3685" s="65">
        <v>18911212</v>
      </c>
      <c r="AJ3685" s="65" t="s">
        <v>5369</v>
      </c>
      <c r="AK3685" s="65">
        <v>4</v>
      </c>
      <c r="AL3685" s="65" t="s">
        <v>3252</v>
      </c>
      <c r="AN3685" s="65" t="str">
        <f t="shared" si="1812"/>
        <v/>
      </c>
    </row>
    <row r="3686" spans="1:40" ht="16.8" customHeight="1" x14ac:dyDescent="0.25">
      <c r="A3686" s="384" t="s">
        <v>5378</v>
      </c>
      <c r="B3686" s="342" t="s">
        <v>5</v>
      </c>
      <c r="C3686" s="342">
        <v>3</v>
      </c>
      <c r="D3686" s="349">
        <f t="shared" ref="D3686:D3687" si="1843">IF(C3686="", "", C3686)</f>
        <v>3</v>
      </c>
      <c r="E3686" s="211">
        <f t="shared" si="1842"/>
        <v>19391118</v>
      </c>
      <c r="F3686" s="262">
        <v>5</v>
      </c>
      <c r="R3686" s="112" t="str">
        <f>IF(D3686="","", CONCATENATE("Update games set ", B3686, "= ",D3686," where game_id=", E3686))</f>
        <v>Update games set F= 3 where game_id=19391118</v>
      </c>
      <c r="S3686" s="112" t="str">
        <f t="shared" si="1813"/>
        <v/>
      </c>
      <c r="T3686" s="112" t="str">
        <f t="shared" si="1814"/>
        <v/>
      </c>
      <c r="U3686" s="200" t="str">
        <f t="shared" si="1811"/>
        <v/>
      </c>
      <c r="V3686" s="112" t="str">
        <f t="shared" si="1815"/>
        <v/>
      </c>
      <c r="W3686" s="415" t="str">
        <f t="shared" si="1816"/>
        <v/>
      </c>
      <c r="Y3686" s="65" t="str">
        <f t="shared" si="1824"/>
        <v/>
      </c>
      <c r="Z3686" s="65" t="str">
        <f t="shared" si="1825"/>
        <v/>
      </c>
      <c r="AA3686" s="65" t="str">
        <f t="shared" si="1826"/>
        <v/>
      </c>
      <c r="AB3686" s="65" t="str">
        <f t="shared" si="1827"/>
        <v/>
      </c>
      <c r="AC3686" s="65" t="str">
        <f t="shared" si="1828"/>
        <v/>
      </c>
      <c r="AH3686" s="65" t="str">
        <f t="shared" si="1800"/>
        <v>189112125</v>
      </c>
      <c r="AI3686" s="65">
        <v>18911212</v>
      </c>
      <c r="AJ3686" s="65" t="s">
        <v>5369</v>
      </c>
      <c r="AK3686" s="65">
        <v>5</v>
      </c>
      <c r="AL3686" s="65" t="s">
        <v>3590</v>
      </c>
      <c r="AN3686" s="65" t="str">
        <f t="shared" si="1812"/>
        <v/>
      </c>
    </row>
    <row r="3687" spans="1:40" ht="16.8" customHeight="1" x14ac:dyDescent="0.25">
      <c r="A3687" s="384" t="s">
        <v>5378</v>
      </c>
      <c r="B3687" s="342" t="s">
        <v>0</v>
      </c>
      <c r="C3687" s="342">
        <v>9</v>
      </c>
      <c r="D3687" s="349">
        <f t="shared" si="1843"/>
        <v>9</v>
      </c>
      <c r="E3687" s="211">
        <f t="shared" si="1842"/>
        <v>19391118</v>
      </c>
      <c r="F3687" s="262">
        <v>6</v>
      </c>
      <c r="R3687" s="112" t="str">
        <f>IF(D3687="","", CONCATENATE("Update games set ", B3687, "= ",D3687," where game_id=", E3687))</f>
        <v>Update games set A= 9 where game_id=19391118</v>
      </c>
      <c r="S3687" s="112" t="str">
        <f t="shared" si="1813"/>
        <v/>
      </c>
      <c r="T3687" s="112" t="str">
        <f t="shared" si="1814"/>
        <v/>
      </c>
      <c r="U3687" s="200" t="str">
        <f t="shared" si="1811"/>
        <v/>
      </c>
      <c r="V3687" s="112" t="str">
        <f t="shared" si="1815"/>
        <v/>
      </c>
      <c r="W3687" s="415" t="str">
        <f t="shared" si="1816"/>
        <v/>
      </c>
      <c r="Y3687" s="65" t="str">
        <f t="shared" si="1824"/>
        <v/>
      </c>
      <c r="Z3687" s="65" t="str">
        <f t="shared" si="1825"/>
        <v/>
      </c>
      <c r="AA3687" s="65" t="str">
        <f t="shared" si="1826"/>
        <v/>
      </c>
      <c r="AB3687" s="65" t="str">
        <f t="shared" si="1827"/>
        <v/>
      </c>
      <c r="AC3687" s="65" t="str">
        <f t="shared" si="1828"/>
        <v/>
      </c>
      <c r="AH3687" s="65" t="str">
        <f t="shared" si="1800"/>
        <v>189112126</v>
      </c>
      <c r="AI3687" s="65">
        <v>18911212</v>
      </c>
      <c r="AJ3687" s="65" t="s">
        <v>5369</v>
      </c>
      <c r="AK3687" s="65">
        <v>6</v>
      </c>
      <c r="AL3687" s="65" t="s">
        <v>3468</v>
      </c>
      <c r="AN3687" s="65" t="str">
        <f t="shared" si="1812"/>
        <v/>
      </c>
    </row>
    <row r="3688" spans="1:40" ht="16.8" customHeight="1" x14ac:dyDescent="0.25">
      <c r="A3688" s="384" t="s">
        <v>5378</v>
      </c>
      <c r="B3688" s="342" t="s">
        <v>23</v>
      </c>
      <c r="D3688" s="334" t="str">
        <f t="shared" ref="D3688" si="1844">IF(C3688="",IF(D3686&gt;D3687,"'W'",IF(D3686=D3687,"'D'","'L'")),_xlfn.CONCAT("'",C3688,"'"))</f>
        <v>'L'</v>
      </c>
      <c r="E3688" s="211">
        <f t="shared" si="1842"/>
        <v>19391118</v>
      </c>
      <c r="F3688" s="262">
        <v>7</v>
      </c>
      <c r="R3688" s="112" t="str">
        <f>IF(D3688="","", CONCATENATE("Update games set ", B3688, "= ",D3688," where game_id=", E3688))</f>
        <v>Update games set Result= 'L' where game_id=19391118</v>
      </c>
      <c r="S3688" s="112" t="str">
        <f t="shared" si="1813"/>
        <v/>
      </c>
      <c r="T3688" s="112" t="str">
        <f t="shared" si="1814"/>
        <v/>
      </c>
      <c r="U3688" s="200" t="str">
        <f t="shared" si="1811"/>
        <v/>
      </c>
      <c r="V3688" s="112" t="str">
        <f t="shared" si="1815"/>
        <v/>
      </c>
      <c r="W3688" s="415" t="str">
        <f t="shared" si="1816"/>
        <v/>
      </c>
      <c r="Y3688" s="65" t="str">
        <f t="shared" si="1824"/>
        <v/>
      </c>
      <c r="Z3688" s="65" t="str">
        <f t="shared" si="1825"/>
        <v/>
      </c>
      <c r="AA3688" s="65" t="str">
        <f t="shared" si="1826"/>
        <v/>
      </c>
      <c r="AB3688" s="65" t="str">
        <f t="shared" si="1827"/>
        <v/>
      </c>
      <c r="AC3688" s="65" t="str">
        <f t="shared" si="1828"/>
        <v/>
      </c>
      <c r="AH3688" s="65" t="str">
        <f t="shared" si="1800"/>
        <v>189112127</v>
      </c>
      <c r="AI3688" s="65">
        <v>18911212</v>
      </c>
      <c r="AJ3688" s="65" t="s">
        <v>5369</v>
      </c>
      <c r="AK3688" s="65">
        <v>7</v>
      </c>
      <c r="AL3688" s="65" t="s">
        <v>3435</v>
      </c>
      <c r="AN3688" s="65" t="str">
        <f t="shared" si="1812"/>
        <v/>
      </c>
    </row>
    <row r="3689" spans="1:40" ht="16.8" customHeight="1" x14ac:dyDescent="0.25">
      <c r="A3689" s="384" t="s">
        <v>5378</v>
      </c>
      <c r="B3689" s="342" t="s">
        <v>768</v>
      </c>
      <c r="D3689" s="349" t="str">
        <f t="shared" ref="D3689:D3690" si="1845">IF(C3689="", "", C3689)</f>
        <v/>
      </c>
      <c r="E3689" s="211">
        <f t="shared" si="1842"/>
        <v>19391118</v>
      </c>
      <c r="F3689" s="262">
        <v>8</v>
      </c>
      <c r="R3689" s="112" t="str">
        <f>IF(D3689="","", CONCATENATE("Update games set ", B3689, "= ",D3689," where game_id=", E3689))</f>
        <v/>
      </c>
      <c r="S3689" s="112" t="str">
        <f t="shared" si="1813"/>
        <v/>
      </c>
      <c r="T3689" s="112" t="str">
        <f t="shared" si="1814"/>
        <v/>
      </c>
      <c r="U3689" s="200" t="str">
        <f t="shared" si="1811"/>
        <v/>
      </c>
      <c r="V3689" s="112" t="str">
        <f t="shared" si="1815"/>
        <v/>
      </c>
      <c r="W3689" s="415" t="str">
        <f t="shared" si="1816"/>
        <v/>
      </c>
      <c r="Y3689" s="65" t="str">
        <f t="shared" si="1824"/>
        <v/>
      </c>
      <c r="Z3689" s="65" t="str">
        <f t="shared" si="1825"/>
        <v/>
      </c>
      <c r="AA3689" s="65" t="str">
        <f t="shared" si="1826"/>
        <v/>
      </c>
      <c r="AB3689" s="65" t="str">
        <f t="shared" si="1827"/>
        <v/>
      </c>
      <c r="AC3689" s="65" t="str">
        <f t="shared" si="1828"/>
        <v/>
      </c>
      <c r="AH3689" s="65" t="str">
        <f t="shared" si="1800"/>
        <v>189112128</v>
      </c>
      <c r="AI3689" s="65">
        <v>18911212</v>
      </c>
      <c r="AJ3689" s="65" t="s">
        <v>5369</v>
      </c>
      <c r="AK3689" s="65">
        <v>8</v>
      </c>
      <c r="AL3689" s="65" t="s">
        <v>3653</v>
      </c>
      <c r="AN3689" s="65" t="str">
        <f t="shared" si="1812"/>
        <v/>
      </c>
    </row>
    <row r="3690" spans="1:40" ht="16.8" customHeight="1" x14ac:dyDescent="0.25">
      <c r="A3690" s="384" t="s">
        <v>5378</v>
      </c>
      <c r="B3690" s="342" t="s">
        <v>766</v>
      </c>
      <c r="D3690" s="349" t="str">
        <f t="shared" si="1845"/>
        <v/>
      </c>
      <c r="E3690" s="211">
        <f t="shared" si="1842"/>
        <v>19391118</v>
      </c>
      <c r="F3690" s="262">
        <v>9</v>
      </c>
      <c r="G3690" s="194"/>
      <c r="H3690" s="194"/>
      <c r="N3690" s="417"/>
      <c r="O3690" s="194"/>
      <c r="P3690" s="194"/>
      <c r="R3690" s="112" t="str">
        <f>IF(D3690="","", CONCATENATE("Update games set ", B3690, "= ",D3690," where game_id=", E3690))</f>
        <v/>
      </c>
      <c r="S3690" s="112" t="str">
        <f t="shared" si="1813"/>
        <v/>
      </c>
      <c r="T3690" s="112" t="str">
        <f t="shared" si="1814"/>
        <v/>
      </c>
      <c r="U3690" s="200" t="str">
        <f t="shared" si="1811"/>
        <v/>
      </c>
      <c r="V3690" s="112" t="str">
        <f t="shared" si="1815"/>
        <v/>
      </c>
      <c r="W3690" s="415" t="str">
        <f t="shared" si="1816"/>
        <v/>
      </c>
      <c r="Y3690" s="65" t="str">
        <f t="shared" si="1824"/>
        <v/>
      </c>
      <c r="Z3690" s="65" t="str">
        <f t="shared" si="1825"/>
        <v/>
      </c>
      <c r="AA3690" s="65" t="str">
        <f t="shared" si="1826"/>
        <v/>
      </c>
      <c r="AB3690" s="65" t="str">
        <f t="shared" si="1827"/>
        <v/>
      </c>
      <c r="AC3690" s="65" t="str">
        <f t="shared" si="1828"/>
        <v/>
      </c>
      <c r="AH3690" s="65" t="str">
        <f t="shared" si="1800"/>
        <v>189112129</v>
      </c>
      <c r="AI3690" s="65">
        <v>18911212</v>
      </c>
      <c r="AJ3690" s="65" t="s">
        <v>5369</v>
      </c>
      <c r="AK3690" s="65">
        <v>9</v>
      </c>
      <c r="AL3690" s="65" t="s">
        <v>2943</v>
      </c>
      <c r="AN3690" s="65" t="str">
        <f t="shared" si="1812"/>
        <v/>
      </c>
    </row>
    <row r="3691" spans="1:40" ht="16.8" customHeight="1" x14ac:dyDescent="0.25">
      <c r="A3691" s="384" t="s">
        <v>5378</v>
      </c>
      <c r="B3691" s="342" t="s">
        <v>753</v>
      </c>
      <c r="C3691" s="351"/>
      <c r="D3691" s="350" t="str">
        <f t="shared" ref="D3691" si="1846">IF(C3691="", "", CONCATENATE("'", C3691,"'"))</f>
        <v/>
      </c>
      <c r="E3691" s="211">
        <f t="shared" si="1842"/>
        <v>19391118</v>
      </c>
      <c r="F3691" s="262">
        <v>10</v>
      </c>
      <c r="G3691" s="194"/>
      <c r="N3691" s="417"/>
      <c r="O3691" s="194"/>
      <c r="P3691" s="194"/>
      <c r="R3691" s="112" t="str">
        <f>IF(D3691="","", CONCATENATE("Update games set ", B3691, "= ",D3691," where game_id=", E3691))</f>
        <v/>
      </c>
      <c r="S3691" s="112" t="str">
        <f t="shared" si="1813"/>
        <v/>
      </c>
      <c r="T3691" s="112" t="str">
        <f t="shared" si="1814"/>
        <v/>
      </c>
      <c r="U3691" s="200" t="str">
        <f t="shared" si="1811"/>
        <v/>
      </c>
      <c r="V3691" s="112" t="str">
        <f t="shared" si="1815"/>
        <v/>
      </c>
      <c r="W3691" s="415" t="str">
        <f t="shared" si="1816"/>
        <v/>
      </c>
      <c r="Y3691" s="65" t="str">
        <f t="shared" si="1824"/>
        <v/>
      </c>
      <c r="Z3691" s="65" t="str">
        <f t="shared" si="1825"/>
        <v/>
      </c>
      <c r="AA3691" s="65" t="str">
        <f t="shared" si="1826"/>
        <v/>
      </c>
      <c r="AB3691" s="65" t="str">
        <f t="shared" si="1827"/>
        <v/>
      </c>
      <c r="AC3691" s="65" t="str">
        <f t="shared" si="1828"/>
        <v/>
      </c>
      <c r="AH3691" s="65" t="str">
        <f t="shared" si="1800"/>
        <v>1891121210</v>
      </c>
      <c r="AI3691" s="65">
        <v>18911212</v>
      </c>
      <c r="AJ3691" s="65" t="s">
        <v>5369</v>
      </c>
      <c r="AK3691" s="65">
        <v>10</v>
      </c>
      <c r="AL3691" s="65" t="s">
        <v>3632</v>
      </c>
      <c r="AN3691" s="65" t="str">
        <f t="shared" si="1812"/>
        <v/>
      </c>
    </row>
    <row r="3692" spans="1:40" ht="16.8" customHeight="1" x14ac:dyDescent="0.25">
      <c r="A3692" s="384" t="s">
        <v>5378</v>
      </c>
      <c r="B3692" s="342" t="s">
        <v>746</v>
      </c>
      <c r="C3692" s="351" t="s">
        <v>5062</v>
      </c>
      <c r="D3692" s="334" t="str">
        <f>CONCATENATE("'", LEFT(E3692,4),"-",MID(E3692,5,2),"-", MID(E3692,7,2), " ", C3692,"'")</f>
        <v>'1939-11-18 15:00'</v>
      </c>
      <c r="E3692" s="211">
        <f t="shared" si="1842"/>
        <v>19391118</v>
      </c>
      <c r="F3692" s="262">
        <v>11</v>
      </c>
      <c r="R3692" s="112" t="str">
        <f>IF(D3692="","", CONCATENATE("Update games set ", B3692, "= ",D3692," where game_id=", E3692))</f>
        <v>Update games set Game_date= '1939-11-18 15:00' where game_id=19391118</v>
      </c>
      <c r="S3692" s="112" t="str">
        <f t="shared" si="1813"/>
        <v/>
      </c>
      <c r="T3692" s="112" t="str">
        <f t="shared" si="1814"/>
        <v/>
      </c>
      <c r="U3692" s="200" t="str">
        <f t="shared" si="1811"/>
        <v/>
      </c>
      <c r="V3692" s="112" t="str">
        <f t="shared" si="1815"/>
        <v/>
      </c>
      <c r="W3692" s="415" t="str">
        <f t="shared" si="1816"/>
        <v/>
      </c>
      <c r="Y3692" s="65" t="str">
        <f t="shared" si="1824"/>
        <v/>
      </c>
      <c r="Z3692" s="65" t="str">
        <f t="shared" si="1825"/>
        <v/>
      </c>
      <c r="AA3692" s="65" t="str">
        <f t="shared" si="1826"/>
        <v/>
      </c>
      <c r="AB3692" s="65" t="str">
        <f t="shared" si="1827"/>
        <v/>
      </c>
      <c r="AC3692" s="65" t="str">
        <f t="shared" si="1828"/>
        <v/>
      </c>
      <c r="AH3692" s="65" t="str">
        <f t="shared" si="1800"/>
        <v>1891121211</v>
      </c>
      <c r="AI3692" s="65">
        <v>18911212</v>
      </c>
      <c r="AJ3692" s="65" t="s">
        <v>5369</v>
      </c>
      <c r="AK3692" s="65">
        <v>11</v>
      </c>
      <c r="AL3692" s="65" t="s">
        <v>3314</v>
      </c>
      <c r="AN3692" s="65" t="str">
        <f t="shared" si="1812"/>
        <v/>
      </c>
    </row>
    <row r="3693" spans="1:40" ht="16.8" customHeight="1" x14ac:dyDescent="0.25">
      <c r="A3693" s="384" t="s">
        <v>5378</v>
      </c>
      <c r="B3693" s="342" t="s">
        <v>25</v>
      </c>
      <c r="D3693" s="350" t="str">
        <f t="shared" ref="D3693" si="1847">IF(C3693="", "", CONCATENATE("'", C3693,"'"))</f>
        <v/>
      </c>
      <c r="E3693" s="211">
        <f t="shared" si="1842"/>
        <v>19391118</v>
      </c>
      <c r="F3693" s="262">
        <v>12</v>
      </c>
      <c r="G3693" s="212"/>
      <c r="H3693" s="212"/>
      <c r="N3693" s="416"/>
      <c r="O3693" s="212"/>
      <c r="P3693" s="212"/>
      <c r="R3693" s="112" t="str">
        <f>IF(D3693="","", CONCATENATE("Update games set ", B3693, "= ",D3693," where game_id=", E3693))</f>
        <v/>
      </c>
      <c r="S3693" s="112" t="str">
        <f t="shared" si="1813"/>
        <v/>
      </c>
      <c r="T3693" s="112" t="str">
        <f t="shared" si="1814"/>
        <v/>
      </c>
      <c r="U3693" s="200" t="str">
        <f t="shared" si="1811"/>
        <v/>
      </c>
      <c r="V3693" s="112" t="str">
        <f t="shared" si="1815"/>
        <v/>
      </c>
      <c r="W3693" s="415" t="str">
        <f t="shared" si="1816"/>
        <v/>
      </c>
      <c r="Y3693" s="65" t="str">
        <f t="shared" si="1824"/>
        <v/>
      </c>
      <c r="Z3693" s="65" t="str">
        <f t="shared" si="1825"/>
        <v/>
      </c>
      <c r="AA3693" s="65" t="str">
        <f t="shared" si="1826"/>
        <v/>
      </c>
      <c r="AB3693" s="65" t="str">
        <f t="shared" si="1827"/>
        <v/>
      </c>
      <c r="AC3693" s="65" t="str">
        <f t="shared" si="1828"/>
        <v/>
      </c>
      <c r="AH3693" s="65" t="str">
        <f t="shared" si="1800"/>
        <v>1891121212</v>
      </c>
      <c r="AI3693" s="65">
        <v>18911212</v>
      </c>
      <c r="AJ3693" s="65" t="s">
        <v>5369</v>
      </c>
      <c r="AK3693" s="65">
        <v>12</v>
      </c>
      <c r="AL3693" s="65" t="s">
        <v>653</v>
      </c>
      <c r="AN3693" s="65" t="str">
        <f t="shared" si="1812"/>
        <v/>
      </c>
    </row>
    <row r="3694" spans="1:40" ht="16.8" customHeight="1" x14ac:dyDescent="0.25">
      <c r="A3694" s="384" t="s">
        <v>5378</v>
      </c>
      <c r="B3694" s="342" t="s">
        <v>475</v>
      </c>
      <c r="D3694" s="349" t="str">
        <f t="shared" ref="D3694" si="1848">IF(C3694="", "", C3694)</f>
        <v/>
      </c>
      <c r="E3694" s="211">
        <f t="shared" si="1842"/>
        <v>19391118</v>
      </c>
      <c r="F3694" s="262">
        <v>13</v>
      </c>
      <c r="R3694" s="112" t="str">
        <f>IF(D3694="","", CONCATENATE("Update games set ", B3694, "= ",D3694," where game_id=", E3694))</f>
        <v/>
      </c>
      <c r="S3694" s="112" t="str">
        <f t="shared" si="1813"/>
        <v/>
      </c>
      <c r="T3694" s="112" t="str">
        <f t="shared" si="1814"/>
        <v/>
      </c>
      <c r="U3694" s="200" t="str">
        <f t="shared" si="1811"/>
        <v/>
      </c>
      <c r="V3694" s="112" t="str">
        <f t="shared" si="1815"/>
        <v/>
      </c>
      <c r="W3694" s="415" t="str">
        <f t="shared" si="1816"/>
        <v/>
      </c>
      <c r="Y3694" s="65" t="str">
        <f t="shared" si="1824"/>
        <v/>
      </c>
      <c r="Z3694" s="65" t="str">
        <f t="shared" si="1825"/>
        <v/>
      </c>
      <c r="AA3694" s="65" t="str">
        <f t="shared" si="1826"/>
        <v/>
      </c>
      <c r="AB3694" s="65" t="str">
        <f t="shared" si="1827"/>
        <v/>
      </c>
      <c r="AC3694" s="65" t="str">
        <f t="shared" si="1828"/>
        <v/>
      </c>
      <c r="AH3694" s="65" t="str">
        <f t="shared" si="1800"/>
        <v>1891121213</v>
      </c>
      <c r="AI3694" s="65">
        <v>18911212</v>
      </c>
      <c r="AJ3694" s="65" t="s">
        <v>5369</v>
      </c>
      <c r="AK3694" s="65">
        <v>13</v>
      </c>
      <c r="AL3694" s="65" t="s">
        <v>653</v>
      </c>
      <c r="AN3694" s="65" t="str">
        <f t="shared" si="1812"/>
        <v/>
      </c>
    </row>
    <row r="3695" spans="1:40" ht="16.8" customHeight="1" x14ac:dyDescent="0.25">
      <c r="A3695" s="384" t="s">
        <v>5378</v>
      </c>
      <c r="B3695" s="342" t="s">
        <v>20</v>
      </c>
      <c r="D3695" s="350" t="str">
        <f t="shared" ref="D3695:D3696" si="1849">IF(C3695="", "", CONCATENATE("'", C3695,"'"))</f>
        <v/>
      </c>
      <c r="E3695" s="211">
        <f t="shared" si="1842"/>
        <v>19391118</v>
      </c>
      <c r="F3695" s="262">
        <v>14</v>
      </c>
      <c r="R3695" s="112" t="str">
        <f>IF(D3695="","", CONCATENATE("Update games set ", B3695, "= ",D3695," where game_id=", E3695))</f>
        <v/>
      </c>
      <c r="S3695" s="112" t="str">
        <f t="shared" si="1813"/>
        <v/>
      </c>
      <c r="T3695" s="112" t="str">
        <f t="shared" si="1814"/>
        <v/>
      </c>
      <c r="U3695" s="200" t="str">
        <f t="shared" si="1811"/>
        <v/>
      </c>
      <c r="V3695" s="112" t="str">
        <f t="shared" si="1815"/>
        <v/>
      </c>
      <c r="W3695" s="415" t="str">
        <f t="shared" si="1816"/>
        <v/>
      </c>
      <c r="Y3695" s="65" t="str">
        <f t="shared" si="1824"/>
        <v/>
      </c>
      <c r="Z3695" s="65" t="str">
        <f t="shared" si="1825"/>
        <v/>
      </c>
      <c r="AA3695" s="65" t="str">
        <f t="shared" si="1826"/>
        <v/>
      </c>
      <c r="AB3695" s="65" t="str">
        <f t="shared" si="1827"/>
        <v/>
      </c>
      <c r="AC3695" s="65" t="str">
        <f t="shared" si="1828"/>
        <v/>
      </c>
      <c r="AH3695" s="65" t="str">
        <f t="shared" si="1800"/>
        <v>1891121214</v>
      </c>
      <c r="AI3695" s="65">
        <v>18911212</v>
      </c>
      <c r="AJ3695" s="65" t="s">
        <v>5369</v>
      </c>
      <c r="AK3695" s="65">
        <v>14</v>
      </c>
      <c r="AL3695" s="65" t="s">
        <v>653</v>
      </c>
      <c r="AN3695" s="65" t="str">
        <f t="shared" si="1812"/>
        <v/>
      </c>
    </row>
    <row r="3696" spans="1:40" ht="16.8" customHeight="1" x14ac:dyDescent="0.25">
      <c r="A3696" s="384" t="s">
        <v>5378</v>
      </c>
      <c r="B3696" s="342" t="s">
        <v>4882</v>
      </c>
      <c r="C3696" s="342" t="str">
        <f>IF(C3695="", "", C3695)</f>
        <v/>
      </c>
      <c r="D3696" s="350" t="str">
        <f t="shared" si="1849"/>
        <v/>
      </c>
      <c r="E3696" s="211">
        <f t="shared" si="1842"/>
        <v>19391118</v>
      </c>
      <c r="F3696" s="262">
        <v>15</v>
      </c>
      <c r="R3696" s="112" t="str">
        <f>IF(D3696="","", CONCATENATE("Update games set ", B3696, "= ",D3696," where game_id=", E3696))</f>
        <v/>
      </c>
      <c r="S3696" s="112" t="str">
        <f t="shared" si="1813"/>
        <v/>
      </c>
      <c r="T3696" s="112" t="str">
        <f t="shared" si="1814"/>
        <v/>
      </c>
      <c r="U3696" s="200" t="str">
        <f t="shared" si="1811"/>
        <v/>
      </c>
      <c r="V3696" s="112" t="str">
        <f t="shared" si="1815"/>
        <v/>
      </c>
      <c r="W3696" s="415" t="str">
        <f t="shared" si="1816"/>
        <v/>
      </c>
      <c r="Y3696" s="65" t="str">
        <f t="shared" si="1824"/>
        <v/>
      </c>
      <c r="Z3696" s="65" t="str">
        <f t="shared" si="1825"/>
        <v/>
      </c>
      <c r="AA3696" s="65" t="str">
        <f t="shared" si="1826"/>
        <v/>
      </c>
      <c r="AB3696" s="65" t="str">
        <f t="shared" si="1827"/>
        <v/>
      </c>
      <c r="AC3696" s="65" t="str">
        <f t="shared" si="1828"/>
        <v/>
      </c>
      <c r="AH3696" s="65" t="str">
        <f t="shared" si="1800"/>
        <v>1891121215</v>
      </c>
      <c r="AI3696" s="65">
        <v>18911212</v>
      </c>
      <c r="AJ3696" s="65" t="s">
        <v>5369</v>
      </c>
      <c r="AK3696" s="65">
        <v>15</v>
      </c>
      <c r="AL3696" s="65" t="s">
        <v>653</v>
      </c>
      <c r="AN3696" s="65" t="str">
        <f t="shared" si="1812"/>
        <v/>
      </c>
    </row>
    <row r="3697" spans="1:40" s="126" customFormat="1" ht="16.8" customHeight="1" thickBot="1" x14ac:dyDescent="0.3">
      <c r="A3697" s="384" t="s">
        <v>5378</v>
      </c>
      <c r="B3697" s="116" t="s">
        <v>115</v>
      </c>
      <c r="C3697" s="352"/>
      <c r="D3697" s="370" t="str">
        <f t="shared" ref="D3697" si="1850">IF(MID(E3697,5,2)*1&gt;6,_xlfn.CONCAT("'",LEFT(E3697,4),"-",MID(E3697,3,2)+1,"'"),_xlfn.CONCAT("'",LEFT(E3697,4)-1,"-",MID(E3697,3,2),"'"))</f>
        <v>'1939-40'</v>
      </c>
      <c r="E3697" s="214">
        <f t="shared" si="1842"/>
        <v>19391118</v>
      </c>
      <c r="F3697" s="266">
        <v>16</v>
      </c>
      <c r="G3697" s="343"/>
      <c r="H3697" s="343"/>
      <c r="I3697" s="267"/>
      <c r="J3697" s="214"/>
      <c r="K3697" s="266"/>
      <c r="L3697" s="266"/>
      <c r="M3697" s="266"/>
      <c r="N3697" s="419"/>
      <c r="O3697" s="343"/>
      <c r="P3697" s="343"/>
      <c r="Q3697" s="346"/>
      <c r="R3697" s="112" t="str">
        <f>IF(D3697="","", CONCATENATE("Update games set ", B3697, "= ",D3697," where game_id=", E3697))</f>
        <v>Update games set Season= '1939-40' where game_id=19391118</v>
      </c>
      <c r="S3697" s="112" t="str">
        <f t="shared" si="1813"/>
        <v/>
      </c>
      <c r="T3697" s="112" t="str">
        <f t="shared" si="1814"/>
        <v/>
      </c>
      <c r="U3697" s="200" t="str">
        <f t="shared" si="1811"/>
        <v/>
      </c>
      <c r="V3697" s="112" t="str">
        <f t="shared" si="1815"/>
        <v/>
      </c>
      <c r="W3697" s="415" t="str">
        <f t="shared" si="1816"/>
        <v/>
      </c>
      <c r="X3697" s="240"/>
      <c r="Y3697" s="65" t="str">
        <f t="shared" si="1824"/>
        <v/>
      </c>
      <c r="Z3697" s="65" t="str">
        <f t="shared" si="1825"/>
        <v/>
      </c>
      <c r="AA3697" s="65" t="str">
        <f t="shared" si="1826"/>
        <v/>
      </c>
      <c r="AB3697" s="65" t="str">
        <f t="shared" si="1827"/>
        <v/>
      </c>
      <c r="AC3697" s="65" t="str">
        <f t="shared" si="1828"/>
        <v/>
      </c>
      <c r="AH3697" s="65" t="str">
        <f t="shared" si="1800"/>
        <v>1891121216</v>
      </c>
      <c r="AI3697" s="126">
        <v>18911212</v>
      </c>
      <c r="AJ3697" s="126" t="s">
        <v>5369</v>
      </c>
      <c r="AK3697" s="126">
        <v>16</v>
      </c>
      <c r="AL3697" s="126" t="s">
        <v>653</v>
      </c>
      <c r="AN3697" s="65" t="str">
        <f t="shared" si="1812"/>
        <v/>
      </c>
    </row>
    <row r="3698" spans="1:40" ht="15" thickTop="1" x14ac:dyDescent="0.25">
      <c r="A3698" s="384" t="s">
        <v>5378</v>
      </c>
      <c r="B3698" s="341" t="s">
        <v>22</v>
      </c>
      <c r="C3698" s="341" t="s">
        <v>5445</v>
      </c>
      <c r="D3698" s="341" t="str">
        <f t="shared" ref="D3698:D3701" si="1851">IF(C3698="", "", CONCATENATE("'", C3698,"'"))</f>
        <v>'RAF'</v>
      </c>
      <c r="E3698" s="211">
        <v>19391109</v>
      </c>
      <c r="F3698" s="262">
        <v>1</v>
      </c>
      <c r="G3698" s="211" t="s">
        <v>1609</v>
      </c>
      <c r="H3698" s="212"/>
      <c r="R3698" s="112" t="str">
        <f>IF(D3698="","", CONCATENATE("Update games set ", B3698, "= ",D3698," where game_id=", E3698))</f>
        <v>Update games set Opponent= 'RAF' where game_id=19391109</v>
      </c>
      <c r="S3698" s="112" t="str">
        <f t="shared" si="1813"/>
        <v>Update lineups set player_name = 'Westland', raw_name = 'Westland' where game_id = 19391109 and player_order = 1</v>
      </c>
      <c r="T3698" s="112" t="str">
        <f t="shared" si="1814"/>
        <v/>
      </c>
      <c r="U3698" s="200" t="str">
        <f t="shared" si="1811"/>
        <v/>
      </c>
      <c r="V3698" s="112" t="str">
        <f t="shared" si="1815"/>
        <v/>
      </c>
      <c r="W3698" s="415" t="str">
        <f t="shared" si="1816"/>
        <v/>
      </c>
      <c r="Y3698" s="65" t="str">
        <f t="shared" si="1824"/>
        <v/>
      </c>
      <c r="Z3698" s="65" t="str">
        <f t="shared" si="1825"/>
        <v/>
      </c>
      <c r="AA3698" s="65" t="str">
        <f t="shared" si="1826"/>
        <v/>
      </c>
      <c r="AB3698" s="65" t="str">
        <f t="shared" si="1827"/>
        <v/>
      </c>
      <c r="AC3698" s="65" t="str">
        <f t="shared" si="1828"/>
        <v/>
      </c>
      <c r="AH3698" s="65" t="str">
        <f t="shared" ref="AH3698:AH3713" si="1852">_xlfn.CONCAT(AI3698,AK3698)</f>
        <v>189112121</v>
      </c>
      <c r="AI3698" s="65">
        <v>18911212</v>
      </c>
      <c r="AJ3698" s="65" t="s">
        <v>5369</v>
      </c>
      <c r="AK3698" s="65">
        <v>1</v>
      </c>
      <c r="AL3698" s="65" t="s">
        <v>2039</v>
      </c>
      <c r="AN3698" s="65" t="str">
        <f t="shared" si="1812"/>
        <v>update games set source = 'The Nottingham Forest Football Scrapbook' where game_id = 19391109</v>
      </c>
    </row>
    <row r="3699" spans="1:40" ht="16.8" customHeight="1" x14ac:dyDescent="0.25">
      <c r="A3699" s="384" t="s">
        <v>5378</v>
      </c>
      <c r="B3699" s="342" t="s">
        <v>4979</v>
      </c>
      <c r="C3699" s="342" t="str">
        <f>IF(C3698="", "", C3698)</f>
        <v>RAF</v>
      </c>
      <c r="D3699" s="350" t="str">
        <f t="shared" si="1851"/>
        <v>'RAF'</v>
      </c>
      <c r="E3699" s="211">
        <f>E3698</f>
        <v>19391109</v>
      </c>
      <c r="F3699" s="262">
        <v>2</v>
      </c>
      <c r="G3699" s="211" t="s">
        <v>5446</v>
      </c>
      <c r="R3699" s="112" t="str">
        <f>IF(D3699="","", CONCATENATE("Update games set ", B3699, "= ",D3699," where game_id=", E3699))</f>
        <v>Update games set Opp_parent= 'RAF' where game_id=19391109</v>
      </c>
      <c r="S3699" s="112" t="str">
        <f t="shared" si="1813"/>
        <v>Update lineups set player_name = 'Brook', raw_name = 'Brook' where game_id = 19391109 and player_order = 2</v>
      </c>
      <c r="T3699" s="112" t="str">
        <f t="shared" si="1814"/>
        <v/>
      </c>
      <c r="U3699" s="200" t="str">
        <f t="shared" si="1811"/>
        <v/>
      </c>
      <c r="V3699" s="112" t="str">
        <f t="shared" si="1815"/>
        <v/>
      </c>
      <c r="W3699" s="415" t="str">
        <f t="shared" si="1816"/>
        <v/>
      </c>
      <c r="Y3699" s="65" t="str">
        <f t="shared" si="1824"/>
        <v/>
      </c>
      <c r="Z3699" s="65" t="str">
        <f t="shared" si="1825"/>
        <v/>
      </c>
      <c r="AA3699" s="65" t="str">
        <f t="shared" si="1826"/>
        <v/>
      </c>
      <c r="AB3699" s="65" t="str">
        <f t="shared" si="1827"/>
        <v/>
      </c>
      <c r="AC3699" s="65" t="str">
        <f t="shared" si="1828"/>
        <v/>
      </c>
      <c r="AH3699" s="65" t="str">
        <f t="shared" si="1852"/>
        <v>189112122</v>
      </c>
      <c r="AI3699" s="65">
        <v>18911212</v>
      </c>
      <c r="AJ3699" s="65" t="s">
        <v>5369</v>
      </c>
      <c r="AK3699" s="65">
        <v>2</v>
      </c>
      <c r="AL3699" s="65" t="s">
        <v>3572</v>
      </c>
      <c r="AN3699" s="65" t="str">
        <f t="shared" si="1812"/>
        <v/>
      </c>
    </row>
    <row r="3700" spans="1:40" ht="16.8" customHeight="1" x14ac:dyDescent="0.25">
      <c r="A3700" s="384" t="s">
        <v>5378</v>
      </c>
      <c r="B3700" s="342" t="s">
        <v>2653</v>
      </c>
      <c r="C3700" s="342" t="s">
        <v>663</v>
      </c>
      <c r="D3700" s="350" t="str">
        <f t="shared" si="1851"/>
        <v>'Friendly'</v>
      </c>
      <c r="E3700" s="211">
        <f t="shared" ref="E3700:E3713" si="1853">E3699</f>
        <v>19391109</v>
      </c>
      <c r="F3700" s="262">
        <v>3</v>
      </c>
      <c r="G3700" s="211" t="s">
        <v>5447</v>
      </c>
      <c r="R3700" s="112" t="str">
        <f>IF(D3700="","", CONCATENATE("Update games set ", B3700, "= ",D3700," where game_id=", E3700))</f>
        <v>Update games set Game_type= 'Friendly' where game_id=19391109</v>
      </c>
      <c r="S3700" s="112" t="str">
        <f t="shared" si="1813"/>
        <v>Update lineups set player_name = 'Challinor', raw_name = 'Challinor' where game_id = 19391109 and player_order = 3</v>
      </c>
      <c r="T3700" s="112" t="str">
        <f t="shared" si="1814"/>
        <v/>
      </c>
      <c r="U3700" s="200" t="str">
        <f t="shared" si="1811"/>
        <v/>
      </c>
      <c r="V3700" s="112" t="str">
        <f t="shared" si="1815"/>
        <v/>
      </c>
      <c r="W3700" s="415" t="str">
        <f t="shared" si="1816"/>
        <v/>
      </c>
      <c r="Y3700" s="65" t="str">
        <f t="shared" si="1824"/>
        <v/>
      </c>
      <c r="Z3700" s="65" t="str">
        <f t="shared" si="1825"/>
        <v/>
      </c>
      <c r="AA3700" s="65" t="str">
        <f t="shared" si="1826"/>
        <v/>
      </c>
      <c r="AB3700" s="65" t="str">
        <f t="shared" si="1827"/>
        <v/>
      </c>
      <c r="AC3700" s="65" t="str">
        <f t="shared" si="1828"/>
        <v/>
      </c>
      <c r="AH3700" s="65" t="str">
        <f t="shared" si="1852"/>
        <v>189112123</v>
      </c>
      <c r="AI3700" s="65">
        <v>18911212</v>
      </c>
      <c r="AJ3700" s="65" t="s">
        <v>5369</v>
      </c>
      <c r="AK3700" s="65">
        <v>3</v>
      </c>
      <c r="AL3700" s="65" t="s">
        <v>3596</v>
      </c>
      <c r="AN3700" s="65" t="str">
        <f t="shared" si="1812"/>
        <v/>
      </c>
    </row>
    <row r="3701" spans="1:40" ht="16.8" customHeight="1" x14ac:dyDescent="0.25">
      <c r="A3701" s="384" t="s">
        <v>5378</v>
      </c>
      <c r="B3701" s="342" t="s">
        <v>4978</v>
      </c>
      <c r="C3701" s="342" t="s">
        <v>5065</v>
      </c>
      <c r="D3701" s="350" t="str">
        <f t="shared" si="1851"/>
        <v>'H'</v>
      </c>
      <c r="E3701" s="211">
        <f t="shared" si="1853"/>
        <v>19391109</v>
      </c>
      <c r="F3701" s="262">
        <v>4</v>
      </c>
      <c r="G3701" s="211" t="s">
        <v>4789</v>
      </c>
      <c r="R3701" s="112" t="str">
        <f>IF(D3701="","", CONCATENATE("Update games set ", B3701, "= ",D3701," where game_id=", E3701))</f>
        <v>Update games set HAN= 'H' where game_id=19391109</v>
      </c>
      <c r="S3701" s="112" t="str">
        <f t="shared" si="1813"/>
        <v>Update lineups set player_name = 'Barks', raw_name = 'Barks' where game_id = 19391109 and player_order = 4</v>
      </c>
      <c r="T3701" s="112" t="str">
        <f t="shared" si="1814"/>
        <v/>
      </c>
      <c r="U3701" s="200" t="str">
        <f t="shared" si="1811"/>
        <v/>
      </c>
      <c r="V3701" s="112" t="str">
        <f t="shared" si="1815"/>
        <v/>
      </c>
      <c r="W3701" s="415" t="str">
        <f t="shared" si="1816"/>
        <v/>
      </c>
      <c r="Y3701" s="65" t="str">
        <f t="shared" si="1824"/>
        <v/>
      </c>
      <c r="Z3701" s="65" t="str">
        <f t="shared" si="1825"/>
        <v/>
      </c>
      <c r="AA3701" s="65" t="str">
        <f t="shared" si="1826"/>
        <v/>
      </c>
      <c r="AB3701" s="65" t="str">
        <f t="shared" si="1827"/>
        <v/>
      </c>
      <c r="AC3701" s="65" t="str">
        <f t="shared" si="1828"/>
        <v/>
      </c>
      <c r="AH3701" s="65" t="str">
        <f t="shared" si="1852"/>
        <v>189112124</v>
      </c>
      <c r="AI3701" s="65">
        <v>18911212</v>
      </c>
      <c r="AJ3701" s="65" t="s">
        <v>5369</v>
      </c>
      <c r="AK3701" s="65">
        <v>4</v>
      </c>
      <c r="AL3701" s="65" t="s">
        <v>3252</v>
      </c>
      <c r="AN3701" s="65" t="str">
        <f t="shared" si="1812"/>
        <v/>
      </c>
    </row>
    <row r="3702" spans="1:40" ht="16.8" customHeight="1" x14ac:dyDescent="0.25">
      <c r="A3702" s="384" t="s">
        <v>5378</v>
      </c>
      <c r="B3702" s="342" t="s">
        <v>5</v>
      </c>
      <c r="C3702" s="342">
        <v>1</v>
      </c>
      <c r="D3702" s="349">
        <f t="shared" ref="D3702:D3703" si="1854">IF(C3702="", "", C3702)</f>
        <v>1</v>
      </c>
      <c r="E3702" s="211">
        <f t="shared" si="1853"/>
        <v>19391109</v>
      </c>
      <c r="F3702" s="262">
        <v>5</v>
      </c>
      <c r="G3702" s="211" t="s">
        <v>5448</v>
      </c>
      <c r="R3702" s="112" t="str">
        <f>IF(D3702="","", CONCATENATE("Update games set ", B3702, "= ",D3702," where game_id=", E3702))</f>
        <v>Update games set F= 1 where game_id=19391109</v>
      </c>
      <c r="S3702" s="112" t="str">
        <f t="shared" si="1813"/>
        <v>Update lineups set player_name = 'Weightman', raw_name = 'Weightman' where game_id = 19391109 and player_order = 5</v>
      </c>
      <c r="T3702" s="112" t="str">
        <f t="shared" si="1814"/>
        <v/>
      </c>
      <c r="U3702" s="200" t="str">
        <f t="shared" si="1811"/>
        <v/>
      </c>
      <c r="V3702" s="112" t="str">
        <f t="shared" si="1815"/>
        <v/>
      </c>
      <c r="W3702" s="415" t="str">
        <f t="shared" si="1816"/>
        <v/>
      </c>
      <c r="Y3702" s="65" t="str">
        <f t="shared" si="1824"/>
        <v/>
      </c>
      <c r="Z3702" s="65" t="str">
        <f t="shared" si="1825"/>
        <v/>
      </c>
      <c r="AA3702" s="65" t="str">
        <f t="shared" si="1826"/>
        <v/>
      </c>
      <c r="AB3702" s="65" t="str">
        <f t="shared" si="1827"/>
        <v/>
      </c>
      <c r="AC3702" s="65" t="str">
        <f t="shared" si="1828"/>
        <v/>
      </c>
      <c r="AH3702" s="65" t="str">
        <f t="shared" si="1852"/>
        <v>189112125</v>
      </c>
      <c r="AI3702" s="65">
        <v>18911212</v>
      </c>
      <c r="AJ3702" s="65" t="s">
        <v>5369</v>
      </c>
      <c r="AK3702" s="65">
        <v>5</v>
      </c>
      <c r="AL3702" s="65" t="s">
        <v>3590</v>
      </c>
      <c r="AN3702" s="65" t="str">
        <f t="shared" si="1812"/>
        <v/>
      </c>
    </row>
    <row r="3703" spans="1:40" ht="16.8" customHeight="1" x14ac:dyDescent="0.25">
      <c r="A3703" s="384" t="s">
        <v>5378</v>
      </c>
      <c r="B3703" s="342" t="s">
        <v>0</v>
      </c>
      <c r="C3703" s="342">
        <v>4</v>
      </c>
      <c r="D3703" s="349">
        <f t="shared" si="1854"/>
        <v>4</v>
      </c>
      <c r="E3703" s="211">
        <f t="shared" si="1853"/>
        <v>19391109</v>
      </c>
      <c r="F3703" s="262">
        <v>6</v>
      </c>
      <c r="G3703" s="211" t="s">
        <v>1580</v>
      </c>
      <c r="R3703" s="112" t="str">
        <f>IF(D3703="","", CONCATENATE("Update games set ", B3703, "= ",D3703," where game_id=", E3703))</f>
        <v>Update games set A= 4 where game_id=19391109</v>
      </c>
      <c r="S3703" s="112" t="str">
        <f t="shared" si="1813"/>
        <v>Update lineups set player_name = 'Kirton', raw_name = 'Kirton' where game_id = 19391109 and player_order = 6</v>
      </c>
      <c r="T3703" s="112" t="str">
        <f t="shared" si="1814"/>
        <v/>
      </c>
      <c r="U3703" s="200" t="str">
        <f t="shared" si="1811"/>
        <v/>
      </c>
      <c r="V3703" s="112" t="str">
        <f t="shared" si="1815"/>
        <v/>
      </c>
      <c r="W3703" s="415" t="str">
        <f t="shared" si="1816"/>
        <v/>
      </c>
      <c r="Y3703" s="65" t="str">
        <f t="shared" si="1824"/>
        <v/>
      </c>
      <c r="Z3703" s="65" t="str">
        <f t="shared" si="1825"/>
        <v/>
      </c>
      <c r="AA3703" s="65" t="str">
        <f t="shared" si="1826"/>
        <v/>
      </c>
      <c r="AB3703" s="65" t="str">
        <f t="shared" si="1827"/>
        <v/>
      </c>
      <c r="AC3703" s="65" t="str">
        <f t="shared" si="1828"/>
        <v/>
      </c>
      <c r="AH3703" s="65" t="str">
        <f t="shared" si="1852"/>
        <v>189112126</v>
      </c>
      <c r="AI3703" s="65">
        <v>18911212</v>
      </c>
      <c r="AJ3703" s="65" t="s">
        <v>5369</v>
      </c>
      <c r="AK3703" s="65">
        <v>6</v>
      </c>
      <c r="AL3703" s="65" t="s">
        <v>3468</v>
      </c>
      <c r="AN3703" s="65" t="str">
        <f t="shared" si="1812"/>
        <v/>
      </c>
    </row>
    <row r="3704" spans="1:40" ht="16.8" customHeight="1" x14ac:dyDescent="0.25">
      <c r="A3704" s="384" t="s">
        <v>5378</v>
      </c>
      <c r="B3704" s="342" t="s">
        <v>23</v>
      </c>
      <c r="D3704" s="334" t="str">
        <f t="shared" ref="D3704" si="1855">IF(C3704="",IF(D3702&gt;D3703,"'W'",IF(D3702=D3703,"'D'","'L'")),_xlfn.CONCAT("'",C3704,"'"))</f>
        <v>'L'</v>
      </c>
      <c r="E3704" s="211">
        <f t="shared" si="1853"/>
        <v>19391109</v>
      </c>
      <c r="F3704" s="262">
        <v>7</v>
      </c>
      <c r="G3704" s="211" t="s">
        <v>4792</v>
      </c>
      <c r="R3704" s="112" t="str">
        <f>IF(D3704="","", CONCATENATE("Update games set ", B3704, "= ",D3704," where game_id=", E3704))</f>
        <v>Update games set Result= 'L' where game_id=19391109</v>
      </c>
      <c r="S3704" s="112" t="str">
        <f t="shared" si="1813"/>
        <v>Update lineups set player_name = 'Crisp', raw_name = 'Crisp' where game_id = 19391109 and player_order = 7</v>
      </c>
      <c r="T3704" s="112" t="str">
        <f t="shared" si="1814"/>
        <v/>
      </c>
      <c r="U3704" s="200" t="str">
        <f t="shared" si="1811"/>
        <v/>
      </c>
      <c r="V3704" s="112" t="str">
        <f t="shared" si="1815"/>
        <v/>
      </c>
      <c r="W3704" s="415" t="str">
        <f t="shared" si="1816"/>
        <v/>
      </c>
      <c r="Y3704" s="65" t="str">
        <f t="shared" si="1824"/>
        <v/>
      </c>
      <c r="Z3704" s="65" t="str">
        <f t="shared" si="1825"/>
        <v/>
      </c>
      <c r="AA3704" s="65" t="str">
        <f t="shared" si="1826"/>
        <v/>
      </c>
      <c r="AB3704" s="65" t="str">
        <f t="shared" si="1827"/>
        <v/>
      </c>
      <c r="AC3704" s="65" t="str">
        <f t="shared" si="1828"/>
        <v/>
      </c>
      <c r="AH3704" s="65" t="str">
        <f t="shared" si="1852"/>
        <v>189112127</v>
      </c>
      <c r="AI3704" s="65">
        <v>18911212</v>
      </c>
      <c r="AJ3704" s="65" t="s">
        <v>5369</v>
      </c>
      <c r="AK3704" s="65">
        <v>7</v>
      </c>
      <c r="AL3704" s="65" t="s">
        <v>3435</v>
      </c>
      <c r="AN3704" s="65" t="str">
        <f t="shared" si="1812"/>
        <v/>
      </c>
    </row>
    <row r="3705" spans="1:40" ht="16.8" customHeight="1" x14ac:dyDescent="0.25">
      <c r="A3705" s="384" t="s">
        <v>5378</v>
      </c>
      <c r="B3705" s="342" t="s">
        <v>768</v>
      </c>
      <c r="D3705" s="349" t="str">
        <f t="shared" ref="D3705:D3706" si="1856">IF(C3705="", "", C3705)</f>
        <v/>
      </c>
      <c r="E3705" s="211">
        <f t="shared" si="1853"/>
        <v>19391109</v>
      </c>
      <c r="F3705" s="262">
        <v>8</v>
      </c>
      <c r="G3705" s="211" t="s">
        <v>5449</v>
      </c>
      <c r="R3705" s="112" t="str">
        <f>IF(D3705="","", CONCATENATE("Update games set ", B3705, "= ",D3705," where game_id=", E3705))</f>
        <v/>
      </c>
      <c r="S3705" s="112" t="str">
        <f t="shared" si="1813"/>
        <v>Update lineups set player_name = 'Antonio', raw_name = 'Antonio' where game_id = 19391109 and player_order = 8</v>
      </c>
      <c r="T3705" s="112" t="str">
        <f t="shared" si="1814"/>
        <v/>
      </c>
      <c r="U3705" s="200" t="str">
        <f t="shared" si="1811"/>
        <v/>
      </c>
      <c r="V3705" s="112" t="str">
        <f t="shared" si="1815"/>
        <v/>
      </c>
      <c r="W3705" s="415" t="str">
        <f t="shared" si="1816"/>
        <v/>
      </c>
      <c r="Y3705" s="65" t="str">
        <f t="shared" si="1824"/>
        <v/>
      </c>
      <c r="Z3705" s="65" t="str">
        <f t="shared" si="1825"/>
        <v/>
      </c>
      <c r="AA3705" s="65" t="str">
        <f t="shared" si="1826"/>
        <v/>
      </c>
      <c r="AB3705" s="65" t="str">
        <f t="shared" si="1827"/>
        <v/>
      </c>
      <c r="AC3705" s="65" t="str">
        <f t="shared" si="1828"/>
        <v/>
      </c>
      <c r="AH3705" s="65" t="str">
        <f t="shared" si="1852"/>
        <v>189112128</v>
      </c>
      <c r="AI3705" s="65">
        <v>18911212</v>
      </c>
      <c r="AJ3705" s="65" t="s">
        <v>5369</v>
      </c>
      <c r="AK3705" s="65">
        <v>8</v>
      </c>
      <c r="AL3705" s="65" t="s">
        <v>3653</v>
      </c>
      <c r="AN3705" s="65" t="str">
        <f t="shared" si="1812"/>
        <v/>
      </c>
    </row>
    <row r="3706" spans="1:40" ht="16.8" customHeight="1" x14ac:dyDescent="0.25">
      <c r="A3706" s="384" t="s">
        <v>5378</v>
      </c>
      <c r="B3706" s="342" t="s">
        <v>766</v>
      </c>
      <c r="D3706" s="349" t="str">
        <f t="shared" si="1856"/>
        <v/>
      </c>
      <c r="E3706" s="211">
        <f t="shared" si="1853"/>
        <v>19391109</v>
      </c>
      <c r="F3706" s="262">
        <v>9</v>
      </c>
      <c r="G3706" s="194" t="s">
        <v>5406</v>
      </c>
      <c r="H3706" s="194"/>
      <c r="N3706" s="417"/>
      <c r="O3706" s="194"/>
      <c r="P3706" s="194"/>
      <c r="R3706" s="112" t="str">
        <f>IF(D3706="","", CONCATENATE("Update games set ", B3706, "= ",D3706," where game_id=", E3706))</f>
        <v/>
      </c>
      <c r="S3706" s="112" t="str">
        <f t="shared" si="1813"/>
        <v>Update lineups set player_name = 'Collins', raw_name = 'Collins' where game_id = 19391109 and player_order = 9</v>
      </c>
      <c r="T3706" s="112" t="str">
        <f t="shared" si="1814"/>
        <v/>
      </c>
      <c r="U3706" s="200" t="str">
        <f t="shared" si="1811"/>
        <v/>
      </c>
      <c r="V3706" s="112" t="str">
        <f t="shared" si="1815"/>
        <v/>
      </c>
      <c r="W3706" s="415" t="str">
        <f t="shared" si="1816"/>
        <v/>
      </c>
      <c r="Y3706" s="65" t="str">
        <f t="shared" si="1824"/>
        <v/>
      </c>
      <c r="Z3706" s="65" t="str">
        <f t="shared" si="1825"/>
        <v/>
      </c>
      <c r="AA3706" s="65" t="str">
        <f t="shared" si="1826"/>
        <v/>
      </c>
      <c r="AB3706" s="65" t="str">
        <f t="shared" si="1827"/>
        <v/>
      </c>
      <c r="AC3706" s="65" t="str">
        <f t="shared" si="1828"/>
        <v/>
      </c>
      <c r="AH3706" s="65" t="str">
        <f t="shared" si="1852"/>
        <v>189112129</v>
      </c>
      <c r="AI3706" s="65">
        <v>18911212</v>
      </c>
      <c r="AJ3706" s="65" t="s">
        <v>5369</v>
      </c>
      <c r="AK3706" s="65">
        <v>9</v>
      </c>
      <c r="AL3706" s="65" t="s">
        <v>2943</v>
      </c>
      <c r="AN3706" s="65" t="str">
        <f t="shared" si="1812"/>
        <v/>
      </c>
    </row>
    <row r="3707" spans="1:40" ht="16.8" customHeight="1" x14ac:dyDescent="0.25">
      <c r="A3707" s="384" t="s">
        <v>5378</v>
      </c>
      <c r="B3707" s="342" t="s">
        <v>753</v>
      </c>
      <c r="C3707" s="351" t="s">
        <v>5452</v>
      </c>
      <c r="D3707" s="350" t="str">
        <f t="shared" ref="D3707" si="1857">IF(C3707="", "", CONCATENATE("'", C3707,"'"))</f>
        <v>'G Tobbs'</v>
      </c>
      <c r="E3707" s="211">
        <f t="shared" si="1853"/>
        <v>19391109</v>
      </c>
      <c r="F3707" s="262">
        <v>10</v>
      </c>
      <c r="G3707" s="194" t="s">
        <v>5450</v>
      </c>
      <c r="N3707" s="417"/>
      <c r="O3707" s="194"/>
      <c r="P3707" s="194"/>
      <c r="R3707" s="112" t="str">
        <f>IF(D3707="","", CONCATENATE("Update games set ", B3707, "= ",D3707," where game_id=", E3707))</f>
        <v>Update games set Referee= 'G Tobbs' where game_id=19391109</v>
      </c>
      <c r="S3707" s="112" t="str">
        <f t="shared" si="1813"/>
        <v>Update lineups set player_name = 'Peacock', raw_name = 'Peacock' where game_id = 19391109 and player_order = 10</v>
      </c>
      <c r="T3707" s="112" t="str">
        <f t="shared" si="1814"/>
        <v/>
      </c>
      <c r="U3707" s="200" t="str">
        <f t="shared" si="1811"/>
        <v/>
      </c>
      <c r="V3707" s="112" t="str">
        <f t="shared" si="1815"/>
        <v/>
      </c>
      <c r="W3707" s="415" t="str">
        <f t="shared" si="1816"/>
        <v/>
      </c>
      <c r="Y3707" s="65" t="str">
        <f t="shared" si="1824"/>
        <v/>
      </c>
      <c r="Z3707" s="65" t="str">
        <f t="shared" si="1825"/>
        <v/>
      </c>
      <c r="AA3707" s="65" t="str">
        <f t="shared" si="1826"/>
        <v/>
      </c>
      <c r="AB3707" s="65" t="str">
        <f t="shared" si="1827"/>
        <v/>
      </c>
      <c r="AC3707" s="65" t="str">
        <f t="shared" si="1828"/>
        <v/>
      </c>
      <c r="AH3707" s="65" t="str">
        <f t="shared" si="1852"/>
        <v>1891121210</v>
      </c>
      <c r="AI3707" s="65">
        <v>18911212</v>
      </c>
      <c r="AJ3707" s="65" t="s">
        <v>5369</v>
      </c>
      <c r="AK3707" s="65">
        <v>10</v>
      </c>
      <c r="AL3707" s="65" t="s">
        <v>3632</v>
      </c>
      <c r="AN3707" s="65" t="str">
        <f t="shared" si="1812"/>
        <v/>
      </c>
    </row>
    <row r="3708" spans="1:40" ht="16.8" customHeight="1" x14ac:dyDescent="0.25">
      <c r="A3708" s="384" t="s">
        <v>5378</v>
      </c>
      <c r="B3708" s="342" t="s">
        <v>746</v>
      </c>
      <c r="C3708" s="351" t="s">
        <v>5062</v>
      </c>
      <c r="D3708" s="334" t="str">
        <f>CONCATENATE("'", LEFT(E3708,4),"-",MID(E3708,5,2),"-", MID(E3708,7,2), " ", C3708,"'")</f>
        <v>'1939-11-09 15:00'</v>
      </c>
      <c r="E3708" s="211">
        <f t="shared" si="1853"/>
        <v>19391109</v>
      </c>
      <c r="F3708" s="262">
        <v>11</v>
      </c>
      <c r="G3708" s="211" t="s">
        <v>5451</v>
      </c>
      <c r="R3708" s="112" t="str">
        <f>IF(D3708="","", CONCATENATE("Update games set ", B3708, "= ",D3708," where game_id=", E3708))</f>
        <v>Update games set Game_date= '1939-11-09 15:00' where game_id=19391109</v>
      </c>
      <c r="S3708" s="112" t="str">
        <f t="shared" si="1813"/>
        <v>Update lineups set player_name = 'E Langton', raw_name = 'E Langton' where game_id = 19391109 and player_order = 11</v>
      </c>
      <c r="T3708" s="112" t="str">
        <f t="shared" si="1814"/>
        <v/>
      </c>
      <c r="U3708" s="200" t="str">
        <f t="shared" si="1811"/>
        <v/>
      </c>
      <c r="V3708" s="112" t="str">
        <f t="shared" si="1815"/>
        <v/>
      </c>
      <c r="W3708" s="415" t="str">
        <f t="shared" si="1816"/>
        <v/>
      </c>
      <c r="Y3708" s="65" t="str">
        <f t="shared" si="1824"/>
        <v/>
      </c>
      <c r="Z3708" s="65" t="str">
        <f t="shared" si="1825"/>
        <v/>
      </c>
      <c r="AA3708" s="65" t="str">
        <f t="shared" si="1826"/>
        <v/>
      </c>
      <c r="AB3708" s="65" t="str">
        <f t="shared" si="1827"/>
        <v/>
      </c>
      <c r="AC3708" s="65" t="str">
        <f t="shared" si="1828"/>
        <v/>
      </c>
      <c r="AH3708" s="65" t="str">
        <f t="shared" si="1852"/>
        <v>1891121211</v>
      </c>
      <c r="AI3708" s="65">
        <v>18911212</v>
      </c>
      <c r="AJ3708" s="65" t="s">
        <v>5369</v>
      </c>
      <c r="AK3708" s="65">
        <v>11</v>
      </c>
      <c r="AL3708" s="65" t="s">
        <v>3314</v>
      </c>
      <c r="AN3708" s="65" t="str">
        <f t="shared" si="1812"/>
        <v/>
      </c>
    </row>
    <row r="3709" spans="1:40" ht="16.8" customHeight="1" x14ac:dyDescent="0.25">
      <c r="A3709" s="384" t="s">
        <v>5378</v>
      </c>
      <c r="B3709" s="342" t="s">
        <v>25</v>
      </c>
      <c r="D3709" s="350" t="str">
        <f t="shared" ref="D3709" si="1858">IF(C3709="", "", CONCATENATE("'", C3709,"'"))</f>
        <v/>
      </c>
      <c r="E3709" s="211">
        <f t="shared" si="1853"/>
        <v>19391109</v>
      </c>
      <c r="F3709" s="262">
        <v>12</v>
      </c>
      <c r="G3709" s="212"/>
      <c r="H3709" s="212"/>
      <c r="N3709" s="416"/>
      <c r="O3709" s="212"/>
      <c r="P3709" s="212"/>
      <c r="R3709" s="112" t="str">
        <f>IF(D3709="","", CONCATENATE("Update games set ", B3709, "= ",D3709," where game_id=", E3709))</f>
        <v/>
      </c>
      <c r="S3709" s="112" t="str">
        <f t="shared" si="1813"/>
        <v/>
      </c>
      <c r="T3709" s="112" t="str">
        <f t="shared" si="1814"/>
        <v/>
      </c>
      <c r="U3709" s="200" t="str">
        <f t="shared" si="1811"/>
        <v/>
      </c>
      <c r="V3709" s="112" t="str">
        <f t="shared" si="1815"/>
        <v/>
      </c>
      <c r="W3709" s="415" t="str">
        <f t="shared" si="1816"/>
        <v/>
      </c>
      <c r="Y3709" s="65" t="str">
        <f t="shared" si="1824"/>
        <v/>
      </c>
      <c r="Z3709" s="65" t="str">
        <f t="shared" si="1825"/>
        <v/>
      </c>
      <c r="AA3709" s="65" t="str">
        <f t="shared" si="1826"/>
        <v/>
      </c>
      <c r="AB3709" s="65" t="str">
        <f t="shared" si="1827"/>
        <v/>
      </c>
      <c r="AC3709" s="65" t="str">
        <f t="shared" si="1828"/>
        <v/>
      </c>
      <c r="AH3709" s="65" t="str">
        <f t="shared" si="1852"/>
        <v>1891121212</v>
      </c>
      <c r="AI3709" s="65">
        <v>18911212</v>
      </c>
      <c r="AJ3709" s="65" t="s">
        <v>5369</v>
      </c>
      <c r="AK3709" s="65">
        <v>12</v>
      </c>
      <c r="AL3709" s="65" t="s">
        <v>653</v>
      </c>
      <c r="AN3709" s="65" t="str">
        <f t="shared" si="1812"/>
        <v/>
      </c>
    </row>
    <row r="3710" spans="1:40" ht="16.8" customHeight="1" x14ac:dyDescent="0.25">
      <c r="A3710" s="384" t="s">
        <v>5378</v>
      </c>
      <c r="B3710" s="342" t="s">
        <v>475</v>
      </c>
      <c r="C3710" s="342">
        <v>2000</v>
      </c>
      <c r="D3710" s="349">
        <f t="shared" ref="D3710" si="1859">IF(C3710="", "", C3710)</f>
        <v>2000</v>
      </c>
      <c r="E3710" s="211">
        <f t="shared" si="1853"/>
        <v>19391109</v>
      </c>
      <c r="F3710" s="262">
        <v>13</v>
      </c>
      <c r="R3710" s="112" t="str">
        <f>IF(D3710="","", CONCATENATE("Update games set ", B3710, "= ",D3710," where game_id=", E3710))</f>
        <v>Update games set Att= 2000 where game_id=19391109</v>
      </c>
      <c r="S3710" s="112" t="str">
        <f t="shared" si="1813"/>
        <v/>
      </c>
      <c r="T3710" s="112" t="str">
        <f t="shared" si="1814"/>
        <v/>
      </c>
      <c r="U3710" s="200" t="str">
        <f t="shared" si="1811"/>
        <v/>
      </c>
      <c r="V3710" s="112" t="str">
        <f t="shared" si="1815"/>
        <v/>
      </c>
      <c r="W3710" s="415" t="str">
        <f t="shared" si="1816"/>
        <v/>
      </c>
      <c r="Y3710" s="65" t="str">
        <f t="shared" si="1824"/>
        <v/>
      </c>
      <c r="Z3710" s="65" t="str">
        <f t="shared" si="1825"/>
        <v/>
      </c>
      <c r="AA3710" s="65" t="str">
        <f t="shared" si="1826"/>
        <v/>
      </c>
      <c r="AB3710" s="65" t="str">
        <f t="shared" si="1827"/>
        <v/>
      </c>
      <c r="AC3710" s="65" t="str">
        <f t="shared" si="1828"/>
        <v/>
      </c>
      <c r="AH3710" s="65" t="str">
        <f t="shared" si="1852"/>
        <v>1891121213</v>
      </c>
      <c r="AI3710" s="65">
        <v>18911212</v>
      </c>
      <c r="AJ3710" s="65" t="s">
        <v>5369</v>
      </c>
      <c r="AK3710" s="65">
        <v>13</v>
      </c>
      <c r="AL3710" s="65" t="s">
        <v>653</v>
      </c>
      <c r="AN3710" s="65" t="str">
        <f t="shared" si="1812"/>
        <v/>
      </c>
    </row>
    <row r="3711" spans="1:40" ht="16.8" customHeight="1" x14ac:dyDescent="0.25">
      <c r="A3711" s="384" t="s">
        <v>5378</v>
      </c>
      <c r="B3711" s="342" t="s">
        <v>20</v>
      </c>
      <c r="D3711" s="350" t="str">
        <f t="shared" ref="D3711:D3712" si="1860">IF(C3711="", "", CONCATENATE("'", C3711,"'"))</f>
        <v/>
      </c>
      <c r="E3711" s="211">
        <f t="shared" si="1853"/>
        <v>19391109</v>
      </c>
      <c r="F3711" s="262">
        <v>14</v>
      </c>
      <c r="R3711" s="112" t="str">
        <f>IF(D3711="","", CONCATENATE("Update games set ", B3711, "= ",D3711," where game_id=", E3711))</f>
        <v/>
      </c>
      <c r="S3711" s="112" t="str">
        <f t="shared" si="1813"/>
        <v/>
      </c>
      <c r="T3711" s="112" t="str">
        <f t="shared" si="1814"/>
        <v/>
      </c>
      <c r="U3711" s="200" t="str">
        <f t="shared" si="1811"/>
        <v/>
      </c>
      <c r="V3711" s="112" t="str">
        <f t="shared" si="1815"/>
        <v/>
      </c>
      <c r="W3711" s="415" t="str">
        <f t="shared" si="1816"/>
        <v/>
      </c>
      <c r="Y3711" s="65" t="str">
        <f t="shared" si="1824"/>
        <v/>
      </c>
      <c r="Z3711" s="65" t="str">
        <f t="shared" si="1825"/>
        <v/>
      </c>
      <c r="AA3711" s="65" t="str">
        <f t="shared" si="1826"/>
        <v/>
      </c>
      <c r="AB3711" s="65" t="str">
        <f t="shared" si="1827"/>
        <v/>
      </c>
      <c r="AC3711" s="65" t="str">
        <f t="shared" si="1828"/>
        <v/>
      </c>
      <c r="AH3711" s="65" t="str">
        <f t="shared" si="1852"/>
        <v>1891121214</v>
      </c>
      <c r="AI3711" s="65">
        <v>18911212</v>
      </c>
      <c r="AJ3711" s="65" t="s">
        <v>5369</v>
      </c>
      <c r="AK3711" s="65">
        <v>14</v>
      </c>
      <c r="AL3711" s="65" t="s">
        <v>653</v>
      </c>
      <c r="AN3711" s="65" t="str">
        <f t="shared" si="1812"/>
        <v/>
      </c>
    </row>
    <row r="3712" spans="1:40" ht="16.8" customHeight="1" x14ac:dyDescent="0.25">
      <c r="A3712" s="384" t="s">
        <v>5378</v>
      </c>
      <c r="B3712" s="342" t="s">
        <v>4882</v>
      </c>
      <c r="C3712" s="342" t="str">
        <f>IF(C3711="", "", C3711)</f>
        <v/>
      </c>
      <c r="D3712" s="350" t="str">
        <f t="shared" si="1860"/>
        <v/>
      </c>
      <c r="E3712" s="211">
        <f t="shared" si="1853"/>
        <v>19391109</v>
      </c>
      <c r="F3712" s="262">
        <v>15</v>
      </c>
      <c r="R3712" s="112" t="str">
        <f>IF(D3712="","", CONCATENATE("Update games set ", B3712, "= ",D3712," where game_id=", E3712))</f>
        <v/>
      </c>
      <c r="S3712" s="112" t="str">
        <f t="shared" si="1813"/>
        <v/>
      </c>
      <c r="T3712" s="112" t="str">
        <f t="shared" si="1814"/>
        <v/>
      </c>
      <c r="U3712" s="200" t="str">
        <f t="shared" si="1811"/>
        <v/>
      </c>
      <c r="V3712" s="112" t="str">
        <f t="shared" si="1815"/>
        <v/>
      </c>
      <c r="W3712" s="415" t="str">
        <f t="shared" si="1816"/>
        <v/>
      </c>
      <c r="Y3712" s="65" t="str">
        <f t="shared" si="1824"/>
        <v/>
      </c>
      <c r="Z3712" s="65" t="str">
        <f t="shared" si="1825"/>
        <v/>
      </c>
      <c r="AA3712" s="65" t="str">
        <f t="shared" si="1826"/>
        <v/>
      </c>
      <c r="AB3712" s="65" t="str">
        <f t="shared" si="1827"/>
        <v/>
      </c>
      <c r="AC3712" s="65" t="str">
        <f t="shared" si="1828"/>
        <v/>
      </c>
      <c r="AH3712" s="65" t="str">
        <f t="shared" si="1852"/>
        <v>1891121215</v>
      </c>
      <c r="AI3712" s="65">
        <v>18911212</v>
      </c>
      <c r="AJ3712" s="65" t="s">
        <v>5369</v>
      </c>
      <c r="AK3712" s="65">
        <v>15</v>
      </c>
      <c r="AL3712" s="65" t="s">
        <v>653</v>
      </c>
      <c r="AN3712" s="65" t="str">
        <f t="shared" si="1812"/>
        <v/>
      </c>
    </row>
    <row r="3713" spans="1:40" s="126" customFormat="1" ht="16.8" customHeight="1" thickBot="1" x14ac:dyDescent="0.3">
      <c r="A3713" s="384" t="s">
        <v>5378</v>
      </c>
      <c r="B3713" s="116" t="s">
        <v>115</v>
      </c>
      <c r="C3713" s="352"/>
      <c r="D3713" s="370" t="str">
        <f t="shared" ref="D3713" si="1861">IF(MID(E3713,5,2)*1&gt;6,_xlfn.CONCAT("'",LEFT(E3713,4),"-",MID(E3713,3,2)+1,"'"),_xlfn.CONCAT("'",LEFT(E3713,4)-1,"-",MID(E3713,3,2),"'"))</f>
        <v>'1939-40'</v>
      </c>
      <c r="E3713" s="214">
        <f t="shared" si="1853"/>
        <v>19391109</v>
      </c>
      <c r="F3713" s="266">
        <v>16</v>
      </c>
      <c r="G3713" s="343"/>
      <c r="H3713" s="343"/>
      <c r="I3713" s="267"/>
      <c r="J3713" s="214"/>
      <c r="K3713" s="266"/>
      <c r="L3713" s="266"/>
      <c r="M3713" s="266"/>
      <c r="N3713" s="419"/>
      <c r="O3713" s="343"/>
      <c r="P3713" s="343"/>
      <c r="Q3713" s="346"/>
      <c r="R3713" s="112" t="str">
        <f>IF(D3713="","", CONCATENATE("Update games set ", B3713, "= ",D3713," where game_id=", E3713))</f>
        <v>Update games set Season= '1939-40' where game_id=19391109</v>
      </c>
      <c r="S3713" s="112" t="str">
        <f t="shared" si="1813"/>
        <v/>
      </c>
      <c r="T3713" s="112" t="str">
        <f t="shared" si="1814"/>
        <v/>
      </c>
      <c r="U3713" s="200" t="str">
        <f t="shared" si="1811"/>
        <v/>
      </c>
      <c r="V3713" s="112" t="str">
        <f t="shared" si="1815"/>
        <v/>
      </c>
      <c r="W3713" s="415" t="str">
        <f t="shared" si="1816"/>
        <v/>
      </c>
      <c r="X3713" s="240"/>
      <c r="Y3713" s="65" t="str">
        <f t="shared" si="1824"/>
        <v/>
      </c>
      <c r="Z3713" s="65" t="str">
        <f t="shared" si="1825"/>
        <v/>
      </c>
      <c r="AA3713" s="65" t="str">
        <f t="shared" si="1826"/>
        <v/>
      </c>
      <c r="AB3713" s="65" t="str">
        <f t="shared" si="1827"/>
        <v/>
      </c>
      <c r="AC3713" s="65" t="str">
        <f t="shared" si="1828"/>
        <v/>
      </c>
      <c r="AH3713" s="65" t="str">
        <f t="shared" si="1852"/>
        <v>1891121216</v>
      </c>
      <c r="AI3713" s="126">
        <v>18911212</v>
      </c>
      <c r="AJ3713" s="126" t="s">
        <v>5369</v>
      </c>
      <c r="AK3713" s="126">
        <v>16</v>
      </c>
      <c r="AL3713" s="126" t="s">
        <v>653</v>
      </c>
      <c r="AN3713" s="65" t="str">
        <f t="shared" si="1812"/>
        <v/>
      </c>
    </row>
    <row r="3714" spans="1:40" ht="15" thickTop="1" x14ac:dyDescent="0.25">
      <c r="A3714" s="384">
        <v>5</v>
      </c>
      <c r="B3714" s="341" t="s">
        <v>22</v>
      </c>
      <c r="C3714" s="341" t="s">
        <v>27</v>
      </c>
      <c r="D3714" s="341" t="str">
        <f t="shared" ref="D3714:D3717" si="1862">IF(C3714="", "", CONCATENATE("'", C3714,"'"))</f>
        <v>'Blackburn Rovers'</v>
      </c>
      <c r="E3714" s="211">
        <v>18831222</v>
      </c>
      <c r="F3714" s="262">
        <v>1</v>
      </c>
      <c r="G3714" s="211" t="s">
        <v>3417</v>
      </c>
      <c r="H3714" s="212"/>
      <c r="R3714" s="112" t="str">
        <f>IF(D3714="","", CONCATENATE("Update games set ", B3714, "= ",D3714," where game_id=", E3714))</f>
        <v>Update games set Opponent= 'Blackburn Rovers' where game_id=18831222</v>
      </c>
      <c r="S3714" s="112" t="str">
        <f t="shared" si="1813"/>
        <v>Update lineups set player_name = 'W Luntley', raw_name = 'W Luntley' where game_id = 18831222 and player_order = 1</v>
      </c>
      <c r="T3714" s="112" t="str">
        <f t="shared" si="1814"/>
        <v/>
      </c>
      <c r="U3714" s="200" t="str">
        <f t="shared" ref="U3714:U3777" si="1863">IF(I3714="", "", Y3714&amp;Z3714&amp;AA3714&amp;AB3714&amp;AC3714)</f>
        <v/>
      </c>
      <c r="V3714" s="112" t="str">
        <f t="shared" si="1815"/>
        <v/>
      </c>
      <c r="W3714" s="415" t="str">
        <f t="shared" si="1816"/>
        <v/>
      </c>
      <c r="Y3714" s="65" t="str">
        <f t="shared" si="1824"/>
        <v/>
      </c>
      <c r="Z3714" s="65" t="str">
        <f t="shared" si="1825"/>
        <v/>
      </c>
      <c r="AA3714" s="65" t="str">
        <f t="shared" si="1826"/>
        <v/>
      </c>
      <c r="AB3714" s="65" t="str">
        <f t="shared" si="1827"/>
        <v/>
      </c>
      <c r="AC3714" s="65" t="str">
        <f t="shared" si="1828"/>
        <v/>
      </c>
      <c r="AH3714" s="65" t="str">
        <f t="shared" ref="AH3714:AH3729" si="1864">_xlfn.CONCAT(AI3714,AK3714)</f>
        <v>189112121</v>
      </c>
      <c r="AI3714" s="65">
        <v>18911212</v>
      </c>
      <c r="AJ3714" s="65" t="s">
        <v>5369</v>
      </c>
      <c r="AK3714" s="65">
        <v>1</v>
      </c>
      <c r="AL3714" s="65" t="s">
        <v>2039</v>
      </c>
      <c r="AN3714" s="65" t="str">
        <f t="shared" ref="AN3714:AN3777" si="1865">IF(F3714=1, _xlfn.CONCAT("update games set source = 'The Nottingham Forest Football Scrapbook' where game_id = ", E3714), "")</f>
        <v>update games set source = 'The Nottingham Forest Football Scrapbook' where game_id = 18831222</v>
      </c>
    </row>
    <row r="3715" spans="1:40" ht="16.8" customHeight="1" x14ac:dyDescent="0.25">
      <c r="A3715" s="384">
        <v>5</v>
      </c>
      <c r="B3715" s="342" t="s">
        <v>4979</v>
      </c>
      <c r="C3715" s="342" t="str">
        <f>IF(C3714="", "", C3714)</f>
        <v>Blackburn Rovers</v>
      </c>
      <c r="D3715" s="350" t="str">
        <f t="shared" si="1862"/>
        <v>'Blackburn Rovers'</v>
      </c>
      <c r="E3715" s="211">
        <f>E3714</f>
        <v>18831222</v>
      </c>
      <c r="F3715" s="262">
        <v>2</v>
      </c>
      <c r="G3715" s="211" t="s">
        <v>5033</v>
      </c>
      <c r="R3715" s="112" t="str">
        <f>IF(D3715="","", CONCATENATE("Update games set ", B3715, "= ",D3715," where game_id=", E3715))</f>
        <v>Update games set Opp_parent= 'Blackburn Rovers' where game_id=18831222</v>
      </c>
      <c r="S3715" s="112" t="str">
        <f t="shared" ref="S3715:S3778" si="1866">IF(G3715="","",CONCATENATE("Update lineups set player_name = '",SUBSTITUTE(G3715,"'","''"),"', raw_name = '",SUBSTITUTE(G3715,"'","''"),"' where game_id = ",E3715," and player_order = ",F3715))</f>
        <v>Update lineups set player_name = 'WT Hancock', raw_name = 'WT Hancock' where game_id = 18831222 and player_order = 2</v>
      </c>
      <c r="T3715" s="112" t="str">
        <f t="shared" ref="T3715:T3778" si="1867">IF(J3715="","", CONCATENATE("insert into goals (game_id, goal_order, scorer_name, goal_min) values (",E3715, ", ", I3715,", '",J3715,")"))</f>
        <v/>
      </c>
      <c r="U3715" s="200" t="str">
        <f t="shared" si="1863"/>
        <v/>
      </c>
      <c r="V3715" s="112" t="str">
        <f t="shared" ref="V3715:V3778" si="1868">IF(N3715="","", CONCATENATE("insert into games_sources (game_id, source_order, source_name, source_link) values (",E3715, ", ", N3715,", '",O3715,"', '",P3715,"')"))</f>
        <v/>
      </c>
      <c r="W3715" s="415" t="str">
        <f t="shared" ref="W3715:W3778" si="1869">IF(N3715="","",CONCATENATE("update games_sources set  source_name = '",O3715,"', source_link = '",P3715,"' where game_id = ",E3715," and source_order = ",N3715))</f>
        <v/>
      </c>
      <c r="Y3715" s="65" t="str">
        <f t="shared" si="1824"/>
        <v/>
      </c>
      <c r="Z3715" s="65" t="str">
        <f t="shared" si="1825"/>
        <v/>
      </c>
      <c r="AA3715" s="65" t="str">
        <f t="shared" si="1826"/>
        <v/>
      </c>
      <c r="AB3715" s="65" t="str">
        <f t="shared" si="1827"/>
        <v/>
      </c>
      <c r="AC3715" s="65" t="str">
        <f t="shared" si="1828"/>
        <v/>
      </c>
      <c r="AH3715" s="65" t="str">
        <f t="shared" si="1864"/>
        <v>189112122</v>
      </c>
      <c r="AI3715" s="65">
        <v>18911212</v>
      </c>
      <c r="AJ3715" s="65" t="s">
        <v>5369</v>
      </c>
      <c r="AK3715" s="65">
        <v>2</v>
      </c>
      <c r="AL3715" s="65" t="s">
        <v>3572</v>
      </c>
      <c r="AN3715" s="65" t="str">
        <f t="shared" si="1865"/>
        <v/>
      </c>
    </row>
    <row r="3716" spans="1:40" ht="16.8" customHeight="1" x14ac:dyDescent="0.25">
      <c r="A3716" s="384">
        <v>5</v>
      </c>
      <c r="B3716" s="342" t="s">
        <v>2653</v>
      </c>
      <c r="C3716" s="342" t="s">
        <v>663</v>
      </c>
      <c r="D3716" s="350" t="str">
        <f t="shared" si="1862"/>
        <v>'Friendly'</v>
      </c>
      <c r="E3716" s="211">
        <f t="shared" ref="E3716:E3729" si="1870">E3715</f>
        <v>18831222</v>
      </c>
      <c r="F3716" s="262">
        <v>3</v>
      </c>
      <c r="G3716" s="211" t="s">
        <v>4942</v>
      </c>
      <c r="R3716" s="112" t="str">
        <f>IF(D3716="","", CONCATENATE("Update games set ", B3716, "= ",D3716," where game_id=", E3716))</f>
        <v>Update games set Game_type= 'Friendly' where game_id=18831222</v>
      </c>
      <c r="S3716" s="112" t="str">
        <f t="shared" si="1866"/>
        <v>Update lineups set player_name = 'E Luntley', raw_name = 'E Luntley' where game_id = 18831222 and player_order = 3</v>
      </c>
      <c r="T3716" s="112" t="str">
        <f t="shared" si="1867"/>
        <v/>
      </c>
      <c r="U3716" s="200" t="str">
        <f t="shared" si="1863"/>
        <v/>
      </c>
      <c r="V3716" s="112" t="str">
        <f t="shared" si="1868"/>
        <v/>
      </c>
      <c r="W3716" s="415" t="str">
        <f t="shared" si="1869"/>
        <v/>
      </c>
      <c r="Y3716" s="65" t="str">
        <f t="shared" si="1824"/>
        <v/>
      </c>
      <c r="Z3716" s="65" t="str">
        <f t="shared" si="1825"/>
        <v/>
      </c>
      <c r="AA3716" s="65" t="str">
        <f t="shared" si="1826"/>
        <v/>
      </c>
      <c r="AB3716" s="65" t="str">
        <f t="shared" si="1827"/>
        <v/>
      </c>
      <c r="AC3716" s="65" t="str">
        <f t="shared" si="1828"/>
        <v/>
      </c>
      <c r="AH3716" s="65" t="str">
        <f t="shared" si="1864"/>
        <v>189112123</v>
      </c>
      <c r="AI3716" s="65">
        <v>18911212</v>
      </c>
      <c r="AJ3716" s="65" t="s">
        <v>5369</v>
      </c>
      <c r="AK3716" s="65">
        <v>3</v>
      </c>
      <c r="AL3716" s="65" t="s">
        <v>3596</v>
      </c>
      <c r="AN3716" s="65" t="str">
        <f t="shared" si="1865"/>
        <v/>
      </c>
    </row>
    <row r="3717" spans="1:40" ht="16.8" customHeight="1" x14ac:dyDescent="0.25">
      <c r="A3717" s="384">
        <v>5</v>
      </c>
      <c r="B3717" s="342" t="s">
        <v>4978</v>
      </c>
      <c r="C3717" s="342" t="s">
        <v>5065</v>
      </c>
      <c r="D3717" s="350" t="str">
        <f t="shared" si="1862"/>
        <v>'H'</v>
      </c>
      <c r="E3717" s="211">
        <f t="shared" si="1870"/>
        <v>18831222</v>
      </c>
      <c r="F3717" s="262">
        <v>4</v>
      </c>
      <c r="G3717" s="211" t="s">
        <v>5007</v>
      </c>
      <c r="R3717" s="112" t="str">
        <f>IF(D3717="","", CONCATENATE("Update games set ", B3717, "= ",D3717," where game_id=", E3717))</f>
        <v>Update games set HAN= 'H' where game_id=18831222</v>
      </c>
      <c r="S3717" s="112" t="str">
        <f t="shared" si="1866"/>
        <v>Update lineups set player_name = 'S Norman', raw_name = 'S Norman' where game_id = 18831222 and player_order = 4</v>
      </c>
      <c r="T3717" s="112" t="str">
        <f t="shared" si="1867"/>
        <v/>
      </c>
      <c r="U3717" s="200" t="str">
        <f t="shared" si="1863"/>
        <v/>
      </c>
      <c r="V3717" s="112" t="str">
        <f t="shared" si="1868"/>
        <v/>
      </c>
      <c r="W3717" s="415" t="str">
        <f t="shared" si="1869"/>
        <v/>
      </c>
      <c r="Y3717" s="65" t="str">
        <f t="shared" si="1824"/>
        <v/>
      </c>
      <c r="Z3717" s="65" t="str">
        <f t="shared" si="1825"/>
        <v/>
      </c>
      <c r="AA3717" s="65" t="str">
        <f t="shared" si="1826"/>
        <v/>
      </c>
      <c r="AB3717" s="65" t="str">
        <f t="shared" si="1827"/>
        <v/>
      </c>
      <c r="AC3717" s="65" t="str">
        <f t="shared" si="1828"/>
        <v/>
      </c>
      <c r="AH3717" s="65" t="str">
        <f t="shared" si="1864"/>
        <v>189112124</v>
      </c>
      <c r="AI3717" s="65">
        <v>18911212</v>
      </c>
      <c r="AJ3717" s="65" t="s">
        <v>5369</v>
      </c>
      <c r="AK3717" s="65">
        <v>4</v>
      </c>
      <c r="AL3717" s="65" t="s">
        <v>3252</v>
      </c>
      <c r="AN3717" s="65" t="str">
        <f t="shared" si="1865"/>
        <v/>
      </c>
    </row>
    <row r="3718" spans="1:40" ht="16.8" customHeight="1" x14ac:dyDescent="0.25">
      <c r="A3718" s="384">
        <v>5</v>
      </c>
      <c r="B3718" s="342" t="s">
        <v>5</v>
      </c>
      <c r="C3718" s="342">
        <v>2</v>
      </c>
      <c r="D3718" s="349">
        <f t="shared" ref="D3718:D3719" si="1871">IF(C3718="", "", C3718)</f>
        <v>2</v>
      </c>
      <c r="E3718" s="211">
        <f t="shared" si="1870"/>
        <v>18831222</v>
      </c>
      <c r="F3718" s="262">
        <v>5</v>
      </c>
      <c r="G3718" s="211" t="s">
        <v>4998</v>
      </c>
      <c r="R3718" s="112" t="str">
        <f>IF(D3718="","", CONCATENATE("Update games set ", B3718, "= ",D3718," where game_id=", E3718))</f>
        <v>Update games set F= 2 where game_id=18831222</v>
      </c>
      <c r="S3718" s="112" t="str">
        <f t="shared" si="1866"/>
        <v>Update lineups set player_name = 'H Billyeald', raw_name = 'H Billyeald' where game_id = 18831222 and player_order = 5</v>
      </c>
      <c r="T3718" s="112" t="str">
        <f t="shared" si="1867"/>
        <v/>
      </c>
      <c r="U3718" s="200" t="str">
        <f t="shared" si="1863"/>
        <v/>
      </c>
      <c r="V3718" s="112" t="str">
        <f t="shared" si="1868"/>
        <v/>
      </c>
      <c r="W3718" s="415" t="str">
        <f t="shared" si="1869"/>
        <v/>
      </c>
      <c r="Y3718" s="65" t="str">
        <f t="shared" si="1824"/>
        <v/>
      </c>
      <c r="Z3718" s="65" t="str">
        <f t="shared" si="1825"/>
        <v/>
      </c>
      <c r="AA3718" s="65" t="str">
        <f t="shared" si="1826"/>
        <v/>
      </c>
      <c r="AB3718" s="65" t="str">
        <f t="shared" si="1827"/>
        <v/>
      </c>
      <c r="AC3718" s="65" t="str">
        <f t="shared" si="1828"/>
        <v/>
      </c>
      <c r="AH3718" s="65" t="str">
        <f t="shared" si="1864"/>
        <v>189112125</v>
      </c>
      <c r="AI3718" s="65">
        <v>18911212</v>
      </c>
      <c r="AJ3718" s="65" t="s">
        <v>5369</v>
      </c>
      <c r="AK3718" s="65">
        <v>5</v>
      </c>
      <c r="AL3718" s="65" t="s">
        <v>3590</v>
      </c>
      <c r="AN3718" s="65" t="str">
        <f t="shared" si="1865"/>
        <v/>
      </c>
    </row>
    <row r="3719" spans="1:40" ht="16.8" customHeight="1" x14ac:dyDescent="0.25">
      <c r="A3719" s="384">
        <v>5</v>
      </c>
      <c r="B3719" s="342" t="s">
        <v>0</v>
      </c>
      <c r="C3719" s="342">
        <v>2</v>
      </c>
      <c r="D3719" s="349">
        <f t="shared" si="1871"/>
        <v>2</v>
      </c>
      <c r="E3719" s="211">
        <f t="shared" si="1870"/>
        <v>18831222</v>
      </c>
      <c r="F3719" s="262">
        <v>6</v>
      </c>
      <c r="G3719" s="211" t="s">
        <v>5067</v>
      </c>
      <c r="R3719" s="112" t="str">
        <f>IF(D3719="","", CONCATENATE("Update games set ", B3719, "= ",D3719," where game_id=", E3719))</f>
        <v>Update games set A= 2 where game_id=18831222</v>
      </c>
      <c r="S3719" s="112" t="str">
        <f t="shared" si="1866"/>
        <v>Update lineups set player_name = 'A Ward', raw_name = 'A Ward' where game_id = 18831222 and player_order = 6</v>
      </c>
      <c r="T3719" s="112" t="str">
        <f t="shared" si="1867"/>
        <v/>
      </c>
      <c r="U3719" s="200" t="str">
        <f t="shared" si="1863"/>
        <v/>
      </c>
      <c r="V3719" s="112" t="str">
        <f t="shared" si="1868"/>
        <v/>
      </c>
      <c r="W3719" s="415" t="str">
        <f t="shared" si="1869"/>
        <v/>
      </c>
      <c r="Y3719" s="65" t="str">
        <f t="shared" si="1824"/>
        <v/>
      </c>
      <c r="Z3719" s="65" t="str">
        <f t="shared" si="1825"/>
        <v/>
      </c>
      <c r="AA3719" s="65" t="str">
        <f t="shared" si="1826"/>
        <v/>
      </c>
      <c r="AB3719" s="65" t="str">
        <f t="shared" si="1827"/>
        <v/>
      </c>
      <c r="AC3719" s="65" t="str">
        <f t="shared" si="1828"/>
        <v/>
      </c>
      <c r="AH3719" s="65" t="str">
        <f t="shared" si="1864"/>
        <v>189112126</v>
      </c>
      <c r="AI3719" s="65">
        <v>18911212</v>
      </c>
      <c r="AJ3719" s="65" t="s">
        <v>5369</v>
      </c>
      <c r="AK3719" s="65">
        <v>6</v>
      </c>
      <c r="AL3719" s="65" t="s">
        <v>3468</v>
      </c>
      <c r="AN3719" s="65" t="str">
        <f t="shared" si="1865"/>
        <v/>
      </c>
    </row>
    <row r="3720" spans="1:40" ht="16.8" customHeight="1" x14ac:dyDescent="0.25">
      <c r="A3720" s="384">
        <v>5</v>
      </c>
      <c r="B3720" s="342" t="s">
        <v>23</v>
      </c>
      <c r="D3720" s="334" t="str">
        <f t="shared" ref="D3720" si="1872">IF(C3720="",IF(D3718&gt;D3719,"'W'",IF(D3718=D3719,"'D'","'L'")),_xlfn.CONCAT("'",C3720,"'"))</f>
        <v>'D'</v>
      </c>
      <c r="E3720" s="211">
        <f t="shared" si="1870"/>
        <v>18831222</v>
      </c>
      <c r="F3720" s="262">
        <v>7</v>
      </c>
      <c r="G3720" s="211" t="s">
        <v>5073</v>
      </c>
      <c r="R3720" s="112" t="str">
        <f>IF(D3720="","", CONCATENATE("Update games set ", B3720, "= ",D3720," where game_id=", E3720))</f>
        <v>Update games set Result= 'D' where game_id=18831222</v>
      </c>
      <c r="S3720" s="112" t="str">
        <f t="shared" si="1866"/>
        <v>Update lineups set player_name = 'E Barlow', raw_name = 'E Barlow' where game_id = 18831222 and player_order = 7</v>
      </c>
      <c r="T3720" s="112" t="str">
        <f t="shared" si="1867"/>
        <v/>
      </c>
      <c r="U3720" s="200" t="str">
        <f t="shared" si="1863"/>
        <v/>
      </c>
      <c r="V3720" s="112" t="str">
        <f t="shared" si="1868"/>
        <v/>
      </c>
      <c r="W3720" s="415" t="str">
        <f t="shared" si="1869"/>
        <v/>
      </c>
      <c r="Y3720" s="65" t="str">
        <f t="shared" si="1824"/>
        <v/>
      </c>
      <c r="Z3720" s="65" t="str">
        <f t="shared" si="1825"/>
        <v/>
      </c>
      <c r="AA3720" s="65" t="str">
        <f t="shared" si="1826"/>
        <v/>
      </c>
      <c r="AB3720" s="65" t="str">
        <f t="shared" si="1827"/>
        <v/>
      </c>
      <c r="AC3720" s="65" t="str">
        <f t="shared" si="1828"/>
        <v/>
      </c>
      <c r="AH3720" s="65" t="str">
        <f t="shared" si="1864"/>
        <v>189112127</v>
      </c>
      <c r="AI3720" s="65">
        <v>18911212</v>
      </c>
      <c r="AJ3720" s="65" t="s">
        <v>5369</v>
      </c>
      <c r="AK3720" s="65">
        <v>7</v>
      </c>
      <c r="AL3720" s="65" t="s">
        <v>3435</v>
      </c>
      <c r="AN3720" s="65" t="str">
        <f t="shared" si="1865"/>
        <v/>
      </c>
    </row>
    <row r="3721" spans="1:40" ht="16.8" customHeight="1" x14ac:dyDescent="0.25">
      <c r="A3721" s="384">
        <v>5</v>
      </c>
      <c r="B3721" s="342" t="s">
        <v>768</v>
      </c>
      <c r="D3721" s="349" t="str">
        <f t="shared" ref="D3721:D3722" si="1873">IF(C3721="", "", C3721)</f>
        <v/>
      </c>
      <c r="E3721" s="211">
        <f t="shared" si="1870"/>
        <v>18831222</v>
      </c>
      <c r="F3721" s="262">
        <v>8</v>
      </c>
      <c r="G3721" s="211" t="s">
        <v>5068</v>
      </c>
      <c r="R3721" s="112" t="str">
        <f>IF(D3721="","", CONCATENATE("Update games set ", B3721, "= ",D3721," where game_id=", E3721))</f>
        <v/>
      </c>
      <c r="S3721" s="112" t="str">
        <f t="shared" si="1866"/>
        <v>Update lineups set player_name = 'F Fox', raw_name = 'F Fox' where game_id = 18831222 and player_order = 8</v>
      </c>
      <c r="T3721" s="112" t="str">
        <f t="shared" si="1867"/>
        <v/>
      </c>
      <c r="U3721" s="200" t="str">
        <f t="shared" si="1863"/>
        <v/>
      </c>
      <c r="V3721" s="112" t="str">
        <f t="shared" si="1868"/>
        <v/>
      </c>
      <c r="W3721" s="415" t="str">
        <f t="shared" si="1869"/>
        <v/>
      </c>
      <c r="Y3721" s="65" t="str">
        <f t="shared" si="1824"/>
        <v/>
      </c>
      <c r="Z3721" s="65" t="str">
        <f t="shared" si="1825"/>
        <v/>
      </c>
      <c r="AA3721" s="65" t="str">
        <f t="shared" si="1826"/>
        <v/>
      </c>
      <c r="AB3721" s="65" t="str">
        <f t="shared" si="1827"/>
        <v/>
      </c>
      <c r="AC3721" s="65" t="str">
        <f t="shared" si="1828"/>
        <v/>
      </c>
      <c r="AH3721" s="65" t="str">
        <f t="shared" si="1864"/>
        <v>189112128</v>
      </c>
      <c r="AI3721" s="65">
        <v>18911212</v>
      </c>
      <c r="AJ3721" s="65" t="s">
        <v>5369</v>
      </c>
      <c r="AK3721" s="65">
        <v>8</v>
      </c>
      <c r="AL3721" s="65" t="s">
        <v>3653</v>
      </c>
      <c r="AN3721" s="65" t="str">
        <f t="shared" si="1865"/>
        <v/>
      </c>
    </row>
    <row r="3722" spans="1:40" ht="16.8" customHeight="1" x14ac:dyDescent="0.25">
      <c r="A3722" s="384">
        <v>5</v>
      </c>
      <c r="B3722" s="342" t="s">
        <v>766</v>
      </c>
      <c r="D3722" s="349" t="str">
        <f t="shared" si="1873"/>
        <v/>
      </c>
      <c r="E3722" s="211">
        <f t="shared" si="1870"/>
        <v>18831222</v>
      </c>
      <c r="F3722" s="262">
        <v>9</v>
      </c>
      <c r="G3722" s="194" t="s">
        <v>4806</v>
      </c>
      <c r="H3722" s="194"/>
      <c r="N3722" s="417"/>
      <c r="O3722" s="194"/>
      <c r="P3722" s="194"/>
      <c r="R3722" s="112" t="str">
        <f>IF(D3722="","", CONCATENATE("Update games set ", B3722, "= ",D3722," where game_id=", E3722))</f>
        <v/>
      </c>
      <c r="S3722" s="112" t="str">
        <f t="shared" si="1866"/>
        <v>Update lineups set player_name = 'SW Widdowson', raw_name = 'SW Widdowson' where game_id = 18831222 and player_order = 9</v>
      </c>
      <c r="T3722" s="112" t="str">
        <f t="shared" si="1867"/>
        <v/>
      </c>
      <c r="U3722" s="200" t="str">
        <f t="shared" si="1863"/>
        <v/>
      </c>
      <c r="V3722" s="112" t="str">
        <f t="shared" si="1868"/>
        <v/>
      </c>
      <c r="W3722" s="415" t="str">
        <f t="shared" si="1869"/>
        <v/>
      </c>
      <c r="Y3722" s="65" t="str">
        <f t="shared" si="1824"/>
        <v/>
      </c>
      <c r="Z3722" s="65" t="str">
        <f t="shared" si="1825"/>
        <v/>
      </c>
      <c r="AA3722" s="65" t="str">
        <f t="shared" si="1826"/>
        <v/>
      </c>
      <c r="AB3722" s="65" t="str">
        <f t="shared" si="1827"/>
        <v/>
      </c>
      <c r="AC3722" s="65" t="str">
        <f t="shared" si="1828"/>
        <v/>
      </c>
      <c r="AH3722" s="65" t="str">
        <f t="shared" si="1864"/>
        <v>189112129</v>
      </c>
      <c r="AI3722" s="65">
        <v>18911212</v>
      </c>
      <c r="AJ3722" s="65" t="s">
        <v>5369</v>
      </c>
      <c r="AK3722" s="65">
        <v>9</v>
      </c>
      <c r="AL3722" s="65" t="s">
        <v>2943</v>
      </c>
      <c r="AN3722" s="65" t="str">
        <f t="shared" si="1865"/>
        <v/>
      </c>
    </row>
    <row r="3723" spans="1:40" ht="16.8" customHeight="1" x14ac:dyDescent="0.25">
      <c r="A3723" s="384">
        <v>5</v>
      </c>
      <c r="B3723" s="342" t="s">
        <v>753</v>
      </c>
      <c r="C3723" s="351" t="s">
        <v>5239</v>
      </c>
      <c r="D3723" s="350" t="str">
        <f t="shared" ref="D3723" si="1874">IF(C3723="", "", CONCATENATE("'", C3723,"'"))</f>
        <v>'W Marshall'</v>
      </c>
      <c r="E3723" s="211">
        <f t="shared" si="1870"/>
        <v>18831222</v>
      </c>
      <c r="F3723" s="262">
        <v>10</v>
      </c>
      <c r="G3723" s="194" t="s">
        <v>5087</v>
      </c>
      <c r="N3723" s="417"/>
      <c r="O3723" s="194"/>
      <c r="P3723" s="194"/>
      <c r="R3723" s="112" t="str">
        <f>IF(D3723="","", CONCATENATE("Update games set ", B3723, "= ",D3723," where game_id=", E3723))</f>
        <v>Update games set Referee= 'W Marshall' where game_id=18831222</v>
      </c>
      <c r="S3723" s="112" t="str">
        <f t="shared" si="1866"/>
        <v>Update lineups set player_name = 'T Lindley', raw_name = 'T Lindley' where game_id = 18831222 and player_order = 10</v>
      </c>
      <c r="T3723" s="112" t="str">
        <f t="shared" si="1867"/>
        <v/>
      </c>
      <c r="U3723" s="200" t="str">
        <f t="shared" si="1863"/>
        <v/>
      </c>
      <c r="V3723" s="112" t="str">
        <f t="shared" si="1868"/>
        <v/>
      </c>
      <c r="W3723" s="415" t="str">
        <f t="shared" si="1869"/>
        <v/>
      </c>
      <c r="Y3723" s="65" t="str">
        <f t="shared" si="1824"/>
        <v/>
      </c>
      <c r="Z3723" s="65" t="str">
        <f t="shared" si="1825"/>
        <v/>
      </c>
      <c r="AA3723" s="65" t="str">
        <f t="shared" si="1826"/>
        <v/>
      </c>
      <c r="AB3723" s="65" t="str">
        <f t="shared" si="1827"/>
        <v/>
      </c>
      <c r="AC3723" s="65" t="str">
        <f t="shared" si="1828"/>
        <v/>
      </c>
      <c r="AH3723" s="65" t="str">
        <f t="shared" si="1864"/>
        <v>1891121210</v>
      </c>
      <c r="AI3723" s="65">
        <v>18911212</v>
      </c>
      <c r="AJ3723" s="65" t="s">
        <v>5369</v>
      </c>
      <c r="AK3723" s="65">
        <v>10</v>
      </c>
      <c r="AL3723" s="65" t="s">
        <v>3632</v>
      </c>
      <c r="AN3723" s="65" t="str">
        <f t="shared" si="1865"/>
        <v/>
      </c>
    </row>
    <row r="3724" spans="1:40" ht="16.8" customHeight="1" x14ac:dyDescent="0.25">
      <c r="A3724" s="384">
        <v>5</v>
      </c>
      <c r="B3724" s="342" t="s">
        <v>746</v>
      </c>
      <c r="C3724" s="351" t="s">
        <v>5062</v>
      </c>
      <c r="D3724" s="334" t="str">
        <f>CONCATENATE("'", LEFT(E3724,4),"-",MID(E3724,5,2),"-", MID(E3724,7,2), " ", C3724,"'")</f>
        <v>'1883-12-22 15:00'</v>
      </c>
      <c r="E3724" s="211">
        <f t="shared" si="1870"/>
        <v>18831222</v>
      </c>
      <c r="F3724" s="262">
        <v>11</v>
      </c>
      <c r="G3724" s="211" t="s">
        <v>4980</v>
      </c>
      <c r="R3724" s="112" t="str">
        <f>IF(D3724="","", CONCATENATE("Update games set ", B3724, "= ",D3724," where game_id=", E3724))</f>
        <v>Update games set Game_date= '1883-12-22 15:00' where game_id=18831222</v>
      </c>
      <c r="S3724" s="112" t="str">
        <f t="shared" si="1866"/>
        <v>Update lineups set player_name = 'FW Earp', raw_name = 'FW Earp' where game_id = 18831222 and player_order = 11</v>
      </c>
      <c r="T3724" s="112" t="str">
        <f t="shared" si="1867"/>
        <v/>
      </c>
      <c r="U3724" s="200" t="str">
        <f t="shared" si="1863"/>
        <v/>
      </c>
      <c r="V3724" s="112" t="str">
        <f t="shared" si="1868"/>
        <v/>
      </c>
      <c r="W3724" s="415" t="str">
        <f t="shared" si="1869"/>
        <v/>
      </c>
      <c r="Y3724" s="65" t="str">
        <f t="shared" si="1824"/>
        <v/>
      </c>
      <c r="Z3724" s="65" t="str">
        <f t="shared" si="1825"/>
        <v/>
      </c>
      <c r="AA3724" s="65" t="str">
        <f t="shared" si="1826"/>
        <v/>
      </c>
      <c r="AB3724" s="65" t="str">
        <f t="shared" si="1827"/>
        <v/>
      </c>
      <c r="AC3724" s="65" t="str">
        <f t="shared" si="1828"/>
        <v/>
      </c>
      <c r="AH3724" s="65" t="str">
        <f t="shared" si="1864"/>
        <v>1891121211</v>
      </c>
      <c r="AI3724" s="65">
        <v>18911212</v>
      </c>
      <c r="AJ3724" s="65" t="s">
        <v>5369</v>
      </c>
      <c r="AK3724" s="65">
        <v>11</v>
      </c>
      <c r="AL3724" s="65" t="s">
        <v>3314</v>
      </c>
      <c r="AN3724" s="65" t="str">
        <f t="shared" si="1865"/>
        <v/>
      </c>
    </row>
    <row r="3725" spans="1:40" ht="16.8" customHeight="1" x14ac:dyDescent="0.25">
      <c r="A3725" s="384">
        <v>5</v>
      </c>
      <c r="B3725" s="342" t="s">
        <v>25</v>
      </c>
      <c r="D3725" s="350" t="str">
        <f t="shared" ref="D3725" si="1875">IF(C3725="", "", CONCATENATE("'", C3725,"'"))</f>
        <v/>
      </c>
      <c r="E3725" s="211">
        <f t="shared" si="1870"/>
        <v>18831222</v>
      </c>
      <c r="F3725" s="262">
        <v>12</v>
      </c>
      <c r="G3725" s="212"/>
      <c r="H3725" s="212"/>
      <c r="N3725" s="416"/>
      <c r="O3725" s="212"/>
      <c r="P3725" s="212"/>
      <c r="R3725" s="112" t="str">
        <f>IF(D3725="","", CONCATENATE("Update games set ", B3725, "= ",D3725," where game_id=", E3725))</f>
        <v/>
      </c>
      <c r="S3725" s="112" t="str">
        <f t="shared" si="1866"/>
        <v/>
      </c>
      <c r="T3725" s="112" t="str">
        <f t="shared" si="1867"/>
        <v/>
      </c>
      <c r="U3725" s="200" t="str">
        <f t="shared" si="1863"/>
        <v/>
      </c>
      <c r="V3725" s="112" t="str">
        <f t="shared" si="1868"/>
        <v/>
      </c>
      <c r="W3725" s="415" t="str">
        <f t="shared" si="1869"/>
        <v/>
      </c>
      <c r="Y3725" s="65" t="str">
        <f t="shared" si="1824"/>
        <v/>
      </c>
      <c r="Z3725" s="65" t="str">
        <f t="shared" si="1825"/>
        <v/>
      </c>
      <c r="AA3725" s="65" t="str">
        <f t="shared" si="1826"/>
        <v/>
      </c>
      <c r="AB3725" s="65" t="str">
        <f t="shared" si="1827"/>
        <v/>
      </c>
      <c r="AC3725" s="65" t="str">
        <f t="shared" si="1828"/>
        <v/>
      </c>
      <c r="AH3725" s="65" t="str">
        <f t="shared" si="1864"/>
        <v>1891121212</v>
      </c>
      <c r="AI3725" s="65">
        <v>18911212</v>
      </c>
      <c r="AJ3725" s="65" t="s">
        <v>5369</v>
      </c>
      <c r="AK3725" s="65">
        <v>12</v>
      </c>
      <c r="AL3725" s="65" t="s">
        <v>653</v>
      </c>
      <c r="AN3725" s="65" t="str">
        <f t="shared" si="1865"/>
        <v/>
      </c>
    </row>
    <row r="3726" spans="1:40" ht="16.8" customHeight="1" x14ac:dyDescent="0.25">
      <c r="A3726" s="384">
        <v>5</v>
      </c>
      <c r="B3726" s="342" t="s">
        <v>475</v>
      </c>
      <c r="C3726" s="342">
        <v>3000</v>
      </c>
      <c r="D3726" s="349">
        <f t="shared" ref="D3726" si="1876">IF(C3726="", "", C3726)</f>
        <v>3000</v>
      </c>
      <c r="E3726" s="211">
        <f t="shared" si="1870"/>
        <v>18831222</v>
      </c>
      <c r="F3726" s="262">
        <v>13</v>
      </c>
      <c r="R3726" s="112" t="str">
        <f>IF(D3726="","", CONCATENATE("Update games set ", B3726, "= ",D3726," where game_id=", E3726))</f>
        <v>Update games set Att= 3000 where game_id=18831222</v>
      </c>
      <c r="S3726" s="112" t="str">
        <f t="shared" si="1866"/>
        <v/>
      </c>
      <c r="T3726" s="112" t="str">
        <f t="shared" si="1867"/>
        <v/>
      </c>
      <c r="U3726" s="200" t="str">
        <f t="shared" si="1863"/>
        <v/>
      </c>
      <c r="V3726" s="112" t="str">
        <f t="shared" si="1868"/>
        <v/>
      </c>
      <c r="W3726" s="415" t="str">
        <f t="shared" si="1869"/>
        <v/>
      </c>
      <c r="Y3726" s="65" t="str">
        <f t="shared" ref="Y3726:Y3789" si="1877">IF(I3726="","",CONCATENATE("update goals set scorer_name = '",SUBSTITUTE(J3726, "'", "''"),"'"))</f>
        <v/>
      </c>
      <c r="Z3726" s="65" t="str">
        <f t="shared" ref="Z3726:Z3789" si="1878">IF(K3726="", "", CONCATENATE(", goal_min = ", K3726))</f>
        <v/>
      </c>
      <c r="AA3726" s="65" t="str">
        <f t="shared" ref="AA3726:AA3789" si="1879">IF(L3726="", "", CONCATENATE(", Pen = '", UPPER(L3726), "'"))</f>
        <v/>
      </c>
      <c r="AB3726" s="65" t="str">
        <f t="shared" ref="AB3726:AB3789" si="1880">IF(M3726="", "", CONCATENATE(", OG = '", UPPER(M3726), "'"))</f>
        <v/>
      </c>
      <c r="AC3726" s="65" t="str">
        <f t="shared" ref="AC3726:AC3789" si="1881">IF(I3726="", "", CONCATENATE(" where game_id = ", E3726, " and goal_order = ", I3726))</f>
        <v/>
      </c>
      <c r="AH3726" s="65" t="str">
        <f t="shared" si="1864"/>
        <v>1891121213</v>
      </c>
      <c r="AI3726" s="65">
        <v>18911212</v>
      </c>
      <c r="AJ3726" s="65" t="s">
        <v>5369</v>
      </c>
      <c r="AK3726" s="65">
        <v>13</v>
      </c>
      <c r="AL3726" s="65" t="s">
        <v>653</v>
      </c>
      <c r="AN3726" s="65" t="str">
        <f t="shared" si="1865"/>
        <v/>
      </c>
    </row>
    <row r="3727" spans="1:40" ht="16.8" customHeight="1" x14ac:dyDescent="0.25">
      <c r="A3727" s="384">
        <v>5</v>
      </c>
      <c r="B3727" s="342" t="s">
        <v>20</v>
      </c>
      <c r="C3727" s="342" t="s">
        <v>5234</v>
      </c>
      <c r="D3727" s="350" t="str">
        <f t="shared" ref="D3727:D3728" si="1882">IF(C3727="", "", CONCATENATE("'", C3727,"'"))</f>
        <v>'Parkside'</v>
      </c>
      <c r="E3727" s="211">
        <f t="shared" si="1870"/>
        <v>18831222</v>
      </c>
      <c r="F3727" s="262">
        <v>14</v>
      </c>
      <c r="R3727" s="112" t="str">
        <f>IF(D3727="","", CONCATENATE("Update games set ", B3727, "= ",D3727," where game_id=", E3727))</f>
        <v>Update games set Ground= 'Parkside' where game_id=18831222</v>
      </c>
      <c r="S3727" s="112" t="str">
        <f t="shared" si="1866"/>
        <v/>
      </c>
      <c r="T3727" s="112" t="str">
        <f t="shared" si="1867"/>
        <v/>
      </c>
      <c r="U3727" s="200" t="str">
        <f t="shared" si="1863"/>
        <v/>
      </c>
      <c r="V3727" s="112" t="str">
        <f t="shared" si="1868"/>
        <v/>
      </c>
      <c r="W3727" s="415" t="str">
        <f t="shared" si="1869"/>
        <v/>
      </c>
      <c r="Y3727" s="65" t="str">
        <f t="shared" si="1877"/>
        <v/>
      </c>
      <c r="Z3727" s="65" t="str">
        <f t="shared" si="1878"/>
        <v/>
      </c>
      <c r="AA3727" s="65" t="str">
        <f t="shared" si="1879"/>
        <v/>
      </c>
      <c r="AB3727" s="65" t="str">
        <f t="shared" si="1880"/>
        <v/>
      </c>
      <c r="AC3727" s="65" t="str">
        <f t="shared" si="1881"/>
        <v/>
      </c>
      <c r="AH3727" s="65" t="str">
        <f t="shared" si="1864"/>
        <v>1891121214</v>
      </c>
      <c r="AI3727" s="65">
        <v>18911212</v>
      </c>
      <c r="AJ3727" s="65" t="s">
        <v>5369</v>
      </c>
      <c r="AK3727" s="65">
        <v>14</v>
      </c>
      <c r="AL3727" s="65" t="s">
        <v>653</v>
      </c>
      <c r="AN3727" s="65" t="str">
        <f t="shared" si="1865"/>
        <v/>
      </c>
    </row>
    <row r="3728" spans="1:40" ht="16.8" customHeight="1" x14ac:dyDescent="0.25">
      <c r="A3728" s="384">
        <v>5</v>
      </c>
      <c r="B3728" s="342" t="s">
        <v>4882</v>
      </c>
      <c r="C3728" s="342" t="str">
        <f>IF(C3727="", "", C3727)</f>
        <v>Parkside</v>
      </c>
      <c r="D3728" s="350" t="str">
        <f t="shared" si="1882"/>
        <v>'Parkside'</v>
      </c>
      <c r="E3728" s="211">
        <f t="shared" si="1870"/>
        <v>18831222</v>
      </c>
      <c r="F3728" s="262">
        <v>15</v>
      </c>
      <c r="R3728" s="112" t="str">
        <f>IF(D3728="","", CONCATENATE("Update games set ", B3728, "= ",D3728," where game_id=", E3728))</f>
        <v>Update games set Ground_parent= 'Parkside' where game_id=18831222</v>
      </c>
      <c r="S3728" s="112" t="str">
        <f t="shared" si="1866"/>
        <v/>
      </c>
      <c r="T3728" s="112" t="str">
        <f t="shared" si="1867"/>
        <v/>
      </c>
      <c r="U3728" s="200" t="str">
        <f t="shared" si="1863"/>
        <v/>
      </c>
      <c r="V3728" s="112" t="str">
        <f t="shared" si="1868"/>
        <v/>
      </c>
      <c r="W3728" s="415" t="str">
        <f t="shared" si="1869"/>
        <v/>
      </c>
      <c r="Y3728" s="65" t="str">
        <f t="shared" si="1877"/>
        <v/>
      </c>
      <c r="Z3728" s="65" t="str">
        <f t="shared" si="1878"/>
        <v/>
      </c>
      <c r="AA3728" s="65" t="str">
        <f t="shared" si="1879"/>
        <v/>
      </c>
      <c r="AB3728" s="65" t="str">
        <f t="shared" si="1880"/>
        <v/>
      </c>
      <c r="AC3728" s="65" t="str">
        <f t="shared" si="1881"/>
        <v/>
      </c>
      <c r="AH3728" s="65" t="str">
        <f t="shared" si="1864"/>
        <v>1891121215</v>
      </c>
      <c r="AI3728" s="65">
        <v>18911212</v>
      </c>
      <c r="AJ3728" s="65" t="s">
        <v>5369</v>
      </c>
      <c r="AK3728" s="65">
        <v>15</v>
      </c>
      <c r="AL3728" s="65" t="s">
        <v>653</v>
      </c>
      <c r="AN3728" s="65" t="str">
        <f t="shared" si="1865"/>
        <v/>
      </c>
    </row>
    <row r="3729" spans="1:40" s="126" customFormat="1" ht="16.8" customHeight="1" thickBot="1" x14ac:dyDescent="0.3">
      <c r="A3729" s="384">
        <v>5</v>
      </c>
      <c r="B3729" s="116" t="s">
        <v>115</v>
      </c>
      <c r="C3729" s="352"/>
      <c r="D3729" s="370" t="str">
        <f t="shared" ref="D3729" si="1883">IF(MID(E3729,5,2)*1&gt;6,_xlfn.CONCAT("'",LEFT(E3729,4),"-",MID(E3729,3,2)+1,"'"),_xlfn.CONCAT("'",LEFT(E3729,4)-1,"-",MID(E3729,3,2),"'"))</f>
        <v>'1883-84'</v>
      </c>
      <c r="E3729" s="214">
        <f t="shared" si="1870"/>
        <v>18831222</v>
      </c>
      <c r="F3729" s="266">
        <v>16</v>
      </c>
      <c r="G3729" s="343"/>
      <c r="H3729" s="343"/>
      <c r="I3729" s="267"/>
      <c r="J3729" s="214"/>
      <c r="K3729" s="266"/>
      <c r="L3729" s="266"/>
      <c r="M3729" s="266"/>
      <c r="N3729" s="419"/>
      <c r="O3729" s="343"/>
      <c r="P3729" s="343"/>
      <c r="Q3729" s="346"/>
      <c r="R3729" s="112" t="str">
        <f>IF(D3729="","", CONCATENATE("Update games set ", B3729, "= ",D3729," where game_id=", E3729))</f>
        <v>Update games set Season= '1883-84' where game_id=18831222</v>
      </c>
      <c r="S3729" s="112" t="str">
        <f t="shared" si="1866"/>
        <v/>
      </c>
      <c r="T3729" s="112" t="str">
        <f t="shared" si="1867"/>
        <v/>
      </c>
      <c r="U3729" s="200" t="str">
        <f t="shared" si="1863"/>
        <v/>
      </c>
      <c r="V3729" s="112" t="str">
        <f t="shared" si="1868"/>
        <v/>
      </c>
      <c r="W3729" s="415" t="str">
        <f t="shared" si="1869"/>
        <v/>
      </c>
      <c r="X3729" s="240"/>
      <c r="Y3729" s="65" t="str">
        <f t="shared" si="1877"/>
        <v/>
      </c>
      <c r="Z3729" s="65" t="str">
        <f t="shared" si="1878"/>
        <v/>
      </c>
      <c r="AA3729" s="65" t="str">
        <f t="shared" si="1879"/>
        <v/>
      </c>
      <c r="AB3729" s="65" t="str">
        <f t="shared" si="1880"/>
        <v/>
      </c>
      <c r="AC3729" s="65" t="str">
        <f t="shared" si="1881"/>
        <v/>
      </c>
      <c r="AH3729" s="65" t="str">
        <f t="shared" si="1864"/>
        <v>1891121216</v>
      </c>
      <c r="AI3729" s="126">
        <v>18911212</v>
      </c>
      <c r="AJ3729" s="126" t="s">
        <v>5369</v>
      </c>
      <c r="AK3729" s="126">
        <v>16</v>
      </c>
      <c r="AL3729" s="126" t="s">
        <v>653</v>
      </c>
      <c r="AN3729" s="65" t="str">
        <f t="shared" si="1865"/>
        <v/>
      </c>
    </row>
    <row r="3730" spans="1:40" ht="15" thickTop="1" x14ac:dyDescent="0.25">
      <c r="A3730" s="384">
        <v>5</v>
      </c>
      <c r="B3730" s="341" t="s">
        <v>22</v>
      </c>
      <c r="C3730" s="341" t="s">
        <v>5161</v>
      </c>
      <c r="D3730" s="341" t="str">
        <f t="shared" ref="D3730:D3733" si="1884">IF(C3730="", "", CONCATENATE("'", C3730,"'"))</f>
        <v>'Notts Rangers'</v>
      </c>
      <c r="E3730" s="211">
        <v>18860327</v>
      </c>
      <c r="F3730" s="262">
        <v>1</v>
      </c>
      <c r="G3730" s="211" t="s">
        <v>5083</v>
      </c>
      <c r="H3730" s="212"/>
      <c r="R3730" s="112" t="str">
        <f>IF(D3730="","", CONCATENATE("Update games set ", B3730, "= ",D3730," where game_id=", E3730))</f>
        <v>Update games set Opponent= 'Notts Rangers' where game_id=18860327</v>
      </c>
      <c r="S3730" s="112" t="str">
        <f t="shared" si="1866"/>
        <v>Update lineups set player_name = 'A Smeaton', raw_name = 'A Smeaton' where game_id = 18860327 and player_order = 1</v>
      </c>
      <c r="T3730" s="112" t="str">
        <f t="shared" si="1867"/>
        <v/>
      </c>
      <c r="U3730" s="200" t="str">
        <f t="shared" si="1863"/>
        <v/>
      </c>
      <c r="V3730" s="112" t="str">
        <f t="shared" si="1868"/>
        <v/>
      </c>
      <c r="W3730" s="415" t="str">
        <f t="shared" si="1869"/>
        <v/>
      </c>
      <c r="Y3730" s="65" t="str">
        <f t="shared" si="1877"/>
        <v/>
      </c>
      <c r="Z3730" s="65" t="str">
        <f t="shared" si="1878"/>
        <v/>
      </c>
      <c r="AA3730" s="65" t="str">
        <f t="shared" si="1879"/>
        <v/>
      </c>
      <c r="AB3730" s="65" t="str">
        <f t="shared" si="1880"/>
        <v/>
      </c>
      <c r="AC3730" s="65" t="str">
        <f t="shared" si="1881"/>
        <v/>
      </c>
      <c r="AH3730" s="65" t="str">
        <f t="shared" ref="AH3730:AH3745" si="1885">_xlfn.CONCAT(AI3730,AK3730)</f>
        <v>189112121</v>
      </c>
      <c r="AI3730" s="65">
        <v>18911212</v>
      </c>
      <c r="AJ3730" s="65" t="s">
        <v>5369</v>
      </c>
      <c r="AK3730" s="65">
        <v>1</v>
      </c>
      <c r="AL3730" s="65" t="s">
        <v>2039</v>
      </c>
      <c r="AN3730" s="65" t="str">
        <f t="shared" si="1865"/>
        <v>update games set source = 'The Nottingham Forest Football Scrapbook' where game_id = 18860327</v>
      </c>
    </row>
    <row r="3731" spans="1:40" ht="16.8" customHeight="1" x14ac:dyDescent="0.25">
      <c r="A3731" s="384">
        <v>5</v>
      </c>
      <c r="B3731" s="342" t="s">
        <v>4979</v>
      </c>
      <c r="C3731" s="342" t="str">
        <f>IF(C3730="", "", C3730)</f>
        <v>Notts Rangers</v>
      </c>
      <c r="D3731" s="350" t="str">
        <f t="shared" si="1884"/>
        <v>'Notts Rangers'</v>
      </c>
      <c r="E3731" s="211">
        <f>E3730</f>
        <v>18860327</v>
      </c>
      <c r="F3731" s="262">
        <v>2</v>
      </c>
      <c r="G3731" s="211" t="s">
        <v>4976</v>
      </c>
      <c r="R3731" s="112" t="str">
        <f>IF(D3731="","", CONCATENATE("Update games set ", B3731, "= ",D3731," where game_id=", E3731))</f>
        <v>Update games set Opp_parent= 'Notts Rangers' where game_id=18860327</v>
      </c>
      <c r="S3731" s="112" t="str">
        <f t="shared" si="1866"/>
        <v>Update lineups set player_name = 'CJ Caborn', raw_name = 'CJ Caborn' where game_id = 18860327 and player_order = 2</v>
      </c>
      <c r="T3731" s="112" t="str">
        <f t="shared" si="1867"/>
        <v/>
      </c>
      <c r="U3731" s="200" t="str">
        <f t="shared" si="1863"/>
        <v/>
      </c>
      <c r="V3731" s="112" t="str">
        <f t="shared" si="1868"/>
        <v/>
      </c>
      <c r="W3731" s="415" t="str">
        <f t="shared" si="1869"/>
        <v/>
      </c>
      <c r="Y3731" s="65" t="str">
        <f t="shared" si="1877"/>
        <v/>
      </c>
      <c r="Z3731" s="65" t="str">
        <f t="shared" si="1878"/>
        <v/>
      </c>
      <c r="AA3731" s="65" t="str">
        <f t="shared" si="1879"/>
        <v/>
      </c>
      <c r="AB3731" s="65" t="str">
        <f t="shared" si="1880"/>
        <v/>
      </c>
      <c r="AC3731" s="65" t="str">
        <f t="shared" si="1881"/>
        <v/>
      </c>
      <c r="AH3731" s="65" t="str">
        <f t="shared" si="1885"/>
        <v>189112122</v>
      </c>
      <c r="AI3731" s="65">
        <v>18911212</v>
      </c>
      <c r="AJ3731" s="65" t="s">
        <v>5369</v>
      </c>
      <c r="AK3731" s="65">
        <v>2</v>
      </c>
      <c r="AL3731" s="65" t="s">
        <v>3572</v>
      </c>
      <c r="AN3731" s="65" t="str">
        <f t="shared" si="1865"/>
        <v/>
      </c>
    </row>
    <row r="3732" spans="1:40" ht="16.8" customHeight="1" x14ac:dyDescent="0.25">
      <c r="A3732" s="384">
        <v>5</v>
      </c>
      <c r="B3732" s="342" t="s">
        <v>2653</v>
      </c>
      <c r="C3732" s="342" t="s">
        <v>5341</v>
      </c>
      <c r="D3732" s="350" t="str">
        <f t="shared" si="1884"/>
        <v>'Notts Association Cup'</v>
      </c>
      <c r="E3732" s="211">
        <f t="shared" ref="E3732:E3745" si="1886">E3731</f>
        <v>18860327</v>
      </c>
      <c r="F3732" s="262">
        <v>3</v>
      </c>
      <c r="G3732" s="211" t="s">
        <v>5033</v>
      </c>
      <c r="R3732" s="112" t="str">
        <f>IF(D3732="","", CONCATENATE("Update games set ", B3732, "= ",D3732," where game_id=", E3732))</f>
        <v>Update games set Game_type= 'Notts Association Cup' where game_id=18860327</v>
      </c>
      <c r="S3732" s="112" t="str">
        <f t="shared" si="1866"/>
        <v>Update lineups set player_name = 'WT Hancock', raw_name = 'WT Hancock' where game_id = 18860327 and player_order = 3</v>
      </c>
      <c r="T3732" s="112" t="str">
        <f t="shared" si="1867"/>
        <v/>
      </c>
      <c r="U3732" s="200" t="str">
        <f t="shared" si="1863"/>
        <v/>
      </c>
      <c r="V3732" s="112" t="str">
        <f t="shared" si="1868"/>
        <v/>
      </c>
      <c r="W3732" s="415" t="str">
        <f t="shared" si="1869"/>
        <v/>
      </c>
      <c r="Y3732" s="65" t="str">
        <f t="shared" si="1877"/>
        <v/>
      </c>
      <c r="Z3732" s="65" t="str">
        <f t="shared" si="1878"/>
        <v/>
      </c>
      <c r="AA3732" s="65" t="str">
        <f t="shared" si="1879"/>
        <v/>
      </c>
      <c r="AB3732" s="65" t="str">
        <f t="shared" si="1880"/>
        <v/>
      </c>
      <c r="AC3732" s="65" t="str">
        <f t="shared" si="1881"/>
        <v/>
      </c>
      <c r="AH3732" s="65" t="str">
        <f t="shared" si="1885"/>
        <v>189112123</v>
      </c>
      <c r="AI3732" s="65">
        <v>18911212</v>
      </c>
      <c r="AJ3732" s="65" t="s">
        <v>5369</v>
      </c>
      <c r="AK3732" s="65">
        <v>3</v>
      </c>
      <c r="AL3732" s="65" t="s">
        <v>3596</v>
      </c>
      <c r="AN3732" s="65" t="str">
        <f t="shared" si="1865"/>
        <v/>
      </c>
    </row>
    <row r="3733" spans="1:40" ht="16.8" customHeight="1" x14ac:dyDescent="0.25">
      <c r="A3733" s="384">
        <v>5</v>
      </c>
      <c r="B3733" s="342" t="s">
        <v>4978</v>
      </c>
      <c r="C3733" s="342" t="s">
        <v>0</v>
      </c>
      <c r="D3733" s="350" t="str">
        <f t="shared" si="1884"/>
        <v>'A'</v>
      </c>
      <c r="E3733" s="211">
        <f t="shared" si="1886"/>
        <v>18860327</v>
      </c>
      <c r="F3733" s="262">
        <v>4</v>
      </c>
      <c r="G3733" s="211" t="s">
        <v>5091</v>
      </c>
      <c r="R3733" s="112" t="str">
        <f>IF(D3733="","", CONCATENATE("Update games set ", B3733, "= ",D3733," where game_id=", E3733))</f>
        <v>Update games set HAN= 'A' where game_id=18860327</v>
      </c>
      <c r="S3733" s="112" t="str">
        <f t="shared" si="1866"/>
        <v>Update lineups set player_name = 'AW Ward', raw_name = 'AW Ward' where game_id = 18860327 and player_order = 4</v>
      </c>
      <c r="T3733" s="112" t="str">
        <f t="shared" si="1867"/>
        <v/>
      </c>
      <c r="U3733" s="200" t="str">
        <f t="shared" si="1863"/>
        <v/>
      </c>
      <c r="V3733" s="112" t="str">
        <f t="shared" si="1868"/>
        <v/>
      </c>
      <c r="W3733" s="415" t="str">
        <f t="shared" si="1869"/>
        <v/>
      </c>
      <c r="Y3733" s="65" t="str">
        <f t="shared" si="1877"/>
        <v/>
      </c>
      <c r="Z3733" s="65" t="str">
        <f t="shared" si="1878"/>
        <v/>
      </c>
      <c r="AA3733" s="65" t="str">
        <f t="shared" si="1879"/>
        <v/>
      </c>
      <c r="AB3733" s="65" t="str">
        <f t="shared" si="1880"/>
        <v/>
      </c>
      <c r="AC3733" s="65" t="str">
        <f t="shared" si="1881"/>
        <v/>
      </c>
      <c r="AH3733" s="65" t="str">
        <f t="shared" si="1885"/>
        <v>189112124</v>
      </c>
      <c r="AI3733" s="65">
        <v>18911212</v>
      </c>
      <c r="AJ3733" s="65" t="s">
        <v>5369</v>
      </c>
      <c r="AK3733" s="65">
        <v>4</v>
      </c>
      <c r="AL3733" s="65" t="s">
        <v>3252</v>
      </c>
      <c r="AN3733" s="65" t="str">
        <f t="shared" si="1865"/>
        <v/>
      </c>
    </row>
    <row r="3734" spans="1:40" ht="16.8" customHeight="1" x14ac:dyDescent="0.25">
      <c r="A3734" s="384">
        <v>5</v>
      </c>
      <c r="B3734" s="342" t="s">
        <v>5</v>
      </c>
      <c r="C3734" s="342">
        <v>1</v>
      </c>
      <c r="D3734" s="349">
        <f t="shared" ref="D3734:D3735" si="1887">IF(C3734="", "", C3734)</f>
        <v>1</v>
      </c>
      <c r="E3734" s="211">
        <f t="shared" si="1886"/>
        <v>18860327</v>
      </c>
      <c r="F3734" s="262">
        <v>5</v>
      </c>
      <c r="G3734" s="211" t="s">
        <v>4998</v>
      </c>
      <c r="R3734" s="112" t="str">
        <f>IF(D3734="","", CONCATENATE("Update games set ", B3734, "= ",D3734," where game_id=", E3734))</f>
        <v>Update games set F= 1 where game_id=18860327</v>
      </c>
      <c r="S3734" s="112" t="str">
        <f t="shared" si="1866"/>
        <v>Update lineups set player_name = 'H Billyeald', raw_name = 'H Billyeald' where game_id = 18860327 and player_order = 5</v>
      </c>
      <c r="T3734" s="112" t="str">
        <f t="shared" si="1867"/>
        <v/>
      </c>
      <c r="U3734" s="200" t="str">
        <f t="shared" si="1863"/>
        <v/>
      </c>
      <c r="V3734" s="112" t="str">
        <f t="shared" si="1868"/>
        <v/>
      </c>
      <c r="W3734" s="415" t="str">
        <f t="shared" si="1869"/>
        <v/>
      </c>
      <c r="Y3734" s="65" t="str">
        <f t="shared" si="1877"/>
        <v/>
      </c>
      <c r="Z3734" s="65" t="str">
        <f t="shared" si="1878"/>
        <v/>
      </c>
      <c r="AA3734" s="65" t="str">
        <f t="shared" si="1879"/>
        <v/>
      </c>
      <c r="AB3734" s="65" t="str">
        <f t="shared" si="1880"/>
        <v/>
      </c>
      <c r="AC3734" s="65" t="str">
        <f t="shared" si="1881"/>
        <v/>
      </c>
      <c r="AH3734" s="65" t="str">
        <f t="shared" si="1885"/>
        <v>189112125</v>
      </c>
      <c r="AI3734" s="65">
        <v>18911212</v>
      </c>
      <c r="AJ3734" s="65" t="s">
        <v>5369</v>
      </c>
      <c r="AK3734" s="65">
        <v>5</v>
      </c>
      <c r="AL3734" s="65" t="s">
        <v>3590</v>
      </c>
      <c r="AN3734" s="65" t="str">
        <f t="shared" si="1865"/>
        <v/>
      </c>
    </row>
    <row r="3735" spans="1:40" ht="16.8" customHeight="1" x14ac:dyDescent="0.25">
      <c r="A3735" s="384">
        <v>5</v>
      </c>
      <c r="B3735" s="342" t="s">
        <v>0</v>
      </c>
      <c r="C3735" s="342">
        <v>0</v>
      </c>
      <c r="D3735" s="349">
        <f t="shared" si="1887"/>
        <v>0</v>
      </c>
      <c r="E3735" s="211">
        <f t="shared" si="1886"/>
        <v>18860327</v>
      </c>
      <c r="F3735" s="262">
        <v>6</v>
      </c>
      <c r="G3735" s="211" t="s">
        <v>5007</v>
      </c>
      <c r="R3735" s="112" t="str">
        <f>IF(D3735="","", CONCATENATE("Update games set ", B3735, "= ",D3735," where game_id=", E3735))</f>
        <v>Update games set A= 0 where game_id=18860327</v>
      </c>
      <c r="S3735" s="112" t="str">
        <f t="shared" si="1866"/>
        <v>Update lineups set player_name = 'S Norman', raw_name = 'S Norman' where game_id = 18860327 and player_order = 6</v>
      </c>
      <c r="T3735" s="112" t="str">
        <f t="shared" si="1867"/>
        <v/>
      </c>
      <c r="U3735" s="200" t="str">
        <f t="shared" si="1863"/>
        <v/>
      </c>
      <c r="V3735" s="112" t="str">
        <f t="shared" si="1868"/>
        <v/>
      </c>
      <c r="W3735" s="415" t="str">
        <f t="shared" si="1869"/>
        <v/>
      </c>
      <c r="Y3735" s="65" t="str">
        <f t="shared" si="1877"/>
        <v/>
      </c>
      <c r="Z3735" s="65" t="str">
        <f t="shared" si="1878"/>
        <v/>
      </c>
      <c r="AA3735" s="65" t="str">
        <f t="shared" si="1879"/>
        <v/>
      </c>
      <c r="AB3735" s="65" t="str">
        <f t="shared" si="1880"/>
        <v/>
      </c>
      <c r="AC3735" s="65" t="str">
        <f t="shared" si="1881"/>
        <v/>
      </c>
      <c r="AH3735" s="65" t="str">
        <f t="shared" si="1885"/>
        <v>189112126</v>
      </c>
      <c r="AI3735" s="65">
        <v>18911212</v>
      </c>
      <c r="AJ3735" s="65" t="s">
        <v>5369</v>
      </c>
      <c r="AK3735" s="65">
        <v>6</v>
      </c>
      <c r="AL3735" s="65" t="s">
        <v>3468</v>
      </c>
      <c r="AN3735" s="65" t="str">
        <f t="shared" si="1865"/>
        <v/>
      </c>
    </row>
    <row r="3736" spans="1:40" ht="16.8" customHeight="1" x14ac:dyDescent="0.25">
      <c r="A3736" s="384">
        <v>5</v>
      </c>
      <c r="B3736" s="342" t="s">
        <v>23</v>
      </c>
      <c r="D3736" s="334" t="str">
        <f t="shared" ref="D3736" si="1888">IF(C3736="",IF(D3734&gt;D3735,"'W'",IF(D3734=D3735,"'D'","'L'")),_xlfn.CONCAT("'",C3736,"'"))</f>
        <v>'W'</v>
      </c>
      <c r="E3736" s="211">
        <f t="shared" si="1886"/>
        <v>18860327</v>
      </c>
      <c r="F3736" s="262">
        <v>7</v>
      </c>
      <c r="G3736" s="211" t="s">
        <v>5068</v>
      </c>
      <c r="R3736" s="112" t="str">
        <f>IF(D3736="","", CONCATENATE("Update games set ", B3736, "= ",D3736," where game_id=", E3736))</f>
        <v>Update games set Result= 'W' where game_id=18860327</v>
      </c>
      <c r="S3736" s="112" t="str">
        <f t="shared" si="1866"/>
        <v>Update lineups set player_name = 'F Fox', raw_name = 'F Fox' where game_id = 18860327 and player_order = 7</v>
      </c>
      <c r="T3736" s="112" t="str">
        <f t="shared" si="1867"/>
        <v/>
      </c>
      <c r="U3736" s="200" t="str">
        <f t="shared" si="1863"/>
        <v/>
      </c>
      <c r="V3736" s="112" t="str">
        <f t="shared" si="1868"/>
        <v/>
      </c>
      <c r="W3736" s="415" t="str">
        <f t="shared" si="1869"/>
        <v/>
      </c>
      <c r="Y3736" s="65" t="str">
        <f t="shared" si="1877"/>
        <v/>
      </c>
      <c r="Z3736" s="65" t="str">
        <f t="shared" si="1878"/>
        <v/>
      </c>
      <c r="AA3736" s="65" t="str">
        <f t="shared" si="1879"/>
        <v/>
      </c>
      <c r="AB3736" s="65" t="str">
        <f t="shared" si="1880"/>
        <v/>
      </c>
      <c r="AC3736" s="65" t="str">
        <f t="shared" si="1881"/>
        <v/>
      </c>
      <c r="AH3736" s="65" t="str">
        <f t="shared" si="1885"/>
        <v>189112127</v>
      </c>
      <c r="AI3736" s="65">
        <v>18911212</v>
      </c>
      <c r="AJ3736" s="65" t="s">
        <v>5369</v>
      </c>
      <c r="AK3736" s="65">
        <v>7</v>
      </c>
      <c r="AL3736" s="65" t="s">
        <v>3435</v>
      </c>
      <c r="AN3736" s="65" t="str">
        <f t="shared" si="1865"/>
        <v/>
      </c>
    </row>
    <row r="3737" spans="1:40" ht="16.8" customHeight="1" x14ac:dyDescent="0.25">
      <c r="A3737" s="384">
        <v>5</v>
      </c>
      <c r="B3737" s="342" t="s">
        <v>768</v>
      </c>
      <c r="C3737" s="342">
        <v>1</v>
      </c>
      <c r="D3737" s="349">
        <f t="shared" ref="D3737:D3738" si="1889">IF(C3737="", "", C3737)</f>
        <v>1</v>
      </c>
      <c r="E3737" s="211">
        <f t="shared" si="1886"/>
        <v>18860327</v>
      </c>
      <c r="F3737" s="262">
        <v>8</v>
      </c>
      <c r="G3737" s="211" t="s">
        <v>5086</v>
      </c>
      <c r="R3737" s="112" t="str">
        <f>IF(D3737="","", CONCATENATE("Update games set ", B3737, "= ",D3737," where game_id=", E3737))</f>
        <v>Update games set HT_f= 1 where game_id=18860327</v>
      </c>
      <c r="S3737" s="112" t="str">
        <f t="shared" si="1866"/>
        <v>Update lineups set player_name = 'T Danks', raw_name = 'T Danks' where game_id = 18860327 and player_order = 8</v>
      </c>
      <c r="T3737" s="112" t="str">
        <f t="shared" si="1867"/>
        <v/>
      </c>
      <c r="U3737" s="200" t="str">
        <f t="shared" si="1863"/>
        <v/>
      </c>
      <c r="V3737" s="112" t="str">
        <f t="shared" si="1868"/>
        <v/>
      </c>
      <c r="W3737" s="415" t="str">
        <f t="shared" si="1869"/>
        <v/>
      </c>
      <c r="Y3737" s="65" t="str">
        <f t="shared" si="1877"/>
        <v/>
      </c>
      <c r="Z3737" s="65" t="str">
        <f t="shared" si="1878"/>
        <v/>
      </c>
      <c r="AA3737" s="65" t="str">
        <f t="shared" si="1879"/>
        <v/>
      </c>
      <c r="AB3737" s="65" t="str">
        <f t="shared" si="1880"/>
        <v/>
      </c>
      <c r="AC3737" s="65" t="str">
        <f t="shared" si="1881"/>
        <v/>
      </c>
      <c r="AH3737" s="65" t="str">
        <f t="shared" si="1885"/>
        <v>189112128</v>
      </c>
      <c r="AI3737" s="65">
        <v>18911212</v>
      </c>
      <c r="AJ3737" s="65" t="s">
        <v>5369</v>
      </c>
      <c r="AK3737" s="65">
        <v>8</v>
      </c>
      <c r="AL3737" s="65" t="s">
        <v>3653</v>
      </c>
      <c r="AN3737" s="65" t="str">
        <f t="shared" si="1865"/>
        <v/>
      </c>
    </row>
    <row r="3738" spans="1:40" ht="16.8" customHeight="1" x14ac:dyDescent="0.25">
      <c r="A3738" s="384">
        <v>5</v>
      </c>
      <c r="B3738" s="342" t="s">
        <v>766</v>
      </c>
      <c r="C3738" s="342">
        <v>0</v>
      </c>
      <c r="D3738" s="349">
        <f t="shared" si="1889"/>
        <v>0</v>
      </c>
      <c r="E3738" s="211">
        <f t="shared" si="1886"/>
        <v>18860327</v>
      </c>
      <c r="F3738" s="262">
        <v>9</v>
      </c>
      <c r="G3738" s="194" t="s">
        <v>5019</v>
      </c>
      <c r="H3738" s="194"/>
      <c r="N3738" s="417"/>
      <c r="O3738" s="194"/>
      <c r="P3738" s="194"/>
      <c r="R3738" s="112" t="str">
        <f>IF(D3738="","", CONCATENATE("Update games set ", B3738, "= ",D3738," where game_id=", E3738))</f>
        <v>Update games set HT_a= 0 where game_id=18860327</v>
      </c>
      <c r="S3738" s="112" t="str">
        <f t="shared" si="1866"/>
        <v>Update lineups set player_name = 'G Unwin', raw_name = 'G Unwin' where game_id = 18860327 and player_order = 9</v>
      </c>
      <c r="T3738" s="112" t="str">
        <f t="shared" si="1867"/>
        <v/>
      </c>
      <c r="U3738" s="200" t="str">
        <f t="shared" si="1863"/>
        <v/>
      </c>
      <c r="V3738" s="112" t="str">
        <f t="shared" si="1868"/>
        <v/>
      </c>
      <c r="W3738" s="415" t="str">
        <f t="shared" si="1869"/>
        <v/>
      </c>
      <c r="Y3738" s="65" t="str">
        <f t="shared" si="1877"/>
        <v/>
      </c>
      <c r="Z3738" s="65" t="str">
        <f t="shared" si="1878"/>
        <v/>
      </c>
      <c r="AA3738" s="65" t="str">
        <f t="shared" si="1879"/>
        <v/>
      </c>
      <c r="AB3738" s="65" t="str">
        <f t="shared" si="1880"/>
        <v/>
      </c>
      <c r="AC3738" s="65" t="str">
        <f t="shared" si="1881"/>
        <v/>
      </c>
      <c r="AH3738" s="65" t="str">
        <f t="shared" si="1885"/>
        <v>189112129</v>
      </c>
      <c r="AI3738" s="65">
        <v>18911212</v>
      </c>
      <c r="AJ3738" s="65" t="s">
        <v>5369</v>
      </c>
      <c r="AK3738" s="65">
        <v>9</v>
      </c>
      <c r="AL3738" s="65" t="s">
        <v>2943</v>
      </c>
      <c r="AN3738" s="65" t="str">
        <f t="shared" si="1865"/>
        <v/>
      </c>
    </row>
    <row r="3739" spans="1:40" ht="16.8" customHeight="1" x14ac:dyDescent="0.25">
      <c r="A3739" s="384">
        <v>5</v>
      </c>
      <c r="B3739" s="342" t="s">
        <v>753</v>
      </c>
      <c r="C3739" s="351" t="s">
        <v>5457</v>
      </c>
      <c r="D3739" s="350" t="str">
        <f t="shared" ref="D3739" si="1890">IF(C3739="", "", CONCATENATE("'", C3739,"'"))</f>
        <v>'JC Clegg'</v>
      </c>
      <c r="E3739" s="211">
        <f t="shared" si="1886"/>
        <v>18860327</v>
      </c>
      <c r="F3739" s="262">
        <v>10</v>
      </c>
      <c r="G3739" s="194" t="s">
        <v>5088</v>
      </c>
      <c r="N3739" s="417"/>
      <c r="O3739" s="194"/>
      <c r="P3739" s="194"/>
      <c r="R3739" s="112" t="str">
        <f>IF(D3739="","", CONCATENATE("Update games set ", B3739, "= ",D3739," where game_id=", E3739))</f>
        <v>Update games set Referee= 'JC Clegg' where game_id=18860327</v>
      </c>
      <c r="S3739" s="112" t="str">
        <f t="shared" si="1866"/>
        <v>Update lineups set player_name = 'EJ Leighton', raw_name = 'EJ Leighton' where game_id = 18860327 and player_order = 10</v>
      </c>
      <c r="T3739" s="112" t="str">
        <f t="shared" si="1867"/>
        <v/>
      </c>
      <c r="U3739" s="200" t="str">
        <f t="shared" si="1863"/>
        <v/>
      </c>
      <c r="V3739" s="112" t="str">
        <f t="shared" si="1868"/>
        <v/>
      </c>
      <c r="W3739" s="415" t="str">
        <f t="shared" si="1869"/>
        <v/>
      </c>
      <c r="Y3739" s="65" t="str">
        <f t="shared" si="1877"/>
        <v/>
      </c>
      <c r="Z3739" s="65" t="str">
        <f t="shared" si="1878"/>
        <v/>
      </c>
      <c r="AA3739" s="65" t="str">
        <f t="shared" si="1879"/>
        <v/>
      </c>
      <c r="AB3739" s="65" t="str">
        <f t="shared" si="1880"/>
        <v/>
      </c>
      <c r="AC3739" s="65" t="str">
        <f t="shared" si="1881"/>
        <v/>
      </c>
      <c r="AH3739" s="65" t="str">
        <f t="shared" si="1885"/>
        <v>1891121210</v>
      </c>
      <c r="AI3739" s="65">
        <v>18911212</v>
      </c>
      <c r="AJ3739" s="65" t="s">
        <v>5369</v>
      </c>
      <c r="AK3739" s="65">
        <v>10</v>
      </c>
      <c r="AL3739" s="65" t="s">
        <v>3632</v>
      </c>
      <c r="AN3739" s="65" t="str">
        <f t="shared" si="1865"/>
        <v/>
      </c>
    </row>
    <row r="3740" spans="1:40" ht="16.8" customHeight="1" x14ac:dyDescent="0.25">
      <c r="A3740" s="384">
        <v>5</v>
      </c>
      <c r="B3740" s="342" t="s">
        <v>746</v>
      </c>
      <c r="C3740" s="351" t="s">
        <v>5062</v>
      </c>
      <c r="D3740" s="334" t="str">
        <f>CONCATENATE("'", LEFT(E3740,4),"-",MID(E3740,5,2),"-", MID(E3740,7,2), " ", C3740,"'")</f>
        <v>'1886-03-27 15:00'</v>
      </c>
      <c r="E3740" s="211">
        <f t="shared" si="1886"/>
        <v>18860327</v>
      </c>
      <c r="F3740" s="262">
        <v>11</v>
      </c>
      <c r="G3740" s="211" t="s">
        <v>5093</v>
      </c>
      <c r="R3740" s="112" t="str">
        <f>IF(D3740="","", CONCATENATE("Update games set ", B3740, "= ",D3740," where game_id=", E3740))</f>
        <v>Update games set Game_date= '1886-03-27 15:00' where game_id=18860327</v>
      </c>
      <c r="S3740" s="112" t="str">
        <f t="shared" si="1866"/>
        <v>Update lineups set player_name = 'G Tutin', raw_name = 'G Tutin' where game_id = 18860327 and player_order = 11</v>
      </c>
      <c r="T3740" s="112" t="str">
        <f t="shared" si="1867"/>
        <v/>
      </c>
      <c r="U3740" s="200" t="str">
        <f t="shared" si="1863"/>
        <v/>
      </c>
      <c r="V3740" s="112" t="str">
        <f t="shared" si="1868"/>
        <v/>
      </c>
      <c r="W3740" s="415" t="str">
        <f t="shared" si="1869"/>
        <v/>
      </c>
      <c r="Y3740" s="65" t="str">
        <f t="shared" si="1877"/>
        <v/>
      </c>
      <c r="Z3740" s="65" t="str">
        <f t="shared" si="1878"/>
        <v/>
      </c>
      <c r="AA3740" s="65" t="str">
        <f t="shared" si="1879"/>
        <v/>
      </c>
      <c r="AB3740" s="65" t="str">
        <f t="shared" si="1880"/>
        <v/>
      </c>
      <c r="AC3740" s="65" t="str">
        <f t="shared" si="1881"/>
        <v/>
      </c>
      <c r="AH3740" s="65" t="str">
        <f t="shared" si="1885"/>
        <v>1891121211</v>
      </c>
      <c r="AI3740" s="65">
        <v>18911212</v>
      </c>
      <c r="AJ3740" s="65" t="s">
        <v>5369</v>
      </c>
      <c r="AK3740" s="65">
        <v>11</v>
      </c>
      <c r="AL3740" s="65" t="s">
        <v>3314</v>
      </c>
      <c r="AN3740" s="65" t="str">
        <f t="shared" si="1865"/>
        <v/>
      </c>
    </row>
    <row r="3741" spans="1:40" ht="16.8" customHeight="1" x14ac:dyDescent="0.25">
      <c r="A3741" s="384">
        <v>5</v>
      </c>
      <c r="B3741" s="342" t="s">
        <v>25</v>
      </c>
      <c r="D3741" s="350" t="str">
        <f t="shared" ref="D3741" si="1891">IF(C3741="", "", CONCATENATE("'", C3741,"'"))</f>
        <v/>
      </c>
      <c r="E3741" s="211">
        <f t="shared" si="1886"/>
        <v>18860327</v>
      </c>
      <c r="F3741" s="262">
        <v>12</v>
      </c>
      <c r="G3741" s="212"/>
      <c r="H3741" s="212"/>
      <c r="N3741" s="416"/>
      <c r="O3741" s="212"/>
      <c r="P3741" s="212"/>
      <c r="R3741" s="112" t="str">
        <f>IF(D3741="","", CONCATENATE("Update games set ", B3741, "= ",D3741," where game_id=", E3741))</f>
        <v/>
      </c>
      <c r="S3741" s="112" t="str">
        <f t="shared" si="1866"/>
        <v/>
      </c>
      <c r="T3741" s="112" t="str">
        <f t="shared" si="1867"/>
        <v/>
      </c>
      <c r="U3741" s="200" t="str">
        <f t="shared" si="1863"/>
        <v/>
      </c>
      <c r="V3741" s="112" t="str">
        <f t="shared" si="1868"/>
        <v/>
      </c>
      <c r="W3741" s="415" t="str">
        <f t="shared" si="1869"/>
        <v/>
      </c>
      <c r="Y3741" s="65" t="str">
        <f t="shared" si="1877"/>
        <v/>
      </c>
      <c r="Z3741" s="65" t="str">
        <f t="shared" si="1878"/>
        <v/>
      </c>
      <c r="AA3741" s="65" t="str">
        <f t="shared" si="1879"/>
        <v/>
      </c>
      <c r="AB3741" s="65" t="str">
        <f t="shared" si="1880"/>
        <v/>
      </c>
      <c r="AC3741" s="65" t="str">
        <f t="shared" si="1881"/>
        <v/>
      </c>
      <c r="AH3741" s="65" t="str">
        <f t="shared" si="1885"/>
        <v>1891121212</v>
      </c>
      <c r="AI3741" s="65">
        <v>18911212</v>
      </c>
      <c r="AJ3741" s="65" t="s">
        <v>5369</v>
      </c>
      <c r="AK3741" s="65">
        <v>12</v>
      </c>
      <c r="AL3741" s="65" t="s">
        <v>653</v>
      </c>
      <c r="AN3741" s="65" t="str">
        <f t="shared" si="1865"/>
        <v/>
      </c>
    </row>
    <row r="3742" spans="1:40" ht="16.8" customHeight="1" x14ac:dyDescent="0.25">
      <c r="A3742" s="384">
        <v>5</v>
      </c>
      <c r="B3742" s="342" t="s">
        <v>475</v>
      </c>
      <c r="C3742" s="342">
        <v>2000</v>
      </c>
      <c r="D3742" s="349">
        <f t="shared" ref="D3742" si="1892">IF(C3742="", "", C3742)</f>
        <v>2000</v>
      </c>
      <c r="E3742" s="211">
        <f t="shared" si="1886"/>
        <v>18860327</v>
      </c>
      <c r="F3742" s="262">
        <v>13</v>
      </c>
      <c r="R3742" s="112" t="str">
        <f>IF(D3742="","", CONCATENATE("Update games set ", B3742, "= ",D3742," where game_id=", E3742))</f>
        <v>Update games set Att= 2000 where game_id=18860327</v>
      </c>
      <c r="S3742" s="112" t="str">
        <f t="shared" si="1866"/>
        <v/>
      </c>
      <c r="T3742" s="112" t="str">
        <f t="shared" si="1867"/>
        <v/>
      </c>
      <c r="U3742" s="200" t="str">
        <f t="shared" si="1863"/>
        <v/>
      </c>
      <c r="V3742" s="112" t="str">
        <f t="shared" si="1868"/>
        <v/>
      </c>
      <c r="W3742" s="415" t="str">
        <f t="shared" si="1869"/>
        <v/>
      </c>
      <c r="Y3742" s="65" t="str">
        <f t="shared" si="1877"/>
        <v/>
      </c>
      <c r="Z3742" s="65" t="str">
        <f t="shared" si="1878"/>
        <v/>
      </c>
      <c r="AA3742" s="65" t="str">
        <f t="shared" si="1879"/>
        <v/>
      </c>
      <c r="AB3742" s="65" t="str">
        <f t="shared" si="1880"/>
        <v/>
      </c>
      <c r="AC3742" s="65" t="str">
        <f t="shared" si="1881"/>
        <v/>
      </c>
      <c r="AH3742" s="65" t="str">
        <f t="shared" si="1885"/>
        <v>1891121213</v>
      </c>
      <c r="AI3742" s="65">
        <v>18911212</v>
      </c>
      <c r="AJ3742" s="65" t="s">
        <v>5369</v>
      </c>
      <c r="AK3742" s="65">
        <v>13</v>
      </c>
      <c r="AL3742" s="65" t="s">
        <v>653</v>
      </c>
      <c r="AN3742" s="65" t="str">
        <f t="shared" si="1865"/>
        <v/>
      </c>
    </row>
    <row r="3743" spans="1:40" ht="16.8" customHeight="1" x14ac:dyDescent="0.25">
      <c r="A3743" s="384">
        <v>5</v>
      </c>
      <c r="B3743" s="342" t="s">
        <v>20</v>
      </c>
      <c r="D3743" s="350" t="str">
        <f t="shared" ref="D3743:D3744" si="1893">IF(C3743="", "", CONCATENATE("'", C3743,"'"))</f>
        <v/>
      </c>
      <c r="E3743" s="211">
        <f t="shared" si="1886"/>
        <v>18860327</v>
      </c>
      <c r="F3743" s="262">
        <v>14</v>
      </c>
      <c r="R3743" s="112" t="str">
        <f>IF(D3743="","", CONCATENATE("Update games set ", B3743, "= ",D3743," where game_id=", E3743))</f>
        <v/>
      </c>
      <c r="S3743" s="112" t="str">
        <f t="shared" si="1866"/>
        <v/>
      </c>
      <c r="T3743" s="112" t="str">
        <f t="shared" si="1867"/>
        <v/>
      </c>
      <c r="U3743" s="200" t="str">
        <f t="shared" si="1863"/>
        <v/>
      </c>
      <c r="V3743" s="112" t="str">
        <f t="shared" si="1868"/>
        <v/>
      </c>
      <c r="W3743" s="415" t="str">
        <f t="shared" si="1869"/>
        <v/>
      </c>
      <c r="Y3743" s="65" t="str">
        <f t="shared" si="1877"/>
        <v/>
      </c>
      <c r="Z3743" s="65" t="str">
        <f t="shared" si="1878"/>
        <v/>
      </c>
      <c r="AA3743" s="65" t="str">
        <f t="shared" si="1879"/>
        <v/>
      </c>
      <c r="AB3743" s="65" t="str">
        <f t="shared" si="1880"/>
        <v/>
      </c>
      <c r="AC3743" s="65" t="str">
        <f t="shared" si="1881"/>
        <v/>
      </c>
      <c r="AH3743" s="65" t="str">
        <f t="shared" si="1885"/>
        <v>1891121214</v>
      </c>
      <c r="AI3743" s="65">
        <v>18911212</v>
      </c>
      <c r="AJ3743" s="65" t="s">
        <v>5369</v>
      </c>
      <c r="AK3743" s="65">
        <v>14</v>
      </c>
      <c r="AL3743" s="65" t="s">
        <v>653</v>
      </c>
      <c r="AN3743" s="65" t="str">
        <f t="shared" si="1865"/>
        <v/>
      </c>
    </row>
    <row r="3744" spans="1:40" ht="16.8" customHeight="1" x14ac:dyDescent="0.25">
      <c r="A3744" s="384">
        <v>5</v>
      </c>
      <c r="B3744" s="342" t="s">
        <v>4882</v>
      </c>
      <c r="C3744" s="342" t="str">
        <f>IF(C3743="", "", C3743)</f>
        <v/>
      </c>
      <c r="D3744" s="350" t="str">
        <f t="shared" si="1893"/>
        <v/>
      </c>
      <c r="E3744" s="211">
        <f t="shared" si="1886"/>
        <v>18860327</v>
      </c>
      <c r="F3744" s="262">
        <v>15</v>
      </c>
      <c r="R3744" s="112" t="str">
        <f>IF(D3744="","", CONCATENATE("Update games set ", B3744, "= ",D3744," where game_id=", E3744))</f>
        <v/>
      </c>
      <c r="S3744" s="112" t="str">
        <f t="shared" si="1866"/>
        <v/>
      </c>
      <c r="T3744" s="112" t="str">
        <f t="shared" si="1867"/>
        <v/>
      </c>
      <c r="U3744" s="200" t="str">
        <f t="shared" si="1863"/>
        <v/>
      </c>
      <c r="V3744" s="112" t="str">
        <f t="shared" si="1868"/>
        <v/>
      </c>
      <c r="W3744" s="415" t="str">
        <f t="shared" si="1869"/>
        <v/>
      </c>
      <c r="Y3744" s="65" t="str">
        <f t="shared" si="1877"/>
        <v/>
      </c>
      <c r="Z3744" s="65" t="str">
        <f t="shared" si="1878"/>
        <v/>
      </c>
      <c r="AA3744" s="65" t="str">
        <f t="shared" si="1879"/>
        <v/>
      </c>
      <c r="AB3744" s="65" t="str">
        <f t="shared" si="1880"/>
        <v/>
      </c>
      <c r="AC3744" s="65" t="str">
        <f t="shared" si="1881"/>
        <v/>
      </c>
      <c r="AH3744" s="65" t="str">
        <f t="shared" si="1885"/>
        <v>1891121215</v>
      </c>
      <c r="AI3744" s="65">
        <v>18911212</v>
      </c>
      <c r="AJ3744" s="65" t="s">
        <v>5369</v>
      </c>
      <c r="AK3744" s="65">
        <v>15</v>
      </c>
      <c r="AL3744" s="65" t="s">
        <v>653</v>
      </c>
      <c r="AN3744" s="65" t="str">
        <f t="shared" si="1865"/>
        <v/>
      </c>
    </row>
    <row r="3745" spans="1:40" s="126" customFormat="1" ht="16.8" customHeight="1" thickBot="1" x14ac:dyDescent="0.3">
      <c r="A3745" s="384">
        <v>5</v>
      </c>
      <c r="B3745" s="116" t="s">
        <v>115</v>
      </c>
      <c r="C3745" s="352"/>
      <c r="D3745" s="370" t="str">
        <f t="shared" ref="D3745" si="1894">IF(MID(E3745,5,2)*1&gt;6,_xlfn.CONCAT("'",LEFT(E3745,4),"-",MID(E3745,3,2)+1,"'"),_xlfn.CONCAT("'",LEFT(E3745,4)-1,"-",MID(E3745,3,2),"'"))</f>
        <v>'1885-86'</v>
      </c>
      <c r="E3745" s="214">
        <f t="shared" si="1886"/>
        <v>18860327</v>
      </c>
      <c r="F3745" s="266">
        <v>16</v>
      </c>
      <c r="G3745" s="343"/>
      <c r="H3745" s="343"/>
      <c r="I3745" s="267"/>
      <c r="J3745" s="214"/>
      <c r="K3745" s="266"/>
      <c r="L3745" s="266"/>
      <c r="M3745" s="266"/>
      <c r="N3745" s="419"/>
      <c r="O3745" s="343"/>
      <c r="P3745" s="343"/>
      <c r="Q3745" s="346"/>
      <c r="R3745" s="112" t="str">
        <f>IF(D3745="","", CONCATENATE("Update games set ", B3745, "= ",D3745," where game_id=", E3745))</f>
        <v>Update games set Season= '1885-86' where game_id=18860327</v>
      </c>
      <c r="S3745" s="112" t="str">
        <f t="shared" si="1866"/>
        <v/>
      </c>
      <c r="T3745" s="112" t="str">
        <f t="shared" si="1867"/>
        <v/>
      </c>
      <c r="U3745" s="200" t="str">
        <f t="shared" si="1863"/>
        <v/>
      </c>
      <c r="V3745" s="112" t="str">
        <f t="shared" si="1868"/>
        <v/>
      </c>
      <c r="W3745" s="415" t="str">
        <f t="shared" si="1869"/>
        <v/>
      </c>
      <c r="X3745" s="240"/>
      <c r="Y3745" s="65" t="str">
        <f t="shared" si="1877"/>
        <v/>
      </c>
      <c r="Z3745" s="65" t="str">
        <f t="shared" si="1878"/>
        <v/>
      </c>
      <c r="AA3745" s="65" t="str">
        <f t="shared" si="1879"/>
        <v/>
      </c>
      <c r="AB3745" s="65" t="str">
        <f t="shared" si="1880"/>
        <v/>
      </c>
      <c r="AC3745" s="65" t="str">
        <f t="shared" si="1881"/>
        <v/>
      </c>
      <c r="AH3745" s="65" t="str">
        <f t="shared" si="1885"/>
        <v>1891121216</v>
      </c>
      <c r="AI3745" s="126">
        <v>18911212</v>
      </c>
      <c r="AJ3745" s="126" t="s">
        <v>5369</v>
      </c>
      <c r="AK3745" s="126">
        <v>16</v>
      </c>
      <c r="AL3745" s="126" t="s">
        <v>653</v>
      </c>
      <c r="AN3745" s="65" t="str">
        <f t="shared" si="1865"/>
        <v/>
      </c>
    </row>
    <row r="3746" spans="1:40" ht="15" thickTop="1" x14ac:dyDescent="0.25">
      <c r="A3746" s="384">
        <v>5</v>
      </c>
      <c r="B3746" s="341" t="s">
        <v>22</v>
      </c>
      <c r="C3746" s="341" t="s">
        <v>34</v>
      </c>
      <c r="D3746" s="341" t="str">
        <f t="shared" ref="D3746:D3749" si="1895">IF(C3746="", "", CONCATENATE("'", C3746,"'"))</f>
        <v>'Wolverhampton Wanderers'</v>
      </c>
      <c r="E3746" s="211">
        <v>18840209</v>
      </c>
      <c r="F3746" s="262">
        <v>1</v>
      </c>
      <c r="G3746" s="211" t="s">
        <v>3417</v>
      </c>
      <c r="H3746" s="212"/>
      <c r="R3746" s="112" t="str">
        <f>IF(D3746="","", CONCATENATE("Update games set ", B3746, "= ",D3746," where game_id=", E3746))</f>
        <v>Update games set Opponent= 'Wolverhampton Wanderers' where game_id=18840209</v>
      </c>
      <c r="S3746" s="112" t="str">
        <f t="shared" si="1866"/>
        <v>Update lineups set player_name = 'W Luntley', raw_name = 'W Luntley' where game_id = 18840209 and player_order = 1</v>
      </c>
      <c r="T3746" s="112" t="str">
        <f t="shared" si="1867"/>
        <v/>
      </c>
      <c r="U3746" s="200" t="str">
        <f t="shared" si="1863"/>
        <v/>
      </c>
      <c r="V3746" s="112" t="str">
        <f t="shared" si="1868"/>
        <v/>
      </c>
      <c r="W3746" s="415" t="str">
        <f t="shared" si="1869"/>
        <v/>
      </c>
      <c r="Y3746" s="65" t="str">
        <f t="shared" si="1877"/>
        <v/>
      </c>
      <c r="Z3746" s="65" t="str">
        <f t="shared" si="1878"/>
        <v/>
      </c>
      <c r="AA3746" s="65" t="str">
        <f t="shared" si="1879"/>
        <v/>
      </c>
      <c r="AB3746" s="65" t="str">
        <f t="shared" si="1880"/>
        <v/>
      </c>
      <c r="AC3746" s="65" t="str">
        <f t="shared" si="1881"/>
        <v/>
      </c>
      <c r="AH3746" s="65" t="str">
        <f t="shared" ref="AH3746:AH3777" si="1896">_xlfn.CONCAT(AI3746,AK3746)</f>
        <v>189112121</v>
      </c>
      <c r="AI3746" s="65">
        <v>18911212</v>
      </c>
      <c r="AJ3746" s="65" t="s">
        <v>5369</v>
      </c>
      <c r="AK3746" s="65">
        <v>1</v>
      </c>
      <c r="AL3746" s="65" t="s">
        <v>2039</v>
      </c>
      <c r="AN3746" s="65" t="str">
        <f t="shared" si="1865"/>
        <v>update games set source = 'The Nottingham Forest Football Scrapbook' where game_id = 18840209</v>
      </c>
    </row>
    <row r="3747" spans="1:40" ht="16.8" customHeight="1" x14ac:dyDescent="0.25">
      <c r="A3747" s="384">
        <v>5</v>
      </c>
      <c r="B3747" s="342" t="s">
        <v>4979</v>
      </c>
      <c r="C3747" s="342" t="str">
        <f>IF(C3746="", "", C3746)</f>
        <v>Wolverhampton Wanderers</v>
      </c>
      <c r="D3747" s="350" t="str">
        <f t="shared" si="1895"/>
        <v>'Wolverhampton Wanderers'</v>
      </c>
      <c r="E3747" s="211">
        <f>E3746</f>
        <v>18840209</v>
      </c>
      <c r="F3747" s="262">
        <v>2</v>
      </c>
      <c r="G3747" s="211" t="s">
        <v>5033</v>
      </c>
      <c r="R3747" s="112" t="str">
        <f>IF(D3747="","", CONCATENATE("Update games set ", B3747, "= ",D3747," where game_id=", E3747))</f>
        <v>Update games set Opp_parent= 'Wolverhampton Wanderers' where game_id=18840209</v>
      </c>
      <c r="S3747" s="112" t="str">
        <f t="shared" si="1866"/>
        <v>Update lineups set player_name = 'WT Hancock', raw_name = 'WT Hancock' where game_id = 18840209 and player_order = 2</v>
      </c>
      <c r="T3747" s="112" t="str">
        <f t="shared" si="1867"/>
        <v/>
      </c>
      <c r="U3747" s="200" t="str">
        <f t="shared" si="1863"/>
        <v/>
      </c>
      <c r="V3747" s="112" t="str">
        <f t="shared" si="1868"/>
        <v/>
      </c>
      <c r="W3747" s="415" t="str">
        <f t="shared" si="1869"/>
        <v/>
      </c>
      <c r="Y3747" s="65" t="str">
        <f t="shared" si="1877"/>
        <v/>
      </c>
      <c r="Z3747" s="65" t="str">
        <f t="shared" si="1878"/>
        <v/>
      </c>
      <c r="AA3747" s="65" t="str">
        <f t="shared" si="1879"/>
        <v/>
      </c>
      <c r="AB3747" s="65" t="str">
        <f t="shared" si="1880"/>
        <v/>
      </c>
      <c r="AC3747" s="65" t="str">
        <f t="shared" si="1881"/>
        <v/>
      </c>
      <c r="AH3747" s="65" t="str">
        <f t="shared" si="1896"/>
        <v>189112122</v>
      </c>
      <c r="AI3747" s="65">
        <v>18911212</v>
      </c>
      <c r="AJ3747" s="65" t="s">
        <v>5369</v>
      </c>
      <c r="AK3747" s="65">
        <v>2</v>
      </c>
      <c r="AL3747" s="65" t="s">
        <v>3572</v>
      </c>
      <c r="AN3747" s="65" t="str">
        <f t="shared" si="1865"/>
        <v/>
      </c>
    </row>
    <row r="3748" spans="1:40" ht="16.8" customHeight="1" x14ac:dyDescent="0.25">
      <c r="A3748" s="384">
        <v>5</v>
      </c>
      <c r="B3748" s="342" t="s">
        <v>2653</v>
      </c>
      <c r="C3748" s="342" t="s">
        <v>664</v>
      </c>
      <c r="D3748" s="350" t="str">
        <f t="shared" si="1895"/>
        <v>'Wednesbury Cup'</v>
      </c>
      <c r="E3748" s="211">
        <f t="shared" ref="E3748:E3761" si="1897">E3747</f>
        <v>18840209</v>
      </c>
      <c r="F3748" s="262">
        <v>3</v>
      </c>
      <c r="G3748" s="211" t="s">
        <v>4976</v>
      </c>
      <c r="R3748" s="112" t="str">
        <f>IF(D3748="","", CONCATENATE("Update games set ", B3748, "= ",D3748," where game_id=", E3748))</f>
        <v>Update games set Game_type= 'Wednesbury Cup' where game_id=18840209</v>
      </c>
      <c r="S3748" s="112" t="str">
        <f t="shared" si="1866"/>
        <v>Update lineups set player_name = 'CJ Caborn', raw_name = 'CJ Caborn' where game_id = 18840209 and player_order = 3</v>
      </c>
      <c r="T3748" s="112" t="str">
        <f t="shared" si="1867"/>
        <v/>
      </c>
      <c r="U3748" s="200" t="str">
        <f t="shared" si="1863"/>
        <v/>
      </c>
      <c r="V3748" s="112" t="str">
        <f t="shared" si="1868"/>
        <v/>
      </c>
      <c r="W3748" s="415" t="str">
        <f t="shared" si="1869"/>
        <v/>
      </c>
      <c r="Y3748" s="65" t="str">
        <f t="shared" si="1877"/>
        <v/>
      </c>
      <c r="Z3748" s="65" t="str">
        <f t="shared" si="1878"/>
        <v/>
      </c>
      <c r="AA3748" s="65" t="str">
        <f t="shared" si="1879"/>
        <v/>
      </c>
      <c r="AB3748" s="65" t="str">
        <f t="shared" si="1880"/>
        <v/>
      </c>
      <c r="AC3748" s="65" t="str">
        <f t="shared" si="1881"/>
        <v/>
      </c>
      <c r="AH3748" s="65" t="str">
        <f t="shared" si="1896"/>
        <v>189112123</v>
      </c>
      <c r="AI3748" s="65">
        <v>18911212</v>
      </c>
      <c r="AJ3748" s="65" t="s">
        <v>5369</v>
      </c>
      <c r="AK3748" s="65">
        <v>3</v>
      </c>
      <c r="AL3748" s="65" t="s">
        <v>3596</v>
      </c>
      <c r="AN3748" s="65" t="str">
        <f t="shared" si="1865"/>
        <v/>
      </c>
    </row>
    <row r="3749" spans="1:40" ht="16.8" customHeight="1" x14ac:dyDescent="0.25">
      <c r="A3749" s="384">
        <v>5</v>
      </c>
      <c r="B3749" s="342" t="s">
        <v>4978</v>
      </c>
      <c r="C3749" s="342" t="s">
        <v>0</v>
      </c>
      <c r="D3749" s="350" t="str">
        <f t="shared" si="1895"/>
        <v>'A'</v>
      </c>
      <c r="E3749" s="211">
        <f t="shared" si="1897"/>
        <v>18840209</v>
      </c>
      <c r="F3749" s="262">
        <v>4</v>
      </c>
      <c r="G3749" s="211" t="s">
        <v>5091</v>
      </c>
      <c r="R3749" s="112" t="str">
        <f>IF(D3749="","", CONCATENATE("Update games set ", B3749, "= ",D3749," where game_id=", E3749))</f>
        <v>Update games set HAN= 'A' where game_id=18840209</v>
      </c>
      <c r="S3749" s="112" t="str">
        <f t="shared" si="1866"/>
        <v>Update lineups set player_name = 'AW Ward', raw_name = 'AW Ward' where game_id = 18840209 and player_order = 4</v>
      </c>
      <c r="T3749" s="112" t="str">
        <f t="shared" si="1867"/>
        <v/>
      </c>
      <c r="U3749" s="200" t="str">
        <f t="shared" si="1863"/>
        <v/>
      </c>
      <c r="V3749" s="112" t="str">
        <f t="shared" si="1868"/>
        <v/>
      </c>
      <c r="W3749" s="415" t="str">
        <f t="shared" si="1869"/>
        <v/>
      </c>
      <c r="Y3749" s="65" t="str">
        <f t="shared" si="1877"/>
        <v/>
      </c>
      <c r="Z3749" s="65" t="str">
        <f t="shared" si="1878"/>
        <v/>
      </c>
      <c r="AA3749" s="65" t="str">
        <f t="shared" si="1879"/>
        <v/>
      </c>
      <c r="AB3749" s="65" t="str">
        <f t="shared" si="1880"/>
        <v/>
      </c>
      <c r="AC3749" s="65" t="str">
        <f t="shared" si="1881"/>
        <v/>
      </c>
      <c r="AH3749" s="65" t="str">
        <f t="shared" si="1896"/>
        <v>189112124</v>
      </c>
      <c r="AI3749" s="65">
        <v>18911212</v>
      </c>
      <c r="AJ3749" s="65" t="s">
        <v>5369</v>
      </c>
      <c r="AK3749" s="65">
        <v>4</v>
      </c>
      <c r="AL3749" s="65" t="s">
        <v>3252</v>
      </c>
      <c r="AN3749" s="65" t="str">
        <f t="shared" si="1865"/>
        <v/>
      </c>
    </row>
    <row r="3750" spans="1:40" ht="16.8" customHeight="1" x14ac:dyDescent="0.25">
      <c r="A3750" s="384">
        <v>5</v>
      </c>
      <c r="B3750" s="342" t="s">
        <v>5</v>
      </c>
      <c r="C3750" s="342">
        <v>2</v>
      </c>
      <c r="D3750" s="349">
        <f t="shared" ref="D3750:D3751" si="1898">IF(C3750="", "", C3750)</f>
        <v>2</v>
      </c>
      <c r="E3750" s="211">
        <f t="shared" si="1897"/>
        <v>18840209</v>
      </c>
      <c r="F3750" s="262">
        <v>5</v>
      </c>
      <c r="G3750" s="211" t="s">
        <v>4998</v>
      </c>
      <c r="R3750" s="112" t="str">
        <f>IF(D3750="","", CONCATENATE("Update games set ", B3750, "= ",D3750," where game_id=", E3750))</f>
        <v>Update games set F= 2 where game_id=18840209</v>
      </c>
      <c r="S3750" s="112" t="str">
        <f t="shared" si="1866"/>
        <v>Update lineups set player_name = 'H Billyeald', raw_name = 'H Billyeald' where game_id = 18840209 and player_order = 5</v>
      </c>
      <c r="T3750" s="112" t="str">
        <f t="shared" si="1867"/>
        <v/>
      </c>
      <c r="U3750" s="200" t="str">
        <f t="shared" si="1863"/>
        <v/>
      </c>
      <c r="V3750" s="112" t="str">
        <f t="shared" si="1868"/>
        <v/>
      </c>
      <c r="W3750" s="415" t="str">
        <f t="shared" si="1869"/>
        <v/>
      </c>
      <c r="Y3750" s="65" t="str">
        <f t="shared" si="1877"/>
        <v/>
      </c>
      <c r="Z3750" s="65" t="str">
        <f t="shared" si="1878"/>
        <v/>
      </c>
      <c r="AA3750" s="65" t="str">
        <f t="shared" si="1879"/>
        <v/>
      </c>
      <c r="AB3750" s="65" t="str">
        <f t="shared" si="1880"/>
        <v/>
      </c>
      <c r="AC3750" s="65" t="str">
        <f t="shared" si="1881"/>
        <v/>
      </c>
      <c r="AH3750" s="65" t="str">
        <f t="shared" si="1896"/>
        <v>189112125</v>
      </c>
      <c r="AI3750" s="65">
        <v>18911212</v>
      </c>
      <c r="AJ3750" s="65" t="s">
        <v>5369</v>
      </c>
      <c r="AK3750" s="65">
        <v>5</v>
      </c>
      <c r="AL3750" s="65" t="s">
        <v>3590</v>
      </c>
      <c r="AN3750" s="65" t="str">
        <f t="shared" si="1865"/>
        <v/>
      </c>
    </row>
    <row r="3751" spans="1:40" ht="16.8" customHeight="1" x14ac:dyDescent="0.25">
      <c r="A3751" s="384">
        <v>5</v>
      </c>
      <c r="B3751" s="342" t="s">
        <v>0</v>
      </c>
      <c r="C3751" s="342">
        <v>0</v>
      </c>
      <c r="D3751" s="349">
        <f t="shared" si="1898"/>
        <v>0</v>
      </c>
      <c r="E3751" s="211">
        <f t="shared" si="1897"/>
        <v>18840209</v>
      </c>
      <c r="F3751" s="262">
        <v>6</v>
      </c>
      <c r="G3751" s="211" t="s">
        <v>5007</v>
      </c>
      <c r="R3751" s="112" t="str">
        <f>IF(D3751="","", CONCATENATE("Update games set ", B3751, "= ",D3751," where game_id=", E3751))</f>
        <v>Update games set A= 0 where game_id=18840209</v>
      </c>
      <c r="S3751" s="112" t="str">
        <f t="shared" si="1866"/>
        <v>Update lineups set player_name = 'S Norman', raw_name = 'S Norman' where game_id = 18840209 and player_order = 6</v>
      </c>
      <c r="T3751" s="112" t="str">
        <f t="shared" si="1867"/>
        <v/>
      </c>
      <c r="U3751" s="200" t="str">
        <f t="shared" si="1863"/>
        <v/>
      </c>
      <c r="V3751" s="112" t="str">
        <f t="shared" si="1868"/>
        <v/>
      </c>
      <c r="W3751" s="415" t="str">
        <f t="shared" si="1869"/>
        <v/>
      </c>
      <c r="Y3751" s="65" t="str">
        <f t="shared" si="1877"/>
        <v/>
      </c>
      <c r="Z3751" s="65" t="str">
        <f t="shared" si="1878"/>
        <v/>
      </c>
      <c r="AA3751" s="65" t="str">
        <f t="shared" si="1879"/>
        <v/>
      </c>
      <c r="AB3751" s="65" t="str">
        <f t="shared" si="1880"/>
        <v/>
      </c>
      <c r="AC3751" s="65" t="str">
        <f t="shared" si="1881"/>
        <v/>
      </c>
      <c r="AH3751" s="65" t="str">
        <f t="shared" si="1896"/>
        <v>189112126</v>
      </c>
      <c r="AI3751" s="65">
        <v>18911212</v>
      </c>
      <c r="AJ3751" s="65" t="s">
        <v>5369</v>
      </c>
      <c r="AK3751" s="65">
        <v>6</v>
      </c>
      <c r="AL3751" s="65" t="s">
        <v>3468</v>
      </c>
      <c r="AN3751" s="65" t="str">
        <f t="shared" si="1865"/>
        <v/>
      </c>
    </row>
    <row r="3752" spans="1:40" ht="16.8" customHeight="1" x14ac:dyDescent="0.25">
      <c r="A3752" s="384">
        <v>5</v>
      </c>
      <c r="B3752" s="342" t="s">
        <v>23</v>
      </c>
      <c r="D3752" s="334" t="str">
        <f t="shared" ref="D3752" si="1899">IF(C3752="",IF(D3750&gt;D3751,"'W'",IF(D3750=D3751,"'D'","'L'")),_xlfn.CONCAT("'",C3752,"'"))</f>
        <v>'W'</v>
      </c>
      <c r="E3752" s="211">
        <f t="shared" si="1897"/>
        <v>18840209</v>
      </c>
      <c r="F3752" s="262">
        <v>7</v>
      </c>
      <c r="G3752" s="211" t="s">
        <v>5080</v>
      </c>
      <c r="R3752" s="112" t="str">
        <f>IF(D3752="","", CONCATENATE("Update games set ", B3752, "= ",D3752," where game_id=", E3752))</f>
        <v>Update games set Result= 'W' where game_id=18840209</v>
      </c>
      <c r="S3752" s="112" t="str">
        <f t="shared" si="1866"/>
        <v>Update lineups set player_name = 'JE Leighton', raw_name = 'JE Leighton' where game_id = 18840209 and player_order = 7</v>
      </c>
      <c r="T3752" s="112" t="str">
        <f t="shared" si="1867"/>
        <v/>
      </c>
      <c r="U3752" s="200" t="str">
        <f t="shared" si="1863"/>
        <v/>
      </c>
      <c r="V3752" s="112" t="str">
        <f t="shared" si="1868"/>
        <v/>
      </c>
      <c r="W3752" s="415" t="str">
        <f t="shared" si="1869"/>
        <v/>
      </c>
      <c r="Y3752" s="65" t="str">
        <f t="shared" si="1877"/>
        <v/>
      </c>
      <c r="Z3752" s="65" t="str">
        <f t="shared" si="1878"/>
        <v/>
      </c>
      <c r="AA3752" s="65" t="str">
        <f t="shared" si="1879"/>
        <v/>
      </c>
      <c r="AB3752" s="65" t="str">
        <f t="shared" si="1880"/>
        <v/>
      </c>
      <c r="AC3752" s="65" t="str">
        <f t="shared" si="1881"/>
        <v/>
      </c>
      <c r="AH3752" s="65" t="str">
        <f t="shared" si="1896"/>
        <v>189112127</v>
      </c>
      <c r="AI3752" s="65">
        <v>18911212</v>
      </c>
      <c r="AJ3752" s="65" t="s">
        <v>5369</v>
      </c>
      <c r="AK3752" s="65">
        <v>7</v>
      </c>
      <c r="AL3752" s="65" t="s">
        <v>3435</v>
      </c>
      <c r="AN3752" s="65" t="str">
        <f t="shared" si="1865"/>
        <v/>
      </c>
    </row>
    <row r="3753" spans="1:40" ht="16.8" customHeight="1" x14ac:dyDescent="0.25">
      <c r="A3753" s="384">
        <v>5</v>
      </c>
      <c r="B3753" s="342" t="s">
        <v>768</v>
      </c>
      <c r="D3753" s="349" t="str">
        <f t="shared" ref="D3753:D3754" si="1900">IF(C3753="", "", C3753)</f>
        <v/>
      </c>
      <c r="E3753" s="211">
        <f t="shared" si="1897"/>
        <v>18840209</v>
      </c>
      <c r="F3753" s="262">
        <v>8</v>
      </c>
      <c r="G3753" s="211" t="s">
        <v>3688</v>
      </c>
      <c r="R3753" s="112" t="str">
        <f>IF(D3753="","", CONCATENATE("Update games set ", B3753, "= ",D3753," where game_id=", E3753))</f>
        <v/>
      </c>
      <c r="S3753" s="112" t="str">
        <f t="shared" si="1866"/>
        <v>Update lineups set player_name = 'J Luntley', raw_name = 'J Luntley' where game_id = 18840209 and player_order = 8</v>
      </c>
      <c r="T3753" s="112" t="str">
        <f t="shared" si="1867"/>
        <v/>
      </c>
      <c r="U3753" s="200" t="str">
        <f t="shared" si="1863"/>
        <v/>
      </c>
      <c r="V3753" s="112" t="str">
        <f t="shared" si="1868"/>
        <v/>
      </c>
      <c r="W3753" s="415" t="str">
        <f t="shared" si="1869"/>
        <v/>
      </c>
      <c r="Y3753" s="65" t="str">
        <f t="shared" si="1877"/>
        <v/>
      </c>
      <c r="Z3753" s="65" t="str">
        <f t="shared" si="1878"/>
        <v/>
      </c>
      <c r="AA3753" s="65" t="str">
        <f t="shared" si="1879"/>
        <v/>
      </c>
      <c r="AB3753" s="65" t="str">
        <f t="shared" si="1880"/>
        <v/>
      </c>
      <c r="AC3753" s="65" t="str">
        <f t="shared" si="1881"/>
        <v/>
      </c>
      <c r="AH3753" s="65" t="str">
        <f t="shared" si="1896"/>
        <v>189112128</v>
      </c>
      <c r="AI3753" s="65">
        <v>18911212</v>
      </c>
      <c r="AJ3753" s="65" t="s">
        <v>5369</v>
      </c>
      <c r="AK3753" s="65">
        <v>8</v>
      </c>
      <c r="AL3753" s="65" t="s">
        <v>3653</v>
      </c>
      <c r="AN3753" s="65" t="str">
        <f t="shared" si="1865"/>
        <v/>
      </c>
    </row>
    <row r="3754" spans="1:40" ht="16.8" customHeight="1" x14ac:dyDescent="0.25">
      <c r="A3754" s="384">
        <v>5</v>
      </c>
      <c r="B3754" s="342" t="s">
        <v>766</v>
      </c>
      <c r="D3754" s="349" t="str">
        <f t="shared" si="1900"/>
        <v/>
      </c>
      <c r="E3754" s="211">
        <f t="shared" si="1897"/>
        <v>18840209</v>
      </c>
      <c r="F3754" s="262">
        <v>9</v>
      </c>
      <c r="G3754" s="194" t="s">
        <v>5458</v>
      </c>
      <c r="H3754" s="194"/>
      <c r="N3754" s="417"/>
      <c r="O3754" s="194"/>
      <c r="P3754" s="194"/>
      <c r="R3754" s="112" t="str">
        <f>IF(D3754="","", CONCATENATE("Update games set ", B3754, "= ",D3754," where game_id=", E3754))</f>
        <v/>
      </c>
      <c r="S3754" s="112" t="str">
        <f t="shared" si="1866"/>
        <v>Update lineups set player_name = 'HW Davis', raw_name = 'HW Davis' where game_id = 18840209 and player_order = 9</v>
      </c>
      <c r="T3754" s="112" t="str">
        <f t="shared" si="1867"/>
        <v/>
      </c>
      <c r="U3754" s="200" t="str">
        <f t="shared" si="1863"/>
        <v/>
      </c>
      <c r="V3754" s="112" t="str">
        <f t="shared" si="1868"/>
        <v/>
      </c>
      <c r="W3754" s="415" t="str">
        <f t="shared" si="1869"/>
        <v/>
      </c>
      <c r="Y3754" s="65" t="str">
        <f t="shared" si="1877"/>
        <v/>
      </c>
      <c r="Z3754" s="65" t="str">
        <f t="shared" si="1878"/>
        <v/>
      </c>
      <c r="AA3754" s="65" t="str">
        <f t="shared" si="1879"/>
        <v/>
      </c>
      <c r="AB3754" s="65" t="str">
        <f t="shared" si="1880"/>
        <v/>
      </c>
      <c r="AC3754" s="65" t="str">
        <f t="shared" si="1881"/>
        <v/>
      </c>
      <c r="AH3754" s="65" t="str">
        <f t="shared" si="1896"/>
        <v>189112129</v>
      </c>
      <c r="AI3754" s="65">
        <v>18911212</v>
      </c>
      <c r="AJ3754" s="65" t="s">
        <v>5369</v>
      </c>
      <c r="AK3754" s="65">
        <v>9</v>
      </c>
      <c r="AL3754" s="65" t="s">
        <v>2943</v>
      </c>
      <c r="AN3754" s="65" t="str">
        <f t="shared" si="1865"/>
        <v/>
      </c>
    </row>
    <row r="3755" spans="1:40" ht="16.8" customHeight="1" x14ac:dyDescent="0.25">
      <c r="A3755" s="384">
        <v>5</v>
      </c>
      <c r="B3755" s="342" t="s">
        <v>753</v>
      </c>
      <c r="C3755" s="351"/>
      <c r="D3755" s="350" t="str">
        <f t="shared" ref="D3755" si="1901">IF(C3755="", "", CONCATENATE("'", C3755,"'"))</f>
        <v/>
      </c>
      <c r="E3755" s="211">
        <f t="shared" si="1897"/>
        <v>18840209</v>
      </c>
      <c r="F3755" s="262">
        <v>10</v>
      </c>
      <c r="G3755" s="194" t="s">
        <v>5068</v>
      </c>
      <c r="N3755" s="417"/>
      <c r="O3755" s="194"/>
      <c r="P3755" s="194"/>
      <c r="R3755" s="112" t="str">
        <f>IF(D3755="","", CONCATENATE("Update games set ", B3755, "= ",D3755," where game_id=", E3755))</f>
        <v/>
      </c>
      <c r="S3755" s="112" t="str">
        <f t="shared" si="1866"/>
        <v>Update lineups set player_name = 'F Fox', raw_name = 'F Fox' where game_id = 18840209 and player_order = 10</v>
      </c>
      <c r="T3755" s="112" t="str">
        <f t="shared" si="1867"/>
        <v/>
      </c>
      <c r="U3755" s="200" t="str">
        <f t="shared" si="1863"/>
        <v/>
      </c>
      <c r="V3755" s="112" t="str">
        <f t="shared" si="1868"/>
        <v/>
      </c>
      <c r="W3755" s="415" t="str">
        <f t="shared" si="1869"/>
        <v/>
      </c>
      <c r="Y3755" s="65" t="str">
        <f t="shared" si="1877"/>
        <v/>
      </c>
      <c r="Z3755" s="65" t="str">
        <f t="shared" si="1878"/>
        <v/>
      </c>
      <c r="AA3755" s="65" t="str">
        <f t="shared" si="1879"/>
        <v/>
      </c>
      <c r="AB3755" s="65" t="str">
        <f t="shared" si="1880"/>
        <v/>
      </c>
      <c r="AC3755" s="65" t="str">
        <f t="shared" si="1881"/>
        <v/>
      </c>
      <c r="AH3755" s="65" t="str">
        <f t="shared" si="1896"/>
        <v>1891121210</v>
      </c>
      <c r="AI3755" s="65">
        <v>18911212</v>
      </c>
      <c r="AJ3755" s="65" t="s">
        <v>5369</v>
      </c>
      <c r="AK3755" s="65">
        <v>10</v>
      </c>
      <c r="AL3755" s="65" t="s">
        <v>3632</v>
      </c>
      <c r="AN3755" s="65" t="str">
        <f t="shared" si="1865"/>
        <v/>
      </c>
    </row>
    <row r="3756" spans="1:40" ht="16.8" customHeight="1" x14ac:dyDescent="0.25">
      <c r="A3756" s="384">
        <v>5</v>
      </c>
      <c r="B3756" s="342" t="s">
        <v>746</v>
      </c>
      <c r="C3756" s="351" t="s">
        <v>5062</v>
      </c>
      <c r="D3756" s="334" t="str">
        <f>CONCATENATE("'", LEFT(E3756,4),"-",MID(E3756,5,2),"-", MID(E3756,7,2), " ", C3756,"'")</f>
        <v>'1884-02-09 15:00'</v>
      </c>
      <c r="E3756" s="211">
        <f t="shared" si="1897"/>
        <v>18840209</v>
      </c>
      <c r="F3756" s="262">
        <v>11</v>
      </c>
      <c r="G3756" s="211" t="s">
        <v>5209</v>
      </c>
      <c r="R3756" s="112" t="str">
        <f>IF(D3756="","", CONCATENATE("Update games set ", B3756, "= ",D3756," where game_id=", E3756))</f>
        <v>Update games set Game_date= '1884-02-09 15:00' where game_id=18840209</v>
      </c>
      <c r="S3756" s="112" t="str">
        <f t="shared" si="1866"/>
        <v>Update lineups set player_name = 'EE Barlow', raw_name = 'EE Barlow' where game_id = 18840209 and player_order = 11</v>
      </c>
      <c r="T3756" s="112" t="str">
        <f t="shared" si="1867"/>
        <v/>
      </c>
      <c r="U3756" s="200" t="str">
        <f t="shared" si="1863"/>
        <v/>
      </c>
      <c r="V3756" s="112" t="str">
        <f t="shared" si="1868"/>
        <v/>
      </c>
      <c r="W3756" s="415" t="str">
        <f t="shared" si="1869"/>
        <v/>
      </c>
      <c r="Y3756" s="65" t="str">
        <f t="shared" si="1877"/>
        <v/>
      </c>
      <c r="Z3756" s="65" t="str">
        <f t="shared" si="1878"/>
        <v/>
      </c>
      <c r="AA3756" s="65" t="str">
        <f t="shared" si="1879"/>
        <v/>
      </c>
      <c r="AB3756" s="65" t="str">
        <f t="shared" si="1880"/>
        <v/>
      </c>
      <c r="AC3756" s="65" t="str">
        <f t="shared" si="1881"/>
        <v/>
      </c>
      <c r="AH3756" s="65" t="str">
        <f t="shared" si="1896"/>
        <v>1891121211</v>
      </c>
      <c r="AI3756" s="65">
        <v>18911212</v>
      </c>
      <c r="AJ3756" s="65" t="s">
        <v>5369</v>
      </c>
      <c r="AK3756" s="65">
        <v>11</v>
      </c>
      <c r="AL3756" s="65" t="s">
        <v>3314</v>
      </c>
      <c r="AN3756" s="65" t="str">
        <f t="shared" si="1865"/>
        <v/>
      </c>
    </row>
    <row r="3757" spans="1:40" ht="16.8" customHeight="1" x14ac:dyDescent="0.25">
      <c r="A3757" s="384">
        <v>5</v>
      </c>
      <c r="B3757" s="342" t="s">
        <v>25</v>
      </c>
      <c r="D3757" s="350" t="str">
        <f t="shared" ref="D3757" si="1902">IF(C3757="", "", CONCATENATE("'", C3757,"'"))</f>
        <v/>
      </c>
      <c r="E3757" s="211">
        <f t="shared" si="1897"/>
        <v>18840209</v>
      </c>
      <c r="F3757" s="262">
        <v>12</v>
      </c>
      <c r="G3757" s="212"/>
      <c r="H3757" s="212"/>
      <c r="N3757" s="416"/>
      <c r="O3757" s="212"/>
      <c r="P3757" s="212"/>
      <c r="R3757" s="112" t="str">
        <f>IF(D3757="","", CONCATENATE("Update games set ", B3757, "= ",D3757," where game_id=", E3757))</f>
        <v/>
      </c>
      <c r="S3757" s="112" t="str">
        <f t="shared" si="1866"/>
        <v/>
      </c>
      <c r="T3757" s="112" t="str">
        <f t="shared" si="1867"/>
        <v/>
      </c>
      <c r="U3757" s="200" t="str">
        <f t="shared" si="1863"/>
        <v/>
      </c>
      <c r="V3757" s="112" t="str">
        <f t="shared" si="1868"/>
        <v/>
      </c>
      <c r="W3757" s="415" t="str">
        <f t="shared" si="1869"/>
        <v/>
      </c>
      <c r="Y3757" s="65" t="str">
        <f t="shared" si="1877"/>
        <v/>
      </c>
      <c r="Z3757" s="65" t="str">
        <f t="shared" si="1878"/>
        <v/>
      </c>
      <c r="AA3757" s="65" t="str">
        <f t="shared" si="1879"/>
        <v/>
      </c>
      <c r="AB3757" s="65" t="str">
        <f t="shared" si="1880"/>
        <v/>
      </c>
      <c r="AC3757" s="65" t="str">
        <f t="shared" si="1881"/>
        <v/>
      </c>
      <c r="AH3757" s="65" t="str">
        <f t="shared" si="1896"/>
        <v>1891121212</v>
      </c>
      <c r="AI3757" s="65">
        <v>18911212</v>
      </c>
      <c r="AJ3757" s="65" t="s">
        <v>5369</v>
      </c>
      <c r="AK3757" s="65">
        <v>12</v>
      </c>
      <c r="AL3757" s="65" t="s">
        <v>653</v>
      </c>
      <c r="AN3757" s="65" t="str">
        <f t="shared" si="1865"/>
        <v/>
      </c>
    </row>
    <row r="3758" spans="1:40" ht="16.8" customHeight="1" x14ac:dyDescent="0.25">
      <c r="A3758" s="384">
        <v>5</v>
      </c>
      <c r="B3758" s="342" t="s">
        <v>475</v>
      </c>
      <c r="D3758" s="349" t="str">
        <f t="shared" ref="D3758" si="1903">IF(C3758="", "", C3758)</f>
        <v/>
      </c>
      <c r="E3758" s="211">
        <f t="shared" si="1897"/>
        <v>18840209</v>
      </c>
      <c r="F3758" s="262">
        <v>13</v>
      </c>
      <c r="R3758" s="112" t="str">
        <f>IF(D3758="","", CONCATENATE("Update games set ", B3758, "= ",D3758," where game_id=", E3758))</f>
        <v/>
      </c>
      <c r="S3758" s="112" t="str">
        <f t="shared" si="1866"/>
        <v/>
      </c>
      <c r="T3758" s="112" t="str">
        <f t="shared" si="1867"/>
        <v/>
      </c>
      <c r="U3758" s="200" t="str">
        <f t="shared" si="1863"/>
        <v/>
      </c>
      <c r="V3758" s="112" t="str">
        <f t="shared" si="1868"/>
        <v/>
      </c>
      <c r="W3758" s="415" t="str">
        <f t="shared" si="1869"/>
        <v/>
      </c>
      <c r="Y3758" s="65" t="str">
        <f t="shared" si="1877"/>
        <v/>
      </c>
      <c r="Z3758" s="65" t="str">
        <f t="shared" si="1878"/>
        <v/>
      </c>
      <c r="AA3758" s="65" t="str">
        <f t="shared" si="1879"/>
        <v/>
      </c>
      <c r="AB3758" s="65" t="str">
        <f t="shared" si="1880"/>
        <v/>
      </c>
      <c r="AC3758" s="65" t="str">
        <f t="shared" si="1881"/>
        <v/>
      </c>
      <c r="AH3758" s="65" t="str">
        <f t="shared" si="1896"/>
        <v>1891121213</v>
      </c>
      <c r="AI3758" s="65">
        <v>18911212</v>
      </c>
      <c r="AJ3758" s="65" t="s">
        <v>5369</v>
      </c>
      <c r="AK3758" s="65">
        <v>13</v>
      </c>
      <c r="AL3758" s="65" t="s">
        <v>653</v>
      </c>
      <c r="AN3758" s="65" t="str">
        <f t="shared" si="1865"/>
        <v/>
      </c>
    </row>
    <row r="3759" spans="1:40" ht="16.8" customHeight="1" x14ac:dyDescent="0.25">
      <c r="A3759" s="384">
        <v>5</v>
      </c>
      <c r="B3759" s="342" t="s">
        <v>20</v>
      </c>
      <c r="D3759" s="350" t="str">
        <f t="shared" ref="D3759:D3760" si="1904">IF(C3759="", "", CONCATENATE("'", C3759,"'"))</f>
        <v/>
      </c>
      <c r="E3759" s="211">
        <f t="shared" si="1897"/>
        <v>18840209</v>
      </c>
      <c r="F3759" s="262">
        <v>14</v>
      </c>
      <c r="R3759" s="112" t="str">
        <f>IF(D3759="","", CONCATENATE("Update games set ", B3759, "= ",D3759," where game_id=", E3759))</f>
        <v/>
      </c>
      <c r="S3759" s="112" t="str">
        <f t="shared" si="1866"/>
        <v/>
      </c>
      <c r="T3759" s="112" t="str">
        <f t="shared" si="1867"/>
        <v/>
      </c>
      <c r="U3759" s="200" t="str">
        <f t="shared" si="1863"/>
        <v/>
      </c>
      <c r="V3759" s="112" t="str">
        <f t="shared" si="1868"/>
        <v/>
      </c>
      <c r="W3759" s="415" t="str">
        <f t="shared" si="1869"/>
        <v/>
      </c>
      <c r="Y3759" s="65" t="str">
        <f t="shared" si="1877"/>
        <v/>
      </c>
      <c r="Z3759" s="65" t="str">
        <f t="shared" si="1878"/>
        <v/>
      </c>
      <c r="AA3759" s="65" t="str">
        <f t="shared" si="1879"/>
        <v/>
      </c>
      <c r="AB3759" s="65" t="str">
        <f t="shared" si="1880"/>
        <v/>
      </c>
      <c r="AC3759" s="65" t="str">
        <f t="shared" si="1881"/>
        <v/>
      </c>
      <c r="AH3759" s="65" t="str">
        <f t="shared" si="1896"/>
        <v>1891121214</v>
      </c>
      <c r="AI3759" s="65">
        <v>18911212</v>
      </c>
      <c r="AJ3759" s="65" t="s">
        <v>5369</v>
      </c>
      <c r="AK3759" s="65">
        <v>14</v>
      </c>
      <c r="AL3759" s="65" t="s">
        <v>653</v>
      </c>
      <c r="AN3759" s="65" t="str">
        <f t="shared" si="1865"/>
        <v/>
      </c>
    </row>
    <row r="3760" spans="1:40" ht="16.8" customHeight="1" x14ac:dyDescent="0.25">
      <c r="A3760" s="384">
        <v>5</v>
      </c>
      <c r="B3760" s="342" t="s">
        <v>4882</v>
      </c>
      <c r="C3760" s="342" t="str">
        <f>IF(C3759="", "", C3759)</f>
        <v/>
      </c>
      <c r="D3760" s="350" t="str">
        <f t="shared" si="1904"/>
        <v/>
      </c>
      <c r="E3760" s="211">
        <f t="shared" si="1897"/>
        <v>18840209</v>
      </c>
      <c r="F3760" s="262">
        <v>15</v>
      </c>
      <c r="R3760" s="112" t="str">
        <f>IF(D3760="","", CONCATENATE("Update games set ", B3760, "= ",D3760," where game_id=", E3760))</f>
        <v/>
      </c>
      <c r="S3760" s="112" t="str">
        <f t="shared" si="1866"/>
        <v/>
      </c>
      <c r="T3760" s="112" t="str">
        <f t="shared" si="1867"/>
        <v/>
      </c>
      <c r="U3760" s="200" t="str">
        <f t="shared" si="1863"/>
        <v/>
      </c>
      <c r="V3760" s="112" t="str">
        <f t="shared" si="1868"/>
        <v/>
      </c>
      <c r="W3760" s="415" t="str">
        <f t="shared" si="1869"/>
        <v/>
      </c>
      <c r="Y3760" s="65" t="str">
        <f t="shared" si="1877"/>
        <v/>
      </c>
      <c r="Z3760" s="65" t="str">
        <f t="shared" si="1878"/>
        <v/>
      </c>
      <c r="AA3760" s="65" t="str">
        <f t="shared" si="1879"/>
        <v/>
      </c>
      <c r="AB3760" s="65" t="str">
        <f t="shared" si="1880"/>
        <v/>
      </c>
      <c r="AC3760" s="65" t="str">
        <f t="shared" si="1881"/>
        <v/>
      </c>
      <c r="AH3760" s="65" t="str">
        <f t="shared" si="1896"/>
        <v>1891121215</v>
      </c>
      <c r="AI3760" s="65">
        <v>18911212</v>
      </c>
      <c r="AJ3760" s="65" t="s">
        <v>5369</v>
      </c>
      <c r="AK3760" s="65">
        <v>15</v>
      </c>
      <c r="AL3760" s="65" t="s">
        <v>653</v>
      </c>
      <c r="AN3760" s="65" t="str">
        <f t="shared" si="1865"/>
        <v/>
      </c>
    </row>
    <row r="3761" spans="1:40" s="126" customFormat="1" ht="16.8" customHeight="1" thickBot="1" x14ac:dyDescent="0.3">
      <c r="A3761" s="384">
        <v>5</v>
      </c>
      <c r="B3761" s="116" t="s">
        <v>115</v>
      </c>
      <c r="C3761" s="352"/>
      <c r="D3761" s="370" t="str">
        <f t="shared" ref="D3761" si="1905">IF(MID(E3761,5,2)*1&gt;6,_xlfn.CONCAT("'",LEFT(E3761,4),"-",MID(E3761,3,2)+1,"'"),_xlfn.CONCAT("'",LEFT(E3761,4)-1,"-",MID(E3761,3,2),"'"))</f>
        <v>'1883-84'</v>
      </c>
      <c r="E3761" s="214">
        <f t="shared" si="1897"/>
        <v>18840209</v>
      </c>
      <c r="F3761" s="266">
        <v>16</v>
      </c>
      <c r="G3761" s="343"/>
      <c r="H3761" s="343"/>
      <c r="I3761" s="267"/>
      <c r="J3761" s="214"/>
      <c r="K3761" s="266"/>
      <c r="L3761" s="266"/>
      <c r="M3761" s="266"/>
      <c r="N3761" s="419"/>
      <c r="O3761" s="343"/>
      <c r="P3761" s="343"/>
      <c r="Q3761" s="346"/>
      <c r="R3761" s="112" t="str">
        <f>IF(D3761="","", CONCATENATE("Update games set ", B3761, "= ",D3761," where game_id=", E3761))</f>
        <v>Update games set Season= '1883-84' where game_id=18840209</v>
      </c>
      <c r="S3761" s="112" t="str">
        <f t="shared" si="1866"/>
        <v/>
      </c>
      <c r="T3761" s="112" t="str">
        <f t="shared" si="1867"/>
        <v/>
      </c>
      <c r="U3761" s="200" t="str">
        <f t="shared" si="1863"/>
        <v/>
      </c>
      <c r="V3761" s="112" t="str">
        <f t="shared" si="1868"/>
        <v/>
      </c>
      <c r="W3761" s="415" t="str">
        <f t="shared" si="1869"/>
        <v/>
      </c>
      <c r="X3761" s="240"/>
      <c r="Y3761" s="65" t="str">
        <f t="shared" si="1877"/>
        <v/>
      </c>
      <c r="Z3761" s="65" t="str">
        <f t="shared" si="1878"/>
        <v/>
      </c>
      <c r="AA3761" s="65" t="str">
        <f t="shared" si="1879"/>
        <v/>
      </c>
      <c r="AB3761" s="65" t="str">
        <f t="shared" si="1880"/>
        <v/>
      </c>
      <c r="AC3761" s="65" t="str">
        <f t="shared" si="1881"/>
        <v/>
      </c>
      <c r="AH3761" s="65" t="str">
        <f t="shared" si="1896"/>
        <v>1891121216</v>
      </c>
      <c r="AI3761" s="126">
        <v>18911212</v>
      </c>
      <c r="AJ3761" s="126" t="s">
        <v>5369</v>
      </c>
      <c r="AK3761" s="126">
        <v>16</v>
      </c>
      <c r="AL3761" s="126" t="s">
        <v>653</v>
      </c>
      <c r="AN3761" s="65" t="str">
        <f t="shared" si="1865"/>
        <v/>
      </c>
    </row>
    <row r="3762" spans="1:40" ht="15" thickTop="1" x14ac:dyDescent="0.25">
      <c r="A3762" s="384">
        <v>5</v>
      </c>
      <c r="B3762" s="341" t="s">
        <v>22</v>
      </c>
      <c r="C3762" s="341" t="s">
        <v>29</v>
      </c>
      <c r="D3762" s="341" t="str">
        <f t="shared" ref="D3762:D3765" si="1906">IF(C3762="", "", CONCATENATE("'", C3762,"'"))</f>
        <v>'Derby County'</v>
      </c>
      <c r="E3762" s="211">
        <v>18961003</v>
      </c>
      <c r="F3762" s="262">
        <v>1</v>
      </c>
      <c r="H3762" s="212"/>
      <c r="R3762" s="112" t="str">
        <f>IF(D3762="","", CONCATENATE("Update games set ", B3762, "= ",D3762," where game_id=", E3762))</f>
        <v>Update games set Opponent= 'Derby County' where game_id=18961003</v>
      </c>
      <c r="S3762" s="112" t="str">
        <f t="shared" si="1866"/>
        <v/>
      </c>
      <c r="T3762" s="112" t="str">
        <f t="shared" si="1867"/>
        <v/>
      </c>
      <c r="U3762" s="200" t="str">
        <f t="shared" si="1863"/>
        <v/>
      </c>
      <c r="V3762" s="112" t="str">
        <f t="shared" si="1868"/>
        <v/>
      </c>
      <c r="W3762" s="415" t="str">
        <f t="shared" si="1869"/>
        <v/>
      </c>
      <c r="Y3762" s="65" t="str">
        <f t="shared" si="1877"/>
        <v/>
      </c>
      <c r="Z3762" s="65" t="str">
        <f t="shared" si="1878"/>
        <v/>
      </c>
      <c r="AA3762" s="65" t="str">
        <f t="shared" si="1879"/>
        <v/>
      </c>
      <c r="AB3762" s="65" t="str">
        <f t="shared" si="1880"/>
        <v/>
      </c>
      <c r="AC3762" s="65" t="str">
        <f t="shared" si="1881"/>
        <v/>
      </c>
      <c r="AH3762" s="65" t="str">
        <f t="shared" si="1896"/>
        <v>189112121</v>
      </c>
      <c r="AI3762" s="65">
        <v>18911212</v>
      </c>
      <c r="AJ3762" s="65" t="s">
        <v>5369</v>
      </c>
      <c r="AK3762" s="65">
        <v>1</v>
      </c>
      <c r="AL3762" s="65" t="s">
        <v>2039</v>
      </c>
      <c r="AN3762" s="65" t="str">
        <f t="shared" si="1865"/>
        <v>update games set source = 'The Nottingham Forest Football Scrapbook' where game_id = 18961003</v>
      </c>
    </row>
    <row r="3763" spans="1:40" ht="16.8" customHeight="1" x14ac:dyDescent="0.25">
      <c r="A3763" s="384">
        <v>5</v>
      </c>
      <c r="B3763" s="342" t="s">
        <v>4979</v>
      </c>
      <c r="C3763" s="342" t="str">
        <f>IF(C3762="", "", C3762)</f>
        <v>Derby County</v>
      </c>
      <c r="D3763" s="350" t="str">
        <f t="shared" si="1906"/>
        <v>'Derby County'</v>
      </c>
      <c r="E3763" s="211">
        <f>E3762</f>
        <v>18961003</v>
      </c>
      <c r="F3763" s="262">
        <v>2</v>
      </c>
      <c r="R3763" s="112" t="str">
        <f>IF(D3763="","", CONCATENATE("Update games set ", B3763, "= ",D3763," where game_id=", E3763))</f>
        <v>Update games set Opp_parent= 'Derby County' where game_id=18961003</v>
      </c>
      <c r="S3763" s="112" t="str">
        <f t="shared" si="1866"/>
        <v/>
      </c>
      <c r="T3763" s="112" t="str">
        <f t="shared" si="1867"/>
        <v/>
      </c>
      <c r="U3763" s="200" t="str">
        <f t="shared" si="1863"/>
        <v/>
      </c>
      <c r="V3763" s="112" t="str">
        <f t="shared" si="1868"/>
        <v/>
      </c>
      <c r="W3763" s="415" t="str">
        <f t="shared" si="1869"/>
        <v/>
      </c>
      <c r="Y3763" s="65" t="str">
        <f t="shared" si="1877"/>
        <v/>
      </c>
      <c r="Z3763" s="65" t="str">
        <f t="shared" si="1878"/>
        <v/>
      </c>
      <c r="AA3763" s="65" t="str">
        <f t="shared" si="1879"/>
        <v/>
      </c>
      <c r="AB3763" s="65" t="str">
        <f t="shared" si="1880"/>
        <v/>
      </c>
      <c r="AC3763" s="65" t="str">
        <f t="shared" si="1881"/>
        <v/>
      </c>
      <c r="AH3763" s="65" t="str">
        <f t="shared" si="1896"/>
        <v>189112122</v>
      </c>
      <c r="AI3763" s="65">
        <v>18911212</v>
      </c>
      <c r="AJ3763" s="65" t="s">
        <v>5369</v>
      </c>
      <c r="AK3763" s="65">
        <v>2</v>
      </c>
      <c r="AL3763" s="65" t="s">
        <v>3572</v>
      </c>
      <c r="AN3763" s="65" t="str">
        <f t="shared" si="1865"/>
        <v/>
      </c>
    </row>
    <row r="3764" spans="1:40" ht="16.8" customHeight="1" x14ac:dyDescent="0.25">
      <c r="A3764" s="384">
        <v>5</v>
      </c>
      <c r="B3764" s="342" t="s">
        <v>2653</v>
      </c>
      <c r="C3764" s="342" t="s">
        <v>24</v>
      </c>
      <c r="D3764" s="350" t="str">
        <f t="shared" si="1906"/>
        <v>'League'</v>
      </c>
      <c r="E3764" s="211">
        <f t="shared" ref="E3764:E3777" si="1907">E3763</f>
        <v>18961003</v>
      </c>
      <c r="F3764" s="262">
        <v>3</v>
      </c>
      <c r="R3764" s="112" t="str">
        <f>IF(D3764="","", CONCATENATE("Update games set ", B3764, "= ",D3764," where game_id=", E3764))</f>
        <v>Update games set Game_type= 'League' where game_id=18961003</v>
      </c>
      <c r="S3764" s="112" t="str">
        <f t="shared" si="1866"/>
        <v/>
      </c>
      <c r="T3764" s="112" t="str">
        <f t="shared" si="1867"/>
        <v/>
      </c>
      <c r="U3764" s="200" t="str">
        <f t="shared" si="1863"/>
        <v/>
      </c>
      <c r="V3764" s="112" t="str">
        <f t="shared" si="1868"/>
        <v/>
      </c>
      <c r="W3764" s="415" t="str">
        <f t="shared" si="1869"/>
        <v/>
      </c>
      <c r="Y3764" s="65" t="str">
        <f t="shared" si="1877"/>
        <v/>
      </c>
      <c r="Z3764" s="65" t="str">
        <f t="shared" si="1878"/>
        <v/>
      </c>
      <c r="AA3764" s="65" t="str">
        <f t="shared" si="1879"/>
        <v/>
      </c>
      <c r="AB3764" s="65" t="str">
        <f t="shared" si="1880"/>
        <v/>
      </c>
      <c r="AC3764" s="65" t="str">
        <f t="shared" si="1881"/>
        <v/>
      </c>
      <c r="AH3764" s="65" t="str">
        <f t="shared" si="1896"/>
        <v>189112123</v>
      </c>
      <c r="AI3764" s="65">
        <v>18911212</v>
      </c>
      <c r="AJ3764" s="65" t="s">
        <v>5369</v>
      </c>
      <c r="AK3764" s="65">
        <v>3</v>
      </c>
      <c r="AL3764" s="65" t="s">
        <v>3596</v>
      </c>
      <c r="AN3764" s="65" t="str">
        <f t="shared" si="1865"/>
        <v/>
      </c>
    </row>
    <row r="3765" spans="1:40" ht="16.8" customHeight="1" x14ac:dyDescent="0.25">
      <c r="A3765" s="384">
        <v>5</v>
      </c>
      <c r="B3765" s="342" t="s">
        <v>4978</v>
      </c>
      <c r="C3765" s="342" t="s">
        <v>5065</v>
      </c>
      <c r="D3765" s="350" t="str">
        <f t="shared" si="1906"/>
        <v>'H'</v>
      </c>
      <c r="E3765" s="211">
        <f t="shared" si="1907"/>
        <v>18961003</v>
      </c>
      <c r="F3765" s="262">
        <v>4</v>
      </c>
      <c r="R3765" s="112" t="str">
        <f>IF(D3765="","", CONCATENATE("Update games set ", B3765, "= ",D3765," where game_id=", E3765))</f>
        <v>Update games set HAN= 'H' where game_id=18961003</v>
      </c>
      <c r="S3765" s="112" t="str">
        <f t="shared" si="1866"/>
        <v/>
      </c>
      <c r="T3765" s="112" t="str">
        <f t="shared" si="1867"/>
        <v/>
      </c>
      <c r="U3765" s="200" t="str">
        <f t="shared" si="1863"/>
        <v/>
      </c>
      <c r="V3765" s="112" t="str">
        <f t="shared" si="1868"/>
        <v/>
      </c>
      <c r="W3765" s="415" t="str">
        <f t="shared" si="1869"/>
        <v/>
      </c>
      <c r="Y3765" s="65" t="str">
        <f t="shared" si="1877"/>
        <v/>
      </c>
      <c r="Z3765" s="65" t="str">
        <f t="shared" si="1878"/>
        <v/>
      </c>
      <c r="AA3765" s="65" t="str">
        <f t="shared" si="1879"/>
        <v/>
      </c>
      <c r="AB3765" s="65" t="str">
        <f t="shared" si="1880"/>
        <v/>
      </c>
      <c r="AC3765" s="65" t="str">
        <f t="shared" si="1881"/>
        <v/>
      </c>
      <c r="AH3765" s="65" t="str">
        <f t="shared" si="1896"/>
        <v>189112124</v>
      </c>
      <c r="AI3765" s="65">
        <v>18911212</v>
      </c>
      <c r="AJ3765" s="65" t="s">
        <v>5369</v>
      </c>
      <c r="AK3765" s="65">
        <v>4</v>
      </c>
      <c r="AL3765" s="65" t="s">
        <v>3252</v>
      </c>
      <c r="AN3765" s="65" t="str">
        <f t="shared" si="1865"/>
        <v/>
      </c>
    </row>
    <row r="3766" spans="1:40" ht="16.8" customHeight="1" x14ac:dyDescent="0.25">
      <c r="A3766" s="384">
        <v>5</v>
      </c>
      <c r="B3766" s="342" t="s">
        <v>5</v>
      </c>
      <c r="C3766" s="342">
        <v>1</v>
      </c>
      <c r="D3766" s="349">
        <f t="shared" ref="D3766:D3767" si="1908">IF(C3766="", "", C3766)</f>
        <v>1</v>
      </c>
      <c r="E3766" s="211">
        <f t="shared" si="1907"/>
        <v>18961003</v>
      </c>
      <c r="F3766" s="262">
        <v>5</v>
      </c>
      <c r="R3766" s="112" t="str">
        <f>IF(D3766="","", CONCATENATE("Update games set ", B3766, "= ",D3766," where game_id=", E3766))</f>
        <v>Update games set F= 1 where game_id=18961003</v>
      </c>
      <c r="S3766" s="112" t="str">
        <f t="shared" si="1866"/>
        <v/>
      </c>
      <c r="T3766" s="112" t="str">
        <f t="shared" si="1867"/>
        <v/>
      </c>
      <c r="U3766" s="200" t="str">
        <f t="shared" si="1863"/>
        <v/>
      </c>
      <c r="V3766" s="112" t="str">
        <f t="shared" si="1868"/>
        <v/>
      </c>
      <c r="W3766" s="415" t="str">
        <f t="shared" si="1869"/>
        <v/>
      </c>
      <c r="Y3766" s="65" t="str">
        <f t="shared" si="1877"/>
        <v/>
      </c>
      <c r="Z3766" s="65" t="str">
        <f t="shared" si="1878"/>
        <v/>
      </c>
      <c r="AA3766" s="65" t="str">
        <f t="shared" si="1879"/>
        <v/>
      </c>
      <c r="AB3766" s="65" t="str">
        <f t="shared" si="1880"/>
        <v/>
      </c>
      <c r="AC3766" s="65" t="str">
        <f t="shared" si="1881"/>
        <v/>
      </c>
      <c r="AH3766" s="65" t="str">
        <f t="shared" si="1896"/>
        <v>189112125</v>
      </c>
      <c r="AI3766" s="65">
        <v>18911212</v>
      </c>
      <c r="AJ3766" s="65" t="s">
        <v>5369</v>
      </c>
      <c r="AK3766" s="65">
        <v>5</v>
      </c>
      <c r="AL3766" s="65" t="s">
        <v>3590</v>
      </c>
      <c r="AN3766" s="65" t="str">
        <f t="shared" si="1865"/>
        <v/>
      </c>
    </row>
    <row r="3767" spans="1:40" ht="16.8" customHeight="1" x14ac:dyDescent="0.25">
      <c r="A3767" s="384">
        <v>5</v>
      </c>
      <c r="B3767" s="342" t="s">
        <v>0</v>
      </c>
      <c r="C3767" s="342">
        <v>1</v>
      </c>
      <c r="D3767" s="349">
        <f t="shared" si="1908"/>
        <v>1</v>
      </c>
      <c r="E3767" s="211">
        <f t="shared" si="1907"/>
        <v>18961003</v>
      </c>
      <c r="F3767" s="262">
        <v>6</v>
      </c>
      <c r="R3767" s="112" t="str">
        <f>IF(D3767="","", CONCATENATE("Update games set ", B3767, "= ",D3767," where game_id=", E3767))</f>
        <v>Update games set A= 1 where game_id=18961003</v>
      </c>
      <c r="S3767" s="112" t="str">
        <f t="shared" si="1866"/>
        <v/>
      </c>
      <c r="T3767" s="112" t="str">
        <f t="shared" si="1867"/>
        <v/>
      </c>
      <c r="U3767" s="200" t="str">
        <f t="shared" si="1863"/>
        <v/>
      </c>
      <c r="V3767" s="112" t="str">
        <f t="shared" si="1868"/>
        <v/>
      </c>
      <c r="W3767" s="415" t="str">
        <f t="shared" si="1869"/>
        <v/>
      </c>
      <c r="Y3767" s="65" t="str">
        <f t="shared" si="1877"/>
        <v/>
      </c>
      <c r="Z3767" s="65" t="str">
        <f t="shared" si="1878"/>
        <v/>
      </c>
      <c r="AA3767" s="65" t="str">
        <f t="shared" si="1879"/>
        <v/>
      </c>
      <c r="AB3767" s="65" t="str">
        <f t="shared" si="1880"/>
        <v/>
      </c>
      <c r="AC3767" s="65" t="str">
        <f t="shared" si="1881"/>
        <v/>
      </c>
      <c r="AH3767" s="65" t="str">
        <f t="shared" si="1896"/>
        <v>189112126</v>
      </c>
      <c r="AI3767" s="65">
        <v>18911212</v>
      </c>
      <c r="AJ3767" s="65" t="s">
        <v>5369</v>
      </c>
      <c r="AK3767" s="65">
        <v>6</v>
      </c>
      <c r="AL3767" s="65" t="s">
        <v>3468</v>
      </c>
      <c r="AN3767" s="65" t="str">
        <f t="shared" si="1865"/>
        <v/>
      </c>
    </row>
    <row r="3768" spans="1:40" ht="16.8" customHeight="1" x14ac:dyDescent="0.25">
      <c r="A3768" s="384">
        <v>5</v>
      </c>
      <c r="B3768" s="342" t="s">
        <v>23</v>
      </c>
      <c r="D3768" s="334" t="s">
        <v>5461</v>
      </c>
      <c r="E3768" s="211">
        <f t="shared" si="1907"/>
        <v>18961003</v>
      </c>
      <c r="F3768" s="262">
        <v>7</v>
      </c>
      <c r="R3768" s="112" t="str">
        <f>IF(D3768="","", CONCATENATE("Update games set ", B3768, "= ",D3768," where game_id=", E3768))</f>
        <v>Update games set Result= 'Aba' where game_id=18961003</v>
      </c>
      <c r="S3768" s="112" t="str">
        <f t="shared" si="1866"/>
        <v/>
      </c>
      <c r="T3768" s="112" t="str">
        <f t="shared" si="1867"/>
        <v/>
      </c>
      <c r="U3768" s="200" t="str">
        <f t="shared" si="1863"/>
        <v/>
      </c>
      <c r="V3768" s="112" t="str">
        <f t="shared" si="1868"/>
        <v/>
      </c>
      <c r="W3768" s="415" t="str">
        <f t="shared" si="1869"/>
        <v/>
      </c>
      <c r="Y3768" s="65" t="str">
        <f t="shared" si="1877"/>
        <v/>
      </c>
      <c r="Z3768" s="65" t="str">
        <f t="shared" si="1878"/>
        <v/>
      </c>
      <c r="AA3768" s="65" t="str">
        <f t="shared" si="1879"/>
        <v/>
      </c>
      <c r="AB3768" s="65" t="str">
        <f t="shared" si="1880"/>
        <v/>
      </c>
      <c r="AC3768" s="65" t="str">
        <f t="shared" si="1881"/>
        <v/>
      </c>
      <c r="AH3768" s="65" t="str">
        <f t="shared" si="1896"/>
        <v>189112127</v>
      </c>
      <c r="AI3768" s="65">
        <v>18911212</v>
      </c>
      <c r="AJ3768" s="65" t="s">
        <v>5369</v>
      </c>
      <c r="AK3768" s="65">
        <v>7</v>
      </c>
      <c r="AL3768" s="65" t="s">
        <v>3435</v>
      </c>
      <c r="AN3768" s="65" t="str">
        <f t="shared" si="1865"/>
        <v/>
      </c>
    </row>
    <row r="3769" spans="1:40" ht="16.8" customHeight="1" x14ac:dyDescent="0.25">
      <c r="A3769" s="384">
        <v>5</v>
      </c>
      <c r="B3769" s="342" t="s">
        <v>768</v>
      </c>
      <c r="D3769" s="349" t="str">
        <f t="shared" ref="D3769:D3770" si="1909">IF(C3769="", "", C3769)</f>
        <v/>
      </c>
      <c r="E3769" s="211">
        <f t="shared" si="1907"/>
        <v>18961003</v>
      </c>
      <c r="F3769" s="262">
        <v>8</v>
      </c>
      <c r="R3769" s="112" t="str">
        <f>IF(D3769="","", CONCATENATE("Update games set ", B3769, "= ",D3769," where game_id=", E3769))</f>
        <v/>
      </c>
      <c r="S3769" s="112" t="str">
        <f t="shared" si="1866"/>
        <v/>
      </c>
      <c r="T3769" s="112" t="str">
        <f t="shared" si="1867"/>
        <v/>
      </c>
      <c r="U3769" s="200" t="str">
        <f t="shared" si="1863"/>
        <v/>
      </c>
      <c r="V3769" s="112" t="str">
        <f t="shared" si="1868"/>
        <v/>
      </c>
      <c r="W3769" s="415" t="str">
        <f t="shared" si="1869"/>
        <v/>
      </c>
      <c r="Y3769" s="65" t="str">
        <f t="shared" si="1877"/>
        <v/>
      </c>
      <c r="Z3769" s="65" t="str">
        <f t="shared" si="1878"/>
        <v/>
      </c>
      <c r="AA3769" s="65" t="str">
        <f t="shared" si="1879"/>
        <v/>
      </c>
      <c r="AB3769" s="65" t="str">
        <f t="shared" si="1880"/>
        <v/>
      </c>
      <c r="AC3769" s="65" t="str">
        <f t="shared" si="1881"/>
        <v/>
      </c>
      <c r="AH3769" s="65" t="str">
        <f t="shared" si="1896"/>
        <v>189112128</v>
      </c>
      <c r="AI3769" s="65">
        <v>18911212</v>
      </c>
      <c r="AJ3769" s="65" t="s">
        <v>5369</v>
      </c>
      <c r="AK3769" s="65">
        <v>8</v>
      </c>
      <c r="AL3769" s="65" t="s">
        <v>3653</v>
      </c>
      <c r="AN3769" s="65" t="str">
        <f t="shared" si="1865"/>
        <v/>
      </c>
    </row>
    <row r="3770" spans="1:40" ht="16.8" customHeight="1" x14ac:dyDescent="0.25">
      <c r="A3770" s="384">
        <v>5</v>
      </c>
      <c r="B3770" s="342" t="s">
        <v>766</v>
      </c>
      <c r="D3770" s="349" t="str">
        <f t="shared" si="1909"/>
        <v/>
      </c>
      <c r="E3770" s="211">
        <f t="shared" si="1907"/>
        <v>18961003</v>
      </c>
      <c r="F3770" s="262">
        <v>9</v>
      </c>
      <c r="G3770" s="194"/>
      <c r="H3770" s="194"/>
      <c r="N3770" s="417"/>
      <c r="O3770" s="194"/>
      <c r="P3770" s="194"/>
      <c r="R3770" s="112" t="str">
        <f>IF(D3770="","", CONCATENATE("Update games set ", B3770, "= ",D3770," where game_id=", E3770))</f>
        <v/>
      </c>
      <c r="S3770" s="112" t="str">
        <f t="shared" si="1866"/>
        <v/>
      </c>
      <c r="T3770" s="112" t="str">
        <f t="shared" si="1867"/>
        <v/>
      </c>
      <c r="U3770" s="200" t="str">
        <f t="shared" si="1863"/>
        <v/>
      </c>
      <c r="V3770" s="112" t="str">
        <f t="shared" si="1868"/>
        <v/>
      </c>
      <c r="W3770" s="415" t="str">
        <f t="shared" si="1869"/>
        <v/>
      </c>
      <c r="Y3770" s="65" t="str">
        <f t="shared" si="1877"/>
        <v/>
      </c>
      <c r="Z3770" s="65" t="str">
        <f t="shared" si="1878"/>
        <v/>
      </c>
      <c r="AA3770" s="65" t="str">
        <f t="shared" si="1879"/>
        <v/>
      </c>
      <c r="AB3770" s="65" t="str">
        <f t="shared" si="1880"/>
        <v/>
      </c>
      <c r="AC3770" s="65" t="str">
        <f t="shared" si="1881"/>
        <v/>
      </c>
      <c r="AH3770" s="65" t="str">
        <f t="shared" si="1896"/>
        <v>189112129</v>
      </c>
      <c r="AI3770" s="65">
        <v>18911212</v>
      </c>
      <c r="AJ3770" s="65" t="s">
        <v>5369</v>
      </c>
      <c r="AK3770" s="65">
        <v>9</v>
      </c>
      <c r="AL3770" s="65" t="s">
        <v>2943</v>
      </c>
      <c r="AN3770" s="65" t="str">
        <f t="shared" si="1865"/>
        <v/>
      </c>
    </row>
    <row r="3771" spans="1:40" ht="16.8" customHeight="1" x14ac:dyDescent="0.25">
      <c r="A3771" s="384">
        <v>5</v>
      </c>
      <c r="B3771" s="342" t="s">
        <v>753</v>
      </c>
      <c r="C3771" s="351"/>
      <c r="D3771" s="350" t="str">
        <f t="shared" ref="D3771" si="1910">IF(C3771="", "", CONCATENATE("'", C3771,"'"))</f>
        <v/>
      </c>
      <c r="E3771" s="211">
        <f t="shared" si="1907"/>
        <v>18961003</v>
      </c>
      <c r="F3771" s="262">
        <v>10</v>
      </c>
      <c r="G3771" s="194"/>
      <c r="N3771" s="417"/>
      <c r="O3771" s="194"/>
      <c r="P3771" s="194"/>
      <c r="R3771" s="112" t="str">
        <f>IF(D3771="","", CONCATENATE("Update games set ", B3771, "= ",D3771," where game_id=", E3771))</f>
        <v/>
      </c>
      <c r="S3771" s="112" t="str">
        <f t="shared" si="1866"/>
        <v/>
      </c>
      <c r="T3771" s="112" t="str">
        <f t="shared" si="1867"/>
        <v/>
      </c>
      <c r="U3771" s="200" t="str">
        <f t="shared" si="1863"/>
        <v/>
      </c>
      <c r="V3771" s="112" t="str">
        <f t="shared" si="1868"/>
        <v/>
      </c>
      <c r="W3771" s="415" t="str">
        <f t="shared" si="1869"/>
        <v/>
      </c>
      <c r="Y3771" s="65" t="str">
        <f t="shared" si="1877"/>
        <v/>
      </c>
      <c r="Z3771" s="65" t="str">
        <f t="shared" si="1878"/>
        <v/>
      </c>
      <c r="AA3771" s="65" t="str">
        <f t="shared" si="1879"/>
        <v/>
      </c>
      <c r="AB3771" s="65" t="str">
        <f t="shared" si="1880"/>
        <v/>
      </c>
      <c r="AC3771" s="65" t="str">
        <f t="shared" si="1881"/>
        <v/>
      </c>
      <c r="AH3771" s="65" t="str">
        <f t="shared" si="1896"/>
        <v>1891121210</v>
      </c>
      <c r="AI3771" s="65">
        <v>18911212</v>
      </c>
      <c r="AJ3771" s="65" t="s">
        <v>5369</v>
      </c>
      <c r="AK3771" s="65">
        <v>10</v>
      </c>
      <c r="AL3771" s="65" t="s">
        <v>3632</v>
      </c>
      <c r="AN3771" s="65" t="str">
        <f t="shared" si="1865"/>
        <v/>
      </c>
    </row>
    <row r="3772" spans="1:40" ht="16.8" customHeight="1" x14ac:dyDescent="0.25">
      <c r="A3772" s="384">
        <v>5</v>
      </c>
      <c r="B3772" s="342" t="s">
        <v>746</v>
      </c>
      <c r="C3772" s="351" t="s">
        <v>5062</v>
      </c>
      <c r="D3772" s="334" t="str">
        <f>CONCATENATE("'", LEFT(E3772,4),"-",MID(E3772,5,2),"-", MID(E3772,7,2), " ", C3772,"'")</f>
        <v>'1896-10-03 15:00'</v>
      </c>
      <c r="E3772" s="211">
        <f t="shared" si="1907"/>
        <v>18961003</v>
      </c>
      <c r="F3772" s="262">
        <v>11</v>
      </c>
      <c r="R3772" s="112" t="str">
        <f>IF(D3772="","", CONCATENATE("Update games set ", B3772, "= ",D3772," where game_id=", E3772))</f>
        <v>Update games set Game_date= '1896-10-03 15:00' where game_id=18961003</v>
      </c>
      <c r="S3772" s="112" t="str">
        <f t="shared" si="1866"/>
        <v/>
      </c>
      <c r="T3772" s="112" t="str">
        <f t="shared" si="1867"/>
        <v/>
      </c>
      <c r="U3772" s="200" t="str">
        <f t="shared" si="1863"/>
        <v/>
      </c>
      <c r="V3772" s="112" t="str">
        <f t="shared" si="1868"/>
        <v/>
      </c>
      <c r="W3772" s="415" t="str">
        <f t="shared" si="1869"/>
        <v/>
      </c>
      <c r="Y3772" s="65" t="str">
        <f t="shared" si="1877"/>
        <v/>
      </c>
      <c r="Z3772" s="65" t="str">
        <f t="shared" si="1878"/>
        <v/>
      </c>
      <c r="AA3772" s="65" t="str">
        <f t="shared" si="1879"/>
        <v/>
      </c>
      <c r="AB3772" s="65" t="str">
        <f t="shared" si="1880"/>
        <v/>
      </c>
      <c r="AC3772" s="65" t="str">
        <f t="shared" si="1881"/>
        <v/>
      </c>
      <c r="AH3772" s="65" t="str">
        <f t="shared" si="1896"/>
        <v>1891121211</v>
      </c>
      <c r="AI3772" s="65">
        <v>18911212</v>
      </c>
      <c r="AJ3772" s="65" t="s">
        <v>5369</v>
      </c>
      <c r="AK3772" s="65">
        <v>11</v>
      </c>
      <c r="AL3772" s="65" t="s">
        <v>3314</v>
      </c>
      <c r="AN3772" s="65" t="str">
        <f t="shared" si="1865"/>
        <v/>
      </c>
    </row>
    <row r="3773" spans="1:40" ht="16.8" customHeight="1" x14ac:dyDescent="0.25">
      <c r="A3773" s="384">
        <v>5</v>
      </c>
      <c r="B3773" s="342" t="s">
        <v>25</v>
      </c>
      <c r="C3773" s="342" t="s">
        <v>5459</v>
      </c>
      <c r="D3773" s="350" t="str">
        <f t="shared" ref="D3773" si="1911">IF(C3773="", "", CONCATENATE("'", C3773,"'"))</f>
        <v>'Game abandoned due to crowd issues'</v>
      </c>
      <c r="E3773" s="211">
        <f t="shared" si="1907"/>
        <v>18961003</v>
      </c>
      <c r="F3773" s="262">
        <v>12</v>
      </c>
      <c r="G3773" s="212"/>
      <c r="H3773" s="212"/>
      <c r="N3773" s="416"/>
      <c r="O3773" s="212"/>
      <c r="P3773" s="212"/>
      <c r="R3773" s="112" t="str">
        <f>IF(D3773="","", CONCATENATE("Update games set ", B3773, "= ",D3773," where game_id=", E3773))</f>
        <v>Update games set Notes= 'Game abandoned due to crowd issues' where game_id=18961003</v>
      </c>
      <c r="S3773" s="112" t="str">
        <f t="shared" si="1866"/>
        <v/>
      </c>
      <c r="T3773" s="112" t="str">
        <f t="shared" si="1867"/>
        <v/>
      </c>
      <c r="U3773" s="200" t="str">
        <f t="shared" si="1863"/>
        <v/>
      </c>
      <c r="V3773" s="112" t="str">
        <f t="shared" si="1868"/>
        <v/>
      </c>
      <c r="W3773" s="415" t="str">
        <f t="shared" si="1869"/>
        <v/>
      </c>
      <c r="Y3773" s="65" t="str">
        <f t="shared" si="1877"/>
        <v/>
      </c>
      <c r="Z3773" s="65" t="str">
        <f t="shared" si="1878"/>
        <v/>
      </c>
      <c r="AA3773" s="65" t="str">
        <f t="shared" si="1879"/>
        <v/>
      </c>
      <c r="AB3773" s="65" t="str">
        <f t="shared" si="1880"/>
        <v/>
      </c>
      <c r="AC3773" s="65" t="str">
        <f t="shared" si="1881"/>
        <v/>
      </c>
      <c r="AH3773" s="65" t="str">
        <f t="shared" si="1896"/>
        <v>1891121212</v>
      </c>
      <c r="AI3773" s="65">
        <v>18911212</v>
      </c>
      <c r="AJ3773" s="65" t="s">
        <v>5369</v>
      </c>
      <c r="AK3773" s="65">
        <v>12</v>
      </c>
      <c r="AL3773" s="65" t="s">
        <v>653</v>
      </c>
      <c r="AN3773" s="65" t="str">
        <f t="shared" si="1865"/>
        <v/>
      </c>
    </row>
    <row r="3774" spans="1:40" ht="16.8" customHeight="1" x14ac:dyDescent="0.25">
      <c r="A3774" s="384">
        <v>5</v>
      </c>
      <c r="B3774" s="342" t="s">
        <v>475</v>
      </c>
      <c r="C3774" s="342">
        <v>20000</v>
      </c>
      <c r="D3774" s="349">
        <f t="shared" ref="D3774" si="1912">IF(C3774="", "", C3774)</f>
        <v>20000</v>
      </c>
      <c r="E3774" s="211">
        <f t="shared" si="1907"/>
        <v>18961003</v>
      </c>
      <c r="F3774" s="262">
        <v>13</v>
      </c>
      <c r="R3774" s="112" t="str">
        <f>IF(D3774="","", CONCATENATE("Update games set ", B3774, "= ",D3774," where game_id=", E3774))</f>
        <v>Update games set Att= 20000 where game_id=18961003</v>
      </c>
      <c r="S3774" s="112" t="str">
        <f t="shared" si="1866"/>
        <v/>
      </c>
      <c r="T3774" s="112" t="str">
        <f t="shared" si="1867"/>
        <v/>
      </c>
      <c r="U3774" s="200" t="str">
        <f t="shared" si="1863"/>
        <v/>
      </c>
      <c r="V3774" s="112" t="str">
        <f t="shared" si="1868"/>
        <v/>
      </c>
      <c r="W3774" s="415" t="str">
        <f t="shared" si="1869"/>
        <v/>
      </c>
      <c r="Y3774" s="65" t="str">
        <f t="shared" si="1877"/>
        <v/>
      </c>
      <c r="Z3774" s="65" t="str">
        <f t="shared" si="1878"/>
        <v/>
      </c>
      <c r="AA3774" s="65" t="str">
        <f t="shared" si="1879"/>
        <v/>
      </c>
      <c r="AB3774" s="65" t="str">
        <f t="shared" si="1880"/>
        <v/>
      </c>
      <c r="AC3774" s="65" t="str">
        <f t="shared" si="1881"/>
        <v/>
      </c>
      <c r="AH3774" s="65" t="str">
        <f t="shared" si="1896"/>
        <v>1891121213</v>
      </c>
      <c r="AI3774" s="65">
        <v>18911212</v>
      </c>
      <c r="AJ3774" s="65" t="s">
        <v>5369</v>
      </c>
      <c r="AK3774" s="65">
        <v>13</v>
      </c>
      <c r="AL3774" s="65" t="s">
        <v>653</v>
      </c>
      <c r="AN3774" s="65" t="str">
        <f t="shared" si="1865"/>
        <v/>
      </c>
    </row>
    <row r="3775" spans="1:40" ht="16.8" customHeight="1" x14ac:dyDescent="0.25">
      <c r="A3775" s="384">
        <v>5</v>
      </c>
      <c r="B3775" s="342" t="s">
        <v>20</v>
      </c>
      <c r="C3775" s="342" t="s">
        <v>5460</v>
      </c>
      <c r="D3775" s="350" t="str">
        <f t="shared" ref="D3775:D3776" si="1913">IF(C3775="", "", CONCATENATE("'", C3775,"'"))</f>
        <v>'The Town Ground'</v>
      </c>
      <c r="E3775" s="211">
        <f t="shared" si="1907"/>
        <v>18961003</v>
      </c>
      <c r="F3775" s="262">
        <v>14</v>
      </c>
      <c r="R3775" s="112" t="str">
        <f>IF(D3775="","", CONCATENATE("Update games set ", B3775, "= ",D3775," where game_id=", E3775))</f>
        <v>Update games set Ground= 'The Town Ground' where game_id=18961003</v>
      </c>
      <c r="S3775" s="112" t="str">
        <f t="shared" si="1866"/>
        <v/>
      </c>
      <c r="T3775" s="112" t="str">
        <f t="shared" si="1867"/>
        <v/>
      </c>
      <c r="U3775" s="200" t="str">
        <f t="shared" si="1863"/>
        <v/>
      </c>
      <c r="V3775" s="112" t="str">
        <f t="shared" si="1868"/>
        <v/>
      </c>
      <c r="W3775" s="415" t="str">
        <f t="shared" si="1869"/>
        <v/>
      </c>
      <c r="Y3775" s="65" t="str">
        <f t="shared" si="1877"/>
        <v/>
      </c>
      <c r="Z3775" s="65" t="str">
        <f t="shared" si="1878"/>
        <v/>
      </c>
      <c r="AA3775" s="65" t="str">
        <f t="shared" si="1879"/>
        <v/>
      </c>
      <c r="AB3775" s="65" t="str">
        <f t="shared" si="1880"/>
        <v/>
      </c>
      <c r="AC3775" s="65" t="str">
        <f t="shared" si="1881"/>
        <v/>
      </c>
      <c r="AH3775" s="65" t="str">
        <f t="shared" si="1896"/>
        <v>1891121214</v>
      </c>
      <c r="AI3775" s="65">
        <v>18911212</v>
      </c>
      <c r="AJ3775" s="65" t="s">
        <v>5369</v>
      </c>
      <c r="AK3775" s="65">
        <v>14</v>
      </c>
      <c r="AL3775" s="65" t="s">
        <v>653</v>
      </c>
      <c r="AN3775" s="65" t="str">
        <f t="shared" si="1865"/>
        <v/>
      </c>
    </row>
    <row r="3776" spans="1:40" ht="16.8" customHeight="1" x14ac:dyDescent="0.25">
      <c r="A3776" s="384">
        <v>5</v>
      </c>
      <c r="B3776" s="342" t="s">
        <v>4882</v>
      </c>
      <c r="C3776" s="342" t="str">
        <f>IF(C3775="", "", C3775)</f>
        <v>The Town Ground</v>
      </c>
      <c r="D3776" s="350" t="str">
        <f t="shared" si="1913"/>
        <v>'The Town Ground'</v>
      </c>
      <c r="E3776" s="211">
        <f t="shared" si="1907"/>
        <v>18961003</v>
      </c>
      <c r="F3776" s="262">
        <v>15</v>
      </c>
      <c r="R3776" s="112" t="str">
        <f>IF(D3776="","", CONCATENATE("Update games set ", B3776, "= ",D3776," where game_id=", E3776))</f>
        <v>Update games set Ground_parent= 'The Town Ground' where game_id=18961003</v>
      </c>
      <c r="S3776" s="112" t="str">
        <f t="shared" si="1866"/>
        <v/>
      </c>
      <c r="T3776" s="112" t="str">
        <f t="shared" si="1867"/>
        <v/>
      </c>
      <c r="U3776" s="200" t="str">
        <f t="shared" si="1863"/>
        <v/>
      </c>
      <c r="V3776" s="112" t="str">
        <f t="shared" si="1868"/>
        <v/>
      </c>
      <c r="W3776" s="415" t="str">
        <f t="shared" si="1869"/>
        <v/>
      </c>
      <c r="Y3776" s="65" t="str">
        <f t="shared" si="1877"/>
        <v/>
      </c>
      <c r="Z3776" s="65" t="str">
        <f t="shared" si="1878"/>
        <v/>
      </c>
      <c r="AA3776" s="65" t="str">
        <f t="shared" si="1879"/>
        <v/>
      </c>
      <c r="AB3776" s="65" t="str">
        <f t="shared" si="1880"/>
        <v/>
      </c>
      <c r="AC3776" s="65" t="str">
        <f t="shared" si="1881"/>
        <v/>
      </c>
      <c r="AH3776" s="65" t="str">
        <f t="shared" si="1896"/>
        <v>1891121215</v>
      </c>
      <c r="AI3776" s="65">
        <v>18911212</v>
      </c>
      <c r="AJ3776" s="65" t="s">
        <v>5369</v>
      </c>
      <c r="AK3776" s="65">
        <v>15</v>
      </c>
      <c r="AL3776" s="65" t="s">
        <v>653</v>
      </c>
      <c r="AN3776" s="65" t="str">
        <f t="shared" si="1865"/>
        <v/>
      </c>
    </row>
    <row r="3777" spans="1:40" s="126" customFormat="1" ht="16.8" customHeight="1" thickBot="1" x14ac:dyDescent="0.3">
      <c r="A3777" s="384">
        <v>5</v>
      </c>
      <c r="B3777" s="116" t="s">
        <v>115</v>
      </c>
      <c r="C3777" s="352"/>
      <c r="D3777" s="370" t="str">
        <f t="shared" ref="D3777" si="1914">IF(MID(E3777,5,2)*1&gt;6,_xlfn.CONCAT("'",LEFT(E3777,4),"-",MID(E3777,3,2)+1,"'"),_xlfn.CONCAT("'",LEFT(E3777,4)-1,"-",MID(E3777,3,2),"'"))</f>
        <v>'1896-97'</v>
      </c>
      <c r="E3777" s="214">
        <f t="shared" si="1907"/>
        <v>18961003</v>
      </c>
      <c r="F3777" s="266">
        <v>16</v>
      </c>
      <c r="G3777" s="343"/>
      <c r="H3777" s="343"/>
      <c r="I3777" s="267"/>
      <c r="J3777" s="214"/>
      <c r="K3777" s="266"/>
      <c r="L3777" s="266"/>
      <c r="M3777" s="266"/>
      <c r="N3777" s="419"/>
      <c r="O3777" s="343"/>
      <c r="P3777" s="343"/>
      <c r="Q3777" s="346"/>
      <c r="R3777" s="112" t="str">
        <f>IF(D3777="","", CONCATENATE("Update games set ", B3777, "= ",D3777," where game_id=", E3777))</f>
        <v>Update games set Season= '1896-97' where game_id=18961003</v>
      </c>
      <c r="S3777" s="112" t="str">
        <f t="shared" si="1866"/>
        <v/>
      </c>
      <c r="T3777" s="112" t="str">
        <f t="shared" si="1867"/>
        <v/>
      </c>
      <c r="U3777" s="200" t="str">
        <f t="shared" si="1863"/>
        <v/>
      </c>
      <c r="V3777" s="112" t="str">
        <f t="shared" si="1868"/>
        <v/>
      </c>
      <c r="W3777" s="415" t="str">
        <f t="shared" si="1869"/>
        <v/>
      </c>
      <c r="X3777" s="240"/>
      <c r="Y3777" s="65" t="str">
        <f t="shared" si="1877"/>
        <v/>
      </c>
      <c r="Z3777" s="65" t="str">
        <f t="shared" si="1878"/>
        <v/>
      </c>
      <c r="AA3777" s="65" t="str">
        <f t="shared" si="1879"/>
        <v/>
      </c>
      <c r="AB3777" s="65" t="str">
        <f t="shared" si="1880"/>
        <v/>
      </c>
      <c r="AC3777" s="65" t="str">
        <f t="shared" si="1881"/>
        <v/>
      </c>
      <c r="AH3777" s="65" t="str">
        <f t="shared" si="1896"/>
        <v>1891121216</v>
      </c>
      <c r="AI3777" s="126">
        <v>18911212</v>
      </c>
      <c r="AJ3777" s="126" t="s">
        <v>5369</v>
      </c>
      <c r="AK3777" s="126">
        <v>16</v>
      </c>
      <c r="AL3777" s="126" t="s">
        <v>653</v>
      </c>
      <c r="AN3777" s="65" t="str">
        <f t="shared" si="1865"/>
        <v/>
      </c>
    </row>
    <row r="3778" spans="1:40" ht="15" thickTop="1" x14ac:dyDescent="0.25">
      <c r="A3778" s="384">
        <v>5</v>
      </c>
      <c r="B3778" s="341" t="s">
        <v>22</v>
      </c>
      <c r="C3778" s="341" t="s">
        <v>5355</v>
      </c>
      <c r="D3778" s="341" t="str">
        <f t="shared" ref="D3778:D3781" si="1915">IF(C3778="", "", CONCATENATE("'", C3778,"'"))</f>
        <v>'Stoke On Trent'</v>
      </c>
      <c r="E3778" s="211">
        <v>18831027</v>
      </c>
      <c r="F3778" s="262">
        <v>1</v>
      </c>
      <c r="H3778" s="212"/>
      <c r="I3778" s="263">
        <v>1</v>
      </c>
      <c r="J3778" s="211" t="s">
        <v>4958</v>
      </c>
      <c r="R3778" s="112" t="str">
        <f>IF(D3778="","", CONCATENATE("Update games set ", B3778, "= ",D3778," where game_id=", E3778))</f>
        <v>Update games set Opponent= 'Stoke On Trent' where game_id=18831027</v>
      </c>
      <c r="S3778" s="112" t="str">
        <f t="shared" si="1866"/>
        <v/>
      </c>
      <c r="T3778" s="112" t="str">
        <f t="shared" si="1867"/>
        <v>insert into goals (game_id, goal_order, scorer_name, goal_min) values (18831027, 1, 'Earp)</v>
      </c>
      <c r="U3778" s="200" t="str">
        <f t="shared" ref="U3778:U3841" si="1916">IF(I3778="", "", Y3778&amp;Z3778&amp;AA3778&amp;AB3778&amp;AC3778)</f>
        <v>update goals set scorer_name = 'Earp' where game_id = 18831027 and goal_order = 1</v>
      </c>
      <c r="V3778" s="112" t="str">
        <f t="shared" si="1868"/>
        <v/>
      </c>
      <c r="W3778" s="415" t="str">
        <f t="shared" si="1869"/>
        <v/>
      </c>
      <c r="Y3778" s="65" t="str">
        <f t="shared" si="1877"/>
        <v>update goals set scorer_name = 'Earp'</v>
      </c>
      <c r="Z3778" s="65" t="str">
        <f t="shared" si="1878"/>
        <v/>
      </c>
      <c r="AA3778" s="65" t="str">
        <f t="shared" si="1879"/>
        <v/>
      </c>
      <c r="AB3778" s="65" t="str">
        <f t="shared" si="1880"/>
        <v/>
      </c>
      <c r="AC3778" s="65" t="str">
        <f t="shared" si="1881"/>
        <v xml:space="preserve"> where game_id = 18831027 and goal_order = 1</v>
      </c>
      <c r="AH3778" s="65" t="str">
        <f t="shared" ref="AH3778:AH3810" si="1917">_xlfn.CONCAT(AI3778,AK3778)</f>
        <v>189112121</v>
      </c>
      <c r="AI3778" s="65">
        <v>18911212</v>
      </c>
      <c r="AJ3778" s="65" t="s">
        <v>5369</v>
      </c>
      <c r="AK3778" s="65">
        <v>1</v>
      </c>
      <c r="AL3778" s="65" t="s">
        <v>2039</v>
      </c>
      <c r="AN3778" s="65" t="str">
        <f t="shared" ref="AN3778:AN3841" si="1918">IF(F3778=1, _xlfn.CONCAT("update games set source = 'The Nottingham Forest Football Scrapbook' where game_id = ", E3778), "")</f>
        <v>update games set source = 'The Nottingham Forest Football Scrapbook' where game_id = 18831027</v>
      </c>
    </row>
    <row r="3779" spans="1:40" ht="16.8" customHeight="1" x14ac:dyDescent="0.25">
      <c r="A3779" s="384">
        <v>5</v>
      </c>
      <c r="B3779" s="342" t="s">
        <v>4979</v>
      </c>
      <c r="C3779" s="342" t="str">
        <f>IF(C3778="", "", C3778)</f>
        <v>Stoke On Trent</v>
      </c>
      <c r="D3779" s="350" t="str">
        <f t="shared" si="1915"/>
        <v>'Stoke On Trent'</v>
      </c>
      <c r="E3779" s="211">
        <f>E3778</f>
        <v>18831027</v>
      </c>
      <c r="F3779" s="262">
        <v>2</v>
      </c>
      <c r="I3779" s="263">
        <v>2</v>
      </c>
      <c r="J3779" s="211" t="s">
        <v>5068</v>
      </c>
      <c r="R3779" s="112" t="str">
        <f>IF(D3779="","", CONCATENATE("Update games set ", B3779, "= ",D3779," where game_id=", E3779))</f>
        <v>Update games set Opp_parent= 'Stoke On Trent' where game_id=18831027</v>
      </c>
      <c r="S3779" s="112" t="str">
        <f t="shared" ref="S3779:S3842" si="1919">IF(G3779="","",CONCATENATE("Update lineups set player_name = '",SUBSTITUTE(G3779,"'","''"),"', raw_name = '",SUBSTITUTE(G3779,"'","''"),"' where game_id = ",E3779," and player_order = ",F3779))</f>
        <v/>
      </c>
      <c r="T3779" s="112" t="str">
        <f t="shared" ref="T3779:T3842" si="1920">IF(J3779="","", CONCATENATE("insert into goals (game_id, goal_order, scorer_name, goal_min) values (",E3779, ", ", I3779,", '",J3779,")"))</f>
        <v>insert into goals (game_id, goal_order, scorer_name, goal_min) values (18831027, 2, 'F Fox)</v>
      </c>
      <c r="U3779" s="200" t="str">
        <f t="shared" si="1916"/>
        <v>update goals set scorer_name = 'F Fox' where game_id = 18831027 and goal_order = 2</v>
      </c>
      <c r="V3779" s="112" t="str">
        <f t="shared" ref="V3779:V3842" si="1921">IF(N3779="","", CONCATENATE("insert into games_sources (game_id, source_order, source_name, source_link) values (",E3779, ", ", N3779,", '",O3779,"', '",P3779,"')"))</f>
        <v/>
      </c>
      <c r="W3779" s="415" t="str">
        <f t="shared" ref="W3779:W3842" si="1922">IF(N3779="","",CONCATENATE("update games_sources set  source_name = '",O3779,"', source_link = '",P3779,"' where game_id = ",E3779," and source_order = ",N3779))</f>
        <v/>
      </c>
      <c r="Y3779" s="65" t="str">
        <f t="shared" si="1877"/>
        <v>update goals set scorer_name = 'F Fox'</v>
      </c>
      <c r="Z3779" s="65" t="str">
        <f t="shared" si="1878"/>
        <v/>
      </c>
      <c r="AA3779" s="65" t="str">
        <f t="shared" si="1879"/>
        <v/>
      </c>
      <c r="AB3779" s="65" t="str">
        <f t="shared" si="1880"/>
        <v/>
      </c>
      <c r="AC3779" s="65" t="str">
        <f t="shared" si="1881"/>
        <v xml:space="preserve"> where game_id = 18831027 and goal_order = 2</v>
      </c>
      <c r="AH3779" s="65" t="str">
        <f t="shared" si="1917"/>
        <v>189112122</v>
      </c>
      <c r="AI3779" s="65">
        <v>18911212</v>
      </c>
      <c r="AJ3779" s="65" t="s">
        <v>5369</v>
      </c>
      <c r="AK3779" s="65">
        <v>2</v>
      </c>
      <c r="AL3779" s="65" t="s">
        <v>3572</v>
      </c>
      <c r="AN3779" s="65" t="str">
        <f t="shared" si="1918"/>
        <v/>
      </c>
    </row>
    <row r="3780" spans="1:40" ht="16.8" customHeight="1" x14ac:dyDescent="0.25">
      <c r="A3780" s="384">
        <v>5</v>
      </c>
      <c r="B3780" s="342" t="s">
        <v>2653</v>
      </c>
      <c r="C3780" s="342" t="s">
        <v>663</v>
      </c>
      <c r="D3780" s="350" t="str">
        <f t="shared" si="1915"/>
        <v>'Friendly'</v>
      </c>
      <c r="E3780" s="211">
        <f t="shared" ref="E3780:E3793" si="1923">E3779</f>
        <v>18831027</v>
      </c>
      <c r="F3780" s="262">
        <v>3</v>
      </c>
      <c r="R3780" s="112" t="str">
        <f>IF(D3780="","", CONCATENATE("Update games set ", B3780, "= ",D3780," where game_id=", E3780))</f>
        <v>Update games set Game_type= 'Friendly' where game_id=18831027</v>
      </c>
      <c r="S3780" s="112" t="str">
        <f t="shared" si="1919"/>
        <v/>
      </c>
      <c r="T3780" s="112" t="str">
        <f t="shared" si="1920"/>
        <v/>
      </c>
      <c r="U3780" s="200" t="str">
        <f t="shared" si="1916"/>
        <v/>
      </c>
      <c r="V3780" s="112" t="str">
        <f t="shared" si="1921"/>
        <v/>
      </c>
      <c r="W3780" s="415" t="str">
        <f t="shared" si="1922"/>
        <v/>
      </c>
      <c r="Y3780" s="65" t="str">
        <f t="shared" si="1877"/>
        <v/>
      </c>
      <c r="Z3780" s="65" t="str">
        <f t="shared" si="1878"/>
        <v/>
      </c>
      <c r="AA3780" s="65" t="str">
        <f t="shared" si="1879"/>
        <v/>
      </c>
      <c r="AB3780" s="65" t="str">
        <f t="shared" si="1880"/>
        <v/>
      </c>
      <c r="AC3780" s="65" t="str">
        <f t="shared" si="1881"/>
        <v/>
      </c>
      <c r="AH3780" s="65" t="str">
        <f t="shared" si="1917"/>
        <v>189112123</v>
      </c>
      <c r="AI3780" s="65">
        <v>18911212</v>
      </c>
      <c r="AJ3780" s="65" t="s">
        <v>5369</v>
      </c>
      <c r="AK3780" s="65">
        <v>3</v>
      </c>
      <c r="AL3780" s="65" t="s">
        <v>3596</v>
      </c>
      <c r="AN3780" s="65" t="str">
        <f t="shared" si="1918"/>
        <v/>
      </c>
    </row>
    <row r="3781" spans="1:40" ht="16.8" customHeight="1" x14ac:dyDescent="0.25">
      <c r="A3781" s="384">
        <v>5</v>
      </c>
      <c r="B3781" s="342" t="s">
        <v>4978</v>
      </c>
      <c r="C3781" s="342" t="s">
        <v>5065</v>
      </c>
      <c r="D3781" s="350" t="str">
        <f t="shared" si="1915"/>
        <v>'H'</v>
      </c>
      <c r="E3781" s="211">
        <f t="shared" si="1923"/>
        <v>18831027</v>
      </c>
      <c r="F3781" s="262">
        <v>4</v>
      </c>
      <c r="R3781" s="112" t="str">
        <f>IF(D3781="","", CONCATENATE("Update games set ", B3781, "= ",D3781," where game_id=", E3781))</f>
        <v>Update games set HAN= 'H' where game_id=18831027</v>
      </c>
      <c r="S3781" s="112" t="str">
        <f t="shared" si="1919"/>
        <v/>
      </c>
      <c r="T3781" s="112" t="str">
        <f t="shared" si="1920"/>
        <v/>
      </c>
      <c r="U3781" s="200" t="str">
        <f t="shared" si="1916"/>
        <v/>
      </c>
      <c r="V3781" s="112" t="str">
        <f t="shared" si="1921"/>
        <v/>
      </c>
      <c r="W3781" s="415" t="str">
        <f t="shared" si="1922"/>
        <v/>
      </c>
      <c r="Y3781" s="65" t="str">
        <f t="shared" si="1877"/>
        <v/>
      </c>
      <c r="Z3781" s="65" t="str">
        <f t="shared" si="1878"/>
        <v/>
      </c>
      <c r="AA3781" s="65" t="str">
        <f t="shared" si="1879"/>
        <v/>
      </c>
      <c r="AB3781" s="65" t="str">
        <f t="shared" si="1880"/>
        <v/>
      </c>
      <c r="AC3781" s="65" t="str">
        <f t="shared" si="1881"/>
        <v/>
      </c>
      <c r="AH3781" s="65" t="str">
        <f t="shared" si="1917"/>
        <v>189112124</v>
      </c>
      <c r="AI3781" s="65">
        <v>18911212</v>
      </c>
      <c r="AJ3781" s="65" t="s">
        <v>5369</v>
      </c>
      <c r="AK3781" s="65">
        <v>4</v>
      </c>
      <c r="AL3781" s="65" t="s">
        <v>3252</v>
      </c>
      <c r="AN3781" s="65" t="str">
        <f t="shared" si="1918"/>
        <v/>
      </c>
    </row>
    <row r="3782" spans="1:40" ht="16.8" customHeight="1" x14ac:dyDescent="0.25">
      <c r="A3782" s="384">
        <v>5</v>
      </c>
      <c r="B3782" s="342" t="s">
        <v>5</v>
      </c>
      <c r="C3782" s="342">
        <v>2</v>
      </c>
      <c r="D3782" s="349">
        <f t="shared" ref="D3782:D3783" si="1924">IF(C3782="", "", C3782)</f>
        <v>2</v>
      </c>
      <c r="E3782" s="211">
        <f t="shared" si="1923"/>
        <v>18831027</v>
      </c>
      <c r="F3782" s="262">
        <v>5</v>
      </c>
      <c r="R3782" s="112" t="str">
        <f>IF(D3782="","", CONCATENATE("Update games set ", B3782, "= ",D3782," where game_id=", E3782))</f>
        <v>Update games set F= 2 where game_id=18831027</v>
      </c>
      <c r="S3782" s="112" t="str">
        <f t="shared" si="1919"/>
        <v/>
      </c>
      <c r="T3782" s="112" t="str">
        <f t="shared" si="1920"/>
        <v/>
      </c>
      <c r="U3782" s="200" t="str">
        <f t="shared" si="1916"/>
        <v/>
      </c>
      <c r="V3782" s="112" t="str">
        <f t="shared" si="1921"/>
        <v/>
      </c>
      <c r="W3782" s="415" t="str">
        <f t="shared" si="1922"/>
        <v/>
      </c>
      <c r="Y3782" s="65" t="str">
        <f t="shared" si="1877"/>
        <v/>
      </c>
      <c r="Z3782" s="65" t="str">
        <f t="shared" si="1878"/>
        <v/>
      </c>
      <c r="AA3782" s="65" t="str">
        <f t="shared" si="1879"/>
        <v/>
      </c>
      <c r="AB3782" s="65" t="str">
        <f t="shared" si="1880"/>
        <v/>
      </c>
      <c r="AC3782" s="65" t="str">
        <f t="shared" si="1881"/>
        <v/>
      </c>
      <c r="AH3782" s="65" t="str">
        <f t="shared" si="1917"/>
        <v>189112125</v>
      </c>
      <c r="AI3782" s="65">
        <v>18911212</v>
      </c>
      <c r="AJ3782" s="65" t="s">
        <v>5369</v>
      </c>
      <c r="AK3782" s="65">
        <v>5</v>
      </c>
      <c r="AL3782" s="65" t="s">
        <v>3590</v>
      </c>
      <c r="AN3782" s="65" t="str">
        <f t="shared" si="1918"/>
        <v/>
      </c>
    </row>
    <row r="3783" spans="1:40" ht="16.8" customHeight="1" x14ac:dyDescent="0.25">
      <c r="A3783" s="384">
        <v>5</v>
      </c>
      <c r="B3783" s="342" t="s">
        <v>0</v>
      </c>
      <c r="C3783" s="342">
        <v>1</v>
      </c>
      <c r="D3783" s="349">
        <f t="shared" si="1924"/>
        <v>1</v>
      </c>
      <c r="E3783" s="211">
        <f t="shared" si="1923"/>
        <v>18831027</v>
      </c>
      <c r="F3783" s="262">
        <v>6</v>
      </c>
      <c r="R3783" s="112" t="str">
        <f>IF(D3783="","", CONCATENATE("Update games set ", B3783, "= ",D3783," where game_id=", E3783))</f>
        <v>Update games set A= 1 where game_id=18831027</v>
      </c>
      <c r="S3783" s="112" t="str">
        <f t="shared" si="1919"/>
        <v/>
      </c>
      <c r="T3783" s="112" t="str">
        <f t="shared" si="1920"/>
        <v/>
      </c>
      <c r="U3783" s="200" t="str">
        <f t="shared" si="1916"/>
        <v/>
      </c>
      <c r="V3783" s="112" t="str">
        <f t="shared" si="1921"/>
        <v/>
      </c>
      <c r="W3783" s="415" t="str">
        <f t="shared" si="1922"/>
        <v/>
      </c>
      <c r="Y3783" s="65" t="str">
        <f t="shared" si="1877"/>
        <v/>
      </c>
      <c r="Z3783" s="65" t="str">
        <f t="shared" si="1878"/>
        <v/>
      </c>
      <c r="AA3783" s="65" t="str">
        <f t="shared" si="1879"/>
        <v/>
      </c>
      <c r="AB3783" s="65" t="str">
        <f t="shared" si="1880"/>
        <v/>
      </c>
      <c r="AC3783" s="65" t="str">
        <f t="shared" si="1881"/>
        <v/>
      </c>
      <c r="AH3783" s="65" t="str">
        <f t="shared" si="1917"/>
        <v>189112126</v>
      </c>
      <c r="AI3783" s="65">
        <v>18911212</v>
      </c>
      <c r="AJ3783" s="65" t="s">
        <v>5369</v>
      </c>
      <c r="AK3783" s="65">
        <v>6</v>
      </c>
      <c r="AL3783" s="65" t="s">
        <v>3468</v>
      </c>
      <c r="AN3783" s="65" t="str">
        <f t="shared" si="1918"/>
        <v/>
      </c>
    </row>
    <row r="3784" spans="1:40" ht="16.8" customHeight="1" x14ac:dyDescent="0.25">
      <c r="A3784" s="384">
        <v>5</v>
      </c>
      <c r="B3784" s="342" t="s">
        <v>23</v>
      </c>
      <c r="D3784" s="334" t="str">
        <f t="shared" ref="D3784" si="1925">IF(C3784="",IF(D3782&gt;D3783,"'W'",IF(D3782=D3783,"'D'","'L'")),_xlfn.CONCAT("'",C3784,"'"))</f>
        <v>'W'</v>
      </c>
      <c r="E3784" s="211">
        <f t="shared" si="1923"/>
        <v>18831027</v>
      </c>
      <c r="F3784" s="262">
        <v>7</v>
      </c>
      <c r="R3784" s="112" t="str">
        <f>IF(D3784="","", CONCATENATE("Update games set ", B3784, "= ",D3784," where game_id=", E3784))</f>
        <v>Update games set Result= 'W' where game_id=18831027</v>
      </c>
      <c r="S3784" s="112" t="str">
        <f t="shared" si="1919"/>
        <v/>
      </c>
      <c r="T3784" s="112" t="str">
        <f t="shared" si="1920"/>
        <v/>
      </c>
      <c r="U3784" s="200" t="str">
        <f t="shared" si="1916"/>
        <v/>
      </c>
      <c r="V3784" s="112" t="str">
        <f t="shared" si="1921"/>
        <v/>
      </c>
      <c r="W3784" s="415" t="str">
        <f t="shared" si="1922"/>
        <v/>
      </c>
      <c r="Y3784" s="65" t="str">
        <f t="shared" si="1877"/>
        <v/>
      </c>
      <c r="Z3784" s="65" t="str">
        <f t="shared" si="1878"/>
        <v/>
      </c>
      <c r="AA3784" s="65" t="str">
        <f t="shared" si="1879"/>
        <v/>
      </c>
      <c r="AB3784" s="65" t="str">
        <f t="shared" si="1880"/>
        <v/>
      </c>
      <c r="AC3784" s="65" t="str">
        <f t="shared" si="1881"/>
        <v/>
      </c>
      <c r="AH3784" s="65" t="str">
        <f t="shared" si="1917"/>
        <v>189112127</v>
      </c>
      <c r="AI3784" s="65">
        <v>18911212</v>
      </c>
      <c r="AJ3784" s="65" t="s">
        <v>5369</v>
      </c>
      <c r="AK3784" s="65">
        <v>7</v>
      </c>
      <c r="AL3784" s="65" t="s">
        <v>3435</v>
      </c>
      <c r="AN3784" s="65" t="str">
        <f t="shared" si="1918"/>
        <v/>
      </c>
    </row>
    <row r="3785" spans="1:40" ht="16.8" customHeight="1" x14ac:dyDescent="0.25">
      <c r="A3785" s="384">
        <v>5</v>
      </c>
      <c r="B3785" s="342" t="s">
        <v>768</v>
      </c>
      <c r="C3785" s="342">
        <v>0</v>
      </c>
      <c r="D3785" s="349">
        <f t="shared" ref="D3785:D3786" si="1926">IF(C3785="", "", C3785)</f>
        <v>0</v>
      </c>
      <c r="E3785" s="211">
        <f t="shared" si="1923"/>
        <v>18831027</v>
      </c>
      <c r="F3785" s="262">
        <v>8</v>
      </c>
      <c r="R3785" s="112" t="str">
        <f>IF(D3785="","", CONCATENATE("Update games set ", B3785, "= ",D3785," where game_id=", E3785))</f>
        <v>Update games set HT_f= 0 where game_id=18831027</v>
      </c>
      <c r="S3785" s="112" t="str">
        <f t="shared" si="1919"/>
        <v/>
      </c>
      <c r="T3785" s="112" t="str">
        <f t="shared" si="1920"/>
        <v/>
      </c>
      <c r="U3785" s="200" t="str">
        <f t="shared" si="1916"/>
        <v/>
      </c>
      <c r="V3785" s="112" t="str">
        <f t="shared" si="1921"/>
        <v/>
      </c>
      <c r="W3785" s="415" t="str">
        <f t="shared" si="1922"/>
        <v/>
      </c>
      <c r="Y3785" s="65" t="str">
        <f t="shared" si="1877"/>
        <v/>
      </c>
      <c r="Z3785" s="65" t="str">
        <f t="shared" si="1878"/>
        <v/>
      </c>
      <c r="AA3785" s="65" t="str">
        <f t="shared" si="1879"/>
        <v/>
      </c>
      <c r="AB3785" s="65" t="str">
        <f t="shared" si="1880"/>
        <v/>
      </c>
      <c r="AC3785" s="65" t="str">
        <f t="shared" si="1881"/>
        <v/>
      </c>
      <c r="AH3785" s="65" t="str">
        <f t="shared" si="1917"/>
        <v>189112128</v>
      </c>
      <c r="AI3785" s="65">
        <v>18911212</v>
      </c>
      <c r="AJ3785" s="65" t="s">
        <v>5369</v>
      </c>
      <c r="AK3785" s="65">
        <v>8</v>
      </c>
      <c r="AL3785" s="65" t="s">
        <v>3653</v>
      </c>
      <c r="AN3785" s="65" t="str">
        <f t="shared" si="1918"/>
        <v/>
      </c>
    </row>
    <row r="3786" spans="1:40" ht="16.8" customHeight="1" x14ac:dyDescent="0.25">
      <c r="A3786" s="384">
        <v>5</v>
      </c>
      <c r="B3786" s="342" t="s">
        <v>766</v>
      </c>
      <c r="C3786" s="342">
        <v>1</v>
      </c>
      <c r="D3786" s="349">
        <f t="shared" si="1926"/>
        <v>1</v>
      </c>
      <c r="E3786" s="211">
        <f t="shared" si="1923"/>
        <v>18831027</v>
      </c>
      <c r="F3786" s="262">
        <v>9</v>
      </c>
      <c r="G3786" s="194"/>
      <c r="H3786" s="194"/>
      <c r="N3786" s="417"/>
      <c r="O3786" s="194"/>
      <c r="P3786" s="194"/>
      <c r="R3786" s="112" t="str">
        <f>IF(D3786="","", CONCATENATE("Update games set ", B3786, "= ",D3786," where game_id=", E3786))</f>
        <v>Update games set HT_a= 1 where game_id=18831027</v>
      </c>
      <c r="S3786" s="112" t="str">
        <f t="shared" si="1919"/>
        <v/>
      </c>
      <c r="T3786" s="112" t="str">
        <f t="shared" si="1920"/>
        <v/>
      </c>
      <c r="U3786" s="200" t="str">
        <f t="shared" si="1916"/>
        <v/>
      </c>
      <c r="V3786" s="112" t="str">
        <f t="shared" si="1921"/>
        <v/>
      </c>
      <c r="W3786" s="415" t="str">
        <f t="shared" si="1922"/>
        <v/>
      </c>
      <c r="Y3786" s="65" t="str">
        <f t="shared" si="1877"/>
        <v/>
      </c>
      <c r="Z3786" s="65" t="str">
        <f t="shared" si="1878"/>
        <v/>
      </c>
      <c r="AA3786" s="65" t="str">
        <f t="shared" si="1879"/>
        <v/>
      </c>
      <c r="AB3786" s="65" t="str">
        <f t="shared" si="1880"/>
        <v/>
      </c>
      <c r="AC3786" s="65" t="str">
        <f t="shared" si="1881"/>
        <v/>
      </c>
      <c r="AH3786" s="65" t="str">
        <f t="shared" si="1917"/>
        <v>189112129</v>
      </c>
      <c r="AI3786" s="65">
        <v>18911212</v>
      </c>
      <c r="AJ3786" s="65" t="s">
        <v>5369</v>
      </c>
      <c r="AK3786" s="65">
        <v>9</v>
      </c>
      <c r="AL3786" s="65" t="s">
        <v>2943</v>
      </c>
      <c r="AN3786" s="65" t="str">
        <f t="shared" si="1918"/>
        <v/>
      </c>
    </row>
    <row r="3787" spans="1:40" ht="16.8" customHeight="1" x14ac:dyDescent="0.25">
      <c r="A3787" s="384">
        <v>5</v>
      </c>
      <c r="B3787" s="342" t="s">
        <v>753</v>
      </c>
      <c r="C3787" s="351"/>
      <c r="D3787" s="350" t="str">
        <f t="shared" ref="D3787" si="1927">IF(C3787="", "", CONCATENATE("'", C3787,"'"))</f>
        <v/>
      </c>
      <c r="E3787" s="211">
        <f t="shared" si="1923"/>
        <v>18831027</v>
      </c>
      <c r="F3787" s="262">
        <v>10</v>
      </c>
      <c r="G3787" s="194"/>
      <c r="N3787" s="417"/>
      <c r="O3787" s="194"/>
      <c r="P3787" s="194"/>
      <c r="R3787" s="112" t="str">
        <f>IF(D3787="","", CONCATENATE("Update games set ", B3787, "= ",D3787," where game_id=", E3787))</f>
        <v/>
      </c>
      <c r="S3787" s="112" t="str">
        <f t="shared" si="1919"/>
        <v/>
      </c>
      <c r="T3787" s="112" t="str">
        <f t="shared" si="1920"/>
        <v/>
      </c>
      <c r="U3787" s="200" t="str">
        <f t="shared" si="1916"/>
        <v/>
      </c>
      <c r="V3787" s="112" t="str">
        <f t="shared" si="1921"/>
        <v/>
      </c>
      <c r="W3787" s="415" t="str">
        <f t="shared" si="1922"/>
        <v/>
      </c>
      <c r="Y3787" s="65" t="str">
        <f t="shared" si="1877"/>
        <v/>
      </c>
      <c r="Z3787" s="65" t="str">
        <f t="shared" si="1878"/>
        <v/>
      </c>
      <c r="AA3787" s="65" t="str">
        <f t="shared" si="1879"/>
        <v/>
      </c>
      <c r="AB3787" s="65" t="str">
        <f t="shared" si="1880"/>
        <v/>
      </c>
      <c r="AC3787" s="65" t="str">
        <f t="shared" si="1881"/>
        <v/>
      </c>
      <c r="AH3787" s="65" t="str">
        <f t="shared" si="1917"/>
        <v>1891121210</v>
      </c>
      <c r="AI3787" s="65">
        <v>18911212</v>
      </c>
      <c r="AJ3787" s="65" t="s">
        <v>5369</v>
      </c>
      <c r="AK3787" s="65">
        <v>10</v>
      </c>
      <c r="AL3787" s="65" t="s">
        <v>3632</v>
      </c>
      <c r="AN3787" s="65" t="str">
        <f t="shared" si="1918"/>
        <v/>
      </c>
    </row>
    <row r="3788" spans="1:40" ht="16.8" customHeight="1" x14ac:dyDescent="0.25">
      <c r="A3788" s="384">
        <v>5</v>
      </c>
      <c r="B3788" s="342" t="s">
        <v>746</v>
      </c>
      <c r="C3788" s="351" t="s">
        <v>5113</v>
      </c>
      <c r="D3788" s="334" t="str">
        <f>CONCATENATE("'", LEFT(E3788,4),"-",MID(E3788,5,2),"-", MID(E3788,7,2), " ", C3788,"'")</f>
        <v>'1883-10-27 15:15'</v>
      </c>
      <c r="E3788" s="211">
        <f t="shared" si="1923"/>
        <v>18831027</v>
      </c>
      <c r="F3788" s="262">
        <v>11</v>
      </c>
      <c r="R3788" s="112" t="str">
        <f>IF(D3788="","", CONCATENATE("Update games set ", B3788, "= ",D3788," where game_id=", E3788))</f>
        <v>Update games set Game_date= '1883-10-27 15:15' where game_id=18831027</v>
      </c>
      <c r="S3788" s="112" t="str">
        <f t="shared" si="1919"/>
        <v/>
      </c>
      <c r="T3788" s="112" t="str">
        <f t="shared" si="1920"/>
        <v/>
      </c>
      <c r="U3788" s="200" t="str">
        <f t="shared" si="1916"/>
        <v/>
      </c>
      <c r="V3788" s="112" t="str">
        <f t="shared" si="1921"/>
        <v/>
      </c>
      <c r="W3788" s="415" t="str">
        <f t="shared" si="1922"/>
        <v/>
      </c>
      <c r="Y3788" s="65" t="str">
        <f t="shared" si="1877"/>
        <v/>
      </c>
      <c r="Z3788" s="65" t="str">
        <f t="shared" si="1878"/>
        <v/>
      </c>
      <c r="AA3788" s="65" t="str">
        <f t="shared" si="1879"/>
        <v/>
      </c>
      <c r="AB3788" s="65" t="str">
        <f t="shared" si="1880"/>
        <v/>
      </c>
      <c r="AC3788" s="65" t="str">
        <f t="shared" si="1881"/>
        <v/>
      </c>
      <c r="AH3788" s="65" t="str">
        <f t="shared" si="1917"/>
        <v>1891121211</v>
      </c>
      <c r="AI3788" s="65">
        <v>18911212</v>
      </c>
      <c r="AJ3788" s="65" t="s">
        <v>5369</v>
      </c>
      <c r="AK3788" s="65">
        <v>11</v>
      </c>
      <c r="AL3788" s="65" t="s">
        <v>3314</v>
      </c>
      <c r="AN3788" s="65" t="str">
        <f t="shared" si="1918"/>
        <v/>
      </c>
    </row>
    <row r="3789" spans="1:40" ht="16.8" customHeight="1" x14ac:dyDescent="0.25">
      <c r="A3789" s="384">
        <v>5</v>
      </c>
      <c r="B3789" s="342" t="s">
        <v>25</v>
      </c>
      <c r="D3789" s="350" t="str">
        <f t="shared" ref="D3789" si="1928">IF(C3789="", "", CONCATENATE("'", C3789,"'"))</f>
        <v/>
      </c>
      <c r="E3789" s="211">
        <f t="shared" si="1923"/>
        <v>18831027</v>
      </c>
      <c r="F3789" s="262">
        <v>12</v>
      </c>
      <c r="G3789" s="212"/>
      <c r="H3789" s="212"/>
      <c r="N3789" s="416"/>
      <c r="O3789" s="212"/>
      <c r="P3789" s="212"/>
      <c r="R3789" s="112" t="str">
        <f>IF(D3789="","", CONCATENATE("Update games set ", B3789, "= ",D3789," where game_id=", E3789))</f>
        <v/>
      </c>
      <c r="S3789" s="112" t="str">
        <f t="shared" si="1919"/>
        <v/>
      </c>
      <c r="T3789" s="112" t="str">
        <f t="shared" si="1920"/>
        <v/>
      </c>
      <c r="U3789" s="200" t="str">
        <f t="shared" si="1916"/>
        <v/>
      </c>
      <c r="V3789" s="112" t="str">
        <f t="shared" si="1921"/>
        <v/>
      </c>
      <c r="W3789" s="415" t="str">
        <f t="shared" si="1922"/>
        <v/>
      </c>
      <c r="Y3789" s="65" t="str">
        <f t="shared" si="1877"/>
        <v/>
      </c>
      <c r="Z3789" s="65" t="str">
        <f t="shared" si="1878"/>
        <v/>
      </c>
      <c r="AA3789" s="65" t="str">
        <f t="shared" si="1879"/>
        <v/>
      </c>
      <c r="AB3789" s="65" t="str">
        <f t="shared" si="1880"/>
        <v/>
      </c>
      <c r="AC3789" s="65" t="str">
        <f t="shared" si="1881"/>
        <v/>
      </c>
      <c r="AH3789" s="65" t="str">
        <f t="shared" si="1917"/>
        <v>1891121212</v>
      </c>
      <c r="AI3789" s="65">
        <v>18911212</v>
      </c>
      <c r="AJ3789" s="65" t="s">
        <v>5369</v>
      </c>
      <c r="AK3789" s="65">
        <v>12</v>
      </c>
      <c r="AL3789" s="65" t="s">
        <v>653</v>
      </c>
      <c r="AN3789" s="65" t="str">
        <f t="shared" si="1918"/>
        <v/>
      </c>
    </row>
    <row r="3790" spans="1:40" ht="16.8" customHeight="1" x14ac:dyDescent="0.25">
      <c r="A3790" s="384">
        <v>5</v>
      </c>
      <c r="B3790" s="342" t="s">
        <v>475</v>
      </c>
      <c r="D3790" s="349" t="str">
        <f t="shared" ref="D3790" si="1929">IF(C3790="", "", C3790)</f>
        <v/>
      </c>
      <c r="E3790" s="211">
        <f t="shared" si="1923"/>
        <v>18831027</v>
      </c>
      <c r="F3790" s="262">
        <v>13</v>
      </c>
      <c r="R3790" s="112" t="str">
        <f>IF(D3790="","", CONCATENATE("Update games set ", B3790, "= ",D3790," where game_id=", E3790))</f>
        <v/>
      </c>
      <c r="S3790" s="112" t="str">
        <f t="shared" si="1919"/>
        <v/>
      </c>
      <c r="T3790" s="112" t="str">
        <f t="shared" si="1920"/>
        <v/>
      </c>
      <c r="U3790" s="200" t="str">
        <f t="shared" si="1916"/>
        <v/>
      </c>
      <c r="V3790" s="112" t="str">
        <f t="shared" si="1921"/>
        <v/>
      </c>
      <c r="W3790" s="415" t="str">
        <f t="shared" si="1922"/>
        <v/>
      </c>
      <c r="Y3790" s="65" t="str">
        <f t="shared" ref="Y3790:Y3853" si="1930">IF(I3790="","",CONCATENATE("update goals set scorer_name = '",SUBSTITUTE(J3790, "'", "''"),"'"))</f>
        <v/>
      </c>
      <c r="Z3790" s="65" t="str">
        <f t="shared" ref="Z3790:Z3853" si="1931">IF(K3790="", "", CONCATENATE(", goal_min = ", K3790))</f>
        <v/>
      </c>
      <c r="AA3790" s="65" t="str">
        <f t="shared" ref="AA3790:AA3853" si="1932">IF(L3790="", "", CONCATENATE(", Pen = '", UPPER(L3790), "'"))</f>
        <v/>
      </c>
      <c r="AB3790" s="65" t="str">
        <f t="shared" ref="AB3790:AB3853" si="1933">IF(M3790="", "", CONCATENATE(", OG = '", UPPER(M3790), "'"))</f>
        <v/>
      </c>
      <c r="AC3790" s="65" t="str">
        <f t="shared" ref="AC3790:AC3853" si="1934">IF(I3790="", "", CONCATENATE(" where game_id = ", E3790, " and goal_order = ", I3790))</f>
        <v/>
      </c>
      <c r="AH3790" s="65" t="str">
        <f t="shared" si="1917"/>
        <v>1891121213</v>
      </c>
      <c r="AI3790" s="65">
        <v>18911212</v>
      </c>
      <c r="AJ3790" s="65" t="s">
        <v>5369</v>
      </c>
      <c r="AK3790" s="65">
        <v>13</v>
      </c>
      <c r="AL3790" s="65" t="s">
        <v>653</v>
      </c>
      <c r="AN3790" s="65" t="str">
        <f t="shared" si="1918"/>
        <v/>
      </c>
    </row>
    <row r="3791" spans="1:40" ht="16.8" customHeight="1" x14ac:dyDescent="0.25">
      <c r="A3791" s="384">
        <v>5</v>
      </c>
      <c r="B3791" s="342" t="s">
        <v>20</v>
      </c>
      <c r="D3791" s="350" t="str">
        <f t="shared" ref="D3791:D3792" si="1935">IF(C3791="", "", CONCATENATE("'", C3791,"'"))</f>
        <v/>
      </c>
      <c r="E3791" s="211">
        <f t="shared" si="1923"/>
        <v>18831027</v>
      </c>
      <c r="F3791" s="262">
        <v>14</v>
      </c>
      <c r="R3791" s="112" t="str">
        <f>IF(D3791="","", CONCATENATE("Update games set ", B3791, "= ",D3791," where game_id=", E3791))</f>
        <v/>
      </c>
      <c r="S3791" s="112" t="str">
        <f t="shared" si="1919"/>
        <v/>
      </c>
      <c r="T3791" s="112" t="str">
        <f t="shared" si="1920"/>
        <v/>
      </c>
      <c r="U3791" s="200" t="str">
        <f t="shared" si="1916"/>
        <v/>
      </c>
      <c r="V3791" s="112" t="str">
        <f t="shared" si="1921"/>
        <v/>
      </c>
      <c r="W3791" s="415" t="str">
        <f t="shared" si="1922"/>
        <v/>
      </c>
      <c r="Y3791" s="65" t="str">
        <f t="shared" si="1930"/>
        <v/>
      </c>
      <c r="Z3791" s="65" t="str">
        <f t="shared" si="1931"/>
        <v/>
      </c>
      <c r="AA3791" s="65" t="str">
        <f t="shared" si="1932"/>
        <v/>
      </c>
      <c r="AB3791" s="65" t="str">
        <f t="shared" si="1933"/>
        <v/>
      </c>
      <c r="AC3791" s="65" t="str">
        <f t="shared" si="1934"/>
        <v/>
      </c>
      <c r="AH3791" s="65" t="str">
        <f t="shared" si="1917"/>
        <v>1891121214</v>
      </c>
      <c r="AI3791" s="65">
        <v>18911212</v>
      </c>
      <c r="AJ3791" s="65" t="s">
        <v>5369</v>
      </c>
      <c r="AK3791" s="65">
        <v>14</v>
      </c>
      <c r="AL3791" s="65" t="s">
        <v>653</v>
      </c>
      <c r="AN3791" s="65" t="str">
        <f t="shared" si="1918"/>
        <v/>
      </c>
    </row>
    <row r="3792" spans="1:40" ht="16.8" customHeight="1" x14ac:dyDescent="0.25">
      <c r="A3792" s="384">
        <v>5</v>
      </c>
      <c r="B3792" s="342" t="s">
        <v>4882</v>
      </c>
      <c r="C3792" s="342" t="str">
        <f>IF(C3791="", "", C3791)</f>
        <v/>
      </c>
      <c r="D3792" s="350" t="str">
        <f t="shared" si="1935"/>
        <v/>
      </c>
      <c r="E3792" s="211">
        <f t="shared" si="1923"/>
        <v>18831027</v>
      </c>
      <c r="F3792" s="262">
        <v>15</v>
      </c>
      <c r="R3792" s="112" t="str">
        <f>IF(D3792="","", CONCATENATE("Update games set ", B3792, "= ",D3792," where game_id=", E3792))</f>
        <v/>
      </c>
      <c r="S3792" s="112" t="str">
        <f t="shared" si="1919"/>
        <v/>
      </c>
      <c r="T3792" s="112" t="str">
        <f t="shared" si="1920"/>
        <v/>
      </c>
      <c r="U3792" s="200" t="str">
        <f t="shared" si="1916"/>
        <v/>
      </c>
      <c r="V3792" s="112" t="str">
        <f t="shared" si="1921"/>
        <v/>
      </c>
      <c r="W3792" s="415" t="str">
        <f t="shared" si="1922"/>
        <v/>
      </c>
      <c r="Y3792" s="65" t="str">
        <f t="shared" si="1930"/>
        <v/>
      </c>
      <c r="Z3792" s="65" t="str">
        <f t="shared" si="1931"/>
        <v/>
      </c>
      <c r="AA3792" s="65" t="str">
        <f t="shared" si="1932"/>
        <v/>
      </c>
      <c r="AB3792" s="65" t="str">
        <f t="shared" si="1933"/>
        <v/>
      </c>
      <c r="AC3792" s="65" t="str">
        <f t="shared" si="1934"/>
        <v/>
      </c>
      <c r="AH3792" s="65" t="str">
        <f t="shared" si="1917"/>
        <v>1891121215</v>
      </c>
      <c r="AI3792" s="65">
        <v>18911212</v>
      </c>
      <c r="AJ3792" s="65" t="s">
        <v>5369</v>
      </c>
      <c r="AK3792" s="65">
        <v>15</v>
      </c>
      <c r="AL3792" s="65" t="s">
        <v>653</v>
      </c>
      <c r="AN3792" s="65" t="str">
        <f t="shared" si="1918"/>
        <v/>
      </c>
    </row>
    <row r="3793" spans="1:40" s="126" customFormat="1" ht="16.8" customHeight="1" thickBot="1" x14ac:dyDescent="0.3">
      <c r="A3793" s="384">
        <v>5</v>
      </c>
      <c r="B3793" s="116" t="s">
        <v>115</v>
      </c>
      <c r="C3793" s="352"/>
      <c r="D3793" s="370" t="str">
        <f t="shared" ref="D3793" si="1936">IF(MID(E3793,5,2)*1&gt;6,_xlfn.CONCAT("'",LEFT(E3793,4),"-",MID(E3793,3,2)+1,"'"),_xlfn.CONCAT("'",LEFT(E3793,4)-1,"-",MID(E3793,3,2),"'"))</f>
        <v>'1883-84'</v>
      </c>
      <c r="E3793" s="214">
        <f t="shared" si="1923"/>
        <v>18831027</v>
      </c>
      <c r="F3793" s="266">
        <v>16</v>
      </c>
      <c r="G3793" s="343"/>
      <c r="H3793" s="343"/>
      <c r="I3793" s="267"/>
      <c r="J3793" s="214"/>
      <c r="K3793" s="266"/>
      <c r="L3793" s="266"/>
      <c r="M3793" s="266"/>
      <c r="N3793" s="419"/>
      <c r="O3793" s="343"/>
      <c r="P3793" s="343"/>
      <c r="Q3793" s="346"/>
      <c r="R3793" s="112" t="str">
        <f>IF(D3793="","", CONCATENATE("Update games set ", B3793, "= ",D3793," where game_id=", E3793))</f>
        <v>Update games set Season= '1883-84' where game_id=18831027</v>
      </c>
      <c r="S3793" s="112" t="str">
        <f t="shared" si="1919"/>
        <v/>
      </c>
      <c r="T3793" s="112" t="str">
        <f t="shared" si="1920"/>
        <v/>
      </c>
      <c r="U3793" s="200" t="str">
        <f t="shared" si="1916"/>
        <v/>
      </c>
      <c r="V3793" s="112" t="str">
        <f t="shared" si="1921"/>
        <v/>
      </c>
      <c r="W3793" s="415" t="str">
        <f t="shared" si="1922"/>
        <v/>
      </c>
      <c r="X3793" s="240"/>
      <c r="Y3793" s="65" t="str">
        <f t="shared" si="1930"/>
        <v/>
      </c>
      <c r="Z3793" s="65" t="str">
        <f t="shared" si="1931"/>
        <v/>
      </c>
      <c r="AA3793" s="65" t="str">
        <f t="shared" si="1932"/>
        <v/>
      </c>
      <c r="AB3793" s="65" t="str">
        <f t="shared" si="1933"/>
        <v/>
      </c>
      <c r="AC3793" s="65" t="str">
        <f t="shared" si="1934"/>
        <v/>
      </c>
      <c r="AH3793" s="65" t="str">
        <f t="shared" si="1917"/>
        <v>1891121216</v>
      </c>
      <c r="AI3793" s="126">
        <v>18911212</v>
      </c>
      <c r="AJ3793" s="126" t="s">
        <v>5369</v>
      </c>
      <c r="AK3793" s="126">
        <v>16</v>
      </c>
      <c r="AL3793" s="126" t="s">
        <v>653</v>
      </c>
      <c r="AN3793" s="65" t="str">
        <f t="shared" si="1918"/>
        <v/>
      </c>
    </row>
    <row r="3794" spans="1:40" ht="15" thickTop="1" x14ac:dyDescent="0.25">
      <c r="A3794" s="384">
        <v>5</v>
      </c>
      <c r="B3794" s="341" t="s">
        <v>22</v>
      </c>
      <c r="C3794" s="341" t="s">
        <v>5462</v>
      </c>
      <c r="D3794" s="341" t="str">
        <f t="shared" ref="D3794:D3797" si="1937">IF(C3794="", "", CONCATENATE("'", C3794,"'"))</f>
        <v>'Nottingham Trent'</v>
      </c>
      <c r="E3794" s="211">
        <v>18840322</v>
      </c>
      <c r="F3794" s="262">
        <v>1</v>
      </c>
      <c r="H3794" s="212"/>
      <c r="R3794" s="112" t="str">
        <f>IF(D3794="","", CONCATENATE("Update games set ", B3794, "= ",D3794," where game_id=", E3794))</f>
        <v>Update games set Opponent= 'Nottingham Trent' where game_id=18840322</v>
      </c>
      <c r="S3794" s="112" t="str">
        <f t="shared" si="1919"/>
        <v/>
      </c>
      <c r="T3794" s="112" t="str">
        <f t="shared" si="1920"/>
        <v/>
      </c>
      <c r="U3794" s="200" t="str">
        <f t="shared" si="1916"/>
        <v/>
      </c>
      <c r="V3794" s="112" t="str">
        <f t="shared" si="1921"/>
        <v/>
      </c>
      <c r="W3794" s="415" t="str">
        <f t="shared" si="1922"/>
        <v/>
      </c>
      <c r="Y3794" s="65" t="str">
        <f t="shared" si="1930"/>
        <v/>
      </c>
      <c r="Z3794" s="65" t="str">
        <f t="shared" si="1931"/>
        <v/>
      </c>
      <c r="AA3794" s="65" t="str">
        <f t="shared" si="1932"/>
        <v/>
      </c>
      <c r="AB3794" s="65" t="str">
        <f t="shared" si="1933"/>
        <v/>
      </c>
      <c r="AC3794" s="65" t="str">
        <f t="shared" si="1934"/>
        <v/>
      </c>
      <c r="AH3794" s="65" t="str">
        <f t="shared" si="1917"/>
        <v>189112121</v>
      </c>
      <c r="AI3794" s="65">
        <v>18911212</v>
      </c>
      <c r="AJ3794" s="65" t="s">
        <v>5369</v>
      </c>
      <c r="AK3794" s="65">
        <v>1</v>
      </c>
      <c r="AL3794" s="65" t="s">
        <v>2039</v>
      </c>
      <c r="AN3794" s="65" t="str">
        <f t="shared" si="1918"/>
        <v>update games set source = 'The Nottingham Forest Football Scrapbook' where game_id = 18840322</v>
      </c>
    </row>
    <row r="3795" spans="1:40" ht="16.8" customHeight="1" x14ac:dyDescent="0.25">
      <c r="A3795" s="384">
        <v>5</v>
      </c>
      <c r="B3795" s="342" t="s">
        <v>4979</v>
      </c>
      <c r="C3795" s="342" t="str">
        <f>IF(C3794="", "", C3794)</f>
        <v>Nottingham Trent</v>
      </c>
      <c r="D3795" s="350" t="str">
        <f t="shared" si="1937"/>
        <v>'Nottingham Trent'</v>
      </c>
      <c r="E3795" s="211">
        <f>E3794</f>
        <v>18840322</v>
      </c>
      <c r="F3795" s="262">
        <v>2</v>
      </c>
      <c r="R3795" s="112" t="str">
        <f>IF(D3795="","", CONCATENATE("Update games set ", B3795, "= ",D3795," where game_id=", E3795))</f>
        <v>Update games set Opp_parent= 'Nottingham Trent' where game_id=18840322</v>
      </c>
      <c r="S3795" s="112" t="str">
        <f t="shared" si="1919"/>
        <v/>
      </c>
      <c r="T3795" s="112" t="str">
        <f t="shared" si="1920"/>
        <v/>
      </c>
      <c r="U3795" s="200" t="str">
        <f t="shared" si="1916"/>
        <v/>
      </c>
      <c r="V3795" s="112" t="str">
        <f t="shared" si="1921"/>
        <v/>
      </c>
      <c r="W3795" s="415" t="str">
        <f t="shared" si="1922"/>
        <v/>
      </c>
      <c r="Y3795" s="65" t="str">
        <f t="shared" si="1930"/>
        <v/>
      </c>
      <c r="Z3795" s="65" t="str">
        <f t="shared" si="1931"/>
        <v/>
      </c>
      <c r="AA3795" s="65" t="str">
        <f t="shared" si="1932"/>
        <v/>
      </c>
      <c r="AB3795" s="65" t="str">
        <f t="shared" si="1933"/>
        <v/>
      </c>
      <c r="AC3795" s="65" t="str">
        <f t="shared" si="1934"/>
        <v/>
      </c>
      <c r="AH3795" s="65" t="str">
        <f t="shared" si="1917"/>
        <v>189112122</v>
      </c>
      <c r="AI3795" s="65">
        <v>18911212</v>
      </c>
      <c r="AJ3795" s="65" t="s">
        <v>5369</v>
      </c>
      <c r="AK3795" s="65">
        <v>2</v>
      </c>
      <c r="AL3795" s="65" t="s">
        <v>3572</v>
      </c>
      <c r="AN3795" s="65" t="str">
        <f t="shared" si="1918"/>
        <v/>
      </c>
    </row>
    <row r="3796" spans="1:40" ht="16.8" customHeight="1" x14ac:dyDescent="0.25">
      <c r="A3796" s="384">
        <v>5</v>
      </c>
      <c r="B3796" s="342" t="s">
        <v>2653</v>
      </c>
      <c r="C3796" s="342" t="s">
        <v>5341</v>
      </c>
      <c r="D3796" s="350" t="str">
        <f t="shared" si="1937"/>
        <v>'Notts Association Cup'</v>
      </c>
      <c r="E3796" s="211">
        <f t="shared" ref="E3796:E3809" si="1938">E3795</f>
        <v>18840322</v>
      </c>
      <c r="F3796" s="262">
        <v>3</v>
      </c>
      <c r="R3796" s="112" t="str">
        <f>IF(D3796="","", CONCATENATE("Update games set ", B3796, "= ",D3796," where game_id=", E3796))</f>
        <v>Update games set Game_type= 'Notts Association Cup' where game_id=18840322</v>
      </c>
      <c r="S3796" s="112" t="str">
        <f t="shared" si="1919"/>
        <v/>
      </c>
      <c r="T3796" s="112" t="str">
        <f t="shared" si="1920"/>
        <v/>
      </c>
      <c r="U3796" s="200" t="str">
        <f t="shared" si="1916"/>
        <v/>
      </c>
      <c r="V3796" s="112" t="str">
        <f t="shared" si="1921"/>
        <v/>
      </c>
      <c r="W3796" s="415" t="str">
        <f t="shared" si="1922"/>
        <v/>
      </c>
      <c r="Y3796" s="65" t="str">
        <f t="shared" si="1930"/>
        <v/>
      </c>
      <c r="Z3796" s="65" t="str">
        <f t="shared" si="1931"/>
        <v/>
      </c>
      <c r="AA3796" s="65" t="str">
        <f t="shared" si="1932"/>
        <v/>
      </c>
      <c r="AB3796" s="65" t="str">
        <f t="shared" si="1933"/>
        <v/>
      </c>
      <c r="AC3796" s="65" t="str">
        <f t="shared" si="1934"/>
        <v/>
      </c>
      <c r="AH3796" s="65" t="str">
        <f t="shared" si="1917"/>
        <v>189112123</v>
      </c>
      <c r="AI3796" s="65">
        <v>18911212</v>
      </c>
      <c r="AJ3796" s="65" t="s">
        <v>5369</v>
      </c>
      <c r="AK3796" s="65">
        <v>3</v>
      </c>
      <c r="AL3796" s="65" t="s">
        <v>3596</v>
      </c>
      <c r="AN3796" s="65" t="str">
        <f t="shared" si="1918"/>
        <v/>
      </c>
    </row>
    <row r="3797" spans="1:40" ht="16.8" customHeight="1" x14ac:dyDescent="0.25">
      <c r="A3797" s="384">
        <v>5</v>
      </c>
      <c r="B3797" s="342" t="s">
        <v>4978</v>
      </c>
      <c r="C3797" s="342" t="s">
        <v>0</v>
      </c>
      <c r="D3797" s="350" t="str">
        <f t="shared" si="1937"/>
        <v>'A'</v>
      </c>
      <c r="E3797" s="211">
        <f t="shared" si="1938"/>
        <v>18840322</v>
      </c>
      <c r="F3797" s="262">
        <v>4</v>
      </c>
      <c r="R3797" s="112" t="str">
        <f>IF(D3797="","", CONCATENATE("Update games set ", B3797, "= ",D3797," where game_id=", E3797))</f>
        <v>Update games set HAN= 'A' where game_id=18840322</v>
      </c>
      <c r="S3797" s="112" t="str">
        <f t="shared" si="1919"/>
        <v/>
      </c>
      <c r="T3797" s="112" t="str">
        <f t="shared" si="1920"/>
        <v/>
      </c>
      <c r="U3797" s="200" t="str">
        <f t="shared" si="1916"/>
        <v/>
      </c>
      <c r="V3797" s="112" t="str">
        <f t="shared" si="1921"/>
        <v/>
      </c>
      <c r="W3797" s="415" t="str">
        <f t="shared" si="1922"/>
        <v/>
      </c>
      <c r="Y3797" s="65" t="str">
        <f t="shared" si="1930"/>
        <v/>
      </c>
      <c r="Z3797" s="65" t="str">
        <f t="shared" si="1931"/>
        <v/>
      </c>
      <c r="AA3797" s="65" t="str">
        <f t="shared" si="1932"/>
        <v/>
      </c>
      <c r="AB3797" s="65" t="str">
        <f t="shared" si="1933"/>
        <v/>
      </c>
      <c r="AC3797" s="65" t="str">
        <f t="shared" si="1934"/>
        <v/>
      </c>
      <c r="AH3797" s="65" t="str">
        <f t="shared" si="1917"/>
        <v>189112124</v>
      </c>
      <c r="AI3797" s="65">
        <v>18911212</v>
      </c>
      <c r="AJ3797" s="65" t="s">
        <v>5369</v>
      </c>
      <c r="AK3797" s="65">
        <v>4</v>
      </c>
      <c r="AL3797" s="65" t="s">
        <v>3252</v>
      </c>
      <c r="AN3797" s="65" t="str">
        <f t="shared" si="1918"/>
        <v/>
      </c>
    </row>
    <row r="3798" spans="1:40" ht="16.8" customHeight="1" x14ac:dyDescent="0.25">
      <c r="A3798" s="384">
        <v>5</v>
      </c>
      <c r="B3798" s="342" t="s">
        <v>5</v>
      </c>
      <c r="C3798" s="342">
        <v>1</v>
      </c>
      <c r="D3798" s="349">
        <f t="shared" ref="D3798:D3799" si="1939">IF(C3798="", "", C3798)</f>
        <v>1</v>
      </c>
      <c r="E3798" s="211">
        <f t="shared" si="1938"/>
        <v>18840322</v>
      </c>
      <c r="F3798" s="262">
        <v>5</v>
      </c>
      <c r="R3798" s="112" t="str">
        <f>IF(D3798="","", CONCATENATE("Update games set ", B3798, "= ",D3798," where game_id=", E3798))</f>
        <v>Update games set F= 1 where game_id=18840322</v>
      </c>
      <c r="S3798" s="112" t="str">
        <f t="shared" si="1919"/>
        <v/>
      </c>
      <c r="T3798" s="112" t="str">
        <f t="shared" si="1920"/>
        <v/>
      </c>
      <c r="U3798" s="200" t="str">
        <f t="shared" si="1916"/>
        <v/>
      </c>
      <c r="V3798" s="112" t="str">
        <f t="shared" si="1921"/>
        <v/>
      </c>
      <c r="W3798" s="415" t="str">
        <f t="shared" si="1922"/>
        <v/>
      </c>
      <c r="Y3798" s="65" t="str">
        <f t="shared" si="1930"/>
        <v/>
      </c>
      <c r="Z3798" s="65" t="str">
        <f t="shared" si="1931"/>
        <v/>
      </c>
      <c r="AA3798" s="65" t="str">
        <f t="shared" si="1932"/>
        <v/>
      </c>
      <c r="AB3798" s="65" t="str">
        <f t="shared" si="1933"/>
        <v/>
      </c>
      <c r="AC3798" s="65" t="str">
        <f t="shared" si="1934"/>
        <v/>
      </c>
      <c r="AH3798" s="65" t="str">
        <f t="shared" si="1917"/>
        <v>189112125</v>
      </c>
      <c r="AI3798" s="65">
        <v>18911212</v>
      </c>
      <c r="AJ3798" s="65" t="s">
        <v>5369</v>
      </c>
      <c r="AK3798" s="65">
        <v>5</v>
      </c>
      <c r="AL3798" s="65" t="s">
        <v>3590</v>
      </c>
      <c r="AN3798" s="65" t="str">
        <f t="shared" si="1918"/>
        <v/>
      </c>
    </row>
    <row r="3799" spans="1:40" ht="16.8" customHeight="1" x14ac:dyDescent="0.25">
      <c r="A3799" s="384">
        <v>5</v>
      </c>
      <c r="B3799" s="342" t="s">
        <v>0</v>
      </c>
      <c r="C3799" s="342">
        <v>1</v>
      </c>
      <c r="D3799" s="349">
        <f t="shared" si="1939"/>
        <v>1</v>
      </c>
      <c r="E3799" s="211">
        <f t="shared" si="1938"/>
        <v>18840322</v>
      </c>
      <c r="F3799" s="262">
        <v>6</v>
      </c>
      <c r="R3799" s="112" t="str">
        <f>IF(D3799="","", CONCATENATE("Update games set ", B3799, "= ",D3799," where game_id=", E3799))</f>
        <v>Update games set A= 1 where game_id=18840322</v>
      </c>
      <c r="S3799" s="112" t="str">
        <f t="shared" si="1919"/>
        <v/>
      </c>
      <c r="T3799" s="112" t="str">
        <f t="shared" si="1920"/>
        <v/>
      </c>
      <c r="U3799" s="200" t="str">
        <f t="shared" si="1916"/>
        <v/>
      </c>
      <c r="V3799" s="112" t="str">
        <f t="shared" si="1921"/>
        <v/>
      </c>
      <c r="W3799" s="415" t="str">
        <f t="shared" si="1922"/>
        <v/>
      </c>
      <c r="Y3799" s="65" t="str">
        <f t="shared" si="1930"/>
        <v/>
      </c>
      <c r="Z3799" s="65" t="str">
        <f t="shared" si="1931"/>
        <v/>
      </c>
      <c r="AA3799" s="65" t="str">
        <f t="shared" si="1932"/>
        <v/>
      </c>
      <c r="AB3799" s="65" t="str">
        <f t="shared" si="1933"/>
        <v/>
      </c>
      <c r="AC3799" s="65" t="str">
        <f t="shared" si="1934"/>
        <v/>
      </c>
      <c r="AH3799" s="65" t="str">
        <f t="shared" si="1917"/>
        <v>189112126</v>
      </c>
      <c r="AI3799" s="65">
        <v>18911212</v>
      </c>
      <c r="AJ3799" s="65" t="s">
        <v>5369</v>
      </c>
      <c r="AK3799" s="65">
        <v>6</v>
      </c>
      <c r="AL3799" s="65" t="s">
        <v>3468</v>
      </c>
      <c r="AN3799" s="65" t="str">
        <f t="shared" si="1918"/>
        <v/>
      </c>
    </row>
    <row r="3800" spans="1:40" ht="16.8" customHeight="1" x14ac:dyDescent="0.25">
      <c r="A3800" s="384">
        <v>5</v>
      </c>
      <c r="B3800" s="342" t="s">
        <v>23</v>
      </c>
      <c r="D3800" s="334" t="str">
        <f t="shared" ref="D3800" si="1940">IF(C3800="",IF(D3798&gt;D3799,"'W'",IF(D3798=D3799,"'D'","'L'")),_xlfn.CONCAT("'",C3800,"'"))</f>
        <v>'D'</v>
      </c>
      <c r="E3800" s="211">
        <f t="shared" si="1938"/>
        <v>18840322</v>
      </c>
      <c r="F3800" s="262">
        <v>7</v>
      </c>
      <c r="R3800" s="112" t="str">
        <f>IF(D3800="","", CONCATENATE("Update games set ", B3800, "= ",D3800," where game_id=", E3800))</f>
        <v>Update games set Result= 'D' where game_id=18840322</v>
      </c>
      <c r="S3800" s="112" t="str">
        <f t="shared" si="1919"/>
        <v/>
      </c>
      <c r="T3800" s="112" t="str">
        <f t="shared" si="1920"/>
        <v/>
      </c>
      <c r="U3800" s="200" t="str">
        <f t="shared" si="1916"/>
        <v/>
      </c>
      <c r="V3800" s="112" t="str">
        <f t="shared" si="1921"/>
        <v/>
      </c>
      <c r="W3800" s="415" t="str">
        <f t="shared" si="1922"/>
        <v/>
      </c>
      <c r="Y3800" s="65" t="str">
        <f t="shared" si="1930"/>
        <v/>
      </c>
      <c r="Z3800" s="65" t="str">
        <f t="shared" si="1931"/>
        <v/>
      </c>
      <c r="AA3800" s="65" t="str">
        <f t="shared" si="1932"/>
        <v/>
      </c>
      <c r="AB3800" s="65" t="str">
        <f t="shared" si="1933"/>
        <v/>
      </c>
      <c r="AC3800" s="65" t="str">
        <f t="shared" si="1934"/>
        <v/>
      </c>
      <c r="AH3800" s="65" t="str">
        <f t="shared" si="1917"/>
        <v>189112127</v>
      </c>
      <c r="AI3800" s="65">
        <v>18911212</v>
      </c>
      <c r="AJ3800" s="65" t="s">
        <v>5369</v>
      </c>
      <c r="AK3800" s="65">
        <v>7</v>
      </c>
      <c r="AL3800" s="65" t="s">
        <v>3435</v>
      </c>
      <c r="AN3800" s="65" t="str">
        <f t="shared" si="1918"/>
        <v/>
      </c>
    </row>
    <row r="3801" spans="1:40" ht="16.8" customHeight="1" x14ac:dyDescent="0.25">
      <c r="A3801" s="384">
        <v>5</v>
      </c>
      <c r="B3801" s="342" t="s">
        <v>768</v>
      </c>
      <c r="D3801" s="349" t="str">
        <f t="shared" ref="D3801:D3802" si="1941">IF(C3801="", "", C3801)</f>
        <v/>
      </c>
      <c r="E3801" s="211">
        <f t="shared" si="1938"/>
        <v>18840322</v>
      </c>
      <c r="F3801" s="262">
        <v>8</v>
      </c>
      <c r="R3801" s="112" t="str">
        <f>IF(D3801="","", CONCATENATE("Update games set ", B3801, "= ",D3801," where game_id=", E3801))</f>
        <v/>
      </c>
      <c r="S3801" s="112" t="str">
        <f t="shared" si="1919"/>
        <v/>
      </c>
      <c r="T3801" s="112" t="str">
        <f t="shared" si="1920"/>
        <v/>
      </c>
      <c r="U3801" s="200" t="str">
        <f t="shared" si="1916"/>
        <v/>
      </c>
      <c r="V3801" s="112" t="str">
        <f t="shared" si="1921"/>
        <v/>
      </c>
      <c r="W3801" s="415" t="str">
        <f t="shared" si="1922"/>
        <v/>
      </c>
      <c r="Y3801" s="65" t="str">
        <f t="shared" si="1930"/>
        <v/>
      </c>
      <c r="Z3801" s="65" t="str">
        <f t="shared" si="1931"/>
        <v/>
      </c>
      <c r="AA3801" s="65" t="str">
        <f t="shared" si="1932"/>
        <v/>
      </c>
      <c r="AB3801" s="65" t="str">
        <f t="shared" si="1933"/>
        <v/>
      </c>
      <c r="AC3801" s="65" t="str">
        <f t="shared" si="1934"/>
        <v/>
      </c>
      <c r="AH3801" s="65" t="str">
        <f t="shared" si="1917"/>
        <v>189112128</v>
      </c>
      <c r="AI3801" s="65">
        <v>18911212</v>
      </c>
      <c r="AJ3801" s="65" t="s">
        <v>5369</v>
      </c>
      <c r="AK3801" s="65">
        <v>8</v>
      </c>
      <c r="AL3801" s="65" t="s">
        <v>3653</v>
      </c>
      <c r="AN3801" s="65" t="str">
        <f t="shared" si="1918"/>
        <v/>
      </c>
    </row>
    <row r="3802" spans="1:40" ht="16.8" customHeight="1" x14ac:dyDescent="0.25">
      <c r="A3802" s="384">
        <v>5</v>
      </c>
      <c r="B3802" s="342" t="s">
        <v>766</v>
      </c>
      <c r="D3802" s="349" t="str">
        <f t="shared" si="1941"/>
        <v/>
      </c>
      <c r="E3802" s="211">
        <f t="shared" si="1938"/>
        <v>18840322</v>
      </c>
      <c r="F3802" s="262">
        <v>9</v>
      </c>
      <c r="G3802" s="194"/>
      <c r="H3802" s="194"/>
      <c r="N3802" s="417"/>
      <c r="O3802" s="194"/>
      <c r="P3802" s="194"/>
      <c r="R3802" s="112" t="str">
        <f>IF(D3802="","", CONCATENATE("Update games set ", B3802, "= ",D3802," where game_id=", E3802))</f>
        <v/>
      </c>
      <c r="S3802" s="112" t="str">
        <f t="shared" si="1919"/>
        <v/>
      </c>
      <c r="T3802" s="112" t="str">
        <f t="shared" si="1920"/>
        <v/>
      </c>
      <c r="U3802" s="200" t="str">
        <f t="shared" si="1916"/>
        <v/>
      </c>
      <c r="V3802" s="112" t="str">
        <f t="shared" si="1921"/>
        <v/>
      </c>
      <c r="W3802" s="415" t="str">
        <f t="shared" si="1922"/>
        <v/>
      </c>
      <c r="Y3802" s="65" t="str">
        <f t="shared" si="1930"/>
        <v/>
      </c>
      <c r="Z3802" s="65" t="str">
        <f t="shared" si="1931"/>
        <v/>
      </c>
      <c r="AA3802" s="65" t="str">
        <f t="shared" si="1932"/>
        <v/>
      </c>
      <c r="AB3802" s="65" t="str">
        <f t="shared" si="1933"/>
        <v/>
      </c>
      <c r="AC3802" s="65" t="str">
        <f t="shared" si="1934"/>
        <v/>
      </c>
      <c r="AH3802" s="65" t="str">
        <f t="shared" si="1917"/>
        <v>189112129</v>
      </c>
      <c r="AI3802" s="65">
        <v>18911212</v>
      </c>
      <c r="AJ3802" s="65" t="s">
        <v>5369</v>
      </c>
      <c r="AK3802" s="65">
        <v>9</v>
      </c>
      <c r="AL3802" s="65" t="s">
        <v>2943</v>
      </c>
      <c r="AN3802" s="65" t="str">
        <f t="shared" si="1918"/>
        <v/>
      </c>
    </row>
    <row r="3803" spans="1:40" ht="16.8" customHeight="1" x14ac:dyDescent="0.25">
      <c r="A3803" s="384">
        <v>5</v>
      </c>
      <c r="B3803" s="342" t="s">
        <v>753</v>
      </c>
      <c r="C3803" s="351"/>
      <c r="D3803" s="350" t="str">
        <f t="shared" ref="D3803" si="1942">IF(C3803="", "", CONCATENATE("'", C3803,"'"))</f>
        <v/>
      </c>
      <c r="E3803" s="211">
        <f t="shared" si="1938"/>
        <v>18840322</v>
      </c>
      <c r="F3803" s="262">
        <v>10</v>
      </c>
      <c r="G3803" s="194"/>
      <c r="N3803" s="417"/>
      <c r="O3803" s="194"/>
      <c r="P3803" s="194"/>
      <c r="R3803" s="112" t="str">
        <f>IF(D3803="","", CONCATENATE("Update games set ", B3803, "= ",D3803," where game_id=", E3803))</f>
        <v/>
      </c>
      <c r="S3803" s="112" t="str">
        <f t="shared" si="1919"/>
        <v/>
      </c>
      <c r="T3803" s="112" t="str">
        <f t="shared" si="1920"/>
        <v/>
      </c>
      <c r="U3803" s="200" t="str">
        <f t="shared" si="1916"/>
        <v/>
      </c>
      <c r="V3803" s="112" t="str">
        <f t="shared" si="1921"/>
        <v/>
      </c>
      <c r="W3803" s="415" t="str">
        <f t="shared" si="1922"/>
        <v/>
      </c>
      <c r="Y3803" s="65" t="str">
        <f t="shared" si="1930"/>
        <v/>
      </c>
      <c r="Z3803" s="65" t="str">
        <f t="shared" si="1931"/>
        <v/>
      </c>
      <c r="AA3803" s="65" t="str">
        <f t="shared" si="1932"/>
        <v/>
      </c>
      <c r="AB3803" s="65" t="str">
        <f t="shared" si="1933"/>
        <v/>
      </c>
      <c r="AC3803" s="65" t="str">
        <f t="shared" si="1934"/>
        <v/>
      </c>
      <c r="AH3803" s="65" t="str">
        <f t="shared" si="1917"/>
        <v>1891121210</v>
      </c>
      <c r="AI3803" s="65">
        <v>18911212</v>
      </c>
      <c r="AJ3803" s="65" t="s">
        <v>5369</v>
      </c>
      <c r="AK3803" s="65">
        <v>10</v>
      </c>
      <c r="AL3803" s="65" t="s">
        <v>3632</v>
      </c>
      <c r="AN3803" s="65" t="str">
        <f t="shared" si="1918"/>
        <v/>
      </c>
    </row>
    <row r="3804" spans="1:40" ht="16.8" customHeight="1" x14ac:dyDescent="0.25">
      <c r="A3804" s="384">
        <v>5</v>
      </c>
      <c r="B3804" s="342" t="s">
        <v>746</v>
      </c>
      <c r="C3804" s="351" t="s">
        <v>5062</v>
      </c>
      <c r="D3804" s="334" t="str">
        <f>CONCATENATE("'", LEFT(E3804,4),"-",MID(E3804,5,2),"-", MID(E3804,7,2), " ", C3804,"'")</f>
        <v>'1884-03-22 15:00'</v>
      </c>
      <c r="E3804" s="211">
        <f t="shared" si="1938"/>
        <v>18840322</v>
      </c>
      <c r="F3804" s="262">
        <v>11</v>
      </c>
      <c r="R3804" s="112" t="str">
        <f>IF(D3804="","", CONCATENATE("Update games set ", B3804, "= ",D3804," where game_id=", E3804))</f>
        <v>Update games set Game_date= '1884-03-22 15:00' where game_id=18840322</v>
      </c>
      <c r="S3804" s="112" t="str">
        <f t="shared" si="1919"/>
        <v/>
      </c>
      <c r="T3804" s="112" t="str">
        <f t="shared" si="1920"/>
        <v/>
      </c>
      <c r="U3804" s="200" t="str">
        <f t="shared" si="1916"/>
        <v/>
      </c>
      <c r="V3804" s="112" t="str">
        <f t="shared" si="1921"/>
        <v/>
      </c>
      <c r="W3804" s="415" t="str">
        <f t="shared" si="1922"/>
        <v/>
      </c>
      <c r="Y3804" s="65" t="str">
        <f t="shared" si="1930"/>
        <v/>
      </c>
      <c r="Z3804" s="65" t="str">
        <f t="shared" si="1931"/>
        <v/>
      </c>
      <c r="AA3804" s="65" t="str">
        <f t="shared" si="1932"/>
        <v/>
      </c>
      <c r="AB3804" s="65" t="str">
        <f t="shared" si="1933"/>
        <v/>
      </c>
      <c r="AC3804" s="65" t="str">
        <f t="shared" si="1934"/>
        <v/>
      </c>
      <c r="AH3804" s="65" t="str">
        <f t="shared" si="1917"/>
        <v>1891121211</v>
      </c>
      <c r="AI3804" s="65">
        <v>18911212</v>
      </c>
      <c r="AJ3804" s="65" t="s">
        <v>5369</v>
      </c>
      <c r="AK3804" s="65">
        <v>11</v>
      </c>
      <c r="AL3804" s="65" t="s">
        <v>3314</v>
      </c>
      <c r="AN3804" s="65" t="str">
        <f t="shared" si="1918"/>
        <v/>
      </c>
    </row>
    <row r="3805" spans="1:40" ht="16.8" customHeight="1" x14ac:dyDescent="0.25">
      <c r="A3805" s="384">
        <v>5</v>
      </c>
      <c r="B3805" s="342" t="s">
        <v>25</v>
      </c>
      <c r="D3805" s="350" t="str">
        <f t="shared" ref="D3805" si="1943">IF(C3805="", "", CONCATENATE("'", C3805,"'"))</f>
        <v/>
      </c>
      <c r="E3805" s="211">
        <f t="shared" si="1938"/>
        <v>18840322</v>
      </c>
      <c r="F3805" s="262">
        <v>12</v>
      </c>
      <c r="G3805" s="212"/>
      <c r="H3805" s="212"/>
      <c r="N3805" s="416"/>
      <c r="O3805" s="212"/>
      <c r="P3805" s="212"/>
      <c r="R3805" s="112" t="str">
        <f>IF(D3805="","", CONCATENATE("Update games set ", B3805, "= ",D3805," where game_id=", E3805))</f>
        <v/>
      </c>
      <c r="S3805" s="112" t="str">
        <f t="shared" si="1919"/>
        <v/>
      </c>
      <c r="T3805" s="112" t="str">
        <f t="shared" si="1920"/>
        <v/>
      </c>
      <c r="U3805" s="200" t="str">
        <f t="shared" si="1916"/>
        <v/>
      </c>
      <c r="V3805" s="112" t="str">
        <f t="shared" si="1921"/>
        <v/>
      </c>
      <c r="W3805" s="415" t="str">
        <f t="shared" si="1922"/>
        <v/>
      </c>
      <c r="Y3805" s="65" t="str">
        <f t="shared" si="1930"/>
        <v/>
      </c>
      <c r="Z3805" s="65" t="str">
        <f t="shared" si="1931"/>
        <v/>
      </c>
      <c r="AA3805" s="65" t="str">
        <f t="shared" si="1932"/>
        <v/>
      </c>
      <c r="AB3805" s="65" t="str">
        <f t="shared" si="1933"/>
        <v/>
      </c>
      <c r="AC3805" s="65" t="str">
        <f t="shared" si="1934"/>
        <v/>
      </c>
      <c r="AH3805" s="65" t="str">
        <f t="shared" si="1917"/>
        <v>1891121212</v>
      </c>
      <c r="AI3805" s="65">
        <v>18911212</v>
      </c>
      <c r="AJ3805" s="65" t="s">
        <v>5369</v>
      </c>
      <c r="AK3805" s="65">
        <v>12</v>
      </c>
      <c r="AL3805" s="65" t="s">
        <v>653</v>
      </c>
      <c r="AN3805" s="65" t="str">
        <f t="shared" si="1918"/>
        <v/>
      </c>
    </row>
    <row r="3806" spans="1:40" ht="16.8" customHeight="1" x14ac:dyDescent="0.25">
      <c r="A3806" s="384">
        <v>5</v>
      </c>
      <c r="B3806" s="342" t="s">
        <v>475</v>
      </c>
      <c r="C3806" s="342">
        <v>4000</v>
      </c>
      <c r="D3806" s="349">
        <f t="shared" ref="D3806" si="1944">IF(C3806="", "", C3806)</f>
        <v>4000</v>
      </c>
      <c r="E3806" s="211">
        <f t="shared" si="1938"/>
        <v>18840322</v>
      </c>
      <c r="F3806" s="262">
        <v>13</v>
      </c>
      <c r="R3806" s="112" t="str">
        <f>IF(D3806="","", CONCATENATE("Update games set ", B3806, "= ",D3806," where game_id=", E3806))</f>
        <v>Update games set Att= 4000 where game_id=18840322</v>
      </c>
      <c r="S3806" s="112" t="str">
        <f t="shared" si="1919"/>
        <v/>
      </c>
      <c r="T3806" s="112" t="str">
        <f t="shared" si="1920"/>
        <v/>
      </c>
      <c r="U3806" s="200" t="str">
        <f t="shared" si="1916"/>
        <v/>
      </c>
      <c r="V3806" s="112" t="str">
        <f t="shared" si="1921"/>
        <v/>
      </c>
      <c r="W3806" s="415" t="str">
        <f t="shared" si="1922"/>
        <v/>
      </c>
      <c r="Y3806" s="65" t="str">
        <f t="shared" si="1930"/>
        <v/>
      </c>
      <c r="Z3806" s="65" t="str">
        <f t="shared" si="1931"/>
        <v/>
      </c>
      <c r="AA3806" s="65" t="str">
        <f t="shared" si="1932"/>
        <v/>
      </c>
      <c r="AB3806" s="65" t="str">
        <f t="shared" si="1933"/>
        <v/>
      </c>
      <c r="AC3806" s="65" t="str">
        <f t="shared" si="1934"/>
        <v/>
      </c>
      <c r="AH3806" s="65" t="str">
        <f t="shared" si="1917"/>
        <v>1891121213</v>
      </c>
      <c r="AI3806" s="65">
        <v>18911212</v>
      </c>
      <c r="AJ3806" s="65" t="s">
        <v>5369</v>
      </c>
      <c r="AK3806" s="65">
        <v>13</v>
      </c>
      <c r="AL3806" s="65" t="s">
        <v>653</v>
      </c>
      <c r="AN3806" s="65" t="str">
        <f t="shared" si="1918"/>
        <v/>
      </c>
    </row>
    <row r="3807" spans="1:40" ht="16.8" customHeight="1" x14ac:dyDescent="0.25">
      <c r="A3807" s="384">
        <v>5</v>
      </c>
      <c r="B3807" s="342" t="s">
        <v>20</v>
      </c>
      <c r="D3807" s="350" t="str">
        <f t="shared" ref="D3807:D3808" si="1945">IF(C3807="", "", CONCATENATE("'", C3807,"'"))</f>
        <v/>
      </c>
      <c r="E3807" s="211">
        <f t="shared" si="1938"/>
        <v>18840322</v>
      </c>
      <c r="F3807" s="262">
        <v>14</v>
      </c>
      <c r="R3807" s="112" t="str">
        <f>IF(D3807="","", CONCATENATE("Update games set ", B3807, "= ",D3807," where game_id=", E3807))</f>
        <v/>
      </c>
      <c r="S3807" s="112" t="str">
        <f t="shared" si="1919"/>
        <v/>
      </c>
      <c r="T3807" s="112" t="str">
        <f t="shared" si="1920"/>
        <v/>
      </c>
      <c r="U3807" s="200" t="str">
        <f t="shared" si="1916"/>
        <v/>
      </c>
      <c r="V3807" s="112" t="str">
        <f t="shared" si="1921"/>
        <v/>
      </c>
      <c r="W3807" s="415" t="str">
        <f t="shared" si="1922"/>
        <v/>
      </c>
      <c r="Y3807" s="65" t="str">
        <f t="shared" si="1930"/>
        <v/>
      </c>
      <c r="Z3807" s="65" t="str">
        <f t="shared" si="1931"/>
        <v/>
      </c>
      <c r="AA3807" s="65" t="str">
        <f t="shared" si="1932"/>
        <v/>
      </c>
      <c r="AB3807" s="65" t="str">
        <f t="shared" si="1933"/>
        <v/>
      </c>
      <c r="AC3807" s="65" t="str">
        <f t="shared" si="1934"/>
        <v/>
      </c>
      <c r="AH3807" s="65" t="str">
        <f t="shared" si="1917"/>
        <v>1891121214</v>
      </c>
      <c r="AI3807" s="65">
        <v>18911212</v>
      </c>
      <c r="AJ3807" s="65" t="s">
        <v>5369</v>
      </c>
      <c r="AK3807" s="65">
        <v>14</v>
      </c>
      <c r="AL3807" s="65" t="s">
        <v>653</v>
      </c>
      <c r="AN3807" s="65" t="str">
        <f t="shared" si="1918"/>
        <v/>
      </c>
    </row>
    <row r="3808" spans="1:40" ht="16.8" customHeight="1" x14ac:dyDescent="0.25">
      <c r="A3808" s="384">
        <v>5</v>
      </c>
      <c r="B3808" s="342" t="s">
        <v>4882</v>
      </c>
      <c r="C3808" s="342" t="str">
        <f>IF(C3807="", "", C3807)</f>
        <v/>
      </c>
      <c r="D3808" s="350" t="str">
        <f t="shared" si="1945"/>
        <v/>
      </c>
      <c r="E3808" s="211">
        <f t="shared" si="1938"/>
        <v>18840322</v>
      </c>
      <c r="F3808" s="262">
        <v>15</v>
      </c>
      <c r="R3808" s="112" t="str">
        <f>IF(D3808="","", CONCATENATE("Update games set ", B3808, "= ",D3808," where game_id=", E3808))</f>
        <v/>
      </c>
      <c r="S3808" s="112" t="str">
        <f t="shared" si="1919"/>
        <v/>
      </c>
      <c r="T3808" s="112" t="str">
        <f t="shared" si="1920"/>
        <v/>
      </c>
      <c r="U3808" s="200" t="str">
        <f t="shared" si="1916"/>
        <v/>
      </c>
      <c r="V3808" s="112" t="str">
        <f t="shared" si="1921"/>
        <v/>
      </c>
      <c r="W3808" s="415" t="str">
        <f t="shared" si="1922"/>
        <v/>
      </c>
      <c r="Y3808" s="65" t="str">
        <f t="shared" si="1930"/>
        <v/>
      </c>
      <c r="Z3808" s="65" t="str">
        <f t="shared" si="1931"/>
        <v/>
      </c>
      <c r="AA3808" s="65" t="str">
        <f t="shared" si="1932"/>
        <v/>
      </c>
      <c r="AB3808" s="65" t="str">
        <f t="shared" si="1933"/>
        <v/>
      </c>
      <c r="AC3808" s="65" t="str">
        <f t="shared" si="1934"/>
        <v/>
      </c>
      <c r="AH3808" s="65" t="str">
        <f t="shared" si="1917"/>
        <v>1891121215</v>
      </c>
      <c r="AI3808" s="65">
        <v>18911212</v>
      </c>
      <c r="AJ3808" s="65" t="s">
        <v>5369</v>
      </c>
      <c r="AK3808" s="65">
        <v>15</v>
      </c>
      <c r="AL3808" s="65" t="s">
        <v>653</v>
      </c>
      <c r="AN3808" s="65" t="str">
        <f t="shared" si="1918"/>
        <v/>
      </c>
    </row>
    <row r="3809" spans="1:40" s="126" customFormat="1" ht="16.8" customHeight="1" thickBot="1" x14ac:dyDescent="0.3">
      <c r="A3809" s="384">
        <v>5</v>
      </c>
      <c r="B3809" s="116" t="s">
        <v>115</v>
      </c>
      <c r="C3809" s="352"/>
      <c r="D3809" s="370" t="str">
        <f t="shared" ref="D3809" si="1946">IF(MID(E3809,5,2)*1&gt;6,_xlfn.CONCAT("'",LEFT(E3809,4),"-",MID(E3809,3,2)+1,"'"),_xlfn.CONCAT("'",LEFT(E3809,4)-1,"-",MID(E3809,3,2),"'"))</f>
        <v>'1883-84'</v>
      </c>
      <c r="E3809" s="214">
        <f t="shared" si="1938"/>
        <v>18840322</v>
      </c>
      <c r="F3809" s="266">
        <v>16</v>
      </c>
      <c r="G3809" s="343"/>
      <c r="H3809" s="343"/>
      <c r="I3809" s="267"/>
      <c r="J3809" s="214"/>
      <c r="K3809" s="266"/>
      <c r="L3809" s="266"/>
      <c r="M3809" s="266"/>
      <c r="N3809" s="419"/>
      <c r="O3809" s="343"/>
      <c r="P3809" s="343"/>
      <c r="Q3809" s="346"/>
      <c r="R3809" s="112" t="str">
        <f>IF(D3809="","", CONCATENATE("Update games set ", B3809, "= ",D3809," where game_id=", E3809))</f>
        <v>Update games set Season= '1883-84' where game_id=18840322</v>
      </c>
      <c r="S3809" s="112" t="str">
        <f t="shared" si="1919"/>
        <v/>
      </c>
      <c r="T3809" s="112" t="str">
        <f t="shared" si="1920"/>
        <v/>
      </c>
      <c r="U3809" s="200" t="str">
        <f t="shared" si="1916"/>
        <v/>
      </c>
      <c r="V3809" s="112" t="str">
        <f t="shared" si="1921"/>
        <v/>
      </c>
      <c r="W3809" s="415" t="str">
        <f t="shared" si="1922"/>
        <v/>
      </c>
      <c r="X3809" s="240"/>
      <c r="Y3809" s="65" t="str">
        <f t="shared" si="1930"/>
        <v/>
      </c>
      <c r="Z3809" s="65" t="str">
        <f t="shared" si="1931"/>
        <v/>
      </c>
      <c r="AA3809" s="65" t="str">
        <f t="shared" si="1932"/>
        <v/>
      </c>
      <c r="AB3809" s="65" t="str">
        <f t="shared" si="1933"/>
        <v/>
      </c>
      <c r="AC3809" s="65" t="str">
        <f t="shared" si="1934"/>
        <v/>
      </c>
      <c r="AH3809" s="65" t="str">
        <f t="shared" si="1917"/>
        <v>1891121216</v>
      </c>
      <c r="AI3809" s="126">
        <v>18911212</v>
      </c>
      <c r="AJ3809" s="126" t="s">
        <v>5369</v>
      </c>
      <c r="AK3809" s="126">
        <v>16</v>
      </c>
      <c r="AL3809" s="126" t="s">
        <v>653</v>
      </c>
      <c r="AN3809" s="65" t="str">
        <f t="shared" si="1918"/>
        <v/>
      </c>
    </row>
    <row r="3810" spans="1:40" ht="15" thickTop="1" x14ac:dyDescent="0.25">
      <c r="A3810" s="384">
        <v>5</v>
      </c>
      <c r="B3810" s="341" t="s">
        <v>22</v>
      </c>
      <c r="C3810" s="341" t="s">
        <v>5462</v>
      </c>
      <c r="D3810" s="341" t="str">
        <f t="shared" ref="D3810:D3813" si="1947">IF(C3810="", "", CONCATENATE("'", C3810,"'"))</f>
        <v>'Nottingham Trent'</v>
      </c>
      <c r="E3810" s="211">
        <v>18840405</v>
      </c>
      <c r="F3810" s="262">
        <v>1</v>
      </c>
      <c r="H3810" s="212"/>
      <c r="R3810" s="112" t="str">
        <f>IF(D3810="","", CONCATENATE("Update games set ", B3810, "= ",D3810," where game_id=", E3810))</f>
        <v>Update games set Opponent= 'Nottingham Trent' where game_id=18840405</v>
      </c>
      <c r="S3810" s="112" t="str">
        <f t="shared" si="1919"/>
        <v/>
      </c>
      <c r="T3810" s="112" t="str">
        <f t="shared" si="1920"/>
        <v/>
      </c>
      <c r="U3810" s="200" t="str">
        <f t="shared" si="1916"/>
        <v/>
      </c>
      <c r="V3810" s="112" t="str">
        <f t="shared" si="1921"/>
        <v/>
      </c>
      <c r="W3810" s="415" t="str">
        <f t="shared" si="1922"/>
        <v/>
      </c>
      <c r="Y3810" s="65" t="str">
        <f t="shared" si="1930"/>
        <v/>
      </c>
      <c r="Z3810" s="65" t="str">
        <f t="shared" si="1931"/>
        <v/>
      </c>
      <c r="AA3810" s="65" t="str">
        <f t="shared" si="1932"/>
        <v/>
      </c>
      <c r="AB3810" s="65" t="str">
        <f t="shared" si="1933"/>
        <v/>
      </c>
      <c r="AC3810" s="65" t="str">
        <f t="shared" si="1934"/>
        <v/>
      </c>
      <c r="AH3810" s="65" t="str">
        <f t="shared" si="1917"/>
        <v>189112121</v>
      </c>
      <c r="AI3810" s="65">
        <v>18911212</v>
      </c>
      <c r="AJ3810" s="65" t="s">
        <v>5369</v>
      </c>
      <c r="AK3810" s="65">
        <v>1</v>
      </c>
      <c r="AL3810" s="65" t="s">
        <v>2039</v>
      </c>
      <c r="AN3810" s="65" t="str">
        <f t="shared" si="1918"/>
        <v>update games set source = 'The Nottingham Forest Football Scrapbook' where game_id = 18840405</v>
      </c>
    </row>
    <row r="3811" spans="1:40" ht="16.8" customHeight="1" x14ac:dyDescent="0.25">
      <c r="A3811" s="384">
        <v>5</v>
      </c>
      <c r="B3811" s="342" t="s">
        <v>4979</v>
      </c>
      <c r="C3811" s="342" t="str">
        <f>IF(C3810="", "", C3810)</f>
        <v>Nottingham Trent</v>
      </c>
      <c r="D3811" s="350" t="str">
        <f t="shared" si="1947"/>
        <v>'Nottingham Trent'</v>
      </c>
      <c r="E3811" s="211">
        <f>E3810</f>
        <v>18840405</v>
      </c>
      <c r="F3811" s="262">
        <v>2</v>
      </c>
      <c r="R3811" s="112" t="str">
        <f>IF(D3811="","", CONCATENATE("Update games set ", B3811, "= ",D3811," where game_id=", E3811))</f>
        <v>Update games set Opp_parent= 'Nottingham Trent' where game_id=18840405</v>
      </c>
      <c r="S3811" s="112" t="str">
        <f t="shared" si="1919"/>
        <v/>
      </c>
      <c r="T3811" s="112" t="str">
        <f t="shared" si="1920"/>
        <v/>
      </c>
      <c r="U3811" s="200" t="str">
        <f t="shared" si="1916"/>
        <v/>
      </c>
      <c r="V3811" s="112" t="str">
        <f t="shared" si="1921"/>
        <v/>
      </c>
      <c r="W3811" s="415" t="str">
        <f t="shared" si="1922"/>
        <v/>
      </c>
      <c r="Y3811" s="65" t="str">
        <f t="shared" si="1930"/>
        <v/>
      </c>
      <c r="Z3811" s="65" t="str">
        <f t="shared" si="1931"/>
        <v/>
      </c>
      <c r="AA3811" s="65" t="str">
        <f t="shared" si="1932"/>
        <v/>
      </c>
      <c r="AB3811" s="65" t="str">
        <f t="shared" si="1933"/>
        <v/>
      </c>
      <c r="AC3811" s="65" t="str">
        <f t="shared" si="1934"/>
        <v/>
      </c>
      <c r="AH3811" s="65" t="str">
        <f t="shared" ref="AH3811:AH3874" si="1948">_xlfn.CONCAT(AI3811,AK3811)</f>
        <v>189112122</v>
      </c>
      <c r="AI3811" s="65">
        <v>18911212</v>
      </c>
      <c r="AJ3811" s="65" t="s">
        <v>5369</v>
      </c>
      <c r="AK3811" s="65">
        <v>2</v>
      </c>
      <c r="AL3811" s="65" t="s">
        <v>3572</v>
      </c>
      <c r="AN3811" s="65" t="str">
        <f t="shared" si="1918"/>
        <v/>
      </c>
    </row>
    <row r="3812" spans="1:40" ht="16.8" customHeight="1" x14ac:dyDescent="0.25">
      <c r="A3812" s="384">
        <v>5</v>
      </c>
      <c r="B3812" s="342" t="s">
        <v>2653</v>
      </c>
      <c r="C3812" s="342" t="s">
        <v>5341</v>
      </c>
      <c r="D3812" s="350" t="str">
        <f t="shared" si="1947"/>
        <v>'Notts Association Cup'</v>
      </c>
      <c r="E3812" s="211">
        <f t="shared" ref="E3812:E3825" si="1949">E3811</f>
        <v>18840405</v>
      </c>
      <c r="F3812" s="262">
        <v>3</v>
      </c>
      <c r="R3812" s="112" t="str">
        <f>IF(D3812="","", CONCATENATE("Update games set ", B3812, "= ",D3812," where game_id=", E3812))</f>
        <v>Update games set Game_type= 'Notts Association Cup' where game_id=18840405</v>
      </c>
      <c r="S3812" s="112" t="str">
        <f t="shared" si="1919"/>
        <v/>
      </c>
      <c r="T3812" s="112" t="str">
        <f t="shared" si="1920"/>
        <v/>
      </c>
      <c r="U3812" s="200" t="str">
        <f t="shared" si="1916"/>
        <v/>
      </c>
      <c r="V3812" s="112" t="str">
        <f t="shared" si="1921"/>
        <v/>
      </c>
      <c r="W3812" s="415" t="str">
        <f t="shared" si="1922"/>
        <v/>
      </c>
      <c r="Y3812" s="65" t="str">
        <f t="shared" si="1930"/>
        <v/>
      </c>
      <c r="Z3812" s="65" t="str">
        <f t="shared" si="1931"/>
        <v/>
      </c>
      <c r="AA3812" s="65" t="str">
        <f t="shared" si="1932"/>
        <v/>
      </c>
      <c r="AB3812" s="65" t="str">
        <f t="shared" si="1933"/>
        <v/>
      </c>
      <c r="AC3812" s="65" t="str">
        <f t="shared" si="1934"/>
        <v/>
      </c>
      <c r="AH3812" s="65" t="str">
        <f t="shared" si="1948"/>
        <v>189112123</v>
      </c>
      <c r="AI3812" s="65">
        <v>18911212</v>
      </c>
      <c r="AJ3812" s="65" t="s">
        <v>5369</v>
      </c>
      <c r="AK3812" s="65">
        <v>3</v>
      </c>
      <c r="AL3812" s="65" t="s">
        <v>3596</v>
      </c>
      <c r="AN3812" s="65" t="str">
        <f t="shared" si="1918"/>
        <v/>
      </c>
    </row>
    <row r="3813" spans="1:40" ht="16.8" customHeight="1" x14ac:dyDescent="0.25">
      <c r="A3813" s="384">
        <v>5</v>
      </c>
      <c r="B3813" s="342" t="s">
        <v>4978</v>
      </c>
      <c r="C3813" s="342" t="s">
        <v>5065</v>
      </c>
      <c r="D3813" s="350" t="str">
        <f t="shared" si="1947"/>
        <v>'H'</v>
      </c>
      <c r="E3813" s="211">
        <f t="shared" si="1949"/>
        <v>18840405</v>
      </c>
      <c r="F3813" s="262">
        <v>4</v>
      </c>
      <c r="R3813" s="112" t="str">
        <f>IF(D3813="","", CONCATENATE("Update games set ", B3813, "= ",D3813," where game_id=", E3813))</f>
        <v>Update games set HAN= 'H' where game_id=18840405</v>
      </c>
      <c r="S3813" s="112" t="str">
        <f t="shared" si="1919"/>
        <v/>
      </c>
      <c r="T3813" s="112" t="str">
        <f t="shared" si="1920"/>
        <v/>
      </c>
      <c r="U3813" s="200" t="str">
        <f t="shared" si="1916"/>
        <v/>
      </c>
      <c r="V3813" s="112" t="str">
        <f t="shared" si="1921"/>
        <v/>
      </c>
      <c r="W3813" s="415" t="str">
        <f t="shared" si="1922"/>
        <v/>
      </c>
      <c r="Y3813" s="65" t="str">
        <f t="shared" si="1930"/>
        <v/>
      </c>
      <c r="Z3813" s="65" t="str">
        <f t="shared" si="1931"/>
        <v/>
      </c>
      <c r="AA3813" s="65" t="str">
        <f t="shared" si="1932"/>
        <v/>
      </c>
      <c r="AB3813" s="65" t="str">
        <f t="shared" si="1933"/>
        <v/>
      </c>
      <c r="AC3813" s="65" t="str">
        <f t="shared" si="1934"/>
        <v/>
      </c>
      <c r="AH3813" s="65" t="str">
        <f t="shared" si="1948"/>
        <v>189112124</v>
      </c>
      <c r="AI3813" s="65">
        <v>18911212</v>
      </c>
      <c r="AJ3813" s="65" t="s">
        <v>5369</v>
      </c>
      <c r="AK3813" s="65">
        <v>4</v>
      </c>
      <c r="AL3813" s="65" t="s">
        <v>3252</v>
      </c>
      <c r="AN3813" s="65" t="str">
        <f t="shared" si="1918"/>
        <v/>
      </c>
    </row>
    <row r="3814" spans="1:40" ht="16.8" customHeight="1" x14ac:dyDescent="0.25">
      <c r="A3814" s="384">
        <v>5</v>
      </c>
      <c r="B3814" s="342" t="s">
        <v>5</v>
      </c>
      <c r="C3814" s="342">
        <v>5</v>
      </c>
      <c r="D3814" s="349">
        <f t="shared" ref="D3814:D3815" si="1950">IF(C3814="", "", C3814)</f>
        <v>5</v>
      </c>
      <c r="E3814" s="211">
        <f t="shared" si="1949"/>
        <v>18840405</v>
      </c>
      <c r="F3814" s="262">
        <v>5</v>
      </c>
      <c r="R3814" s="112" t="str">
        <f>IF(D3814="","", CONCATENATE("Update games set ", B3814, "= ",D3814," where game_id=", E3814))</f>
        <v>Update games set F= 5 where game_id=18840405</v>
      </c>
      <c r="S3814" s="112" t="str">
        <f t="shared" si="1919"/>
        <v/>
      </c>
      <c r="T3814" s="112" t="str">
        <f t="shared" si="1920"/>
        <v/>
      </c>
      <c r="U3814" s="200" t="str">
        <f t="shared" si="1916"/>
        <v/>
      </c>
      <c r="V3814" s="112" t="str">
        <f t="shared" si="1921"/>
        <v/>
      </c>
      <c r="W3814" s="415" t="str">
        <f t="shared" si="1922"/>
        <v/>
      </c>
      <c r="Y3814" s="65" t="str">
        <f t="shared" si="1930"/>
        <v/>
      </c>
      <c r="Z3814" s="65" t="str">
        <f t="shared" si="1931"/>
        <v/>
      </c>
      <c r="AA3814" s="65" t="str">
        <f t="shared" si="1932"/>
        <v/>
      </c>
      <c r="AB3814" s="65" t="str">
        <f t="shared" si="1933"/>
        <v/>
      </c>
      <c r="AC3814" s="65" t="str">
        <f t="shared" si="1934"/>
        <v/>
      </c>
      <c r="AH3814" s="65" t="str">
        <f t="shared" si="1948"/>
        <v>189112125</v>
      </c>
      <c r="AI3814" s="65">
        <v>18911212</v>
      </c>
      <c r="AJ3814" s="65" t="s">
        <v>5369</v>
      </c>
      <c r="AK3814" s="65">
        <v>5</v>
      </c>
      <c r="AL3814" s="65" t="s">
        <v>3590</v>
      </c>
      <c r="AN3814" s="65" t="str">
        <f t="shared" si="1918"/>
        <v/>
      </c>
    </row>
    <row r="3815" spans="1:40" ht="16.8" customHeight="1" x14ac:dyDescent="0.25">
      <c r="A3815" s="384">
        <v>5</v>
      </c>
      <c r="B3815" s="342" t="s">
        <v>0</v>
      </c>
      <c r="C3815" s="342">
        <v>0</v>
      </c>
      <c r="D3815" s="349">
        <f t="shared" si="1950"/>
        <v>0</v>
      </c>
      <c r="E3815" s="211">
        <f t="shared" si="1949"/>
        <v>18840405</v>
      </c>
      <c r="F3815" s="262">
        <v>6</v>
      </c>
      <c r="R3815" s="112" t="str">
        <f>IF(D3815="","", CONCATENATE("Update games set ", B3815, "= ",D3815," where game_id=", E3815))</f>
        <v>Update games set A= 0 where game_id=18840405</v>
      </c>
      <c r="S3815" s="112" t="str">
        <f t="shared" si="1919"/>
        <v/>
      </c>
      <c r="T3815" s="112" t="str">
        <f t="shared" si="1920"/>
        <v/>
      </c>
      <c r="U3815" s="200" t="str">
        <f t="shared" si="1916"/>
        <v/>
      </c>
      <c r="V3815" s="112" t="str">
        <f t="shared" si="1921"/>
        <v/>
      </c>
      <c r="W3815" s="415" t="str">
        <f t="shared" si="1922"/>
        <v/>
      </c>
      <c r="Y3815" s="65" t="str">
        <f t="shared" si="1930"/>
        <v/>
      </c>
      <c r="Z3815" s="65" t="str">
        <f t="shared" si="1931"/>
        <v/>
      </c>
      <c r="AA3815" s="65" t="str">
        <f t="shared" si="1932"/>
        <v/>
      </c>
      <c r="AB3815" s="65" t="str">
        <f t="shared" si="1933"/>
        <v/>
      </c>
      <c r="AC3815" s="65" t="str">
        <f t="shared" si="1934"/>
        <v/>
      </c>
      <c r="AH3815" s="65" t="str">
        <f t="shared" si="1948"/>
        <v>189112126</v>
      </c>
      <c r="AI3815" s="65">
        <v>18911212</v>
      </c>
      <c r="AJ3815" s="65" t="s">
        <v>5369</v>
      </c>
      <c r="AK3815" s="65">
        <v>6</v>
      </c>
      <c r="AL3815" s="65" t="s">
        <v>3468</v>
      </c>
      <c r="AN3815" s="65" t="str">
        <f t="shared" si="1918"/>
        <v/>
      </c>
    </row>
    <row r="3816" spans="1:40" ht="16.8" customHeight="1" x14ac:dyDescent="0.25">
      <c r="A3816" s="384">
        <v>5</v>
      </c>
      <c r="B3816" s="342" t="s">
        <v>23</v>
      </c>
      <c r="D3816" s="334" t="str">
        <f t="shared" ref="D3816" si="1951">IF(C3816="",IF(D3814&gt;D3815,"'W'",IF(D3814=D3815,"'D'","'L'")),_xlfn.CONCAT("'",C3816,"'"))</f>
        <v>'W'</v>
      </c>
      <c r="E3816" s="211">
        <f t="shared" si="1949"/>
        <v>18840405</v>
      </c>
      <c r="F3816" s="262">
        <v>7</v>
      </c>
      <c r="R3816" s="112" t="str">
        <f>IF(D3816="","", CONCATENATE("Update games set ", B3816, "= ",D3816," where game_id=", E3816))</f>
        <v>Update games set Result= 'W' where game_id=18840405</v>
      </c>
      <c r="S3816" s="112" t="str">
        <f t="shared" si="1919"/>
        <v/>
      </c>
      <c r="T3816" s="112" t="str">
        <f t="shared" si="1920"/>
        <v/>
      </c>
      <c r="U3816" s="200" t="str">
        <f t="shared" si="1916"/>
        <v/>
      </c>
      <c r="V3816" s="112" t="str">
        <f t="shared" si="1921"/>
        <v/>
      </c>
      <c r="W3816" s="415" t="str">
        <f t="shared" si="1922"/>
        <v/>
      </c>
      <c r="Y3816" s="65" t="str">
        <f t="shared" si="1930"/>
        <v/>
      </c>
      <c r="Z3816" s="65" t="str">
        <f t="shared" si="1931"/>
        <v/>
      </c>
      <c r="AA3816" s="65" t="str">
        <f t="shared" si="1932"/>
        <v/>
      </c>
      <c r="AB3816" s="65" t="str">
        <f t="shared" si="1933"/>
        <v/>
      </c>
      <c r="AC3816" s="65" t="str">
        <f t="shared" si="1934"/>
        <v/>
      </c>
      <c r="AH3816" s="65" t="str">
        <f t="shared" si="1948"/>
        <v>189112127</v>
      </c>
      <c r="AI3816" s="65">
        <v>18911212</v>
      </c>
      <c r="AJ3816" s="65" t="s">
        <v>5369</v>
      </c>
      <c r="AK3816" s="65">
        <v>7</v>
      </c>
      <c r="AL3816" s="65" t="s">
        <v>3435</v>
      </c>
      <c r="AN3816" s="65" t="str">
        <f t="shared" si="1918"/>
        <v/>
      </c>
    </row>
    <row r="3817" spans="1:40" ht="16.8" customHeight="1" x14ac:dyDescent="0.25">
      <c r="A3817" s="384">
        <v>5</v>
      </c>
      <c r="B3817" s="342" t="s">
        <v>768</v>
      </c>
      <c r="D3817" s="349" t="str">
        <f t="shared" ref="D3817:D3818" si="1952">IF(C3817="", "", C3817)</f>
        <v/>
      </c>
      <c r="E3817" s="211">
        <f t="shared" si="1949"/>
        <v>18840405</v>
      </c>
      <c r="F3817" s="262">
        <v>8</v>
      </c>
      <c r="R3817" s="112" t="str">
        <f>IF(D3817="","", CONCATENATE("Update games set ", B3817, "= ",D3817," where game_id=", E3817))</f>
        <v/>
      </c>
      <c r="S3817" s="112" t="str">
        <f t="shared" si="1919"/>
        <v/>
      </c>
      <c r="T3817" s="112" t="str">
        <f t="shared" si="1920"/>
        <v/>
      </c>
      <c r="U3817" s="200" t="str">
        <f t="shared" si="1916"/>
        <v/>
      </c>
      <c r="V3817" s="112" t="str">
        <f t="shared" si="1921"/>
        <v/>
      </c>
      <c r="W3817" s="415" t="str">
        <f t="shared" si="1922"/>
        <v/>
      </c>
      <c r="Y3817" s="65" t="str">
        <f t="shared" si="1930"/>
        <v/>
      </c>
      <c r="Z3817" s="65" t="str">
        <f t="shared" si="1931"/>
        <v/>
      </c>
      <c r="AA3817" s="65" t="str">
        <f t="shared" si="1932"/>
        <v/>
      </c>
      <c r="AB3817" s="65" t="str">
        <f t="shared" si="1933"/>
        <v/>
      </c>
      <c r="AC3817" s="65" t="str">
        <f t="shared" si="1934"/>
        <v/>
      </c>
      <c r="AH3817" s="65" t="str">
        <f t="shared" si="1948"/>
        <v>189112128</v>
      </c>
      <c r="AI3817" s="65">
        <v>18911212</v>
      </c>
      <c r="AJ3817" s="65" t="s">
        <v>5369</v>
      </c>
      <c r="AK3817" s="65">
        <v>8</v>
      </c>
      <c r="AL3817" s="65" t="s">
        <v>3653</v>
      </c>
      <c r="AN3817" s="65" t="str">
        <f t="shared" si="1918"/>
        <v/>
      </c>
    </row>
    <row r="3818" spans="1:40" ht="16.8" customHeight="1" x14ac:dyDescent="0.25">
      <c r="A3818" s="384">
        <v>5</v>
      </c>
      <c r="B3818" s="342" t="s">
        <v>766</v>
      </c>
      <c r="D3818" s="349" t="str">
        <f t="shared" si="1952"/>
        <v/>
      </c>
      <c r="E3818" s="211">
        <f t="shared" si="1949"/>
        <v>18840405</v>
      </c>
      <c r="F3818" s="262">
        <v>9</v>
      </c>
      <c r="G3818" s="194"/>
      <c r="H3818" s="194"/>
      <c r="N3818" s="417"/>
      <c r="O3818" s="194"/>
      <c r="P3818" s="194"/>
      <c r="R3818" s="112" t="str">
        <f>IF(D3818="","", CONCATENATE("Update games set ", B3818, "= ",D3818," where game_id=", E3818))</f>
        <v/>
      </c>
      <c r="S3818" s="112" t="str">
        <f t="shared" si="1919"/>
        <v/>
      </c>
      <c r="T3818" s="112" t="str">
        <f t="shared" si="1920"/>
        <v/>
      </c>
      <c r="U3818" s="200" t="str">
        <f t="shared" si="1916"/>
        <v/>
      </c>
      <c r="V3818" s="112" t="str">
        <f t="shared" si="1921"/>
        <v/>
      </c>
      <c r="W3818" s="415" t="str">
        <f t="shared" si="1922"/>
        <v/>
      </c>
      <c r="Y3818" s="65" t="str">
        <f t="shared" si="1930"/>
        <v/>
      </c>
      <c r="Z3818" s="65" t="str">
        <f t="shared" si="1931"/>
        <v/>
      </c>
      <c r="AA3818" s="65" t="str">
        <f t="shared" si="1932"/>
        <v/>
      </c>
      <c r="AB3818" s="65" t="str">
        <f t="shared" si="1933"/>
        <v/>
      </c>
      <c r="AC3818" s="65" t="str">
        <f t="shared" si="1934"/>
        <v/>
      </c>
      <c r="AH3818" s="65" t="str">
        <f t="shared" si="1948"/>
        <v>189112129</v>
      </c>
      <c r="AI3818" s="65">
        <v>18911212</v>
      </c>
      <c r="AJ3818" s="65" t="s">
        <v>5369</v>
      </c>
      <c r="AK3818" s="65">
        <v>9</v>
      </c>
      <c r="AL3818" s="65" t="s">
        <v>2943</v>
      </c>
      <c r="AN3818" s="65" t="str">
        <f t="shared" si="1918"/>
        <v/>
      </c>
    </row>
    <row r="3819" spans="1:40" ht="16.8" customHeight="1" x14ac:dyDescent="0.25">
      <c r="A3819" s="384">
        <v>5</v>
      </c>
      <c r="B3819" s="342" t="s">
        <v>753</v>
      </c>
      <c r="C3819" s="351"/>
      <c r="D3819" s="350" t="str">
        <f t="shared" ref="D3819" si="1953">IF(C3819="", "", CONCATENATE("'", C3819,"'"))</f>
        <v/>
      </c>
      <c r="E3819" s="211">
        <f t="shared" si="1949"/>
        <v>18840405</v>
      </c>
      <c r="F3819" s="262">
        <v>10</v>
      </c>
      <c r="G3819" s="194"/>
      <c r="N3819" s="417"/>
      <c r="O3819" s="194"/>
      <c r="P3819" s="194"/>
      <c r="R3819" s="112" t="str">
        <f>IF(D3819="","", CONCATENATE("Update games set ", B3819, "= ",D3819," where game_id=", E3819))</f>
        <v/>
      </c>
      <c r="S3819" s="112" t="str">
        <f t="shared" si="1919"/>
        <v/>
      </c>
      <c r="T3819" s="112" t="str">
        <f t="shared" si="1920"/>
        <v/>
      </c>
      <c r="U3819" s="200" t="str">
        <f t="shared" si="1916"/>
        <v/>
      </c>
      <c r="V3819" s="112" t="str">
        <f t="shared" si="1921"/>
        <v/>
      </c>
      <c r="W3819" s="415" t="str">
        <f t="shared" si="1922"/>
        <v/>
      </c>
      <c r="Y3819" s="65" t="str">
        <f t="shared" si="1930"/>
        <v/>
      </c>
      <c r="Z3819" s="65" t="str">
        <f t="shared" si="1931"/>
        <v/>
      </c>
      <c r="AA3819" s="65" t="str">
        <f t="shared" si="1932"/>
        <v/>
      </c>
      <c r="AB3819" s="65" t="str">
        <f t="shared" si="1933"/>
        <v/>
      </c>
      <c r="AC3819" s="65" t="str">
        <f t="shared" si="1934"/>
        <v/>
      </c>
      <c r="AH3819" s="65" t="str">
        <f t="shared" si="1948"/>
        <v>1891121210</v>
      </c>
      <c r="AI3819" s="65">
        <v>18911212</v>
      </c>
      <c r="AJ3819" s="65" t="s">
        <v>5369</v>
      </c>
      <c r="AK3819" s="65">
        <v>10</v>
      </c>
      <c r="AL3819" s="65" t="s">
        <v>3632</v>
      </c>
      <c r="AN3819" s="65" t="str">
        <f t="shared" si="1918"/>
        <v/>
      </c>
    </row>
    <row r="3820" spans="1:40" ht="16.8" customHeight="1" x14ac:dyDescent="0.25">
      <c r="A3820" s="384">
        <v>5</v>
      </c>
      <c r="B3820" s="342" t="s">
        <v>746</v>
      </c>
      <c r="C3820" s="351" t="s">
        <v>5062</v>
      </c>
      <c r="D3820" s="334" t="str">
        <f>CONCATENATE("'", LEFT(E3820,4),"-",MID(E3820,5,2),"-", MID(E3820,7,2), " ", C3820,"'")</f>
        <v>'1884-04-05 15:00'</v>
      </c>
      <c r="E3820" s="211">
        <f t="shared" si="1949"/>
        <v>18840405</v>
      </c>
      <c r="F3820" s="262">
        <v>11</v>
      </c>
      <c r="R3820" s="112" t="str">
        <f>IF(D3820="","", CONCATENATE("Update games set ", B3820, "= ",D3820," where game_id=", E3820))</f>
        <v>Update games set Game_date= '1884-04-05 15:00' where game_id=18840405</v>
      </c>
      <c r="S3820" s="112" t="str">
        <f t="shared" si="1919"/>
        <v/>
      </c>
      <c r="T3820" s="112" t="str">
        <f t="shared" si="1920"/>
        <v/>
      </c>
      <c r="U3820" s="200" t="str">
        <f t="shared" si="1916"/>
        <v/>
      </c>
      <c r="V3820" s="112" t="str">
        <f t="shared" si="1921"/>
        <v/>
      </c>
      <c r="W3820" s="415" t="str">
        <f t="shared" si="1922"/>
        <v/>
      </c>
      <c r="Y3820" s="65" t="str">
        <f t="shared" si="1930"/>
        <v/>
      </c>
      <c r="Z3820" s="65" t="str">
        <f t="shared" si="1931"/>
        <v/>
      </c>
      <c r="AA3820" s="65" t="str">
        <f t="shared" si="1932"/>
        <v/>
      </c>
      <c r="AB3820" s="65" t="str">
        <f t="shared" si="1933"/>
        <v/>
      </c>
      <c r="AC3820" s="65" t="str">
        <f t="shared" si="1934"/>
        <v/>
      </c>
      <c r="AH3820" s="65" t="str">
        <f t="shared" si="1948"/>
        <v>1891121211</v>
      </c>
      <c r="AI3820" s="65">
        <v>18911212</v>
      </c>
      <c r="AJ3820" s="65" t="s">
        <v>5369</v>
      </c>
      <c r="AK3820" s="65">
        <v>11</v>
      </c>
      <c r="AL3820" s="65" t="s">
        <v>3314</v>
      </c>
      <c r="AN3820" s="65" t="str">
        <f t="shared" si="1918"/>
        <v/>
      </c>
    </row>
    <row r="3821" spans="1:40" ht="16.8" customHeight="1" x14ac:dyDescent="0.25">
      <c r="A3821" s="384">
        <v>5</v>
      </c>
      <c r="B3821" s="342" t="s">
        <v>25</v>
      </c>
      <c r="D3821" s="350" t="str">
        <f t="shared" ref="D3821" si="1954">IF(C3821="", "", CONCATENATE("'", C3821,"'"))</f>
        <v/>
      </c>
      <c r="E3821" s="211">
        <f t="shared" si="1949"/>
        <v>18840405</v>
      </c>
      <c r="F3821" s="262">
        <v>12</v>
      </c>
      <c r="G3821" s="212"/>
      <c r="H3821" s="212"/>
      <c r="N3821" s="416"/>
      <c r="O3821" s="212"/>
      <c r="P3821" s="212"/>
      <c r="R3821" s="112" t="str">
        <f>IF(D3821="","", CONCATENATE("Update games set ", B3821, "= ",D3821," where game_id=", E3821))</f>
        <v/>
      </c>
      <c r="S3821" s="112" t="str">
        <f t="shared" si="1919"/>
        <v/>
      </c>
      <c r="T3821" s="112" t="str">
        <f t="shared" si="1920"/>
        <v/>
      </c>
      <c r="U3821" s="200" t="str">
        <f t="shared" si="1916"/>
        <v/>
      </c>
      <c r="V3821" s="112" t="str">
        <f t="shared" si="1921"/>
        <v/>
      </c>
      <c r="W3821" s="415" t="str">
        <f t="shared" si="1922"/>
        <v/>
      </c>
      <c r="Y3821" s="65" t="str">
        <f t="shared" si="1930"/>
        <v/>
      </c>
      <c r="Z3821" s="65" t="str">
        <f t="shared" si="1931"/>
        <v/>
      </c>
      <c r="AA3821" s="65" t="str">
        <f t="shared" si="1932"/>
        <v/>
      </c>
      <c r="AB3821" s="65" t="str">
        <f t="shared" si="1933"/>
        <v/>
      </c>
      <c r="AC3821" s="65" t="str">
        <f t="shared" si="1934"/>
        <v/>
      </c>
      <c r="AH3821" s="65" t="str">
        <f t="shared" si="1948"/>
        <v>1891121212</v>
      </c>
      <c r="AI3821" s="65">
        <v>18911212</v>
      </c>
      <c r="AJ3821" s="65" t="s">
        <v>5369</v>
      </c>
      <c r="AK3821" s="65">
        <v>12</v>
      </c>
      <c r="AL3821" s="65" t="s">
        <v>653</v>
      </c>
      <c r="AN3821" s="65" t="str">
        <f t="shared" si="1918"/>
        <v/>
      </c>
    </row>
    <row r="3822" spans="1:40" ht="16.8" customHeight="1" x14ac:dyDescent="0.25">
      <c r="A3822" s="384">
        <v>5</v>
      </c>
      <c r="B3822" s="342" t="s">
        <v>475</v>
      </c>
      <c r="D3822" s="349" t="str">
        <f t="shared" ref="D3822" si="1955">IF(C3822="", "", C3822)</f>
        <v/>
      </c>
      <c r="E3822" s="211">
        <f t="shared" si="1949"/>
        <v>18840405</v>
      </c>
      <c r="F3822" s="262">
        <v>13</v>
      </c>
      <c r="R3822" s="112" t="str">
        <f>IF(D3822="","", CONCATENATE("Update games set ", B3822, "= ",D3822," where game_id=", E3822))</f>
        <v/>
      </c>
      <c r="S3822" s="112" t="str">
        <f t="shared" si="1919"/>
        <v/>
      </c>
      <c r="T3822" s="112" t="str">
        <f t="shared" si="1920"/>
        <v/>
      </c>
      <c r="U3822" s="200" t="str">
        <f t="shared" si="1916"/>
        <v/>
      </c>
      <c r="V3822" s="112" t="str">
        <f t="shared" si="1921"/>
        <v/>
      </c>
      <c r="W3822" s="415" t="str">
        <f t="shared" si="1922"/>
        <v/>
      </c>
      <c r="Y3822" s="65" t="str">
        <f t="shared" si="1930"/>
        <v/>
      </c>
      <c r="Z3822" s="65" t="str">
        <f t="shared" si="1931"/>
        <v/>
      </c>
      <c r="AA3822" s="65" t="str">
        <f t="shared" si="1932"/>
        <v/>
      </c>
      <c r="AB3822" s="65" t="str">
        <f t="shared" si="1933"/>
        <v/>
      </c>
      <c r="AC3822" s="65" t="str">
        <f t="shared" si="1934"/>
        <v/>
      </c>
      <c r="AH3822" s="65" t="str">
        <f t="shared" si="1948"/>
        <v>1891121213</v>
      </c>
      <c r="AI3822" s="65">
        <v>18911212</v>
      </c>
      <c r="AJ3822" s="65" t="s">
        <v>5369</v>
      </c>
      <c r="AK3822" s="65">
        <v>13</v>
      </c>
      <c r="AL3822" s="65" t="s">
        <v>653</v>
      </c>
      <c r="AN3822" s="65" t="str">
        <f t="shared" si="1918"/>
        <v/>
      </c>
    </row>
    <row r="3823" spans="1:40" ht="16.8" customHeight="1" x14ac:dyDescent="0.25">
      <c r="A3823" s="384">
        <v>5</v>
      </c>
      <c r="B3823" s="342" t="s">
        <v>20</v>
      </c>
      <c r="D3823" s="350" t="str">
        <f t="shared" ref="D3823:D3824" si="1956">IF(C3823="", "", CONCATENATE("'", C3823,"'"))</f>
        <v/>
      </c>
      <c r="E3823" s="211">
        <f t="shared" si="1949"/>
        <v>18840405</v>
      </c>
      <c r="F3823" s="262">
        <v>14</v>
      </c>
      <c r="R3823" s="112" t="str">
        <f>IF(D3823="","", CONCATENATE("Update games set ", B3823, "= ",D3823," where game_id=", E3823))</f>
        <v/>
      </c>
      <c r="S3823" s="112" t="str">
        <f t="shared" si="1919"/>
        <v/>
      </c>
      <c r="T3823" s="112" t="str">
        <f t="shared" si="1920"/>
        <v/>
      </c>
      <c r="U3823" s="200" t="str">
        <f t="shared" si="1916"/>
        <v/>
      </c>
      <c r="V3823" s="112" t="str">
        <f t="shared" si="1921"/>
        <v/>
      </c>
      <c r="W3823" s="415" t="str">
        <f t="shared" si="1922"/>
        <v/>
      </c>
      <c r="Y3823" s="65" t="str">
        <f t="shared" si="1930"/>
        <v/>
      </c>
      <c r="Z3823" s="65" t="str">
        <f t="shared" si="1931"/>
        <v/>
      </c>
      <c r="AA3823" s="65" t="str">
        <f t="shared" si="1932"/>
        <v/>
      </c>
      <c r="AB3823" s="65" t="str">
        <f t="shared" si="1933"/>
        <v/>
      </c>
      <c r="AC3823" s="65" t="str">
        <f t="shared" si="1934"/>
        <v/>
      </c>
      <c r="AH3823" s="65" t="str">
        <f t="shared" si="1948"/>
        <v>1891121214</v>
      </c>
      <c r="AI3823" s="65">
        <v>18911212</v>
      </c>
      <c r="AJ3823" s="65" t="s">
        <v>5369</v>
      </c>
      <c r="AK3823" s="65">
        <v>14</v>
      </c>
      <c r="AL3823" s="65" t="s">
        <v>653</v>
      </c>
      <c r="AN3823" s="65" t="str">
        <f t="shared" si="1918"/>
        <v/>
      </c>
    </row>
    <row r="3824" spans="1:40" ht="16.8" customHeight="1" x14ac:dyDescent="0.25">
      <c r="A3824" s="384">
        <v>5</v>
      </c>
      <c r="B3824" s="342" t="s">
        <v>4882</v>
      </c>
      <c r="C3824" s="342" t="str">
        <f>IF(C3823="", "", C3823)</f>
        <v/>
      </c>
      <c r="D3824" s="350" t="str">
        <f t="shared" si="1956"/>
        <v/>
      </c>
      <c r="E3824" s="211">
        <f t="shared" si="1949"/>
        <v>18840405</v>
      </c>
      <c r="F3824" s="262">
        <v>15</v>
      </c>
      <c r="R3824" s="112" t="str">
        <f>IF(D3824="","", CONCATENATE("Update games set ", B3824, "= ",D3824," where game_id=", E3824))</f>
        <v/>
      </c>
      <c r="S3824" s="112" t="str">
        <f t="shared" si="1919"/>
        <v/>
      </c>
      <c r="T3824" s="112" t="str">
        <f t="shared" si="1920"/>
        <v/>
      </c>
      <c r="U3824" s="200" t="str">
        <f t="shared" si="1916"/>
        <v/>
      </c>
      <c r="V3824" s="112" t="str">
        <f t="shared" si="1921"/>
        <v/>
      </c>
      <c r="W3824" s="415" t="str">
        <f t="shared" si="1922"/>
        <v/>
      </c>
      <c r="Y3824" s="65" t="str">
        <f t="shared" si="1930"/>
        <v/>
      </c>
      <c r="Z3824" s="65" t="str">
        <f t="shared" si="1931"/>
        <v/>
      </c>
      <c r="AA3824" s="65" t="str">
        <f t="shared" si="1932"/>
        <v/>
      </c>
      <c r="AB3824" s="65" t="str">
        <f t="shared" si="1933"/>
        <v/>
      </c>
      <c r="AC3824" s="65" t="str">
        <f t="shared" si="1934"/>
        <v/>
      </c>
      <c r="AH3824" s="65" t="str">
        <f t="shared" si="1948"/>
        <v>1891121215</v>
      </c>
      <c r="AI3824" s="65">
        <v>18911212</v>
      </c>
      <c r="AJ3824" s="65" t="s">
        <v>5369</v>
      </c>
      <c r="AK3824" s="65">
        <v>15</v>
      </c>
      <c r="AL3824" s="65" t="s">
        <v>653</v>
      </c>
      <c r="AN3824" s="65" t="str">
        <f t="shared" si="1918"/>
        <v/>
      </c>
    </row>
    <row r="3825" spans="1:40" s="126" customFormat="1" ht="16.8" customHeight="1" thickBot="1" x14ac:dyDescent="0.3">
      <c r="A3825" s="384">
        <v>5</v>
      </c>
      <c r="B3825" s="116" t="s">
        <v>115</v>
      </c>
      <c r="C3825" s="352"/>
      <c r="D3825" s="370" t="str">
        <f t="shared" ref="D3825" si="1957">IF(MID(E3825,5,2)*1&gt;6,_xlfn.CONCAT("'",LEFT(E3825,4),"-",MID(E3825,3,2)+1,"'"),_xlfn.CONCAT("'",LEFT(E3825,4)-1,"-",MID(E3825,3,2),"'"))</f>
        <v>'1883-84'</v>
      </c>
      <c r="E3825" s="214">
        <f t="shared" si="1949"/>
        <v>18840405</v>
      </c>
      <c r="F3825" s="266">
        <v>16</v>
      </c>
      <c r="G3825" s="343"/>
      <c r="H3825" s="343"/>
      <c r="I3825" s="267"/>
      <c r="J3825" s="214"/>
      <c r="K3825" s="266"/>
      <c r="L3825" s="266"/>
      <c r="M3825" s="266"/>
      <c r="N3825" s="419"/>
      <c r="O3825" s="343"/>
      <c r="P3825" s="343"/>
      <c r="Q3825" s="346"/>
      <c r="R3825" s="112" t="str">
        <f>IF(D3825="","", CONCATENATE("Update games set ", B3825, "= ",D3825," where game_id=", E3825))</f>
        <v>Update games set Season= '1883-84' where game_id=18840405</v>
      </c>
      <c r="S3825" s="112" t="str">
        <f t="shared" si="1919"/>
        <v/>
      </c>
      <c r="T3825" s="112" t="str">
        <f t="shared" si="1920"/>
        <v/>
      </c>
      <c r="U3825" s="200" t="str">
        <f t="shared" si="1916"/>
        <v/>
      </c>
      <c r="V3825" s="112" t="str">
        <f t="shared" si="1921"/>
        <v/>
      </c>
      <c r="W3825" s="415" t="str">
        <f t="shared" si="1922"/>
        <v/>
      </c>
      <c r="X3825" s="240"/>
      <c r="Y3825" s="65" t="str">
        <f t="shared" si="1930"/>
        <v/>
      </c>
      <c r="Z3825" s="65" t="str">
        <f t="shared" si="1931"/>
        <v/>
      </c>
      <c r="AA3825" s="65" t="str">
        <f t="shared" si="1932"/>
        <v/>
      </c>
      <c r="AB3825" s="65" t="str">
        <f t="shared" si="1933"/>
        <v/>
      </c>
      <c r="AC3825" s="65" t="str">
        <f t="shared" si="1934"/>
        <v/>
      </c>
      <c r="AH3825" s="65" t="str">
        <f t="shared" si="1948"/>
        <v>1891121216</v>
      </c>
      <c r="AI3825" s="126">
        <v>18911212</v>
      </c>
      <c r="AJ3825" s="126" t="s">
        <v>5369</v>
      </c>
      <c r="AK3825" s="126">
        <v>16</v>
      </c>
      <c r="AL3825" s="126" t="s">
        <v>653</v>
      </c>
      <c r="AN3825" s="65" t="str">
        <f t="shared" si="1918"/>
        <v/>
      </c>
    </row>
    <row r="3826" spans="1:40" ht="15" thickTop="1" x14ac:dyDescent="0.25">
      <c r="A3826" s="384">
        <v>5</v>
      </c>
      <c r="B3826" s="341" t="s">
        <v>22</v>
      </c>
      <c r="C3826" s="341" t="s">
        <v>5463</v>
      </c>
      <c r="D3826" s="341" t="str">
        <f t="shared" ref="D3826:D3829" si="1958">IF(C3826="", "", CONCATENATE("'", C3826,"'"))</f>
        <v>'Wednesbury Town'</v>
      </c>
      <c r="E3826" s="211">
        <v>18840503</v>
      </c>
      <c r="F3826" s="262">
        <v>1</v>
      </c>
      <c r="G3826" s="211" t="s">
        <v>2107</v>
      </c>
      <c r="H3826" s="212"/>
      <c r="R3826" s="112" t="str">
        <f>IF(D3826="","", CONCATENATE("Update games set ", B3826, "= ",D3826," where game_id=", E3826))</f>
        <v>Update games set Opponent= 'Wednesbury Town' where game_id=18840503</v>
      </c>
      <c r="S3826" s="112" t="str">
        <f t="shared" si="1919"/>
        <v>Update lineups set player_name = 'Luntley', raw_name = 'Luntley' where game_id = 18840503 and player_order = 1</v>
      </c>
      <c r="T3826" s="112" t="str">
        <f t="shared" si="1920"/>
        <v/>
      </c>
      <c r="U3826" s="200" t="str">
        <f t="shared" si="1916"/>
        <v/>
      </c>
      <c r="V3826" s="112" t="str">
        <f t="shared" si="1921"/>
        <v/>
      </c>
      <c r="W3826" s="415" t="str">
        <f t="shared" si="1922"/>
        <v/>
      </c>
      <c r="Y3826" s="65" t="str">
        <f t="shared" si="1930"/>
        <v/>
      </c>
      <c r="Z3826" s="65" t="str">
        <f t="shared" si="1931"/>
        <v/>
      </c>
      <c r="AA3826" s="65" t="str">
        <f t="shared" si="1932"/>
        <v/>
      </c>
      <c r="AB3826" s="65" t="str">
        <f t="shared" si="1933"/>
        <v/>
      </c>
      <c r="AC3826" s="65" t="str">
        <f t="shared" si="1934"/>
        <v/>
      </c>
      <c r="AH3826" s="65" t="str">
        <f t="shared" si="1948"/>
        <v>189112121</v>
      </c>
      <c r="AI3826" s="65">
        <v>18911212</v>
      </c>
      <c r="AJ3826" s="65" t="s">
        <v>5369</v>
      </c>
      <c r="AK3826" s="65">
        <v>1</v>
      </c>
      <c r="AL3826" s="65" t="s">
        <v>2039</v>
      </c>
      <c r="AN3826" s="65" t="str">
        <f t="shared" si="1918"/>
        <v>update games set source = 'The Nottingham Forest Football Scrapbook' where game_id = 18840503</v>
      </c>
    </row>
    <row r="3827" spans="1:40" ht="16.8" customHeight="1" x14ac:dyDescent="0.25">
      <c r="A3827" s="384">
        <v>5</v>
      </c>
      <c r="B3827" s="342" t="s">
        <v>4979</v>
      </c>
      <c r="C3827" s="342" t="str">
        <f>IF(C3826="", "", C3826)</f>
        <v>Wednesbury Town</v>
      </c>
      <c r="D3827" s="350" t="str">
        <f t="shared" si="1958"/>
        <v>'Wednesbury Town'</v>
      </c>
      <c r="E3827" s="211">
        <f>E3826</f>
        <v>18840503</v>
      </c>
      <c r="F3827" s="262">
        <v>2</v>
      </c>
      <c r="G3827" s="211" t="s">
        <v>2094</v>
      </c>
      <c r="R3827" s="112" t="str">
        <f>IF(D3827="","", CONCATENATE("Update games set ", B3827, "= ",D3827," where game_id=", E3827))</f>
        <v>Update games set Opp_parent= 'Wednesbury Town' where game_id=18840503</v>
      </c>
      <c r="S3827" s="112" t="str">
        <f t="shared" si="1919"/>
        <v>Update lineups set player_name = 'Hancock', raw_name = 'Hancock' where game_id = 18840503 and player_order = 2</v>
      </c>
      <c r="T3827" s="112" t="str">
        <f t="shared" si="1920"/>
        <v/>
      </c>
      <c r="U3827" s="200" t="str">
        <f t="shared" si="1916"/>
        <v/>
      </c>
      <c r="V3827" s="112" t="str">
        <f t="shared" si="1921"/>
        <v/>
      </c>
      <c r="W3827" s="415" t="str">
        <f t="shared" si="1922"/>
        <v/>
      </c>
      <c r="Y3827" s="65" t="str">
        <f t="shared" si="1930"/>
        <v/>
      </c>
      <c r="Z3827" s="65" t="str">
        <f t="shared" si="1931"/>
        <v/>
      </c>
      <c r="AA3827" s="65" t="str">
        <f t="shared" si="1932"/>
        <v/>
      </c>
      <c r="AB3827" s="65" t="str">
        <f t="shared" si="1933"/>
        <v/>
      </c>
      <c r="AC3827" s="65" t="str">
        <f t="shared" si="1934"/>
        <v/>
      </c>
      <c r="AH3827" s="65" t="str">
        <f t="shared" si="1948"/>
        <v>189112122</v>
      </c>
      <c r="AI3827" s="65">
        <v>18911212</v>
      </c>
      <c r="AJ3827" s="65" t="s">
        <v>5369</v>
      </c>
      <c r="AK3827" s="65">
        <v>2</v>
      </c>
      <c r="AL3827" s="65" t="s">
        <v>3572</v>
      </c>
      <c r="AN3827" s="65" t="str">
        <f t="shared" si="1918"/>
        <v/>
      </c>
    </row>
    <row r="3828" spans="1:40" ht="16.8" customHeight="1" x14ac:dyDescent="0.25">
      <c r="A3828" s="384">
        <v>5</v>
      </c>
      <c r="B3828" s="342" t="s">
        <v>2653</v>
      </c>
      <c r="C3828" s="342" t="s">
        <v>664</v>
      </c>
      <c r="D3828" s="350" t="str">
        <f t="shared" si="1958"/>
        <v>'Wednesbury Cup'</v>
      </c>
      <c r="E3828" s="211">
        <f t="shared" ref="E3828:E3841" si="1959">E3827</f>
        <v>18840503</v>
      </c>
      <c r="F3828" s="262">
        <v>3</v>
      </c>
      <c r="G3828" s="211" t="s">
        <v>4957</v>
      </c>
      <c r="R3828" s="112" t="str">
        <f>IF(D3828="","", CONCATENATE("Update games set ", B3828, "= ",D3828," where game_id=", E3828))</f>
        <v>Update games set Game_type= 'Wednesbury Cup' where game_id=18840503</v>
      </c>
      <c r="S3828" s="112" t="str">
        <f t="shared" si="1919"/>
        <v>Update lineups set player_name = 'Caborn', raw_name = 'Caborn' where game_id = 18840503 and player_order = 3</v>
      </c>
      <c r="T3828" s="112" t="str">
        <f t="shared" si="1920"/>
        <v/>
      </c>
      <c r="U3828" s="200" t="str">
        <f t="shared" si="1916"/>
        <v/>
      </c>
      <c r="V3828" s="112" t="str">
        <f t="shared" si="1921"/>
        <v/>
      </c>
      <c r="W3828" s="415" t="str">
        <f t="shared" si="1922"/>
        <v/>
      </c>
      <c r="Y3828" s="65" t="str">
        <f t="shared" si="1930"/>
        <v/>
      </c>
      <c r="Z3828" s="65" t="str">
        <f t="shared" si="1931"/>
        <v/>
      </c>
      <c r="AA3828" s="65" t="str">
        <f t="shared" si="1932"/>
        <v/>
      </c>
      <c r="AB3828" s="65" t="str">
        <f t="shared" si="1933"/>
        <v/>
      </c>
      <c r="AC3828" s="65" t="str">
        <f t="shared" si="1934"/>
        <v/>
      </c>
      <c r="AH3828" s="65" t="str">
        <f t="shared" si="1948"/>
        <v>189112123</v>
      </c>
      <c r="AI3828" s="65">
        <v>18911212</v>
      </c>
      <c r="AJ3828" s="65" t="s">
        <v>5369</v>
      </c>
      <c r="AK3828" s="65">
        <v>3</v>
      </c>
      <c r="AL3828" s="65" t="s">
        <v>3596</v>
      </c>
      <c r="AN3828" s="65" t="str">
        <f t="shared" si="1918"/>
        <v/>
      </c>
    </row>
    <row r="3829" spans="1:40" ht="16.8" customHeight="1" x14ac:dyDescent="0.25">
      <c r="A3829" s="384">
        <v>5</v>
      </c>
      <c r="B3829" s="342" t="s">
        <v>4978</v>
      </c>
      <c r="C3829" s="342" t="s">
        <v>0</v>
      </c>
      <c r="D3829" s="350" t="str">
        <f t="shared" si="1958"/>
        <v>'A'</v>
      </c>
      <c r="E3829" s="211">
        <f t="shared" si="1959"/>
        <v>18840503</v>
      </c>
      <c r="F3829" s="262">
        <v>4</v>
      </c>
      <c r="G3829" s="211" t="s">
        <v>4787</v>
      </c>
      <c r="R3829" s="112" t="str">
        <f>IF(D3829="","", CONCATENATE("Update games set ", B3829, "= ",D3829," where game_id=", E3829))</f>
        <v>Update games set HAN= 'A' where game_id=18840503</v>
      </c>
      <c r="S3829" s="112" t="str">
        <f t="shared" si="1919"/>
        <v>Update lineups set player_name = 'Ward', raw_name = 'Ward' where game_id = 18840503 and player_order = 4</v>
      </c>
      <c r="T3829" s="112" t="str">
        <f t="shared" si="1920"/>
        <v/>
      </c>
      <c r="U3829" s="200" t="str">
        <f t="shared" si="1916"/>
        <v/>
      </c>
      <c r="V3829" s="112" t="str">
        <f t="shared" si="1921"/>
        <v/>
      </c>
      <c r="W3829" s="415" t="str">
        <f t="shared" si="1922"/>
        <v/>
      </c>
      <c r="Y3829" s="65" t="str">
        <f t="shared" si="1930"/>
        <v/>
      </c>
      <c r="Z3829" s="65" t="str">
        <f t="shared" si="1931"/>
        <v/>
      </c>
      <c r="AA3829" s="65" t="str">
        <f t="shared" si="1932"/>
        <v/>
      </c>
      <c r="AB3829" s="65" t="str">
        <f t="shared" si="1933"/>
        <v/>
      </c>
      <c r="AC3829" s="65" t="str">
        <f t="shared" si="1934"/>
        <v/>
      </c>
      <c r="AH3829" s="65" t="str">
        <f t="shared" si="1948"/>
        <v>189112124</v>
      </c>
      <c r="AI3829" s="65">
        <v>18911212</v>
      </c>
      <c r="AJ3829" s="65" t="s">
        <v>5369</v>
      </c>
      <c r="AK3829" s="65">
        <v>4</v>
      </c>
      <c r="AL3829" s="65" t="s">
        <v>3252</v>
      </c>
      <c r="AN3829" s="65" t="str">
        <f t="shared" si="1918"/>
        <v/>
      </c>
    </row>
    <row r="3830" spans="1:40" ht="16.8" customHeight="1" x14ac:dyDescent="0.25">
      <c r="A3830" s="384">
        <v>5</v>
      </c>
      <c r="B3830" s="342" t="s">
        <v>5</v>
      </c>
      <c r="C3830" s="342">
        <v>2</v>
      </c>
      <c r="D3830" s="349">
        <f t="shared" ref="D3830:D3831" si="1960">IF(C3830="", "", C3830)</f>
        <v>2</v>
      </c>
      <c r="E3830" s="211">
        <f t="shared" si="1959"/>
        <v>18840503</v>
      </c>
      <c r="F3830" s="262">
        <v>5</v>
      </c>
      <c r="G3830" s="211" t="s">
        <v>5464</v>
      </c>
      <c r="R3830" s="112" t="str">
        <f>IF(D3830="","", CONCATENATE("Update games set ", B3830, "= ",D3830," where game_id=", E3830))</f>
        <v>Update games set F= 2 where game_id=18840503</v>
      </c>
      <c r="S3830" s="112" t="str">
        <f t="shared" si="1919"/>
        <v>Update lineups set player_name = 'Newman', raw_name = 'Newman' where game_id = 18840503 and player_order = 5</v>
      </c>
      <c r="T3830" s="112" t="str">
        <f t="shared" si="1920"/>
        <v/>
      </c>
      <c r="U3830" s="200" t="str">
        <f t="shared" si="1916"/>
        <v/>
      </c>
      <c r="V3830" s="112" t="str">
        <f t="shared" si="1921"/>
        <v/>
      </c>
      <c r="W3830" s="415" t="str">
        <f t="shared" si="1922"/>
        <v/>
      </c>
      <c r="Y3830" s="65" t="str">
        <f t="shared" si="1930"/>
        <v/>
      </c>
      <c r="Z3830" s="65" t="str">
        <f t="shared" si="1931"/>
        <v/>
      </c>
      <c r="AA3830" s="65" t="str">
        <f t="shared" si="1932"/>
        <v/>
      </c>
      <c r="AB3830" s="65" t="str">
        <f t="shared" si="1933"/>
        <v/>
      </c>
      <c r="AC3830" s="65" t="str">
        <f t="shared" si="1934"/>
        <v/>
      </c>
      <c r="AH3830" s="65" t="str">
        <f t="shared" si="1948"/>
        <v>189112125</v>
      </c>
      <c r="AI3830" s="65">
        <v>18911212</v>
      </c>
      <c r="AJ3830" s="65" t="s">
        <v>5369</v>
      </c>
      <c r="AK3830" s="65">
        <v>5</v>
      </c>
      <c r="AL3830" s="65" t="s">
        <v>3590</v>
      </c>
      <c r="AN3830" s="65" t="str">
        <f t="shared" si="1918"/>
        <v/>
      </c>
    </row>
    <row r="3831" spans="1:40" ht="16.8" customHeight="1" x14ac:dyDescent="0.25">
      <c r="A3831" s="384">
        <v>5</v>
      </c>
      <c r="B3831" s="342" t="s">
        <v>0</v>
      </c>
      <c r="C3831" s="342">
        <v>2</v>
      </c>
      <c r="D3831" s="349">
        <f t="shared" si="1960"/>
        <v>2</v>
      </c>
      <c r="E3831" s="211">
        <f t="shared" si="1959"/>
        <v>18840503</v>
      </c>
      <c r="F3831" s="262">
        <v>6</v>
      </c>
      <c r="G3831" s="211" t="s">
        <v>2105</v>
      </c>
      <c r="R3831" s="112" t="str">
        <f>IF(D3831="","", CONCATENATE("Update games set ", B3831, "= ",D3831," where game_id=", E3831))</f>
        <v>Update games set A= 2 where game_id=18840503</v>
      </c>
      <c r="S3831" s="112" t="str">
        <f t="shared" si="1919"/>
        <v>Update lineups set player_name = 'Billyeald', raw_name = 'Billyeald' where game_id = 18840503 and player_order = 6</v>
      </c>
      <c r="T3831" s="112" t="str">
        <f t="shared" si="1920"/>
        <v/>
      </c>
      <c r="U3831" s="200" t="str">
        <f t="shared" si="1916"/>
        <v/>
      </c>
      <c r="V3831" s="112" t="str">
        <f t="shared" si="1921"/>
        <v/>
      </c>
      <c r="W3831" s="415" t="str">
        <f t="shared" si="1922"/>
        <v/>
      </c>
      <c r="Y3831" s="65" t="str">
        <f t="shared" si="1930"/>
        <v/>
      </c>
      <c r="Z3831" s="65" t="str">
        <f t="shared" si="1931"/>
        <v/>
      </c>
      <c r="AA3831" s="65" t="str">
        <f t="shared" si="1932"/>
        <v/>
      </c>
      <c r="AB3831" s="65" t="str">
        <f t="shared" si="1933"/>
        <v/>
      </c>
      <c r="AC3831" s="65" t="str">
        <f t="shared" si="1934"/>
        <v/>
      </c>
      <c r="AH3831" s="65" t="str">
        <f t="shared" si="1948"/>
        <v>189112126</v>
      </c>
      <c r="AI3831" s="65">
        <v>18911212</v>
      </c>
      <c r="AJ3831" s="65" t="s">
        <v>5369</v>
      </c>
      <c r="AK3831" s="65">
        <v>6</v>
      </c>
      <c r="AL3831" s="65" t="s">
        <v>3468</v>
      </c>
      <c r="AN3831" s="65" t="str">
        <f t="shared" si="1918"/>
        <v/>
      </c>
    </row>
    <row r="3832" spans="1:40" ht="16.8" customHeight="1" x14ac:dyDescent="0.25">
      <c r="A3832" s="384">
        <v>5</v>
      </c>
      <c r="B3832" s="342" t="s">
        <v>23</v>
      </c>
      <c r="D3832" s="334" t="str">
        <f t="shared" ref="D3832" si="1961">IF(C3832="",IF(D3830&gt;D3831,"'W'",IF(D3830=D3831,"'D'","'L'")),_xlfn.CONCAT("'",C3832,"'"))</f>
        <v>'D'</v>
      </c>
      <c r="E3832" s="211">
        <f t="shared" si="1959"/>
        <v>18840503</v>
      </c>
      <c r="F3832" s="262">
        <v>7</v>
      </c>
      <c r="G3832" s="211" t="s">
        <v>5110</v>
      </c>
      <c r="R3832" s="112" t="str">
        <f>IF(D3832="","", CONCATENATE("Update games set ", B3832, "= ",D3832," where game_id=", E3832))</f>
        <v>Update games set Result= 'D' where game_id=18840503</v>
      </c>
      <c r="S3832" s="112" t="str">
        <f t="shared" si="1919"/>
        <v>Update lineups set player_name = 'Fox', raw_name = 'Fox' where game_id = 18840503 and player_order = 7</v>
      </c>
      <c r="T3832" s="112" t="str">
        <f t="shared" si="1920"/>
        <v/>
      </c>
      <c r="U3832" s="200" t="str">
        <f t="shared" si="1916"/>
        <v/>
      </c>
      <c r="V3832" s="112" t="str">
        <f t="shared" si="1921"/>
        <v/>
      </c>
      <c r="W3832" s="415" t="str">
        <f t="shared" si="1922"/>
        <v/>
      </c>
      <c r="Y3832" s="65" t="str">
        <f t="shared" si="1930"/>
        <v/>
      </c>
      <c r="Z3832" s="65" t="str">
        <f t="shared" si="1931"/>
        <v/>
      </c>
      <c r="AA3832" s="65" t="str">
        <f t="shared" si="1932"/>
        <v/>
      </c>
      <c r="AB3832" s="65" t="str">
        <f t="shared" si="1933"/>
        <v/>
      </c>
      <c r="AC3832" s="65" t="str">
        <f t="shared" si="1934"/>
        <v/>
      </c>
      <c r="AH3832" s="65" t="str">
        <f t="shared" si="1948"/>
        <v>189112127</v>
      </c>
      <c r="AI3832" s="65">
        <v>18911212</v>
      </c>
      <c r="AJ3832" s="65" t="s">
        <v>5369</v>
      </c>
      <c r="AK3832" s="65">
        <v>7</v>
      </c>
      <c r="AL3832" s="65" t="s">
        <v>3435</v>
      </c>
      <c r="AN3832" s="65" t="str">
        <f t="shared" si="1918"/>
        <v/>
      </c>
    </row>
    <row r="3833" spans="1:40" ht="16.8" customHeight="1" x14ac:dyDescent="0.25">
      <c r="A3833" s="384">
        <v>5</v>
      </c>
      <c r="B3833" s="342" t="s">
        <v>768</v>
      </c>
      <c r="D3833" s="349" t="str">
        <f t="shared" ref="D3833:D3834" si="1962">IF(C3833="", "", C3833)</f>
        <v/>
      </c>
      <c r="E3833" s="211">
        <f t="shared" si="1959"/>
        <v>18840503</v>
      </c>
      <c r="F3833" s="262">
        <v>8</v>
      </c>
      <c r="G3833" s="211" t="s">
        <v>5465</v>
      </c>
      <c r="R3833" s="112" t="str">
        <f>IF(D3833="","", CONCATENATE("Update games set ", B3833, "= ",D3833," where game_id=", E3833))</f>
        <v/>
      </c>
      <c r="S3833" s="112" t="str">
        <f t="shared" si="1919"/>
        <v>Update lineups set player_name = 'Fulton', raw_name = 'Fulton' where game_id = 18840503 and player_order = 8</v>
      </c>
      <c r="T3833" s="112" t="str">
        <f t="shared" si="1920"/>
        <v/>
      </c>
      <c r="U3833" s="200" t="str">
        <f t="shared" si="1916"/>
        <v/>
      </c>
      <c r="V3833" s="112" t="str">
        <f t="shared" si="1921"/>
        <v/>
      </c>
      <c r="W3833" s="415" t="str">
        <f t="shared" si="1922"/>
        <v/>
      </c>
      <c r="Y3833" s="65" t="str">
        <f t="shared" si="1930"/>
        <v/>
      </c>
      <c r="Z3833" s="65" t="str">
        <f t="shared" si="1931"/>
        <v/>
      </c>
      <c r="AA3833" s="65" t="str">
        <f t="shared" si="1932"/>
        <v/>
      </c>
      <c r="AB3833" s="65" t="str">
        <f t="shared" si="1933"/>
        <v/>
      </c>
      <c r="AC3833" s="65" t="str">
        <f t="shared" si="1934"/>
        <v/>
      </c>
      <c r="AH3833" s="65" t="str">
        <f t="shared" si="1948"/>
        <v>189112128</v>
      </c>
      <c r="AI3833" s="65">
        <v>18911212</v>
      </c>
      <c r="AJ3833" s="65" t="s">
        <v>5369</v>
      </c>
      <c r="AK3833" s="65">
        <v>8</v>
      </c>
      <c r="AL3833" s="65" t="s">
        <v>3653</v>
      </c>
      <c r="AN3833" s="65" t="str">
        <f t="shared" si="1918"/>
        <v/>
      </c>
    </row>
    <row r="3834" spans="1:40" ht="16.8" customHeight="1" x14ac:dyDescent="0.25">
      <c r="A3834" s="384">
        <v>5</v>
      </c>
      <c r="B3834" s="342" t="s">
        <v>766</v>
      </c>
      <c r="D3834" s="349" t="str">
        <f t="shared" si="1962"/>
        <v/>
      </c>
      <c r="E3834" s="211">
        <f t="shared" si="1959"/>
        <v>18840503</v>
      </c>
      <c r="F3834" s="262">
        <v>9</v>
      </c>
      <c r="G3834" s="194" t="s">
        <v>4781</v>
      </c>
      <c r="H3834" s="194"/>
      <c r="N3834" s="417"/>
      <c r="O3834" s="194"/>
      <c r="P3834" s="194"/>
      <c r="R3834" s="112" t="str">
        <f>IF(D3834="","", CONCATENATE("Update games set ", B3834, "= ",D3834," where game_id=", E3834))</f>
        <v/>
      </c>
      <c r="S3834" s="112" t="str">
        <f t="shared" si="1919"/>
        <v>Update lineups set player_name = 'Widdowson', raw_name = 'Widdowson' where game_id = 18840503 and player_order = 9</v>
      </c>
      <c r="T3834" s="112" t="str">
        <f t="shared" si="1920"/>
        <v/>
      </c>
      <c r="U3834" s="200" t="str">
        <f t="shared" si="1916"/>
        <v/>
      </c>
      <c r="V3834" s="112" t="str">
        <f t="shared" si="1921"/>
        <v/>
      </c>
      <c r="W3834" s="415" t="str">
        <f t="shared" si="1922"/>
        <v/>
      </c>
      <c r="Y3834" s="65" t="str">
        <f t="shared" si="1930"/>
        <v/>
      </c>
      <c r="Z3834" s="65" t="str">
        <f t="shared" si="1931"/>
        <v/>
      </c>
      <c r="AA3834" s="65" t="str">
        <f t="shared" si="1932"/>
        <v/>
      </c>
      <c r="AB3834" s="65" t="str">
        <f t="shared" si="1933"/>
        <v/>
      </c>
      <c r="AC3834" s="65" t="str">
        <f t="shared" si="1934"/>
        <v/>
      </c>
      <c r="AH3834" s="65" t="str">
        <f t="shared" si="1948"/>
        <v>189112129</v>
      </c>
      <c r="AI3834" s="65">
        <v>18911212</v>
      </c>
      <c r="AJ3834" s="65" t="s">
        <v>5369</v>
      </c>
      <c r="AK3834" s="65">
        <v>9</v>
      </c>
      <c r="AL3834" s="65" t="s">
        <v>2943</v>
      </c>
      <c r="AN3834" s="65" t="str">
        <f t="shared" si="1918"/>
        <v/>
      </c>
    </row>
    <row r="3835" spans="1:40" ht="16.8" customHeight="1" x14ac:dyDescent="0.25">
      <c r="A3835" s="384">
        <v>5</v>
      </c>
      <c r="B3835" s="342" t="s">
        <v>753</v>
      </c>
      <c r="C3835" s="351"/>
      <c r="D3835" s="350" t="str">
        <f t="shared" ref="D3835" si="1963">IF(C3835="", "", CONCATENATE("'", C3835,"'"))</f>
        <v/>
      </c>
      <c r="E3835" s="211">
        <f t="shared" si="1959"/>
        <v>18840503</v>
      </c>
      <c r="F3835" s="262">
        <v>10</v>
      </c>
      <c r="G3835" s="194" t="s">
        <v>4958</v>
      </c>
      <c r="N3835" s="417"/>
      <c r="O3835" s="194"/>
      <c r="P3835" s="194"/>
      <c r="R3835" s="112" t="str">
        <f>IF(D3835="","", CONCATENATE("Update games set ", B3835, "= ",D3835," where game_id=", E3835))</f>
        <v/>
      </c>
      <c r="S3835" s="112" t="str">
        <f t="shared" si="1919"/>
        <v>Update lineups set player_name = 'Earp', raw_name = 'Earp' where game_id = 18840503 and player_order = 10</v>
      </c>
      <c r="T3835" s="112" t="str">
        <f t="shared" si="1920"/>
        <v/>
      </c>
      <c r="U3835" s="200" t="str">
        <f t="shared" si="1916"/>
        <v/>
      </c>
      <c r="V3835" s="112" t="str">
        <f t="shared" si="1921"/>
        <v/>
      </c>
      <c r="W3835" s="415" t="str">
        <f t="shared" si="1922"/>
        <v/>
      </c>
      <c r="Y3835" s="65" t="str">
        <f t="shared" si="1930"/>
        <v/>
      </c>
      <c r="Z3835" s="65" t="str">
        <f t="shared" si="1931"/>
        <v/>
      </c>
      <c r="AA3835" s="65" t="str">
        <f t="shared" si="1932"/>
        <v/>
      </c>
      <c r="AB3835" s="65" t="str">
        <f t="shared" si="1933"/>
        <v/>
      </c>
      <c r="AC3835" s="65" t="str">
        <f t="shared" si="1934"/>
        <v/>
      </c>
      <c r="AH3835" s="65" t="str">
        <f t="shared" si="1948"/>
        <v>1891121210</v>
      </c>
      <c r="AI3835" s="65">
        <v>18911212</v>
      </c>
      <c r="AJ3835" s="65" t="s">
        <v>5369</v>
      </c>
      <c r="AK3835" s="65">
        <v>10</v>
      </c>
      <c r="AL3835" s="65" t="s">
        <v>3632</v>
      </c>
      <c r="AN3835" s="65" t="str">
        <f t="shared" si="1918"/>
        <v/>
      </c>
    </row>
    <row r="3836" spans="1:40" ht="16.8" customHeight="1" x14ac:dyDescent="0.25">
      <c r="A3836" s="384">
        <v>5</v>
      </c>
      <c r="B3836" s="342" t="s">
        <v>746</v>
      </c>
      <c r="C3836" s="351" t="s">
        <v>5062</v>
      </c>
      <c r="D3836" s="334" t="str">
        <f>CONCATENATE("'", LEFT(E3836,4),"-",MID(E3836,5,2),"-", MID(E3836,7,2), " ", C3836,"'")</f>
        <v>'1884-05-03 15:00'</v>
      </c>
      <c r="E3836" s="211">
        <f t="shared" si="1959"/>
        <v>18840503</v>
      </c>
      <c r="F3836" s="262">
        <v>11</v>
      </c>
      <c r="G3836" s="211" t="s">
        <v>5042</v>
      </c>
      <c r="R3836" s="112" t="str">
        <f>IF(D3836="","", CONCATENATE("Update games set ", B3836, "= ",D3836," where game_id=", E3836))</f>
        <v>Update games set Game_date= '1884-05-03 15:00' where game_id=18840503</v>
      </c>
      <c r="S3836" s="112" t="str">
        <f t="shared" si="1919"/>
        <v>Update lineups set player_name = 'Fletcher', raw_name = 'Fletcher' where game_id = 18840503 and player_order = 11</v>
      </c>
      <c r="T3836" s="112" t="str">
        <f t="shared" si="1920"/>
        <v/>
      </c>
      <c r="U3836" s="200" t="str">
        <f t="shared" si="1916"/>
        <v/>
      </c>
      <c r="V3836" s="112" t="str">
        <f t="shared" si="1921"/>
        <v/>
      </c>
      <c r="W3836" s="415" t="str">
        <f t="shared" si="1922"/>
        <v/>
      </c>
      <c r="Y3836" s="65" t="str">
        <f t="shared" si="1930"/>
        <v/>
      </c>
      <c r="Z3836" s="65" t="str">
        <f t="shared" si="1931"/>
        <v/>
      </c>
      <c r="AA3836" s="65" t="str">
        <f t="shared" si="1932"/>
        <v/>
      </c>
      <c r="AB3836" s="65" t="str">
        <f t="shared" si="1933"/>
        <v/>
      </c>
      <c r="AC3836" s="65" t="str">
        <f t="shared" si="1934"/>
        <v/>
      </c>
      <c r="AH3836" s="65" t="str">
        <f t="shared" si="1948"/>
        <v>1891121211</v>
      </c>
      <c r="AI3836" s="65">
        <v>18911212</v>
      </c>
      <c r="AJ3836" s="65" t="s">
        <v>5369</v>
      </c>
      <c r="AK3836" s="65">
        <v>11</v>
      </c>
      <c r="AL3836" s="65" t="s">
        <v>3314</v>
      </c>
      <c r="AN3836" s="65" t="str">
        <f t="shared" si="1918"/>
        <v/>
      </c>
    </row>
    <row r="3837" spans="1:40" ht="16.8" customHeight="1" x14ac:dyDescent="0.25">
      <c r="A3837" s="384">
        <v>5</v>
      </c>
      <c r="B3837" s="342" t="s">
        <v>25</v>
      </c>
      <c r="D3837" s="350" t="str">
        <f t="shared" ref="D3837" si="1964">IF(C3837="", "", CONCATENATE("'", C3837,"'"))</f>
        <v/>
      </c>
      <c r="E3837" s="211">
        <f t="shared" si="1959"/>
        <v>18840503</v>
      </c>
      <c r="F3837" s="262">
        <v>12</v>
      </c>
      <c r="G3837" s="212"/>
      <c r="H3837" s="212"/>
      <c r="N3837" s="416"/>
      <c r="O3837" s="212"/>
      <c r="P3837" s="212"/>
      <c r="R3837" s="112" t="str">
        <f>IF(D3837="","", CONCATENATE("Update games set ", B3837, "= ",D3837," where game_id=", E3837))</f>
        <v/>
      </c>
      <c r="S3837" s="112" t="str">
        <f t="shared" si="1919"/>
        <v/>
      </c>
      <c r="T3837" s="112" t="str">
        <f t="shared" si="1920"/>
        <v/>
      </c>
      <c r="U3837" s="200" t="str">
        <f t="shared" si="1916"/>
        <v/>
      </c>
      <c r="V3837" s="112" t="str">
        <f t="shared" si="1921"/>
        <v/>
      </c>
      <c r="W3837" s="415" t="str">
        <f t="shared" si="1922"/>
        <v/>
      </c>
      <c r="Y3837" s="65" t="str">
        <f t="shared" si="1930"/>
        <v/>
      </c>
      <c r="Z3837" s="65" t="str">
        <f t="shared" si="1931"/>
        <v/>
      </c>
      <c r="AA3837" s="65" t="str">
        <f t="shared" si="1932"/>
        <v/>
      </c>
      <c r="AB3837" s="65" t="str">
        <f t="shared" si="1933"/>
        <v/>
      </c>
      <c r="AC3837" s="65" t="str">
        <f t="shared" si="1934"/>
        <v/>
      </c>
      <c r="AH3837" s="65" t="str">
        <f t="shared" si="1948"/>
        <v>1891121212</v>
      </c>
      <c r="AI3837" s="65">
        <v>18911212</v>
      </c>
      <c r="AJ3837" s="65" t="s">
        <v>5369</v>
      </c>
      <c r="AK3837" s="65">
        <v>12</v>
      </c>
      <c r="AL3837" s="65" t="s">
        <v>653</v>
      </c>
      <c r="AN3837" s="65" t="str">
        <f t="shared" si="1918"/>
        <v/>
      </c>
    </row>
    <row r="3838" spans="1:40" ht="16.8" customHeight="1" x14ac:dyDescent="0.25">
      <c r="A3838" s="384">
        <v>5</v>
      </c>
      <c r="B3838" s="342" t="s">
        <v>475</v>
      </c>
      <c r="C3838" s="342">
        <v>1400</v>
      </c>
      <c r="D3838" s="349">
        <f t="shared" ref="D3838" si="1965">IF(C3838="", "", C3838)</f>
        <v>1400</v>
      </c>
      <c r="E3838" s="211">
        <f t="shared" si="1959"/>
        <v>18840503</v>
      </c>
      <c r="F3838" s="262">
        <v>13</v>
      </c>
      <c r="R3838" s="112" t="str">
        <f>IF(D3838="","", CONCATENATE("Update games set ", B3838, "= ",D3838," where game_id=", E3838))</f>
        <v>Update games set Att= 1400 where game_id=18840503</v>
      </c>
      <c r="S3838" s="112" t="str">
        <f t="shared" si="1919"/>
        <v/>
      </c>
      <c r="T3838" s="112" t="str">
        <f t="shared" si="1920"/>
        <v/>
      </c>
      <c r="U3838" s="200" t="str">
        <f t="shared" si="1916"/>
        <v/>
      </c>
      <c r="V3838" s="112" t="str">
        <f t="shared" si="1921"/>
        <v/>
      </c>
      <c r="W3838" s="415" t="str">
        <f t="shared" si="1922"/>
        <v/>
      </c>
      <c r="Y3838" s="65" t="str">
        <f t="shared" si="1930"/>
        <v/>
      </c>
      <c r="Z3838" s="65" t="str">
        <f t="shared" si="1931"/>
        <v/>
      </c>
      <c r="AA3838" s="65" t="str">
        <f t="shared" si="1932"/>
        <v/>
      </c>
      <c r="AB3838" s="65" t="str">
        <f t="shared" si="1933"/>
        <v/>
      </c>
      <c r="AC3838" s="65" t="str">
        <f t="shared" si="1934"/>
        <v/>
      </c>
      <c r="AH3838" s="65" t="str">
        <f t="shared" si="1948"/>
        <v>1891121213</v>
      </c>
      <c r="AI3838" s="65">
        <v>18911212</v>
      </c>
      <c r="AJ3838" s="65" t="s">
        <v>5369</v>
      </c>
      <c r="AK3838" s="65">
        <v>13</v>
      </c>
      <c r="AL3838" s="65" t="s">
        <v>653</v>
      </c>
      <c r="AN3838" s="65" t="str">
        <f t="shared" si="1918"/>
        <v/>
      </c>
    </row>
    <row r="3839" spans="1:40" ht="16.8" customHeight="1" x14ac:dyDescent="0.25">
      <c r="A3839" s="384">
        <v>5</v>
      </c>
      <c r="B3839" s="342" t="s">
        <v>20</v>
      </c>
      <c r="D3839" s="350" t="str">
        <f t="shared" ref="D3839:D3840" si="1966">IF(C3839="", "", CONCATENATE("'", C3839,"'"))</f>
        <v/>
      </c>
      <c r="E3839" s="211">
        <f t="shared" si="1959"/>
        <v>18840503</v>
      </c>
      <c r="F3839" s="262">
        <v>14</v>
      </c>
      <c r="R3839" s="112" t="str">
        <f>IF(D3839="","", CONCATENATE("Update games set ", B3839, "= ",D3839," where game_id=", E3839))</f>
        <v/>
      </c>
      <c r="S3839" s="112" t="str">
        <f t="shared" si="1919"/>
        <v/>
      </c>
      <c r="T3839" s="112" t="str">
        <f t="shared" si="1920"/>
        <v/>
      </c>
      <c r="U3839" s="200" t="str">
        <f t="shared" si="1916"/>
        <v/>
      </c>
      <c r="V3839" s="112" t="str">
        <f t="shared" si="1921"/>
        <v/>
      </c>
      <c r="W3839" s="415" t="str">
        <f t="shared" si="1922"/>
        <v/>
      </c>
      <c r="Y3839" s="65" t="str">
        <f t="shared" si="1930"/>
        <v/>
      </c>
      <c r="Z3839" s="65" t="str">
        <f t="shared" si="1931"/>
        <v/>
      </c>
      <c r="AA3839" s="65" t="str">
        <f t="shared" si="1932"/>
        <v/>
      </c>
      <c r="AB3839" s="65" t="str">
        <f t="shared" si="1933"/>
        <v/>
      </c>
      <c r="AC3839" s="65" t="str">
        <f t="shared" si="1934"/>
        <v/>
      </c>
      <c r="AH3839" s="65" t="str">
        <f t="shared" si="1948"/>
        <v>1891121214</v>
      </c>
      <c r="AI3839" s="65">
        <v>18911212</v>
      </c>
      <c r="AJ3839" s="65" t="s">
        <v>5369</v>
      </c>
      <c r="AK3839" s="65">
        <v>14</v>
      </c>
      <c r="AL3839" s="65" t="s">
        <v>653</v>
      </c>
      <c r="AN3839" s="65" t="str">
        <f t="shared" si="1918"/>
        <v/>
      </c>
    </row>
    <row r="3840" spans="1:40" ht="16.8" customHeight="1" x14ac:dyDescent="0.25">
      <c r="A3840" s="384">
        <v>5</v>
      </c>
      <c r="B3840" s="342" t="s">
        <v>4882</v>
      </c>
      <c r="C3840" s="342" t="str">
        <f>IF(C3839="", "", C3839)</f>
        <v/>
      </c>
      <c r="D3840" s="350" t="str">
        <f t="shared" si="1966"/>
        <v/>
      </c>
      <c r="E3840" s="211">
        <f t="shared" si="1959"/>
        <v>18840503</v>
      </c>
      <c r="F3840" s="262">
        <v>15</v>
      </c>
      <c r="R3840" s="112" t="str">
        <f>IF(D3840="","", CONCATENATE("Update games set ", B3840, "= ",D3840," where game_id=", E3840))</f>
        <v/>
      </c>
      <c r="S3840" s="112" t="str">
        <f t="shared" si="1919"/>
        <v/>
      </c>
      <c r="T3840" s="112" t="str">
        <f t="shared" si="1920"/>
        <v/>
      </c>
      <c r="U3840" s="200" t="str">
        <f t="shared" si="1916"/>
        <v/>
      </c>
      <c r="V3840" s="112" t="str">
        <f t="shared" si="1921"/>
        <v/>
      </c>
      <c r="W3840" s="415" t="str">
        <f t="shared" si="1922"/>
        <v/>
      </c>
      <c r="Y3840" s="65" t="str">
        <f t="shared" si="1930"/>
        <v/>
      </c>
      <c r="Z3840" s="65" t="str">
        <f t="shared" si="1931"/>
        <v/>
      </c>
      <c r="AA3840" s="65" t="str">
        <f t="shared" si="1932"/>
        <v/>
      </c>
      <c r="AB3840" s="65" t="str">
        <f t="shared" si="1933"/>
        <v/>
      </c>
      <c r="AC3840" s="65" t="str">
        <f t="shared" si="1934"/>
        <v/>
      </c>
      <c r="AH3840" s="65" t="str">
        <f t="shared" si="1948"/>
        <v>1891121215</v>
      </c>
      <c r="AI3840" s="65">
        <v>18911212</v>
      </c>
      <c r="AJ3840" s="65" t="s">
        <v>5369</v>
      </c>
      <c r="AK3840" s="65">
        <v>15</v>
      </c>
      <c r="AL3840" s="65" t="s">
        <v>653</v>
      </c>
      <c r="AN3840" s="65" t="str">
        <f t="shared" si="1918"/>
        <v/>
      </c>
    </row>
    <row r="3841" spans="1:40" s="126" customFormat="1" ht="16.8" customHeight="1" thickBot="1" x14ac:dyDescent="0.3">
      <c r="A3841" s="384">
        <v>5</v>
      </c>
      <c r="B3841" s="116" t="s">
        <v>115</v>
      </c>
      <c r="C3841" s="352"/>
      <c r="D3841" s="370" t="str">
        <f t="shared" ref="D3841" si="1967">IF(MID(E3841,5,2)*1&gt;6,_xlfn.CONCAT("'",LEFT(E3841,4),"-",MID(E3841,3,2)+1,"'"),_xlfn.CONCAT("'",LEFT(E3841,4)-1,"-",MID(E3841,3,2),"'"))</f>
        <v>'1883-84'</v>
      </c>
      <c r="E3841" s="214">
        <f t="shared" si="1959"/>
        <v>18840503</v>
      </c>
      <c r="F3841" s="266">
        <v>16</v>
      </c>
      <c r="G3841" s="343"/>
      <c r="H3841" s="343"/>
      <c r="I3841" s="267"/>
      <c r="J3841" s="214"/>
      <c r="K3841" s="266"/>
      <c r="L3841" s="266"/>
      <c r="M3841" s="266"/>
      <c r="N3841" s="419"/>
      <c r="O3841" s="343"/>
      <c r="P3841" s="343"/>
      <c r="Q3841" s="346"/>
      <c r="R3841" s="112" t="str">
        <f>IF(D3841="","", CONCATENATE("Update games set ", B3841, "= ",D3841," where game_id=", E3841))</f>
        <v>Update games set Season= '1883-84' where game_id=18840503</v>
      </c>
      <c r="S3841" s="112" t="str">
        <f t="shared" si="1919"/>
        <v/>
      </c>
      <c r="T3841" s="112" t="str">
        <f t="shared" si="1920"/>
        <v/>
      </c>
      <c r="U3841" s="200" t="str">
        <f t="shared" si="1916"/>
        <v/>
      </c>
      <c r="V3841" s="112" t="str">
        <f t="shared" si="1921"/>
        <v/>
      </c>
      <c r="W3841" s="415" t="str">
        <f t="shared" si="1922"/>
        <v/>
      </c>
      <c r="X3841" s="240"/>
      <c r="Y3841" s="65" t="str">
        <f t="shared" si="1930"/>
        <v/>
      </c>
      <c r="Z3841" s="65" t="str">
        <f t="shared" si="1931"/>
        <v/>
      </c>
      <c r="AA3841" s="65" t="str">
        <f t="shared" si="1932"/>
        <v/>
      </c>
      <c r="AB3841" s="65" t="str">
        <f t="shared" si="1933"/>
        <v/>
      </c>
      <c r="AC3841" s="65" t="str">
        <f t="shared" si="1934"/>
        <v/>
      </c>
      <c r="AH3841" s="65" t="str">
        <f t="shared" si="1948"/>
        <v>1891121216</v>
      </c>
      <c r="AI3841" s="126">
        <v>18911212</v>
      </c>
      <c r="AJ3841" s="126" t="s">
        <v>5369</v>
      </c>
      <c r="AK3841" s="126">
        <v>16</v>
      </c>
      <c r="AL3841" s="126" t="s">
        <v>653</v>
      </c>
      <c r="AN3841" s="65" t="str">
        <f t="shared" si="1918"/>
        <v/>
      </c>
    </row>
    <row r="3842" spans="1:40" ht="15" thickTop="1" x14ac:dyDescent="0.25">
      <c r="A3842" s="384">
        <v>5</v>
      </c>
      <c r="B3842" s="341" t="s">
        <v>22</v>
      </c>
      <c r="C3842" s="341" t="s">
        <v>5463</v>
      </c>
      <c r="D3842" s="341" t="str">
        <f t="shared" ref="D3842:D3845" si="1968">IF(C3842="", "", CONCATENATE("'", C3842,"'"))</f>
        <v>'Wednesbury Town'</v>
      </c>
      <c r="E3842" s="211">
        <v>18840517</v>
      </c>
      <c r="F3842" s="262">
        <v>1</v>
      </c>
      <c r="G3842" s="211" t="s">
        <v>3417</v>
      </c>
      <c r="H3842" s="212"/>
      <c r="R3842" s="112" t="str">
        <f>IF(D3842="","", CONCATENATE("Update games set ", B3842, "= ",D3842," where game_id=", E3842))</f>
        <v>Update games set Opponent= 'Wednesbury Town' where game_id=18840517</v>
      </c>
      <c r="S3842" s="112" t="str">
        <f t="shared" si="1919"/>
        <v>Update lineups set player_name = 'W Luntley', raw_name = 'W Luntley' where game_id = 18840517 and player_order = 1</v>
      </c>
      <c r="T3842" s="112" t="str">
        <f t="shared" si="1920"/>
        <v/>
      </c>
      <c r="U3842" s="200" t="str">
        <f t="shared" ref="U3842:U3905" si="1969">IF(I3842="", "", Y3842&amp;Z3842&amp;AA3842&amp;AB3842&amp;AC3842)</f>
        <v/>
      </c>
      <c r="V3842" s="112" t="str">
        <f t="shared" si="1921"/>
        <v/>
      </c>
      <c r="W3842" s="415" t="str">
        <f t="shared" si="1922"/>
        <v/>
      </c>
      <c r="Y3842" s="65" t="str">
        <f t="shared" si="1930"/>
        <v/>
      </c>
      <c r="Z3842" s="65" t="str">
        <f t="shared" si="1931"/>
        <v/>
      </c>
      <c r="AA3842" s="65" t="str">
        <f t="shared" si="1932"/>
        <v/>
      </c>
      <c r="AB3842" s="65" t="str">
        <f t="shared" si="1933"/>
        <v/>
      </c>
      <c r="AC3842" s="65" t="str">
        <f t="shared" si="1934"/>
        <v/>
      </c>
      <c r="AH3842" s="65" t="str">
        <f t="shared" si="1948"/>
        <v>189112121</v>
      </c>
      <c r="AI3842" s="65">
        <v>18911212</v>
      </c>
      <c r="AJ3842" s="65" t="s">
        <v>5369</v>
      </c>
      <c r="AK3842" s="65">
        <v>1</v>
      </c>
      <c r="AL3842" s="65" t="s">
        <v>2039</v>
      </c>
      <c r="AN3842" s="65" t="str">
        <f t="shared" ref="AN3842:AN3905" si="1970">IF(F3842=1, _xlfn.CONCAT("update games set source = 'The Nottingham Forest Football Scrapbook' where game_id = ", E3842), "")</f>
        <v>update games set source = 'The Nottingham Forest Football Scrapbook' where game_id = 18840517</v>
      </c>
    </row>
    <row r="3843" spans="1:40" ht="16.8" customHeight="1" x14ac:dyDescent="0.25">
      <c r="A3843" s="384">
        <v>5</v>
      </c>
      <c r="B3843" s="342" t="s">
        <v>4979</v>
      </c>
      <c r="C3843" s="342" t="str">
        <f>IF(C3842="", "", C3842)</f>
        <v>Wednesbury Town</v>
      </c>
      <c r="D3843" s="350" t="str">
        <f t="shared" si="1968"/>
        <v>'Wednesbury Town'</v>
      </c>
      <c r="E3843" s="211">
        <f>E3842</f>
        <v>18840517</v>
      </c>
      <c r="F3843" s="262">
        <v>2</v>
      </c>
      <c r="G3843" s="211" t="s">
        <v>4997</v>
      </c>
      <c r="R3843" s="112" t="str">
        <f>IF(D3843="","", CONCATENATE("Update games set ", B3843, "= ",D3843," where game_id=", E3843))</f>
        <v>Update games set Opp_parent= 'Wednesbury Town' where game_id=18840517</v>
      </c>
      <c r="S3843" s="112" t="str">
        <f t="shared" ref="S3843:S3906" si="1971">IF(G3843="","",CONCATENATE("Update lineups set player_name = '",SUBSTITUTE(G3843,"'","''"),"', raw_name = '",SUBSTITUTE(G3843,"'","''"),"' where game_id = ",E3843," and player_order = ",F3843))</f>
        <v>Update lineups set player_name = 'T Hancock', raw_name = 'T Hancock' where game_id = 18840517 and player_order = 2</v>
      </c>
      <c r="T3843" s="112" t="str">
        <f t="shared" ref="T3843:T3906" si="1972">IF(J3843="","", CONCATENATE("insert into goals (game_id, goal_order, scorer_name, goal_min) values (",E3843, ", ", I3843,", '",J3843,")"))</f>
        <v/>
      </c>
      <c r="U3843" s="200" t="str">
        <f t="shared" si="1969"/>
        <v/>
      </c>
      <c r="V3843" s="112" t="str">
        <f t="shared" ref="V3843:V3906" si="1973">IF(N3843="","", CONCATENATE("insert into games_sources (game_id, source_order, source_name, source_link) values (",E3843, ", ", N3843,", '",O3843,"', '",P3843,"')"))</f>
        <v/>
      </c>
      <c r="W3843" s="415" t="str">
        <f t="shared" ref="W3843:W3906" si="1974">IF(N3843="","",CONCATENATE("update games_sources set  source_name = '",O3843,"', source_link = '",P3843,"' where game_id = ",E3843," and source_order = ",N3843))</f>
        <v/>
      </c>
      <c r="Y3843" s="65" t="str">
        <f t="shared" si="1930"/>
        <v/>
      </c>
      <c r="Z3843" s="65" t="str">
        <f t="shared" si="1931"/>
        <v/>
      </c>
      <c r="AA3843" s="65" t="str">
        <f t="shared" si="1932"/>
        <v/>
      </c>
      <c r="AB3843" s="65" t="str">
        <f t="shared" si="1933"/>
        <v/>
      </c>
      <c r="AC3843" s="65" t="str">
        <f t="shared" si="1934"/>
        <v/>
      </c>
      <c r="AH3843" s="65" t="str">
        <f t="shared" si="1948"/>
        <v>189112122</v>
      </c>
      <c r="AI3843" s="65">
        <v>18911212</v>
      </c>
      <c r="AJ3843" s="65" t="s">
        <v>5369</v>
      </c>
      <c r="AK3843" s="65">
        <v>2</v>
      </c>
      <c r="AL3843" s="65" t="s">
        <v>3572</v>
      </c>
      <c r="AN3843" s="65" t="str">
        <f t="shared" si="1970"/>
        <v/>
      </c>
    </row>
    <row r="3844" spans="1:40" ht="16.8" customHeight="1" x14ac:dyDescent="0.25">
      <c r="A3844" s="384">
        <v>5</v>
      </c>
      <c r="B3844" s="342" t="s">
        <v>2653</v>
      </c>
      <c r="C3844" s="342" t="s">
        <v>664</v>
      </c>
      <c r="D3844" s="350" t="str">
        <f t="shared" si="1968"/>
        <v>'Wednesbury Cup'</v>
      </c>
      <c r="E3844" s="211">
        <f t="shared" ref="E3844:E3857" si="1975">E3843</f>
        <v>18840517</v>
      </c>
      <c r="F3844" s="262">
        <v>3</v>
      </c>
      <c r="G3844" s="211" t="s">
        <v>5467</v>
      </c>
      <c r="R3844" s="112" t="str">
        <f>IF(D3844="","", CONCATENATE("Update games set ", B3844, "= ",D3844," where game_id=", E3844))</f>
        <v>Update games set Game_type= 'Wednesbury Cup' where game_id=18840517</v>
      </c>
      <c r="S3844" s="112" t="str">
        <f t="shared" si="1971"/>
        <v>Update lineups set player_name = 'RC Caborn', raw_name = 'RC Caborn' where game_id = 18840517 and player_order = 3</v>
      </c>
      <c r="T3844" s="112" t="str">
        <f t="shared" si="1972"/>
        <v/>
      </c>
      <c r="U3844" s="200" t="str">
        <f t="shared" si="1969"/>
        <v/>
      </c>
      <c r="V3844" s="112" t="str">
        <f t="shared" si="1973"/>
        <v/>
      </c>
      <c r="W3844" s="415" t="str">
        <f t="shared" si="1974"/>
        <v/>
      </c>
      <c r="Y3844" s="65" t="str">
        <f t="shared" si="1930"/>
        <v/>
      </c>
      <c r="Z3844" s="65" t="str">
        <f t="shared" si="1931"/>
        <v/>
      </c>
      <c r="AA3844" s="65" t="str">
        <f t="shared" si="1932"/>
        <v/>
      </c>
      <c r="AB3844" s="65" t="str">
        <f t="shared" si="1933"/>
        <v/>
      </c>
      <c r="AC3844" s="65" t="str">
        <f t="shared" si="1934"/>
        <v/>
      </c>
      <c r="AH3844" s="65" t="str">
        <f t="shared" si="1948"/>
        <v>189112123</v>
      </c>
      <c r="AI3844" s="65">
        <v>18911212</v>
      </c>
      <c r="AJ3844" s="65" t="s">
        <v>5369</v>
      </c>
      <c r="AK3844" s="65">
        <v>3</v>
      </c>
      <c r="AL3844" s="65" t="s">
        <v>3596</v>
      </c>
      <c r="AN3844" s="65" t="str">
        <f t="shared" si="1970"/>
        <v/>
      </c>
    </row>
    <row r="3845" spans="1:40" ht="16.8" customHeight="1" x14ac:dyDescent="0.25">
      <c r="A3845" s="384">
        <v>5</v>
      </c>
      <c r="B3845" s="342" t="s">
        <v>4978</v>
      </c>
      <c r="C3845" s="342" t="s">
        <v>0</v>
      </c>
      <c r="D3845" s="350" t="str">
        <f t="shared" si="1968"/>
        <v>'A'</v>
      </c>
      <c r="E3845" s="211">
        <f t="shared" si="1975"/>
        <v>18840517</v>
      </c>
      <c r="F3845" s="262">
        <v>4</v>
      </c>
      <c r="G3845" s="211" t="s">
        <v>5067</v>
      </c>
      <c r="R3845" s="112" t="str">
        <f>IF(D3845="","", CONCATENATE("Update games set ", B3845, "= ",D3845," where game_id=", E3845))</f>
        <v>Update games set HAN= 'A' where game_id=18840517</v>
      </c>
      <c r="S3845" s="112" t="str">
        <f t="shared" si="1971"/>
        <v>Update lineups set player_name = 'A Ward', raw_name = 'A Ward' where game_id = 18840517 and player_order = 4</v>
      </c>
      <c r="T3845" s="112" t="str">
        <f t="shared" si="1972"/>
        <v/>
      </c>
      <c r="U3845" s="200" t="str">
        <f t="shared" si="1969"/>
        <v/>
      </c>
      <c r="V3845" s="112" t="str">
        <f t="shared" si="1973"/>
        <v/>
      </c>
      <c r="W3845" s="415" t="str">
        <f t="shared" si="1974"/>
        <v/>
      </c>
      <c r="Y3845" s="65" t="str">
        <f t="shared" si="1930"/>
        <v/>
      </c>
      <c r="Z3845" s="65" t="str">
        <f t="shared" si="1931"/>
        <v/>
      </c>
      <c r="AA3845" s="65" t="str">
        <f t="shared" si="1932"/>
        <v/>
      </c>
      <c r="AB3845" s="65" t="str">
        <f t="shared" si="1933"/>
        <v/>
      </c>
      <c r="AC3845" s="65" t="str">
        <f t="shared" si="1934"/>
        <v/>
      </c>
      <c r="AH3845" s="65" t="str">
        <f t="shared" si="1948"/>
        <v>189112124</v>
      </c>
      <c r="AI3845" s="65">
        <v>18911212</v>
      </c>
      <c r="AJ3845" s="65" t="s">
        <v>5369</v>
      </c>
      <c r="AK3845" s="65">
        <v>4</v>
      </c>
      <c r="AL3845" s="65" t="s">
        <v>3252</v>
      </c>
      <c r="AN3845" s="65" t="str">
        <f t="shared" si="1970"/>
        <v/>
      </c>
    </row>
    <row r="3846" spans="1:40" ht="16.8" customHeight="1" x14ac:dyDescent="0.25">
      <c r="A3846" s="384">
        <v>5</v>
      </c>
      <c r="B3846" s="342" t="s">
        <v>5</v>
      </c>
      <c r="C3846" s="342">
        <v>0</v>
      </c>
      <c r="D3846" s="349">
        <f t="shared" ref="D3846:D3847" si="1976">IF(C3846="", "", C3846)</f>
        <v>0</v>
      </c>
      <c r="E3846" s="211">
        <f t="shared" si="1975"/>
        <v>18840517</v>
      </c>
      <c r="F3846" s="262">
        <v>5</v>
      </c>
      <c r="G3846" s="211" t="s">
        <v>4998</v>
      </c>
      <c r="R3846" s="112" t="str">
        <f>IF(D3846="","", CONCATENATE("Update games set ", B3846, "= ",D3846," where game_id=", E3846))</f>
        <v>Update games set F= 0 where game_id=18840517</v>
      </c>
      <c r="S3846" s="112" t="str">
        <f t="shared" si="1971"/>
        <v>Update lineups set player_name = 'H Billyeald', raw_name = 'H Billyeald' where game_id = 18840517 and player_order = 5</v>
      </c>
      <c r="T3846" s="112" t="str">
        <f t="shared" si="1972"/>
        <v/>
      </c>
      <c r="U3846" s="200" t="str">
        <f t="shared" si="1969"/>
        <v/>
      </c>
      <c r="V3846" s="112" t="str">
        <f t="shared" si="1973"/>
        <v/>
      </c>
      <c r="W3846" s="415" t="str">
        <f t="shared" si="1974"/>
        <v/>
      </c>
      <c r="Y3846" s="65" t="str">
        <f t="shared" si="1930"/>
        <v/>
      </c>
      <c r="Z3846" s="65" t="str">
        <f t="shared" si="1931"/>
        <v/>
      </c>
      <c r="AA3846" s="65" t="str">
        <f t="shared" si="1932"/>
        <v/>
      </c>
      <c r="AB3846" s="65" t="str">
        <f t="shared" si="1933"/>
        <v/>
      </c>
      <c r="AC3846" s="65" t="str">
        <f t="shared" si="1934"/>
        <v/>
      </c>
      <c r="AH3846" s="65" t="str">
        <f t="shared" si="1948"/>
        <v>189112125</v>
      </c>
      <c r="AI3846" s="65">
        <v>18911212</v>
      </c>
      <c r="AJ3846" s="65" t="s">
        <v>5369</v>
      </c>
      <c r="AK3846" s="65">
        <v>5</v>
      </c>
      <c r="AL3846" s="65" t="s">
        <v>3590</v>
      </c>
      <c r="AN3846" s="65" t="str">
        <f t="shared" si="1970"/>
        <v/>
      </c>
    </row>
    <row r="3847" spans="1:40" ht="16.8" customHeight="1" x14ac:dyDescent="0.25">
      <c r="A3847" s="384">
        <v>5</v>
      </c>
      <c r="B3847" s="342" t="s">
        <v>0</v>
      </c>
      <c r="C3847" s="342">
        <v>3</v>
      </c>
      <c r="D3847" s="349">
        <f t="shared" si="1976"/>
        <v>3</v>
      </c>
      <c r="E3847" s="211">
        <f t="shared" si="1975"/>
        <v>18840517</v>
      </c>
      <c r="F3847" s="262">
        <v>6</v>
      </c>
      <c r="G3847" s="211" t="s">
        <v>5007</v>
      </c>
      <c r="R3847" s="112" t="str">
        <f>IF(D3847="","", CONCATENATE("Update games set ", B3847, "= ",D3847," where game_id=", E3847))</f>
        <v>Update games set A= 3 where game_id=18840517</v>
      </c>
      <c r="S3847" s="112" t="str">
        <f t="shared" si="1971"/>
        <v>Update lineups set player_name = 'S Norman', raw_name = 'S Norman' where game_id = 18840517 and player_order = 6</v>
      </c>
      <c r="T3847" s="112" t="str">
        <f t="shared" si="1972"/>
        <v/>
      </c>
      <c r="U3847" s="200" t="str">
        <f t="shared" si="1969"/>
        <v/>
      </c>
      <c r="V3847" s="112" t="str">
        <f t="shared" si="1973"/>
        <v/>
      </c>
      <c r="W3847" s="415" t="str">
        <f t="shared" si="1974"/>
        <v/>
      </c>
      <c r="Y3847" s="65" t="str">
        <f t="shared" si="1930"/>
        <v/>
      </c>
      <c r="Z3847" s="65" t="str">
        <f t="shared" si="1931"/>
        <v/>
      </c>
      <c r="AA3847" s="65" t="str">
        <f t="shared" si="1932"/>
        <v/>
      </c>
      <c r="AB3847" s="65" t="str">
        <f t="shared" si="1933"/>
        <v/>
      </c>
      <c r="AC3847" s="65" t="str">
        <f t="shared" si="1934"/>
        <v/>
      </c>
      <c r="AH3847" s="65" t="str">
        <f t="shared" si="1948"/>
        <v>189112126</v>
      </c>
      <c r="AI3847" s="65">
        <v>18911212</v>
      </c>
      <c r="AJ3847" s="65" t="s">
        <v>5369</v>
      </c>
      <c r="AK3847" s="65">
        <v>6</v>
      </c>
      <c r="AL3847" s="65" t="s">
        <v>3468</v>
      </c>
      <c r="AN3847" s="65" t="str">
        <f t="shared" si="1970"/>
        <v/>
      </c>
    </row>
    <row r="3848" spans="1:40" ht="16.8" customHeight="1" x14ac:dyDescent="0.25">
      <c r="A3848" s="384">
        <v>5</v>
      </c>
      <c r="B3848" s="342" t="s">
        <v>23</v>
      </c>
      <c r="D3848" s="334" t="str">
        <f t="shared" ref="D3848" si="1977">IF(C3848="",IF(D3846&gt;D3847,"'W'",IF(D3846=D3847,"'D'","'L'")),_xlfn.CONCAT("'",C3848,"'"))</f>
        <v>'L'</v>
      </c>
      <c r="E3848" s="211">
        <f t="shared" si="1975"/>
        <v>18840517</v>
      </c>
      <c r="F3848" s="262">
        <v>7</v>
      </c>
      <c r="G3848" s="211" t="s">
        <v>5068</v>
      </c>
      <c r="R3848" s="112" t="str">
        <f>IF(D3848="","", CONCATENATE("Update games set ", B3848, "= ",D3848," where game_id=", E3848))</f>
        <v>Update games set Result= 'L' where game_id=18840517</v>
      </c>
      <c r="S3848" s="112" t="str">
        <f t="shared" si="1971"/>
        <v>Update lineups set player_name = 'F Fox', raw_name = 'F Fox' where game_id = 18840517 and player_order = 7</v>
      </c>
      <c r="T3848" s="112" t="str">
        <f t="shared" si="1972"/>
        <v/>
      </c>
      <c r="U3848" s="200" t="str">
        <f t="shared" si="1969"/>
        <v/>
      </c>
      <c r="V3848" s="112" t="str">
        <f t="shared" si="1973"/>
        <v/>
      </c>
      <c r="W3848" s="415" t="str">
        <f t="shared" si="1974"/>
        <v/>
      </c>
      <c r="Y3848" s="65" t="str">
        <f t="shared" si="1930"/>
        <v/>
      </c>
      <c r="Z3848" s="65" t="str">
        <f t="shared" si="1931"/>
        <v/>
      </c>
      <c r="AA3848" s="65" t="str">
        <f t="shared" si="1932"/>
        <v/>
      </c>
      <c r="AB3848" s="65" t="str">
        <f t="shared" si="1933"/>
        <v/>
      </c>
      <c r="AC3848" s="65" t="str">
        <f t="shared" si="1934"/>
        <v/>
      </c>
      <c r="AH3848" s="65" t="str">
        <f t="shared" si="1948"/>
        <v>189112127</v>
      </c>
      <c r="AI3848" s="65">
        <v>18911212</v>
      </c>
      <c r="AJ3848" s="65" t="s">
        <v>5369</v>
      </c>
      <c r="AK3848" s="65">
        <v>7</v>
      </c>
      <c r="AL3848" s="65" t="s">
        <v>3435</v>
      </c>
      <c r="AN3848" s="65" t="str">
        <f t="shared" si="1970"/>
        <v/>
      </c>
    </row>
    <row r="3849" spans="1:40" ht="16.8" customHeight="1" x14ac:dyDescent="0.25">
      <c r="A3849" s="384">
        <v>5</v>
      </c>
      <c r="B3849" s="342" t="s">
        <v>768</v>
      </c>
      <c r="D3849" s="349" t="str">
        <f t="shared" ref="D3849:D3850" si="1978">IF(C3849="", "", C3849)</f>
        <v/>
      </c>
      <c r="E3849" s="211">
        <f t="shared" si="1975"/>
        <v>18840517</v>
      </c>
      <c r="F3849" s="262">
        <v>8</v>
      </c>
      <c r="G3849" s="211" t="s">
        <v>5468</v>
      </c>
      <c r="R3849" s="112" t="str">
        <f>IF(D3849="","", CONCATENATE("Update games set ", B3849, "= ",D3849," where game_id=", E3849))</f>
        <v/>
      </c>
      <c r="S3849" s="112" t="str">
        <f t="shared" si="1971"/>
        <v>Update lineups set player_name = 'H Fulton', raw_name = 'H Fulton' where game_id = 18840517 and player_order = 8</v>
      </c>
      <c r="T3849" s="112" t="str">
        <f t="shared" si="1972"/>
        <v/>
      </c>
      <c r="U3849" s="200" t="str">
        <f t="shared" si="1969"/>
        <v/>
      </c>
      <c r="V3849" s="112" t="str">
        <f t="shared" si="1973"/>
        <v/>
      </c>
      <c r="W3849" s="415" t="str">
        <f t="shared" si="1974"/>
        <v/>
      </c>
      <c r="Y3849" s="65" t="str">
        <f t="shared" si="1930"/>
        <v/>
      </c>
      <c r="Z3849" s="65" t="str">
        <f t="shared" si="1931"/>
        <v/>
      </c>
      <c r="AA3849" s="65" t="str">
        <f t="shared" si="1932"/>
        <v/>
      </c>
      <c r="AB3849" s="65" t="str">
        <f t="shared" si="1933"/>
        <v/>
      </c>
      <c r="AC3849" s="65" t="str">
        <f t="shared" si="1934"/>
        <v/>
      </c>
      <c r="AH3849" s="65" t="str">
        <f t="shared" si="1948"/>
        <v>189112128</v>
      </c>
      <c r="AI3849" s="65">
        <v>18911212</v>
      </c>
      <c r="AJ3849" s="65" t="s">
        <v>5369</v>
      </c>
      <c r="AK3849" s="65">
        <v>8</v>
      </c>
      <c r="AL3849" s="65" t="s">
        <v>3653</v>
      </c>
      <c r="AN3849" s="65" t="str">
        <f t="shared" si="1970"/>
        <v/>
      </c>
    </row>
    <row r="3850" spans="1:40" ht="16.8" customHeight="1" x14ac:dyDescent="0.25">
      <c r="A3850" s="384">
        <v>5</v>
      </c>
      <c r="B3850" s="342" t="s">
        <v>766</v>
      </c>
      <c r="D3850" s="349" t="str">
        <f t="shared" si="1978"/>
        <v/>
      </c>
      <c r="E3850" s="211">
        <f t="shared" si="1975"/>
        <v>18840517</v>
      </c>
      <c r="F3850" s="262">
        <v>9</v>
      </c>
      <c r="G3850" s="194" t="s">
        <v>4806</v>
      </c>
      <c r="H3850" s="194"/>
      <c r="N3850" s="417"/>
      <c r="O3850" s="194"/>
      <c r="P3850" s="194"/>
      <c r="R3850" s="112" t="str">
        <f>IF(D3850="","", CONCATENATE("Update games set ", B3850, "= ",D3850," where game_id=", E3850))</f>
        <v/>
      </c>
      <c r="S3850" s="112" t="str">
        <f t="shared" si="1971"/>
        <v>Update lineups set player_name = 'SW Widdowson', raw_name = 'SW Widdowson' where game_id = 18840517 and player_order = 9</v>
      </c>
      <c r="T3850" s="112" t="str">
        <f t="shared" si="1972"/>
        <v/>
      </c>
      <c r="U3850" s="200" t="str">
        <f t="shared" si="1969"/>
        <v/>
      </c>
      <c r="V3850" s="112" t="str">
        <f t="shared" si="1973"/>
        <v/>
      </c>
      <c r="W3850" s="415" t="str">
        <f t="shared" si="1974"/>
        <v/>
      </c>
      <c r="Y3850" s="65" t="str">
        <f t="shared" si="1930"/>
        <v/>
      </c>
      <c r="Z3850" s="65" t="str">
        <f t="shared" si="1931"/>
        <v/>
      </c>
      <c r="AA3850" s="65" t="str">
        <f t="shared" si="1932"/>
        <v/>
      </c>
      <c r="AB3850" s="65" t="str">
        <f t="shared" si="1933"/>
        <v/>
      </c>
      <c r="AC3850" s="65" t="str">
        <f t="shared" si="1934"/>
        <v/>
      </c>
      <c r="AH3850" s="65" t="str">
        <f t="shared" si="1948"/>
        <v>189112129</v>
      </c>
      <c r="AI3850" s="65">
        <v>18911212</v>
      </c>
      <c r="AJ3850" s="65" t="s">
        <v>5369</v>
      </c>
      <c r="AK3850" s="65">
        <v>9</v>
      </c>
      <c r="AL3850" s="65" t="s">
        <v>2943</v>
      </c>
      <c r="AN3850" s="65" t="str">
        <f t="shared" si="1970"/>
        <v/>
      </c>
    </row>
    <row r="3851" spans="1:40" ht="16.8" customHeight="1" x14ac:dyDescent="0.25">
      <c r="A3851" s="384">
        <v>5</v>
      </c>
      <c r="B3851" s="342" t="s">
        <v>753</v>
      </c>
      <c r="C3851" s="351"/>
      <c r="D3851" s="350" t="str">
        <f t="shared" ref="D3851" si="1979">IF(C3851="", "", CONCATENATE("'", C3851,"'"))</f>
        <v/>
      </c>
      <c r="E3851" s="211">
        <f t="shared" si="1975"/>
        <v>18840517</v>
      </c>
      <c r="F3851" s="262">
        <v>10</v>
      </c>
      <c r="G3851" s="194" t="s">
        <v>4980</v>
      </c>
      <c r="N3851" s="417"/>
      <c r="O3851" s="194"/>
      <c r="P3851" s="194"/>
      <c r="R3851" s="112" t="str">
        <f>IF(D3851="","", CONCATENATE("Update games set ", B3851, "= ",D3851," where game_id=", E3851))</f>
        <v/>
      </c>
      <c r="S3851" s="112" t="str">
        <f t="shared" si="1971"/>
        <v>Update lineups set player_name = 'FW Earp', raw_name = 'FW Earp' where game_id = 18840517 and player_order = 10</v>
      </c>
      <c r="T3851" s="112" t="str">
        <f t="shared" si="1972"/>
        <v/>
      </c>
      <c r="U3851" s="200" t="str">
        <f t="shared" si="1969"/>
        <v/>
      </c>
      <c r="V3851" s="112" t="str">
        <f t="shared" si="1973"/>
        <v/>
      </c>
      <c r="W3851" s="415" t="str">
        <f t="shared" si="1974"/>
        <v/>
      </c>
      <c r="Y3851" s="65" t="str">
        <f t="shared" si="1930"/>
        <v/>
      </c>
      <c r="Z3851" s="65" t="str">
        <f t="shared" si="1931"/>
        <v/>
      </c>
      <c r="AA3851" s="65" t="str">
        <f t="shared" si="1932"/>
        <v/>
      </c>
      <c r="AB3851" s="65" t="str">
        <f t="shared" si="1933"/>
        <v/>
      </c>
      <c r="AC3851" s="65" t="str">
        <f t="shared" si="1934"/>
        <v/>
      </c>
      <c r="AH3851" s="65" t="str">
        <f t="shared" si="1948"/>
        <v>1891121210</v>
      </c>
      <c r="AI3851" s="65">
        <v>18911212</v>
      </c>
      <c r="AJ3851" s="65" t="s">
        <v>5369</v>
      </c>
      <c r="AK3851" s="65">
        <v>10</v>
      </c>
      <c r="AL3851" s="65" t="s">
        <v>3632</v>
      </c>
      <c r="AN3851" s="65" t="str">
        <f t="shared" si="1970"/>
        <v/>
      </c>
    </row>
    <row r="3852" spans="1:40" ht="16.8" customHeight="1" x14ac:dyDescent="0.25">
      <c r="A3852" s="384">
        <v>5</v>
      </c>
      <c r="B3852" s="342" t="s">
        <v>746</v>
      </c>
      <c r="C3852" s="351" t="s">
        <v>5466</v>
      </c>
      <c r="D3852" s="334" t="str">
        <f>CONCATENATE("'", LEFT(E3852,4),"-",MID(E3852,5,2),"-", MID(E3852,7,2), " ", C3852,"'")</f>
        <v>'1884-05-17 16:30'</v>
      </c>
      <c r="E3852" s="211">
        <f t="shared" si="1975"/>
        <v>18840517</v>
      </c>
      <c r="F3852" s="262">
        <v>11</v>
      </c>
      <c r="G3852" s="211" t="s">
        <v>5047</v>
      </c>
      <c r="R3852" s="112" t="str">
        <f>IF(D3852="","", CONCATENATE("Update games set ", B3852, "= ",D3852," where game_id=", E3852))</f>
        <v>Update games set Game_date= '1884-05-17 16:30' where game_id=18840517</v>
      </c>
      <c r="S3852" s="112" t="str">
        <f t="shared" si="1971"/>
        <v>Update lineups set player_name = 'H Fletcher', raw_name = 'H Fletcher' where game_id = 18840517 and player_order = 11</v>
      </c>
      <c r="T3852" s="112" t="str">
        <f t="shared" si="1972"/>
        <v/>
      </c>
      <c r="U3852" s="200" t="str">
        <f t="shared" si="1969"/>
        <v/>
      </c>
      <c r="V3852" s="112" t="str">
        <f t="shared" si="1973"/>
        <v/>
      </c>
      <c r="W3852" s="415" t="str">
        <f t="shared" si="1974"/>
        <v/>
      </c>
      <c r="Y3852" s="65" t="str">
        <f t="shared" si="1930"/>
        <v/>
      </c>
      <c r="Z3852" s="65" t="str">
        <f t="shared" si="1931"/>
        <v/>
      </c>
      <c r="AA3852" s="65" t="str">
        <f t="shared" si="1932"/>
        <v/>
      </c>
      <c r="AB3852" s="65" t="str">
        <f t="shared" si="1933"/>
        <v/>
      </c>
      <c r="AC3852" s="65" t="str">
        <f t="shared" si="1934"/>
        <v/>
      </c>
      <c r="AH3852" s="65" t="str">
        <f t="shared" si="1948"/>
        <v>1891121211</v>
      </c>
      <c r="AI3852" s="65">
        <v>18911212</v>
      </c>
      <c r="AJ3852" s="65" t="s">
        <v>5369</v>
      </c>
      <c r="AK3852" s="65">
        <v>11</v>
      </c>
      <c r="AL3852" s="65" t="s">
        <v>3314</v>
      </c>
      <c r="AN3852" s="65" t="str">
        <f t="shared" si="1970"/>
        <v/>
      </c>
    </row>
    <row r="3853" spans="1:40" ht="16.8" customHeight="1" x14ac:dyDescent="0.25">
      <c r="A3853" s="384">
        <v>5</v>
      </c>
      <c r="B3853" s="342" t="s">
        <v>25</v>
      </c>
      <c r="D3853" s="350" t="str">
        <f t="shared" ref="D3853" si="1980">IF(C3853="", "", CONCATENATE("'", C3853,"'"))</f>
        <v/>
      </c>
      <c r="E3853" s="211">
        <f t="shared" si="1975"/>
        <v>18840517</v>
      </c>
      <c r="F3853" s="262">
        <v>12</v>
      </c>
      <c r="G3853" s="212"/>
      <c r="H3853" s="212"/>
      <c r="N3853" s="416"/>
      <c r="O3853" s="212"/>
      <c r="P3853" s="212"/>
      <c r="R3853" s="112" t="str">
        <f>IF(D3853="","", CONCATENATE("Update games set ", B3853, "= ",D3853," where game_id=", E3853))</f>
        <v/>
      </c>
      <c r="S3853" s="112" t="str">
        <f t="shared" si="1971"/>
        <v/>
      </c>
      <c r="T3853" s="112" t="str">
        <f t="shared" si="1972"/>
        <v/>
      </c>
      <c r="U3853" s="200" t="str">
        <f t="shared" si="1969"/>
        <v/>
      </c>
      <c r="V3853" s="112" t="str">
        <f t="shared" si="1973"/>
        <v/>
      </c>
      <c r="W3853" s="415" t="str">
        <f t="shared" si="1974"/>
        <v/>
      </c>
      <c r="Y3853" s="65" t="str">
        <f t="shared" si="1930"/>
        <v/>
      </c>
      <c r="Z3853" s="65" t="str">
        <f t="shared" si="1931"/>
        <v/>
      </c>
      <c r="AA3853" s="65" t="str">
        <f t="shared" si="1932"/>
        <v/>
      </c>
      <c r="AB3853" s="65" t="str">
        <f t="shared" si="1933"/>
        <v/>
      </c>
      <c r="AC3853" s="65" t="str">
        <f t="shared" si="1934"/>
        <v/>
      </c>
      <c r="AH3853" s="65" t="str">
        <f t="shared" si="1948"/>
        <v>1891121212</v>
      </c>
      <c r="AI3853" s="65">
        <v>18911212</v>
      </c>
      <c r="AJ3853" s="65" t="s">
        <v>5369</v>
      </c>
      <c r="AK3853" s="65">
        <v>12</v>
      </c>
      <c r="AL3853" s="65" t="s">
        <v>653</v>
      </c>
      <c r="AN3853" s="65" t="str">
        <f t="shared" si="1970"/>
        <v/>
      </c>
    </row>
    <row r="3854" spans="1:40" ht="16.8" customHeight="1" x14ac:dyDescent="0.25">
      <c r="A3854" s="384">
        <v>5</v>
      </c>
      <c r="B3854" s="342" t="s">
        <v>475</v>
      </c>
      <c r="C3854" s="342">
        <v>2000</v>
      </c>
      <c r="D3854" s="349">
        <f t="shared" ref="D3854" si="1981">IF(C3854="", "", C3854)</f>
        <v>2000</v>
      </c>
      <c r="E3854" s="211">
        <f t="shared" si="1975"/>
        <v>18840517</v>
      </c>
      <c r="F3854" s="262">
        <v>13</v>
      </c>
      <c r="R3854" s="112" t="str">
        <f>IF(D3854="","", CONCATENATE("Update games set ", B3854, "= ",D3854," where game_id=", E3854))</f>
        <v>Update games set Att= 2000 where game_id=18840517</v>
      </c>
      <c r="S3854" s="112" t="str">
        <f t="shared" si="1971"/>
        <v/>
      </c>
      <c r="T3854" s="112" t="str">
        <f t="shared" si="1972"/>
        <v/>
      </c>
      <c r="U3854" s="200" t="str">
        <f t="shared" si="1969"/>
        <v/>
      </c>
      <c r="V3854" s="112" t="str">
        <f t="shared" si="1973"/>
        <v/>
      </c>
      <c r="W3854" s="415" t="str">
        <f t="shared" si="1974"/>
        <v/>
      </c>
      <c r="Y3854" s="65" t="str">
        <f t="shared" ref="Y3854:Y3917" si="1982">IF(I3854="","",CONCATENATE("update goals set scorer_name = '",SUBSTITUTE(J3854, "'", "''"),"'"))</f>
        <v/>
      </c>
      <c r="Z3854" s="65" t="str">
        <f t="shared" ref="Z3854:Z3917" si="1983">IF(K3854="", "", CONCATENATE(", goal_min = ", K3854))</f>
        <v/>
      </c>
      <c r="AA3854" s="65" t="str">
        <f t="shared" ref="AA3854:AA3917" si="1984">IF(L3854="", "", CONCATENATE(", Pen = '", UPPER(L3854), "'"))</f>
        <v/>
      </c>
      <c r="AB3854" s="65" t="str">
        <f t="shared" ref="AB3854:AB3917" si="1985">IF(M3854="", "", CONCATENATE(", OG = '", UPPER(M3854), "'"))</f>
        <v/>
      </c>
      <c r="AC3854" s="65" t="str">
        <f t="shared" ref="AC3854:AC3917" si="1986">IF(I3854="", "", CONCATENATE(" where game_id = ", E3854, " and goal_order = ", I3854))</f>
        <v/>
      </c>
      <c r="AH3854" s="65" t="str">
        <f t="shared" si="1948"/>
        <v>1891121213</v>
      </c>
      <c r="AI3854" s="65">
        <v>18911212</v>
      </c>
      <c r="AJ3854" s="65" t="s">
        <v>5369</v>
      </c>
      <c r="AK3854" s="65">
        <v>13</v>
      </c>
      <c r="AL3854" s="65" t="s">
        <v>653</v>
      </c>
      <c r="AN3854" s="65" t="str">
        <f t="shared" si="1970"/>
        <v/>
      </c>
    </row>
    <row r="3855" spans="1:40" ht="16.8" customHeight="1" x14ac:dyDescent="0.25">
      <c r="A3855" s="384">
        <v>5</v>
      </c>
      <c r="B3855" s="342" t="s">
        <v>20</v>
      </c>
      <c r="D3855" s="350" t="str">
        <f t="shared" ref="D3855:D3856" si="1987">IF(C3855="", "", CONCATENATE("'", C3855,"'"))</f>
        <v/>
      </c>
      <c r="E3855" s="211">
        <f t="shared" si="1975"/>
        <v>18840517</v>
      </c>
      <c r="F3855" s="262">
        <v>14</v>
      </c>
      <c r="R3855" s="112" t="str">
        <f>IF(D3855="","", CONCATENATE("Update games set ", B3855, "= ",D3855," where game_id=", E3855))</f>
        <v/>
      </c>
      <c r="S3855" s="112" t="str">
        <f t="shared" si="1971"/>
        <v/>
      </c>
      <c r="T3855" s="112" t="str">
        <f t="shared" si="1972"/>
        <v/>
      </c>
      <c r="U3855" s="200" t="str">
        <f t="shared" si="1969"/>
        <v/>
      </c>
      <c r="V3855" s="112" t="str">
        <f t="shared" si="1973"/>
        <v/>
      </c>
      <c r="W3855" s="415" t="str">
        <f t="shared" si="1974"/>
        <v/>
      </c>
      <c r="Y3855" s="65" t="str">
        <f t="shared" si="1982"/>
        <v/>
      </c>
      <c r="Z3855" s="65" t="str">
        <f t="shared" si="1983"/>
        <v/>
      </c>
      <c r="AA3855" s="65" t="str">
        <f t="shared" si="1984"/>
        <v/>
      </c>
      <c r="AB3855" s="65" t="str">
        <f t="shared" si="1985"/>
        <v/>
      </c>
      <c r="AC3855" s="65" t="str">
        <f t="shared" si="1986"/>
        <v/>
      </c>
      <c r="AH3855" s="65" t="str">
        <f t="shared" si="1948"/>
        <v>1891121214</v>
      </c>
      <c r="AI3855" s="65">
        <v>18911212</v>
      </c>
      <c r="AJ3855" s="65" t="s">
        <v>5369</v>
      </c>
      <c r="AK3855" s="65">
        <v>14</v>
      </c>
      <c r="AL3855" s="65" t="s">
        <v>653</v>
      </c>
      <c r="AN3855" s="65" t="str">
        <f t="shared" si="1970"/>
        <v/>
      </c>
    </row>
    <row r="3856" spans="1:40" ht="16.8" customHeight="1" x14ac:dyDescent="0.25">
      <c r="A3856" s="384">
        <v>5</v>
      </c>
      <c r="B3856" s="342" t="s">
        <v>4882</v>
      </c>
      <c r="C3856" s="342" t="str">
        <f>IF(C3855="", "", C3855)</f>
        <v/>
      </c>
      <c r="D3856" s="350" t="str">
        <f t="shared" si="1987"/>
        <v/>
      </c>
      <c r="E3856" s="211">
        <f t="shared" si="1975"/>
        <v>18840517</v>
      </c>
      <c r="F3856" s="262">
        <v>15</v>
      </c>
      <c r="R3856" s="112" t="str">
        <f>IF(D3856="","", CONCATENATE("Update games set ", B3856, "= ",D3856," where game_id=", E3856))</f>
        <v/>
      </c>
      <c r="S3856" s="112" t="str">
        <f t="shared" si="1971"/>
        <v/>
      </c>
      <c r="T3856" s="112" t="str">
        <f t="shared" si="1972"/>
        <v/>
      </c>
      <c r="U3856" s="200" t="str">
        <f t="shared" si="1969"/>
        <v/>
      </c>
      <c r="V3856" s="112" t="str">
        <f t="shared" si="1973"/>
        <v/>
      </c>
      <c r="W3856" s="415" t="str">
        <f t="shared" si="1974"/>
        <v/>
      </c>
      <c r="Y3856" s="65" t="str">
        <f t="shared" si="1982"/>
        <v/>
      </c>
      <c r="Z3856" s="65" t="str">
        <f t="shared" si="1983"/>
        <v/>
      </c>
      <c r="AA3856" s="65" t="str">
        <f t="shared" si="1984"/>
        <v/>
      </c>
      <c r="AB3856" s="65" t="str">
        <f t="shared" si="1985"/>
        <v/>
      </c>
      <c r="AC3856" s="65" t="str">
        <f t="shared" si="1986"/>
        <v/>
      </c>
      <c r="AH3856" s="65" t="str">
        <f t="shared" si="1948"/>
        <v>1891121215</v>
      </c>
      <c r="AI3856" s="65">
        <v>18911212</v>
      </c>
      <c r="AJ3856" s="65" t="s">
        <v>5369</v>
      </c>
      <c r="AK3856" s="65">
        <v>15</v>
      </c>
      <c r="AL3856" s="65" t="s">
        <v>653</v>
      </c>
      <c r="AN3856" s="65" t="str">
        <f t="shared" si="1970"/>
        <v/>
      </c>
    </row>
    <row r="3857" spans="1:40" s="126" customFormat="1" ht="16.8" customHeight="1" thickBot="1" x14ac:dyDescent="0.3">
      <c r="A3857" s="384">
        <v>5</v>
      </c>
      <c r="B3857" s="116" t="s">
        <v>115</v>
      </c>
      <c r="C3857" s="352"/>
      <c r="D3857" s="370" t="str">
        <f t="shared" ref="D3857" si="1988">IF(MID(E3857,5,2)*1&gt;6,_xlfn.CONCAT("'",LEFT(E3857,4),"-",MID(E3857,3,2)+1,"'"),_xlfn.CONCAT("'",LEFT(E3857,4)-1,"-",MID(E3857,3,2),"'"))</f>
        <v>'1883-84'</v>
      </c>
      <c r="E3857" s="214">
        <f t="shared" si="1975"/>
        <v>18840517</v>
      </c>
      <c r="F3857" s="266">
        <v>16</v>
      </c>
      <c r="G3857" s="343"/>
      <c r="H3857" s="343"/>
      <c r="I3857" s="267"/>
      <c r="J3857" s="214"/>
      <c r="K3857" s="266"/>
      <c r="L3857" s="266"/>
      <c r="M3857" s="266"/>
      <c r="N3857" s="419"/>
      <c r="O3857" s="343"/>
      <c r="P3857" s="343"/>
      <c r="Q3857" s="346"/>
      <c r="R3857" s="112" t="str">
        <f>IF(D3857="","", CONCATENATE("Update games set ", B3857, "= ",D3857," where game_id=", E3857))</f>
        <v>Update games set Season= '1883-84' where game_id=18840517</v>
      </c>
      <c r="S3857" s="112" t="str">
        <f t="shared" si="1971"/>
        <v/>
      </c>
      <c r="T3857" s="112" t="str">
        <f t="shared" si="1972"/>
        <v/>
      </c>
      <c r="U3857" s="200" t="str">
        <f t="shared" si="1969"/>
        <v/>
      </c>
      <c r="V3857" s="112" t="str">
        <f t="shared" si="1973"/>
        <v/>
      </c>
      <c r="W3857" s="415" t="str">
        <f t="shared" si="1974"/>
        <v/>
      </c>
      <c r="X3857" s="240"/>
      <c r="Y3857" s="65" t="str">
        <f t="shared" si="1982"/>
        <v/>
      </c>
      <c r="Z3857" s="65" t="str">
        <f t="shared" si="1983"/>
        <v/>
      </c>
      <c r="AA3857" s="65" t="str">
        <f t="shared" si="1984"/>
        <v/>
      </c>
      <c r="AB3857" s="65" t="str">
        <f t="shared" si="1985"/>
        <v/>
      </c>
      <c r="AC3857" s="65" t="str">
        <f t="shared" si="1986"/>
        <v/>
      </c>
      <c r="AH3857" s="65" t="str">
        <f t="shared" si="1948"/>
        <v>1891121216</v>
      </c>
      <c r="AI3857" s="126">
        <v>18911212</v>
      </c>
      <c r="AJ3857" s="126" t="s">
        <v>5369</v>
      </c>
      <c r="AK3857" s="126">
        <v>16</v>
      </c>
      <c r="AL3857" s="126" t="s">
        <v>653</v>
      </c>
      <c r="AN3857" s="65" t="str">
        <f t="shared" si="1970"/>
        <v/>
      </c>
    </row>
    <row r="3858" spans="1:40" ht="15" thickTop="1" x14ac:dyDescent="0.25">
      <c r="A3858" s="384">
        <v>5</v>
      </c>
      <c r="B3858" s="341" t="s">
        <v>22</v>
      </c>
      <c r="C3858" s="341" t="s">
        <v>77</v>
      </c>
      <c r="D3858" s="341" t="str">
        <f t="shared" ref="D3858:D3861" si="1989">IF(C3858="", "", CONCATENATE("'", C3858,"'"))</f>
        <v>'Sheffield Wednesday'</v>
      </c>
      <c r="E3858" s="211">
        <v>18840308</v>
      </c>
      <c r="F3858" s="262">
        <v>1</v>
      </c>
      <c r="G3858" s="211" t="s">
        <v>4939</v>
      </c>
      <c r="H3858" s="212"/>
      <c r="R3858" s="112" t="str">
        <f>IF(D3858="","", CONCATENATE("Update games set ", B3858, "= ",D3858," where game_id=", E3858))</f>
        <v>Update games set Opponent= 'Sheffield Wednesday' where game_id=18840308</v>
      </c>
      <c r="S3858" s="112" t="str">
        <f t="shared" si="1971"/>
        <v>Update lineups set player_name = 'J Sands', raw_name = 'J Sands' where game_id = 18840308 and player_order = 1</v>
      </c>
      <c r="T3858" s="112" t="str">
        <f t="shared" si="1972"/>
        <v/>
      </c>
      <c r="U3858" s="200" t="str">
        <f t="shared" si="1969"/>
        <v/>
      </c>
      <c r="V3858" s="112" t="str">
        <f t="shared" si="1973"/>
        <v/>
      </c>
      <c r="W3858" s="415" t="str">
        <f t="shared" si="1974"/>
        <v/>
      </c>
      <c r="Y3858" s="65" t="str">
        <f t="shared" si="1982"/>
        <v/>
      </c>
      <c r="Z3858" s="65" t="str">
        <f t="shared" si="1983"/>
        <v/>
      </c>
      <c r="AA3858" s="65" t="str">
        <f t="shared" si="1984"/>
        <v/>
      </c>
      <c r="AB3858" s="65" t="str">
        <f t="shared" si="1985"/>
        <v/>
      </c>
      <c r="AC3858" s="65" t="str">
        <f t="shared" si="1986"/>
        <v/>
      </c>
      <c r="AH3858" s="65" t="str">
        <f t="shared" si="1948"/>
        <v>189112121</v>
      </c>
      <c r="AI3858" s="65">
        <v>18911212</v>
      </c>
      <c r="AJ3858" s="65" t="s">
        <v>5369</v>
      </c>
      <c r="AK3858" s="65">
        <v>1</v>
      </c>
      <c r="AL3858" s="65" t="s">
        <v>2039</v>
      </c>
      <c r="AN3858" s="65" t="str">
        <f t="shared" si="1970"/>
        <v>update games set source = 'The Nottingham Forest Football Scrapbook' where game_id = 18840308</v>
      </c>
    </row>
    <row r="3859" spans="1:40" ht="16.8" customHeight="1" x14ac:dyDescent="0.25">
      <c r="A3859" s="384">
        <v>5</v>
      </c>
      <c r="B3859" s="342" t="s">
        <v>4979</v>
      </c>
      <c r="C3859" s="342" t="str">
        <f>IF(C3858="", "", C3858)</f>
        <v>Sheffield Wednesday</v>
      </c>
      <c r="D3859" s="350" t="str">
        <f t="shared" si="1989"/>
        <v>'Sheffield Wednesday'</v>
      </c>
      <c r="E3859" s="211">
        <f>E3858</f>
        <v>18840308</v>
      </c>
      <c r="F3859" s="262">
        <v>2</v>
      </c>
      <c r="G3859" s="211" t="s">
        <v>5033</v>
      </c>
      <c r="R3859" s="112" t="str">
        <f>IF(D3859="","", CONCATENATE("Update games set ", B3859, "= ",D3859," where game_id=", E3859))</f>
        <v>Update games set Opp_parent= 'Sheffield Wednesday' where game_id=18840308</v>
      </c>
      <c r="S3859" s="112" t="str">
        <f t="shared" si="1971"/>
        <v>Update lineups set player_name = 'WT Hancock', raw_name = 'WT Hancock' where game_id = 18840308 and player_order = 2</v>
      </c>
      <c r="T3859" s="112" t="str">
        <f t="shared" si="1972"/>
        <v/>
      </c>
      <c r="U3859" s="200" t="str">
        <f t="shared" si="1969"/>
        <v/>
      </c>
      <c r="V3859" s="112" t="str">
        <f t="shared" si="1973"/>
        <v/>
      </c>
      <c r="W3859" s="415" t="str">
        <f t="shared" si="1974"/>
        <v/>
      </c>
      <c r="Y3859" s="65" t="str">
        <f t="shared" si="1982"/>
        <v/>
      </c>
      <c r="Z3859" s="65" t="str">
        <f t="shared" si="1983"/>
        <v/>
      </c>
      <c r="AA3859" s="65" t="str">
        <f t="shared" si="1984"/>
        <v/>
      </c>
      <c r="AB3859" s="65" t="str">
        <f t="shared" si="1985"/>
        <v/>
      </c>
      <c r="AC3859" s="65" t="str">
        <f t="shared" si="1986"/>
        <v/>
      </c>
      <c r="AH3859" s="65" t="str">
        <f t="shared" si="1948"/>
        <v>189112122</v>
      </c>
      <c r="AI3859" s="65">
        <v>18911212</v>
      </c>
      <c r="AJ3859" s="65" t="s">
        <v>5369</v>
      </c>
      <c r="AK3859" s="65">
        <v>2</v>
      </c>
      <c r="AL3859" s="65" t="s">
        <v>3572</v>
      </c>
      <c r="AN3859" s="65" t="str">
        <f t="shared" si="1970"/>
        <v/>
      </c>
    </row>
    <row r="3860" spans="1:40" ht="16.8" customHeight="1" x14ac:dyDescent="0.25">
      <c r="A3860" s="384">
        <v>5</v>
      </c>
      <c r="B3860" s="342" t="s">
        <v>2653</v>
      </c>
      <c r="C3860" s="342" t="s">
        <v>663</v>
      </c>
      <c r="D3860" s="350" t="str">
        <f t="shared" si="1989"/>
        <v>'Friendly'</v>
      </c>
      <c r="E3860" s="211">
        <f t="shared" ref="E3860:E3873" si="1990">E3859</f>
        <v>18840308</v>
      </c>
      <c r="F3860" s="262">
        <v>3</v>
      </c>
      <c r="G3860" s="211" t="s">
        <v>4976</v>
      </c>
      <c r="R3860" s="112" t="str">
        <f>IF(D3860="","", CONCATENATE("Update games set ", B3860, "= ",D3860," where game_id=", E3860))</f>
        <v>Update games set Game_type= 'Friendly' where game_id=18840308</v>
      </c>
      <c r="S3860" s="112" t="str">
        <f t="shared" si="1971"/>
        <v>Update lineups set player_name = 'CJ Caborn', raw_name = 'CJ Caborn' where game_id = 18840308 and player_order = 3</v>
      </c>
      <c r="T3860" s="112" t="str">
        <f t="shared" si="1972"/>
        <v/>
      </c>
      <c r="U3860" s="200" t="str">
        <f t="shared" si="1969"/>
        <v/>
      </c>
      <c r="V3860" s="112" t="str">
        <f t="shared" si="1973"/>
        <v/>
      </c>
      <c r="W3860" s="415" t="str">
        <f t="shared" si="1974"/>
        <v/>
      </c>
      <c r="Y3860" s="65" t="str">
        <f t="shared" si="1982"/>
        <v/>
      </c>
      <c r="Z3860" s="65" t="str">
        <f t="shared" si="1983"/>
        <v/>
      </c>
      <c r="AA3860" s="65" t="str">
        <f t="shared" si="1984"/>
        <v/>
      </c>
      <c r="AB3860" s="65" t="str">
        <f t="shared" si="1985"/>
        <v/>
      </c>
      <c r="AC3860" s="65" t="str">
        <f t="shared" si="1986"/>
        <v/>
      </c>
      <c r="AH3860" s="65" t="str">
        <f t="shared" si="1948"/>
        <v>189112123</v>
      </c>
      <c r="AI3860" s="65">
        <v>18911212</v>
      </c>
      <c r="AJ3860" s="65" t="s">
        <v>5369</v>
      </c>
      <c r="AK3860" s="65">
        <v>3</v>
      </c>
      <c r="AL3860" s="65" t="s">
        <v>3596</v>
      </c>
      <c r="AN3860" s="65" t="str">
        <f t="shared" si="1970"/>
        <v/>
      </c>
    </row>
    <row r="3861" spans="1:40" ht="16.8" customHeight="1" x14ac:dyDescent="0.25">
      <c r="A3861" s="384">
        <v>5</v>
      </c>
      <c r="B3861" s="342" t="s">
        <v>4978</v>
      </c>
      <c r="C3861" s="342" t="s">
        <v>5065</v>
      </c>
      <c r="D3861" s="350" t="str">
        <f t="shared" si="1989"/>
        <v>'H'</v>
      </c>
      <c r="E3861" s="211">
        <f t="shared" si="1990"/>
        <v>18840308</v>
      </c>
      <c r="F3861" s="262">
        <v>4</v>
      </c>
      <c r="G3861" s="211" t="s">
        <v>5007</v>
      </c>
      <c r="R3861" s="112" t="str">
        <f>IF(D3861="","", CONCATENATE("Update games set ", B3861, "= ",D3861," where game_id=", E3861))</f>
        <v>Update games set HAN= 'H' where game_id=18840308</v>
      </c>
      <c r="S3861" s="112" t="str">
        <f t="shared" si="1971"/>
        <v>Update lineups set player_name = 'S Norman', raw_name = 'S Norman' where game_id = 18840308 and player_order = 4</v>
      </c>
      <c r="T3861" s="112" t="str">
        <f t="shared" si="1972"/>
        <v/>
      </c>
      <c r="U3861" s="200" t="str">
        <f t="shared" si="1969"/>
        <v/>
      </c>
      <c r="V3861" s="112" t="str">
        <f t="shared" si="1973"/>
        <v/>
      </c>
      <c r="W3861" s="415" t="str">
        <f t="shared" si="1974"/>
        <v/>
      </c>
      <c r="Y3861" s="65" t="str">
        <f t="shared" si="1982"/>
        <v/>
      </c>
      <c r="Z3861" s="65" t="str">
        <f t="shared" si="1983"/>
        <v/>
      </c>
      <c r="AA3861" s="65" t="str">
        <f t="shared" si="1984"/>
        <v/>
      </c>
      <c r="AB3861" s="65" t="str">
        <f t="shared" si="1985"/>
        <v/>
      </c>
      <c r="AC3861" s="65" t="str">
        <f t="shared" si="1986"/>
        <v/>
      </c>
      <c r="AH3861" s="65" t="str">
        <f t="shared" si="1948"/>
        <v>189112124</v>
      </c>
      <c r="AI3861" s="65">
        <v>18911212</v>
      </c>
      <c r="AJ3861" s="65" t="s">
        <v>5369</v>
      </c>
      <c r="AK3861" s="65">
        <v>4</v>
      </c>
      <c r="AL3861" s="65" t="s">
        <v>3252</v>
      </c>
      <c r="AN3861" s="65" t="str">
        <f t="shared" si="1970"/>
        <v/>
      </c>
    </row>
    <row r="3862" spans="1:40" ht="16.8" customHeight="1" x14ac:dyDescent="0.25">
      <c r="A3862" s="384">
        <v>5</v>
      </c>
      <c r="B3862" s="342" t="s">
        <v>5</v>
      </c>
      <c r="C3862" s="342">
        <v>0</v>
      </c>
      <c r="D3862" s="349">
        <f t="shared" ref="D3862:D3863" si="1991">IF(C3862="", "", C3862)</f>
        <v>0</v>
      </c>
      <c r="E3862" s="211">
        <f t="shared" si="1990"/>
        <v>18840308</v>
      </c>
      <c r="F3862" s="262">
        <v>5</v>
      </c>
      <c r="G3862" s="211" t="s">
        <v>4998</v>
      </c>
      <c r="R3862" s="112" t="str">
        <f>IF(D3862="","", CONCATENATE("Update games set ", B3862, "= ",D3862," where game_id=", E3862))</f>
        <v>Update games set F= 0 where game_id=18840308</v>
      </c>
      <c r="S3862" s="112" t="str">
        <f t="shared" si="1971"/>
        <v>Update lineups set player_name = 'H Billyeald', raw_name = 'H Billyeald' where game_id = 18840308 and player_order = 5</v>
      </c>
      <c r="T3862" s="112" t="str">
        <f t="shared" si="1972"/>
        <v/>
      </c>
      <c r="U3862" s="200" t="str">
        <f t="shared" si="1969"/>
        <v/>
      </c>
      <c r="V3862" s="112" t="str">
        <f t="shared" si="1973"/>
        <v/>
      </c>
      <c r="W3862" s="415" t="str">
        <f t="shared" si="1974"/>
        <v/>
      </c>
      <c r="Y3862" s="65" t="str">
        <f t="shared" si="1982"/>
        <v/>
      </c>
      <c r="Z3862" s="65" t="str">
        <f t="shared" si="1983"/>
        <v/>
      </c>
      <c r="AA3862" s="65" t="str">
        <f t="shared" si="1984"/>
        <v/>
      </c>
      <c r="AB3862" s="65" t="str">
        <f t="shared" si="1985"/>
        <v/>
      </c>
      <c r="AC3862" s="65" t="str">
        <f t="shared" si="1986"/>
        <v/>
      </c>
      <c r="AH3862" s="65" t="str">
        <f t="shared" si="1948"/>
        <v>189112125</v>
      </c>
      <c r="AI3862" s="65">
        <v>18911212</v>
      </c>
      <c r="AJ3862" s="65" t="s">
        <v>5369</v>
      </c>
      <c r="AK3862" s="65">
        <v>5</v>
      </c>
      <c r="AL3862" s="65" t="s">
        <v>3590</v>
      </c>
      <c r="AN3862" s="65" t="str">
        <f t="shared" si="1970"/>
        <v/>
      </c>
    </row>
    <row r="3863" spans="1:40" ht="16.8" customHeight="1" x14ac:dyDescent="0.25">
      <c r="A3863" s="384">
        <v>5</v>
      </c>
      <c r="B3863" s="342" t="s">
        <v>0</v>
      </c>
      <c r="C3863" s="342">
        <v>2</v>
      </c>
      <c r="D3863" s="349">
        <f t="shared" si="1991"/>
        <v>2</v>
      </c>
      <c r="E3863" s="211">
        <f t="shared" si="1990"/>
        <v>18840308</v>
      </c>
      <c r="F3863" s="262">
        <v>6</v>
      </c>
      <c r="G3863" s="211" t="s">
        <v>5067</v>
      </c>
      <c r="R3863" s="112" t="str">
        <f>IF(D3863="","", CONCATENATE("Update games set ", B3863, "= ",D3863," where game_id=", E3863))</f>
        <v>Update games set A= 2 where game_id=18840308</v>
      </c>
      <c r="S3863" s="112" t="str">
        <f t="shared" si="1971"/>
        <v>Update lineups set player_name = 'A Ward', raw_name = 'A Ward' where game_id = 18840308 and player_order = 6</v>
      </c>
      <c r="T3863" s="112" t="str">
        <f t="shared" si="1972"/>
        <v/>
      </c>
      <c r="U3863" s="200" t="str">
        <f t="shared" si="1969"/>
        <v/>
      </c>
      <c r="V3863" s="112" t="str">
        <f t="shared" si="1973"/>
        <v/>
      </c>
      <c r="W3863" s="415" t="str">
        <f t="shared" si="1974"/>
        <v/>
      </c>
      <c r="Y3863" s="65" t="str">
        <f t="shared" si="1982"/>
        <v/>
      </c>
      <c r="Z3863" s="65" t="str">
        <f t="shared" si="1983"/>
        <v/>
      </c>
      <c r="AA3863" s="65" t="str">
        <f t="shared" si="1984"/>
        <v/>
      </c>
      <c r="AB3863" s="65" t="str">
        <f t="shared" si="1985"/>
        <v/>
      </c>
      <c r="AC3863" s="65" t="str">
        <f t="shared" si="1986"/>
        <v/>
      </c>
      <c r="AH3863" s="65" t="str">
        <f t="shared" si="1948"/>
        <v>189112126</v>
      </c>
      <c r="AI3863" s="65">
        <v>18911212</v>
      </c>
      <c r="AJ3863" s="65" t="s">
        <v>5369</v>
      </c>
      <c r="AK3863" s="65">
        <v>6</v>
      </c>
      <c r="AL3863" s="65" t="s">
        <v>3468</v>
      </c>
      <c r="AN3863" s="65" t="str">
        <f t="shared" si="1970"/>
        <v/>
      </c>
    </row>
    <row r="3864" spans="1:40" ht="16.8" customHeight="1" x14ac:dyDescent="0.25">
      <c r="A3864" s="384">
        <v>5</v>
      </c>
      <c r="B3864" s="342" t="s">
        <v>23</v>
      </c>
      <c r="D3864" s="334" t="str">
        <f t="shared" ref="D3864" si="1992">IF(C3864="",IF(D3862&gt;D3863,"'W'",IF(D3862=D3863,"'D'","'L'")),_xlfn.CONCAT("'",C3864,"'"))</f>
        <v>'L'</v>
      </c>
      <c r="E3864" s="211">
        <f t="shared" si="1990"/>
        <v>18840308</v>
      </c>
      <c r="F3864" s="262">
        <v>7</v>
      </c>
      <c r="G3864" s="211" t="s">
        <v>5469</v>
      </c>
      <c r="R3864" s="112" t="str">
        <f>IF(D3864="","", CONCATENATE("Update games set ", B3864, "= ",D3864," where game_id=", E3864))</f>
        <v>Update games set Result= 'L' where game_id=18840308</v>
      </c>
      <c r="S3864" s="112" t="str">
        <f t="shared" si="1971"/>
        <v>Update lineups set player_name = 'A Leighton', raw_name = 'A Leighton' where game_id = 18840308 and player_order = 7</v>
      </c>
      <c r="T3864" s="112" t="str">
        <f t="shared" si="1972"/>
        <v/>
      </c>
      <c r="U3864" s="200" t="str">
        <f t="shared" si="1969"/>
        <v/>
      </c>
      <c r="V3864" s="112" t="str">
        <f t="shared" si="1973"/>
        <v/>
      </c>
      <c r="W3864" s="415" t="str">
        <f t="shared" si="1974"/>
        <v/>
      </c>
      <c r="Y3864" s="65" t="str">
        <f t="shared" si="1982"/>
        <v/>
      </c>
      <c r="Z3864" s="65" t="str">
        <f t="shared" si="1983"/>
        <v/>
      </c>
      <c r="AA3864" s="65" t="str">
        <f t="shared" si="1984"/>
        <v/>
      </c>
      <c r="AB3864" s="65" t="str">
        <f t="shared" si="1985"/>
        <v/>
      </c>
      <c r="AC3864" s="65" t="str">
        <f t="shared" si="1986"/>
        <v/>
      </c>
      <c r="AH3864" s="65" t="str">
        <f t="shared" si="1948"/>
        <v>189112127</v>
      </c>
      <c r="AI3864" s="65">
        <v>18911212</v>
      </c>
      <c r="AJ3864" s="65" t="s">
        <v>5369</v>
      </c>
      <c r="AK3864" s="65">
        <v>7</v>
      </c>
      <c r="AL3864" s="65" t="s">
        <v>3435</v>
      </c>
      <c r="AN3864" s="65" t="str">
        <f t="shared" si="1970"/>
        <v/>
      </c>
    </row>
    <row r="3865" spans="1:40" ht="16.8" customHeight="1" x14ac:dyDescent="0.25">
      <c r="A3865" s="384">
        <v>5</v>
      </c>
      <c r="B3865" s="342" t="s">
        <v>768</v>
      </c>
      <c r="C3865" s="342">
        <v>0</v>
      </c>
      <c r="D3865" s="349">
        <f t="shared" ref="D3865:D3866" si="1993">IF(C3865="", "", C3865)</f>
        <v>0</v>
      </c>
      <c r="E3865" s="211">
        <f t="shared" si="1990"/>
        <v>18840308</v>
      </c>
      <c r="F3865" s="262">
        <v>8</v>
      </c>
      <c r="G3865" s="211" t="s">
        <v>5073</v>
      </c>
      <c r="R3865" s="112" t="str">
        <f>IF(D3865="","", CONCATENATE("Update games set ", B3865, "= ",D3865," where game_id=", E3865))</f>
        <v>Update games set HT_f= 0 where game_id=18840308</v>
      </c>
      <c r="S3865" s="112" t="str">
        <f t="shared" si="1971"/>
        <v>Update lineups set player_name = 'E Barlow', raw_name = 'E Barlow' where game_id = 18840308 and player_order = 8</v>
      </c>
      <c r="T3865" s="112" t="str">
        <f t="shared" si="1972"/>
        <v/>
      </c>
      <c r="U3865" s="200" t="str">
        <f t="shared" si="1969"/>
        <v/>
      </c>
      <c r="V3865" s="112" t="str">
        <f t="shared" si="1973"/>
        <v/>
      </c>
      <c r="W3865" s="415" t="str">
        <f t="shared" si="1974"/>
        <v/>
      </c>
      <c r="Y3865" s="65" t="str">
        <f t="shared" si="1982"/>
        <v/>
      </c>
      <c r="Z3865" s="65" t="str">
        <f t="shared" si="1983"/>
        <v/>
      </c>
      <c r="AA3865" s="65" t="str">
        <f t="shared" si="1984"/>
        <v/>
      </c>
      <c r="AB3865" s="65" t="str">
        <f t="shared" si="1985"/>
        <v/>
      </c>
      <c r="AC3865" s="65" t="str">
        <f t="shared" si="1986"/>
        <v/>
      </c>
      <c r="AH3865" s="65" t="str">
        <f t="shared" si="1948"/>
        <v>189112128</v>
      </c>
      <c r="AI3865" s="65">
        <v>18911212</v>
      </c>
      <c r="AJ3865" s="65" t="s">
        <v>5369</v>
      </c>
      <c r="AK3865" s="65">
        <v>8</v>
      </c>
      <c r="AL3865" s="65" t="s">
        <v>3653</v>
      </c>
      <c r="AN3865" s="65" t="str">
        <f t="shared" si="1970"/>
        <v/>
      </c>
    </row>
    <row r="3866" spans="1:40" ht="16.8" customHeight="1" x14ac:dyDescent="0.25">
      <c r="A3866" s="384">
        <v>5</v>
      </c>
      <c r="B3866" s="342" t="s">
        <v>766</v>
      </c>
      <c r="C3866" s="342">
        <v>1</v>
      </c>
      <c r="D3866" s="349">
        <f t="shared" si="1993"/>
        <v>1</v>
      </c>
      <c r="E3866" s="211">
        <f t="shared" si="1990"/>
        <v>18840308</v>
      </c>
      <c r="F3866" s="262">
        <v>9</v>
      </c>
      <c r="G3866" s="194" t="s">
        <v>5470</v>
      </c>
      <c r="H3866" s="194"/>
      <c r="N3866" s="417"/>
      <c r="O3866" s="194"/>
      <c r="P3866" s="194"/>
      <c r="R3866" s="112" t="str">
        <f>IF(D3866="","", CONCATENATE("Update games set ", B3866, "= ",D3866," where game_id=", E3866))</f>
        <v>Update games set HT_a= 1 where game_id=18840308</v>
      </c>
      <c r="S3866" s="112" t="str">
        <f t="shared" si="1971"/>
        <v>Update lineups set player_name = 'HT Fletcher', raw_name = 'HT Fletcher' where game_id = 18840308 and player_order = 9</v>
      </c>
      <c r="T3866" s="112" t="str">
        <f t="shared" si="1972"/>
        <v/>
      </c>
      <c r="U3866" s="200" t="str">
        <f t="shared" si="1969"/>
        <v/>
      </c>
      <c r="V3866" s="112" t="str">
        <f t="shared" si="1973"/>
        <v/>
      </c>
      <c r="W3866" s="415" t="str">
        <f t="shared" si="1974"/>
        <v/>
      </c>
      <c r="Y3866" s="65" t="str">
        <f t="shared" si="1982"/>
        <v/>
      </c>
      <c r="Z3866" s="65" t="str">
        <f t="shared" si="1983"/>
        <v/>
      </c>
      <c r="AA3866" s="65" t="str">
        <f t="shared" si="1984"/>
        <v/>
      </c>
      <c r="AB3866" s="65" t="str">
        <f t="shared" si="1985"/>
        <v/>
      </c>
      <c r="AC3866" s="65" t="str">
        <f t="shared" si="1986"/>
        <v/>
      </c>
      <c r="AH3866" s="65" t="str">
        <f t="shared" si="1948"/>
        <v>189112129</v>
      </c>
      <c r="AI3866" s="65">
        <v>18911212</v>
      </c>
      <c r="AJ3866" s="65" t="s">
        <v>5369</v>
      </c>
      <c r="AK3866" s="65">
        <v>9</v>
      </c>
      <c r="AL3866" s="65" t="s">
        <v>2943</v>
      </c>
      <c r="AN3866" s="65" t="str">
        <f t="shared" si="1970"/>
        <v/>
      </c>
    </row>
    <row r="3867" spans="1:40" ht="16.8" customHeight="1" x14ac:dyDescent="0.25">
      <c r="A3867" s="384">
        <v>5</v>
      </c>
      <c r="B3867" s="342" t="s">
        <v>753</v>
      </c>
      <c r="C3867" s="351"/>
      <c r="D3867" s="350" t="str">
        <f t="shared" ref="D3867" si="1994">IF(C3867="", "", CONCATENATE("'", C3867,"'"))</f>
        <v/>
      </c>
      <c r="E3867" s="211">
        <f t="shared" si="1990"/>
        <v>18840308</v>
      </c>
      <c r="F3867" s="262">
        <v>10</v>
      </c>
      <c r="G3867" s="194" t="s">
        <v>4980</v>
      </c>
      <c r="N3867" s="417"/>
      <c r="O3867" s="194"/>
      <c r="P3867" s="194"/>
      <c r="R3867" s="112" t="str">
        <f>IF(D3867="","", CONCATENATE("Update games set ", B3867, "= ",D3867," where game_id=", E3867))</f>
        <v/>
      </c>
      <c r="S3867" s="112" t="str">
        <f t="shared" si="1971"/>
        <v>Update lineups set player_name = 'FW Earp', raw_name = 'FW Earp' where game_id = 18840308 and player_order = 10</v>
      </c>
      <c r="T3867" s="112" t="str">
        <f t="shared" si="1972"/>
        <v/>
      </c>
      <c r="U3867" s="200" t="str">
        <f t="shared" si="1969"/>
        <v/>
      </c>
      <c r="V3867" s="112" t="str">
        <f t="shared" si="1973"/>
        <v/>
      </c>
      <c r="W3867" s="415" t="str">
        <f t="shared" si="1974"/>
        <v/>
      </c>
      <c r="Y3867" s="65" t="str">
        <f t="shared" si="1982"/>
        <v/>
      </c>
      <c r="Z3867" s="65" t="str">
        <f t="shared" si="1983"/>
        <v/>
      </c>
      <c r="AA3867" s="65" t="str">
        <f t="shared" si="1984"/>
        <v/>
      </c>
      <c r="AB3867" s="65" t="str">
        <f t="shared" si="1985"/>
        <v/>
      </c>
      <c r="AC3867" s="65" t="str">
        <f t="shared" si="1986"/>
        <v/>
      </c>
      <c r="AH3867" s="65" t="str">
        <f t="shared" si="1948"/>
        <v>1891121210</v>
      </c>
      <c r="AI3867" s="65">
        <v>18911212</v>
      </c>
      <c r="AJ3867" s="65" t="s">
        <v>5369</v>
      </c>
      <c r="AK3867" s="65">
        <v>10</v>
      </c>
      <c r="AL3867" s="65" t="s">
        <v>3632</v>
      </c>
      <c r="AN3867" s="65" t="str">
        <f t="shared" si="1970"/>
        <v/>
      </c>
    </row>
    <row r="3868" spans="1:40" ht="16.8" customHeight="1" x14ac:dyDescent="0.25">
      <c r="A3868" s="384">
        <v>5</v>
      </c>
      <c r="B3868" s="342" t="s">
        <v>746</v>
      </c>
      <c r="C3868" s="351" t="s">
        <v>5062</v>
      </c>
      <c r="D3868" s="334" t="str">
        <f>CONCATENATE("'", LEFT(E3868,4),"-",MID(E3868,5,2),"-", MID(E3868,7,2), " ", C3868,"'")</f>
        <v>'1884-03-08 15:00'</v>
      </c>
      <c r="E3868" s="211">
        <f t="shared" si="1990"/>
        <v>18840308</v>
      </c>
      <c r="F3868" s="262">
        <v>11</v>
      </c>
      <c r="G3868" s="211" t="s">
        <v>5458</v>
      </c>
      <c r="R3868" s="112" t="str">
        <f>IF(D3868="","", CONCATENATE("Update games set ", B3868, "= ",D3868," where game_id=", E3868))</f>
        <v>Update games set Game_date= '1884-03-08 15:00' where game_id=18840308</v>
      </c>
      <c r="S3868" s="112" t="str">
        <f t="shared" si="1971"/>
        <v>Update lineups set player_name = 'HW Davis', raw_name = 'HW Davis' where game_id = 18840308 and player_order = 11</v>
      </c>
      <c r="T3868" s="112" t="str">
        <f t="shared" si="1972"/>
        <v/>
      </c>
      <c r="U3868" s="200" t="str">
        <f t="shared" si="1969"/>
        <v/>
      </c>
      <c r="V3868" s="112" t="str">
        <f t="shared" si="1973"/>
        <v/>
      </c>
      <c r="W3868" s="415" t="str">
        <f t="shared" si="1974"/>
        <v/>
      </c>
      <c r="Y3868" s="65" t="str">
        <f t="shared" si="1982"/>
        <v/>
      </c>
      <c r="Z3868" s="65" t="str">
        <f t="shared" si="1983"/>
        <v/>
      </c>
      <c r="AA3868" s="65" t="str">
        <f t="shared" si="1984"/>
        <v/>
      </c>
      <c r="AB3868" s="65" t="str">
        <f t="shared" si="1985"/>
        <v/>
      </c>
      <c r="AC3868" s="65" t="str">
        <f t="shared" si="1986"/>
        <v/>
      </c>
      <c r="AH3868" s="65" t="str">
        <f t="shared" si="1948"/>
        <v>1891121211</v>
      </c>
      <c r="AI3868" s="65">
        <v>18911212</v>
      </c>
      <c r="AJ3868" s="65" t="s">
        <v>5369</v>
      </c>
      <c r="AK3868" s="65">
        <v>11</v>
      </c>
      <c r="AL3868" s="65" t="s">
        <v>3314</v>
      </c>
      <c r="AN3868" s="65" t="str">
        <f t="shared" si="1970"/>
        <v/>
      </c>
    </row>
    <row r="3869" spans="1:40" ht="16.8" customHeight="1" x14ac:dyDescent="0.25">
      <c r="A3869" s="384">
        <v>5</v>
      </c>
      <c r="B3869" s="342" t="s">
        <v>25</v>
      </c>
      <c r="D3869" s="350" t="str">
        <f t="shared" ref="D3869" si="1995">IF(C3869="", "", CONCATENATE("'", C3869,"'"))</f>
        <v/>
      </c>
      <c r="E3869" s="211">
        <f t="shared" si="1990"/>
        <v>18840308</v>
      </c>
      <c r="F3869" s="262">
        <v>12</v>
      </c>
      <c r="G3869" s="212"/>
      <c r="H3869" s="212"/>
      <c r="N3869" s="416"/>
      <c r="O3869" s="212"/>
      <c r="P3869" s="212"/>
      <c r="R3869" s="112" t="str">
        <f>IF(D3869="","", CONCATENATE("Update games set ", B3869, "= ",D3869," where game_id=", E3869))</f>
        <v/>
      </c>
      <c r="S3869" s="112" t="str">
        <f t="shared" si="1971"/>
        <v/>
      </c>
      <c r="T3869" s="112" t="str">
        <f t="shared" si="1972"/>
        <v/>
      </c>
      <c r="U3869" s="200" t="str">
        <f t="shared" si="1969"/>
        <v/>
      </c>
      <c r="V3869" s="112" t="str">
        <f t="shared" si="1973"/>
        <v/>
      </c>
      <c r="W3869" s="415" t="str">
        <f t="shared" si="1974"/>
        <v/>
      </c>
      <c r="Y3869" s="65" t="str">
        <f t="shared" si="1982"/>
        <v/>
      </c>
      <c r="Z3869" s="65" t="str">
        <f t="shared" si="1983"/>
        <v/>
      </c>
      <c r="AA3869" s="65" t="str">
        <f t="shared" si="1984"/>
        <v/>
      </c>
      <c r="AB3869" s="65" t="str">
        <f t="shared" si="1985"/>
        <v/>
      </c>
      <c r="AC3869" s="65" t="str">
        <f t="shared" si="1986"/>
        <v/>
      </c>
      <c r="AH3869" s="65" t="str">
        <f t="shared" si="1948"/>
        <v>1891121212</v>
      </c>
      <c r="AI3869" s="65">
        <v>18911212</v>
      </c>
      <c r="AJ3869" s="65" t="s">
        <v>5369</v>
      </c>
      <c r="AK3869" s="65">
        <v>12</v>
      </c>
      <c r="AL3869" s="65" t="s">
        <v>653</v>
      </c>
      <c r="AN3869" s="65" t="str">
        <f t="shared" si="1970"/>
        <v/>
      </c>
    </row>
    <row r="3870" spans="1:40" ht="16.8" customHeight="1" x14ac:dyDescent="0.25">
      <c r="A3870" s="384">
        <v>5</v>
      </c>
      <c r="B3870" s="342" t="s">
        <v>475</v>
      </c>
      <c r="D3870" s="349" t="str">
        <f t="shared" ref="D3870" si="1996">IF(C3870="", "", C3870)</f>
        <v/>
      </c>
      <c r="E3870" s="211">
        <f t="shared" si="1990"/>
        <v>18840308</v>
      </c>
      <c r="F3870" s="262">
        <v>13</v>
      </c>
      <c r="R3870" s="112" t="str">
        <f>IF(D3870="","", CONCATENATE("Update games set ", B3870, "= ",D3870," where game_id=", E3870))</f>
        <v/>
      </c>
      <c r="S3870" s="112" t="str">
        <f t="shared" si="1971"/>
        <v/>
      </c>
      <c r="T3870" s="112" t="str">
        <f t="shared" si="1972"/>
        <v/>
      </c>
      <c r="U3870" s="200" t="str">
        <f t="shared" si="1969"/>
        <v/>
      </c>
      <c r="V3870" s="112" t="str">
        <f t="shared" si="1973"/>
        <v/>
      </c>
      <c r="W3870" s="415" t="str">
        <f t="shared" si="1974"/>
        <v/>
      </c>
      <c r="Y3870" s="65" t="str">
        <f t="shared" si="1982"/>
        <v/>
      </c>
      <c r="Z3870" s="65" t="str">
        <f t="shared" si="1983"/>
        <v/>
      </c>
      <c r="AA3870" s="65" t="str">
        <f t="shared" si="1984"/>
        <v/>
      </c>
      <c r="AB3870" s="65" t="str">
        <f t="shared" si="1985"/>
        <v/>
      </c>
      <c r="AC3870" s="65" t="str">
        <f t="shared" si="1986"/>
        <v/>
      </c>
      <c r="AH3870" s="65" t="str">
        <f t="shared" si="1948"/>
        <v>1891121213</v>
      </c>
      <c r="AI3870" s="65">
        <v>18911212</v>
      </c>
      <c r="AJ3870" s="65" t="s">
        <v>5369</v>
      </c>
      <c r="AK3870" s="65">
        <v>13</v>
      </c>
      <c r="AL3870" s="65" t="s">
        <v>653</v>
      </c>
      <c r="AN3870" s="65" t="str">
        <f t="shared" si="1970"/>
        <v/>
      </c>
    </row>
    <row r="3871" spans="1:40" ht="16.8" customHeight="1" x14ac:dyDescent="0.25">
      <c r="A3871" s="384">
        <v>5</v>
      </c>
      <c r="B3871" s="342" t="s">
        <v>20</v>
      </c>
      <c r="C3871" s="342" t="s">
        <v>5234</v>
      </c>
      <c r="D3871" s="350" t="str">
        <f t="shared" ref="D3871:D3872" si="1997">IF(C3871="", "", CONCATENATE("'", C3871,"'"))</f>
        <v>'Parkside'</v>
      </c>
      <c r="E3871" s="211">
        <f t="shared" si="1990"/>
        <v>18840308</v>
      </c>
      <c r="F3871" s="262">
        <v>14</v>
      </c>
      <c r="R3871" s="112" t="str">
        <f>IF(D3871="","", CONCATENATE("Update games set ", B3871, "= ",D3871," where game_id=", E3871))</f>
        <v>Update games set Ground= 'Parkside' where game_id=18840308</v>
      </c>
      <c r="S3871" s="112" t="str">
        <f t="shared" si="1971"/>
        <v/>
      </c>
      <c r="T3871" s="112" t="str">
        <f t="shared" si="1972"/>
        <v/>
      </c>
      <c r="U3871" s="200" t="str">
        <f t="shared" si="1969"/>
        <v/>
      </c>
      <c r="V3871" s="112" t="str">
        <f t="shared" si="1973"/>
        <v/>
      </c>
      <c r="W3871" s="415" t="str">
        <f t="shared" si="1974"/>
        <v/>
      </c>
      <c r="Y3871" s="65" t="str">
        <f t="shared" si="1982"/>
        <v/>
      </c>
      <c r="Z3871" s="65" t="str">
        <f t="shared" si="1983"/>
        <v/>
      </c>
      <c r="AA3871" s="65" t="str">
        <f t="shared" si="1984"/>
        <v/>
      </c>
      <c r="AB3871" s="65" t="str">
        <f t="shared" si="1985"/>
        <v/>
      </c>
      <c r="AC3871" s="65" t="str">
        <f t="shared" si="1986"/>
        <v/>
      </c>
      <c r="AH3871" s="65" t="str">
        <f t="shared" si="1948"/>
        <v>1891121214</v>
      </c>
      <c r="AI3871" s="65">
        <v>18911212</v>
      </c>
      <c r="AJ3871" s="65" t="s">
        <v>5369</v>
      </c>
      <c r="AK3871" s="65">
        <v>14</v>
      </c>
      <c r="AL3871" s="65" t="s">
        <v>653</v>
      </c>
      <c r="AN3871" s="65" t="str">
        <f t="shared" si="1970"/>
        <v/>
      </c>
    </row>
    <row r="3872" spans="1:40" ht="16.8" customHeight="1" x14ac:dyDescent="0.25">
      <c r="A3872" s="384">
        <v>5</v>
      </c>
      <c r="B3872" s="342" t="s">
        <v>4882</v>
      </c>
      <c r="C3872" s="342" t="str">
        <f>IF(C3871="", "", C3871)</f>
        <v>Parkside</v>
      </c>
      <c r="D3872" s="350" t="str">
        <f t="shared" si="1997"/>
        <v>'Parkside'</v>
      </c>
      <c r="E3872" s="211">
        <f t="shared" si="1990"/>
        <v>18840308</v>
      </c>
      <c r="F3872" s="262">
        <v>15</v>
      </c>
      <c r="R3872" s="112" t="str">
        <f>IF(D3872="","", CONCATENATE("Update games set ", B3872, "= ",D3872," where game_id=", E3872))</f>
        <v>Update games set Ground_parent= 'Parkside' where game_id=18840308</v>
      </c>
      <c r="S3872" s="112" t="str">
        <f t="shared" si="1971"/>
        <v/>
      </c>
      <c r="T3872" s="112" t="str">
        <f t="shared" si="1972"/>
        <v/>
      </c>
      <c r="U3872" s="200" t="str">
        <f t="shared" si="1969"/>
        <v/>
      </c>
      <c r="V3872" s="112" t="str">
        <f t="shared" si="1973"/>
        <v/>
      </c>
      <c r="W3872" s="415" t="str">
        <f t="shared" si="1974"/>
        <v/>
      </c>
      <c r="Y3872" s="65" t="str">
        <f t="shared" si="1982"/>
        <v/>
      </c>
      <c r="Z3872" s="65" t="str">
        <f t="shared" si="1983"/>
        <v/>
      </c>
      <c r="AA3872" s="65" t="str">
        <f t="shared" si="1984"/>
        <v/>
      </c>
      <c r="AB3872" s="65" t="str">
        <f t="shared" si="1985"/>
        <v/>
      </c>
      <c r="AC3872" s="65" t="str">
        <f t="shared" si="1986"/>
        <v/>
      </c>
      <c r="AH3872" s="65" t="str">
        <f t="shared" si="1948"/>
        <v>1891121215</v>
      </c>
      <c r="AI3872" s="65">
        <v>18911212</v>
      </c>
      <c r="AJ3872" s="65" t="s">
        <v>5369</v>
      </c>
      <c r="AK3872" s="65">
        <v>15</v>
      </c>
      <c r="AL3872" s="65" t="s">
        <v>653</v>
      </c>
      <c r="AN3872" s="65" t="str">
        <f t="shared" si="1970"/>
        <v/>
      </c>
    </row>
    <row r="3873" spans="1:40" s="126" customFormat="1" ht="16.8" customHeight="1" thickBot="1" x14ac:dyDescent="0.3">
      <c r="A3873" s="384">
        <v>5</v>
      </c>
      <c r="B3873" s="116" t="s">
        <v>115</v>
      </c>
      <c r="C3873" s="352"/>
      <c r="D3873" s="370" t="str">
        <f t="shared" ref="D3873" si="1998">IF(MID(E3873,5,2)*1&gt;6,_xlfn.CONCAT("'",LEFT(E3873,4),"-",MID(E3873,3,2)+1,"'"),_xlfn.CONCAT("'",LEFT(E3873,4)-1,"-",MID(E3873,3,2),"'"))</f>
        <v>'1883-84'</v>
      </c>
      <c r="E3873" s="214">
        <f t="shared" si="1990"/>
        <v>18840308</v>
      </c>
      <c r="F3873" s="266">
        <v>16</v>
      </c>
      <c r="G3873" s="343"/>
      <c r="H3873" s="343"/>
      <c r="I3873" s="267"/>
      <c r="J3873" s="214"/>
      <c r="K3873" s="266"/>
      <c r="L3873" s="266"/>
      <c r="M3873" s="266"/>
      <c r="N3873" s="419"/>
      <c r="O3873" s="343"/>
      <c r="P3873" s="343"/>
      <c r="Q3873" s="346"/>
      <c r="R3873" s="112" t="str">
        <f>IF(D3873="","", CONCATENATE("Update games set ", B3873, "= ",D3873," where game_id=", E3873))</f>
        <v>Update games set Season= '1883-84' where game_id=18840308</v>
      </c>
      <c r="S3873" s="112" t="str">
        <f t="shared" si="1971"/>
        <v/>
      </c>
      <c r="T3873" s="112" t="str">
        <f t="shared" si="1972"/>
        <v/>
      </c>
      <c r="U3873" s="200" t="str">
        <f t="shared" si="1969"/>
        <v/>
      </c>
      <c r="V3873" s="112" t="str">
        <f t="shared" si="1973"/>
        <v/>
      </c>
      <c r="W3873" s="415" t="str">
        <f t="shared" si="1974"/>
        <v/>
      </c>
      <c r="X3873" s="240"/>
      <c r="Y3873" s="65" t="str">
        <f t="shared" si="1982"/>
        <v/>
      </c>
      <c r="Z3873" s="65" t="str">
        <f t="shared" si="1983"/>
        <v/>
      </c>
      <c r="AA3873" s="65" t="str">
        <f t="shared" si="1984"/>
        <v/>
      </c>
      <c r="AB3873" s="65" t="str">
        <f t="shared" si="1985"/>
        <v/>
      </c>
      <c r="AC3873" s="65" t="str">
        <f t="shared" si="1986"/>
        <v/>
      </c>
      <c r="AH3873" s="65" t="str">
        <f t="shared" si="1948"/>
        <v>1891121216</v>
      </c>
      <c r="AI3873" s="126">
        <v>18911212</v>
      </c>
      <c r="AJ3873" s="126" t="s">
        <v>5369</v>
      </c>
      <c r="AK3873" s="126">
        <v>16</v>
      </c>
      <c r="AL3873" s="126" t="s">
        <v>653</v>
      </c>
      <c r="AN3873" s="65" t="str">
        <f t="shared" si="1970"/>
        <v/>
      </c>
    </row>
    <row r="3874" spans="1:40" ht="15" thickTop="1" x14ac:dyDescent="0.25">
      <c r="A3874" s="384">
        <v>5</v>
      </c>
      <c r="B3874" s="341" t="s">
        <v>22</v>
      </c>
      <c r="C3874" s="341" t="s">
        <v>5076</v>
      </c>
      <c r="D3874" s="341" t="str">
        <f t="shared" ref="D3874:D3877" si="1999">IF(C3874="", "", CONCATENATE("'", C3874,"'"))</f>
        <v>'Walsall Swifts'</v>
      </c>
      <c r="E3874" s="211">
        <v>18840126</v>
      </c>
      <c r="F3874" s="262">
        <v>1</v>
      </c>
      <c r="G3874" s="211" t="s">
        <v>4931</v>
      </c>
      <c r="H3874" s="212"/>
      <c r="R3874" s="112" t="str">
        <f>IF(D3874="","", CONCATENATE("Update games set ", B3874, "= ",D3874," where game_id=", E3874))</f>
        <v>Update games set Opponent= 'Walsall Swifts' where game_id=18840126</v>
      </c>
      <c r="S3874" s="112" t="str">
        <f t="shared" si="1971"/>
        <v>Update lineups set player_name = 'Sands', raw_name = 'Sands' where game_id = 18840126 and player_order = 1</v>
      </c>
      <c r="T3874" s="112" t="str">
        <f t="shared" si="1972"/>
        <v/>
      </c>
      <c r="U3874" s="200" t="str">
        <f t="shared" si="1969"/>
        <v/>
      </c>
      <c r="V3874" s="112" t="str">
        <f t="shared" si="1973"/>
        <v/>
      </c>
      <c r="W3874" s="415" t="str">
        <f t="shared" si="1974"/>
        <v/>
      </c>
      <c r="Y3874" s="65" t="str">
        <f t="shared" si="1982"/>
        <v/>
      </c>
      <c r="Z3874" s="65" t="str">
        <f t="shared" si="1983"/>
        <v/>
      </c>
      <c r="AA3874" s="65" t="str">
        <f t="shared" si="1984"/>
        <v/>
      </c>
      <c r="AB3874" s="65" t="str">
        <f t="shared" si="1985"/>
        <v/>
      </c>
      <c r="AC3874" s="65" t="str">
        <f t="shared" si="1986"/>
        <v/>
      </c>
      <c r="AH3874" s="65" t="str">
        <f t="shared" si="1948"/>
        <v>189112121</v>
      </c>
      <c r="AI3874" s="65">
        <v>18911212</v>
      </c>
      <c r="AJ3874" s="65" t="s">
        <v>5369</v>
      </c>
      <c r="AK3874" s="65">
        <v>1</v>
      </c>
      <c r="AL3874" s="65" t="s">
        <v>2039</v>
      </c>
      <c r="AN3874" s="65" t="str">
        <f t="shared" si="1970"/>
        <v>update games set source = 'The Nottingham Forest Football Scrapbook' where game_id = 18840126</v>
      </c>
    </row>
    <row r="3875" spans="1:40" ht="16.8" customHeight="1" x14ac:dyDescent="0.25">
      <c r="A3875" s="384">
        <v>5</v>
      </c>
      <c r="B3875" s="342" t="s">
        <v>4979</v>
      </c>
      <c r="C3875" s="342" t="str">
        <f>IF(C3874="", "", C3874)</f>
        <v>Walsall Swifts</v>
      </c>
      <c r="D3875" s="350" t="str">
        <f t="shared" si="1999"/>
        <v>'Walsall Swifts'</v>
      </c>
      <c r="E3875" s="211">
        <f>E3874</f>
        <v>18840126</v>
      </c>
      <c r="F3875" s="262">
        <v>2</v>
      </c>
      <c r="G3875" s="211" t="s">
        <v>2094</v>
      </c>
      <c r="R3875" s="112" t="str">
        <f>IF(D3875="","", CONCATENATE("Update games set ", B3875, "= ",D3875," where game_id=", E3875))</f>
        <v>Update games set Opp_parent= 'Walsall Swifts' where game_id=18840126</v>
      </c>
      <c r="S3875" s="112" t="str">
        <f t="shared" si="1971"/>
        <v>Update lineups set player_name = 'Hancock', raw_name = 'Hancock' where game_id = 18840126 and player_order = 2</v>
      </c>
      <c r="T3875" s="112" t="str">
        <f t="shared" si="1972"/>
        <v/>
      </c>
      <c r="U3875" s="200" t="str">
        <f t="shared" si="1969"/>
        <v/>
      </c>
      <c r="V3875" s="112" t="str">
        <f t="shared" si="1973"/>
        <v/>
      </c>
      <c r="W3875" s="415" t="str">
        <f t="shared" si="1974"/>
        <v/>
      </c>
      <c r="Y3875" s="65" t="str">
        <f t="shared" si="1982"/>
        <v/>
      </c>
      <c r="Z3875" s="65" t="str">
        <f t="shared" si="1983"/>
        <v/>
      </c>
      <c r="AA3875" s="65" t="str">
        <f t="shared" si="1984"/>
        <v/>
      </c>
      <c r="AB3875" s="65" t="str">
        <f t="shared" si="1985"/>
        <v/>
      </c>
      <c r="AC3875" s="65" t="str">
        <f t="shared" si="1986"/>
        <v/>
      </c>
      <c r="AH3875" s="65" t="str">
        <f t="shared" ref="AH3875:AH3921" si="2000">_xlfn.CONCAT(AI3875,AK3875)</f>
        <v>189112122</v>
      </c>
      <c r="AI3875" s="65">
        <v>18911212</v>
      </c>
      <c r="AJ3875" s="65" t="s">
        <v>5369</v>
      </c>
      <c r="AK3875" s="65">
        <v>2</v>
      </c>
      <c r="AL3875" s="65" t="s">
        <v>3572</v>
      </c>
      <c r="AN3875" s="65" t="str">
        <f t="shared" si="1970"/>
        <v/>
      </c>
    </row>
    <row r="3876" spans="1:40" ht="16.8" customHeight="1" x14ac:dyDescent="0.25">
      <c r="A3876" s="384">
        <v>5</v>
      </c>
      <c r="B3876" s="342" t="s">
        <v>2653</v>
      </c>
      <c r="C3876" s="342" t="s">
        <v>663</v>
      </c>
      <c r="D3876" s="350" t="str">
        <f t="shared" si="1999"/>
        <v>'Friendly'</v>
      </c>
      <c r="E3876" s="211">
        <f t="shared" ref="E3876:E3889" si="2001">E3875</f>
        <v>18840126</v>
      </c>
      <c r="F3876" s="262">
        <v>3</v>
      </c>
      <c r="G3876" s="211" t="s">
        <v>4957</v>
      </c>
      <c r="R3876" s="112" t="str">
        <f>IF(D3876="","", CONCATENATE("Update games set ", B3876, "= ",D3876," where game_id=", E3876))</f>
        <v>Update games set Game_type= 'Friendly' where game_id=18840126</v>
      </c>
      <c r="S3876" s="112" t="str">
        <f t="shared" si="1971"/>
        <v>Update lineups set player_name = 'Caborn', raw_name = 'Caborn' where game_id = 18840126 and player_order = 3</v>
      </c>
      <c r="T3876" s="112" t="str">
        <f t="shared" si="1972"/>
        <v/>
      </c>
      <c r="U3876" s="200" t="str">
        <f t="shared" si="1969"/>
        <v/>
      </c>
      <c r="V3876" s="112" t="str">
        <f t="shared" si="1973"/>
        <v/>
      </c>
      <c r="W3876" s="415" t="str">
        <f t="shared" si="1974"/>
        <v/>
      </c>
      <c r="Y3876" s="65" t="str">
        <f t="shared" si="1982"/>
        <v/>
      </c>
      <c r="Z3876" s="65" t="str">
        <f t="shared" si="1983"/>
        <v/>
      </c>
      <c r="AA3876" s="65" t="str">
        <f t="shared" si="1984"/>
        <v/>
      </c>
      <c r="AB3876" s="65" t="str">
        <f t="shared" si="1985"/>
        <v/>
      </c>
      <c r="AC3876" s="65" t="str">
        <f t="shared" si="1986"/>
        <v/>
      </c>
      <c r="AH3876" s="65" t="str">
        <f t="shared" si="2000"/>
        <v>189112123</v>
      </c>
      <c r="AI3876" s="65">
        <v>18911212</v>
      </c>
      <c r="AJ3876" s="65" t="s">
        <v>5369</v>
      </c>
      <c r="AK3876" s="65">
        <v>3</v>
      </c>
      <c r="AL3876" s="65" t="s">
        <v>3596</v>
      </c>
      <c r="AN3876" s="65" t="str">
        <f t="shared" si="1970"/>
        <v/>
      </c>
    </row>
    <row r="3877" spans="1:40" ht="16.8" customHeight="1" x14ac:dyDescent="0.25">
      <c r="A3877" s="384">
        <v>5</v>
      </c>
      <c r="B3877" s="342" t="s">
        <v>4978</v>
      </c>
      <c r="C3877" s="342" t="s">
        <v>5065</v>
      </c>
      <c r="D3877" s="350" t="str">
        <f t="shared" si="1999"/>
        <v>'H'</v>
      </c>
      <c r="E3877" s="211">
        <f t="shared" si="2001"/>
        <v>18840126</v>
      </c>
      <c r="F3877" s="262">
        <v>4</v>
      </c>
      <c r="G3877" s="211" t="s">
        <v>2091</v>
      </c>
      <c r="R3877" s="112" t="str">
        <f>IF(D3877="","", CONCATENATE("Update games set ", B3877, "= ",D3877," where game_id=", E3877))</f>
        <v>Update games set HAN= 'H' where game_id=18840126</v>
      </c>
      <c r="S3877" s="112" t="str">
        <f t="shared" si="1971"/>
        <v>Update lineups set player_name = 'Norman', raw_name = 'Norman' where game_id = 18840126 and player_order = 4</v>
      </c>
      <c r="T3877" s="112" t="str">
        <f t="shared" si="1972"/>
        <v/>
      </c>
      <c r="U3877" s="200" t="str">
        <f t="shared" si="1969"/>
        <v/>
      </c>
      <c r="V3877" s="112" t="str">
        <f t="shared" si="1973"/>
        <v/>
      </c>
      <c r="W3877" s="415" t="str">
        <f t="shared" si="1974"/>
        <v/>
      </c>
      <c r="Y3877" s="65" t="str">
        <f t="shared" si="1982"/>
        <v/>
      </c>
      <c r="Z3877" s="65" t="str">
        <f t="shared" si="1983"/>
        <v/>
      </c>
      <c r="AA3877" s="65" t="str">
        <f t="shared" si="1984"/>
        <v/>
      </c>
      <c r="AB3877" s="65" t="str">
        <f t="shared" si="1985"/>
        <v/>
      </c>
      <c r="AC3877" s="65" t="str">
        <f t="shared" si="1986"/>
        <v/>
      </c>
      <c r="AH3877" s="65" t="str">
        <f t="shared" si="2000"/>
        <v>189112124</v>
      </c>
      <c r="AI3877" s="65">
        <v>18911212</v>
      </c>
      <c r="AJ3877" s="65" t="s">
        <v>5369</v>
      </c>
      <c r="AK3877" s="65">
        <v>4</v>
      </c>
      <c r="AL3877" s="65" t="s">
        <v>3252</v>
      </c>
      <c r="AN3877" s="65" t="str">
        <f t="shared" si="1970"/>
        <v/>
      </c>
    </row>
    <row r="3878" spans="1:40" ht="16.8" customHeight="1" x14ac:dyDescent="0.25">
      <c r="A3878" s="384">
        <v>5</v>
      </c>
      <c r="B3878" s="342" t="s">
        <v>5</v>
      </c>
      <c r="C3878" s="342">
        <v>1</v>
      </c>
      <c r="D3878" s="349">
        <f t="shared" ref="D3878:D3879" si="2002">IF(C3878="", "", C3878)</f>
        <v>1</v>
      </c>
      <c r="E3878" s="211">
        <f t="shared" si="2001"/>
        <v>18840126</v>
      </c>
      <c r="F3878" s="262">
        <v>5</v>
      </c>
      <c r="G3878" s="211" t="s">
        <v>2105</v>
      </c>
      <c r="R3878" s="112" t="str">
        <f>IF(D3878="","", CONCATENATE("Update games set ", B3878, "= ",D3878," where game_id=", E3878))</f>
        <v>Update games set F= 1 where game_id=18840126</v>
      </c>
      <c r="S3878" s="112" t="str">
        <f t="shared" si="1971"/>
        <v>Update lineups set player_name = 'Billyeald', raw_name = 'Billyeald' where game_id = 18840126 and player_order = 5</v>
      </c>
      <c r="T3878" s="112" t="str">
        <f t="shared" si="1972"/>
        <v/>
      </c>
      <c r="U3878" s="200" t="str">
        <f t="shared" si="1969"/>
        <v/>
      </c>
      <c r="V3878" s="112" t="str">
        <f t="shared" si="1973"/>
        <v/>
      </c>
      <c r="W3878" s="415" t="str">
        <f t="shared" si="1974"/>
        <v/>
      </c>
      <c r="Y3878" s="65" t="str">
        <f t="shared" si="1982"/>
        <v/>
      </c>
      <c r="Z3878" s="65" t="str">
        <f t="shared" si="1983"/>
        <v/>
      </c>
      <c r="AA3878" s="65" t="str">
        <f t="shared" si="1984"/>
        <v/>
      </c>
      <c r="AB3878" s="65" t="str">
        <f t="shared" si="1985"/>
        <v/>
      </c>
      <c r="AC3878" s="65" t="str">
        <f t="shared" si="1986"/>
        <v/>
      </c>
      <c r="AH3878" s="65" t="str">
        <f t="shared" si="2000"/>
        <v>189112125</v>
      </c>
      <c r="AI3878" s="65">
        <v>18911212</v>
      </c>
      <c r="AJ3878" s="65" t="s">
        <v>5369</v>
      </c>
      <c r="AK3878" s="65">
        <v>5</v>
      </c>
      <c r="AL3878" s="65" t="s">
        <v>3590</v>
      </c>
      <c r="AN3878" s="65" t="str">
        <f t="shared" si="1970"/>
        <v/>
      </c>
    </row>
    <row r="3879" spans="1:40" ht="16.8" customHeight="1" x14ac:dyDescent="0.25">
      <c r="A3879" s="384">
        <v>5</v>
      </c>
      <c r="B3879" s="342" t="s">
        <v>0</v>
      </c>
      <c r="C3879" s="342">
        <v>1</v>
      </c>
      <c r="D3879" s="349">
        <f t="shared" si="2002"/>
        <v>1</v>
      </c>
      <c r="E3879" s="211">
        <f t="shared" si="2001"/>
        <v>18840126</v>
      </c>
      <c r="F3879" s="262">
        <v>6</v>
      </c>
      <c r="G3879" s="211" t="s">
        <v>4787</v>
      </c>
      <c r="R3879" s="112" t="str">
        <f>IF(D3879="","", CONCATENATE("Update games set ", B3879, "= ",D3879," where game_id=", E3879))</f>
        <v>Update games set A= 1 where game_id=18840126</v>
      </c>
      <c r="S3879" s="112" t="str">
        <f t="shared" si="1971"/>
        <v>Update lineups set player_name = 'Ward', raw_name = 'Ward' where game_id = 18840126 and player_order = 6</v>
      </c>
      <c r="T3879" s="112" t="str">
        <f t="shared" si="1972"/>
        <v/>
      </c>
      <c r="U3879" s="200" t="str">
        <f t="shared" si="1969"/>
        <v/>
      </c>
      <c r="V3879" s="112" t="str">
        <f t="shared" si="1973"/>
        <v/>
      </c>
      <c r="W3879" s="415" t="str">
        <f t="shared" si="1974"/>
        <v/>
      </c>
      <c r="Y3879" s="65" t="str">
        <f t="shared" si="1982"/>
        <v/>
      </c>
      <c r="Z3879" s="65" t="str">
        <f t="shared" si="1983"/>
        <v/>
      </c>
      <c r="AA3879" s="65" t="str">
        <f t="shared" si="1984"/>
        <v/>
      </c>
      <c r="AB3879" s="65" t="str">
        <f t="shared" si="1985"/>
        <v/>
      </c>
      <c r="AC3879" s="65" t="str">
        <f t="shared" si="1986"/>
        <v/>
      </c>
      <c r="AH3879" s="65" t="str">
        <f t="shared" si="2000"/>
        <v>189112126</v>
      </c>
      <c r="AI3879" s="65">
        <v>18911212</v>
      </c>
      <c r="AJ3879" s="65" t="s">
        <v>5369</v>
      </c>
      <c r="AK3879" s="65">
        <v>6</v>
      </c>
      <c r="AL3879" s="65" t="s">
        <v>3468</v>
      </c>
      <c r="AN3879" s="65" t="str">
        <f t="shared" si="1970"/>
        <v/>
      </c>
    </row>
    <row r="3880" spans="1:40" ht="16.8" customHeight="1" x14ac:dyDescent="0.25">
      <c r="A3880" s="384">
        <v>5</v>
      </c>
      <c r="B3880" s="342" t="s">
        <v>23</v>
      </c>
      <c r="D3880" s="334" t="str">
        <f t="shared" ref="D3880" si="2003">IF(C3880="",IF(D3878&gt;D3879,"'W'",IF(D3878=D3879,"'D'","'L'")),_xlfn.CONCAT("'",C3880,"'"))</f>
        <v>'D'</v>
      </c>
      <c r="E3880" s="211">
        <f t="shared" si="2001"/>
        <v>18840126</v>
      </c>
      <c r="F3880" s="262">
        <v>7</v>
      </c>
      <c r="G3880" s="211" t="s">
        <v>5110</v>
      </c>
      <c r="R3880" s="112" t="str">
        <f>IF(D3880="","", CONCATENATE("Update games set ", B3880, "= ",D3880," where game_id=", E3880))</f>
        <v>Update games set Result= 'D' where game_id=18840126</v>
      </c>
      <c r="S3880" s="112" t="str">
        <f t="shared" si="1971"/>
        <v>Update lineups set player_name = 'Fox', raw_name = 'Fox' where game_id = 18840126 and player_order = 7</v>
      </c>
      <c r="T3880" s="112" t="str">
        <f t="shared" si="1972"/>
        <v/>
      </c>
      <c r="U3880" s="200" t="str">
        <f t="shared" si="1969"/>
        <v/>
      </c>
      <c r="V3880" s="112" t="str">
        <f t="shared" si="1973"/>
        <v/>
      </c>
      <c r="W3880" s="415" t="str">
        <f t="shared" si="1974"/>
        <v/>
      </c>
      <c r="Y3880" s="65" t="str">
        <f t="shared" si="1982"/>
        <v/>
      </c>
      <c r="Z3880" s="65" t="str">
        <f t="shared" si="1983"/>
        <v/>
      </c>
      <c r="AA3880" s="65" t="str">
        <f t="shared" si="1984"/>
        <v/>
      </c>
      <c r="AB3880" s="65" t="str">
        <f t="shared" si="1985"/>
        <v/>
      </c>
      <c r="AC3880" s="65" t="str">
        <f t="shared" si="1986"/>
        <v/>
      </c>
      <c r="AH3880" s="65" t="str">
        <f t="shared" si="2000"/>
        <v>189112127</v>
      </c>
      <c r="AI3880" s="65">
        <v>18911212</v>
      </c>
      <c r="AJ3880" s="65" t="s">
        <v>5369</v>
      </c>
      <c r="AK3880" s="65">
        <v>7</v>
      </c>
      <c r="AL3880" s="65" t="s">
        <v>3435</v>
      </c>
      <c r="AN3880" s="65" t="str">
        <f t="shared" si="1970"/>
        <v/>
      </c>
    </row>
    <row r="3881" spans="1:40" ht="16.8" customHeight="1" x14ac:dyDescent="0.25">
      <c r="A3881" s="384">
        <v>5</v>
      </c>
      <c r="B3881" s="342" t="s">
        <v>768</v>
      </c>
      <c r="C3881" s="342">
        <v>1</v>
      </c>
      <c r="D3881" s="349">
        <f t="shared" ref="D3881:D3882" si="2004">IF(C3881="", "", C3881)</f>
        <v>1</v>
      </c>
      <c r="E3881" s="211">
        <f t="shared" si="2001"/>
        <v>18840126</v>
      </c>
      <c r="F3881" s="262">
        <v>8</v>
      </c>
      <c r="G3881" s="211" t="s">
        <v>4958</v>
      </c>
      <c r="R3881" s="112" t="str">
        <f>IF(D3881="","", CONCATENATE("Update games set ", B3881, "= ",D3881," where game_id=", E3881))</f>
        <v>Update games set HT_f= 1 where game_id=18840126</v>
      </c>
      <c r="S3881" s="112" t="str">
        <f t="shared" si="1971"/>
        <v>Update lineups set player_name = 'Earp', raw_name = 'Earp' where game_id = 18840126 and player_order = 8</v>
      </c>
      <c r="T3881" s="112" t="str">
        <f t="shared" si="1972"/>
        <v/>
      </c>
      <c r="U3881" s="200" t="str">
        <f t="shared" si="1969"/>
        <v/>
      </c>
      <c r="V3881" s="112" t="str">
        <f t="shared" si="1973"/>
        <v/>
      </c>
      <c r="W3881" s="415" t="str">
        <f t="shared" si="1974"/>
        <v/>
      </c>
      <c r="Y3881" s="65" t="str">
        <f t="shared" si="1982"/>
        <v/>
      </c>
      <c r="Z3881" s="65" t="str">
        <f t="shared" si="1983"/>
        <v/>
      </c>
      <c r="AA3881" s="65" t="str">
        <f t="shared" si="1984"/>
        <v/>
      </c>
      <c r="AB3881" s="65" t="str">
        <f t="shared" si="1985"/>
        <v/>
      </c>
      <c r="AC3881" s="65" t="str">
        <f t="shared" si="1986"/>
        <v/>
      </c>
      <c r="AH3881" s="65" t="str">
        <f t="shared" si="2000"/>
        <v>189112128</v>
      </c>
      <c r="AI3881" s="65">
        <v>18911212</v>
      </c>
      <c r="AJ3881" s="65" t="s">
        <v>5369</v>
      </c>
      <c r="AK3881" s="65">
        <v>8</v>
      </c>
      <c r="AL3881" s="65" t="s">
        <v>3653</v>
      </c>
      <c r="AN3881" s="65" t="str">
        <f t="shared" si="1970"/>
        <v/>
      </c>
    </row>
    <row r="3882" spans="1:40" ht="16.8" customHeight="1" x14ac:dyDescent="0.25">
      <c r="A3882" s="384">
        <v>5</v>
      </c>
      <c r="B3882" s="342" t="s">
        <v>766</v>
      </c>
      <c r="C3882" s="342">
        <v>1</v>
      </c>
      <c r="D3882" s="349">
        <f t="shared" si="2004"/>
        <v>1</v>
      </c>
      <c r="E3882" s="211">
        <f t="shared" si="2001"/>
        <v>18840126</v>
      </c>
      <c r="F3882" s="262">
        <v>9</v>
      </c>
      <c r="G3882" s="194" t="s">
        <v>4982</v>
      </c>
      <c r="H3882" s="194"/>
      <c r="N3882" s="417"/>
      <c r="O3882" s="194"/>
      <c r="P3882" s="194"/>
      <c r="R3882" s="112" t="str">
        <f>IF(D3882="","", CONCATENATE("Update games set ", B3882, "= ",D3882," where game_id=", E3882))</f>
        <v>Update games set HT_a= 1 where game_id=18840126</v>
      </c>
      <c r="S3882" s="112" t="str">
        <f t="shared" si="1971"/>
        <v>Update lineups set player_name = 'Lindley', raw_name = 'Lindley' where game_id = 18840126 and player_order = 9</v>
      </c>
      <c r="T3882" s="112" t="str">
        <f t="shared" si="1972"/>
        <v/>
      </c>
      <c r="U3882" s="200" t="str">
        <f t="shared" si="1969"/>
        <v/>
      </c>
      <c r="V3882" s="112" t="str">
        <f t="shared" si="1973"/>
        <v/>
      </c>
      <c r="W3882" s="415" t="str">
        <f t="shared" si="1974"/>
        <v/>
      </c>
      <c r="Y3882" s="65" t="str">
        <f t="shared" si="1982"/>
        <v/>
      </c>
      <c r="Z3882" s="65" t="str">
        <f t="shared" si="1983"/>
        <v/>
      </c>
      <c r="AA3882" s="65" t="str">
        <f t="shared" si="1984"/>
        <v/>
      </c>
      <c r="AB3882" s="65" t="str">
        <f t="shared" si="1985"/>
        <v/>
      </c>
      <c r="AC3882" s="65" t="str">
        <f t="shared" si="1986"/>
        <v/>
      </c>
      <c r="AH3882" s="65" t="str">
        <f t="shared" si="2000"/>
        <v>189112129</v>
      </c>
      <c r="AI3882" s="65">
        <v>18911212</v>
      </c>
      <c r="AJ3882" s="65" t="s">
        <v>5369</v>
      </c>
      <c r="AK3882" s="65">
        <v>9</v>
      </c>
      <c r="AL3882" s="65" t="s">
        <v>2943</v>
      </c>
      <c r="AN3882" s="65" t="str">
        <f t="shared" si="1970"/>
        <v/>
      </c>
    </row>
    <row r="3883" spans="1:40" ht="16.8" customHeight="1" x14ac:dyDescent="0.25">
      <c r="A3883" s="384">
        <v>5</v>
      </c>
      <c r="B3883" s="342" t="s">
        <v>753</v>
      </c>
      <c r="C3883" s="351" t="s">
        <v>5471</v>
      </c>
      <c r="D3883" s="350" t="str">
        <f t="shared" ref="D3883" si="2005">IF(C3883="", "", CONCATENATE("'", C3883,"'"))</f>
        <v>'Mr. Marshall'</v>
      </c>
      <c r="E3883" s="211">
        <f t="shared" si="2001"/>
        <v>18840126</v>
      </c>
      <c r="F3883" s="262">
        <v>10</v>
      </c>
      <c r="G3883" s="194" t="s">
        <v>5103</v>
      </c>
      <c r="N3883" s="417"/>
      <c r="O3883" s="194"/>
      <c r="P3883" s="194"/>
      <c r="R3883" s="112" t="str">
        <f>IF(D3883="","", CONCATENATE("Update games set ", B3883, "= ",D3883," where game_id=", E3883))</f>
        <v>Update games set Referee= 'Mr. Marshall' where game_id=18840126</v>
      </c>
      <c r="S3883" s="112" t="str">
        <f t="shared" si="1971"/>
        <v>Update lineups set player_name = 'Leighton', raw_name = 'Leighton' where game_id = 18840126 and player_order = 10</v>
      </c>
      <c r="T3883" s="112" t="str">
        <f t="shared" si="1972"/>
        <v/>
      </c>
      <c r="U3883" s="200" t="str">
        <f t="shared" si="1969"/>
        <v/>
      </c>
      <c r="V3883" s="112" t="str">
        <f t="shared" si="1973"/>
        <v/>
      </c>
      <c r="W3883" s="415" t="str">
        <f t="shared" si="1974"/>
        <v/>
      </c>
      <c r="Y3883" s="65" t="str">
        <f t="shared" si="1982"/>
        <v/>
      </c>
      <c r="Z3883" s="65" t="str">
        <f t="shared" si="1983"/>
        <v/>
      </c>
      <c r="AA3883" s="65" t="str">
        <f t="shared" si="1984"/>
        <v/>
      </c>
      <c r="AB3883" s="65" t="str">
        <f t="shared" si="1985"/>
        <v/>
      </c>
      <c r="AC3883" s="65" t="str">
        <f t="shared" si="1986"/>
        <v/>
      </c>
      <c r="AH3883" s="65" t="str">
        <f t="shared" si="2000"/>
        <v>1891121210</v>
      </c>
      <c r="AI3883" s="65">
        <v>18911212</v>
      </c>
      <c r="AJ3883" s="65" t="s">
        <v>5369</v>
      </c>
      <c r="AK3883" s="65">
        <v>10</v>
      </c>
      <c r="AL3883" s="65" t="s">
        <v>3632</v>
      </c>
      <c r="AN3883" s="65" t="str">
        <f t="shared" si="1970"/>
        <v/>
      </c>
    </row>
    <row r="3884" spans="1:40" ht="16.8" customHeight="1" x14ac:dyDescent="0.25">
      <c r="A3884" s="384">
        <v>5</v>
      </c>
      <c r="B3884" s="342" t="s">
        <v>746</v>
      </c>
      <c r="C3884" s="351" t="s">
        <v>5062</v>
      </c>
      <c r="D3884" s="334" t="str">
        <f>CONCATENATE("'", LEFT(E3884,4),"-",MID(E3884,5,2),"-", MID(E3884,7,2), " ", C3884,"'")</f>
        <v>'1884-01-26 15:00'</v>
      </c>
      <c r="E3884" s="211">
        <f t="shared" si="2001"/>
        <v>18840126</v>
      </c>
      <c r="F3884" s="262">
        <v>11</v>
      </c>
      <c r="G3884" s="211" t="s">
        <v>5042</v>
      </c>
      <c r="R3884" s="112" t="str">
        <f>IF(D3884="","", CONCATENATE("Update games set ", B3884, "= ",D3884," where game_id=", E3884))</f>
        <v>Update games set Game_date= '1884-01-26 15:00' where game_id=18840126</v>
      </c>
      <c r="S3884" s="112" t="str">
        <f t="shared" si="1971"/>
        <v>Update lineups set player_name = 'Fletcher', raw_name = 'Fletcher' where game_id = 18840126 and player_order = 11</v>
      </c>
      <c r="T3884" s="112" t="str">
        <f t="shared" si="1972"/>
        <v/>
      </c>
      <c r="U3884" s="200" t="str">
        <f t="shared" si="1969"/>
        <v/>
      </c>
      <c r="V3884" s="112" t="str">
        <f t="shared" si="1973"/>
        <v/>
      </c>
      <c r="W3884" s="415" t="str">
        <f t="shared" si="1974"/>
        <v/>
      </c>
      <c r="Y3884" s="65" t="str">
        <f t="shared" si="1982"/>
        <v/>
      </c>
      <c r="Z3884" s="65" t="str">
        <f t="shared" si="1983"/>
        <v/>
      </c>
      <c r="AA3884" s="65" t="str">
        <f t="shared" si="1984"/>
        <v/>
      </c>
      <c r="AB3884" s="65" t="str">
        <f t="shared" si="1985"/>
        <v/>
      </c>
      <c r="AC3884" s="65" t="str">
        <f t="shared" si="1986"/>
        <v/>
      </c>
      <c r="AH3884" s="65" t="str">
        <f t="shared" si="2000"/>
        <v>1891121211</v>
      </c>
      <c r="AI3884" s="65">
        <v>18911212</v>
      </c>
      <c r="AJ3884" s="65" t="s">
        <v>5369</v>
      </c>
      <c r="AK3884" s="65">
        <v>11</v>
      </c>
      <c r="AL3884" s="65" t="s">
        <v>3314</v>
      </c>
      <c r="AN3884" s="65" t="str">
        <f t="shared" si="1970"/>
        <v/>
      </c>
    </row>
    <row r="3885" spans="1:40" ht="16.8" customHeight="1" x14ac:dyDescent="0.25">
      <c r="A3885" s="384">
        <v>5</v>
      </c>
      <c r="B3885" s="342" t="s">
        <v>25</v>
      </c>
      <c r="D3885" s="350" t="str">
        <f t="shared" ref="D3885" si="2006">IF(C3885="", "", CONCATENATE("'", C3885,"'"))</f>
        <v/>
      </c>
      <c r="E3885" s="211">
        <f t="shared" si="2001"/>
        <v>18840126</v>
      </c>
      <c r="F3885" s="262">
        <v>12</v>
      </c>
      <c r="G3885" s="212"/>
      <c r="H3885" s="212"/>
      <c r="N3885" s="416"/>
      <c r="O3885" s="212"/>
      <c r="P3885" s="212"/>
      <c r="R3885" s="112" t="str">
        <f>IF(D3885="","", CONCATENATE("Update games set ", B3885, "= ",D3885," where game_id=", E3885))</f>
        <v/>
      </c>
      <c r="S3885" s="112" t="str">
        <f t="shared" si="1971"/>
        <v/>
      </c>
      <c r="T3885" s="112" t="str">
        <f t="shared" si="1972"/>
        <v/>
      </c>
      <c r="U3885" s="200" t="str">
        <f t="shared" si="1969"/>
        <v/>
      </c>
      <c r="V3885" s="112" t="str">
        <f t="shared" si="1973"/>
        <v/>
      </c>
      <c r="W3885" s="415" t="str">
        <f t="shared" si="1974"/>
        <v/>
      </c>
      <c r="Y3885" s="65" t="str">
        <f t="shared" si="1982"/>
        <v/>
      </c>
      <c r="Z3885" s="65" t="str">
        <f t="shared" si="1983"/>
        <v/>
      </c>
      <c r="AA3885" s="65" t="str">
        <f t="shared" si="1984"/>
        <v/>
      </c>
      <c r="AB3885" s="65" t="str">
        <f t="shared" si="1985"/>
        <v/>
      </c>
      <c r="AC3885" s="65" t="str">
        <f t="shared" si="1986"/>
        <v/>
      </c>
      <c r="AH3885" s="65" t="str">
        <f t="shared" si="2000"/>
        <v>1891121212</v>
      </c>
      <c r="AI3885" s="65">
        <v>18911212</v>
      </c>
      <c r="AJ3885" s="65" t="s">
        <v>5369</v>
      </c>
      <c r="AK3885" s="65">
        <v>12</v>
      </c>
      <c r="AL3885" s="65" t="s">
        <v>653</v>
      </c>
      <c r="AN3885" s="65" t="str">
        <f t="shared" si="1970"/>
        <v/>
      </c>
    </row>
    <row r="3886" spans="1:40" ht="16.8" customHeight="1" x14ac:dyDescent="0.25">
      <c r="A3886" s="384">
        <v>5</v>
      </c>
      <c r="B3886" s="342" t="s">
        <v>475</v>
      </c>
      <c r="D3886" s="349" t="str">
        <f t="shared" ref="D3886" si="2007">IF(C3886="", "", C3886)</f>
        <v/>
      </c>
      <c r="E3886" s="211">
        <f t="shared" si="2001"/>
        <v>18840126</v>
      </c>
      <c r="F3886" s="262">
        <v>13</v>
      </c>
      <c r="R3886" s="112" t="str">
        <f>IF(D3886="","", CONCATENATE("Update games set ", B3886, "= ",D3886," where game_id=", E3886))</f>
        <v/>
      </c>
      <c r="S3886" s="112" t="str">
        <f t="shared" si="1971"/>
        <v/>
      </c>
      <c r="T3886" s="112" t="str">
        <f t="shared" si="1972"/>
        <v/>
      </c>
      <c r="U3886" s="200" t="str">
        <f t="shared" si="1969"/>
        <v/>
      </c>
      <c r="V3886" s="112" t="str">
        <f t="shared" si="1973"/>
        <v/>
      </c>
      <c r="W3886" s="415" t="str">
        <f t="shared" si="1974"/>
        <v/>
      </c>
      <c r="Y3886" s="65" t="str">
        <f t="shared" si="1982"/>
        <v/>
      </c>
      <c r="Z3886" s="65" t="str">
        <f t="shared" si="1983"/>
        <v/>
      </c>
      <c r="AA3886" s="65" t="str">
        <f t="shared" si="1984"/>
        <v/>
      </c>
      <c r="AB3886" s="65" t="str">
        <f t="shared" si="1985"/>
        <v/>
      </c>
      <c r="AC3886" s="65" t="str">
        <f t="shared" si="1986"/>
        <v/>
      </c>
      <c r="AH3886" s="65" t="str">
        <f t="shared" si="2000"/>
        <v>1891121213</v>
      </c>
      <c r="AI3886" s="65">
        <v>18911212</v>
      </c>
      <c r="AJ3886" s="65" t="s">
        <v>5369</v>
      </c>
      <c r="AK3886" s="65">
        <v>13</v>
      </c>
      <c r="AL3886" s="65" t="s">
        <v>653</v>
      </c>
      <c r="AN3886" s="65" t="str">
        <f t="shared" si="1970"/>
        <v/>
      </c>
    </row>
    <row r="3887" spans="1:40" ht="16.8" customHeight="1" x14ac:dyDescent="0.25">
      <c r="A3887" s="384">
        <v>5</v>
      </c>
      <c r="B3887" s="342" t="s">
        <v>20</v>
      </c>
      <c r="D3887" s="350" t="str">
        <f t="shared" ref="D3887:D3888" si="2008">IF(C3887="", "", CONCATENATE("'", C3887,"'"))</f>
        <v/>
      </c>
      <c r="E3887" s="211">
        <f t="shared" si="2001"/>
        <v>18840126</v>
      </c>
      <c r="F3887" s="262">
        <v>14</v>
      </c>
      <c r="R3887" s="112" t="str">
        <f>IF(D3887="","", CONCATENATE("Update games set ", B3887, "= ",D3887," where game_id=", E3887))</f>
        <v/>
      </c>
      <c r="S3887" s="112" t="str">
        <f t="shared" si="1971"/>
        <v/>
      </c>
      <c r="T3887" s="112" t="str">
        <f t="shared" si="1972"/>
        <v/>
      </c>
      <c r="U3887" s="200" t="str">
        <f t="shared" si="1969"/>
        <v/>
      </c>
      <c r="V3887" s="112" t="str">
        <f t="shared" si="1973"/>
        <v/>
      </c>
      <c r="W3887" s="415" t="str">
        <f t="shared" si="1974"/>
        <v/>
      </c>
      <c r="Y3887" s="65" t="str">
        <f t="shared" si="1982"/>
        <v/>
      </c>
      <c r="Z3887" s="65" t="str">
        <f t="shared" si="1983"/>
        <v/>
      </c>
      <c r="AA3887" s="65" t="str">
        <f t="shared" si="1984"/>
        <v/>
      </c>
      <c r="AB3887" s="65" t="str">
        <f t="shared" si="1985"/>
        <v/>
      </c>
      <c r="AC3887" s="65" t="str">
        <f t="shared" si="1986"/>
        <v/>
      </c>
      <c r="AH3887" s="65" t="str">
        <f t="shared" si="2000"/>
        <v>1891121214</v>
      </c>
      <c r="AI3887" s="65">
        <v>18911212</v>
      </c>
      <c r="AJ3887" s="65" t="s">
        <v>5369</v>
      </c>
      <c r="AK3887" s="65">
        <v>14</v>
      </c>
      <c r="AL3887" s="65" t="s">
        <v>653</v>
      </c>
      <c r="AN3887" s="65" t="str">
        <f t="shared" si="1970"/>
        <v/>
      </c>
    </row>
    <row r="3888" spans="1:40" ht="16.8" customHeight="1" x14ac:dyDescent="0.25">
      <c r="A3888" s="384">
        <v>5</v>
      </c>
      <c r="B3888" s="342" t="s">
        <v>4882</v>
      </c>
      <c r="C3888" s="342" t="str">
        <f>IF(C3887="", "", C3887)</f>
        <v/>
      </c>
      <c r="D3888" s="350" t="str">
        <f t="shared" si="2008"/>
        <v/>
      </c>
      <c r="E3888" s="211">
        <f t="shared" si="2001"/>
        <v>18840126</v>
      </c>
      <c r="F3888" s="262">
        <v>15</v>
      </c>
      <c r="R3888" s="112" t="str">
        <f>IF(D3888="","", CONCATENATE("Update games set ", B3888, "= ",D3888," where game_id=", E3888))</f>
        <v/>
      </c>
      <c r="S3888" s="112" t="str">
        <f t="shared" si="1971"/>
        <v/>
      </c>
      <c r="T3888" s="112" t="str">
        <f t="shared" si="1972"/>
        <v/>
      </c>
      <c r="U3888" s="200" t="str">
        <f t="shared" si="1969"/>
        <v/>
      </c>
      <c r="V3888" s="112" t="str">
        <f t="shared" si="1973"/>
        <v/>
      </c>
      <c r="W3888" s="415" t="str">
        <f t="shared" si="1974"/>
        <v/>
      </c>
      <c r="Y3888" s="65" t="str">
        <f t="shared" si="1982"/>
        <v/>
      </c>
      <c r="Z3888" s="65" t="str">
        <f t="shared" si="1983"/>
        <v/>
      </c>
      <c r="AA3888" s="65" t="str">
        <f t="shared" si="1984"/>
        <v/>
      </c>
      <c r="AB3888" s="65" t="str">
        <f t="shared" si="1985"/>
        <v/>
      </c>
      <c r="AC3888" s="65" t="str">
        <f t="shared" si="1986"/>
        <v/>
      </c>
      <c r="AH3888" s="65" t="str">
        <f t="shared" si="2000"/>
        <v>1891121215</v>
      </c>
      <c r="AI3888" s="65">
        <v>18911212</v>
      </c>
      <c r="AJ3888" s="65" t="s">
        <v>5369</v>
      </c>
      <c r="AK3888" s="65">
        <v>15</v>
      </c>
      <c r="AL3888" s="65" t="s">
        <v>653</v>
      </c>
      <c r="AN3888" s="65" t="str">
        <f t="shared" si="1970"/>
        <v/>
      </c>
    </row>
    <row r="3889" spans="1:40" s="126" customFormat="1" ht="16.8" customHeight="1" thickBot="1" x14ac:dyDescent="0.3">
      <c r="A3889" s="384">
        <v>5</v>
      </c>
      <c r="B3889" s="116" t="s">
        <v>115</v>
      </c>
      <c r="C3889" s="352"/>
      <c r="D3889" s="370" t="str">
        <f t="shared" ref="D3889" si="2009">IF(MID(E3889,5,2)*1&gt;6,_xlfn.CONCAT("'",LEFT(E3889,4),"-",MID(E3889,3,2)+1,"'"),_xlfn.CONCAT("'",LEFT(E3889,4)-1,"-",MID(E3889,3,2),"'"))</f>
        <v>'1883-84'</v>
      </c>
      <c r="E3889" s="214">
        <f t="shared" si="2001"/>
        <v>18840126</v>
      </c>
      <c r="F3889" s="266">
        <v>16</v>
      </c>
      <c r="G3889" s="343"/>
      <c r="H3889" s="343"/>
      <c r="I3889" s="267"/>
      <c r="J3889" s="214"/>
      <c r="K3889" s="266"/>
      <c r="L3889" s="266"/>
      <c r="M3889" s="266"/>
      <c r="N3889" s="419"/>
      <c r="O3889" s="343"/>
      <c r="P3889" s="343"/>
      <c r="Q3889" s="346"/>
      <c r="R3889" s="112" t="str">
        <f>IF(D3889="","", CONCATENATE("Update games set ", B3889, "= ",D3889," where game_id=", E3889))</f>
        <v>Update games set Season= '1883-84' where game_id=18840126</v>
      </c>
      <c r="S3889" s="112" t="str">
        <f t="shared" si="1971"/>
        <v/>
      </c>
      <c r="T3889" s="112" t="str">
        <f t="shared" si="1972"/>
        <v/>
      </c>
      <c r="U3889" s="200" t="str">
        <f t="shared" si="1969"/>
        <v/>
      </c>
      <c r="V3889" s="112" t="str">
        <f t="shared" si="1973"/>
        <v/>
      </c>
      <c r="W3889" s="415" t="str">
        <f t="shared" si="1974"/>
        <v/>
      </c>
      <c r="X3889" s="240"/>
      <c r="Y3889" s="65" t="str">
        <f t="shared" si="1982"/>
        <v/>
      </c>
      <c r="Z3889" s="65" t="str">
        <f t="shared" si="1983"/>
        <v/>
      </c>
      <c r="AA3889" s="65" t="str">
        <f t="shared" si="1984"/>
        <v/>
      </c>
      <c r="AB3889" s="65" t="str">
        <f t="shared" si="1985"/>
        <v/>
      </c>
      <c r="AC3889" s="65" t="str">
        <f t="shared" si="1986"/>
        <v/>
      </c>
      <c r="AH3889" s="65" t="str">
        <f t="shared" si="2000"/>
        <v>1891121216</v>
      </c>
      <c r="AI3889" s="126">
        <v>18911212</v>
      </c>
      <c r="AJ3889" s="126" t="s">
        <v>5369</v>
      </c>
      <c r="AK3889" s="126">
        <v>16</v>
      </c>
      <c r="AL3889" s="126" t="s">
        <v>653</v>
      </c>
      <c r="AN3889" s="65" t="str">
        <f t="shared" si="1970"/>
        <v/>
      </c>
    </row>
    <row r="3890" spans="1:40" ht="15" thickTop="1" x14ac:dyDescent="0.25">
      <c r="A3890" s="384">
        <v>5</v>
      </c>
      <c r="B3890" s="341" t="s">
        <v>22</v>
      </c>
      <c r="C3890" s="341" t="s">
        <v>5472</v>
      </c>
      <c r="D3890" s="341" t="str">
        <f t="shared" ref="D3890:D3893" si="2010">IF(C3890="", "", CONCATENATE("'", C3890,"'"))</f>
        <v>'Aftercliffe'</v>
      </c>
      <c r="E3890" s="211">
        <v>18840119</v>
      </c>
      <c r="F3890" s="262">
        <v>1</v>
      </c>
      <c r="G3890" s="211" t="s">
        <v>4939</v>
      </c>
      <c r="H3890" s="212"/>
      <c r="I3890" s="263">
        <v>1</v>
      </c>
      <c r="J3890" s="211" t="s">
        <v>5465</v>
      </c>
      <c r="R3890" s="112" t="str">
        <f>IF(D3890="","", CONCATENATE("Update games set ", B3890, "= ",D3890," where game_id=", E3890))</f>
        <v>Update games set Opponent= 'Aftercliffe' where game_id=18840119</v>
      </c>
      <c r="S3890" s="112" t="str">
        <f t="shared" si="1971"/>
        <v>Update lineups set player_name = 'J Sands', raw_name = 'J Sands' where game_id = 18840119 and player_order = 1</v>
      </c>
      <c r="T3890" s="112" t="str">
        <f t="shared" si="1972"/>
        <v>insert into goals (game_id, goal_order, scorer_name, goal_min) values (18840119, 1, 'Fulton)</v>
      </c>
      <c r="U3890" s="200" t="str">
        <f t="shared" si="1969"/>
        <v>update goals set scorer_name = 'Fulton' where game_id = 18840119 and goal_order = 1</v>
      </c>
      <c r="V3890" s="112" t="str">
        <f t="shared" si="1973"/>
        <v/>
      </c>
      <c r="W3890" s="415" t="str">
        <f t="shared" si="1974"/>
        <v/>
      </c>
      <c r="Y3890" s="65" t="str">
        <f t="shared" si="1982"/>
        <v>update goals set scorer_name = 'Fulton'</v>
      </c>
      <c r="Z3890" s="65" t="str">
        <f t="shared" si="1983"/>
        <v/>
      </c>
      <c r="AA3890" s="65" t="str">
        <f t="shared" si="1984"/>
        <v/>
      </c>
      <c r="AB3890" s="65" t="str">
        <f t="shared" si="1985"/>
        <v/>
      </c>
      <c r="AC3890" s="65" t="str">
        <f t="shared" si="1986"/>
        <v xml:space="preserve"> where game_id = 18840119 and goal_order = 1</v>
      </c>
      <c r="AH3890" s="65" t="str">
        <f t="shared" si="2000"/>
        <v>189112121</v>
      </c>
      <c r="AI3890" s="65">
        <v>18911212</v>
      </c>
      <c r="AJ3890" s="65" t="s">
        <v>5369</v>
      </c>
      <c r="AK3890" s="65">
        <v>1</v>
      </c>
      <c r="AL3890" s="65" t="s">
        <v>2039</v>
      </c>
      <c r="AN3890" s="65" t="str">
        <f t="shared" si="1970"/>
        <v>update games set source = 'The Nottingham Forest Football Scrapbook' where game_id = 18840119</v>
      </c>
    </row>
    <row r="3891" spans="1:40" ht="16.8" customHeight="1" x14ac:dyDescent="0.25">
      <c r="A3891" s="384">
        <v>5</v>
      </c>
      <c r="B3891" s="342" t="s">
        <v>4979</v>
      </c>
      <c r="C3891" s="342" t="str">
        <f>IF(C3890="", "", C3890)</f>
        <v>Aftercliffe</v>
      </c>
      <c r="D3891" s="350" t="str">
        <f t="shared" si="2010"/>
        <v>'Aftercliffe'</v>
      </c>
      <c r="E3891" s="211">
        <f>E3890</f>
        <v>18840119</v>
      </c>
      <c r="F3891" s="262">
        <v>2</v>
      </c>
      <c r="G3891" s="211" t="s">
        <v>5033</v>
      </c>
      <c r="I3891" s="263">
        <v>2</v>
      </c>
      <c r="J3891" s="211" t="s">
        <v>5103</v>
      </c>
      <c r="R3891" s="112" t="str">
        <f>IF(D3891="","", CONCATENATE("Update games set ", B3891, "= ",D3891," where game_id=", E3891))</f>
        <v>Update games set Opp_parent= 'Aftercliffe' where game_id=18840119</v>
      </c>
      <c r="S3891" s="112" t="str">
        <f t="shared" si="1971"/>
        <v>Update lineups set player_name = 'WT Hancock', raw_name = 'WT Hancock' where game_id = 18840119 and player_order = 2</v>
      </c>
      <c r="T3891" s="112" t="str">
        <f t="shared" si="1972"/>
        <v>insert into goals (game_id, goal_order, scorer_name, goal_min) values (18840119, 2, 'Leighton)</v>
      </c>
      <c r="U3891" s="200" t="str">
        <f t="shared" si="1969"/>
        <v>update goals set scorer_name = 'Leighton' where game_id = 18840119 and goal_order = 2</v>
      </c>
      <c r="V3891" s="112" t="str">
        <f t="shared" si="1973"/>
        <v/>
      </c>
      <c r="W3891" s="415" t="str">
        <f t="shared" si="1974"/>
        <v/>
      </c>
      <c r="Y3891" s="65" t="str">
        <f t="shared" si="1982"/>
        <v>update goals set scorer_name = 'Leighton'</v>
      </c>
      <c r="Z3891" s="65" t="str">
        <f t="shared" si="1983"/>
        <v/>
      </c>
      <c r="AA3891" s="65" t="str">
        <f t="shared" si="1984"/>
        <v/>
      </c>
      <c r="AB3891" s="65" t="str">
        <f t="shared" si="1985"/>
        <v/>
      </c>
      <c r="AC3891" s="65" t="str">
        <f t="shared" si="1986"/>
        <v xml:space="preserve"> where game_id = 18840119 and goal_order = 2</v>
      </c>
      <c r="AH3891" s="65" t="str">
        <f t="shared" si="2000"/>
        <v>189112122</v>
      </c>
      <c r="AI3891" s="65">
        <v>18911212</v>
      </c>
      <c r="AJ3891" s="65" t="s">
        <v>5369</v>
      </c>
      <c r="AK3891" s="65">
        <v>2</v>
      </c>
      <c r="AL3891" s="65" t="s">
        <v>3572</v>
      </c>
      <c r="AN3891" s="65" t="str">
        <f t="shared" si="1970"/>
        <v/>
      </c>
    </row>
    <row r="3892" spans="1:40" ht="16.8" customHeight="1" x14ac:dyDescent="0.25">
      <c r="A3892" s="384">
        <v>5</v>
      </c>
      <c r="B3892" s="342" t="s">
        <v>2653</v>
      </c>
      <c r="C3892" s="342" t="s">
        <v>663</v>
      </c>
      <c r="D3892" s="350" t="str">
        <f t="shared" si="2010"/>
        <v>'Friendly'</v>
      </c>
      <c r="E3892" s="211">
        <f t="shared" ref="E3892:E3905" si="2011">E3891</f>
        <v>18840119</v>
      </c>
      <c r="F3892" s="262">
        <v>3</v>
      </c>
      <c r="G3892" s="211" t="s">
        <v>4976</v>
      </c>
      <c r="I3892" s="263">
        <v>3</v>
      </c>
      <c r="J3892" s="211" t="s">
        <v>2112</v>
      </c>
      <c r="R3892" s="112" t="str">
        <f>IF(D3892="","", CONCATENATE("Update games set ", B3892, "= ",D3892," where game_id=", E3892))</f>
        <v>Update games set Game_type= 'Friendly' where game_id=18840119</v>
      </c>
      <c r="S3892" s="112" t="str">
        <f t="shared" si="1971"/>
        <v>Update lineups set player_name = 'CJ Caborn', raw_name = 'CJ Caborn' where game_id = 18840119 and player_order = 3</v>
      </c>
      <c r="T3892" s="112" t="str">
        <f t="shared" si="1972"/>
        <v>insert into goals (game_id, goal_order, scorer_name, goal_min) values (18840119, 3, 'Barlow)</v>
      </c>
      <c r="U3892" s="200" t="str">
        <f t="shared" si="1969"/>
        <v>update goals set scorer_name = 'Barlow' where game_id = 18840119 and goal_order = 3</v>
      </c>
      <c r="V3892" s="112" t="str">
        <f t="shared" si="1973"/>
        <v/>
      </c>
      <c r="W3892" s="415" t="str">
        <f t="shared" si="1974"/>
        <v/>
      </c>
      <c r="Y3892" s="65" t="str">
        <f t="shared" si="1982"/>
        <v>update goals set scorer_name = 'Barlow'</v>
      </c>
      <c r="Z3892" s="65" t="str">
        <f t="shared" si="1983"/>
        <v/>
      </c>
      <c r="AA3892" s="65" t="str">
        <f t="shared" si="1984"/>
        <v/>
      </c>
      <c r="AB3892" s="65" t="str">
        <f t="shared" si="1985"/>
        <v/>
      </c>
      <c r="AC3892" s="65" t="str">
        <f t="shared" si="1986"/>
        <v xml:space="preserve"> where game_id = 18840119 and goal_order = 3</v>
      </c>
      <c r="AH3892" s="65" t="str">
        <f t="shared" si="2000"/>
        <v>189112123</v>
      </c>
      <c r="AI3892" s="65">
        <v>18911212</v>
      </c>
      <c r="AJ3892" s="65" t="s">
        <v>5369</v>
      </c>
      <c r="AK3892" s="65">
        <v>3</v>
      </c>
      <c r="AL3892" s="65" t="s">
        <v>3596</v>
      </c>
      <c r="AN3892" s="65" t="str">
        <f t="shared" si="1970"/>
        <v/>
      </c>
    </row>
    <row r="3893" spans="1:40" ht="16.8" customHeight="1" x14ac:dyDescent="0.25">
      <c r="A3893" s="384">
        <v>5</v>
      </c>
      <c r="B3893" s="342" t="s">
        <v>4978</v>
      </c>
      <c r="C3893" s="342" t="s">
        <v>0</v>
      </c>
      <c r="D3893" s="350" t="str">
        <f t="shared" si="2010"/>
        <v>'A'</v>
      </c>
      <c r="E3893" s="211">
        <f t="shared" si="2011"/>
        <v>18840119</v>
      </c>
      <c r="F3893" s="262">
        <v>4</v>
      </c>
      <c r="G3893" s="211" t="s">
        <v>5007</v>
      </c>
      <c r="I3893" s="263">
        <v>4</v>
      </c>
      <c r="J3893" s="211" t="s">
        <v>2174</v>
      </c>
      <c r="R3893" s="112" t="str">
        <f>IF(D3893="","", CONCATENATE("Update games set ", B3893, "= ",D3893," where game_id=", E3893))</f>
        <v>Update games set HAN= 'A' where game_id=18840119</v>
      </c>
      <c r="S3893" s="112" t="str">
        <f t="shared" si="1971"/>
        <v>Update lineups set player_name = 'S Norman', raw_name = 'S Norman' where game_id = 18840119 and player_order = 4</v>
      </c>
      <c r="T3893" s="112" t="str">
        <f t="shared" si="1972"/>
        <v>insert into goals (game_id, goal_order, scorer_name, goal_min) values (18840119, 4, '?)</v>
      </c>
      <c r="U3893" s="200" t="str">
        <f t="shared" si="1969"/>
        <v>update goals set scorer_name = '?' where game_id = 18840119 and goal_order = 4</v>
      </c>
      <c r="V3893" s="112" t="str">
        <f t="shared" si="1973"/>
        <v/>
      </c>
      <c r="W3893" s="415" t="str">
        <f t="shared" si="1974"/>
        <v/>
      </c>
      <c r="Y3893" s="65" t="str">
        <f t="shared" si="1982"/>
        <v>update goals set scorer_name = '?'</v>
      </c>
      <c r="Z3893" s="65" t="str">
        <f t="shared" si="1983"/>
        <v/>
      </c>
      <c r="AA3893" s="65" t="str">
        <f t="shared" si="1984"/>
        <v/>
      </c>
      <c r="AB3893" s="65" t="str">
        <f t="shared" si="1985"/>
        <v/>
      </c>
      <c r="AC3893" s="65" t="str">
        <f t="shared" si="1986"/>
        <v xml:space="preserve"> where game_id = 18840119 and goal_order = 4</v>
      </c>
      <c r="AH3893" s="65" t="str">
        <f t="shared" si="2000"/>
        <v>189112124</v>
      </c>
      <c r="AI3893" s="65">
        <v>18911212</v>
      </c>
      <c r="AJ3893" s="65" t="s">
        <v>5369</v>
      </c>
      <c r="AK3893" s="65">
        <v>4</v>
      </c>
      <c r="AL3893" s="65" t="s">
        <v>3252</v>
      </c>
      <c r="AN3893" s="65" t="str">
        <f t="shared" si="1970"/>
        <v/>
      </c>
    </row>
    <row r="3894" spans="1:40" ht="16.8" customHeight="1" x14ac:dyDescent="0.25">
      <c r="A3894" s="384">
        <v>5</v>
      </c>
      <c r="B3894" s="342" t="s">
        <v>5</v>
      </c>
      <c r="C3894" s="342">
        <v>8</v>
      </c>
      <c r="D3894" s="349">
        <f t="shared" ref="D3894:D3895" si="2012">IF(C3894="", "", C3894)</f>
        <v>8</v>
      </c>
      <c r="E3894" s="211">
        <f t="shared" si="2011"/>
        <v>18840119</v>
      </c>
      <c r="F3894" s="262">
        <v>5</v>
      </c>
      <c r="G3894" s="211" t="s">
        <v>5474</v>
      </c>
      <c r="I3894" s="263">
        <v>5</v>
      </c>
      <c r="J3894" s="211" t="s">
        <v>4982</v>
      </c>
      <c r="R3894" s="112" t="str">
        <f>IF(D3894="","", CONCATENATE("Update games set ", B3894, "= ",D3894," where game_id=", E3894))</f>
        <v>Update games set F= 8 where game_id=18840119</v>
      </c>
      <c r="S3894" s="112" t="str">
        <f t="shared" si="1971"/>
        <v>Update lineups set player_name = 'WA Ward', raw_name = 'WA Ward' where game_id = 18840119 and player_order = 5</v>
      </c>
      <c r="T3894" s="112" t="str">
        <f t="shared" si="1972"/>
        <v>insert into goals (game_id, goal_order, scorer_name, goal_min) values (18840119, 5, 'Lindley)</v>
      </c>
      <c r="U3894" s="200" t="str">
        <f t="shared" si="1969"/>
        <v>update goals set scorer_name = 'Lindley' where game_id = 18840119 and goal_order = 5</v>
      </c>
      <c r="V3894" s="112" t="str">
        <f t="shared" si="1973"/>
        <v/>
      </c>
      <c r="W3894" s="415" t="str">
        <f t="shared" si="1974"/>
        <v/>
      </c>
      <c r="Y3894" s="65" t="str">
        <f t="shared" si="1982"/>
        <v>update goals set scorer_name = 'Lindley'</v>
      </c>
      <c r="Z3894" s="65" t="str">
        <f t="shared" si="1983"/>
        <v/>
      </c>
      <c r="AA3894" s="65" t="str">
        <f t="shared" si="1984"/>
        <v/>
      </c>
      <c r="AB3894" s="65" t="str">
        <f t="shared" si="1985"/>
        <v/>
      </c>
      <c r="AC3894" s="65" t="str">
        <f t="shared" si="1986"/>
        <v xml:space="preserve"> where game_id = 18840119 and goal_order = 5</v>
      </c>
      <c r="AH3894" s="65" t="str">
        <f t="shared" si="2000"/>
        <v>189112125</v>
      </c>
      <c r="AI3894" s="65">
        <v>18911212</v>
      </c>
      <c r="AJ3894" s="65" t="s">
        <v>5369</v>
      </c>
      <c r="AK3894" s="65">
        <v>5</v>
      </c>
      <c r="AL3894" s="65" t="s">
        <v>3590</v>
      </c>
      <c r="AN3894" s="65" t="str">
        <f t="shared" si="1970"/>
        <v/>
      </c>
    </row>
    <row r="3895" spans="1:40" ht="16.8" customHeight="1" x14ac:dyDescent="0.25">
      <c r="A3895" s="384">
        <v>5</v>
      </c>
      <c r="B3895" s="342" t="s">
        <v>0</v>
      </c>
      <c r="C3895" s="342">
        <v>1</v>
      </c>
      <c r="D3895" s="349">
        <f t="shared" si="2012"/>
        <v>1</v>
      </c>
      <c r="E3895" s="211">
        <f t="shared" si="2011"/>
        <v>18840119</v>
      </c>
      <c r="F3895" s="262">
        <v>6</v>
      </c>
      <c r="G3895" s="211" t="s">
        <v>4998</v>
      </c>
      <c r="I3895" s="263">
        <v>6</v>
      </c>
      <c r="J3895" s="211" t="s">
        <v>2174</v>
      </c>
      <c r="R3895" s="112" t="str">
        <f>IF(D3895="","", CONCATENATE("Update games set ", B3895, "= ",D3895," where game_id=", E3895))</f>
        <v>Update games set A= 1 where game_id=18840119</v>
      </c>
      <c r="S3895" s="112" t="str">
        <f t="shared" si="1971"/>
        <v>Update lineups set player_name = 'H Billyeald', raw_name = 'H Billyeald' where game_id = 18840119 and player_order = 6</v>
      </c>
      <c r="T3895" s="112" t="str">
        <f t="shared" si="1972"/>
        <v>insert into goals (game_id, goal_order, scorer_name, goal_min) values (18840119, 6, '?)</v>
      </c>
      <c r="U3895" s="200" t="str">
        <f t="shared" si="1969"/>
        <v>update goals set scorer_name = '?' where game_id = 18840119 and goal_order = 6</v>
      </c>
      <c r="V3895" s="112" t="str">
        <f t="shared" si="1973"/>
        <v/>
      </c>
      <c r="W3895" s="415" t="str">
        <f t="shared" si="1974"/>
        <v/>
      </c>
      <c r="Y3895" s="65" t="str">
        <f t="shared" si="1982"/>
        <v>update goals set scorer_name = '?'</v>
      </c>
      <c r="Z3895" s="65" t="str">
        <f t="shared" si="1983"/>
        <v/>
      </c>
      <c r="AA3895" s="65" t="str">
        <f t="shared" si="1984"/>
        <v/>
      </c>
      <c r="AB3895" s="65" t="str">
        <f t="shared" si="1985"/>
        <v/>
      </c>
      <c r="AC3895" s="65" t="str">
        <f t="shared" si="1986"/>
        <v xml:space="preserve"> where game_id = 18840119 and goal_order = 6</v>
      </c>
      <c r="AH3895" s="65" t="str">
        <f t="shared" si="2000"/>
        <v>189112126</v>
      </c>
      <c r="AI3895" s="65">
        <v>18911212</v>
      </c>
      <c r="AJ3895" s="65" t="s">
        <v>5369</v>
      </c>
      <c r="AK3895" s="65">
        <v>6</v>
      </c>
      <c r="AL3895" s="65" t="s">
        <v>3468</v>
      </c>
      <c r="AN3895" s="65" t="str">
        <f t="shared" si="1970"/>
        <v/>
      </c>
    </row>
    <row r="3896" spans="1:40" ht="16.8" customHeight="1" x14ac:dyDescent="0.25">
      <c r="A3896" s="384">
        <v>5</v>
      </c>
      <c r="B3896" s="342" t="s">
        <v>23</v>
      </c>
      <c r="D3896" s="334" t="str">
        <f t="shared" ref="D3896" si="2013">IF(C3896="",IF(D3894&gt;D3895,"'W'",IF(D3894=D3895,"'D'","'L'")),_xlfn.CONCAT("'",C3896,"'"))</f>
        <v>'W'</v>
      </c>
      <c r="E3896" s="211">
        <f t="shared" si="2011"/>
        <v>18840119</v>
      </c>
      <c r="F3896" s="262">
        <v>7</v>
      </c>
      <c r="G3896" s="211" t="s">
        <v>5068</v>
      </c>
      <c r="I3896" s="263">
        <v>7</v>
      </c>
      <c r="J3896" s="211" t="s">
        <v>4982</v>
      </c>
      <c r="R3896" s="112" t="str">
        <f>IF(D3896="","", CONCATENATE("Update games set ", B3896, "= ",D3896," where game_id=", E3896))</f>
        <v>Update games set Result= 'W' where game_id=18840119</v>
      </c>
      <c r="S3896" s="112" t="str">
        <f t="shared" si="1971"/>
        <v>Update lineups set player_name = 'F Fox', raw_name = 'F Fox' where game_id = 18840119 and player_order = 7</v>
      </c>
      <c r="T3896" s="112" t="str">
        <f t="shared" si="1972"/>
        <v>insert into goals (game_id, goal_order, scorer_name, goal_min) values (18840119, 7, 'Lindley)</v>
      </c>
      <c r="U3896" s="200" t="str">
        <f t="shared" si="1969"/>
        <v>update goals set scorer_name = 'Lindley' where game_id = 18840119 and goal_order = 7</v>
      </c>
      <c r="V3896" s="112" t="str">
        <f t="shared" si="1973"/>
        <v/>
      </c>
      <c r="W3896" s="415" t="str">
        <f t="shared" si="1974"/>
        <v/>
      </c>
      <c r="Y3896" s="65" t="str">
        <f t="shared" si="1982"/>
        <v>update goals set scorer_name = 'Lindley'</v>
      </c>
      <c r="Z3896" s="65" t="str">
        <f t="shared" si="1983"/>
        <v/>
      </c>
      <c r="AA3896" s="65" t="str">
        <f t="shared" si="1984"/>
        <v/>
      </c>
      <c r="AB3896" s="65" t="str">
        <f t="shared" si="1985"/>
        <v/>
      </c>
      <c r="AC3896" s="65" t="str">
        <f t="shared" si="1986"/>
        <v xml:space="preserve"> where game_id = 18840119 and goal_order = 7</v>
      </c>
      <c r="AH3896" s="65" t="str">
        <f t="shared" si="2000"/>
        <v>189112127</v>
      </c>
      <c r="AI3896" s="65">
        <v>18911212</v>
      </c>
      <c r="AJ3896" s="65" t="s">
        <v>5369</v>
      </c>
      <c r="AK3896" s="65">
        <v>7</v>
      </c>
      <c r="AL3896" s="65" t="s">
        <v>3435</v>
      </c>
      <c r="AN3896" s="65" t="str">
        <f t="shared" si="1970"/>
        <v/>
      </c>
    </row>
    <row r="3897" spans="1:40" ht="16.8" customHeight="1" x14ac:dyDescent="0.25">
      <c r="A3897" s="384">
        <v>5</v>
      </c>
      <c r="B3897" s="342" t="s">
        <v>768</v>
      </c>
      <c r="C3897" s="342">
        <v>5</v>
      </c>
      <c r="D3897" s="349">
        <f t="shared" ref="D3897:D3898" si="2014">IF(C3897="", "", C3897)</f>
        <v>5</v>
      </c>
      <c r="E3897" s="211">
        <f t="shared" si="2011"/>
        <v>18840119</v>
      </c>
      <c r="F3897" s="262">
        <v>8</v>
      </c>
      <c r="G3897" s="211" t="s">
        <v>5209</v>
      </c>
      <c r="I3897" s="263">
        <v>8</v>
      </c>
      <c r="J3897" s="211" t="s">
        <v>4982</v>
      </c>
      <c r="R3897" s="112" t="str">
        <f>IF(D3897="","", CONCATENATE("Update games set ", B3897, "= ",D3897," where game_id=", E3897))</f>
        <v>Update games set HT_f= 5 where game_id=18840119</v>
      </c>
      <c r="S3897" s="112" t="str">
        <f t="shared" si="1971"/>
        <v>Update lineups set player_name = 'EE Barlow', raw_name = 'EE Barlow' where game_id = 18840119 and player_order = 8</v>
      </c>
      <c r="T3897" s="112" t="str">
        <f t="shared" si="1972"/>
        <v>insert into goals (game_id, goal_order, scorer_name, goal_min) values (18840119, 8, 'Lindley)</v>
      </c>
      <c r="U3897" s="200" t="str">
        <f t="shared" si="1969"/>
        <v>update goals set scorer_name = 'Lindley' where game_id = 18840119 and goal_order = 8</v>
      </c>
      <c r="V3897" s="112" t="str">
        <f t="shared" si="1973"/>
        <v/>
      </c>
      <c r="W3897" s="415" t="str">
        <f t="shared" si="1974"/>
        <v/>
      </c>
      <c r="Y3897" s="65" t="str">
        <f t="shared" si="1982"/>
        <v>update goals set scorer_name = 'Lindley'</v>
      </c>
      <c r="Z3897" s="65" t="str">
        <f t="shared" si="1983"/>
        <v/>
      </c>
      <c r="AA3897" s="65" t="str">
        <f t="shared" si="1984"/>
        <v/>
      </c>
      <c r="AB3897" s="65" t="str">
        <f t="shared" si="1985"/>
        <v/>
      </c>
      <c r="AC3897" s="65" t="str">
        <f t="shared" si="1986"/>
        <v xml:space="preserve"> where game_id = 18840119 and goal_order = 8</v>
      </c>
      <c r="AH3897" s="65" t="str">
        <f t="shared" si="2000"/>
        <v>189112128</v>
      </c>
      <c r="AI3897" s="65">
        <v>18911212</v>
      </c>
      <c r="AJ3897" s="65" t="s">
        <v>5369</v>
      </c>
      <c r="AK3897" s="65">
        <v>8</v>
      </c>
      <c r="AL3897" s="65" t="s">
        <v>3653</v>
      </c>
      <c r="AN3897" s="65" t="str">
        <f t="shared" si="1970"/>
        <v/>
      </c>
    </row>
    <row r="3898" spans="1:40" ht="16.8" customHeight="1" x14ac:dyDescent="0.25">
      <c r="A3898" s="384">
        <v>5</v>
      </c>
      <c r="B3898" s="342" t="s">
        <v>766</v>
      </c>
      <c r="C3898" s="342">
        <v>1</v>
      </c>
      <c r="D3898" s="349">
        <f t="shared" si="2014"/>
        <v>1</v>
      </c>
      <c r="E3898" s="211">
        <f t="shared" si="2011"/>
        <v>18840119</v>
      </c>
      <c r="F3898" s="262">
        <v>9</v>
      </c>
      <c r="G3898" s="194" t="s">
        <v>5087</v>
      </c>
      <c r="H3898" s="194"/>
      <c r="N3898" s="417"/>
      <c r="O3898" s="194"/>
      <c r="P3898" s="194"/>
      <c r="R3898" s="112" t="str">
        <f>IF(D3898="","", CONCATENATE("Update games set ", B3898, "= ",D3898," where game_id=", E3898))</f>
        <v>Update games set HT_a= 1 where game_id=18840119</v>
      </c>
      <c r="S3898" s="112" t="str">
        <f t="shared" si="1971"/>
        <v>Update lineups set player_name = 'T Lindley', raw_name = 'T Lindley' where game_id = 18840119 and player_order = 9</v>
      </c>
      <c r="T3898" s="112" t="str">
        <f t="shared" si="1972"/>
        <v/>
      </c>
      <c r="U3898" s="200" t="str">
        <f t="shared" si="1969"/>
        <v/>
      </c>
      <c r="V3898" s="112" t="str">
        <f t="shared" si="1973"/>
        <v/>
      </c>
      <c r="W3898" s="415" t="str">
        <f t="shared" si="1974"/>
        <v/>
      </c>
      <c r="Y3898" s="65" t="str">
        <f t="shared" si="1982"/>
        <v/>
      </c>
      <c r="Z3898" s="65" t="str">
        <f t="shared" si="1983"/>
        <v/>
      </c>
      <c r="AA3898" s="65" t="str">
        <f t="shared" si="1984"/>
        <v/>
      </c>
      <c r="AB3898" s="65" t="str">
        <f t="shared" si="1985"/>
        <v/>
      </c>
      <c r="AC3898" s="65" t="str">
        <f t="shared" si="1986"/>
        <v/>
      </c>
      <c r="AH3898" s="65" t="str">
        <f t="shared" si="2000"/>
        <v>189112129</v>
      </c>
      <c r="AI3898" s="65">
        <v>18911212</v>
      </c>
      <c r="AJ3898" s="65" t="s">
        <v>5369</v>
      </c>
      <c r="AK3898" s="65">
        <v>9</v>
      </c>
      <c r="AL3898" s="65" t="s">
        <v>2943</v>
      </c>
      <c r="AN3898" s="65" t="str">
        <f t="shared" si="1970"/>
        <v/>
      </c>
    </row>
    <row r="3899" spans="1:40" ht="16.8" customHeight="1" x14ac:dyDescent="0.25">
      <c r="A3899" s="384">
        <v>5</v>
      </c>
      <c r="B3899" s="342" t="s">
        <v>753</v>
      </c>
      <c r="C3899" s="351"/>
      <c r="D3899" s="350" t="str">
        <f t="shared" ref="D3899" si="2015">IF(C3899="", "", CONCATENATE("'", C3899,"'"))</f>
        <v/>
      </c>
      <c r="E3899" s="211">
        <f t="shared" si="2011"/>
        <v>18840119</v>
      </c>
      <c r="F3899" s="262">
        <v>10</v>
      </c>
      <c r="G3899" s="194" t="s">
        <v>5468</v>
      </c>
      <c r="N3899" s="417"/>
      <c r="O3899" s="194"/>
      <c r="P3899" s="194"/>
      <c r="R3899" s="112" t="str">
        <f>IF(D3899="","", CONCATENATE("Update games set ", B3899, "= ",D3899," where game_id=", E3899))</f>
        <v/>
      </c>
      <c r="S3899" s="112" t="str">
        <f t="shared" si="1971"/>
        <v>Update lineups set player_name = 'H Fulton', raw_name = 'H Fulton' where game_id = 18840119 and player_order = 10</v>
      </c>
      <c r="T3899" s="112" t="str">
        <f t="shared" si="1972"/>
        <v/>
      </c>
      <c r="U3899" s="200" t="str">
        <f t="shared" si="1969"/>
        <v/>
      </c>
      <c r="V3899" s="112" t="str">
        <f t="shared" si="1973"/>
        <v/>
      </c>
      <c r="W3899" s="415" t="str">
        <f t="shared" si="1974"/>
        <v/>
      </c>
      <c r="Y3899" s="65" t="str">
        <f t="shared" si="1982"/>
        <v/>
      </c>
      <c r="Z3899" s="65" t="str">
        <f t="shared" si="1983"/>
        <v/>
      </c>
      <c r="AA3899" s="65" t="str">
        <f t="shared" si="1984"/>
        <v/>
      </c>
      <c r="AB3899" s="65" t="str">
        <f t="shared" si="1985"/>
        <v/>
      </c>
      <c r="AC3899" s="65" t="str">
        <f t="shared" si="1986"/>
        <v/>
      </c>
      <c r="AH3899" s="65" t="str">
        <f t="shared" si="2000"/>
        <v>1891121210</v>
      </c>
      <c r="AI3899" s="65">
        <v>18911212</v>
      </c>
      <c r="AJ3899" s="65" t="s">
        <v>5369</v>
      </c>
      <c r="AK3899" s="65">
        <v>10</v>
      </c>
      <c r="AL3899" s="65" t="s">
        <v>3632</v>
      </c>
      <c r="AN3899" s="65" t="str">
        <f t="shared" si="1970"/>
        <v/>
      </c>
    </row>
    <row r="3900" spans="1:40" ht="16.8" customHeight="1" x14ac:dyDescent="0.25">
      <c r="A3900" s="384">
        <v>5</v>
      </c>
      <c r="B3900" s="342" t="s">
        <v>746</v>
      </c>
      <c r="C3900" s="351" t="s">
        <v>5062</v>
      </c>
      <c r="D3900" s="334" t="str">
        <f>CONCATENATE("'", LEFT(E3900,4),"-",MID(E3900,5,2),"-", MID(E3900,7,2), " ", C3900,"'")</f>
        <v>'1884-01-19 15:00'</v>
      </c>
      <c r="E3900" s="211">
        <f t="shared" si="2011"/>
        <v>18840119</v>
      </c>
      <c r="F3900" s="262">
        <v>11</v>
      </c>
      <c r="G3900" s="211" t="s">
        <v>5092</v>
      </c>
      <c r="R3900" s="112" t="str">
        <f>IF(D3900="","", CONCATENATE("Update games set ", B3900, "= ",D3900," where game_id=", E3900))</f>
        <v>Update games set Game_date= '1884-01-19 15:00' where game_id=18840119</v>
      </c>
      <c r="S3900" s="112" t="str">
        <f t="shared" si="1971"/>
        <v>Update lineups set player_name = 'E Leighton', raw_name = 'E Leighton' where game_id = 18840119 and player_order = 11</v>
      </c>
      <c r="T3900" s="112" t="str">
        <f t="shared" si="1972"/>
        <v/>
      </c>
      <c r="U3900" s="200" t="str">
        <f t="shared" si="1969"/>
        <v/>
      </c>
      <c r="V3900" s="112" t="str">
        <f t="shared" si="1973"/>
        <v/>
      </c>
      <c r="W3900" s="415" t="str">
        <f t="shared" si="1974"/>
        <v/>
      </c>
      <c r="Y3900" s="65" t="str">
        <f t="shared" si="1982"/>
        <v/>
      </c>
      <c r="Z3900" s="65" t="str">
        <f t="shared" si="1983"/>
        <v/>
      </c>
      <c r="AA3900" s="65" t="str">
        <f t="shared" si="1984"/>
        <v/>
      </c>
      <c r="AB3900" s="65" t="str">
        <f t="shared" si="1985"/>
        <v/>
      </c>
      <c r="AC3900" s="65" t="str">
        <f t="shared" si="1986"/>
        <v/>
      </c>
      <c r="AH3900" s="65" t="str">
        <f t="shared" si="2000"/>
        <v>1891121211</v>
      </c>
      <c r="AI3900" s="65">
        <v>18911212</v>
      </c>
      <c r="AJ3900" s="65" t="s">
        <v>5369</v>
      </c>
      <c r="AK3900" s="65">
        <v>11</v>
      </c>
      <c r="AL3900" s="65" t="s">
        <v>3314</v>
      </c>
      <c r="AN3900" s="65" t="str">
        <f t="shared" si="1970"/>
        <v/>
      </c>
    </row>
    <row r="3901" spans="1:40" ht="16.8" customHeight="1" x14ac:dyDescent="0.25">
      <c r="A3901" s="384">
        <v>5</v>
      </c>
      <c r="B3901" s="342" t="s">
        <v>25</v>
      </c>
      <c r="D3901" s="350" t="str">
        <f t="shared" ref="D3901" si="2016">IF(C3901="", "", CONCATENATE("'", C3901,"'"))</f>
        <v/>
      </c>
      <c r="E3901" s="211">
        <f t="shared" si="2011"/>
        <v>18840119</v>
      </c>
      <c r="F3901" s="262">
        <v>12</v>
      </c>
      <c r="G3901" s="212"/>
      <c r="H3901" s="212"/>
      <c r="N3901" s="416"/>
      <c r="O3901" s="212"/>
      <c r="P3901" s="212"/>
      <c r="R3901" s="112" t="str">
        <f>IF(D3901="","", CONCATENATE("Update games set ", B3901, "= ",D3901," where game_id=", E3901))</f>
        <v/>
      </c>
      <c r="S3901" s="112" t="str">
        <f t="shared" si="1971"/>
        <v/>
      </c>
      <c r="T3901" s="112" t="str">
        <f t="shared" si="1972"/>
        <v/>
      </c>
      <c r="U3901" s="200" t="str">
        <f t="shared" si="1969"/>
        <v/>
      </c>
      <c r="V3901" s="112" t="str">
        <f t="shared" si="1973"/>
        <v/>
      </c>
      <c r="W3901" s="415" t="str">
        <f t="shared" si="1974"/>
        <v/>
      </c>
      <c r="Y3901" s="65" t="str">
        <f t="shared" si="1982"/>
        <v/>
      </c>
      <c r="Z3901" s="65" t="str">
        <f t="shared" si="1983"/>
        <v/>
      </c>
      <c r="AA3901" s="65" t="str">
        <f t="shared" si="1984"/>
        <v/>
      </c>
      <c r="AB3901" s="65" t="str">
        <f t="shared" si="1985"/>
        <v/>
      </c>
      <c r="AC3901" s="65" t="str">
        <f t="shared" si="1986"/>
        <v/>
      </c>
      <c r="AH3901" s="65" t="str">
        <f t="shared" si="2000"/>
        <v>1891121212</v>
      </c>
      <c r="AI3901" s="65">
        <v>18911212</v>
      </c>
      <c r="AJ3901" s="65" t="s">
        <v>5369</v>
      </c>
      <c r="AK3901" s="65">
        <v>12</v>
      </c>
      <c r="AL3901" s="65" t="s">
        <v>653</v>
      </c>
      <c r="AN3901" s="65" t="str">
        <f t="shared" si="1970"/>
        <v/>
      </c>
    </row>
    <row r="3902" spans="1:40" ht="16.8" customHeight="1" x14ac:dyDescent="0.25">
      <c r="A3902" s="384">
        <v>5</v>
      </c>
      <c r="B3902" s="342" t="s">
        <v>475</v>
      </c>
      <c r="D3902" s="349" t="str">
        <f t="shared" ref="D3902" si="2017">IF(C3902="", "", C3902)</f>
        <v/>
      </c>
      <c r="E3902" s="211">
        <f t="shared" si="2011"/>
        <v>18840119</v>
      </c>
      <c r="F3902" s="262">
        <v>13</v>
      </c>
      <c r="R3902" s="112" t="str">
        <f>IF(D3902="","", CONCATENATE("Update games set ", B3902, "= ",D3902," where game_id=", E3902))</f>
        <v/>
      </c>
      <c r="S3902" s="112" t="str">
        <f t="shared" si="1971"/>
        <v/>
      </c>
      <c r="T3902" s="112" t="str">
        <f t="shared" si="1972"/>
        <v/>
      </c>
      <c r="U3902" s="200" t="str">
        <f t="shared" si="1969"/>
        <v/>
      </c>
      <c r="V3902" s="112" t="str">
        <f t="shared" si="1973"/>
        <v/>
      </c>
      <c r="W3902" s="415" t="str">
        <f t="shared" si="1974"/>
        <v/>
      </c>
      <c r="Y3902" s="65" t="str">
        <f t="shared" si="1982"/>
        <v/>
      </c>
      <c r="Z3902" s="65" t="str">
        <f t="shared" si="1983"/>
        <v/>
      </c>
      <c r="AA3902" s="65" t="str">
        <f t="shared" si="1984"/>
        <v/>
      </c>
      <c r="AB3902" s="65" t="str">
        <f t="shared" si="1985"/>
        <v/>
      </c>
      <c r="AC3902" s="65" t="str">
        <f t="shared" si="1986"/>
        <v/>
      </c>
      <c r="AH3902" s="65" t="str">
        <f t="shared" si="2000"/>
        <v>1891121213</v>
      </c>
      <c r="AI3902" s="65">
        <v>18911212</v>
      </c>
      <c r="AJ3902" s="65" t="s">
        <v>5369</v>
      </c>
      <c r="AK3902" s="65">
        <v>13</v>
      </c>
      <c r="AL3902" s="65" t="s">
        <v>653</v>
      </c>
      <c r="AN3902" s="65" t="str">
        <f t="shared" si="1970"/>
        <v/>
      </c>
    </row>
    <row r="3903" spans="1:40" ht="16.8" customHeight="1" x14ac:dyDescent="0.25">
      <c r="A3903" s="384">
        <v>5</v>
      </c>
      <c r="B3903" s="342" t="s">
        <v>20</v>
      </c>
      <c r="C3903" s="342" t="s">
        <v>5473</v>
      </c>
      <c r="D3903" s="350" t="str">
        <f t="shared" ref="D3903:D3904" si="2018">IF(C3903="", "", CONCATENATE("'", C3903,"'"))</f>
        <v>'Old Forge Ground'</v>
      </c>
      <c r="E3903" s="211">
        <f t="shared" si="2011"/>
        <v>18840119</v>
      </c>
      <c r="F3903" s="262">
        <v>14</v>
      </c>
      <c r="R3903" s="112" t="str">
        <f>IF(D3903="","", CONCATENATE("Update games set ", B3903, "= ",D3903," where game_id=", E3903))</f>
        <v>Update games set Ground= 'Old Forge Ground' where game_id=18840119</v>
      </c>
      <c r="S3903" s="112" t="str">
        <f t="shared" si="1971"/>
        <v/>
      </c>
      <c r="T3903" s="112" t="str">
        <f t="shared" si="1972"/>
        <v/>
      </c>
      <c r="U3903" s="200" t="str">
        <f t="shared" si="1969"/>
        <v/>
      </c>
      <c r="V3903" s="112" t="str">
        <f t="shared" si="1973"/>
        <v/>
      </c>
      <c r="W3903" s="415" t="str">
        <f t="shared" si="1974"/>
        <v/>
      </c>
      <c r="Y3903" s="65" t="str">
        <f t="shared" si="1982"/>
        <v/>
      </c>
      <c r="Z3903" s="65" t="str">
        <f t="shared" si="1983"/>
        <v/>
      </c>
      <c r="AA3903" s="65" t="str">
        <f t="shared" si="1984"/>
        <v/>
      </c>
      <c r="AB3903" s="65" t="str">
        <f t="shared" si="1985"/>
        <v/>
      </c>
      <c r="AC3903" s="65" t="str">
        <f t="shared" si="1986"/>
        <v/>
      </c>
      <c r="AH3903" s="65" t="str">
        <f t="shared" si="2000"/>
        <v>1891121214</v>
      </c>
      <c r="AI3903" s="65">
        <v>18911212</v>
      </c>
      <c r="AJ3903" s="65" t="s">
        <v>5369</v>
      </c>
      <c r="AK3903" s="65">
        <v>14</v>
      </c>
      <c r="AL3903" s="65" t="s">
        <v>653</v>
      </c>
      <c r="AN3903" s="65" t="str">
        <f t="shared" si="1970"/>
        <v/>
      </c>
    </row>
    <row r="3904" spans="1:40" ht="16.8" customHeight="1" x14ac:dyDescent="0.25">
      <c r="A3904" s="384">
        <v>5</v>
      </c>
      <c r="B3904" s="342" t="s">
        <v>4882</v>
      </c>
      <c r="C3904" s="342" t="str">
        <f>IF(C3903="", "", C3903)</f>
        <v>Old Forge Ground</v>
      </c>
      <c r="D3904" s="350" t="str">
        <f t="shared" si="2018"/>
        <v>'Old Forge Ground'</v>
      </c>
      <c r="E3904" s="211">
        <f t="shared" si="2011"/>
        <v>18840119</v>
      </c>
      <c r="F3904" s="262">
        <v>15</v>
      </c>
      <c r="R3904" s="112" t="str">
        <f>IF(D3904="","", CONCATENATE("Update games set ", B3904, "= ",D3904," where game_id=", E3904))</f>
        <v>Update games set Ground_parent= 'Old Forge Ground' where game_id=18840119</v>
      </c>
      <c r="S3904" s="112" t="str">
        <f t="shared" si="1971"/>
        <v/>
      </c>
      <c r="T3904" s="112" t="str">
        <f t="shared" si="1972"/>
        <v/>
      </c>
      <c r="U3904" s="200" t="str">
        <f t="shared" si="1969"/>
        <v/>
      </c>
      <c r="V3904" s="112" t="str">
        <f t="shared" si="1973"/>
        <v/>
      </c>
      <c r="W3904" s="415" t="str">
        <f t="shared" si="1974"/>
        <v/>
      </c>
      <c r="Y3904" s="65" t="str">
        <f t="shared" si="1982"/>
        <v/>
      </c>
      <c r="Z3904" s="65" t="str">
        <f t="shared" si="1983"/>
        <v/>
      </c>
      <c r="AA3904" s="65" t="str">
        <f t="shared" si="1984"/>
        <v/>
      </c>
      <c r="AB3904" s="65" t="str">
        <f t="shared" si="1985"/>
        <v/>
      </c>
      <c r="AC3904" s="65" t="str">
        <f t="shared" si="1986"/>
        <v/>
      </c>
      <c r="AH3904" s="65" t="str">
        <f t="shared" si="2000"/>
        <v>1891121215</v>
      </c>
      <c r="AI3904" s="65">
        <v>18911212</v>
      </c>
      <c r="AJ3904" s="65" t="s">
        <v>5369</v>
      </c>
      <c r="AK3904" s="65">
        <v>15</v>
      </c>
      <c r="AL3904" s="65" t="s">
        <v>653</v>
      </c>
      <c r="AN3904" s="65" t="str">
        <f t="shared" si="1970"/>
        <v/>
      </c>
    </row>
    <row r="3905" spans="1:40" s="126" customFormat="1" ht="16.8" customHeight="1" thickBot="1" x14ac:dyDescent="0.3">
      <c r="A3905" s="384">
        <v>5</v>
      </c>
      <c r="B3905" s="116" t="s">
        <v>115</v>
      </c>
      <c r="C3905" s="352"/>
      <c r="D3905" s="370" t="str">
        <f t="shared" ref="D3905" si="2019">IF(MID(E3905,5,2)*1&gt;6,_xlfn.CONCAT("'",LEFT(E3905,4),"-",MID(E3905,3,2)+1,"'"),_xlfn.CONCAT("'",LEFT(E3905,4)-1,"-",MID(E3905,3,2),"'"))</f>
        <v>'1883-84'</v>
      </c>
      <c r="E3905" s="214">
        <f t="shared" si="2011"/>
        <v>18840119</v>
      </c>
      <c r="F3905" s="266">
        <v>16</v>
      </c>
      <c r="G3905" s="343"/>
      <c r="H3905" s="343"/>
      <c r="I3905" s="267"/>
      <c r="J3905" s="214"/>
      <c r="K3905" s="266"/>
      <c r="L3905" s="266"/>
      <c r="M3905" s="266"/>
      <c r="N3905" s="419"/>
      <c r="O3905" s="343"/>
      <c r="P3905" s="343"/>
      <c r="Q3905" s="346"/>
      <c r="R3905" s="112" t="str">
        <f>IF(D3905="","", CONCATENATE("Update games set ", B3905, "= ",D3905," where game_id=", E3905))</f>
        <v>Update games set Season= '1883-84' where game_id=18840119</v>
      </c>
      <c r="S3905" s="112" t="str">
        <f t="shared" si="1971"/>
        <v/>
      </c>
      <c r="T3905" s="112" t="str">
        <f t="shared" si="1972"/>
        <v/>
      </c>
      <c r="U3905" s="200" t="str">
        <f t="shared" si="1969"/>
        <v/>
      </c>
      <c r="V3905" s="112" t="str">
        <f t="shared" si="1973"/>
        <v/>
      </c>
      <c r="W3905" s="415" t="str">
        <f t="shared" si="1974"/>
        <v/>
      </c>
      <c r="X3905" s="240"/>
      <c r="Y3905" s="65" t="str">
        <f t="shared" si="1982"/>
        <v/>
      </c>
      <c r="Z3905" s="65" t="str">
        <f t="shared" si="1983"/>
        <v/>
      </c>
      <c r="AA3905" s="65" t="str">
        <f t="shared" si="1984"/>
        <v/>
      </c>
      <c r="AB3905" s="65" t="str">
        <f t="shared" si="1985"/>
        <v/>
      </c>
      <c r="AC3905" s="65" t="str">
        <f t="shared" si="1986"/>
        <v/>
      </c>
      <c r="AH3905" s="65" t="str">
        <f t="shared" si="2000"/>
        <v>1891121216</v>
      </c>
      <c r="AI3905" s="126">
        <v>18911212</v>
      </c>
      <c r="AJ3905" s="126" t="s">
        <v>5369</v>
      </c>
      <c r="AK3905" s="126">
        <v>16</v>
      </c>
      <c r="AL3905" s="126" t="s">
        <v>653</v>
      </c>
      <c r="AN3905" s="65" t="str">
        <f t="shared" si="1970"/>
        <v/>
      </c>
    </row>
    <row r="3906" spans="1:40" ht="15" thickTop="1" x14ac:dyDescent="0.25">
      <c r="A3906" s="384">
        <v>5</v>
      </c>
      <c r="B3906" s="341" t="s">
        <v>22</v>
      </c>
      <c r="C3906" s="341" t="s">
        <v>5064</v>
      </c>
      <c r="D3906" s="341" t="str">
        <f t="shared" ref="D3906:D3909" si="2020">IF(C3906="", "", CONCATENATE("'", C3906,"'"))</f>
        <v>'Small Heath Alliance'</v>
      </c>
      <c r="E3906" s="211">
        <v>18840203</v>
      </c>
      <c r="F3906" s="262">
        <v>1</v>
      </c>
      <c r="G3906" s="211" t="s">
        <v>5477</v>
      </c>
      <c r="H3906" s="212"/>
      <c r="I3906" s="263">
        <v>1</v>
      </c>
      <c r="J3906" s="211" t="s">
        <v>2112</v>
      </c>
      <c r="R3906" s="112" t="str">
        <f>IF(D3906="","", CONCATENATE("Update games set ", B3906, "= ",D3906," where game_id=", E3906))</f>
        <v>Update games set Opponent= 'Small Heath Alliance' where game_id=18840203</v>
      </c>
      <c r="S3906" s="112" t="str">
        <f t="shared" si="1971"/>
        <v>Update lineups set player_name = 'Smeaton', raw_name = 'Smeaton' where game_id = 18840203 and player_order = 1</v>
      </c>
      <c r="T3906" s="112" t="str">
        <f t="shared" si="1972"/>
        <v>insert into goals (game_id, goal_order, scorer_name, goal_min) values (18840203, 1, 'Barlow)</v>
      </c>
      <c r="U3906" s="200" t="str">
        <f t="shared" ref="U3906:U3968" si="2021">IF(I3906="", "", Y3906&amp;Z3906&amp;AA3906&amp;AB3906&amp;AC3906)</f>
        <v>update goals set scorer_name = 'Barlow' where game_id = 18840203 and goal_order = 1</v>
      </c>
      <c r="V3906" s="112" t="str">
        <f t="shared" si="1973"/>
        <v/>
      </c>
      <c r="W3906" s="415" t="str">
        <f t="shared" si="1974"/>
        <v/>
      </c>
      <c r="Y3906" s="65" t="str">
        <f t="shared" si="1982"/>
        <v>update goals set scorer_name = 'Barlow'</v>
      </c>
      <c r="Z3906" s="65" t="str">
        <f t="shared" si="1983"/>
        <v/>
      </c>
      <c r="AA3906" s="65" t="str">
        <f t="shared" si="1984"/>
        <v/>
      </c>
      <c r="AB3906" s="65" t="str">
        <f t="shared" si="1985"/>
        <v/>
      </c>
      <c r="AC3906" s="65" t="str">
        <f t="shared" si="1986"/>
        <v xml:space="preserve"> where game_id = 18840203 and goal_order = 1</v>
      </c>
      <c r="AH3906" s="65" t="str">
        <f t="shared" si="2000"/>
        <v>189112121</v>
      </c>
      <c r="AI3906" s="65">
        <v>18911212</v>
      </c>
      <c r="AJ3906" s="65" t="s">
        <v>5369</v>
      </c>
      <c r="AK3906" s="65">
        <v>1</v>
      </c>
      <c r="AL3906" s="65" t="s">
        <v>2039</v>
      </c>
      <c r="AN3906" s="65" t="str">
        <f t="shared" ref="AN3906:AN3953" si="2022">IF(F3906=1, _xlfn.CONCAT("update games set source = 'The Nottingham Forest Football Scrapbook' where game_id = ", E3906), "")</f>
        <v>update games set source = 'The Nottingham Forest Football Scrapbook' where game_id = 18840203</v>
      </c>
    </row>
    <row r="3907" spans="1:40" ht="16.8" customHeight="1" x14ac:dyDescent="0.25">
      <c r="A3907" s="384">
        <v>5</v>
      </c>
      <c r="B3907" s="342" t="s">
        <v>4979</v>
      </c>
      <c r="C3907" s="342" t="str">
        <f>IF(C3906="", "", C3906)</f>
        <v>Small Heath Alliance</v>
      </c>
      <c r="D3907" s="350" t="str">
        <f t="shared" si="2020"/>
        <v>'Small Heath Alliance'</v>
      </c>
      <c r="E3907" s="211">
        <f>E3906</f>
        <v>18840203</v>
      </c>
      <c r="F3907" s="262">
        <v>2</v>
      </c>
      <c r="G3907" s="211" t="s">
        <v>4957</v>
      </c>
      <c r="I3907" s="263">
        <v>2</v>
      </c>
      <c r="J3907" s="194" t="s">
        <v>3688</v>
      </c>
      <c r="R3907" s="112" t="str">
        <f>IF(D3907="","", CONCATENATE("Update games set ", B3907, "= ",D3907," where game_id=", E3907))</f>
        <v>Update games set Opp_parent= 'Small Heath Alliance' where game_id=18840203</v>
      </c>
      <c r="S3907" s="112" t="str">
        <f t="shared" ref="S3907:S3970" si="2023">IF(G3907="","",CONCATENATE("Update lineups set player_name = '",SUBSTITUTE(G3907,"'","''"),"', raw_name = '",SUBSTITUTE(G3907,"'","''"),"' where game_id = ",E3907," and player_order = ",F3907))</f>
        <v>Update lineups set player_name = 'Caborn', raw_name = 'Caborn' where game_id = 18840203 and player_order = 2</v>
      </c>
      <c r="T3907" s="112" t="str">
        <f t="shared" ref="T3907:T3969" si="2024">IF(J3907="","", CONCATENATE("insert into goals (game_id, goal_order, scorer_name, goal_min) values (",E3907, ", ", I3907,", '",J3907,")"))</f>
        <v>insert into goals (game_id, goal_order, scorer_name, goal_min) values (18840203, 2, 'J Luntley)</v>
      </c>
      <c r="U3907" s="200" t="str">
        <f t="shared" si="2021"/>
        <v>update goals set scorer_name = 'J Luntley' where game_id = 18840203 and goal_order = 2</v>
      </c>
      <c r="V3907" s="112" t="str">
        <f t="shared" ref="V3907:V3969" si="2025">IF(N3907="","", CONCATENATE("insert into games_sources (game_id, source_order, source_name, source_link) values (",E3907, ", ", N3907,", '",O3907,"', '",P3907,"')"))</f>
        <v/>
      </c>
      <c r="W3907" s="415" t="str">
        <f t="shared" ref="W3907:W3970" si="2026">IF(N3907="","",CONCATENATE("update games_sources set  source_name = '",O3907,"', source_link = '",P3907,"' where game_id = ",E3907," and source_order = ",N3907))</f>
        <v/>
      </c>
      <c r="Y3907" s="65" t="str">
        <f t="shared" si="1982"/>
        <v>update goals set scorer_name = 'J Luntley'</v>
      </c>
      <c r="Z3907" s="65" t="str">
        <f t="shared" si="1983"/>
        <v/>
      </c>
      <c r="AA3907" s="65" t="str">
        <f t="shared" si="1984"/>
        <v/>
      </c>
      <c r="AB3907" s="65" t="str">
        <f t="shared" si="1985"/>
        <v/>
      </c>
      <c r="AC3907" s="65" t="str">
        <f t="shared" si="1986"/>
        <v xml:space="preserve"> where game_id = 18840203 and goal_order = 2</v>
      </c>
      <c r="AH3907" s="65" t="str">
        <f t="shared" si="2000"/>
        <v>189112122</v>
      </c>
      <c r="AI3907" s="65">
        <v>18911212</v>
      </c>
      <c r="AJ3907" s="65" t="s">
        <v>5369</v>
      </c>
      <c r="AK3907" s="65">
        <v>2</v>
      </c>
      <c r="AL3907" s="65" t="s">
        <v>3572</v>
      </c>
      <c r="AN3907" s="65" t="str">
        <f t="shared" si="2022"/>
        <v/>
      </c>
    </row>
    <row r="3908" spans="1:40" ht="16.8" customHeight="1" x14ac:dyDescent="0.25">
      <c r="A3908" s="384">
        <v>5</v>
      </c>
      <c r="B3908" s="342" t="s">
        <v>2653</v>
      </c>
      <c r="C3908" s="342" t="s">
        <v>663</v>
      </c>
      <c r="D3908" s="350" t="str">
        <f t="shared" si="2020"/>
        <v>'Friendly'</v>
      </c>
      <c r="E3908" s="211">
        <f t="shared" ref="E3908:E3921" si="2027">E3907</f>
        <v>18840203</v>
      </c>
      <c r="F3908" s="262">
        <v>3</v>
      </c>
      <c r="G3908" s="211" t="s">
        <v>2094</v>
      </c>
      <c r="R3908" s="112" t="str">
        <f>IF(D3908="","", CONCATENATE("Update games set ", B3908, "= ",D3908," where game_id=", E3908))</f>
        <v>Update games set Game_type= 'Friendly' where game_id=18840203</v>
      </c>
      <c r="S3908" s="112" t="str">
        <f t="shared" si="2023"/>
        <v>Update lineups set player_name = 'Hancock', raw_name = 'Hancock' where game_id = 18840203 and player_order = 3</v>
      </c>
      <c r="T3908" s="112" t="str">
        <f t="shared" si="2024"/>
        <v/>
      </c>
      <c r="U3908" s="200" t="str">
        <f t="shared" si="2021"/>
        <v/>
      </c>
      <c r="V3908" s="112" t="str">
        <f t="shared" si="2025"/>
        <v/>
      </c>
      <c r="W3908" s="415" t="str">
        <f t="shared" si="2026"/>
        <v/>
      </c>
      <c r="Y3908" s="65" t="str">
        <f t="shared" si="1982"/>
        <v/>
      </c>
      <c r="Z3908" s="65" t="str">
        <f t="shared" si="1983"/>
        <v/>
      </c>
      <c r="AA3908" s="65" t="str">
        <f t="shared" si="1984"/>
        <v/>
      </c>
      <c r="AB3908" s="65" t="str">
        <f t="shared" si="1985"/>
        <v/>
      </c>
      <c r="AC3908" s="65" t="str">
        <f t="shared" si="1986"/>
        <v/>
      </c>
      <c r="AH3908" s="65" t="str">
        <f t="shared" si="2000"/>
        <v>189112123</v>
      </c>
      <c r="AI3908" s="65">
        <v>18911212</v>
      </c>
      <c r="AJ3908" s="65" t="s">
        <v>5369</v>
      </c>
      <c r="AK3908" s="65">
        <v>3</v>
      </c>
      <c r="AL3908" s="65" t="s">
        <v>3596</v>
      </c>
      <c r="AN3908" s="65" t="str">
        <f t="shared" si="2022"/>
        <v/>
      </c>
    </row>
    <row r="3909" spans="1:40" ht="16.8" customHeight="1" x14ac:dyDescent="0.25">
      <c r="A3909" s="384">
        <v>5</v>
      </c>
      <c r="B3909" s="342" t="s">
        <v>4978</v>
      </c>
      <c r="C3909" s="342" t="s">
        <v>0</v>
      </c>
      <c r="D3909" s="350" t="str">
        <f t="shared" si="2020"/>
        <v>'A'</v>
      </c>
      <c r="E3909" s="211">
        <f t="shared" si="2027"/>
        <v>18840203</v>
      </c>
      <c r="F3909" s="262">
        <v>4</v>
      </c>
      <c r="G3909" s="211" t="s">
        <v>4787</v>
      </c>
      <c r="R3909" s="112" t="str">
        <f>IF(D3909="","", CONCATENATE("Update games set ", B3909, "= ",D3909," where game_id=", E3909))</f>
        <v>Update games set HAN= 'A' where game_id=18840203</v>
      </c>
      <c r="S3909" s="112" t="str">
        <f t="shared" si="2023"/>
        <v>Update lineups set player_name = 'Ward', raw_name = 'Ward' where game_id = 18840203 and player_order = 4</v>
      </c>
      <c r="T3909" s="112" t="str">
        <f t="shared" si="2024"/>
        <v/>
      </c>
      <c r="U3909" s="200" t="str">
        <f t="shared" si="2021"/>
        <v/>
      </c>
      <c r="V3909" s="112" t="str">
        <f t="shared" si="2025"/>
        <v/>
      </c>
      <c r="W3909" s="415" t="str">
        <f t="shared" si="2026"/>
        <v/>
      </c>
      <c r="Y3909" s="65" t="str">
        <f t="shared" si="1982"/>
        <v/>
      </c>
      <c r="Z3909" s="65" t="str">
        <f t="shared" si="1983"/>
        <v/>
      </c>
      <c r="AA3909" s="65" t="str">
        <f t="shared" si="1984"/>
        <v/>
      </c>
      <c r="AB3909" s="65" t="str">
        <f t="shared" si="1985"/>
        <v/>
      </c>
      <c r="AC3909" s="65" t="str">
        <f t="shared" si="1986"/>
        <v/>
      </c>
      <c r="AH3909" s="65" t="str">
        <f t="shared" si="2000"/>
        <v>189112124</v>
      </c>
      <c r="AI3909" s="65">
        <v>18911212</v>
      </c>
      <c r="AJ3909" s="65" t="s">
        <v>5369</v>
      </c>
      <c r="AK3909" s="65">
        <v>4</v>
      </c>
      <c r="AL3909" s="65" t="s">
        <v>3252</v>
      </c>
      <c r="AN3909" s="65" t="str">
        <f t="shared" si="2022"/>
        <v/>
      </c>
    </row>
    <row r="3910" spans="1:40" ht="16.8" customHeight="1" x14ac:dyDescent="0.25">
      <c r="A3910" s="384">
        <v>5</v>
      </c>
      <c r="B3910" s="342" t="s">
        <v>5</v>
      </c>
      <c r="C3910" s="342">
        <v>2</v>
      </c>
      <c r="D3910" s="349">
        <f t="shared" ref="D3910:D3911" si="2028">IF(C3910="", "", C3910)</f>
        <v>2</v>
      </c>
      <c r="E3910" s="211">
        <f t="shared" si="2027"/>
        <v>18840203</v>
      </c>
      <c r="F3910" s="262">
        <v>5</v>
      </c>
      <c r="G3910" s="211" t="s">
        <v>2105</v>
      </c>
      <c r="R3910" s="112" t="str">
        <f>IF(D3910="","", CONCATENATE("Update games set ", B3910, "= ",D3910," where game_id=", E3910))</f>
        <v>Update games set F= 2 where game_id=18840203</v>
      </c>
      <c r="S3910" s="112" t="str">
        <f t="shared" si="2023"/>
        <v>Update lineups set player_name = 'Billyeald', raw_name = 'Billyeald' where game_id = 18840203 and player_order = 5</v>
      </c>
      <c r="T3910" s="112" t="str">
        <f t="shared" si="2024"/>
        <v/>
      </c>
      <c r="U3910" s="200" t="str">
        <f t="shared" si="2021"/>
        <v/>
      </c>
      <c r="V3910" s="112" t="str">
        <f t="shared" si="2025"/>
        <v/>
      </c>
      <c r="W3910" s="415" t="str">
        <f t="shared" si="2026"/>
        <v/>
      </c>
      <c r="Y3910" s="65" t="str">
        <f t="shared" si="1982"/>
        <v/>
      </c>
      <c r="Z3910" s="65" t="str">
        <f t="shared" si="1983"/>
        <v/>
      </c>
      <c r="AA3910" s="65" t="str">
        <f t="shared" si="1984"/>
        <v/>
      </c>
      <c r="AB3910" s="65" t="str">
        <f t="shared" si="1985"/>
        <v/>
      </c>
      <c r="AC3910" s="65" t="str">
        <f t="shared" si="1986"/>
        <v/>
      </c>
      <c r="AH3910" s="65" t="str">
        <f t="shared" si="2000"/>
        <v>189112125</v>
      </c>
      <c r="AI3910" s="65">
        <v>18911212</v>
      </c>
      <c r="AJ3910" s="65" t="s">
        <v>5369</v>
      </c>
      <c r="AK3910" s="65">
        <v>5</v>
      </c>
      <c r="AL3910" s="65" t="s">
        <v>3590</v>
      </c>
      <c r="AN3910" s="65" t="str">
        <f t="shared" si="2022"/>
        <v/>
      </c>
    </row>
    <row r="3911" spans="1:40" ht="16.8" customHeight="1" x14ac:dyDescent="0.25">
      <c r="A3911" s="384">
        <v>5</v>
      </c>
      <c r="B3911" s="342" t="s">
        <v>0</v>
      </c>
      <c r="C3911" s="342">
        <v>3</v>
      </c>
      <c r="D3911" s="349">
        <f t="shared" si="2028"/>
        <v>3</v>
      </c>
      <c r="E3911" s="211">
        <f t="shared" si="2027"/>
        <v>18840203</v>
      </c>
      <c r="F3911" s="262">
        <v>6</v>
      </c>
      <c r="G3911" s="211" t="s">
        <v>2091</v>
      </c>
      <c r="R3911" s="112" t="str">
        <f>IF(D3911="","", CONCATENATE("Update games set ", B3911, "= ",D3911," where game_id=", E3911))</f>
        <v>Update games set A= 3 where game_id=18840203</v>
      </c>
      <c r="S3911" s="112" t="str">
        <f t="shared" si="2023"/>
        <v>Update lineups set player_name = 'Norman', raw_name = 'Norman' where game_id = 18840203 and player_order = 6</v>
      </c>
      <c r="T3911" s="112" t="str">
        <f t="shared" si="2024"/>
        <v/>
      </c>
      <c r="U3911" s="200" t="str">
        <f t="shared" si="2021"/>
        <v/>
      </c>
      <c r="V3911" s="112" t="str">
        <f t="shared" si="2025"/>
        <v/>
      </c>
      <c r="W3911" s="415" t="str">
        <f t="shared" si="2026"/>
        <v/>
      </c>
      <c r="Y3911" s="65" t="str">
        <f t="shared" si="1982"/>
        <v/>
      </c>
      <c r="Z3911" s="65" t="str">
        <f t="shared" si="1983"/>
        <v/>
      </c>
      <c r="AA3911" s="65" t="str">
        <f t="shared" si="1984"/>
        <v/>
      </c>
      <c r="AB3911" s="65" t="str">
        <f t="shared" si="1985"/>
        <v/>
      </c>
      <c r="AC3911" s="65" t="str">
        <f t="shared" si="1986"/>
        <v/>
      </c>
      <c r="AH3911" s="65" t="str">
        <f t="shared" si="2000"/>
        <v>189112126</v>
      </c>
      <c r="AI3911" s="65">
        <v>18911212</v>
      </c>
      <c r="AJ3911" s="65" t="s">
        <v>5369</v>
      </c>
      <c r="AK3911" s="65">
        <v>6</v>
      </c>
      <c r="AL3911" s="65" t="s">
        <v>3468</v>
      </c>
      <c r="AN3911" s="65" t="str">
        <f t="shared" si="2022"/>
        <v/>
      </c>
    </row>
    <row r="3912" spans="1:40" ht="16.8" customHeight="1" x14ac:dyDescent="0.25">
      <c r="A3912" s="384">
        <v>5</v>
      </c>
      <c r="B3912" s="342" t="s">
        <v>23</v>
      </c>
      <c r="D3912" s="334" t="str">
        <f t="shared" ref="D3912" si="2029">IF(C3912="",IF(D3910&gt;D3911,"'W'",IF(D3910=D3911,"'D'","'L'")),_xlfn.CONCAT("'",C3912,"'"))</f>
        <v>'L'</v>
      </c>
      <c r="E3912" s="211">
        <f t="shared" si="2027"/>
        <v>18840203</v>
      </c>
      <c r="F3912" s="262">
        <v>7</v>
      </c>
      <c r="G3912" s="211" t="s">
        <v>2112</v>
      </c>
      <c r="R3912" s="112" t="str">
        <f>IF(D3912="","", CONCATENATE("Update games set ", B3912, "= ",D3912," where game_id=", E3912))</f>
        <v>Update games set Result= 'L' where game_id=18840203</v>
      </c>
      <c r="S3912" s="112" t="str">
        <f t="shared" si="2023"/>
        <v>Update lineups set player_name = 'Barlow', raw_name = 'Barlow' where game_id = 18840203 and player_order = 7</v>
      </c>
      <c r="T3912" s="112" t="str">
        <f t="shared" si="2024"/>
        <v/>
      </c>
      <c r="U3912" s="200" t="str">
        <f t="shared" si="2021"/>
        <v/>
      </c>
      <c r="V3912" s="112" t="str">
        <f t="shared" si="2025"/>
        <v/>
      </c>
      <c r="W3912" s="415" t="str">
        <f t="shared" si="2026"/>
        <v/>
      </c>
      <c r="Y3912" s="65" t="str">
        <f t="shared" si="1982"/>
        <v/>
      </c>
      <c r="Z3912" s="65" t="str">
        <f t="shared" si="1983"/>
        <v/>
      </c>
      <c r="AA3912" s="65" t="str">
        <f t="shared" si="1984"/>
        <v/>
      </c>
      <c r="AB3912" s="65" t="str">
        <f t="shared" si="1985"/>
        <v/>
      </c>
      <c r="AC3912" s="65" t="str">
        <f t="shared" si="1986"/>
        <v/>
      </c>
      <c r="AH3912" s="65" t="str">
        <f t="shared" si="2000"/>
        <v>189112127</v>
      </c>
      <c r="AI3912" s="65">
        <v>18911212</v>
      </c>
      <c r="AJ3912" s="65" t="s">
        <v>5369</v>
      </c>
      <c r="AK3912" s="65">
        <v>7</v>
      </c>
      <c r="AL3912" s="65" t="s">
        <v>3435</v>
      </c>
      <c r="AN3912" s="65" t="str">
        <f t="shared" si="2022"/>
        <v/>
      </c>
    </row>
    <row r="3913" spans="1:40" ht="16.8" customHeight="1" x14ac:dyDescent="0.25">
      <c r="A3913" s="384">
        <v>5</v>
      </c>
      <c r="B3913" s="342" t="s">
        <v>768</v>
      </c>
      <c r="C3913" s="342">
        <v>0</v>
      </c>
      <c r="D3913" s="349">
        <f t="shared" ref="D3913:D3914" si="2030">IF(C3913="", "", C3913)</f>
        <v>0</v>
      </c>
      <c r="E3913" s="211">
        <f t="shared" si="2027"/>
        <v>18840203</v>
      </c>
      <c r="F3913" s="262">
        <v>8</v>
      </c>
      <c r="G3913" s="211" t="s">
        <v>5110</v>
      </c>
      <c r="R3913" s="112" t="str">
        <f>IF(D3913="","", CONCATENATE("Update games set ", B3913, "= ",D3913," where game_id=", E3913))</f>
        <v>Update games set HT_f= 0 where game_id=18840203</v>
      </c>
      <c r="S3913" s="112" t="str">
        <f t="shared" si="2023"/>
        <v>Update lineups set player_name = 'Fox', raw_name = 'Fox' where game_id = 18840203 and player_order = 8</v>
      </c>
      <c r="T3913" s="112" t="str">
        <f t="shared" si="2024"/>
        <v/>
      </c>
      <c r="U3913" s="200" t="str">
        <f t="shared" si="2021"/>
        <v/>
      </c>
      <c r="V3913" s="112" t="str">
        <f t="shared" si="2025"/>
        <v/>
      </c>
      <c r="W3913" s="415" t="str">
        <f t="shared" si="2026"/>
        <v/>
      </c>
      <c r="Y3913" s="65" t="str">
        <f t="shared" si="1982"/>
        <v/>
      </c>
      <c r="Z3913" s="65" t="str">
        <f t="shared" si="1983"/>
        <v/>
      </c>
      <c r="AA3913" s="65" t="str">
        <f t="shared" si="1984"/>
        <v/>
      </c>
      <c r="AB3913" s="65" t="str">
        <f t="shared" si="1985"/>
        <v/>
      </c>
      <c r="AC3913" s="65" t="str">
        <f t="shared" si="1986"/>
        <v/>
      </c>
      <c r="AH3913" s="65" t="str">
        <f t="shared" si="2000"/>
        <v>189112128</v>
      </c>
      <c r="AI3913" s="65">
        <v>18911212</v>
      </c>
      <c r="AJ3913" s="65" t="s">
        <v>5369</v>
      </c>
      <c r="AK3913" s="65">
        <v>8</v>
      </c>
      <c r="AL3913" s="65" t="s">
        <v>3653</v>
      </c>
      <c r="AN3913" s="65" t="str">
        <f t="shared" si="2022"/>
        <v/>
      </c>
    </row>
    <row r="3914" spans="1:40" ht="16.8" customHeight="1" x14ac:dyDescent="0.25">
      <c r="A3914" s="384">
        <v>5</v>
      </c>
      <c r="B3914" s="342" t="s">
        <v>766</v>
      </c>
      <c r="C3914" s="342">
        <v>2</v>
      </c>
      <c r="D3914" s="349">
        <f t="shared" si="2030"/>
        <v>2</v>
      </c>
      <c r="E3914" s="211">
        <f t="shared" si="2027"/>
        <v>18840203</v>
      </c>
      <c r="F3914" s="262">
        <v>9</v>
      </c>
      <c r="G3914" s="194" t="s">
        <v>3688</v>
      </c>
      <c r="H3914" s="194"/>
      <c r="N3914" s="417"/>
      <c r="O3914" s="194"/>
      <c r="P3914" s="194"/>
      <c r="R3914" s="112" t="str">
        <f>IF(D3914="","", CONCATENATE("Update games set ", B3914, "= ",D3914," where game_id=", E3914))</f>
        <v>Update games set HT_a= 2 where game_id=18840203</v>
      </c>
      <c r="S3914" s="112" t="str">
        <f t="shared" si="2023"/>
        <v>Update lineups set player_name = 'J Luntley', raw_name = 'J Luntley' where game_id = 18840203 and player_order = 9</v>
      </c>
      <c r="T3914" s="112" t="str">
        <f t="shared" si="2024"/>
        <v/>
      </c>
      <c r="U3914" s="200" t="str">
        <f t="shared" si="2021"/>
        <v/>
      </c>
      <c r="V3914" s="112" t="str">
        <f t="shared" si="2025"/>
        <v/>
      </c>
      <c r="W3914" s="415" t="str">
        <f t="shared" si="2026"/>
        <v/>
      </c>
      <c r="Y3914" s="65" t="str">
        <f t="shared" si="1982"/>
        <v/>
      </c>
      <c r="Z3914" s="65" t="str">
        <f t="shared" si="1983"/>
        <v/>
      </c>
      <c r="AA3914" s="65" t="str">
        <f t="shared" si="1984"/>
        <v/>
      </c>
      <c r="AB3914" s="65" t="str">
        <f t="shared" si="1985"/>
        <v/>
      </c>
      <c r="AC3914" s="65" t="str">
        <f t="shared" si="1986"/>
        <v/>
      </c>
      <c r="AH3914" s="65" t="str">
        <f t="shared" si="2000"/>
        <v>189112129</v>
      </c>
      <c r="AI3914" s="65">
        <v>18911212</v>
      </c>
      <c r="AJ3914" s="65" t="s">
        <v>5369</v>
      </c>
      <c r="AK3914" s="65">
        <v>9</v>
      </c>
      <c r="AL3914" s="65" t="s">
        <v>2943</v>
      </c>
      <c r="AN3914" s="65" t="str">
        <f t="shared" si="2022"/>
        <v/>
      </c>
    </row>
    <row r="3915" spans="1:40" ht="16.8" customHeight="1" x14ac:dyDescent="0.25">
      <c r="A3915" s="384">
        <v>5</v>
      </c>
      <c r="B3915" s="342" t="s">
        <v>753</v>
      </c>
      <c r="C3915" s="351"/>
      <c r="D3915" s="350" t="str">
        <f t="shared" ref="D3915" si="2031">IF(C3915="", "", CONCATENATE("'", C3915,"'"))</f>
        <v/>
      </c>
      <c r="E3915" s="211">
        <f t="shared" si="2027"/>
        <v>18840203</v>
      </c>
      <c r="F3915" s="262">
        <v>10</v>
      </c>
      <c r="G3915" s="194" t="s">
        <v>4984</v>
      </c>
      <c r="N3915" s="417"/>
      <c r="O3915" s="194"/>
      <c r="P3915" s="194"/>
      <c r="R3915" s="112" t="str">
        <f>IF(D3915="","", CONCATENATE("Update games set ", B3915, "= ",D3915," where game_id=", E3915))</f>
        <v/>
      </c>
      <c r="S3915" s="112" t="str">
        <f t="shared" si="2023"/>
        <v>Update lineups set player_name = 'Hill', raw_name = 'Hill' where game_id = 18840203 and player_order = 10</v>
      </c>
      <c r="T3915" s="112" t="str">
        <f t="shared" si="2024"/>
        <v/>
      </c>
      <c r="U3915" s="200" t="str">
        <f t="shared" si="2021"/>
        <v/>
      </c>
      <c r="V3915" s="112" t="str">
        <f t="shared" si="2025"/>
        <v/>
      </c>
      <c r="W3915" s="415" t="str">
        <f t="shared" si="2026"/>
        <v/>
      </c>
      <c r="Y3915" s="65" t="str">
        <f t="shared" si="1982"/>
        <v/>
      </c>
      <c r="Z3915" s="65" t="str">
        <f t="shared" si="1983"/>
        <v/>
      </c>
      <c r="AA3915" s="65" t="str">
        <f t="shared" si="1984"/>
        <v/>
      </c>
      <c r="AB3915" s="65" t="str">
        <f t="shared" si="1985"/>
        <v/>
      </c>
      <c r="AC3915" s="65" t="str">
        <f t="shared" si="1986"/>
        <v/>
      </c>
      <c r="AH3915" s="65" t="str">
        <f t="shared" si="2000"/>
        <v>1891121210</v>
      </c>
      <c r="AI3915" s="65">
        <v>18911212</v>
      </c>
      <c r="AJ3915" s="65" t="s">
        <v>5369</v>
      </c>
      <c r="AK3915" s="65">
        <v>10</v>
      </c>
      <c r="AL3915" s="65" t="s">
        <v>3632</v>
      </c>
      <c r="AN3915" s="65" t="str">
        <f t="shared" si="2022"/>
        <v/>
      </c>
    </row>
    <row r="3916" spans="1:40" ht="16.8" customHeight="1" x14ac:dyDescent="0.25">
      <c r="A3916" s="384">
        <v>5</v>
      </c>
      <c r="B3916" s="342" t="s">
        <v>746</v>
      </c>
      <c r="C3916" s="351" t="s">
        <v>5062</v>
      </c>
      <c r="D3916" s="334" t="str">
        <f>CONCATENATE("'", LEFT(E3916,4),"-",MID(E3916,5,2),"-", MID(E3916,7,2), " ", C3916,"'")</f>
        <v>'1884-02-03 15:00'</v>
      </c>
      <c r="E3916" s="211">
        <f t="shared" si="2027"/>
        <v>18840203</v>
      </c>
      <c r="F3916" s="262">
        <v>11</v>
      </c>
      <c r="G3916" s="211" t="s">
        <v>5465</v>
      </c>
      <c r="R3916" s="112" t="str">
        <f>IF(D3916="","", CONCATENATE("Update games set ", B3916, "= ",D3916," where game_id=", E3916))</f>
        <v>Update games set Game_date= '1884-02-03 15:00' where game_id=18840203</v>
      </c>
      <c r="S3916" s="112" t="str">
        <f t="shared" si="2023"/>
        <v>Update lineups set player_name = 'Fulton', raw_name = 'Fulton' where game_id = 18840203 and player_order = 11</v>
      </c>
      <c r="T3916" s="112" t="str">
        <f t="shared" si="2024"/>
        <v/>
      </c>
      <c r="U3916" s="200" t="str">
        <f t="shared" si="2021"/>
        <v/>
      </c>
      <c r="V3916" s="112" t="str">
        <f t="shared" si="2025"/>
        <v/>
      </c>
      <c r="W3916" s="415" t="str">
        <f t="shared" si="2026"/>
        <v/>
      </c>
      <c r="Y3916" s="65" t="str">
        <f t="shared" si="1982"/>
        <v/>
      </c>
      <c r="Z3916" s="65" t="str">
        <f t="shared" si="1983"/>
        <v/>
      </c>
      <c r="AA3916" s="65" t="str">
        <f t="shared" si="1984"/>
        <v/>
      </c>
      <c r="AB3916" s="65" t="str">
        <f t="shared" si="1985"/>
        <v/>
      </c>
      <c r="AC3916" s="65" t="str">
        <f t="shared" si="1986"/>
        <v/>
      </c>
      <c r="AH3916" s="65" t="str">
        <f t="shared" si="2000"/>
        <v>1891121211</v>
      </c>
      <c r="AI3916" s="65">
        <v>18911212</v>
      </c>
      <c r="AJ3916" s="65" t="s">
        <v>5369</v>
      </c>
      <c r="AK3916" s="65">
        <v>11</v>
      </c>
      <c r="AL3916" s="65" t="s">
        <v>3314</v>
      </c>
      <c r="AN3916" s="65" t="str">
        <f t="shared" si="2022"/>
        <v/>
      </c>
    </row>
    <row r="3917" spans="1:40" ht="16.8" customHeight="1" x14ac:dyDescent="0.25">
      <c r="A3917" s="384">
        <v>5</v>
      </c>
      <c r="B3917" s="342" t="s">
        <v>25</v>
      </c>
      <c r="D3917" s="350" t="str">
        <f t="shared" ref="D3917" si="2032">IF(C3917="", "", CONCATENATE("'", C3917,"'"))</f>
        <v/>
      </c>
      <c r="E3917" s="211">
        <f t="shared" si="2027"/>
        <v>18840203</v>
      </c>
      <c r="F3917" s="262">
        <v>12</v>
      </c>
      <c r="G3917" s="212"/>
      <c r="H3917" s="212"/>
      <c r="N3917" s="416"/>
      <c r="O3917" s="212"/>
      <c r="P3917" s="212"/>
      <c r="R3917" s="112" t="str">
        <f>IF(D3917="","", CONCATENATE("Update games set ", B3917, "= ",D3917," where game_id=", E3917))</f>
        <v/>
      </c>
      <c r="S3917" s="112" t="str">
        <f t="shared" si="2023"/>
        <v/>
      </c>
      <c r="T3917" s="112" t="str">
        <f t="shared" si="2024"/>
        <v/>
      </c>
      <c r="U3917" s="200" t="str">
        <f t="shared" si="2021"/>
        <v/>
      </c>
      <c r="V3917" s="112" t="str">
        <f t="shared" si="2025"/>
        <v/>
      </c>
      <c r="W3917" s="415" t="str">
        <f t="shared" si="2026"/>
        <v/>
      </c>
      <c r="Y3917" s="65" t="str">
        <f t="shared" si="1982"/>
        <v/>
      </c>
      <c r="Z3917" s="65" t="str">
        <f t="shared" si="1983"/>
        <v/>
      </c>
      <c r="AA3917" s="65" t="str">
        <f t="shared" si="1984"/>
        <v/>
      </c>
      <c r="AB3917" s="65" t="str">
        <f t="shared" si="1985"/>
        <v/>
      </c>
      <c r="AC3917" s="65" t="str">
        <f t="shared" si="1986"/>
        <v/>
      </c>
      <c r="AH3917" s="65" t="str">
        <f t="shared" si="2000"/>
        <v>1891121212</v>
      </c>
      <c r="AI3917" s="65">
        <v>18911212</v>
      </c>
      <c r="AJ3917" s="65" t="s">
        <v>5369</v>
      </c>
      <c r="AK3917" s="65">
        <v>12</v>
      </c>
      <c r="AL3917" s="65" t="s">
        <v>653</v>
      </c>
      <c r="AN3917" s="65" t="str">
        <f t="shared" si="2022"/>
        <v/>
      </c>
    </row>
    <row r="3918" spans="1:40" ht="16.8" customHeight="1" x14ac:dyDescent="0.25">
      <c r="A3918" s="384">
        <v>5</v>
      </c>
      <c r="B3918" s="342" t="s">
        <v>475</v>
      </c>
      <c r="D3918" s="349" t="str">
        <f t="shared" ref="D3918" si="2033">IF(C3918="", "", C3918)</f>
        <v/>
      </c>
      <c r="E3918" s="211">
        <f t="shared" si="2027"/>
        <v>18840203</v>
      </c>
      <c r="F3918" s="262">
        <v>13</v>
      </c>
      <c r="R3918" s="112" t="str">
        <f>IF(D3918="","", CONCATENATE("Update games set ", B3918, "= ",D3918," where game_id=", E3918))</f>
        <v/>
      </c>
      <c r="S3918" s="112" t="str">
        <f t="shared" si="2023"/>
        <v/>
      </c>
      <c r="T3918" s="112" t="str">
        <f t="shared" si="2024"/>
        <v/>
      </c>
      <c r="U3918" s="200" t="str">
        <f t="shared" si="2021"/>
        <v/>
      </c>
      <c r="V3918" s="112" t="str">
        <f t="shared" si="2025"/>
        <v/>
      </c>
      <c r="W3918" s="415" t="str">
        <f t="shared" si="2026"/>
        <v/>
      </c>
      <c r="Y3918" s="65" t="str">
        <f t="shared" ref="Y3918:Y3980" si="2034">IF(I3918="","",CONCATENATE("update goals set scorer_name = '",SUBSTITUTE(J3918, "'", "''"),"'"))</f>
        <v/>
      </c>
      <c r="Z3918" s="65" t="str">
        <f t="shared" ref="Z3918:Z3980" si="2035">IF(K3918="", "", CONCATENATE(", goal_min = ", K3918))</f>
        <v/>
      </c>
      <c r="AA3918" s="65" t="str">
        <f t="shared" ref="AA3918:AA3980" si="2036">IF(L3918="", "", CONCATENATE(", Pen = '", UPPER(L3918), "'"))</f>
        <v/>
      </c>
      <c r="AB3918" s="65" t="str">
        <f t="shared" ref="AB3918:AB3980" si="2037">IF(M3918="", "", CONCATENATE(", OG = '", UPPER(M3918), "'"))</f>
        <v/>
      </c>
      <c r="AC3918" s="65" t="str">
        <f t="shared" ref="AC3918:AC3980" si="2038">IF(I3918="", "", CONCATENATE(" where game_id = ", E3918, " and goal_order = ", I3918))</f>
        <v/>
      </c>
      <c r="AH3918" s="65" t="str">
        <f t="shared" si="2000"/>
        <v>1891121213</v>
      </c>
      <c r="AI3918" s="65">
        <v>18911212</v>
      </c>
      <c r="AJ3918" s="65" t="s">
        <v>5369</v>
      </c>
      <c r="AK3918" s="65">
        <v>13</v>
      </c>
      <c r="AL3918" s="65" t="s">
        <v>653</v>
      </c>
      <c r="AN3918" s="65" t="str">
        <f t="shared" si="2022"/>
        <v/>
      </c>
    </row>
    <row r="3919" spans="1:40" ht="16.8" customHeight="1" x14ac:dyDescent="0.25">
      <c r="A3919" s="384">
        <v>5</v>
      </c>
      <c r="B3919" s="342" t="s">
        <v>20</v>
      </c>
      <c r="D3919" s="350" t="str">
        <f t="shared" ref="D3919:D3920" si="2039">IF(C3919="", "", CONCATENATE("'", C3919,"'"))</f>
        <v/>
      </c>
      <c r="E3919" s="211">
        <f t="shared" si="2027"/>
        <v>18840203</v>
      </c>
      <c r="F3919" s="262">
        <v>14</v>
      </c>
      <c r="R3919" s="112" t="str">
        <f>IF(D3919="","", CONCATENATE("Update games set ", B3919, "= ",D3919," where game_id=", E3919))</f>
        <v/>
      </c>
      <c r="S3919" s="112" t="str">
        <f t="shared" si="2023"/>
        <v/>
      </c>
      <c r="T3919" s="112" t="str">
        <f t="shared" si="2024"/>
        <v/>
      </c>
      <c r="U3919" s="200" t="str">
        <f t="shared" si="2021"/>
        <v/>
      </c>
      <c r="V3919" s="112" t="str">
        <f t="shared" si="2025"/>
        <v/>
      </c>
      <c r="W3919" s="415" t="str">
        <f t="shared" si="2026"/>
        <v/>
      </c>
      <c r="Y3919" s="65" t="str">
        <f t="shared" si="2034"/>
        <v/>
      </c>
      <c r="Z3919" s="65" t="str">
        <f t="shared" si="2035"/>
        <v/>
      </c>
      <c r="AA3919" s="65" t="str">
        <f t="shared" si="2036"/>
        <v/>
      </c>
      <c r="AB3919" s="65" t="str">
        <f t="shared" si="2037"/>
        <v/>
      </c>
      <c r="AC3919" s="65" t="str">
        <f t="shared" si="2038"/>
        <v/>
      </c>
      <c r="AH3919" s="65" t="str">
        <f t="shared" si="2000"/>
        <v>1891121214</v>
      </c>
      <c r="AI3919" s="65">
        <v>18911212</v>
      </c>
      <c r="AJ3919" s="65" t="s">
        <v>5369</v>
      </c>
      <c r="AK3919" s="65">
        <v>14</v>
      </c>
      <c r="AL3919" s="65" t="s">
        <v>653</v>
      </c>
      <c r="AN3919" s="65" t="str">
        <f t="shared" si="2022"/>
        <v/>
      </c>
    </row>
    <row r="3920" spans="1:40" ht="16.8" customHeight="1" x14ac:dyDescent="0.25">
      <c r="A3920" s="384">
        <v>5</v>
      </c>
      <c r="B3920" s="342" t="s">
        <v>4882</v>
      </c>
      <c r="C3920" s="342" t="str">
        <f>IF(C3919="", "", C3919)</f>
        <v/>
      </c>
      <c r="D3920" s="350" t="str">
        <f t="shared" si="2039"/>
        <v/>
      </c>
      <c r="E3920" s="211">
        <f t="shared" si="2027"/>
        <v>18840203</v>
      </c>
      <c r="F3920" s="262">
        <v>15</v>
      </c>
      <c r="R3920" s="112" t="str">
        <f>IF(D3920="","", CONCATENATE("Update games set ", B3920, "= ",D3920," where game_id=", E3920))</f>
        <v/>
      </c>
      <c r="S3920" s="112" t="str">
        <f t="shared" si="2023"/>
        <v/>
      </c>
      <c r="T3920" s="112" t="str">
        <f t="shared" si="2024"/>
        <v/>
      </c>
      <c r="U3920" s="200" t="str">
        <f t="shared" si="2021"/>
        <v/>
      </c>
      <c r="V3920" s="112" t="str">
        <f t="shared" si="2025"/>
        <v/>
      </c>
      <c r="W3920" s="415" t="str">
        <f t="shared" si="2026"/>
        <v/>
      </c>
      <c r="Y3920" s="65" t="str">
        <f t="shared" si="2034"/>
        <v/>
      </c>
      <c r="Z3920" s="65" t="str">
        <f t="shared" si="2035"/>
        <v/>
      </c>
      <c r="AA3920" s="65" t="str">
        <f t="shared" si="2036"/>
        <v/>
      </c>
      <c r="AB3920" s="65" t="str">
        <f t="shared" si="2037"/>
        <v/>
      </c>
      <c r="AC3920" s="65" t="str">
        <f t="shared" si="2038"/>
        <v/>
      </c>
      <c r="AH3920" s="65" t="str">
        <f t="shared" si="2000"/>
        <v>1891121215</v>
      </c>
      <c r="AI3920" s="65">
        <v>18911212</v>
      </c>
      <c r="AJ3920" s="65" t="s">
        <v>5369</v>
      </c>
      <c r="AK3920" s="65">
        <v>15</v>
      </c>
      <c r="AL3920" s="65" t="s">
        <v>653</v>
      </c>
      <c r="AN3920" s="65" t="str">
        <f t="shared" si="2022"/>
        <v/>
      </c>
    </row>
    <row r="3921" spans="1:40" s="126" customFormat="1" ht="16.8" customHeight="1" thickBot="1" x14ac:dyDescent="0.3">
      <c r="A3921" s="384">
        <v>5</v>
      </c>
      <c r="B3921" s="116" t="s">
        <v>115</v>
      </c>
      <c r="C3921" s="352"/>
      <c r="D3921" s="370" t="str">
        <f t="shared" ref="D3921" si="2040">IF(MID(E3921,5,2)*1&gt;6,_xlfn.CONCAT("'",LEFT(E3921,4),"-",MID(E3921,3,2)+1,"'"),_xlfn.CONCAT("'",LEFT(E3921,4)-1,"-",MID(E3921,3,2),"'"))</f>
        <v>'1883-84'</v>
      </c>
      <c r="E3921" s="214">
        <f t="shared" si="2027"/>
        <v>18840203</v>
      </c>
      <c r="F3921" s="266">
        <v>16</v>
      </c>
      <c r="G3921" s="343"/>
      <c r="H3921" s="343"/>
      <c r="I3921" s="267"/>
      <c r="J3921" s="214"/>
      <c r="K3921" s="266"/>
      <c r="L3921" s="266"/>
      <c r="M3921" s="266"/>
      <c r="N3921" s="419"/>
      <c r="O3921" s="343"/>
      <c r="P3921" s="343"/>
      <c r="Q3921" s="346"/>
      <c r="R3921" s="112" t="str">
        <f>IF(D3921="","", CONCATENATE("Update games set ", B3921, "= ",D3921," where game_id=", E3921))</f>
        <v>Update games set Season= '1883-84' where game_id=18840203</v>
      </c>
      <c r="S3921" s="112" t="str">
        <f t="shared" si="2023"/>
        <v/>
      </c>
      <c r="T3921" s="112" t="str">
        <f t="shared" si="2024"/>
        <v/>
      </c>
      <c r="U3921" s="200" t="str">
        <f t="shared" si="2021"/>
        <v/>
      </c>
      <c r="V3921" s="112" t="str">
        <f t="shared" si="2025"/>
        <v/>
      </c>
      <c r="W3921" s="415" t="str">
        <f t="shared" si="2026"/>
        <v/>
      </c>
      <c r="X3921" s="240"/>
      <c r="Y3921" s="65" t="str">
        <f t="shared" si="2034"/>
        <v/>
      </c>
      <c r="Z3921" s="65" t="str">
        <f t="shared" si="2035"/>
        <v/>
      </c>
      <c r="AA3921" s="65" t="str">
        <f t="shared" si="2036"/>
        <v/>
      </c>
      <c r="AB3921" s="65" t="str">
        <f t="shared" si="2037"/>
        <v/>
      </c>
      <c r="AC3921" s="65" t="str">
        <f t="shared" si="2038"/>
        <v/>
      </c>
      <c r="AH3921" s="65" t="str">
        <f t="shared" si="2000"/>
        <v>1891121216</v>
      </c>
      <c r="AI3921" s="126">
        <v>18911212</v>
      </c>
      <c r="AJ3921" s="126" t="s">
        <v>5369</v>
      </c>
      <c r="AK3921" s="126">
        <v>16</v>
      </c>
      <c r="AL3921" s="126" t="s">
        <v>653</v>
      </c>
      <c r="AN3921" s="65" t="str">
        <f t="shared" si="2022"/>
        <v/>
      </c>
    </row>
    <row r="3922" spans="1:40" ht="15" thickTop="1" x14ac:dyDescent="0.25">
      <c r="A3922" s="384">
        <v>5</v>
      </c>
      <c r="B3922" s="341" t="s">
        <v>22</v>
      </c>
      <c r="C3922" s="341" t="s">
        <v>4576</v>
      </c>
      <c r="D3922" s="341" t="str">
        <f t="shared" ref="D3922:D3925" si="2041">IF(C3922="", "", CONCATENATE("'", C3922,"'"))</f>
        <v>'Dumbarton'</v>
      </c>
      <c r="E3922" s="211">
        <v>18840202</v>
      </c>
      <c r="F3922" s="262">
        <v>1</v>
      </c>
      <c r="H3922" s="212"/>
      <c r="I3922" s="263">
        <v>1</v>
      </c>
      <c r="J3922" s="211" t="s">
        <v>2112</v>
      </c>
      <c r="R3922" s="112" t="str">
        <f>IF(D3922="","", CONCATENATE("Update games set ", B3922, "= ",D3922," where game_id=", E3922))</f>
        <v>Update games set Opponent= 'Dumbarton' where game_id=18840202</v>
      </c>
      <c r="S3922" s="112" t="str">
        <f t="shared" si="2023"/>
        <v/>
      </c>
      <c r="T3922" s="112" t="str">
        <f t="shared" si="2024"/>
        <v>insert into goals (game_id, goal_order, scorer_name, goal_min) values (18840202, 1, 'Barlow)</v>
      </c>
      <c r="U3922" s="200" t="str">
        <f t="shared" si="2021"/>
        <v>update goals set scorer_name = 'Barlow' where game_id = 18840202 and goal_order = 1</v>
      </c>
      <c r="V3922" s="112" t="str">
        <f t="shared" si="2025"/>
        <v/>
      </c>
      <c r="W3922" s="415" t="str">
        <f t="shared" si="2026"/>
        <v/>
      </c>
      <c r="Y3922" s="65" t="str">
        <f t="shared" si="2034"/>
        <v>update goals set scorer_name = 'Barlow'</v>
      </c>
      <c r="Z3922" s="65" t="str">
        <f t="shared" si="2035"/>
        <v/>
      </c>
      <c r="AA3922" s="65" t="str">
        <f t="shared" si="2036"/>
        <v/>
      </c>
      <c r="AB3922" s="65" t="str">
        <f t="shared" si="2037"/>
        <v/>
      </c>
      <c r="AC3922" s="65" t="str">
        <f t="shared" si="2038"/>
        <v xml:space="preserve"> where game_id = 18840202 and goal_order = 1</v>
      </c>
      <c r="AH3922" s="65" t="str">
        <f t="shared" ref="AH3922:AH3937" si="2042">_xlfn.CONCAT(AI3922,AK3922)</f>
        <v>189112121</v>
      </c>
      <c r="AI3922" s="65">
        <v>18911212</v>
      </c>
      <c r="AJ3922" s="65" t="s">
        <v>5369</v>
      </c>
      <c r="AK3922" s="65">
        <v>1</v>
      </c>
      <c r="AL3922" s="65" t="s">
        <v>2039</v>
      </c>
      <c r="AN3922" s="65" t="str">
        <f t="shared" si="2022"/>
        <v>update games set source = 'The Nottingham Forest Football Scrapbook' where game_id = 18840202</v>
      </c>
    </row>
    <row r="3923" spans="1:40" ht="16.8" customHeight="1" x14ac:dyDescent="0.25">
      <c r="A3923" s="384">
        <v>5</v>
      </c>
      <c r="B3923" s="342" t="s">
        <v>4979</v>
      </c>
      <c r="C3923" s="342" t="str">
        <f>IF(C3922="", "", C3922)</f>
        <v>Dumbarton</v>
      </c>
      <c r="D3923" s="350" t="str">
        <f t="shared" si="2041"/>
        <v>'Dumbarton'</v>
      </c>
      <c r="E3923" s="211">
        <f>E3922</f>
        <v>18840202</v>
      </c>
      <c r="F3923" s="262">
        <v>2</v>
      </c>
      <c r="I3923" s="263">
        <v>2</v>
      </c>
      <c r="J3923" s="194" t="s">
        <v>3688</v>
      </c>
      <c r="R3923" s="112" t="str">
        <f>IF(D3923="","", CONCATENATE("Update games set ", B3923, "= ",D3923," where game_id=", E3923))</f>
        <v>Update games set Opp_parent= 'Dumbarton' where game_id=18840202</v>
      </c>
      <c r="S3923" s="112" t="str">
        <f t="shared" si="2023"/>
        <v/>
      </c>
      <c r="T3923" s="112" t="str">
        <f t="shared" si="2024"/>
        <v>insert into goals (game_id, goal_order, scorer_name, goal_min) values (18840202, 2, 'J Luntley)</v>
      </c>
      <c r="U3923" s="200" t="str">
        <f t="shared" si="2021"/>
        <v>update goals set scorer_name = 'J Luntley' where game_id = 18840202 and goal_order = 2</v>
      </c>
      <c r="V3923" s="112" t="str">
        <f t="shared" si="2025"/>
        <v/>
      </c>
      <c r="W3923" s="415" t="str">
        <f t="shared" si="2026"/>
        <v/>
      </c>
      <c r="Y3923" s="65" t="str">
        <f t="shared" si="2034"/>
        <v>update goals set scorer_name = 'J Luntley'</v>
      </c>
      <c r="Z3923" s="65" t="str">
        <f t="shared" si="2035"/>
        <v/>
      </c>
      <c r="AA3923" s="65" t="str">
        <f t="shared" si="2036"/>
        <v/>
      </c>
      <c r="AB3923" s="65" t="str">
        <f t="shared" si="2037"/>
        <v/>
      </c>
      <c r="AC3923" s="65" t="str">
        <f t="shared" si="2038"/>
        <v xml:space="preserve"> where game_id = 18840202 and goal_order = 2</v>
      </c>
      <c r="AH3923" s="65" t="str">
        <f t="shared" si="2042"/>
        <v>189112122</v>
      </c>
      <c r="AI3923" s="65">
        <v>18911212</v>
      </c>
      <c r="AJ3923" s="65" t="s">
        <v>5369</v>
      </c>
      <c r="AK3923" s="65">
        <v>2</v>
      </c>
      <c r="AL3923" s="65" t="s">
        <v>3572</v>
      </c>
      <c r="AN3923" s="65" t="str">
        <f t="shared" si="2022"/>
        <v/>
      </c>
    </row>
    <row r="3924" spans="1:40" ht="16.8" customHeight="1" x14ac:dyDescent="0.25">
      <c r="A3924" s="384">
        <v>5</v>
      </c>
      <c r="B3924" s="342" t="s">
        <v>2653</v>
      </c>
      <c r="C3924" s="342" t="s">
        <v>663</v>
      </c>
      <c r="D3924" s="350" t="str">
        <f t="shared" si="2041"/>
        <v>'Friendly'</v>
      </c>
      <c r="E3924" s="211">
        <f t="shared" ref="E3924:E3937" si="2043">E3923</f>
        <v>18840202</v>
      </c>
      <c r="F3924" s="262">
        <v>3</v>
      </c>
      <c r="R3924" s="112" t="str">
        <f>IF(D3924="","", CONCATENATE("Update games set ", B3924, "= ",D3924," where game_id=", E3924))</f>
        <v>Update games set Game_type= 'Friendly' where game_id=18840202</v>
      </c>
      <c r="S3924" s="112" t="str">
        <f t="shared" si="2023"/>
        <v/>
      </c>
      <c r="T3924" s="112" t="str">
        <f t="shared" si="2024"/>
        <v/>
      </c>
      <c r="U3924" s="200" t="str">
        <f t="shared" si="2021"/>
        <v/>
      </c>
      <c r="V3924" s="112" t="str">
        <f t="shared" si="2025"/>
        <v/>
      </c>
      <c r="W3924" s="415" t="str">
        <f t="shared" si="2026"/>
        <v/>
      </c>
      <c r="Y3924" s="65" t="str">
        <f t="shared" si="2034"/>
        <v/>
      </c>
      <c r="Z3924" s="65" t="str">
        <f t="shared" si="2035"/>
        <v/>
      </c>
      <c r="AA3924" s="65" t="str">
        <f t="shared" si="2036"/>
        <v/>
      </c>
      <c r="AB3924" s="65" t="str">
        <f t="shared" si="2037"/>
        <v/>
      </c>
      <c r="AC3924" s="65" t="str">
        <f t="shared" si="2038"/>
        <v/>
      </c>
      <c r="AH3924" s="65" t="str">
        <f t="shared" si="2042"/>
        <v>189112123</v>
      </c>
      <c r="AI3924" s="65">
        <v>18911212</v>
      </c>
      <c r="AJ3924" s="65" t="s">
        <v>5369</v>
      </c>
      <c r="AK3924" s="65">
        <v>3</v>
      </c>
      <c r="AL3924" s="65" t="s">
        <v>3596</v>
      </c>
      <c r="AN3924" s="65" t="str">
        <f t="shared" si="2022"/>
        <v/>
      </c>
    </row>
    <row r="3925" spans="1:40" ht="16.8" customHeight="1" x14ac:dyDescent="0.25">
      <c r="A3925" s="384">
        <v>5</v>
      </c>
      <c r="B3925" s="342" t="s">
        <v>4978</v>
      </c>
      <c r="C3925" s="342" t="s">
        <v>0</v>
      </c>
      <c r="D3925" s="350" t="str">
        <f t="shared" si="2041"/>
        <v>'A'</v>
      </c>
      <c r="E3925" s="211">
        <f t="shared" si="2043"/>
        <v>18840202</v>
      </c>
      <c r="F3925" s="262">
        <v>4</v>
      </c>
      <c r="R3925" s="112" t="str">
        <f>IF(D3925="","", CONCATENATE("Update games set ", B3925, "= ",D3925," where game_id=", E3925))</f>
        <v>Update games set HAN= 'A' where game_id=18840202</v>
      </c>
      <c r="S3925" s="112" t="str">
        <f t="shared" si="2023"/>
        <v/>
      </c>
      <c r="T3925" s="112" t="str">
        <f t="shared" si="2024"/>
        <v/>
      </c>
      <c r="U3925" s="200" t="str">
        <f t="shared" si="2021"/>
        <v/>
      </c>
      <c r="V3925" s="112" t="str">
        <f t="shared" si="2025"/>
        <v/>
      </c>
      <c r="W3925" s="415" t="str">
        <f t="shared" si="2026"/>
        <v/>
      </c>
      <c r="Y3925" s="65" t="str">
        <f t="shared" si="2034"/>
        <v/>
      </c>
      <c r="Z3925" s="65" t="str">
        <f t="shared" si="2035"/>
        <v/>
      </c>
      <c r="AA3925" s="65" t="str">
        <f t="shared" si="2036"/>
        <v/>
      </c>
      <c r="AB3925" s="65" t="str">
        <f t="shared" si="2037"/>
        <v/>
      </c>
      <c r="AC3925" s="65" t="str">
        <f t="shared" si="2038"/>
        <v/>
      </c>
      <c r="AH3925" s="65" t="str">
        <f t="shared" si="2042"/>
        <v>189112124</v>
      </c>
      <c r="AI3925" s="65">
        <v>18911212</v>
      </c>
      <c r="AJ3925" s="65" t="s">
        <v>5369</v>
      </c>
      <c r="AK3925" s="65">
        <v>4</v>
      </c>
      <c r="AL3925" s="65" t="s">
        <v>3252</v>
      </c>
      <c r="AN3925" s="65" t="str">
        <f t="shared" si="2022"/>
        <v/>
      </c>
    </row>
    <row r="3926" spans="1:40" ht="16.8" customHeight="1" x14ac:dyDescent="0.25">
      <c r="A3926" s="384">
        <v>5</v>
      </c>
      <c r="B3926" s="342" t="s">
        <v>5</v>
      </c>
      <c r="C3926" s="342">
        <v>1</v>
      </c>
      <c r="D3926" s="349">
        <f t="shared" ref="D3926:D3927" si="2044">IF(C3926="", "", C3926)</f>
        <v>1</v>
      </c>
      <c r="E3926" s="211">
        <f t="shared" si="2043"/>
        <v>18840202</v>
      </c>
      <c r="F3926" s="262">
        <v>5</v>
      </c>
      <c r="R3926" s="112" t="str">
        <f>IF(D3926="","", CONCATENATE("Update games set ", B3926, "= ",D3926," where game_id=", E3926))</f>
        <v>Update games set F= 1 where game_id=18840202</v>
      </c>
      <c r="S3926" s="112" t="str">
        <f t="shared" si="2023"/>
        <v/>
      </c>
      <c r="T3926" s="112" t="str">
        <f t="shared" si="2024"/>
        <v/>
      </c>
      <c r="U3926" s="200" t="str">
        <f t="shared" si="2021"/>
        <v/>
      </c>
      <c r="V3926" s="112" t="str">
        <f t="shared" si="2025"/>
        <v/>
      </c>
      <c r="W3926" s="415" t="str">
        <f t="shared" si="2026"/>
        <v/>
      </c>
      <c r="Y3926" s="65" t="str">
        <f t="shared" si="2034"/>
        <v/>
      </c>
      <c r="Z3926" s="65" t="str">
        <f t="shared" si="2035"/>
        <v/>
      </c>
      <c r="AA3926" s="65" t="str">
        <f t="shared" si="2036"/>
        <v/>
      </c>
      <c r="AB3926" s="65" t="str">
        <f t="shared" si="2037"/>
        <v/>
      </c>
      <c r="AC3926" s="65" t="str">
        <f t="shared" si="2038"/>
        <v/>
      </c>
      <c r="AH3926" s="65" t="str">
        <f t="shared" si="2042"/>
        <v>189112125</v>
      </c>
      <c r="AI3926" s="65">
        <v>18911212</v>
      </c>
      <c r="AJ3926" s="65" t="s">
        <v>5369</v>
      </c>
      <c r="AK3926" s="65">
        <v>5</v>
      </c>
      <c r="AL3926" s="65" t="s">
        <v>3590</v>
      </c>
      <c r="AN3926" s="65" t="str">
        <f t="shared" si="2022"/>
        <v/>
      </c>
    </row>
    <row r="3927" spans="1:40" ht="16.8" customHeight="1" x14ac:dyDescent="0.25">
      <c r="A3927" s="384">
        <v>5</v>
      </c>
      <c r="B3927" s="342" t="s">
        <v>0</v>
      </c>
      <c r="C3927" s="342">
        <v>3</v>
      </c>
      <c r="D3927" s="349">
        <f t="shared" si="2044"/>
        <v>3</v>
      </c>
      <c r="E3927" s="211">
        <f t="shared" si="2043"/>
        <v>18840202</v>
      </c>
      <c r="F3927" s="262">
        <v>6</v>
      </c>
      <c r="R3927" s="112" t="str">
        <f>IF(D3927="","", CONCATENATE("Update games set ", B3927, "= ",D3927," where game_id=", E3927))</f>
        <v>Update games set A= 3 where game_id=18840202</v>
      </c>
      <c r="S3927" s="112" t="str">
        <f t="shared" si="2023"/>
        <v/>
      </c>
      <c r="T3927" s="112" t="str">
        <f t="shared" si="2024"/>
        <v/>
      </c>
      <c r="U3927" s="200" t="str">
        <f t="shared" si="2021"/>
        <v/>
      </c>
      <c r="V3927" s="112" t="str">
        <f t="shared" si="2025"/>
        <v/>
      </c>
      <c r="W3927" s="415" t="str">
        <f t="shared" si="2026"/>
        <v/>
      </c>
      <c r="Y3927" s="65" t="str">
        <f t="shared" si="2034"/>
        <v/>
      </c>
      <c r="Z3927" s="65" t="str">
        <f t="shared" si="2035"/>
        <v/>
      </c>
      <c r="AA3927" s="65" t="str">
        <f t="shared" si="2036"/>
        <v/>
      </c>
      <c r="AB3927" s="65" t="str">
        <f t="shared" si="2037"/>
        <v/>
      </c>
      <c r="AC3927" s="65" t="str">
        <f t="shared" si="2038"/>
        <v/>
      </c>
      <c r="AH3927" s="65" t="str">
        <f t="shared" si="2042"/>
        <v>189112126</v>
      </c>
      <c r="AI3927" s="65">
        <v>18911212</v>
      </c>
      <c r="AJ3927" s="65" t="s">
        <v>5369</v>
      </c>
      <c r="AK3927" s="65">
        <v>6</v>
      </c>
      <c r="AL3927" s="65" t="s">
        <v>3468</v>
      </c>
      <c r="AN3927" s="65" t="str">
        <f t="shared" si="2022"/>
        <v/>
      </c>
    </row>
    <row r="3928" spans="1:40" ht="16.8" customHeight="1" x14ac:dyDescent="0.25">
      <c r="A3928" s="384">
        <v>5</v>
      </c>
      <c r="B3928" s="342" t="s">
        <v>23</v>
      </c>
      <c r="D3928" s="334" t="str">
        <f t="shared" ref="D3928" si="2045">IF(C3928="",IF(D3926&gt;D3927,"'W'",IF(D3926=D3927,"'D'","'L'")),_xlfn.CONCAT("'",C3928,"'"))</f>
        <v>'L'</v>
      </c>
      <c r="E3928" s="211">
        <f t="shared" si="2043"/>
        <v>18840202</v>
      </c>
      <c r="F3928" s="262">
        <v>7</v>
      </c>
      <c r="R3928" s="112" t="str">
        <f>IF(D3928="","", CONCATENATE("Update games set ", B3928, "= ",D3928," where game_id=", E3928))</f>
        <v>Update games set Result= 'L' where game_id=18840202</v>
      </c>
      <c r="S3928" s="112" t="str">
        <f t="shared" si="2023"/>
        <v/>
      </c>
      <c r="T3928" s="112" t="str">
        <f t="shared" si="2024"/>
        <v/>
      </c>
      <c r="U3928" s="200" t="str">
        <f t="shared" si="2021"/>
        <v/>
      </c>
      <c r="V3928" s="112" t="str">
        <f t="shared" si="2025"/>
        <v/>
      </c>
      <c r="W3928" s="415" t="str">
        <f t="shared" si="2026"/>
        <v/>
      </c>
      <c r="Y3928" s="65" t="str">
        <f t="shared" si="2034"/>
        <v/>
      </c>
      <c r="Z3928" s="65" t="str">
        <f t="shared" si="2035"/>
        <v/>
      </c>
      <c r="AA3928" s="65" t="str">
        <f t="shared" si="2036"/>
        <v/>
      </c>
      <c r="AB3928" s="65" t="str">
        <f t="shared" si="2037"/>
        <v/>
      </c>
      <c r="AC3928" s="65" t="str">
        <f t="shared" si="2038"/>
        <v/>
      </c>
      <c r="AH3928" s="65" t="str">
        <f t="shared" si="2042"/>
        <v>189112127</v>
      </c>
      <c r="AI3928" s="65">
        <v>18911212</v>
      </c>
      <c r="AJ3928" s="65" t="s">
        <v>5369</v>
      </c>
      <c r="AK3928" s="65">
        <v>7</v>
      </c>
      <c r="AL3928" s="65" t="s">
        <v>3435</v>
      </c>
      <c r="AN3928" s="65" t="str">
        <f t="shared" si="2022"/>
        <v/>
      </c>
    </row>
    <row r="3929" spans="1:40" ht="16.8" customHeight="1" x14ac:dyDescent="0.25">
      <c r="A3929" s="384">
        <v>5</v>
      </c>
      <c r="B3929" s="342" t="s">
        <v>768</v>
      </c>
      <c r="C3929" s="342">
        <v>0</v>
      </c>
      <c r="D3929" s="349">
        <f t="shared" ref="D3929:D3930" si="2046">IF(C3929="", "", C3929)</f>
        <v>0</v>
      </c>
      <c r="E3929" s="211">
        <f t="shared" si="2043"/>
        <v>18840202</v>
      </c>
      <c r="F3929" s="262">
        <v>8</v>
      </c>
      <c r="R3929" s="112" t="str">
        <f>IF(D3929="","", CONCATENATE("Update games set ", B3929, "= ",D3929," where game_id=", E3929))</f>
        <v>Update games set HT_f= 0 where game_id=18840202</v>
      </c>
      <c r="S3929" s="112" t="str">
        <f t="shared" si="2023"/>
        <v/>
      </c>
      <c r="T3929" s="112" t="str">
        <f t="shared" si="2024"/>
        <v/>
      </c>
      <c r="U3929" s="200" t="str">
        <f t="shared" si="2021"/>
        <v/>
      </c>
      <c r="V3929" s="112" t="str">
        <f t="shared" si="2025"/>
        <v/>
      </c>
      <c r="W3929" s="415" t="str">
        <f t="shared" si="2026"/>
        <v/>
      </c>
      <c r="Y3929" s="65" t="str">
        <f t="shared" si="2034"/>
        <v/>
      </c>
      <c r="Z3929" s="65" t="str">
        <f t="shared" si="2035"/>
        <v/>
      </c>
      <c r="AA3929" s="65" t="str">
        <f t="shared" si="2036"/>
        <v/>
      </c>
      <c r="AB3929" s="65" t="str">
        <f t="shared" si="2037"/>
        <v/>
      </c>
      <c r="AC3929" s="65" t="str">
        <f t="shared" si="2038"/>
        <v/>
      </c>
      <c r="AH3929" s="65" t="str">
        <f t="shared" si="2042"/>
        <v>189112128</v>
      </c>
      <c r="AI3929" s="65">
        <v>18911212</v>
      </c>
      <c r="AJ3929" s="65" t="s">
        <v>5369</v>
      </c>
      <c r="AK3929" s="65">
        <v>8</v>
      </c>
      <c r="AL3929" s="65" t="s">
        <v>3653</v>
      </c>
      <c r="AN3929" s="65" t="str">
        <f t="shared" si="2022"/>
        <v/>
      </c>
    </row>
    <row r="3930" spans="1:40" ht="16.8" customHeight="1" x14ac:dyDescent="0.25">
      <c r="A3930" s="384">
        <v>5</v>
      </c>
      <c r="B3930" s="342" t="s">
        <v>766</v>
      </c>
      <c r="C3930" s="342">
        <v>2</v>
      </c>
      <c r="D3930" s="349">
        <f t="shared" si="2046"/>
        <v>2</v>
      </c>
      <c r="E3930" s="211">
        <f t="shared" si="2043"/>
        <v>18840202</v>
      </c>
      <c r="F3930" s="262">
        <v>9</v>
      </c>
      <c r="G3930" s="194"/>
      <c r="H3930" s="194"/>
      <c r="N3930" s="417"/>
      <c r="O3930" s="194"/>
      <c r="P3930" s="194"/>
      <c r="R3930" s="112" t="str">
        <f>IF(D3930="","", CONCATENATE("Update games set ", B3930, "= ",D3930," where game_id=", E3930))</f>
        <v>Update games set HT_a= 2 where game_id=18840202</v>
      </c>
      <c r="S3930" s="112" t="str">
        <f t="shared" si="2023"/>
        <v/>
      </c>
      <c r="T3930" s="112" t="str">
        <f t="shared" si="2024"/>
        <v/>
      </c>
      <c r="U3930" s="200" t="str">
        <f t="shared" si="2021"/>
        <v/>
      </c>
      <c r="V3930" s="112" t="str">
        <f t="shared" si="2025"/>
        <v/>
      </c>
      <c r="W3930" s="415" t="str">
        <f t="shared" si="2026"/>
        <v/>
      </c>
      <c r="Y3930" s="65" t="str">
        <f t="shared" si="2034"/>
        <v/>
      </c>
      <c r="Z3930" s="65" t="str">
        <f t="shared" si="2035"/>
        <v/>
      </c>
      <c r="AA3930" s="65" t="str">
        <f t="shared" si="2036"/>
        <v/>
      </c>
      <c r="AB3930" s="65" t="str">
        <f t="shared" si="2037"/>
        <v/>
      </c>
      <c r="AC3930" s="65" t="str">
        <f t="shared" si="2038"/>
        <v/>
      </c>
      <c r="AH3930" s="65" t="str">
        <f t="shared" si="2042"/>
        <v>189112129</v>
      </c>
      <c r="AI3930" s="65">
        <v>18911212</v>
      </c>
      <c r="AJ3930" s="65" t="s">
        <v>5369</v>
      </c>
      <c r="AK3930" s="65">
        <v>9</v>
      </c>
      <c r="AL3930" s="65" t="s">
        <v>2943</v>
      </c>
      <c r="AN3930" s="65" t="str">
        <f t="shared" si="2022"/>
        <v/>
      </c>
    </row>
    <row r="3931" spans="1:40" ht="16.8" customHeight="1" x14ac:dyDescent="0.25">
      <c r="A3931" s="384">
        <v>5</v>
      </c>
      <c r="B3931" s="342" t="s">
        <v>753</v>
      </c>
      <c r="C3931" s="351"/>
      <c r="D3931" s="350" t="str">
        <f t="shared" ref="D3931" si="2047">IF(C3931="", "", CONCATENATE("'", C3931,"'"))</f>
        <v/>
      </c>
      <c r="E3931" s="211">
        <f t="shared" si="2043"/>
        <v>18840202</v>
      </c>
      <c r="F3931" s="262">
        <v>10</v>
      </c>
      <c r="G3931" s="194"/>
      <c r="N3931" s="417"/>
      <c r="O3931" s="194"/>
      <c r="P3931" s="194"/>
      <c r="R3931" s="112" t="str">
        <f>IF(D3931="","", CONCATENATE("Update games set ", B3931, "= ",D3931," where game_id=", E3931))</f>
        <v/>
      </c>
      <c r="S3931" s="112" t="str">
        <f t="shared" si="2023"/>
        <v/>
      </c>
      <c r="T3931" s="112" t="str">
        <f t="shared" si="2024"/>
        <v/>
      </c>
      <c r="U3931" s="200" t="str">
        <f t="shared" si="2021"/>
        <v/>
      </c>
      <c r="V3931" s="112" t="str">
        <f t="shared" si="2025"/>
        <v/>
      </c>
      <c r="W3931" s="415" t="str">
        <f t="shared" si="2026"/>
        <v/>
      </c>
      <c r="Y3931" s="65" t="str">
        <f t="shared" si="2034"/>
        <v/>
      </c>
      <c r="Z3931" s="65" t="str">
        <f t="shared" si="2035"/>
        <v/>
      </c>
      <c r="AA3931" s="65" t="str">
        <f t="shared" si="2036"/>
        <v/>
      </c>
      <c r="AB3931" s="65" t="str">
        <f t="shared" si="2037"/>
        <v/>
      </c>
      <c r="AC3931" s="65" t="str">
        <f t="shared" si="2038"/>
        <v/>
      </c>
      <c r="AH3931" s="65" t="str">
        <f t="shared" si="2042"/>
        <v>1891121210</v>
      </c>
      <c r="AI3931" s="65">
        <v>18911212</v>
      </c>
      <c r="AJ3931" s="65" t="s">
        <v>5369</v>
      </c>
      <c r="AK3931" s="65">
        <v>10</v>
      </c>
      <c r="AL3931" s="65" t="s">
        <v>3632</v>
      </c>
      <c r="AN3931" s="65" t="str">
        <f t="shared" si="2022"/>
        <v/>
      </c>
    </row>
    <row r="3932" spans="1:40" ht="16.8" customHeight="1" x14ac:dyDescent="0.25">
      <c r="A3932" s="384">
        <v>5</v>
      </c>
      <c r="B3932" s="342" t="s">
        <v>746</v>
      </c>
      <c r="C3932" s="351" t="s">
        <v>5062</v>
      </c>
      <c r="D3932" s="334" t="str">
        <f>CONCATENATE("'", LEFT(E3932,4),"-",MID(E3932,5,2),"-", MID(E3932,7,2), " ", C3932,"'")</f>
        <v>'1884-02-02 15:00'</v>
      </c>
      <c r="E3932" s="211">
        <f t="shared" si="2043"/>
        <v>18840202</v>
      </c>
      <c r="F3932" s="262">
        <v>11</v>
      </c>
      <c r="R3932" s="112" t="str">
        <f>IF(D3932="","", CONCATENATE("Update games set ", B3932, "= ",D3932," where game_id=", E3932))</f>
        <v>Update games set Game_date= '1884-02-02 15:00' where game_id=18840202</v>
      </c>
      <c r="S3932" s="112" t="str">
        <f t="shared" si="2023"/>
        <v/>
      </c>
      <c r="T3932" s="112" t="str">
        <f t="shared" si="2024"/>
        <v/>
      </c>
      <c r="U3932" s="200" t="str">
        <f t="shared" si="2021"/>
        <v/>
      </c>
      <c r="V3932" s="112" t="str">
        <f t="shared" si="2025"/>
        <v/>
      </c>
      <c r="W3932" s="415" t="str">
        <f t="shared" si="2026"/>
        <v/>
      </c>
      <c r="Y3932" s="65" t="str">
        <f t="shared" si="2034"/>
        <v/>
      </c>
      <c r="Z3932" s="65" t="str">
        <f t="shared" si="2035"/>
        <v/>
      </c>
      <c r="AA3932" s="65" t="str">
        <f t="shared" si="2036"/>
        <v/>
      </c>
      <c r="AB3932" s="65" t="str">
        <f t="shared" si="2037"/>
        <v/>
      </c>
      <c r="AC3932" s="65" t="str">
        <f t="shared" si="2038"/>
        <v/>
      </c>
      <c r="AH3932" s="65" t="str">
        <f t="shared" si="2042"/>
        <v>1891121211</v>
      </c>
      <c r="AI3932" s="65">
        <v>18911212</v>
      </c>
      <c r="AJ3932" s="65" t="s">
        <v>5369</v>
      </c>
      <c r="AK3932" s="65">
        <v>11</v>
      </c>
      <c r="AL3932" s="65" t="s">
        <v>3314</v>
      </c>
      <c r="AN3932" s="65" t="str">
        <f t="shared" si="2022"/>
        <v/>
      </c>
    </row>
    <row r="3933" spans="1:40" ht="16.8" customHeight="1" x14ac:dyDescent="0.25">
      <c r="A3933" s="384">
        <v>5</v>
      </c>
      <c r="B3933" s="342" t="s">
        <v>25</v>
      </c>
      <c r="D3933" s="350" t="str">
        <f t="shared" ref="D3933" si="2048">IF(C3933="", "", CONCATENATE("'", C3933,"'"))</f>
        <v/>
      </c>
      <c r="E3933" s="211">
        <f t="shared" si="2043"/>
        <v>18840202</v>
      </c>
      <c r="F3933" s="262">
        <v>12</v>
      </c>
      <c r="G3933" s="212"/>
      <c r="H3933" s="212"/>
      <c r="N3933" s="416"/>
      <c r="O3933" s="212"/>
      <c r="P3933" s="212"/>
      <c r="R3933" s="112" t="str">
        <f>IF(D3933="","", CONCATENATE("Update games set ", B3933, "= ",D3933," where game_id=", E3933))</f>
        <v/>
      </c>
      <c r="S3933" s="112" t="str">
        <f t="shared" si="2023"/>
        <v/>
      </c>
      <c r="T3933" s="112" t="str">
        <f t="shared" si="2024"/>
        <v/>
      </c>
      <c r="U3933" s="200" t="str">
        <f t="shared" si="2021"/>
        <v/>
      </c>
      <c r="V3933" s="112" t="str">
        <f t="shared" si="2025"/>
        <v/>
      </c>
      <c r="W3933" s="415" t="str">
        <f t="shared" si="2026"/>
        <v/>
      </c>
      <c r="Y3933" s="65" t="str">
        <f t="shared" si="2034"/>
        <v/>
      </c>
      <c r="Z3933" s="65" t="str">
        <f t="shared" si="2035"/>
        <v/>
      </c>
      <c r="AA3933" s="65" t="str">
        <f t="shared" si="2036"/>
        <v/>
      </c>
      <c r="AB3933" s="65" t="str">
        <f t="shared" si="2037"/>
        <v/>
      </c>
      <c r="AC3933" s="65" t="str">
        <f t="shared" si="2038"/>
        <v/>
      </c>
      <c r="AH3933" s="65" t="str">
        <f t="shared" si="2042"/>
        <v>1891121212</v>
      </c>
      <c r="AI3933" s="65">
        <v>18911212</v>
      </c>
      <c r="AJ3933" s="65" t="s">
        <v>5369</v>
      </c>
      <c r="AK3933" s="65">
        <v>12</v>
      </c>
      <c r="AL3933" s="65" t="s">
        <v>653</v>
      </c>
      <c r="AN3933" s="65" t="str">
        <f t="shared" si="2022"/>
        <v/>
      </c>
    </row>
    <row r="3934" spans="1:40" ht="16.8" customHeight="1" x14ac:dyDescent="0.25">
      <c r="A3934" s="384">
        <v>5</v>
      </c>
      <c r="B3934" s="342" t="s">
        <v>475</v>
      </c>
      <c r="D3934" s="349" t="str">
        <f t="shared" ref="D3934" si="2049">IF(C3934="", "", C3934)</f>
        <v/>
      </c>
      <c r="E3934" s="211">
        <f t="shared" si="2043"/>
        <v>18840202</v>
      </c>
      <c r="F3934" s="262">
        <v>13</v>
      </c>
      <c r="R3934" s="112" t="str">
        <f>IF(D3934="","", CONCATENATE("Update games set ", B3934, "= ",D3934," where game_id=", E3934))</f>
        <v/>
      </c>
      <c r="S3934" s="112" t="str">
        <f t="shared" si="2023"/>
        <v/>
      </c>
      <c r="T3934" s="112" t="str">
        <f t="shared" si="2024"/>
        <v/>
      </c>
      <c r="U3934" s="200" t="str">
        <f t="shared" si="2021"/>
        <v/>
      </c>
      <c r="V3934" s="112" t="str">
        <f t="shared" si="2025"/>
        <v/>
      </c>
      <c r="W3934" s="415" t="str">
        <f t="shared" si="2026"/>
        <v/>
      </c>
      <c r="Y3934" s="65" t="str">
        <f t="shared" si="2034"/>
        <v/>
      </c>
      <c r="Z3934" s="65" t="str">
        <f t="shared" si="2035"/>
        <v/>
      </c>
      <c r="AA3934" s="65" t="str">
        <f t="shared" si="2036"/>
        <v/>
      </c>
      <c r="AB3934" s="65" t="str">
        <f t="shared" si="2037"/>
        <v/>
      </c>
      <c r="AC3934" s="65" t="str">
        <f t="shared" si="2038"/>
        <v/>
      </c>
      <c r="AH3934" s="65" t="str">
        <f t="shared" si="2042"/>
        <v>1891121213</v>
      </c>
      <c r="AI3934" s="65">
        <v>18911212</v>
      </c>
      <c r="AJ3934" s="65" t="s">
        <v>5369</v>
      </c>
      <c r="AK3934" s="65">
        <v>13</v>
      </c>
      <c r="AL3934" s="65" t="s">
        <v>653</v>
      </c>
      <c r="AN3934" s="65" t="str">
        <f t="shared" si="2022"/>
        <v/>
      </c>
    </row>
    <row r="3935" spans="1:40" ht="16.8" customHeight="1" x14ac:dyDescent="0.25">
      <c r="A3935" s="384">
        <v>5</v>
      </c>
      <c r="B3935" s="342" t="s">
        <v>20</v>
      </c>
      <c r="C3935" s="342" t="s">
        <v>5478</v>
      </c>
      <c r="D3935" s="350" t="str">
        <f t="shared" ref="D3935:D3936" si="2050">IF(C3935="", "", CONCATENATE("'", C3935,"'"))</f>
        <v>'Boghead'</v>
      </c>
      <c r="E3935" s="211">
        <f t="shared" si="2043"/>
        <v>18840202</v>
      </c>
      <c r="F3935" s="262">
        <v>14</v>
      </c>
      <c r="R3935" s="112" t="str">
        <f>IF(D3935="","", CONCATENATE("Update games set ", B3935, "= ",D3935," where game_id=", E3935))</f>
        <v>Update games set Ground= 'Boghead' where game_id=18840202</v>
      </c>
      <c r="S3935" s="112" t="str">
        <f t="shared" si="2023"/>
        <v/>
      </c>
      <c r="T3935" s="112" t="str">
        <f t="shared" si="2024"/>
        <v/>
      </c>
      <c r="U3935" s="200" t="str">
        <f t="shared" si="2021"/>
        <v/>
      </c>
      <c r="V3935" s="112" t="str">
        <f t="shared" si="2025"/>
        <v/>
      </c>
      <c r="W3935" s="415" t="str">
        <f t="shared" si="2026"/>
        <v/>
      </c>
      <c r="Y3935" s="65" t="str">
        <f t="shared" si="2034"/>
        <v/>
      </c>
      <c r="Z3935" s="65" t="str">
        <f t="shared" si="2035"/>
        <v/>
      </c>
      <c r="AA3935" s="65" t="str">
        <f t="shared" si="2036"/>
        <v/>
      </c>
      <c r="AB3935" s="65" t="str">
        <f t="shared" si="2037"/>
        <v/>
      </c>
      <c r="AC3935" s="65" t="str">
        <f t="shared" si="2038"/>
        <v/>
      </c>
      <c r="AH3935" s="65" t="str">
        <f t="shared" si="2042"/>
        <v>1891121214</v>
      </c>
      <c r="AI3935" s="65">
        <v>18911212</v>
      </c>
      <c r="AJ3935" s="65" t="s">
        <v>5369</v>
      </c>
      <c r="AK3935" s="65">
        <v>14</v>
      </c>
      <c r="AL3935" s="65" t="s">
        <v>653</v>
      </c>
      <c r="AN3935" s="65" t="str">
        <f t="shared" si="2022"/>
        <v/>
      </c>
    </row>
    <row r="3936" spans="1:40" ht="16.8" customHeight="1" x14ac:dyDescent="0.25">
      <c r="A3936" s="384">
        <v>5</v>
      </c>
      <c r="B3936" s="342" t="s">
        <v>4882</v>
      </c>
      <c r="C3936" s="342" t="str">
        <f>IF(C3935="", "", C3935)</f>
        <v>Boghead</v>
      </c>
      <c r="D3936" s="350" t="str">
        <f t="shared" si="2050"/>
        <v>'Boghead'</v>
      </c>
      <c r="E3936" s="211">
        <f t="shared" si="2043"/>
        <v>18840202</v>
      </c>
      <c r="F3936" s="262">
        <v>15</v>
      </c>
      <c r="R3936" s="112" t="str">
        <f>IF(D3936="","", CONCATENATE("Update games set ", B3936, "= ",D3936," where game_id=", E3936))</f>
        <v>Update games set Ground_parent= 'Boghead' where game_id=18840202</v>
      </c>
      <c r="S3936" s="112" t="str">
        <f t="shared" si="2023"/>
        <v/>
      </c>
      <c r="T3936" s="112" t="str">
        <f t="shared" si="2024"/>
        <v/>
      </c>
      <c r="U3936" s="200" t="str">
        <f t="shared" si="2021"/>
        <v/>
      </c>
      <c r="V3936" s="112" t="str">
        <f t="shared" si="2025"/>
        <v/>
      </c>
      <c r="W3936" s="415" t="str">
        <f t="shared" si="2026"/>
        <v/>
      </c>
      <c r="Y3936" s="65" t="str">
        <f t="shared" si="2034"/>
        <v/>
      </c>
      <c r="Z3936" s="65" t="str">
        <f t="shared" si="2035"/>
        <v/>
      </c>
      <c r="AA3936" s="65" t="str">
        <f t="shared" si="2036"/>
        <v/>
      </c>
      <c r="AB3936" s="65" t="str">
        <f t="shared" si="2037"/>
        <v/>
      </c>
      <c r="AC3936" s="65" t="str">
        <f t="shared" si="2038"/>
        <v/>
      </c>
      <c r="AH3936" s="65" t="str">
        <f t="shared" si="2042"/>
        <v>1891121215</v>
      </c>
      <c r="AI3936" s="65">
        <v>18911212</v>
      </c>
      <c r="AJ3936" s="65" t="s">
        <v>5369</v>
      </c>
      <c r="AK3936" s="65">
        <v>15</v>
      </c>
      <c r="AL3936" s="65" t="s">
        <v>653</v>
      </c>
      <c r="AN3936" s="65" t="str">
        <f t="shared" si="2022"/>
        <v/>
      </c>
    </row>
    <row r="3937" spans="1:40" s="126" customFormat="1" ht="16.8" customHeight="1" thickBot="1" x14ac:dyDescent="0.3">
      <c r="A3937" s="384">
        <v>5</v>
      </c>
      <c r="B3937" s="116" t="s">
        <v>115</v>
      </c>
      <c r="C3937" s="352"/>
      <c r="D3937" s="370" t="str">
        <f t="shared" ref="D3937" si="2051">IF(MID(E3937,5,2)*1&gt;6,_xlfn.CONCAT("'",LEFT(E3937,4),"-",MID(E3937,3,2)+1,"'"),_xlfn.CONCAT("'",LEFT(E3937,4)-1,"-",MID(E3937,3,2),"'"))</f>
        <v>'1883-84'</v>
      </c>
      <c r="E3937" s="214">
        <f t="shared" si="2043"/>
        <v>18840202</v>
      </c>
      <c r="F3937" s="266">
        <v>16</v>
      </c>
      <c r="G3937" s="343"/>
      <c r="H3937" s="343"/>
      <c r="I3937" s="267"/>
      <c r="J3937" s="214"/>
      <c r="K3937" s="266"/>
      <c r="L3937" s="266"/>
      <c r="M3937" s="266"/>
      <c r="N3937" s="419"/>
      <c r="O3937" s="343"/>
      <c r="P3937" s="343"/>
      <c r="Q3937" s="346"/>
      <c r="R3937" s="112" t="str">
        <f>IF(D3937="","", CONCATENATE("Update games set ", B3937, "= ",D3937," where game_id=", E3937))</f>
        <v>Update games set Season= '1883-84' where game_id=18840202</v>
      </c>
      <c r="S3937" s="112" t="str">
        <f t="shared" si="2023"/>
        <v/>
      </c>
      <c r="T3937" s="112" t="str">
        <f t="shared" si="2024"/>
        <v/>
      </c>
      <c r="U3937" s="200" t="str">
        <f t="shared" si="2021"/>
        <v/>
      </c>
      <c r="V3937" s="112" t="str">
        <f t="shared" si="2025"/>
        <v/>
      </c>
      <c r="W3937" s="415" t="str">
        <f t="shared" si="2026"/>
        <v/>
      </c>
      <c r="X3937" s="240"/>
      <c r="Y3937" s="65" t="str">
        <f t="shared" si="2034"/>
        <v/>
      </c>
      <c r="Z3937" s="65" t="str">
        <f t="shared" si="2035"/>
        <v/>
      </c>
      <c r="AA3937" s="65" t="str">
        <f t="shared" si="2036"/>
        <v/>
      </c>
      <c r="AB3937" s="65" t="str">
        <f t="shared" si="2037"/>
        <v/>
      </c>
      <c r="AC3937" s="65" t="str">
        <f t="shared" si="2038"/>
        <v/>
      </c>
      <c r="AH3937" s="65" t="str">
        <f t="shared" si="2042"/>
        <v>1891121216</v>
      </c>
      <c r="AI3937" s="126">
        <v>18911212</v>
      </c>
      <c r="AJ3937" s="126" t="s">
        <v>5369</v>
      </c>
      <c r="AK3937" s="126">
        <v>16</v>
      </c>
      <c r="AL3937" s="126" t="s">
        <v>653</v>
      </c>
      <c r="AN3937" s="65" t="str">
        <f t="shared" si="2022"/>
        <v/>
      </c>
    </row>
    <row r="3938" spans="1:40" ht="15" thickTop="1" x14ac:dyDescent="0.25">
      <c r="A3938" s="384">
        <v>5</v>
      </c>
      <c r="B3938" s="341" t="s">
        <v>22</v>
      </c>
      <c r="C3938" s="341" t="s">
        <v>30</v>
      </c>
      <c r="D3938" s="341" t="str">
        <f t="shared" ref="D3938:D3941" si="2052">IF(C3938="", "", CONCATENATE("'", C3938,"'"))</f>
        <v>'Bolton Wanderers'</v>
      </c>
      <c r="E3938" s="211">
        <v>18860123</v>
      </c>
      <c r="F3938" s="262">
        <v>1</v>
      </c>
      <c r="G3938" s="211" t="s">
        <v>3688</v>
      </c>
      <c r="H3938" s="212"/>
      <c r="R3938" s="112" t="str">
        <f>IF(D3938="","", CONCATENATE("Update games set ", B3938, "= ",D3938," where game_id=", E3938))</f>
        <v>Update games set Opponent= 'Bolton Wanderers' where game_id=18860123</v>
      </c>
      <c r="S3938" s="112" t="str">
        <f t="shared" si="2023"/>
        <v>Update lineups set player_name = 'J Luntley', raw_name = 'J Luntley' where game_id = 18860123 and player_order = 1</v>
      </c>
      <c r="T3938" s="112" t="str">
        <f t="shared" si="2024"/>
        <v/>
      </c>
      <c r="U3938" s="200" t="str">
        <f t="shared" si="2021"/>
        <v/>
      </c>
      <c r="V3938" s="112" t="str">
        <f t="shared" si="2025"/>
        <v/>
      </c>
      <c r="W3938" s="415" t="str">
        <f t="shared" si="2026"/>
        <v/>
      </c>
      <c r="Y3938" s="65" t="str">
        <f t="shared" si="2034"/>
        <v/>
      </c>
      <c r="Z3938" s="65" t="str">
        <f t="shared" si="2035"/>
        <v/>
      </c>
      <c r="AA3938" s="65" t="str">
        <f t="shared" si="2036"/>
        <v/>
      </c>
      <c r="AB3938" s="65" t="str">
        <f t="shared" si="2037"/>
        <v/>
      </c>
      <c r="AC3938" s="65" t="str">
        <f t="shared" si="2038"/>
        <v/>
      </c>
      <c r="AH3938" s="65" t="str">
        <f t="shared" ref="AH3938:AH3969" si="2053">_xlfn.CONCAT(AI3938,AK3938)</f>
        <v>189112121</v>
      </c>
      <c r="AI3938" s="65">
        <v>18911212</v>
      </c>
      <c r="AJ3938" s="65" t="s">
        <v>5369</v>
      </c>
      <c r="AK3938" s="65">
        <v>1</v>
      </c>
      <c r="AL3938" s="65" t="s">
        <v>2039</v>
      </c>
      <c r="AN3938" s="65" t="str">
        <f t="shared" si="2022"/>
        <v>update games set source = 'The Nottingham Forest Football Scrapbook' where game_id = 18860123</v>
      </c>
    </row>
    <row r="3939" spans="1:40" ht="16.8" customHeight="1" x14ac:dyDescent="0.25">
      <c r="A3939" s="384">
        <v>5</v>
      </c>
      <c r="B3939" s="342" t="s">
        <v>4979</v>
      </c>
      <c r="C3939" s="342" t="str">
        <f>IF(C3938="", "", C3938)</f>
        <v>Bolton Wanderers</v>
      </c>
      <c r="D3939" s="350" t="str">
        <f t="shared" si="2052"/>
        <v>'Bolton Wanderers'</v>
      </c>
      <c r="E3939" s="211">
        <f>E3938</f>
        <v>18860123</v>
      </c>
      <c r="F3939" s="262">
        <v>2</v>
      </c>
      <c r="G3939" s="211" t="s">
        <v>4998</v>
      </c>
      <c r="J3939" s="194"/>
      <c r="R3939" s="112" t="str">
        <f>IF(D3939="","", CONCATENATE("Update games set ", B3939, "= ",D3939," where game_id=", E3939))</f>
        <v>Update games set Opp_parent= 'Bolton Wanderers' where game_id=18860123</v>
      </c>
      <c r="S3939" s="112" t="str">
        <f t="shared" si="2023"/>
        <v>Update lineups set player_name = 'H Billyeald', raw_name = 'H Billyeald' where game_id = 18860123 and player_order = 2</v>
      </c>
      <c r="T3939" s="112" t="str">
        <f t="shared" si="2024"/>
        <v/>
      </c>
      <c r="U3939" s="200" t="str">
        <f t="shared" si="2021"/>
        <v/>
      </c>
      <c r="V3939" s="112" t="str">
        <f t="shared" si="2025"/>
        <v/>
      </c>
      <c r="W3939" s="415" t="str">
        <f t="shared" si="2026"/>
        <v/>
      </c>
      <c r="Y3939" s="65" t="str">
        <f t="shared" si="2034"/>
        <v/>
      </c>
      <c r="Z3939" s="65" t="str">
        <f t="shared" si="2035"/>
        <v/>
      </c>
      <c r="AA3939" s="65" t="str">
        <f t="shared" si="2036"/>
        <v/>
      </c>
      <c r="AB3939" s="65" t="str">
        <f t="shared" si="2037"/>
        <v/>
      </c>
      <c r="AC3939" s="65" t="str">
        <f t="shared" si="2038"/>
        <v/>
      </c>
      <c r="AH3939" s="65" t="str">
        <f t="shared" si="2053"/>
        <v>189112122</v>
      </c>
      <c r="AI3939" s="65">
        <v>18911212</v>
      </c>
      <c r="AJ3939" s="65" t="s">
        <v>5369</v>
      </c>
      <c r="AK3939" s="65">
        <v>2</v>
      </c>
      <c r="AL3939" s="65" t="s">
        <v>3572</v>
      </c>
      <c r="AN3939" s="65" t="str">
        <f t="shared" si="2022"/>
        <v/>
      </c>
    </row>
    <row r="3940" spans="1:40" ht="16.8" customHeight="1" x14ac:dyDescent="0.25">
      <c r="A3940" s="384">
        <v>5</v>
      </c>
      <c r="B3940" s="342" t="s">
        <v>2653</v>
      </c>
      <c r="C3940" s="342" t="s">
        <v>663</v>
      </c>
      <c r="D3940" s="350" t="str">
        <f t="shared" si="2052"/>
        <v>'Friendly'</v>
      </c>
      <c r="E3940" s="211">
        <f t="shared" ref="E3940:E3953" si="2054">E3939</f>
        <v>18860123</v>
      </c>
      <c r="F3940" s="262">
        <v>3</v>
      </c>
      <c r="G3940" s="211" t="s">
        <v>5170</v>
      </c>
      <c r="R3940" s="112" t="str">
        <f>IF(D3940="","", CONCATENATE("Update games set ", B3940, "= ",D3940," where game_id=", E3940))</f>
        <v>Update games set Game_type= 'Friendly' where game_id=18860123</v>
      </c>
      <c r="S3940" s="112" t="str">
        <f t="shared" si="2023"/>
        <v>Update lineups set player_name = 'A Pike', raw_name = 'A Pike' where game_id = 18860123 and player_order = 3</v>
      </c>
      <c r="T3940" s="112" t="str">
        <f t="shared" si="2024"/>
        <v/>
      </c>
      <c r="U3940" s="200" t="str">
        <f t="shared" si="2021"/>
        <v/>
      </c>
      <c r="V3940" s="112" t="str">
        <f t="shared" si="2025"/>
        <v/>
      </c>
      <c r="W3940" s="415" t="str">
        <f t="shared" si="2026"/>
        <v/>
      </c>
      <c r="Y3940" s="65" t="str">
        <f t="shared" si="2034"/>
        <v/>
      </c>
      <c r="Z3940" s="65" t="str">
        <f t="shared" si="2035"/>
        <v/>
      </c>
      <c r="AA3940" s="65" t="str">
        <f t="shared" si="2036"/>
        <v/>
      </c>
      <c r="AB3940" s="65" t="str">
        <f t="shared" si="2037"/>
        <v/>
      </c>
      <c r="AC3940" s="65" t="str">
        <f t="shared" si="2038"/>
        <v/>
      </c>
      <c r="AH3940" s="65" t="str">
        <f t="shared" si="2053"/>
        <v>189112123</v>
      </c>
      <c r="AI3940" s="65">
        <v>18911212</v>
      </c>
      <c r="AJ3940" s="65" t="s">
        <v>5369</v>
      </c>
      <c r="AK3940" s="65">
        <v>3</v>
      </c>
      <c r="AL3940" s="65" t="s">
        <v>3596</v>
      </c>
      <c r="AN3940" s="65" t="str">
        <f t="shared" si="2022"/>
        <v/>
      </c>
    </row>
    <row r="3941" spans="1:40" ht="16.8" customHeight="1" x14ac:dyDescent="0.25">
      <c r="A3941" s="384">
        <v>5</v>
      </c>
      <c r="B3941" s="342" t="s">
        <v>4978</v>
      </c>
      <c r="C3941" s="342" t="s">
        <v>5065</v>
      </c>
      <c r="D3941" s="350" t="str">
        <f t="shared" si="2052"/>
        <v>'H'</v>
      </c>
      <c r="E3941" s="211">
        <f t="shared" si="2054"/>
        <v>18860123</v>
      </c>
      <c r="F3941" s="262">
        <v>4</v>
      </c>
      <c r="G3941" s="211" t="s">
        <v>5067</v>
      </c>
      <c r="R3941" s="112" t="str">
        <f>IF(D3941="","", CONCATENATE("Update games set ", B3941, "= ",D3941," where game_id=", E3941))</f>
        <v>Update games set HAN= 'H' where game_id=18860123</v>
      </c>
      <c r="S3941" s="112" t="str">
        <f t="shared" si="2023"/>
        <v>Update lineups set player_name = 'A Ward', raw_name = 'A Ward' where game_id = 18860123 and player_order = 4</v>
      </c>
      <c r="T3941" s="112" t="str">
        <f t="shared" si="2024"/>
        <v/>
      </c>
      <c r="U3941" s="200" t="str">
        <f t="shared" si="2021"/>
        <v/>
      </c>
      <c r="V3941" s="112" t="str">
        <f t="shared" si="2025"/>
        <v/>
      </c>
      <c r="W3941" s="415" t="str">
        <f t="shared" si="2026"/>
        <v/>
      </c>
      <c r="Y3941" s="65" t="str">
        <f t="shared" si="2034"/>
        <v/>
      </c>
      <c r="Z3941" s="65" t="str">
        <f t="shared" si="2035"/>
        <v/>
      </c>
      <c r="AA3941" s="65" t="str">
        <f t="shared" si="2036"/>
        <v/>
      </c>
      <c r="AB3941" s="65" t="str">
        <f t="shared" si="2037"/>
        <v/>
      </c>
      <c r="AC3941" s="65" t="str">
        <f t="shared" si="2038"/>
        <v/>
      </c>
      <c r="AH3941" s="65" t="str">
        <f t="shared" si="2053"/>
        <v>189112124</v>
      </c>
      <c r="AI3941" s="65">
        <v>18911212</v>
      </c>
      <c r="AJ3941" s="65" t="s">
        <v>5369</v>
      </c>
      <c r="AK3941" s="65">
        <v>4</v>
      </c>
      <c r="AL3941" s="65" t="s">
        <v>3252</v>
      </c>
      <c r="AN3941" s="65" t="str">
        <f t="shared" si="2022"/>
        <v/>
      </c>
    </row>
    <row r="3942" spans="1:40" ht="16.8" customHeight="1" x14ac:dyDescent="0.25">
      <c r="A3942" s="384">
        <v>5</v>
      </c>
      <c r="B3942" s="342" t="s">
        <v>5</v>
      </c>
      <c r="C3942" s="342">
        <v>0</v>
      </c>
      <c r="D3942" s="349">
        <f t="shared" ref="D3942:D3943" si="2055">IF(C3942="", "", C3942)</f>
        <v>0</v>
      </c>
      <c r="E3942" s="211">
        <f t="shared" si="2054"/>
        <v>18860123</v>
      </c>
      <c r="F3942" s="262">
        <v>5</v>
      </c>
      <c r="G3942" s="211" t="s">
        <v>3534</v>
      </c>
      <c r="R3942" s="112" t="str">
        <f>IF(D3942="","", CONCATENATE("Update games set ", B3942, "= ",D3942," where game_id=", E3942))</f>
        <v>Update games set F= 0 where game_id=18860123</v>
      </c>
      <c r="S3942" s="112" t="str">
        <f t="shared" si="2023"/>
        <v>Update lineups set player_name = 'H Pike', raw_name = 'H Pike' where game_id = 18860123 and player_order = 5</v>
      </c>
      <c r="T3942" s="112" t="str">
        <f t="shared" si="2024"/>
        <v/>
      </c>
      <c r="U3942" s="200" t="str">
        <f t="shared" si="2021"/>
        <v/>
      </c>
      <c r="V3942" s="112" t="str">
        <f t="shared" si="2025"/>
        <v/>
      </c>
      <c r="W3942" s="415" t="str">
        <f t="shared" si="2026"/>
        <v/>
      </c>
      <c r="Y3942" s="65" t="str">
        <f t="shared" si="2034"/>
        <v/>
      </c>
      <c r="Z3942" s="65" t="str">
        <f t="shared" si="2035"/>
        <v/>
      </c>
      <c r="AA3942" s="65" t="str">
        <f t="shared" si="2036"/>
        <v/>
      </c>
      <c r="AB3942" s="65" t="str">
        <f t="shared" si="2037"/>
        <v/>
      </c>
      <c r="AC3942" s="65" t="str">
        <f t="shared" si="2038"/>
        <v/>
      </c>
      <c r="AH3942" s="65" t="str">
        <f t="shared" si="2053"/>
        <v>189112125</v>
      </c>
      <c r="AI3942" s="65">
        <v>18911212</v>
      </c>
      <c r="AJ3942" s="65" t="s">
        <v>5369</v>
      </c>
      <c r="AK3942" s="65">
        <v>5</v>
      </c>
      <c r="AL3942" s="65" t="s">
        <v>3590</v>
      </c>
      <c r="AN3942" s="65" t="str">
        <f t="shared" si="2022"/>
        <v/>
      </c>
    </row>
    <row r="3943" spans="1:40" ht="16.8" customHeight="1" x14ac:dyDescent="0.25">
      <c r="A3943" s="384">
        <v>5</v>
      </c>
      <c r="B3943" s="342" t="s">
        <v>0</v>
      </c>
      <c r="C3943" s="342">
        <v>7</v>
      </c>
      <c r="D3943" s="349">
        <f t="shared" si="2055"/>
        <v>7</v>
      </c>
      <c r="E3943" s="211">
        <f t="shared" si="2054"/>
        <v>18860123</v>
      </c>
      <c r="F3943" s="262">
        <v>6</v>
      </c>
      <c r="G3943" s="211" t="s">
        <v>5007</v>
      </c>
      <c r="R3943" s="112" t="str">
        <f>IF(D3943="","", CONCATENATE("Update games set ", B3943, "= ",D3943," where game_id=", E3943))</f>
        <v>Update games set A= 7 where game_id=18860123</v>
      </c>
      <c r="S3943" s="112" t="str">
        <f t="shared" si="2023"/>
        <v>Update lineups set player_name = 'S Norman', raw_name = 'S Norman' where game_id = 18860123 and player_order = 6</v>
      </c>
      <c r="T3943" s="112" t="str">
        <f t="shared" si="2024"/>
        <v/>
      </c>
      <c r="U3943" s="200" t="str">
        <f t="shared" si="2021"/>
        <v/>
      </c>
      <c r="V3943" s="112" t="str">
        <f t="shared" si="2025"/>
        <v/>
      </c>
      <c r="W3943" s="415" t="str">
        <f t="shared" si="2026"/>
        <v/>
      </c>
      <c r="Y3943" s="65" t="str">
        <f t="shared" si="2034"/>
        <v/>
      </c>
      <c r="Z3943" s="65" t="str">
        <f t="shared" si="2035"/>
        <v/>
      </c>
      <c r="AA3943" s="65" t="str">
        <f t="shared" si="2036"/>
        <v/>
      </c>
      <c r="AB3943" s="65" t="str">
        <f t="shared" si="2037"/>
        <v/>
      </c>
      <c r="AC3943" s="65" t="str">
        <f t="shared" si="2038"/>
        <v/>
      </c>
      <c r="AH3943" s="65" t="str">
        <f t="shared" si="2053"/>
        <v>189112126</v>
      </c>
      <c r="AI3943" s="65">
        <v>18911212</v>
      </c>
      <c r="AJ3943" s="65" t="s">
        <v>5369</v>
      </c>
      <c r="AK3943" s="65">
        <v>6</v>
      </c>
      <c r="AL3943" s="65" t="s">
        <v>3468</v>
      </c>
      <c r="AN3943" s="65" t="str">
        <f t="shared" si="2022"/>
        <v/>
      </c>
    </row>
    <row r="3944" spans="1:40" ht="16.8" customHeight="1" x14ac:dyDescent="0.25">
      <c r="A3944" s="384">
        <v>5</v>
      </c>
      <c r="B3944" s="342" t="s">
        <v>23</v>
      </c>
      <c r="D3944" s="334" t="str">
        <f t="shared" ref="D3944" si="2056">IF(C3944="",IF(D3942&gt;D3943,"'W'",IF(D3942=D3943,"'D'","'L'")),_xlfn.CONCAT("'",C3944,"'"))</f>
        <v>'L'</v>
      </c>
      <c r="E3944" s="211">
        <f t="shared" si="2054"/>
        <v>18860123</v>
      </c>
      <c r="F3944" s="262">
        <v>7</v>
      </c>
      <c r="G3944" s="211" t="s">
        <v>5015</v>
      </c>
      <c r="R3944" s="112" t="str">
        <f>IF(D3944="","", CONCATENATE("Update games set ", B3944, "= ",D3944," where game_id=", E3944))</f>
        <v>Update games set Result= 'L' where game_id=18860123</v>
      </c>
      <c r="S3944" s="112" t="str">
        <f t="shared" si="2023"/>
        <v>Update lineups set player_name = 'Unwin', raw_name = 'Unwin' where game_id = 18860123 and player_order = 7</v>
      </c>
      <c r="T3944" s="112" t="str">
        <f t="shared" si="2024"/>
        <v/>
      </c>
      <c r="U3944" s="200" t="str">
        <f t="shared" si="2021"/>
        <v/>
      </c>
      <c r="V3944" s="112" t="str">
        <f t="shared" si="2025"/>
        <v/>
      </c>
      <c r="W3944" s="415" t="str">
        <f t="shared" si="2026"/>
        <v/>
      </c>
      <c r="Y3944" s="65" t="str">
        <f t="shared" si="2034"/>
        <v/>
      </c>
      <c r="Z3944" s="65" t="str">
        <f t="shared" si="2035"/>
        <v/>
      </c>
      <c r="AA3944" s="65" t="str">
        <f t="shared" si="2036"/>
        <v/>
      </c>
      <c r="AB3944" s="65" t="str">
        <f t="shared" si="2037"/>
        <v/>
      </c>
      <c r="AC3944" s="65" t="str">
        <f t="shared" si="2038"/>
        <v/>
      </c>
      <c r="AH3944" s="65" t="str">
        <f t="shared" si="2053"/>
        <v>189112127</v>
      </c>
      <c r="AI3944" s="65">
        <v>18911212</v>
      </c>
      <c r="AJ3944" s="65" t="s">
        <v>5369</v>
      </c>
      <c r="AK3944" s="65">
        <v>7</v>
      </c>
      <c r="AL3944" s="65" t="s">
        <v>3435</v>
      </c>
      <c r="AN3944" s="65" t="str">
        <f t="shared" si="2022"/>
        <v/>
      </c>
    </row>
    <row r="3945" spans="1:40" ht="16.8" customHeight="1" x14ac:dyDescent="0.25">
      <c r="A3945" s="384">
        <v>5</v>
      </c>
      <c r="B3945" s="342" t="s">
        <v>768</v>
      </c>
      <c r="C3945" s="342">
        <v>0</v>
      </c>
      <c r="D3945" s="349">
        <f t="shared" ref="D3945:D3946" si="2057">IF(C3945="", "", C3945)</f>
        <v>0</v>
      </c>
      <c r="E3945" s="211">
        <f t="shared" si="2054"/>
        <v>18860123</v>
      </c>
      <c r="F3945" s="262">
        <v>8</v>
      </c>
      <c r="G3945" s="211" t="s">
        <v>5088</v>
      </c>
      <c r="R3945" s="112" t="str">
        <f>IF(D3945="","", CONCATENATE("Update games set ", B3945, "= ",D3945," where game_id=", E3945))</f>
        <v>Update games set HT_f= 0 where game_id=18860123</v>
      </c>
      <c r="S3945" s="112" t="str">
        <f t="shared" si="2023"/>
        <v>Update lineups set player_name = 'EJ Leighton', raw_name = 'EJ Leighton' where game_id = 18860123 and player_order = 8</v>
      </c>
      <c r="T3945" s="112" t="str">
        <f t="shared" si="2024"/>
        <v/>
      </c>
      <c r="U3945" s="200" t="str">
        <f t="shared" si="2021"/>
        <v/>
      </c>
      <c r="V3945" s="112" t="str">
        <f t="shared" si="2025"/>
        <v/>
      </c>
      <c r="W3945" s="415" t="str">
        <f t="shared" si="2026"/>
        <v/>
      </c>
      <c r="Y3945" s="65" t="str">
        <f t="shared" si="2034"/>
        <v/>
      </c>
      <c r="Z3945" s="65" t="str">
        <f t="shared" si="2035"/>
        <v/>
      </c>
      <c r="AA3945" s="65" t="str">
        <f t="shared" si="2036"/>
        <v/>
      </c>
      <c r="AB3945" s="65" t="str">
        <f t="shared" si="2037"/>
        <v/>
      </c>
      <c r="AC3945" s="65" t="str">
        <f t="shared" si="2038"/>
        <v/>
      </c>
      <c r="AH3945" s="65" t="str">
        <f t="shared" si="2053"/>
        <v>189112128</v>
      </c>
      <c r="AI3945" s="65">
        <v>18911212</v>
      </c>
      <c r="AJ3945" s="65" t="s">
        <v>5369</v>
      </c>
      <c r="AK3945" s="65">
        <v>8</v>
      </c>
      <c r="AL3945" s="65" t="s">
        <v>3653</v>
      </c>
      <c r="AN3945" s="65" t="str">
        <f t="shared" si="2022"/>
        <v/>
      </c>
    </row>
    <row r="3946" spans="1:40" ht="16.8" customHeight="1" x14ac:dyDescent="0.25">
      <c r="A3946" s="384">
        <v>5</v>
      </c>
      <c r="B3946" s="342" t="s">
        <v>766</v>
      </c>
      <c r="C3946" s="342">
        <v>5</v>
      </c>
      <c r="D3946" s="349">
        <f t="shared" si="2057"/>
        <v>5</v>
      </c>
      <c r="E3946" s="211">
        <f t="shared" si="2054"/>
        <v>18860123</v>
      </c>
      <c r="F3946" s="262">
        <v>9</v>
      </c>
      <c r="G3946" s="194" t="s">
        <v>5093</v>
      </c>
      <c r="H3946" s="194"/>
      <c r="N3946" s="417"/>
      <c r="O3946" s="194"/>
      <c r="P3946" s="194"/>
      <c r="R3946" s="112" t="str">
        <f>IF(D3946="","", CONCATENATE("Update games set ", B3946, "= ",D3946," where game_id=", E3946))</f>
        <v>Update games set HT_a= 5 where game_id=18860123</v>
      </c>
      <c r="S3946" s="112" t="str">
        <f t="shared" si="2023"/>
        <v>Update lineups set player_name = 'G Tutin', raw_name = 'G Tutin' where game_id = 18860123 and player_order = 9</v>
      </c>
      <c r="T3946" s="112" t="str">
        <f t="shared" si="2024"/>
        <v/>
      </c>
      <c r="U3946" s="200" t="str">
        <f t="shared" si="2021"/>
        <v/>
      </c>
      <c r="V3946" s="112" t="str">
        <f t="shared" si="2025"/>
        <v/>
      </c>
      <c r="W3946" s="415" t="str">
        <f t="shared" si="2026"/>
        <v/>
      </c>
      <c r="Y3946" s="65" t="str">
        <f t="shared" si="2034"/>
        <v/>
      </c>
      <c r="Z3946" s="65" t="str">
        <f t="shared" si="2035"/>
        <v/>
      </c>
      <c r="AA3946" s="65" t="str">
        <f t="shared" si="2036"/>
        <v/>
      </c>
      <c r="AB3946" s="65" t="str">
        <f t="shared" si="2037"/>
        <v/>
      </c>
      <c r="AC3946" s="65" t="str">
        <f t="shared" si="2038"/>
        <v/>
      </c>
      <c r="AH3946" s="65" t="str">
        <f t="shared" si="2053"/>
        <v>189112129</v>
      </c>
      <c r="AI3946" s="65">
        <v>18911212</v>
      </c>
      <c r="AJ3946" s="65" t="s">
        <v>5369</v>
      </c>
      <c r="AK3946" s="65">
        <v>9</v>
      </c>
      <c r="AL3946" s="65" t="s">
        <v>2943</v>
      </c>
      <c r="AN3946" s="65" t="str">
        <f t="shared" si="2022"/>
        <v/>
      </c>
    </row>
    <row r="3947" spans="1:40" ht="16.8" customHeight="1" x14ac:dyDescent="0.25">
      <c r="A3947" s="384">
        <v>5</v>
      </c>
      <c r="B3947" s="342" t="s">
        <v>753</v>
      </c>
      <c r="C3947" s="351" t="s">
        <v>5480</v>
      </c>
      <c r="D3947" s="350" t="str">
        <f t="shared" ref="D3947" si="2058">IF(C3947="", "", CONCATENATE("'", C3947,"'"))</f>
        <v>'Mr. RA Daft'</v>
      </c>
      <c r="E3947" s="211">
        <f t="shared" si="2054"/>
        <v>18860123</v>
      </c>
      <c r="F3947" s="262">
        <v>10</v>
      </c>
      <c r="G3947" s="194" t="s">
        <v>5479</v>
      </c>
      <c r="N3947" s="417"/>
      <c r="O3947" s="194"/>
      <c r="P3947" s="194"/>
      <c r="R3947" s="112" t="str">
        <f>IF(D3947="","", CONCATENATE("Update games set ", B3947, "= ",D3947," where game_id=", E3947))</f>
        <v>Update games set Referee= 'Mr. RA Daft' where game_id=18860123</v>
      </c>
      <c r="S3947" s="112" t="str">
        <f t="shared" si="2023"/>
        <v>Update lineups set player_name = 'F Danks', raw_name = 'F Danks' where game_id = 18860123 and player_order = 10</v>
      </c>
      <c r="T3947" s="112" t="str">
        <f t="shared" si="2024"/>
        <v/>
      </c>
      <c r="U3947" s="200" t="str">
        <f t="shared" si="2021"/>
        <v/>
      </c>
      <c r="V3947" s="112" t="str">
        <f t="shared" si="2025"/>
        <v/>
      </c>
      <c r="W3947" s="415" t="str">
        <f t="shared" si="2026"/>
        <v/>
      </c>
      <c r="Y3947" s="65" t="str">
        <f t="shared" si="2034"/>
        <v/>
      </c>
      <c r="Z3947" s="65" t="str">
        <f t="shared" si="2035"/>
        <v/>
      </c>
      <c r="AA3947" s="65" t="str">
        <f t="shared" si="2036"/>
        <v/>
      </c>
      <c r="AB3947" s="65" t="str">
        <f t="shared" si="2037"/>
        <v/>
      </c>
      <c r="AC3947" s="65" t="str">
        <f t="shared" si="2038"/>
        <v/>
      </c>
      <c r="AH3947" s="65" t="str">
        <f t="shared" si="2053"/>
        <v>1891121210</v>
      </c>
      <c r="AI3947" s="65">
        <v>18911212</v>
      </c>
      <c r="AJ3947" s="65" t="s">
        <v>5369</v>
      </c>
      <c r="AK3947" s="65">
        <v>10</v>
      </c>
      <c r="AL3947" s="65" t="s">
        <v>3632</v>
      </c>
      <c r="AN3947" s="65" t="str">
        <f t="shared" si="2022"/>
        <v/>
      </c>
    </row>
    <row r="3948" spans="1:40" ht="16.8" customHeight="1" x14ac:dyDescent="0.25">
      <c r="A3948" s="384">
        <v>5</v>
      </c>
      <c r="B3948" s="342" t="s">
        <v>746</v>
      </c>
      <c r="C3948" s="351" t="s">
        <v>5062</v>
      </c>
      <c r="D3948" s="334" t="str">
        <f>CONCATENATE("'", LEFT(E3948,4),"-",MID(E3948,5,2),"-", MID(E3948,7,2), " ", C3948,"'")</f>
        <v>'1886-01-23 15:00'</v>
      </c>
      <c r="E3948" s="211">
        <f t="shared" si="2054"/>
        <v>18860123</v>
      </c>
      <c r="F3948" s="262">
        <v>11</v>
      </c>
      <c r="G3948" s="211" t="s">
        <v>5068</v>
      </c>
      <c r="R3948" s="112" t="str">
        <f>IF(D3948="","", CONCATENATE("Update games set ", B3948, "= ",D3948," where game_id=", E3948))</f>
        <v>Update games set Game_date= '1886-01-23 15:00' where game_id=18860123</v>
      </c>
      <c r="S3948" s="112" t="str">
        <f t="shared" si="2023"/>
        <v>Update lineups set player_name = 'F Fox', raw_name = 'F Fox' where game_id = 18860123 and player_order = 11</v>
      </c>
      <c r="T3948" s="112" t="str">
        <f t="shared" si="2024"/>
        <v/>
      </c>
      <c r="U3948" s="200" t="str">
        <f t="shared" si="2021"/>
        <v/>
      </c>
      <c r="V3948" s="112" t="str">
        <f t="shared" si="2025"/>
        <v/>
      </c>
      <c r="W3948" s="415" t="str">
        <f t="shared" si="2026"/>
        <v/>
      </c>
      <c r="Y3948" s="65" t="str">
        <f t="shared" si="2034"/>
        <v/>
      </c>
      <c r="Z3948" s="65" t="str">
        <f t="shared" si="2035"/>
        <v/>
      </c>
      <c r="AA3948" s="65" t="str">
        <f t="shared" si="2036"/>
        <v/>
      </c>
      <c r="AB3948" s="65" t="str">
        <f t="shared" si="2037"/>
        <v/>
      </c>
      <c r="AC3948" s="65" t="str">
        <f t="shared" si="2038"/>
        <v/>
      </c>
      <c r="AH3948" s="65" t="str">
        <f t="shared" si="2053"/>
        <v>1891121211</v>
      </c>
      <c r="AI3948" s="65">
        <v>18911212</v>
      </c>
      <c r="AJ3948" s="65" t="s">
        <v>5369</v>
      </c>
      <c r="AK3948" s="65">
        <v>11</v>
      </c>
      <c r="AL3948" s="65" t="s">
        <v>3314</v>
      </c>
      <c r="AN3948" s="65" t="str">
        <f t="shared" si="2022"/>
        <v/>
      </c>
    </row>
    <row r="3949" spans="1:40" ht="16.8" customHeight="1" x14ac:dyDescent="0.25">
      <c r="A3949" s="384">
        <v>5</v>
      </c>
      <c r="B3949" s="342" t="s">
        <v>25</v>
      </c>
      <c r="D3949" s="350" t="str">
        <f t="shared" ref="D3949" si="2059">IF(C3949="", "", CONCATENATE("'", C3949,"'"))</f>
        <v/>
      </c>
      <c r="E3949" s="211">
        <f t="shared" si="2054"/>
        <v>18860123</v>
      </c>
      <c r="F3949" s="262">
        <v>12</v>
      </c>
      <c r="G3949" s="212"/>
      <c r="H3949" s="212"/>
      <c r="N3949" s="416"/>
      <c r="O3949" s="212"/>
      <c r="P3949" s="212"/>
      <c r="R3949" s="112" t="str">
        <f>IF(D3949="","", CONCATENATE("Update games set ", B3949, "= ",D3949," where game_id=", E3949))</f>
        <v/>
      </c>
      <c r="S3949" s="112" t="str">
        <f t="shared" si="2023"/>
        <v/>
      </c>
      <c r="T3949" s="112" t="str">
        <f t="shared" si="2024"/>
        <v/>
      </c>
      <c r="U3949" s="200" t="str">
        <f t="shared" si="2021"/>
        <v/>
      </c>
      <c r="V3949" s="112" t="str">
        <f t="shared" si="2025"/>
        <v/>
      </c>
      <c r="W3949" s="415" t="str">
        <f t="shared" si="2026"/>
        <v/>
      </c>
      <c r="Y3949" s="65" t="str">
        <f t="shared" si="2034"/>
        <v/>
      </c>
      <c r="Z3949" s="65" t="str">
        <f t="shared" si="2035"/>
        <v/>
      </c>
      <c r="AA3949" s="65" t="str">
        <f t="shared" si="2036"/>
        <v/>
      </c>
      <c r="AB3949" s="65" t="str">
        <f t="shared" si="2037"/>
        <v/>
      </c>
      <c r="AC3949" s="65" t="str">
        <f t="shared" si="2038"/>
        <v/>
      </c>
      <c r="AH3949" s="65" t="str">
        <f t="shared" si="2053"/>
        <v>1891121212</v>
      </c>
      <c r="AI3949" s="65">
        <v>18911212</v>
      </c>
      <c r="AJ3949" s="65" t="s">
        <v>5369</v>
      </c>
      <c r="AK3949" s="65">
        <v>12</v>
      </c>
      <c r="AL3949" s="65" t="s">
        <v>653</v>
      </c>
      <c r="AN3949" s="65" t="str">
        <f t="shared" si="2022"/>
        <v/>
      </c>
    </row>
    <row r="3950" spans="1:40" ht="16.8" customHeight="1" x14ac:dyDescent="0.25">
      <c r="A3950" s="384">
        <v>5</v>
      </c>
      <c r="B3950" s="342" t="s">
        <v>475</v>
      </c>
      <c r="C3950" s="342">
        <v>1000</v>
      </c>
      <c r="D3950" s="349">
        <f t="shared" ref="D3950" si="2060">IF(C3950="", "", C3950)</f>
        <v>1000</v>
      </c>
      <c r="E3950" s="211">
        <f t="shared" si="2054"/>
        <v>18860123</v>
      </c>
      <c r="F3950" s="262">
        <v>13</v>
      </c>
      <c r="R3950" s="112" t="str">
        <f>IF(D3950="","", CONCATENATE("Update games set ", B3950, "= ",D3950," where game_id=", E3950))</f>
        <v>Update games set Att= 1000 where game_id=18860123</v>
      </c>
      <c r="S3950" s="112" t="str">
        <f t="shared" si="2023"/>
        <v/>
      </c>
      <c r="T3950" s="112" t="str">
        <f t="shared" si="2024"/>
        <v/>
      </c>
      <c r="U3950" s="200" t="str">
        <f t="shared" si="2021"/>
        <v/>
      </c>
      <c r="V3950" s="112" t="str">
        <f t="shared" si="2025"/>
        <v/>
      </c>
      <c r="W3950" s="415" t="str">
        <f t="shared" si="2026"/>
        <v/>
      </c>
      <c r="Y3950" s="65" t="str">
        <f t="shared" si="2034"/>
        <v/>
      </c>
      <c r="Z3950" s="65" t="str">
        <f t="shared" si="2035"/>
        <v/>
      </c>
      <c r="AA3950" s="65" t="str">
        <f t="shared" si="2036"/>
        <v/>
      </c>
      <c r="AB3950" s="65" t="str">
        <f t="shared" si="2037"/>
        <v/>
      </c>
      <c r="AC3950" s="65" t="str">
        <f t="shared" si="2038"/>
        <v/>
      </c>
      <c r="AH3950" s="65" t="str">
        <f t="shared" si="2053"/>
        <v>1891121213</v>
      </c>
      <c r="AI3950" s="65">
        <v>18911212</v>
      </c>
      <c r="AJ3950" s="65" t="s">
        <v>5369</v>
      </c>
      <c r="AK3950" s="65">
        <v>13</v>
      </c>
      <c r="AL3950" s="65" t="s">
        <v>653</v>
      </c>
      <c r="AN3950" s="65" t="str">
        <f t="shared" si="2022"/>
        <v/>
      </c>
    </row>
    <row r="3951" spans="1:40" ht="16.8" customHeight="1" x14ac:dyDescent="0.25">
      <c r="A3951" s="384">
        <v>5</v>
      </c>
      <c r="B3951" s="342" t="s">
        <v>20</v>
      </c>
      <c r="C3951" s="342" t="s">
        <v>5235</v>
      </c>
      <c r="D3951" s="350" t="str">
        <f t="shared" ref="D3951:D3952" si="2061">IF(C3951="", "", CONCATENATE("'", C3951,"'"))</f>
        <v>'Gregory Ground'</v>
      </c>
      <c r="E3951" s="211">
        <f t="shared" si="2054"/>
        <v>18860123</v>
      </c>
      <c r="F3951" s="262">
        <v>14</v>
      </c>
      <c r="R3951" s="112" t="str">
        <f>IF(D3951="","", CONCATENATE("Update games set ", B3951, "= ",D3951," where game_id=", E3951))</f>
        <v>Update games set Ground= 'Gregory Ground' where game_id=18860123</v>
      </c>
      <c r="S3951" s="112" t="str">
        <f t="shared" si="2023"/>
        <v/>
      </c>
      <c r="T3951" s="112" t="str">
        <f t="shared" si="2024"/>
        <v/>
      </c>
      <c r="U3951" s="200" t="str">
        <f t="shared" si="2021"/>
        <v/>
      </c>
      <c r="V3951" s="112" t="str">
        <f t="shared" si="2025"/>
        <v/>
      </c>
      <c r="W3951" s="415" t="str">
        <f t="shared" si="2026"/>
        <v/>
      </c>
      <c r="Y3951" s="65" t="str">
        <f t="shared" si="2034"/>
        <v/>
      </c>
      <c r="Z3951" s="65" t="str">
        <f t="shared" si="2035"/>
        <v/>
      </c>
      <c r="AA3951" s="65" t="str">
        <f t="shared" si="2036"/>
        <v/>
      </c>
      <c r="AB3951" s="65" t="str">
        <f t="shared" si="2037"/>
        <v/>
      </c>
      <c r="AC3951" s="65" t="str">
        <f t="shared" si="2038"/>
        <v/>
      </c>
      <c r="AH3951" s="65" t="str">
        <f t="shared" si="2053"/>
        <v>1891121214</v>
      </c>
      <c r="AI3951" s="65">
        <v>18911212</v>
      </c>
      <c r="AJ3951" s="65" t="s">
        <v>5369</v>
      </c>
      <c r="AK3951" s="65">
        <v>14</v>
      </c>
      <c r="AL3951" s="65" t="s">
        <v>653</v>
      </c>
      <c r="AN3951" s="65" t="str">
        <f t="shared" si="2022"/>
        <v/>
      </c>
    </row>
    <row r="3952" spans="1:40" ht="16.8" customHeight="1" x14ac:dyDescent="0.25">
      <c r="A3952" s="384">
        <v>5</v>
      </c>
      <c r="B3952" s="342" t="s">
        <v>4882</v>
      </c>
      <c r="C3952" s="342" t="str">
        <f>IF(C3951="", "", C3951)</f>
        <v>Gregory Ground</v>
      </c>
      <c r="D3952" s="350" t="str">
        <f t="shared" si="2061"/>
        <v>'Gregory Ground'</v>
      </c>
      <c r="E3952" s="211">
        <f t="shared" si="2054"/>
        <v>18860123</v>
      </c>
      <c r="F3952" s="262">
        <v>15</v>
      </c>
      <c r="R3952" s="112" t="str">
        <f>IF(D3952="","", CONCATENATE("Update games set ", B3952, "= ",D3952," where game_id=", E3952))</f>
        <v>Update games set Ground_parent= 'Gregory Ground' where game_id=18860123</v>
      </c>
      <c r="S3952" s="112" t="str">
        <f t="shared" si="2023"/>
        <v/>
      </c>
      <c r="T3952" s="112" t="str">
        <f t="shared" si="2024"/>
        <v/>
      </c>
      <c r="U3952" s="200" t="str">
        <f t="shared" si="2021"/>
        <v/>
      </c>
      <c r="V3952" s="112" t="str">
        <f t="shared" si="2025"/>
        <v/>
      </c>
      <c r="W3952" s="415" t="str">
        <f t="shared" si="2026"/>
        <v/>
      </c>
      <c r="Y3952" s="65" t="str">
        <f t="shared" si="2034"/>
        <v/>
      </c>
      <c r="Z3952" s="65" t="str">
        <f t="shared" si="2035"/>
        <v/>
      </c>
      <c r="AA3952" s="65" t="str">
        <f t="shared" si="2036"/>
        <v/>
      </c>
      <c r="AB3952" s="65" t="str">
        <f t="shared" si="2037"/>
        <v/>
      </c>
      <c r="AC3952" s="65" t="str">
        <f t="shared" si="2038"/>
        <v/>
      </c>
      <c r="AH3952" s="65" t="str">
        <f t="shared" si="2053"/>
        <v>1891121215</v>
      </c>
      <c r="AI3952" s="65">
        <v>18911212</v>
      </c>
      <c r="AJ3952" s="65" t="s">
        <v>5369</v>
      </c>
      <c r="AK3952" s="65">
        <v>15</v>
      </c>
      <c r="AL3952" s="65" t="s">
        <v>653</v>
      </c>
      <c r="AN3952" s="65" t="str">
        <f t="shared" si="2022"/>
        <v/>
      </c>
    </row>
    <row r="3953" spans="1:40" s="126" customFormat="1" ht="16.8" customHeight="1" thickBot="1" x14ac:dyDescent="0.3">
      <c r="A3953" s="384">
        <v>5</v>
      </c>
      <c r="B3953" s="116" t="s">
        <v>115</v>
      </c>
      <c r="C3953" s="352"/>
      <c r="D3953" s="370" t="str">
        <f t="shared" ref="D3953" si="2062">IF(MID(E3953,5,2)*1&gt;6,_xlfn.CONCAT("'",LEFT(E3953,4),"-",MID(E3953,3,2)+1,"'"),_xlfn.CONCAT("'",LEFT(E3953,4)-1,"-",MID(E3953,3,2),"'"))</f>
        <v>'1885-86'</v>
      </c>
      <c r="E3953" s="214">
        <f t="shared" si="2054"/>
        <v>18860123</v>
      </c>
      <c r="F3953" s="266">
        <v>16</v>
      </c>
      <c r="G3953" s="343"/>
      <c r="H3953" s="343"/>
      <c r="I3953" s="267"/>
      <c r="J3953" s="214"/>
      <c r="K3953" s="266"/>
      <c r="L3953" s="266"/>
      <c r="M3953" s="266"/>
      <c r="N3953" s="419"/>
      <c r="O3953" s="343"/>
      <c r="P3953" s="343"/>
      <c r="Q3953" s="346"/>
      <c r="R3953" s="112" t="str">
        <f>IF(D3953="","", CONCATENATE("Update games set ", B3953, "= ",D3953," where game_id=", E3953))</f>
        <v>Update games set Season= '1885-86' where game_id=18860123</v>
      </c>
      <c r="S3953" s="112" t="str">
        <f t="shared" si="2023"/>
        <v/>
      </c>
      <c r="T3953" s="112" t="str">
        <f t="shared" si="2024"/>
        <v/>
      </c>
      <c r="U3953" s="200" t="str">
        <f t="shared" si="2021"/>
        <v/>
      </c>
      <c r="V3953" s="112" t="str">
        <f t="shared" si="2025"/>
        <v/>
      </c>
      <c r="W3953" s="415" t="str">
        <f t="shared" si="2026"/>
        <v/>
      </c>
      <c r="X3953" s="240"/>
      <c r="Y3953" s="65" t="str">
        <f t="shared" si="2034"/>
        <v/>
      </c>
      <c r="Z3953" s="65" t="str">
        <f t="shared" si="2035"/>
        <v/>
      </c>
      <c r="AA3953" s="65" t="str">
        <f t="shared" si="2036"/>
        <v/>
      </c>
      <c r="AB3953" s="65" t="str">
        <f t="shared" si="2037"/>
        <v/>
      </c>
      <c r="AC3953" s="65" t="str">
        <f t="shared" si="2038"/>
        <v/>
      </c>
      <c r="AH3953" s="65" t="str">
        <f t="shared" si="2053"/>
        <v>1891121216</v>
      </c>
      <c r="AI3953" s="126">
        <v>18911212</v>
      </c>
      <c r="AJ3953" s="126" t="s">
        <v>5369</v>
      </c>
      <c r="AK3953" s="126">
        <v>16</v>
      </c>
      <c r="AL3953" s="126" t="s">
        <v>653</v>
      </c>
      <c r="AN3953" s="65" t="str">
        <f t="shared" si="2022"/>
        <v/>
      </c>
    </row>
    <row r="3954" spans="1:40" ht="15" thickTop="1" x14ac:dyDescent="0.25">
      <c r="A3954" s="384">
        <v>6</v>
      </c>
      <c r="B3954" s="341" t="s">
        <v>22</v>
      </c>
      <c r="C3954" s="341" t="s">
        <v>5256</v>
      </c>
      <c r="D3954" s="341" t="str">
        <f t="shared" ref="D3954:D3957" si="2063">IF(C3954="", "", CONCATENATE("'", C3954,"'"))</f>
        <v>'Cambridge University'</v>
      </c>
      <c r="E3954" s="211">
        <v>18870129</v>
      </c>
      <c r="F3954" s="262">
        <v>1</v>
      </c>
      <c r="H3954" s="212"/>
      <c r="R3954" s="112" t="str">
        <f>IF(D3954="","", CONCATENATE("Update games set ", B3954, "= ",D3954," where game_id=", E3954))</f>
        <v>Update games set Opponent= 'Cambridge University' where game_id=18870129</v>
      </c>
      <c r="S3954" s="112" t="str">
        <f t="shared" si="2023"/>
        <v/>
      </c>
      <c r="T3954" s="112" t="str">
        <f t="shared" si="2024"/>
        <v/>
      </c>
      <c r="U3954" s="200" t="str">
        <f t="shared" si="2021"/>
        <v/>
      </c>
      <c r="V3954" s="112" t="str">
        <f t="shared" si="2025"/>
        <v/>
      </c>
      <c r="W3954" s="415" t="str">
        <f t="shared" si="2026"/>
        <v/>
      </c>
      <c r="Y3954" s="65" t="str">
        <f t="shared" si="2034"/>
        <v/>
      </c>
      <c r="Z3954" s="65" t="str">
        <f t="shared" si="2035"/>
        <v/>
      </c>
      <c r="AA3954" s="65" t="str">
        <f t="shared" si="2036"/>
        <v/>
      </c>
      <c r="AB3954" s="65" t="str">
        <f t="shared" si="2037"/>
        <v/>
      </c>
      <c r="AC3954" s="65" t="str">
        <f t="shared" si="2038"/>
        <v/>
      </c>
      <c r="AH3954" s="65" t="str">
        <f t="shared" si="2053"/>
        <v>189112121</v>
      </c>
      <c r="AI3954" s="65">
        <v>18911212</v>
      </c>
      <c r="AJ3954" s="65" t="s">
        <v>5369</v>
      </c>
      <c r="AK3954" s="65">
        <v>1</v>
      </c>
      <c r="AL3954" s="65" t="s">
        <v>2039</v>
      </c>
    </row>
    <row r="3955" spans="1:40" ht="16.8" customHeight="1" x14ac:dyDescent="0.25">
      <c r="A3955" s="384">
        <v>6</v>
      </c>
      <c r="B3955" s="342" t="s">
        <v>4979</v>
      </c>
      <c r="C3955" s="342" t="str">
        <f>IF(C3954="", "", C3954)</f>
        <v>Cambridge University</v>
      </c>
      <c r="D3955" s="350" t="str">
        <f>IF(C3955="", "", CONCATENATE("'", C3955,"'"))</f>
        <v>'Cambridge University'</v>
      </c>
      <c r="E3955" s="211">
        <f>E3954</f>
        <v>18870129</v>
      </c>
      <c r="F3955" s="262">
        <v>2</v>
      </c>
      <c r="J3955" s="194"/>
      <c r="R3955" s="112" t="str">
        <f>IF(D3955="","", CONCATENATE("Update games set ", B3955, "= ",D3955," where game_id=", E3955))</f>
        <v>Update games set Opp_parent= 'Cambridge University' where game_id=18870129</v>
      </c>
      <c r="S3955" s="112" t="str">
        <f t="shared" si="2023"/>
        <v/>
      </c>
      <c r="T3955" s="112" t="str">
        <f t="shared" si="2024"/>
        <v/>
      </c>
      <c r="U3955" s="200" t="str">
        <f t="shared" si="2021"/>
        <v/>
      </c>
      <c r="V3955" s="112" t="str">
        <f t="shared" si="2025"/>
        <v/>
      </c>
      <c r="W3955" s="415" t="str">
        <f t="shared" si="2026"/>
        <v/>
      </c>
      <c r="Y3955" s="65" t="str">
        <f t="shared" si="2034"/>
        <v/>
      </c>
      <c r="Z3955" s="65" t="str">
        <f t="shared" si="2035"/>
        <v/>
      </c>
      <c r="AA3955" s="65" t="str">
        <f t="shared" si="2036"/>
        <v/>
      </c>
      <c r="AB3955" s="65" t="str">
        <f t="shared" si="2037"/>
        <v/>
      </c>
      <c r="AC3955" s="65" t="str">
        <f t="shared" si="2038"/>
        <v/>
      </c>
      <c r="AH3955" s="65" t="str">
        <f t="shared" si="2053"/>
        <v>189112122</v>
      </c>
      <c r="AI3955" s="65">
        <v>18911212</v>
      </c>
      <c r="AJ3955" s="65" t="s">
        <v>5369</v>
      </c>
      <c r="AK3955" s="65">
        <v>2</v>
      </c>
      <c r="AL3955" s="65" t="s">
        <v>3572</v>
      </c>
      <c r="AN3955" s="65" t="str">
        <f t="shared" ref="AN3955:AN3969" si="2064">IF(F3955=1, _xlfn.CONCAT("update games set source = 'The Nottingham Forest Football Scrapbook' where game_id = ", E3955), "")</f>
        <v/>
      </c>
    </row>
    <row r="3956" spans="1:40" ht="16.8" customHeight="1" x14ac:dyDescent="0.25">
      <c r="A3956" s="384">
        <v>6</v>
      </c>
      <c r="B3956" s="342" t="s">
        <v>2653</v>
      </c>
      <c r="C3956" s="342" t="s">
        <v>663</v>
      </c>
      <c r="D3956" s="350" t="str">
        <f>IF(C3956="", "", CONCATENATE("'", C3956,"'"))</f>
        <v>'Friendly'</v>
      </c>
      <c r="E3956" s="211">
        <f t="shared" ref="E3956:E3969" si="2065">E3955</f>
        <v>18870129</v>
      </c>
      <c r="F3956" s="262">
        <v>3</v>
      </c>
      <c r="R3956" s="112" t="str">
        <f>IF(D3956="","", CONCATENATE("Update games set ", B3956, "= ",D3956," where game_id=", E3956))</f>
        <v>Update games set Game_type= 'Friendly' where game_id=18870129</v>
      </c>
      <c r="S3956" s="112" t="str">
        <f t="shared" si="2023"/>
        <v/>
      </c>
      <c r="T3956" s="112" t="str">
        <f t="shared" si="2024"/>
        <v/>
      </c>
      <c r="U3956" s="200" t="str">
        <f t="shared" si="2021"/>
        <v/>
      </c>
      <c r="V3956" s="112" t="str">
        <f t="shared" si="2025"/>
        <v/>
      </c>
      <c r="W3956" s="415" t="str">
        <f t="shared" si="2026"/>
        <v/>
      </c>
      <c r="Y3956" s="65" t="str">
        <f t="shared" si="2034"/>
        <v/>
      </c>
      <c r="Z3956" s="65" t="str">
        <f t="shared" si="2035"/>
        <v/>
      </c>
      <c r="AA3956" s="65" t="str">
        <f t="shared" si="2036"/>
        <v/>
      </c>
      <c r="AB3956" s="65" t="str">
        <f t="shared" si="2037"/>
        <v/>
      </c>
      <c r="AC3956" s="65" t="str">
        <f t="shared" si="2038"/>
        <v/>
      </c>
      <c r="AH3956" s="65" t="str">
        <f t="shared" si="2053"/>
        <v>189112123</v>
      </c>
      <c r="AI3956" s="65">
        <v>18911212</v>
      </c>
      <c r="AJ3956" s="65" t="s">
        <v>5369</v>
      </c>
      <c r="AK3956" s="65">
        <v>3</v>
      </c>
      <c r="AL3956" s="65" t="s">
        <v>3596</v>
      </c>
      <c r="AN3956" s="65" t="str">
        <f t="shared" si="2064"/>
        <v/>
      </c>
    </row>
    <row r="3957" spans="1:40" ht="16.8" customHeight="1" x14ac:dyDescent="0.25">
      <c r="A3957" s="384">
        <v>6</v>
      </c>
      <c r="B3957" s="342" t="s">
        <v>4978</v>
      </c>
      <c r="C3957" s="342" t="s">
        <v>0</v>
      </c>
      <c r="D3957" s="350" t="str">
        <f t="shared" si="2063"/>
        <v>'A'</v>
      </c>
      <c r="E3957" s="211">
        <f t="shared" si="2065"/>
        <v>18870129</v>
      </c>
      <c r="F3957" s="262">
        <v>4</v>
      </c>
      <c r="R3957" s="112" t="str">
        <f>IF(D3957="","", CONCATENATE("Update games set ", B3957, "= ",D3957," where game_id=", E3957))</f>
        <v>Update games set HAN= 'A' where game_id=18870129</v>
      </c>
      <c r="S3957" s="112" t="str">
        <f t="shared" si="2023"/>
        <v/>
      </c>
      <c r="T3957" s="112" t="str">
        <f t="shared" si="2024"/>
        <v/>
      </c>
      <c r="U3957" s="200" t="str">
        <f t="shared" si="2021"/>
        <v/>
      </c>
      <c r="V3957" s="112" t="str">
        <f t="shared" si="2025"/>
        <v/>
      </c>
      <c r="W3957" s="415" t="str">
        <f t="shared" si="2026"/>
        <v/>
      </c>
      <c r="Y3957" s="65" t="str">
        <f t="shared" si="2034"/>
        <v/>
      </c>
      <c r="Z3957" s="65" t="str">
        <f t="shared" si="2035"/>
        <v/>
      </c>
      <c r="AA3957" s="65" t="str">
        <f t="shared" si="2036"/>
        <v/>
      </c>
      <c r="AB3957" s="65" t="str">
        <f t="shared" si="2037"/>
        <v/>
      </c>
      <c r="AC3957" s="65" t="str">
        <f t="shared" si="2038"/>
        <v/>
      </c>
      <c r="AH3957" s="65" t="str">
        <f t="shared" si="2053"/>
        <v>189112124</v>
      </c>
      <c r="AI3957" s="65">
        <v>18911212</v>
      </c>
      <c r="AJ3957" s="65" t="s">
        <v>5369</v>
      </c>
      <c r="AK3957" s="65">
        <v>4</v>
      </c>
      <c r="AL3957" s="65" t="s">
        <v>3252</v>
      </c>
      <c r="AN3957" s="65" t="str">
        <f t="shared" si="2064"/>
        <v/>
      </c>
    </row>
    <row r="3958" spans="1:40" ht="16.8" customHeight="1" x14ac:dyDescent="0.25">
      <c r="A3958" s="384">
        <v>6</v>
      </c>
      <c r="B3958" s="342" t="s">
        <v>5</v>
      </c>
      <c r="C3958" s="342">
        <v>0</v>
      </c>
      <c r="D3958" s="349">
        <f t="shared" ref="D3958:D3959" si="2066">IF(C3958="", "", C3958)</f>
        <v>0</v>
      </c>
      <c r="E3958" s="211">
        <f t="shared" si="2065"/>
        <v>18870129</v>
      </c>
      <c r="F3958" s="262">
        <v>5</v>
      </c>
      <c r="R3958" s="112" t="str">
        <f>IF(D3958="","", CONCATENATE("Update games set ", B3958, "= ",D3958," where game_id=", E3958))</f>
        <v>Update games set F= 0 where game_id=18870129</v>
      </c>
      <c r="S3958" s="112" t="str">
        <f t="shared" si="2023"/>
        <v/>
      </c>
      <c r="T3958" s="112" t="str">
        <f t="shared" si="2024"/>
        <v/>
      </c>
      <c r="U3958" s="200" t="str">
        <f t="shared" si="2021"/>
        <v/>
      </c>
      <c r="V3958" s="112" t="str">
        <f t="shared" si="2025"/>
        <v/>
      </c>
      <c r="W3958" s="415" t="str">
        <f t="shared" si="2026"/>
        <v/>
      </c>
      <c r="Y3958" s="65" t="str">
        <f t="shared" si="2034"/>
        <v/>
      </c>
      <c r="Z3958" s="65" t="str">
        <f t="shared" si="2035"/>
        <v/>
      </c>
      <c r="AA3958" s="65" t="str">
        <f t="shared" si="2036"/>
        <v/>
      </c>
      <c r="AB3958" s="65" t="str">
        <f t="shared" si="2037"/>
        <v/>
      </c>
      <c r="AC3958" s="65" t="str">
        <f t="shared" si="2038"/>
        <v/>
      </c>
      <c r="AH3958" s="65" t="str">
        <f t="shared" si="2053"/>
        <v>189112125</v>
      </c>
      <c r="AI3958" s="65">
        <v>18911212</v>
      </c>
      <c r="AJ3958" s="65" t="s">
        <v>5369</v>
      </c>
      <c r="AK3958" s="65">
        <v>5</v>
      </c>
      <c r="AL3958" s="65" t="s">
        <v>3590</v>
      </c>
      <c r="AN3958" s="65" t="str">
        <f t="shared" si="2064"/>
        <v/>
      </c>
    </row>
    <row r="3959" spans="1:40" ht="16.8" customHeight="1" x14ac:dyDescent="0.25">
      <c r="A3959" s="384">
        <v>6</v>
      </c>
      <c r="B3959" s="342" t="s">
        <v>0</v>
      </c>
      <c r="C3959" s="342">
        <v>2</v>
      </c>
      <c r="D3959" s="349">
        <f t="shared" si="2066"/>
        <v>2</v>
      </c>
      <c r="E3959" s="211">
        <f t="shared" si="2065"/>
        <v>18870129</v>
      </c>
      <c r="F3959" s="262">
        <v>6</v>
      </c>
      <c r="R3959" s="112" t="str">
        <f>IF(D3959="","", CONCATENATE("Update games set ", B3959, "= ",D3959," where game_id=", E3959))</f>
        <v>Update games set A= 2 where game_id=18870129</v>
      </c>
      <c r="S3959" s="112" t="str">
        <f t="shared" si="2023"/>
        <v/>
      </c>
      <c r="T3959" s="112" t="str">
        <f t="shared" si="2024"/>
        <v/>
      </c>
      <c r="U3959" s="200" t="str">
        <f t="shared" si="2021"/>
        <v/>
      </c>
      <c r="V3959" s="112" t="str">
        <f t="shared" si="2025"/>
        <v/>
      </c>
      <c r="W3959" s="415" t="str">
        <f t="shared" si="2026"/>
        <v/>
      </c>
      <c r="Y3959" s="65" t="str">
        <f t="shared" si="2034"/>
        <v/>
      </c>
      <c r="Z3959" s="65" t="str">
        <f t="shared" si="2035"/>
        <v/>
      </c>
      <c r="AA3959" s="65" t="str">
        <f t="shared" si="2036"/>
        <v/>
      </c>
      <c r="AB3959" s="65" t="str">
        <f t="shared" si="2037"/>
        <v/>
      </c>
      <c r="AC3959" s="65" t="str">
        <f t="shared" si="2038"/>
        <v/>
      </c>
      <c r="AH3959" s="65" t="str">
        <f t="shared" si="2053"/>
        <v>189112126</v>
      </c>
      <c r="AI3959" s="65">
        <v>18911212</v>
      </c>
      <c r="AJ3959" s="65" t="s">
        <v>5369</v>
      </c>
      <c r="AK3959" s="65">
        <v>6</v>
      </c>
      <c r="AL3959" s="65" t="s">
        <v>3468</v>
      </c>
      <c r="AN3959" s="65" t="str">
        <f t="shared" si="2064"/>
        <v/>
      </c>
    </row>
    <row r="3960" spans="1:40" ht="16.8" customHeight="1" x14ac:dyDescent="0.25">
      <c r="A3960" s="384">
        <v>6</v>
      </c>
      <c r="B3960" s="342" t="s">
        <v>23</v>
      </c>
      <c r="D3960" s="334" t="str">
        <f t="shared" ref="D3960" si="2067">IF(C3960="",IF(D3958&gt;D3959,"'W'",IF(D3958=D3959,"'D'","'L'")),_xlfn.CONCAT("'",C3960,"'"))</f>
        <v>'L'</v>
      </c>
      <c r="E3960" s="211">
        <f t="shared" si="2065"/>
        <v>18870129</v>
      </c>
      <c r="F3960" s="262">
        <v>7</v>
      </c>
      <c r="R3960" s="112" t="str">
        <f>IF(D3960="","", CONCATENATE("Update games set ", B3960, "= ",D3960," where game_id=", E3960))</f>
        <v>Update games set Result= 'L' where game_id=18870129</v>
      </c>
      <c r="S3960" s="112" t="str">
        <f t="shared" si="2023"/>
        <v/>
      </c>
      <c r="T3960" s="112" t="str">
        <f t="shared" si="2024"/>
        <v/>
      </c>
      <c r="U3960" s="200" t="str">
        <f t="shared" si="2021"/>
        <v/>
      </c>
      <c r="V3960" s="112" t="str">
        <f t="shared" si="2025"/>
        <v/>
      </c>
      <c r="W3960" s="415" t="str">
        <f t="shared" si="2026"/>
        <v/>
      </c>
      <c r="Y3960" s="65" t="str">
        <f t="shared" si="2034"/>
        <v/>
      </c>
      <c r="Z3960" s="65" t="str">
        <f t="shared" si="2035"/>
        <v/>
      </c>
      <c r="AA3960" s="65" t="str">
        <f t="shared" si="2036"/>
        <v/>
      </c>
      <c r="AB3960" s="65" t="str">
        <f t="shared" si="2037"/>
        <v/>
      </c>
      <c r="AC3960" s="65" t="str">
        <f t="shared" si="2038"/>
        <v/>
      </c>
      <c r="AH3960" s="65" t="str">
        <f t="shared" si="2053"/>
        <v>189112127</v>
      </c>
      <c r="AI3960" s="65">
        <v>18911212</v>
      </c>
      <c r="AJ3960" s="65" t="s">
        <v>5369</v>
      </c>
      <c r="AK3960" s="65">
        <v>7</v>
      </c>
      <c r="AL3960" s="65" t="s">
        <v>3435</v>
      </c>
      <c r="AN3960" s="65" t="str">
        <f t="shared" si="2064"/>
        <v/>
      </c>
    </row>
    <row r="3961" spans="1:40" ht="16.8" customHeight="1" x14ac:dyDescent="0.25">
      <c r="A3961" s="384">
        <v>6</v>
      </c>
      <c r="B3961" s="342" t="s">
        <v>768</v>
      </c>
      <c r="C3961" s="342">
        <v>0</v>
      </c>
      <c r="D3961" s="349">
        <f t="shared" ref="D3961:D3962" si="2068">IF(C3961="", "", C3961)</f>
        <v>0</v>
      </c>
      <c r="E3961" s="211">
        <f t="shared" si="2065"/>
        <v>18870129</v>
      </c>
      <c r="F3961" s="262">
        <v>8</v>
      </c>
      <c r="R3961" s="112" t="str">
        <f>IF(D3961="","", CONCATENATE("Update games set ", B3961, "= ",D3961," where game_id=", E3961))</f>
        <v>Update games set HT_f= 0 where game_id=18870129</v>
      </c>
      <c r="S3961" s="112" t="str">
        <f t="shared" si="2023"/>
        <v/>
      </c>
      <c r="T3961" s="112" t="str">
        <f t="shared" si="2024"/>
        <v/>
      </c>
      <c r="U3961" s="200" t="str">
        <f t="shared" si="2021"/>
        <v/>
      </c>
      <c r="V3961" s="112" t="str">
        <f t="shared" si="2025"/>
        <v/>
      </c>
      <c r="W3961" s="415" t="str">
        <f t="shared" si="2026"/>
        <v/>
      </c>
      <c r="Y3961" s="65" t="str">
        <f t="shared" si="2034"/>
        <v/>
      </c>
      <c r="Z3961" s="65" t="str">
        <f t="shared" si="2035"/>
        <v/>
      </c>
      <c r="AA3961" s="65" t="str">
        <f t="shared" si="2036"/>
        <v/>
      </c>
      <c r="AB3961" s="65" t="str">
        <f t="shared" si="2037"/>
        <v/>
      </c>
      <c r="AC3961" s="65" t="str">
        <f t="shared" si="2038"/>
        <v/>
      </c>
      <c r="AH3961" s="65" t="str">
        <f t="shared" si="2053"/>
        <v>189112128</v>
      </c>
      <c r="AI3961" s="65">
        <v>18911212</v>
      </c>
      <c r="AJ3961" s="65" t="s">
        <v>5369</v>
      </c>
      <c r="AK3961" s="65">
        <v>8</v>
      </c>
      <c r="AL3961" s="65" t="s">
        <v>3653</v>
      </c>
      <c r="AN3961" s="65" t="str">
        <f t="shared" si="2064"/>
        <v/>
      </c>
    </row>
    <row r="3962" spans="1:40" ht="16.8" customHeight="1" x14ac:dyDescent="0.25">
      <c r="A3962" s="384">
        <v>6</v>
      </c>
      <c r="B3962" s="342" t="s">
        <v>766</v>
      </c>
      <c r="C3962" s="342">
        <v>0</v>
      </c>
      <c r="D3962" s="349">
        <f t="shared" si="2068"/>
        <v>0</v>
      </c>
      <c r="E3962" s="211">
        <f t="shared" si="2065"/>
        <v>18870129</v>
      </c>
      <c r="F3962" s="262">
        <v>9</v>
      </c>
      <c r="G3962" s="194"/>
      <c r="H3962" s="194"/>
      <c r="N3962" s="417"/>
      <c r="O3962" s="194"/>
      <c r="P3962" s="194"/>
      <c r="R3962" s="112" t="str">
        <f>IF(D3962="","", CONCATENATE("Update games set ", B3962, "= ",D3962," where game_id=", E3962))</f>
        <v>Update games set HT_a= 0 where game_id=18870129</v>
      </c>
      <c r="S3962" s="112" t="str">
        <f t="shared" si="2023"/>
        <v/>
      </c>
      <c r="T3962" s="112" t="str">
        <f t="shared" si="2024"/>
        <v/>
      </c>
      <c r="U3962" s="200" t="str">
        <f t="shared" si="2021"/>
        <v/>
      </c>
      <c r="V3962" s="112" t="str">
        <f t="shared" si="2025"/>
        <v/>
      </c>
      <c r="W3962" s="415" t="str">
        <f t="shared" si="2026"/>
        <v/>
      </c>
      <c r="Y3962" s="65" t="str">
        <f t="shared" si="2034"/>
        <v/>
      </c>
      <c r="Z3962" s="65" t="str">
        <f t="shared" si="2035"/>
        <v/>
      </c>
      <c r="AA3962" s="65" t="str">
        <f t="shared" si="2036"/>
        <v/>
      </c>
      <c r="AB3962" s="65" t="str">
        <f t="shared" si="2037"/>
        <v/>
      </c>
      <c r="AC3962" s="65" t="str">
        <f t="shared" si="2038"/>
        <v/>
      </c>
      <c r="AH3962" s="65" t="str">
        <f t="shared" si="2053"/>
        <v>189112129</v>
      </c>
      <c r="AI3962" s="65">
        <v>18911212</v>
      </c>
      <c r="AJ3962" s="65" t="s">
        <v>5369</v>
      </c>
      <c r="AK3962" s="65">
        <v>9</v>
      </c>
      <c r="AL3962" s="65" t="s">
        <v>2943</v>
      </c>
      <c r="AN3962" s="65" t="str">
        <f t="shared" si="2064"/>
        <v/>
      </c>
    </row>
    <row r="3963" spans="1:40" ht="16.8" customHeight="1" x14ac:dyDescent="0.25">
      <c r="A3963" s="384">
        <v>6</v>
      </c>
      <c r="B3963" s="342" t="s">
        <v>753</v>
      </c>
      <c r="C3963" s="351"/>
      <c r="D3963" s="350" t="str">
        <f t="shared" ref="D3963" si="2069">IF(C3963="", "", CONCATENATE("'", C3963,"'"))</f>
        <v/>
      </c>
      <c r="E3963" s="211">
        <f t="shared" si="2065"/>
        <v>18870129</v>
      </c>
      <c r="F3963" s="262">
        <v>10</v>
      </c>
      <c r="G3963" s="194"/>
      <c r="N3963" s="417"/>
      <c r="O3963" s="194"/>
      <c r="P3963" s="194"/>
      <c r="R3963" s="112" t="str">
        <f>IF(D3963="","", CONCATENATE("Update games set ", B3963, "= ",D3963," where game_id=", E3963))</f>
        <v/>
      </c>
      <c r="S3963" s="112" t="str">
        <f t="shared" si="2023"/>
        <v/>
      </c>
      <c r="T3963" s="112" t="str">
        <f t="shared" si="2024"/>
        <v/>
      </c>
      <c r="U3963" s="200" t="str">
        <f t="shared" si="2021"/>
        <v/>
      </c>
      <c r="V3963" s="112" t="str">
        <f t="shared" si="2025"/>
        <v/>
      </c>
      <c r="W3963" s="415" t="str">
        <f t="shared" si="2026"/>
        <v/>
      </c>
      <c r="Y3963" s="65" t="str">
        <f t="shared" si="2034"/>
        <v/>
      </c>
      <c r="Z3963" s="65" t="str">
        <f t="shared" si="2035"/>
        <v/>
      </c>
      <c r="AA3963" s="65" t="str">
        <f t="shared" si="2036"/>
        <v/>
      </c>
      <c r="AB3963" s="65" t="str">
        <f t="shared" si="2037"/>
        <v/>
      </c>
      <c r="AC3963" s="65" t="str">
        <f t="shared" si="2038"/>
        <v/>
      </c>
      <c r="AH3963" s="65" t="str">
        <f t="shared" si="2053"/>
        <v>1891121210</v>
      </c>
      <c r="AI3963" s="65">
        <v>18911212</v>
      </c>
      <c r="AJ3963" s="65" t="s">
        <v>5369</v>
      </c>
      <c r="AK3963" s="65">
        <v>10</v>
      </c>
      <c r="AL3963" s="65" t="s">
        <v>3632</v>
      </c>
      <c r="AN3963" s="65" t="str">
        <f t="shared" si="2064"/>
        <v/>
      </c>
    </row>
    <row r="3964" spans="1:40" ht="16.8" customHeight="1" x14ac:dyDescent="0.25">
      <c r="A3964" s="384">
        <v>6</v>
      </c>
      <c r="B3964" s="342" t="s">
        <v>746</v>
      </c>
      <c r="C3964" s="351" t="s">
        <v>5062</v>
      </c>
      <c r="D3964" s="334" t="str">
        <f>CONCATENATE("'", LEFT(E3964,4),"-",MID(E3964,5,2),"-", MID(E3964,7,2), " ", C3964,"'")</f>
        <v>'1887-01-29 15:00'</v>
      </c>
      <c r="E3964" s="211">
        <f t="shared" si="2065"/>
        <v>18870129</v>
      </c>
      <c r="F3964" s="262">
        <v>11</v>
      </c>
      <c r="R3964" s="112" t="str">
        <f>IF(D3964="","", CONCATENATE("Update games set ", B3964, "= ",D3964," where game_id=", E3964))</f>
        <v>Update games set Game_date= '1887-01-29 15:00' where game_id=18870129</v>
      </c>
      <c r="S3964" s="112" t="str">
        <f t="shared" si="2023"/>
        <v/>
      </c>
      <c r="T3964" s="112" t="str">
        <f t="shared" si="2024"/>
        <v/>
      </c>
      <c r="U3964" s="200" t="str">
        <f t="shared" si="2021"/>
        <v/>
      </c>
      <c r="V3964" s="112" t="str">
        <f t="shared" si="2025"/>
        <v/>
      </c>
      <c r="W3964" s="415" t="str">
        <f t="shared" si="2026"/>
        <v/>
      </c>
      <c r="Y3964" s="65" t="str">
        <f t="shared" si="2034"/>
        <v/>
      </c>
      <c r="Z3964" s="65" t="str">
        <f t="shared" si="2035"/>
        <v/>
      </c>
      <c r="AA3964" s="65" t="str">
        <f t="shared" si="2036"/>
        <v/>
      </c>
      <c r="AB3964" s="65" t="str">
        <f t="shared" si="2037"/>
        <v/>
      </c>
      <c r="AC3964" s="65" t="str">
        <f t="shared" si="2038"/>
        <v/>
      </c>
      <c r="AH3964" s="65" t="str">
        <f t="shared" si="2053"/>
        <v>1891121211</v>
      </c>
      <c r="AI3964" s="65">
        <v>18911212</v>
      </c>
      <c r="AJ3964" s="65" t="s">
        <v>5369</v>
      </c>
      <c r="AK3964" s="65">
        <v>11</v>
      </c>
      <c r="AL3964" s="65" t="s">
        <v>3314</v>
      </c>
      <c r="AN3964" s="65" t="str">
        <f t="shared" si="2064"/>
        <v/>
      </c>
    </row>
    <row r="3965" spans="1:40" ht="16.8" customHeight="1" x14ac:dyDescent="0.25">
      <c r="A3965" s="384">
        <v>6</v>
      </c>
      <c r="B3965" s="342" t="s">
        <v>25</v>
      </c>
      <c r="D3965" s="350" t="str">
        <f t="shared" ref="D3965" si="2070">IF(C3965="", "", CONCATENATE("'", C3965,"'"))</f>
        <v/>
      </c>
      <c r="E3965" s="211">
        <f t="shared" si="2065"/>
        <v>18870129</v>
      </c>
      <c r="F3965" s="262">
        <v>12</v>
      </c>
      <c r="G3965" s="212"/>
      <c r="H3965" s="212"/>
      <c r="N3965" s="416"/>
      <c r="O3965" s="212"/>
      <c r="P3965" s="212"/>
      <c r="R3965" s="112" t="str">
        <f>IF(D3965="","", CONCATENATE("Update games set ", B3965, "= ",D3965," where game_id=", E3965))</f>
        <v/>
      </c>
      <c r="S3965" s="112" t="str">
        <f t="shared" si="2023"/>
        <v/>
      </c>
      <c r="T3965" s="112" t="str">
        <f t="shared" si="2024"/>
        <v/>
      </c>
      <c r="U3965" s="200" t="str">
        <f t="shared" si="2021"/>
        <v/>
      </c>
      <c r="V3965" s="112" t="str">
        <f t="shared" si="2025"/>
        <v/>
      </c>
      <c r="W3965" s="415" t="str">
        <f t="shared" si="2026"/>
        <v/>
      </c>
      <c r="Y3965" s="65" t="str">
        <f t="shared" si="2034"/>
        <v/>
      </c>
      <c r="Z3965" s="65" t="str">
        <f t="shared" si="2035"/>
        <v/>
      </c>
      <c r="AA3965" s="65" t="str">
        <f t="shared" si="2036"/>
        <v/>
      </c>
      <c r="AB3965" s="65" t="str">
        <f t="shared" si="2037"/>
        <v/>
      </c>
      <c r="AC3965" s="65" t="str">
        <f t="shared" si="2038"/>
        <v/>
      </c>
      <c r="AH3965" s="65" t="str">
        <f t="shared" si="2053"/>
        <v>1891121212</v>
      </c>
      <c r="AI3965" s="65">
        <v>18911212</v>
      </c>
      <c r="AJ3965" s="65" t="s">
        <v>5369</v>
      </c>
      <c r="AK3965" s="65">
        <v>12</v>
      </c>
      <c r="AL3965" s="65" t="s">
        <v>653</v>
      </c>
      <c r="AN3965" s="65" t="str">
        <f t="shared" si="2064"/>
        <v/>
      </c>
    </row>
    <row r="3966" spans="1:40" ht="16.8" customHeight="1" x14ac:dyDescent="0.25">
      <c r="A3966" s="384">
        <v>6</v>
      </c>
      <c r="B3966" s="342" t="s">
        <v>475</v>
      </c>
      <c r="D3966" s="349" t="str">
        <f t="shared" ref="D3966" si="2071">IF(C3966="", "", C3966)</f>
        <v/>
      </c>
      <c r="E3966" s="211">
        <f t="shared" si="2065"/>
        <v>18870129</v>
      </c>
      <c r="F3966" s="262">
        <v>13</v>
      </c>
      <c r="R3966" s="112" t="str">
        <f>IF(D3966="","", CONCATENATE("Update games set ", B3966, "= ",D3966," where game_id=", E3966))</f>
        <v/>
      </c>
      <c r="S3966" s="112" t="str">
        <f t="shared" si="2023"/>
        <v/>
      </c>
      <c r="T3966" s="112" t="str">
        <f t="shared" si="2024"/>
        <v/>
      </c>
      <c r="U3966" s="200" t="str">
        <f t="shared" si="2021"/>
        <v/>
      </c>
      <c r="V3966" s="112" t="str">
        <f t="shared" si="2025"/>
        <v/>
      </c>
      <c r="W3966" s="415" t="str">
        <f t="shared" si="2026"/>
        <v/>
      </c>
      <c r="Y3966" s="65" t="str">
        <f t="shared" si="2034"/>
        <v/>
      </c>
      <c r="Z3966" s="65" t="str">
        <f t="shared" si="2035"/>
        <v/>
      </c>
      <c r="AA3966" s="65" t="str">
        <f t="shared" si="2036"/>
        <v/>
      </c>
      <c r="AB3966" s="65" t="str">
        <f t="shared" si="2037"/>
        <v/>
      </c>
      <c r="AC3966" s="65" t="str">
        <f t="shared" si="2038"/>
        <v/>
      </c>
      <c r="AH3966" s="65" t="str">
        <f t="shared" si="2053"/>
        <v>1891121213</v>
      </c>
      <c r="AI3966" s="65">
        <v>18911212</v>
      </c>
      <c r="AJ3966" s="65" t="s">
        <v>5369</v>
      </c>
      <c r="AK3966" s="65">
        <v>13</v>
      </c>
      <c r="AL3966" s="65" t="s">
        <v>653</v>
      </c>
      <c r="AN3966" s="65" t="str">
        <f t="shared" si="2064"/>
        <v/>
      </c>
    </row>
    <row r="3967" spans="1:40" ht="16.8" customHeight="1" x14ac:dyDescent="0.25">
      <c r="A3967" s="384">
        <v>6</v>
      </c>
      <c r="B3967" s="342" t="s">
        <v>20</v>
      </c>
      <c r="C3967" s="342" t="s">
        <v>5495</v>
      </c>
      <c r="D3967" s="350" t="str">
        <f t="shared" ref="D3967:D3968" si="2072">IF(C3967="", "", CONCATENATE("'", C3967,"'"))</f>
        <v>'Corpus Ground'</v>
      </c>
      <c r="E3967" s="211">
        <f t="shared" si="2065"/>
        <v>18870129</v>
      </c>
      <c r="F3967" s="262">
        <v>14</v>
      </c>
      <c r="R3967" s="112" t="str">
        <f>IF(D3967="","", CONCATENATE("Update games set ", B3967, "= ",D3967," where game_id=", E3967))</f>
        <v>Update games set Ground= 'Corpus Ground' where game_id=18870129</v>
      </c>
      <c r="S3967" s="112" t="str">
        <f t="shared" si="2023"/>
        <v/>
      </c>
      <c r="T3967" s="112" t="str">
        <f t="shared" si="2024"/>
        <v/>
      </c>
      <c r="U3967" s="200" t="str">
        <f t="shared" si="2021"/>
        <v/>
      </c>
      <c r="V3967" s="112" t="str">
        <f t="shared" si="2025"/>
        <v/>
      </c>
      <c r="W3967" s="415" t="str">
        <f t="shared" si="2026"/>
        <v/>
      </c>
      <c r="Y3967" s="65" t="str">
        <f t="shared" si="2034"/>
        <v/>
      </c>
      <c r="Z3967" s="65" t="str">
        <f t="shared" si="2035"/>
        <v/>
      </c>
      <c r="AA3967" s="65" t="str">
        <f t="shared" si="2036"/>
        <v/>
      </c>
      <c r="AB3967" s="65" t="str">
        <f t="shared" si="2037"/>
        <v/>
      </c>
      <c r="AC3967" s="65" t="str">
        <f t="shared" si="2038"/>
        <v/>
      </c>
      <c r="AH3967" s="65" t="str">
        <f t="shared" si="2053"/>
        <v>1891121214</v>
      </c>
      <c r="AI3967" s="65">
        <v>18911212</v>
      </c>
      <c r="AJ3967" s="65" t="s">
        <v>5369</v>
      </c>
      <c r="AK3967" s="65">
        <v>14</v>
      </c>
      <c r="AL3967" s="65" t="s">
        <v>653</v>
      </c>
      <c r="AN3967" s="65" t="str">
        <f t="shared" si="2064"/>
        <v/>
      </c>
    </row>
    <row r="3968" spans="1:40" ht="16.8" customHeight="1" x14ac:dyDescent="0.25">
      <c r="A3968" s="384">
        <v>6</v>
      </c>
      <c r="B3968" s="342" t="s">
        <v>4882</v>
      </c>
      <c r="C3968" s="342" t="str">
        <f>IF(C3967="", "", C3967)</f>
        <v>Corpus Ground</v>
      </c>
      <c r="D3968" s="350" t="str">
        <f t="shared" si="2072"/>
        <v>'Corpus Ground'</v>
      </c>
      <c r="E3968" s="211">
        <f t="shared" si="2065"/>
        <v>18870129</v>
      </c>
      <c r="F3968" s="262">
        <v>15</v>
      </c>
      <c r="R3968" s="112" t="str">
        <f>IF(D3968="","", CONCATENATE("Update games set ", B3968, "= ",D3968," where game_id=", E3968))</f>
        <v>Update games set Ground_parent= 'Corpus Ground' where game_id=18870129</v>
      </c>
      <c r="S3968" s="112" t="str">
        <f t="shared" si="2023"/>
        <v/>
      </c>
      <c r="T3968" s="112" t="str">
        <f t="shared" si="2024"/>
        <v/>
      </c>
      <c r="U3968" s="200" t="str">
        <f t="shared" si="2021"/>
        <v/>
      </c>
      <c r="V3968" s="112" t="str">
        <f t="shared" si="2025"/>
        <v/>
      </c>
      <c r="W3968" s="415" t="str">
        <f t="shared" si="2026"/>
        <v/>
      </c>
      <c r="Y3968" s="65" t="str">
        <f t="shared" si="2034"/>
        <v/>
      </c>
      <c r="Z3968" s="65" t="str">
        <f t="shared" si="2035"/>
        <v/>
      </c>
      <c r="AA3968" s="65" t="str">
        <f t="shared" si="2036"/>
        <v/>
      </c>
      <c r="AB3968" s="65" t="str">
        <f t="shared" si="2037"/>
        <v/>
      </c>
      <c r="AC3968" s="65" t="str">
        <f t="shared" si="2038"/>
        <v/>
      </c>
      <c r="AH3968" s="65" t="str">
        <f t="shared" si="2053"/>
        <v>1891121215</v>
      </c>
      <c r="AI3968" s="65">
        <v>18911212</v>
      </c>
      <c r="AJ3968" s="65" t="s">
        <v>5369</v>
      </c>
      <c r="AK3968" s="65">
        <v>15</v>
      </c>
      <c r="AL3968" s="65" t="s">
        <v>653</v>
      </c>
      <c r="AN3968" s="65" t="str">
        <f t="shared" si="2064"/>
        <v/>
      </c>
    </row>
    <row r="3969" spans="1:40" s="126" customFormat="1" ht="16.8" customHeight="1" thickBot="1" x14ac:dyDescent="0.3">
      <c r="A3969" s="384">
        <v>6</v>
      </c>
      <c r="B3969" s="116" t="s">
        <v>115</v>
      </c>
      <c r="C3969" s="352"/>
      <c r="D3969" s="370" t="str">
        <f t="shared" ref="D3969" si="2073">IF(MID(E3969,5,2)*1&gt;6,_xlfn.CONCAT("'",LEFT(E3969,4),"-",MID(E3969,3,2)+1,"'"),_xlfn.CONCAT("'",LEFT(E3969,4)-1,"-",MID(E3969,3,2),"'"))</f>
        <v>'1886-87'</v>
      </c>
      <c r="E3969" s="214">
        <f t="shared" si="2065"/>
        <v>18870129</v>
      </c>
      <c r="F3969" s="266">
        <v>16</v>
      </c>
      <c r="G3969" s="343"/>
      <c r="H3969" s="343"/>
      <c r="I3969" s="267"/>
      <c r="J3969" s="214"/>
      <c r="K3969" s="266"/>
      <c r="L3969" s="266"/>
      <c r="M3969" s="266"/>
      <c r="N3969" s="419"/>
      <c r="O3969" s="343"/>
      <c r="P3969" s="343"/>
      <c r="Q3969" s="346"/>
      <c r="R3969" s="112" t="str">
        <f>IF(D3969="","", CONCATENATE("Update games set ", B3969, "= ",D3969," where game_id=", E3969))</f>
        <v>Update games set Season= '1886-87' where game_id=18870129</v>
      </c>
      <c r="S3969" s="112" t="str">
        <f t="shared" si="2023"/>
        <v/>
      </c>
      <c r="T3969" s="112" t="str">
        <f t="shared" si="2024"/>
        <v/>
      </c>
      <c r="U3969" s="200" t="str">
        <f t="shared" ref="U3969:U4032" si="2074">IF(I3969="", "", Y3969&amp;Z3969&amp;AA3969&amp;AB3969&amp;AC3969)</f>
        <v/>
      </c>
      <c r="V3969" s="112" t="str">
        <f t="shared" si="2025"/>
        <v/>
      </c>
      <c r="W3969" s="415" t="str">
        <f t="shared" si="2026"/>
        <v/>
      </c>
      <c r="X3969" s="240"/>
      <c r="Y3969" s="65" t="str">
        <f t="shared" si="2034"/>
        <v/>
      </c>
      <c r="Z3969" s="65" t="str">
        <f t="shared" si="2035"/>
        <v/>
      </c>
      <c r="AA3969" s="65" t="str">
        <f t="shared" si="2036"/>
        <v/>
      </c>
      <c r="AB3969" s="65" t="str">
        <f t="shared" si="2037"/>
        <v/>
      </c>
      <c r="AC3969" s="65" t="str">
        <f t="shared" si="2038"/>
        <v/>
      </c>
      <c r="AH3969" s="65" t="str">
        <f t="shared" si="2053"/>
        <v>1891121216</v>
      </c>
      <c r="AI3969" s="126">
        <v>18911212</v>
      </c>
      <c r="AJ3969" s="126" t="s">
        <v>5369</v>
      </c>
      <c r="AK3969" s="126">
        <v>16</v>
      </c>
      <c r="AL3969" s="126" t="s">
        <v>653</v>
      </c>
      <c r="AN3969" s="65" t="str">
        <f t="shared" si="2064"/>
        <v/>
      </c>
    </row>
    <row r="3970" spans="1:40" ht="15" thickTop="1" x14ac:dyDescent="0.25">
      <c r="A3970" s="384">
        <v>6</v>
      </c>
      <c r="B3970" s="341" t="s">
        <v>22</v>
      </c>
      <c r="C3970" s="341" t="s">
        <v>5496</v>
      </c>
      <c r="D3970" s="341" t="str">
        <f t="shared" ref="D3970:D3973" si="2075">IF(C3970="", "", CONCATENATE("'", C3970,"'"))</f>
        <v>'Birmingham Excelsior'</v>
      </c>
      <c r="E3970" s="211">
        <v>18870122</v>
      </c>
      <c r="F3970" s="262">
        <v>1</v>
      </c>
      <c r="G3970" s="211" t="s">
        <v>4911</v>
      </c>
      <c r="H3970" s="212"/>
      <c r="I3970" s="263">
        <v>1</v>
      </c>
      <c r="J3970" s="211" t="s">
        <v>3534</v>
      </c>
      <c r="R3970" s="112" t="str">
        <f>IF(D3970="","", CONCATENATE("Update games set ", B3970, "= ",D3970," where game_id=", E3970))</f>
        <v>Update games set Opponent= 'Birmingham Excelsior' where game_id=18870122</v>
      </c>
      <c r="S3970" s="112" t="str">
        <f t="shared" si="2023"/>
        <v>Update lineups set player_name = 'Wyatt', raw_name = 'Wyatt' where game_id = 18870122 and player_order = 1</v>
      </c>
      <c r="T3970" s="112" t="str">
        <f t="shared" ref="T3970:T4033" si="2076">IF(J3970="","", CONCATENATE("insert into goals (game_id, goal_order, scorer_name, goal_min) values (",E3970, ", ", I3970,", '",J3970,")"))</f>
        <v>insert into goals (game_id, goal_order, scorer_name, goal_min) values (18870122, 1, 'H Pike)</v>
      </c>
      <c r="U3970" s="200" t="str">
        <f t="shared" si="2074"/>
        <v>update goals set scorer_name = 'H Pike' where game_id = 18870122 and goal_order = 1</v>
      </c>
      <c r="V3970" s="112" t="str">
        <f t="shared" ref="V3970:V4033" si="2077">IF(N3970="","", CONCATENATE("insert into games_sources (game_id, source_order, source_name, source_link) values (",E3970, ", ", N3970,", '",O3970,"', '",P3970,"')"))</f>
        <v/>
      </c>
      <c r="W3970" s="415" t="str">
        <f t="shared" si="2026"/>
        <v/>
      </c>
      <c r="Y3970" s="65" t="str">
        <f t="shared" si="2034"/>
        <v>update goals set scorer_name = 'H Pike'</v>
      </c>
      <c r="Z3970" s="65" t="str">
        <f t="shared" si="2035"/>
        <v/>
      </c>
      <c r="AA3970" s="65" t="str">
        <f t="shared" si="2036"/>
        <v/>
      </c>
      <c r="AB3970" s="65" t="str">
        <f t="shared" si="2037"/>
        <v/>
      </c>
      <c r="AC3970" s="65" t="str">
        <f t="shared" si="2038"/>
        <v xml:space="preserve"> where game_id = 18870122 and goal_order = 1</v>
      </c>
      <c r="AH3970" s="65" t="str">
        <f t="shared" ref="AH3970:AH4033" si="2078">_xlfn.CONCAT(AI3970,AK3970)</f>
        <v>189112121</v>
      </c>
      <c r="AI3970" s="65">
        <v>18911212</v>
      </c>
      <c r="AJ3970" s="65" t="s">
        <v>5369</v>
      </c>
      <c r="AK3970" s="65">
        <v>1</v>
      </c>
      <c r="AL3970" s="65" t="s">
        <v>2039</v>
      </c>
    </row>
    <row r="3971" spans="1:40" ht="16.8" customHeight="1" x14ac:dyDescent="0.25">
      <c r="A3971" s="384">
        <v>6</v>
      </c>
      <c r="B3971" s="342" t="s">
        <v>4979</v>
      </c>
      <c r="C3971" s="342" t="str">
        <f>IF(C3970="", "", C3970)</f>
        <v>Birmingham Excelsior</v>
      </c>
      <c r="D3971" s="350" t="str">
        <f t="shared" si="2075"/>
        <v>'Birmingham Excelsior'</v>
      </c>
      <c r="E3971" s="211">
        <f>E3970</f>
        <v>18870122</v>
      </c>
      <c r="F3971" s="262">
        <v>2</v>
      </c>
      <c r="G3971" s="211" t="s">
        <v>4976</v>
      </c>
      <c r="I3971" s="263">
        <v>2</v>
      </c>
      <c r="J3971" s="194" t="s">
        <v>5088</v>
      </c>
      <c r="R3971" s="112" t="str">
        <f>IF(D3971="","", CONCATENATE("Update games set ", B3971, "= ",D3971," where game_id=", E3971))</f>
        <v>Update games set Opp_parent= 'Birmingham Excelsior' where game_id=18870122</v>
      </c>
      <c r="S3971" s="112" t="str">
        <f t="shared" ref="S3971:S4034" si="2079">IF(G3971="","",CONCATENATE("Update lineups set player_name = '",SUBSTITUTE(G3971,"'","''"),"', raw_name = '",SUBSTITUTE(G3971,"'","''"),"' where game_id = ",E3971," and player_order = ",F3971))</f>
        <v>Update lineups set player_name = 'CJ Caborn', raw_name = 'CJ Caborn' where game_id = 18870122 and player_order = 2</v>
      </c>
      <c r="T3971" s="112" t="str">
        <f t="shared" si="2076"/>
        <v>insert into goals (game_id, goal_order, scorer_name, goal_min) values (18870122, 2, 'EJ Leighton)</v>
      </c>
      <c r="U3971" s="200" t="str">
        <f t="shared" si="2074"/>
        <v>update goals set scorer_name = 'EJ Leighton' where game_id = 18870122 and goal_order = 2</v>
      </c>
      <c r="V3971" s="112" t="str">
        <f t="shared" si="2077"/>
        <v/>
      </c>
      <c r="W3971" s="415" t="str">
        <f t="shared" ref="W3971:W4034" si="2080">IF(N3971="","",CONCATENATE("update games_sources set  source_name = '",O3971,"', source_link = '",P3971,"' where game_id = ",E3971," and source_order = ",N3971))</f>
        <v/>
      </c>
      <c r="Y3971" s="65" t="str">
        <f t="shared" si="2034"/>
        <v>update goals set scorer_name = 'EJ Leighton'</v>
      </c>
      <c r="Z3971" s="65" t="str">
        <f t="shared" si="2035"/>
        <v/>
      </c>
      <c r="AA3971" s="65" t="str">
        <f t="shared" si="2036"/>
        <v/>
      </c>
      <c r="AB3971" s="65" t="str">
        <f t="shared" si="2037"/>
        <v/>
      </c>
      <c r="AC3971" s="65" t="str">
        <f t="shared" si="2038"/>
        <v xml:space="preserve"> where game_id = 18870122 and goal_order = 2</v>
      </c>
      <c r="AH3971" s="65" t="str">
        <f t="shared" si="2078"/>
        <v>189112122</v>
      </c>
      <c r="AI3971" s="65">
        <v>18911212</v>
      </c>
      <c r="AJ3971" s="65" t="s">
        <v>5369</v>
      </c>
      <c r="AK3971" s="65">
        <v>2</v>
      </c>
      <c r="AL3971" s="65" t="s">
        <v>3572</v>
      </c>
      <c r="AN3971" s="65" t="str">
        <f t="shared" ref="AN3971:AN3985" si="2081">IF(F3971=1, _xlfn.CONCAT("update games set source = 'The Nottingham Forest Football Scrapbook' where game_id = ", E3971), "")</f>
        <v/>
      </c>
    </row>
    <row r="3972" spans="1:40" ht="16.8" customHeight="1" x14ac:dyDescent="0.25">
      <c r="A3972" s="384">
        <v>6</v>
      </c>
      <c r="B3972" s="342" t="s">
        <v>2653</v>
      </c>
      <c r="C3972" s="342" t="s">
        <v>663</v>
      </c>
      <c r="D3972" s="350" t="str">
        <f t="shared" si="2075"/>
        <v>'Friendly'</v>
      </c>
      <c r="E3972" s="211">
        <f t="shared" ref="E3972:E3985" si="2082">E3971</f>
        <v>18870122</v>
      </c>
      <c r="F3972" s="262">
        <v>3</v>
      </c>
      <c r="G3972" s="211" t="s">
        <v>5169</v>
      </c>
      <c r="I3972" s="263">
        <v>3</v>
      </c>
      <c r="J3972" s="211" t="s">
        <v>5007</v>
      </c>
      <c r="R3972" s="112" t="str">
        <f>IF(D3972="","", CONCATENATE("Update games set ", B3972, "= ",D3972," where game_id=", E3972))</f>
        <v>Update games set Game_type= 'Friendly' where game_id=18870122</v>
      </c>
      <c r="S3972" s="112" t="str">
        <f t="shared" si="2079"/>
        <v>Update lineups set player_name = 'W McLeod', raw_name = 'W McLeod' where game_id = 18870122 and player_order = 3</v>
      </c>
      <c r="T3972" s="112" t="str">
        <f t="shared" si="2076"/>
        <v>insert into goals (game_id, goal_order, scorer_name, goal_min) values (18870122, 3, 'S Norman)</v>
      </c>
      <c r="U3972" s="200" t="str">
        <f t="shared" si="2074"/>
        <v>update goals set scorer_name = 'S Norman' where game_id = 18870122 and goal_order = 3</v>
      </c>
      <c r="V3972" s="112" t="str">
        <f t="shared" si="2077"/>
        <v/>
      </c>
      <c r="W3972" s="415" t="str">
        <f t="shared" si="2080"/>
        <v/>
      </c>
      <c r="Y3972" s="65" t="str">
        <f t="shared" si="2034"/>
        <v>update goals set scorer_name = 'S Norman'</v>
      </c>
      <c r="Z3972" s="65" t="str">
        <f t="shared" si="2035"/>
        <v/>
      </c>
      <c r="AA3972" s="65" t="str">
        <f t="shared" si="2036"/>
        <v/>
      </c>
      <c r="AB3972" s="65" t="str">
        <f t="shared" si="2037"/>
        <v/>
      </c>
      <c r="AC3972" s="65" t="str">
        <f t="shared" si="2038"/>
        <v xml:space="preserve"> where game_id = 18870122 and goal_order = 3</v>
      </c>
      <c r="AH3972" s="65" t="str">
        <f t="shared" si="2078"/>
        <v>189112123</v>
      </c>
      <c r="AI3972" s="65">
        <v>18911212</v>
      </c>
      <c r="AJ3972" s="65" t="s">
        <v>5369</v>
      </c>
      <c r="AK3972" s="65">
        <v>3</v>
      </c>
      <c r="AL3972" s="65" t="s">
        <v>3596</v>
      </c>
      <c r="AN3972" s="65" t="str">
        <f t="shared" si="2081"/>
        <v/>
      </c>
    </row>
    <row r="3973" spans="1:40" ht="16.8" customHeight="1" x14ac:dyDescent="0.25">
      <c r="A3973" s="384">
        <v>6</v>
      </c>
      <c r="B3973" s="342" t="s">
        <v>4978</v>
      </c>
      <c r="C3973" s="342" t="s">
        <v>5065</v>
      </c>
      <c r="D3973" s="350" t="str">
        <f t="shared" si="2075"/>
        <v>'H'</v>
      </c>
      <c r="E3973" s="211">
        <f t="shared" si="2082"/>
        <v>18870122</v>
      </c>
      <c r="F3973" s="262">
        <v>4</v>
      </c>
      <c r="G3973" s="211" t="s">
        <v>5091</v>
      </c>
      <c r="I3973" s="263">
        <v>4</v>
      </c>
      <c r="J3973" s="194" t="s">
        <v>5088</v>
      </c>
      <c r="R3973" s="112" t="str">
        <f>IF(D3973="","", CONCATENATE("Update games set ", B3973, "= ",D3973," where game_id=", E3973))</f>
        <v>Update games set HAN= 'H' where game_id=18870122</v>
      </c>
      <c r="S3973" s="112" t="str">
        <f t="shared" si="2079"/>
        <v>Update lineups set player_name = 'AW Ward', raw_name = 'AW Ward' where game_id = 18870122 and player_order = 4</v>
      </c>
      <c r="T3973" s="112" t="str">
        <f t="shared" si="2076"/>
        <v>insert into goals (game_id, goal_order, scorer_name, goal_min) values (18870122, 4, 'EJ Leighton)</v>
      </c>
      <c r="U3973" s="200" t="str">
        <f t="shared" si="2074"/>
        <v>update goals set scorer_name = 'EJ Leighton' where game_id = 18870122 and goal_order = 4</v>
      </c>
      <c r="V3973" s="112" t="str">
        <f t="shared" si="2077"/>
        <v/>
      </c>
      <c r="W3973" s="415" t="str">
        <f t="shared" si="2080"/>
        <v/>
      </c>
      <c r="Y3973" s="65" t="str">
        <f t="shared" si="2034"/>
        <v>update goals set scorer_name = 'EJ Leighton'</v>
      </c>
      <c r="Z3973" s="65" t="str">
        <f t="shared" si="2035"/>
        <v/>
      </c>
      <c r="AA3973" s="65" t="str">
        <f t="shared" si="2036"/>
        <v/>
      </c>
      <c r="AB3973" s="65" t="str">
        <f t="shared" si="2037"/>
        <v/>
      </c>
      <c r="AC3973" s="65" t="str">
        <f t="shared" si="2038"/>
        <v xml:space="preserve"> where game_id = 18870122 and goal_order = 4</v>
      </c>
      <c r="AH3973" s="65" t="str">
        <f t="shared" si="2078"/>
        <v>189112124</v>
      </c>
      <c r="AI3973" s="65">
        <v>18911212</v>
      </c>
      <c r="AJ3973" s="65" t="s">
        <v>5369</v>
      </c>
      <c r="AK3973" s="65">
        <v>4</v>
      </c>
      <c r="AL3973" s="65" t="s">
        <v>3252</v>
      </c>
      <c r="AN3973" s="65" t="str">
        <f t="shared" si="2081"/>
        <v/>
      </c>
    </row>
    <row r="3974" spans="1:40" ht="16.8" customHeight="1" x14ac:dyDescent="0.25">
      <c r="A3974" s="384">
        <v>6</v>
      </c>
      <c r="B3974" s="342" t="s">
        <v>5</v>
      </c>
      <c r="C3974" s="342">
        <v>6</v>
      </c>
      <c r="D3974" s="349">
        <f t="shared" ref="D3974:D3975" si="2083">IF(C3974="", "", C3974)</f>
        <v>6</v>
      </c>
      <c r="E3974" s="211">
        <f t="shared" si="2082"/>
        <v>18870122</v>
      </c>
      <c r="F3974" s="262">
        <v>5</v>
      </c>
      <c r="G3974" s="211" t="s">
        <v>3534</v>
      </c>
      <c r="I3974" s="263">
        <v>5</v>
      </c>
      <c r="J3974" s="194" t="s">
        <v>5093</v>
      </c>
      <c r="R3974" s="112" t="str">
        <f>IF(D3974="","", CONCATENATE("Update games set ", B3974, "= ",D3974," where game_id=", E3974))</f>
        <v>Update games set F= 6 where game_id=18870122</v>
      </c>
      <c r="S3974" s="112" t="str">
        <f t="shared" si="2079"/>
        <v>Update lineups set player_name = 'H Pike', raw_name = 'H Pike' where game_id = 18870122 and player_order = 5</v>
      </c>
      <c r="T3974" s="112" t="str">
        <f t="shared" si="2076"/>
        <v>insert into goals (game_id, goal_order, scorer_name, goal_min) values (18870122, 5, 'G Tutin)</v>
      </c>
      <c r="U3974" s="200" t="str">
        <f t="shared" si="2074"/>
        <v>update goals set scorer_name = 'G Tutin' where game_id = 18870122 and goal_order = 5</v>
      </c>
      <c r="V3974" s="112" t="str">
        <f t="shared" si="2077"/>
        <v/>
      </c>
      <c r="W3974" s="415" t="str">
        <f t="shared" si="2080"/>
        <v/>
      </c>
      <c r="Y3974" s="65" t="str">
        <f t="shared" si="2034"/>
        <v>update goals set scorer_name = 'G Tutin'</v>
      </c>
      <c r="Z3974" s="65" t="str">
        <f t="shared" si="2035"/>
        <v/>
      </c>
      <c r="AA3974" s="65" t="str">
        <f t="shared" si="2036"/>
        <v/>
      </c>
      <c r="AB3974" s="65" t="str">
        <f t="shared" si="2037"/>
        <v/>
      </c>
      <c r="AC3974" s="65" t="str">
        <f t="shared" si="2038"/>
        <v xml:space="preserve"> where game_id = 18870122 and goal_order = 5</v>
      </c>
      <c r="AH3974" s="65" t="str">
        <f t="shared" si="2078"/>
        <v>189112125</v>
      </c>
      <c r="AI3974" s="65">
        <v>18911212</v>
      </c>
      <c r="AJ3974" s="65" t="s">
        <v>5369</v>
      </c>
      <c r="AK3974" s="65">
        <v>5</v>
      </c>
      <c r="AL3974" s="65" t="s">
        <v>3590</v>
      </c>
      <c r="AN3974" s="65" t="str">
        <f t="shared" si="2081"/>
        <v/>
      </c>
    </row>
    <row r="3975" spans="1:40" ht="16.8" customHeight="1" x14ac:dyDescent="0.25">
      <c r="A3975" s="384">
        <v>6</v>
      </c>
      <c r="B3975" s="342" t="s">
        <v>0</v>
      </c>
      <c r="C3975" s="342">
        <v>3</v>
      </c>
      <c r="D3975" s="349">
        <f t="shared" si="2083"/>
        <v>3</v>
      </c>
      <c r="E3975" s="211">
        <f t="shared" si="2082"/>
        <v>18870122</v>
      </c>
      <c r="F3975" s="262">
        <v>6</v>
      </c>
      <c r="G3975" s="211" t="s">
        <v>5007</v>
      </c>
      <c r="I3975" s="263">
        <v>6</v>
      </c>
      <c r="J3975" s="194" t="s">
        <v>5093</v>
      </c>
      <c r="R3975" s="112" t="str">
        <f>IF(D3975="","", CONCATENATE("Update games set ", B3975, "= ",D3975," where game_id=", E3975))</f>
        <v>Update games set A= 3 where game_id=18870122</v>
      </c>
      <c r="S3975" s="112" t="str">
        <f t="shared" si="2079"/>
        <v>Update lineups set player_name = 'S Norman', raw_name = 'S Norman' where game_id = 18870122 and player_order = 6</v>
      </c>
      <c r="T3975" s="112" t="str">
        <f t="shared" si="2076"/>
        <v>insert into goals (game_id, goal_order, scorer_name, goal_min) values (18870122, 6, 'G Tutin)</v>
      </c>
      <c r="U3975" s="200" t="str">
        <f t="shared" si="2074"/>
        <v>update goals set scorer_name = 'G Tutin' where game_id = 18870122 and goal_order = 6</v>
      </c>
      <c r="V3975" s="112" t="str">
        <f t="shared" si="2077"/>
        <v/>
      </c>
      <c r="W3975" s="415" t="str">
        <f t="shared" si="2080"/>
        <v/>
      </c>
      <c r="Y3975" s="65" t="str">
        <f t="shared" si="2034"/>
        <v>update goals set scorer_name = 'G Tutin'</v>
      </c>
      <c r="Z3975" s="65" t="str">
        <f t="shared" si="2035"/>
        <v/>
      </c>
      <c r="AA3975" s="65" t="str">
        <f t="shared" si="2036"/>
        <v/>
      </c>
      <c r="AB3975" s="65" t="str">
        <f t="shared" si="2037"/>
        <v/>
      </c>
      <c r="AC3975" s="65" t="str">
        <f t="shared" si="2038"/>
        <v xml:space="preserve"> where game_id = 18870122 and goal_order = 6</v>
      </c>
      <c r="AH3975" s="65" t="str">
        <f t="shared" si="2078"/>
        <v>189112126</v>
      </c>
      <c r="AI3975" s="65">
        <v>18911212</v>
      </c>
      <c r="AJ3975" s="65" t="s">
        <v>5369</v>
      </c>
      <c r="AK3975" s="65">
        <v>6</v>
      </c>
      <c r="AL3975" s="65" t="s">
        <v>3468</v>
      </c>
      <c r="AN3975" s="65" t="str">
        <f t="shared" si="2081"/>
        <v/>
      </c>
    </row>
    <row r="3976" spans="1:40" ht="16.8" customHeight="1" x14ac:dyDescent="0.25">
      <c r="A3976" s="384">
        <v>6</v>
      </c>
      <c r="B3976" s="342" t="s">
        <v>23</v>
      </c>
      <c r="D3976" s="334" t="str">
        <f t="shared" ref="D3976" si="2084">IF(C3976="",IF(D3974&gt;D3975,"'W'",IF(D3974=D3975,"'D'","'L'")),_xlfn.CONCAT("'",C3976,"'"))</f>
        <v>'W'</v>
      </c>
      <c r="E3976" s="211">
        <f t="shared" si="2082"/>
        <v>18870122</v>
      </c>
      <c r="F3976" s="262">
        <v>7</v>
      </c>
      <c r="G3976" s="211" t="s">
        <v>5086</v>
      </c>
      <c r="J3976" s="211" t="str">
        <f>IF(I3976="", "", "?")</f>
        <v/>
      </c>
      <c r="R3976" s="112" t="str">
        <f>IF(D3976="","", CONCATENATE("Update games set ", B3976, "= ",D3976," where game_id=", E3976))</f>
        <v>Update games set Result= 'W' where game_id=18870122</v>
      </c>
      <c r="S3976" s="112" t="str">
        <f t="shared" si="2079"/>
        <v>Update lineups set player_name = 'T Danks', raw_name = 'T Danks' where game_id = 18870122 and player_order = 7</v>
      </c>
      <c r="T3976" s="112" t="str">
        <f t="shared" si="2076"/>
        <v/>
      </c>
      <c r="U3976" s="200" t="str">
        <f t="shared" si="2074"/>
        <v/>
      </c>
      <c r="V3976" s="112" t="str">
        <f t="shared" si="2077"/>
        <v/>
      </c>
      <c r="W3976" s="415" t="str">
        <f t="shared" si="2080"/>
        <v/>
      </c>
      <c r="Y3976" s="65" t="str">
        <f t="shared" si="2034"/>
        <v/>
      </c>
      <c r="Z3976" s="65" t="str">
        <f t="shared" si="2035"/>
        <v/>
      </c>
      <c r="AA3976" s="65" t="str">
        <f t="shared" si="2036"/>
        <v/>
      </c>
      <c r="AB3976" s="65" t="str">
        <f t="shared" si="2037"/>
        <v/>
      </c>
      <c r="AC3976" s="65" t="str">
        <f t="shared" si="2038"/>
        <v/>
      </c>
      <c r="AH3976" s="65" t="str">
        <f t="shared" si="2078"/>
        <v>189112127</v>
      </c>
      <c r="AI3976" s="65">
        <v>18911212</v>
      </c>
      <c r="AJ3976" s="65" t="s">
        <v>5369</v>
      </c>
      <c r="AK3976" s="65">
        <v>7</v>
      </c>
      <c r="AL3976" s="65" t="s">
        <v>3435</v>
      </c>
      <c r="AN3976" s="65" t="str">
        <f t="shared" si="2081"/>
        <v/>
      </c>
    </row>
    <row r="3977" spans="1:40" ht="16.8" customHeight="1" x14ac:dyDescent="0.25">
      <c r="A3977" s="384">
        <v>6</v>
      </c>
      <c r="B3977" s="342" t="s">
        <v>768</v>
      </c>
      <c r="C3977" s="342">
        <v>4</v>
      </c>
      <c r="D3977" s="349">
        <f t="shared" ref="D3977:D3978" si="2085">IF(C3977="", "", C3977)</f>
        <v>4</v>
      </c>
      <c r="E3977" s="211">
        <f t="shared" si="2082"/>
        <v>18870122</v>
      </c>
      <c r="F3977" s="262">
        <v>8</v>
      </c>
      <c r="G3977" s="211" t="s">
        <v>5068</v>
      </c>
      <c r="J3977" s="211" t="str">
        <f t="shared" ref="J3977:J3980" si="2086">IF(I3977="", "", "?")</f>
        <v/>
      </c>
      <c r="R3977" s="112" t="str">
        <f>IF(D3977="","", CONCATENATE("Update games set ", B3977, "= ",D3977," where game_id=", E3977))</f>
        <v>Update games set HT_f= 4 where game_id=18870122</v>
      </c>
      <c r="S3977" s="112" t="str">
        <f t="shared" si="2079"/>
        <v>Update lineups set player_name = 'F Fox', raw_name = 'F Fox' where game_id = 18870122 and player_order = 8</v>
      </c>
      <c r="T3977" s="112" t="str">
        <f t="shared" si="2076"/>
        <v/>
      </c>
      <c r="U3977" s="200" t="str">
        <f t="shared" si="2074"/>
        <v/>
      </c>
      <c r="V3977" s="112" t="str">
        <f t="shared" si="2077"/>
        <v/>
      </c>
      <c r="W3977" s="415" t="str">
        <f t="shared" si="2080"/>
        <v/>
      </c>
      <c r="Y3977" s="65" t="str">
        <f t="shared" si="2034"/>
        <v/>
      </c>
      <c r="Z3977" s="65" t="str">
        <f t="shared" si="2035"/>
        <v/>
      </c>
      <c r="AA3977" s="65" t="str">
        <f t="shared" si="2036"/>
        <v/>
      </c>
      <c r="AB3977" s="65" t="str">
        <f t="shared" si="2037"/>
        <v/>
      </c>
      <c r="AC3977" s="65" t="str">
        <f t="shared" si="2038"/>
        <v/>
      </c>
      <c r="AH3977" s="65" t="str">
        <f t="shared" si="2078"/>
        <v>189112128</v>
      </c>
      <c r="AI3977" s="65">
        <v>18911212</v>
      </c>
      <c r="AJ3977" s="65" t="s">
        <v>5369</v>
      </c>
      <c r="AK3977" s="65">
        <v>8</v>
      </c>
      <c r="AL3977" s="65" t="s">
        <v>3653</v>
      </c>
      <c r="AN3977" s="65" t="str">
        <f t="shared" si="2081"/>
        <v/>
      </c>
    </row>
    <row r="3978" spans="1:40" ht="16.8" customHeight="1" x14ac:dyDescent="0.25">
      <c r="A3978" s="384">
        <v>6</v>
      </c>
      <c r="B3978" s="342" t="s">
        <v>766</v>
      </c>
      <c r="C3978" s="342">
        <v>0</v>
      </c>
      <c r="D3978" s="349">
        <f t="shared" si="2085"/>
        <v>0</v>
      </c>
      <c r="E3978" s="211">
        <f t="shared" si="2082"/>
        <v>18870122</v>
      </c>
      <c r="F3978" s="262">
        <v>9</v>
      </c>
      <c r="G3978" s="194" t="s">
        <v>5093</v>
      </c>
      <c r="H3978" s="194"/>
      <c r="J3978" s="211" t="str">
        <f t="shared" si="2086"/>
        <v/>
      </c>
      <c r="N3978" s="417"/>
      <c r="O3978" s="194"/>
      <c r="P3978" s="194"/>
      <c r="R3978" s="112" t="str">
        <f>IF(D3978="","", CONCATENATE("Update games set ", B3978, "= ",D3978," where game_id=", E3978))</f>
        <v>Update games set HT_a= 0 where game_id=18870122</v>
      </c>
      <c r="S3978" s="112" t="str">
        <f t="shared" si="2079"/>
        <v>Update lineups set player_name = 'G Tutin', raw_name = 'G Tutin' where game_id = 18870122 and player_order = 9</v>
      </c>
      <c r="T3978" s="112" t="str">
        <f t="shared" si="2076"/>
        <v/>
      </c>
      <c r="U3978" s="200" t="str">
        <f t="shared" si="2074"/>
        <v/>
      </c>
      <c r="V3978" s="112" t="str">
        <f t="shared" si="2077"/>
        <v/>
      </c>
      <c r="W3978" s="415" t="str">
        <f t="shared" si="2080"/>
        <v/>
      </c>
      <c r="Y3978" s="65" t="str">
        <f t="shared" si="2034"/>
        <v/>
      </c>
      <c r="Z3978" s="65" t="str">
        <f t="shared" si="2035"/>
        <v/>
      </c>
      <c r="AA3978" s="65" t="str">
        <f t="shared" si="2036"/>
        <v/>
      </c>
      <c r="AB3978" s="65" t="str">
        <f t="shared" si="2037"/>
        <v/>
      </c>
      <c r="AC3978" s="65" t="str">
        <f t="shared" si="2038"/>
        <v/>
      </c>
      <c r="AH3978" s="65" t="str">
        <f t="shared" si="2078"/>
        <v>189112129</v>
      </c>
      <c r="AI3978" s="65">
        <v>18911212</v>
      </c>
      <c r="AJ3978" s="65" t="s">
        <v>5369</v>
      </c>
      <c r="AK3978" s="65">
        <v>9</v>
      </c>
      <c r="AL3978" s="65" t="s">
        <v>2943</v>
      </c>
      <c r="AN3978" s="65" t="str">
        <f t="shared" si="2081"/>
        <v/>
      </c>
    </row>
    <row r="3979" spans="1:40" ht="16.8" customHeight="1" x14ac:dyDescent="0.25">
      <c r="A3979" s="384">
        <v>6</v>
      </c>
      <c r="B3979" s="342" t="s">
        <v>753</v>
      </c>
      <c r="C3979" s="351" t="s">
        <v>5498</v>
      </c>
      <c r="D3979" s="350" t="str">
        <f t="shared" ref="D3979" si="2087">IF(C3979="", "", CONCATENATE("'", C3979,"'"))</f>
        <v>'Mr. H Robinson'</v>
      </c>
      <c r="E3979" s="211">
        <f t="shared" si="2082"/>
        <v>18870122</v>
      </c>
      <c r="F3979" s="262">
        <v>10</v>
      </c>
      <c r="G3979" s="194" t="s">
        <v>5088</v>
      </c>
      <c r="J3979" s="211" t="str">
        <f t="shared" si="2086"/>
        <v/>
      </c>
      <c r="N3979" s="417"/>
      <c r="O3979" s="194"/>
      <c r="P3979" s="194"/>
      <c r="R3979" s="112" t="str">
        <f>IF(D3979="","", CONCATENATE("Update games set ", B3979, "= ",D3979," where game_id=", E3979))</f>
        <v>Update games set Referee= 'Mr. H Robinson' where game_id=18870122</v>
      </c>
      <c r="S3979" s="112" t="str">
        <f t="shared" si="2079"/>
        <v>Update lineups set player_name = 'EJ Leighton', raw_name = 'EJ Leighton' where game_id = 18870122 and player_order = 10</v>
      </c>
      <c r="T3979" s="112" t="str">
        <f t="shared" si="2076"/>
        <v/>
      </c>
      <c r="U3979" s="200" t="str">
        <f t="shared" si="2074"/>
        <v/>
      </c>
      <c r="V3979" s="112" t="str">
        <f t="shared" si="2077"/>
        <v/>
      </c>
      <c r="W3979" s="415" t="str">
        <f t="shared" si="2080"/>
        <v/>
      </c>
      <c r="Y3979" s="65" t="str">
        <f t="shared" si="2034"/>
        <v/>
      </c>
      <c r="Z3979" s="65" t="str">
        <f t="shared" si="2035"/>
        <v/>
      </c>
      <c r="AA3979" s="65" t="str">
        <f t="shared" si="2036"/>
        <v/>
      </c>
      <c r="AB3979" s="65" t="str">
        <f t="shared" si="2037"/>
        <v/>
      </c>
      <c r="AC3979" s="65" t="str">
        <f t="shared" si="2038"/>
        <v/>
      </c>
      <c r="AH3979" s="65" t="str">
        <f t="shared" si="2078"/>
        <v>1891121210</v>
      </c>
      <c r="AI3979" s="65">
        <v>18911212</v>
      </c>
      <c r="AJ3979" s="65" t="s">
        <v>5369</v>
      </c>
      <c r="AK3979" s="65">
        <v>10</v>
      </c>
      <c r="AL3979" s="65" t="s">
        <v>3632</v>
      </c>
      <c r="AN3979" s="65" t="str">
        <f t="shared" si="2081"/>
        <v/>
      </c>
    </row>
    <row r="3980" spans="1:40" ht="16.8" customHeight="1" x14ac:dyDescent="0.25">
      <c r="A3980" s="384">
        <v>6</v>
      </c>
      <c r="B3980" s="342" t="s">
        <v>746</v>
      </c>
      <c r="C3980" s="351" t="s">
        <v>5062</v>
      </c>
      <c r="D3980" s="334" t="str">
        <f>CONCATENATE("'", LEFT(E3980,4),"-",MID(E3980,5,2),"-", MID(E3980,7,2), " ", C3980,"'")</f>
        <v>'1887-01-22 15:00'</v>
      </c>
      <c r="E3980" s="211">
        <f t="shared" si="2082"/>
        <v>18870122</v>
      </c>
      <c r="F3980" s="262">
        <v>11</v>
      </c>
      <c r="G3980" s="211" t="s">
        <v>5497</v>
      </c>
      <c r="J3980" s="211" t="str">
        <f t="shared" si="2086"/>
        <v/>
      </c>
      <c r="R3980" s="112" t="str">
        <f>IF(D3980="","", CONCATENATE("Update games set ", B3980, "= ",D3980," where game_id=", E3980))</f>
        <v>Update games set Game_date= '1887-01-22 15:00' where game_id=18870122</v>
      </c>
      <c r="S3980" s="112" t="str">
        <f t="shared" si="2079"/>
        <v>Update lineups set player_name = 'E Jeffries', raw_name = 'E Jeffries' where game_id = 18870122 and player_order = 11</v>
      </c>
      <c r="T3980" s="112" t="str">
        <f t="shared" si="2076"/>
        <v/>
      </c>
      <c r="U3980" s="200" t="str">
        <f t="shared" si="2074"/>
        <v/>
      </c>
      <c r="V3980" s="112" t="str">
        <f t="shared" si="2077"/>
        <v/>
      </c>
      <c r="W3980" s="415" t="str">
        <f t="shared" si="2080"/>
        <v/>
      </c>
      <c r="Y3980" s="65" t="str">
        <f t="shared" si="2034"/>
        <v/>
      </c>
      <c r="Z3980" s="65" t="str">
        <f t="shared" si="2035"/>
        <v/>
      </c>
      <c r="AA3980" s="65" t="str">
        <f t="shared" si="2036"/>
        <v/>
      </c>
      <c r="AB3980" s="65" t="str">
        <f t="shared" si="2037"/>
        <v/>
      </c>
      <c r="AC3980" s="65" t="str">
        <f t="shared" si="2038"/>
        <v/>
      </c>
      <c r="AH3980" s="65" t="str">
        <f t="shared" si="2078"/>
        <v>1891121211</v>
      </c>
      <c r="AI3980" s="65">
        <v>18911212</v>
      </c>
      <c r="AJ3980" s="65" t="s">
        <v>5369</v>
      </c>
      <c r="AK3980" s="65">
        <v>11</v>
      </c>
      <c r="AL3980" s="65" t="s">
        <v>3314</v>
      </c>
      <c r="AN3980" s="65" t="str">
        <f t="shared" si="2081"/>
        <v/>
      </c>
    </row>
    <row r="3981" spans="1:40" ht="16.8" customHeight="1" x14ac:dyDescent="0.25">
      <c r="A3981" s="384">
        <v>6</v>
      </c>
      <c r="B3981" s="342" t="s">
        <v>25</v>
      </c>
      <c r="D3981" s="350" t="str">
        <f t="shared" ref="D3981" si="2088">IF(C3981="", "", CONCATENATE("'", C3981,"'"))</f>
        <v/>
      </c>
      <c r="E3981" s="211">
        <f t="shared" si="2082"/>
        <v>18870122</v>
      </c>
      <c r="F3981" s="262">
        <v>12</v>
      </c>
      <c r="G3981" s="212"/>
      <c r="H3981" s="212"/>
      <c r="N3981" s="416"/>
      <c r="O3981" s="212"/>
      <c r="P3981" s="212"/>
      <c r="R3981" s="112" t="str">
        <f>IF(D3981="","", CONCATENATE("Update games set ", B3981, "= ",D3981," where game_id=", E3981))</f>
        <v/>
      </c>
      <c r="S3981" s="112" t="str">
        <f t="shared" si="2079"/>
        <v/>
      </c>
      <c r="T3981" s="112" t="str">
        <f t="shared" si="2076"/>
        <v/>
      </c>
      <c r="U3981" s="200" t="str">
        <f t="shared" si="2074"/>
        <v/>
      </c>
      <c r="V3981" s="112" t="str">
        <f t="shared" si="2077"/>
        <v/>
      </c>
      <c r="W3981" s="415" t="str">
        <f t="shared" si="2080"/>
        <v/>
      </c>
      <c r="Y3981" s="65" t="str">
        <f t="shared" ref="Y3981:Y4044" si="2089">IF(I3981="","",CONCATENATE("update goals set scorer_name = '",SUBSTITUTE(J3981, "'", "''"),"'"))</f>
        <v/>
      </c>
      <c r="Z3981" s="65" t="str">
        <f t="shared" ref="Z3981:Z4044" si="2090">IF(K3981="", "", CONCATENATE(", goal_min = ", K3981))</f>
        <v/>
      </c>
      <c r="AA3981" s="65" t="str">
        <f t="shared" ref="AA3981:AA4044" si="2091">IF(L3981="", "", CONCATENATE(", Pen = '", UPPER(L3981), "'"))</f>
        <v/>
      </c>
      <c r="AB3981" s="65" t="str">
        <f t="shared" ref="AB3981:AB4044" si="2092">IF(M3981="", "", CONCATENATE(", OG = '", UPPER(M3981), "'"))</f>
        <v/>
      </c>
      <c r="AC3981" s="65" t="str">
        <f t="shared" ref="AC3981:AC4044" si="2093">IF(I3981="", "", CONCATENATE(" where game_id = ", E3981, " and goal_order = ", I3981))</f>
        <v/>
      </c>
      <c r="AH3981" s="65" t="str">
        <f t="shared" si="2078"/>
        <v>1891121212</v>
      </c>
      <c r="AI3981" s="65">
        <v>18911212</v>
      </c>
      <c r="AJ3981" s="65" t="s">
        <v>5369</v>
      </c>
      <c r="AK3981" s="65">
        <v>12</v>
      </c>
      <c r="AL3981" s="65" t="s">
        <v>653</v>
      </c>
      <c r="AN3981" s="65" t="str">
        <f t="shared" si="2081"/>
        <v/>
      </c>
    </row>
    <row r="3982" spans="1:40" ht="16.8" customHeight="1" x14ac:dyDescent="0.25">
      <c r="A3982" s="384">
        <v>6</v>
      </c>
      <c r="B3982" s="342" t="s">
        <v>475</v>
      </c>
      <c r="D3982" s="349" t="str">
        <f t="shared" ref="D3982" si="2094">IF(C3982="", "", C3982)</f>
        <v/>
      </c>
      <c r="E3982" s="211">
        <f t="shared" si="2082"/>
        <v>18870122</v>
      </c>
      <c r="F3982" s="262">
        <v>13</v>
      </c>
      <c r="R3982" s="112" t="str">
        <f>IF(D3982="","", CONCATENATE("Update games set ", B3982, "= ",D3982," where game_id=", E3982))</f>
        <v/>
      </c>
      <c r="S3982" s="112" t="str">
        <f t="shared" si="2079"/>
        <v/>
      </c>
      <c r="T3982" s="112" t="str">
        <f t="shared" si="2076"/>
        <v/>
      </c>
      <c r="U3982" s="200" t="str">
        <f t="shared" si="2074"/>
        <v/>
      </c>
      <c r="V3982" s="112" t="str">
        <f t="shared" si="2077"/>
        <v/>
      </c>
      <c r="W3982" s="415" t="str">
        <f t="shared" si="2080"/>
        <v/>
      </c>
      <c r="Y3982" s="65" t="str">
        <f t="shared" si="2089"/>
        <v/>
      </c>
      <c r="Z3982" s="65" t="str">
        <f t="shared" si="2090"/>
        <v/>
      </c>
      <c r="AA3982" s="65" t="str">
        <f t="shared" si="2091"/>
        <v/>
      </c>
      <c r="AB3982" s="65" t="str">
        <f t="shared" si="2092"/>
        <v/>
      </c>
      <c r="AC3982" s="65" t="str">
        <f t="shared" si="2093"/>
        <v/>
      </c>
      <c r="AH3982" s="65" t="str">
        <f t="shared" si="2078"/>
        <v>1891121213</v>
      </c>
      <c r="AI3982" s="65">
        <v>18911212</v>
      </c>
      <c r="AJ3982" s="65" t="s">
        <v>5369</v>
      </c>
      <c r="AK3982" s="65">
        <v>13</v>
      </c>
      <c r="AL3982" s="65" t="s">
        <v>653</v>
      </c>
      <c r="AN3982" s="65" t="str">
        <f t="shared" si="2081"/>
        <v/>
      </c>
    </row>
    <row r="3983" spans="1:40" ht="16.8" customHeight="1" x14ac:dyDescent="0.25">
      <c r="A3983" s="384">
        <v>6</v>
      </c>
      <c r="B3983" s="342" t="s">
        <v>20</v>
      </c>
      <c r="D3983" s="350" t="str">
        <f t="shared" ref="D3983:D3984" si="2095">IF(C3983="", "", CONCATENATE("'", C3983,"'"))</f>
        <v/>
      </c>
      <c r="E3983" s="211">
        <f t="shared" si="2082"/>
        <v>18870122</v>
      </c>
      <c r="F3983" s="262">
        <v>14</v>
      </c>
      <c r="R3983" s="112" t="str">
        <f>IF(D3983="","", CONCATENATE("Update games set ", B3983, "= ",D3983," where game_id=", E3983))</f>
        <v/>
      </c>
      <c r="S3983" s="112" t="str">
        <f t="shared" si="2079"/>
        <v/>
      </c>
      <c r="T3983" s="112" t="str">
        <f t="shared" si="2076"/>
        <v/>
      </c>
      <c r="U3983" s="200" t="str">
        <f t="shared" si="2074"/>
        <v/>
      </c>
      <c r="V3983" s="112" t="str">
        <f t="shared" si="2077"/>
        <v/>
      </c>
      <c r="W3983" s="415" t="str">
        <f t="shared" si="2080"/>
        <v/>
      </c>
      <c r="Y3983" s="65" t="str">
        <f t="shared" si="2089"/>
        <v/>
      </c>
      <c r="Z3983" s="65" t="str">
        <f t="shared" si="2090"/>
        <v/>
      </c>
      <c r="AA3983" s="65" t="str">
        <f t="shared" si="2091"/>
        <v/>
      </c>
      <c r="AB3983" s="65" t="str">
        <f t="shared" si="2092"/>
        <v/>
      </c>
      <c r="AC3983" s="65" t="str">
        <f t="shared" si="2093"/>
        <v/>
      </c>
      <c r="AH3983" s="65" t="str">
        <f t="shared" si="2078"/>
        <v>1891121214</v>
      </c>
      <c r="AI3983" s="65">
        <v>18911212</v>
      </c>
      <c r="AJ3983" s="65" t="s">
        <v>5369</v>
      </c>
      <c r="AK3983" s="65">
        <v>14</v>
      </c>
      <c r="AL3983" s="65" t="s">
        <v>653</v>
      </c>
      <c r="AN3983" s="65" t="str">
        <f t="shared" si="2081"/>
        <v/>
      </c>
    </row>
    <row r="3984" spans="1:40" ht="16.8" customHeight="1" x14ac:dyDescent="0.25">
      <c r="A3984" s="384">
        <v>6</v>
      </c>
      <c r="B3984" s="342" t="s">
        <v>4882</v>
      </c>
      <c r="C3984" s="342" t="str">
        <f>IF(C3983="", "", C3983)</f>
        <v/>
      </c>
      <c r="D3984" s="350" t="str">
        <f t="shared" si="2095"/>
        <v/>
      </c>
      <c r="E3984" s="211">
        <f t="shared" si="2082"/>
        <v>18870122</v>
      </c>
      <c r="F3984" s="262">
        <v>15</v>
      </c>
      <c r="R3984" s="112" t="str">
        <f>IF(D3984="","", CONCATENATE("Update games set ", B3984, "= ",D3984," where game_id=", E3984))</f>
        <v/>
      </c>
      <c r="S3984" s="112" t="str">
        <f t="shared" si="2079"/>
        <v/>
      </c>
      <c r="T3984" s="112" t="str">
        <f t="shared" si="2076"/>
        <v/>
      </c>
      <c r="U3984" s="200" t="str">
        <f t="shared" si="2074"/>
        <v/>
      </c>
      <c r="V3984" s="112" t="str">
        <f t="shared" si="2077"/>
        <v/>
      </c>
      <c r="W3984" s="415" t="str">
        <f t="shared" si="2080"/>
        <v/>
      </c>
      <c r="Y3984" s="65" t="str">
        <f t="shared" si="2089"/>
        <v/>
      </c>
      <c r="Z3984" s="65" t="str">
        <f t="shared" si="2090"/>
        <v/>
      </c>
      <c r="AA3984" s="65" t="str">
        <f t="shared" si="2091"/>
        <v/>
      </c>
      <c r="AB3984" s="65" t="str">
        <f t="shared" si="2092"/>
        <v/>
      </c>
      <c r="AC3984" s="65" t="str">
        <f t="shared" si="2093"/>
        <v/>
      </c>
      <c r="AH3984" s="65" t="str">
        <f t="shared" si="2078"/>
        <v>1891121215</v>
      </c>
      <c r="AI3984" s="65">
        <v>18911212</v>
      </c>
      <c r="AJ3984" s="65" t="s">
        <v>5369</v>
      </c>
      <c r="AK3984" s="65">
        <v>15</v>
      </c>
      <c r="AL3984" s="65" t="s">
        <v>653</v>
      </c>
      <c r="AN3984" s="65" t="str">
        <f t="shared" si="2081"/>
        <v/>
      </c>
    </row>
    <row r="3985" spans="1:40" s="126" customFormat="1" ht="16.8" customHeight="1" thickBot="1" x14ac:dyDescent="0.3">
      <c r="A3985" s="384">
        <v>6</v>
      </c>
      <c r="B3985" s="116" t="s">
        <v>115</v>
      </c>
      <c r="C3985" s="352"/>
      <c r="D3985" s="370" t="str">
        <f t="shared" ref="D3985" si="2096">IF(MID(E3985,5,2)*1&gt;6,_xlfn.CONCAT("'",LEFT(E3985,4),"-",MID(E3985,3,2)+1,"'"),_xlfn.CONCAT("'",LEFT(E3985,4)-1,"-",MID(E3985,3,2),"'"))</f>
        <v>'1886-87'</v>
      </c>
      <c r="E3985" s="214">
        <f t="shared" si="2082"/>
        <v>18870122</v>
      </c>
      <c r="F3985" s="266">
        <v>16</v>
      </c>
      <c r="G3985" s="343"/>
      <c r="H3985" s="343"/>
      <c r="I3985" s="267"/>
      <c r="J3985" s="214"/>
      <c r="K3985" s="266"/>
      <c r="L3985" s="266"/>
      <c r="M3985" s="266"/>
      <c r="N3985" s="419"/>
      <c r="O3985" s="343"/>
      <c r="P3985" s="343"/>
      <c r="Q3985" s="346"/>
      <c r="R3985" s="112" t="str">
        <f>IF(D3985="","", CONCATENATE("Update games set ", B3985, "= ",D3985," where game_id=", E3985))</f>
        <v>Update games set Season= '1886-87' where game_id=18870122</v>
      </c>
      <c r="S3985" s="112" t="str">
        <f t="shared" si="2079"/>
        <v/>
      </c>
      <c r="T3985" s="112" t="str">
        <f t="shared" si="2076"/>
        <v/>
      </c>
      <c r="U3985" s="200" t="str">
        <f t="shared" si="2074"/>
        <v/>
      </c>
      <c r="V3985" s="112" t="str">
        <f t="shared" si="2077"/>
        <v/>
      </c>
      <c r="W3985" s="415" t="str">
        <f t="shared" si="2080"/>
        <v/>
      </c>
      <c r="X3985" s="240"/>
      <c r="Y3985" s="65" t="str">
        <f t="shared" si="2089"/>
        <v/>
      </c>
      <c r="Z3985" s="65" t="str">
        <f t="shared" si="2090"/>
        <v/>
      </c>
      <c r="AA3985" s="65" t="str">
        <f t="shared" si="2091"/>
        <v/>
      </c>
      <c r="AB3985" s="65" t="str">
        <f t="shared" si="2092"/>
        <v/>
      </c>
      <c r="AC3985" s="65" t="str">
        <f t="shared" si="2093"/>
        <v/>
      </c>
      <c r="AH3985" s="65" t="str">
        <f t="shared" si="2078"/>
        <v>1891121216</v>
      </c>
      <c r="AI3985" s="126">
        <v>18911212</v>
      </c>
      <c r="AJ3985" s="126" t="s">
        <v>5369</v>
      </c>
      <c r="AK3985" s="126">
        <v>16</v>
      </c>
      <c r="AL3985" s="126" t="s">
        <v>653</v>
      </c>
      <c r="AN3985" s="65" t="str">
        <f t="shared" si="2081"/>
        <v/>
      </c>
    </row>
    <row r="3986" spans="1:40" ht="15" thickTop="1" x14ac:dyDescent="0.25">
      <c r="A3986" s="384">
        <v>6</v>
      </c>
      <c r="B3986" s="341" t="s">
        <v>22</v>
      </c>
      <c r="C3986" s="341" t="s">
        <v>29</v>
      </c>
      <c r="D3986" s="341" t="str">
        <f t="shared" ref="D3986:D3989" si="2097">IF(C3986="", "", CONCATENATE("'", C3986,"'"))</f>
        <v>'Derby County'</v>
      </c>
      <c r="E3986" s="211">
        <v>18870219</v>
      </c>
      <c r="F3986" s="262">
        <v>1</v>
      </c>
      <c r="H3986" s="212"/>
      <c r="J3986" s="211" t="str">
        <f t="shared" ref="J3986" si="2098">IF(I3986="", "", "?")</f>
        <v/>
      </c>
      <c r="R3986" s="112" t="str">
        <f>IF(D3986="","", CONCATENATE("Update games set ", B3986, "= ",D3986," where game_id=", E3986))</f>
        <v>Update games set Opponent= 'Derby County' where game_id=18870219</v>
      </c>
      <c r="S3986" s="112" t="str">
        <f t="shared" si="2079"/>
        <v/>
      </c>
      <c r="T3986" s="112" t="str">
        <f t="shared" si="2076"/>
        <v/>
      </c>
      <c r="U3986" s="200" t="str">
        <f t="shared" si="2074"/>
        <v/>
      </c>
      <c r="V3986" s="112" t="str">
        <f t="shared" si="2077"/>
        <v/>
      </c>
      <c r="W3986" s="415" t="str">
        <f t="shared" si="2080"/>
        <v/>
      </c>
      <c r="Y3986" s="65" t="str">
        <f t="shared" si="2089"/>
        <v/>
      </c>
      <c r="Z3986" s="65" t="str">
        <f t="shared" si="2090"/>
        <v/>
      </c>
      <c r="AA3986" s="65" t="str">
        <f t="shared" si="2091"/>
        <v/>
      </c>
      <c r="AB3986" s="65" t="str">
        <f t="shared" si="2092"/>
        <v/>
      </c>
      <c r="AC3986" s="65" t="str">
        <f t="shared" si="2093"/>
        <v/>
      </c>
      <c r="AH3986" s="65" t="str">
        <f t="shared" si="2078"/>
        <v>189112121</v>
      </c>
      <c r="AI3986" s="65">
        <v>18911212</v>
      </c>
      <c r="AJ3986" s="65" t="s">
        <v>5369</v>
      </c>
      <c r="AK3986" s="65">
        <v>1</v>
      </c>
      <c r="AL3986" s="65" t="s">
        <v>2039</v>
      </c>
    </row>
    <row r="3987" spans="1:40" ht="16.8" customHeight="1" x14ac:dyDescent="0.25">
      <c r="A3987" s="384">
        <v>6</v>
      </c>
      <c r="B3987" s="342" t="s">
        <v>4979</v>
      </c>
      <c r="C3987" s="342" t="str">
        <f t="shared" ref="C3987" si="2099">IF(C3986="", "", C3986)</f>
        <v>Derby County</v>
      </c>
      <c r="D3987" s="350" t="str">
        <f t="shared" si="2097"/>
        <v>'Derby County'</v>
      </c>
      <c r="E3987" s="211">
        <f>E3986</f>
        <v>18870219</v>
      </c>
      <c r="F3987" s="262">
        <v>2</v>
      </c>
      <c r="J3987" s="211" t="str">
        <f t="shared" ref="J3987" si="2100">IF(I3987="", "", "?")</f>
        <v/>
      </c>
      <c r="R3987" s="112" t="str">
        <f>IF(D3987="","", CONCATENATE("Update games set ", B3987, "= ",D3987," where game_id=", E3987))</f>
        <v>Update games set Opp_parent= 'Derby County' where game_id=18870219</v>
      </c>
      <c r="S3987" s="112" t="str">
        <f t="shared" si="2079"/>
        <v/>
      </c>
      <c r="T3987" s="112" t="str">
        <f t="shared" si="2076"/>
        <v/>
      </c>
      <c r="U3987" s="200" t="str">
        <f t="shared" si="2074"/>
        <v/>
      </c>
      <c r="V3987" s="112" t="str">
        <f t="shared" si="2077"/>
        <v/>
      </c>
      <c r="W3987" s="415" t="str">
        <f t="shared" si="2080"/>
        <v/>
      </c>
      <c r="Y3987" s="65" t="str">
        <f t="shared" si="2089"/>
        <v/>
      </c>
      <c r="Z3987" s="65" t="str">
        <f t="shared" si="2090"/>
        <v/>
      </c>
      <c r="AA3987" s="65" t="str">
        <f t="shared" si="2091"/>
        <v/>
      </c>
      <c r="AB3987" s="65" t="str">
        <f t="shared" si="2092"/>
        <v/>
      </c>
      <c r="AC3987" s="65" t="str">
        <f t="shared" si="2093"/>
        <v/>
      </c>
      <c r="AH3987" s="65" t="str">
        <f t="shared" si="2078"/>
        <v>189112122</v>
      </c>
      <c r="AI3987" s="65">
        <v>18911212</v>
      </c>
      <c r="AJ3987" s="65" t="s">
        <v>5369</v>
      </c>
      <c r="AK3987" s="65">
        <v>2</v>
      </c>
      <c r="AL3987" s="65" t="s">
        <v>3572</v>
      </c>
      <c r="AN3987" s="65" t="str">
        <f t="shared" ref="AN3987:AN4001" si="2101">IF(F3987=1, _xlfn.CONCAT("update games set source = 'The Nottingham Forest Football Scrapbook' where game_id = ", E3987), "")</f>
        <v/>
      </c>
    </row>
    <row r="3988" spans="1:40" ht="16.8" customHeight="1" x14ac:dyDescent="0.25">
      <c r="A3988" s="384">
        <v>6</v>
      </c>
      <c r="B3988" s="342" t="s">
        <v>2653</v>
      </c>
      <c r="C3988" s="342" t="s">
        <v>663</v>
      </c>
      <c r="D3988" s="350" t="str">
        <f t="shared" si="2097"/>
        <v>'Friendly'</v>
      </c>
      <c r="E3988" s="211">
        <f t="shared" ref="E3988:E4001" si="2102">E3987</f>
        <v>18870219</v>
      </c>
      <c r="F3988" s="262">
        <v>3</v>
      </c>
      <c r="J3988" s="211" t="str">
        <f t="shared" ref="J3988" si="2103">IF(I3988="", "", "?")</f>
        <v/>
      </c>
      <c r="R3988" s="112" t="str">
        <f>IF(D3988="","", CONCATENATE("Update games set ", B3988, "= ",D3988," where game_id=", E3988))</f>
        <v>Update games set Game_type= 'Friendly' where game_id=18870219</v>
      </c>
      <c r="S3988" s="112" t="str">
        <f t="shared" si="2079"/>
        <v/>
      </c>
      <c r="T3988" s="112" t="str">
        <f t="shared" si="2076"/>
        <v/>
      </c>
      <c r="U3988" s="200" t="str">
        <f t="shared" si="2074"/>
        <v/>
      </c>
      <c r="V3988" s="112" t="str">
        <f t="shared" si="2077"/>
        <v/>
      </c>
      <c r="W3988" s="415" t="str">
        <f t="shared" si="2080"/>
        <v/>
      </c>
      <c r="Y3988" s="65" t="str">
        <f t="shared" si="2089"/>
        <v/>
      </c>
      <c r="Z3988" s="65" t="str">
        <f t="shared" si="2090"/>
        <v/>
      </c>
      <c r="AA3988" s="65" t="str">
        <f t="shared" si="2091"/>
        <v/>
      </c>
      <c r="AB3988" s="65" t="str">
        <f t="shared" si="2092"/>
        <v/>
      </c>
      <c r="AC3988" s="65" t="str">
        <f t="shared" si="2093"/>
        <v/>
      </c>
      <c r="AH3988" s="65" t="str">
        <f t="shared" si="2078"/>
        <v>189112123</v>
      </c>
      <c r="AI3988" s="65">
        <v>18911212</v>
      </c>
      <c r="AJ3988" s="65" t="s">
        <v>5369</v>
      </c>
      <c r="AK3988" s="65">
        <v>3</v>
      </c>
      <c r="AL3988" s="65" t="s">
        <v>3596</v>
      </c>
      <c r="AN3988" s="65" t="str">
        <f t="shared" si="2101"/>
        <v/>
      </c>
    </row>
    <row r="3989" spans="1:40" ht="16.8" customHeight="1" x14ac:dyDescent="0.25">
      <c r="A3989" s="384">
        <v>6</v>
      </c>
      <c r="B3989" s="342" t="s">
        <v>4978</v>
      </c>
      <c r="C3989" s="342" t="s">
        <v>0</v>
      </c>
      <c r="D3989" s="350" t="str">
        <f t="shared" si="2097"/>
        <v>'A'</v>
      </c>
      <c r="E3989" s="211">
        <f t="shared" si="2102"/>
        <v>18870219</v>
      </c>
      <c r="F3989" s="262">
        <v>4</v>
      </c>
      <c r="J3989" s="211" t="str">
        <f t="shared" ref="J3989" si="2104">IF(I3989="", "", "?")</f>
        <v/>
      </c>
      <c r="R3989" s="112" t="str">
        <f>IF(D3989="","", CONCATENATE("Update games set ", B3989, "= ",D3989," where game_id=", E3989))</f>
        <v>Update games set HAN= 'A' where game_id=18870219</v>
      </c>
      <c r="S3989" s="112" t="str">
        <f t="shared" si="2079"/>
        <v/>
      </c>
      <c r="T3989" s="112" t="str">
        <f t="shared" si="2076"/>
        <v/>
      </c>
      <c r="U3989" s="200" t="str">
        <f t="shared" si="2074"/>
        <v/>
      </c>
      <c r="V3989" s="112" t="str">
        <f t="shared" si="2077"/>
        <v/>
      </c>
      <c r="W3989" s="415" t="str">
        <f t="shared" si="2080"/>
        <v/>
      </c>
      <c r="Y3989" s="65" t="str">
        <f t="shared" si="2089"/>
        <v/>
      </c>
      <c r="Z3989" s="65" t="str">
        <f t="shared" si="2090"/>
        <v/>
      </c>
      <c r="AA3989" s="65" t="str">
        <f t="shared" si="2091"/>
        <v/>
      </c>
      <c r="AB3989" s="65" t="str">
        <f t="shared" si="2092"/>
        <v/>
      </c>
      <c r="AC3989" s="65" t="str">
        <f t="shared" si="2093"/>
        <v/>
      </c>
      <c r="AH3989" s="65" t="str">
        <f t="shared" si="2078"/>
        <v>189112124</v>
      </c>
      <c r="AI3989" s="65">
        <v>18911212</v>
      </c>
      <c r="AJ3989" s="65" t="s">
        <v>5369</v>
      </c>
      <c r="AK3989" s="65">
        <v>4</v>
      </c>
      <c r="AL3989" s="65" t="s">
        <v>3252</v>
      </c>
      <c r="AN3989" s="65" t="str">
        <f t="shared" si="2101"/>
        <v/>
      </c>
    </row>
    <row r="3990" spans="1:40" ht="16.8" customHeight="1" x14ac:dyDescent="0.25">
      <c r="A3990" s="384">
        <v>6</v>
      </c>
      <c r="B3990" s="342" t="s">
        <v>5</v>
      </c>
      <c r="C3990" s="342">
        <v>0</v>
      </c>
      <c r="D3990" s="349">
        <f t="shared" ref="D3990:D3991" si="2105">IF(C3990="", "", C3990)</f>
        <v>0</v>
      </c>
      <c r="E3990" s="211">
        <f t="shared" si="2102"/>
        <v>18870219</v>
      </c>
      <c r="F3990" s="262">
        <v>5</v>
      </c>
      <c r="J3990" s="211" t="str">
        <f t="shared" ref="J3990" si="2106">IF(I3990="", "", "?")</f>
        <v/>
      </c>
      <c r="R3990" s="112" t="str">
        <f>IF(D3990="","", CONCATENATE("Update games set ", B3990, "= ",D3990," where game_id=", E3990))</f>
        <v>Update games set F= 0 where game_id=18870219</v>
      </c>
      <c r="S3990" s="112" t="str">
        <f t="shared" si="2079"/>
        <v/>
      </c>
      <c r="T3990" s="112" t="str">
        <f t="shared" si="2076"/>
        <v/>
      </c>
      <c r="U3990" s="200" t="str">
        <f t="shared" si="2074"/>
        <v/>
      </c>
      <c r="V3990" s="112" t="str">
        <f t="shared" si="2077"/>
        <v/>
      </c>
      <c r="W3990" s="415" t="str">
        <f t="shared" si="2080"/>
        <v/>
      </c>
      <c r="Y3990" s="65" t="str">
        <f t="shared" si="2089"/>
        <v/>
      </c>
      <c r="Z3990" s="65" t="str">
        <f t="shared" si="2090"/>
        <v/>
      </c>
      <c r="AA3990" s="65" t="str">
        <f t="shared" si="2091"/>
        <v/>
      </c>
      <c r="AB3990" s="65" t="str">
        <f t="shared" si="2092"/>
        <v/>
      </c>
      <c r="AC3990" s="65" t="str">
        <f t="shared" si="2093"/>
        <v/>
      </c>
      <c r="AH3990" s="65" t="str">
        <f t="shared" si="2078"/>
        <v>189112125</v>
      </c>
      <c r="AI3990" s="65">
        <v>18911212</v>
      </c>
      <c r="AJ3990" s="65" t="s">
        <v>5369</v>
      </c>
      <c r="AK3990" s="65">
        <v>5</v>
      </c>
      <c r="AL3990" s="65" t="s">
        <v>3590</v>
      </c>
      <c r="AN3990" s="65" t="str">
        <f t="shared" si="2101"/>
        <v/>
      </c>
    </row>
    <row r="3991" spans="1:40" ht="16.8" customHeight="1" x14ac:dyDescent="0.25">
      <c r="A3991" s="384">
        <v>6</v>
      </c>
      <c r="B3991" s="342" t="s">
        <v>0</v>
      </c>
      <c r="C3991" s="342">
        <v>2</v>
      </c>
      <c r="D3991" s="349">
        <f t="shared" si="2105"/>
        <v>2</v>
      </c>
      <c r="E3991" s="211">
        <f t="shared" si="2102"/>
        <v>18870219</v>
      </c>
      <c r="F3991" s="262">
        <v>6</v>
      </c>
      <c r="J3991" s="211" t="str">
        <f t="shared" ref="J3991:J3992" si="2107">IF(I3991="", "", "?")</f>
        <v/>
      </c>
      <c r="R3991" s="112" t="str">
        <f>IF(D3991="","", CONCATENATE("Update games set ", B3991, "= ",D3991," where game_id=", E3991))</f>
        <v>Update games set A= 2 where game_id=18870219</v>
      </c>
      <c r="S3991" s="112" t="str">
        <f t="shared" si="2079"/>
        <v/>
      </c>
      <c r="T3991" s="112" t="str">
        <f t="shared" si="2076"/>
        <v/>
      </c>
      <c r="U3991" s="200" t="str">
        <f t="shared" si="2074"/>
        <v/>
      </c>
      <c r="V3991" s="112" t="str">
        <f t="shared" si="2077"/>
        <v/>
      </c>
      <c r="W3991" s="415" t="str">
        <f t="shared" si="2080"/>
        <v/>
      </c>
      <c r="Y3991" s="65" t="str">
        <f t="shared" si="2089"/>
        <v/>
      </c>
      <c r="Z3991" s="65" t="str">
        <f t="shared" si="2090"/>
        <v/>
      </c>
      <c r="AA3991" s="65" t="str">
        <f t="shared" si="2091"/>
        <v/>
      </c>
      <c r="AB3991" s="65" t="str">
        <f t="shared" si="2092"/>
        <v/>
      </c>
      <c r="AC3991" s="65" t="str">
        <f t="shared" si="2093"/>
        <v/>
      </c>
      <c r="AH3991" s="65" t="str">
        <f t="shared" si="2078"/>
        <v>189112126</v>
      </c>
      <c r="AI3991" s="65">
        <v>18911212</v>
      </c>
      <c r="AJ3991" s="65" t="s">
        <v>5369</v>
      </c>
      <c r="AK3991" s="65">
        <v>6</v>
      </c>
      <c r="AL3991" s="65" t="s">
        <v>3468</v>
      </c>
      <c r="AN3991" s="65" t="str">
        <f t="shared" si="2101"/>
        <v/>
      </c>
    </row>
    <row r="3992" spans="1:40" ht="16.8" customHeight="1" x14ac:dyDescent="0.25">
      <c r="A3992" s="384">
        <v>6</v>
      </c>
      <c r="B3992" s="342" t="s">
        <v>23</v>
      </c>
      <c r="D3992" s="334" t="str">
        <f t="shared" ref="D3992" si="2108">IF(C3992="",IF(D3990&gt;D3991,"'W'",IF(D3990=D3991,"'D'","'L'")),_xlfn.CONCAT("'",C3992,"'"))</f>
        <v>'L'</v>
      </c>
      <c r="E3992" s="211">
        <f t="shared" si="2102"/>
        <v>18870219</v>
      </c>
      <c r="F3992" s="262">
        <v>7</v>
      </c>
      <c r="J3992" s="211" t="str">
        <f t="shared" si="2107"/>
        <v/>
      </c>
      <c r="R3992" s="112" t="str">
        <f>IF(D3992="","", CONCATENATE("Update games set ", B3992, "= ",D3992," where game_id=", E3992))</f>
        <v>Update games set Result= 'L' where game_id=18870219</v>
      </c>
      <c r="S3992" s="112" t="str">
        <f t="shared" si="2079"/>
        <v/>
      </c>
      <c r="T3992" s="112" t="str">
        <f t="shared" si="2076"/>
        <v/>
      </c>
      <c r="U3992" s="200" t="str">
        <f t="shared" si="2074"/>
        <v/>
      </c>
      <c r="V3992" s="112" t="str">
        <f t="shared" si="2077"/>
        <v/>
      </c>
      <c r="W3992" s="415" t="str">
        <f t="shared" si="2080"/>
        <v/>
      </c>
      <c r="Y3992" s="65" t="str">
        <f t="shared" si="2089"/>
        <v/>
      </c>
      <c r="Z3992" s="65" t="str">
        <f t="shared" si="2090"/>
        <v/>
      </c>
      <c r="AA3992" s="65" t="str">
        <f t="shared" si="2091"/>
        <v/>
      </c>
      <c r="AB3992" s="65" t="str">
        <f t="shared" si="2092"/>
        <v/>
      </c>
      <c r="AC3992" s="65" t="str">
        <f t="shared" si="2093"/>
        <v/>
      </c>
      <c r="AH3992" s="65" t="str">
        <f t="shared" si="2078"/>
        <v>189112127</v>
      </c>
      <c r="AI3992" s="65">
        <v>18911212</v>
      </c>
      <c r="AJ3992" s="65" t="s">
        <v>5369</v>
      </c>
      <c r="AK3992" s="65">
        <v>7</v>
      </c>
      <c r="AL3992" s="65" t="s">
        <v>3435</v>
      </c>
      <c r="AN3992" s="65" t="str">
        <f t="shared" si="2101"/>
        <v/>
      </c>
    </row>
    <row r="3993" spans="1:40" ht="16.8" customHeight="1" x14ac:dyDescent="0.25">
      <c r="A3993" s="384">
        <v>6</v>
      </c>
      <c r="B3993" s="342" t="s">
        <v>768</v>
      </c>
      <c r="C3993" s="342">
        <v>0</v>
      </c>
      <c r="D3993" s="349">
        <f t="shared" ref="D3993:D3994" si="2109">IF(C3993="", "", C3993)</f>
        <v>0</v>
      </c>
      <c r="E3993" s="211">
        <f t="shared" si="2102"/>
        <v>18870219</v>
      </c>
      <c r="F3993" s="262">
        <v>8</v>
      </c>
      <c r="J3993" s="211" t="str">
        <f t="shared" ref="J3993" si="2110">IF(I3993="", "", "?")</f>
        <v/>
      </c>
      <c r="R3993" s="112" t="str">
        <f>IF(D3993="","", CONCATENATE("Update games set ", B3993, "= ",D3993," where game_id=", E3993))</f>
        <v>Update games set HT_f= 0 where game_id=18870219</v>
      </c>
      <c r="S3993" s="112" t="str">
        <f t="shared" si="2079"/>
        <v/>
      </c>
      <c r="T3993" s="112" t="str">
        <f t="shared" si="2076"/>
        <v/>
      </c>
      <c r="U3993" s="200" t="str">
        <f t="shared" si="2074"/>
        <v/>
      </c>
      <c r="V3993" s="112" t="str">
        <f t="shared" si="2077"/>
        <v/>
      </c>
      <c r="W3993" s="415" t="str">
        <f t="shared" si="2080"/>
        <v/>
      </c>
      <c r="Y3993" s="65" t="str">
        <f t="shared" si="2089"/>
        <v/>
      </c>
      <c r="Z3993" s="65" t="str">
        <f t="shared" si="2090"/>
        <v/>
      </c>
      <c r="AA3993" s="65" t="str">
        <f t="shared" si="2091"/>
        <v/>
      </c>
      <c r="AB3993" s="65" t="str">
        <f t="shared" si="2092"/>
        <v/>
      </c>
      <c r="AC3993" s="65" t="str">
        <f t="shared" si="2093"/>
        <v/>
      </c>
      <c r="AH3993" s="65" t="str">
        <f t="shared" si="2078"/>
        <v>189112128</v>
      </c>
      <c r="AI3993" s="65">
        <v>18911212</v>
      </c>
      <c r="AJ3993" s="65" t="s">
        <v>5369</v>
      </c>
      <c r="AK3993" s="65">
        <v>8</v>
      </c>
      <c r="AL3993" s="65" t="s">
        <v>3653</v>
      </c>
      <c r="AN3993" s="65" t="str">
        <f t="shared" si="2101"/>
        <v/>
      </c>
    </row>
    <row r="3994" spans="1:40" ht="16.8" customHeight="1" x14ac:dyDescent="0.25">
      <c r="A3994" s="384">
        <v>6</v>
      </c>
      <c r="B3994" s="342" t="s">
        <v>766</v>
      </c>
      <c r="C3994" s="342">
        <v>2</v>
      </c>
      <c r="D3994" s="349">
        <f t="shared" si="2109"/>
        <v>2</v>
      </c>
      <c r="E3994" s="211">
        <f t="shared" si="2102"/>
        <v>18870219</v>
      </c>
      <c r="F3994" s="262">
        <v>9</v>
      </c>
      <c r="G3994" s="194"/>
      <c r="H3994" s="194"/>
      <c r="J3994" s="211" t="str">
        <f t="shared" ref="J3994" si="2111">IF(I3994="", "", "?")</f>
        <v/>
      </c>
      <c r="N3994" s="417"/>
      <c r="O3994" s="194"/>
      <c r="P3994" s="194"/>
      <c r="R3994" s="112" t="str">
        <f>IF(D3994="","", CONCATENATE("Update games set ", B3994, "= ",D3994," where game_id=", E3994))</f>
        <v>Update games set HT_a= 2 where game_id=18870219</v>
      </c>
      <c r="S3994" s="112" t="str">
        <f t="shared" si="2079"/>
        <v/>
      </c>
      <c r="T3994" s="112" t="str">
        <f t="shared" si="2076"/>
        <v/>
      </c>
      <c r="U3994" s="200" t="str">
        <f t="shared" si="2074"/>
        <v/>
      </c>
      <c r="V3994" s="112" t="str">
        <f t="shared" si="2077"/>
        <v/>
      </c>
      <c r="W3994" s="415" t="str">
        <f t="shared" si="2080"/>
        <v/>
      </c>
      <c r="Y3994" s="65" t="str">
        <f t="shared" si="2089"/>
        <v/>
      </c>
      <c r="Z3994" s="65" t="str">
        <f t="shared" si="2090"/>
        <v/>
      </c>
      <c r="AA3994" s="65" t="str">
        <f t="shared" si="2091"/>
        <v/>
      </c>
      <c r="AB3994" s="65" t="str">
        <f t="shared" si="2092"/>
        <v/>
      </c>
      <c r="AC3994" s="65" t="str">
        <f t="shared" si="2093"/>
        <v/>
      </c>
      <c r="AH3994" s="65" t="str">
        <f t="shared" si="2078"/>
        <v>189112129</v>
      </c>
      <c r="AI3994" s="65">
        <v>18911212</v>
      </c>
      <c r="AJ3994" s="65" t="s">
        <v>5369</v>
      </c>
      <c r="AK3994" s="65">
        <v>9</v>
      </c>
      <c r="AL3994" s="65" t="s">
        <v>2943</v>
      </c>
      <c r="AN3994" s="65" t="str">
        <f t="shared" si="2101"/>
        <v/>
      </c>
    </row>
    <row r="3995" spans="1:40" ht="16.8" customHeight="1" x14ac:dyDescent="0.25">
      <c r="A3995" s="384">
        <v>6</v>
      </c>
      <c r="B3995" s="342" t="s">
        <v>753</v>
      </c>
      <c r="C3995" s="351"/>
      <c r="D3995" s="350" t="str">
        <f t="shared" ref="D3995" si="2112">IF(C3995="", "", CONCATENATE("'", C3995,"'"))</f>
        <v/>
      </c>
      <c r="E3995" s="211">
        <f t="shared" si="2102"/>
        <v>18870219</v>
      </c>
      <c r="F3995" s="262">
        <v>10</v>
      </c>
      <c r="G3995" s="194"/>
      <c r="J3995" s="211" t="str">
        <f t="shared" ref="J3995" si="2113">IF(I3995="", "", "?")</f>
        <v/>
      </c>
      <c r="N3995" s="417"/>
      <c r="O3995" s="194"/>
      <c r="P3995" s="194"/>
      <c r="R3995" s="112" t="str">
        <f>IF(D3995="","", CONCATENATE("Update games set ", B3995, "= ",D3995," where game_id=", E3995))</f>
        <v/>
      </c>
      <c r="S3995" s="112" t="str">
        <f t="shared" si="2079"/>
        <v/>
      </c>
      <c r="T3995" s="112" t="str">
        <f t="shared" si="2076"/>
        <v/>
      </c>
      <c r="U3995" s="200" t="str">
        <f t="shared" si="2074"/>
        <v/>
      </c>
      <c r="V3995" s="112" t="str">
        <f t="shared" si="2077"/>
        <v/>
      </c>
      <c r="W3995" s="415" t="str">
        <f t="shared" si="2080"/>
        <v/>
      </c>
      <c r="Y3995" s="65" t="str">
        <f t="shared" si="2089"/>
        <v/>
      </c>
      <c r="Z3995" s="65" t="str">
        <f t="shared" si="2090"/>
        <v/>
      </c>
      <c r="AA3995" s="65" t="str">
        <f t="shared" si="2091"/>
        <v/>
      </c>
      <c r="AB3995" s="65" t="str">
        <f t="shared" si="2092"/>
        <v/>
      </c>
      <c r="AC3995" s="65" t="str">
        <f t="shared" si="2093"/>
        <v/>
      </c>
      <c r="AH3995" s="65" t="str">
        <f t="shared" si="2078"/>
        <v>1891121210</v>
      </c>
      <c r="AI3995" s="65">
        <v>18911212</v>
      </c>
      <c r="AJ3995" s="65" t="s">
        <v>5369</v>
      </c>
      <c r="AK3995" s="65">
        <v>10</v>
      </c>
      <c r="AL3995" s="65" t="s">
        <v>3632</v>
      </c>
      <c r="AN3995" s="65" t="str">
        <f t="shared" si="2101"/>
        <v/>
      </c>
    </row>
    <row r="3996" spans="1:40" ht="16.8" customHeight="1" x14ac:dyDescent="0.25">
      <c r="A3996" s="384">
        <v>6</v>
      </c>
      <c r="B3996" s="342" t="s">
        <v>746</v>
      </c>
      <c r="C3996" s="351" t="s">
        <v>5062</v>
      </c>
      <c r="D3996" s="334" t="str">
        <f>CONCATENATE("'", LEFT(E3996,4),"-",MID(E3996,5,2),"-", MID(E3996,7,2), " ", C3996,"'")</f>
        <v>'1887-02-19 15:00'</v>
      </c>
      <c r="E3996" s="211">
        <f t="shared" si="2102"/>
        <v>18870219</v>
      </c>
      <c r="F3996" s="262">
        <v>11</v>
      </c>
      <c r="J3996" s="211" t="str">
        <f t="shared" ref="J3996" si="2114">IF(I3996="", "", "?")</f>
        <v/>
      </c>
      <c r="R3996" s="112" t="str">
        <f>IF(D3996="","", CONCATENATE("Update games set ", B3996, "= ",D3996," where game_id=", E3996))</f>
        <v>Update games set Game_date= '1887-02-19 15:00' where game_id=18870219</v>
      </c>
      <c r="S3996" s="112" t="str">
        <f t="shared" si="2079"/>
        <v/>
      </c>
      <c r="T3996" s="112" t="str">
        <f t="shared" si="2076"/>
        <v/>
      </c>
      <c r="U3996" s="200" t="str">
        <f t="shared" si="2074"/>
        <v/>
      </c>
      <c r="V3996" s="112" t="str">
        <f t="shared" si="2077"/>
        <v/>
      </c>
      <c r="W3996" s="415" t="str">
        <f t="shared" si="2080"/>
        <v/>
      </c>
      <c r="Y3996" s="65" t="str">
        <f t="shared" si="2089"/>
        <v/>
      </c>
      <c r="Z3996" s="65" t="str">
        <f t="shared" si="2090"/>
        <v/>
      </c>
      <c r="AA3996" s="65" t="str">
        <f t="shared" si="2091"/>
        <v/>
      </c>
      <c r="AB3996" s="65" t="str">
        <f t="shared" si="2092"/>
        <v/>
      </c>
      <c r="AC3996" s="65" t="str">
        <f t="shared" si="2093"/>
        <v/>
      </c>
      <c r="AH3996" s="65" t="str">
        <f t="shared" si="2078"/>
        <v>1891121211</v>
      </c>
      <c r="AI3996" s="65">
        <v>18911212</v>
      </c>
      <c r="AJ3996" s="65" t="s">
        <v>5369</v>
      </c>
      <c r="AK3996" s="65">
        <v>11</v>
      </c>
      <c r="AL3996" s="65" t="s">
        <v>3314</v>
      </c>
      <c r="AN3996" s="65" t="str">
        <f t="shared" si="2101"/>
        <v/>
      </c>
    </row>
    <row r="3997" spans="1:40" ht="16.8" customHeight="1" x14ac:dyDescent="0.25">
      <c r="A3997" s="384">
        <v>6</v>
      </c>
      <c r="B3997" s="342" t="s">
        <v>25</v>
      </c>
      <c r="D3997" s="350" t="str">
        <f t="shared" ref="D3997" si="2115">IF(C3997="", "", CONCATENATE("'", C3997,"'"))</f>
        <v/>
      </c>
      <c r="E3997" s="211">
        <f t="shared" si="2102"/>
        <v>18870219</v>
      </c>
      <c r="F3997" s="262">
        <v>12</v>
      </c>
      <c r="G3997" s="212"/>
      <c r="H3997" s="212"/>
      <c r="N3997" s="416"/>
      <c r="O3997" s="212"/>
      <c r="P3997" s="212"/>
      <c r="R3997" s="112" t="str">
        <f>IF(D3997="","", CONCATENATE("Update games set ", B3997, "= ",D3997," where game_id=", E3997))</f>
        <v/>
      </c>
      <c r="S3997" s="112" t="str">
        <f t="shared" si="2079"/>
        <v/>
      </c>
      <c r="T3997" s="112" t="str">
        <f t="shared" si="2076"/>
        <v/>
      </c>
      <c r="U3997" s="200" t="str">
        <f t="shared" si="2074"/>
        <v/>
      </c>
      <c r="V3997" s="112" t="str">
        <f t="shared" si="2077"/>
        <v/>
      </c>
      <c r="W3997" s="415" t="str">
        <f t="shared" si="2080"/>
        <v/>
      </c>
      <c r="Y3997" s="65" t="str">
        <f t="shared" si="2089"/>
        <v/>
      </c>
      <c r="Z3997" s="65" t="str">
        <f t="shared" si="2090"/>
        <v/>
      </c>
      <c r="AA3997" s="65" t="str">
        <f t="shared" si="2091"/>
        <v/>
      </c>
      <c r="AB3997" s="65" t="str">
        <f t="shared" si="2092"/>
        <v/>
      </c>
      <c r="AC3997" s="65" t="str">
        <f t="shared" si="2093"/>
        <v/>
      </c>
      <c r="AH3997" s="65" t="str">
        <f t="shared" si="2078"/>
        <v>1891121212</v>
      </c>
      <c r="AI3997" s="65">
        <v>18911212</v>
      </c>
      <c r="AJ3997" s="65" t="s">
        <v>5369</v>
      </c>
      <c r="AK3997" s="65">
        <v>12</v>
      </c>
      <c r="AL3997" s="65" t="s">
        <v>653</v>
      </c>
      <c r="AN3997" s="65" t="str">
        <f t="shared" si="2101"/>
        <v/>
      </c>
    </row>
    <row r="3998" spans="1:40" ht="16.8" customHeight="1" x14ac:dyDescent="0.25">
      <c r="A3998" s="384">
        <v>6</v>
      </c>
      <c r="B3998" s="342" t="s">
        <v>475</v>
      </c>
      <c r="D3998" s="349" t="str">
        <f t="shared" ref="D3998" si="2116">IF(C3998="", "", C3998)</f>
        <v/>
      </c>
      <c r="E3998" s="211">
        <f t="shared" si="2102"/>
        <v>18870219</v>
      </c>
      <c r="F3998" s="262">
        <v>13</v>
      </c>
      <c r="R3998" s="112" t="str">
        <f>IF(D3998="","", CONCATENATE("Update games set ", B3998, "= ",D3998," where game_id=", E3998))</f>
        <v/>
      </c>
      <c r="S3998" s="112" t="str">
        <f t="shared" si="2079"/>
        <v/>
      </c>
      <c r="T3998" s="112" t="str">
        <f t="shared" si="2076"/>
        <v/>
      </c>
      <c r="U3998" s="200" t="str">
        <f t="shared" si="2074"/>
        <v/>
      </c>
      <c r="V3998" s="112" t="str">
        <f t="shared" si="2077"/>
        <v/>
      </c>
      <c r="W3998" s="415" t="str">
        <f t="shared" si="2080"/>
        <v/>
      </c>
      <c r="Y3998" s="65" t="str">
        <f t="shared" si="2089"/>
        <v/>
      </c>
      <c r="Z3998" s="65" t="str">
        <f t="shared" si="2090"/>
        <v/>
      </c>
      <c r="AA3998" s="65" t="str">
        <f t="shared" si="2091"/>
        <v/>
      </c>
      <c r="AB3998" s="65" t="str">
        <f t="shared" si="2092"/>
        <v/>
      </c>
      <c r="AC3998" s="65" t="str">
        <f t="shared" si="2093"/>
        <v/>
      </c>
      <c r="AH3998" s="65" t="str">
        <f t="shared" si="2078"/>
        <v>1891121213</v>
      </c>
      <c r="AI3998" s="65">
        <v>18911212</v>
      </c>
      <c r="AJ3998" s="65" t="s">
        <v>5369</v>
      </c>
      <c r="AK3998" s="65">
        <v>13</v>
      </c>
      <c r="AL3998" s="65" t="s">
        <v>653</v>
      </c>
      <c r="AN3998" s="65" t="str">
        <f t="shared" si="2101"/>
        <v/>
      </c>
    </row>
    <row r="3999" spans="1:40" ht="16.8" customHeight="1" x14ac:dyDescent="0.25">
      <c r="A3999" s="384">
        <v>6</v>
      </c>
      <c r="B3999" s="342" t="s">
        <v>20</v>
      </c>
      <c r="D3999" s="350" t="str">
        <f t="shared" ref="D3999:D4000" si="2117">IF(C3999="", "", CONCATENATE("'", C3999,"'"))</f>
        <v/>
      </c>
      <c r="E3999" s="211">
        <f t="shared" si="2102"/>
        <v>18870219</v>
      </c>
      <c r="F3999" s="262">
        <v>14</v>
      </c>
      <c r="R3999" s="112" t="str">
        <f>IF(D3999="","", CONCATENATE("Update games set ", B3999, "= ",D3999," where game_id=", E3999))</f>
        <v/>
      </c>
      <c r="S3999" s="112" t="str">
        <f t="shared" si="2079"/>
        <v/>
      </c>
      <c r="T3999" s="112" t="str">
        <f t="shared" si="2076"/>
        <v/>
      </c>
      <c r="U3999" s="200" t="str">
        <f t="shared" si="2074"/>
        <v/>
      </c>
      <c r="V3999" s="112" t="str">
        <f t="shared" si="2077"/>
        <v/>
      </c>
      <c r="W3999" s="415" t="str">
        <f t="shared" si="2080"/>
        <v/>
      </c>
      <c r="Y3999" s="65" t="str">
        <f t="shared" si="2089"/>
        <v/>
      </c>
      <c r="Z3999" s="65" t="str">
        <f t="shared" si="2090"/>
        <v/>
      </c>
      <c r="AA3999" s="65" t="str">
        <f t="shared" si="2091"/>
        <v/>
      </c>
      <c r="AB3999" s="65" t="str">
        <f t="shared" si="2092"/>
        <v/>
      </c>
      <c r="AC3999" s="65" t="str">
        <f t="shared" si="2093"/>
        <v/>
      </c>
      <c r="AH3999" s="65" t="str">
        <f t="shared" si="2078"/>
        <v>1891121214</v>
      </c>
      <c r="AI3999" s="65">
        <v>18911212</v>
      </c>
      <c r="AJ3999" s="65" t="s">
        <v>5369</v>
      </c>
      <c r="AK3999" s="65">
        <v>14</v>
      </c>
      <c r="AL3999" s="65" t="s">
        <v>653</v>
      </c>
      <c r="AN3999" s="65" t="str">
        <f t="shared" si="2101"/>
        <v/>
      </c>
    </row>
    <row r="4000" spans="1:40" ht="16.8" customHeight="1" x14ac:dyDescent="0.25">
      <c r="A4000" s="384">
        <v>6</v>
      </c>
      <c r="B4000" s="342" t="s">
        <v>4882</v>
      </c>
      <c r="C4000" s="342" t="str">
        <f t="shared" ref="C4000" si="2118">IF(C3999="", "", C3999)</f>
        <v/>
      </c>
      <c r="D4000" s="350" t="str">
        <f t="shared" si="2117"/>
        <v/>
      </c>
      <c r="E4000" s="211">
        <f t="shared" si="2102"/>
        <v>18870219</v>
      </c>
      <c r="F4000" s="262">
        <v>15</v>
      </c>
      <c r="R4000" s="112" t="str">
        <f>IF(D4000="","", CONCATENATE("Update games set ", B4000, "= ",D4000," where game_id=", E4000))</f>
        <v/>
      </c>
      <c r="S4000" s="112" t="str">
        <f t="shared" si="2079"/>
        <v/>
      </c>
      <c r="T4000" s="112" t="str">
        <f t="shared" si="2076"/>
        <v/>
      </c>
      <c r="U4000" s="200" t="str">
        <f t="shared" si="2074"/>
        <v/>
      </c>
      <c r="V4000" s="112" t="str">
        <f t="shared" si="2077"/>
        <v/>
      </c>
      <c r="W4000" s="415" t="str">
        <f t="shared" si="2080"/>
        <v/>
      </c>
      <c r="Y4000" s="65" t="str">
        <f t="shared" si="2089"/>
        <v/>
      </c>
      <c r="Z4000" s="65" t="str">
        <f t="shared" si="2090"/>
        <v/>
      </c>
      <c r="AA4000" s="65" t="str">
        <f t="shared" si="2091"/>
        <v/>
      </c>
      <c r="AB4000" s="65" t="str">
        <f t="shared" si="2092"/>
        <v/>
      </c>
      <c r="AC4000" s="65" t="str">
        <f t="shared" si="2093"/>
        <v/>
      </c>
      <c r="AH4000" s="65" t="str">
        <f t="shared" si="2078"/>
        <v>1891121215</v>
      </c>
      <c r="AI4000" s="65">
        <v>18911212</v>
      </c>
      <c r="AJ4000" s="65" t="s">
        <v>5369</v>
      </c>
      <c r="AK4000" s="65">
        <v>15</v>
      </c>
      <c r="AL4000" s="65" t="s">
        <v>653</v>
      </c>
      <c r="AN4000" s="65" t="str">
        <f t="shared" si="2101"/>
        <v/>
      </c>
    </row>
    <row r="4001" spans="1:40" s="126" customFormat="1" ht="16.8" customHeight="1" thickBot="1" x14ac:dyDescent="0.3">
      <c r="A4001" s="384">
        <v>6</v>
      </c>
      <c r="B4001" s="116" t="s">
        <v>115</v>
      </c>
      <c r="C4001" s="352"/>
      <c r="D4001" s="370" t="str">
        <f t="shared" ref="D4001" si="2119">IF(MID(E4001,5,2)*1&gt;6,_xlfn.CONCAT("'",LEFT(E4001,4),"-",MID(E4001,3,2)+1,"'"),_xlfn.CONCAT("'",LEFT(E4001,4)-1,"-",MID(E4001,3,2),"'"))</f>
        <v>'1886-87'</v>
      </c>
      <c r="E4001" s="214">
        <f t="shared" si="2102"/>
        <v>18870219</v>
      </c>
      <c r="F4001" s="266">
        <v>16</v>
      </c>
      <c r="G4001" s="343"/>
      <c r="H4001" s="343"/>
      <c r="I4001" s="267"/>
      <c r="J4001" s="214"/>
      <c r="K4001" s="266"/>
      <c r="L4001" s="266"/>
      <c r="M4001" s="266"/>
      <c r="N4001" s="419"/>
      <c r="O4001" s="343"/>
      <c r="P4001" s="343"/>
      <c r="Q4001" s="346"/>
      <c r="R4001" s="112" t="str">
        <f>IF(D4001="","", CONCATENATE("Update games set ", B4001, "= ",D4001," where game_id=", E4001))</f>
        <v>Update games set Season= '1886-87' where game_id=18870219</v>
      </c>
      <c r="S4001" s="112" t="str">
        <f t="shared" si="2079"/>
        <v/>
      </c>
      <c r="T4001" s="112" t="str">
        <f t="shared" si="2076"/>
        <v/>
      </c>
      <c r="U4001" s="200" t="str">
        <f t="shared" si="2074"/>
        <v/>
      </c>
      <c r="V4001" s="112" t="str">
        <f t="shared" si="2077"/>
        <v/>
      </c>
      <c r="W4001" s="415" t="str">
        <f t="shared" si="2080"/>
        <v/>
      </c>
      <c r="X4001" s="240"/>
      <c r="Y4001" s="65" t="str">
        <f t="shared" si="2089"/>
        <v/>
      </c>
      <c r="Z4001" s="65" t="str">
        <f t="shared" si="2090"/>
        <v/>
      </c>
      <c r="AA4001" s="65" t="str">
        <f t="shared" si="2091"/>
        <v/>
      </c>
      <c r="AB4001" s="65" t="str">
        <f t="shared" si="2092"/>
        <v/>
      </c>
      <c r="AC4001" s="65" t="str">
        <f t="shared" si="2093"/>
        <v/>
      </c>
      <c r="AH4001" s="65" t="str">
        <f t="shared" si="2078"/>
        <v>1891121216</v>
      </c>
      <c r="AI4001" s="126">
        <v>18911212</v>
      </c>
      <c r="AJ4001" s="126" t="s">
        <v>5369</v>
      </c>
      <c r="AK4001" s="126">
        <v>16</v>
      </c>
      <c r="AL4001" s="126" t="s">
        <v>653</v>
      </c>
      <c r="AN4001" s="65" t="str">
        <f t="shared" si="2101"/>
        <v/>
      </c>
    </row>
    <row r="4002" spans="1:40" ht="15" thickTop="1" x14ac:dyDescent="0.25">
      <c r="A4002" s="384">
        <v>6</v>
      </c>
      <c r="B4002" s="341" t="s">
        <v>22</v>
      </c>
      <c r="C4002" s="341" t="s">
        <v>5141</v>
      </c>
      <c r="D4002" s="341" t="str">
        <f t="shared" ref="D4002:D4005" si="2120">IF(C4002="", "", CONCATENATE("'", C4002,"'"))</f>
        <v>'Glasgow Rangers'</v>
      </c>
      <c r="E4002" s="211">
        <v>18870409</v>
      </c>
      <c r="F4002" s="262">
        <v>1</v>
      </c>
      <c r="H4002" s="212"/>
      <c r="J4002" s="211" t="str">
        <f t="shared" ref="J4002" si="2121">IF(I4002="", "", "?")</f>
        <v/>
      </c>
      <c r="R4002" s="112" t="str">
        <f>IF(D4002="","", CONCATENATE("Update games set ", B4002, "= ",D4002," where game_id=", E4002))</f>
        <v>Update games set Opponent= 'Glasgow Rangers' where game_id=18870409</v>
      </c>
      <c r="S4002" s="112" t="str">
        <f t="shared" si="2079"/>
        <v/>
      </c>
      <c r="T4002" s="112" t="str">
        <f t="shared" si="2076"/>
        <v/>
      </c>
      <c r="U4002" s="200" t="str">
        <f t="shared" si="2074"/>
        <v/>
      </c>
      <c r="V4002" s="112" t="str">
        <f t="shared" si="2077"/>
        <v/>
      </c>
      <c r="W4002" s="415" t="str">
        <f t="shared" si="2080"/>
        <v/>
      </c>
      <c r="Y4002" s="65" t="str">
        <f t="shared" si="2089"/>
        <v/>
      </c>
      <c r="Z4002" s="65" t="str">
        <f t="shared" si="2090"/>
        <v/>
      </c>
      <c r="AA4002" s="65" t="str">
        <f t="shared" si="2091"/>
        <v/>
      </c>
      <c r="AB4002" s="65" t="str">
        <f t="shared" si="2092"/>
        <v/>
      </c>
      <c r="AC4002" s="65" t="str">
        <f t="shared" si="2093"/>
        <v/>
      </c>
      <c r="AH4002" s="65" t="str">
        <f t="shared" si="2078"/>
        <v>189112121</v>
      </c>
      <c r="AI4002" s="65">
        <v>18911212</v>
      </c>
      <c r="AJ4002" s="65" t="s">
        <v>5369</v>
      </c>
      <c r="AK4002" s="65">
        <v>1</v>
      </c>
      <c r="AL4002" s="65" t="s">
        <v>2039</v>
      </c>
    </row>
    <row r="4003" spans="1:40" ht="16.8" customHeight="1" x14ac:dyDescent="0.25">
      <c r="A4003" s="384">
        <v>6</v>
      </c>
      <c r="B4003" s="342" t="s">
        <v>4979</v>
      </c>
      <c r="C4003" s="342" t="str">
        <f t="shared" ref="C4003" si="2122">IF(C4002="", "", C4002)</f>
        <v>Glasgow Rangers</v>
      </c>
      <c r="D4003" s="350" t="str">
        <f t="shared" si="2120"/>
        <v>'Glasgow Rangers'</v>
      </c>
      <c r="E4003" s="211">
        <f>E4002</f>
        <v>18870409</v>
      </c>
      <c r="F4003" s="262">
        <v>2</v>
      </c>
      <c r="J4003" s="211" t="str">
        <f t="shared" ref="J4003" si="2123">IF(I4003="", "", "?")</f>
        <v/>
      </c>
      <c r="R4003" s="112" t="str">
        <f>IF(D4003="","", CONCATENATE("Update games set ", B4003, "= ",D4003," where game_id=", E4003))</f>
        <v>Update games set Opp_parent= 'Glasgow Rangers' where game_id=18870409</v>
      </c>
      <c r="S4003" s="112" t="str">
        <f t="shared" si="2079"/>
        <v/>
      </c>
      <c r="T4003" s="112" t="str">
        <f t="shared" si="2076"/>
        <v/>
      </c>
      <c r="U4003" s="200" t="str">
        <f t="shared" si="2074"/>
        <v/>
      </c>
      <c r="V4003" s="112" t="str">
        <f t="shared" si="2077"/>
        <v/>
      </c>
      <c r="W4003" s="415" t="str">
        <f t="shared" si="2080"/>
        <v/>
      </c>
      <c r="Y4003" s="65" t="str">
        <f t="shared" si="2089"/>
        <v/>
      </c>
      <c r="Z4003" s="65" t="str">
        <f t="shared" si="2090"/>
        <v/>
      </c>
      <c r="AA4003" s="65" t="str">
        <f t="shared" si="2091"/>
        <v/>
      </c>
      <c r="AB4003" s="65" t="str">
        <f t="shared" si="2092"/>
        <v/>
      </c>
      <c r="AC4003" s="65" t="str">
        <f t="shared" si="2093"/>
        <v/>
      </c>
      <c r="AH4003" s="65" t="str">
        <f t="shared" si="2078"/>
        <v>189112122</v>
      </c>
      <c r="AI4003" s="65">
        <v>18911212</v>
      </c>
      <c r="AJ4003" s="65" t="s">
        <v>5369</v>
      </c>
      <c r="AK4003" s="65">
        <v>2</v>
      </c>
      <c r="AL4003" s="65" t="s">
        <v>3572</v>
      </c>
      <c r="AN4003" s="65" t="str">
        <f t="shared" ref="AN4003:AN4017" si="2124">IF(F4003=1, _xlfn.CONCAT("update games set source = 'The Nottingham Forest Football Scrapbook' where game_id = ", E4003), "")</f>
        <v/>
      </c>
    </row>
    <row r="4004" spans="1:40" ht="16.8" customHeight="1" x14ac:dyDescent="0.25">
      <c r="A4004" s="384">
        <v>6</v>
      </c>
      <c r="B4004" s="342" t="s">
        <v>2653</v>
      </c>
      <c r="C4004" s="342" t="s">
        <v>663</v>
      </c>
      <c r="D4004" s="350" t="str">
        <f t="shared" si="2120"/>
        <v>'Friendly'</v>
      </c>
      <c r="E4004" s="211">
        <f t="shared" ref="E4004:E4017" si="2125">E4003</f>
        <v>18870409</v>
      </c>
      <c r="F4004" s="262">
        <v>3</v>
      </c>
      <c r="J4004" s="211" t="str">
        <f t="shared" ref="J4004" si="2126">IF(I4004="", "", "?")</f>
        <v/>
      </c>
      <c r="R4004" s="112" t="str">
        <f>IF(D4004="","", CONCATENATE("Update games set ", B4004, "= ",D4004," where game_id=", E4004))</f>
        <v>Update games set Game_type= 'Friendly' where game_id=18870409</v>
      </c>
      <c r="S4004" s="112" t="str">
        <f t="shared" si="2079"/>
        <v/>
      </c>
      <c r="T4004" s="112" t="str">
        <f t="shared" si="2076"/>
        <v/>
      </c>
      <c r="U4004" s="200" t="str">
        <f t="shared" si="2074"/>
        <v/>
      </c>
      <c r="V4004" s="112" t="str">
        <f t="shared" si="2077"/>
        <v/>
      </c>
      <c r="W4004" s="415" t="str">
        <f t="shared" si="2080"/>
        <v/>
      </c>
      <c r="Y4004" s="65" t="str">
        <f t="shared" si="2089"/>
        <v/>
      </c>
      <c r="Z4004" s="65" t="str">
        <f t="shared" si="2090"/>
        <v/>
      </c>
      <c r="AA4004" s="65" t="str">
        <f t="shared" si="2091"/>
        <v/>
      </c>
      <c r="AB4004" s="65" t="str">
        <f t="shared" si="2092"/>
        <v/>
      </c>
      <c r="AC4004" s="65" t="str">
        <f t="shared" si="2093"/>
        <v/>
      </c>
      <c r="AH4004" s="65" t="str">
        <f t="shared" si="2078"/>
        <v>189112123</v>
      </c>
      <c r="AI4004" s="65">
        <v>18911212</v>
      </c>
      <c r="AJ4004" s="65" t="s">
        <v>5369</v>
      </c>
      <c r="AK4004" s="65">
        <v>3</v>
      </c>
      <c r="AL4004" s="65" t="s">
        <v>3596</v>
      </c>
      <c r="AN4004" s="65" t="str">
        <f t="shared" si="2124"/>
        <v/>
      </c>
    </row>
    <row r="4005" spans="1:40" ht="16.8" customHeight="1" x14ac:dyDescent="0.25">
      <c r="A4005" s="384">
        <v>6</v>
      </c>
      <c r="B4005" s="342" t="s">
        <v>4978</v>
      </c>
      <c r="C4005" s="342" t="s">
        <v>0</v>
      </c>
      <c r="D4005" s="350" t="str">
        <f t="shared" si="2120"/>
        <v>'A'</v>
      </c>
      <c r="E4005" s="211">
        <f t="shared" si="2125"/>
        <v>18870409</v>
      </c>
      <c r="F4005" s="262">
        <v>4</v>
      </c>
      <c r="J4005" s="211" t="str">
        <f t="shared" ref="J4005" si="2127">IF(I4005="", "", "?")</f>
        <v/>
      </c>
      <c r="R4005" s="112" t="str">
        <f>IF(D4005="","", CONCATENATE("Update games set ", B4005, "= ",D4005," where game_id=", E4005))</f>
        <v>Update games set HAN= 'A' where game_id=18870409</v>
      </c>
      <c r="S4005" s="112" t="str">
        <f t="shared" si="2079"/>
        <v/>
      </c>
      <c r="T4005" s="112" t="str">
        <f t="shared" si="2076"/>
        <v/>
      </c>
      <c r="U4005" s="200" t="str">
        <f t="shared" si="2074"/>
        <v/>
      </c>
      <c r="V4005" s="112" t="str">
        <f t="shared" si="2077"/>
        <v/>
      </c>
      <c r="W4005" s="415" t="str">
        <f t="shared" si="2080"/>
        <v/>
      </c>
      <c r="Y4005" s="65" t="str">
        <f t="shared" si="2089"/>
        <v/>
      </c>
      <c r="Z4005" s="65" t="str">
        <f t="shared" si="2090"/>
        <v/>
      </c>
      <c r="AA4005" s="65" t="str">
        <f t="shared" si="2091"/>
        <v/>
      </c>
      <c r="AB4005" s="65" t="str">
        <f t="shared" si="2092"/>
        <v/>
      </c>
      <c r="AC4005" s="65" t="str">
        <f t="shared" si="2093"/>
        <v/>
      </c>
      <c r="AH4005" s="65" t="str">
        <f t="shared" si="2078"/>
        <v>189112124</v>
      </c>
      <c r="AI4005" s="65">
        <v>18911212</v>
      </c>
      <c r="AJ4005" s="65" t="s">
        <v>5369</v>
      </c>
      <c r="AK4005" s="65">
        <v>4</v>
      </c>
      <c r="AL4005" s="65" t="s">
        <v>3252</v>
      </c>
      <c r="AN4005" s="65" t="str">
        <f t="shared" si="2124"/>
        <v/>
      </c>
    </row>
    <row r="4006" spans="1:40" ht="16.8" customHeight="1" x14ac:dyDescent="0.25">
      <c r="A4006" s="384">
        <v>6</v>
      </c>
      <c r="B4006" s="342" t="s">
        <v>5</v>
      </c>
      <c r="C4006" s="342">
        <v>0</v>
      </c>
      <c r="D4006" s="349">
        <f t="shared" ref="D4006:D4007" si="2128">IF(C4006="", "", C4006)</f>
        <v>0</v>
      </c>
      <c r="E4006" s="211">
        <f t="shared" si="2125"/>
        <v>18870409</v>
      </c>
      <c r="F4006" s="262">
        <v>5</v>
      </c>
      <c r="J4006" s="211" t="str">
        <f t="shared" ref="J4006" si="2129">IF(I4006="", "", "?")</f>
        <v/>
      </c>
      <c r="R4006" s="112" t="str">
        <f>IF(D4006="","", CONCATENATE("Update games set ", B4006, "= ",D4006," where game_id=", E4006))</f>
        <v>Update games set F= 0 where game_id=18870409</v>
      </c>
      <c r="S4006" s="112" t="str">
        <f t="shared" si="2079"/>
        <v/>
      </c>
      <c r="T4006" s="112" t="str">
        <f t="shared" si="2076"/>
        <v/>
      </c>
      <c r="U4006" s="200" t="str">
        <f t="shared" si="2074"/>
        <v/>
      </c>
      <c r="V4006" s="112" t="str">
        <f t="shared" si="2077"/>
        <v/>
      </c>
      <c r="W4006" s="415" t="str">
        <f t="shared" si="2080"/>
        <v/>
      </c>
      <c r="Y4006" s="65" t="str">
        <f t="shared" si="2089"/>
        <v/>
      </c>
      <c r="Z4006" s="65" t="str">
        <f t="shared" si="2090"/>
        <v/>
      </c>
      <c r="AA4006" s="65" t="str">
        <f t="shared" si="2091"/>
        <v/>
      </c>
      <c r="AB4006" s="65" t="str">
        <f t="shared" si="2092"/>
        <v/>
      </c>
      <c r="AC4006" s="65" t="str">
        <f t="shared" si="2093"/>
        <v/>
      </c>
      <c r="AH4006" s="65" t="str">
        <f t="shared" si="2078"/>
        <v>189112125</v>
      </c>
      <c r="AI4006" s="65">
        <v>18911212</v>
      </c>
      <c r="AJ4006" s="65" t="s">
        <v>5369</v>
      </c>
      <c r="AK4006" s="65">
        <v>5</v>
      </c>
      <c r="AL4006" s="65" t="s">
        <v>3590</v>
      </c>
      <c r="AN4006" s="65" t="str">
        <f t="shared" si="2124"/>
        <v/>
      </c>
    </row>
    <row r="4007" spans="1:40" ht="16.8" customHeight="1" x14ac:dyDescent="0.25">
      <c r="A4007" s="384">
        <v>6</v>
      </c>
      <c r="B4007" s="342" t="s">
        <v>0</v>
      </c>
      <c r="C4007" s="342">
        <v>1</v>
      </c>
      <c r="D4007" s="349">
        <f t="shared" si="2128"/>
        <v>1</v>
      </c>
      <c r="E4007" s="211">
        <f t="shared" si="2125"/>
        <v>18870409</v>
      </c>
      <c r="F4007" s="262">
        <v>6</v>
      </c>
      <c r="J4007" s="211" t="str">
        <f t="shared" ref="J4007:J4008" si="2130">IF(I4007="", "", "?")</f>
        <v/>
      </c>
      <c r="R4007" s="112" t="str">
        <f>IF(D4007="","", CONCATENATE("Update games set ", B4007, "= ",D4007," where game_id=", E4007))</f>
        <v>Update games set A= 1 where game_id=18870409</v>
      </c>
      <c r="S4007" s="112" t="str">
        <f t="shared" si="2079"/>
        <v/>
      </c>
      <c r="T4007" s="112" t="str">
        <f t="shared" si="2076"/>
        <v/>
      </c>
      <c r="U4007" s="200" t="str">
        <f t="shared" si="2074"/>
        <v/>
      </c>
      <c r="V4007" s="112" t="str">
        <f t="shared" si="2077"/>
        <v/>
      </c>
      <c r="W4007" s="415" t="str">
        <f t="shared" si="2080"/>
        <v/>
      </c>
      <c r="Y4007" s="65" t="str">
        <f t="shared" si="2089"/>
        <v/>
      </c>
      <c r="Z4007" s="65" t="str">
        <f t="shared" si="2090"/>
        <v/>
      </c>
      <c r="AA4007" s="65" t="str">
        <f t="shared" si="2091"/>
        <v/>
      </c>
      <c r="AB4007" s="65" t="str">
        <f t="shared" si="2092"/>
        <v/>
      </c>
      <c r="AC4007" s="65" t="str">
        <f t="shared" si="2093"/>
        <v/>
      </c>
      <c r="AH4007" s="65" t="str">
        <f t="shared" si="2078"/>
        <v>189112126</v>
      </c>
      <c r="AI4007" s="65">
        <v>18911212</v>
      </c>
      <c r="AJ4007" s="65" t="s">
        <v>5369</v>
      </c>
      <c r="AK4007" s="65">
        <v>6</v>
      </c>
      <c r="AL4007" s="65" t="s">
        <v>3468</v>
      </c>
      <c r="AN4007" s="65" t="str">
        <f t="shared" si="2124"/>
        <v/>
      </c>
    </row>
    <row r="4008" spans="1:40" ht="16.8" customHeight="1" x14ac:dyDescent="0.25">
      <c r="A4008" s="384">
        <v>6</v>
      </c>
      <c r="B4008" s="342" t="s">
        <v>23</v>
      </c>
      <c r="D4008" s="334" t="str">
        <f t="shared" ref="D4008" si="2131">IF(C4008="",IF(D4006&gt;D4007,"'W'",IF(D4006=D4007,"'D'","'L'")),_xlfn.CONCAT("'",C4008,"'"))</f>
        <v>'L'</v>
      </c>
      <c r="E4008" s="211">
        <f t="shared" si="2125"/>
        <v>18870409</v>
      </c>
      <c r="F4008" s="262">
        <v>7</v>
      </c>
      <c r="J4008" s="211" t="str">
        <f t="shared" si="2130"/>
        <v/>
      </c>
      <c r="R4008" s="112" t="str">
        <f>IF(D4008="","", CONCATENATE("Update games set ", B4008, "= ",D4008," where game_id=", E4008))</f>
        <v>Update games set Result= 'L' where game_id=18870409</v>
      </c>
      <c r="S4008" s="112" t="str">
        <f t="shared" si="2079"/>
        <v/>
      </c>
      <c r="T4008" s="112" t="str">
        <f t="shared" si="2076"/>
        <v/>
      </c>
      <c r="U4008" s="200" t="str">
        <f t="shared" si="2074"/>
        <v/>
      </c>
      <c r="V4008" s="112" t="str">
        <f t="shared" si="2077"/>
        <v/>
      </c>
      <c r="W4008" s="415" t="str">
        <f t="shared" si="2080"/>
        <v/>
      </c>
      <c r="Y4008" s="65" t="str">
        <f t="shared" si="2089"/>
        <v/>
      </c>
      <c r="Z4008" s="65" t="str">
        <f t="shared" si="2090"/>
        <v/>
      </c>
      <c r="AA4008" s="65" t="str">
        <f t="shared" si="2091"/>
        <v/>
      </c>
      <c r="AB4008" s="65" t="str">
        <f t="shared" si="2092"/>
        <v/>
      </c>
      <c r="AC4008" s="65" t="str">
        <f t="shared" si="2093"/>
        <v/>
      </c>
      <c r="AH4008" s="65" t="str">
        <f t="shared" si="2078"/>
        <v>189112127</v>
      </c>
      <c r="AI4008" s="65">
        <v>18911212</v>
      </c>
      <c r="AJ4008" s="65" t="s">
        <v>5369</v>
      </c>
      <c r="AK4008" s="65">
        <v>7</v>
      </c>
      <c r="AL4008" s="65" t="s">
        <v>3435</v>
      </c>
      <c r="AN4008" s="65" t="str">
        <f t="shared" si="2124"/>
        <v/>
      </c>
    </row>
    <row r="4009" spans="1:40" ht="16.8" customHeight="1" x14ac:dyDescent="0.25">
      <c r="A4009" s="384">
        <v>6</v>
      </c>
      <c r="B4009" s="342" t="s">
        <v>768</v>
      </c>
      <c r="C4009" s="342">
        <v>0</v>
      </c>
      <c r="D4009" s="349">
        <f t="shared" ref="D4009:D4010" si="2132">IF(C4009="", "", C4009)</f>
        <v>0</v>
      </c>
      <c r="E4009" s="211">
        <f t="shared" si="2125"/>
        <v>18870409</v>
      </c>
      <c r="F4009" s="262">
        <v>8</v>
      </c>
      <c r="J4009" s="211" t="str">
        <f t="shared" ref="J4009" si="2133">IF(I4009="", "", "?")</f>
        <v/>
      </c>
      <c r="R4009" s="112" t="str">
        <f>IF(D4009="","", CONCATENATE("Update games set ", B4009, "= ",D4009," where game_id=", E4009))</f>
        <v>Update games set HT_f= 0 where game_id=18870409</v>
      </c>
      <c r="S4009" s="112" t="str">
        <f t="shared" si="2079"/>
        <v/>
      </c>
      <c r="T4009" s="112" t="str">
        <f t="shared" si="2076"/>
        <v/>
      </c>
      <c r="U4009" s="200" t="str">
        <f t="shared" si="2074"/>
        <v/>
      </c>
      <c r="V4009" s="112" t="str">
        <f t="shared" si="2077"/>
        <v/>
      </c>
      <c r="W4009" s="415" t="str">
        <f t="shared" si="2080"/>
        <v/>
      </c>
      <c r="Y4009" s="65" t="str">
        <f t="shared" si="2089"/>
        <v/>
      </c>
      <c r="Z4009" s="65" t="str">
        <f t="shared" si="2090"/>
        <v/>
      </c>
      <c r="AA4009" s="65" t="str">
        <f t="shared" si="2091"/>
        <v/>
      </c>
      <c r="AB4009" s="65" t="str">
        <f t="shared" si="2092"/>
        <v/>
      </c>
      <c r="AC4009" s="65" t="str">
        <f t="shared" si="2093"/>
        <v/>
      </c>
      <c r="AH4009" s="65" t="str">
        <f t="shared" si="2078"/>
        <v>189112128</v>
      </c>
      <c r="AI4009" s="65">
        <v>18911212</v>
      </c>
      <c r="AJ4009" s="65" t="s">
        <v>5369</v>
      </c>
      <c r="AK4009" s="65">
        <v>8</v>
      </c>
      <c r="AL4009" s="65" t="s">
        <v>3653</v>
      </c>
      <c r="AN4009" s="65" t="str">
        <f t="shared" si="2124"/>
        <v/>
      </c>
    </row>
    <row r="4010" spans="1:40" ht="16.8" customHeight="1" x14ac:dyDescent="0.25">
      <c r="A4010" s="384">
        <v>6</v>
      </c>
      <c r="B4010" s="342" t="s">
        <v>766</v>
      </c>
      <c r="C4010" s="342">
        <v>1</v>
      </c>
      <c r="D4010" s="349">
        <f t="shared" si="2132"/>
        <v>1</v>
      </c>
      <c r="E4010" s="211">
        <f t="shared" si="2125"/>
        <v>18870409</v>
      </c>
      <c r="F4010" s="262">
        <v>9</v>
      </c>
      <c r="G4010" s="194"/>
      <c r="H4010" s="194"/>
      <c r="J4010" s="211" t="str">
        <f t="shared" ref="J4010" si="2134">IF(I4010="", "", "?")</f>
        <v/>
      </c>
      <c r="N4010" s="417"/>
      <c r="O4010" s="194"/>
      <c r="P4010" s="194"/>
      <c r="R4010" s="112" t="str">
        <f>IF(D4010="","", CONCATENATE("Update games set ", B4010, "= ",D4010," where game_id=", E4010))</f>
        <v>Update games set HT_a= 1 where game_id=18870409</v>
      </c>
      <c r="S4010" s="112" t="str">
        <f t="shared" si="2079"/>
        <v/>
      </c>
      <c r="T4010" s="112" t="str">
        <f t="shared" si="2076"/>
        <v/>
      </c>
      <c r="U4010" s="200" t="str">
        <f t="shared" si="2074"/>
        <v/>
      </c>
      <c r="V4010" s="112" t="str">
        <f t="shared" si="2077"/>
        <v/>
      </c>
      <c r="W4010" s="415" t="str">
        <f t="shared" si="2080"/>
        <v/>
      </c>
      <c r="Y4010" s="65" t="str">
        <f t="shared" si="2089"/>
        <v/>
      </c>
      <c r="Z4010" s="65" t="str">
        <f t="shared" si="2090"/>
        <v/>
      </c>
      <c r="AA4010" s="65" t="str">
        <f t="shared" si="2091"/>
        <v/>
      </c>
      <c r="AB4010" s="65" t="str">
        <f t="shared" si="2092"/>
        <v/>
      </c>
      <c r="AC4010" s="65" t="str">
        <f t="shared" si="2093"/>
        <v/>
      </c>
      <c r="AH4010" s="65" t="str">
        <f t="shared" si="2078"/>
        <v>189112129</v>
      </c>
      <c r="AI4010" s="65">
        <v>18911212</v>
      </c>
      <c r="AJ4010" s="65" t="s">
        <v>5369</v>
      </c>
      <c r="AK4010" s="65">
        <v>9</v>
      </c>
      <c r="AL4010" s="65" t="s">
        <v>2943</v>
      </c>
      <c r="AN4010" s="65" t="str">
        <f t="shared" si="2124"/>
        <v/>
      </c>
    </row>
    <row r="4011" spans="1:40" ht="16.8" customHeight="1" x14ac:dyDescent="0.25">
      <c r="A4011" s="384">
        <v>6</v>
      </c>
      <c r="B4011" s="342" t="s">
        <v>753</v>
      </c>
      <c r="C4011" s="351"/>
      <c r="D4011" s="350" t="str">
        <f t="shared" ref="D4011" si="2135">IF(C4011="", "", CONCATENATE("'", C4011,"'"))</f>
        <v/>
      </c>
      <c r="E4011" s="211">
        <f t="shared" si="2125"/>
        <v>18870409</v>
      </c>
      <c r="F4011" s="262">
        <v>10</v>
      </c>
      <c r="G4011" s="194"/>
      <c r="J4011" s="211" t="str">
        <f t="shared" ref="J4011" si="2136">IF(I4011="", "", "?")</f>
        <v/>
      </c>
      <c r="N4011" s="417"/>
      <c r="O4011" s="194"/>
      <c r="P4011" s="194"/>
      <c r="R4011" s="112" t="str">
        <f>IF(D4011="","", CONCATENATE("Update games set ", B4011, "= ",D4011," where game_id=", E4011))</f>
        <v/>
      </c>
      <c r="S4011" s="112" t="str">
        <f t="shared" si="2079"/>
        <v/>
      </c>
      <c r="T4011" s="112" t="str">
        <f t="shared" si="2076"/>
        <v/>
      </c>
      <c r="U4011" s="200" t="str">
        <f t="shared" si="2074"/>
        <v/>
      </c>
      <c r="V4011" s="112" t="str">
        <f t="shared" si="2077"/>
        <v/>
      </c>
      <c r="W4011" s="415" t="str">
        <f t="shared" si="2080"/>
        <v/>
      </c>
      <c r="Y4011" s="65" t="str">
        <f t="shared" si="2089"/>
        <v/>
      </c>
      <c r="Z4011" s="65" t="str">
        <f t="shared" si="2090"/>
        <v/>
      </c>
      <c r="AA4011" s="65" t="str">
        <f t="shared" si="2091"/>
        <v/>
      </c>
      <c r="AB4011" s="65" t="str">
        <f t="shared" si="2092"/>
        <v/>
      </c>
      <c r="AC4011" s="65" t="str">
        <f t="shared" si="2093"/>
        <v/>
      </c>
      <c r="AH4011" s="65" t="str">
        <f t="shared" si="2078"/>
        <v>1891121210</v>
      </c>
      <c r="AI4011" s="65">
        <v>18911212</v>
      </c>
      <c r="AJ4011" s="65" t="s">
        <v>5369</v>
      </c>
      <c r="AK4011" s="65">
        <v>10</v>
      </c>
      <c r="AL4011" s="65" t="s">
        <v>3632</v>
      </c>
      <c r="AN4011" s="65" t="str">
        <f t="shared" si="2124"/>
        <v/>
      </c>
    </row>
    <row r="4012" spans="1:40" ht="16.8" customHeight="1" x14ac:dyDescent="0.25">
      <c r="A4012" s="384">
        <v>6</v>
      </c>
      <c r="B4012" s="342" t="s">
        <v>746</v>
      </c>
      <c r="C4012" s="351" t="s">
        <v>5062</v>
      </c>
      <c r="D4012" s="334" t="str">
        <f>CONCATENATE("'", LEFT(E4012,4),"-",MID(E4012,5,2),"-", MID(E4012,7,2), " ", C4012,"'")</f>
        <v>'1887-04-09 15:00'</v>
      </c>
      <c r="E4012" s="211">
        <f t="shared" si="2125"/>
        <v>18870409</v>
      </c>
      <c r="F4012" s="262">
        <v>11</v>
      </c>
      <c r="J4012" s="211" t="str">
        <f t="shared" ref="J4012" si="2137">IF(I4012="", "", "?")</f>
        <v/>
      </c>
      <c r="R4012" s="112" t="str">
        <f>IF(D4012="","", CONCATENATE("Update games set ", B4012, "= ",D4012," where game_id=", E4012))</f>
        <v>Update games set Game_date= '1887-04-09 15:00' where game_id=18870409</v>
      </c>
      <c r="S4012" s="112" t="str">
        <f t="shared" si="2079"/>
        <v/>
      </c>
      <c r="T4012" s="112" t="str">
        <f t="shared" si="2076"/>
        <v/>
      </c>
      <c r="U4012" s="200" t="str">
        <f t="shared" si="2074"/>
        <v/>
      </c>
      <c r="V4012" s="112" t="str">
        <f t="shared" si="2077"/>
        <v/>
      </c>
      <c r="W4012" s="415" t="str">
        <f t="shared" si="2080"/>
        <v/>
      </c>
      <c r="Y4012" s="65" t="str">
        <f t="shared" si="2089"/>
        <v/>
      </c>
      <c r="Z4012" s="65" t="str">
        <f t="shared" si="2090"/>
        <v/>
      </c>
      <c r="AA4012" s="65" t="str">
        <f t="shared" si="2091"/>
        <v/>
      </c>
      <c r="AB4012" s="65" t="str">
        <f t="shared" si="2092"/>
        <v/>
      </c>
      <c r="AC4012" s="65" t="str">
        <f t="shared" si="2093"/>
        <v/>
      </c>
      <c r="AH4012" s="65" t="str">
        <f t="shared" si="2078"/>
        <v>1891121211</v>
      </c>
      <c r="AI4012" s="65">
        <v>18911212</v>
      </c>
      <c r="AJ4012" s="65" t="s">
        <v>5369</v>
      </c>
      <c r="AK4012" s="65">
        <v>11</v>
      </c>
      <c r="AL4012" s="65" t="s">
        <v>3314</v>
      </c>
      <c r="AN4012" s="65" t="str">
        <f t="shared" si="2124"/>
        <v/>
      </c>
    </row>
    <row r="4013" spans="1:40" ht="16.8" customHeight="1" x14ac:dyDescent="0.25">
      <c r="A4013" s="384">
        <v>6</v>
      </c>
      <c r="B4013" s="342" t="s">
        <v>25</v>
      </c>
      <c r="D4013" s="350" t="str">
        <f t="shared" ref="D4013" si="2138">IF(C4013="", "", CONCATENATE("'", C4013,"'"))</f>
        <v/>
      </c>
      <c r="E4013" s="211">
        <f t="shared" si="2125"/>
        <v>18870409</v>
      </c>
      <c r="F4013" s="262">
        <v>12</v>
      </c>
      <c r="G4013" s="212"/>
      <c r="H4013" s="212"/>
      <c r="N4013" s="416"/>
      <c r="O4013" s="212"/>
      <c r="P4013" s="212"/>
      <c r="R4013" s="112" t="str">
        <f>IF(D4013="","", CONCATENATE("Update games set ", B4013, "= ",D4013," where game_id=", E4013))</f>
        <v/>
      </c>
      <c r="S4013" s="112" t="str">
        <f t="shared" si="2079"/>
        <v/>
      </c>
      <c r="T4013" s="112" t="str">
        <f t="shared" si="2076"/>
        <v/>
      </c>
      <c r="U4013" s="200" t="str">
        <f t="shared" si="2074"/>
        <v/>
      </c>
      <c r="V4013" s="112" t="str">
        <f t="shared" si="2077"/>
        <v/>
      </c>
      <c r="W4013" s="415" t="str">
        <f t="shared" si="2080"/>
        <v/>
      </c>
      <c r="Y4013" s="65" t="str">
        <f t="shared" si="2089"/>
        <v/>
      </c>
      <c r="Z4013" s="65" t="str">
        <f t="shared" si="2090"/>
        <v/>
      </c>
      <c r="AA4013" s="65" t="str">
        <f t="shared" si="2091"/>
        <v/>
      </c>
      <c r="AB4013" s="65" t="str">
        <f t="shared" si="2092"/>
        <v/>
      </c>
      <c r="AC4013" s="65" t="str">
        <f t="shared" si="2093"/>
        <v/>
      </c>
      <c r="AH4013" s="65" t="str">
        <f t="shared" si="2078"/>
        <v>1891121212</v>
      </c>
      <c r="AI4013" s="65">
        <v>18911212</v>
      </c>
      <c r="AJ4013" s="65" t="s">
        <v>5369</v>
      </c>
      <c r="AK4013" s="65">
        <v>12</v>
      </c>
      <c r="AL4013" s="65" t="s">
        <v>653</v>
      </c>
      <c r="AN4013" s="65" t="str">
        <f t="shared" si="2124"/>
        <v/>
      </c>
    </row>
    <row r="4014" spans="1:40" ht="16.8" customHeight="1" x14ac:dyDescent="0.25">
      <c r="A4014" s="384">
        <v>6</v>
      </c>
      <c r="B4014" s="342" t="s">
        <v>475</v>
      </c>
      <c r="C4014" s="342">
        <v>5000</v>
      </c>
      <c r="D4014" s="349">
        <f t="shared" ref="D4014" si="2139">IF(C4014="", "", C4014)</f>
        <v>5000</v>
      </c>
      <c r="E4014" s="211">
        <f t="shared" si="2125"/>
        <v>18870409</v>
      </c>
      <c r="F4014" s="262">
        <v>13</v>
      </c>
      <c r="R4014" s="112" t="str">
        <f>IF(D4014="","", CONCATENATE("Update games set ", B4014, "= ",D4014," where game_id=", E4014))</f>
        <v>Update games set Att= 5000 where game_id=18870409</v>
      </c>
      <c r="S4014" s="112" t="str">
        <f t="shared" si="2079"/>
        <v/>
      </c>
      <c r="T4014" s="112" t="str">
        <f t="shared" si="2076"/>
        <v/>
      </c>
      <c r="U4014" s="200" t="str">
        <f t="shared" si="2074"/>
        <v/>
      </c>
      <c r="V4014" s="112" t="str">
        <f t="shared" si="2077"/>
        <v/>
      </c>
      <c r="W4014" s="415" t="str">
        <f t="shared" si="2080"/>
        <v/>
      </c>
      <c r="Y4014" s="65" t="str">
        <f t="shared" si="2089"/>
        <v/>
      </c>
      <c r="Z4014" s="65" t="str">
        <f t="shared" si="2090"/>
        <v/>
      </c>
      <c r="AA4014" s="65" t="str">
        <f t="shared" si="2091"/>
        <v/>
      </c>
      <c r="AB4014" s="65" t="str">
        <f t="shared" si="2092"/>
        <v/>
      </c>
      <c r="AC4014" s="65" t="str">
        <f t="shared" si="2093"/>
        <v/>
      </c>
      <c r="AH4014" s="65" t="str">
        <f t="shared" si="2078"/>
        <v>1891121213</v>
      </c>
      <c r="AI4014" s="65">
        <v>18911212</v>
      </c>
      <c r="AJ4014" s="65" t="s">
        <v>5369</v>
      </c>
      <c r="AK4014" s="65">
        <v>13</v>
      </c>
      <c r="AL4014" s="65" t="s">
        <v>653</v>
      </c>
      <c r="AN4014" s="65" t="str">
        <f t="shared" si="2124"/>
        <v/>
      </c>
    </row>
    <row r="4015" spans="1:40" ht="16.8" customHeight="1" x14ac:dyDescent="0.25">
      <c r="A4015" s="384">
        <v>6</v>
      </c>
      <c r="B4015" s="342" t="s">
        <v>20</v>
      </c>
      <c r="C4015" s="342" t="s">
        <v>5499</v>
      </c>
      <c r="D4015" s="350" t="str">
        <f t="shared" ref="D4015:D4016" si="2140">IF(C4015="", "", CONCATENATE("'", C4015,"'"))</f>
        <v>'Catkin Park'</v>
      </c>
      <c r="E4015" s="211">
        <f t="shared" si="2125"/>
        <v>18870409</v>
      </c>
      <c r="F4015" s="262">
        <v>14</v>
      </c>
      <c r="R4015" s="112" t="str">
        <f>IF(D4015="","", CONCATENATE("Update games set ", B4015, "= ",D4015," where game_id=", E4015))</f>
        <v>Update games set Ground= 'Catkin Park' where game_id=18870409</v>
      </c>
      <c r="S4015" s="112" t="str">
        <f t="shared" si="2079"/>
        <v/>
      </c>
      <c r="T4015" s="112" t="str">
        <f t="shared" si="2076"/>
        <v/>
      </c>
      <c r="U4015" s="200" t="str">
        <f t="shared" si="2074"/>
        <v/>
      </c>
      <c r="V4015" s="112" t="str">
        <f t="shared" si="2077"/>
        <v/>
      </c>
      <c r="W4015" s="415" t="str">
        <f t="shared" si="2080"/>
        <v/>
      </c>
      <c r="Y4015" s="65" t="str">
        <f t="shared" si="2089"/>
        <v/>
      </c>
      <c r="Z4015" s="65" t="str">
        <f t="shared" si="2090"/>
        <v/>
      </c>
      <c r="AA4015" s="65" t="str">
        <f t="shared" si="2091"/>
        <v/>
      </c>
      <c r="AB4015" s="65" t="str">
        <f t="shared" si="2092"/>
        <v/>
      </c>
      <c r="AC4015" s="65" t="str">
        <f t="shared" si="2093"/>
        <v/>
      </c>
      <c r="AH4015" s="65" t="str">
        <f t="shared" si="2078"/>
        <v>1891121214</v>
      </c>
      <c r="AI4015" s="65">
        <v>18911212</v>
      </c>
      <c r="AJ4015" s="65" t="s">
        <v>5369</v>
      </c>
      <c r="AK4015" s="65">
        <v>14</v>
      </c>
      <c r="AL4015" s="65" t="s">
        <v>653</v>
      </c>
      <c r="AN4015" s="65" t="str">
        <f t="shared" si="2124"/>
        <v/>
      </c>
    </row>
    <row r="4016" spans="1:40" ht="16.8" customHeight="1" x14ac:dyDescent="0.25">
      <c r="A4016" s="384">
        <v>6</v>
      </c>
      <c r="B4016" s="342" t="s">
        <v>4882</v>
      </c>
      <c r="C4016" s="342" t="str">
        <f t="shared" ref="C4016" si="2141">IF(C4015="", "", C4015)</f>
        <v>Catkin Park</v>
      </c>
      <c r="D4016" s="350" t="str">
        <f t="shared" si="2140"/>
        <v>'Catkin Park'</v>
      </c>
      <c r="E4016" s="211">
        <f t="shared" si="2125"/>
        <v>18870409</v>
      </c>
      <c r="F4016" s="262">
        <v>15</v>
      </c>
      <c r="R4016" s="112" t="str">
        <f>IF(D4016="","", CONCATENATE("Update games set ", B4016, "= ",D4016," where game_id=", E4016))</f>
        <v>Update games set Ground_parent= 'Catkin Park' where game_id=18870409</v>
      </c>
      <c r="S4016" s="112" t="str">
        <f t="shared" si="2079"/>
        <v/>
      </c>
      <c r="T4016" s="112" t="str">
        <f t="shared" si="2076"/>
        <v/>
      </c>
      <c r="U4016" s="200" t="str">
        <f t="shared" si="2074"/>
        <v/>
      </c>
      <c r="V4016" s="112" t="str">
        <f t="shared" si="2077"/>
        <v/>
      </c>
      <c r="W4016" s="415" t="str">
        <f t="shared" si="2080"/>
        <v/>
      </c>
      <c r="Y4016" s="65" t="str">
        <f t="shared" si="2089"/>
        <v/>
      </c>
      <c r="Z4016" s="65" t="str">
        <f t="shared" si="2090"/>
        <v/>
      </c>
      <c r="AA4016" s="65" t="str">
        <f t="shared" si="2091"/>
        <v/>
      </c>
      <c r="AB4016" s="65" t="str">
        <f t="shared" si="2092"/>
        <v/>
      </c>
      <c r="AC4016" s="65" t="str">
        <f t="shared" si="2093"/>
        <v/>
      </c>
      <c r="AH4016" s="65" t="str">
        <f t="shared" si="2078"/>
        <v>1891121215</v>
      </c>
      <c r="AI4016" s="65">
        <v>18911212</v>
      </c>
      <c r="AJ4016" s="65" t="s">
        <v>5369</v>
      </c>
      <c r="AK4016" s="65">
        <v>15</v>
      </c>
      <c r="AL4016" s="65" t="s">
        <v>653</v>
      </c>
      <c r="AN4016" s="65" t="str">
        <f t="shared" si="2124"/>
        <v/>
      </c>
    </row>
    <row r="4017" spans="1:40" s="126" customFormat="1" ht="16.8" customHeight="1" thickBot="1" x14ac:dyDescent="0.3">
      <c r="A4017" s="384">
        <v>6</v>
      </c>
      <c r="B4017" s="116" t="s">
        <v>115</v>
      </c>
      <c r="C4017" s="352"/>
      <c r="D4017" s="370" t="str">
        <f t="shared" ref="D4017" si="2142">IF(MID(E4017,5,2)*1&gt;6,_xlfn.CONCAT("'",LEFT(E4017,4),"-",MID(E4017,3,2)+1,"'"),_xlfn.CONCAT("'",LEFT(E4017,4)-1,"-",MID(E4017,3,2),"'"))</f>
        <v>'1886-87'</v>
      </c>
      <c r="E4017" s="214">
        <f t="shared" si="2125"/>
        <v>18870409</v>
      </c>
      <c r="F4017" s="266">
        <v>16</v>
      </c>
      <c r="G4017" s="343"/>
      <c r="H4017" s="343"/>
      <c r="I4017" s="267"/>
      <c r="J4017" s="214"/>
      <c r="K4017" s="266"/>
      <c r="L4017" s="266"/>
      <c r="M4017" s="266"/>
      <c r="N4017" s="419"/>
      <c r="O4017" s="343"/>
      <c r="P4017" s="343"/>
      <c r="Q4017" s="346"/>
      <c r="R4017" s="112" t="str">
        <f>IF(D4017="","", CONCATENATE("Update games set ", B4017, "= ",D4017," where game_id=", E4017))</f>
        <v>Update games set Season= '1886-87' where game_id=18870409</v>
      </c>
      <c r="S4017" s="112" t="str">
        <f t="shared" si="2079"/>
        <v/>
      </c>
      <c r="T4017" s="112" t="str">
        <f t="shared" si="2076"/>
        <v/>
      </c>
      <c r="U4017" s="200" t="str">
        <f t="shared" si="2074"/>
        <v/>
      </c>
      <c r="V4017" s="112" t="str">
        <f t="shared" si="2077"/>
        <v/>
      </c>
      <c r="W4017" s="415" t="str">
        <f t="shared" si="2080"/>
        <v/>
      </c>
      <c r="X4017" s="240"/>
      <c r="Y4017" s="65" t="str">
        <f t="shared" si="2089"/>
        <v/>
      </c>
      <c r="Z4017" s="65" t="str">
        <f t="shared" si="2090"/>
        <v/>
      </c>
      <c r="AA4017" s="65" t="str">
        <f t="shared" si="2091"/>
        <v/>
      </c>
      <c r="AB4017" s="65" t="str">
        <f t="shared" si="2092"/>
        <v/>
      </c>
      <c r="AC4017" s="65" t="str">
        <f t="shared" si="2093"/>
        <v/>
      </c>
      <c r="AH4017" s="65" t="str">
        <f t="shared" si="2078"/>
        <v>1891121216</v>
      </c>
      <c r="AI4017" s="126">
        <v>18911212</v>
      </c>
      <c r="AJ4017" s="126" t="s">
        <v>5369</v>
      </c>
      <c r="AK4017" s="126">
        <v>16</v>
      </c>
      <c r="AL4017" s="126" t="s">
        <v>653</v>
      </c>
      <c r="AN4017" s="65" t="str">
        <f t="shared" si="2124"/>
        <v/>
      </c>
    </row>
    <row r="4018" spans="1:40" ht="15" thickTop="1" x14ac:dyDescent="0.25">
      <c r="A4018" s="384">
        <v>6</v>
      </c>
      <c r="B4018" s="341" t="s">
        <v>22</v>
      </c>
      <c r="C4018" s="341" t="s">
        <v>34</v>
      </c>
      <c r="D4018" s="341" t="str">
        <f t="shared" ref="D4018:D4021" si="2143">IF(C4018="", "", CONCATENATE("'", C4018,"'"))</f>
        <v>'Wolverhampton Wanderers'</v>
      </c>
      <c r="E4018" s="211">
        <v>18870326</v>
      </c>
      <c r="F4018" s="262">
        <v>1</v>
      </c>
      <c r="G4018" s="211" t="s">
        <v>5168</v>
      </c>
      <c r="H4018" s="212"/>
      <c r="J4018" s="211" t="str">
        <f t="shared" ref="J4018" si="2144">IF(I4018="", "", "?")</f>
        <v/>
      </c>
      <c r="R4018" s="112" t="str">
        <f>IF(D4018="","", CONCATENATE("Update games set ", B4018, "= ",D4018," where game_id=", E4018))</f>
        <v>Update games set Opponent= 'Wolverhampton Wanderers' where game_id=18870326</v>
      </c>
      <c r="S4018" s="112" t="str">
        <f t="shared" si="2079"/>
        <v>Update lineups set player_name = 'H Mosley', raw_name = 'H Mosley' where game_id = 18870326 and player_order = 1</v>
      </c>
      <c r="T4018" s="112" t="str">
        <f t="shared" si="2076"/>
        <v/>
      </c>
      <c r="U4018" s="200" t="str">
        <f t="shared" si="2074"/>
        <v/>
      </c>
      <c r="V4018" s="112" t="str">
        <f t="shared" si="2077"/>
        <v/>
      </c>
      <c r="W4018" s="415" t="str">
        <f t="shared" si="2080"/>
        <v/>
      </c>
      <c r="Y4018" s="65" t="str">
        <f t="shared" si="2089"/>
        <v/>
      </c>
      <c r="Z4018" s="65" t="str">
        <f t="shared" si="2090"/>
        <v/>
      </c>
      <c r="AA4018" s="65" t="str">
        <f t="shared" si="2091"/>
        <v/>
      </c>
      <c r="AB4018" s="65" t="str">
        <f t="shared" si="2092"/>
        <v/>
      </c>
      <c r="AC4018" s="65" t="str">
        <f t="shared" si="2093"/>
        <v/>
      </c>
      <c r="AH4018" s="65" t="str">
        <f t="shared" si="2078"/>
        <v>189112121</v>
      </c>
      <c r="AI4018" s="65">
        <v>18911212</v>
      </c>
      <c r="AJ4018" s="65" t="s">
        <v>5369</v>
      </c>
      <c r="AK4018" s="65">
        <v>1</v>
      </c>
      <c r="AL4018" s="65" t="s">
        <v>2039</v>
      </c>
    </row>
    <row r="4019" spans="1:40" ht="16.8" customHeight="1" x14ac:dyDescent="0.25">
      <c r="A4019" s="384">
        <v>6</v>
      </c>
      <c r="B4019" s="342" t="s">
        <v>4979</v>
      </c>
      <c r="C4019" s="342" t="str">
        <f t="shared" ref="C4019" si="2145">IF(C4018="", "", C4018)</f>
        <v>Wolverhampton Wanderers</v>
      </c>
      <c r="D4019" s="350" t="str">
        <f t="shared" si="2143"/>
        <v>'Wolverhampton Wanderers'</v>
      </c>
      <c r="E4019" s="211">
        <f>E4018</f>
        <v>18870326</v>
      </c>
      <c r="F4019" s="262">
        <v>2</v>
      </c>
      <c r="G4019" s="211" t="s">
        <v>4976</v>
      </c>
      <c r="J4019" s="211" t="str">
        <f t="shared" ref="J4019" si="2146">IF(I4019="", "", "?")</f>
        <v/>
      </c>
      <c r="R4019" s="112" t="str">
        <f>IF(D4019="","", CONCATENATE("Update games set ", B4019, "= ",D4019," where game_id=", E4019))</f>
        <v>Update games set Opp_parent= 'Wolverhampton Wanderers' where game_id=18870326</v>
      </c>
      <c r="S4019" s="112" t="str">
        <f t="shared" si="2079"/>
        <v>Update lineups set player_name = 'CJ Caborn', raw_name = 'CJ Caborn' where game_id = 18870326 and player_order = 2</v>
      </c>
      <c r="T4019" s="112" t="str">
        <f t="shared" si="2076"/>
        <v/>
      </c>
      <c r="U4019" s="200" t="str">
        <f t="shared" si="2074"/>
        <v/>
      </c>
      <c r="V4019" s="112" t="str">
        <f t="shared" si="2077"/>
        <v/>
      </c>
      <c r="W4019" s="415" t="str">
        <f t="shared" si="2080"/>
        <v/>
      </c>
      <c r="Y4019" s="65" t="str">
        <f t="shared" si="2089"/>
        <v/>
      </c>
      <c r="Z4019" s="65" t="str">
        <f t="shared" si="2090"/>
        <v/>
      </c>
      <c r="AA4019" s="65" t="str">
        <f t="shared" si="2091"/>
        <v/>
      </c>
      <c r="AB4019" s="65" t="str">
        <f t="shared" si="2092"/>
        <v/>
      </c>
      <c r="AC4019" s="65" t="str">
        <f t="shared" si="2093"/>
        <v/>
      </c>
      <c r="AH4019" s="65" t="str">
        <f t="shared" si="2078"/>
        <v>189112122</v>
      </c>
      <c r="AI4019" s="65">
        <v>18911212</v>
      </c>
      <c r="AJ4019" s="65" t="s">
        <v>5369</v>
      </c>
      <c r="AK4019" s="65">
        <v>2</v>
      </c>
      <c r="AL4019" s="65" t="s">
        <v>3572</v>
      </c>
      <c r="AN4019" s="65" t="str">
        <f t="shared" ref="AN4019:AN4033" si="2147">IF(F4019=1, _xlfn.CONCAT("update games set source = 'The Nottingham Forest Football Scrapbook' where game_id = ", E4019), "")</f>
        <v/>
      </c>
    </row>
    <row r="4020" spans="1:40" ht="16.8" customHeight="1" x14ac:dyDescent="0.25">
      <c r="A4020" s="384">
        <v>6</v>
      </c>
      <c r="B4020" s="342" t="s">
        <v>2653</v>
      </c>
      <c r="C4020" s="342" t="s">
        <v>663</v>
      </c>
      <c r="D4020" s="350" t="str">
        <f t="shared" si="2143"/>
        <v>'Friendly'</v>
      </c>
      <c r="E4020" s="211">
        <f t="shared" ref="E4020:E4033" si="2148">E4019</f>
        <v>18870326</v>
      </c>
      <c r="F4020" s="262">
        <v>3</v>
      </c>
      <c r="G4020" s="211" t="s">
        <v>4998</v>
      </c>
      <c r="J4020" s="211" t="str">
        <f>IF(I4020="", "", "?")</f>
        <v/>
      </c>
      <c r="R4020" s="112" t="str">
        <f>IF(D4020="","", CONCATENATE("Update games set ", B4020, "= ",D4020," where game_id=", E4020))</f>
        <v>Update games set Game_type= 'Friendly' where game_id=18870326</v>
      </c>
      <c r="S4020" s="112" t="str">
        <f t="shared" si="2079"/>
        <v>Update lineups set player_name = 'H Billyeald', raw_name = 'H Billyeald' where game_id = 18870326 and player_order = 3</v>
      </c>
      <c r="T4020" s="112" t="str">
        <f t="shared" si="2076"/>
        <v/>
      </c>
      <c r="U4020" s="200" t="str">
        <f t="shared" si="2074"/>
        <v/>
      </c>
      <c r="V4020" s="112" t="str">
        <f t="shared" si="2077"/>
        <v/>
      </c>
      <c r="W4020" s="415" t="str">
        <f t="shared" si="2080"/>
        <v/>
      </c>
      <c r="Y4020" s="65" t="str">
        <f t="shared" si="2089"/>
        <v/>
      </c>
      <c r="Z4020" s="65" t="str">
        <f t="shared" si="2090"/>
        <v/>
      </c>
      <c r="AA4020" s="65" t="str">
        <f t="shared" si="2091"/>
        <v/>
      </c>
      <c r="AB4020" s="65" t="str">
        <f t="shared" si="2092"/>
        <v/>
      </c>
      <c r="AC4020" s="65" t="str">
        <f t="shared" si="2093"/>
        <v/>
      </c>
      <c r="AH4020" s="65" t="str">
        <f t="shared" si="2078"/>
        <v>189112123</v>
      </c>
      <c r="AI4020" s="65">
        <v>18911212</v>
      </c>
      <c r="AJ4020" s="65" t="s">
        <v>5369</v>
      </c>
      <c r="AK4020" s="65">
        <v>3</v>
      </c>
      <c r="AL4020" s="65" t="s">
        <v>3596</v>
      </c>
      <c r="AN4020" s="65" t="str">
        <f t="shared" si="2147"/>
        <v/>
      </c>
    </row>
    <row r="4021" spans="1:40" ht="16.8" customHeight="1" x14ac:dyDescent="0.25">
      <c r="A4021" s="384">
        <v>6</v>
      </c>
      <c r="B4021" s="342" t="s">
        <v>4978</v>
      </c>
      <c r="C4021" s="342" t="s">
        <v>5065</v>
      </c>
      <c r="D4021" s="350" t="str">
        <f t="shared" si="2143"/>
        <v>'H'</v>
      </c>
      <c r="E4021" s="211">
        <f t="shared" si="2148"/>
        <v>18870326</v>
      </c>
      <c r="F4021" s="262">
        <v>4</v>
      </c>
      <c r="G4021" s="211" t="s">
        <v>5091</v>
      </c>
      <c r="J4021" s="211" t="str">
        <f t="shared" ref="J4021" si="2149">IF(I4021="", "", "?")</f>
        <v/>
      </c>
      <c r="R4021" s="112" t="str">
        <f>IF(D4021="","", CONCATENATE("Update games set ", B4021, "= ",D4021," where game_id=", E4021))</f>
        <v>Update games set HAN= 'H' where game_id=18870326</v>
      </c>
      <c r="S4021" s="112" t="str">
        <f t="shared" si="2079"/>
        <v>Update lineups set player_name = 'AW Ward', raw_name = 'AW Ward' where game_id = 18870326 and player_order = 4</v>
      </c>
      <c r="T4021" s="112" t="str">
        <f t="shared" si="2076"/>
        <v/>
      </c>
      <c r="U4021" s="200" t="str">
        <f t="shared" si="2074"/>
        <v/>
      </c>
      <c r="V4021" s="112" t="str">
        <f t="shared" si="2077"/>
        <v/>
      </c>
      <c r="W4021" s="415" t="str">
        <f t="shared" si="2080"/>
        <v/>
      </c>
      <c r="Y4021" s="65" t="str">
        <f t="shared" si="2089"/>
        <v/>
      </c>
      <c r="Z4021" s="65" t="str">
        <f t="shared" si="2090"/>
        <v/>
      </c>
      <c r="AA4021" s="65" t="str">
        <f t="shared" si="2091"/>
        <v/>
      </c>
      <c r="AB4021" s="65" t="str">
        <f t="shared" si="2092"/>
        <v/>
      </c>
      <c r="AC4021" s="65" t="str">
        <f t="shared" si="2093"/>
        <v/>
      </c>
      <c r="AH4021" s="65" t="str">
        <f t="shared" si="2078"/>
        <v>189112124</v>
      </c>
      <c r="AI4021" s="65">
        <v>18911212</v>
      </c>
      <c r="AJ4021" s="65" t="s">
        <v>5369</v>
      </c>
      <c r="AK4021" s="65">
        <v>4</v>
      </c>
      <c r="AL4021" s="65" t="s">
        <v>3252</v>
      </c>
      <c r="AN4021" s="65" t="str">
        <f t="shared" si="2147"/>
        <v/>
      </c>
    </row>
    <row r="4022" spans="1:40" ht="16.8" customHeight="1" x14ac:dyDescent="0.25">
      <c r="A4022" s="384">
        <v>6</v>
      </c>
      <c r="B4022" s="342" t="s">
        <v>5</v>
      </c>
      <c r="C4022" s="342">
        <v>0</v>
      </c>
      <c r="D4022" s="349">
        <f t="shared" ref="D4022:D4023" si="2150">IF(C4022="", "", C4022)</f>
        <v>0</v>
      </c>
      <c r="E4022" s="211">
        <f t="shared" si="2148"/>
        <v>18870326</v>
      </c>
      <c r="F4022" s="262">
        <v>5</v>
      </c>
      <c r="G4022" s="211" t="s">
        <v>3534</v>
      </c>
      <c r="J4022" s="211" t="str">
        <f t="shared" ref="J4022" si="2151">IF(I4022="", "", "?")</f>
        <v/>
      </c>
      <c r="R4022" s="112" t="str">
        <f>IF(D4022="","", CONCATENATE("Update games set ", B4022, "= ",D4022," where game_id=", E4022))</f>
        <v>Update games set F= 0 where game_id=18870326</v>
      </c>
      <c r="S4022" s="112" t="str">
        <f t="shared" si="2079"/>
        <v>Update lineups set player_name = 'H Pike', raw_name = 'H Pike' where game_id = 18870326 and player_order = 5</v>
      </c>
      <c r="T4022" s="112" t="str">
        <f t="shared" si="2076"/>
        <v/>
      </c>
      <c r="U4022" s="200" t="str">
        <f t="shared" si="2074"/>
        <v/>
      </c>
      <c r="V4022" s="112" t="str">
        <f t="shared" si="2077"/>
        <v/>
      </c>
      <c r="W4022" s="415" t="str">
        <f t="shared" si="2080"/>
        <v/>
      </c>
      <c r="Y4022" s="65" t="str">
        <f t="shared" si="2089"/>
        <v/>
      </c>
      <c r="Z4022" s="65" t="str">
        <f t="shared" si="2090"/>
        <v/>
      </c>
      <c r="AA4022" s="65" t="str">
        <f t="shared" si="2091"/>
        <v/>
      </c>
      <c r="AB4022" s="65" t="str">
        <f t="shared" si="2092"/>
        <v/>
      </c>
      <c r="AC4022" s="65" t="str">
        <f t="shared" si="2093"/>
        <v/>
      </c>
      <c r="AH4022" s="65" t="str">
        <f t="shared" si="2078"/>
        <v>189112125</v>
      </c>
      <c r="AI4022" s="65">
        <v>18911212</v>
      </c>
      <c r="AJ4022" s="65" t="s">
        <v>5369</v>
      </c>
      <c r="AK4022" s="65">
        <v>5</v>
      </c>
      <c r="AL4022" s="65" t="s">
        <v>3590</v>
      </c>
      <c r="AN4022" s="65" t="str">
        <f t="shared" si="2147"/>
        <v/>
      </c>
    </row>
    <row r="4023" spans="1:40" ht="16.8" customHeight="1" x14ac:dyDescent="0.25">
      <c r="A4023" s="384">
        <v>6</v>
      </c>
      <c r="B4023" s="342" t="s">
        <v>0</v>
      </c>
      <c r="C4023" s="342">
        <v>4</v>
      </c>
      <c r="D4023" s="349">
        <f t="shared" si="2150"/>
        <v>4</v>
      </c>
      <c r="E4023" s="211">
        <f t="shared" si="2148"/>
        <v>18870326</v>
      </c>
      <c r="F4023" s="262">
        <v>6</v>
      </c>
      <c r="G4023" s="211" t="s">
        <v>5007</v>
      </c>
      <c r="J4023" s="211" t="str">
        <f t="shared" ref="J4023:J4024" si="2152">IF(I4023="", "", "?")</f>
        <v/>
      </c>
      <c r="R4023" s="112" t="str">
        <f>IF(D4023="","", CONCATENATE("Update games set ", B4023, "= ",D4023," where game_id=", E4023))</f>
        <v>Update games set A= 4 where game_id=18870326</v>
      </c>
      <c r="S4023" s="112" t="str">
        <f t="shared" si="2079"/>
        <v>Update lineups set player_name = 'S Norman', raw_name = 'S Norman' where game_id = 18870326 and player_order = 6</v>
      </c>
      <c r="T4023" s="112" t="str">
        <f t="shared" si="2076"/>
        <v/>
      </c>
      <c r="U4023" s="200" t="str">
        <f t="shared" si="2074"/>
        <v/>
      </c>
      <c r="V4023" s="112" t="str">
        <f t="shared" si="2077"/>
        <v/>
      </c>
      <c r="W4023" s="415" t="str">
        <f t="shared" si="2080"/>
        <v/>
      </c>
      <c r="Y4023" s="65" t="str">
        <f t="shared" si="2089"/>
        <v/>
      </c>
      <c r="Z4023" s="65" t="str">
        <f t="shared" si="2090"/>
        <v/>
      </c>
      <c r="AA4023" s="65" t="str">
        <f t="shared" si="2091"/>
        <v/>
      </c>
      <c r="AB4023" s="65" t="str">
        <f t="shared" si="2092"/>
        <v/>
      </c>
      <c r="AC4023" s="65" t="str">
        <f t="shared" si="2093"/>
        <v/>
      </c>
      <c r="AH4023" s="65" t="str">
        <f t="shared" si="2078"/>
        <v>189112126</v>
      </c>
      <c r="AI4023" s="65">
        <v>18911212</v>
      </c>
      <c r="AJ4023" s="65" t="s">
        <v>5369</v>
      </c>
      <c r="AK4023" s="65">
        <v>6</v>
      </c>
      <c r="AL4023" s="65" t="s">
        <v>3468</v>
      </c>
      <c r="AN4023" s="65" t="str">
        <f t="shared" si="2147"/>
        <v/>
      </c>
    </row>
    <row r="4024" spans="1:40" ht="16.8" customHeight="1" x14ac:dyDescent="0.25">
      <c r="A4024" s="384">
        <v>6</v>
      </c>
      <c r="B4024" s="342" t="s">
        <v>23</v>
      </c>
      <c r="D4024" s="334" t="str">
        <f t="shared" ref="D4024" si="2153">IF(C4024="",IF(D4022&gt;D4023,"'W'",IF(D4022=D4023,"'D'","'L'")),_xlfn.CONCAT("'",C4024,"'"))</f>
        <v>'L'</v>
      </c>
      <c r="E4024" s="211">
        <f t="shared" si="2148"/>
        <v>18870326</v>
      </c>
      <c r="F4024" s="262">
        <v>7</v>
      </c>
      <c r="G4024" s="211" t="s">
        <v>5086</v>
      </c>
      <c r="J4024" s="211" t="str">
        <f t="shared" si="2152"/>
        <v/>
      </c>
      <c r="R4024" s="112" t="str">
        <f>IF(D4024="","", CONCATENATE("Update games set ", B4024, "= ",D4024," where game_id=", E4024))</f>
        <v>Update games set Result= 'L' where game_id=18870326</v>
      </c>
      <c r="S4024" s="112" t="str">
        <f t="shared" si="2079"/>
        <v>Update lineups set player_name = 'T Danks', raw_name = 'T Danks' where game_id = 18870326 and player_order = 7</v>
      </c>
      <c r="T4024" s="112" t="str">
        <f t="shared" si="2076"/>
        <v/>
      </c>
      <c r="U4024" s="200" t="str">
        <f t="shared" si="2074"/>
        <v/>
      </c>
      <c r="V4024" s="112" t="str">
        <f t="shared" si="2077"/>
        <v/>
      </c>
      <c r="W4024" s="415" t="str">
        <f t="shared" si="2080"/>
        <v/>
      </c>
      <c r="Y4024" s="65" t="str">
        <f t="shared" si="2089"/>
        <v/>
      </c>
      <c r="Z4024" s="65" t="str">
        <f t="shared" si="2090"/>
        <v/>
      </c>
      <c r="AA4024" s="65" t="str">
        <f t="shared" si="2091"/>
        <v/>
      </c>
      <c r="AB4024" s="65" t="str">
        <f t="shared" si="2092"/>
        <v/>
      </c>
      <c r="AC4024" s="65" t="str">
        <f t="shared" si="2093"/>
        <v/>
      </c>
      <c r="AH4024" s="65" t="str">
        <f t="shared" si="2078"/>
        <v>189112127</v>
      </c>
      <c r="AI4024" s="65">
        <v>18911212</v>
      </c>
      <c r="AJ4024" s="65" t="s">
        <v>5369</v>
      </c>
      <c r="AK4024" s="65">
        <v>7</v>
      </c>
      <c r="AL4024" s="65" t="s">
        <v>3435</v>
      </c>
      <c r="AN4024" s="65" t="str">
        <f t="shared" si="2147"/>
        <v/>
      </c>
    </row>
    <row r="4025" spans="1:40" ht="16.8" customHeight="1" x14ac:dyDescent="0.25">
      <c r="A4025" s="384">
        <v>6</v>
      </c>
      <c r="B4025" s="342" t="s">
        <v>768</v>
      </c>
      <c r="C4025" s="342">
        <v>0</v>
      </c>
      <c r="D4025" s="349">
        <f t="shared" ref="D4025:D4026" si="2154">IF(C4025="", "", C4025)</f>
        <v>0</v>
      </c>
      <c r="E4025" s="211">
        <f t="shared" si="2148"/>
        <v>18870326</v>
      </c>
      <c r="F4025" s="262">
        <v>8</v>
      </c>
      <c r="G4025" s="211" t="s">
        <v>5501</v>
      </c>
      <c r="J4025" s="211" t="str">
        <f t="shared" ref="J4025" si="2155">IF(I4025="", "", "?")</f>
        <v/>
      </c>
      <c r="R4025" s="112" t="str">
        <f>IF(D4025="","", CONCATENATE("Update games set ", B4025, "= ",D4025," where game_id=", E4025))</f>
        <v>Update games set HT_f= 0 where game_id=18870326</v>
      </c>
      <c r="S4025" s="112" t="str">
        <f t="shared" si="2079"/>
        <v>Update lineups set player_name = 'WA Simkins', raw_name = 'WA Simkins' where game_id = 18870326 and player_order = 8</v>
      </c>
      <c r="T4025" s="112" t="str">
        <f t="shared" si="2076"/>
        <v/>
      </c>
      <c r="U4025" s="200" t="str">
        <f t="shared" si="2074"/>
        <v/>
      </c>
      <c r="V4025" s="112" t="str">
        <f t="shared" si="2077"/>
        <v/>
      </c>
      <c r="W4025" s="415" t="str">
        <f t="shared" si="2080"/>
        <v/>
      </c>
      <c r="Y4025" s="65" t="str">
        <f t="shared" si="2089"/>
        <v/>
      </c>
      <c r="Z4025" s="65" t="str">
        <f t="shared" si="2090"/>
        <v/>
      </c>
      <c r="AA4025" s="65" t="str">
        <f t="shared" si="2091"/>
        <v/>
      </c>
      <c r="AB4025" s="65" t="str">
        <f t="shared" si="2092"/>
        <v/>
      </c>
      <c r="AC4025" s="65" t="str">
        <f t="shared" si="2093"/>
        <v/>
      </c>
      <c r="AH4025" s="65" t="str">
        <f t="shared" si="2078"/>
        <v>189112128</v>
      </c>
      <c r="AI4025" s="65">
        <v>18911212</v>
      </c>
      <c r="AJ4025" s="65" t="s">
        <v>5369</v>
      </c>
      <c r="AK4025" s="65">
        <v>8</v>
      </c>
      <c r="AL4025" s="65" t="s">
        <v>3653</v>
      </c>
      <c r="AN4025" s="65" t="str">
        <f t="shared" si="2147"/>
        <v/>
      </c>
    </row>
    <row r="4026" spans="1:40" ht="16.8" customHeight="1" x14ac:dyDescent="0.25">
      <c r="A4026" s="384">
        <v>6</v>
      </c>
      <c r="B4026" s="342" t="s">
        <v>766</v>
      </c>
      <c r="C4026" s="342">
        <v>1</v>
      </c>
      <c r="D4026" s="349">
        <f t="shared" si="2154"/>
        <v>1</v>
      </c>
      <c r="E4026" s="211">
        <f t="shared" si="2148"/>
        <v>18870326</v>
      </c>
      <c r="F4026" s="262">
        <v>9</v>
      </c>
      <c r="G4026" s="194" t="s">
        <v>5093</v>
      </c>
      <c r="H4026" s="194"/>
      <c r="J4026" s="211" t="str">
        <f t="shared" ref="J4026" si="2156">IF(I4026="", "", "?")</f>
        <v/>
      </c>
      <c r="N4026" s="417"/>
      <c r="O4026" s="194"/>
      <c r="P4026" s="194"/>
      <c r="R4026" s="112" t="str">
        <f>IF(D4026="","", CONCATENATE("Update games set ", B4026, "= ",D4026," where game_id=", E4026))</f>
        <v>Update games set HT_a= 1 where game_id=18870326</v>
      </c>
      <c r="S4026" s="112" t="str">
        <f t="shared" si="2079"/>
        <v>Update lineups set player_name = 'G Tutin', raw_name = 'G Tutin' where game_id = 18870326 and player_order = 9</v>
      </c>
      <c r="T4026" s="112" t="str">
        <f t="shared" si="2076"/>
        <v/>
      </c>
      <c r="U4026" s="200" t="str">
        <f t="shared" si="2074"/>
        <v/>
      </c>
      <c r="V4026" s="112" t="str">
        <f t="shared" si="2077"/>
        <v/>
      </c>
      <c r="W4026" s="415" t="str">
        <f t="shared" si="2080"/>
        <v/>
      </c>
      <c r="Y4026" s="65" t="str">
        <f t="shared" si="2089"/>
        <v/>
      </c>
      <c r="Z4026" s="65" t="str">
        <f t="shared" si="2090"/>
        <v/>
      </c>
      <c r="AA4026" s="65" t="str">
        <f t="shared" si="2091"/>
        <v/>
      </c>
      <c r="AB4026" s="65" t="str">
        <f t="shared" si="2092"/>
        <v/>
      </c>
      <c r="AC4026" s="65" t="str">
        <f t="shared" si="2093"/>
        <v/>
      </c>
      <c r="AH4026" s="65" t="str">
        <f t="shared" si="2078"/>
        <v>189112129</v>
      </c>
      <c r="AI4026" s="65">
        <v>18911212</v>
      </c>
      <c r="AJ4026" s="65" t="s">
        <v>5369</v>
      </c>
      <c r="AK4026" s="65">
        <v>9</v>
      </c>
      <c r="AL4026" s="65" t="s">
        <v>2943</v>
      </c>
      <c r="AN4026" s="65" t="str">
        <f t="shared" si="2147"/>
        <v/>
      </c>
    </row>
    <row r="4027" spans="1:40" ht="16.8" customHeight="1" x14ac:dyDescent="0.25">
      <c r="A4027" s="384">
        <v>6</v>
      </c>
      <c r="B4027" s="342" t="s">
        <v>753</v>
      </c>
      <c r="C4027" s="351" t="s">
        <v>5500</v>
      </c>
      <c r="D4027" s="350" t="str">
        <f t="shared" ref="D4027" si="2157">IF(C4027="", "", CONCATENATE("'", C4027,"'"))</f>
        <v>'Mr G. Robinson'</v>
      </c>
      <c r="E4027" s="211">
        <f t="shared" si="2148"/>
        <v>18870326</v>
      </c>
      <c r="F4027" s="262">
        <v>10</v>
      </c>
      <c r="G4027" s="194" t="s">
        <v>3688</v>
      </c>
      <c r="J4027" s="211" t="str">
        <f t="shared" ref="J4027" si="2158">IF(I4027="", "", "?")</f>
        <v/>
      </c>
      <c r="N4027" s="417"/>
      <c r="O4027" s="194"/>
      <c r="P4027" s="194"/>
      <c r="R4027" s="112" t="str">
        <f>IF(D4027="","", CONCATENATE("Update games set ", B4027, "= ",D4027," where game_id=", E4027))</f>
        <v>Update games set Referee= 'Mr G. Robinson' where game_id=18870326</v>
      </c>
      <c r="S4027" s="112" t="str">
        <f t="shared" si="2079"/>
        <v>Update lineups set player_name = 'J Luntley', raw_name = 'J Luntley' where game_id = 18870326 and player_order = 10</v>
      </c>
      <c r="T4027" s="112" t="str">
        <f t="shared" si="2076"/>
        <v/>
      </c>
      <c r="U4027" s="200" t="str">
        <f t="shared" si="2074"/>
        <v/>
      </c>
      <c r="V4027" s="112" t="str">
        <f t="shared" si="2077"/>
        <v/>
      </c>
      <c r="W4027" s="415" t="str">
        <f t="shared" si="2080"/>
        <v/>
      </c>
      <c r="Y4027" s="65" t="str">
        <f t="shared" si="2089"/>
        <v/>
      </c>
      <c r="Z4027" s="65" t="str">
        <f t="shared" si="2090"/>
        <v/>
      </c>
      <c r="AA4027" s="65" t="str">
        <f t="shared" si="2091"/>
        <v/>
      </c>
      <c r="AB4027" s="65" t="str">
        <f t="shared" si="2092"/>
        <v/>
      </c>
      <c r="AC4027" s="65" t="str">
        <f t="shared" si="2093"/>
        <v/>
      </c>
      <c r="AH4027" s="65" t="str">
        <f t="shared" si="2078"/>
        <v>1891121210</v>
      </c>
      <c r="AI4027" s="65">
        <v>18911212</v>
      </c>
      <c r="AJ4027" s="65" t="s">
        <v>5369</v>
      </c>
      <c r="AK4027" s="65">
        <v>10</v>
      </c>
      <c r="AL4027" s="65" t="s">
        <v>3632</v>
      </c>
      <c r="AN4027" s="65" t="str">
        <f t="shared" si="2147"/>
        <v/>
      </c>
    </row>
    <row r="4028" spans="1:40" ht="16.8" customHeight="1" x14ac:dyDescent="0.25">
      <c r="A4028" s="384">
        <v>6</v>
      </c>
      <c r="B4028" s="342" t="s">
        <v>746</v>
      </c>
      <c r="C4028" s="351" t="s">
        <v>5191</v>
      </c>
      <c r="D4028" s="334" t="str">
        <f>CONCATENATE("'", LEFT(E4028,4),"-",MID(E4028,5,2),"-", MID(E4028,7,2), " ", C4028,"'")</f>
        <v>'1887-03-26 15:45'</v>
      </c>
      <c r="E4028" s="211">
        <f t="shared" si="2148"/>
        <v>18870326</v>
      </c>
      <c r="F4028" s="262">
        <v>11</v>
      </c>
      <c r="G4028" s="211" t="s">
        <v>4820</v>
      </c>
      <c r="J4028" s="211" t="str">
        <f t="shared" ref="J4028" si="2159">IF(I4028="", "", "?")</f>
        <v/>
      </c>
      <c r="R4028" s="112" t="str">
        <f>IF(D4028="","", CONCATENATE("Update games set ", B4028, "= ",D4028," where game_id=", E4028))</f>
        <v>Update games set Game_date= '1887-03-26 15:45' where game_id=18870326</v>
      </c>
      <c r="S4028" s="112" t="str">
        <f t="shared" si="2079"/>
        <v>Update lineups set player_name = 'S Widdowson', raw_name = 'S Widdowson' where game_id = 18870326 and player_order = 11</v>
      </c>
      <c r="T4028" s="112" t="str">
        <f t="shared" si="2076"/>
        <v/>
      </c>
      <c r="U4028" s="200" t="str">
        <f t="shared" si="2074"/>
        <v/>
      </c>
      <c r="V4028" s="112" t="str">
        <f t="shared" si="2077"/>
        <v/>
      </c>
      <c r="W4028" s="415" t="str">
        <f t="shared" si="2080"/>
        <v/>
      </c>
      <c r="Y4028" s="65" t="str">
        <f t="shared" si="2089"/>
        <v/>
      </c>
      <c r="Z4028" s="65" t="str">
        <f t="shared" si="2090"/>
        <v/>
      </c>
      <c r="AA4028" s="65" t="str">
        <f t="shared" si="2091"/>
        <v/>
      </c>
      <c r="AB4028" s="65" t="str">
        <f t="shared" si="2092"/>
        <v/>
      </c>
      <c r="AC4028" s="65" t="str">
        <f t="shared" si="2093"/>
        <v/>
      </c>
      <c r="AH4028" s="65" t="str">
        <f t="shared" si="2078"/>
        <v>1891121211</v>
      </c>
      <c r="AI4028" s="65">
        <v>18911212</v>
      </c>
      <c r="AJ4028" s="65" t="s">
        <v>5369</v>
      </c>
      <c r="AK4028" s="65">
        <v>11</v>
      </c>
      <c r="AL4028" s="65" t="s">
        <v>3314</v>
      </c>
      <c r="AN4028" s="65" t="str">
        <f t="shared" si="2147"/>
        <v/>
      </c>
    </row>
    <row r="4029" spans="1:40" ht="16.8" customHeight="1" x14ac:dyDescent="0.25">
      <c r="A4029" s="384">
        <v>6</v>
      </c>
      <c r="B4029" s="342" t="s">
        <v>25</v>
      </c>
      <c r="D4029" s="350" t="str">
        <f t="shared" ref="D4029" si="2160">IF(C4029="", "", CONCATENATE("'", C4029,"'"))</f>
        <v/>
      </c>
      <c r="E4029" s="211">
        <f t="shared" si="2148"/>
        <v>18870326</v>
      </c>
      <c r="F4029" s="262">
        <v>12</v>
      </c>
      <c r="G4029" s="212"/>
      <c r="H4029" s="212"/>
      <c r="N4029" s="416"/>
      <c r="O4029" s="212"/>
      <c r="P4029" s="212"/>
      <c r="R4029" s="112" t="str">
        <f>IF(D4029="","", CONCATENATE("Update games set ", B4029, "= ",D4029," where game_id=", E4029))</f>
        <v/>
      </c>
      <c r="S4029" s="112" t="str">
        <f t="shared" si="2079"/>
        <v/>
      </c>
      <c r="T4029" s="112" t="str">
        <f t="shared" si="2076"/>
        <v/>
      </c>
      <c r="U4029" s="200" t="str">
        <f t="shared" si="2074"/>
        <v/>
      </c>
      <c r="V4029" s="112" t="str">
        <f t="shared" si="2077"/>
        <v/>
      </c>
      <c r="W4029" s="415" t="str">
        <f t="shared" si="2080"/>
        <v/>
      </c>
      <c r="Y4029" s="65" t="str">
        <f t="shared" si="2089"/>
        <v/>
      </c>
      <c r="Z4029" s="65" t="str">
        <f t="shared" si="2090"/>
        <v/>
      </c>
      <c r="AA4029" s="65" t="str">
        <f t="shared" si="2091"/>
        <v/>
      </c>
      <c r="AB4029" s="65" t="str">
        <f t="shared" si="2092"/>
        <v/>
      </c>
      <c r="AC4029" s="65" t="str">
        <f t="shared" si="2093"/>
        <v/>
      </c>
      <c r="AH4029" s="65" t="str">
        <f t="shared" si="2078"/>
        <v>1891121212</v>
      </c>
      <c r="AI4029" s="65">
        <v>18911212</v>
      </c>
      <c r="AJ4029" s="65" t="s">
        <v>5369</v>
      </c>
      <c r="AK4029" s="65">
        <v>12</v>
      </c>
      <c r="AL4029" s="65" t="s">
        <v>653</v>
      </c>
      <c r="AN4029" s="65" t="str">
        <f t="shared" si="2147"/>
        <v/>
      </c>
    </row>
    <row r="4030" spans="1:40" ht="16.8" customHeight="1" x14ac:dyDescent="0.25">
      <c r="A4030" s="384">
        <v>6</v>
      </c>
      <c r="B4030" s="342" t="s">
        <v>475</v>
      </c>
      <c r="D4030" s="349" t="str">
        <f t="shared" ref="D4030" si="2161">IF(C4030="", "", C4030)</f>
        <v/>
      </c>
      <c r="E4030" s="211">
        <f t="shared" si="2148"/>
        <v>18870326</v>
      </c>
      <c r="F4030" s="262">
        <v>13</v>
      </c>
      <c r="R4030" s="112" t="str">
        <f>IF(D4030="","", CONCATENATE("Update games set ", B4030, "= ",D4030," where game_id=", E4030))</f>
        <v/>
      </c>
      <c r="S4030" s="112" t="str">
        <f t="shared" si="2079"/>
        <v/>
      </c>
      <c r="T4030" s="112" t="str">
        <f t="shared" si="2076"/>
        <v/>
      </c>
      <c r="U4030" s="200" t="str">
        <f t="shared" si="2074"/>
        <v/>
      </c>
      <c r="V4030" s="112" t="str">
        <f t="shared" si="2077"/>
        <v/>
      </c>
      <c r="W4030" s="415" t="str">
        <f t="shared" si="2080"/>
        <v/>
      </c>
      <c r="Y4030" s="65" t="str">
        <f t="shared" si="2089"/>
        <v/>
      </c>
      <c r="Z4030" s="65" t="str">
        <f t="shared" si="2090"/>
        <v/>
      </c>
      <c r="AA4030" s="65" t="str">
        <f t="shared" si="2091"/>
        <v/>
      </c>
      <c r="AB4030" s="65" t="str">
        <f t="shared" si="2092"/>
        <v/>
      </c>
      <c r="AC4030" s="65" t="str">
        <f t="shared" si="2093"/>
        <v/>
      </c>
      <c r="AH4030" s="65" t="str">
        <f t="shared" si="2078"/>
        <v>1891121213</v>
      </c>
      <c r="AI4030" s="65">
        <v>18911212</v>
      </c>
      <c r="AJ4030" s="65" t="s">
        <v>5369</v>
      </c>
      <c r="AK4030" s="65">
        <v>13</v>
      </c>
      <c r="AL4030" s="65" t="s">
        <v>653</v>
      </c>
      <c r="AN4030" s="65" t="str">
        <f t="shared" si="2147"/>
        <v/>
      </c>
    </row>
    <row r="4031" spans="1:40" ht="16.8" customHeight="1" x14ac:dyDescent="0.25">
      <c r="A4031" s="384">
        <v>6</v>
      </c>
      <c r="B4031" s="342" t="s">
        <v>20</v>
      </c>
      <c r="C4031" s="342" t="s">
        <v>5235</v>
      </c>
      <c r="D4031" s="350" t="str">
        <f t="shared" ref="D4031:D4032" si="2162">IF(C4031="", "", CONCATENATE("'", C4031,"'"))</f>
        <v>'Gregory Ground'</v>
      </c>
      <c r="E4031" s="211">
        <f t="shared" si="2148"/>
        <v>18870326</v>
      </c>
      <c r="F4031" s="262">
        <v>14</v>
      </c>
      <c r="R4031" s="112" t="str">
        <f>IF(D4031="","", CONCATENATE("Update games set ", B4031, "= ",D4031," where game_id=", E4031))</f>
        <v>Update games set Ground= 'Gregory Ground' where game_id=18870326</v>
      </c>
      <c r="S4031" s="112" t="str">
        <f t="shared" si="2079"/>
        <v/>
      </c>
      <c r="T4031" s="112" t="str">
        <f t="shared" si="2076"/>
        <v/>
      </c>
      <c r="U4031" s="200" t="str">
        <f t="shared" si="2074"/>
        <v/>
      </c>
      <c r="V4031" s="112" t="str">
        <f t="shared" si="2077"/>
        <v/>
      </c>
      <c r="W4031" s="415" t="str">
        <f t="shared" si="2080"/>
        <v/>
      </c>
      <c r="Y4031" s="65" t="str">
        <f t="shared" si="2089"/>
        <v/>
      </c>
      <c r="Z4031" s="65" t="str">
        <f t="shared" si="2090"/>
        <v/>
      </c>
      <c r="AA4031" s="65" t="str">
        <f t="shared" si="2091"/>
        <v/>
      </c>
      <c r="AB4031" s="65" t="str">
        <f t="shared" si="2092"/>
        <v/>
      </c>
      <c r="AC4031" s="65" t="str">
        <f t="shared" si="2093"/>
        <v/>
      </c>
      <c r="AH4031" s="65" t="str">
        <f t="shared" si="2078"/>
        <v>1891121214</v>
      </c>
      <c r="AI4031" s="65">
        <v>18911212</v>
      </c>
      <c r="AJ4031" s="65" t="s">
        <v>5369</v>
      </c>
      <c r="AK4031" s="65">
        <v>14</v>
      </c>
      <c r="AL4031" s="65" t="s">
        <v>653</v>
      </c>
      <c r="AN4031" s="65" t="str">
        <f t="shared" si="2147"/>
        <v/>
      </c>
    </row>
    <row r="4032" spans="1:40" ht="16.8" customHeight="1" x14ac:dyDescent="0.25">
      <c r="A4032" s="384">
        <v>6</v>
      </c>
      <c r="B4032" s="342" t="s">
        <v>4882</v>
      </c>
      <c r="C4032" s="342" t="str">
        <f t="shared" ref="C4032" si="2163">IF(C4031="", "", C4031)</f>
        <v>Gregory Ground</v>
      </c>
      <c r="D4032" s="350" t="str">
        <f t="shared" si="2162"/>
        <v>'Gregory Ground'</v>
      </c>
      <c r="E4032" s="211">
        <f t="shared" si="2148"/>
        <v>18870326</v>
      </c>
      <c r="F4032" s="262">
        <v>15</v>
      </c>
      <c r="R4032" s="112" t="str">
        <f>IF(D4032="","", CONCATENATE("Update games set ", B4032, "= ",D4032," where game_id=", E4032))</f>
        <v>Update games set Ground_parent= 'Gregory Ground' where game_id=18870326</v>
      </c>
      <c r="S4032" s="112" t="str">
        <f t="shared" si="2079"/>
        <v/>
      </c>
      <c r="T4032" s="112" t="str">
        <f t="shared" si="2076"/>
        <v/>
      </c>
      <c r="U4032" s="200" t="str">
        <f t="shared" si="2074"/>
        <v/>
      </c>
      <c r="V4032" s="112" t="str">
        <f t="shared" si="2077"/>
        <v/>
      </c>
      <c r="W4032" s="415" t="str">
        <f t="shared" si="2080"/>
        <v/>
      </c>
      <c r="Y4032" s="65" t="str">
        <f t="shared" si="2089"/>
        <v/>
      </c>
      <c r="Z4032" s="65" t="str">
        <f t="shared" si="2090"/>
        <v/>
      </c>
      <c r="AA4032" s="65" t="str">
        <f t="shared" si="2091"/>
        <v/>
      </c>
      <c r="AB4032" s="65" t="str">
        <f t="shared" si="2092"/>
        <v/>
      </c>
      <c r="AC4032" s="65" t="str">
        <f t="shared" si="2093"/>
        <v/>
      </c>
      <c r="AH4032" s="65" t="str">
        <f t="shared" si="2078"/>
        <v>1891121215</v>
      </c>
      <c r="AI4032" s="65">
        <v>18911212</v>
      </c>
      <c r="AJ4032" s="65" t="s">
        <v>5369</v>
      </c>
      <c r="AK4032" s="65">
        <v>15</v>
      </c>
      <c r="AL4032" s="65" t="s">
        <v>653</v>
      </c>
      <c r="AN4032" s="65" t="str">
        <f t="shared" si="2147"/>
        <v/>
      </c>
    </row>
    <row r="4033" spans="1:40" s="126" customFormat="1" ht="16.8" customHeight="1" thickBot="1" x14ac:dyDescent="0.3">
      <c r="A4033" s="384">
        <v>6</v>
      </c>
      <c r="B4033" s="116" t="s">
        <v>115</v>
      </c>
      <c r="C4033" s="352"/>
      <c r="D4033" s="370" t="str">
        <f t="shared" ref="D4033" si="2164">IF(MID(E4033,5,2)*1&gt;6,_xlfn.CONCAT("'",LEFT(E4033,4),"-",MID(E4033,3,2)+1,"'"),_xlfn.CONCAT("'",LEFT(E4033,4)-1,"-",MID(E4033,3,2),"'"))</f>
        <v>'1886-87'</v>
      </c>
      <c r="E4033" s="214">
        <f t="shared" si="2148"/>
        <v>18870326</v>
      </c>
      <c r="F4033" s="266">
        <v>16</v>
      </c>
      <c r="G4033" s="343"/>
      <c r="H4033" s="343"/>
      <c r="I4033" s="267"/>
      <c r="J4033" s="214"/>
      <c r="K4033" s="266"/>
      <c r="L4033" s="266"/>
      <c r="M4033" s="266"/>
      <c r="N4033" s="419"/>
      <c r="O4033" s="343"/>
      <c r="P4033" s="343"/>
      <c r="Q4033" s="346"/>
      <c r="R4033" s="112" t="str">
        <f>IF(D4033="","", CONCATENATE("Update games set ", B4033, "= ",D4033," where game_id=", E4033))</f>
        <v>Update games set Season= '1886-87' where game_id=18870326</v>
      </c>
      <c r="S4033" s="112" t="str">
        <f t="shared" si="2079"/>
        <v/>
      </c>
      <c r="T4033" s="112" t="str">
        <f t="shared" si="2076"/>
        <v/>
      </c>
      <c r="U4033" s="200" t="str">
        <f t="shared" ref="U4033:U4096" si="2165">IF(I4033="", "", Y4033&amp;Z4033&amp;AA4033&amp;AB4033&amp;AC4033)</f>
        <v/>
      </c>
      <c r="V4033" s="112" t="str">
        <f t="shared" si="2077"/>
        <v/>
      </c>
      <c r="W4033" s="415" t="str">
        <f t="shared" si="2080"/>
        <v/>
      </c>
      <c r="X4033" s="240"/>
      <c r="Y4033" s="65" t="str">
        <f t="shared" si="2089"/>
        <v/>
      </c>
      <c r="Z4033" s="65" t="str">
        <f t="shared" si="2090"/>
        <v/>
      </c>
      <c r="AA4033" s="65" t="str">
        <f t="shared" si="2091"/>
        <v/>
      </c>
      <c r="AB4033" s="65" t="str">
        <f t="shared" si="2092"/>
        <v/>
      </c>
      <c r="AC4033" s="65" t="str">
        <f t="shared" si="2093"/>
        <v/>
      </c>
      <c r="AH4033" s="65" t="str">
        <f t="shared" si="2078"/>
        <v>1891121216</v>
      </c>
      <c r="AI4033" s="126">
        <v>18911212</v>
      </c>
      <c r="AJ4033" s="126" t="s">
        <v>5369</v>
      </c>
      <c r="AK4033" s="126">
        <v>16</v>
      </c>
      <c r="AL4033" s="126" t="s">
        <v>653</v>
      </c>
      <c r="AN4033" s="65" t="str">
        <f t="shared" si="2147"/>
        <v/>
      </c>
    </row>
    <row r="4034" spans="1:40" ht="15" thickTop="1" x14ac:dyDescent="0.25">
      <c r="A4034" s="384">
        <v>6</v>
      </c>
      <c r="B4034" s="341" t="s">
        <v>22</v>
      </c>
      <c r="C4034" s="341" t="s">
        <v>5496</v>
      </c>
      <c r="D4034" s="341" t="str">
        <f t="shared" ref="D4034:D4037" si="2166">IF(C4034="", "", CONCATENATE("'", C4034,"'"))</f>
        <v>'Birmingham Excelsior'</v>
      </c>
      <c r="E4034" s="211">
        <v>18870307</v>
      </c>
      <c r="F4034" s="262">
        <v>1</v>
      </c>
      <c r="G4034" s="211" t="s">
        <v>5503</v>
      </c>
      <c r="H4034" s="212"/>
      <c r="I4034" s="263">
        <v>1</v>
      </c>
      <c r="J4034" s="211" t="s">
        <v>5508</v>
      </c>
      <c r="R4034" s="112" t="str">
        <f>IF(D4034="","", CONCATENATE("Update games set ", B4034, "= ",D4034," where game_id=", E4034))</f>
        <v>Update games set Opponent= 'Birmingham Excelsior' where game_id=18870307</v>
      </c>
      <c r="S4034" s="112" t="str">
        <f t="shared" si="2079"/>
        <v>Update lineups set player_name = 'Mosley', raw_name = 'Mosley' where game_id = 18870307 and player_order = 1</v>
      </c>
      <c r="T4034" s="112" t="str">
        <f t="shared" ref="T4034:T4097" si="2167">IF(J4034="","", CONCATENATE("insert into goals (game_id, goal_order, scorer_name, goal_min) values (",E4034, ", ", I4034,", '",J4034,")"))</f>
        <v>insert into goals (game_id, goal_order, scorer_name, goal_min) values (18870307, 1, 'Dunnicliff)</v>
      </c>
      <c r="U4034" s="200" t="str">
        <f t="shared" si="2165"/>
        <v>update goals set scorer_name = 'Dunnicliff' where game_id = 18870307 and goal_order = 1</v>
      </c>
      <c r="V4034" s="112" t="str">
        <f t="shared" ref="V4034:V4097" si="2168">IF(N4034="","", CONCATENATE("insert into games_sources (game_id, source_order, source_name, source_link) values (",E4034, ", ", N4034,", '",O4034,"', '",P4034,"')"))</f>
        <v/>
      </c>
      <c r="W4034" s="415" t="str">
        <f t="shared" si="2080"/>
        <v/>
      </c>
      <c r="Y4034" s="65" t="str">
        <f t="shared" si="2089"/>
        <v>update goals set scorer_name = 'Dunnicliff'</v>
      </c>
      <c r="Z4034" s="65" t="str">
        <f t="shared" si="2090"/>
        <v/>
      </c>
      <c r="AA4034" s="65" t="str">
        <f t="shared" si="2091"/>
        <v/>
      </c>
      <c r="AB4034" s="65" t="str">
        <f t="shared" si="2092"/>
        <v/>
      </c>
      <c r="AC4034" s="65" t="str">
        <f t="shared" si="2093"/>
        <v xml:space="preserve"> where game_id = 18870307 and goal_order = 1</v>
      </c>
      <c r="AH4034" s="65" t="str">
        <f t="shared" ref="AH4034:AH4097" si="2169">_xlfn.CONCAT(AI4034,AK4034)</f>
        <v>189112121</v>
      </c>
      <c r="AI4034" s="65">
        <v>18911212</v>
      </c>
      <c r="AJ4034" s="65" t="s">
        <v>5369</v>
      </c>
      <c r="AK4034" s="65">
        <v>1</v>
      </c>
      <c r="AL4034" s="65" t="s">
        <v>2039</v>
      </c>
    </row>
    <row r="4035" spans="1:40" ht="16.8" customHeight="1" x14ac:dyDescent="0.25">
      <c r="A4035" s="384">
        <v>6</v>
      </c>
      <c r="B4035" s="342" t="s">
        <v>4979</v>
      </c>
      <c r="C4035" s="342" t="str">
        <f t="shared" ref="C4035" si="2170">IF(C4034="", "", C4034)</f>
        <v>Birmingham Excelsior</v>
      </c>
      <c r="D4035" s="350" t="str">
        <f t="shared" si="2166"/>
        <v>'Birmingham Excelsior'</v>
      </c>
      <c r="E4035" s="211">
        <f>E4034</f>
        <v>18870307</v>
      </c>
      <c r="F4035" s="262">
        <v>2</v>
      </c>
      <c r="G4035" s="211" t="s">
        <v>4787</v>
      </c>
      <c r="I4035" s="263">
        <v>2</v>
      </c>
      <c r="J4035" s="211" t="s">
        <v>5508</v>
      </c>
      <c r="R4035" s="112" t="str">
        <f>IF(D4035="","", CONCATENATE("Update games set ", B4035, "= ",D4035," where game_id=", E4035))</f>
        <v>Update games set Opp_parent= 'Birmingham Excelsior' where game_id=18870307</v>
      </c>
      <c r="S4035" s="112" t="str">
        <f t="shared" ref="S4035:S4098" si="2171">IF(G4035="","",CONCATENATE("Update lineups set player_name = '",SUBSTITUTE(G4035,"'","''"),"', raw_name = '",SUBSTITUTE(G4035,"'","''"),"' where game_id = ",E4035," and player_order = ",F4035))</f>
        <v>Update lineups set player_name = 'Ward', raw_name = 'Ward' where game_id = 18870307 and player_order = 2</v>
      </c>
      <c r="T4035" s="112" t="str">
        <f t="shared" si="2167"/>
        <v>insert into goals (game_id, goal_order, scorer_name, goal_min) values (18870307, 2, 'Dunnicliff)</v>
      </c>
      <c r="U4035" s="200" t="str">
        <f t="shared" si="2165"/>
        <v>update goals set scorer_name = 'Dunnicliff' where game_id = 18870307 and goal_order = 2</v>
      </c>
      <c r="V4035" s="112" t="str">
        <f t="shared" si="2168"/>
        <v/>
      </c>
      <c r="W4035" s="415" t="str">
        <f t="shared" ref="W4035:W4098" si="2172">IF(N4035="","",CONCATENATE("update games_sources set  source_name = '",O4035,"', source_link = '",P4035,"' where game_id = ",E4035," and source_order = ",N4035))</f>
        <v/>
      </c>
      <c r="Y4035" s="65" t="str">
        <f t="shared" si="2089"/>
        <v>update goals set scorer_name = 'Dunnicliff'</v>
      </c>
      <c r="Z4035" s="65" t="str">
        <f t="shared" si="2090"/>
        <v/>
      </c>
      <c r="AA4035" s="65" t="str">
        <f t="shared" si="2091"/>
        <v/>
      </c>
      <c r="AB4035" s="65" t="str">
        <f t="shared" si="2092"/>
        <v/>
      </c>
      <c r="AC4035" s="65" t="str">
        <f t="shared" si="2093"/>
        <v xml:space="preserve"> where game_id = 18870307 and goal_order = 2</v>
      </c>
      <c r="AH4035" s="65" t="str">
        <f t="shared" si="2169"/>
        <v>189112122</v>
      </c>
      <c r="AI4035" s="65">
        <v>18911212</v>
      </c>
      <c r="AJ4035" s="65" t="s">
        <v>5369</v>
      </c>
      <c r="AK4035" s="65">
        <v>2</v>
      </c>
      <c r="AL4035" s="65" t="s">
        <v>3572</v>
      </c>
      <c r="AN4035" s="65" t="str">
        <f t="shared" ref="AN4035:AN4049" si="2173">IF(F4035=1, _xlfn.CONCAT("update games set source = 'The Nottingham Forest Football Scrapbook' where game_id = ", E4035), "")</f>
        <v/>
      </c>
    </row>
    <row r="4036" spans="1:40" ht="16.8" customHeight="1" x14ac:dyDescent="0.25">
      <c r="A4036" s="384">
        <v>6</v>
      </c>
      <c r="B4036" s="342" t="s">
        <v>2653</v>
      </c>
      <c r="C4036" s="342" t="s">
        <v>663</v>
      </c>
      <c r="D4036" s="350" t="str">
        <f t="shared" si="2166"/>
        <v>'Friendly'</v>
      </c>
      <c r="E4036" s="211">
        <f t="shared" ref="E4036:E4049" si="2174">E4035</f>
        <v>18870307</v>
      </c>
      <c r="F4036" s="262">
        <v>3</v>
      </c>
      <c r="G4036" s="211" t="s">
        <v>5504</v>
      </c>
      <c r="J4036" s="211" t="str">
        <f t="shared" ref="J4036" si="2175">IF(I4036="", "", "?")</f>
        <v/>
      </c>
      <c r="R4036" s="112" t="str">
        <f>IF(D4036="","", CONCATENATE("Update games set ", B4036, "= ",D4036," where game_id=", E4036))</f>
        <v>Update games set Game_type= 'Friendly' where game_id=18870307</v>
      </c>
      <c r="S4036" s="112" t="str">
        <f t="shared" si="2171"/>
        <v>Update lineups set player_name = 'Mack', raw_name = 'Mack' where game_id = 18870307 and player_order = 3</v>
      </c>
      <c r="T4036" s="112" t="str">
        <f t="shared" si="2167"/>
        <v/>
      </c>
      <c r="U4036" s="200" t="str">
        <f t="shared" si="2165"/>
        <v/>
      </c>
      <c r="V4036" s="112" t="str">
        <f t="shared" si="2168"/>
        <v/>
      </c>
      <c r="W4036" s="415" t="str">
        <f t="shared" si="2172"/>
        <v/>
      </c>
      <c r="Y4036" s="65" t="str">
        <f t="shared" si="2089"/>
        <v/>
      </c>
      <c r="Z4036" s="65" t="str">
        <f t="shared" si="2090"/>
        <v/>
      </c>
      <c r="AA4036" s="65" t="str">
        <f t="shared" si="2091"/>
        <v/>
      </c>
      <c r="AB4036" s="65" t="str">
        <f t="shared" si="2092"/>
        <v/>
      </c>
      <c r="AC4036" s="65" t="str">
        <f t="shared" si="2093"/>
        <v/>
      </c>
      <c r="AH4036" s="65" t="str">
        <f t="shared" si="2169"/>
        <v>189112123</v>
      </c>
      <c r="AI4036" s="65">
        <v>18911212</v>
      </c>
      <c r="AJ4036" s="65" t="s">
        <v>5369</v>
      </c>
      <c r="AK4036" s="65">
        <v>3</v>
      </c>
      <c r="AL4036" s="65" t="s">
        <v>3596</v>
      </c>
      <c r="AN4036" s="65" t="str">
        <f t="shared" si="2173"/>
        <v/>
      </c>
    </row>
    <row r="4037" spans="1:40" ht="16.8" customHeight="1" x14ac:dyDescent="0.25">
      <c r="A4037" s="384">
        <v>6</v>
      </c>
      <c r="B4037" s="342" t="s">
        <v>4978</v>
      </c>
      <c r="C4037" s="342" t="s">
        <v>0</v>
      </c>
      <c r="D4037" s="350" t="str">
        <f t="shared" si="2166"/>
        <v>'A'</v>
      </c>
      <c r="E4037" s="211">
        <f t="shared" si="2174"/>
        <v>18870307</v>
      </c>
      <c r="F4037" s="262">
        <v>4</v>
      </c>
      <c r="G4037" s="211" t="s">
        <v>5505</v>
      </c>
      <c r="J4037" s="211" t="str">
        <f t="shared" ref="J4037" si="2176">IF(I4037="", "", "?")</f>
        <v/>
      </c>
      <c r="R4037" s="112" t="str">
        <f>IF(D4037="","", CONCATENATE("Update games set ", B4037, "= ",D4037," where game_id=", E4037))</f>
        <v>Update games set HAN= 'A' where game_id=18870307</v>
      </c>
      <c r="S4037" s="112" t="str">
        <f t="shared" si="2171"/>
        <v>Update lineups set player_name = 'Jackson', raw_name = 'Jackson' where game_id = 18870307 and player_order = 4</v>
      </c>
      <c r="T4037" s="112" t="str">
        <f t="shared" si="2167"/>
        <v/>
      </c>
      <c r="U4037" s="200" t="str">
        <f t="shared" si="2165"/>
        <v/>
      </c>
      <c r="V4037" s="112" t="str">
        <f t="shared" si="2168"/>
        <v/>
      </c>
      <c r="W4037" s="415" t="str">
        <f t="shared" si="2172"/>
        <v/>
      </c>
      <c r="Y4037" s="65" t="str">
        <f t="shared" si="2089"/>
        <v/>
      </c>
      <c r="Z4037" s="65" t="str">
        <f t="shared" si="2090"/>
        <v/>
      </c>
      <c r="AA4037" s="65" t="str">
        <f t="shared" si="2091"/>
        <v/>
      </c>
      <c r="AB4037" s="65" t="str">
        <f t="shared" si="2092"/>
        <v/>
      </c>
      <c r="AC4037" s="65" t="str">
        <f t="shared" si="2093"/>
        <v/>
      </c>
      <c r="AH4037" s="65" t="str">
        <f t="shared" si="2169"/>
        <v>189112124</v>
      </c>
      <c r="AI4037" s="65">
        <v>18911212</v>
      </c>
      <c r="AJ4037" s="65" t="s">
        <v>5369</v>
      </c>
      <c r="AK4037" s="65">
        <v>4</v>
      </c>
      <c r="AL4037" s="65" t="s">
        <v>3252</v>
      </c>
      <c r="AN4037" s="65" t="str">
        <f t="shared" si="2173"/>
        <v/>
      </c>
    </row>
    <row r="4038" spans="1:40" ht="16.8" customHeight="1" x14ac:dyDescent="0.25">
      <c r="A4038" s="384">
        <v>6</v>
      </c>
      <c r="B4038" s="342" t="s">
        <v>5</v>
      </c>
      <c r="C4038" s="342">
        <v>2</v>
      </c>
      <c r="D4038" s="349">
        <f t="shared" ref="D4038:D4039" si="2177">IF(C4038="", "", C4038)</f>
        <v>2</v>
      </c>
      <c r="E4038" s="211">
        <f t="shared" si="2174"/>
        <v>18870307</v>
      </c>
      <c r="F4038" s="262">
        <v>5</v>
      </c>
      <c r="G4038" s="211" t="s">
        <v>5506</v>
      </c>
      <c r="J4038" s="211" t="str">
        <f t="shared" ref="J4038" si="2178">IF(I4038="", "", "?")</f>
        <v/>
      </c>
      <c r="R4038" s="112" t="str">
        <f>IF(D4038="","", CONCATENATE("Update games set ", B4038, "= ",D4038," where game_id=", E4038))</f>
        <v>Update games set F= 2 where game_id=18870307</v>
      </c>
      <c r="S4038" s="112" t="str">
        <f t="shared" si="2171"/>
        <v>Update lineups set player_name = 'Shilton', raw_name = 'Shilton' where game_id = 18870307 and player_order = 5</v>
      </c>
      <c r="T4038" s="112" t="str">
        <f t="shared" si="2167"/>
        <v/>
      </c>
      <c r="U4038" s="200" t="str">
        <f t="shared" si="2165"/>
        <v/>
      </c>
      <c r="V4038" s="112" t="str">
        <f t="shared" si="2168"/>
        <v/>
      </c>
      <c r="W4038" s="415" t="str">
        <f t="shared" si="2172"/>
        <v/>
      </c>
      <c r="Y4038" s="65" t="str">
        <f t="shared" si="2089"/>
        <v/>
      </c>
      <c r="Z4038" s="65" t="str">
        <f t="shared" si="2090"/>
        <v/>
      </c>
      <c r="AA4038" s="65" t="str">
        <f t="shared" si="2091"/>
        <v/>
      </c>
      <c r="AB4038" s="65" t="str">
        <f t="shared" si="2092"/>
        <v/>
      </c>
      <c r="AC4038" s="65" t="str">
        <f t="shared" si="2093"/>
        <v/>
      </c>
      <c r="AH4038" s="65" t="str">
        <f t="shared" si="2169"/>
        <v>189112125</v>
      </c>
      <c r="AI4038" s="65">
        <v>18911212</v>
      </c>
      <c r="AJ4038" s="65" t="s">
        <v>5369</v>
      </c>
      <c r="AK4038" s="65">
        <v>5</v>
      </c>
      <c r="AL4038" s="65" t="s">
        <v>3590</v>
      </c>
      <c r="AN4038" s="65" t="str">
        <f t="shared" si="2173"/>
        <v/>
      </c>
    </row>
    <row r="4039" spans="1:40" ht="16.8" customHeight="1" x14ac:dyDescent="0.25">
      <c r="A4039" s="384">
        <v>6</v>
      </c>
      <c r="B4039" s="342" t="s">
        <v>0</v>
      </c>
      <c r="C4039" s="342">
        <v>2</v>
      </c>
      <c r="D4039" s="349">
        <f t="shared" si="2177"/>
        <v>2</v>
      </c>
      <c r="E4039" s="211">
        <f t="shared" si="2174"/>
        <v>18870307</v>
      </c>
      <c r="F4039" s="262">
        <v>6</v>
      </c>
      <c r="G4039" s="211" t="s">
        <v>5507</v>
      </c>
      <c r="J4039" s="211" t="str">
        <f t="shared" ref="J4039:J4040" si="2179">IF(I4039="", "", "?")</f>
        <v/>
      </c>
      <c r="R4039" s="112" t="str">
        <f>IF(D4039="","", CONCATENATE("Update games set ", B4039, "= ",D4039," where game_id=", E4039))</f>
        <v>Update games set A= 2 where game_id=18870307</v>
      </c>
      <c r="S4039" s="112" t="str">
        <f t="shared" si="2171"/>
        <v>Update lineups set player_name = 'Mills', raw_name = 'Mills' where game_id = 18870307 and player_order = 6</v>
      </c>
      <c r="T4039" s="112" t="str">
        <f t="shared" si="2167"/>
        <v/>
      </c>
      <c r="U4039" s="200" t="str">
        <f t="shared" si="2165"/>
        <v/>
      </c>
      <c r="V4039" s="112" t="str">
        <f t="shared" si="2168"/>
        <v/>
      </c>
      <c r="W4039" s="415" t="str">
        <f t="shared" si="2172"/>
        <v/>
      </c>
      <c r="Y4039" s="65" t="str">
        <f t="shared" si="2089"/>
        <v/>
      </c>
      <c r="Z4039" s="65" t="str">
        <f t="shared" si="2090"/>
        <v/>
      </c>
      <c r="AA4039" s="65" t="str">
        <f t="shared" si="2091"/>
        <v/>
      </c>
      <c r="AB4039" s="65" t="str">
        <f t="shared" si="2092"/>
        <v/>
      </c>
      <c r="AC4039" s="65" t="str">
        <f t="shared" si="2093"/>
        <v/>
      </c>
      <c r="AH4039" s="65" t="str">
        <f t="shared" si="2169"/>
        <v>189112126</v>
      </c>
      <c r="AI4039" s="65">
        <v>18911212</v>
      </c>
      <c r="AJ4039" s="65" t="s">
        <v>5369</v>
      </c>
      <c r="AK4039" s="65">
        <v>6</v>
      </c>
      <c r="AL4039" s="65" t="s">
        <v>3468</v>
      </c>
      <c r="AN4039" s="65" t="str">
        <f t="shared" si="2173"/>
        <v/>
      </c>
    </row>
    <row r="4040" spans="1:40" ht="16.8" customHeight="1" x14ac:dyDescent="0.25">
      <c r="A4040" s="384">
        <v>6</v>
      </c>
      <c r="B4040" s="342" t="s">
        <v>23</v>
      </c>
      <c r="D4040" s="334" t="str">
        <f t="shared" ref="D4040" si="2180">IF(C4040="",IF(D4038&gt;D4039,"'W'",IF(D4038=D4039,"'D'","'L'")),_xlfn.CONCAT("'",C4040,"'"))</f>
        <v>'D'</v>
      </c>
      <c r="E4040" s="211">
        <f t="shared" si="2174"/>
        <v>18870307</v>
      </c>
      <c r="F4040" s="262">
        <v>7</v>
      </c>
      <c r="G4040" s="211" t="s">
        <v>5508</v>
      </c>
      <c r="J4040" s="211" t="str">
        <f t="shared" si="2179"/>
        <v/>
      </c>
      <c r="R4040" s="112" t="str">
        <f>IF(D4040="","", CONCATENATE("Update games set ", B4040, "= ",D4040," where game_id=", E4040))</f>
        <v>Update games set Result= 'D' where game_id=18870307</v>
      </c>
      <c r="S4040" s="112" t="str">
        <f t="shared" si="2171"/>
        <v>Update lineups set player_name = 'Dunnicliff', raw_name = 'Dunnicliff' where game_id = 18870307 and player_order = 7</v>
      </c>
      <c r="T4040" s="112" t="str">
        <f t="shared" si="2167"/>
        <v/>
      </c>
      <c r="U4040" s="200" t="str">
        <f t="shared" si="2165"/>
        <v/>
      </c>
      <c r="V4040" s="112" t="str">
        <f t="shared" si="2168"/>
        <v/>
      </c>
      <c r="W4040" s="415" t="str">
        <f t="shared" si="2172"/>
        <v/>
      </c>
      <c r="Y4040" s="65" t="str">
        <f t="shared" si="2089"/>
        <v/>
      </c>
      <c r="Z4040" s="65" t="str">
        <f t="shared" si="2090"/>
        <v/>
      </c>
      <c r="AA4040" s="65" t="str">
        <f t="shared" si="2091"/>
        <v/>
      </c>
      <c r="AB4040" s="65" t="str">
        <f t="shared" si="2092"/>
        <v/>
      </c>
      <c r="AC4040" s="65" t="str">
        <f t="shared" si="2093"/>
        <v/>
      </c>
      <c r="AH4040" s="65" t="str">
        <f t="shared" si="2169"/>
        <v>189112127</v>
      </c>
      <c r="AI4040" s="65">
        <v>18911212</v>
      </c>
      <c r="AJ4040" s="65" t="s">
        <v>5369</v>
      </c>
      <c r="AK4040" s="65">
        <v>7</v>
      </c>
      <c r="AL4040" s="65" t="s">
        <v>3435</v>
      </c>
      <c r="AN4040" s="65" t="str">
        <f t="shared" si="2173"/>
        <v/>
      </c>
    </row>
    <row r="4041" spans="1:40" ht="16.8" customHeight="1" x14ac:dyDescent="0.25">
      <c r="A4041" s="384">
        <v>6</v>
      </c>
      <c r="B4041" s="342" t="s">
        <v>768</v>
      </c>
      <c r="C4041" s="342">
        <v>1</v>
      </c>
      <c r="D4041" s="349">
        <f t="shared" ref="D4041:D4042" si="2181">IF(C4041="", "", C4041)</f>
        <v>1</v>
      </c>
      <c r="E4041" s="211">
        <f t="shared" si="2174"/>
        <v>18870307</v>
      </c>
      <c r="F4041" s="262">
        <v>8</v>
      </c>
      <c r="G4041" s="211" t="s">
        <v>5103</v>
      </c>
      <c r="J4041" s="211" t="str">
        <f t="shared" ref="J4041" si="2182">IF(I4041="", "", "?")</f>
        <v/>
      </c>
      <c r="R4041" s="112" t="str">
        <f>IF(D4041="","", CONCATENATE("Update games set ", B4041, "= ",D4041," where game_id=", E4041))</f>
        <v>Update games set HT_f= 1 where game_id=18870307</v>
      </c>
      <c r="S4041" s="112" t="str">
        <f t="shared" si="2171"/>
        <v>Update lineups set player_name = 'Leighton', raw_name = 'Leighton' where game_id = 18870307 and player_order = 8</v>
      </c>
      <c r="T4041" s="112" t="str">
        <f t="shared" si="2167"/>
        <v/>
      </c>
      <c r="U4041" s="200" t="str">
        <f t="shared" si="2165"/>
        <v/>
      </c>
      <c r="V4041" s="112" t="str">
        <f t="shared" si="2168"/>
        <v/>
      </c>
      <c r="W4041" s="415" t="str">
        <f t="shared" si="2172"/>
        <v/>
      </c>
      <c r="Y4041" s="65" t="str">
        <f t="shared" si="2089"/>
        <v/>
      </c>
      <c r="Z4041" s="65" t="str">
        <f t="shared" si="2090"/>
        <v/>
      </c>
      <c r="AA4041" s="65" t="str">
        <f t="shared" si="2091"/>
        <v/>
      </c>
      <c r="AB4041" s="65" t="str">
        <f t="shared" si="2092"/>
        <v/>
      </c>
      <c r="AC4041" s="65" t="str">
        <f t="shared" si="2093"/>
        <v/>
      </c>
      <c r="AH4041" s="65" t="str">
        <f t="shared" si="2169"/>
        <v>189112128</v>
      </c>
      <c r="AI4041" s="65">
        <v>18911212</v>
      </c>
      <c r="AJ4041" s="65" t="s">
        <v>5369</v>
      </c>
      <c r="AK4041" s="65">
        <v>8</v>
      </c>
      <c r="AL4041" s="65" t="s">
        <v>3653</v>
      </c>
      <c r="AN4041" s="65" t="str">
        <f t="shared" si="2173"/>
        <v/>
      </c>
    </row>
    <row r="4042" spans="1:40" ht="16.8" customHeight="1" x14ac:dyDescent="0.25">
      <c r="A4042" s="384">
        <v>6</v>
      </c>
      <c r="B4042" s="342" t="s">
        <v>766</v>
      </c>
      <c r="C4042" s="342">
        <v>1</v>
      </c>
      <c r="D4042" s="349">
        <f t="shared" si="2181"/>
        <v>1</v>
      </c>
      <c r="E4042" s="211">
        <f t="shared" si="2174"/>
        <v>18870307</v>
      </c>
      <c r="F4042" s="262">
        <v>9</v>
      </c>
      <c r="G4042" s="194" t="s">
        <v>2091</v>
      </c>
      <c r="H4042" s="194"/>
      <c r="J4042" s="211" t="str">
        <f t="shared" ref="J4042" si="2183">IF(I4042="", "", "?")</f>
        <v/>
      </c>
      <c r="N4042" s="417"/>
      <c r="O4042" s="194"/>
      <c r="P4042" s="194"/>
      <c r="R4042" s="112" t="str">
        <f>IF(D4042="","", CONCATENATE("Update games set ", B4042, "= ",D4042," where game_id=", E4042))</f>
        <v>Update games set HT_a= 1 where game_id=18870307</v>
      </c>
      <c r="S4042" s="112" t="str">
        <f t="shared" si="2171"/>
        <v>Update lineups set player_name = 'Norman', raw_name = 'Norman' where game_id = 18870307 and player_order = 9</v>
      </c>
      <c r="T4042" s="112" t="str">
        <f t="shared" si="2167"/>
        <v/>
      </c>
      <c r="U4042" s="200" t="str">
        <f t="shared" si="2165"/>
        <v/>
      </c>
      <c r="V4042" s="112" t="str">
        <f t="shared" si="2168"/>
        <v/>
      </c>
      <c r="W4042" s="415" t="str">
        <f t="shared" si="2172"/>
        <v/>
      </c>
      <c r="Y4042" s="65" t="str">
        <f t="shared" si="2089"/>
        <v/>
      </c>
      <c r="Z4042" s="65" t="str">
        <f t="shared" si="2090"/>
        <v/>
      </c>
      <c r="AA4042" s="65" t="str">
        <f t="shared" si="2091"/>
        <v/>
      </c>
      <c r="AB4042" s="65" t="str">
        <f t="shared" si="2092"/>
        <v/>
      </c>
      <c r="AC4042" s="65" t="str">
        <f t="shared" si="2093"/>
        <v/>
      </c>
      <c r="AH4042" s="65" t="str">
        <f t="shared" si="2169"/>
        <v>189112129</v>
      </c>
      <c r="AI4042" s="65">
        <v>18911212</v>
      </c>
      <c r="AJ4042" s="65" t="s">
        <v>5369</v>
      </c>
      <c r="AK4042" s="65">
        <v>9</v>
      </c>
      <c r="AL4042" s="65" t="s">
        <v>2943</v>
      </c>
      <c r="AN4042" s="65" t="str">
        <f t="shared" si="2173"/>
        <v/>
      </c>
    </row>
    <row r="4043" spans="1:40" ht="16.8" customHeight="1" x14ac:dyDescent="0.25">
      <c r="A4043" s="384">
        <v>6</v>
      </c>
      <c r="B4043" s="342" t="s">
        <v>753</v>
      </c>
      <c r="C4043" s="351"/>
      <c r="D4043" s="350" t="str">
        <f t="shared" ref="D4043" si="2184">IF(C4043="", "", CONCATENATE("'", C4043,"'"))</f>
        <v/>
      </c>
      <c r="E4043" s="211">
        <f t="shared" si="2174"/>
        <v>18870307</v>
      </c>
      <c r="F4043" s="262">
        <v>10</v>
      </c>
      <c r="G4043" s="194" t="s">
        <v>5093</v>
      </c>
      <c r="J4043" s="211" t="str">
        <f t="shared" ref="J4043" si="2185">IF(I4043="", "", "?")</f>
        <v/>
      </c>
      <c r="N4043" s="417"/>
      <c r="O4043" s="194"/>
      <c r="P4043" s="194"/>
      <c r="R4043" s="112" t="str">
        <f>IF(D4043="","", CONCATENATE("Update games set ", B4043, "= ",D4043," where game_id=", E4043))</f>
        <v/>
      </c>
      <c r="S4043" s="112" t="str">
        <f t="shared" si="2171"/>
        <v>Update lineups set player_name = 'G Tutin', raw_name = 'G Tutin' where game_id = 18870307 and player_order = 10</v>
      </c>
      <c r="T4043" s="112" t="str">
        <f t="shared" si="2167"/>
        <v/>
      </c>
      <c r="U4043" s="200" t="str">
        <f t="shared" si="2165"/>
        <v/>
      </c>
      <c r="V4043" s="112" t="str">
        <f t="shared" si="2168"/>
        <v/>
      </c>
      <c r="W4043" s="415" t="str">
        <f t="shared" si="2172"/>
        <v/>
      </c>
      <c r="Y4043" s="65" t="str">
        <f t="shared" si="2089"/>
        <v/>
      </c>
      <c r="Z4043" s="65" t="str">
        <f t="shared" si="2090"/>
        <v/>
      </c>
      <c r="AA4043" s="65" t="str">
        <f t="shared" si="2091"/>
        <v/>
      </c>
      <c r="AB4043" s="65" t="str">
        <f t="shared" si="2092"/>
        <v/>
      </c>
      <c r="AC4043" s="65" t="str">
        <f t="shared" si="2093"/>
        <v/>
      </c>
      <c r="AH4043" s="65" t="str">
        <f t="shared" si="2169"/>
        <v>1891121210</v>
      </c>
      <c r="AI4043" s="65">
        <v>18911212</v>
      </c>
      <c r="AJ4043" s="65" t="s">
        <v>5369</v>
      </c>
      <c r="AK4043" s="65">
        <v>10</v>
      </c>
      <c r="AL4043" s="65" t="s">
        <v>3632</v>
      </c>
      <c r="AN4043" s="65" t="str">
        <f t="shared" si="2173"/>
        <v/>
      </c>
    </row>
    <row r="4044" spans="1:40" ht="16.8" customHeight="1" x14ac:dyDescent="0.25">
      <c r="A4044" s="384">
        <v>6</v>
      </c>
      <c r="B4044" s="342" t="s">
        <v>746</v>
      </c>
      <c r="C4044" s="351" t="s">
        <v>5062</v>
      </c>
      <c r="D4044" s="334" t="str">
        <f>CONCATENATE("'", LEFT(E4044,4),"-",MID(E4044,5,2),"-", MID(E4044,7,2), " ", C4044,"'")</f>
        <v>'1887-03-07 15:00'</v>
      </c>
      <c r="E4044" s="211">
        <f t="shared" si="2174"/>
        <v>18870307</v>
      </c>
      <c r="F4044" s="262">
        <v>11</v>
      </c>
      <c r="G4044" s="211" t="s">
        <v>5104</v>
      </c>
      <c r="J4044" s="211" t="str">
        <f t="shared" ref="J4044" si="2186">IF(I4044="", "", "?")</f>
        <v/>
      </c>
      <c r="R4044" s="112" t="str">
        <f>IF(D4044="","", CONCATENATE("Update games set ", B4044, "= ",D4044," where game_id=", E4044))</f>
        <v>Update games set Game_date= '1887-03-07 15:00' where game_id=18870307</v>
      </c>
      <c r="S4044" s="112" t="str">
        <f t="shared" si="2171"/>
        <v>Update lineups set player_name = 'O Tutin', raw_name = 'O Tutin' where game_id = 18870307 and player_order = 11</v>
      </c>
      <c r="T4044" s="112" t="str">
        <f t="shared" si="2167"/>
        <v/>
      </c>
      <c r="U4044" s="200" t="str">
        <f t="shared" si="2165"/>
        <v/>
      </c>
      <c r="V4044" s="112" t="str">
        <f t="shared" si="2168"/>
        <v/>
      </c>
      <c r="W4044" s="415" t="str">
        <f t="shared" si="2172"/>
        <v/>
      </c>
      <c r="Y4044" s="65" t="str">
        <f t="shared" si="2089"/>
        <v/>
      </c>
      <c r="Z4044" s="65" t="str">
        <f t="shared" si="2090"/>
        <v/>
      </c>
      <c r="AA4044" s="65" t="str">
        <f t="shared" si="2091"/>
        <v/>
      </c>
      <c r="AB4044" s="65" t="str">
        <f t="shared" si="2092"/>
        <v/>
      </c>
      <c r="AC4044" s="65" t="str">
        <f t="shared" si="2093"/>
        <v/>
      </c>
      <c r="AH4044" s="65" t="str">
        <f t="shared" si="2169"/>
        <v>1891121211</v>
      </c>
      <c r="AI4044" s="65">
        <v>18911212</v>
      </c>
      <c r="AJ4044" s="65" t="s">
        <v>5369</v>
      </c>
      <c r="AK4044" s="65">
        <v>11</v>
      </c>
      <c r="AL4044" s="65" t="s">
        <v>3314</v>
      </c>
      <c r="AN4044" s="65" t="str">
        <f t="shared" si="2173"/>
        <v/>
      </c>
    </row>
    <row r="4045" spans="1:40" ht="16.8" customHeight="1" x14ac:dyDescent="0.25">
      <c r="A4045" s="384">
        <v>6</v>
      </c>
      <c r="B4045" s="342" t="s">
        <v>25</v>
      </c>
      <c r="D4045" s="350" t="str">
        <f t="shared" ref="D4045" si="2187">IF(C4045="", "", CONCATENATE("'", C4045,"'"))</f>
        <v/>
      </c>
      <c r="E4045" s="211">
        <f t="shared" si="2174"/>
        <v>18870307</v>
      </c>
      <c r="F4045" s="262">
        <v>12</v>
      </c>
      <c r="G4045" s="212"/>
      <c r="H4045" s="212"/>
      <c r="N4045" s="416"/>
      <c r="O4045" s="212"/>
      <c r="P4045" s="212"/>
      <c r="R4045" s="112" t="str">
        <f>IF(D4045="","", CONCATENATE("Update games set ", B4045, "= ",D4045," where game_id=", E4045))</f>
        <v/>
      </c>
      <c r="S4045" s="112" t="str">
        <f t="shared" si="2171"/>
        <v/>
      </c>
      <c r="T4045" s="112" t="str">
        <f t="shared" si="2167"/>
        <v/>
      </c>
      <c r="U4045" s="200" t="str">
        <f t="shared" si="2165"/>
        <v/>
      </c>
      <c r="V4045" s="112" t="str">
        <f t="shared" si="2168"/>
        <v/>
      </c>
      <c r="W4045" s="415" t="str">
        <f t="shared" si="2172"/>
        <v/>
      </c>
      <c r="Y4045" s="65" t="str">
        <f t="shared" ref="Y4045:Y4108" si="2188">IF(I4045="","",CONCATENATE("update goals set scorer_name = '",SUBSTITUTE(J4045, "'", "''"),"'"))</f>
        <v/>
      </c>
      <c r="Z4045" s="65" t="str">
        <f t="shared" ref="Z4045:Z4108" si="2189">IF(K4045="", "", CONCATENATE(", goal_min = ", K4045))</f>
        <v/>
      </c>
      <c r="AA4045" s="65" t="str">
        <f t="shared" ref="AA4045:AA4108" si="2190">IF(L4045="", "", CONCATENATE(", Pen = '", UPPER(L4045), "'"))</f>
        <v/>
      </c>
      <c r="AB4045" s="65" t="str">
        <f t="shared" ref="AB4045:AB4108" si="2191">IF(M4045="", "", CONCATENATE(", OG = '", UPPER(M4045), "'"))</f>
        <v/>
      </c>
      <c r="AC4045" s="65" t="str">
        <f t="shared" ref="AC4045:AC4108" si="2192">IF(I4045="", "", CONCATENATE(" where game_id = ", E4045, " and goal_order = ", I4045))</f>
        <v/>
      </c>
      <c r="AH4045" s="65" t="str">
        <f t="shared" si="2169"/>
        <v>1891121212</v>
      </c>
      <c r="AI4045" s="65">
        <v>18911212</v>
      </c>
      <c r="AJ4045" s="65" t="s">
        <v>5369</v>
      </c>
      <c r="AK4045" s="65">
        <v>12</v>
      </c>
      <c r="AL4045" s="65" t="s">
        <v>653</v>
      </c>
      <c r="AN4045" s="65" t="str">
        <f t="shared" si="2173"/>
        <v/>
      </c>
    </row>
    <row r="4046" spans="1:40" ht="16.8" customHeight="1" x14ac:dyDescent="0.25">
      <c r="A4046" s="384">
        <v>6</v>
      </c>
      <c r="B4046" s="342" t="s">
        <v>475</v>
      </c>
      <c r="D4046" s="349" t="str">
        <f t="shared" ref="D4046" si="2193">IF(C4046="", "", C4046)</f>
        <v/>
      </c>
      <c r="E4046" s="211">
        <f t="shared" si="2174"/>
        <v>18870307</v>
      </c>
      <c r="F4046" s="262">
        <v>13</v>
      </c>
      <c r="R4046" s="112" t="str">
        <f>IF(D4046="","", CONCATENATE("Update games set ", B4046, "= ",D4046," where game_id=", E4046))</f>
        <v/>
      </c>
      <c r="S4046" s="112" t="str">
        <f t="shared" si="2171"/>
        <v/>
      </c>
      <c r="T4046" s="112" t="str">
        <f t="shared" si="2167"/>
        <v/>
      </c>
      <c r="U4046" s="200" t="str">
        <f t="shared" si="2165"/>
        <v/>
      </c>
      <c r="V4046" s="112" t="str">
        <f t="shared" si="2168"/>
        <v/>
      </c>
      <c r="W4046" s="415" t="str">
        <f t="shared" si="2172"/>
        <v/>
      </c>
      <c r="Y4046" s="65" t="str">
        <f t="shared" si="2188"/>
        <v/>
      </c>
      <c r="Z4046" s="65" t="str">
        <f t="shared" si="2189"/>
        <v/>
      </c>
      <c r="AA4046" s="65" t="str">
        <f t="shared" si="2190"/>
        <v/>
      </c>
      <c r="AB4046" s="65" t="str">
        <f t="shared" si="2191"/>
        <v/>
      </c>
      <c r="AC4046" s="65" t="str">
        <f t="shared" si="2192"/>
        <v/>
      </c>
      <c r="AH4046" s="65" t="str">
        <f t="shared" si="2169"/>
        <v>1891121213</v>
      </c>
      <c r="AI4046" s="65">
        <v>18911212</v>
      </c>
      <c r="AJ4046" s="65" t="s">
        <v>5369</v>
      </c>
      <c r="AK4046" s="65">
        <v>13</v>
      </c>
      <c r="AL4046" s="65" t="s">
        <v>653</v>
      </c>
      <c r="AN4046" s="65" t="str">
        <f t="shared" si="2173"/>
        <v/>
      </c>
    </row>
    <row r="4047" spans="1:40" ht="16.8" customHeight="1" x14ac:dyDescent="0.25">
      <c r="A4047" s="384">
        <v>6</v>
      </c>
      <c r="B4047" s="342" t="s">
        <v>20</v>
      </c>
      <c r="C4047" s="342" t="s">
        <v>5502</v>
      </c>
      <c r="D4047" s="350" t="str">
        <f t="shared" ref="D4047:D4048" si="2194">IF(C4047="", "", CONCATENATE("'", C4047,"'"))</f>
        <v>'Fentham Road'</v>
      </c>
      <c r="E4047" s="211">
        <f t="shared" si="2174"/>
        <v>18870307</v>
      </c>
      <c r="F4047" s="262">
        <v>14</v>
      </c>
      <c r="R4047" s="112" t="str">
        <f>IF(D4047="","", CONCATENATE("Update games set ", B4047, "= ",D4047," where game_id=", E4047))</f>
        <v>Update games set Ground= 'Fentham Road' where game_id=18870307</v>
      </c>
      <c r="S4047" s="112" t="str">
        <f t="shared" si="2171"/>
        <v/>
      </c>
      <c r="T4047" s="112" t="str">
        <f t="shared" si="2167"/>
        <v/>
      </c>
      <c r="U4047" s="200" t="str">
        <f t="shared" si="2165"/>
        <v/>
      </c>
      <c r="V4047" s="112" t="str">
        <f t="shared" si="2168"/>
        <v/>
      </c>
      <c r="W4047" s="415" t="str">
        <f t="shared" si="2172"/>
        <v/>
      </c>
      <c r="Y4047" s="65" t="str">
        <f t="shared" si="2188"/>
        <v/>
      </c>
      <c r="Z4047" s="65" t="str">
        <f t="shared" si="2189"/>
        <v/>
      </c>
      <c r="AA4047" s="65" t="str">
        <f t="shared" si="2190"/>
        <v/>
      </c>
      <c r="AB4047" s="65" t="str">
        <f t="shared" si="2191"/>
        <v/>
      </c>
      <c r="AC4047" s="65" t="str">
        <f t="shared" si="2192"/>
        <v/>
      </c>
      <c r="AH4047" s="65" t="str">
        <f t="shared" si="2169"/>
        <v>1891121214</v>
      </c>
      <c r="AI4047" s="65">
        <v>18911212</v>
      </c>
      <c r="AJ4047" s="65" t="s">
        <v>5369</v>
      </c>
      <c r="AK4047" s="65">
        <v>14</v>
      </c>
      <c r="AL4047" s="65" t="s">
        <v>653</v>
      </c>
      <c r="AN4047" s="65" t="str">
        <f t="shared" si="2173"/>
        <v/>
      </c>
    </row>
    <row r="4048" spans="1:40" ht="16.8" customHeight="1" x14ac:dyDescent="0.25">
      <c r="A4048" s="384">
        <v>6</v>
      </c>
      <c r="B4048" s="342" t="s">
        <v>4882</v>
      </c>
      <c r="C4048" s="342" t="str">
        <f t="shared" ref="C4048" si="2195">IF(C4047="", "", C4047)</f>
        <v>Fentham Road</v>
      </c>
      <c r="D4048" s="350" t="str">
        <f t="shared" si="2194"/>
        <v>'Fentham Road'</v>
      </c>
      <c r="E4048" s="211">
        <f t="shared" si="2174"/>
        <v>18870307</v>
      </c>
      <c r="F4048" s="262">
        <v>15</v>
      </c>
      <c r="R4048" s="112" t="str">
        <f>IF(D4048="","", CONCATENATE("Update games set ", B4048, "= ",D4048," where game_id=", E4048))</f>
        <v>Update games set Ground_parent= 'Fentham Road' where game_id=18870307</v>
      </c>
      <c r="S4048" s="112" t="str">
        <f t="shared" si="2171"/>
        <v/>
      </c>
      <c r="T4048" s="112" t="str">
        <f t="shared" si="2167"/>
        <v/>
      </c>
      <c r="U4048" s="200" t="str">
        <f t="shared" si="2165"/>
        <v/>
      </c>
      <c r="V4048" s="112" t="str">
        <f t="shared" si="2168"/>
        <v/>
      </c>
      <c r="W4048" s="415" t="str">
        <f t="shared" si="2172"/>
        <v/>
      </c>
      <c r="Y4048" s="65" t="str">
        <f t="shared" si="2188"/>
        <v/>
      </c>
      <c r="Z4048" s="65" t="str">
        <f t="shared" si="2189"/>
        <v/>
      </c>
      <c r="AA4048" s="65" t="str">
        <f t="shared" si="2190"/>
        <v/>
      </c>
      <c r="AB4048" s="65" t="str">
        <f t="shared" si="2191"/>
        <v/>
      </c>
      <c r="AC4048" s="65" t="str">
        <f t="shared" si="2192"/>
        <v/>
      </c>
      <c r="AH4048" s="65" t="str">
        <f t="shared" si="2169"/>
        <v>1891121215</v>
      </c>
      <c r="AI4048" s="65">
        <v>18911212</v>
      </c>
      <c r="AJ4048" s="65" t="s">
        <v>5369</v>
      </c>
      <c r="AK4048" s="65">
        <v>15</v>
      </c>
      <c r="AL4048" s="65" t="s">
        <v>653</v>
      </c>
      <c r="AN4048" s="65" t="str">
        <f t="shared" si="2173"/>
        <v/>
      </c>
    </row>
    <row r="4049" spans="1:40" s="126" customFormat="1" ht="16.8" customHeight="1" thickBot="1" x14ac:dyDescent="0.3">
      <c r="A4049" s="384">
        <v>6</v>
      </c>
      <c r="B4049" s="116" t="s">
        <v>115</v>
      </c>
      <c r="C4049" s="352"/>
      <c r="D4049" s="370" t="str">
        <f t="shared" ref="D4049" si="2196">IF(MID(E4049,5,2)*1&gt;6,_xlfn.CONCAT("'",LEFT(E4049,4),"-",MID(E4049,3,2)+1,"'"),_xlfn.CONCAT("'",LEFT(E4049,4)-1,"-",MID(E4049,3,2),"'"))</f>
        <v>'1886-87'</v>
      </c>
      <c r="E4049" s="214">
        <f t="shared" si="2174"/>
        <v>18870307</v>
      </c>
      <c r="F4049" s="266">
        <v>16</v>
      </c>
      <c r="G4049" s="343"/>
      <c r="H4049" s="343"/>
      <c r="I4049" s="267"/>
      <c r="J4049" s="214"/>
      <c r="K4049" s="266"/>
      <c r="L4049" s="266"/>
      <c r="M4049" s="266"/>
      <c r="N4049" s="419"/>
      <c r="O4049" s="343"/>
      <c r="P4049" s="343"/>
      <c r="Q4049" s="346"/>
      <c r="R4049" s="112" t="str">
        <f>IF(D4049="","", CONCATENATE("Update games set ", B4049, "= ",D4049," where game_id=", E4049))</f>
        <v>Update games set Season= '1886-87' where game_id=18870307</v>
      </c>
      <c r="S4049" s="112" t="str">
        <f t="shared" si="2171"/>
        <v/>
      </c>
      <c r="T4049" s="112" t="str">
        <f t="shared" si="2167"/>
        <v/>
      </c>
      <c r="U4049" s="200" t="str">
        <f t="shared" si="2165"/>
        <v/>
      </c>
      <c r="V4049" s="112" t="str">
        <f t="shared" si="2168"/>
        <v/>
      </c>
      <c r="W4049" s="415" t="str">
        <f t="shared" si="2172"/>
        <v/>
      </c>
      <c r="X4049" s="240"/>
      <c r="Y4049" s="65" t="str">
        <f t="shared" si="2188"/>
        <v/>
      </c>
      <c r="Z4049" s="65" t="str">
        <f t="shared" si="2189"/>
        <v/>
      </c>
      <c r="AA4049" s="65" t="str">
        <f t="shared" si="2190"/>
        <v/>
      </c>
      <c r="AB4049" s="65" t="str">
        <f t="shared" si="2191"/>
        <v/>
      </c>
      <c r="AC4049" s="65" t="str">
        <f t="shared" si="2192"/>
        <v/>
      </c>
      <c r="AH4049" s="65" t="str">
        <f t="shared" si="2169"/>
        <v>1891121216</v>
      </c>
      <c r="AI4049" s="126">
        <v>18911212</v>
      </c>
      <c r="AJ4049" s="126" t="s">
        <v>5369</v>
      </c>
      <c r="AK4049" s="126">
        <v>16</v>
      </c>
      <c r="AL4049" s="126" t="s">
        <v>653</v>
      </c>
      <c r="AN4049" s="65" t="str">
        <f t="shared" si="2173"/>
        <v/>
      </c>
    </row>
    <row r="4050" spans="1:40" ht="15" thickTop="1" x14ac:dyDescent="0.25">
      <c r="A4050" s="384">
        <v>6</v>
      </c>
      <c r="B4050" s="341" t="s">
        <v>22</v>
      </c>
      <c r="C4050" s="341" t="s">
        <v>5236</v>
      </c>
      <c r="D4050" s="341" t="str">
        <f t="shared" ref="D4050:D4053" si="2197">IF(C4050="", "", CONCATENATE("'", C4050,"'"))</f>
        <v>'Staveley'</v>
      </c>
      <c r="E4050" s="211">
        <v>18861009</v>
      </c>
      <c r="F4050" s="262">
        <v>1</v>
      </c>
      <c r="G4050" s="211" t="s">
        <v>5509</v>
      </c>
      <c r="H4050" s="212"/>
      <c r="I4050" s="263">
        <v>1</v>
      </c>
      <c r="J4050" s="211" t="s">
        <v>5497</v>
      </c>
      <c r="R4050" s="112" t="str">
        <f>IF(D4050="","", CONCATENATE("Update games set ", B4050, "= ",D4050," where game_id=", E4050))</f>
        <v>Update games set Opponent= 'Staveley' where game_id=18861009</v>
      </c>
      <c r="S4050" s="112" t="str">
        <f t="shared" si="2171"/>
        <v>Update lineups set player_name = 'A. Smeeton', raw_name = 'A. Smeeton' where game_id = 18861009 and player_order = 1</v>
      </c>
      <c r="T4050" s="112" t="str">
        <f t="shared" si="2167"/>
        <v>insert into goals (game_id, goal_order, scorer_name, goal_min) values (18861009, 1, 'E Jeffries)</v>
      </c>
      <c r="U4050" s="200" t="str">
        <f t="shared" si="2165"/>
        <v>update goals set scorer_name = 'E Jeffries' where game_id = 18861009 and goal_order = 1</v>
      </c>
      <c r="V4050" s="112" t="str">
        <f t="shared" si="2168"/>
        <v/>
      </c>
      <c r="W4050" s="415" t="str">
        <f t="shared" si="2172"/>
        <v/>
      </c>
      <c r="Y4050" s="65" t="str">
        <f t="shared" si="2188"/>
        <v>update goals set scorer_name = 'E Jeffries'</v>
      </c>
      <c r="Z4050" s="65" t="str">
        <f t="shared" si="2189"/>
        <v/>
      </c>
      <c r="AA4050" s="65" t="str">
        <f t="shared" si="2190"/>
        <v/>
      </c>
      <c r="AB4050" s="65" t="str">
        <f t="shared" si="2191"/>
        <v/>
      </c>
      <c r="AC4050" s="65" t="str">
        <f t="shared" si="2192"/>
        <v xml:space="preserve"> where game_id = 18861009 and goal_order = 1</v>
      </c>
      <c r="AH4050" s="65" t="str">
        <f t="shared" si="2169"/>
        <v>189112121</v>
      </c>
      <c r="AI4050" s="65">
        <v>18911212</v>
      </c>
      <c r="AJ4050" s="65" t="s">
        <v>5369</v>
      </c>
      <c r="AK4050" s="65">
        <v>1</v>
      </c>
      <c r="AL4050" s="65" t="s">
        <v>2039</v>
      </c>
    </row>
    <row r="4051" spans="1:40" ht="16.8" customHeight="1" x14ac:dyDescent="0.25">
      <c r="A4051" s="384">
        <v>6</v>
      </c>
      <c r="B4051" s="342" t="s">
        <v>4979</v>
      </c>
      <c r="C4051" s="342" t="str">
        <f t="shared" ref="C4051" si="2198">IF(C4050="", "", C4050)</f>
        <v>Staveley</v>
      </c>
      <c r="D4051" s="350" t="str">
        <f t="shared" si="2197"/>
        <v>'Staveley'</v>
      </c>
      <c r="E4051" s="211">
        <f>E4050</f>
        <v>18861009</v>
      </c>
      <c r="F4051" s="262">
        <v>2</v>
      </c>
      <c r="G4051" s="211" t="s">
        <v>4998</v>
      </c>
      <c r="I4051" s="263">
        <v>2</v>
      </c>
      <c r="J4051" s="194" t="s">
        <v>5093</v>
      </c>
      <c r="R4051" s="112" t="str">
        <f>IF(D4051="","", CONCATENATE("Update games set ", B4051, "= ",D4051," where game_id=", E4051))</f>
        <v>Update games set Opp_parent= 'Staveley' where game_id=18861009</v>
      </c>
      <c r="S4051" s="112" t="str">
        <f t="shared" si="2171"/>
        <v>Update lineups set player_name = 'H Billyeald', raw_name = 'H Billyeald' where game_id = 18861009 and player_order = 2</v>
      </c>
      <c r="T4051" s="112" t="str">
        <f t="shared" si="2167"/>
        <v>insert into goals (game_id, goal_order, scorer_name, goal_min) values (18861009, 2, 'G Tutin)</v>
      </c>
      <c r="U4051" s="200" t="str">
        <f t="shared" si="2165"/>
        <v>update goals set scorer_name = 'G Tutin' where game_id = 18861009 and goal_order = 2</v>
      </c>
      <c r="V4051" s="112" t="str">
        <f t="shared" si="2168"/>
        <v/>
      </c>
      <c r="W4051" s="415" t="str">
        <f t="shared" si="2172"/>
        <v/>
      </c>
      <c r="Y4051" s="65" t="str">
        <f t="shared" si="2188"/>
        <v>update goals set scorer_name = 'G Tutin'</v>
      </c>
      <c r="Z4051" s="65" t="str">
        <f t="shared" si="2189"/>
        <v/>
      </c>
      <c r="AA4051" s="65" t="str">
        <f t="shared" si="2190"/>
        <v/>
      </c>
      <c r="AB4051" s="65" t="str">
        <f t="shared" si="2191"/>
        <v/>
      </c>
      <c r="AC4051" s="65" t="str">
        <f t="shared" si="2192"/>
        <v xml:space="preserve"> where game_id = 18861009 and goal_order = 2</v>
      </c>
      <c r="AH4051" s="65" t="str">
        <f t="shared" si="2169"/>
        <v>189112122</v>
      </c>
      <c r="AI4051" s="65">
        <v>18911212</v>
      </c>
      <c r="AJ4051" s="65" t="s">
        <v>5369</v>
      </c>
      <c r="AK4051" s="65">
        <v>2</v>
      </c>
      <c r="AL4051" s="65" t="s">
        <v>3572</v>
      </c>
      <c r="AN4051" s="65" t="str">
        <f t="shared" ref="AN4051:AN4065" si="2199">IF(F4051=1, _xlfn.CONCAT("update games set source = 'The Nottingham Forest Football Scrapbook' where game_id = ", E4051), "")</f>
        <v/>
      </c>
    </row>
    <row r="4052" spans="1:40" ht="16.8" customHeight="1" x14ac:dyDescent="0.25">
      <c r="A4052" s="384">
        <v>6</v>
      </c>
      <c r="B4052" s="342" t="s">
        <v>2653</v>
      </c>
      <c r="C4052" s="342" t="s">
        <v>5065</v>
      </c>
      <c r="D4052" s="350" t="str">
        <f t="shared" si="2197"/>
        <v>'H'</v>
      </c>
      <c r="E4052" s="211">
        <f t="shared" ref="E4052:E4065" si="2200">E4051</f>
        <v>18861009</v>
      </c>
      <c r="F4052" s="262">
        <v>3</v>
      </c>
      <c r="G4052" s="211" t="s">
        <v>5033</v>
      </c>
      <c r="J4052" s="211" t="str">
        <f t="shared" ref="J4052" si="2201">IF(I4052="", "", "?")</f>
        <v/>
      </c>
      <c r="R4052" s="112" t="str">
        <f>IF(D4052="","", CONCATENATE("Update games set ", B4052, "= ",D4052," where game_id=", E4052))</f>
        <v>Update games set Game_type= 'H' where game_id=18861009</v>
      </c>
      <c r="S4052" s="112" t="str">
        <f t="shared" si="2171"/>
        <v>Update lineups set player_name = 'WT Hancock', raw_name = 'WT Hancock' where game_id = 18861009 and player_order = 3</v>
      </c>
      <c r="T4052" s="112" t="str">
        <f t="shared" si="2167"/>
        <v/>
      </c>
      <c r="U4052" s="200" t="str">
        <f t="shared" si="2165"/>
        <v/>
      </c>
      <c r="V4052" s="112" t="str">
        <f t="shared" si="2168"/>
        <v/>
      </c>
      <c r="W4052" s="415" t="str">
        <f t="shared" si="2172"/>
        <v/>
      </c>
      <c r="Y4052" s="65" t="str">
        <f t="shared" si="2188"/>
        <v/>
      </c>
      <c r="Z4052" s="65" t="str">
        <f t="shared" si="2189"/>
        <v/>
      </c>
      <c r="AA4052" s="65" t="str">
        <f t="shared" si="2190"/>
        <v/>
      </c>
      <c r="AB4052" s="65" t="str">
        <f t="shared" si="2191"/>
        <v/>
      </c>
      <c r="AC4052" s="65" t="str">
        <f t="shared" si="2192"/>
        <v/>
      </c>
      <c r="AH4052" s="65" t="str">
        <f t="shared" si="2169"/>
        <v>189112123</v>
      </c>
      <c r="AI4052" s="65">
        <v>18911212</v>
      </c>
      <c r="AJ4052" s="65" t="s">
        <v>5369</v>
      </c>
      <c r="AK4052" s="65">
        <v>3</v>
      </c>
      <c r="AL4052" s="65" t="s">
        <v>3596</v>
      </c>
      <c r="AN4052" s="65" t="str">
        <f t="shared" si="2199"/>
        <v/>
      </c>
    </row>
    <row r="4053" spans="1:40" ht="16.8" customHeight="1" x14ac:dyDescent="0.25">
      <c r="A4053" s="384">
        <v>6</v>
      </c>
      <c r="B4053" s="342" t="s">
        <v>4978</v>
      </c>
      <c r="C4053" s="342">
        <v>2</v>
      </c>
      <c r="D4053" s="350" t="str">
        <f t="shared" si="2197"/>
        <v>'2'</v>
      </c>
      <c r="E4053" s="211">
        <f t="shared" si="2200"/>
        <v>18861009</v>
      </c>
      <c r="F4053" s="262">
        <v>4</v>
      </c>
      <c r="G4053" s="211" t="s">
        <v>5091</v>
      </c>
      <c r="J4053" s="211" t="str">
        <f t="shared" ref="J4053" si="2202">IF(I4053="", "", "?")</f>
        <v/>
      </c>
      <c r="R4053" s="112" t="str">
        <f>IF(D4053="","", CONCATENATE("Update games set ", B4053, "= ",D4053," where game_id=", E4053))</f>
        <v>Update games set HAN= '2' where game_id=18861009</v>
      </c>
      <c r="S4053" s="112" t="str">
        <f t="shared" si="2171"/>
        <v>Update lineups set player_name = 'AW Ward', raw_name = 'AW Ward' where game_id = 18861009 and player_order = 4</v>
      </c>
      <c r="T4053" s="112" t="str">
        <f t="shared" si="2167"/>
        <v/>
      </c>
      <c r="U4053" s="200" t="str">
        <f t="shared" si="2165"/>
        <v/>
      </c>
      <c r="V4053" s="112" t="str">
        <f t="shared" si="2168"/>
        <v/>
      </c>
      <c r="W4053" s="415" t="str">
        <f t="shared" si="2172"/>
        <v/>
      </c>
      <c r="Y4053" s="65" t="str">
        <f t="shared" si="2188"/>
        <v/>
      </c>
      <c r="Z4053" s="65" t="str">
        <f t="shared" si="2189"/>
        <v/>
      </c>
      <c r="AA4053" s="65" t="str">
        <f t="shared" si="2190"/>
        <v/>
      </c>
      <c r="AB4053" s="65" t="str">
        <f t="shared" si="2191"/>
        <v/>
      </c>
      <c r="AC4053" s="65" t="str">
        <f t="shared" si="2192"/>
        <v/>
      </c>
      <c r="AH4053" s="65" t="str">
        <f t="shared" si="2169"/>
        <v>189112124</v>
      </c>
      <c r="AI4053" s="65">
        <v>18911212</v>
      </c>
      <c r="AJ4053" s="65" t="s">
        <v>5369</v>
      </c>
      <c r="AK4053" s="65">
        <v>4</v>
      </c>
      <c r="AL4053" s="65" t="s">
        <v>3252</v>
      </c>
      <c r="AN4053" s="65" t="str">
        <f t="shared" si="2199"/>
        <v/>
      </c>
    </row>
    <row r="4054" spans="1:40" ht="16.8" customHeight="1" x14ac:dyDescent="0.25">
      <c r="A4054" s="384">
        <v>6</v>
      </c>
      <c r="B4054" s="342" t="s">
        <v>5</v>
      </c>
      <c r="C4054" s="342">
        <v>1</v>
      </c>
      <c r="D4054" s="349">
        <f t="shared" ref="D4054:D4055" si="2203">IF(C4054="", "", C4054)</f>
        <v>1</v>
      </c>
      <c r="E4054" s="211">
        <f t="shared" si="2200"/>
        <v>18861009</v>
      </c>
      <c r="F4054" s="262">
        <v>5</v>
      </c>
      <c r="G4054" s="211" t="s">
        <v>3534</v>
      </c>
      <c r="J4054" s="211" t="str">
        <f t="shared" ref="J4054" si="2204">IF(I4054="", "", "?")</f>
        <v/>
      </c>
      <c r="R4054" s="112" t="str">
        <f>IF(D4054="","", CONCATENATE("Update games set ", B4054, "= ",D4054," where game_id=", E4054))</f>
        <v>Update games set F= 1 where game_id=18861009</v>
      </c>
      <c r="S4054" s="112" t="str">
        <f t="shared" si="2171"/>
        <v>Update lineups set player_name = 'H Pike', raw_name = 'H Pike' where game_id = 18861009 and player_order = 5</v>
      </c>
      <c r="T4054" s="112" t="str">
        <f t="shared" si="2167"/>
        <v/>
      </c>
      <c r="U4054" s="200" t="str">
        <f t="shared" si="2165"/>
        <v/>
      </c>
      <c r="V4054" s="112" t="str">
        <f t="shared" si="2168"/>
        <v/>
      </c>
      <c r="W4054" s="415" t="str">
        <f t="shared" si="2172"/>
        <v/>
      </c>
      <c r="Y4054" s="65" t="str">
        <f t="shared" si="2188"/>
        <v/>
      </c>
      <c r="Z4054" s="65" t="str">
        <f t="shared" si="2189"/>
        <v/>
      </c>
      <c r="AA4054" s="65" t="str">
        <f t="shared" si="2190"/>
        <v/>
      </c>
      <c r="AB4054" s="65" t="str">
        <f t="shared" si="2191"/>
        <v/>
      </c>
      <c r="AC4054" s="65" t="str">
        <f t="shared" si="2192"/>
        <v/>
      </c>
      <c r="AH4054" s="65" t="str">
        <f t="shared" si="2169"/>
        <v>189112125</v>
      </c>
      <c r="AI4054" s="65">
        <v>18911212</v>
      </c>
      <c r="AJ4054" s="65" t="s">
        <v>5369</v>
      </c>
      <c r="AK4054" s="65">
        <v>5</v>
      </c>
      <c r="AL4054" s="65" t="s">
        <v>3590</v>
      </c>
      <c r="AN4054" s="65" t="str">
        <f t="shared" si="2199"/>
        <v/>
      </c>
    </row>
    <row r="4055" spans="1:40" ht="16.8" customHeight="1" x14ac:dyDescent="0.25">
      <c r="A4055" s="384">
        <v>6</v>
      </c>
      <c r="B4055" s="342" t="s">
        <v>0</v>
      </c>
      <c r="D4055" s="349" t="str">
        <f t="shared" si="2203"/>
        <v/>
      </c>
      <c r="E4055" s="211">
        <f t="shared" si="2200"/>
        <v>18861009</v>
      </c>
      <c r="F4055" s="262">
        <v>6</v>
      </c>
      <c r="G4055" s="211" t="s">
        <v>5007</v>
      </c>
      <c r="J4055" s="211" t="str">
        <f t="shared" ref="J4055:J4056" si="2205">IF(I4055="", "", "?")</f>
        <v/>
      </c>
      <c r="R4055" s="112" t="str">
        <f>IF(D4055="","", CONCATENATE("Update games set ", B4055, "= ",D4055," where game_id=", E4055))</f>
        <v/>
      </c>
      <c r="S4055" s="112" t="str">
        <f t="shared" si="2171"/>
        <v>Update lineups set player_name = 'S Norman', raw_name = 'S Norman' where game_id = 18861009 and player_order = 6</v>
      </c>
      <c r="T4055" s="112" t="str">
        <f t="shared" si="2167"/>
        <v/>
      </c>
      <c r="U4055" s="200" t="str">
        <f t="shared" si="2165"/>
        <v/>
      </c>
      <c r="V4055" s="112" t="str">
        <f t="shared" si="2168"/>
        <v/>
      </c>
      <c r="W4055" s="415" t="str">
        <f t="shared" si="2172"/>
        <v/>
      </c>
      <c r="Y4055" s="65" t="str">
        <f t="shared" si="2188"/>
        <v/>
      </c>
      <c r="Z4055" s="65" t="str">
        <f t="shared" si="2189"/>
        <v/>
      </c>
      <c r="AA4055" s="65" t="str">
        <f t="shared" si="2190"/>
        <v/>
      </c>
      <c r="AB4055" s="65" t="str">
        <f t="shared" si="2191"/>
        <v/>
      </c>
      <c r="AC4055" s="65" t="str">
        <f t="shared" si="2192"/>
        <v/>
      </c>
      <c r="AH4055" s="65" t="str">
        <f t="shared" si="2169"/>
        <v>189112126</v>
      </c>
      <c r="AI4055" s="65">
        <v>18911212</v>
      </c>
      <c r="AJ4055" s="65" t="s">
        <v>5369</v>
      </c>
      <c r="AK4055" s="65">
        <v>6</v>
      </c>
      <c r="AL4055" s="65" t="s">
        <v>3468</v>
      </c>
      <c r="AN4055" s="65" t="str">
        <f t="shared" si="2199"/>
        <v/>
      </c>
    </row>
    <row r="4056" spans="1:40" ht="16.8" customHeight="1" x14ac:dyDescent="0.25">
      <c r="A4056" s="384">
        <v>6</v>
      </c>
      <c r="B4056" s="342" t="s">
        <v>23</v>
      </c>
      <c r="D4056" s="334" t="str">
        <f t="shared" ref="D4056" si="2206">IF(C4056="",IF(D4054&gt;D4055,"'W'",IF(D4054=D4055,"'D'","'L'")),_xlfn.CONCAT("'",C4056,"'"))</f>
        <v>'L'</v>
      </c>
      <c r="E4056" s="211">
        <f t="shared" si="2200"/>
        <v>18861009</v>
      </c>
      <c r="F4056" s="262">
        <v>7</v>
      </c>
      <c r="G4056" s="211" t="s">
        <v>5086</v>
      </c>
      <c r="J4056" s="211" t="str">
        <f t="shared" si="2205"/>
        <v/>
      </c>
      <c r="R4056" s="112" t="str">
        <f>IF(D4056="","", CONCATENATE("Update games set ", B4056, "= ",D4056," where game_id=", E4056))</f>
        <v>Update games set Result= 'L' where game_id=18861009</v>
      </c>
      <c r="S4056" s="112" t="str">
        <f t="shared" si="2171"/>
        <v>Update lineups set player_name = 'T Danks', raw_name = 'T Danks' where game_id = 18861009 and player_order = 7</v>
      </c>
      <c r="T4056" s="112" t="str">
        <f t="shared" si="2167"/>
        <v/>
      </c>
      <c r="U4056" s="200" t="str">
        <f t="shared" si="2165"/>
        <v/>
      </c>
      <c r="V4056" s="112" t="str">
        <f t="shared" si="2168"/>
        <v/>
      </c>
      <c r="W4056" s="415" t="str">
        <f t="shared" si="2172"/>
        <v/>
      </c>
      <c r="Y4056" s="65" t="str">
        <f t="shared" si="2188"/>
        <v/>
      </c>
      <c r="Z4056" s="65" t="str">
        <f t="shared" si="2189"/>
        <v/>
      </c>
      <c r="AA4056" s="65" t="str">
        <f t="shared" si="2190"/>
        <v/>
      </c>
      <c r="AB4056" s="65" t="str">
        <f t="shared" si="2191"/>
        <v/>
      </c>
      <c r="AC4056" s="65" t="str">
        <f t="shared" si="2192"/>
        <v/>
      </c>
      <c r="AH4056" s="65" t="str">
        <f t="shared" si="2169"/>
        <v>189112127</v>
      </c>
      <c r="AI4056" s="65">
        <v>18911212</v>
      </c>
      <c r="AJ4056" s="65" t="s">
        <v>5369</v>
      </c>
      <c r="AK4056" s="65">
        <v>7</v>
      </c>
      <c r="AL4056" s="65" t="s">
        <v>3435</v>
      </c>
      <c r="AN4056" s="65" t="str">
        <f t="shared" si="2199"/>
        <v/>
      </c>
    </row>
    <row r="4057" spans="1:40" ht="16.8" customHeight="1" x14ac:dyDescent="0.25">
      <c r="A4057" s="384">
        <v>6</v>
      </c>
      <c r="B4057" s="342" t="s">
        <v>768</v>
      </c>
      <c r="C4057" s="342">
        <v>1</v>
      </c>
      <c r="D4057" s="349">
        <f t="shared" ref="D4057:D4058" si="2207">IF(C4057="", "", C4057)</f>
        <v>1</v>
      </c>
      <c r="E4057" s="211">
        <f t="shared" si="2200"/>
        <v>18861009</v>
      </c>
      <c r="F4057" s="262">
        <v>8</v>
      </c>
      <c r="G4057" s="211" t="s">
        <v>5497</v>
      </c>
      <c r="J4057" s="211" t="str">
        <f t="shared" ref="J4057" si="2208">IF(I4057="", "", "?")</f>
        <v/>
      </c>
      <c r="R4057" s="112" t="str">
        <f>IF(D4057="","", CONCATENATE("Update games set ", B4057, "= ",D4057," where game_id=", E4057))</f>
        <v>Update games set HT_f= 1 where game_id=18861009</v>
      </c>
      <c r="S4057" s="112" t="str">
        <f t="shared" si="2171"/>
        <v>Update lineups set player_name = 'E Jeffries', raw_name = 'E Jeffries' where game_id = 18861009 and player_order = 8</v>
      </c>
      <c r="T4057" s="112" t="str">
        <f t="shared" si="2167"/>
        <v/>
      </c>
      <c r="U4057" s="200" t="str">
        <f t="shared" si="2165"/>
        <v/>
      </c>
      <c r="V4057" s="112" t="str">
        <f t="shared" si="2168"/>
        <v/>
      </c>
      <c r="W4057" s="415" t="str">
        <f t="shared" si="2172"/>
        <v/>
      </c>
      <c r="Y4057" s="65" t="str">
        <f t="shared" si="2188"/>
        <v/>
      </c>
      <c r="Z4057" s="65" t="str">
        <f t="shared" si="2189"/>
        <v/>
      </c>
      <c r="AA4057" s="65" t="str">
        <f t="shared" si="2190"/>
        <v/>
      </c>
      <c r="AB4057" s="65" t="str">
        <f t="shared" si="2191"/>
        <v/>
      </c>
      <c r="AC4057" s="65" t="str">
        <f t="shared" si="2192"/>
        <v/>
      </c>
      <c r="AH4057" s="65" t="str">
        <f t="shared" si="2169"/>
        <v>189112128</v>
      </c>
      <c r="AI4057" s="65">
        <v>18911212</v>
      </c>
      <c r="AJ4057" s="65" t="s">
        <v>5369</v>
      </c>
      <c r="AK4057" s="65">
        <v>8</v>
      </c>
      <c r="AL4057" s="65" t="s">
        <v>3653</v>
      </c>
      <c r="AN4057" s="65" t="str">
        <f t="shared" si="2199"/>
        <v/>
      </c>
    </row>
    <row r="4058" spans="1:40" ht="16.8" customHeight="1" x14ac:dyDescent="0.25">
      <c r="A4058" s="384">
        <v>6</v>
      </c>
      <c r="B4058" s="342" t="s">
        <v>766</v>
      </c>
      <c r="C4058" s="342">
        <v>0</v>
      </c>
      <c r="D4058" s="349">
        <f t="shared" si="2207"/>
        <v>0</v>
      </c>
      <c r="E4058" s="211">
        <f t="shared" si="2200"/>
        <v>18861009</v>
      </c>
      <c r="F4058" s="262">
        <v>9</v>
      </c>
      <c r="G4058" s="194" t="s">
        <v>5087</v>
      </c>
      <c r="H4058" s="194"/>
      <c r="J4058" s="211" t="str">
        <f t="shared" ref="J4058" si="2209">IF(I4058="", "", "?")</f>
        <v/>
      </c>
      <c r="N4058" s="417"/>
      <c r="O4058" s="194"/>
      <c r="P4058" s="194"/>
      <c r="R4058" s="112" t="str">
        <f>IF(D4058="","", CONCATENATE("Update games set ", B4058, "= ",D4058," where game_id=", E4058))</f>
        <v>Update games set HT_a= 0 where game_id=18861009</v>
      </c>
      <c r="S4058" s="112" t="str">
        <f t="shared" si="2171"/>
        <v>Update lineups set player_name = 'T Lindley', raw_name = 'T Lindley' where game_id = 18861009 and player_order = 9</v>
      </c>
      <c r="T4058" s="112" t="str">
        <f t="shared" si="2167"/>
        <v/>
      </c>
      <c r="U4058" s="200" t="str">
        <f t="shared" si="2165"/>
        <v/>
      </c>
      <c r="V4058" s="112" t="str">
        <f t="shared" si="2168"/>
        <v/>
      </c>
      <c r="W4058" s="415" t="str">
        <f t="shared" si="2172"/>
        <v/>
      </c>
      <c r="Y4058" s="65" t="str">
        <f t="shared" si="2188"/>
        <v/>
      </c>
      <c r="Z4058" s="65" t="str">
        <f t="shared" si="2189"/>
        <v/>
      </c>
      <c r="AA4058" s="65" t="str">
        <f t="shared" si="2190"/>
        <v/>
      </c>
      <c r="AB4058" s="65" t="str">
        <f t="shared" si="2191"/>
        <v/>
      </c>
      <c r="AC4058" s="65" t="str">
        <f t="shared" si="2192"/>
        <v/>
      </c>
      <c r="AH4058" s="65" t="str">
        <f t="shared" si="2169"/>
        <v>189112129</v>
      </c>
      <c r="AI4058" s="65">
        <v>18911212</v>
      </c>
      <c r="AJ4058" s="65" t="s">
        <v>5369</v>
      </c>
      <c r="AK4058" s="65">
        <v>9</v>
      </c>
      <c r="AL4058" s="65" t="s">
        <v>2943</v>
      </c>
      <c r="AN4058" s="65" t="str">
        <f t="shared" si="2199"/>
        <v/>
      </c>
    </row>
    <row r="4059" spans="1:40" ht="16.8" customHeight="1" x14ac:dyDescent="0.25">
      <c r="A4059" s="384">
        <v>6</v>
      </c>
      <c r="B4059" s="342" t="s">
        <v>753</v>
      </c>
      <c r="C4059" s="351" t="s">
        <v>5510</v>
      </c>
      <c r="D4059" s="350" t="str">
        <f t="shared" ref="D4059" si="2210">IF(C4059="", "", CONCATENATE("'", C4059,"'"))</f>
        <v>'Mr G Robinson'</v>
      </c>
      <c r="E4059" s="211">
        <f t="shared" si="2200"/>
        <v>18861009</v>
      </c>
      <c r="F4059" s="262">
        <v>10</v>
      </c>
      <c r="G4059" s="194" t="s">
        <v>5093</v>
      </c>
      <c r="J4059" s="211" t="str">
        <f t="shared" ref="J4059" si="2211">IF(I4059="", "", "?")</f>
        <v/>
      </c>
      <c r="N4059" s="417"/>
      <c r="O4059" s="194"/>
      <c r="P4059" s="194"/>
      <c r="R4059" s="112" t="str">
        <f>IF(D4059="","", CONCATENATE("Update games set ", B4059, "= ",D4059," where game_id=", E4059))</f>
        <v>Update games set Referee= 'Mr G Robinson' where game_id=18861009</v>
      </c>
      <c r="S4059" s="112" t="str">
        <f t="shared" si="2171"/>
        <v>Update lineups set player_name = 'G Tutin', raw_name = 'G Tutin' where game_id = 18861009 and player_order = 10</v>
      </c>
      <c r="T4059" s="112" t="str">
        <f t="shared" si="2167"/>
        <v/>
      </c>
      <c r="U4059" s="200" t="str">
        <f t="shared" si="2165"/>
        <v/>
      </c>
      <c r="V4059" s="112" t="str">
        <f t="shared" si="2168"/>
        <v/>
      </c>
      <c r="W4059" s="415" t="str">
        <f t="shared" si="2172"/>
        <v/>
      </c>
      <c r="Y4059" s="65" t="str">
        <f t="shared" si="2188"/>
        <v/>
      </c>
      <c r="Z4059" s="65" t="str">
        <f t="shared" si="2189"/>
        <v/>
      </c>
      <c r="AA4059" s="65" t="str">
        <f t="shared" si="2190"/>
        <v/>
      </c>
      <c r="AB4059" s="65" t="str">
        <f t="shared" si="2191"/>
        <v/>
      </c>
      <c r="AC4059" s="65" t="str">
        <f t="shared" si="2192"/>
        <v/>
      </c>
      <c r="AH4059" s="65" t="str">
        <f t="shared" si="2169"/>
        <v>1891121210</v>
      </c>
      <c r="AI4059" s="65">
        <v>18911212</v>
      </c>
      <c r="AJ4059" s="65" t="s">
        <v>5369</v>
      </c>
      <c r="AK4059" s="65">
        <v>10</v>
      </c>
      <c r="AL4059" s="65" t="s">
        <v>3632</v>
      </c>
      <c r="AN4059" s="65" t="str">
        <f t="shared" si="2199"/>
        <v/>
      </c>
    </row>
    <row r="4060" spans="1:40" ht="16.8" customHeight="1" x14ac:dyDescent="0.25">
      <c r="A4060" s="384">
        <v>6</v>
      </c>
      <c r="B4060" s="342" t="s">
        <v>746</v>
      </c>
      <c r="C4060" s="351" t="s">
        <v>5511</v>
      </c>
      <c r="D4060" s="334" t="str">
        <f>CONCATENATE("'", LEFT(E4060,4),"-",MID(E4060,5,2),"-", MID(E4060,7,2), " ", C4060,"'")</f>
        <v>'1886-10-09 15:20'</v>
      </c>
      <c r="E4060" s="211">
        <f t="shared" si="2200"/>
        <v>18861009</v>
      </c>
      <c r="F4060" s="262">
        <v>11</v>
      </c>
      <c r="G4060" s="211" t="s">
        <v>5088</v>
      </c>
      <c r="J4060" s="211" t="str">
        <f t="shared" ref="J4060" si="2212">IF(I4060="", "", "?")</f>
        <v/>
      </c>
      <c r="R4060" s="112" t="str">
        <f>IF(D4060="","", CONCATENATE("Update games set ", B4060, "= ",D4060," where game_id=", E4060))</f>
        <v>Update games set Game_date= '1886-10-09 15:20' where game_id=18861009</v>
      </c>
      <c r="S4060" s="112" t="str">
        <f t="shared" si="2171"/>
        <v>Update lineups set player_name = 'EJ Leighton', raw_name = 'EJ Leighton' where game_id = 18861009 and player_order = 11</v>
      </c>
      <c r="T4060" s="112" t="str">
        <f t="shared" si="2167"/>
        <v/>
      </c>
      <c r="U4060" s="200" t="str">
        <f t="shared" si="2165"/>
        <v/>
      </c>
      <c r="V4060" s="112" t="str">
        <f t="shared" si="2168"/>
        <v/>
      </c>
      <c r="W4060" s="415" t="str">
        <f t="shared" si="2172"/>
        <v/>
      </c>
      <c r="Y4060" s="65" t="str">
        <f t="shared" si="2188"/>
        <v/>
      </c>
      <c r="Z4060" s="65" t="str">
        <f t="shared" si="2189"/>
        <v/>
      </c>
      <c r="AA4060" s="65" t="str">
        <f t="shared" si="2190"/>
        <v/>
      </c>
      <c r="AB4060" s="65" t="str">
        <f t="shared" si="2191"/>
        <v/>
      </c>
      <c r="AC4060" s="65" t="str">
        <f t="shared" si="2192"/>
        <v/>
      </c>
      <c r="AH4060" s="65" t="str">
        <f t="shared" si="2169"/>
        <v>1891121211</v>
      </c>
      <c r="AI4060" s="65">
        <v>18911212</v>
      </c>
      <c r="AJ4060" s="65" t="s">
        <v>5369</v>
      </c>
      <c r="AK4060" s="65">
        <v>11</v>
      </c>
      <c r="AL4060" s="65" t="s">
        <v>3314</v>
      </c>
      <c r="AN4060" s="65" t="str">
        <f t="shared" si="2199"/>
        <v/>
      </c>
    </row>
    <row r="4061" spans="1:40" ht="16.8" customHeight="1" x14ac:dyDescent="0.25">
      <c r="A4061" s="384">
        <v>6</v>
      </c>
      <c r="B4061" s="342" t="s">
        <v>25</v>
      </c>
      <c r="D4061" s="350" t="str">
        <f t="shared" ref="D4061" si="2213">IF(C4061="", "", CONCATENATE("'", C4061,"'"))</f>
        <v/>
      </c>
      <c r="E4061" s="211">
        <f t="shared" si="2200"/>
        <v>18861009</v>
      </c>
      <c r="F4061" s="262">
        <v>12</v>
      </c>
      <c r="G4061" s="212"/>
      <c r="H4061" s="212"/>
      <c r="N4061" s="416"/>
      <c r="O4061" s="212"/>
      <c r="P4061" s="212"/>
      <c r="R4061" s="112" t="str">
        <f>IF(D4061="","", CONCATENATE("Update games set ", B4061, "= ",D4061," where game_id=", E4061))</f>
        <v/>
      </c>
      <c r="S4061" s="112" t="str">
        <f t="shared" si="2171"/>
        <v/>
      </c>
      <c r="T4061" s="112" t="str">
        <f t="shared" si="2167"/>
        <v/>
      </c>
      <c r="U4061" s="200" t="str">
        <f t="shared" si="2165"/>
        <v/>
      </c>
      <c r="V4061" s="112" t="str">
        <f t="shared" si="2168"/>
        <v/>
      </c>
      <c r="W4061" s="415" t="str">
        <f t="shared" si="2172"/>
        <v/>
      </c>
      <c r="Y4061" s="65" t="str">
        <f t="shared" si="2188"/>
        <v/>
      </c>
      <c r="Z4061" s="65" t="str">
        <f t="shared" si="2189"/>
        <v/>
      </c>
      <c r="AA4061" s="65" t="str">
        <f t="shared" si="2190"/>
        <v/>
      </c>
      <c r="AB4061" s="65" t="str">
        <f t="shared" si="2191"/>
        <v/>
      </c>
      <c r="AC4061" s="65" t="str">
        <f t="shared" si="2192"/>
        <v/>
      </c>
      <c r="AH4061" s="65" t="str">
        <f t="shared" si="2169"/>
        <v>1891121212</v>
      </c>
      <c r="AI4061" s="65">
        <v>18911212</v>
      </c>
      <c r="AJ4061" s="65" t="s">
        <v>5369</v>
      </c>
      <c r="AK4061" s="65">
        <v>12</v>
      </c>
      <c r="AL4061" s="65" t="s">
        <v>653</v>
      </c>
      <c r="AN4061" s="65" t="str">
        <f t="shared" si="2199"/>
        <v/>
      </c>
    </row>
    <row r="4062" spans="1:40" ht="16.8" customHeight="1" x14ac:dyDescent="0.25">
      <c r="A4062" s="384">
        <v>6</v>
      </c>
      <c r="B4062" s="342" t="s">
        <v>475</v>
      </c>
      <c r="C4062" s="342">
        <v>2000</v>
      </c>
      <c r="D4062" s="349">
        <f t="shared" ref="D4062" si="2214">IF(C4062="", "", C4062)</f>
        <v>2000</v>
      </c>
      <c r="E4062" s="211">
        <f t="shared" si="2200"/>
        <v>18861009</v>
      </c>
      <c r="F4062" s="262">
        <v>13</v>
      </c>
      <c r="R4062" s="112" t="str">
        <f>IF(D4062="","", CONCATENATE("Update games set ", B4062, "= ",D4062," where game_id=", E4062))</f>
        <v>Update games set Att= 2000 where game_id=18861009</v>
      </c>
      <c r="S4062" s="112" t="str">
        <f t="shared" si="2171"/>
        <v/>
      </c>
      <c r="T4062" s="112" t="str">
        <f t="shared" si="2167"/>
        <v/>
      </c>
      <c r="U4062" s="200" t="str">
        <f t="shared" si="2165"/>
        <v/>
      </c>
      <c r="V4062" s="112" t="str">
        <f t="shared" si="2168"/>
        <v/>
      </c>
      <c r="W4062" s="415" t="str">
        <f t="shared" si="2172"/>
        <v/>
      </c>
      <c r="Y4062" s="65" t="str">
        <f t="shared" si="2188"/>
        <v/>
      </c>
      <c r="Z4062" s="65" t="str">
        <f t="shared" si="2189"/>
        <v/>
      </c>
      <c r="AA4062" s="65" t="str">
        <f t="shared" si="2190"/>
        <v/>
      </c>
      <c r="AB4062" s="65" t="str">
        <f t="shared" si="2191"/>
        <v/>
      </c>
      <c r="AC4062" s="65" t="str">
        <f t="shared" si="2192"/>
        <v/>
      </c>
      <c r="AH4062" s="65" t="str">
        <f t="shared" si="2169"/>
        <v>1891121213</v>
      </c>
      <c r="AI4062" s="65">
        <v>18911212</v>
      </c>
      <c r="AJ4062" s="65" t="s">
        <v>5369</v>
      </c>
      <c r="AK4062" s="65">
        <v>13</v>
      </c>
      <c r="AL4062" s="65" t="s">
        <v>653</v>
      </c>
      <c r="AN4062" s="65" t="str">
        <f t="shared" si="2199"/>
        <v/>
      </c>
    </row>
    <row r="4063" spans="1:40" ht="16.8" customHeight="1" x14ac:dyDescent="0.25">
      <c r="A4063" s="384">
        <v>6</v>
      </c>
      <c r="B4063" s="342" t="s">
        <v>20</v>
      </c>
      <c r="C4063" s="342" t="s">
        <v>5235</v>
      </c>
      <c r="D4063" s="350" t="str">
        <f t="shared" ref="D4063:D4064" si="2215">IF(C4063="", "", CONCATENATE("'", C4063,"'"))</f>
        <v>'Gregory Ground'</v>
      </c>
      <c r="E4063" s="211">
        <f t="shared" si="2200"/>
        <v>18861009</v>
      </c>
      <c r="F4063" s="262">
        <v>14</v>
      </c>
      <c r="R4063" s="112" t="str">
        <f>IF(D4063="","", CONCATENATE("Update games set ", B4063, "= ",D4063," where game_id=", E4063))</f>
        <v>Update games set Ground= 'Gregory Ground' where game_id=18861009</v>
      </c>
      <c r="S4063" s="112" t="str">
        <f t="shared" si="2171"/>
        <v/>
      </c>
      <c r="T4063" s="112" t="str">
        <f t="shared" si="2167"/>
        <v/>
      </c>
      <c r="U4063" s="200" t="str">
        <f t="shared" si="2165"/>
        <v/>
      </c>
      <c r="V4063" s="112" t="str">
        <f t="shared" si="2168"/>
        <v/>
      </c>
      <c r="W4063" s="415" t="str">
        <f t="shared" si="2172"/>
        <v/>
      </c>
      <c r="Y4063" s="65" t="str">
        <f t="shared" si="2188"/>
        <v/>
      </c>
      <c r="Z4063" s="65" t="str">
        <f t="shared" si="2189"/>
        <v/>
      </c>
      <c r="AA4063" s="65" t="str">
        <f t="shared" si="2190"/>
        <v/>
      </c>
      <c r="AB4063" s="65" t="str">
        <f t="shared" si="2191"/>
        <v/>
      </c>
      <c r="AC4063" s="65" t="str">
        <f t="shared" si="2192"/>
        <v/>
      </c>
      <c r="AH4063" s="65" t="str">
        <f t="shared" si="2169"/>
        <v>1891121214</v>
      </c>
      <c r="AI4063" s="65">
        <v>18911212</v>
      </c>
      <c r="AJ4063" s="65" t="s">
        <v>5369</v>
      </c>
      <c r="AK4063" s="65">
        <v>14</v>
      </c>
      <c r="AL4063" s="65" t="s">
        <v>653</v>
      </c>
      <c r="AN4063" s="65" t="str">
        <f t="shared" si="2199"/>
        <v/>
      </c>
    </row>
    <row r="4064" spans="1:40" ht="16.8" customHeight="1" x14ac:dyDescent="0.25">
      <c r="A4064" s="384">
        <v>6</v>
      </c>
      <c r="B4064" s="342" t="s">
        <v>4882</v>
      </c>
      <c r="C4064" s="342" t="str">
        <f t="shared" ref="C4064" si="2216">IF(C4063="", "", C4063)</f>
        <v>Gregory Ground</v>
      </c>
      <c r="D4064" s="350" t="str">
        <f t="shared" si="2215"/>
        <v>'Gregory Ground'</v>
      </c>
      <c r="E4064" s="211">
        <f t="shared" si="2200"/>
        <v>18861009</v>
      </c>
      <c r="F4064" s="262">
        <v>15</v>
      </c>
      <c r="R4064" s="112" t="str">
        <f>IF(D4064="","", CONCATENATE("Update games set ", B4064, "= ",D4064," where game_id=", E4064))</f>
        <v>Update games set Ground_parent= 'Gregory Ground' where game_id=18861009</v>
      </c>
      <c r="S4064" s="112" t="str">
        <f t="shared" si="2171"/>
        <v/>
      </c>
      <c r="T4064" s="112" t="str">
        <f t="shared" si="2167"/>
        <v/>
      </c>
      <c r="U4064" s="200" t="str">
        <f t="shared" si="2165"/>
        <v/>
      </c>
      <c r="V4064" s="112" t="str">
        <f t="shared" si="2168"/>
        <v/>
      </c>
      <c r="W4064" s="415" t="str">
        <f t="shared" si="2172"/>
        <v/>
      </c>
      <c r="Y4064" s="65" t="str">
        <f t="shared" si="2188"/>
        <v/>
      </c>
      <c r="Z4064" s="65" t="str">
        <f t="shared" si="2189"/>
        <v/>
      </c>
      <c r="AA4064" s="65" t="str">
        <f t="shared" si="2190"/>
        <v/>
      </c>
      <c r="AB4064" s="65" t="str">
        <f t="shared" si="2191"/>
        <v/>
      </c>
      <c r="AC4064" s="65" t="str">
        <f t="shared" si="2192"/>
        <v/>
      </c>
      <c r="AH4064" s="65" t="str">
        <f t="shared" si="2169"/>
        <v>1891121215</v>
      </c>
      <c r="AI4064" s="65">
        <v>18911212</v>
      </c>
      <c r="AJ4064" s="65" t="s">
        <v>5369</v>
      </c>
      <c r="AK4064" s="65">
        <v>15</v>
      </c>
      <c r="AL4064" s="65" t="s">
        <v>653</v>
      </c>
      <c r="AN4064" s="65" t="str">
        <f t="shared" si="2199"/>
        <v/>
      </c>
    </row>
    <row r="4065" spans="1:40" s="126" customFormat="1" ht="16.8" customHeight="1" thickBot="1" x14ac:dyDescent="0.3">
      <c r="A4065" s="384">
        <v>6</v>
      </c>
      <c r="B4065" s="116" t="s">
        <v>115</v>
      </c>
      <c r="C4065" s="352"/>
      <c r="D4065" s="370" t="str">
        <f t="shared" ref="D4065" si="2217">IF(MID(E4065,5,2)*1&gt;6,_xlfn.CONCAT("'",LEFT(E4065,4),"-",MID(E4065,3,2)+1,"'"),_xlfn.CONCAT("'",LEFT(E4065,4)-1,"-",MID(E4065,3,2),"'"))</f>
        <v>'1886-87'</v>
      </c>
      <c r="E4065" s="214">
        <f t="shared" si="2200"/>
        <v>18861009</v>
      </c>
      <c r="F4065" s="266">
        <v>16</v>
      </c>
      <c r="G4065" s="343"/>
      <c r="H4065" s="343"/>
      <c r="I4065" s="267"/>
      <c r="J4065" s="214"/>
      <c r="K4065" s="266"/>
      <c r="L4065" s="266"/>
      <c r="M4065" s="266"/>
      <c r="N4065" s="419"/>
      <c r="O4065" s="343"/>
      <c r="P4065" s="343"/>
      <c r="Q4065" s="346"/>
      <c r="R4065" s="112" t="str">
        <f>IF(D4065="","", CONCATENATE("Update games set ", B4065, "= ",D4065," where game_id=", E4065))</f>
        <v>Update games set Season= '1886-87' where game_id=18861009</v>
      </c>
      <c r="S4065" s="112" t="str">
        <f t="shared" si="2171"/>
        <v/>
      </c>
      <c r="T4065" s="112" t="str">
        <f t="shared" si="2167"/>
        <v/>
      </c>
      <c r="U4065" s="200" t="str">
        <f t="shared" si="2165"/>
        <v/>
      </c>
      <c r="V4065" s="112" t="str">
        <f t="shared" si="2168"/>
        <v/>
      </c>
      <c r="W4065" s="415" t="str">
        <f t="shared" si="2172"/>
        <v/>
      </c>
      <c r="X4065" s="240"/>
      <c r="Y4065" s="65" t="str">
        <f t="shared" si="2188"/>
        <v/>
      </c>
      <c r="Z4065" s="65" t="str">
        <f t="shared" si="2189"/>
        <v/>
      </c>
      <c r="AA4065" s="65" t="str">
        <f t="shared" si="2190"/>
        <v/>
      </c>
      <c r="AB4065" s="65" t="str">
        <f t="shared" si="2191"/>
        <v/>
      </c>
      <c r="AC4065" s="65" t="str">
        <f t="shared" si="2192"/>
        <v/>
      </c>
      <c r="AH4065" s="65" t="str">
        <f t="shared" si="2169"/>
        <v>1891121216</v>
      </c>
      <c r="AI4065" s="126">
        <v>18911212</v>
      </c>
      <c r="AJ4065" s="126" t="s">
        <v>5369</v>
      </c>
      <c r="AK4065" s="126">
        <v>16</v>
      </c>
      <c r="AL4065" s="126" t="s">
        <v>653</v>
      </c>
      <c r="AN4065" s="65" t="str">
        <f t="shared" si="2199"/>
        <v/>
      </c>
    </row>
    <row r="4066" spans="1:40" ht="15" thickTop="1" x14ac:dyDescent="0.25">
      <c r="A4066" s="384">
        <v>6</v>
      </c>
      <c r="B4066" s="341" t="s">
        <v>22</v>
      </c>
      <c r="C4066" s="341" t="s">
        <v>40</v>
      </c>
      <c r="D4066" s="341" t="str">
        <f t="shared" ref="D4066:D4069" si="2218">IF(C4066="", "", CONCATENATE("'", C4066,"'"))</f>
        <v>'Burnley'</v>
      </c>
      <c r="E4066" s="211">
        <v>18870408</v>
      </c>
      <c r="F4066" s="262">
        <v>1</v>
      </c>
      <c r="G4066" s="211" t="s">
        <v>5013</v>
      </c>
      <c r="H4066" s="212"/>
      <c r="J4066" s="211" t="str">
        <f t="shared" ref="J4066" si="2219">IF(I4066="", "", "?")</f>
        <v/>
      </c>
      <c r="R4066" s="112" t="str">
        <f>IF(D4066="","", CONCATENATE("Update games set ", B4066, "= ",D4066," where game_id=", E4066))</f>
        <v>Update games set Opponent= 'Burnley' where game_id=18870408</v>
      </c>
      <c r="S4066" s="112" t="str">
        <f t="shared" si="2171"/>
        <v>Update lineups set player_name = 'Beardsley', raw_name = 'Beardsley' where game_id = 18870408 and player_order = 1</v>
      </c>
      <c r="T4066" s="112" t="str">
        <f t="shared" si="2167"/>
        <v/>
      </c>
      <c r="U4066" s="200" t="str">
        <f t="shared" si="2165"/>
        <v/>
      </c>
      <c r="V4066" s="112" t="str">
        <f t="shared" si="2168"/>
        <v/>
      </c>
      <c r="W4066" s="415" t="str">
        <f t="shared" si="2172"/>
        <v/>
      </c>
      <c r="Y4066" s="65" t="str">
        <f t="shared" si="2188"/>
        <v/>
      </c>
      <c r="Z4066" s="65" t="str">
        <f t="shared" si="2189"/>
        <v/>
      </c>
      <c r="AA4066" s="65" t="str">
        <f t="shared" si="2190"/>
        <v/>
      </c>
      <c r="AB4066" s="65" t="str">
        <f t="shared" si="2191"/>
        <v/>
      </c>
      <c r="AC4066" s="65" t="str">
        <f t="shared" si="2192"/>
        <v/>
      </c>
      <c r="AH4066" s="65" t="str">
        <f t="shared" si="2169"/>
        <v>189112121</v>
      </c>
      <c r="AI4066" s="65">
        <v>18911212</v>
      </c>
      <c r="AJ4066" s="65" t="s">
        <v>5369</v>
      </c>
      <c r="AK4066" s="65">
        <v>1</v>
      </c>
      <c r="AL4066" s="65" t="s">
        <v>2039</v>
      </c>
    </row>
    <row r="4067" spans="1:40" ht="16.8" customHeight="1" x14ac:dyDescent="0.25">
      <c r="A4067" s="384">
        <v>6</v>
      </c>
      <c r="B4067" s="342" t="s">
        <v>4979</v>
      </c>
      <c r="C4067" s="342" t="str">
        <f t="shared" ref="C4067" si="2220">IF(C4066="", "", C4066)</f>
        <v>Burnley</v>
      </c>
      <c r="D4067" s="350" t="str">
        <f t="shared" si="2218"/>
        <v>'Burnley'</v>
      </c>
      <c r="E4067" s="211">
        <f>E4066</f>
        <v>18870408</v>
      </c>
      <c r="F4067" s="262">
        <v>2</v>
      </c>
      <c r="G4067" s="211" t="s">
        <v>2094</v>
      </c>
      <c r="J4067" s="211" t="str">
        <f t="shared" ref="J4067" si="2221">IF(I4067="", "", "?")</f>
        <v/>
      </c>
      <c r="R4067" s="112" t="str">
        <f>IF(D4067="","", CONCATENATE("Update games set ", B4067, "= ",D4067," where game_id=", E4067))</f>
        <v>Update games set Opp_parent= 'Burnley' where game_id=18870408</v>
      </c>
      <c r="S4067" s="112" t="str">
        <f t="shared" si="2171"/>
        <v>Update lineups set player_name = 'Hancock', raw_name = 'Hancock' where game_id = 18870408 and player_order = 2</v>
      </c>
      <c r="T4067" s="112" t="str">
        <f t="shared" si="2167"/>
        <v/>
      </c>
      <c r="U4067" s="200" t="str">
        <f t="shared" si="2165"/>
        <v/>
      </c>
      <c r="V4067" s="112" t="str">
        <f t="shared" si="2168"/>
        <v/>
      </c>
      <c r="W4067" s="415" t="str">
        <f t="shared" si="2172"/>
        <v/>
      </c>
      <c r="Y4067" s="65" t="str">
        <f t="shared" si="2188"/>
        <v/>
      </c>
      <c r="Z4067" s="65" t="str">
        <f t="shared" si="2189"/>
        <v/>
      </c>
      <c r="AA4067" s="65" t="str">
        <f t="shared" si="2190"/>
        <v/>
      </c>
      <c r="AB4067" s="65" t="str">
        <f t="shared" si="2191"/>
        <v/>
      </c>
      <c r="AC4067" s="65" t="str">
        <f t="shared" si="2192"/>
        <v/>
      </c>
      <c r="AH4067" s="65" t="str">
        <f t="shared" si="2169"/>
        <v>189112122</v>
      </c>
      <c r="AI4067" s="65">
        <v>18911212</v>
      </c>
      <c r="AJ4067" s="65" t="s">
        <v>5369</v>
      </c>
      <c r="AK4067" s="65">
        <v>2</v>
      </c>
      <c r="AL4067" s="65" t="s">
        <v>3572</v>
      </c>
      <c r="AN4067" s="65" t="str">
        <f t="shared" ref="AN4067:AN4081" si="2222">IF(F4067=1, _xlfn.CONCAT("update games set source = 'The Nottingham Forest Football Scrapbook' where game_id = ", E4067), "")</f>
        <v/>
      </c>
    </row>
    <row r="4068" spans="1:40" ht="16.8" customHeight="1" x14ac:dyDescent="0.25">
      <c r="A4068" s="384">
        <v>6</v>
      </c>
      <c r="B4068" s="342" t="s">
        <v>2653</v>
      </c>
      <c r="C4068" s="342" t="s">
        <v>663</v>
      </c>
      <c r="D4068" s="350" t="str">
        <f t="shared" si="2218"/>
        <v>'Friendly'</v>
      </c>
      <c r="E4068" s="211">
        <f t="shared" ref="E4068:E4081" si="2223">E4067</f>
        <v>18870408</v>
      </c>
      <c r="F4068" s="262">
        <v>3</v>
      </c>
      <c r="G4068" s="211" t="s">
        <v>5513</v>
      </c>
      <c r="J4068" s="211" t="str">
        <f t="shared" ref="J4068" si="2224">IF(I4068="", "", "?")</f>
        <v/>
      </c>
      <c r="R4068" s="112" t="str">
        <f>IF(D4068="","", CONCATENATE("Update games set ", B4068, "= ",D4068," where game_id=", E4068))</f>
        <v>Update games set Game_type= 'Friendly' where game_id=18870408</v>
      </c>
      <c r="S4068" s="112" t="str">
        <f t="shared" si="2171"/>
        <v>Update lineups set player_name = 'McLeod', raw_name = 'McLeod' where game_id = 18870408 and player_order = 3</v>
      </c>
      <c r="T4068" s="112" t="str">
        <f t="shared" si="2167"/>
        <v/>
      </c>
      <c r="U4068" s="200" t="str">
        <f t="shared" si="2165"/>
        <v/>
      </c>
      <c r="V4068" s="112" t="str">
        <f t="shared" si="2168"/>
        <v/>
      </c>
      <c r="W4068" s="415" t="str">
        <f t="shared" si="2172"/>
        <v/>
      </c>
      <c r="Y4068" s="65" t="str">
        <f t="shared" si="2188"/>
        <v/>
      </c>
      <c r="Z4068" s="65" t="str">
        <f t="shared" si="2189"/>
        <v/>
      </c>
      <c r="AA4068" s="65" t="str">
        <f t="shared" si="2190"/>
        <v/>
      </c>
      <c r="AB4068" s="65" t="str">
        <f t="shared" si="2191"/>
        <v/>
      </c>
      <c r="AC4068" s="65" t="str">
        <f t="shared" si="2192"/>
        <v/>
      </c>
      <c r="AH4068" s="65" t="str">
        <f t="shared" si="2169"/>
        <v>189112123</v>
      </c>
      <c r="AI4068" s="65">
        <v>18911212</v>
      </c>
      <c r="AJ4068" s="65" t="s">
        <v>5369</v>
      </c>
      <c r="AK4068" s="65">
        <v>3</v>
      </c>
      <c r="AL4068" s="65" t="s">
        <v>3596</v>
      </c>
      <c r="AN4068" s="65" t="str">
        <f t="shared" si="2222"/>
        <v/>
      </c>
    </row>
    <row r="4069" spans="1:40" ht="16.8" customHeight="1" x14ac:dyDescent="0.25">
      <c r="A4069" s="384">
        <v>6</v>
      </c>
      <c r="B4069" s="342" t="s">
        <v>4978</v>
      </c>
      <c r="C4069" s="342" t="s">
        <v>0</v>
      </c>
      <c r="D4069" s="350" t="str">
        <f t="shared" si="2218"/>
        <v>'A'</v>
      </c>
      <c r="E4069" s="211">
        <f t="shared" si="2223"/>
        <v>18870408</v>
      </c>
      <c r="F4069" s="262">
        <v>4</v>
      </c>
      <c r="G4069" s="211" t="s">
        <v>4787</v>
      </c>
      <c r="J4069" s="211" t="str">
        <f t="shared" ref="J4069" si="2225">IF(I4069="", "", "?")</f>
        <v/>
      </c>
      <c r="R4069" s="112" t="str">
        <f>IF(D4069="","", CONCATENATE("Update games set ", B4069, "= ",D4069," where game_id=", E4069))</f>
        <v>Update games set HAN= 'A' where game_id=18870408</v>
      </c>
      <c r="S4069" s="112" t="str">
        <f t="shared" si="2171"/>
        <v>Update lineups set player_name = 'Ward', raw_name = 'Ward' where game_id = 18870408 and player_order = 4</v>
      </c>
      <c r="T4069" s="112" t="str">
        <f t="shared" si="2167"/>
        <v/>
      </c>
      <c r="U4069" s="200" t="str">
        <f t="shared" si="2165"/>
        <v/>
      </c>
      <c r="V4069" s="112" t="str">
        <f t="shared" si="2168"/>
        <v/>
      </c>
      <c r="W4069" s="415" t="str">
        <f t="shared" si="2172"/>
        <v/>
      </c>
      <c r="Y4069" s="65" t="str">
        <f t="shared" si="2188"/>
        <v/>
      </c>
      <c r="Z4069" s="65" t="str">
        <f t="shared" si="2189"/>
        <v/>
      </c>
      <c r="AA4069" s="65" t="str">
        <f t="shared" si="2190"/>
        <v/>
      </c>
      <c r="AB4069" s="65" t="str">
        <f t="shared" si="2191"/>
        <v/>
      </c>
      <c r="AC4069" s="65" t="str">
        <f t="shared" si="2192"/>
        <v/>
      </c>
      <c r="AH4069" s="65" t="str">
        <f t="shared" si="2169"/>
        <v>189112124</v>
      </c>
      <c r="AI4069" s="65">
        <v>18911212</v>
      </c>
      <c r="AJ4069" s="65" t="s">
        <v>5369</v>
      </c>
      <c r="AK4069" s="65">
        <v>4</v>
      </c>
      <c r="AL4069" s="65" t="s">
        <v>3252</v>
      </c>
      <c r="AN4069" s="65" t="str">
        <f t="shared" si="2222"/>
        <v/>
      </c>
    </row>
    <row r="4070" spans="1:40" ht="16.8" customHeight="1" x14ac:dyDescent="0.25">
      <c r="A4070" s="384">
        <v>6</v>
      </c>
      <c r="B4070" s="342" t="s">
        <v>5</v>
      </c>
      <c r="C4070" s="342">
        <v>0</v>
      </c>
      <c r="D4070" s="349">
        <f t="shared" ref="D4070:D4071" si="2226">IF(C4070="", "", C4070)</f>
        <v>0</v>
      </c>
      <c r="E4070" s="211">
        <f t="shared" si="2223"/>
        <v>18870408</v>
      </c>
      <c r="F4070" s="262">
        <v>5</v>
      </c>
      <c r="G4070" s="211" t="s">
        <v>2022</v>
      </c>
      <c r="J4070" s="211" t="str">
        <f t="shared" ref="J4070" si="2227">IF(I4070="", "", "?")</f>
        <v/>
      </c>
      <c r="R4070" s="112" t="str">
        <f>IF(D4070="","", CONCATENATE("Update games set ", B4070, "= ",D4070," where game_id=", E4070))</f>
        <v>Update games set F= 0 where game_id=18870408</v>
      </c>
      <c r="S4070" s="112" t="str">
        <f t="shared" si="2171"/>
        <v>Update lineups set player_name = 'Pike', raw_name = 'Pike' where game_id = 18870408 and player_order = 5</v>
      </c>
      <c r="T4070" s="112" t="str">
        <f t="shared" si="2167"/>
        <v/>
      </c>
      <c r="U4070" s="200" t="str">
        <f t="shared" si="2165"/>
        <v/>
      </c>
      <c r="V4070" s="112" t="str">
        <f t="shared" si="2168"/>
        <v/>
      </c>
      <c r="W4070" s="415" t="str">
        <f t="shared" si="2172"/>
        <v/>
      </c>
      <c r="Y4070" s="65" t="str">
        <f t="shared" si="2188"/>
        <v/>
      </c>
      <c r="Z4070" s="65" t="str">
        <f t="shared" si="2189"/>
        <v/>
      </c>
      <c r="AA4070" s="65" t="str">
        <f t="shared" si="2190"/>
        <v/>
      </c>
      <c r="AB4070" s="65" t="str">
        <f t="shared" si="2191"/>
        <v/>
      </c>
      <c r="AC4070" s="65" t="str">
        <f t="shared" si="2192"/>
        <v/>
      </c>
      <c r="AH4070" s="65" t="str">
        <f t="shared" si="2169"/>
        <v>189112125</v>
      </c>
      <c r="AI4070" s="65">
        <v>18911212</v>
      </c>
      <c r="AJ4070" s="65" t="s">
        <v>5369</v>
      </c>
      <c r="AK4070" s="65">
        <v>5</v>
      </c>
      <c r="AL4070" s="65" t="s">
        <v>3590</v>
      </c>
      <c r="AN4070" s="65" t="str">
        <f t="shared" si="2222"/>
        <v/>
      </c>
    </row>
    <row r="4071" spans="1:40" ht="16.8" customHeight="1" x14ac:dyDescent="0.25">
      <c r="A4071" s="384">
        <v>6</v>
      </c>
      <c r="B4071" s="342" t="s">
        <v>0</v>
      </c>
      <c r="C4071" s="342">
        <v>0</v>
      </c>
      <c r="D4071" s="349">
        <f t="shared" si="2226"/>
        <v>0</v>
      </c>
      <c r="E4071" s="211">
        <f t="shared" si="2223"/>
        <v>18870408</v>
      </c>
      <c r="F4071" s="262">
        <v>6</v>
      </c>
      <c r="G4071" s="211" t="s">
        <v>2102</v>
      </c>
      <c r="J4071" s="211" t="str">
        <f t="shared" ref="J4071:J4072" si="2228">IF(I4071="", "", "?")</f>
        <v/>
      </c>
      <c r="R4071" s="112" t="str">
        <f>IF(D4071="","", CONCATENATE("Update games set ", B4071, "= ",D4071," where game_id=", E4071))</f>
        <v>Update games set A= 0 where game_id=18870408</v>
      </c>
      <c r="S4071" s="112" t="str">
        <f t="shared" si="2171"/>
        <v>Update lineups set player_name = 'Irons', raw_name = 'Irons' where game_id = 18870408 and player_order = 6</v>
      </c>
      <c r="T4071" s="112" t="str">
        <f t="shared" si="2167"/>
        <v/>
      </c>
      <c r="U4071" s="200" t="str">
        <f t="shared" si="2165"/>
        <v/>
      </c>
      <c r="V4071" s="112" t="str">
        <f t="shared" si="2168"/>
        <v/>
      </c>
      <c r="W4071" s="415" t="str">
        <f t="shared" si="2172"/>
        <v/>
      </c>
      <c r="Y4071" s="65" t="str">
        <f t="shared" si="2188"/>
        <v/>
      </c>
      <c r="Z4071" s="65" t="str">
        <f t="shared" si="2189"/>
        <v/>
      </c>
      <c r="AA4071" s="65" t="str">
        <f t="shared" si="2190"/>
        <v/>
      </c>
      <c r="AB4071" s="65" t="str">
        <f t="shared" si="2191"/>
        <v/>
      </c>
      <c r="AC4071" s="65" t="str">
        <f t="shared" si="2192"/>
        <v/>
      </c>
      <c r="AH4071" s="65" t="str">
        <f t="shared" si="2169"/>
        <v>189112126</v>
      </c>
      <c r="AI4071" s="65">
        <v>18911212</v>
      </c>
      <c r="AJ4071" s="65" t="s">
        <v>5369</v>
      </c>
      <c r="AK4071" s="65">
        <v>6</v>
      </c>
      <c r="AL4071" s="65" t="s">
        <v>3468</v>
      </c>
      <c r="AN4071" s="65" t="str">
        <f t="shared" si="2222"/>
        <v/>
      </c>
    </row>
    <row r="4072" spans="1:40" ht="16.8" customHeight="1" x14ac:dyDescent="0.25">
      <c r="A4072" s="384">
        <v>6</v>
      </c>
      <c r="B4072" s="342" t="s">
        <v>23</v>
      </c>
      <c r="D4072" s="334" t="str">
        <f t="shared" ref="D4072" si="2229">IF(C4072="",IF(D4070&gt;D4071,"'W'",IF(D4070=D4071,"'D'","'L'")),_xlfn.CONCAT("'",C4072,"'"))</f>
        <v>'D'</v>
      </c>
      <c r="E4072" s="211">
        <f t="shared" si="2223"/>
        <v>18870408</v>
      </c>
      <c r="F4072" s="262">
        <v>7</v>
      </c>
      <c r="G4072" s="211" t="s">
        <v>5197</v>
      </c>
      <c r="J4072" s="211" t="str">
        <f t="shared" si="2228"/>
        <v/>
      </c>
      <c r="R4072" s="112" t="str">
        <f>IF(D4072="","", CONCATENATE("Update games set ", B4072, "= ",D4072," where game_id=", E4072))</f>
        <v>Update games set Result= 'D' where game_id=18870408</v>
      </c>
      <c r="S4072" s="112" t="str">
        <f t="shared" si="2171"/>
        <v>Update lineups set player_name = 'Danks', raw_name = 'Danks' where game_id = 18870408 and player_order = 7</v>
      </c>
      <c r="T4072" s="112" t="str">
        <f t="shared" si="2167"/>
        <v/>
      </c>
      <c r="U4072" s="200" t="str">
        <f t="shared" si="2165"/>
        <v/>
      </c>
      <c r="V4072" s="112" t="str">
        <f t="shared" si="2168"/>
        <v/>
      </c>
      <c r="W4072" s="415" t="str">
        <f t="shared" si="2172"/>
        <v/>
      </c>
      <c r="Y4072" s="65" t="str">
        <f t="shared" si="2188"/>
        <v/>
      </c>
      <c r="Z4072" s="65" t="str">
        <f t="shared" si="2189"/>
        <v/>
      </c>
      <c r="AA4072" s="65" t="str">
        <f t="shared" si="2190"/>
        <v/>
      </c>
      <c r="AB4072" s="65" t="str">
        <f t="shared" si="2191"/>
        <v/>
      </c>
      <c r="AC4072" s="65" t="str">
        <f t="shared" si="2192"/>
        <v/>
      </c>
      <c r="AH4072" s="65" t="str">
        <f t="shared" si="2169"/>
        <v>189112127</v>
      </c>
      <c r="AI4072" s="65">
        <v>18911212</v>
      </c>
      <c r="AJ4072" s="65" t="s">
        <v>5369</v>
      </c>
      <c r="AK4072" s="65">
        <v>7</v>
      </c>
      <c r="AL4072" s="65" t="s">
        <v>3435</v>
      </c>
      <c r="AN4072" s="65" t="str">
        <f t="shared" si="2222"/>
        <v/>
      </c>
    </row>
    <row r="4073" spans="1:40" ht="16.8" customHeight="1" x14ac:dyDescent="0.25">
      <c r="A4073" s="384">
        <v>6</v>
      </c>
      <c r="B4073" s="342" t="s">
        <v>768</v>
      </c>
      <c r="D4073" s="349" t="str">
        <f t="shared" ref="D4073:D4074" si="2230">IF(C4073="", "", C4073)</f>
        <v/>
      </c>
      <c r="E4073" s="211">
        <f t="shared" si="2223"/>
        <v>18870408</v>
      </c>
      <c r="F4073" s="262">
        <v>8</v>
      </c>
      <c r="G4073" s="211" t="s">
        <v>5068</v>
      </c>
      <c r="J4073" s="211" t="str">
        <f t="shared" ref="J4073" si="2231">IF(I4073="", "", "?")</f>
        <v/>
      </c>
      <c r="R4073" s="112" t="str">
        <f>IF(D4073="","", CONCATENATE("Update games set ", B4073, "= ",D4073," where game_id=", E4073))</f>
        <v/>
      </c>
      <c r="S4073" s="112" t="str">
        <f t="shared" si="2171"/>
        <v>Update lineups set player_name = 'F Fox', raw_name = 'F Fox' where game_id = 18870408 and player_order = 8</v>
      </c>
      <c r="T4073" s="112" t="str">
        <f t="shared" si="2167"/>
        <v/>
      </c>
      <c r="U4073" s="200" t="str">
        <f t="shared" si="2165"/>
        <v/>
      </c>
      <c r="V4073" s="112" t="str">
        <f t="shared" si="2168"/>
        <v/>
      </c>
      <c r="W4073" s="415" t="str">
        <f t="shared" si="2172"/>
        <v/>
      </c>
      <c r="Y4073" s="65" t="str">
        <f t="shared" si="2188"/>
        <v/>
      </c>
      <c r="Z4073" s="65" t="str">
        <f t="shared" si="2189"/>
        <v/>
      </c>
      <c r="AA4073" s="65" t="str">
        <f t="shared" si="2190"/>
        <v/>
      </c>
      <c r="AB4073" s="65" t="str">
        <f t="shared" si="2191"/>
        <v/>
      </c>
      <c r="AC4073" s="65" t="str">
        <f t="shared" si="2192"/>
        <v/>
      </c>
      <c r="AH4073" s="65" t="str">
        <f t="shared" si="2169"/>
        <v>189112128</v>
      </c>
      <c r="AI4073" s="65">
        <v>18911212</v>
      </c>
      <c r="AJ4073" s="65" t="s">
        <v>5369</v>
      </c>
      <c r="AK4073" s="65">
        <v>8</v>
      </c>
      <c r="AL4073" s="65" t="s">
        <v>3653</v>
      </c>
      <c r="AN4073" s="65" t="str">
        <f t="shared" si="2222"/>
        <v/>
      </c>
    </row>
    <row r="4074" spans="1:40" ht="16.8" customHeight="1" x14ac:dyDescent="0.25">
      <c r="A4074" s="384">
        <v>6</v>
      </c>
      <c r="B4074" s="342" t="s">
        <v>766</v>
      </c>
      <c r="D4074" s="349" t="str">
        <f t="shared" si="2230"/>
        <v/>
      </c>
      <c r="E4074" s="211">
        <f t="shared" si="2223"/>
        <v>18870408</v>
      </c>
      <c r="F4074" s="262">
        <v>9</v>
      </c>
      <c r="G4074" s="194" t="s">
        <v>5058</v>
      </c>
      <c r="H4074" s="194"/>
      <c r="J4074" s="211" t="str">
        <f t="shared" ref="J4074" si="2232">IF(I4074="", "", "?")</f>
        <v/>
      </c>
      <c r="N4074" s="417"/>
      <c r="O4074" s="194"/>
      <c r="P4074" s="194"/>
      <c r="R4074" s="112" t="str">
        <f>IF(D4074="","", CONCATENATE("Update games set ", B4074, "= ",D4074," where game_id=", E4074))</f>
        <v/>
      </c>
      <c r="S4074" s="112" t="str">
        <f t="shared" si="2171"/>
        <v>Update lineups set player_name = 'H Jackson', raw_name = 'H Jackson' where game_id = 18870408 and player_order = 9</v>
      </c>
      <c r="T4074" s="112" t="str">
        <f t="shared" si="2167"/>
        <v/>
      </c>
      <c r="U4074" s="200" t="str">
        <f t="shared" si="2165"/>
        <v/>
      </c>
      <c r="V4074" s="112" t="str">
        <f t="shared" si="2168"/>
        <v/>
      </c>
      <c r="W4074" s="415" t="str">
        <f t="shared" si="2172"/>
        <v/>
      </c>
      <c r="Y4074" s="65" t="str">
        <f t="shared" si="2188"/>
        <v/>
      </c>
      <c r="Z4074" s="65" t="str">
        <f t="shared" si="2189"/>
        <v/>
      </c>
      <c r="AA4074" s="65" t="str">
        <f t="shared" si="2190"/>
        <v/>
      </c>
      <c r="AB4074" s="65" t="str">
        <f t="shared" si="2191"/>
        <v/>
      </c>
      <c r="AC4074" s="65" t="str">
        <f t="shared" si="2192"/>
        <v/>
      </c>
      <c r="AH4074" s="65" t="str">
        <f t="shared" si="2169"/>
        <v>189112129</v>
      </c>
      <c r="AI4074" s="65">
        <v>18911212</v>
      </c>
      <c r="AJ4074" s="65" t="s">
        <v>5369</v>
      </c>
      <c r="AK4074" s="65">
        <v>9</v>
      </c>
      <c r="AL4074" s="65" t="s">
        <v>2943</v>
      </c>
      <c r="AN4074" s="65" t="str">
        <f t="shared" si="2222"/>
        <v/>
      </c>
    </row>
    <row r="4075" spans="1:40" ht="16.8" customHeight="1" x14ac:dyDescent="0.25">
      <c r="A4075" s="384">
        <v>6</v>
      </c>
      <c r="B4075" s="342" t="s">
        <v>753</v>
      </c>
      <c r="C4075" s="351" t="s">
        <v>5514</v>
      </c>
      <c r="D4075" s="350" t="str">
        <f t="shared" ref="D4075" si="2233">IF(C4075="", "", CONCATENATE("'", C4075,"'"))</f>
        <v>'Mr Whitham'</v>
      </c>
      <c r="E4075" s="211">
        <f t="shared" si="2223"/>
        <v>18870408</v>
      </c>
      <c r="F4075" s="262">
        <v>10</v>
      </c>
      <c r="G4075" s="194" t="s">
        <v>4982</v>
      </c>
      <c r="J4075" s="211" t="str">
        <f t="shared" ref="J4075" si="2234">IF(I4075="", "", "?")</f>
        <v/>
      </c>
      <c r="N4075" s="417"/>
      <c r="O4075" s="194"/>
      <c r="P4075" s="194"/>
      <c r="R4075" s="112" t="str">
        <f>IF(D4075="","", CONCATENATE("Update games set ", B4075, "= ",D4075," where game_id=", E4075))</f>
        <v>Update games set Referee= 'Mr Whitham' where game_id=18870408</v>
      </c>
      <c r="S4075" s="112" t="str">
        <f t="shared" si="2171"/>
        <v>Update lineups set player_name = 'Lindley', raw_name = 'Lindley' where game_id = 18870408 and player_order = 10</v>
      </c>
      <c r="T4075" s="112" t="str">
        <f t="shared" si="2167"/>
        <v/>
      </c>
      <c r="U4075" s="200" t="str">
        <f t="shared" si="2165"/>
        <v/>
      </c>
      <c r="V4075" s="112" t="str">
        <f t="shared" si="2168"/>
        <v/>
      </c>
      <c r="W4075" s="415" t="str">
        <f t="shared" si="2172"/>
        <v/>
      </c>
      <c r="Y4075" s="65" t="str">
        <f t="shared" si="2188"/>
        <v/>
      </c>
      <c r="Z4075" s="65" t="str">
        <f t="shared" si="2189"/>
        <v/>
      </c>
      <c r="AA4075" s="65" t="str">
        <f t="shared" si="2190"/>
        <v/>
      </c>
      <c r="AB4075" s="65" t="str">
        <f t="shared" si="2191"/>
        <v/>
      </c>
      <c r="AC4075" s="65" t="str">
        <f t="shared" si="2192"/>
        <v/>
      </c>
      <c r="AH4075" s="65" t="str">
        <f t="shared" si="2169"/>
        <v>1891121210</v>
      </c>
      <c r="AI4075" s="65">
        <v>18911212</v>
      </c>
      <c r="AJ4075" s="65" t="s">
        <v>5369</v>
      </c>
      <c r="AK4075" s="65">
        <v>10</v>
      </c>
      <c r="AL4075" s="65" t="s">
        <v>3632</v>
      </c>
      <c r="AN4075" s="65" t="str">
        <f t="shared" si="2222"/>
        <v/>
      </c>
    </row>
    <row r="4076" spans="1:40" ht="16.8" customHeight="1" x14ac:dyDescent="0.25">
      <c r="A4076" s="384">
        <v>6</v>
      </c>
      <c r="B4076" s="342" t="s">
        <v>746</v>
      </c>
      <c r="C4076" s="351" t="s">
        <v>5062</v>
      </c>
      <c r="D4076" s="334" t="str">
        <f>CONCATENATE("'", LEFT(E4076,4),"-",MID(E4076,5,2),"-", MID(E4076,7,2), " ", C4076,"'")</f>
        <v>'1887-04-08 15:00'</v>
      </c>
      <c r="E4076" s="211">
        <f t="shared" si="2223"/>
        <v>18870408</v>
      </c>
      <c r="F4076" s="262">
        <v>11</v>
      </c>
      <c r="G4076" s="211" t="s">
        <v>5103</v>
      </c>
      <c r="J4076" s="211" t="str">
        <f t="shared" ref="J4076" si="2235">IF(I4076="", "", "?")</f>
        <v/>
      </c>
      <c r="R4076" s="112" t="str">
        <f>IF(D4076="","", CONCATENATE("Update games set ", B4076, "= ",D4076," where game_id=", E4076))</f>
        <v>Update games set Game_date= '1887-04-08 15:00' where game_id=18870408</v>
      </c>
      <c r="S4076" s="112" t="str">
        <f t="shared" si="2171"/>
        <v>Update lineups set player_name = 'Leighton', raw_name = 'Leighton' where game_id = 18870408 and player_order = 11</v>
      </c>
      <c r="T4076" s="112" t="str">
        <f t="shared" si="2167"/>
        <v/>
      </c>
      <c r="U4076" s="200" t="str">
        <f t="shared" si="2165"/>
        <v/>
      </c>
      <c r="V4076" s="112" t="str">
        <f t="shared" si="2168"/>
        <v/>
      </c>
      <c r="W4076" s="415" t="str">
        <f t="shared" si="2172"/>
        <v/>
      </c>
      <c r="Y4076" s="65" t="str">
        <f t="shared" si="2188"/>
        <v/>
      </c>
      <c r="Z4076" s="65" t="str">
        <f t="shared" si="2189"/>
        <v/>
      </c>
      <c r="AA4076" s="65" t="str">
        <f t="shared" si="2190"/>
        <v/>
      </c>
      <c r="AB4076" s="65" t="str">
        <f t="shared" si="2191"/>
        <v/>
      </c>
      <c r="AC4076" s="65" t="str">
        <f t="shared" si="2192"/>
        <v/>
      </c>
      <c r="AH4076" s="65" t="str">
        <f t="shared" si="2169"/>
        <v>1891121211</v>
      </c>
      <c r="AI4076" s="65">
        <v>18911212</v>
      </c>
      <c r="AJ4076" s="65" t="s">
        <v>5369</v>
      </c>
      <c r="AK4076" s="65">
        <v>11</v>
      </c>
      <c r="AL4076" s="65" t="s">
        <v>3314</v>
      </c>
      <c r="AN4076" s="65" t="str">
        <f t="shared" si="2222"/>
        <v/>
      </c>
    </row>
    <row r="4077" spans="1:40" ht="16.8" customHeight="1" x14ac:dyDescent="0.25">
      <c r="A4077" s="384">
        <v>6</v>
      </c>
      <c r="B4077" s="342" t="s">
        <v>25</v>
      </c>
      <c r="D4077" s="350" t="str">
        <f t="shared" ref="D4077" si="2236">IF(C4077="", "", CONCATENATE("'", C4077,"'"))</f>
        <v/>
      </c>
      <c r="E4077" s="211">
        <f t="shared" si="2223"/>
        <v>18870408</v>
      </c>
      <c r="F4077" s="262">
        <v>12</v>
      </c>
      <c r="G4077" s="212"/>
      <c r="H4077" s="212"/>
      <c r="N4077" s="416"/>
      <c r="O4077" s="212"/>
      <c r="P4077" s="212"/>
      <c r="R4077" s="112" t="str">
        <f>IF(D4077="","", CONCATENATE("Update games set ", B4077, "= ",D4077," where game_id=", E4077))</f>
        <v/>
      </c>
      <c r="S4077" s="112" t="str">
        <f t="shared" si="2171"/>
        <v/>
      </c>
      <c r="T4077" s="112" t="str">
        <f t="shared" si="2167"/>
        <v/>
      </c>
      <c r="U4077" s="200" t="str">
        <f t="shared" si="2165"/>
        <v/>
      </c>
      <c r="V4077" s="112" t="str">
        <f t="shared" si="2168"/>
        <v/>
      </c>
      <c r="W4077" s="415" t="str">
        <f t="shared" si="2172"/>
        <v/>
      </c>
      <c r="Y4077" s="65" t="str">
        <f t="shared" si="2188"/>
        <v/>
      </c>
      <c r="Z4077" s="65" t="str">
        <f t="shared" si="2189"/>
        <v/>
      </c>
      <c r="AA4077" s="65" t="str">
        <f t="shared" si="2190"/>
        <v/>
      </c>
      <c r="AB4077" s="65" t="str">
        <f t="shared" si="2191"/>
        <v/>
      </c>
      <c r="AC4077" s="65" t="str">
        <f t="shared" si="2192"/>
        <v/>
      </c>
      <c r="AH4077" s="65" t="str">
        <f t="shared" si="2169"/>
        <v>1891121212</v>
      </c>
      <c r="AI4077" s="65">
        <v>18911212</v>
      </c>
      <c r="AJ4077" s="65" t="s">
        <v>5369</v>
      </c>
      <c r="AK4077" s="65">
        <v>12</v>
      </c>
      <c r="AL4077" s="65" t="s">
        <v>653</v>
      </c>
      <c r="AN4077" s="65" t="str">
        <f t="shared" si="2222"/>
        <v/>
      </c>
    </row>
    <row r="4078" spans="1:40" ht="16.8" customHeight="1" x14ac:dyDescent="0.25">
      <c r="A4078" s="384">
        <v>6</v>
      </c>
      <c r="B4078" s="342" t="s">
        <v>475</v>
      </c>
      <c r="D4078" s="349" t="str">
        <f t="shared" ref="D4078" si="2237">IF(C4078="", "", C4078)</f>
        <v/>
      </c>
      <c r="E4078" s="211">
        <f t="shared" si="2223"/>
        <v>18870408</v>
      </c>
      <c r="F4078" s="262">
        <v>13</v>
      </c>
      <c r="R4078" s="112" t="str">
        <f>IF(D4078="","", CONCATENATE("Update games set ", B4078, "= ",D4078," where game_id=", E4078))</f>
        <v/>
      </c>
      <c r="S4078" s="112" t="str">
        <f t="shared" si="2171"/>
        <v/>
      </c>
      <c r="T4078" s="112" t="str">
        <f t="shared" si="2167"/>
        <v/>
      </c>
      <c r="U4078" s="200" t="str">
        <f t="shared" si="2165"/>
        <v/>
      </c>
      <c r="V4078" s="112" t="str">
        <f t="shared" si="2168"/>
        <v/>
      </c>
      <c r="W4078" s="415" t="str">
        <f t="shared" si="2172"/>
        <v/>
      </c>
      <c r="Y4078" s="65" t="str">
        <f t="shared" si="2188"/>
        <v/>
      </c>
      <c r="Z4078" s="65" t="str">
        <f t="shared" si="2189"/>
        <v/>
      </c>
      <c r="AA4078" s="65" t="str">
        <f t="shared" si="2190"/>
        <v/>
      </c>
      <c r="AB4078" s="65" t="str">
        <f t="shared" si="2191"/>
        <v/>
      </c>
      <c r="AC4078" s="65" t="str">
        <f t="shared" si="2192"/>
        <v/>
      </c>
      <c r="AH4078" s="65" t="str">
        <f t="shared" si="2169"/>
        <v>1891121213</v>
      </c>
      <c r="AI4078" s="65">
        <v>18911212</v>
      </c>
      <c r="AJ4078" s="65" t="s">
        <v>5369</v>
      </c>
      <c r="AK4078" s="65">
        <v>13</v>
      </c>
      <c r="AL4078" s="65" t="s">
        <v>653</v>
      </c>
      <c r="AN4078" s="65" t="str">
        <f t="shared" si="2222"/>
        <v/>
      </c>
    </row>
    <row r="4079" spans="1:40" ht="16.8" customHeight="1" x14ac:dyDescent="0.25">
      <c r="A4079" s="384">
        <v>6</v>
      </c>
      <c r="B4079" s="342" t="s">
        <v>20</v>
      </c>
      <c r="C4079" s="342" t="s">
        <v>5512</v>
      </c>
      <c r="D4079" s="350" t="str">
        <f t="shared" ref="D4079:D4080" si="2238">IF(C4079="", "", CONCATENATE("'", C4079,"'"))</f>
        <v>'Turf Moor'</v>
      </c>
      <c r="E4079" s="211">
        <f t="shared" si="2223"/>
        <v>18870408</v>
      </c>
      <c r="F4079" s="262">
        <v>14</v>
      </c>
      <c r="R4079" s="112" t="str">
        <f>IF(D4079="","", CONCATENATE("Update games set ", B4079, "= ",D4079," where game_id=", E4079))</f>
        <v>Update games set Ground= 'Turf Moor' where game_id=18870408</v>
      </c>
      <c r="S4079" s="112" t="str">
        <f t="shared" si="2171"/>
        <v/>
      </c>
      <c r="T4079" s="112" t="str">
        <f t="shared" si="2167"/>
        <v/>
      </c>
      <c r="U4079" s="200" t="str">
        <f t="shared" si="2165"/>
        <v/>
      </c>
      <c r="V4079" s="112" t="str">
        <f t="shared" si="2168"/>
        <v/>
      </c>
      <c r="W4079" s="415" t="str">
        <f t="shared" si="2172"/>
        <v/>
      </c>
      <c r="Y4079" s="65" t="str">
        <f t="shared" si="2188"/>
        <v/>
      </c>
      <c r="Z4079" s="65" t="str">
        <f t="shared" si="2189"/>
        <v/>
      </c>
      <c r="AA4079" s="65" t="str">
        <f t="shared" si="2190"/>
        <v/>
      </c>
      <c r="AB4079" s="65" t="str">
        <f t="shared" si="2191"/>
        <v/>
      </c>
      <c r="AC4079" s="65" t="str">
        <f t="shared" si="2192"/>
        <v/>
      </c>
      <c r="AH4079" s="65" t="str">
        <f t="shared" si="2169"/>
        <v>1891121214</v>
      </c>
      <c r="AI4079" s="65">
        <v>18911212</v>
      </c>
      <c r="AJ4079" s="65" t="s">
        <v>5369</v>
      </c>
      <c r="AK4079" s="65">
        <v>14</v>
      </c>
      <c r="AL4079" s="65" t="s">
        <v>653</v>
      </c>
      <c r="AN4079" s="65" t="str">
        <f t="shared" si="2222"/>
        <v/>
      </c>
    </row>
    <row r="4080" spans="1:40" ht="16.8" customHeight="1" x14ac:dyDescent="0.25">
      <c r="A4080" s="384">
        <v>6</v>
      </c>
      <c r="B4080" s="342" t="s">
        <v>4882</v>
      </c>
      <c r="C4080" s="342" t="str">
        <f t="shared" ref="C4080" si="2239">IF(C4079="", "", C4079)</f>
        <v>Turf Moor</v>
      </c>
      <c r="D4080" s="350" t="str">
        <f t="shared" si="2238"/>
        <v>'Turf Moor'</v>
      </c>
      <c r="E4080" s="211">
        <f t="shared" si="2223"/>
        <v>18870408</v>
      </c>
      <c r="F4080" s="262">
        <v>15</v>
      </c>
      <c r="R4080" s="112" t="str">
        <f>IF(D4080="","", CONCATENATE("Update games set ", B4080, "= ",D4080," where game_id=", E4080))</f>
        <v>Update games set Ground_parent= 'Turf Moor' where game_id=18870408</v>
      </c>
      <c r="S4080" s="112" t="str">
        <f t="shared" si="2171"/>
        <v/>
      </c>
      <c r="T4080" s="112" t="str">
        <f t="shared" si="2167"/>
        <v/>
      </c>
      <c r="U4080" s="200" t="str">
        <f t="shared" si="2165"/>
        <v/>
      </c>
      <c r="V4080" s="112" t="str">
        <f t="shared" si="2168"/>
        <v/>
      </c>
      <c r="W4080" s="415" t="str">
        <f t="shared" si="2172"/>
        <v/>
      </c>
      <c r="Y4080" s="65" t="str">
        <f t="shared" si="2188"/>
        <v/>
      </c>
      <c r="Z4080" s="65" t="str">
        <f t="shared" si="2189"/>
        <v/>
      </c>
      <c r="AA4080" s="65" t="str">
        <f t="shared" si="2190"/>
        <v/>
      </c>
      <c r="AB4080" s="65" t="str">
        <f t="shared" si="2191"/>
        <v/>
      </c>
      <c r="AC4080" s="65" t="str">
        <f t="shared" si="2192"/>
        <v/>
      </c>
      <c r="AH4080" s="65" t="str">
        <f t="shared" si="2169"/>
        <v>1891121215</v>
      </c>
      <c r="AI4080" s="65">
        <v>18911212</v>
      </c>
      <c r="AJ4080" s="65" t="s">
        <v>5369</v>
      </c>
      <c r="AK4080" s="65">
        <v>15</v>
      </c>
      <c r="AL4080" s="65" t="s">
        <v>653</v>
      </c>
      <c r="AN4080" s="65" t="str">
        <f t="shared" si="2222"/>
        <v/>
      </c>
    </row>
    <row r="4081" spans="1:40" s="126" customFormat="1" ht="16.8" customHeight="1" thickBot="1" x14ac:dyDescent="0.3">
      <c r="A4081" s="384">
        <v>6</v>
      </c>
      <c r="B4081" s="116" t="s">
        <v>115</v>
      </c>
      <c r="C4081" s="352"/>
      <c r="D4081" s="370" t="str">
        <f t="shared" ref="D4081" si="2240">IF(MID(E4081,5,2)*1&gt;6,_xlfn.CONCAT("'",LEFT(E4081,4),"-",MID(E4081,3,2)+1,"'"),_xlfn.CONCAT("'",LEFT(E4081,4)-1,"-",MID(E4081,3,2),"'"))</f>
        <v>'1886-87'</v>
      </c>
      <c r="E4081" s="214">
        <f t="shared" si="2223"/>
        <v>18870408</v>
      </c>
      <c r="F4081" s="266">
        <v>16</v>
      </c>
      <c r="G4081" s="343"/>
      <c r="H4081" s="343"/>
      <c r="I4081" s="267"/>
      <c r="J4081" s="214"/>
      <c r="K4081" s="266"/>
      <c r="L4081" s="266"/>
      <c r="M4081" s="266"/>
      <c r="N4081" s="419"/>
      <c r="O4081" s="343"/>
      <c r="P4081" s="343"/>
      <c r="Q4081" s="346"/>
      <c r="R4081" s="112" t="str">
        <f>IF(D4081="","", CONCATENATE("Update games set ", B4081, "= ",D4081," where game_id=", E4081))</f>
        <v>Update games set Season= '1886-87' where game_id=18870408</v>
      </c>
      <c r="S4081" s="112" t="str">
        <f t="shared" si="2171"/>
        <v/>
      </c>
      <c r="T4081" s="112" t="str">
        <f t="shared" si="2167"/>
        <v/>
      </c>
      <c r="U4081" s="200" t="str">
        <f t="shared" si="2165"/>
        <v/>
      </c>
      <c r="V4081" s="112" t="str">
        <f t="shared" si="2168"/>
        <v/>
      </c>
      <c r="W4081" s="415" t="str">
        <f t="shared" si="2172"/>
        <v/>
      </c>
      <c r="X4081" s="240"/>
      <c r="Y4081" s="65" t="str">
        <f t="shared" si="2188"/>
        <v/>
      </c>
      <c r="Z4081" s="65" t="str">
        <f t="shared" si="2189"/>
        <v/>
      </c>
      <c r="AA4081" s="65" t="str">
        <f t="shared" si="2190"/>
        <v/>
      </c>
      <c r="AB4081" s="65" t="str">
        <f t="shared" si="2191"/>
        <v/>
      </c>
      <c r="AC4081" s="65" t="str">
        <f t="shared" si="2192"/>
        <v/>
      </c>
      <c r="AH4081" s="65" t="str">
        <f t="shared" si="2169"/>
        <v>1891121216</v>
      </c>
      <c r="AI4081" s="126">
        <v>18911212</v>
      </c>
      <c r="AJ4081" s="126" t="s">
        <v>5369</v>
      </c>
      <c r="AK4081" s="126">
        <v>16</v>
      </c>
      <c r="AL4081" s="126" t="s">
        <v>653</v>
      </c>
      <c r="AN4081" s="65" t="str">
        <f t="shared" si="2222"/>
        <v/>
      </c>
    </row>
    <row r="4082" spans="1:40" ht="15" thickTop="1" x14ac:dyDescent="0.25">
      <c r="A4082" s="384">
        <v>6</v>
      </c>
      <c r="B4082" s="341" t="s">
        <v>22</v>
      </c>
      <c r="C4082" s="341" t="s">
        <v>5369</v>
      </c>
      <c r="D4082" s="341" t="str">
        <f t="shared" ref="D4082:D4085" si="2241">IF(C4082="", "", CONCATENATE("'", C4082,"'"))</f>
        <v>'Bootle'</v>
      </c>
      <c r="E4082" s="211">
        <v>18911212</v>
      </c>
      <c r="F4082" s="262">
        <v>1</v>
      </c>
      <c r="H4082" s="212"/>
      <c r="J4082" s="211" t="str">
        <f t="shared" ref="J4082" si="2242">IF(I4082="", "", "?")</f>
        <v/>
      </c>
      <c r="R4082" s="112" t="str">
        <f>IF(D4082="","", CONCATENATE("Update games set ", B4082, "= ",D4082," where game_id=", E4082))</f>
        <v>Update games set Opponent= 'Bootle' where game_id=18911212</v>
      </c>
      <c r="S4082" s="112" t="str">
        <f t="shared" si="2171"/>
        <v/>
      </c>
      <c r="T4082" s="112" t="str">
        <f t="shared" si="2167"/>
        <v/>
      </c>
      <c r="U4082" s="200" t="str">
        <f t="shared" si="2165"/>
        <v/>
      </c>
      <c r="V4082" s="112" t="str">
        <f t="shared" si="2168"/>
        <v/>
      </c>
      <c r="W4082" s="415" t="str">
        <f t="shared" si="2172"/>
        <v/>
      </c>
      <c r="Y4082" s="65" t="str">
        <f t="shared" si="2188"/>
        <v/>
      </c>
      <c r="Z4082" s="65" t="str">
        <f t="shared" si="2189"/>
        <v/>
      </c>
      <c r="AA4082" s="65" t="str">
        <f t="shared" si="2190"/>
        <v/>
      </c>
      <c r="AB4082" s="65" t="str">
        <f t="shared" si="2191"/>
        <v/>
      </c>
      <c r="AC4082" s="65" t="str">
        <f t="shared" si="2192"/>
        <v/>
      </c>
      <c r="AH4082" s="65" t="str">
        <f t="shared" si="2169"/>
        <v>189112121</v>
      </c>
      <c r="AI4082" s="65">
        <v>18911212</v>
      </c>
      <c r="AJ4082" s="65" t="s">
        <v>5369</v>
      </c>
      <c r="AK4082" s="65">
        <v>1</v>
      </c>
      <c r="AL4082" s="65" t="s">
        <v>2039</v>
      </c>
    </row>
    <row r="4083" spans="1:40" ht="16.8" customHeight="1" x14ac:dyDescent="0.25">
      <c r="A4083" s="384">
        <v>6</v>
      </c>
      <c r="B4083" s="342" t="s">
        <v>4979</v>
      </c>
      <c r="C4083" s="342" t="str">
        <f t="shared" ref="C4083" si="2243">IF(C4082="", "", C4082)</f>
        <v>Bootle</v>
      </c>
      <c r="D4083" s="350" t="str">
        <f t="shared" si="2241"/>
        <v>'Bootle'</v>
      </c>
      <c r="E4083" s="211">
        <f>E4082</f>
        <v>18911212</v>
      </c>
      <c r="F4083" s="262">
        <v>2</v>
      </c>
      <c r="J4083" s="211" t="str">
        <f t="shared" ref="J4083" si="2244">IF(I4083="", "", "?")</f>
        <v/>
      </c>
      <c r="R4083" s="112" t="str">
        <f>IF(D4083="","", CONCATENATE("Update games set ", B4083, "= ",D4083," where game_id=", E4083))</f>
        <v>Update games set Opp_parent= 'Bootle' where game_id=18911212</v>
      </c>
      <c r="S4083" s="112" t="str">
        <f t="shared" si="2171"/>
        <v/>
      </c>
      <c r="T4083" s="112" t="str">
        <f t="shared" si="2167"/>
        <v/>
      </c>
      <c r="U4083" s="200" t="str">
        <f t="shared" si="2165"/>
        <v/>
      </c>
      <c r="V4083" s="112" t="str">
        <f t="shared" si="2168"/>
        <v/>
      </c>
      <c r="W4083" s="415" t="str">
        <f t="shared" si="2172"/>
        <v/>
      </c>
      <c r="Y4083" s="65" t="str">
        <f t="shared" si="2188"/>
        <v/>
      </c>
      <c r="Z4083" s="65" t="str">
        <f t="shared" si="2189"/>
        <v/>
      </c>
      <c r="AA4083" s="65" t="str">
        <f t="shared" si="2190"/>
        <v/>
      </c>
      <c r="AB4083" s="65" t="str">
        <f t="shared" si="2191"/>
        <v/>
      </c>
      <c r="AC4083" s="65" t="str">
        <f t="shared" si="2192"/>
        <v/>
      </c>
      <c r="AH4083" s="65" t="str">
        <f t="shared" si="2169"/>
        <v>189112122</v>
      </c>
      <c r="AI4083" s="65">
        <v>18911212</v>
      </c>
      <c r="AJ4083" s="65" t="s">
        <v>5369</v>
      </c>
      <c r="AK4083" s="65">
        <v>2</v>
      </c>
      <c r="AL4083" s="65" t="s">
        <v>3572</v>
      </c>
      <c r="AN4083" s="65" t="str">
        <f t="shared" ref="AN4083:AN4097" si="2245">IF(F4083=1, _xlfn.CONCAT("update games set source = 'The Nottingham Forest Football Scrapbook' where game_id = ", E4083), "")</f>
        <v/>
      </c>
    </row>
    <row r="4084" spans="1:40" ht="16.8" customHeight="1" x14ac:dyDescent="0.25">
      <c r="A4084" s="384">
        <v>6</v>
      </c>
      <c r="B4084" s="342" t="s">
        <v>2653</v>
      </c>
      <c r="C4084" s="342" t="s">
        <v>311</v>
      </c>
      <c r="D4084" s="350" t="str">
        <f t="shared" si="2241"/>
        <v>'Football Alliance'</v>
      </c>
      <c r="E4084" s="211">
        <f t="shared" ref="E4084:E4097" si="2246">E4083</f>
        <v>18911212</v>
      </c>
      <c r="F4084" s="262">
        <v>3</v>
      </c>
      <c r="J4084" s="211" t="str">
        <f t="shared" ref="J4084" si="2247">IF(I4084="", "", "?")</f>
        <v/>
      </c>
      <c r="R4084" s="112" t="str">
        <f>IF(D4084="","", CONCATENATE("Update games set ", B4084, "= ",D4084," where game_id=", E4084))</f>
        <v>Update games set Game_type= 'Football Alliance' where game_id=18911212</v>
      </c>
      <c r="S4084" s="112" t="str">
        <f t="shared" si="2171"/>
        <v/>
      </c>
      <c r="T4084" s="112" t="str">
        <f t="shared" si="2167"/>
        <v/>
      </c>
      <c r="U4084" s="200" t="str">
        <f t="shared" si="2165"/>
        <v/>
      </c>
      <c r="V4084" s="112" t="str">
        <f t="shared" si="2168"/>
        <v/>
      </c>
      <c r="W4084" s="415" t="str">
        <f t="shared" si="2172"/>
        <v/>
      </c>
      <c r="Y4084" s="65" t="str">
        <f t="shared" si="2188"/>
        <v/>
      </c>
      <c r="Z4084" s="65" t="str">
        <f t="shared" si="2189"/>
        <v/>
      </c>
      <c r="AA4084" s="65" t="str">
        <f t="shared" si="2190"/>
        <v/>
      </c>
      <c r="AB4084" s="65" t="str">
        <f t="shared" si="2191"/>
        <v/>
      </c>
      <c r="AC4084" s="65" t="str">
        <f t="shared" si="2192"/>
        <v/>
      </c>
      <c r="AH4084" s="65" t="str">
        <f t="shared" si="2169"/>
        <v>189112123</v>
      </c>
      <c r="AI4084" s="65">
        <v>18911212</v>
      </c>
      <c r="AJ4084" s="65" t="s">
        <v>5369</v>
      </c>
      <c r="AK4084" s="65">
        <v>3</v>
      </c>
      <c r="AL4084" s="65" t="s">
        <v>3596</v>
      </c>
      <c r="AN4084" s="65" t="str">
        <f t="shared" si="2245"/>
        <v/>
      </c>
    </row>
    <row r="4085" spans="1:40" ht="16.8" customHeight="1" x14ac:dyDescent="0.25">
      <c r="A4085" s="384">
        <v>6</v>
      </c>
      <c r="B4085" s="342" t="s">
        <v>4978</v>
      </c>
      <c r="C4085" s="342" t="s">
        <v>5065</v>
      </c>
      <c r="D4085" s="350" t="str">
        <f t="shared" si="2241"/>
        <v>'H'</v>
      </c>
      <c r="E4085" s="211">
        <f t="shared" si="2246"/>
        <v>18911212</v>
      </c>
      <c r="F4085" s="262">
        <v>4</v>
      </c>
      <c r="J4085" s="211" t="str">
        <f t="shared" ref="J4085" si="2248">IF(I4085="", "", "?")</f>
        <v/>
      </c>
      <c r="R4085" s="112" t="str">
        <f>IF(D4085="","", CONCATENATE("Update games set ", B4085, "= ",D4085," where game_id=", E4085))</f>
        <v>Update games set HAN= 'H' where game_id=18911212</v>
      </c>
      <c r="S4085" s="112" t="str">
        <f t="shared" si="2171"/>
        <v/>
      </c>
      <c r="T4085" s="112" t="str">
        <f t="shared" si="2167"/>
        <v/>
      </c>
      <c r="U4085" s="200" t="str">
        <f t="shared" si="2165"/>
        <v/>
      </c>
      <c r="V4085" s="112" t="str">
        <f t="shared" si="2168"/>
        <v/>
      </c>
      <c r="W4085" s="415" t="str">
        <f t="shared" si="2172"/>
        <v/>
      </c>
      <c r="Y4085" s="65" t="str">
        <f t="shared" si="2188"/>
        <v/>
      </c>
      <c r="Z4085" s="65" t="str">
        <f t="shared" si="2189"/>
        <v/>
      </c>
      <c r="AA4085" s="65" t="str">
        <f t="shared" si="2190"/>
        <v/>
      </c>
      <c r="AB4085" s="65" t="str">
        <f t="shared" si="2191"/>
        <v/>
      </c>
      <c r="AC4085" s="65" t="str">
        <f t="shared" si="2192"/>
        <v/>
      </c>
      <c r="AH4085" s="65" t="str">
        <f t="shared" si="2169"/>
        <v>189112124</v>
      </c>
      <c r="AI4085" s="65">
        <v>18911212</v>
      </c>
      <c r="AJ4085" s="65" t="s">
        <v>5369</v>
      </c>
      <c r="AK4085" s="65">
        <v>4</v>
      </c>
      <c r="AL4085" s="65" t="s">
        <v>3252</v>
      </c>
      <c r="AN4085" s="65" t="str">
        <f t="shared" si="2245"/>
        <v/>
      </c>
    </row>
    <row r="4086" spans="1:40" ht="16.8" customHeight="1" x14ac:dyDescent="0.25">
      <c r="A4086" s="384">
        <v>6</v>
      </c>
      <c r="B4086" s="342" t="s">
        <v>5</v>
      </c>
      <c r="C4086" s="342">
        <v>5</v>
      </c>
      <c r="D4086" s="349">
        <f t="shared" ref="D4086:D4087" si="2249">IF(C4086="", "", C4086)</f>
        <v>5</v>
      </c>
      <c r="E4086" s="211">
        <f t="shared" si="2246"/>
        <v>18911212</v>
      </c>
      <c r="F4086" s="262">
        <v>5</v>
      </c>
      <c r="J4086" s="211" t="str">
        <f t="shared" ref="J4086" si="2250">IF(I4086="", "", "?")</f>
        <v/>
      </c>
      <c r="R4086" s="112" t="str">
        <f>IF(D4086="","", CONCATENATE("Update games set ", B4086, "= ",D4086," where game_id=", E4086))</f>
        <v>Update games set F= 5 where game_id=18911212</v>
      </c>
      <c r="S4086" s="112" t="str">
        <f t="shared" si="2171"/>
        <v/>
      </c>
      <c r="T4086" s="112" t="str">
        <f t="shared" si="2167"/>
        <v/>
      </c>
      <c r="U4086" s="200" t="str">
        <f t="shared" si="2165"/>
        <v/>
      </c>
      <c r="V4086" s="112" t="str">
        <f t="shared" si="2168"/>
        <v/>
      </c>
      <c r="W4086" s="415" t="str">
        <f t="shared" si="2172"/>
        <v/>
      </c>
      <c r="Y4086" s="65" t="str">
        <f t="shared" si="2188"/>
        <v/>
      </c>
      <c r="Z4086" s="65" t="str">
        <f t="shared" si="2189"/>
        <v/>
      </c>
      <c r="AA4086" s="65" t="str">
        <f t="shared" si="2190"/>
        <v/>
      </c>
      <c r="AB4086" s="65" t="str">
        <f t="shared" si="2191"/>
        <v/>
      </c>
      <c r="AC4086" s="65" t="str">
        <f t="shared" si="2192"/>
        <v/>
      </c>
      <c r="AH4086" s="65" t="str">
        <f t="shared" si="2169"/>
        <v>189112125</v>
      </c>
      <c r="AI4086" s="65">
        <v>18911212</v>
      </c>
      <c r="AJ4086" s="65" t="s">
        <v>5369</v>
      </c>
      <c r="AK4086" s="65">
        <v>5</v>
      </c>
      <c r="AL4086" s="65" t="s">
        <v>3590</v>
      </c>
      <c r="AN4086" s="65" t="str">
        <f t="shared" si="2245"/>
        <v/>
      </c>
    </row>
    <row r="4087" spans="1:40" ht="16.8" customHeight="1" x14ac:dyDescent="0.25">
      <c r="A4087" s="384">
        <v>6</v>
      </c>
      <c r="B4087" s="342" t="s">
        <v>0</v>
      </c>
      <c r="C4087" s="342">
        <v>1</v>
      </c>
      <c r="D4087" s="349">
        <f t="shared" si="2249"/>
        <v>1</v>
      </c>
      <c r="E4087" s="211">
        <f t="shared" si="2246"/>
        <v>18911212</v>
      </c>
      <c r="F4087" s="262">
        <v>6</v>
      </c>
      <c r="J4087" s="211" t="str">
        <f t="shared" ref="J4087:J4088" si="2251">IF(I4087="", "", "?")</f>
        <v/>
      </c>
      <c r="R4087" s="112" t="str">
        <f>IF(D4087="","", CONCATENATE("Update games set ", B4087, "= ",D4087," where game_id=", E4087))</f>
        <v>Update games set A= 1 where game_id=18911212</v>
      </c>
      <c r="S4087" s="112" t="str">
        <f t="shared" si="2171"/>
        <v/>
      </c>
      <c r="T4087" s="112" t="str">
        <f t="shared" si="2167"/>
        <v/>
      </c>
      <c r="U4087" s="200" t="str">
        <f t="shared" si="2165"/>
        <v/>
      </c>
      <c r="V4087" s="112" t="str">
        <f t="shared" si="2168"/>
        <v/>
      </c>
      <c r="W4087" s="415" t="str">
        <f t="shared" si="2172"/>
        <v/>
      </c>
      <c r="Y4087" s="65" t="str">
        <f t="shared" si="2188"/>
        <v/>
      </c>
      <c r="Z4087" s="65" t="str">
        <f t="shared" si="2189"/>
        <v/>
      </c>
      <c r="AA4087" s="65" t="str">
        <f t="shared" si="2190"/>
        <v/>
      </c>
      <c r="AB4087" s="65" t="str">
        <f t="shared" si="2191"/>
        <v/>
      </c>
      <c r="AC4087" s="65" t="str">
        <f t="shared" si="2192"/>
        <v/>
      </c>
      <c r="AH4087" s="65" t="str">
        <f t="shared" si="2169"/>
        <v>189112126</v>
      </c>
      <c r="AI4087" s="65">
        <v>18911212</v>
      </c>
      <c r="AJ4087" s="65" t="s">
        <v>5369</v>
      </c>
      <c r="AK4087" s="65">
        <v>6</v>
      </c>
      <c r="AL4087" s="65" t="s">
        <v>3468</v>
      </c>
      <c r="AN4087" s="65" t="str">
        <f t="shared" si="2245"/>
        <v/>
      </c>
    </row>
    <row r="4088" spans="1:40" ht="16.8" customHeight="1" x14ac:dyDescent="0.25">
      <c r="A4088" s="384">
        <v>6</v>
      </c>
      <c r="B4088" s="342" t="s">
        <v>23</v>
      </c>
      <c r="D4088" s="334" t="str">
        <f t="shared" ref="D4088" si="2252">IF(C4088="",IF(D4086&gt;D4087,"'W'",IF(D4086=D4087,"'D'","'L'")),_xlfn.CONCAT("'",C4088,"'"))</f>
        <v>'W'</v>
      </c>
      <c r="E4088" s="211">
        <f t="shared" si="2246"/>
        <v>18911212</v>
      </c>
      <c r="F4088" s="262">
        <v>7</v>
      </c>
      <c r="J4088" s="211" t="str">
        <f t="shared" si="2251"/>
        <v/>
      </c>
      <c r="R4088" s="112" t="str">
        <f>IF(D4088="","", CONCATENATE("Update games set ", B4088, "= ",D4088," where game_id=", E4088))</f>
        <v>Update games set Result= 'W' where game_id=18911212</v>
      </c>
      <c r="S4088" s="112" t="str">
        <f t="shared" si="2171"/>
        <v/>
      </c>
      <c r="T4088" s="112" t="str">
        <f t="shared" si="2167"/>
        <v/>
      </c>
      <c r="U4088" s="200" t="str">
        <f t="shared" si="2165"/>
        <v/>
      </c>
      <c r="V4088" s="112" t="str">
        <f t="shared" si="2168"/>
        <v/>
      </c>
      <c r="W4088" s="415" t="str">
        <f t="shared" si="2172"/>
        <v/>
      </c>
      <c r="Y4088" s="65" t="str">
        <f t="shared" si="2188"/>
        <v/>
      </c>
      <c r="Z4088" s="65" t="str">
        <f t="shared" si="2189"/>
        <v/>
      </c>
      <c r="AA4088" s="65" t="str">
        <f t="shared" si="2190"/>
        <v/>
      </c>
      <c r="AB4088" s="65" t="str">
        <f t="shared" si="2191"/>
        <v/>
      </c>
      <c r="AC4088" s="65" t="str">
        <f t="shared" si="2192"/>
        <v/>
      </c>
      <c r="AH4088" s="65" t="str">
        <f t="shared" si="2169"/>
        <v>189112127</v>
      </c>
      <c r="AI4088" s="65">
        <v>18911212</v>
      </c>
      <c r="AJ4088" s="65" t="s">
        <v>5369</v>
      </c>
      <c r="AK4088" s="65">
        <v>7</v>
      </c>
      <c r="AL4088" s="65" t="s">
        <v>3435</v>
      </c>
      <c r="AN4088" s="65" t="str">
        <f t="shared" si="2245"/>
        <v/>
      </c>
    </row>
    <row r="4089" spans="1:40" ht="16.8" customHeight="1" x14ac:dyDescent="0.25">
      <c r="A4089" s="384">
        <v>6</v>
      </c>
      <c r="B4089" s="342" t="s">
        <v>768</v>
      </c>
      <c r="C4089" s="342">
        <v>3</v>
      </c>
      <c r="D4089" s="349">
        <f t="shared" ref="D4089:D4090" si="2253">IF(C4089="", "", C4089)</f>
        <v>3</v>
      </c>
      <c r="E4089" s="211">
        <f t="shared" si="2246"/>
        <v>18911212</v>
      </c>
      <c r="F4089" s="262">
        <v>8</v>
      </c>
      <c r="J4089" s="211" t="str">
        <f t="shared" ref="J4089" si="2254">IF(I4089="", "", "?")</f>
        <v/>
      </c>
      <c r="R4089" s="112" t="str">
        <f>IF(D4089="","", CONCATENATE("Update games set ", B4089, "= ",D4089," where game_id=", E4089))</f>
        <v>Update games set HT_f= 3 where game_id=18911212</v>
      </c>
      <c r="S4089" s="112" t="str">
        <f t="shared" si="2171"/>
        <v/>
      </c>
      <c r="T4089" s="112" t="str">
        <f t="shared" si="2167"/>
        <v/>
      </c>
      <c r="U4089" s="200" t="str">
        <f t="shared" si="2165"/>
        <v/>
      </c>
      <c r="V4089" s="112" t="str">
        <f t="shared" si="2168"/>
        <v/>
      </c>
      <c r="W4089" s="415" t="str">
        <f t="shared" si="2172"/>
        <v/>
      </c>
      <c r="Y4089" s="65" t="str">
        <f t="shared" si="2188"/>
        <v/>
      </c>
      <c r="Z4089" s="65" t="str">
        <f t="shared" si="2189"/>
        <v/>
      </c>
      <c r="AA4089" s="65" t="str">
        <f t="shared" si="2190"/>
        <v/>
      </c>
      <c r="AB4089" s="65" t="str">
        <f t="shared" si="2191"/>
        <v/>
      </c>
      <c r="AC4089" s="65" t="str">
        <f t="shared" si="2192"/>
        <v/>
      </c>
      <c r="AH4089" s="65" t="str">
        <f t="shared" si="2169"/>
        <v>189112128</v>
      </c>
      <c r="AI4089" s="65">
        <v>18911212</v>
      </c>
      <c r="AJ4089" s="65" t="s">
        <v>5369</v>
      </c>
      <c r="AK4089" s="65">
        <v>8</v>
      </c>
      <c r="AL4089" s="65" t="s">
        <v>3653</v>
      </c>
      <c r="AN4089" s="65" t="str">
        <f t="shared" si="2245"/>
        <v/>
      </c>
    </row>
    <row r="4090" spans="1:40" ht="16.8" customHeight="1" x14ac:dyDescent="0.25">
      <c r="A4090" s="384">
        <v>6</v>
      </c>
      <c r="B4090" s="342" t="s">
        <v>766</v>
      </c>
      <c r="C4090" s="342">
        <v>0</v>
      </c>
      <c r="D4090" s="349">
        <f t="shared" si="2253"/>
        <v>0</v>
      </c>
      <c r="E4090" s="211">
        <f t="shared" si="2246"/>
        <v>18911212</v>
      </c>
      <c r="F4090" s="262">
        <v>9</v>
      </c>
      <c r="G4090" s="194"/>
      <c r="H4090" s="194"/>
      <c r="J4090" s="211" t="str">
        <f t="shared" ref="J4090" si="2255">IF(I4090="", "", "?")</f>
        <v/>
      </c>
      <c r="N4090" s="417"/>
      <c r="O4090" s="194"/>
      <c r="P4090" s="194"/>
      <c r="R4090" s="112" t="str">
        <f>IF(D4090="","", CONCATENATE("Update games set ", B4090, "= ",D4090," where game_id=", E4090))</f>
        <v>Update games set HT_a= 0 where game_id=18911212</v>
      </c>
      <c r="S4090" s="112" t="str">
        <f t="shared" si="2171"/>
        <v/>
      </c>
      <c r="T4090" s="112" t="str">
        <f t="shared" si="2167"/>
        <v/>
      </c>
      <c r="U4090" s="200" t="str">
        <f t="shared" si="2165"/>
        <v/>
      </c>
      <c r="V4090" s="112" t="str">
        <f t="shared" si="2168"/>
        <v/>
      </c>
      <c r="W4090" s="415" t="str">
        <f t="shared" si="2172"/>
        <v/>
      </c>
      <c r="Y4090" s="65" t="str">
        <f t="shared" si="2188"/>
        <v/>
      </c>
      <c r="Z4090" s="65" t="str">
        <f t="shared" si="2189"/>
        <v/>
      </c>
      <c r="AA4090" s="65" t="str">
        <f t="shared" si="2190"/>
        <v/>
      </c>
      <c r="AB4090" s="65" t="str">
        <f t="shared" si="2191"/>
        <v/>
      </c>
      <c r="AC4090" s="65" t="str">
        <f t="shared" si="2192"/>
        <v/>
      </c>
      <c r="AH4090" s="65" t="str">
        <f t="shared" si="2169"/>
        <v>189112129</v>
      </c>
      <c r="AI4090" s="65">
        <v>18911212</v>
      </c>
      <c r="AJ4090" s="65" t="s">
        <v>5369</v>
      </c>
      <c r="AK4090" s="65">
        <v>9</v>
      </c>
      <c r="AL4090" s="65" t="s">
        <v>2943</v>
      </c>
      <c r="AN4090" s="65" t="str">
        <f t="shared" si="2245"/>
        <v/>
      </c>
    </row>
    <row r="4091" spans="1:40" ht="16.8" customHeight="1" x14ac:dyDescent="0.25">
      <c r="A4091" s="384">
        <v>6</v>
      </c>
      <c r="B4091" s="342" t="s">
        <v>753</v>
      </c>
      <c r="C4091" s="351"/>
      <c r="D4091" s="350" t="str">
        <f t="shared" ref="D4091" si="2256">IF(C4091="", "", CONCATENATE("'", C4091,"'"))</f>
        <v/>
      </c>
      <c r="E4091" s="211">
        <f t="shared" si="2246"/>
        <v>18911212</v>
      </c>
      <c r="F4091" s="262">
        <v>10</v>
      </c>
      <c r="G4091" s="194"/>
      <c r="J4091" s="211" t="str">
        <f t="shared" ref="J4091" si="2257">IF(I4091="", "", "?")</f>
        <v/>
      </c>
      <c r="N4091" s="417"/>
      <c r="O4091" s="194"/>
      <c r="P4091" s="194"/>
      <c r="R4091" s="112" t="str">
        <f>IF(D4091="","", CONCATENATE("Update games set ", B4091, "= ",D4091," where game_id=", E4091))</f>
        <v/>
      </c>
      <c r="S4091" s="112" t="str">
        <f t="shared" si="2171"/>
        <v/>
      </c>
      <c r="T4091" s="112" t="str">
        <f t="shared" si="2167"/>
        <v/>
      </c>
      <c r="U4091" s="200" t="str">
        <f t="shared" si="2165"/>
        <v/>
      </c>
      <c r="V4091" s="112" t="str">
        <f t="shared" si="2168"/>
        <v/>
      </c>
      <c r="W4091" s="415" t="str">
        <f t="shared" si="2172"/>
        <v/>
      </c>
      <c r="Y4091" s="65" t="str">
        <f t="shared" si="2188"/>
        <v/>
      </c>
      <c r="Z4091" s="65" t="str">
        <f t="shared" si="2189"/>
        <v/>
      </c>
      <c r="AA4091" s="65" t="str">
        <f t="shared" si="2190"/>
        <v/>
      </c>
      <c r="AB4091" s="65" t="str">
        <f t="shared" si="2191"/>
        <v/>
      </c>
      <c r="AC4091" s="65" t="str">
        <f t="shared" si="2192"/>
        <v/>
      </c>
      <c r="AH4091" s="65" t="str">
        <f t="shared" si="2169"/>
        <v>1891121210</v>
      </c>
      <c r="AI4091" s="65">
        <v>18911212</v>
      </c>
      <c r="AJ4091" s="65" t="s">
        <v>5369</v>
      </c>
      <c r="AK4091" s="65">
        <v>10</v>
      </c>
      <c r="AL4091" s="65" t="s">
        <v>3632</v>
      </c>
      <c r="AN4091" s="65" t="str">
        <f t="shared" si="2245"/>
        <v/>
      </c>
    </row>
    <row r="4092" spans="1:40" ht="16.8" customHeight="1" x14ac:dyDescent="0.25">
      <c r="A4092" s="384">
        <v>6</v>
      </c>
      <c r="B4092" s="342" t="s">
        <v>746</v>
      </c>
      <c r="C4092" s="351" t="s">
        <v>5062</v>
      </c>
      <c r="D4092" s="334" t="str">
        <f>CONCATENATE("'", LEFT(E4092,4),"-",MID(E4092,5,2),"-", MID(E4092,7,2), " ", C4092,"'")</f>
        <v>'1891-12-12 15:00'</v>
      </c>
      <c r="E4092" s="211">
        <f t="shared" si="2246"/>
        <v>18911212</v>
      </c>
      <c r="F4092" s="262">
        <v>11</v>
      </c>
      <c r="J4092" s="211" t="str">
        <f t="shared" ref="J4092" si="2258">IF(I4092="", "", "?")</f>
        <v/>
      </c>
      <c r="R4092" s="112" t="str">
        <f>IF(D4092="","", CONCATENATE("Update games set ", B4092, "= ",D4092," where game_id=", E4092))</f>
        <v>Update games set Game_date= '1891-12-12 15:00' where game_id=18911212</v>
      </c>
      <c r="S4092" s="112" t="str">
        <f t="shared" si="2171"/>
        <v/>
      </c>
      <c r="T4092" s="112" t="str">
        <f t="shared" si="2167"/>
        <v/>
      </c>
      <c r="U4092" s="200" t="str">
        <f t="shared" si="2165"/>
        <v/>
      </c>
      <c r="V4092" s="112" t="str">
        <f t="shared" si="2168"/>
        <v/>
      </c>
      <c r="W4092" s="415" t="str">
        <f t="shared" si="2172"/>
        <v/>
      </c>
      <c r="Y4092" s="65" t="str">
        <f t="shared" si="2188"/>
        <v/>
      </c>
      <c r="Z4092" s="65" t="str">
        <f t="shared" si="2189"/>
        <v/>
      </c>
      <c r="AA4092" s="65" t="str">
        <f t="shared" si="2190"/>
        <v/>
      </c>
      <c r="AB4092" s="65" t="str">
        <f t="shared" si="2191"/>
        <v/>
      </c>
      <c r="AC4092" s="65" t="str">
        <f t="shared" si="2192"/>
        <v/>
      </c>
      <c r="AH4092" s="65" t="str">
        <f t="shared" si="2169"/>
        <v>1891121211</v>
      </c>
      <c r="AI4092" s="65">
        <v>18911212</v>
      </c>
      <c r="AJ4092" s="65" t="s">
        <v>5369</v>
      </c>
      <c r="AK4092" s="65">
        <v>11</v>
      </c>
      <c r="AL4092" s="65" t="s">
        <v>3314</v>
      </c>
      <c r="AN4092" s="65" t="str">
        <f t="shared" si="2245"/>
        <v/>
      </c>
    </row>
    <row r="4093" spans="1:40" ht="16.8" customHeight="1" x14ac:dyDescent="0.25">
      <c r="A4093" s="384">
        <v>6</v>
      </c>
      <c r="B4093" s="342" t="s">
        <v>25</v>
      </c>
      <c r="D4093" s="350" t="str">
        <f t="shared" ref="D4093" si="2259">IF(C4093="", "", CONCATENATE("'", C4093,"'"))</f>
        <v/>
      </c>
      <c r="E4093" s="211">
        <f t="shared" si="2246"/>
        <v>18911212</v>
      </c>
      <c r="F4093" s="262">
        <v>12</v>
      </c>
      <c r="G4093" s="212"/>
      <c r="H4093" s="212"/>
      <c r="N4093" s="416"/>
      <c r="O4093" s="212"/>
      <c r="P4093" s="212"/>
      <c r="R4093" s="112" t="str">
        <f>IF(D4093="","", CONCATENATE("Update games set ", B4093, "= ",D4093," where game_id=", E4093))</f>
        <v/>
      </c>
      <c r="S4093" s="112" t="str">
        <f t="shared" si="2171"/>
        <v/>
      </c>
      <c r="T4093" s="112" t="str">
        <f t="shared" si="2167"/>
        <v/>
      </c>
      <c r="U4093" s="200" t="str">
        <f t="shared" si="2165"/>
        <v/>
      </c>
      <c r="V4093" s="112" t="str">
        <f t="shared" si="2168"/>
        <v/>
      </c>
      <c r="W4093" s="415" t="str">
        <f t="shared" si="2172"/>
        <v/>
      </c>
      <c r="Y4093" s="65" t="str">
        <f t="shared" si="2188"/>
        <v/>
      </c>
      <c r="Z4093" s="65" t="str">
        <f t="shared" si="2189"/>
        <v/>
      </c>
      <c r="AA4093" s="65" t="str">
        <f t="shared" si="2190"/>
        <v/>
      </c>
      <c r="AB4093" s="65" t="str">
        <f t="shared" si="2191"/>
        <v/>
      </c>
      <c r="AC4093" s="65" t="str">
        <f t="shared" si="2192"/>
        <v/>
      </c>
      <c r="AH4093" s="65" t="str">
        <f t="shared" si="2169"/>
        <v>1891121212</v>
      </c>
      <c r="AI4093" s="65">
        <v>18911212</v>
      </c>
      <c r="AJ4093" s="65" t="s">
        <v>5369</v>
      </c>
      <c r="AK4093" s="65">
        <v>12</v>
      </c>
      <c r="AL4093" s="65" t="s">
        <v>653</v>
      </c>
      <c r="AN4093" s="65" t="str">
        <f t="shared" si="2245"/>
        <v/>
      </c>
    </row>
    <row r="4094" spans="1:40" ht="16.8" customHeight="1" x14ac:dyDescent="0.25">
      <c r="A4094" s="384">
        <v>6</v>
      </c>
      <c r="B4094" s="342" t="s">
        <v>475</v>
      </c>
      <c r="D4094" s="349" t="str">
        <f t="shared" ref="D4094" si="2260">IF(C4094="", "", C4094)</f>
        <v/>
      </c>
      <c r="E4094" s="211">
        <f t="shared" si="2246"/>
        <v>18911212</v>
      </c>
      <c r="F4094" s="262">
        <v>13</v>
      </c>
      <c r="R4094" s="112" t="str">
        <f>IF(D4094="","", CONCATENATE("Update games set ", B4094, "= ",D4094," where game_id=", E4094))</f>
        <v/>
      </c>
      <c r="S4094" s="112" t="str">
        <f t="shared" si="2171"/>
        <v/>
      </c>
      <c r="T4094" s="112" t="str">
        <f t="shared" si="2167"/>
        <v/>
      </c>
      <c r="U4094" s="200" t="str">
        <f t="shared" si="2165"/>
        <v/>
      </c>
      <c r="V4094" s="112" t="str">
        <f t="shared" si="2168"/>
        <v/>
      </c>
      <c r="W4094" s="415" t="str">
        <f t="shared" si="2172"/>
        <v/>
      </c>
      <c r="Y4094" s="65" t="str">
        <f t="shared" si="2188"/>
        <v/>
      </c>
      <c r="Z4094" s="65" t="str">
        <f t="shared" si="2189"/>
        <v/>
      </c>
      <c r="AA4094" s="65" t="str">
        <f t="shared" si="2190"/>
        <v/>
      </c>
      <c r="AB4094" s="65" t="str">
        <f t="shared" si="2191"/>
        <v/>
      </c>
      <c r="AC4094" s="65" t="str">
        <f t="shared" si="2192"/>
        <v/>
      </c>
      <c r="AH4094" s="65" t="str">
        <f t="shared" si="2169"/>
        <v>1891121213</v>
      </c>
      <c r="AI4094" s="65">
        <v>18911212</v>
      </c>
      <c r="AJ4094" s="65" t="s">
        <v>5369</v>
      </c>
      <c r="AK4094" s="65">
        <v>13</v>
      </c>
      <c r="AL4094" s="65" t="s">
        <v>653</v>
      </c>
      <c r="AN4094" s="65" t="str">
        <f t="shared" si="2245"/>
        <v/>
      </c>
    </row>
    <row r="4095" spans="1:40" ht="16.8" customHeight="1" x14ac:dyDescent="0.25">
      <c r="A4095" s="384">
        <v>6</v>
      </c>
      <c r="B4095" s="342" t="s">
        <v>20</v>
      </c>
      <c r="C4095" s="342" t="s">
        <v>5235</v>
      </c>
      <c r="D4095" s="350" t="str">
        <f t="shared" ref="D4095:D4096" si="2261">IF(C4095="", "", CONCATENATE("'", C4095,"'"))</f>
        <v>'Gregory Ground'</v>
      </c>
      <c r="E4095" s="211">
        <f t="shared" si="2246"/>
        <v>18911212</v>
      </c>
      <c r="F4095" s="262">
        <v>14</v>
      </c>
      <c r="R4095" s="112" t="str">
        <f>IF(D4095="","", CONCATENATE("Update games set ", B4095, "= ",D4095," where game_id=", E4095))</f>
        <v>Update games set Ground= 'Gregory Ground' where game_id=18911212</v>
      </c>
      <c r="S4095" s="112" t="str">
        <f t="shared" si="2171"/>
        <v/>
      </c>
      <c r="T4095" s="112" t="str">
        <f t="shared" si="2167"/>
        <v/>
      </c>
      <c r="U4095" s="200" t="str">
        <f t="shared" si="2165"/>
        <v/>
      </c>
      <c r="V4095" s="112" t="str">
        <f t="shared" si="2168"/>
        <v/>
      </c>
      <c r="W4095" s="415" t="str">
        <f t="shared" si="2172"/>
        <v/>
      </c>
      <c r="Y4095" s="65" t="str">
        <f t="shared" si="2188"/>
        <v/>
      </c>
      <c r="Z4095" s="65" t="str">
        <f t="shared" si="2189"/>
        <v/>
      </c>
      <c r="AA4095" s="65" t="str">
        <f t="shared" si="2190"/>
        <v/>
      </c>
      <c r="AB4095" s="65" t="str">
        <f t="shared" si="2191"/>
        <v/>
      </c>
      <c r="AC4095" s="65" t="str">
        <f t="shared" si="2192"/>
        <v/>
      </c>
      <c r="AH4095" s="65" t="str">
        <f t="shared" si="2169"/>
        <v>1891121214</v>
      </c>
      <c r="AI4095" s="65">
        <v>18911212</v>
      </c>
      <c r="AJ4095" s="65" t="s">
        <v>5369</v>
      </c>
      <c r="AK4095" s="65">
        <v>14</v>
      </c>
      <c r="AL4095" s="65" t="s">
        <v>653</v>
      </c>
      <c r="AN4095" s="65" t="str">
        <f t="shared" si="2245"/>
        <v/>
      </c>
    </row>
    <row r="4096" spans="1:40" ht="16.8" customHeight="1" x14ac:dyDescent="0.25">
      <c r="A4096" s="384">
        <v>6</v>
      </c>
      <c r="B4096" s="342" t="s">
        <v>4882</v>
      </c>
      <c r="C4096" s="342" t="str">
        <f t="shared" ref="C4096" si="2262">IF(C4095="", "", C4095)</f>
        <v>Gregory Ground</v>
      </c>
      <c r="D4096" s="350" t="str">
        <f t="shared" si="2261"/>
        <v>'Gregory Ground'</v>
      </c>
      <c r="E4096" s="211">
        <f t="shared" si="2246"/>
        <v>18911212</v>
      </c>
      <c r="F4096" s="262">
        <v>15</v>
      </c>
      <c r="R4096" s="112" t="str">
        <f>IF(D4096="","", CONCATENATE("Update games set ", B4096, "= ",D4096," where game_id=", E4096))</f>
        <v>Update games set Ground_parent= 'Gregory Ground' where game_id=18911212</v>
      </c>
      <c r="S4096" s="112" t="str">
        <f t="shared" si="2171"/>
        <v/>
      </c>
      <c r="T4096" s="112" t="str">
        <f t="shared" si="2167"/>
        <v/>
      </c>
      <c r="U4096" s="200" t="str">
        <f t="shared" si="2165"/>
        <v/>
      </c>
      <c r="V4096" s="112" t="str">
        <f t="shared" si="2168"/>
        <v/>
      </c>
      <c r="W4096" s="415" t="str">
        <f t="shared" si="2172"/>
        <v/>
      </c>
      <c r="Y4096" s="65" t="str">
        <f t="shared" si="2188"/>
        <v/>
      </c>
      <c r="Z4096" s="65" t="str">
        <f t="shared" si="2189"/>
        <v/>
      </c>
      <c r="AA4096" s="65" t="str">
        <f t="shared" si="2190"/>
        <v/>
      </c>
      <c r="AB4096" s="65" t="str">
        <f t="shared" si="2191"/>
        <v/>
      </c>
      <c r="AC4096" s="65" t="str">
        <f t="shared" si="2192"/>
        <v/>
      </c>
      <c r="AH4096" s="65" t="str">
        <f t="shared" si="2169"/>
        <v>1891121215</v>
      </c>
      <c r="AI4096" s="65">
        <v>18911212</v>
      </c>
      <c r="AJ4096" s="65" t="s">
        <v>5369</v>
      </c>
      <c r="AK4096" s="65">
        <v>15</v>
      </c>
      <c r="AL4096" s="65" t="s">
        <v>653</v>
      </c>
      <c r="AN4096" s="65" t="str">
        <f t="shared" si="2245"/>
        <v/>
      </c>
    </row>
    <row r="4097" spans="1:40" s="126" customFormat="1" ht="16.8" customHeight="1" thickBot="1" x14ac:dyDescent="0.3">
      <c r="A4097" s="384">
        <v>6</v>
      </c>
      <c r="B4097" s="116" t="s">
        <v>115</v>
      </c>
      <c r="C4097" s="352"/>
      <c r="D4097" s="370" t="str">
        <f t="shared" ref="D4097" si="2263">IF(MID(E4097,5,2)*1&gt;6,_xlfn.CONCAT("'",LEFT(E4097,4),"-",MID(E4097,3,2)+1,"'"),_xlfn.CONCAT("'",LEFT(E4097,4)-1,"-",MID(E4097,3,2),"'"))</f>
        <v>'1891-92'</v>
      </c>
      <c r="E4097" s="214">
        <f t="shared" si="2246"/>
        <v>18911212</v>
      </c>
      <c r="F4097" s="266">
        <v>16</v>
      </c>
      <c r="G4097" s="343"/>
      <c r="H4097" s="343"/>
      <c r="I4097" s="267"/>
      <c r="J4097" s="214"/>
      <c r="K4097" s="266"/>
      <c r="L4097" s="266"/>
      <c r="M4097" s="266"/>
      <c r="N4097" s="419"/>
      <c r="O4097" s="343"/>
      <c r="P4097" s="343"/>
      <c r="Q4097" s="346"/>
      <c r="R4097" s="112" t="str">
        <f>IF(D4097="","", CONCATENATE("Update games set ", B4097, "= ",D4097," where game_id=", E4097))</f>
        <v>Update games set Season= '1891-92' where game_id=18911212</v>
      </c>
      <c r="S4097" s="112" t="str">
        <f t="shared" si="2171"/>
        <v/>
      </c>
      <c r="T4097" s="112" t="str">
        <f t="shared" si="2167"/>
        <v/>
      </c>
      <c r="U4097" s="200" t="str">
        <f t="shared" ref="U4097:U4159" si="2264">IF(I4097="", "", Y4097&amp;Z4097&amp;AA4097&amp;AB4097&amp;AC4097)</f>
        <v/>
      </c>
      <c r="V4097" s="112" t="str">
        <f t="shared" si="2168"/>
        <v/>
      </c>
      <c r="W4097" s="415" t="str">
        <f t="shared" si="2172"/>
        <v/>
      </c>
      <c r="X4097" s="240"/>
      <c r="Y4097" s="65" t="str">
        <f t="shared" si="2188"/>
        <v/>
      </c>
      <c r="Z4097" s="65" t="str">
        <f t="shared" si="2189"/>
        <v/>
      </c>
      <c r="AA4097" s="65" t="str">
        <f t="shared" si="2190"/>
        <v/>
      </c>
      <c r="AB4097" s="65" t="str">
        <f t="shared" si="2191"/>
        <v/>
      </c>
      <c r="AC4097" s="65" t="str">
        <f t="shared" si="2192"/>
        <v/>
      </c>
      <c r="AH4097" s="65" t="str">
        <f t="shared" si="2169"/>
        <v>1891121216</v>
      </c>
      <c r="AI4097" s="126">
        <v>18911212</v>
      </c>
      <c r="AJ4097" s="126" t="s">
        <v>5369</v>
      </c>
      <c r="AK4097" s="126">
        <v>16</v>
      </c>
      <c r="AL4097" s="126" t="s">
        <v>653</v>
      </c>
      <c r="AN4097" s="65" t="str">
        <f t="shared" si="2245"/>
        <v/>
      </c>
    </row>
    <row r="4098" spans="1:40" ht="15" thickTop="1" x14ac:dyDescent="0.25">
      <c r="A4098" s="384">
        <v>6</v>
      </c>
      <c r="B4098" s="341" t="s">
        <v>22</v>
      </c>
      <c r="C4098" s="341" t="s">
        <v>5256</v>
      </c>
      <c r="D4098" s="341" t="str">
        <f t="shared" ref="D4098:D4101" si="2265">IF(C4098="", "", CONCATENATE("'", C4098,"'"))</f>
        <v>'Cambridge University'</v>
      </c>
      <c r="E4098" s="211">
        <v>18861106</v>
      </c>
      <c r="F4098" s="262">
        <v>1</v>
      </c>
      <c r="G4098" s="211" t="s">
        <v>5515</v>
      </c>
      <c r="H4098" s="212"/>
      <c r="I4098" s="263">
        <v>1</v>
      </c>
      <c r="J4098" s="194" t="s">
        <v>5088</v>
      </c>
      <c r="R4098" s="112" t="str">
        <f>IF(D4098="","", CONCATENATE("Update games set ", B4098, "= ",D4098," where game_id=", E4098))</f>
        <v>Update games set Opponent= 'Cambridge University' where game_id=18861106</v>
      </c>
      <c r="S4098" s="112" t="str">
        <f t="shared" si="2171"/>
        <v>Update lineups set player_name = 'H Wall', raw_name = 'H Wall' where game_id = 18861106 and player_order = 1</v>
      </c>
      <c r="T4098" s="112" t="str">
        <f t="shared" ref="T4098:T4160" si="2266">IF(J4098="","", CONCATENATE("insert into goals (game_id, goal_order, scorer_name, goal_min) values (",E4098, ", ", I4098,", '",J4098,")"))</f>
        <v>insert into goals (game_id, goal_order, scorer_name, goal_min) values (18861106, 1, 'EJ Leighton)</v>
      </c>
      <c r="U4098" s="200" t="str">
        <f t="shared" si="2264"/>
        <v>update goals set scorer_name = 'EJ Leighton' where game_id = 18861106 and goal_order = 1</v>
      </c>
      <c r="V4098" s="112" t="str">
        <f t="shared" ref="V4098:V4160" si="2267">IF(N4098="","", CONCATENATE("insert into games_sources (game_id, source_order, source_name, source_link) values (",E4098, ", ", N4098,", '",O4098,"', '",P4098,"')"))</f>
        <v/>
      </c>
      <c r="W4098" s="415" t="str">
        <f t="shared" si="2172"/>
        <v/>
      </c>
      <c r="Y4098" s="65" t="str">
        <f t="shared" si="2188"/>
        <v>update goals set scorer_name = 'EJ Leighton'</v>
      </c>
      <c r="Z4098" s="65" t="str">
        <f t="shared" si="2189"/>
        <v/>
      </c>
      <c r="AA4098" s="65" t="str">
        <f t="shared" si="2190"/>
        <v/>
      </c>
      <c r="AB4098" s="65" t="str">
        <f t="shared" si="2191"/>
        <v/>
      </c>
      <c r="AC4098" s="65" t="str">
        <f t="shared" si="2192"/>
        <v xml:space="preserve"> where game_id = 18861106 and goal_order = 1</v>
      </c>
      <c r="AH4098" s="65" t="str">
        <f t="shared" ref="AH4098:AH4161" si="2268">_xlfn.CONCAT(AI4098,AK4098)</f>
        <v>189112121</v>
      </c>
      <c r="AI4098" s="65">
        <v>18911212</v>
      </c>
      <c r="AJ4098" s="65" t="s">
        <v>5369</v>
      </c>
      <c r="AK4098" s="65">
        <v>1</v>
      </c>
      <c r="AL4098" s="65" t="s">
        <v>2039</v>
      </c>
    </row>
    <row r="4099" spans="1:40" ht="16.8" customHeight="1" x14ac:dyDescent="0.25">
      <c r="A4099" s="384">
        <v>6</v>
      </c>
      <c r="B4099" s="342" t="s">
        <v>4979</v>
      </c>
      <c r="C4099" s="342" t="str">
        <f t="shared" ref="C4099" si="2269">IF(C4098="", "", C4098)</f>
        <v>Cambridge University</v>
      </c>
      <c r="D4099" s="350" t="str">
        <f t="shared" si="2265"/>
        <v>'Cambridge University'</v>
      </c>
      <c r="E4099" s="211">
        <f>E4098</f>
        <v>18861106</v>
      </c>
      <c r="F4099" s="262">
        <v>2</v>
      </c>
      <c r="G4099" s="211" t="s">
        <v>4976</v>
      </c>
      <c r="I4099" s="263">
        <v>2</v>
      </c>
      <c r="J4099" s="211" t="s">
        <v>5007</v>
      </c>
      <c r="R4099" s="112" t="str">
        <f>IF(D4099="","", CONCATENATE("Update games set ", B4099, "= ",D4099," where game_id=", E4099))</f>
        <v>Update games set Opp_parent= 'Cambridge University' where game_id=18861106</v>
      </c>
      <c r="S4099" s="112" t="str">
        <f t="shared" ref="S4099:S4162" si="2270">IF(G4099="","",CONCATENATE("Update lineups set player_name = '",SUBSTITUTE(G4099,"'","''"),"', raw_name = '",SUBSTITUTE(G4099,"'","''"),"' where game_id = ",E4099," and player_order = ",F4099))</f>
        <v>Update lineups set player_name = 'CJ Caborn', raw_name = 'CJ Caborn' where game_id = 18861106 and player_order = 2</v>
      </c>
      <c r="T4099" s="112" t="str">
        <f t="shared" si="2266"/>
        <v>insert into goals (game_id, goal_order, scorer_name, goal_min) values (18861106, 2, 'S Norman)</v>
      </c>
      <c r="U4099" s="200" t="str">
        <f t="shared" si="2264"/>
        <v>update goals set scorer_name = 'S Norman' where game_id = 18861106 and goal_order = 2</v>
      </c>
      <c r="V4099" s="112" t="str">
        <f t="shared" si="2267"/>
        <v/>
      </c>
      <c r="W4099" s="415" t="str">
        <f t="shared" ref="W4099:W4162" si="2271">IF(N4099="","",CONCATENATE("update games_sources set  source_name = '",O4099,"', source_link = '",P4099,"' where game_id = ",E4099," and source_order = ",N4099))</f>
        <v/>
      </c>
      <c r="Y4099" s="65" t="str">
        <f t="shared" si="2188"/>
        <v>update goals set scorer_name = 'S Norman'</v>
      </c>
      <c r="Z4099" s="65" t="str">
        <f t="shared" si="2189"/>
        <v/>
      </c>
      <c r="AA4099" s="65" t="str">
        <f t="shared" si="2190"/>
        <v/>
      </c>
      <c r="AB4099" s="65" t="str">
        <f t="shared" si="2191"/>
        <v/>
      </c>
      <c r="AC4099" s="65" t="str">
        <f t="shared" si="2192"/>
        <v xml:space="preserve"> where game_id = 18861106 and goal_order = 2</v>
      </c>
      <c r="AH4099" s="65" t="str">
        <f t="shared" si="2268"/>
        <v>189112122</v>
      </c>
      <c r="AI4099" s="65">
        <v>18911212</v>
      </c>
      <c r="AJ4099" s="65" t="s">
        <v>5369</v>
      </c>
      <c r="AK4099" s="65">
        <v>2</v>
      </c>
      <c r="AL4099" s="65" t="s">
        <v>3572</v>
      </c>
      <c r="AN4099" s="65" t="str">
        <f t="shared" ref="AN4099:AN4113" si="2272">IF(F4099=1, _xlfn.CONCAT("update games set source = 'The Nottingham Forest Football Scrapbook' where game_id = ", E4099), "")</f>
        <v/>
      </c>
    </row>
    <row r="4100" spans="1:40" ht="16.8" customHeight="1" x14ac:dyDescent="0.25">
      <c r="A4100" s="384">
        <v>6</v>
      </c>
      <c r="B4100" s="342" t="s">
        <v>2653</v>
      </c>
      <c r="C4100" s="342" t="s">
        <v>663</v>
      </c>
      <c r="D4100" s="350" t="str">
        <f t="shared" si="2265"/>
        <v>'Friendly'</v>
      </c>
      <c r="E4100" s="211">
        <f t="shared" ref="E4100:E4113" si="2273">E4099</f>
        <v>18861106</v>
      </c>
      <c r="F4100" s="262">
        <v>3</v>
      </c>
      <c r="G4100" s="211" t="s">
        <v>5033</v>
      </c>
      <c r="I4100" s="263">
        <v>3</v>
      </c>
      <c r="J4100" s="194" t="s">
        <v>5088</v>
      </c>
      <c r="R4100" s="112" t="str">
        <f>IF(D4100="","", CONCATENATE("Update games set ", B4100, "= ",D4100," where game_id=", E4100))</f>
        <v>Update games set Game_type= 'Friendly' where game_id=18861106</v>
      </c>
      <c r="S4100" s="112" t="str">
        <f t="shared" si="2270"/>
        <v>Update lineups set player_name = 'WT Hancock', raw_name = 'WT Hancock' where game_id = 18861106 and player_order = 3</v>
      </c>
      <c r="T4100" s="112" t="str">
        <f t="shared" si="2266"/>
        <v>insert into goals (game_id, goal_order, scorer_name, goal_min) values (18861106, 3, 'EJ Leighton)</v>
      </c>
      <c r="U4100" s="200" t="str">
        <f t="shared" si="2264"/>
        <v>update goals set scorer_name = 'EJ Leighton' where game_id = 18861106 and goal_order = 3</v>
      </c>
      <c r="V4100" s="112" t="str">
        <f t="shared" si="2267"/>
        <v/>
      </c>
      <c r="W4100" s="415" t="str">
        <f t="shared" si="2271"/>
        <v/>
      </c>
      <c r="Y4100" s="65" t="str">
        <f t="shared" si="2188"/>
        <v>update goals set scorer_name = 'EJ Leighton'</v>
      </c>
      <c r="Z4100" s="65" t="str">
        <f t="shared" si="2189"/>
        <v/>
      </c>
      <c r="AA4100" s="65" t="str">
        <f t="shared" si="2190"/>
        <v/>
      </c>
      <c r="AB4100" s="65" t="str">
        <f t="shared" si="2191"/>
        <v/>
      </c>
      <c r="AC4100" s="65" t="str">
        <f t="shared" si="2192"/>
        <v xml:space="preserve"> where game_id = 18861106 and goal_order = 3</v>
      </c>
      <c r="AH4100" s="65" t="str">
        <f t="shared" si="2268"/>
        <v>189112123</v>
      </c>
      <c r="AI4100" s="65">
        <v>18911212</v>
      </c>
      <c r="AJ4100" s="65" t="s">
        <v>5369</v>
      </c>
      <c r="AK4100" s="65">
        <v>3</v>
      </c>
      <c r="AL4100" s="65" t="s">
        <v>3596</v>
      </c>
      <c r="AN4100" s="65" t="str">
        <f t="shared" si="2272"/>
        <v/>
      </c>
    </row>
    <row r="4101" spans="1:40" ht="16.8" customHeight="1" x14ac:dyDescent="0.25">
      <c r="A4101" s="384">
        <v>6</v>
      </c>
      <c r="B4101" s="342" t="s">
        <v>4978</v>
      </c>
      <c r="C4101" s="342" t="s">
        <v>5065</v>
      </c>
      <c r="D4101" s="350" t="str">
        <f t="shared" si="2265"/>
        <v>'H'</v>
      </c>
      <c r="E4101" s="211">
        <f t="shared" si="2273"/>
        <v>18861106</v>
      </c>
      <c r="F4101" s="262">
        <v>4</v>
      </c>
      <c r="G4101" s="211" t="s">
        <v>5091</v>
      </c>
      <c r="J4101" s="211" t="str">
        <f t="shared" ref="J4101" si="2274">IF(I4101="", "", "?")</f>
        <v/>
      </c>
      <c r="R4101" s="112" t="str">
        <f>IF(D4101="","", CONCATENATE("Update games set ", B4101, "= ",D4101," where game_id=", E4101))</f>
        <v>Update games set HAN= 'H' where game_id=18861106</v>
      </c>
      <c r="S4101" s="112" t="str">
        <f t="shared" si="2270"/>
        <v>Update lineups set player_name = 'AW Ward', raw_name = 'AW Ward' where game_id = 18861106 and player_order = 4</v>
      </c>
      <c r="T4101" s="112" t="str">
        <f t="shared" si="2266"/>
        <v/>
      </c>
      <c r="U4101" s="200" t="str">
        <f t="shared" si="2264"/>
        <v/>
      </c>
      <c r="V4101" s="112" t="str">
        <f t="shared" si="2267"/>
        <v/>
      </c>
      <c r="W4101" s="415" t="str">
        <f t="shared" si="2271"/>
        <v/>
      </c>
      <c r="Y4101" s="65" t="str">
        <f t="shared" si="2188"/>
        <v/>
      </c>
      <c r="Z4101" s="65" t="str">
        <f t="shared" si="2189"/>
        <v/>
      </c>
      <c r="AA4101" s="65" t="str">
        <f t="shared" si="2190"/>
        <v/>
      </c>
      <c r="AB4101" s="65" t="str">
        <f t="shared" si="2191"/>
        <v/>
      </c>
      <c r="AC4101" s="65" t="str">
        <f t="shared" si="2192"/>
        <v/>
      </c>
      <c r="AH4101" s="65" t="str">
        <f t="shared" si="2268"/>
        <v>189112124</v>
      </c>
      <c r="AI4101" s="65">
        <v>18911212</v>
      </c>
      <c r="AJ4101" s="65" t="s">
        <v>5369</v>
      </c>
      <c r="AK4101" s="65">
        <v>4</v>
      </c>
      <c r="AL4101" s="65" t="s">
        <v>3252</v>
      </c>
      <c r="AN4101" s="65" t="str">
        <f t="shared" si="2272"/>
        <v/>
      </c>
    </row>
    <row r="4102" spans="1:40" ht="16.8" customHeight="1" x14ac:dyDescent="0.25">
      <c r="A4102" s="384">
        <v>6</v>
      </c>
      <c r="B4102" s="342" t="s">
        <v>5</v>
      </c>
      <c r="C4102" s="342">
        <v>3</v>
      </c>
      <c r="D4102" s="349">
        <f t="shared" ref="D4102:D4103" si="2275">IF(C4102="", "", C4102)</f>
        <v>3</v>
      </c>
      <c r="E4102" s="211">
        <f t="shared" si="2273"/>
        <v>18861106</v>
      </c>
      <c r="F4102" s="262">
        <v>5</v>
      </c>
      <c r="G4102" s="211" t="s">
        <v>4998</v>
      </c>
      <c r="J4102" s="211" t="str">
        <f t="shared" ref="J4102" si="2276">IF(I4102="", "", "?")</f>
        <v/>
      </c>
      <c r="R4102" s="112" t="str">
        <f>IF(D4102="","", CONCATENATE("Update games set ", B4102, "= ",D4102," where game_id=", E4102))</f>
        <v>Update games set F= 3 where game_id=18861106</v>
      </c>
      <c r="S4102" s="112" t="str">
        <f t="shared" si="2270"/>
        <v>Update lineups set player_name = 'H Billyeald', raw_name = 'H Billyeald' where game_id = 18861106 and player_order = 5</v>
      </c>
      <c r="T4102" s="112" t="str">
        <f t="shared" si="2266"/>
        <v/>
      </c>
      <c r="U4102" s="200" t="str">
        <f t="shared" si="2264"/>
        <v/>
      </c>
      <c r="V4102" s="112" t="str">
        <f t="shared" si="2267"/>
        <v/>
      </c>
      <c r="W4102" s="415" t="str">
        <f t="shared" si="2271"/>
        <v/>
      </c>
      <c r="Y4102" s="65" t="str">
        <f t="shared" si="2188"/>
        <v/>
      </c>
      <c r="Z4102" s="65" t="str">
        <f t="shared" si="2189"/>
        <v/>
      </c>
      <c r="AA4102" s="65" t="str">
        <f t="shared" si="2190"/>
        <v/>
      </c>
      <c r="AB4102" s="65" t="str">
        <f t="shared" si="2191"/>
        <v/>
      </c>
      <c r="AC4102" s="65" t="str">
        <f t="shared" si="2192"/>
        <v/>
      </c>
      <c r="AH4102" s="65" t="str">
        <f t="shared" si="2268"/>
        <v>189112125</v>
      </c>
      <c r="AI4102" s="65">
        <v>18911212</v>
      </c>
      <c r="AJ4102" s="65" t="s">
        <v>5369</v>
      </c>
      <c r="AK4102" s="65">
        <v>5</v>
      </c>
      <c r="AL4102" s="65" t="s">
        <v>3590</v>
      </c>
      <c r="AN4102" s="65" t="str">
        <f t="shared" si="2272"/>
        <v/>
      </c>
    </row>
    <row r="4103" spans="1:40" ht="16.8" customHeight="1" x14ac:dyDescent="0.25">
      <c r="A4103" s="384">
        <v>6</v>
      </c>
      <c r="B4103" s="342" t="s">
        <v>0</v>
      </c>
      <c r="C4103" s="342">
        <v>0</v>
      </c>
      <c r="D4103" s="349">
        <f t="shared" si="2275"/>
        <v>0</v>
      </c>
      <c r="E4103" s="211">
        <f t="shared" si="2273"/>
        <v>18861106</v>
      </c>
      <c r="F4103" s="262">
        <v>6</v>
      </c>
      <c r="G4103" s="211" t="s">
        <v>5007</v>
      </c>
      <c r="J4103" s="211" t="str">
        <f t="shared" ref="J4103:J4104" si="2277">IF(I4103="", "", "?")</f>
        <v/>
      </c>
      <c r="R4103" s="112" t="str">
        <f>IF(D4103="","", CONCATENATE("Update games set ", B4103, "= ",D4103," where game_id=", E4103))</f>
        <v>Update games set A= 0 where game_id=18861106</v>
      </c>
      <c r="S4103" s="112" t="str">
        <f t="shared" si="2270"/>
        <v>Update lineups set player_name = 'S Norman', raw_name = 'S Norman' where game_id = 18861106 and player_order = 6</v>
      </c>
      <c r="T4103" s="112" t="str">
        <f t="shared" si="2266"/>
        <v/>
      </c>
      <c r="U4103" s="200" t="str">
        <f t="shared" si="2264"/>
        <v/>
      </c>
      <c r="V4103" s="112" t="str">
        <f t="shared" si="2267"/>
        <v/>
      </c>
      <c r="W4103" s="415" t="str">
        <f t="shared" si="2271"/>
        <v/>
      </c>
      <c r="Y4103" s="65" t="str">
        <f t="shared" si="2188"/>
        <v/>
      </c>
      <c r="Z4103" s="65" t="str">
        <f t="shared" si="2189"/>
        <v/>
      </c>
      <c r="AA4103" s="65" t="str">
        <f t="shared" si="2190"/>
        <v/>
      </c>
      <c r="AB4103" s="65" t="str">
        <f t="shared" si="2191"/>
        <v/>
      </c>
      <c r="AC4103" s="65" t="str">
        <f t="shared" si="2192"/>
        <v/>
      </c>
      <c r="AH4103" s="65" t="str">
        <f t="shared" si="2268"/>
        <v>189112126</v>
      </c>
      <c r="AI4103" s="65">
        <v>18911212</v>
      </c>
      <c r="AJ4103" s="65" t="s">
        <v>5369</v>
      </c>
      <c r="AK4103" s="65">
        <v>6</v>
      </c>
      <c r="AL4103" s="65" t="s">
        <v>3468</v>
      </c>
      <c r="AN4103" s="65" t="str">
        <f t="shared" si="2272"/>
        <v/>
      </c>
    </row>
    <row r="4104" spans="1:40" ht="16.8" customHeight="1" x14ac:dyDescent="0.25">
      <c r="A4104" s="384">
        <v>6</v>
      </c>
      <c r="B4104" s="342" t="s">
        <v>23</v>
      </c>
      <c r="D4104" s="334" t="str">
        <f t="shared" ref="D4104" si="2278">IF(C4104="",IF(D4102&gt;D4103,"'W'",IF(D4102=D4103,"'D'","'L'")),_xlfn.CONCAT("'",C4104,"'"))</f>
        <v>'W'</v>
      </c>
      <c r="E4104" s="211">
        <f t="shared" si="2273"/>
        <v>18861106</v>
      </c>
      <c r="F4104" s="262">
        <v>7</v>
      </c>
      <c r="G4104" s="211" t="s">
        <v>5086</v>
      </c>
      <c r="J4104" s="211" t="str">
        <f t="shared" si="2277"/>
        <v/>
      </c>
      <c r="R4104" s="112" t="str">
        <f>IF(D4104="","", CONCATENATE("Update games set ", B4104, "= ",D4104," where game_id=", E4104))</f>
        <v>Update games set Result= 'W' where game_id=18861106</v>
      </c>
      <c r="S4104" s="112" t="str">
        <f t="shared" si="2270"/>
        <v>Update lineups set player_name = 'T Danks', raw_name = 'T Danks' where game_id = 18861106 and player_order = 7</v>
      </c>
      <c r="T4104" s="112" t="str">
        <f t="shared" si="2266"/>
        <v/>
      </c>
      <c r="U4104" s="200" t="str">
        <f t="shared" si="2264"/>
        <v/>
      </c>
      <c r="V4104" s="112" t="str">
        <f t="shared" si="2267"/>
        <v/>
      </c>
      <c r="W4104" s="415" t="str">
        <f t="shared" si="2271"/>
        <v/>
      </c>
      <c r="Y4104" s="65" t="str">
        <f t="shared" si="2188"/>
        <v/>
      </c>
      <c r="Z4104" s="65" t="str">
        <f t="shared" si="2189"/>
        <v/>
      </c>
      <c r="AA4104" s="65" t="str">
        <f t="shared" si="2190"/>
        <v/>
      </c>
      <c r="AB4104" s="65" t="str">
        <f t="shared" si="2191"/>
        <v/>
      </c>
      <c r="AC4104" s="65" t="str">
        <f t="shared" si="2192"/>
        <v/>
      </c>
      <c r="AH4104" s="65" t="str">
        <f t="shared" si="2268"/>
        <v>189112127</v>
      </c>
      <c r="AI4104" s="65">
        <v>18911212</v>
      </c>
      <c r="AJ4104" s="65" t="s">
        <v>5369</v>
      </c>
      <c r="AK4104" s="65">
        <v>7</v>
      </c>
      <c r="AL4104" s="65" t="s">
        <v>3435</v>
      </c>
      <c r="AN4104" s="65" t="str">
        <f t="shared" si="2272"/>
        <v/>
      </c>
    </row>
    <row r="4105" spans="1:40" ht="16.8" customHeight="1" x14ac:dyDescent="0.25">
      <c r="A4105" s="384">
        <v>6</v>
      </c>
      <c r="B4105" s="342" t="s">
        <v>768</v>
      </c>
      <c r="C4105" s="342">
        <v>1</v>
      </c>
      <c r="D4105" s="349">
        <f t="shared" ref="D4105:D4106" si="2279">IF(C4105="", "", C4105)</f>
        <v>1</v>
      </c>
      <c r="E4105" s="211">
        <f t="shared" si="2273"/>
        <v>18861106</v>
      </c>
      <c r="F4105" s="262">
        <v>8</v>
      </c>
      <c r="G4105" s="211" t="s">
        <v>5497</v>
      </c>
      <c r="J4105" s="211" t="str">
        <f t="shared" ref="J4105" si="2280">IF(I4105="", "", "?")</f>
        <v/>
      </c>
      <c r="R4105" s="112" t="str">
        <f>IF(D4105="","", CONCATENATE("Update games set ", B4105, "= ",D4105," where game_id=", E4105))</f>
        <v>Update games set HT_f= 1 where game_id=18861106</v>
      </c>
      <c r="S4105" s="112" t="str">
        <f t="shared" si="2270"/>
        <v>Update lineups set player_name = 'E Jeffries', raw_name = 'E Jeffries' where game_id = 18861106 and player_order = 8</v>
      </c>
      <c r="T4105" s="112" t="str">
        <f t="shared" si="2266"/>
        <v/>
      </c>
      <c r="U4105" s="200" t="str">
        <f t="shared" si="2264"/>
        <v/>
      </c>
      <c r="V4105" s="112" t="str">
        <f t="shared" si="2267"/>
        <v/>
      </c>
      <c r="W4105" s="415" t="str">
        <f t="shared" si="2271"/>
        <v/>
      </c>
      <c r="Y4105" s="65" t="str">
        <f t="shared" si="2188"/>
        <v/>
      </c>
      <c r="Z4105" s="65" t="str">
        <f t="shared" si="2189"/>
        <v/>
      </c>
      <c r="AA4105" s="65" t="str">
        <f t="shared" si="2190"/>
        <v/>
      </c>
      <c r="AB4105" s="65" t="str">
        <f t="shared" si="2191"/>
        <v/>
      </c>
      <c r="AC4105" s="65" t="str">
        <f t="shared" si="2192"/>
        <v/>
      </c>
      <c r="AH4105" s="65" t="str">
        <f t="shared" si="2268"/>
        <v>189112128</v>
      </c>
      <c r="AI4105" s="65">
        <v>18911212</v>
      </c>
      <c r="AJ4105" s="65" t="s">
        <v>5369</v>
      </c>
      <c r="AK4105" s="65">
        <v>8</v>
      </c>
      <c r="AL4105" s="65" t="s">
        <v>3653</v>
      </c>
      <c r="AN4105" s="65" t="str">
        <f t="shared" si="2272"/>
        <v/>
      </c>
    </row>
    <row r="4106" spans="1:40" ht="16.8" customHeight="1" x14ac:dyDescent="0.25">
      <c r="A4106" s="384">
        <v>6</v>
      </c>
      <c r="B4106" s="342" t="s">
        <v>766</v>
      </c>
      <c r="C4106" s="342">
        <v>0</v>
      </c>
      <c r="D4106" s="349">
        <f t="shared" si="2279"/>
        <v>0</v>
      </c>
      <c r="E4106" s="211">
        <f t="shared" si="2273"/>
        <v>18861106</v>
      </c>
      <c r="F4106" s="262">
        <v>9</v>
      </c>
      <c r="G4106" s="194" t="s">
        <v>5093</v>
      </c>
      <c r="H4106" s="194"/>
      <c r="J4106" s="211" t="str">
        <f t="shared" ref="J4106" si="2281">IF(I4106="", "", "?")</f>
        <v/>
      </c>
      <c r="N4106" s="417"/>
      <c r="O4106" s="194"/>
      <c r="P4106" s="194"/>
      <c r="R4106" s="112" t="str">
        <f>IF(D4106="","", CONCATENATE("Update games set ", B4106, "= ",D4106," where game_id=", E4106))</f>
        <v>Update games set HT_a= 0 where game_id=18861106</v>
      </c>
      <c r="S4106" s="112" t="str">
        <f t="shared" si="2270"/>
        <v>Update lineups set player_name = 'G Tutin', raw_name = 'G Tutin' where game_id = 18861106 and player_order = 9</v>
      </c>
      <c r="T4106" s="112" t="str">
        <f t="shared" si="2266"/>
        <v/>
      </c>
      <c r="U4106" s="200" t="str">
        <f t="shared" si="2264"/>
        <v/>
      </c>
      <c r="V4106" s="112" t="str">
        <f t="shared" si="2267"/>
        <v/>
      </c>
      <c r="W4106" s="415" t="str">
        <f t="shared" si="2271"/>
        <v/>
      </c>
      <c r="Y4106" s="65" t="str">
        <f t="shared" si="2188"/>
        <v/>
      </c>
      <c r="Z4106" s="65" t="str">
        <f t="shared" si="2189"/>
        <v/>
      </c>
      <c r="AA4106" s="65" t="str">
        <f t="shared" si="2190"/>
        <v/>
      </c>
      <c r="AB4106" s="65" t="str">
        <f t="shared" si="2191"/>
        <v/>
      </c>
      <c r="AC4106" s="65" t="str">
        <f t="shared" si="2192"/>
        <v/>
      </c>
      <c r="AH4106" s="65" t="str">
        <f t="shared" si="2268"/>
        <v>189112129</v>
      </c>
      <c r="AI4106" s="65">
        <v>18911212</v>
      </c>
      <c r="AJ4106" s="65" t="s">
        <v>5369</v>
      </c>
      <c r="AK4106" s="65">
        <v>9</v>
      </c>
      <c r="AL4106" s="65" t="s">
        <v>2943</v>
      </c>
      <c r="AN4106" s="65" t="str">
        <f t="shared" si="2272"/>
        <v/>
      </c>
    </row>
    <row r="4107" spans="1:40" ht="16.8" customHeight="1" x14ac:dyDescent="0.25">
      <c r="A4107" s="384">
        <v>6</v>
      </c>
      <c r="B4107" s="342" t="s">
        <v>753</v>
      </c>
      <c r="C4107" s="351" t="s">
        <v>5516</v>
      </c>
      <c r="D4107" s="350" t="str">
        <f t="shared" ref="D4107" si="2282">IF(C4107="", "", CONCATENATE("'", C4107,"'"))</f>
        <v>'WH Proctor'</v>
      </c>
      <c r="E4107" s="211">
        <f t="shared" si="2273"/>
        <v>18861106</v>
      </c>
      <c r="F4107" s="262">
        <v>10</v>
      </c>
      <c r="G4107" s="194" t="s">
        <v>5088</v>
      </c>
      <c r="J4107" s="211" t="str">
        <f t="shared" ref="J4107" si="2283">IF(I4107="", "", "?")</f>
        <v/>
      </c>
      <c r="N4107" s="417"/>
      <c r="O4107" s="194"/>
      <c r="P4107" s="194"/>
      <c r="R4107" s="112" t="str">
        <f>IF(D4107="","", CONCATENATE("Update games set ", B4107, "= ",D4107," where game_id=", E4107))</f>
        <v>Update games set Referee= 'WH Proctor' where game_id=18861106</v>
      </c>
      <c r="S4107" s="112" t="str">
        <f t="shared" si="2270"/>
        <v>Update lineups set player_name = 'EJ Leighton', raw_name = 'EJ Leighton' where game_id = 18861106 and player_order = 10</v>
      </c>
      <c r="T4107" s="112" t="str">
        <f t="shared" si="2266"/>
        <v/>
      </c>
      <c r="U4107" s="200" t="str">
        <f t="shared" si="2264"/>
        <v/>
      </c>
      <c r="V4107" s="112" t="str">
        <f t="shared" si="2267"/>
        <v/>
      </c>
      <c r="W4107" s="415" t="str">
        <f t="shared" si="2271"/>
        <v/>
      </c>
      <c r="Y4107" s="65" t="str">
        <f t="shared" si="2188"/>
        <v/>
      </c>
      <c r="Z4107" s="65" t="str">
        <f t="shared" si="2189"/>
        <v/>
      </c>
      <c r="AA4107" s="65" t="str">
        <f t="shared" si="2190"/>
        <v/>
      </c>
      <c r="AB4107" s="65" t="str">
        <f t="shared" si="2191"/>
        <v/>
      </c>
      <c r="AC4107" s="65" t="str">
        <f t="shared" si="2192"/>
        <v/>
      </c>
      <c r="AH4107" s="65" t="str">
        <f t="shared" si="2268"/>
        <v>1891121210</v>
      </c>
      <c r="AI4107" s="65">
        <v>18911212</v>
      </c>
      <c r="AJ4107" s="65" t="s">
        <v>5369</v>
      </c>
      <c r="AK4107" s="65">
        <v>10</v>
      </c>
      <c r="AL4107" s="65" t="s">
        <v>3632</v>
      </c>
      <c r="AN4107" s="65" t="str">
        <f t="shared" si="2272"/>
        <v/>
      </c>
    </row>
    <row r="4108" spans="1:40" ht="16.8" customHeight="1" x14ac:dyDescent="0.25">
      <c r="A4108" s="384">
        <v>6</v>
      </c>
      <c r="B4108" s="342" t="s">
        <v>746</v>
      </c>
      <c r="C4108" s="351" t="s">
        <v>5324</v>
      </c>
      <c r="D4108" s="334" t="str">
        <f>CONCATENATE("'", LEFT(E4108,4),"-",MID(E4108,5,2),"-", MID(E4108,7,2), " ", C4108,"'")</f>
        <v>'1886-11-06 14:45'</v>
      </c>
      <c r="E4108" s="211">
        <f t="shared" si="2273"/>
        <v>18861106</v>
      </c>
      <c r="F4108" s="262">
        <v>11</v>
      </c>
      <c r="G4108" s="211" t="s">
        <v>5019</v>
      </c>
      <c r="J4108" s="211" t="str">
        <f t="shared" ref="J4108" si="2284">IF(I4108="", "", "?")</f>
        <v/>
      </c>
      <c r="R4108" s="112" t="str">
        <f>IF(D4108="","", CONCATENATE("Update games set ", B4108, "= ",D4108," where game_id=", E4108))</f>
        <v>Update games set Game_date= '1886-11-06 14:45' where game_id=18861106</v>
      </c>
      <c r="S4108" s="112" t="str">
        <f t="shared" si="2270"/>
        <v>Update lineups set player_name = 'G Unwin', raw_name = 'G Unwin' where game_id = 18861106 and player_order = 11</v>
      </c>
      <c r="T4108" s="112" t="str">
        <f t="shared" si="2266"/>
        <v/>
      </c>
      <c r="U4108" s="200" t="str">
        <f t="shared" si="2264"/>
        <v/>
      </c>
      <c r="V4108" s="112" t="str">
        <f t="shared" si="2267"/>
        <v/>
      </c>
      <c r="W4108" s="415" t="str">
        <f t="shared" si="2271"/>
        <v/>
      </c>
      <c r="Y4108" s="65" t="str">
        <f t="shared" si="2188"/>
        <v/>
      </c>
      <c r="Z4108" s="65" t="str">
        <f t="shared" si="2189"/>
        <v/>
      </c>
      <c r="AA4108" s="65" t="str">
        <f t="shared" si="2190"/>
        <v/>
      </c>
      <c r="AB4108" s="65" t="str">
        <f t="shared" si="2191"/>
        <v/>
      </c>
      <c r="AC4108" s="65" t="str">
        <f t="shared" si="2192"/>
        <v/>
      </c>
      <c r="AH4108" s="65" t="str">
        <f t="shared" si="2268"/>
        <v>1891121211</v>
      </c>
      <c r="AI4108" s="65">
        <v>18911212</v>
      </c>
      <c r="AJ4108" s="65" t="s">
        <v>5369</v>
      </c>
      <c r="AK4108" s="65">
        <v>11</v>
      </c>
      <c r="AL4108" s="65" t="s">
        <v>3314</v>
      </c>
      <c r="AN4108" s="65" t="str">
        <f t="shared" si="2272"/>
        <v/>
      </c>
    </row>
    <row r="4109" spans="1:40" ht="16.8" customHeight="1" x14ac:dyDescent="0.25">
      <c r="A4109" s="384">
        <v>6</v>
      </c>
      <c r="B4109" s="342" t="s">
        <v>25</v>
      </c>
      <c r="D4109" s="350" t="str">
        <f t="shared" ref="D4109" si="2285">IF(C4109="", "", CONCATENATE("'", C4109,"'"))</f>
        <v/>
      </c>
      <c r="E4109" s="211">
        <f t="shared" si="2273"/>
        <v>18861106</v>
      </c>
      <c r="F4109" s="262">
        <v>12</v>
      </c>
      <c r="G4109" s="212"/>
      <c r="H4109" s="212"/>
      <c r="N4109" s="416"/>
      <c r="O4109" s="212"/>
      <c r="P4109" s="212"/>
      <c r="R4109" s="112" t="str">
        <f>IF(D4109="","", CONCATENATE("Update games set ", B4109, "= ",D4109," where game_id=", E4109))</f>
        <v/>
      </c>
      <c r="S4109" s="112" t="str">
        <f t="shared" si="2270"/>
        <v/>
      </c>
      <c r="T4109" s="112" t="str">
        <f t="shared" si="2266"/>
        <v/>
      </c>
      <c r="U4109" s="200" t="str">
        <f t="shared" si="2264"/>
        <v/>
      </c>
      <c r="V4109" s="112" t="str">
        <f t="shared" si="2267"/>
        <v/>
      </c>
      <c r="W4109" s="415" t="str">
        <f t="shared" si="2271"/>
        <v/>
      </c>
      <c r="Y4109" s="65" t="str">
        <f t="shared" ref="Y4109:Y4171" si="2286">IF(I4109="","",CONCATENATE("update goals set scorer_name = '",SUBSTITUTE(J4109, "'", "''"),"'"))</f>
        <v/>
      </c>
      <c r="Z4109" s="65" t="str">
        <f t="shared" ref="Z4109:Z4171" si="2287">IF(K4109="", "", CONCATENATE(", goal_min = ", K4109))</f>
        <v/>
      </c>
      <c r="AA4109" s="65" t="str">
        <f t="shared" ref="AA4109:AA4171" si="2288">IF(L4109="", "", CONCATENATE(", Pen = '", UPPER(L4109), "'"))</f>
        <v/>
      </c>
      <c r="AB4109" s="65" t="str">
        <f t="shared" ref="AB4109:AB4171" si="2289">IF(M4109="", "", CONCATENATE(", OG = '", UPPER(M4109), "'"))</f>
        <v/>
      </c>
      <c r="AC4109" s="65" t="str">
        <f t="shared" ref="AC4109:AC4171" si="2290">IF(I4109="", "", CONCATENATE(" where game_id = ", E4109, " and goal_order = ", I4109))</f>
        <v/>
      </c>
      <c r="AH4109" s="65" t="str">
        <f t="shared" si="2268"/>
        <v>1891121212</v>
      </c>
      <c r="AI4109" s="65">
        <v>18911212</v>
      </c>
      <c r="AJ4109" s="65" t="s">
        <v>5369</v>
      </c>
      <c r="AK4109" s="65">
        <v>12</v>
      </c>
      <c r="AL4109" s="65" t="s">
        <v>653</v>
      </c>
      <c r="AN4109" s="65" t="str">
        <f t="shared" si="2272"/>
        <v/>
      </c>
    </row>
    <row r="4110" spans="1:40" ht="16.8" customHeight="1" x14ac:dyDescent="0.25">
      <c r="A4110" s="384">
        <v>6</v>
      </c>
      <c r="B4110" s="342" t="s">
        <v>475</v>
      </c>
      <c r="C4110" s="342">
        <v>2000</v>
      </c>
      <c r="D4110" s="349">
        <f t="shared" ref="D4110" si="2291">IF(C4110="", "", C4110)</f>
        <v>2000</v>
      </c>
      <c r="E4110" s="211">
        <f t="shared" si="2273"/>
        <v>18861106</v>
      </c>
      <c r="F4110" s="262">
        <v>13</v>
      </c>
      <c r="R4110" s="112" t="str">
        <f>IF(D4110="","", CONCATENATE("Update games set ", B4110, "= ",D4110," where game_id=", E4110))</f>
        <v>Update games set Att= 2000 where game_id=18861106</v>
      </c>
      <c r="S4110" s="112" t="str">
        <f t="shared" si="2270"/>
        <v/>
      </c>
      <c r="T4110" s="112" t="str">
        <f t="shared" si="2266"/>
        <v/>
      </c>
      <c r="U4110" s="200" t="str">
        <f t="shared" si="2264"/>
        <v/>
      </c>
      <c r="V4110" s="112" t="str">
        <f t="shared" si="2267"/>
        <v/>
      </c>
      <c r="W4110" s="415" t="str">
        <f t="shared" si="2271"/>
        <v/>
      </c>
      <c r="Y4110" s="65" t="str">
        <f t="shared" si="2286"/>
        <v/>
      </c>
      <c r="Z4110" s="65" t="str">
        <f t="shared" si="2287"/>
        <v/>
      </c>
      <c r="AA4110" s="65" t="str">
        <f t="shared" si="2288"/>
        <v/>
      </c>
      <c r="AB4110" s="65" t="str">
        <f t="shared" si="2289"/>
        <v/>
      </c>
      <c r="AC4110" s="65" t="str">
        <f t="shared" si="2290"/>
        <v/>
      </c>
      <c r="AH4110" s="65" t="str">
        <f t="shared" si="2268"/>
        <v>1891121213</v>
      </c>
      <c r="AI4110" s="65">
        <v>18911212</v>
      </c>
      <c r="AJ4110" s="65" t="s">
        <v>5369</v>
      </c>
      <c r="AK4110" s="65">
        <v>13</v>
      </c>
      <c r="AL4110" s="65" t="s">
        <v>653</v>
      </c>
      <c r="AN4110" s="65" t="str">
        <f t="shared" si="2272"/>
        <v/>
      </c>
    </row>
    <row r="4111" spans="1:40" ht="16.8" customHeight="1" x14ac:dyDescent="0.25">
      <c r="A4111" s="384">
        <v>6</v>
      </c>
      <c r="B4111" s="342" t="s">
        <v>20</v>
      </c>
      <c r="C4111" s="342" t="s">
        <v>5235</v>
      </c>
      <c r="D4111" s="350" t="str">
        <f t="shared" ref="D4111:D4112" si="2292">IF(C4111="", "", CONCATENATE("'", C4111,"'"))</f>
        <v>'Gregory Ground'</v>
      </c>
      <c r="E4111" s="211">
        <f t="shared" si="2273"/>
        <v>18861106</v>
      </c>
      <c r="F4111" s="262">
        <v>14</v>
      </c>
      <c r="R4111" s="112" t="str">
        <f>IF(D4111="","", CONCATENATE("Update games set ", B4111, "= ",D4111," where game_id=", E4111))</f>
        <v>Update games set Ground= 'Gregory Ground' where game_id=18861106</v>
      </c>
      <c r="S4111" s="112" t="str">
        <f t="shared" si="2270"/>
        <v/>
      </c>
      <c r="T4111" s="112" t="str">
        <f t="shared" si="2266"/>
        <v/>
      </c>
      <c r="U4111" s="200" t="str">
        <f t="shared" si="2264"/>
        <v/>
      </c>
      <c r="V4111" s="112" t="str">
        <f t="shared" si="2267"/>
        <v/>
      </c>
      <c r="W4111" s="415" t="str">
        <f t="shared" si="2271"/>
        <v/>
      </c>
      <c r="Y4111" s="65" t="str">
        <f t="shared" si="2286"/>
        <v/>
      </c>
      <c r="Z4111" s="65" t="str">
        <f t="shared" si="2287"/>
        <v/>
      </c>
      <c r="AA4111" s="65" t="str">
        <f t="shared" si="2288"/>
        <v/>
      </c>
      <c r="AB4111" s="65" t="str">
        <f t="shared" si="2289"/>
        <v/>
      </c>
      <c r="AC4111" s="65" t="str">
        <f t="shared" si="2290"/>
        <v/>
      </c>
      <c r="AH4111" s="65" t="str">
        <f t="shared" si="2268"/>
        <v>1891121214</v>
      </c>
      <c r="AI4111" s="65">
        <v>18911212</v>
      </c>
      <c r="AJ4111" s="65" t="s">
        <v>5369</v>
      </c>
      <c r="AK4111" s="65">
        <v>14</v>
      </c>
      <c r="AL4111" s="65" t="s">
        <v>653</v>
      </c>
      <c r="AN4111" s="65" t="str">
        <f t="shared" si="2272"/>
        <v/>
      </c>
    </row>
    <row r="4112" spans="1:40" ht="16.8" customHeight="1" x14ac:dyDescent="0.25">
      <c r="A4112" s="384">
        <v>6</v>
      </c>
      <c r="B4112" s="342" t="s">
        <v>4882</v>
      </c>
      <c r="C4112" s="342" t="str">
        <f t="shared" ref="C4112" si="2293">IF(C4111="", "", C4111)</f>
        <v>Gregory Ground</v>
      </c>
      <c r="D4112" s="350" t="str">
        <f t="shared" si="2292"/>
        <v>'Gregory Ground'</v>
      </c>
      <c r="E4112" s="211">
        <f t="shared" si="2273"/>
        <v>18861106</v>
      </c>
      <c r="F4112" s="262">
        <v>15</v>
      </c>
      <c r="R4112" s="112" t="str">
        <f>IF(D4112="","", CONCATENATE("Update games set ", B4112, "= ",D4112," where game_id=", E4112))</f>
        <v>Update games set Ground_parent= 'Gregory Ground' where game_id=18861106</v>
      </c>
      <c r="S4112" s="112" t="str">
        <f t="shared" si="2270"/>
        <v/>
      </c>
      <c r="T4112" s="112" t="str">
        <f t="shared" si="2266"/>
        <v/>
      </c>
      <c r="U4112" s="200" t="str">
        <f t="shared" si="2264"/>
        <v/>
      </c>
      <c r="V4112" s="112" t="str">
        <f t="shared" si="2267"/>
        <v/>
      </c>
      <c r="W4112" s="415" t="str">
        <f t="shared" si="2271"/>
        <v/>
      </c>
      <c r="Y4112" s="65" t="str">
        <f t="shared" si="2286"/>
        <v/>
      </c>
      <c r="Z4112" s="65" t="str">
        <f t="shared" si="2287"/>
        <v/>
      </c>
      <c r="AA4112" s="65" t="str">
        <f t="shared" si="2288"/>
        <v/>
      </c>
      <c r="AB4112" s="65" t="str">
        <f t="shared" si="2289"/>
        <v/>
      </c>
      <c r="AC4112" s="65" t="str">
        <f t="shared" si="2290"/>
        <v/>
      </c>
      <c r="AH4112" s="65" t="str">
        <f t="shared" si="2268"/>
        <v>1891121215</v>
      </c>
      <c r="AI4112" s="65">
        <v>18911212</v>
      </c>
      <c r="AJ4112" s="65" t="s">
        <v>5369</v>
      </c>
      <c r="AK4112" s="65">
        <v>15</v>
      </c>
      <c r="AL4112" s="65" t="s">
        <v>653</v>
      </c>
      <c r="AN4112" s="65" t="str">
        <f t="shared" si="2272"/>
        <v/>
      </c>
    </row>
    <row r="4113" spans="1:40" s="126" customFormat="1" ht="16.8" customHeight="1" thickBot="1" x14ac:dyDescent="0.3">
      <c r="A4113" s="384">
        <v>6</v>
      </c>
      <c r="B4113" s="116" t="s">
        <v>115</v>
      </c>
      <c r="C4113" s="352"/>
      <c r="D4113" s="370" t="str">
        <f t="shared" ref="D4113" si="2294">IF(MID(E4113,5,2)*1&gt;6,_xlfn.CONCAT("'",LEFT(E4113,4),"-",MID(E4113,3,2)+1,"'"),_xlfn.CONCAT("'",LEFT(E4113,4)-1,"-",MID(E4113,3,2),"'"))</f>
        <v>'1886-87'</v>
      </c>
      <c r="E4113" s="214">
        <f t="shared" si="2273"/>
        <v>18861106</v>
      </c>
      <c r="F4113" s="266">
        <v>16</v>
      </c>
      <c r="G4113" s="343"/>
      <c r="H4113" s="343"/>
      <c r="I4113" s="267"/>
      <c r="J4113" s="214"/>
      <c r="K4113" s="266"/>
      <c r="L4113" s="266"/>
      <c r="M4113" s="266"/>
      <c r="N4113" s="419"/>
      <c r="O4113" s="343"/>
      <c r="P4113" s="343"/>
      <c r="Q4113" s="346"/>
      <c r="R4113" s="112" t="str">
        <f>IF(D4113="","", CONCATENATE("Update games set ", B4113, "= ",D4113," where game_id=", E4113))</f>
        <v>Update games set Season= '1886-87' where game_id=18861106</v>
      </c>
      <c r="S4113" s="112" t="str">
        <f t="shared" si="2270"/>
        <v/>
      </c>
      <c r="T4113" s="112" t="str">
        <f t="shared" si="2266"/>
        <v/>
      </c>
      <c r="U4113" s="200" t="str">
        <f t="shared" si="2264"/>
        <v/>
      </c>
      <c r="V4113" s="112" t="str">
        <f t="shared" si="2267"/>
        <v/>
      </c>
      <c r="W4113" s="415" t="str">
        <f t="shared" si="2271"/>
        <v/>
      </c>
      <c r="X4113" s="240"/>
      <c r="Y4113" s="65" t="str">
        <f t="shared" si="2286"/>
        <v/>
      </c>
      <c r="Z4113" s="65" t="str">
        <f t="shared" si="2287"/>
        <v/>
      </c>
      <c r="AA4113" s="65" t="str">
        <f t="shared" si="2288"/>
        <v/>
      </c>
      <c r="AB4113" s="65" t="str">
        <f t="shared" si="2289"/>
        <v/>
      </c>
      <c r="AC4113" s="65" t="str">
        <f t="shared" si="2290"/>
        <v/>
      </c>
      <c r="AH4113" s="65" t="str">
        <f t="shared" si="2268"/>
        <v>1891121216</v>
      </c>
      <c r="AI4113" s="126">
        <v>18911212</v>
      </c>
      <c r="AJ4113" s="126" t="s">
        <v>5369</v>
      </c>
      <c r="AK4113" s="126">
        <v>16</v>
      </c>
      <c r="AL4113" s="126" t="s">
        <v>653</v>
      </c>
      <c r="AN4113" s="65" t="str">
        <f t="shared" si="2272"/>
        <v/>
      </c>
    </row>
    <row r="4114" spans="1:40" ht="15" thickTop="1" x14ac:dyDescent="0.25">
      <c r="A4114" s="384">
        <v>6</v>
      </c>
      <c r="B4114" s="341" t="s">
        <v>22</v>
      </c>
      <c r="C4114" s="341" t="s">
        <v>30</v>
      </c>
      <c r="D4114" s="341" t="str">
        <f t="shared" ref="D4114:D4117" si="2295">IF(C4114="", "", CONCATENATE("'", C4114,"'"))</f>
        <v>'Bolton Wanderers'</v>
      </c>
      <c r="E4114" s="211">
        <v>18911112</v>
      </c>
      <c r="F4114" s="262">
        <v>1</v>
      </c>
      <c r="G4114" s="211" t="s">
        <v>4764</v>
      </c>
      <c r="H4114" s="212"/>
      <c r="I4114" s="263">
        <v>1</v>
      </c>
      <c r="J4114" s="211" t="s">
        <v>5132</v>
      </c>
      <c r="R4114" s="112" t="str">
        <f>IF(D4114="","", CONCATENATE("Update games set ", B4114, "= ",D4114," where game_id=", E4114))</f>
        <v>Update games set Opponent= 'Bolton Wanderers' where game_id=18911112</v>
      </c>
      <c r="S4114" s="112" t="str">
        <f t="shared" si="2270"/>
        <v>Update lineups set player_name = 'W Brown', raw_name = 'W Brown' where game_id = 18911112 and player_order = 1</v>
      </c>
      <c r="T4114" s="112" t="str">
        <f t="shared" si="2266"/>
        <v>insert into goals (game_id, goal_order, scorer_name, goal_min) values (18911112, 1, 'A Shaw)</v>
      </c>
      <c r="U4114" s="200" t="str">
        <f t="shared" si="2264"/>
        <v>update goals set scorer_name = 'A Shaw' where game_id = 18911112 and goal_order = 1</v>
      </c>
      <c r="V4114" s="112" t="str">
        <f t="shared" si="2267"/>
        <v/>
      </c>
      <c r="W4114" s="415" t="str">
        <f t="shared" si="2271"/>
        <v/>
      </c>
      <c r="Y4114" s="65" t="str">
        <f t="shared" si="2286"/>
        <v>update goals set scorer_name = 'A Shaw'</v>
      </c>
      <c r="Z4114" s="65" t="str">
        <f t="shared" si="2287"/>
        <v/>
      </c>
      <c r="AA4114" s="65" t="str">
        <f t="shared" si="2288"/>
        <v/>
      </c>
      <c r="AB4114" s="65" t="str">
        <f t="shared" si="2289"/>
        <v/>
      </c>
      <c r="AC4114" s="65" t="str">
        <f t="shared" si="2290"/>
        <v xml:space="preserve"> where game_id = 18911112 and goal_order = 1</v>
      </c>
      <c r="AH4114" s="65" t="str">
        <f t="shared" si="2268"/>
        <v>189112121</v>
      </c>
      <c r="AI4114" s="65">
        <v>18911212</v>
      </c>
      <c r="AJ4114" s="65" t="s">
        <v>5369</v>
      </c>
      <c r="AK4114" s="65">
        <v>1</v>
      </c>
      <c r="AL4114" s="65" t="s">
        <v>2039</v>
      </c>
    </row>
    <row r="4115" spans="1:40" ht="16.8" customHeight="1" x14ac:dyDescent="0.25">
      <c r="A4115" s="384">
        <v>6</v>
      </c>
      <c r="B4115" s="342" t="s">
        <v>4979</v>
      </c>
      <c r="C4115" s="342" t="str">
        <f t="shared" ref="C4115" si="2296">IF(C4114="", "", C4114)</f>
        <v>Bolton Wanderers</v>
      </c>
      <c r="D4115" s="350" t="str">
        <f t="shared" si="2295"/>
        <v>'Bolton Wanderers'</v>
      </c>
      <c r="E4115" s="211">
        <f>E4114</f>
        <v>18911112</v>
      </c>
      <c r="F4115" s="262">
        <v>2</v>
      </c>
      <c r="G4115" s="211" t="s">
        <v>5383</v>
      </c>
      <c r="I4115" s="263">
        <v>2</v>
      </c>
      <c r="J4115" s="211" t="s">
        <v>5138</v>
      </c>
      <c r="R4115" s="112" t="str">
        <f>IF(D4115="","", CONCATENATE("Update games set ", B4115, "= ",D4115," where game_id=", E4115))</f>
        <v>Update games set Opp_parent= 'Bolton Wanderers' where game_id=18911112</v>
      </c>
      <c r="S4115" s="112" t="str">
        <f t="shared" si="2270"/>
        <v>Update lineups set player_name = 'A Ritchie', raw_name = 'A Ritchie' where game_id = 18911112 and player_order = 2</v>
      </c>
      <c r="T4115" s="112" t="str">
        <f t="shared" si="2266"/>
        <v>insert into goals (game_id, goal_order, scorer_name, goal_min) values (18911112, 2, 'W Smith)</v>
      </c>
      <c r="U4115" s="200" t="str">
        <f t="shared" si="2264"/>
        <v>update goals set scorer_name = 'W Smith' where game_id = 18911112 and goal_order = 2</v>
      </c>
      <c r="V4115" s="112" t="str">
        <f t="shared" si="2267"/>
        <v/>
      </c>
      <c r="W4115" s="415" t="str">
        <f t="shared" si="2271"/>
        <v/>
      </c>
      <c r="Y4115" s="65" t="str">
        <f t="shared" si="2286"/>
        <v>update goals set scorer_name = 'W Smith'</v>
      </c>
      <c r="Z4115" s="65" t="str">
        <f t="shared" si="2287"/>
        <v/>
      </c>
      <c r="AA4115" s="65" t="str">
        <f t="shared" si="2288"/>
        <v/>
      </c>
      <c r="AB4115" s="65" t="str">
        <f t="shared" si="2289"/>
        <v/>
      </c>
      <c r="AC4115" s="65" t="str">
        <f t="shared" si="2290"/>
        <v xml:space="preserve"> where game_id = 18911112 and goal_order = 2</v>
      </c>
      <c r="AH4115" s="65" t="str">
        <f t="shared" si="2268"/>
        <v>189112122</v>
      </c>
      <c r="AI4115" s="65">
        <v>18911212</v>
      </c>
      <c r="AJ4115" s="65" t="s">
        <v>5369</v>
      </c>
      <c r="AK4115" s="65">
        <v>2</v>
      </c>
      <c r="AL4115" s="65" t="s">
        <v>3572</v>
      </c>
      <c r="AN4115" s="65" t="str">
        <f t="shared" ref="AN4115:AN4129" si="2297">IF(F4115=1, _xlfn.CONCAT("update games set source = 'The Nottingham Forest Football Scrapbook' where game_id = ", E4115), "")</f>
        <v/>
      </c>
    </row>
    <row r="4116" spans="1:40" ht="16.8" customHeight="1" x14ac:dyDescent="0.25">
      <c r="A4116" s="384">
        <v>6</v>
      </c>
      <c r="B4116" s="342" t="s">
        <v>2653</v>
      </c>
      <c r="C4116" s="342" t="s">
        <v>663</v>
      </c>
      <c r="D4116" s="350" t="str">
        <f t="shared" si="2295"/>
        <v>'Friendly'</v>
      </c>
      <c r="E4116" s="211">
        <f t="shared" ref="E4116:E4129" si="2298">E4115</f>
        <v>18911112</v>
      </c>
      <c r="F4116" s="262">
        <v>3</v>
      </c>
      <c r="G4116" s="211" t="s">
        <v>5135</v>
      </c>
      <c r="I4116" s="263">
        <v>3</v>
      </c>
      <c r="J4116" s="194" t="s">
        <v>3534</v>
      </c>
      <c r="R4116" s="112" t="str">
        <f>IF(D4116="","", CONCATENATE("Update games set ", B4116, "= ",D4116," where game_id=", E4116))</f>
        <v>Update games set Game_type= 'Friendly' where game_id=18911112</v>
      </c>
      <c r="S4116" s="112" t="str">
        <f t="shared" si="2270"/>
        <v>Update lineups set player_name = 'A Scott', raw_name = 'A Scott' where game_id = 18911112 and player_order = 3</v>
      </c>
      <c r="T4116" s="112" t="str">
        <f t="shared" si="2266"/>
        <v>insert into goals (game_id, goal_order, scorer_name, goal_min) values (18911112, 3, 'H Pike)</v>
      </c>
      <c r="U4116" s="200" t="str">
        <f t="shared" si="2264"/>
        <v>update goals set scorer_name = 'H Pike' where game_id = 18911112 and goal_order = 3</v>
      </c>
      <c r="V4116" s="112" t="str">
        <f t="shared" si="2267"/>
        <v/>
      </c>
      <c r="W4116" s="415" t="str">
        <f t="shared" si="2271"/>
        <v/>
      </c>
      <c r="Y4116" s="65" t="str">
        <f t="shared" si="2286"/>
        <v>update goals set scorer_name = 'H Pike'</v>
      </c>
      <c r="Z4116" s="65" t="str">
        <f t="shared" si="2287"/>
        <v/>
      </c>
      <c r="AA4116" s="65" t="str">
        <f t="shared" si="2288"/>
        <v/>
      </c>
      <c r="AB4116" s="65" t="str">
        <f t="shared" si="2289"/>
        <v/>
      </c>
      <c r="AC4116" s="65" t="str">
        <f t="shared" si="2290"/>
        <v xml:space="preserve"> where game_id = 18911112 and goal_order = 3</v>
      </c>
      <c r="AH4116" s="65" t="str">
        <f t="shared" si="2268"/>
        <v>189112123</v>
      </c>
      <c r="AI4116" s="65">
        <v>18911212</v>
      </c>
      <c r="AJ4116" s="65" t="s">
        <v>5369</v>
      </c>
      <c r="AK4116" s="65">
        <v>3</v>
      </c>
      <c r="AL4116" s="65" t="s">
        <v>3596</v>
      </c>
      <c r="AN4116" s="65" t="str">
        <f t="shared" si="2297"/>
        <v/>
      </c>
    </row>
    <row r="4117" spans="1:40" ht="16.8" customHeight="1" x14ac:dyDescent="0.25">
      <c r="A4117" s="384">
        <v>6</v>
      </c>
      <c r="B4117" s="342" t="s">
        <v>4978</v>
      </c>
      <c r="C4117" s="342" t="s">
        <v>5065</v>
      </c>
      <c r="D4117" s="350" t="str">
        <f t="shared" si="2295"/>
        <v>'H'</v>
      </c>
      <c r="E4117" s="211">
        <f t="shared" si="2298"/>
        <v>18911112</v>
      </c>
      <c r="F4117" s="262">
        <v>4</v>
      </c>
      <c r="G4117" s="211" t="s">
        <v>5151</v>
      </c>
      <c r="I4117" s="263">
        <v>4</v>
      </c>
      <c r="J4117" s="194" t="s">
        <v>5139</v>
      </c>
      <c r="R4117" s="112" t="str">
        <f>IF(D4117="","", CONCATENATE("Update games set ", B4117, "= ",D4117," where game_id=", E4117))</f>
        <v>Update games set HAN= 'H' where game_id=18911112</v>
      </c>
      <c r="S4117" s="112" t="str">
        <f t="shared" si="2270"/>
        <v>Update lineups set player_name = 'T Hamilton', raw_name = 'T Hamilton' where game_id = 18911112 and player_order = 4</v>
      </c>
      <c r="T4117" s="112" t="str">
        <f t="shared" si="2266"/>
        <v>insert into goals (game_id, goal_order, scorer_name, goal_min) values (18911112, 4, 'A Higgins)</v>
      </c>
      <c r="U4117" s="200" t="str">
        <f t="shared" si="2264"/>
        <v>update goals set scorer_name = 'A Higgins' where game_id = 18911112 and goal_order = 4</v>
      </c>
      <c r="V4117" s="112" t="str">
        <f t="shared" si="2267"/>
        <v/>
      </c>
      <c r="W4117" s="415" t="str">
        <f t="shared" si="2271"/>
        <v/>
      </c>
      <c r="Y4117" s="65" t="str">
        <f t="shared" si="2286"/>
        <v>update goals set scorer_name = 'A Higgins'</v>
      </c>
      <c r="Z4117" s="65" t="str">
        <f t="shared" si="2287"/>
        <v/>
      </c>
      <c r="AA4117" s="65" t="str">
        <f t="shared" si="2288"/>
        <v/>
      </c>
      <c r="AB4117" s="65" t="str">
        <f t="shared" si="2289"/>
        <v/>
      </c>
      <c r="AC4117" s="65" t="str">
        <f t="shared" si="2290"/>
        <v xml:space="preserve"> where game_id = 18911112 and goal_order = 4</v>
      </c>
      <c r="AH4117" s="65" t="str">
        <f t="shared" si="2268"/>
        <v>189112124</v>
      </c>
      <c r="AI4117" s="65">
        <v>18911212</v>
      </c>
      <c r="AJ4117" s="65" t="s">
        <v>5369</v>
      </c>
      <c r="AK4117" s="65">
        <v>4</v>
      </c>
      <c r="AL4117" s="65" t="s">
        <v>3252</v>
      </c>
      <c r="AN4117" s="65" t="str">
        <f t="shared" si="2297"/>
        <v/>
      </c>
    </row>
    <row r="4118" spans="1:40" ht="16.8" customHeight="1" x14ac:dyDescent="0.25">
      <c r="A4118" s="384">
        <v>6</v>
      </c>
      <c r="B4118" s="342" t="s">
        <v>5</v>
      </c>
      <c r="C4118" s="342">
        <v>5</v>
      </c>
      <c r="D4118" s="349">
        <f t="shared" ref="D4118:D4119" si="2299">IF(C4118="", "", C4118)</f>
        <v>5</v>
      </c>
      <c r="E4118" s="211">
        <f t="shared" si="2298"/>
        <v>18911112</v>
      </c>
      <c r="F4118" s="262">
        <v>5</v>
      </c>
      <c r="G4118" s="211" t="s">
        <v>5393</v>
      </c>
      <c r="I4118" s="263">
        <v>5</v>
      </c>
      <c r="J4118" s="194" t="s">
        <v>3534</v>
      </c>
      <c r="R4118" s="112" t="str">
        <f>IF(D4118="","", CONCATENATE("Update games set ", B4118, "= ",D4118," where game_id=", E4118))</f>
        <v>Update games set F= 5 where game_id=18911112</v>
      </c>
      <c r="S4118" s="112" t="str">
        <f t="shared" si="2270"/>
        <v>Update lineups set player_name = 'J McPherson', raw_name = 'J McPherson' where game_id = 18911112 and player_order = 5</v>
      </c>
      <c r="T4118" s="112" t="str">
        <f t="shared" si="2266"/>
        <v>insert into goals (game_id, goal_order, scorer_name, goal_min) values (18911112, 5, 'H Pike)</v>
      </c>
      <c r="U4118" s="200" t="str">
        <f t="shared" si="2264"/>
        <v>update goals set scorer_name = 'H Pike' where game_id = 18911112 and goal_order = 5</v>
      </c>
      <c r="V4118" s="112" t="str">
        <f t="shared" si="2267"/>
        <v/>
      </c>
      <c r="W4118" s="415" t="str">
        <f t="shared" si="2271"/>
        <v/>
      </c>
      <c r="Y4118" s="65" t="str">
        <f t="shared" si="2286"/>
        <v>update goals set scorer_name = 'H Pike'</v>
      </c>
      <c r="Z4118" s="65" t="str">
        <f t="shared" si="2287"/>
        <v/>
      </c>
      <c r="AA4118" s="65" t="str">
        <f t="shared" si="2288"/>
        <v/>
      </c>
      <c r="AB4118" s="65" t="str">
        <f t="shared" si="2289"/>
        <v/>
      </c>
      <c r="AC4118" s="65" t="str">
        <f t="shared" si="2290"/>
        <v xml:space="preserve"> where game_id = 18911112 and goal_order = 5</v>
      </c>
      <c r="AH4118" s="65" t="str">
        <f t="shared" si="2268"/>
        <v>189112125</v>
      </c>
      <c r="AI4118" s="65">
        <v>18911212</v>
      </c>
      <c r="AJ4118" s="65" t="s">
        <v>5369</v>
      </c>
      <c r="AK4118" s="65">
        <v>5</v>
      </c>
      <c r="AL4118" s="65" t="s">
        <v>3590</v>
      </c>
      <c r="AN4118" s="65" t="str">
        <f t="shared" si="2297"/>
        <v/>
      </c>
    </row>
    <row r="4119" spans="1:40" ht="16.8" customHeight="1" x14ac:dyDescent="0.25">
      <c r="A4119" s="384">
        <v>6</v>
      </c>
      <c r="B4119" s="342" t="s">
        <v>0</v>
      </c>
      <c r="C4119" s="342">
        <v>0</v>
      </c>
      <c r="D4119" s="349">
        <f t="shared" si="2299"/>
        <v>0</v>
      </c>
      <c r="E4119" s="211">
        <f t="shared" si="2298"/>
        <v>18911112</v>
      </c>
      <c r="F4119" s="262">
        <v>6</v>
      </c>
      <c r="G4119" s="211" t="s">
        <v>5145</v>
      </c>
      <c r="J4119" s="211" t="str">
        <f t="shared" ref="J4119:J4120" si="2300">IF(I4119="", "", "?")</f>
        <v/>
      </c>
      <c r="R4119" s="112" t="str">
        <f>IF(D4119="","", CONCATENATE("Update games set ", B4119, "= ",D4119," where game_id=", E4119))</f>
        <v>Update games set A= 0 where game_id=18911112</v>
      </c>
      <c r="S4119" s="112" t="str">
        <f t="shared" si="2270"/>
        <v>Update lineups set player_name = 'F Thompson', raw_name = 'F Thompson' where game_id = 18911112 and player_order = 6</v>
      </c>
      <c r="T4119" s="112" t="str">
        <f t="shared" si="2266"/>
        <v/>
      </c>
      <c r="U4119" s="200" t="str">
        <f t="shared" si="2264"/>
        <v/>
      </c>
      <c r="V4119" s="112" t="str">
        <f t="shared" si="2267"/>
        <v/>
      </c>
      <c r="W4119" s="415" t="str">
        <f t="shared" si="2271"/>
        <v/>
      </c>
      <c r="Y4119" s="65" t="str">
        <f t="shared" si="2286"/>
        <v/>
      </c>
      <c r="Z4119" s="65" t="str">
        <f t="shared" si="2287"/>
        <v/>
      </c>
      <c r="AA4119" s="65" t="str">
        <f t="shared" si="2288"/>
        <v/>
      </c>
      <c r="AB4119" s="65" t="str">
        <f t="shared" si="2289"/>
        <v/>
      </c>
      <c r="AC4119" s="65" t="str">
        <f t="shared" si="2290"/>
        <v/>
      </c>
      <c r="AH4119" s="65" t="str">
        <f t="shared" si="2268"/>
        <v>189112126</v>
      </c>
      <c r="AI4119" s="65">
        <v>18911212</v>
      </c>
      <c r="AJ4119" s="65" t="s">
        <v>5369</v>
      </c>
      <c r="AK4119" s="65">
        <v>6</v>
      </c>
      <c r="AL4119" s="65" t="s">
        <v>3468</v>
      </c>
      <c r="AN4119" s="65" t="str">
        <f t="shared" si="2297"/>
        <v/>
      </c>
    </row>
    <row r="4120" spans="1:40" ht="16.8" customHeight="1" x14ac:dyDescent="0.25">
      <c r="A4120" s="384">
        <v>6</v>
      </c>
      <c r="B4120" s="342" t="s">
        <v>23</v>
      </c>
      <c r="D4120" s="334" t="str">
        <f t="shared" ref="D4120" si="2301">IF(C4120="",IF(D4118&gt;D4119,"'W'",IF(D4118=D4119,"'D'","'L'")),_xlfn.CONCAT("'",C4120,"'"))</f>
        <v>'W'</v>
      </c>
      <c r="E4120" s="211">
        <f t="shared" si="2298"/>
        <v>18911112</v>
      </c>
      <c r="F4120" s="262">
        <v>7</v>
      </c>
      <c r="G4120" s="211" t="s">
        <v>5087</v>
      </c>
      <c r="J4120" s="211" t="str">
        <f t="shared" si="2300"/>
        <v/>
      </c>
      <c r="R4120" s="112" t="str">
        <f>IF(D4120="","", CONCATENATE("Update games set ", B4120, "= ",D4120," where game_id=", E4120))</f>
        <v>Update games set Result= 'W' where game_id=18911112</v>
      </c>
      <c r="S4120" s="112" t="str">
        <f t="shared" si="2270"/>
        <v>Update lineups set player_name = 'T Lindley', raw_name = 'T Lindley' where game_id = 18911112 and player_order = 7</v>
      </c>
      <c r="T4120" s="112" t="str">
        <f t="shared" si="2266"/>
        <v/>
      </c>
      <c r="U4120" s="200" t="str">
        <f t="shared" si="2264"/>
        <v/>
      </c>
      <c r="V4120" s="112" t="str">
        <f t="shared" si="2267"/>
        <v/>
      </c>
      <c r="W4120" s="415" t="str">
        <f t="shared" si="2271"/>
        <v/>
      </c>
      <c r="Y4120" s="65" t="str">
        <f t="shared" si="2286"/>
        <v/>
      </c>
      <c r="Z4120" s="65" t="str">
        <f t="shared" si="2287"/>
        <v/>
      </c>
      <c r="AA4120" s="65" t="str">
        <f t="shared" si="2288"/>
        <v/>
      </c>
      <c r="AB4120" s="65" t="str">
        <f t="shared" si="2289"/>
        <v/>
      </c>
      <c r="AC4120" s="65" t="str">
        <f t="shared" si="2290"/>
        <v/>
      </c>
      <c r="AH4120" s="65" t="str">
        <f t="shared" si="2268"/>
        <v>189112127</v>
      </c>
      <c r="AI4120" s="65">
        <v>18911212</v>
      </c>
      <c r="AJ4120" s="65" t="s">
        <v>5369</v>
      </c>
      <c r="AK4120" s="65">
        <v>7</v>
      </c>
      <c r="AL4120" s="65" t="s">
        <v>3435</v>
      </c>
      <c r="AN4120" s="65" t="str">
        <f t="shared" si="2297"/>
        <v/>
      </c>
    </row>
    <row r="4121" spans="1:40" ht="16.8" customHeight="1" x14ac:dyDescent="0.25">
      <c r="A4121" s="384">
        <v>6</v>
      </c>
      <c r="B4121" s="342" t="s">
        <v>768</v>
      </c>
      <c r="C4121" s="342">
        <v>1</v>
      </c>
      <c r="D4121" s="349">
        <f t="shared" ref="D4121:D4122" si="2302">IF(C4121="", "", C4121)</f>
        <v>1</v>
      </c>
      <c r="E4121" s="211">
        <f t="shared" si="2298"/>
        <v>18911112</v>
      </c>
      <c r="F4121" s="262">
        <v>8</v>
      </c>
      <c r="G4121" s="211" t="s">
        <v>5138</v>
      </c>
      <c r="J4121" s="211" t="str">
        <f t="shared" ref="J4121" si="2303">IF(I4121="", "", "?")</f>
        <v/>
      </c>
      <c r="R4121" s="112" t="str">
        <f>IF(D4121="","", CONCATENATE("Update games set ", B4121, "= ",D4121," where game_id=", E4121))</f>
        <v>Update games set HT_f= 1 where game_id=18911112</v>
      </c>
      <c r="S4121" s="112" t="str">
        <f t="shared" si="2270"/>
        <v>Update lineups set player_name = 'W Smith', raw_name = 'W Smith' where game_id = 18911112 and player_order = 8</v>
      </c>
      <c r="T4121" s="112" t="str">
        <f t="shared" si="2266"/>
        <v/>
      </c>
      <c r="U4121" s="200" t="str">
        <f t="shared" si="2264"/>
        <v/>
      </c>
      <c r="V4121" s="112" t="str">
        <f t="shared" si="2267"/>
        <v/>
      </c>
      <c r="W4121" s="415" t="str">
        <f t="shared" si="2271"/>
        <v/>
      </c>
      <c r="Y4121" s="65" t="str">
        <f t="shared" si="2286"/>
        <v/>
      </c>
      <c r="Z4121" s="65" t="str">
        <f t="shared" si="2287"/>
        <v/>
      </c>
      <c r="AA4121" s="65" t="str">
        <f t="shared" si="2288"/>
        <v/>
      </c>
      <c r="AB4121" s="65" t="str">
        <f t="shared" si="2289"/>
        <v/>
      </c>
      <c r="AC4121" s="65" t="str">
        <f t="shared" si="2290"/>
        <v/>
      </c>
      <c r="AH4121" s="65" t="str">
        <f t="shared" si="2268"/>
        <v>189112128</v>
      </c>
      <c r="AI4121" s="65">
        <v>18911212</v>
      </c>
      <c r="AJ4121" s="65" t="s">
        <v>5369</v>
      </c>
      <c r="AK4121" s="65">
        <v>8</v>
      </c>
      <c r="AL4121" s="65" t="s">
        <v>3653</v>
      </c>
      <c r="AN4121" s="65" t="str">
        <f t="shared" si="2297"/>
        <v/>
      </c>
    </row>
    <row r="4122" spans="1:40" ht="16.8" customHeight="1" x14ac:dyDescent="0.25">
      <c r="A4122" s="384">
        <v>6</v>
      </c>
      <c r="B4122" s="342" t="s">
        <v>766</v>
      </c>
      <c r="C4122" s="342">
        <v>0</v>
      </c>
      <c r="D4122" s="349">
        <f t="shared" si="2302"/>
        <v>0</v>
      </c>
      <c r="E4122" s="211">
        <f t="shared" si="2298"/>
        <v>18911112</v>
      </c>
      <c r="F4122" s="262">
        <v>9</v>
      </c>
      <c r="G4122" s="194" t="s">
        <v>5139</v>
      </c>
      <c r="H4122" s="194"/>
      <c r="J4122" s="211" t="str">
        <f t="shared" ref="J4122" si="2304">IF(I4122="", "", "?")</f>
        <v/>
      </c>
      <c r="N4122" s="417"/>
      <c r="O4122" s="194"/>
      <c r="P4122" s="194"/>
      <c r="R4122" s="112" t="str">
        <f>IF(D4122="","", CONCATENATE("Update games set ", B4122, "= ",D4122," where game_id=", E4122))</f>
        <v>Update games set HT_a= 0 where game_id=18911112</v>
      </c>
      <c r="S4122" s="112" t="str">
        <f t="shared" si="2270"/>
        <v>Update lineups set player_name = 'A Higgins', raw_name = 'A Higgins' where game_id = 18911112 and player_order = 9</v>
      </c>
      <c r="T4122" s="112" t="str">
        <f t="shared" si="2266"/>
        <v/>
      </c>
      <c r="U4122" s="200" t="str">
        <f t="shared" si="2264"/>
        <v/>
      </c>
      <c r="V4122" s="112" t="str">
        <f t="shared" si="2267"/>
        <v/>
      </c>
      <c r="W4122" s="415" t="str">
        <f t="shared" si="2271"/>
        <v/>
      </c>
      <c r="Y4122" s="65" t="str">
        <f t="shared" si="2286"/>
        <v/>
      </c>
      <c r="Z4122" s="65" t="str">
        <f t="shared" si="2287"/>
        <v/>
      </c>
      <c r="AA4122" s="65" t="str">
        <f t="shared" si="2288"/>
        <v/>
      </c>
      <c r="AB4122" s="65" t="str">
        <f t="shared" si="2289"/>
        <v/>
      </c>
      <c r="AC4122" s="65" t="str">
        <f t="shared" si="2290"/>
        <v/>
      </c>
      <c r="AH4122" s="65" t="str">
        <f t="shared" si="2268"/>
        <v>189112129</v>
      </c>
      <c r="AI4122" s="65">
        <v>18911212</v>
      </c>
      <c r="AJ4122" s="65" t="s">
        <v>5369</v>
      </c>
      <c r="AK4122" s="65">
        <v>9</v>
      </c>
      <c r="AL4122" s="65" t="s">
        <v>2943</v>
      </c>
      <c r="AN4122" s="65" t="str">
        <f t="shared" si="2297"/>
        <v/>
      </c>
    </row>
    <row r="4123" spans="1:40" ht="16.8" customHeight="1" x14ac:dyDescent="0.25">
      <c r="A4123" s="384">
        <v>6</v>
      </c>
      <c r="B4123" s="342" t="s">
        <v>753</v>
      </c>
      <c r="C4123" s="351" t="s">
        <v>5517</v>
      </c>
      <c r="D4123" s="350" t="str">
        <f t="shared" ref="D4123" si="2305">IF(C4123="", "", CONCATENATE("'", C4123,"'"))</f>
        <v>'JW Strawson'</v>
      </c>
      <c r="E4123" s="211">
        <f t="shared" si="2298"/>
        <v>18911112</v>
      </c>
      <c r="F4123" s="262">
        <v>10</v>
      </c>
      <c r="G4123" s="194" t="s">
        <v>3534</v>
      </c>
      <c r="J4123" s="211" t="str">
        <f t="shared" ref="J4123" si="2306">IF(I4123="", "", "?")</f>
        <v/>
      </c>
      <c r="N4123" s="417"/>
      <c r="O4123" s="194"/>
      <c r="P4123" s="194"/>
      <c r="R4123" s="112" t="str">
        <f>IF(D4123="","", CONCATENATE("Update games set ", B4123, "= ",D4123," where game_id=", E4123))</f>
        <v>Update games set Referee= 'JW Strawson' where game_id=18911112</v>
      </c>
      <c r="S4123" s="112" t="str">
        <f t="shared" si="2270"/>
        <v>Update lineups set player_name = 'H Pike', raw_name = 'H Pike' where game_id = 18911112 and player_order = 10</v>
      </c>
      <c r="T4123" s="112" t="str">
        <f t="shared" si="2266"/>
        <v/>
      </c>
      <c r="U4123" s="200" t="str">
        <f t="shared" si="2264"/>
        <v/>
      </c>
      <c r="V4123" s="112" t="str">
        <f t="shared" si="2267"/>
        <v/>
      </c>
      <c r="W4123" s="415" t="str">
        <f t="shared" si="2271"/>
        <v/>
      </c>
      <c r="Y4123" s="65" t="str">
        <f t="shared" si="2286"/>
        <v/>
      </c>
      <c r="Z4123" s="65" t="str">
        <f t="shared" si="2287"/>
        <v/>
      </c>
      <c r="AA4123" s="65" t="str">
        <f t="shared" si="2288"/>
        <v/>
      </c>
      <c r="AB4123" s="65" t="str">
        <f t="shared" si="2289"/>
        <v/>
      </c>
      <c r="AC4123" s="65" t="str">
        <f t="shared" si="2290"/>
        <v/>
      </c>
      <c r="AH4123" s="65" t="str">
        <f t="shared" si="2268"/>
        <v>1891121210</v>
      </c>
      <c r="AI4123" s="65">
        <v>18911212</v>
      </c>
      <c r="AJ4123" s="65" t="s">
        <v>5369</v>
      </c>
      <c r="AK4123" s="65">
        <v>10</v>
      </c>
      <c r="AL4123" s="65" t="s">
        <v>3632</v>
      </c>
      <c r="AN4123" s="65" t="str">
        <f t="shared" si="2297"/>
        <v/>
      </c>
    </row>
    <row r="4124" spans="1:40" ht="16.8" customHeight="1" x14ac:dyDescent="0.25">
      <c r="A4124" s="384">
        <v>6</v>
      </c>
      <c r="B4124" s="342" t="s">
        <v>746</v>
      </c>
      <c r="C4124" s="351" t="s">
        <v>5062</v>
      </c>
      <c r="D4124" s="334" t="str">
        <f>CONCATENATE("'", LEFT(E4124,4),"-",MID(E4124,5,2),"-", MID(E4124,7,2), " ", C4124,"'")</f>
        <v>'1891-11-12 15:00'</v>
      </c>
      <c r="E4124" s="211">
        <f t="shared" si="2298"/>
        <v>18911112</v>
      </c>
      <c r="F4124" s="262">
        <v>11</v>
      </c>
      <c r="G4124" s="211" t="s">
        <v>5132</v>
      </c>
      <c r="J4124" s="211" t="str">
        <f t="shared" ref="J4124" si="2307">IF(I4124="", "", "?")</f>
        <v/>
      </c>
      <c r="R4124" s="112" t="str">
        <f>IF(D4124="","", CONCATENATE("Update games set ", B4124, "= ",D4124," where game_id=", E4124))</f>
        <v>Update games set Game_date= '1891-11-12 15:00' where game_id=18911112</v>
      </c>
      <c r="S4124" s="112" t="str">
        <f t="shared" si="2270"/>
        <v>Update lineups set player_name = 'A Shaw', raw_name = 'A Shaw' where game_id = 18911112 and player_order = 11</v>
      </c>
      <c r="T4124" s="112" t="str">
        <f t="shared" si="2266"/>
        <v/>
      </c>
      <c r="U4124" s="200" t="str">
        <f t="shared" si="2264"/>
        <v/>
      </c>
      <c r="V4124" s="112" t="str">
        <f t="shared" si="2267"/>
        <v/>
      </c>
      <c r="W4124" s="415" t="str">
        <f t="shared" si="2271"/>
        <v/>
      </c>
      <c r="Y4124" s="65" t="str">
        <f t="shared" si="2286"/>
        <v/>
      </c>
      <c r="Z4124" s="65" t="str">
        <f t="shared" si="2287"/>
        <v/>
      </c>
      <c r="AA4124" s="65" t="str">
        <f t="shared" si="2288"/>
        <v/>
      </c>
      <c r="AB4124" s="65" t="str">
        <f t="shared" si="2289"/>
        <v/>
      </c>
      <c r="AC4124" s="65" t="str">
        <f t="shared" si="2290"/>
        <v/>
      </c>
      <c r="AH4124" s="65" t="str">
        <f t="shared" si="2268"/>
        <v>1891121211</v>
      </c>
      <c r="AI4124" s="65">
        <v>18911212</v>
      </c>
      <c r="AJ4124" s="65" t="s">
        <v>5369</v>
      </c>
      <c r="AK4124" s="65">
        <v>11</v>
      </c>
      <c r="AL4124" s="65" t="s">
        <v>3314</v>
      </c>
      <c r="AN4124" s="65" t="str">
        <f t="shared" si="2297"/>
        <v/>
      </c>
    </row>
    <row r="4125" spans="1:40" ht="16.8" customHeight="1" x14ac:dyDescent="0.25">
      <c r="A4125" s="384">
        <v>6</v>
      </c>
      <c r="B4125" s="342" t="s">
        <v>25</v>
      </c>
      <c r="D4125" s="350" t="str">
        <f t="shared" ref="D4125" si="2308">IF(C4125="", "", CONCATENATE("'", C4125,"'"))</f>
        <v/>
      </c>
      <c r="E4125" s="211">
        <f t="shared" si="2298"/>
        <v>18911112</v>
      </c>
      <c r="F4125" s="262">
        <v>12</v>
      </c>
      <c r="G4125" s="212"/>
      <c r="H4125" s="212"/>
      <c r="N4125" s="416"/>
      <c r="O4125" s="212"/>
      <c r="P4125" s="212"/>
      <c r="R4125" s="112" t="str">
        <f>IF(D4125="","", CONCATENATE("Update games set ", B4125, "= ",D4125," where game_id=", E4125))</f>
        <v/>
      </c>
      <c r="S4125" s="112" t="str">
        <f t="shared" si="2270"/>
        <v/>
      </c>
      <c r="T4125" s="112" t="str">
        <f t="shared" si="2266"/>
        <v/>
      </c>
      <c r="U4125" s="200" t="str">
        <f t="shared" si="2264"/>
        <v/>
      </c>
      <c r="V4125" s="112" t="str">
        <f t="shared" si="2267"/>
        <v/>
      </c>
      <c r="W4125" s="415" t="str">
        <f t="shared" si="2271"/>
        <v/>
      </c>
      <c r="Y4125" s="65" t="str">
        <f t="shared" si="2286"/>
        <v/>
      </c>
      <c r="Z4125" s="65" t="str">
        <f t="shared" si="2287"/>
        <v/>
      </c>
      <c r="AA4125" s="65" t="str">
        <f t="shared" si="2288"/>
        <v/>
      </c>
      <c r="AB4125" s="65" t="str">
        <f t="shared" si="2289"/>
        <v/>
      </c>
      <c r="AC4125" s="65" t="str">
        <f t="shared" si="2290"/>
        <v/>
      </c>
      <c r="AH4125" s="65" t="str">
        <f t="shared" si="2268"/>
        <v>1891121212</v>
      </c>
      <c r="AI4125" s="65">
        <v>18911212</v>
      </c>
      <c r="AJ4125" s="65" t="s">
        <v>5369</v>
      </c>
      <c r="AK4125" s="65">
        <v>12</v>
      </c>
      <c r="AL4125" s="65" t="s">
        <v>653</v>
      </c>
      <c r="AN4125" s="65" t="str">
        <f t="shared" si="2297"/>
        <v/>
      </c>
    </row>
    <row r="4126" spans="1:40" ht="16.8" customHeight="1" x14ac:dyDescent="0.25">
      <c r="A4126" s="384">
        <v>6</v>
      </c>
      <c r="B4126" s="342" t="s">
        <v>475</v>
      </c>
      <c r="C4126" s="342">
        <v>4000</v>
      </c>
      <c r="D4126" s="349">
        <f t="shared" ref="D4126" si="2309">IF(C4126="", "", C4126)</f>
        <v>4000</v>
      </c>
      <c r="E4126" s="211">
        <f t="shared" si="2298"/>
        <v>18911112</v>
      </c>
      <c r="F4126" s="262">
        <v>13</v>
      </c>
      <c r="R4126" s="112" t="str">
        <f>IF(D4126="","", CONCATENATE("Update games set ", B4126, "= ",D4126," where game_id=", E4126))</f>
        <v>Update games set Att= 4000 where game_id=18911112</v>
      </c>
      <c r="S4126" s="112" t="str">
        <f t="shared" si="2270"/>
        <v/>
      </c>
      <c r="T4126" s="112" t="str">
        <f t="shared" si="2266"/>
        <v/>
      </c>
      <c r="U4126" s="200" t="str">
        <f t="shared" si="2264"/>
        <v/>
      </c>
      <c r="V4126" s="112" t="str">
        <f t="shared" si="2267"/>
        <v/>
      </c>
      <c r="W4126" s="415" t="str">
        <f t="shared" si="2271"/>
        <v/>
      </c>
      <c r="Y4126" s="65" t="str">
        <f t="shared" si="2286"/>
        <v/>
      </c>
      <c r="Z4126" s="65" t="str">
        <f t="shared" si="2287"/>
        <v/>
      </c>
      <c r="AA4126" s="65" t="str">
        <f t="shared" si="2288"/>
        <v/>
      </c>
      <c r="AB4126" s="65" t="str">
        <f t="shared" si="2289"/>
        <v/>
      </c>
      <c r="AC4126" s="65" t="str">
        <f t="shared" si="2290"/>
        <v/>
      </c>
      <c r="AH4126" s="65" t="str">
        <f t="shared" si="2268"/>
        <v>1891121213</v>
      </c>
      <c r="AI4126" s="65">
        <v>18911212</v>
      </c>
      <c r="AJ4126" s="65" t="s">
        <v>5369</v>
      </c>
      <c r="AK4126" s="65">
        <v>13</v>
      </c>
      <c r="AL4126" s="65" t="s">
        <v>653</v>
      </c>
      <c r="AN4126" s="65" t="str">
        <f t="shared" si="2297"/>
        <v/>
      </c>
    </row>
    <row r="4127" spans="1:40" ht="16.8" customHeight="1" x14ac:dyDescent="0.25">
      <c r="A4127" s="384">
        <v>6</v>
      </c>
      <c r="B4127" s="342" t="s">
        <v>20</v>
      </c>
      <c r="C4127" s="342" t="s">
        <v>470</v>
      </c>
      <c r="D4127" s="350" t="str">
        <f t="shared" ref="D4127:D4128" si="2310">IF(C4127="", "", CONCATENATE("'", C4127,"'"))</f>
        <v>'Town Ground'</v>
      </c>
      <c r="E4127" s="211">
        <f t="shared" si="2298"/>
        <v>18911112</v>
      </c>
      <c r="F4127" s="262">
        <v>14</v>
      </c>
      <c r="R4127" s="112" t="str">
        <f>IF(D4127="","", CONCATENATE("Update games set ", B4127, "= ",D4127," where game_id=", E4127))</f>
        <v>Update games set Ground= 'Town Ground' where game_id=18911112</v>
      </c>
      <c r="S4127" s="112" t="str">
        <f t="shared" si="2270"/>
        <v/>
      </c>
      <c r="T4127" s="112" t="str">
        <f t="shared" si="2266"/>
        <v/>
      </c>
      <c r="U4127" s="200" t="str">
        <f t="shared" si="2264"/>
        <v/>
      </c>
      <c r="V4127" s="112" t="str">
        <f t="shared" si="2267"/>
        <v/>
      </c>
      <c r="W4127" s="415" t="str">
        <f t="shared" si="2271"/>
        <v/>
      </c>
      <c r="Y4127" s="65" t="str">
        <f t="shared" si="2286"/>
        <v/>
      </c>
      <c r="Z4127" s="65" t="str">
        <f t="shared" si="2287"/>
        <v/>
      </c>
      <c r="AA4127" s="65" t="str">
        <f t="shared" si="2288"/>
        <v/>
      </c>
      <c r="AB4127" s="65" t="str">
        <f t="shared" si="2289"/>
        <v/>
      </c>
      <c r="AC4127" s="65" t="str">
        <f t="shared" si="2290"/>
        <v/>
      </c>
      <c r="AH4127" s="65" t="str">
        <f t="shared" si="2268"/>
        <v>1891121214</v>
      </c>
      <c r="AI4127" s="65">
        <v>18911212</v>
      </c>
      <c r="AJ4127" s="65" t="s">
        <v>5369</v>
      </c>
      <c r="AK4127" s="65">
        <v>14</v>
      </c>
      <c r="AL4127" s="65" t="s">
        <v>653</v>
      </c>
      <c r="AN4127" s="65" t="str">
        <f t="shared" si="2297"/>
        <v/>
      </c>
    </row>
    <row r="4128" spans="1:40" ht="16.8" customHeight="1" x14ac:dyDescent="0.25">
      <c r="A4128" s="384">
        <v>6</v>
      </c>
      <c r="B4128" s="342" t="s">
        <v>4882</v>
      </c>
      <c r="C4128" s="342" t="str">
        <f t="shared" ref="C4128" si="2311">IF(C4127="", "", C4127)</f>
        <v>Town Ground</v>
      </c>
      <c r="D4128" s="350" t="str">
        <f t="shared" si="2310"/>
        <v>'Town Ground'</v>
      </c>
      <c r="E4128" s="211">
        <f t="shared" si="2298"/>
        <v>18911112</v>
      </c>
      <c r="F4128" s="262">
        <v>15</v>
      </c>
      <c r="R4128" s="112" t="str">
        <f>IF(D4128="","", CONCATENATE("Update games set ", B4128, "= ",D4128," where game_id=", E4128))</f>
        <v>Update games set Ground_parent= 'Town Ground' where game_id=18911112</v>
      </c>
      <c r="S4128" s="112" t="str">
        <f t="shared" si="2270"/>
        <v/>
      </c>
      <c r="T4128" s="112" t="str">
        <f t="shared" si="2266"/>
        <v/>
      </c>
      <c r="U4128" s="200" t="str">
        <f t="shared" si="2264"/>
        <v/>
      </c>
      <c r="V4128" s="112" t="str">
        <f t="shared" si="2267"/>
        <v/>
      </c>
      <c r="W4128" s="415" t="str">
        <f t="shared" si="2271"/>
        <v/>
      </c>
      <c r="Y4128" s="65" t="str">
        <f t="shared" si="2286"/>
        <v/>
      </c>
      <c r="Z4128" s="65" t="str">
        <f t="shared" si="2287"/>
        <v/>
      </c>
      <c r="AA4128" s="65" t="str">
        <f t="shared" si="2288"/>
        <v/>
      </c>
      <c r="AB4128" s="65" t="str">
        <f t="shared" si="2289"/>
        <v/>
      </c>
      <c r="AC4128" s="65" t="str">
        <f t="shared" si="2290"/>
        <v/>
      </c>
      <c r="AH4128" s="65" t="str">
        <f t="shared" si="2268"/>
        <v>1891121215</v>
      </c>
      <c r="AI4128" s="65">
        <v>18911212</v>
      </c>
      <c r="AJ4128" s="65" t="s">
        <v>5369</v>
      </c>
      <c r="AK4128" s="65">
        <v>15</v>
      </c>
      <c r="AL4128" s="65" t="s">
        <v>653</v>
      </c>
      <c r="AN4128" s="65" t="str">
        <f t="shared" si="2297"/>
        <v/>
      </c>
    </row>
    <row r="4129" spans="1:40" s="126" customFormat="1" ht="16.8" customHeight="1" thickBot="1" x14ac:dyDescent="0.3">
      <c r="A4129" s="384">
        <v>6</v>
      </c>
      <c r="B4129" s="116" t="s">
        <v>115</v>
      </c>
      <c r="C4129" s="352"/>
      <c r="D4129" s="370" t="str">
        <f t="shared" ref="D4129" si="2312">IF(MID(E4129,5,2)*1&gt;6,_xlfn.CONCAT("'",LEFT(E4129,4),"-",MID(E4129,3,2)+1,"'"),_xlfn.CONCAT("'",LEFT(E4129,4)-1,"-",MID(E4129,3,2),"'"))</f>
        <v>'1891-92'</v>
      </c>
      <c r="E4129" s="214">
        <f t="shared" si="2298"/>
        <v>18911112</v>
      </c>
      <c r="F4129" s="266">
        <v>16</v>
      </c>
      <c r="G4129" s="343"/>
      <c r="H4129" s="343"/>
      <c r="I4129" s="267"/>
      <c r="J4129" s="214"/>
      <c r="K4129" s="266"/>
      <c r="L4129" s="266"/>
      <c r="M4129" s="266"/>
      <c r="N4129" s="419"/>
      <c r="O4129" s="343"/>
      <c r="P4129" s="343"/>
      <c r="Q4129" s="346"/>
      <c r="R4129" s="112" t="str">
        <f>IF(D4129="","", CONCATENATE("Update games set ", B4129, "= ",D4129," where game_id=", E4129))</f>
        <v>Update games set Season= '1891-92' where game_id=18911112</v>
      </c>
      <c r="S4129" s="112" t="str">
        <f t="shared" si="2270"/>
        <v/>
      </c>
      <c r="T4129" s="112" t="str">
        <f t="shared" si="2266"/>
        <v/>
      </c>
      <c r="U4129" s="200" t="str">
        <f t="shared" si="2264"/>
        <v/>
      </c>
      <c r="V4129" s="112" t="str">
        <f t="shared" si="2267"/>
        <v/>
      </c>
      <c r="W4129" s="415" t="str">
        <f t="shared" si="2271"/>
        <v/>
      </c>
      <c r="X4129" s="240"/>
      <c r="Y4129" s="65" t="str">
        <f t="shared" si="2286"/>
        <v/>
      </c>
      <c r="Z4129" s="65" t="str">
        <f t="shared" si="2287"/>
        <v/>
      </c>
      <c r="AA4129" s="65" t="str">
        <f t="shared" si="2288"/>
        <v/>
      </c>
      <c r="AB4129" s="65" t="str">
        <f t="shared" si="2289"/>
        <v/>
      </c>
      <c r="AC4129" s="65" t="str">
        <f t="shared" si="2290"/>
        <v/>
      </c>
      <c r="AH4129" s="65" t="str">
        <f t="shared" si="2268"/>
        <v>1891121216</v>
      </c>
      <c r="AI4129" s="126">
        <v>18911212</v>
      </c>
      <c r="AJ4129" s="126" t="s">
        <v>5369</v>
      </c>
      <c r="AK4129" s="126">
        <v>16</v>
      </c>
      <c r="AL4129" s="126" t="s">
        <v>653</v>
      </c>
      <c r="AN4129" s="65" t="str">
        <f t="shared" si="2297"/>
        <v/>
      </c>
    </row>
    <row r="4130" spans="1:40" ht="15" thickTop="1" x14ac:dyDescent="0.25">
      <c r="A4130" s="400" t="s">
        <v>5518</v>
      </c>
      <c r="B4130" s="341" t="s">
        <v>22</v>
      </c>
      <c r="C4130" s="341" t="s">
        <v>5064</v>
      </c>
      <c r="D4130" s="341" t="str">
        <f t="shared" ref="D4130:D4133" si="2313">IF(C4130="", "", CONCATENATE("'", C4130,"'"))</f>
        <v>'Small Heath Alliance'</v>
      </c>
      <c r="E4130" s="211">
        <v>18860918</v>
      </c>
      <c r="F4130" s="262">
        <v>1</v>
      </c>
      <c r="H4130" s="212"/>
      <c r="I4130" s="263">
        <v>1</v>
      </c>
      <c r="J4130" s="211" t="str">
        <f t="shared" ref="J4130" si="2314">IF(I4130="", "", "?")</f>
        <v>?</v>
      </c>
      <c r="R4130" s="112" t="str">
        <f>IF(D4130="","", CONCATENATE("Update games set ", B4130, "= ",D4130," where game_id=", E4130))</f>
        <v>Update games set Opponent= 'Small Heath Alliance' where game_id=18860918</v>
      </c>
      <c r="S4130" s="112" t="str">
        <f t="shared" si="2270"/>
        <v/>
      </c>
      <c r="T4130" s="112" t="str">
        <f t="shared" si="2266"/>
        <v>insert into goals (game_id, goal_order, scorer_name, goal_min) values (18860918, 1, '?)</v>
      </c>
      <c r="U4130" s="200" t="str">
        <f t="shared" si="2264"/>
        <v>update goals set scorer_name = '?' where game_id = 18860918 and goal_order = 1</v>
      </c>
      <c r="V4130" s="112" t="str">
        <f t="shared" si="2267"/>
        <v/>
      </c>
      <c r="W4130" s="415" t="str">
        <f t="shared" si="2271"/>
        <v/>
      </c>
      <c r="Y4130" s="65" t="str">
        <f t="shared" si="2286"/>
        <v>update goals set scorer_name = '?'</v>
      </c>
      <c r="Z4130" s="65" t="str">
        <f t="shared" si="2287"/>
        <v/>
      </c>
      <c r="AA4130" s="65" t="str">
        <f t="shared" si="2288"/>
        <v/>
      </c>
      <c r="AB4130" s="65" t="str">
        <f t="shared" si="2289"/>
        <v/>
      </c>
      <c r="AC4130" s="65" t="str">
        <f t="shared" si="2290"/>
        <v xml:space="preserve"> where game_id = 18860918 and goal_order = 1</v>
      </c>
      <c r="AH4130" s="65" t="str">
        <f t="shared" si="2268"/>
        <v>189112121</v>
      </c>
      <c r="AI4130" s="65">
        <v>18911212</v>
      </c>
      <c r="AJ4130" s="65" t="s">
        <v>5369</v>
      </c>
      <c r="AK4130" s="65">
        <v>1</v>
      </c>
      <c r="AL4130" s="65" t="s">
        <v>2039</v>
      </c>
    </row>
    <row r="4131" spans="1:40" ht="16.8" customHeight="1" x14ac:dyDescent="0.25">
      <c r="A4131" s="400" t="s">
        <v>5518</v>
      </c>
      <c r="B4131" s="342" t="s">
        <v>4979</v>
      </c>
      <c r="C4131" s="342" t="str">
        <f t="shared" ref="C4131" si="2315">IF(C4130="", "", C4130)</f>
        <v>Small Heath Alliance</v>
      </c>
      <c r="D4131" s="350" t="str">
        <f t="shared" si="2313"/>
        <v>'Small Heath Alliance'</v>
      </c>
      <c r="E4131" s="211">
        <f>E4130</f>
        <v>18860918</v>
      </c>
      <c r="F4131" s="262">
        <v>2</v>
      </c>
      <c r="I4131" s="263">
        <v>2</v>
      </c>
      <c r="J4131" s="211" t="str">
        <f t="shared" ref="J4131" si="2316">IF(I4131="", "", "?")</f>
        <v>?</v>
      </c>
      <c r="R4131" s="112" t="str">
        <f>IF(D4131="","", CONCATENATE("Update games set ", B4131, "= ",D4131," where game_id=", E4131))</f>
        <v>Update games set Opp_parent= 'Small Heath Alliance' where game_id=18860918</v>
      </c>
      <c r="S4131" s="112" t="str">
        <f t="shared" si="2270"/>
        <v/>
      </c>
      <c r="T4131" s="112" t="str">
        <f t="shared" si="2266"/>
        <v>insert into goals (game_id, goal_order, scorer_name, goal_min) values (18860918, 2, '?)</v>
      </c>
      <c r="U4131" s="200" t="str">
        <f t="shared" si="2264"/>
        <v>update goals set scorer_name = '?' where game_id = 18860918 and goal_order = 2</v>
      </c>
      <c r="V4131" s="112" t="str">
        <f t="shared" si="2267"/>
        <v/>
      </c>
      <c r="W4131" s="415" t="str">
        <f t="shared" si="2271"/>
        <v/>
      </c>
      <c r="Y4131" s="65" t="str">
        <f t="shared" si="2286"/>
        <v>update goals set scorer_name = '?'</v>
      </c>
      <c r="Z4131" s="65" t="str">
        <f t="shared" si="2287"/>
        <v/>
      </c>
      <c r="AA4131" s="65" t="str">
        <f t="shared" si="2288"/>
        <v/>
      </c>
      <c r="AB4131" s="65" t="str">
        <f t="shared" si="2289"/>
        <v/>
      </c>
      <c r="AC4131" s="65" t="str">
        <f t="shared" si="2290"/>
        <v xml:space="preserve"> where game_id = 18860918 and goal_order = 2</v>
      </c>
      <c r="AH4131" s="65" t="str">
        <f t="shared" si="2268"/>
        <v>189112122</v>
      </c>
      <c r="AI4131" s="65">
        <v>18911212</v>
      </c>
      <c r="AJ4131" s="65" t="s">
        <v>5369</v>
      </c>
      <c r="AK4131" s="65">
        <v>2</v>
      </c>
      <c r="AL4131" s="65" t="s">
        <v>3572</v>
      </c>
      <c r="AN4131" s="65" t="str">
        <f t="shared" ref="AN4131:AN4145" si="2317">IF(F4131=1, _xlfn.CONCAT("update games set source = 'The Nottingham Forest Football Scrapbook' where game_id = ", E4131), "")</f>
        <v/>
      </c>
    </row>
    <row r="4132" spans="1:40" ht="16.8" customHeight="1" x14ac:dyDescent="0.25">
      <c r="A4132" s="400" t="s">
        <v>5518</v>
      </c>
      <c r="B4132" s="342" t="s">
        <v>2653</v>
      </c>
      <c r="C4132" s="342" t="s">
        <v>663</v>
      </c>
      <c r="D4132" s="350" t="str">
        <f t="shared" si="2313"/>
        <v>'Friendly'</v>
      </c>
      <c r="E4132" s="211">
        <f t="shared" ref="E4132:E4145" si="2318">E4131</f>
        <v>18860918</v>
      </c>
      <c r="F4132" s="262">
        <v>3</v>
      </c>
      <c r="J4132" s="211" t="str">
        <f t="shared" ref="J4132" si="2319">IF(I4132="", "", "?")</f>
        <v/>
      </c>
      <c r="R4132" s="112" t="str">
        <f>IF(D4132="","", CONCATENATE("Update games set ", B4132, "= ",D4132," where game_id=", E4132))</f>
        <v>Update games set Game_type= 'Friendly' where game_id=18860918</v>
      </c>
      <c r="S4132" s="112" t="str">
        <f t="shared" si="2270"/>
        <v/>
      </c>
      <c r="T4132" s="112" t="str">
        <f t="shared" si="2266"/>
        <v/>
      </c>
      <c r="U4132" s="200" t="str">
        <f t="shared" si="2264"/>
        <v/>
      </c>
      <c r="V4132" s="112" t="str">
        <f t="shared" si="2267"/>
        <v/>
      </c>
      <c r="W4132" s="415" t="str">
        <f t="shared" si="2271"/>
        <v/>
      </c>
      <c r="Y4132" s="65" t="str">
        <f t="shared" si="2286"/>
        <v/>
      </c>
      <c r="Z4132" s="65" t="str">
        <f t="shared" si="2287"/>
        <v/>
      </c>
      <c r="AA4132" s="65" t="str">
        <f t="shared" si="2288"/>
        <v/>
      </c>
      <c r="AB4132" s="65" t="str">
        <f t="shared" si="2289"/>
        <v/>
      </c>
      <c r="AC4132" s="65" t="str">
        <f t="shared" si="2290"/>
        <v/>
      </c>
      <c r="AH4132" s="65" t="str">
        <f t="shared" si="2268"/>
        <v>189112123</v>
      </c>
      <c r="AI4132" s="65">
        <v>18911212</v>
      </c>
      <c r="AJ4132" s="65" t="s">
        <v>5369</v>
      </c>
      <c r="AK4132" s="65">
        <v>3</v>
      </c>
      <c r="AL4132" s="65" t="s">
        <v>3596</v>
      </c>
      <c r="AN4132" s="65" t="str">
        <f t="shared" si="2317"/>
        <v/>
      </c>
    </row>
    <row r="4133" spans="1:40" ht="16.8" customHeight="1" x14ac:dyDescent="0.25">
      <c r="A4133" s="400" t="s">
        <v>5518</v>
      </c>
      <c r="B4133" s="342" t="s">
        <v>4978</v>
      </c>
      <c r="C4133" s="342" t="s">
        <v>2174</v>
      </c>
      <c r="D4133" s="350" t="str">
        <f t="shared" si="2313"/>
        <v>'?'</v>
      </c>
      <c r="E4133" s="211">
        <f t="shared" si="2318"/>
        <v>18860918</v>
      </c>
      <c r="F4133" s="262">
        <v>4</v>
      </c>
      <c r="J4133" s="211" t="str">
        <f t="shared" ref="J4133" si="2320">IF(I4133="", "", "?")</f>
        <v/>
      </c>
      <c r="R4133" s="112" t="str">
        <f>IF(D4133="","", CONCATENATE("Update games set ", B4133, "= ",D4133," where game_id=", E4133))</f>
        <v>Update games set HAN= '?' where game_id=18860918</v>
      </c>
      <c r="S4133" s="112" t="str">
        <f t="shared" si="2270"/>
        <v/>
      </c>
      <c r="T4133" s="112" t="str">
        <f t="shared" si="2266"/>
        <v/>
      </c>
      <c r="U4133" s="200" t="str">
        <f t="shared" si="2264"/>
        <v/>
      </c>
      <c r="V4133" s="112" t="str">
        <f t="shared" si="2267"/>
        <v/>
      </c>
      <c r="W4133" s="415" t="str">
        <f t="shared" si="2271"/>
        <v/>
      </c>
      <c r="Y4133" s="65" t="str">
        <f t="shared" si="2286"/>
        <v/>
      </c>
      <c r="Z4133" s="65" t="str">
        <f t="shared" si="2287"/>
        <v/>
      </c>
      <c r="AA4133" s="65" t="str">
        <f t="shared" si="2288"/>
        <v/>
      </c>
      <c r="AB4133" s="65" t="str">
        <f t="shared" si="2289"/>
        <v/>
      </c>
      <c r="AC4133" s="65" t="str">
        <f t="shared" si="2290"/>
        <v/>
      </c>
      <c r="AH4133" s="65" t="str">
        <f t="shared" si="2268"/>
        <v>189112124</v>
      </c>
      <c r="AI4133" s="65">
        <v>18911212</v>
      </c>
      <c r="AJ4133" s="65" t="s">
        <v>5369</v>
      </c>
      <c r="AK4133" s="65">
        <v>4</v>
      </c>
      <c r="AL4133" s="65" t="s">
        <v>3252</v>
      </c>
      <c r="AN4133" s="65" t="str">
        <f t="shared" si="2317"/>
        <v/>
      </c>
    </row>
    <row r="4134" spans="1:40" ht="16.8" customHeight="1" x14ac:dyDescent="0.25">
      <c r="A4134" s="400" t="s">
        <v>5518</v>
      </c>
      <c r="B4134" s="342" t="s">
        <v>5</v>
      </c>
      <c r="C4134" s="342">
        <v>2</v>
      </c>
      <c r="D4134" s="349">
        <f t="shared" ref="D4134:D4135" si="2321">IF(C4134="", "", C4134)</f>
        <v>2</v>
      </c>
      <c r="E4134" s="211">
        <f t="shared" si="2318"/>
        <v>18860918</v>
      </c>
      <c r="F4134" s="262">
        <v>5</v>
      </c>
      <c r="J4134" s="211" t="str">
        <f t="shared" ref="J4134" si="2322">IF(I4134="", "", "?")</f>
        <v/>
      </c>
      <c r="R4134" s="112" t="str">
        <f>IF(D4134="","", CONCATENATE("Update games set ", B4134, "= ",D4134," where game_id=", E4134))</f>
        <v>Update games set F= 2 where game_id=18860918</v>
      </c>
      <c r="S4134" s="112" t="str">
        <f t="shared" si="2270"/>
        <v/>
      </c>
      <c r="T4134" s="112" t="str">
        <f t="shared" si="2266"/>
        <v/>
      </c>
      <c r="U4134" s="200" t="str">
        <f t="shared" si="2264"/>
        <v/>
      </c>
      <c r="V4134" s="112" t="str">
        <f t="shared" si="2267"/>
        <v/>
      </c>
      <c r="W4134" s="415" t="str">
        <f t="shared" si="2271"/>
        <v/>
      </c>
      <c r="Y4134" s="65" t="str">
        <f t="shared" si="2286"/>
        <v/>
      </c>
      <c r="Z4134" s="65" t="str">
        <f t="shared" si="2287"/>
        <v/>
      </c>
      <c r="AA4134" s="65" t="str">
        <f t="shared" si="2288"/>
        <v/>
      </c>
      <c r="AB4134" s="65" t="str">
        <f t="shared" si="2289"/>
        <v/>
      </c>
      <c r="AC4134" s="65" t="str">
        <f t="shared" si="2290"/>
        <v/>
      </c>
      <c r="AH4134" s="65" t="str">
        <f t="shared" si="2268"/>
        <v>189112125</v>
      </c>
      <c r="AI4134" s="65">
        <v>18911212</v>
      </c>
      <c r="AJ4134" s="65" t="s">
        <v>5369</v>
      </c>
      <c r="AK4134" s="65">
        <v>5</v>
      </c>
      <c r="AL4134" s="65" t="s">
        <v>3590</v>
      </c>
      <c r="AN4134" s="65" t="str">
        <f t="shared" si="2317"/>
        <v/>
      </c>
    </row>
    <row r="4135" spans="1:40" ht="16.8" customHeight="1" x14ac:dyDescent="0.25">
      <c r="A4135" s="400" t="s">
        <v>5518</v>
      </c>
      <c r="B4135" s="342" t="s">
        <v>0</v>
      </c>
      <c r="C4135" s="342">
        <v>0</v>
      </c>
      <c r="D4135" s="349">
        <f t="shared" si="2321"/>
        <v>0</v>
      </c>
      <c r="E4135" s="211">
        <f t="shared" si="2318"/>
        <v>18860918</v>
      </c>
      <c r="F4135" s="262">
        <v>6</v>
      </c>
      <c r="J4135" s="211" t="str">
        <f t="shared" ref="J4135:J4136" si="2323">IF(I4135="", "", "?")</f>
        <v/>
      </c>
      <c r="R4135" s="112" t="str">
        <f>IF(D4135="","", CONCATENATE("Update games set ", B4135, "= ",D4135," where game_id=", E4135))</f>
        <v>Update games set A= 0 where game_id=18860918</v>
      </c>
      <c r="S4135" s="112" t="str">
        <f t="shared" si="2270"/>
        <v/>
      </c>
      <c r="T4135" s="112" t="str">
        <f t="shared" si="2266"/>
        <v/>
      </c>
      <c r="U4135" s="200" t="str">
        <f t="shared" si="2264"/>
        <v/>
      </c>
      <c r="V4135" s="112" t="str">
        <f t="shared" si="2267"/>
        <v/>
      </c>
      <c r="W4135" s="415" t="str">
        <f t="shared" si="2271"/>
        <v/>
      </c>
      <c r="Y4135" s="65" t="str">
        <f t="shared" si="2286"/>
        <v/>
      </c>
      <c r="Z4135" s="65" t="str">
        <f t="shared" si="2287"/>
        <v/>
      </c>
      <c r="AA4135" s="65" t="str">
        <f t="shared" si="2288"/>
        <v/>
      </c>
      <c r="AB4135" s="65" t="str">
        <f t="shared" si="2289"/>
        <v/>
      </c>
      <c r="AC4135" s="65" t="str">
        <f t="shared" si="2290"/>
        <v/>
      </c>
      <c r="AH4135" s="65" t="str">
        <f t="shared" si="2268"/>
        <v>189112126</v>
      </c>
      <c r="AI4135" s="65">
        <v>18911212</v>
      </c>
      <c r="AJ4135" s="65" t="s">
        <v>5369</v>
      </c>
      <c r="AK4135" s="65">
        <v>6</v>
      </c>
      <c r="AL4135" s="65" t="s">
        <v>3468</v>
      </c>
      <c r="AN4135" s="65" t="str">
        <f t="shared" si="2317"/>
        <v/>
      </c>
    </row>
    <row r="4136" spans="1:40" ht="16.8" customHeight="1" x14ac:dyDescent="0.25">
      <c r="A4136" s="400" t="s">
        <v>5518</v>
      </c>
      <c r="B4136" s="342" t="s">
        <v>23</v>
      </c>
      <c r="D4136" s="334" t="str">
        <f t="shared" ref="D4136" si="2324">IF(C4136="",IF(D4134&gt;D4135,"'W'",IF(D4134=D4135,"'D'","'L'")),_xlfn.CONCAT("'",C4136,"'"))</f>
        <v>'W'</v>
      </c>
      <c r="E4136" s="211">
        <f t="shared" si="2318"/>
        <v>18860918</v>
      </c>
      <c r="F4136" s="262">
        <v>7</v>
      </c>
      <c r="J4136" s="211" t="str">
        <f t="shared" si="2323"/>
        <v/>
      </c>
      <c r="R4136" s="112" t="str">
        <f>IF(D4136="","", CONCATENATE("Update games set ", B4136, "= ",D4136," where game_id=", E4136))</f>
        <v>Update games set Result= 'W' where game_id=18860918</v>
      </c>
      <c r="S4136" s="112" t="str">
        <f t="shared" si="2270"/>
        <v/>
      </c>
      <c r="T4136" s="112" t="str">
        <f t="shared" si="2266"/>
        <v/>
      </c>
      <c r="U4136" s="200" t="str">
        <f t="shared" si="2264"/>
        <v/>
      </c>
      <c r="V4136" s="112" t="str">
        <f t="shared" si="2267"/>
        <v/>
      </c>
      <c r="W4136" s="415" t="str">
        <f t="shared" si="2271"/>
        <v/>
      </c>
      <c r="Y4136" s="65" t="str">
        <f t="shared" si="2286"/>
        <v/>
      </c>
      <c r="Z4136" s="65" t="str">
        <f t="shared" si="2287"/>
        <v/>
      </c>
      <c r="AA4136" s="65" t="str">
        <f t="shared" si="2288"/>
        <v/>
      </c>
      <c r="AB4136" s="65" t="str">
        <f t="shared" si="2289"/>
        <v/>
      </c>
      <c r="AC4136" s="65" t="str">
        <f t="shared" si="2290"/>
        <v/>
      </c>
      <c r="AH4136" s="65" t="str">
        <f t="shared" si="2268"/>
        <v>189112127</v>
      </c>
      <c r="AI4136" s="65">
        <v>18911212</v>
      </c>
      <c r="AJ4136" s="65" t="s">
        <v>5369</v>
      </c>
      <c r="AK4136" s="65">
        <v>7</v>
      </c>
      <c r="AL4136" s="65" t="s">
        <v>3435</v>
      </c>
      <c r="AN4136" s="65" t="str">
        <f t="shared" si="2317"/>
        <v/>
      </c>
    </row>
    <row r="4137" spans="1:40" ht="16.8" customHeight="1" x14ac:dyDescent="0.25">
      <c r="A4137" s="400" t="s">
        <v>5518</v>
      </c>
      <c r="B4137" s="342" t="s">
        <v>768</v>
      </c>
      <c r="D4137" s="349" t="str">
        <f t="shared" ref="D4137:D4138" si="2325">IF(C4137="", "", C4137)</f>
        <v/>
      </c>
      <c r="E4137" s="211">
        <f t="shared" si="2318"/>
        <v>18860918</v>
      </c>
      <c r="F4137" s="262">
        <v>8</v>
      </c>
      <c r="J4137" s="211" t="str">
        <f t="shared" ref="J4137" si="2326">IF(I4137="", "", "?")</f>
        <v/>
      </c>
      <c r="R4137" s="112" t="str">
        <f>IF(D4137="","", CONCATENATE("Update games set ", B4137, "= ",D4137," where game_id=", E4137))</f>
        <v/>
      </c>
      <c r="S4137" s="112" t="str">
        <f t="shared" si="2270"/>
        <v/>
      </c>
      <c r="T4137" s="112" t="str">
        <f t="shared" si="2266"/>
        <v/>
      </c>
      <c r="U4137" s="200" t="str">
        <f t="shared" si="2264"/>
        <v/>
      </c>
      <c r="V4137" s="112" t="str">
        <f t="shared" si="2267"/>
        <v/>
      </c>
      <c r="W4137" s="415" t="str">
        <f t="shared" si="2271"/>
        <v/>
      </c>
      <c r="Y4137" s="65" t="str">
        <f t="shared" si="2286"/>
        <v/>
      </c>
      <c r="Z4137" s="65" t="str">
        <f t="shared" si="2287"/>
        <v/>
      </c>
      <c r="AA4137" s="65" t="str">
        <f t="shared" si="2288"/>
        <v/>
      </c>
      <c r="AB4137" s="65" t="str">
        <f t="shared" si="2289"/>
        <v/>
      </c>
      <c r="AC4137" s="65" t="str">
        <f t="shared" si="2290"/>
        <v/>
      </c>
      <c r="AH4137" s="65" t="str">
        <f t="shared" si="2268"/>
        <v>189112128</v>
      </c>
      <c r="AI4137" s="65">
        <v>18911212</v>
      </c>
      <c r="AJ4137" s="65" t="s">
        <v>5369</v>
      </c>
      <c r="AK4137" s="65">
        <v>8</v>
      </c>
      <c r="AL4137" s="65" t="s">
        <v>3653</v>
      </c>
      <c r="AN4137" s="65" t="str">
        <f t="shared" si="2317"/>
        <v/>
      </c>
    </row>
    <row r="4138" spans="1:40" ht="16.8" customHeight="1" x14ac:dyDescent="0.25">
      <c r="A4138" s="400" t="s">
        <v>5518</v>
      </c>
      <c r="B4138" s="342" t="s">
        <v>766</v>
      </c>
      <c r="D4138" s="349" t="str">
        <f t="shared" si="2325"/>
        <v/>
      </c>
      <c r="E4138" s="211">
        <f t="shared" si="2318"/>
        <v>18860918</v>
      </c>
      <c r="F4138" s="262">
        <v>9</v>
      </c>
      <c r="G4138" s="194"/>
      <c r="H4138" s="194"/>
      <c r="J4138" s="211" t="str">
        <f t="shared" ref="J4138" si="2327">IF(I4138="", "", "?")</f>
        <v/>
      </c>
      <c r="N4138" s="417"/>
      <c r="O4138" s="194"/>
      <c r="P4138" s="194"/>
      <c r="R4138" s="112" t="str">
        <f>IF(D4138="","", CONCATENATE("Update games set ", B4138, "= ",D4138," where game_id=", E4138))</f>
        <v/>
      </c>
      <c r="S4138" s="112" t="str">
        <f t="shared" si="2270"/>
        <v/>
      </c>
      <c r="T4138" s="112" t="str">
        <f t="shared" si="2266"/>
        <v/>
      </c>
      <c r="U4138" s="200" t="str">
        <f t="shared" si="2264"/>
        <v/>
      </c>
      <c r="V4138" s="112" t="str">
        <f t="shared" si="2267"/>
        <v/>
      </c>
      <c r="W4138" s="415" t="str">
        <f t="shared" si="2271"/>
        <v/>
      </c>
      <c r="Y4138" s="65" t="str">
        <f t="shared" si="2286"/>
        <v/>
      </c>
      <c r="Z4138" s="65" t="str">
        <f t="shared" si="2287"/>
        <v/>
      </c>
      <c r="AA4138" s="65" t="str">
        <f t="shared" si="2288"/>
        <v/>
      </c>
      <c r="AB4138" s="65" t="str">
        <f t="shared" si="2289"/>
        <v/>
      </c>
      <c r="AC4138" s="65" t="str">
        <f t="shared" si="2290"/>
        <v/>
      </c>
      <c r="AH4138" s="65" t="str">
        <f t="shared" si="2268"/>
        <v>189112129</v>
      </c>
      <c r="AI4138" s="65">
        <v>18911212</v>
      </c>
      <c r="AJ4138" s="65" t="s">
        <v>5369</v>
      </c>
      <c r="AK4138" s="65">
        <v>9</v>
      </c>
      <c r="AL4138" s="65" t="s">
        <v>2943</v>
      </c>
      <c r="AN4138" s="65" t="str">
        <f t="shared" si="2317"/>
        <v/>
      </c>
    </row>
    <row r="4139" spans="1:40" ht="16.8" customHeight="1" x14ac:dyDescent="0.25">
      <c r="A4139" s="400" t="s">
        <v>5518</v>
      </c>
      <c r="B4139" s="342" t="s">
        <v>753</v>
      </c>
      <c r="C4139" s="351"/>
      <c r="D4139" s="350" t="str">
        <f t="shared" ref="D4139" si="2328">IF(C4139="", "", CONCATENATE("'", C4139,"'"))</f>
        <v/>
      </c>
      <c r="E4139" s="211">
        <f t="shared" si="2318"/>
        <v>18860918</v>
      </c>
      <c r="F4139" s="262">
        <v>10</v>
      </c>
      <c r="G4139" s="194"/>
      <c r="J4139" s="211" t="str">
        <f t="shared" ref="J4139" si="2329">IF(I4139="", "", "?")</f>
        <v/>
      </c>
      <c r="N4139" s="417"/>
      <c r="O4139" s="194"/>
      <c r="P4139" s="194"/>
      <c r="R4139" s="112" t="str">
        <f>IF(D4139="","", CONCATENATE("Update games set ", B4139, "= ",D4139," where game_id=", E4139))</f>
        <v/>
      </c>
      <c r="S4139" s="112" t="str">
        <f t="shared" si="2270"/>
        <v/>
      </c>
      <c r="T4139" s="112" t="str">
        <f t="shared" si="2266"/>
        <v/>
      </c>
      <c r="U4139" s="200" t="str">
        <f t="shared" si="2264"/>
        <v/>
      </c>
      <c r="V4139" s="112" t="str">
        <f t="shared" si="2267"/>
        <v/>
      </c>
      <c r="W4139" s="415" t="str">
        <f t="shared" si="2271"/>
        <v/>
      </c>
      <c r="Y4139" s="65" t="str">
        <f t="shared" si="2286"/>
        <v/>
      </c>
      <c r="Z4139" s="65" t="str">
        <f t="shared" si="2287"/>
        <v/>
      </c>
      <c r="AA4139" s="65" t="str">
        <f t="shared" si="2288"/>
        <v/>
      </c>
      <c r="AB4139" s="65" t="str">
        <f t="shared" si="2289"/>
        <v/>
      </c>
      <c r="AC4139" s="65" t="str">
        <f t="shared" si="2290"/>
        <v/>
      </c>
      <c r="AH4139" s="65" t="str">
        <f t="shared" si="2268"/>
        <v>1891121210</v>
      </c>
      <c r="AI4139" s="65">
        <v>18911212</v>
      </c>
      <c r="AJ4139" s="65" t="s">
        <v>5369</v>
      </c>
      <c r="AK4139" s="65">
        <v>10</v>
      </c>
      <c r="AL4139" s="65" t="s">
        <v>3632</v>
      </c>
      <c r="AN4139" s="65" t="str">
        <f t="shared" si="2317"/>
        <v/>
      </c>
    </row>
    <row r="4140" spans="1:40" ht="16.8" customHeight="1" x14ac:dyDescent="0.25">
      <c r="A4140" s="400" t="s">
        <v>5518</v>
      </c>
      <c r="B4140" s="342" t="s">
        <v>746</v>
      </c>
      <c r="C4140" s="351" t="s">
        <v>5062</v>
      </c>
      <c r="D4140" s="334" t="str">
        <f>CONCATENATE("'", LEFT(E4140,4),"-",MID(E4140,5,2),"-", MID(E4140,7,2), " ", C4140,"'")</f>
        <v>'1886-09-18 15:00'</v>
      </c>
      <c r="E4140" s="211">
        <f t="shared" si="2318"/>
        <v>18860918</v>
      </c>
      <c r="F4140" s="262">
        <v>11</v>
      </c>
      <c r="J4140" s="211" t="str">
        <f t="shared" ref="J4140" si="2330">IF(I4140="", "", "?")</f>
        <v/>
      </c>
      <c r="R4140" s="112" t="str">
        <f>IF(D4140="","", CONCATENATE("Update games set ", B4140, "= ",D4140," where game_id=", E4140))</f>
        <v>Update games set Game_date= '1886-09-18 15:00' where game_id=18860918</v>
      </c>
      <c r="S4140" s="112" t="str">
        <f t="shared" si="2270"/>
        <v/>
      </c>
      <c r="T4140" s="112" t="str">
        <f t="shared" si="2266"/>
        <v/>
      </c>
      <c r="U4140" s="200" t="str">
        <f t="shared" si="2264"/>
        <v/>
      </c>
      <c r="V4140" s="112" t="str">
        <f t="shared" si="2267"/>
        <v/>
      </c>
      <c r="W4140" s="415" t="str">
        <f t="shared" si="2271"/>
        <v/>
      </c>
      <c r="Y4140" s="65" t="str">
        <f t="shared" si="2286"/>
        <v/>
      </c>
      <c r="Z4140" s="65" t="str">
        <f t="shared" si="2287"/>
        <v/>
      </c>
      <c r="AA4140" s="65" t="str">
        <f t="shared" si="2288"/>
        <v/>
      </c>
      <c r="AB4140" s="65" t="str">
        <f t="shared" si="2289"/>
        <v/>
      </c>
      <c r="AC4140" s="65" t="str">
        <f t="shared" si="2290"/>
        <v/>
      </c>
      <c r="AH4140" s="65" t="str">
        <f t="shared" si="2268"/>
        <v>1891121211</v>
      </c>
      <c r="AI4140" s="65">
        <v>18911212</v>
      </c>
      <c r="AJ4140" s="65" t="s">
        <v>5369</v>
      </c>
      <c r="AK4140" s="65">
        <v>11</v>
      </c>
      <c r="AL4140" s="65" t="s">
        <v>3314</v>
      </c>
      <c r="AN4140" s="65" t="str">
        <f t="shared" si="2317"/>
        <v/>
      </c>
    </row>
    <row r="4141" spans="1:40" ht="16.8" customHeight="1" x14ac:dyDescent="0.25">
      <c r="A4141" s="400" t="s">
        <v>5518</v>
      </c>
      <c r="B4141" s="342" t="s">
        <v>25</v>
      </c>
      <c r="D4141" s="350" t="str">
        <f t="shared" ref="D4141" si="2331">IF(C4141="", "", CONCATENATE("'", C4141,"'"))</f>
        <v/>
      </c>
      <c r="E4141" s="211">
        <f t="shared" si="2318"/>
        <v>18860918</v>
      </c>
      <c r="F4141" s="262">
        <v>12</v>
      </c>
      <c r="G4141" s="212"/>
      <c r="H4141" s="212"/>
      <c r="N4141" s="416"/>
      <c r="O4141" s="212"/>
      <c r="P4141" s="212"/>
      <c r="R4141" s="112" t="str">
        <f>IF(D4141="","", CONCATENATE("Update games set ", B4141, "= ",D4141," where game_id=", E4141))</f>
        <v/>
      </c>
      <c r="S4141" s="112" t="str">
        <f t="shared" si="2270"/>
        <v/>
      </c>
      <c r="T4141" s="112" t="str">
        <f t="shared" si="2266"/>
        <v/>
      </c>
      <c r="U4141" s="200" t="str">
        <f t="shared" si="2264"/>
        <v/>
      </c>
      <c r="V4141" s="112" t="str">
        <f t="shared" si="2267"/>
        <v/>
      </c>
      <c r="W4141" s="415" t="str">
        <f t="shared" si="2271"/>
        <v/>
      </c>
      <c r="Y4141" s="65" t="str">
        <f t="shared" si="2286"/>
        <v/>
      </c>
      <c r="Z4141" s="65" t="str">
        <f t="shared" si="2287"/>
        <v/>
      </c>
      <c r="AA4141" s="65" t="str">
        <f t="shared" si="2288"/>
        <v/>
      </c>
      <c r="AB4141" s="65" t="str">
        <f t="shared" si="2289"/>
        <v/>
      </c>
      <c r="AC4141" s="65" t="str">
        <f t="shared" si="2290"/>
        <v/>
      </c>
      <c r="AH4141" s="65" t="str">
        <f t="shared" si="2268"/>
        <v>1891121212</v>
      </c>
      <c r="AI4141" s="65">
        <v>18911212</v>
      </c>
      <c r="AJ4141" s="65" t="s">
        <v>5369</v>
      </c>
      <c r="AK4141" s="65">
        <v>12</v>
      </c>
      <c r="AL4141" s="65" t="s">
        <v>653</v>
      </c>
      <c r="AN4141" s="65" t="str">
        <f t="shared" si="2317"/>
        <v/>
      </c>
    </row>
    <row r="4142" spans="1:40" ht="16.8" customHeight="1" x14ac:dyDescent="0.25">
      <c r="A4142" s="400" t="s">
        <v>5518</v>
      </c>
      <c r="B4142" s="342" t="s">
        <v>475</v>
      </c>
      <c r="D4142" s="349" t="str">
        <f t="shared" ref="D4142" si="2332">IF(C4142="", "", C4142)</f>
        <v/>
      </c>
      <c r="E4142" s="211">
        <f t="shared" si="2318"/>
        <v>18860918</v>
      </c>
      <c r="F4142" s="262">
        <v>13</v>
      </c>
      <c r="R4142" s="112" t="str">
        <f>IF(D4142="","", CONCATENATE("Update games set ", B4142, "= ",D4142," where game_id=", E4142))</f>
        <v/>
      </c>
      <c r="S4142" s="112" t="str">
        <f t="shared" si="2270"/>
        <v/>
      </c>
      <c r="T4142" s="112" t="str">
        <f t="shared" si="2266"/>
        <v/>
      </c>
      <c r="U4142" s="200" t="str">
        <f t="shared" si="2264"/>
        <v/>
      </c>
      <c r="V4142" s="112" t="str">
        <f t="shared" si="2267"/>
        <v/>
      </c>
      <c r="W4142" s="415" t="str">
        <f t="shared" si="2271"/>
        <v/>
      </c>
      <c r="Y4142" s="65" t="str">
        <f t="shared" si="2286"/>
        <v/>
      </c>
      <c r="Z4142" s="65" t="str">
        <f t="shared" si="2287"/>
        <v/>
      </c>
      <c r="AA4142" s="65" t="str">
        <f t="shared" si="2288"/>
        <v/>
      </c>
      <c r="AB4142" s="65" t="str">
        <f t="shared" si="2289"/>
        <v/>
      </c>
      <c r="AC4142" s="65" t="str">
        <f t="shared" si="2290"/>
        <v/>
      </c>
      <c r="AH4142" s="65" t="str">
        <f t="shared" si="2268"/>
        <v>1891121213</v>
      </c>
      <c r="AI4142" s="65">
        <v>18911212</v>
      </c>
      <c r="AJ4142" s="65" t="s">
        <v>5369</v>
      </c>
      <c r="AK4142" s="65">
        <v>13</v>
      </c>
      <c r="AL4142" s="65" t="s">
        <v>653</v>
      </c>
      <c r="AN4142" s="65" t="str">
        <f t="shared" si="2317"/>
        <v/>
      </c>
    </row>
    <row r="4143" spans="1:40" ht="16.8" customHeight="1" x14ac:dyDescent="0.25">
      <c r="A4143" s="400" t="s">
        <v>5518</v>
      </c>
      <c r="B4143" s="342" t="s">
        <v>20</v>
      </c>
      <c r="D4143" s="350" t="str">
        <f t="shared" ref="D4143:D4144" si="2333">IF(C4143="", "", CONCATENATE("'", C4143,"'"))</f>
        <v/>
      </c>
      <c r="E4143" s="211">
        <f t="shared" si="2318"/>
        <v>18860918</v>
      </c>
      <c r="F4143" s="262">
        <v>14</v>
      </c>
      <c r="R4143" s="112" t="str">
        <f>IF(D4143="","", CONCATENATE("Update games set ", B4143, "= ",D4143," where game_id=", E4143))</f>
        <v/>
      </c>
      <c r="S4143" s="112" t="str">
        <f t="shared" si="2270"/>
        <v/>
      </c>
      <c r="T4143" s="112" t="str">
        <f t="shared" si="2266"/>
        <v/>
      </c>
      <c r="U4143" s="200" t="str">
        <f t="shared" si="2264"/>
        <v/>
      </c>
      <c r="V4143" s="112" t="str">
        <f t="shared" si="2267"/>
        <v/>
      </c>
      <c r="W4143" s="415" t="str">
        <f t="shared" si="2271"/>
        <v/>
      </c>
      <c r="Y4143" s="65" t="str">
        <f t="shared" si="2286"/>
        <v/>
      </c>
      <c r="Z4143" s="65" t="str">
        <f t="shared" si="2287"/>
        <v/>
      </c>
      <c r="AA4143" s="65" t="str">
        <f t="shared" si="2288"/>
        <v/>
      </c>
      <c r="AB4143" s="65" t="str">
        <f t="shared" si="2289"/>
        <v/>
      </c>
      <c r="AC4143" s="65" t="str">
        <f t="shared" si="2290"/>
        <v/>
      </c>
      <c r="AH4143" s="65" t="str">
        <f t="shared" si="2268"/>
        <v>1891121214</v>
      </c>
      <c r="AI4143" s="65">
        <v>18911212</v>
      </c>
      <c r="AJ4143" s="65" t="s">
        <v>5369</v>
      </c>
      <c r="AK4143" s="65">
        <v>14</v>
      </c>
      <c r="AL4143" s="65" t="s">
        <v>653</v>
      </c>
      <c r="AN4143" s="65" t="str">
        <f t="shared" si="2317"/>
        <v/>
      </c>
    </row>
    <row r="4144" spans="1:40" ht="16.8" customHeight="1" x14ac:dyDescent="0.25">
      <c r="A4144" s="400" t="s">
        <v>5518</v>
      </c>
      <c r="B4144" s="342" t="s">
        <v>4882</v>
      </c>
      <c r="C4144" s="342" t="str">
        <f t="shared" ref="C4144" si="2334">IF(C4143="", "", C4143)</f>
        <v/>
      </c>
      <c r="D4144" s="350" t="str">
        <f t="shared" si="2333"/>
        <v/>
      </c>
      <c r="E4144" s="211">
        <f t="shared" si="2318"/>
        <v>18860918</v>
      </c>
      <c r="F4144" s="262">
        <v>15</v>
      </c>
      <c r="R4144" s="112" t="str">
        <f>IF(D4144="","", CONCATENATE("Update games set ", B4144, "= ",D4144," where game_id=", E4144))</f>
        <v/>
      </c>
      <c r="S4144" s="112" t="str">
        <f t="shared" si="2270"/>
        <v/>
      </c>
      <c r="T4144" s="112" t="str">
        <f t="shared" si="2266"/>
        <v/>
      </c>
      <c r="U4144" s="200" t="str">
        <f t="shared" si="2264"/>
        <v/>
      </c>
      <c r="V4144" s="112" t="str">
        <f t="shared" si="2267"/>
        <v/>
      </c>
      <c r="W4144" s="415" t="str">
        <f t="shared" si="2271"/>
        <v/>
      </c>
      <c r="Y4144" s="65" t="str">
        <f t="shared" si="2286"/>
        <v/>
      </c>
      <c r="Z4144" s="65" t="str">
        <f t="shared" si="2287"/>
        <v/>
      </c>
      <c r="AA4144" s="65" t="str">
        <f t="shared" si="2288"/>
        <v/>
      </c>
      <c r="AB4144" s="65" t="str">
        <f t="shared" si="2289"/>
        <v/>
      </c>
      <c r="AC4144" s="65" t="str">
        <f t="shared" si="2290"/>
        <v/>
      </c>
      <c r="AH4144" s="65" t="str">
        <f t="shared" si="2268"/>
        <v>1891121215</v>
      </c>
      <c r="AI4144" s="65">
        <v>18911212</v>
      </c>
      <c r="AJ4144" s="65" t="s">
        <v>5369</v>
      </c>
      <c r="AK4144" s="65">
        <v>15</v>
      </c>
      <c r="AL4144" s="65" t="s">
        <v>653</v>
      </c>
      <c r="AN4144" s="65" t="str">
        <f t="shared" si="2317"/>
        <v/>
      </c>
    </row>
    <row r="4145" spans="1:40" s="126" customFormat="1" ht="16.8" customHeight="1" thickBot="1" x14ac:dyDescent="0.3">
      <c r="A4145" s="400" t="s">
        <v>5518</v>
      </c>
      <c r="B4145" s="116" t="s">
        <v>115</v>
      </c>
      <c r="C4145" s="352"/>
      <c r="D4145" s="370" t="str">
        <f t="shared" ref="D4145" si="2335">IF(MID(E4145,5,2)*1&gt;6,_xlfn.CONCAT("'",LEFT(E4145,4),"-",MID(E4145,3,2)+1,"'"),_xlfn.CONCAT("'",LEFT(E4145,4)-1,"-",MID(E4145,3,2),"'"))</f>
        <v>'1886-87'</v>
      </c>
      <c r="E4145" s="214">
        <f t="shared" si="2318"/>
        <v>18860918</v>
      </c>
      <c r="F4145" s="266">
        <v>16</v>
      </c>
      <c r="G4145" s="343"/>
      <c r="H4145" s="343"/>
      <c r="I4145" s="267"/>
      <c r="J4145" s="214"/>
      <c r="K4145" s="266"/>
      <c r="L4145" s="266"/>
      <c r="M4145" s="266"/>
      <c r="N4145" s="419"/>
      <c r="O4145" s="343"/>
      <c r="P4145" s="343"/>
      <c r="Q4145" s="346"/>
      <c r="R4145" s="112" t="str">
        <f>IF(D4145="","", CONCATENATE("Update games set ", B4145, "= ",D4145," where game_id=", E4145))</f>
        <v>Update games set Season= '1886-87' where game_id=18860918</v>
      </c>
      <c r="S4145" s="112" t="str">
        <f t="shared" si="2270"/>
        <v/>
      </c>
      <c r="T4145" s="112" t="str">
        <f t="shared" si="2266"/>
        <v/>
      </c>
      <c r="U4145" s="200" t="str">
        <f t="shared" si="2264"/>
        <v/>
      </c>
      <c r="V4145" s="112" t="str">
        <f t="shared" si="2267"/>
        <v/>
      </c>
      <c r="W4145" s="415" t="str">
        <f t="shared" si="2271"/>
        <v/>
      </c>
      <c r="X4145" s="240"/>
      <c r="Y4145" s="65" t="str">
        <f t="shared" si="2286"/>
        <v/>
      </c>
      <c r="Z4145" s="65" t="str">
        <f t="shared" si="2287"/>
        <v/>
      </c>
      <c r="AA4145" s="65" t="str">
        <f t="shared" si="2288"/>
        <v/>
      </c>
      <c r="AB4145" s="65" t="str">
        <f t="shared" si="2289"/>
        <v/>
      </c>
      <c r="AC4145" s="65" t="str">
        <f t="shared" si="2290"/>
        <v/>
      </c>
      <c r="AH4145" s="65" t="str">
        <f t="shared" si="2268"/>
        <v>1891121216</v>
      </c>
      <c r="AI4145" s="126">
        <v>18911212</v>
      </c>
      <c r="AJ4145" s="126" t="s">
        <v>5369</v>
      </c>
      <c r="AK4145" s="126">
        <v>16</v>
      </c>
      <c r="AL4145" s="126" t="s">
        <v>653</v>
      </c>
      <c r="AN4145" s="65" t="str">
        <f t="shared" si="2317"/>
        <v/>
      </c>
    </row>
    <row r="4146" spans="1:40" ht="15" thickTop="1" x14ac:dyDescent="0.25">
      <c r="A4146" s="400" t="s">
        <v>5518</v>
      </c>
      <c r="B4146" s="341" t="s">
        <v>22</v>
      </c>
      <c r="C4146" s="341" t="s">
        <v>5201</v>
      </c>
      <c r="D4146" s="341" t="str">
        <f t="shared" ref="D4146:D4149" si="2336">IF(C4146="", "", CONCATENATE("'", C4146,"'"))</f>
        <v>'Wednesbury Old Athletic'</v>
      </c>
      <c r="E4146" s="211">
        <v>18860925</v>
      </c>
      <c r="F4146" s="262">
        <v>1</v>
      </c>
      <c r="G4146" s="211" t="s">
        <v>2107</v>
      </c>
      <c r="H4146" s="212"/>
      <c r="I4146" s="263">
        <v>1</v>
      </c>
      <c r="J4146" s="194" t="s">
        <v>5093</v>
      </c>
      <c r="R4146" s="112" t="str">
        <f>IF(D4146="","", CONCATENATE("Update games set ", B4146, "= ",D4146," where game_id=", E4146))</f>
        <v>Update games set Opponent= 'Wednesbury Old Athletic' where game_id=18860925</v>
      </c>
      <c r="S4146" s="112" t="str">
        <f t="shared" si="2270"/>
        <v>Update lineups set player_name = 'Luntley', raw_name = 'Luntley' where game_id = 18860925 and player_order = 1</v>
      </c>
      <c r="T4146" s="112" t="str">
        <f t="shared" si="2266"/>
        <v>insert into goals (game_id, goal_order, scorer_name, goal_min) values (18860925, 1, 'G Tutin)</v>
      </c>
      <c r="U4146" s="200" t="str">
        <f t="shared" si="2264"/>
        <v>update goals set scorer_name = 'G Tutin' where game_id = 18860925 and goal_order = 1</v>
      </c>
      <c r="V4146" s="112" t="str">
        <f t="shared" si="2267"/>
        <v/>
      </c>
      <c r="W4146" s="415" t="str">
        <f t="shared" si="2271"/>
        <v/>
      </c>
      <c r="Y4146" s="65" t="str">
        <f t="shared" si="2286"/>
        <v>update goals set scorer_name = 'G Tutin'</v>
      </c>
      <c r="Z4146" s="65" t="str">
        <f t="shared" si="2287"/>
        <v/>
      </c>
      <c r="AA4146" s="65" t="str">
        <f t="shared" si="2288"/>
        <v/>
      </c>
      <c r="AB4146" s="65" t="str">
        <f t="shared" si="2289"/>
        <v/>
      </c>
      <c r="AC4146" s="65" t="str">
        <f t="shared" si="2290"/>
        <v xml:space="preserve"> where game_id = 18860925 and goal_order = 1</v>
      </c>
      <c r="AH4146" s="65" t="str">
        <f t="shared" si="2268"/>
        <v>189112121</v>
      </c>
      <c r="AI4146" s="65">
        <v>18911212</v>
      </c>
      <c r="AJ4146" s="65" t="s">
        <v>5369</v>
      </c>
      <c r="AK4146" s="65">
        <v>1</v>
      </c>
      <c r="AL4146" s="65" t="s">
        <v>2039</v>
      </c>
    </row>
    <row r="4147" spans="1:40" ht="16.8" customHeight="1" x14ac:dyDescent="0.25">
      <c r="A4147" s="400" t="s">
        <v>5518</v>
      </c>
      <c r="B4147" s="342" t="s">
        <v>4979</v>
      </c>
      <c r="C4147" s="342" t="str">
        <f t="shared" ref="C4147" si="2337">IF(C4146="", "", C4146)</f>
        <v>Wednesbury Old Athletic</v>
      </c>
      <c r="D4147" s="350" t="str">
        <f t="shared" si="2336"/>
        <v>'Wednesbury Old Athletic'</v>
      </c>
      <c r="E4147" s="211">
        <f>E4146</f>
        <v>18860925</v>
      </c>
      <c r="F4147" s="262">
        <v>2</v>
      </c>
      <c r="G4147" s="211" t="s">
        <v>4998</v>
      </c>
      <c r="I4147" s="263">
        <v>2</v>
      </c>
      <c r="J4147" s="194" t="s">
        <v>5093</v>
      </c>
      <c r="R4147" s="112" t="str">
        <f>IF(D4147="","", CONCATENATE("Update games set ", B4147, "= ",D4147," where game_id=", E4147))</f>
        <v>Update games set Opp_parent= 'Wednesbury Old Athletic' where game_id=18860925</v>
      </c>
      <c r="S4147" s="112" t="str">
        <f t="shared" si="2270"/>
        <v>Update lineups set player_name = 'H Billyeald', raw_name = 'H Billyeald' where game_id = 18860925 and player_order = 2</v>
      </c>
      <c r="T4147" s="112" t="str">
        <f t="shared" si="2266"/>
        <v>insert into goals (game_id, goal_order, scorer_name, goal_min) values (18860925, 2, 'G Tutin)</v>
      </c>
      <c r="U4147" s="200" t="str">
        <f t="shared" si="2264"/>
        <v>update goals set scorer_name = 'G Tutin' where game_id = 18860925 and goal_order = 2</v>
      </c>
      <c r="V4147" s="112" t="str">
        <f t="shared" si="2267"/>
        <v/>
      </c>
      <c r="W4147" s="415" t="str">
        <f t="shared" si="2271"/>
        <v/>
      </c>
      <c r="Y4147" s="65" t="str">
        <f t="shared" si="2286"/>
        <v>update goals set scorer_name = 'G Tutin'</v>
      </c>
      <c r="Z4147" s="65" t="str">
        <f t="shared" si="2287"/>
        <v/>
      </c>
      <c r="AA4147" s="65" t="str">
        <f t="shared" si="2288"/>
        <v/>
      </c>
      <c r="AB4147" s="65" t="str">
        <f t="shared" si="2289"/>
        <v/>
      </c>
      <c r="AC4147" s="65" t="str">
        <f t="shared" si="2290"/>
        <v xml:space="preserve"> where game_id = 18860925 and goal_order = 2</v>
      </c>
      <c r="AH4147" s="65" t="str">
        <f t="shared" si="2268"/>
        <v>189112122</v>
      </c>
      <c r="AI4147" s="65">
        <v>18911212</v>
      </c>
      <c r="AJ4147" s="65" t="s">
        <v>5369</v>
      </c>
      <c r="AK4147" s="65">
        <v>2</v>
      </c>
      <c r="AL4147" s="65" t="s">
        <v>3572</v>
      </c>
      <c r="AN4147" s="65" t="str">
        <f t="shared" ref="AN4147:AN4161" si="2338">IF(F4147=1, _xlfn.CONCAT("update games set source = 'The Nottingham Forest Football Scrapbook' where game_id = ", E4147), "")</f>
        <v/>
      </c>
    </row>
    <row r="4148" spans="1:40" ht="16.8" customHeight="1" x14ac:dyDescent="0.25">
      <c r="A4148" s="400" t="s">
        <v>5518</v>
      </c>
      <c r="B4148" s="342" t="s">
        <v>2653</v>
      </c>
      <c r="C4148" s="342" t="s">
        <v>663</v>
      </c>
      <c r="D4148" s="350" t="str">
        <f t="shared" si="2336"/>
        <v>'Friendly'</v>
      </c>
      <c r="E4148" s="211">
        <f t="shared" ref="E4148:E4161" si="2339">E4147</f>
        <v>18860925</v>
      </c>
      <c r="F4148" s="262">
        <v>3</v>
      </c>
      <c r="G4148" s="211" t="s">
        <v>5033</v>
      </c>
      <c r="I4148" s="263">
        <v>3</v>
      </c>
      <c r="J4148" s="211" t="s">
        <v>5068</v>
      </c>
      <c r="R4148" s="112" t="str">
        <f>IF(D4148="","", CONCATENATE("Update games set ", B4148, "= ",D4148," where game_id=", E4148))</f>
        <v>Update games set Game_type= 'Friendly' where game_id=18860925</v>
      </c>
      <c r="S4148" s="112" t="str">
        <f t="shared" si="2270"/>
        <v>Update lineups set player_name = 'WT Hancock', raw_name = 'WT Hancock' where game_id = 18860925 and player_order = 3</v>
      </c>
      <c r="T4148" s="112" t="str">
        <f t="shared" si="2266"/>
        <v>insert into goals (game_id, goal_order, scorer_name, goal_min) values (18860925, 3, 'F Fox)</v>
      </c>
      <c r="U4148" s="200" t="str">
        <f t="shared" si="2264"/>
        <v>update goals set scorer_name = 'F Fox' where game_id = 18860925 and goal_order = 3</v>
      </c>
      <c r="V4148" s="112" t="str">
        <f t="shared" si="2267"/>
        <v/>
      </c>
      <c r="W4148" s="415" t="str">
        <f t="shared" si="2271"/>
        <v/>
      </c>
      <c r="Y4148" s="65" t="str">
        <f t="shared" si="2286"/>
        <v>update goals set scorer_name = 'F Fox'</v>
      </c>
      <c r="Z4148" s="65" t="str">
        <f t="shared" si="2287"/>
        <v/>
      </c>
      <c r="AA4148" s="65" t="str">
        <f t="shared" si="2288"/>
        <v/>
      </c>
      <c r="AB4148" s="65" t="str">
        <f t="shared" si="2289"/>
        <v/>
      </c>
      <c r="AC4148" s="65" t="str">
        <f t="shared" si="2290"/>
        <v xml:space="preserve"> where game_id = 18860925 and goal_order = 3</v>
      </c>
      <c r="AH4148" s="65" t="str">
        <f t="shared" si="2268"/>
        <v>189112123</v>
      </c>
      <c r="AI4148" s="65">
        <v>18911212</v>
      </c>
      <c r="AJ4148" s="65" t="s">
        <v>5369</v>
      </c>
      <c r="AK4148" s="65">
        <v>3</v>
      </c>
      <c r="AL4148" s="65" t="s">
        <v>3596</v>
      </c>
      <c r="AN4148" s="65" t="str">
        <f t="shared" si="2338"/>
        <v/>
      </c>
    </row>
    <row r="4149" spans="1:40" ht="16.8" customHeight="1" x14ac:dyDescent="0.25">
      <c r="A4149" s="400" t="s">
        <v>5518</v>
      </c>
      <c r="B4149" s="342" t="s">
        <v>4978</v>
      </c>
      <c r="C4149" s="342" t="s">
        <v>5065</v>
      </c>
      <c r="D4149" s="350" t="str">
        <f t="shared" si="2336"/>
        <v>'H'</v>
      </c>
      <c r="E4149" s="211">
        <f t="shared" si="2339"/>
        <v>18860925</v>
      </c>
      <c r="F4149" s="262">
        <v>4</v>
      </c>
      <c r="G4149" s="211" t="s">
        <v>5091</v>
      </c>
      <c r="I4149" s="263">
        <v>4</v>
      </c>
      <c r="J4149" s="194" t="s">
        <v>5088</v>
      </c>
      <c r="R4149" s="112" t="str">
        <f>IF(D4149="","", CONCATENATE("Update games set ", B4149, "= ",D4149," where game_id=", E4149))</f>
        <v>Update games set HAN= 'H' where game_id=18860925</v>
      </c>
      <c r="S4149" s="112" t="str">
        <f t="shared" si="2270"/>
        <v>Update lineups set player_name = 'AW Ward', raw_name = 'AW Ward' where game_id = 18860925 and player_order = 4</v>
      </c>
      <c r="T4149" s="112" t="str">
        <f t="shared" si="2266"/>
        <v>insert into goals (game_id, goal_order, scorer_name, goal_min) values (18860925, 4, 'EJ Leighton)</v>
      </c>
      <c r="U4149" s="200" t="str">
        <f t="shared" si="2264"/>
        <v>update goals set scorer_name = 'EJ Leighton' where game_id = 18860925 and goal_order = 4</v>
      </c>
      <c r="V4149" s="112" t="str">
        <f t="shared" si="2267"/>
        <v/>
      </c>
      <c r="W4149" s="415" t="str">
        <f t="shared" si="2271"/>
        <v/>
      </c>
      <c r="Y4149" s="65" t="str">
        <f t="shared" si="2286"/>
        <v>update goals set scorer_name = 'EJ Leighton'</v>
      </c>
      <c r="Z4149" s="65" t="str">
        <f t="shared" si="2287"/>
        <v/>
      </c>
      <c r="AA4149" s="65" t="str">
        <f t="shared" si="2288"/>
        <v/>
      </c>
      <c r="AB4149" s="65" t="str">
        <f t="shared" si="2289"/>
        <v/>
      </c>
      <c r="AC4149" s="65" t="str">
        <f t="shared" si="2290"/>
        <v xml:space="preserve"> where game_id = 18860925 and goal_order = 4</v>
      </c>
      <c r="AH4149" s="65" t="str">
        <f t="shared" si="2268"/>
        <v>189112124</v>
      </c>
      <c r="AI4149" s="65">
        <v>18911212</v>
      </c>
      <c r="AJ4149" s="65" t="s">
        <v>5369</v>
      </c>
      <c r="AK4149" s="65">
        <v>4</v>
      </c>
      <c r="AL4149" s="65" t="s">
        <v>3252</v>
      </c>
      <c r="AN4149" s="65" t="str">
        <f t="shared" si="2338"/>
        <v/>
      </c>
    </row>
    <row r="4150" spans="1:40" ht="16.8" customHeight="1" x14ac:dyDescent="0.25">
      <c r="A4150" s="400" t="s">
        <v>5518</v>
      </c>
      <c r="B4150" s="342" t="s">
        <v>5</v>
      </c>
      <c r="C4150" s="342">
        <v>10</v>
      </c>
      <c r="D4150" s="349">
        <f t="shared" ref="D4150:D4151" si="2340">IF(C4150="", "", C4150)</f>
        <v>10</v>
      </c>
      <c r="E4150" s="211">
        <f t="shared" si="2339"/>
        <v>18860925</v>
      </c>
      <c r="F4150" s="262">
        <v>5</v>
      </c>
      <c r="G4150" s="211" t="s">
        <v>5170</v>
      </c>
      <c r="I4150" s="263">
        <v>5</v>
      </c>
      <c r="J4150" s="194" t="s">
        <v>5093</v>
      </c>
      <c r="R4150" s="112" t="str">
        <f>IF(D4150="","", CONCATENATE("Update games set ", B4150, "= ",D4150," where game_id=", E4150))</f>
        <v>Update games set F= 10 where game_id=18860925</v>
      </c>
      <c r="S4150" s="112" t="str">
        <f t="shared" si="2270"/>
        <v>Update lineups set player_name = 'A Pike', raw_name = 'A Pike' where game_id = 18860925 and player_order = 5</v>
      </c>
      <c r="T4150" s="112" t="str">
        <f t="shared" si="2266"/>
        <v>insert into goals (game_id, goal_order, scorer_name, goal_min) values (18860925, 5, 'G Tutin)</v>
      </c>
      <c r="U4150" s="200" t="str">
        <f t="shared" si="2264"/>
        <v>update goals set scorer_name = 'G Tutin' where game_id = 18860925 and goal_order = 5</v>
      </c>
      <c r="V4150" s="112" t="str">
        <f t="shared" si="2267"/>
        <v/>
      </c>
      <c r="W4150" s="415" t="str">
        <f t="shared" si="2271"/>
        <v/>
      </c>
      <c r="Y4150" s="65" t="str">
        <f t="shared" si="2286"/>
        <v>update goals set scorer_name = 'G Tutin'</v>
      </c>
      <c r="Z4150" s="65" t="str">
        <f t="shared" si="2287"/>
        <v/>
      </c>
      <c r="AA4150" s="65" t="str">
        <f t="shared" si="2288"/>
        <v/>
      </c>
      <c r="AB4150" s="65" t="str">
        <f t="shared" si="2289"/>
        <v/>
      </c>
      <c r="AC4150" s="65" t="str">
        <f t="shared" si="2290"/>
        <v xml:space="preserve"> where game_id = 18860925 and goal_order = 5</v>
      </c>
      <c r="AH4150" s="65" t="str">
        <f t="shared" si="2268"/>
        <v>189112125</v>
      </c>
      <c r="AI4150" s="65">
        <v>18911212</v>
      </c>
      <c r="AJ4150" s="65" t="s">
        <v>5369</v>
      </c>
      <c r="AK4150" s="65">
        <v>5</v>
      </c>
      <c r="AL4150" s="65" t="s">
        <v>3590</v>
      </c>
      <c r="AN4150" s="65" t="str">
        <f t="shared" si="2338"/>
        <v/>
      </c>
    </row>
    <row r="4151" spans="1:40" ht="16.8" customHeight="1" x14ac:dyDescent="0.25">
      <c r="A4151" s="400" t="s">
        <v>5518</v>
      </c>
      <c r="B4151" s="342" t="s">
        <v>0</v>
      </c>
      <c r="C4151" s="342">
        <v>0</v>
      </c>
      <c r="D4151" s="349">
        <f t="shared" si="2340"/>
        <v>0</v>
      </c>
      <c r="E4151" s="211">
        <f t="shared" si="2339"/>
        <v>18860925</v>
      </c>
      <c r="F4151" s="262">
        <v>6</v>
      </c>
      <c r="G4151" s="211" t="s">
        <v>5007</v>
      </c>
      <c r="I4151" s="263">
        <v>6</v>
      </c>
      <c r="J4151" s="211" t="s">
        <v>5068</v>
      </c>
      <c r="R4151" s="112" t="str">
        <f>IF(D4151="","", CONCATENATE("Update games set ", B4151, "= ",D4151," where game_id=", E4151))</f>
        <v>Update games set A= 0 where game_id=18860925</v>
      </c>
      <c r="S4151" s="112" t="str">
        <f t="shared" si="2270"/>
        <v>Update lineups set player_name = 'S Norman', raw_name = 'S Norman' where game_id = 18860925 and player_order = 6</v>
      </c>
      <c r="T4151" s="112" t="str">
        <f t="shared" si="2266"/>
        <v>insert into goals (game_id, goal_order, scorer_name, goal_min) values (18860925, 6, 'F Fox)</v>
      </c>
      <c r="U4151" s="200" t="str">
        <f t="shared" si="2264"/>
        <v>update goals set scorer_name = 'F Fox' where game_id = 18860925 and goal_order = 6</v>
      </c>
      <c r="V4151" s="112" t="str">
        <f t="shared" si="2267"/>
        <v/>
      </c>
      <c r="W4151" s="415" t="str">
        <f t="shared" si="2271"/>
        <v/>
      </c>
      <c r="Y4151" s="65" t="str">
        <f t="shared" si="2286"/>
        <v>update goals set scorer_name = 'F Fox'</v>
      </c>
      <c r="Z4151" s="65" t="str">
        <f t="shared" si="2287"/>
        <v/>
      </c>
      <c r="AA4151" s="65" t="str">
        <f t="shared" si="2288"/>
        <v/>
      </c>
      <c r="AB4151" s="65" t="str">
        <f t="shared" si="2289"/>
        <v/>
      </c>
      <c r="AC4151" s="65" t="str">
        <f t="shared" si="2290"/>
        <v xml:space="preserve"> where game_id = 18860925 and goal_order = 6</v>
      </c>
      <c r="AH4151" s="65" t="str">
        <f t="shared" si="2268"/>
        <v>189112126</v>
      </c>
      <c r="AI4151" s="65">
        <v>18911212</v>
      </c>
      <c r="AJ4151" s="65" t="s">
        <v>5369</v>
      </c>
      <c r="AK4151" s="65">
        <v>6</v>
      </c>
      <c r="AL4151" s="65" t="s">
        <v>3468</v>
      </c>
      <c r="AN4151" s="65" t="str">
        <f t="shared" si="2338"/>
        <v/>
      </c>
    </row>
    <row r="4152" spans="1:40" ht="16.8" customHeight="1" x14ac:dyDescent="0.25">
      <c r="A4152" s="400" t="s">
        <v>5518</v>
      </c>
      <c r="B4152" s="342" t="s">
        <v>23</v>
      </c>
      <c r="D4152" s="334" t="str">
        <f t="shared" ref="D4152" si="2341">IF(C4152="",IF(D4150&gt;D4151,"'W'",IF(D4150=D4151,"'D'","'L'")),_xlfn.CONCAT("'",C4152,"'"))</f>
        <v>'W'</v>
      </c>
      <c r="E4152" s="211">
        <f t="shared" si="2339"/>
        <v>18860925</v>
      </c>
      <c r="F4152" s="262">
        <v>7</v>
      </c>
      <c r="G4152" s="211" t="s">
        <v>5548</v>
      </c>
      <c r="I4152" s="263">
        <v>7</v>
      </c>
      <c r="J4152" s="211" t="s">
        <v>5087</v>
      </c>
      <c r="R4152" s="112" t="str">
        <f>IF(D4152="","", CONCATENATE("Update games set ", B4152, "= ",D4152," where game_id=", E4152))</f>
        <v>Update games set Result= 'W' where game_id=18860925</v>
      </c>
      <c r="S4152" s="112" t="str">
        <f t="shared" si="2270"/>
        <v>Update lineups set player_name = 'E Jeffreys', raw_name = 'E Jeffreys' where game_id = 18860925 and player_order = 7</v>
      </c>
      <c r="T4152" s="112" t="str">
        <f t="shared" si="2266"/>
        <v>insert into goals (game_id, goal_order, scorer_name, goal_min) values (18860925, 7, 'T Lindley)</v>
      </c>
      <c r="U4152" s="200" t="str">
        <f t="shared" si="2264"/>
        <v>update goals set scorer_name = 'T Lindley' where game_id = 18860925 and goal_order = 7</v>
      </c>
      <c r="V4152" s="112" t="str">
        <f t="shared" si="2267"/>
        <v/>
      </c>
      <c r="W4152" s="415" t="str">
        <f t="shared" si="2271"/>
        <v/>
      </c>
      <c r="Y4152" s="65" t="str">
        <f t="shared" si="2286"/>
        <v>update goals set scorer_name = 'T Lindley'</v>
      </c>
      <c r="Z4152" s="65" t="str">
        <f t="shared" si="2287"/>
        <v/>
      </c>
      <c r="AA4152" s="65" t="str">
        <f t="shared" si="2288"/>
        <v/>
      </c>
      <c r="AB4152" s="65" t="str">
        <f t="shared" si="2289"/>
        <v/>
      </c>
      <c r="AC4152" s="65" t="str">
        <f t="shared" si="2290"/>
        <v xml:space="preserve"> where game_id = 18860925 and goal_order = 7</v>
      </c>
      <c r="AH4152" s="65" t="str">
        <f t="shared" si="2268"/>
        <v>189112127</v>
      </c>
      <c r="AI4152" s="65">
        <v>18911212</v>
      </c>
      <c r="AJ4152" s="65" t="s">
        <v>5369</v>
      </c>
      <c r="AK4152" s="65">
        <v>7</v>
      </c>
      <c r="AL4152" s="65" t="s">
        <v>3435</v>
      </c>
      <c r="AN4152" s="65" t="str">
        <f t="shared" si="2338"/>
        <v/>
      </c>
    </row>
    <row r="4153" spans="1:40" ht="16.8" customHeight="1" x14ac:dyDescent="0.25">
      <c r="A4153" s="400" t="s">
        <v>5518</v>
      </c>
      <c r="B4153" s="342" t="s">
        <v>768</v>
      </c>
      <c r="C4153" s="342">
        <v>5</v>
      </c>
      <c r="D4153" s="349">
        <f t="shared" ref="D4153:D4154" si="2342">IF(C4153="", "", C4153)</f>
        <v>5</v>
      </c>
      <c r="E4153" s="211">
        <f t="shared" si="2339"/>
        <v>18860925</v>
      </c>
      <c r="F4153" s="262">
        <v>8</v>
      </c>
      <c r="G4153" s="211" t="s">
        <v>5068</v>
      </c>
      <c r="I4153" s="263">
        <v>8</v>
      </c>
      <c r="J4153" s="211" t="s">
        <v>5087</v>
      </c>
      <c r="R4153" s="112" t="str">
        <f>IF(D4153="","", CONCATENATE("Update games set ", B4153, "= ",D4153," where game_id=", E4153))</f>
        <v>Update games set HT_f= 5 where game_id=18860925</v>
      </c>
      <c r="S4153" s="112" t="str">
        <f t="shared" si="2270"/>
        <v>Update lineups set player_name = 'F Fox', raw_name = 'F Fox' where game_id = 18860925 and player_order = 8</v>
      </c>
      <c r="T4153" s="112" t="str">
        <f t="shared" si="2266"/>
        <v>insert into goals (game_id, goal_order, scorer_name, goal_min) values (18860925, 8, 'T Lindley)</v>
      </c>
      <c r="U4153" s="200" t="str">
        <f t="shared" si="2264"/>
        <v>update goals set scorer_name = 'T Lindley' where game_id = 18860925 and goal_order = 8</v>
      </c>
      <c r="V4153" s="112" t="str">
        <f t="shared" si="2267"/>
        <v/>
      </c>
      <c r="W4153" s="415" t="str">
        <f t="shared" si="2271"/>
        <v/>
      </c>
      <c r="Y4153" s="65" t="str">
        <f t="shared" si="2286"/>
        <v>update goals set scorer_name = 'T Lindley'</v>
      </c>
      <c r="Z4153" s="65" t="str">
        <f t="shared" si="2287"/>
        <v/>
      </c>
      <c r="AA4153" s="65" t="str">
        <f t="shared" si="2288"/>
        <v/>
      </c>
      <c r="AB4153" s="65" t="str">
        <f t="shared" si="2289"/>
        <v/>
      </c>
      <c r="AC4153" s="65" t="str">
        <f t="shared" si="2290"/>
        <v xml:space="preserve"> where game_id = 18860925 and goal_order = 8</v>
      </c>
      <c r="AH4153" s="65" t="str">
        <f t="shared" si="2268"/>
        <v>189112128</v>
      </c>
      <c r="AI4153" s="65">
        <v>18911212</v>
      </c>
      <c r="AJ4153" s="65" t="s">
        <v>5369</v>
      </c>
      <c r="AK4153" s="65">
        <v>8</v>
      </c>
      <c r="AL4153" s="65" t="s">
        <v>3653</v>
      </c>
      <c r="AN4153" s="65" t="str">
        <f t="shared" si="2338"/>
        <v/>
      </c>
    </row>
    <row r="4154" spans="1:40" ht="16.8" customHeight="1" x14ac:dyDescent="0.25">
      <c r="A4154" s="400" t="s">
        <v>5518</v>
      </c>
      <c r="B4154" s="342" t="s">
        <v>766</v>
      </c>
      <c r="C4154" s="342">
        <v>0</v>
      </c>
      <c r="D4154" s="349">
        <f t="shared" si="2342"/>
        <v>0</v>
      </c>
      <c r="E4154" s="211">
        <f t="shared" si="2339"/>
        <v>18860925</v>
      </c>
      <c r="F4154" s="262">
        <v>9</v>
      </c>
      <c r="G4154" s="194" t="s">
        <v>5093</v>
      </c>
      <c r="H4154" s="194"/>
      <c r="I4154" s="263">
        <v>9</v>
      </c>
      <c r="J4154" s="211" t="s">
        <v>5087</v>
      </c>
      <c r="N4154" s="417"/>
      <c r="O4154" s="194"/>
      <c r="P4154" s="194"/>
      <c r="R4154" s="112" t="str">
        <f>IF(D4154="","", CONCATENATE("Update games set ", B4154, "= ",D4154," where game_id=", E4154))</f>
        <v>Update games set HT_a= 0 where game_id=18860925</v>
      </c>
      <c r="S4154" s="112" t="str">
        <f t="shared" si="2270"/>
        <v>Update lineups set player_name = 'G Tutin', raw_name = 'G Tutin' where game_id = 18860925 and player_order = 9</v>
      </c>
      <c r="T4154" s="112" t="str">
        <f t="shared" si="2266"/>
        <v>insert into goals (game_id, goal_order, scorer_name, goal_min) values (18860925, 9, 'T Lindley)</v>
      </c>
      <c r="U4154" s="200" t="str">
        <f t="shared" si="2264"/>
        <v>update goals set scorer_name = 'T Lindley' where game_id = 18860925 and goal_order = 9</v>
      </c>
      <c r="V4154" s="112" t="str">
        <f t="shared" si="2267"/>
        <v/>
      </c>
      <c r="W4154" s="415" t="str">
        <f t="shared" si="2271"/>
        <v/>
      </c>
      <c r="Y4154" s="65" t="str">
        <f t="shared" si="2286"/>
        <v>update goals set scorer_name = 'T Lindley'</v>
      </c>
      <c r="Z4154" s="65" t="str">
        <f t="shared" si="2287"/>
        <v/>
      </c>
      <c r="AA4154" s="65" t="str">
        <f t="shared" si="2288"/>
        <v/>
      </c>
      <c r="AB4154" s="65" t="str">
        <f t="shared" si="2289"/>
        <v/>
      </c>
      <c r="AC4154" s="65" t="str">
        <f t="shared" si="2290"/>
        <v xml:space="preserve"> where game_id = 18860925 and goal_order = 9</v>
      </c>
      <c r="AH4154" s="65" t="str">
        <f t="shared" si="2268"/>
        <v>189112129</v>
      </c>
      <c r="AI4154" s="65">
        <v>18911212</v>
      </c>
      <c r="AJ4154" s="65" t="s">
        <v>5369</v>
      </c>
      <c r="AK4154" s="65">
        <v>9</v>
      </c>
      <c r="AL4154" s="65" t="s">
        <v>2943</v>
      </c>
      <c r="AN4154" s="65" t="str">
        <f t="shared" si="2338"/>
        <v/>
      </c>
    </row>
    <row r="4155" spans="1:40" ht="16.8" customHeight="1" x14ac:dyDescent="0.25">
      <c r="A4155" s="400" t="s">
        <v>5518</v>
      </c>
      <c r="B4155" s="342" t="s">
        <v>753</v>
      </c>
      <c r="C4155" s="351"/>
      <c r="D4155" s="350" t="str">
        <f t="shared" ref="D4155" si="2343">IF(C4155="", "", CONCATENATE("'", C4155,"'"))</f>
        <v/>
      </c>
      <c r="E4155" s="211">
        <f t="shared" si="2339"/>
        <v>18860925</v>
      </c>
      <c r="F4155" s="262">
        <v>10</v>
      </c>
      <c r="G4155" s="194" t="s">
        <v>5088</v>
      </c>
      <c r="I4155" s="263">
        <v>10</v>
      </c>
      <c r="J4155" s="211" t="s">
        <v>5087</v>
      </c>
      <c r="N4155" s="417"/>
      <c r="O4155" s="194"/>
      <c r="P4155" s="194"/>
      <c r="R4155" s="112" t="str">
        <f>IF(D4155="","", CONCATENATE("Update games set ", B4155, "= ",D4155," where game_id=", E4155))</f>
        <v/>
      </c>
      <c r="S4155" s="112" t="str">
        <f t="shared" si="2270"/>
        <v>Update lineups set player_name = 'EJ Leighton', raw_name = 'EJ Leighton' where game_id = 18860925 and player_order = 10</v>
      </c>
      <c r="T4155" s="112" t="str">
        <f t="shared" si="2266"/>
        <v>insert into goals (game_id, goal_order, scorer_name, goal_min) values (18860925, 10, 'T Lindley)</v>
      </c>
      <c r="U4155" s="200" t="str">
        <f t="shared" si="2264"/>
        <v>update goals set scorer_name = 'T Lindley' where game_id = 18860925 and goal_order = 10</v>
      </c>
      <c r="V4155" s="112" t="str">
        <f t="shared" si="2267"/>
        <v/>
      </c>
      <c r="W4155" s="415" t="str">
        <f t="shared" si="2271"/>
        <v/>
      </c>
      <c r="Y4155" s="65" t="str">
        <f t="shared" si="2286"/>
        <v>update goals set scorer_name = 'T Lindley'</v>
      </c>
      <c r="Z4155" s="65" t="str">
        <f t="shared" si="2287"/>
        <v/>
      </c>
      <c r="AA4155" s="65" t="str">
        <f t="shared" si="2288"/>
        <v/>
      </c>
      <c r="AB4155" s="65" t="str">
        <f t="shared" si="2289"/>
        <v/>
      </c>
      <c r="AC4155" s="65" t="str">
        <f t="shared" si="2290"/>
        <v xml:space="preserve"> where game_id = 18860925 and goal_order = 10</v>
      </c>
      <c r="AH4155" s="65" t="str">
        <f t="shared" si="2268"/>
        <v>1891121210</v>
      </c>
      <c r="AI4155" s="65">
        <v>18911212</v>
      </c>
      <c r="AJ4155" s="65" t="s">
        <v>5369</v>
      </c>
      <c r="AK4155" s="65">
        <v>10</v>
      </c>
      <c r="AL4155" s="65" t="s">
        <v>3632</v>
      </c>
      <c r="AN4155" s="65" t="str">
        <f t="shared" si="2338"/>
        <v/>
      </c>
    </row>
    <row r="4156" spans="1:40" ht="16.8" customHeight="1" x14ac:dyDescent="0.25">
      <c r="A4156" s="400" t="s">
        <v>5518</v>
      </c>
      <c r="B4156" s="342" t="s">
        <v>746</v>
      </c>
      <c r="C4156" s="351" t="s">
        <v>5062</v>
      </c>
      <c r="D4156" s="334" t="str">
        <f>CONCATENATE("'", LEFT(E4156,4),"-",MID(E4156,5,2),"-", MID(E4156,7,2), " ", C4156,"'")</f>
        <v>'1886-09-25 15:00'</v>
      </c>
      <c r="E4156" s="211">
        <f t="shared" si="2339"/>
        <v>18860925</v>
      </c>
      <c r="F4156" s="262">
        <v>11</v>
      </c>
      <c r="G4156" s="211" t="s">
        <v>5087</v>
      </c>
      <c r="J4156" s="211" t="str">
        <f t="shared" ref="J4156" si="2344">IF(I4156="", "", "?")</f>
        <v/>
      </c>
      <c r="R4156" s="112" t="str">
        <f>IF(D4156="","", CONCATENATE("Update games set ", B4156, "= ",D4156," where game_id=", E4156))</f>
        <v>Update games set Game_date= '1886-09-25 15:00' where game_id=18860925</v>
      </c>
      <c r="S4156" s="112" t="str">
        <f t="shared" si="2270"/>
        <v>Update lineups set player_name = 'T Lindley', raw_name = 'T Lindley' where game_id = 18860925 and player_order = 11</v>
      </c>
      <c r="T4156" s="112" t="str">
        <f t="shared" si="2266"/>
        <v/>
      </c>
      <c r="U4156" s="200" t="str">
        <f t="shared" si="2264"/>
        <v/>
      </c>
      <c r="V4156" s="112" t="str">
        <f t="shared" si="2267"/>
        <v/>
      </c>
      <c r="W4156" s="415" t="str">
        <f t="shared" si="2271"/>
        <v/>
      </c>
      <c r="Y4156" s="65" t="str">
        <f t="shared" si="2286"/>
        <v/>
      </c>
      <c r="Z4156" s="65" t="str">
        <f t="shared" si="2287"/>
        <v/>
      </c>
      <c r="AA4156" s="65" t="str">
        <f t="shared" si="2288"/>
        <v/>
      </c>
      <c r="AB4156" s="65" t="str">
        <f t="shared" si="2289"/>
        <v/>
      </c>
      <c r="AC4156" s="65" t="str">
        <f t="shared" si="2290"/>
        <v/>
      </c>
      <c r="AH4156" s="65" t="str">
        <f t="shared" si="2268"/>
        <v>1891121211</v>
      </c>
      <c r="AI4156" s="65">
        <v>18911212</v>
      </c>
      <c r="AJ4156" s="65" t="s">
        <v>5369</v>
      </c>
      <c r="AK4156" s="65">
        <v>11</v>
      </c>
      <c r="AL4156" s="65" t="s">
        <v>3314</v>
      </c>
      <c r="AN4156" s="65" t="str">
        <f t="shared" si="2338"/>
        <v/>
      </c>
    </row>
    <row r="4157" spans="1:40" ht="16.8" customHeight="1" x14ac:dyDescent="0.25">
      <c r="A4157" s="400" t="s">
        <v>5518</v>
      </c>
      <c r="B4157" s="342" t="s">
        <v>25</v>
      </c>
      <c r="D4157" s="350" t="str">
        <f t="shared" ref="D4157" si="2345">IF(C4157="", "", CONCATENATE("'", C4157,"'"))</f>
        <v/>
      </c>
      <c r="E4157" s="211">
        <f t="shared" si="2339"/>
        <v>18860925</v>
      </c>
      <c r="F4157" s="262">
        <v>12</v>
      </c>
      <c r="G4157" s="212"/>
      <c r="H4157" s="212"/>
      <c r="N4157" s="416"/>
      <c r="O4157" s="212"/>
      <c r="P4157" s="212"/>
      <c r="R4157" s="112" t="str">
        <f>IF(D4157="","", CONCATENATE("Update games set ", B4157, "= ",D4157," where game_id=", E4157))</f>
        <v/>
      </c>
      <c r="S4157" s="112" t="str">
        <f t="shared" si="2270"/>
        <v/>
      </c>
      <c r="T4157" s="112" t="str">
        <f t="shared" si="2266"/>
        <v/>
      </c>
      <c r="U4157" s="200" t="str">
        <f t="shared" si="2264"/>
        <v/>
      </c>
      <c r="V4157" s="112" t="str">
        <f t="shared" si="2267"/>
        <v/>
      </c>
      <c r="W4157" s="415" t="str">
        <f t="shared" si="2271"/>
        <v/>
      </c>
      <c r="Y4157" s="65" t="str">
        <f t="shared" si="2286"/>
        <v/>
      </c>
      <c r="Z4157" s="65" t="str">
        <f t="shared" si="2287"/>
        <v/>
      </c>
      <c r="AA4157" s="65" t="str">
        <f t="shared" si="2288"/>
        <v/>
      </c>
      <c r="AB4157" s="65" t="str">
        <f t="shared" si="2289"/>
        <v/>
      </c>
      <c r="AC4157" s="65" t="str">
        <f t="shared" si="2290"/>
        <v/>
      </c>
      <c r="AH4157" s="65" t="str">
        <f t="shared" si="2268"/>
        <v>1891121212</v>
      </c>
      <c r="AI4157" s="65">
        <v>18911212</v>
      </c>
      <c r="AJ4157" s="65" t="s">
        <v>5369</v>
      </c>
      <c r="AK4157" s="65">
        <v>12</v>
      </c>
      <c r="AL4157" s="65" t="s">
        <v>653</v>
      </c>
      <c r="AN4157" s="65" t="str">
        <f t="shared" si="2338"/>
        <v/>
      </c>
    </row>
    <row r="4158" spans="1:40" ht="16.8" customHeight="1" x14ac:dyDescent="0.25">
      <c r="A4158" s="400" t="s">
        <v>5518</v>
      </c>
      <c r="B4158" s="342" t="s">
        <v>475</v>
      </c>
      <c r="C4158" s="342">
        <v>1500</v>
      </c>
      <c r="D4158" s="349">
        <f t="shared" ref="D4158" si="2346">IF(C4158="", "", C4158)</f>
        <v>1500</v>
      </c>
      <c r="E4158" s="211">
        <f t="shared" si="2339"/>
        <v>18860925</v>
      </c>
      <c r="F4158" s="262">
        <v>13</v>
      </c>
      <c r="R4158" s="112" t="str">
        <f>IF(D4158="","", CONCATENATE("Update games set ", B4158, "= ",D4158," where game_id=", E4158))</f>
        <v>Update games set Att= 1500 where game_id=18860925</v>
      </c>
      <c r="S4158" s="112" t="str">
        <f t="shared" si="2270"/>
        <v/>
      </c>
      <c r="T4158" s="112" t="str">
        <f t="shared" si="2266"/>
        <v/>
      </c>
      <c r="U4158" s="200" t="str">
        <f t="shared" si="2264"/>
        <v/>
      </c>
      <c r="V4158" s="112" t="str">
        <f t="shared" si="2267"/>
        <v/>
      </c>
      <c r="W4158" s="415" t="str">
        <f t="shared" si="2271"/>
        <v/>
      </c>
      <c r="Y4158" s="65" t="str">
        <f t="shared" si="2286"/>
        <v/>
      </c>
      <c r="Z4158" s="65" t="str">
        <f t="shared" si="2287"/>
        <v/>
      </c>
      <c r="AA4158" s="65" t="str">
        <f t="shared" si="2288"/>
        <v/>
      </c>
      <c r="AB4158" s="65" t="str">
        <f t="shared" si="2289"/>
        <v/>
      </c>
      <c r="AC4158" s="65" t="str">
        <f t="shared" si="2290"/>
        <v/>
      </c>
      <c r="AH4158" s="65" t="str">
        <f t="shared" si="2268"/>
        <v>1891121213</v>
      </c>
      <c r="AI4158" s="65">
        <v>18911212</v>
      </c>
      <c r="AJ4158" s="65" t="s">
        <v>5369</v>
      </c>
      <c r="AK4158" s="65">
        <v>13</v>
      </c>
      <c r="AL4158" s="65" t="s">
        <v>653</v>
      </c>
      <c r="AN4158" s="65" t="str">
        <f t="shared" si="2338"/>
        <v/>
      </c>
    </row>
    <row r="4159" spans="1:40" ht="16.8" customHeight="1" x14ac:dyDescent="0.25">
      <c r="A4159" s="400" t="s">
        <v>5518</v>
      </c>
      <c r="B4159" s="342" t="s">
        <v>20</v>
      </c>
      <c r="C4159" s="342" t="s">
        <v>5235</v>
      </c>
      <c r="D4159" s="350" t="str">
        <f t="shared" ref="D4159:D4160" si="2347">IF(C4159="", "", CONCATENATE("'", C4159,"'"))</f>
        <v>'Gregory Ground'</v>
      </c>
      <c r="E4159" s="211">
        <f t="shared" si="2339"/>
        <v>18860925</v>
      </c>
      <c r="F4159" s="262">
        <v>14</v>
      </c>
      <c r="R4159" s="112" t="str">
        <f>IF(D4159="","", CONCATENATE("Update games set ", B4159, "= ",D4159," where game_id=", E4159))</f>
        <v>Update games set Ground= 'Gregory Ground' where game_id=18860925</v>
      </c>
      <c r="S4159" s="112" t="str">
        <f t="shared" si="2270"/>
        <v/>
      </c>
      <c r="T4159" s="112" t="str">
        <f t="shared" si="2266"/>
        <v/>
      </c>
      <c r="U4159" s="200" t="str">
        <f t="shared" si="2264"/>
        <v/>
      </c>
      <c r="V4159" s="112" t="str">
        <f t="shared" si="2267"/>
        <v/>
      </c>
      <c r="W4159" s="415" t="str">
        <f t="shared" si="2271"/>
        <v/>
      </c>
      <c r="Y4159" s="65" t="str">
        <f t="shared" si="2286"/>
        <v/>
      </c>
      <c r="Z4159" s="65" t="str">
        <f t="shared" si="2287"/>
        <v/>
      </c>
      <c r="AA4159" s="65" t="str">
        <f t="shared" si="2288"/>
        <v/>
      </c>
      <c r="AB4159" s="65" t="str">
        <f t="shared" si="2289"/>
        <v/>
      </c>
      <c r="AC4159" s="65" t="str">
        <f t="shared" si="2290"/>
        <v/>
      </c>
      <c r="AH4159" s="65" t="str">
        <f t="shared" si="2268"/>
        <v>1891121214</v>
      </c>
      <c r="AI4159" s="65">
        <v>18911212</v>
      </c>
      <c r="AJ4159" s="65" t="s">
        <v>5369</v>
      </c>
      <c r="AK4159" s="65">
        <v>14</v>
      </c>
      <c r="AL4159" s="65" t="s">
        <v>653</v>
      </c>
      <c r="AN4159" s="65" t="str">
        <f t="shared" si="2338"/>
        <v/>
      </c>
    </row>
    <row r="4160" spans="1:40" ht="16.8" customHeight="1" x14ac:dyDescent="0.25">
      <c r="A4160" s="400" t="s">
        <v>5518</v>
      </c>
      <c r="B4160" s="342" t="s">
        <v>4882</v>
      </c>
      <c r="C4160" s="342" t="str">
        <f t="shared" ref="C4160" si="2348">IF(C4159="", "", C4159)</f>
        <v>Gregory Ground</v>
      </c>
      <c r="D4160" s="350" t="str">
        <f t="shared" si="2347"/>
        <v>'Gregory Ground'</v>
      </c>
      <c r="E4160" s="211">
        <f t="shared" si="2339"/>
        <v>18860925</v>
      </c>
      <c r="F4160" s="262">
        <v>15</v>
      </c>
      <c r="R4160" s="112" t="str">
        <f>IF(D4160="","", CONCATENATE("Update games set ", B4160, "= ",D4160," where game_id=", E4160))</f>
        <v>Update games set Ground_parent= 'Gregory Ground' where game_id=18860925</v>
      </c>
      <c r="S4160" s="112" t="str">
        <f t="shared" si="2270"/>
        <v/>
      </c>
      <c r="T4160" s="112" t="str">
        <f t="shared" si="2266"/>
        <v/>
      </c>
      <c r="U4160" s="200" t="str">
        <f t="shared" ref="U4160:U4223" si="2349">IF(I4160="", "", Y4160&amp;Z4160&amp;AA4160&amp;AB4160&amp;AC4160)</f>
        <v/>
      </c>
      <c r="V4160" s="112" t="str">
        <f t="shared" si="2267"/>
        <v/>
      </c>
      <c r="W4160" s="415" t="str">
        <f t="shared" si="2271"/>
        <v/>
      </c>
      <c r="Y4160" s="65" t="str">
        <f t="shared" si="2286"/>
        <v/>
      </c>
      <c r="Z4160" s="65" t="str">
        <f t="shared" si="2287"/>
        <v/>
      </c>
      <c r="AA4160" s="65" t="str">
        <f t="shared" si="2288"/>
        <v/>
      </c>
      <c r="AB4160" s="65" t="str">
        <f t="shared" si="2289"/>
        <v/>
      </c>
      <c r="AC4160" s="65" t="str">
        <f t="shared" si="2290"/>
        <v/>
      </c>
      <c r="AH4160" s="65" t="str">
        <f t="shared" si="2268"/>
        <v>1891121215</v>
      </c>
      <c r="AI4160" s="65">
        <v>18911212</v>
      </c>
      <c r="AJ4160" s="65" t="s">
        <v>5369</v>
      </c>
      <c r="AK4160" s="65">
        <v>15</v>
      </c>
      <c r="AL4160" s="65" t="s">
        <v>653</v>
      </c>
      <c r="AN4160" s="65" t="str">
        <f t="shared" si="2338"/>
        <v/>
      </c>
    </row>
    <row r="4161" spans="1:40" s="126" customFormat="1" ht="16.8" customHeight="1" thickBot="1" x14ac:dyDescent="0.3">
      <c r="A4161" s="400" t="s">
        <v>5518</v>
      </c>
      <c r="B4161" s="116" t="s">
        <v>115</v>
      </c>
      <c r="C4161" s="352"/>
      <c r="D4161" s="370" t="str">
        <f t="shared" ref="D4161" si="2350">IF(MID(E4161,5,2)*1&gt;6,_xlfn.CONCAT("'",LEFT(E4161,4),"-",MID(E4161,3,2)+1,"'"),_xlfn.CONCAT("'",LEFT(E4161,4)-1,"-",MID(E4161,3,2),"'"))</f>
        <v>'1886-87'</v>
      </c>
      <c r="E4161" s="214">
        <f t="shared" si="2339"/>
        <v>18860925</v>
      </c>
      <c r="F4161" s="266">
        <v>16</v>
      </c>
      <c r="G4161" s="343"/>
      <c r="H4161" s="343"/>
      <c r="I4161" s="267"/>
      <c r="J4161" s="214"/>
      <c r="K4161" s="266"/>
      <c r="L4161" s="266"/>
      <c r="M4161" s="266"/>
      <c r="N4161" s="419"/>
      <c r="O4161" s="343"/>
      <c r="P4161" s="343"/>
      <c r="Q4161" s="346"/>
      <c r="R4161" s="112" t="str">
        <f>IF(D4161="","", CONCATENATE("Update games set ", B4161, "= ",D4161," where game_id=", E4161))</f>
        <v>Update games set Season= '1886-87' where game_id=18860925</v>
      </c>
      <c r="S4161" s="112" t="str">
        <f t="shared" si="2270"/>
        <v/>
      </c>
      <c r="T4161" s="112" t="str">
        <f t="shared" ref="T4161:T4224" si="2351">IF(J4161="","", CONCATENATE("insert into goals (game_id, goal_order, scorer_name, goal_min) values (",E4161, ", ", I4161,", '",J4161,")"))</f>
        <v/>
      </c>
      <c r="U4161" s="200" t="str">
        <f t="shared" si="2349"/>
        <v/>
      </c>
      <c r="V4161" s="112" t="str">
        <f t="shared" ref="V4161:V4224" si="2352">IF(N4161="","", CONCATENATE("insert into games_sources (game_id, source_order, source_name, source_link) values (",E4161, ", ", N4161,", '",O4161,"', '",P4161,"')"))</f>
        <v/>
      </c>
      <c r="W4161" s="415" t="str">
        <f t="shared" si="2271"/>
        <v/>
      </c>
      <c r="X4161" s="240"/>
      <c r="Y4161" s="65" t="str">
        <f t="shared" si="2286"/>
        <v/>
      </c>
      <c r="Z4161" s="65" t="str">
        <f t="shared" si="2287"/>
        <v/>
      </c>
      <c r="AA4161" s="65" t="str">
        <f t="shared" si="2288"/>
        <v/>
      </c>
      <c r="AB4161" s="65" t="str">
        <f t="shared" si="2289"/>
        <v/>
      </c>
      <c r="AC4161" s="65" t="str">
        <f t="shared" si="2290"/>
        <v/>
      </c>
      <c r="AH4161" s="65" t="str">
        <f t="shared" si="2268"/>
        <v>1891121216</v>
      </c>
      <c r="AI4161" s="126">
        <v>18911212</v>
      </c>
      <c r="AJ4161" s="126" t="s">
        <v>5369</v>
      </c>
      <c r="AK4161" s="126">
        <v>16</v>
      </c>
      <c r="AL4161" s="126" t="s">
        <v>653</v>
      </c>
      <c r="AN4161" s="65" t="str">
        <f t="shared" si="2338"/>
        <v/>
      </c>
    </row>
    <row r="4162" spans="1:40" ht="15" thickTop="1" x14ac:dyDescent="0.25">
      <c r="A4162" s="400" t="s">
        <v>5518</v>
      </c>
      <c r="B4162" s="341" t="s">
        <v>22</v>
      </c>
      <c r="C4162" s="341" t="s">
        <v>5076</v>
      </c>
      <c r="D4162" s="341" t="str">
        <f t="shared" ref="D4162:D4165" si="2353">IF(C4162="", "", CONCATENATE("'", C4162,"'"))</f>
        <v>'Walsall Swifts'</v>
      </c>
      <c r="E4162" s="211">
        <v>18861002</v>
      </c>
      <c r="F4162" s="262">
        <v>1</v>
      </c>
      <c r="H4162" s="212"/>
      <c r="I4162" s="263">
        <v>1</v>
      </c>
      <c r="J4162" s="211" t="str">
        <f t="shared" ref="J4162" si="2354">IF(I4162="", "", "?")</f>
        <v>?</v>
      </c>
      <c r="R4162" s="112" t="str">
        <f>IF(D4162="","", CONCATENATE("Update games set ", B4162, "= ",D4162," where game_id=", E4162))</f>
        <v>Update games set Opponent= 'Walsall Swifts' where game_id=18861002</v>
      </c>
      <c r="S4162" s="112" t="str">
        <f t="shared" si="2270"/>
        <v/>
      </c>
      <c r="T4162" s="112" t="str">
        <f t="shared" si="2351"/>
        <v>insert into goals (game_id, goal_order, scorer_name, goal_min) values (18861002, 1, '?)</v>
      </c>
      <c r="U4162" s="200" t="str">
        <f t="shared" si="2349"/>
        <v>update goals set scorer_name = '?' where game_id = 18861002 and goal_order = 1</v>
      </c>
      <c r="V4162" s="112" t="str">
        <f t="shared" si="2352"/>
        <v/>
      </c>
      <c r="W4162" s="415" t="str">
        <f t="shared" si="2271"/>
        <v/>
      </c>
      <c r="Y4162" s="65" t="str">
        <f t="shared" si="2286"/>
        <v>update goals set scorer_name = '?'</v>
      </c>
      <c r="Z4162" s="65" t="str">
        <f t="shared" si="2287"/>
        <v/>
      </c>
      <c r="AA4162" s="65" t="str">
        <f t="shared" si="2288"/>
        <v/>
      </c>
      <c r="AB4162" s="65" t="str">
        <f t="shared" si="2289"/>
        <v/>
      </c>
      <c r="AC4162" s="65" t="str">
        <f t="shared" si="2290"/>
        <v xml:space="preserve"> where game_id = 18861002 and goal_order = 1</v>
      </c>
      <c r="AH4162" s="65" t="str">
        <f t="shared" ref="AH4162:AH4177" si="2355">_xlfn.CONCAT(AI4162,AK4162)</f>
        <v>189112121</v>
      </c>
      <c r="AI4162" s="65">
        <v>18911212</v>
      </c>
      <c r="AJ4162" s="65" t="s">
        <v>5369</v>
      </c>
      <c r="AK4162" s="65">
        <v>1</v>
      </c>
      <c r="AL4162" s="65" t="s">
        <v>2039</v>
      </c>
    </row>
    <row r="4163" spans="1:40" ht="16.8" customHeight="1" x14ac:dyDescent="0.25">
      <c r="A4163" s="400" t="s">
        <v>5518</v>
      </c>
      <c r="B4163" s="342" t="s">
        <v>4979</v>
      </c>
      <c r="C4163" s="342" t="str">
        <f t="shared" ref="C4163" si="2356">IF(C4162="", "", C4162)</f>
        <v>Walsall Swifts</v>
      </c>
      <c r="D4163" s="350" t="str">
        <f t="shared" si="2353"/>
        <v>'Walsall Swifts'</v>
      </c>
      <c r="E4163" s="211">
        <f>E4162</f>
        <v>18861002</v>
      </c>
      <c r="F4163" s="262">
        <v>2</v>
      </c>
      <c r="I4163" s="263">
        <v>2</v>
      </c>
      <c r="J4163" s="211" t="str">
        <f t="shared" ref="J4163" si="2357">IF(I4163="", "", "?")</f>
        <v>?</v>
      </c>
      <c r="R4163" s="112" t="str">
        <f>IF(D4163="","", CONCATENATE("Update games set ", B4163, "= ",D4163," where game_id=", E4163))</f>
        <v>Update games set Opp_parent= 'Walsall Swifts' where game_id=18861002</v>
      </c>
      <c r="S4163" s="112" t="str">
        <f t="shared" ref="S4163:S4226" si="2358">IF(G4163="","",CONCATENATE("Update lineups set player_name = '",SUBSTITUTE(G4163,"'","''"),"', raw_name = '",SUBSTITUTE(G4163,"'","''"),"' where game_id = ",E4163," and player_order = ",F4163))</f>
        <v/>
      </c>
      <c r="T4163" s="112" t="str">
        <f t="shared" si="2351"/>
        <v>insert into goals (game_id, goal_order, scorer_name, goal_min) values (18861002, 2, '?)</v>
      </c>
      <c r="U4163" s="200" t="str">
        <f t="shared" si="2349"/>
        <v>update goals set scorer_name = '?' where game_id = 18861002 and goal_order = 2</v>
      </c>
      <c r="V4163" s="112" t="str">
        <f t="shared" si="2352"/>
        <v/>
      </c>
      <c r="W4163" s="415" t="str">
        <f t="shared" ref="W4163:W4226" si="2359">IF(N4163="","",CONCATENATE("update games_sources set  source_name = '",O4163,"', source_link = '",P4163,"' where game_id = ",E4163," and source_order = ",N4163))</f>
        <v/>
      </c>
      <c r="Y4163" s="65" t="str">
        <f t="shared" si="2286"/>
        <v>update goals set scorer_name = '?'</v>
      </c>
      <c r="Z4163" s="65" t="str">
        <f t="shared" si="2287"/>
        <v/>
      </c>
      <c r="AA4163" s="65" t="str">
        <f t="shared" si="2288"/>
        <v/>
      </c>
      <c r="AB4163" s="65" t="str">
        <f t="shared" si="2289"/>
        <v/>
      </c>
      <c r="AC4163" s="65" t="str">
        <f t="shared" si="2290"/>
        <v xml:space="preserve"> where game_id = 18861002 and goal_order = 2</v>
      </c>
      <c r="AH4163" s="65" t="str">
        <f t="shared" si="2355"/>
        <v>189112122</v>
      </c>
      <c r="AI4163" s="65">
        <v>18911212</v>
      </c>
      <c r="AJ4163" s="65" t="s">
        <v>5369</v>
      </c>
      <c r="AK4163" s="65">
        <v>2</v>
      </c>
      <c r="AL4163" s="65" t="s">
        <v>3572</v>
      </c>
      <c r="AN4163" s="65" t="str">
        <f t="shared" ref="AN4163:AN4177" si="2360">IF(F4163=1, _xlfn.CONCAT("update games set source = 'The Nottingham Forest Football Scrapbook' where game_id = ", E4163), "")</f>
        <v/>
      </c>
    </row>
    <row r="4164" spans="1:40" ht="16.8" customHeight="1" x14ac:dyDescent="0.25">
      <c r="A4164" s="400" t="s">
        <v>5518</v>
      </c>
      <c r="B4164" s="342" t="s">
        <v>2653</v>
      </c>
      <c r="C4164" s="342" t="s">
        <v>663</v>
      </c>
      <c r="D4164" s="350" t="str">
        <f t="shared" si="2353"/>
        <v>'Friendly'</v>
      </c>
      <c r="E4164" s="211">
        <f t="shared" ref="E4164:E4177" si="2361">E4163</f>
        <v>18861002</v>
      </c>
      <c r="F4164" s="262">
        <v>3</v>
      </c>
      <c r="I4164" s="263">
        <v>3</v>
      </c>
      <c r="J4164" s="211" t="str">
        <f t="shared" ref="J4164" si="2362">IF(I4164="", "", "?")</f>
        <v>?</v>
      </c>
      <c r="R4164" s="112" t="str">
        <f>IF(D4164="","", CONCATENATE("Update games set ", B4164, "= ",D4164," where game_id=", E4164))</f>
        <v>Update games set Game_type= 'Friendly' where game_id=18861002</v>
      </c>
      <c r="S4164" s="112" t="str">
        <f t="shared" si="2358"/>
        <v/>
      </c>
      <c r="T4164" s="112" t="str">
        <f t="shared" si="2351"/>
        <v>insert into goals (game_id, goal_order, scorer_name, goal_min) values (18861002, 3, '?)</v>
      </c>
      <c r="U4164" s="200" t="str">
        <f t="shared" si="2349"/>
        <v>update goals set scorer_name = '?' where game_id = 18861002 and goal_order = 3</v>
      </c>
      <c r="V4164" s="112" t="str">
        <f t="shared" si="2352"/>
        <v/>
      </c>
      <c r="W4164" s="415" t="str">
        <f t="shared" si="2359"/>
        <v/>
      </c>
      <c r="Y4164" s="65" t="str">
        <f t="shared" si="2286"/>
        <v>update goals set scorer_name = '?'</v>
      </c>
      <c r="Z4164" s="65" t="str">
        <f t="shared" si="2287"/>
        <v/>
      </c>
      <c r="AA4164" s="65" t="str">
        <f t="shared" si="2288"/>
        <v/>
      </c>
      <c r="AB4164" s="65" t="str">
        <f t="shared" si="2289"/>
        <v/>
      </c>
      <c r="AC4164" s="65" t="str">
        <f t="shared" si="2290"/>
        <v xml:space="preserve"> where game_id = 18861002 and goal_order = 3</v>
      </c>
      <c r="AH4164" s="65" t="str">
        <f t="shared" si="2355"/>
        <v>189112123</v>
      </c>
      <c r="AI4164" s="65">
        <v>18911212</v>
      </c>
      <c r="AJ4164" s="65" t="s">
        <v>5369</v>
      </c>
      <c r="AK4164" s="65">
        <v>3</v>
      </c>
      <c r="AL4164" s="65" t="s">
        <v>3596</v>
      </c>
      <c r="AN4164" s="65" t="str">
        <f t="shared" si="2360"/>
        <v/>
      </c>
    </row>
    <row r="4165" spans="1:40" ht="16.8" customHeight="1" x14ac:dyDescent="0.25">
      <c r="A4165" s="400" t="s">
        <v>5518</v>
      </c>
      <c r="B4165" s="342" t="s">
        <v>4978</v>
      </c>
      <c r="C4165" s="342" t="s">
        <v>2174</v>
      </c>
      <c r="D4165" s="350" t="str">
        <f t="shared" si="2353"/>
        <v>'?'</v>
      </c>
      <c r="E4165" s="211">
        <f t="shared" si="2361"/>
        <v>18861002</v>
      </c>
      <c r="F4165" s="262">
        <v>4</v>
      </c>
      <c r="J4165" s="211" t="str">
        <f t="shared" ref="J4165" si="2363">IF(I4165="", "", "?")</f>
        <v/>
      </c>
      <c r="R4165" s="112" t="str">
        <f>IF(D4165="","", CONCATENATE("Update games set ", B4165, "= ",D4165," where game_id=", E4165))</f>
        <v>Update games set HAN= '?' where game_id=18861002</v>
      </c>
      <c r="S4165" s="112" t="str">
        <f t="shared" si="2358"/>
        <v/>
      </c>
      <c r="T4165" s="112" t="str">
        <f t="shared" si="2351"/>
        <v/>
      </c>
      <c r="U4165" s="200" t="str">
        <f t="shared" si="2349"/>
        <v/>
      </c>
      <c r="V4165" s="112" t="str">
        <f t="shared" si="2352"/>
        <v/>
      </c>
      <c r="W4165" s="415" t="str">
        <f t="shared" si="2359"/>
        <v/>
      </c>
      <c r="Y4165" s="65" t="str">
        <f t="shared" si="2286"/>
        <v/>
      </c>
      <c r="Z4165" s="65" t="str">
        <f t="shared" si="2287"/>
        <v/>
      </c>
      <c r="AA4165" s="65" t="str">
        <f t="shared" si="2288"/>
        <v/>
      </c>
      <c r="AB4165" s="65" t="str">
        <f t="shared" si="2289"/>
        <v/>
      </c>
      <c r="AC4165" s="65" t="str">
        <f t="shared" si="2290"/>
        <v/>
      </c>
      <c r="AH4165" s="65" t="str">
        <f t="shared" si="2355"/>
        <v>189112124</v>
      </c>
      <c r="AI4165" s="65">
        <v>18911212</v>
      </c>
      <c r="AJ4165" s="65" t="s">
        <v>5369</v>
      </c>
      <c r="AK4165" s="65">
        <v>4</v>
      </c>
      <c r="AL4165" s="65" t="s">
        <v>3252</v>
      </c>
      <c r="AN4165" s="65" t="str">
        <f t="shared" si="2360"/>
        <v/>
      </c>
    </row>
    <row r="4166" spans="1:40" ht="16.8" customHeight="1" x14ac:dyDescent="0.25">
      <c r="A4166" s="400" t="s">
        <v>5518</v>
      </c>
      <c r="B4166" s="342" t="s">
        <v>5</v>
      </c>
      <c r="C4166" s="342">
        <v>3</v>
      </c>
      <c r="D4166" s="349">
        <f t="shared" ref="D4166:D4167" si="2364">IF(C4166="", "", C4166)</f>
        <v>3</v>
      </c>
      <c r="E4166" s="211">
        <f t="shared" si="2361"/>
        <v>18861002</v>
      </c>
      <c r="F4166" s="262">
        <v>5</v>
      </c>
      <c r="J4166" s="211" t="str">
        <f t="shared" ref="J4166" si="2365">IF(I4166="", "", "?")</f>
        <v/>
      </c>
      <c r="R4166" s="112" t="str">
        <f>IF(D4166="","", CONCATENATE("Update games set ", B4166, "= ",D4166," where game_id=", E4166))</f>
        <v>Update games set F= 3 where game_id=18861002</v>
      </c>
      <c r="S4166" s="112" t="str">
        <f t="shared" si="2358"/>
        <v/>
      </c>
      <c r="T4166" s="112" t="str">
        <f t="shared" si="2351"/>
        <v/>
      </c>
      <c r="U4166" s="200" t="str">
        <f t="shared" si="2349"/>
        <v/>
      </c>
      <c r="V4166" s="112" t="str">
        <f t="shared" si="2352"/>
        <v/>
      </c>
      <c r="W4166" s="415" t="str">
        <f t="shared" si="2359"/>
        <v/>
      </c>
      <c r="Y4166" s="65" t="str">
        <f t="shared" si="2286"/>
        <v/>
      </c>
      <c r="Z4166" s="65" t="str">
        <f t="shared" si="2287"/>
        <v/>
      </c>
      <c r="AA4166" s="65" t="str">
        <f t="shared" si="2288"/>
        <v/>
      </c>
      <c r="AB4166" s="65" t="str">
        <f t="shared" si="2289"/>
        <v/>
      </c>
      <c r="AC4166" s="65" t="str">
        <f t="shared" si="2290"/>
        <v/>
      </c>
      <c r="AH4166" s="65" t="str">
        <f t="shared" si="2355"/>
        <v>189112125</v>
      </c>
      <c r="AI4166" s="65">
        <v>18911212</v>
      </c>
      <c r="AJ4166" s="65" t="s">
        <v>5369</v>
      </c>
      <c r="AK4166" s="65">
        <v>5</v>
      </c>
      <c r="AL4166" s="65" t="s">
        <v>3590</v>
      </c>
      <c r="AN4166" s="65" t="str">
        <f t="shared" si="2360"/>
        <v/>
      </c>
    </row>
    <row r="4167" spans="1:40" ht="16.8" customHeight="1" x14ac:dyDescent="0.25">
      <c r="A4167" s="400" t="s">
        <v>5518</v>
      </c>
      <c r="B4167" s="342" t="s">
        <v>0</v>
      </c>
      <c r="C4167" s="342">
        <v>0</v>
      </c>
      <c r="D4167" s="349">
        <f t="shared" si="2364"/>
        <v>0</v>
      </c>
      <c r="E4167" s="211">
        <f t="shared" si="2361"/>
        <v>18861002</v>
      </c>
      <c r="F4167" s="262">
        <v>6</v>
      </c>
      <c r="J4167" s="211" t="str">
        <f t="shared" ref="J4167:J4168" si="2366">IF(I4167="", "", "?")</f>
        <v/>
      </c>
      <c r="R4167" s="112" t="str">
        <f>IF(D4167="","", CONCATENATE("Update games set ", B4167, "= ",D4167," where game_id=", E4167))</f>
        <v>Update games set A= 0 where game_id=18861002</v>
      </c>
      <c r="S4167" s="112" t="str">
        <f t="shared" si="2358"/>
        <v/>
      </c>
      <c r="T4167" s="112" t="str">
        <f t="shared" si="2351"/>
        <v/>
      </c>
      <c r="U4167" s="200" t="str">
        <f t="shared" si="2349"/>
        <v/>
      </c>
      <c r="V4167" s="112" t="str">
        <f t="shared" si="2352"/>
        <v/>
      </c>
      <c r="W4167" s="415" t="str">
        <f t="shared" si="2359"/>
        <v/>
      </c>
      <c r="Y4167" s="65" t="str">
        <f t="shared" si="2286"/>
        <v/>
      </c>
      <c r="Z4167" s="65" t="str">
        <f t="shared" si="2287"/>
        <v/>
      </c>
      <c r="AA4167" s="65" t="str">
        <f t="shared" si="2288"/>
        <v/>
      </c>
      <c r="AB4167" s="65" t="str">
        <f t="shared" si="2289"/>
        <v/>
      </c>
      <c r="AC4167" s="65" t="str">
        <f t="shared" si="2290"/>
        <v/>
      </c>
      <c r="AH4167" s="65" t="str">
        <f t="shared" si="2355"/>
        <v>189112126</v>
      </c>
      <c r="AI4167" s="65">
        <v>18911212</v>
      </c>
      <c r="AJ4167" s="65" t="s">
        <v>5369</v>
      </c>
      <c r="AK4167" s="65">
        <v>6</v>
      </c>
      <c r="AL4167" s="65" t="s">
        <v>3468</v>
      </c>
      <c r="AN4167" s="65" t="str">
        <f t="shared" si="2360"/>
        <v/>
      </c>
    </row>
    <row r="4168" spans="1:40" ht="16.8" customHeight="1" x14ac:dyDescent="0.25">
      <c r="A4168" s="400" t="s">
        <v>5518</v>
      </c>
      <c r="B4168" s="342" t="s">
        <v>23</v>
      </c>
      <c r="D4168" s="334" t="str">
        <f t="shared" ref="D4168" si="2367">IF(C4168="",IF(D4166&gt;D4167,"'W'",IF(D4166=D4167,"'D'","'L'")),_xlfn.CONCAT("'",C4168,"'"))</f>
        <v>'W'</v>
      </c>
      <c r="E4168" s="211">
        <f t="shared" si="2361"/>
        <v>18861002</v>
      </c>
      <c r="F4168" s="262">
        <v>7</v>
      </c>
      <c r="J4168" s="211" t="str">
        <f t="shared" si="2366"/>
        <v/>
      </c>
      <c r="R4168" s="112" t="str">
        <f>IF(D4168="","", CONCATENATE("Update games set ", B4168, "= ",D4168," where game_id=", E4168))</f>
        <v>Update games set Result= 'W' where game_id=18861002</v>
      </c>
      <c r="S4168" s="112" t="str">
        <f t="shared" si="2358"/>
        <v/>
      </c>
      <c r="T4168" s="112" t="str">
        <f t="shared" si="2351"/>
        <v/>
      </c>
      <c r="U4168" s="200" t="str">
        <f t="shared" si="2349"/>
        <v/>
      </c>
      <c r="V4168" s="112" t="str">
        <f t="shared" si="2352"/>
        <v/>
      </c>
      <c r="W4168" s="415" t="str">
        <f t="shared" si="2359"/>
        <v/>
      </c>
      <c r="Y4168" s="65" t="str">
        <f t="shared" si="2286"/>
        <v/>
      </c>
      <c r="Z4168" s="65" t="str">
        <f t="shared" si="2287"/>
        <v/>
      </c>
      <c r="AA4168" s="65" t="str">
        <f t="shared" si="2288"/>
        <v/>
      </c>
      <c r="AB4168" s="65" t="str">
        <f t="shared" si="2289"/>
        <v/>
      </c>
      <c r="AC4168" s="65" t="str">
        <f t="shared" si="2290"/>
        <v/>
      </c>
      <c r="AH4168" s="65" t="str">
        <f t="shared" si="2355"/>
        <v>189112127</v>
      </c>
      <c r="AI4168" s="65">
        <v>18911212</v>
      </c>
      <c r="AJ4168" s="65" t="s">
        <v>5369</v>
      </c>
      <c r="AK4168" s="65">
        <v>7</v>
      </c>
      <c r="AL4168" s="65" t="s">
        <v>3435</v>
      </c>
      <c r="AN4168" s="65" t="str">
        <f t="shared" si="2360"/>
        <v/>
      </c>
    </row>
    <row r="4169" spans="1:40" ht="16.8" customHeight="1" x14ac:dyDescent="0.25">
      <c r="A4169" s="400" t="s">
        <v>5518</v>
      </c>
      <c r="B4169" s="342" t="s">
        <v>768</v>
      </c>
      <c r="D4169" s="349" t="str">
        <f t="shared" ref="D4169:D4170" si="2368">IF(C4169="", "", C4169)</f>
        <v/>
      </c>
      <c r="E4169" s="211">
        <f t="shared" si="2361"/>
        <v>18861002</v>
      </c>
      <c r="F4169" s="262">
        <v>8</v>
      </c>
      <c r="J4169" s="211" t="str">
        <f t="shared" ref="J4169" si="2369">IF(I4169="", "", "?")</f>
        <v/>
      </c>
      <c r="R4169" s="112" t="str">
        <f>IF(D4169="","", CONCATENATE("Update games set ", B4169, "= ",D4169," where game_id=", E4169))</f>
        <v/>
      </c>
      <c r="S4169" s="112" t="str">
        <f t="shared" si="2358"/>
        <v/>
      </c>
      <c r="T4169" s="112" t="str">
        <f t="shared" si="2351"/>
        <v/>
      </c>
      <c r="U4169" s="200" t="str">
        <f t="shared" si="2349"/>
        <v/>
      </c>
      <c r="V4169" s="112" t="str">
        <f t="shared" si="2352"/>
        <v/>
      </c>
      <c r="W4169" s="415" t="str">
        <f t="shared" si="2359"/>
        <v/>
      </c>
      <c r="Y4169" s="65" t="str">
        <f t="shared" si="2286"/>
        <v/>
      </c>
      <c r="Z4169" s="65" t="str">
        <f t="shared" si="2287"/>
        <v/>
      </c>
      <c r="AA4169" s="65" t="str">
        <f t="shared" si="2288"/>
        <v/>
      </c>
      <c r="AB4169" s="65" t="str">
        <f t="shared" si="2289"/>
        <v/>
      </c>
      <c r="AC4169" s="65" t="str">
        <f t="shared" si="2290"/>
        <v/>
      </c>
      <c r="AH4169" s="65" t="str">
        <f t="shared" si="2355"/>
        <v>189112128</v>
      </c>
      <c r="AI4169" s="65">
        <v>18911212</v>
      </c>
      <c r="AJ4169" s="65" t="s">
        <v>5369</v>
      </c>
      <c r="AK4169" s="65">
        <v>8</v>
      </c>
      <c r="AL4169" s="65" t="s">
        <v>3653</v>
      </c>
      <c r="AN4169" s="65" t="str">
        <f t="shared" si="2360"/>
        <v/>
      </c>
    </row>
    <row r="4170" spans="1:40" ht="16.8" customHeight="1" x14ac:dyDescent="0.25">
      <c r="A4170" s="400" t="s">
        <v>5518</v>
      </c>
      <c r="B4170" s="342" t="s">
        <v>766</v>
      </c>
      <c r="D4170" s="349" t="str">
        <f t="shared" si="2368"/>
        <v/>
      </c>
      <c r="E4170" s="211">
        <f t="shared" si="2361"/>
        <v>18861002</v>
      </c>
      <c r="F4170" s="262">
        <v>9</v>
      </c>
      <c r="G4170" s="194"/>
      <c r="H4170" s="194"/>
      <c r="J4170" s="211" t="str">
        <f t="shared" ref="J4170" si="2370">IF(I4170="", "", "?")</f>
        <v/>
      </c>
      <c r="N4170" s="417"/>
      <c r="O4170" s="194"/>
      <c r="P4170" s="194"/>
      <c r="R4170" s="112" t="str">
        <f>IF(D4170="","", CONCATENATE("Update games set ", B4170, "= ",D4170," where game_id=", E4170))</f>
        <v/>
      </c>
      <c r="S4170" s="112" t="str">
        <f t="shared" si="2358"/>
        <v/>
      </c>
      <c r="T4170" s="112" t="str">
        <f t="shared" si="2351"/>
        <v/>
      </c>
      <c r="U4170" s="200" t="str">
        <f t="shared" si="2349"/>
        <v/>
      </c>
      <c r="V4170" s="112" t="str">
        <f t="shared" si="2352"/>
        <v/>
      </c>
      <c r="W4170" s="415" t="str">
        <f t="shared" si="2359"/>
        <v/>
      </c>
      <c r="Y4170" s="65" t="str">
        <f t="shared" si="2286"/>
        <v/>
      </c>
      <c r="Z4170" s="65" t="str">
        <f t="shared" si="2287"/>
        <v/>
      </c>
      <c r="AA4170" s="65" t="str">
        <f t="shared" si="2288"/>
        <v/>
      </c>
      <c r="AB4170" s="65" t="str">
        <f t="shared" si="2289"/>
        <v/>
      </c>
      <c r="AC4170" s="65" t="str">
        <f t="shared" si="2290"/>
        <v/>
      </c>
      <c r="AH4170" s="65" t="str">
        <f t="shared" si="2355"/>
        <v>189112129</v>
      </c>
      <c r="AI4170" s="65">
        <v>18911212</v>
      </c>
      <c r="AJ4170" s="65" t="s">
        <v>5369</v>
      </c>
      <c r="AK4170" s="65">
        <v>9</v>
      </c>
      <c r="AL4170" s="65" t="s">
        <v>2943</v>
      </c>
      <c r="AN4170" s="65" t="str">
        <f t="shared" si="2360"/>
        <v/>
      </c>
    </row>
    <row r="4171" spans="1:40" ht="16.8" customHeight="1" x14ac:dyDescent="0.25">
      <c r="A4171" s="400" t="s">
        <v>5518</v>
      </c>
      <c r="B4171" s="342" t="s">
        <v>753</v>
      </c>
      <c r="C4171" s="351"/>
      <c r="D4171" s="350" t="str">
        <f t="shared" ref="D4171" si="2371">IF(C4171="", "", CONCATENATE("'", C4171,"'"))</f>
        <v/>
      </c>
      <c r="E4171" s="211">
        <f t="shared" si="2361"/>
        <v>18861002</v>
      </c>
      <c r="F4171" s="262">
        <v>10</v>
      </c>
      <c r="G4171" s="194"/>
      <c r="J4171" s="211" t="str">
        <f t="shared" ref="J4171" si="2372">IF(I4171="", "", "?")</f>
        <v/>
      </c>
      <c r="N4171" s="417"/>
      <c r="O4171" s="194"/>
      <c r="P4171" s="194"/>
      <c r="R4171" s="112" t="str">
        <f>IF(D4171="","", CONCATENATE("Update games set ", B4171, "= ",D4171," where game_id=", E4171))</f>
        <v/>
      </c>
      <c r="S4171" s="112" t="str">
        <f t="shared" si="2358"/>
        <v/>
      </c>
      <c r="T4171" s="112" t="str">
        <f t="shared" si="2351"/>
        <v/>
      </c>
      <c r="U4171" s="200" t="str">
        <f t="shared" si="2349"/>
        <v/>
      </c>
      <c r="V4171" s="112" t="str">
        <f t="shared" si="2352"/>
        <v/>
      </c>
      <c r="W4171" s="415" t="str">
        <f t="shared" si="2359"/>
        <v/>
      </c>
      <c r="Y4171" s="65" t="str">
        <f t="shared" si="2286"/>
        <v/>
      </c>
      <c r="Z4171" s="65" t="str">
        <f t="shared" si="2287"/>
        <v/>
      </c>
      <c r="AA4171" s="65" t="str">
        <f t="shared" si="2288"/>
        <v/>
      </c>
      <c r="AB4171" s="65" t="str">
        <f t="shared" si="2289"/>
        <v/>
      </c>
      <c r="AC4171" s="65" t="str">
        <f t="shared" si="2290"/>
        <v/>
      </c>
      <c r="AH4171" s="65" t="str">
        <f t="shared" si="2355"/>
        <v>1891121210</v>
      </c>
      <c r="AI4171" s="65">
        <v>18911212</v>
      </c>
      <c r="AJ4171" s="65" t="s">
        <v>5369</v>
      </c>
      <c r="AK4171" s="65">
        <v>10</v>
      </c>
      <c r="AL4171" s="65" t="s">
        <v>3632</v>
      </c>
      <c r="AN4171" s="65" t="str">
        <f t="shared" si="2360"/>
        <v/>
      </c>
    </row>
    <row r="4172" spans="1:40" ht="16.8" customHeight="1" x14ac:dyDescent="0.25">
      <c r="A4172" s="400" t="s">
        <v>5518</v>
      </c>
      <c r="B4172" s="342" t="s">
        <v>746</v>
      </c>
      <c r="C4172" s="351" t="s">
        <v>5062</v>
      </c>
      <c r="D4172" s="334" t="str">
        <f>CONCATENATE("'", LEFT(E4172,4),"-",MID(E4172,5,2),"-", MID(E4172,7,2), " ", C4172,"'")</f>
        <v>'1886-10-02 15:00'</v>
      </c>
      <c r="E4172" s="211">
        <f t="shared" si="2361"/>
        <v>18861002</v>
      </c>
      <c r="F4172" s="262">
        <v>11</v>
      </c>
      <c r="J4172" s="211" t="str">
        <f t="shared" ref="J4172" si="2373">IF(I4172="", "", "?")</f>
        <v/>
      </c>
      <c r="R4172" s="112" t="str">
        <f>IF(D4172="","", CONCATENATE("Update games set ", B4172, "= ",D4172," where game_id=", E4172))</f>
        <v>Update games set Game_date= '1886-10-02 15:00' where game_id=18861002</v>
      </c>
      <c r="S4172" s="112" t="str">
        <f t="shared" si="2358"/>
        <v/>
      </c>
      <c r="T4172" s="112" t="str">
        <f t="shared" si="2351"/>
        <v/>
      </c>
      <c r="U4172" s="200" t="str">
        <f t="shared" si="2349"/>
        <v/>
      </c>
      <c r="V4172" s="112" t="str">
        <f t="shared" si="2352"/>
        <v/>
      </c>
      <c r="W4172" s="415" t="str">
        <f t="shared" si="2359"/>
        <v/>
      </c>
      <c r="Y4172" s="65" t="str">
        <f t="shared" ref="Y4172:Y4235" si="2374">IF(I4172="","",CONCATENATE("update goals set scorer_name = '",SUBSTITUTE(J4172, "'", "''"),"'"))</f>
        <v/>
      </c>
      <c r="Z4172" s="65" t="str">
        <f t="shared" ref="Z4172:Z4235" si="2375">IF(K4172="", "", CONCATENATE(", goal_min = ", K4172))</f>
        <v/>
      </c>
      <c r="AA4172" s="65" t="str">
        <f t="shared" ref="AA4172:AA4235" si="2376">IF(L4172="", "", CONCATENATE(", Pen = '", UPPER(L4172), "'"))</f>
        <v/>
      </c>
      <c r="AB4172" s="65" t="str">
        <f t="shared" ref="AB4172:AB4235" si="2377">IF(M4172="", "", CONCATENATE(", OG = '", UPPER(M4172), "'"))</f>
        <v/>
      </c>
      <c r="AC4172" s="65" t="str">
        <f t="shared" ref="AC4172:AC4235" si="2378">IF(I4172="", "", CONCATENATE(" where game_id = ", E4172, " and goal_order = ", I4172))</f>
        <v/>
      </c>
      <c r="AH4172" s="65" t="str">
        <f t="shared" si="2355"/>
        <v>1891121211</v>
      </c>
      <c r="AI4172" s="65">
        <v>18911212</v>
      </c>
      <c r="AJ4172" s="65" t="s">
        <v>5369</v>
      </c>
      <c r="AK4172" s="65">
        <v>11</v>
      </c>
      <c r="AL4172" s="65" t="s">
        <v>3314</v>
      </c>
      <c r="AN4172" s="65" t="str">
        <f t="shared" si="2360"/>
        <v/>
      </c>
    </row>
    <row r="4173" spans="1:40" ht="16.8" customHeight="1" x14ac:dyDescent="0.25">
      <c r="A4173" s="400" t="s">
        <v>5518</v>
      </c>
      <c r="B4173" s="342" t="s">
        <v>25</v>
      </c>
      <c r="D4173" s="350" t="str">
        <f t="shared" ref="D4173" si="2379">IF(C4173="", "", CONCATENATE("'", C4173,"'"))</f>
        <v/>
      </c>
      <c r="E4173" s="211">
        <f t="shared" si="2361"/>
        <v>18861002</v>
      </c>
      <c r="F4173" s="262">
        <v>12</v>
      </c>
      <c r="G4173" s="212"/>
      <c r="H4173" s="212"/>
      <c r="N4173" s="416"/>
      <c r="O4173" s="212"/>
      <c r="P4173" s="212"/>
      <c r="R4173" s="112" t="str">
        <f>IF(D4173="","", CONCATENATE("Update games set ", B4173, "= ",D4173," where game_id=", E4173))</f>
        <v/>
      </c>
      <c r="S4173" s="112" t="str">
        <f t="shared" si="2358"/>
        <v/>
      </c>
      <c r="T4173" s="112" t="str">
        <f t="shared" si="2351"/>
        <v/>
      </c>
      <c r="U4173" s="200" t="str">
        <f t="shared" si="2349"/>
        <v/>
      </c>
      <c r="V4173" s="112" t="str">
        <f t="shared" si="2352"/>
        <v/>
      </c>
      <c r="W4173" s="415" t="str">
        <f t="shared" si="2359"/>
        <v/>
      </c>
      <c r="Y4173" s="65" t="str">
        <f t="shared" si="2374"/>
        <v/>
      </c>
      <c r="Z4173" s="65" t="str">
        <f t="shared" si="2375"/>
        <v/>
      </c>
      <c r="AA4173" s="65" t="str">
        <f t="shared" si="2376"/>
        <v/>
      </c>
      <c r="AB4173" s="65" t="str">
        <f t="shared" si="2377"/>
        <v/>
      </c>
      <c r="AC4173" s="65" t="str">
        <f t="shared" si="2378"/>
        <v/>
      </c>
      <c r="AH4173" s="65" t="str">
        <f t="shared" si="2355"/>
        <v>1891121212</v>
      </c>
      <c r="AI4173" s="65">
        <v>18911212</v>
      </c>
      <c r="AJ4173" s="65" t="s">
        <v>5369</v>
      </c>
      <c r="AK4173" s="65">
        <v>12</v>
      </c>
      <c r="AL4173" s="65" t="s">
        <v>653</v>
      </c>
      <c r="AN4173" s="65" t="str">
        <f t="shared" si="2360"/>
        <v/>
      </c>
    </row>
    <row r="4174" spans="1:40" ht="16.8" customHeight="1" x14ac:dyDescent="0.25">
      <c r="A4174" s="400" t="s">
        <v>5518</v>
      </c>
      <c r="B4174" s="342" t="s">
        <v>475</v>
      </c>
      <c r="D4174" s="349" t="str">
        <f t="shared" ref="D4174" si="2380">IF(C4174="", "", C4174)</f>
        <v/>
      </c>
      <c r="E4174" s="211">
        <f t="shared" si="2361"/>
        <v>18861002</v>
      </c>
      <c r="F4174" s="262">
        <v>13</v>
      </c>
      <c r="R4174" s="112" t="str">
        <f>IF(D4174="","", CONCATENATE("Update games set ", B4174, "= ",D4174," where game_id=", E4174))</f>
        <v/>
      </c>
      <c r="S4174" s="112" t="str">
        <f t="shared" si="2358"/>
        <v/>
      </c>
      <c r="T4174" s="112" t="str">
        <f t="shared" si="2351"/>
        <v/>
      </c>
      <c r="U4174" s="200" t="str">
        <f t="shared" si="2349"/>
        <v/>
      </c>
      <c r="V4174" s="112" t="str">
        <f t="shared" si="2352"/>
        <v/>
      </c>
      <c r="W4174" s="415" t="str">
        <f t="shared" si="2359"/>
        <v/>
      </c>
      <c r="Y4174" s="65" t="str">
        <f t="shared" si="2374"/>
        <v/>
      </c>
      <c r="Z4174" s="65" t="str">
        <f t="shared" si="2375"/>
        <v/>
      </c>
      <c r="AA4174" s="65" t="str">
        <f t="shared" si="2376"/>
        <v/>
      </c>
      <c r="AB4174" s="65" t="str">
        <f t="shared" si="2377"/>
        <v/>
      </c>
      <c r="AC4174" s="65" t="str">
        <f t="shared" si="2378"/>
        <v/>
      </c>
      <c r="AH4174" s="65" t="str">
        <f t="shared" si="2355"/>
        <v>1891121213</v>
      </c>
      <c r="AI4174" s="65">
        <v>18911212</v>
      </c>
      <c r="AJ4174" s="65" t="s">
        <v>5369</v>
      </c>
      <c r="AK4174" s="65">
        <v>13</v>
      </c>
      <c r="AL4174" s="65" t="s">
        <v>653</v>
      </c>
      <c r="AN4174" s="65" t="str">
        <f t="shared" si="2360"/>
        <v/>
      </c>
    </row>
    <row r="4175" spans="1:40" ht="16.8" customHeight="1" x14ac:dyDescent="0.25">
      <c r="A4175" s="400" t="s">
        <v>5518</v>
      </c>
      <c r="B4175" s="342" t="s">
        <v>20</v>
      </c>
      <c r="D4175" s="350" t="str">
        <f t="shared" ref="D4175:D4176" si="2381">IF(C4175="", "", CONCATENATE("'", C4175,"'"))</f>
        <v/>
      </c>
      <c r="E4175" s="211">
        <f t="shared" si="2361"/>
        <v>18861002</v>
      </c>
      <c r="F4175" s="262">
        <v>14</v>
      </c>
      <c r="R4175" s="112" t="str">
        <f>IF(D4175="","", CONCATENATE("Update games set ", B4175, "= ",D4175," where game_id=", E4175))</f>
        <v/>
      </c>
      <c r="S4175" s="112" t="str">
        <f t="shared" si="2358"/>
        <v/>
      </c>
      <c r="T4175" s="112" t="str">
        <f t="shared" si="2351"/>
        <v/>
      </c>
      <c r="U4175" s="200" t="str">
        <f t="shared" si="2349"/>
        <v/>
      </c>
      <c r="V4175" s="112" t="str">
        <f t="shared" si="2352"/>
        <v/>
      </c>
      <c r="W4175" s="415" t="str">
        <f t="shared" si="2359"/>
        <v/>
      </c>
      <c r="Y4175" s="65" t="str">
        <f t="shared" si="2374"/>
        <v/>
      </c>
      <c r="Z4175" s="65" t="str">
        <f t="shared" si="2375"/>
        <v/>
      </c>
      <c r="AA4175" s="65" t="str">
        <f t="shared" si="2376"/>
        <v/>
      </c>
      <c r="AB4175" s="65" t="str">
        <f t="shared" si="2377"/>
        <v/>
      </c>
      <c r="AC4175" s="65" t="str">
        <f t="shared" si="2378"/>
        <v/>
      </c>
      <c r="AH4175" s="65" t="str">
        <f t="shared" si="2355"/>
        <v>1891121214</v>
      </c>
      <c r="AI4175" s="65">
        <v>18911212</v>
      </c>
      <c r="AJ4175" s="65" t="s">
        <v>5369</v>
      </c>
      <c r="AK4175" s="65">
        <v>14</v>
      </c>
      <c r="AL4175" s="65" t="s">
        <v>653</v>
      </c>
      <c r="AN4175" s="65" t="str">
        <f t="shared" si="2360"/>
        <v/>
      </c>
    </row>
    <row r="4176" spans="1:40" ht="16.8" customHeight="1" x14ac:dyDescent="0.25">
      <c r="A4176" s="400" t="s">
        <v>5518</v>
      </c>
      <c r="B4176" s="342" t="s">
        <v>4882</v>
      </c>
      <c r="C4176" s="342" t="str">
        <f t="shared" ref="C4176" si="2382">IF(C4175="", "", C4175)</f>
        <v/>
      </c>
      <c r="D4176" s="350" t="str">
        <f t="shared" si="2381"/>
        <v/>
      </c>
      <c r="E4176" s="211">
        <f t="shared" si="2361"/>
        <v>18861002</v>
      </c>
      <c r="F4176" s="262">
        <v>15</v>
      </c>
      <c r="R4176" s="112" t="str">
        <f>IF(D4176="","", CONCATENATE("Update games set ", B4176, "= ",D4176," where game_id=", E4176))</f>
        <v/>
      </c>
      <c r="S4176" s="112" t="str">
        <f t="shared" si="2358"/>
        <v/>
      </c>
      <c r="T4176" s="112" t="str">
        <f t="shared" si="2351"/>
        <v/>
      </c>
      <c r="U4176" s="200" t="str">
        <f t="shared" si="2349"/>
        <v/>
      </c>
      <c r="V4176" s="112" t="str">
        <f t="shared" si="2352"/>
        <v/>
      </c>
      <c r="W4176" s="415" t="str">
        <f t="shared" si="2359"/>
        <v/>
      </c>
      <c r="Y4176" s="65" t="str">
        <f t="shared" si="2374"/>
        <v/>
      </c>
      <c r="Z4176" s="65" t="str">
        <f t="shared" si="2375"/>
        <v/>
      </c>
      <c r="AA4176" s="65" t="str">
        <f t="shared" si="2376"/>
        <v/>
      </c>
      <c r="AB4176" s="65" t="str">
        <f t="shared" si="2377"/>
        <v/>
      </c>
      <c r="AC4176" s="65" t="str">
        <f t="shared" si="2378"/>
        <v/>
      </c>
      <c r="AH4176" s="65" t="str">
        <f t="shared" si="2355"/>
        <v>1891121215</v>
      </c>
      <c r="AI4176" s="65">
        <v>18911212</v>
      </c>
      <c r="AJ4176" s="65" t="s">
        <v>5369</v>
      </c>
      <c r="AK4176" s="65">
        <v>15</v>
      </c>
      <c r="AL4176" s="65" t="s">
        <v>653</v>
      </c>
      <c r="AN4176" s="65" t="str">
        <f t="shared" si="2360"/>
        <v/>
      </c>
    </row>
    <row r="4177" spans="1:40" s="126" customFormat="1" ht="16.8" customHeight="1" thickBot="1" x14ac:dyDescent="0.3">
      <c r="A4177" s="400" t="s">
        <v>5518</v>
      </c>
      <c r="B4177" s="116" t="s">
        <v>115</v>
      </c>
      <c r="C4177" s="352"/>
      <c r="D4177" s="370" t="str">
        <f t="shared" ref="D4177" si="2383">IF(MID(E4177,5,2)*1&gt;6,_xlfn.CONCAT("'",LEFT(E4177,4),"-",MID(E4177,3,2)+1,"'"),_xlfn.CONCAT("'",LEFT(E4177,4)-1,"-",MID(E4177,3,2),"'"))</f>
        <v>'1886-87'</v>
      </c>
      <c r="E4177" s="214">
        <f t="shared" si="2361"/>
        <v>18861002</v>
      </c>
      <c r="F4177" s="266">
        <v>16</v>
      </c>
      <c r="G4177" s="343"/>
      <c r="H4177" s="343"/>
      <c r="I4177" s="267"/>
      <c r="J4177" s="214"/>
      <c r="K4177" s="266"/>
      <c r="L4177" s="266"/>
      <c r="M4177" s="266"/>
      <c r="N4177" s="419"/>
      <c r="O4177" s="343"/>
      <c r="P4177" s="343"/>
      <c r="Q4177" s="346"/>
      <c r="R4177" s="112" t="str">
        <f>IF(D4177="","", CONCATENATE("Update games set ", B4177, "= ",D4177," where game_id=", E4177))</f>
        <v>Update games set Season= '1886-87' where game_id=18861002</v>
      </c>
      <c r="S4177" s="112" t="str">
        <f t="shared" si="2358"/>
        <v/>
      </c>
      <c r="T4177" s="112" t="str">
        <f t="shared" si="2351"/>
        <v/>
      </c>
      <c r="U4177" s="200" t="str">
        <f t="shared" si="2349"/>
        <v/>
      </c>
      <c r="V4177" s="112" t="str">
        <f t="shared" si="2352"/>
        <v/>
      </c>
      <c r="W4177" s="415" t="str">
        <f t="shared" si="2359"/>
        <v/>
      </c>
      <c r="X4177" s="240"/>
      <c r="Y4177" s="65" t="str">
        <f t="shared" si="2374"/>
        <v/>
      </c>
      <c r="Z4177" s="65" t="str">
        <f t="shared" si="2375"/>
        <v/>
      </c>
      <c r="AA4177" s="65" t="str">
        <f t="shared" si="2376"/>
        <v/>
      </c>
      <c r="AB4177" s="65" t="str">
        <f t="shared" si="2377"/>
        <v/>
      </c>
      <c r="AC4177" s="65" t="str">
        <f t="shared" si="2378"/>
        <v/>
      </c>
      <c r="AH4177" s="65" t="str">
        <f t="shared" si="2355"/>
        <v>1891121216</v>
      </c>
      <c r="AI4177" s="126">
        <v>18911212</v>
      </c>
      <c r="AJ4177" s="126" t="s">
        <v>5369</v>
      </c>
      <c r="AK4177" s="126">
        <v>16</v>
      </c>
      <c r="AL4177" s="126" t="s">
        <v>653</v>
      </c>
      <c r="AN4177" s="65" t="str">
        <f t="shared" si="2360"/>
        <v/>
      </c>
    </row>
    <row r="4178" spans="1:40" ht="15" thickTop="1" x14ac:dyDescent="0.25">
      <c r="A4178" s="400" t="s">
        <v>5518</v>
      </c>
      <c r="B4178" s="341" t="s">
        <v>22</v>
      </c>
      <c r="C4178" s="341" t="s">
        <v>77</v>
      </c>
      <c r="D4178" s="341" t="str">
        <f t="shared" ref="D4178:D4181" si="2384">IF(C4178="", "", CONCATENATE("'", C4178,"'"))</f>
        <v>'Sheffield Wednesday'</v>
      </c>
      <c r="E4178" s="211">
        <v>18861007</v>
      </c>
      <c r="F4178" s="262">
        <v>1</v>
      </c>
      <c r="H4178" s="212"/>
      <c r="I4178" s="263">
        <v>1</v>
      </c>
      <c r="J4178" s="211" t="str">
        <f t="shared" ref="J4178:J4188" si="2385">IF(I4178="", "", "?")</f>
        <v>?</v>
      </c>
      <c r="R4178" s="112" t="str">
        <f>IF(D4178="","", CONCATENATE("Update games set ", B4178, "= ",D4178," where game_id=", E4178))</f>
        <v>Update games set Opponent= 'Sheffield Wednesday' where game_id=18861007</v>
      </c>
      <c r="S4178" s="112" t="str">
        <f t="shared" si="2358"/>
        <v/>
      </c>
      <c r="T4178" s="112" t="str">
        <f t="shared" si="2351"/>
        <v>insert into goals (game_id, goal_order, scorer_name, goal_min) values (18861007, 1, '?)</v>
      </c>
      <c r="U4178" s="200" t="str">
        <f t="shared" si="2349"/>
        <v>update goals set scorer_name = '?' where game_id = 18861007 and goal_order = 1</v>
      </c>
      <c r="V4178" s="112" t="str">
        <f t="shared" si="2352"/>
        <v/>
      </c>
      <c r="W4178" s="415" t="str">
        <f t="shared" si="2359"/>
        <v/>
      </c>
      <c r="Y4178" s="65" t="str">
        <f t="shared" si="2374"/>
        <v>update goals set scorer_name = '?'</v>
      </c>
      <c r="Z4178" s="65" t="str">
        <f t="shared" si="2375"/>
        <v/>
      </c>
      <c r="AA4178" s="65" t="str">
        <f t="shared" si="2376"/>
        <v/>
      </c>
      <c r="AB4178" s="65" t="str">
        <f t="shared" si="2377"/>
        <v/>
      </c>
      <c r="AC4178" s="65" t="str">
        <f t="shared" si="2378"/>
        <v xml:space="preserve"> where game_id = 18861007 and goal_order = 1</v>
      </c>
      <c r="AH4178" s="65" t="str">
        <f t="shared" ref="AH4178:AH4193" si="2386">_xlfn.CONCAT(AI4178,AK4178)</f>
        <v>189112121</v>
      </c>
      <c r="AI4178" s="65">
        <v>18911212</v>
      </c>
      <c r="AJ4178" s="65" t="s">
        <v>5369</v>
      </c>
      <c r="AK4178" s="65">
        <v>1</v>
      </c>
      <c r="AL4178" s="65" t="s">
        <v>2039</v>
      </c>
    </row>
    <row r="4179" spans="1:40" ht="16.8" customHeight="1" x14ac:dyDescent="0.25">
      <c r="A4179" s="400" t="s">
        <v>5518</v>
      </c>
      <c r="B4179" s="342" t="s">
        <v>4979</v>
      </c>
      <c r="C4179" s="342" t="str">
        <f t="shared" ref="C4179" si="2387">IF(C4178="", "", C4178)</f>
        <v>Sheffield Wednesday</v>
      </c>
      <c r="D4179" s="350" t="str">
        <f t="shared" si="2384"/>
        <v>'Sheffield Wednesday'</v>
      </c>
      <c r="E4179" s="211">
        <f>E4178</f>
        <v>18861007</v>
      </c>
      <c r="F4179" s="262">
        <v>2</v>
      </c>
      <c r="I4179" s="263">
        <v>2</v>
      </c>
      <c r="J4179" s="211" t="str">
        <f t="shared" si="2385"/>
        <v>?</v>
      </c>
      <c r="R4179" s="112" t="str">
        <f>IF(D4179="","", CONCATENATE("Update games set ", B4179, "= ",D4179," where game_id=", E4179))</f>
        <v>Update games set Opp_parent= 'Sheffield Wednesday' where game_id=18861007</v>
      </c>
      <c r="S4179" s="112" t="str">
        <f t="shared" si="2358"/>
        <v/>
      </c>
      <c r="T4179" s="112" t="str">
        <f t="shared" si="2351"/>
        <v>insert into goals (game_id, goal_order, scorer_name, goal_min) values (18861007, 2, '?)</v>
      </c>
      <c r="U4179" s="200" t="str">
        <f t="shared" si="2349"/>
        <v>update goals set scorer_name = '?' where game_id = 18861007 and goal_order = 2</v>
      </c>
      <c r="V4179" s="112" t="str">
        <f t="shared" si="2352"/>
        <v/>
      </c>
      <c r="W4179" s="415" t="str">
        <f t="shared" si="2359"/>
        <v/>
      </c>
      <c r="Y4179" s="65" t="str">
        <f t="shared" si="2374"/>
        <v>update goals set scorer_name = '?'</v>
      </c>
      <c r="Z4179" s="65" t="str">
        <f t="shared" si="2375"/>
        <v/>
      </c>
      <c r="AA4179" s="65" t="str">
        <f t="shared" si="2376"/>
        <v/>
      </c>
      <c r="AB4179" s="65" t="str">
        <f t="shared" si="2377"/>
        <v/>
      </c>
      <c r="AC4179" s="65" t="str">
        <f t="shared" si="2378"/>
        <v xml:space="preserve"> where game_id = 18861007 and goal_order = 2</v>
      </c>
      <c r="AH4179" s="65" t="str">
        <f t="shared" si="2386"/>
        <v>189112122</v>
      </c>
      <c r="AI4179" s="65">
        <v>18911212</v>
      </c>
      <c r="AJ4179" s="65" t="s">
        <v>5369</v>
      </c>
      <c r="AK4179" s="65">
        <v>2</v>
      </c>
      <c r="AL4179" s="65" t="s">
        <v>3572</v>
      </c>
      <c r="AN4179" s="65" t="str">
        <f t="shared" ref="AN4179:AN4193" si="2388">IF(F4179=1, _xlfn.CONCAT("update games set source = 'The Nottingham Forest Football Scrapbook' where game_id = ", E4179), "")</f>
        <v/>
      </c>
    </row>
    <row r="4180" spans="1:40" ht="16.8" customHeight="1" x14ac:dyDescent="0.25">
      <c r="A4180" s="400" t="s">
        <v>5518</v>
      </c>
      <c r="B4180" s="342" t="s">
        <v>2653</v>
      </c>
      <c r="C4180" s="342" t="s">
        <v>663</v>
      </c>
      <c r="D4180" s="350" t="str">
        <f t="shared" si="2384"/>
        <v>'Friendly'</v>
      </c>
      <c r="E4180" s="211">
        <f t="shared" ref="E4180:E4193" si="2389">E4179</f>
        <v>18861007</v>
      </c>
      <c r="F4180" s="262">
        <v>3</v>
      </c>
      <c r="I4180" s="263">
        <v>3</v>
      </c>
      <c r="J4180" s="211" t="str">
        <f t="shared" si="2385"/>
        <v>?</v>
      </c>
      <c r="R4180" s="112" t="str">
        <f>IF(D4180="","", CONCATENATE("Update games set ", B4180, "= ",D4180," where game_id=", E4180))</f>
        <v>Update games set Game_type= 'Friendly' where game_id=18861007</v>
      </c>
      <c r="S4180" s="112" t="str">
        <f t="shared" si="2358"/>
        <v/>
      </c>
      <c r="T4180" s="112" t="str">
        <f t="shared" si="2351"/>
        <v>insert into goals (game_id, goal_order, scorer_name, goal_min) values (18861007, 3, '?)</v>
      </c>
      <c r="U4180" s="200" t="str">
        <f t="shared" si="2349"/>
        <v>update goals set scorer_name = '?' where game_id = 18861007 and goal_order = 3</v>
      </c>
      <c r="V4180" s="112" t="str">
        <f t="shared" si="2352"/>
        <v/>
      </c>
      <c r="W4180" s="415" t="str">
        <f t="shared" si="2359"/>
        <v/>
      </c>
      <c r="Y4180" s="65" t="str">
        <f t="shared" si="2374"/>
        <v>update goals set scorer_name = '?'</v>
      </c>
      <c r="Z4180" s="65" t="str">
        <f t="shared" si="2375"/>
        <v/>
      </c>
      <c r="AA4180" s="65" t="str">
        <f t="shared" si="2376"/>
        <v/>
      </c>
      <c r="AB4180" s="65" t="str">
        <f t="shared" si="2377"/>
        <v/>
      </c>
      <c r="AC4180" s="65" t="str">
        <f t="shared" si="2378"/>
        <v xml:space="preserve"> where game_id = 18861007 and goal_order = 3</v>
      </c>
      <c r="AH4180" s="65" t="str">
        <f t="shared" si="2386"/>
        <v>189112123</v>
      </c>
      <c r="AI4180" s="65">
        <v>18911212</v>
      </c>
      <c r="AJ4180" s="65" t="s">
        <v>5369</v>
      </c>
      <c r="AK4180" s="65">
        <v>3</v>
      </c>
      <c r="AL4180" s="65" t="s">
        <v>3596</v>
      </c>
      <c r="AN4180" s="65" t="str">
        <f t="shared" si="2388"/>
        <v/>
      </c>
    </row>
    <row r="4181" spans="1:40" ht="16.8" customHeight="1" x14ac:dyDescent="0.25">
      <c r="A4181" s="400" t="s">
        <v>5518</v>
      </c>
      <c r="B4181" s="342" t="s">
        <v>4978</v>
      </c>
      <c r="C4181" s="342" t="s">
        <v>2174</v>
      </c>
      <c r="D4181" s="350" t="str">
        <f t="shared" si="2384"/>
        <v>'?'</v>
      </c>
      <c r="E4181" s="211">
        <f t="shared" si="2389"/>
        <v>18861007</v>
      </c>
      <c r="F4181" s="262">
        <v>4</v>
      </c>
      <c r="I4181" s="263">
        <v>4</v>
      </c>
      <c r="J4181" s="211" t="str">
        <f t="shared" si="2385"/>
        <v>?</v>
      </c>
      <c r="R4181" s="112" t="str">
        <f>IF(D4181="","", CONCATENATE("Update games set ", B4181, "= ",D4181," where game_id=", E4181))</f>
        <v>Update games set HAN= '?' where game_id=18861007</v>
      </c>
      <c r="S4181" s="112" t="str">
        <f t="shared" si="2358"/>
        <v/>
      </c>
      <c r="T4181" s="112" t="str">
        <f t="shared" si="2351"/>
        <v>insert into goals (game_id, goal_order, scorer_name, goal_min) values (18861007, 4, '?)</v>
      </c>
      <c r="U4181" s="200" t="str">
        <f t="shared" si="2349"/>
        <v>update goals set scorer_name = '?' where game_id = 18861007 and goal_order = 4</v>
      </c>
      <c r="V4181" s="112" t="str">
        <f t="shared" si="2352"/>
        <v/>
      </c>
      <c r="W4181" s="415" t="str">
        <f t="shared" si="2359"/>
        <v/>
      </c>
      <c r="Y4181" s="65" t="str">
        <f t="shared" si="2374"/>
        <v>update goals set scorer_name = '?'</v>
      </c>
      <c r="Z4181" s="65" t="str">
        <f t="shared" si="2375"/>
        <v/>
      </c>
      <c r="AA4181" s="65" t="str">
        <f t="shared" si="2376"/>
        <v/>
      </c>
      <c r="AB4181" s="65" t="str">
        <f t="shared" si="2377"/>
        <v/>
      </c>
      <c r="AC4181" s="65" t="str">
        <f t="shared" si="2378"/>
        <v xml:space="preserve"> where game_id = 18861007 and goal_order = 4</v>
      </c>
      <c r="AH4181" s="65" t="str">
        <f t="shared" si="2386"/>
        <v>189112124</v>
      </c>
      <c r="AI4181" s="65">
        <v>18911212</v>
      </c>
      <c r="AJ4181" s="65" t="s">
        <v>5369</v>
      </c>
      <c r="AK4181" s="65">
        <v>4</v>
      </c>
      <c r="AL4181" s="65" t="s">
        <v>3252</v>
      </c>
      <c r="AN4181" s="65" t="str">
        <f t="shared" si="2388"/>
        <v/>
      </c>
    </row>
    <row r="4182" spans="1:40" ht="16.8" customHeight="1" x14ac:dyDescent="0.25">
      <c r="A4182" s="400" t="s">
        <v>5518</v>
      </c>
      <c r="B4182" s="342" t="s">
        <v>5</v>
      </c>
      <c r="C4182" s="342">
        <v>4</v>
      </c>
      <c r="D4182" s="349">
        <f t="shared" ref="D4182:D4183" si="2390">IF(C4182="", "", C4182)</f>
        <v>4</v>
      </c>
      <c r="E4182" s="211">
        <f t="shared" si="2389"/>
        <v>18861007</v>
      </c>
      <c r="F4182" s="262">
        <v>5</v>
      </c>
      <c r="J4182" s="211" t="str">
        <f t="shared" si="2385"/>
        <v/>
      </c>
      <c r="R4182" s="112" t="str">
        <f>IF(D4182="","", CONCATENATE("Update games set ", B4182, "= ",D4182," where game_id=", E4182))</f>
        <v>Update games set F= 4 where game_id=18861007</v>
      </c>
      <c r="S4182" s="112" t="str">
        <f t="shared" si="2358"/>
        <v/>
      </c>
      <c r="T4182" s="112" t="str">
        <f t="shared" si="2351"/>
        <v/>
      </c>
      <c r="U4182" s="200" t="str">
        <f t="shared" si="2349"/>
        <v/>
      </c>
      <c r="V4182" s="112" t="str">
        <f t="shared" si="2352"/>
        <v/>
      </c>
      <c r="W4182" s="415" t="str">
        <f t="shared" si="2359"/>
        <v/>
      </c>
      <c r="Y4182" s="65" t="str">
        <f t="shared" si="2374"/>
        <v/>
      </c>
      <c r="Z4182" s="65" t="str">
        <f t="shared" si="2375"/>
        <v/>
      </c>
      <c r="AA4182" s="65" t="str">
        <f t="shared" si="2376"/>
        <v/>
      </c>
      <c r="AB4182" s="65" t="str">
        <f t="shared" si="2377"/>
        <v/>
      </c>
      <c r="AC4182" s="65" t="str">
        <f t="shared" si="2378"/>
        <v/>
      </c>
      <c r="AH4182" s="65" t="str">
        <f t="shared" si="2386"/>
        <v>189112125</v>
      </c>
      <c r="AI4182" s="65">
        <v>18911212</v>
      </c>
      <c r="AJ4182" s="65" t="s">
        <v>5369</v>
      </c>
      <c r="AK4182" s="65">
        <v>5</v>
      </c>
      <c r="AL4182" s="65" t="s">
        <v>3590</v>
      </c>
      <c r="AN4182" s="65" t="str">
        <f t="shared" si="2388"/>
        <v/>
      </c>
    </row>
    <row r="4183" spans="1:40" ht="16.8" customHeight="1" x14ac:dyDescent="0.25">
      <c r="A4183" s="400" t="s">
        <v>5518</v>
      </c>
      <c r="B4183" s="342" t="s">
        <v>0</v>
      </c>
      <c r="C4183" s="342">
        <v>1</v>
      </c>
      <c r="D4183" s="349">
        <f t="shared" si="2390"/>
        <v>1</v>
      </c>
      <c r="E4183" s="211">
        <f t="shared" si="2389"/>
        <v>18861007</v>
      </c>
      <c r="F4183" s="262">
        <v>6</v>
      </c>
      <c r="J4183" s="211" t="str">
        <f t="shared" si="2385"/>
        <v/>
      </c>
      <c r="R4183" s="112" t="str">
        <f>IF(D4183="","", CONCATENATE("Update games set ", B4183, "= ",D4183," where game_id=", E4183))</f>
        <v>Update games set A= 1 where game_id=18861007</v>
      </c>
      <c r="S4183" s="112" t="str">
        <f t="shared" si="2358"/>
        <v/>
      </c>
      <c r="T4183" s="112" t="str">
        <f t="shared" si="2351"/>
        <v/>
      </c>
      <c r="U4183" s="200" t="str">
        <f t="shared" si="2349"/>
        <v/>
      </c>
      <c r="V4183" s="112" t="str">
        <f t="shared" si="2352"/>
        <v/>
      </c>
      <c r="W4183" s="415" t="str">
        <f t="shared" si="2359"/>
        <v/>
      </c>
      <c r="Y4183" s="65" t="str">
        <f t="shared" si="2374"/>
        <v/>
      </c>
      <c r="Z4183" s="65" t="str">
        <f t="shared" si="2375"/>
        <v/>
      </c>
      <c r="AA4183" s="65" t="str">
        <f t="shared" si="2376"/>
        <v/>
      </c>
      <c r="AB4183" s="65" t="str">
        <f t="shared" si="2377"/>
        <v/>
      </c>
      <c r="AC4183" s="65" t="str">
        <f t="shared" si="2378"/>
        <v/>
      </c>
      <c r="AH4183" s="65" t="str">
        <f t="shared" si="2386"/>
        <v>189112126</v>
      </c>
      <c r="AI4183" s="65">
        <v>18911212</v>
      </c>
      <c r="AJ4183" s="65" t="s">
        <v>5369</v>
      </c>
      <c r="AK4183" s="65">
        <v>6</v>
      </c>
      <c r="AL4183" s="65" t="s">
        <v>3468</v>
      </c>
      <c r="AN4183" s="65" t="str">
        <f t="shared" si="2388"/>
        <v/>
      </c>
    </row>
    <row r="4184" spans="1:40" ht="16.8" customHeight="1" x14ac:dyDescent="0.25">
      <c r="A4184" s="400" t="s">
        <v>5518</v>
      </c>
      <c r="B4184" s="342" t="s">
        <v>23</v>
      </c>
      <c r="D4184" s="334" t="str">
        <f t="shared" ref="D4184" si="2391">IF(C4184="",IF(D4182&gt;D4183,"'W'",IF(D4182=D4183,"'D'","'L'")),_xlfn.CONCAT("'",C4184,"'"))</f>
        <v>'W'</v>
      </c>
      <c r="E4184" s="211">
        <f t="shared" si="2389"/>
        <v>18861007</v>
      </c>
      <c r="F4184" s="262">
        <v>7</v>
      </c>
      <c r="J4184" s="211" t="str">
        <f t="shared" si="2385"/>
        <v/>
      </c>
      <c r="R4184" s="112" t="str">
        <f>IF(D4184="","", CONCATENATE("Update games set ", B4184, "= ",D4184," where game_id=", E4184))</f>
        <v>Update games set Result= 'W' where game_id=18861007</v>
      </c>
      <c r="S4184" s="112" t="str">
        <f t="shared" si="2358"/>
        <v/>
      </c>
      <c r="T4184" s="112" t="str">
        <f t="shared" si="2351"/>
        <v/>
      </c>
      <c r="U4184" s="200" t="str">
        <f t="shared" si="2349"/>
        <v/>
      </c>
      <c r="V4184" s="112" t="str">
        <f t="shared" si="2352"/>
        <v/>
      </c>
      <c r="W4184" s="415" t="str">
        <f t="shared" si="2359"/>
        <v/>
      </c>
      <c r="Y4184" s="65" t="str">
        <f t="shared" si="2374"/>
        <v/>
      </c>
      <c r="Z4184" s="65" t="str">
        <f t="shared" si="2375"/>
        <v/>
      </c>
      <c r="AA4184" s="65" t="str">
        <f t="shared" si="2376"/>
        <v/>
      </c>
      <c r="AB4184" s="65" t="str">
        <f t="shared" si="2377"/>
        <v/>
      </c>
      <c r="AC4184" s="65" t="str">
        <f t="shared" si="2378"/>
        <v/>
      </c>
      <c r="AH4184" s="65" t="str">
        <f t="shared" si="2386"/>
        <v>189112127</v>
      </c>
      <c r="AI4184" s="65">
        <v>18911212</v>
      </c>
      <c r="AJ4184" s="65" t="s">
        <v>5369</v>
      </c>
      <c r="AK4184" s="65">
        <v>7</v>
      </c>
      <c r="AL4184" s="65" t="s">
        <v>3435</v>
      </c>
      <c r="AN4184" s="65" t="str">
        <f t="shared" si="2388"/>
        <v/>
      </c>
    </row>
    <row r="4185" spans="1:40" ht="16.8" customHeight="1" x14ac:dyDescent="0.25">
      <c r="A4185" s="400" t="s">
        <v>5518</v>
      </c>
      <c r="B4185" s="342" t="s">
        <v>768</v>
      </c>
      <c r="D4185" s="349" t="str">
        <f t="shared" ref="D4185:D4186" si="2392">IF(C4185="", "", C4185)</f>
        <v/>
      </c>
      <c r="E4185" s="211">
        <f t="shared" si="2389"/>
        <v>18861007</v>
      </c>
      <c r="F4185" s="262">
        <v>8</v>
      </c>
      <c r="J4185" s="211" t="str">
        <f t="shared" si="2385"/>
        <v/>
      </c>
      <c r="R4185" s="112" t="str">
        <f>IF(D4185="","", CONCATENATE("Update games set ", B4185, "= ",D4185," where game_id=", E4185))</f>
        <v/>
      </c>
      <c r="S4185" s="112" t="str">
        <f t="shared" si="2358"/>
        <v/>
      </c>
      <c r="T4185" s="112" t="str">
        <f t="shared" si="2351"/>
        <v/>
      </c>
      <c r="U4185" s="200" t="str">
        <f t="shared" si="2349"/>
        <v/>
      </c>
      <c r="V4185" s="112" t="str">
        <f t="shared" si="2352"/>
        <v/>
      </c>
      <c r="W4185" s="415" t="str">
        <f t="shared" si="2359"/>
        <v/>
      </c>
      <c r="Y4185" s="65" t="str">
        <f t="shared" si="2374"/>
        <v/>
      </c>
      <c r="Z4185" s="65" t="str">
        <f t="shared" si="2375"/>
        <v/>
      </c>
      <c r="AA4185" s="65" t="str">
        <f t="shared" si="2376"/>
        <v/>
      </c>
      <c r="AB4185" s="65" t="str">
        <f t="shared" si="2377"/>
        <v/>
      </c>
      <c r="AC4185" s="65" t="str">
        <f t="shared" si="2378"/>
        <v/>
      </c>
      <c r="AH4185" s="65" t="str">
        <f t="shared" si="2386"/>
        <v>189112128</v>
      </c>
      <c r="AI4185" s="65">
        <v>18911212</v>
      </c>
      <c r="AJ4185" s="65" t="s">
        <v>5369</v>
      </c>
      <c r="AK4185" s="65">
        <v>8</v>
      </c>
      <c r="AL4185" s="65" t="s">
        <v>3653</v>
      </c>
      <c r="AN4185" s="65" t="str">
        <f t="shared" si="2388"/>
        <v/>
      </c>
    </row>
    <row r="4186" spans="1:40" ht="16.8" customHeight="1" x14ac:dyDescent="0.25">
      <c r="A4186" s="400" t="s">
        <v>5518</v>
      </c>
      <c r="B4186" s="342" t="s">
        <v>766</v>
      </c>
      <c r="D4186" s="349" t="str">
        <f t="shared" si="2392"/>
        <v/>
      </c>
      <c r="E4186" s="211">
        <f t="shared" si="2389"/>
        <v>18861007</v>
      </c>
      <c r="F4186" s="262">
        <v>9</v>
      </c>
      <c r="G4186" s="194"/>
      <c r="H4186" s="194"/>
      <c r="J4186" s="211" t="str">
        <f t="shared" si="2385"/>
        <v/>
      </c>
      <c r="N4186" s="417"/>
      <c r="O4186" s="194"/>
      <c r="P4186" s="194"/>
      <c r="R4186" s="112" t="str">
        <f>IF(D4186="","", CONCATENATE("Update games set ", B4186, "= ",D4186," where game_id=", E4186))</f>
        <v/>
      </c>
      <c r="S4186" s="112" t="str">
        <f t="shared" si="2358"/>
        <v/>
      </c>
      <c r="T4186" s="112" t="str">
        <f t="shared" si="2351"/>
        <v/>
      </c>
      <c r="U4186" s="200" t="str">
        <f t="shared" si="2349"/>
        <v/>
      </c>
      <c r="V4186" s="112" t="str">
        <f t="shared" si="2352"/>
        <v/>
      </c>
      <c r="W4186" s="415" t="str">
        <f t="shared" si="2359"/>
        <v/>
      </c>
      <c r="Y4186" s="65" t="str">
        <f t="shared" si="2374"/>
        <v/>
      </c>
      <c r="Z4186" s="65" t="str">
        <f t="shared" si="2375"/>
        <v/>
      </c>
      <c r="AA4186" s="65" t="str">
        <f t="shared" si="2376"/>
        <v/>
      </c>
      <c r="AB4186" s="65" t="str">
        <f t="shared" si="2377"/>
        <v/>
      </c>
      <c r="AC4186" s="65" t="str">
        <f t="shared" si="2378"/>
        <v/>
      </c>
      <c r="AH4186" s="65" t="str">
        <f t="shared" si="2386"/>
        <v>189112129</v>
      </c>
      <c r="AI4186" s="65">
        <v>18911212</v>
      </c>
      <c r="AJ4186" s="65" t="s">
        <v>5369</v>
      </c>
      <c r="AK4186" s="65">
        <v>9</v>
      </c>
      <c r="AL4186" s="65" t="s">
        <v>2943</v>
      </c>
      <c r="AN4186" s="65" t="str">
        <f t="shared" si="2388"/>
        <v/>
      </c>
    </row>
    <row r="4187" spans="1:40" ht="16.8" customHeight="1" x14ac:dyDescent="0.25">
      <c r="A4187" s="400" t="s">
        <v>5518</v>
      </c>
      <c r="B4187" s="342" t="s">
        <v>753</v>
      </c>
      <c r="C4187" s="351"/>
      <c r="D4187" s="350" t="str">
        <f t="shared" ref="D4187" si="2393">IF(C4187="", "", CONCATENATE("'", C4187,"'"))</f>
        <v/>
      </c>
      <c r="E4187" s="211">
        <f t="shared" si="2389"/>
        <v>18861007</v>
      </c>
      <c r="F4187" s="262">
        <v>10</v>
      </c>
      <c r="G4187" s="194"/>
      <c r="J4187" s="211" t="str">
        <f t="shared" si="2385"/>
        <v/>
      </c>
      <c r="N4187" s="417"/>
      <c r="O4187" s="194"/>
      <c r="P4187" s="194"/>
      <c r="R4187" s="112" t="str">
        <f>IF(D4187="","", CONCATENATE("Update games set ", B4187, "= ",D4187," where game_id=", E4187))</f>
        <v/>
      </c>
      <c r="S4187" s="112" t="str">
        <f t="shared" si="2358"/>
        <v/>
      </c>
      <c r="T4187" s="112" t="str">
        <f t="shared" si="2351"/>
        <v/>
      </c>
      <c r="U4187" s="200" t="str">
        <f t="shared" si="2349"/>
        <v/>
      </c>
      <c r="V4187" s="112" t="str">
        <f t="shared" si="2352"/>
        <v/>
      </c>
      <c r="W4187" s="415" t="str">
        <f t="shared" si="2359"/>
        <v/>
      </c>
      <c r="Y4187" s="65" t="str">
        <f t="shared" si="2374"/>
        <v/>
      </c>
      <c r="Z4187" s="65" t="str">
        <f t="shared" si="2375"/>
        <v/>
      </c>
      <c r="AA4187" s="65" t="str">
        <f t="shared" si="2376"/>
        <v/>
      </c>
      <c r="AB4187" s="65" t="str">
        <f t="shared" si="2377"/>
        <v/>
      </c>
      <c r="AC4187" s="65" t="str">
        <f t="shared" si="2378"/>
        <v/>
      </c>
      <c r="AH4187" s="65" t="str">
        <f t="shared" si="2386"/>
        <v>1891121210</v>
      </c>
      <c r="AI4187" s="65">
        <v>18911212</v>
      </c>
      <c r="AJ4187" s="65" t="s">
        <v>5369</v>
      </c>
      <c r="AK4187" s="65">
        <v>10</v>
      </c>
      <c r="AL4187" s="65" t="s">
        <v>3632</v>
      </c>
      <c r="AN4187" s="65" t="str">
        <f t="shared" si="2388"/>
        <v/>
      </c>
    </row>
    <row r="4188" spans="1:40" ht="16.8" customHeight="1" x14ac:dyDescent="0.25">
      <c r="A4188" s="400" t="s">
        <v>5518</v>
      </c>
      <c r="B4188" s="342" t="s">
        <v>746</v>
      </c>
      <c r="C4188" s="351" t="s">
        <v>5062</v>
      </c>
      <c r="D4188" s="334" t="str">
        <f>CONCATENATE("'", LEFT(E4188,4),"-",MID(E4188,5,2),"-", MID(E4188,7,2), " ", C4188,"'")</f>
        <v>'1886-10-07 15:00'</v>
      </c>
      <c r="E4188" s="211">
        <f t="shared" si="2389"/>
        <v>18861007</v>
      </c>
      <c r="F4188" s="262">
        <v>11</v>
      </c>
      <c r="J4188" s="211" t="str">
        <f t="shared" si="2385"/>
        <v/>
      </c>
      <c r="R4188" s="112" t="str">
        <f>IF(D4188="","", CONCATENATE("Update games set ", B4188, "= ",D4188," where game_id=", E4188))</f>
        <v>Update games set Game_date= '1886-10-07 15:00' where game_id=18861007</v>
      </c>
      <c r="S4188" s="112" t="str">
        <f t="shared" si="2358"/>
        <v/>
      </c>
      <c r="T4188" s="112" t="str">
        <f t="shared" si="2351"/>
        <v/>
      </c>
      <c r="U4188" s="200" t="str">
        <f t="shared" si="2349"/>
        <v/>
      </c>
      <c r="V4188" s="112" t="str">
        <f t="shared" si="2352"/>
        <v/>
      </c>
      <c r="W4188" s="415" t="str">
        <f t="shared" si="2359"/>
        <v/>
      </c>
      <c r="Y4188" s="65" t="str">
        <f t="shared" si="2374"/>
        <v/>
      </c>
      <c r="Z4188" s="65" t="str">
        <f t="shared" si="2375"/>
        <v/>
      </c>
      <c r="AA4188" s="65" t="str">
        <f t="shared" si="2376"/>
        <v/>
      </c>
      <c r="AB4188" s="65" t="str">
        <f t="shared" si="2377"/>
        <v/>
      </c>
      <c r="AC4188" s="65" t="str">
        <f t="shared" si="2378"/>
        <v/>
      </c>
      <c r="AH4188" s="65" t="str">
        <f t="shared" si="2386"/>
        <v>1891121211</v>
      </c>
      <c r="AI4188" s="65">
        <v>18911212</v>
      </c>
      <c r="AJ4188" s="65" t="s">
        <v>5369</v>
      </c>
      <c r="AK4188" s="65">
        <v>11</v>
      </c>
      <c r="AL4188" s="65" t="s">
        <v>3314</v>
      </c>
      <c r="AN4188" s="65" t="str">
        <f t="shared" si="2388"/>
        <v/>
      </c>
    </row>
    <row r="4189" spans="1:40" ht="16.8" customHeight="1" x14ac:dyDescent="0.25">
      <c r="A4189" s="400" t="s">
        <v>5518</v>
      </c>
      <c r="B4189" s="342" t="s">
        <v>25</v>
      </c>
      <c r="D4189" s="350" t="str">
        <f t="shared" ref="D4189" si="2394">IF(C4189="", "", CONCATENATE("'", C4189,"'"))</f>
        <v/>
      </c>
      <c r="E4189" s="211">
        <f t="shared" si="2389"/>
        <v>18861007</v>
      </c>
      <c r="F4189" s="262">
        <v>12</v>
      </c>
      <c r="G4189" s="212"/>
      <c r="H4189" s="212"/>
      <c r="N4189" s="416"/>
      <c r="O4189" s="212"/>
      <c r="P4189" s="212"/>
      <c r="R4189" s="112" t="str">
        <f>IF(D4189="","", CONCATENATE("Update games set ", B4189, "= ",D4189," where game_id=", E4189))</f>
        <v/>
      </c>
      <c r="S4189" s="112" t="str">
        <f t="shared" si="2358"/>
        <v/>
      </c>
      <c r="T4189" s="112" t="str">
        <f t="shared" si="2351"/>
        <v/>
      </c>
      <c r="U4189" s="200" t="str">
        <f t="shared" si="2349"/>
        <v/>
      </c>
      <c r="V4189" s="112" t="str">
        <f t="shared" si="2352"/>
        <v/>
      </c>
      <c r="W4189" s="415" t="str">
        <f t="shared" si="2359"/>
        <v/>
      </c>
      <c r="Y4189" s="65" t="str">
        <f t="shared" si="2374"/>
        <v/>
      </c>
      <c r="Z4189" s="65" t="str">
        <f t="shared" si="2375"/>
        <v/>
      </c>
      <c r="AA4189" s="65" t="str">
        <f t="shared" si="2376"/>
        <v/>
      </c>
      <c r="AB4189" s="65" t="str">
        <f t="shared" si="2377"/>
        <v/>
      </c>
      <c r="AC4189" s="65" t="str">
        <f t="shared" si="2378"/>
        <v/>
      </c>
      <c r="AH4189" s="65" t="str">
        <f t="shared" si="2386"/>
        <v>1891121212</v>
      </c>
      <c r="AI4189" s="65">
        <v>18911212</v>
      </c>
      <c r="AJ4189" s="65" t="s">
        <v>5369</v>
      </c>
      <c r="AK4189" s="65">
        <v>12</v>
      </c>
      <c r="AL4189" s="65" t="s">
        <v>653</v>
      </c>
      <c r="AN4189" s="65" t="str">
        <f t="shared" si="2388"/>
        <v/>
      </c>
    </row>
    <row r="4190" spans="1:40" ht="16.8" customHeight="1" x14ac:dyDescent="0.25">
      <c r="A4190" s="400" t="s">
        <v>5518</v>
      </c>
      <c r="B4190" s="342" t="s">
        <v>475</v>
      </c>
      <c r="D4190" s="349" t="str">
        <f t="shared" ref="D4190" si="2395">IF(C4190="", "", C4190)</f>
        <v/>
      </c>
      <c r="E4190" s="211">
        <f t="shared" si="2389"/>
        <v>18861007</v>
      </c>
      <c r="F4190" s="262">
        <v>13</v>
      </c>
      <c r="R4190" s="112" t="str">
        <f>IF(D4190="","", CONCATENATE("Update games set ", B4190, "= ",D4190," where game_id=", E4190))</f>
        <v/>
      </c>
      <c r="S4190" s="112" t="str">
        <f t="shared" si="2358"/>
        <v/>
      </c>
      <c r="T4190" s="112" t="str">
        <f t="shared" si="2351"/>
        <v/>
      </c>
      <c r="U4190" s="200" t="str">
        <f t="shared" si="2349"/>
        <v/>
      </c>
      <c r="V4190" s="112" t="str">
        <f t="shared" si="2352"/>
        <v/>
      </c>
      <c r="W4190" s="415" t="str">
        <f t="shared" si="2359"/>
        <v/>
      </c>
      <c r="Y4190" s="65" t="str">
        <f t="shared" si="2374"/>
        <v/>
      </c>
      <c r="Z4190" s="65" t="str">
        <f t="shared" si="2375"/>
        <v/>
      </c>
      <c r="AA4190" s="65" t="str">
        <f t="shared" si="2376"/>
        <v/>
      </c>
      <c r="AB4190" s="65" t="str">
        <f t="shared" si="2377"/>
        <v/>
      </c>
      <c r="AC4190" s="65" t="str">
        <f t="shared" si="2378"/>
        <v/>
      </c>
      <c r="AH4190" s="65" t="str">
        <f t="shared" si="2386"/>
        <v>1891121213</v>
      </c>
      <c r="AI4190" s="65">
        <v>18911212</v>
      </c>
      <c r="AJ4190" s="65" t="s">
        <v>5369</v>
      </c>
      <c r="AK4190" s="65">
        <v>13</v>
      </c>
      <c r="AL4190" s="65" t="s">
        <v>653</v>
      </c>
      <c r="AN4190" s="65" t="str">
        <f t="shared" si="2388"/>
        <v/>
      </c>
    </row>
    <row r="4191" spans="1:40" ht="16.8" customHeight="1" x14ac:dyDescent="0.25">
      <c r="A4191" s="400" t="s">
        <v>5518</v>
      </c>
      <c r="B4191" s="342" t="s">
        <v>20</v>
      </c>
      <c r="D4191" s="350" t="str">
        <f t="shared" ref="D4191:D4192" si="2396">IF(C4191="", "", CONCATENATE("'", C4191,"'"))</f>
        <v/>
      </c>
      <c r="E4191" s="211">
        <f t="shared" si="2389"/>
        <v>18861007</v>
      </c>
      <c r="F4191" s="262">
        <v>14</v>
      </c>
      <c r="R4191" s="112" t="str">
        <f>IF(D4191="","", CONCATENATE("Update games set ", B4191, "= ",D4191," where game_id=", E4191))</f>
        <v/>
      </c>
      <c r="S4191" s="112" t="str">
        <f t="shared" si="2358"/>
        <v/>
      </c>
      <c r="T4191" s="112" t="str">
        <f t="shared" si="2351"/>
        <v/>
      </c>
      <c r="U4191" s="200" t="str">
        <f t="shared" si="2349"/>
        <v/>
      </c>
      <c r="V4191" s="112" t="str">
        <f t="shared" si="2352"/>
        <v/>
      </c>
      <c r="W4191" s="415" t="str">
        <f t="shared" si="2359"/>
        <v/>
      </c>
      <c r="Y4191" s="65" t="str">
        <f t="shared" si="2374"/>
        <v/>
      </c>
      <c r="Z4191" s="65" t="str">
        <f t="shared" si="2375"/>
        <v/>
      </c>
      <c r="AA4191" s="65" t="str">
        <f t="shared" si="2376"/>
        <v/>
      </c>
      <c r="AB4191" s="65" t="str">
        <f t="shared" si="2377"/>
        <v/>
      </c>
      <c r="AC4191" s="65" t="str">
        <f t="shared" si="2378"/>
        <v/>
      </c>
      <c r="AH4191" s="65" t="str">
        <f t="shared" si="2386"/>
        <v>1891121214</v>
      </c>
      <c r="AI4191" s="65">
        <v>18911212</v>
      </c>
      <c r="AJ4191" s="65" t="s">
        <v>5369</v>
      </c>
      <c r="AK4191" s="65">
        <v>14</v>
      </c>
      <c r="AL4191" s="65" t="s">
        <v>653</v>
      </c>
      <c r="AN4191" s="65" t="str">
        <f t="shared" si="2388"/>
        <v/>
      </c>
    </row>
    <row r="4192" spans="1:40" ht="16.8" customHeight="1" x14ac:dyDescent="0.25">
      <c r="A4192" s="400" t="s">
        <v>5518</v>
      </c>
      <c r="B4192" s="342" t="s">
        <v>4882</v>
      </c>
      <c r="C4192" s="342" t="str">
        <f t="shared" ref="C4192" si="2397">IF(C4191="", "", C4191)</f>
        <v/>
      </c>
      <c r="D4192" s="350" t="str">
        <f t="shared" si="2396"/>
        <v/>
      </c>
      <c r="E4192" s="211">
        <f t="shared" si="2389"/>
        <v>18861007</v>
      </c>
      <c r="F4192" s="262">
        <v>15</v>
      </c>
      <c r="R4192" s="112" t="str">
        <f>IF(D4192="","", CONCATENATE("Update games set ", B4192, "= ",D4192," where game_id=", E4192))</f>
        <v/>
      </c>
      <c r="S4192" s="112" t="str">
        <f t="shared" si="2358"/>
        <v/>
      </c>
      <c r="T4192" s="112" t="str">
        <f t="shared" si="2351"/>
        <v/>
      </c>
      <c r="U4192" s="200" t="str">
        <f t="shared" si="2349"/>
        <v/>
      </c>
      <c r="V4192" s="112" t="str">
        <f t="shared" si="2352"/>
        <v/>
      </c>
      <c r="W4192" s="415" t="str">
        <f t="shared" si="2359"/>
        <v/>
      </c>
      <c r="Y4192" s="65" t="str">
        <f t="shared" si="2374"/>
        <v/>
      </c>
      <c r="Z4192" s="65" t="str">
        <f t="shared" si="2375"/>
        <v/>
      </c>
      <c r="AA4192" s="65" t="str">
        <f t="shared" si="2376"/>
        <v/>
      </c>
      <c r="AB4192" s="65" t="str">
        <f t="shared" si="2377"/>
        <v/>
      </c>
      <c r="AC4192" s="65" t="str">
        <f t="shared" si="2378"/>
        <v/>
      </c>
      <c r="AH4192" s="65" t="str">
        <f t="shared" si="2386"/>
        <v>1891121215</v>
      </c>
      <c r="AI4192" s="65">
        <v>18911212</v>
      </c>
      <c r="AJ4192" s="65" t="s">
        <v>5369</v>
      </c>
      <c r="AK4192" s="65">
        <v>15</v>
      </c>
      <c r="AL4192" s="65" t="s">
        <v>653</v>
      </c>
      <c r="AN4192" s="65" t="str">
        <f t="shared" si="2388"/>
        <v/>
      </c>
    </row>
    <row r="4193" spans="1:40" s="126" customFormat="1" ht="16.8" customHeight="1" thickBot="1" x14ac:dyDescent="0.3">
      <c r="A4193" s="400" t="s">
        <v>5518</v>
      </c>
      <c r="B4193" s="116" t="s">
        <v>115</v>
      </c>
      <c r="C4193" s="352"/>
      <c r="D4193" s="370" t="str">
        <f t="shared" ref="D4193" si="2398">IF(MID(E4193,5,2)*1&gt;6,_xlfn.CONCAT("'",LEFT(E4193,4),"-",MID(E4193,3,2)+1,"'"),_xlfn.CONCAT("'",LEFT(E4193,4)-1,"-",MID(E4193,3,2),"'"))</f>
        <v>'1886-87'</v>
      </c>
      <c r="E4193" s="214">
        <f t="shared" si="2389"/>
        <v>18861007</v>
      </c>
      <c r="F4193" s="266">
        <v>16</v>
      </c>
      <c r="G4193" s="343"/>
      <c r="H4193" s="343"/>
      <c r="I4193" s="267"/>
      <c r="J4193" s="214"/>
      <c r="K4193" s="266"/>
      <c r="L4193" s="266"/>
      <c r="M4193" s="266"/>
      <c r="N4193" s="419"/>
      <c r="O4193" s="343"/>
      <c r="P4193" s="343"/>
      <c r="Q4193" s="346"/>
      <c r="R4193" s="112" t="str">
        <f>IF(D4193="","", CONCATENATE("Update games set ", B4193, "= ",D4193," where game_id=", E4193))</f>
        <v>Update games set Season= '1886-87' where game_id=18861007</v>
      </c>
      <c r="S4193" s="112" t="str">
        <f t="shared" si="2358"/>
        <v/>
      </c>
      <c r="T4193" s="112" t="str">
        <f t="shared" si="2351"/>
        <v/>
      </c>
      <c r="U4193" s="200" t="str">
        <f t="shared" si="2349"/>
        <v/>
      </c>
      <c r="V4193" s="112" t="str">
        <f t="shared" si="2352"/>
        <v/>
      </c>
      <c r="W4193" s="415" t="str">
        <f t="shared" si="2359"/>
        <v/>
      </c>
      <c r="X4193" s="240"/>
      <c r="Y4193" s="65" t="str">
        <f t="shared" si="2374"/>
        <v/>
      </c>
      <c r="Z4193" s="65" t="str">
        <f t="shared" si="2375"/>
        <v/>
      </c>
      <c r="AA4193" s="65" t="str">
        <f t="shared" si="2376"/>
        <v/>
      </c>
      <c r="AB4193" s="65" t="str">
        <f t="shared" si="2377"/>
        <v/>
      </c>
      <c r="AC4193" s="65" t="str">
        <f t="shared" si="2378"/>
        <v/>
      </c>
      <c r="AH4193" s="65" t="str">
        <f t="shared" si="2386"/>
        <v>1891121216</v>
      </c>
      <c r="AI4193" s="126">
        <v>18911212</v>
      </c>
      <c r="AJ4193" s="126" t="s">
        <v>5369</v>
      </c>
      <c r="AK4193" s="126">
        <v>16</v>
      </c>
      <c r="AL4193" s="126" t="s">
        <v>653</v>
      </c>
      <c r="AN4193" s="65" t="str">
        <f t="shared" si="2388"/>
        <v/>
      </c>
    </row>
    <row r="4194" spans="1:40" ht="15" thickTop="1" x14ac:dyDescent="0.25">
      <c r="A4194" s="400" t="s">
        <v>5518</v>
      </c>
      <c r="B4194" s="341" t="s">
        <v>22</v>
      </c>
      <c r="C4194" s="341" t="s">
        <v>4699</v>
      </c>
      <c r="D4194" s="341" t="str">
        <f t="shared" ref="D4194:D4197" si="2399">IF(C4194="", "", CONCATENATE("'", C4194,"'"))</f>
        <v>'Stoke'</v>
      </c>
      <c r="E4194" s="211">
        <v>18861016</v>
      </c>
      <c r="F4194" s="262">
        <v>1</v>
      </c>
      <c r="H4194" s="212"/>
      <c r="J4194" s="211" t="str">
        <f t="shared" ref="J4194:J4204" si="2400">IF(I4194="", "", "?")</f>
        <v/>
      </c>
      <c r="R4194" s="112" t="str">
        <f>IF(D4194="","", CONCATENATE("Update games set ", B4194, "= ",D4194," where game_id=", E4194))</f>
        <v>Update games set Opponent= 'Stoke' where game_id=18861016</v>
      </c>
      <c r="S4194" s="112" t="str">
        <f t="shared" si="2358"/>
        <v/>
      </c>
      <c r="T4194" s="112" t="str">
        <f t="shared" si="2351"/>
        <v/>
      </c>
      <c r="U4194" s="200" t="str">
        <f t="shared" si="2349"/>
        <v/>
      </c>
      <c r="V4194" s="112" t="str">
        <f t="shared" si="2352"/>
        <v/>
      </c>
      <c r="W4194" s="415" t="str">
        <f t="shared" si="2359"/>
        <v/>
      </c>
      <c r="Y4194" s="65" t="str">
        <f t="shared" si="2374"/>
        <v/>
      </c>
      <c r="Z4194" s="65" t="str">
        <f t="shared" si="2375"/>
        <v/>
      </c>
      <c r="AA4194" s="65" t="str">
        <f t="shared" si="2376"/>
        <v/>
      </c>
      <c r="AB4194" s="65" t="str">
        <f t="shared" si="2377"/>
        <v/>
      </c>
      <c r="AC4194" s="65" t="str">
        <f t="shared" si="2378"/>
        <v/>
      </c>
      <c r="AH4194" s="65" t="str">
        <f t="shared" ref="AH4194:AH4241" si="2401">_xlfn.CONCAT(AI4194,AK4194)</f>
        <v>189112121</v>
      </c>
      <c r="AI4194" s="65">
        <v>18911212</v>
      </c>
      <c r="AJ4194" s="65" t="s">
        <v>5369</v>
      </c>
      <c r="AK4194" s="65">
        <v>1</v>
      </c>
      <c r="AL4194" s="65" t="s">
        <v>2039</v>
      </c>
    </row>
    <row r="4195" spans="1:40" ht="16.8" customHeight="1" x14ac:dyDescent="0.25">
      <c r="A4195" s="400" t="s">
        <v>5518</v>
      </c>
      <c r="B4195" s="342" t="s">
        <v>4979</v>
      </c>
      <c r="C4195" s="342" t="str">
        <f t="shared" ref="C4195" si="2402">IF(C4194="", "", C4194)</f>
        <v>Stoke</v>
      </c>
      <c r="D4195" s="350" t="str">
        <f t="shared" si="2399"/>
        <v>'Stoke'</v>
      </c>
      <c r="E4195" s="211">
        <f>E4194</f>
        <v>18861016</v>
      </c>
      <c r="F4195" s="262">
        <v>2</v>
      </c>
      <c r="J4195" s="211" t="str">
        <f t="shared" si="2400"/>
        <v/>
      </c>
      <c r="R4195" s="112" t="str">
        <f>IF(D4195="","", CONCATENATE("Update games set ", B4195, "= ",D4195," where game_id=", E4195))</f>
        <v>Update games set Opp_parent= 'Stoke' where game_id=18861016</v>
      </c>
      <c r="S4195" s="112" t="str">
        <f t="shared" si="2358"/>
        <v/>
      </c>
      <c r="T4195" s="112" t="str">
        <f t="shared" si="2351"/>
        <v/>
      </c>
      <c r="U4195" s="200" t="str">
        <f t="shared" si="2349"/>
        <v/>
      </c>
      <c r="V4195" s="112" t="str">
        <f t="shared" si="2352"/>
        <v/>
      </c>
      <c r="W4195" s="415" t="str">
        <f t="shared" si="2359"/>
        <v/>
      </c>
      <c r="Y4195" s="65" t="str">
        <f t="shared" si="2374"/>
        <v/>
      </c>
      <c r="Z4195" s="65" t="str">
        <f t="shared" si="2375"/>
        <v/>
      </c>
      <c r="AA4195" s="65" t="str">
        <f t="shared" si="2376"/>
        <v/>
      </c>
      <c r="AB4195" s="65" t="str">
        <f t="shared" si="2377"/>
        <v/>
      </c>
      <c r="AC4195" s="65" t="str">
        <f t="shared" si="2378"/>
        <v/>
      </c>
      <c r="AH4195" s="65" t="str">
        <f t="shared" si="2401"/>
        <v>189112122</v>
      </c>
      <c r="AI4195" s="65">
        <v>18911212</v>
      </c>
      <c r="AJ4195" s="65" t="s">
        <v>5369</v>
      </c>
      <c r="AK4195" s="65">
        <v>2</v>
      </c>
      <c r="AL4195" s="65" t="s">
        <v>3572</v>
      </c>
      <c r="AN4195" s="65" t="str">
        <f t="shared" ref="AN4195:AN4209" si="2403">IF(F4195=1, _xlfn.CONCAT("update games set source = 'The Nottingham Forest Football Scrapbook' where game_id = ", E4195), "")</f>
        <v/>
      </c>
    </row>
    <row r="4196" spans="1:40" ht="16.8" customHeight="1" x14ac:dyDescent="0.25">
      <c r="A4196" s="400" t="s">
        <v>5518</v>
      </c>
      <c r="B4196" s="342" t="s">
        <v>2653</v>
      </c>
      <c r="C4196" s="342" t="s">
        <v>663</v>
      </c>
      <c r="D4196" s="350" t="str">
        <f t="shared" si="2399"/>
        <v>'Friendly'</v>
      </c>
      <c r="E4196" s="211">
        <f t="shared" ref="E4196:E4209" si="2404">E4195</f>
        <v>18861016</v>
      </c>
      <c r="F4196" s="262">
        <v>3</v>
      </c>
      <c r="J4196" s="211" t="str">
        <f t="shared" si="2400"/>
        <v/>
      </c>
      <c r="R4196" s="112" t="str">
        <f>IF(D4196="","", CONCATENATE("Update games set ", B4196, "= ",D4196," where game_id=", E4196))</f>
        <v>Update games set Game_type= 'Friendly' where game_id=18861016</v>
      </c>
      <c r="S4196" s="112" t="str">
        <f t="shared" si="2358"/>
        <v/>
      </c>
      <c r="T4196" s="112" t="str">
        <f t="shared" si="2351"/>
        <v/>
      </c>
      <c r="U4196" s="200" t="str">
        <f t="shared" si="2349"/>
        <v/>
      </c>
      <c r="V4196" s="112" t="str">
        <f t="shared" si="2352"/>
        <v/>
      </c>
      <c r="W4196" s="415" t="str">
        <f t="shared" si="2359"/>
        <v/>
      </c>
      <c r="Y4196" s="65" t="str">
        <f t="shared" si="2374"/>
        <v/>
      </c>
      <c r="Z4196" s="65" t="str">
        <f t="shared" si="2375"/>
        <v/>
      </c>
      <c r="AA4196" s="65" t="str">
        <f t="shared" si="2376"/>
        <v/>
      </c>
      <c r="AB4196" s="65" t="str">
        <f t="shared" si="2377"/>
        <v/>
      </c>
      <c r="AC4196" s="65" t="str">
        <f t="shared" si="2378"/>
        <v/>
      </c>
      <c r="AH4196" s="65" t="str">
        <f t="shared" si="2401"/>
        <v>189112123</v>
      </c>
      <c r="AI4196" s="65">
        <v>18911212</v>
      </c>
      <c r="AJ4196" s="65" t="s">
        <v>5369</v>
      </c>
      <c r="AK4196" s="65">
        <v>3</v>
      </c>
      <c r="AL4196" s="65" t="s">
        <v>3596</v>
      </c>
      <c r="AN4196" s="65" t="str">
        <f t="shared" si="2403"/>
        <v/>
      </c>
    </row>
    <row r="4197" spans="1:40" ht="16.8" customHeight="1" x14ac:dyDescent="0.25">
      <c r="A4197" s="400" t="s">
        <v>5518</v>
      </c>
      <c r="B4197" s="342" t="s">
        <v>4978</v>
      </c>
      <c r="C4197" s="342" t="s">
        <v>2174</v>
      </c>
      <c r="D4197" s="350" t="str">
        <f t="shared" si="2399"/>
        <v>'?'</v>
      </c>
      <c r="E4197" s="211">
        <f t="shared" si="2404"/>
        <v>18861016</v>
      </c>
      <c r="F4197" s="262">
        <v>4</v>
      </c>
      <c r="J4197" s="211" t="str">
        <f t="shared" si="2400"/>
        <v/>
      </c>
      <c r="R4197" s="112" t="str">
        <f>IF(D4197="","", CONCATENATE("Update games set ", B4197, "= ",D4197," where game_id=", E4197))</f>
        <v>Update games set HAN= '?' where game_id=18861016</v>
      </c>
      <c r="S4197" s="112" t="str">
        <f t="shared" si="2358"/>
        <v/>
      </c>
      <c r="T4197" s="112" t="str">
        <f t="shared" si="2351"/>
        <v/>
      </c>
      <c r="U4197" s="200" t="str">
        <f t="shared" si="2349"/>
        <v/>
      </c>
      <c r="V4197" s="112" t="str">
        <f t="shared" si="2352"/>
        <v/>
      </c>
      <c r="W4197" s="415" t="str">
        <f t="shared" si="2359"/>
        <v/>
      </c>
      <c r="Y4197" s="65" t="str">
        <f t="shared" si="2374"/>
        <v/>
      </c>
      <c r="Z4197" s="65" t="str">
        <f t="shared" si="2375"/>
        <v/>
      </c>
      <c r="AA4197" s="65" t="str">
        <f t="shared" si="2376"/>
        <v/>
      </c>
      <c r="AB4197" s="65" t="str">
        <f t="shared" si="2377"/>
        <v/>
      </c>
      <c r="AC4197" s="65" t="str">
        <f t="shared" si="2378"/>
        <v/>
      </c>
      <c r="AH4197" s="65" t="str">
        <f t="shared" si="2401"/>
        <v>189112124</v>
      </c>
      <c r="AI4197" s="65">
        <v>18911212</v>
      </c>
      <c r="AJ4197" s="65" t="s">
        <v>5369</v>
      </c>
      <c r="AK4197" s="65">
        <v>4</v>
      </c>
      <c r="AL4197" s="65" t="s">
        <v>3252</v>
      </c>
      <c r="AN4197" s="65" t="str">
        <f t="shared" si="2403"/>
        <v/>
      </c>
    </row>
    <row r="4198" spans="1:40" ht="16.8" customHeight="1" x14ac:dyDescent="0.25">
      <c r="A4198" s="400" t="s">
        <v>5518</v>
      </c>
      <c r="B4198" s="342" t="s">
        <v>5</v>
      </c>
      <c r="C4198" s="342">
        <v>0</v>
      </c>
      <c r="D4198" s="349">
        <f t="shared" ref="D4198:D4199" si="2405">IF(C4198="", "", C4198)</f>
        <v>0</v>
      </c>
      <c r="E4198" s="211">
        <f t="shared" si="2404"/>
        <v>18861016</v>
      </c>
      <c r="F4198" s="262">
        <v>5</v>
      </c>
      <c r="J4198" s="211" t="str">
        <f t="shared" si="2400"/>
        <v/>
      </c>
      <c r="R4198" s="112" t="str">
        <f>IF(D4198="","", CONCATENATE("Update games set ", B4198, "= ",D4198," where game_id=", E4198))</f>
        <v>Update games set F= 0 where game_id=18861016</v>
      </c>
      <c r="S4198" s="112" t="str">
        <f t="shared" si="2358"/>
        <v/>
      </c>
      <c r="T4198" s="112" t="str">
        <f t="shared" si="2351"/>
        <v/>
      </c>
      <c r="U4198" s="200" t="str">
        <f t="shared" si="2349"/>
        <v/>
      </c>
      <c r="V4198" s="112" t="str">
        <f t="shared" si="2352"/>
        <v/>
      </c>
      <c r="W4198" s="415" t="str">
        <f t="shared" si="2359"/>
        <v/>
      </c>
      <c r="Y4198" s="65" t="str">
        <f t="shared" si="2374"/>
        <v/>
      </c>
      <c r="Z4198" s="65" t="str">
        <f t="shared" si="2375"/>
        <v/>
      </c>
      <c r="AA4198" s="65" t="str">
        <f t="shared" si="2376"/>
        <v/>
      </c>
      <c r="AB4198" s="65" t="str">
        <f t="shared" si="2377"/>
        <v/>
      </c>
      <c r="AC4198" s="65" t="str">
        <f t="shared" si="2378"/>
        <v/>
      </c>
      <c r="AH4198" s="65" t="str">
        <f t="shared" si="2401"/>
        <v>189112125</v>
      </c>
      <c r="AI4198" s="65">
        <v>18911212</v>
      </c>
      <c r="AJ4198" s="65" t="s">
        <v>5369</v>
      </c>
      <c r="AK4198" s="65">
        <v>5</v>
      </c>
      <c r="AL4198" s="65" t="s">
        <v>3590</v>
      </c>
      <c r="AN4198" s="65" t="str">
        <f t="shared" si="2403"/>
        <v/>
      </c>
    </row>
    <row r="4199" spans="1:40" ht="16.8" customHeight="1" x14ac:dyDescent="0.25">
      <c r="A4199" s="400" t="s">
        <v>5518</v>
      </c>
      <c r="B4199" s="342" t="s">
        <v>0</v>
      </c>
      <c r="C4199" s="342">
        <v>2</v>
      </c>
      <c r="D4199" s="349">
        <f t="shared" si="2405"/>
        <v>2</v>
      </c>
      <c r="E4199" s="211">
        <f t="shared" si="2404"/>
        <v>18861016</v>
      </c>
      <c r="F4199" s="262">
        <v>6</v>
      </c>
      <c r="J4199" s="211" t="str">
        <f t="shared" si="2400"/>
        <v/>
      </c>
      <c r="R4199" s="112" t="str">
        <f>IF(D4199="","", CONCATENATE("Update games set ", B4199, "= ",D4199," where game_id=", E4199))</f>
        <v>Update games set A= 2 where game_id=18861016</v>
      </c>
      <c r="S4199" s="112" t="str">
        <f t="shared" si="2358"/>
        <v/>
      </c>
      <c r="T4199" s="112" t="str">
        <f t="shared" si="2351"/>
        <v/>
      </c>
      <c r="U4199" s="200" t="str">
        <f t="shared" si="2349"/>
        <v/>
      </c>
      <c r="V4199" s="112" t="str">
        <f t="shared" si="2352"/>
        <v/>
      </c>
      <c r="W4199" s="415" t="str">
        <f t="shared" si="2359"/>
        <v/>
      </c>
      <c r="Y4199" s="65" t="str">
        <f t="shared" si="2374"/>
        <v/>
      </c>
      <c r="Z4199" s="65" t="str">
        <f t="shared" si="2375"/>
        <v/>
      </c>
      <c r="AA4199" s="65" t="str">
        <f t="shared" si="2376"/>
        <v/>
      </c>
      <c r="AB4199" s="65" t="str">
        <f t="shared" si="2377"/>
        <v/>
      </c>
      <c r="AC4199" s="65" t="str">
        <f t="shared" si="2378"/>
        <v/>
      </c>
      <c r="AH4199" s="65" t="str">
        <f t="shared" si="2401"/>
        <v>189112126</v>
      </c>
      <c r="AI4199" s="65">
        <v>18911212</v>
      </c>
      <c r="AJ4199" s="65" t="s">
        <v>5369</v>
      </c>
      <c r="AK4199" s="65">
        <v>6</v>
      </c>
      <c r="AL4199" s="65" t="s">
        <v>3468</v>
      </c>
      <c r="AN4199" s="65" t="str">
        <f t="shared" si="2403"/>
        <v/>
      </c>
    </row>
    <row r="4200" spans="1:40" ht="16.8" customHeight="1" x14ac:dyDescent="0.25">
      <c r="A4200" s="400" t="s">
        <v>5518</v>
      </c>
      <c r="B4200" s="342" t="s">
        <v>23</v>
      </c>
      <c r="D4200" s="334" t="str">
        <f t="shared" ref="D4200" si="2406">IF(C4200="",IF(D4198&gt;D4199,"'W'",IF(D4198=D4199,"'D'","'L'")),_xlfn.CONCAT("'",C4200,"'"))</f>
        <v>'L'</v>
      </c>
      <c r="E4200" s="211">
        <f t="shared" si="2404"/>
        <v>18861016</v>
      </c>
      <c r="F4200" s="262">
        <v>7</v>
      </c>
      <c r="J4200" s="211" t="str">
        <f t="shared" si="2400"/>
        <v/>
      </c>
      <c r="R4200" s="112" t="str">
        <f>IF(D4200="","", CONCATENATE("Update games set ", B4200, "= ",D4200," where game_id=", E4200))</f>
        <v>Update games set Result= 'L' where game_id=18861016</v>
      </c>
      <c r="S4200" s="112" t="str">
        <f t="shared" si="2358"/>
        <v/>
      </c>
      <c r="T4200" s="112" t="str">
        <f t="shared" si="2351"/>
        <v/>
      </c>
      <c r="U4200" s="200" t="str">
        <f t="shared" si="2349"/>
        <v/>
      </c>
      <c r="V4200" s="112" t="str">
        <f t="shared" si="2352"/>
        <v/>
      </c>
      <c r="W4200" s="415" t="str">
        <f t="shared" si="2359"/>
        <v/>
      </c>
      <c r="Y4200" s="65" t="str">
        <f t="shared" si="2374"/>
        <v/>
      </c>
      <c r="Z4200" s="65" t="str">
        <f t="shared" si="2375"/>
        <v/>
      </c>
      <c r="AA4200" s="65" t="str">
        <f t="shared" si="2376"/>
        <v/>
      </c>
      <c r="AB4200" s="65" t="str">
        <f t="shared" si="2377"/>
        <v/>
      </c>
      <c r="AC4200" s="65" t="str">
        <f t="shared" si="2378"/>
        <v/>
      </c>
      <c r="AH4200" s="65" t="str">
        <f t="shared" si="2401"/>
        <v>189112127</v>
      </c>
      <c r="AI4200" s="65">
        <v>18911212</v>
      </c>
      <c r="AJ4200" s="65" t="s">
        <v>5369</v>
      </c>
      <c r="AK4200" s="65">
        <v>7</v>
      </c>
      <c r="AL4200" s="65" t="s">
        <v>3435</v>
      </c>
      <c r="AN4200" s="65" t="str">
        <f t="shared" si="2403"/>
        <v/>
      </c>
    </row>
    <row r="4201" spans="1:40" ht="16.8" customHeight="1" x14ac:dyDescent="0.25">
      <c r="A4201" s="400" t="s">
        <v>5518</v>
      </c>
      <c r="B4201" s="342" t="s">
        <v>768</v>
      </c>
      <c r="D4201" s="349" t="str">
        <f t="shared" ref="D4201:D4202" si="2407">IF(C4201="", "", C4201)</f>
        <v/>
      </c>
      <c r="E4201" s="211">
        <f t="shared" si="2404"/>
        <v>18861016</v>
      </c>
      <c r="F4201" s="262">
        <v>8</v>
      </c>
      <c r="J4201" s="211" t="str">
        <f t="shared" si="2400"/>
        <v/>
      </c>
      <c r="R4201" s="112" t="str">
        <f>IF(D4201="","", CONCATENATE("Update games set ", B4201, "= ",D4201," where game_id=", E4201))</f>
        <v/>
      </c>
      <c r="S4201" s="112" t="str">
        <f t="shared" si="2358"/>
        <v/>
      </c>
      <c r="T4201" s="112" t="str">
        <f t="shared" si="2351"/>
        <v/>
      </c>
      <c r="U4201" s="200" t="str">
        <f t="shared" si="2349"/>
        <v/>
      </c>
      <c r="V4201" s="112" t="str">
        <f t="shared" si="2352"/>
        <v/>
      </c>
      <c r="W4201" s="415" t="str">
        <f t="shared" si="2359"/>
        <v/>
      </c>
      <c r="Y4201" s="65" t="str">
        <f t="shared" si="2374"/>
        <v/>
      </c>
      <c r="Z4201" s="65" t="str">
        <f t="shared" si="2375"/>
        <v/>
      </c>
      <c r="AA4201" s="65" t="str">
        <f t="shared" si="2376"/>
        <v/>
      </c>
      <c r="AB4201" s="65" t="str">
        <f t="shared" si="2377"/>
        <v/>
      </c>
      <c r="AC4201" s="65" t="str">
        <f t="shared" si="2378"/>
        <v/>
      </c>
      <c r="AH4201" s="65" t="str">
        <f t="shared" si="2401"/>
        <v>189112128</v>
      </c>
      <c r="AI4201" s="65">
        <v>18911212</v>
      </c>
      <c r="AJ4201" s="65" t="s">
        <v>5369</v>
      </c>
      <c r="AK4201" s="65">
        <v>8</v>
      </c>
      <c r="AL4201" s="65" t="s">
        <v>3653</v>
      </c>
      <c r="AN4201" s="65" t="str">
        <f t="shared" si="2403"/>
        <v/>
      </c>
    </row>
    <row r="4202" spans="1:40" ht="16.8" customHeight="1" x14ac:dyDescent="0.25">
      <c r="A4202" s="400" t="s">
        <v>5518</v>
      </c>
      <c r="B4202" s="342" t="s">
        <v>766</v>
      </c>
      <c r="D4202" s="349" t="str">
        <f t="shared" si="2407"/>
        <v/>
      </c>
      <c r="E4202" s="211">
        <f t="shared" si="2404"/>
        <v>18861016</v>
      </c>
      <c r="F4202" s="262">
        <v>9</v>
      </c>
      <c r="G4202" s="194"/>
      <c r="H4202" s="194"/>
      <c r="J4202" s="211" t="str">
        <f t="shared" si="2400"/>
        <v/>
      </c>
      <c r="N4202" s="417"/>
      <c r="O4202" s="194"/>
      <c r="P4202" s="194"/>
      <c r="R4202" s="112" t="str">
        <f>IF(D4202="","", CONCATENATE("Update games set ", B4202, "= ",D4202," where game_id=", E4202))</f>
        <v/>
      </c>
      <c r="S4202" s="112" t="str">
        <f t="shared" si="2358"/>
        <v/>
      </c>
      <c r="T4202" s="112" t="str">
        <f t="shared" si="2351"/>
        <v/>
      </c>
      <c r="U4202" s="200" t="str">
        <f t="shared" si="2349"/>
        <v/>
      </c>
      <c r="V4202" s="112" t="str">
        <f t="shared" si="2352"/>
        <v/>
      </c>
      <c r="W4202" s="415" t="str">
        <f t="shared" si="2359"/>
        <v/>
      </c>
      <c r="Y4202" s="65" t="str">
        <f t="shared" si="2374"/>
        <v/>
      </c>
      <c r="Z4202" s="65" t="str">
        <f t="shared" si="2375"/>
        <v/>
      </c>
      <c r="AA4202" s="65" t="str">
        <f t="shared" si="2376"/>
        <v/>
      </c>
      <c r="AB4202" s="65" t="str">
        <f t="shared" si="2377"/>
        <v/>
      </c>
      <c r="AC4202" s="65" t="str">
        <f t="shared" si="2378"/>
        <v/>
      </c>
      <c r="AH4202" s="65" t="str">
        <f t="shared" si="2401"/>
        <v>189112129</v>
      </c>
      <c r="AI4202" s="65">
        <v>18911212</v>
      </c>
      <c r="AJ4202" s="65" t="s">
        <v>5369</v>
      </c>
      <c r="AK4202" s="65">
        <v>9</v>
      </c>
      <c r="AL4202" s="65" t="s">
        <v>2943</v>
      </c>
      <c r="AN4202" s="65" t="str">
        <f t="shared" si="2403"/>
        <v/>
      </c>
    </row>
    <row r="4203" spans="1:40" ht="16.8" customHeight="1" x14ac:dyDescent="0.25">
      <c r="A4203" s="400" t="s">
        <v>5518</v>
      </c>
      <c r="B4203" s="342" t="s">
        <v>753</v>
      </c>
      <c r="C4203" s="351"/>
      <c r="D4203" s="350" t="str">
        <f t="shared" ref="D4203" si="2408">IF(C4203="", "", CONCATENATE("'", C4203,"'"))</f>
        <v/>
      </c>
      <c r="E4203" s="211">
        <f t="shared" si="2404"/>
        <v>18861016</v>
      </c>
      <c r="F4203" s="262">
        <v>10</v>
      </c>
      <c r="G4203" s="194"/>
      <c r="J4203" s="211" t="str">
        <f t="shared" si="2400"/>
        <v/>
      </c>
      <c r="N4203" s="417"/>
      <c r="O4203" s="194"/>
      <c r="P4203" s="194"/>
      <c r="R4203" s="112" t="str">
        <f>IF(D4203="","", CONCATENATE("Update games set ", B4203, "= ",D4203," where game_id=", E4203))</f>
        <v/>
      </c>
      <c r="S4203" s="112" t="str">
        <f t="shared" si="2358"/>
        <v/>
      </c>
      <c r="T4203" s="112" t="str">
        <f t="shared" si="2351"/>
        <v/>
      </c>
      <c r="U4203" s="200" t="str">
        <f t="shared" si="2349"/>
        <v/>
      </c>
      <c r="V4203" s="112" t="str">
        <f t="shared" si="2352"/>
        <v/>
      </c>
      <c r="W4203" s="415" t="str">
        <f t="shared" si="2359"/>
        <v/>
      </c>
      <c r="Y4203" s="65" t="str">
        <f t="shared" si="2374"/>
        <v/>
      </c>
      <c r="Z4203" s="65" t="str">
        <f t="shared" si="2375"/>
        <v/>
      </c>
      <c r="AA4203" s="65" t="str">
        <f t="shared" si="2376"/>
        <v/>
      </c>
      <c r="AB4203" s="65" t="str">
        <f t="shared" si="2377"/>
        <v/>
      </c>
      <c r="AC4203" s="65" t="str">
        <f t="shared" si="2378"/>
        <v/>
      </c>
      <c r="AH4203" s="65" t="str">
        <f t="shared" si="2401"/>
        <v>1891121210</v>
      </c>
      <c r="AI4203" s="65">
        <v>18911212</v>
      </c>
      <c r="AJ4203" s="65" t="s">
        <v>5369</v>
      </c>
      <c r="AK4203" s="65">
        <v>10</v>
      </c>
      <c r="AL4203" s="65" t="s">
        <v>3632</v>
      </c>
      <c r="AN4203" s="65" t="str">
        <f t="shared" si="2403"/>
        <v/>
      </c>
    </row>
    <row r="4204" spans="1:40" ht="16.8" customHeight="1" x14ac:dyDescent="0.25">
      <c r="A4204" s="400" t="s">
        <v>5518</v>
      </c>
      <c r="B4204" s="342" t="s">
        <v>746</v>
      </c>
      <c r="C4204" s="351" t="s">
        <v>5062</v>
      </c>
      <c r="D4204" s="334" t="str">
        <f>CONCATENATE("'", LEFT(E4204,4),"-",MID(E4204,5,2),"-", MID(E4204,7,2), " ", C4204,"'")</f>
        <v>'1886-10-16 15:00'</v>
      </c>
      <c r="E4204" s="211">
        <f t="shared" si="2404"/>
        <v>18861016</v>
      </c>
      <c r="F4204" s="262">
        <v>11</v>
      </c>
      <c r="J4204" s="211" t="str">
        <f t="shared" si="2400"/>
        <v/>
      </c>
      <c r="R4204" s="112" t="str">
        <f>IF(D4204="","", CONCATENATE("Update games set ", B4204, "= ",D4204," where game_id=", E4204))</f>
        <v>Update games set Game_date= '1886-10-16 15:00' where game_id=18861016</v>
      </c>
      <c r="S4204" s="112" t="str">
        <f t="shared" si="2358"/>
        <v/>
      </c>
      <c r="T4204" s="112" t="str">
        <f t="shared" si="2351"/>
        <v/>
      </c>
      <c r="U4204" s="200" t="str">
        <f t="shared" si="2349"/>
        <v/>
      </c>
      <c r="V4204" s="112" t="str">
        <f t="shared" si="2352"/>
        <v/>
      </c>
      <c r="W4204" s="415" t="str">
        <f t="shared" si="2359"/>
        <v/>
      </c>
      <c r="Y4204" s="65" t="str">
        <f t="shared" si="2374"/>
        <v/>
      </c>
      <c r="Z4204" s="65" t="str">
        <f t="shared" si="2375"/>
        <v/>
      </c>
      <c r="AA4204" s="65" t="str">
        <f t="shared" si="2376"/>
        <v/>
      </c>
      <c r="AB4204" s="65" t="str">
        <f t="shared" si="2377"/>
        <v/>
      </c>
      <c r="AC4204" s="65" t="str">
        <f t="shared" si="2378"/>
        <v/>
      </c>
      <c r="AH4204" s="65" t="str">
        <f t="shared" si="2401"/>
        <v>1891121211</v>
      </c>
      <c r="AI4204" s="65">
        <v>18911212</v>
      </c>
      <c r="AJ4204" s="65" t="s">
        <v>5369</v>
      </c>
      <c r="AK4204" s="65">
        <v>11</v>
      </c>
      <c r="AL4204" s="65" t="s">
        <v>3314</v>
      </c>
      <c r="AN4204" s="65" t="str">
        <f t="shared" si="2403"/>
        <v/>
      </c>
    </row>
    <row r="4205" spans="1:40" ht="16.8" customHeight="1" x14ac:dyDescent="0.25">
      <c r="A4205" s="400" t="s">
        <v>5518</v>
      </c>
      <c r="B4205" s="342" t="s">
        <v>25</v>
      </c>
      <c r="D4205" s="350" t="str">
        <f t="shared" ref="D4205" si="2409">IF(C4205="", "", CONCATENATE("'", C4205,"'"))</f>
        <v/>
      </c>
      <c r="E4205" s="211">
        <f t="shared" si="2404"/>
        <v>18861016</v>
      </c>
      <c r="F4205" s="262">
        <v>12</v>
      </c>
      <c r="G4205" s="212"/>
      <c r="H4205" s="212"/>
      <c r="N4205" s="416"/>
      <c r="O4205" s="212"/>
      <c r="P4205" s="212"/>
      <c r="R4205" s="112" t="str">
        <f>IF(D4205="","", CONCATENATE("Update games set ", B4205, "= ",D4205," where game_id=", E4205))</f>
        <v/>
      </c>
      <c r="S4205" s="112" t="str">
        <f t="shared" si="2358"/>
        <v/>
      </c>
      <c r="T4205" s="112" t="str">
        <f t="shared" si="2351"/>
        <v/>
      </c>
      <c r="U4205" s="200" t="str">
        <f t="shared" si="2349"/>
        <v/>
      </c>
      <c r="V4205" s="112" t="str">
        <f t="shared" si="2352"/>
        <v/>
      </c>
      <c r="W4205" s="415" t="str">
        <f t="shared" si="2359"/>
        <v/>
      </c>
      <c r="Y4205" s="65" t="str">
        <f t="shared" si="2374"/>
        <v/>
      </c>
      <c r="Z4205" s="65" t="str">
        <f t="shared" si="2375"/>
        <v/>
      </c>
      <c r="AA4205" s="65" t="str">
        <f t="shared" si="2376"/>
        <v/>
      </c>
      <c r="AB4205" s="65" t="str">
        <f t="shared" si="2377"/>
        <v/>
      </c>
      <c r="AC4205" s="65" t="str">
        <f t="shared" si="2378"/>
        <v/>
      </c>
      <c r="AH4205" s="65" t="str">
        <f t="shared" si="2401"/>
        <v>1891121212</v>
      </c>
      <c r="AI4205" s="65">
        <v>18911212</v>
      </c>
      <c r="AJ4205" s="65" t="s">
        <v>5369</v>
      </c>
      <c r="AK4205" s="65">
        <v>12</v>
      </c>
      <c r="AL4205" s="65" t="s">
        <v>653</v>
      </c>
      <c r="AN4205" s="65" t="str">
        <f t="shared" si="2403"/>
        <v/>
      </c>
    </row>
    <row r="4206" spans="1:40" ht="16.8" customHeight="1" x14ac:dyDescent="0.25">
      <c r="A4206" s="400" t="s">
        <v>5518</v>
      </c>
      <c r="B4206" s="342" t="s">
        <v>475</v>
      </c>
      <c r="D4206" s="349" t="str">
        <f t="shared" ref="D4206" si="2410">IF(C4206="", "", C4206)</f>
        <v/>
      </c>
      <c r="E4206" s="211">
        <f t="shared" si="2404"/>
        <v>18861016</v>
      </c>
      <c r="F4206" s="262">
        <v>13</v>
      </c>
      <c r="R4206" s="112" t="str">
        <f>IF(D4206="","", CONCATENATE("Update games set ", B4206, "= ",D4206," where game_id=", E4206))</f>
        <v/>
      </c>
      <c r="S4206" s="112" t="str">
        <f t="shared" si="2358"/>
        <v/>
      </c>
      <c r="T4206" s="112" t="str">
        <f t="shared" si="2351"/>
        <v/>
      </c>
      <c r="U4206" s="200" t="str">
        <f t="shared" si="2349"/>
        <v/>
      </c>
      <c r="V4206" s="112" t="str">
        <f t="shared" si="2352"/>
        <v/>
      </c>
      <c r="W4206" s="415" t="str">
        <f t="shared" si="2359"/>
        <v/>
      </c>
      <c r="Y4206" s="65" t="str">
        <f t="shared" si="2374"/>
        <v/>
      </c>
      <c r="Z4206" s="65" t="str">
        <f t="shared" si="2375"/>
        <v/>
      </c>
      <c r="AA4206" s="65" t="str">
        <f t="shared" si="2376"/>
        <v/>
      </c>
      <c r="AB4206" s="65" t="str">
        <f t="shared" si="2377"/>
        <v/>
      </c>
      <c r="AC4206" s="65" t="str">
        <f t="shared" si="2378"/>
        <v/>
      </c>
      <c r="AH4206" s="65" t="str">
        <f t="shared" si="2401"/>
        <v>1891121213</v>
      </c>
      <c r="AI4206" s="65">
        <v>18911212</v>
      </c>
      <c r="AJ4206" s="65" t="s">
        <v>5369</v>
      </c>
      <c r="AK4206" s="65">
        <v>13</v>
      </c>
      <c r="AL4206" s="65" t="s">
        <v>653</v>
      </c>
      <c r="AN4206" s="65" t="str">
        <f t="shared" si="2403"/>
        <v/>
      </c>
    </row>
    <row r="4207" spans="1:40" ht="16.8" customHeight="1" x14ac:dyDescent="0.25">
      <c r="A4207" s="400" t="s">
        <v>5518</v>
      </c>
      <c r="B4207" s="342" t="s">
        <v>20</v>
      </c>
      <c r="D4207" s="350" t="str">
        <f t="shared" ref="D4207:D4208" si="2411">IF(C4207="", "", CONCATENATE("'", C4207,"'"))</f>
        <v/>
      </c>
      <c r="E4207" s="211">
        <f t="shared" si="2404"/>
        <v>18861016</v>
      </c>
      <c r="F4207" s="262">
        <v>14</v>
      </c>
      <c r="R4207" s="112" t="str">
        <f>IF(D4207="","", CONCATENATE("Update games set ", B4207, "= ",D4207," where game_id=", E4207))</f>
        <v/>
      </c>
      <c r="S4207" s="112" t="str">
        <f t="shared" si="2358"/>
        <v/>
      </c>
      <c r="T4207" s="112" t="str">
        <f t="shared" si="2351"/>
        <v/>
      </c>
      <c r="U4207" s="200" t="str">
        <f t="shared" si="2349"/>
        <v/>
      </c>
      <c r="V4207" s="112" t="str">
        <f t="shared" si="2352"/>
        <v/>
      </c>
      <c r="W4207" s="415" t="str">
        <f t="shared" si="2359"/>
        <v/>
      </c>
      <c r="Y4207" s="65" t="str">
        <f t="shared" si="2374"/>
        <v/>
      </c>
      <c r="Z4207" s="65" t="str">
        <f t="shared" si="2375"/>
        <v/>
      </c>
      <c r="AA4207" s="65" t="str">
        <f t="shared" si="2376"/>
        <v/>
      </c>
      <c r="AB4207" s="65" t="str">
        <f t="shared" si="2377"/>
        <v/>
      </c>
      <c r="AC4207" s="65" t="str">
        <f t="shared" si="2378"/>
        <v/>
      </c>
      <c r="AH4207" s="65" t="str">
        <f t="shared" si="2401"/>
        <v>1891121214</v>
      </c>
      <c r="AI4207" s="65">
        <v>18911212</v>
      </c>
      <c r="AJ4207" s="65" t="s">
        <v>5369</v>
      </c>
      <c r="AK4207" s="65">
        <v>14</v>
      </c>
      <c r="AL4207" s="65" t="s">
        <v>653</v>
      </c>
      <c r="AN4207" s="65" t="str">
        <f t="shared" si="2403"/>
        <v/>
      </c>
    </row>
    <row r="4208" spans="1:40" ht="16.8" customHeight="1" x14ac:dyDescent="0.25">
      <c r="A4208" s="400" t="s">
        <v>5518</v>
      </c>
      <c r="B4208" s="342" t="s">
        <v>4882</v>
      </c>
      <c r="C4208" s="342" t="str">
        <f t="shared" ref="C4208" si="2412">IF(C4207="", "", C4207)</f>
        <v/>
      </c>
      <c r="D4208" s="350" t="str">
        <f t="shared" si="2411"/>
        <v/>
      </c>
      <c r="E4208" s="211">
        <f t="shared" si="2404"/>
        <v>18861016</v>
      </c>
      <c r="F4208" s="262">
        <v>15</v>
      </c>
      <c r="R4208" s="112" t="str">
        <f>IF(D4208="","", CONCATENATE("Update games set ", B4208, "= ",D4208," where game_id=", E4208))</f>
        <v/>
      </c>
      <c r="S4208" s="112" t="str">
        <f t="shared" si="2358"/>
        <v/>
      </c>
      <c r="T4208" s="112" t="str">
        <f t="shared" si="2351"/>
        <v/>
      </c>
      <c r="U4208" s="200" t="str">
        <f t="shared" si="2349"/>
        <v/>
      </c>
      <c r="V4208" s="112" t="str">
        <f t="shared" si="2352"/>
        <v/>
      </c>
      <c r="W4208" s="415" t="str">
        <f t="shared" si="2359"/>
        <v/>
      </c>
      <c r="Y4208" s="65" t="str">
        <f t="shared" si="2374"/>
        <v/>
      </c>
      <c r="Z4208" s="65" t="str">
        <f t="shared" si="2375"/>
        <v/>
      </c>
      <c r="AA4208" s="65" t="str">
        <f t="shared" si="2376"/>
        <v/>
      </c>
      <c r="AB4208" s="65" t="str">
        <f t="shared" si="2377"/>
        <v/>
      </c>
      <c r="AC4208" s="65" t="str">
        <f t="shared" si="2378"/>
        <v/>
      </c>
      <c r="AH4208" s="65" t="str">
        <f t="shared" si="2401"/>
        <v>1891121215</v>
      </c>
      <c r="AI4208" s="65">
        <v>18911212</v>
      </c>
      <c r="AJ4208" s="65" t="s">
        <v>5369</v>
      </c>
      <c r="AK4208" s="65">
        <v>15</v>
      </c>
      <c r="AL4208" s="65" t="s">
        <v>653</v>
      </c>
      <c r="AN4208" s="65" t="str">
        <f t="shared" si="2403"/>
        <v/>
      </c>
    </row>
    <row r="4209" spans="1:40" s="126" customFormat="1" ht="16.8" customHeight="1" thickBot="1" x14ac:dyDescent="0.3">
      <c r="A4209" s="400" t="s">
        <v>5518</v>
      </c>
      <c r="B4209" s="116" t="s">
        <v>115</v>
      </c>
      <c r="C4209" s="352"/>
      <c r="D4209" s="370" t="str">
        <f t="shared" ref="D4209" si="2413">IF(MID(E4209,5,2)*1&gt;6,_xlfn.CONCAT("'",LEFT(E4209,4),"-",MID(E4209,3,2)+1,"'"),_xlfn.CONCAT("'",LEFT(E4209,4)-1,"-",MID(E4209,3,2),"'"))</f>
        <v>'1886-87'</v>
      </c>
      <c r="E4209" s="214">
        <f t="shared" si="2404"/>
        <v>18861016</v>
      </c>
      <c r="F4209" s="266">
        <v>16</v>
      </c>
      <c r="G4209" s="343"/>
      <c r="H4209" s="343"/>
      <c r="I4209" s="267"/>
      <c r="J4209" s="214"/>
      <c r="K4209" s="266"/>
      <c r="L4209" s="266"/>
      <c r="M4209" s="266"/>
      <c r="N4209" s="419"/>
      <c r="O4209" s="343"/>
      <c r="P4209" s="343"/>
      <c r="Q4209" s="346"/>
      <c r="R4209" s="112" t="str">
        <f>IF(D4209="","", CONCATENATE("Update games set ", B4209, "= ",D4209," where game_id=", E4209))</f>
        <v>Update games set Season= '1886-87' where game_id=18861016</v>
      </c>
      <c r="S4209" s="112" t="str">
        <f t="shared" si="2358"/>
        <v/>
      </c>
      <c r="T4209" s="112" t="str">
        <f t="shared" si="2351"/>
        <v/>
      </c>
      <c r="U4209" s="200" t="str">
        <f t="shared" si="2349"/>
        <v/>
      </c>
      <c r="V4209" s="112" t="str">
        <f t="shared" si="2352"/>
        <v/>
      </c>
      <c r="W4209" s="415" t="str">
        <f t="shared" si="2359"/>
        <v/>
      </c>
      <c r="X4209" s="240"/>
      <c r="Y4209" s="65" t="str">
        <f t="shared" si="2374"/>
        <v/>
      </c>
      <c r="Z4209" s="65" t="str">
        <f t="shared" si="2375"/>
        <v/>
      </c>
      <c r="AA4209" s="65" t="str">
        <f t="shared" si="2376"/>
        <v/>
      </c>
      <c r="AB4209" s="65" t="str">
        <f t="shared" si="2377"/>
        <v/>
      </c>
      <c r="AC4209" s="65" t="str">
        <f t="shared" si="2378"/>
        <v/>
      </c>
      <c r="AH4209" s="65" t="str">
        <f t="shared" si="2401"/>
        <v>1891121216</v>
      </c>
      <c r="AI4209" s="126">
        <v>18911212</v>
      </c>
      <c r="AJ4209" s="126" t="s">
        <v>5369</v>
      </c>
      <c r="AK4209" s="126">
        <v>16</v>
      </c>
      <c r="AL4209" s="126" t="s">
        <v>653</v>
      </c>
      <c r="AN4209" s="65" t="str">
        <f t="shared" si="2403"/>
        <v/>
      </c>
    </row>
    <row r="4210" spans="1:40" ht="15" thickTop="1" x14ac:dyDescent="0.25">
      <c r="A4210" s="405" t="s">
        <v>5547</v>
      </c>
      <c r="B4210" s="341" t="s">
        <v>22</v>
      </c>
      <c r="C4210" s="341" t="s">
        <v>5543</v>
      </c>
      <c r="D4210" s="341" t="str">
        <f t="shared" ref="D4210:D4213" si="2414">IF(C4210="", "", CONCATENATE("'", C4210,"'"))</f>
        <v>'Kimberley  Town'</v>
      </c>
      <c r="E4210" s="211">
        <v>18861204</v>
      </c>
      <c r="F4210" s="262">
        <v>1</v>
      </c>
      <c r="G4210" s="211" t="s">
        <v>5544</v>
      </c>
      <c r="H4210" s="212"/>
      <c r="I4210" s="263">
        <v>1</v>
      </c>
      <c r="J4210" s="194" t="s">
        <v>5497</v>
      </c>
      <c r="R4210" s="112" t="str">
        <f>IF(D4210="","", CONCATENATE("Update games set ", B4210, "= ",D4210," where game_id=", E4210))</f>
        <v>Update games set Opponent= 'Kimberley  Town' where game_id=18861204</v>
      </c>
      <c r="S4210" s="112" t="str">
        <f t="shared" si="2358"/>
        <v>Update lineups set player_name = 'JE Jackson', raw_name = 'JE Jackson' where game_id = 18861204 and player_order = 1</v>
      </c>
      <c r="T4210" s="112" t="str">
        <f t="shared" si="2351"/>
        <v>insert into goals (game_id, goal_order, scorer_name, goal_min) values (18861204, 1, 'E Jeffries)</v>
      </c>
      <c r="U4210" s="200" t="str">
        <f t="shared" si="2349"/>
        <v>update goals set scorer_name = 'E Jeffries' where game_id = 18861204 and goal_order = 1</v>
      </c>
      <c r="V4210" s="112" t="str">
        <f t="shared" si="2352"/>
        <v/>
      </c>
      <c r="W4210" s="415" t="str">
        <f t="shared" si="2359"/>
        <v/>
      </c>
      <c r="Y4210" s="65" t="str">
        <f t="shared" si="2374"/>
        <v>update goals set scorer_name = 'E Jeffries'</v>
      </c>
      <c r="Z4210" s="65" t="str">
        <f t="shared" si="2375"/>
        <v/>
      </c>
      <c r="AA4210" s="65" t="str">
        <f t="shared" si="2376"/>
        <v/>
      </c>
      <c r="AB4210" s="65" t="str">
        <f t="shared" si="2377"/>
        <v/>
      </c>
      <c r="AC4210" s="65" t="str">
        <f t="shared" si="2378"/>
        <v xml:space="preserve"> where game_id = 18861204 and goal_order = 1</v>
      </c>
      <c r="AH4210" s="65" t="str">
        <f t="shared" si="2401"/>
        <v>189112121</v>
      </c>
      <c r="AI4210" s="65">
        <v>18911212</v>
      </c>
      <c r="AJ4210" s="65" t="s">
        <v>5369</v>
      </c>
      <c r="AK4210" s="65">
        <v>1</v>
      </c>
      <c r="AL4210" s="65" t="s">
        <v>2039</v>
      </c>
    </row>
    <row r="4211" spans="1:40" ht="16.8" customHeight="1" x14ac:dyDescent="0.25">
      <c r="A4211" s="400" t="s">
        <v>5518</v>
      </c>
      <c r="B4211" s="342" t="s">
        <v>4979</v>
      </c>
      <c r="C4211" s="342" t="str">
        <f t="shared" ref="C4211" si="2415">IF(C4210="", "", C4210)</f>
        <v>Kimberley  Town</v>
      </c>
      <c r="D4211" s="350" t="str">
        <f t="shared" si="2414"/>
        <v>'Kimberley  Town'</v>
      </c>
      <c r="E4211" s="211">
        <f>E4210</f>
        <v>18861204</v>
      </c>
      <c r="F4211" s="262">
        <v>2</v>
      </c>
      <c r="G4211" s="211" t="s">
        <v>4976</v>
      </c>
      <c r="I4211" s="263">
        <v>2</v>
      </c>
      <c r="J4211" s="194" t="s">
        <v>5497</v>
      </c>
      <c r="R4211" s="112" t="str">
        <f>IF(D4211="","", CONCATENATE("Update games set ", B4211, "= ",D4211," where game_id=", E4211))</f>
        <v>Update games set Opp_parent= 'Kimberley  Town' where game_id=18861204</v>
      </c>
      <c r="S4211" s="112" t="str">
        <f t="shared" si="2358"/>
        <v>Update lineups set player_name = 'CJ Caborn', raw_name = 'CJ Caborn' where game_id = 18861204 and player_order = 2</v>
      </c>
      <c r="T4211" s="112" t="str">
        <f t="shared" si="2351"/>
        <v>insert into goals (game_id, goal_order, scorer_name, goal_min) values (18861204, 2, 'E Jeffries)</v>
      </c>
      <c r="U4211" s="200" t="str">
        <f t="shared" si="2349"/>
        <v>update goals set scorer_name = 'E Jeffries' where game_id = 18861204 and goal_order = 2</v>
      </c>
      <c r="V4211" s="112" t="str">
        <f t="shared" si="2352"/>
        <v/>
      </c>
      <c r="W4211" s="415" t="str">
        <f t="shared" si="2359"/>
        <v/>
      </c>
      <c r="Y4211" s="65" t="str">
        <f t="shared" si="2374"/>
        <v>update goals set scorer_name = 'E Jeffries'</v>
      </c>
      <c r="Z4211" s="65" t="str">
        <f t="shared" si="2375"/>
        <v/>
      </c>
      <c r="AA4211" s="65" t="str">
        <f t="shared" si="2376"/>
        <v/>
      </c>
      <c r="AB4211" s="65" t="str">
        <f t="shared" si="2377"/>
        <v/>
      </c>
      <c r="AC4211" s="65" t="str">
        <f t="shared" si="2378"/>
        <v xml:space="preserve"> where game_id = 18861204 and goal_order = 2</v>
      </c>
      <c r="AH4211" s="65" t="str">
        <f t="shared" si="2401"/>
        <v>189112122</v>
      </c>
      <c r="AI4211" s="65">
        <v>18911212</v>
      </c>
      <c r="AJ4211" s="65" t="s">
        <v>5369</v>
      </c>
      <c r="AK4211" s="65">
        <v>2</v>
      </c>
      <c r="AL4211" s="65" t="s">
        <v>3572</v>
      </c>
      <c r="AN4211" s="65" t="str">
        <f t="shared" ref="AN4211:AN4225" si="2416">IF(F4211=1, _xlfn.CONCAT("update games set source = 'The Nottingham Forest Football Scrapbook' where game_id = ", E4211), "")</f>
        <v/>
      </c>
    </row>
    <row r="4212" spans="1:40" ht="16.8" customHeight="1" x14ac:dyDescent="0.25">
      <c r="A4212" s="400" t="s">
        <v>5518</v>
      </c>
      <c r="B4212" s="342" t="s">
        <v>2653</v>
      </c>
      <c r="C4212" s="404" t="s">
        <v>5341</v>
      </c>
      <c r="D4212" s="350" t="str">
        <f t="shared" si="2414"/>
        <v>'Notts Association Cup'</v>
      </c>
      <c r="E4212" s="211">
        <f t="shared" ref="E4212:E4225" si="2417">E4211</f>
        <v>18861204</v>
      </c>
      <c r="F4212" s="262">
        <v>3</v>
      </c>
      <c r="G4212" s="211" t="s">
        <v>5057</v>
      </c>
      <c r="I4212" s="263">
        <v>3</v>
      </c>
      <c r="J4212" s="194" t="s">
        <v>5080</v>
      </c>
      <c r="R4212" s="112" t="str">
        <f>IF(D4212="","", CONCATENATE("Update games set ", B4212, "= ",D4212," where game_id=", E4212))</f>
        <v>Update games set Game_type= 'Notts Association Cup' where game_id=18861204</v>
      </c>
      <c r="S4212" s="112" t="str">
        <f t="shared" si="2358"/>
        <v>Update lineups set player_name = 'TW Hancock', raw_name = 'TW Hancock' where game_id = 18861204 and player_order = 3</v>
      </c>
      <c r="T4212" s="112" t="str">
        <f t="shared" si="2351"/>
        <v>insert into goals (game_id, goal_order, scorer_name, goal_min) values (18861204, 3, 'JE Leighton)</v>
      </c>
      <c r="U4212" s="200" t="str">
        <f t="shared" si="2349"/>
        <v>update goals set scorer_name = 'JE Leighton' where game_id = 18861204 and goal_order = 3</v>
      </c>
      <c r="V4212" s="112" t="str">
        <f t="shared" si="2352"/>
        <v/>
      </c>
      <c r="W4212" s="415" t="str">
        <f t="shared" si="2359"/>
        <v/>
      </c>
      <c r="Y4212" s="65" t="str">
        <f t="shared" si="2374"/>
        <v>update goals set scorer_name = 'JE Leighton'</v>
      </c>
      <c r="Z4212" s="65" t="str">
        <f t="shared" si="2375"/>
        <v/>
      </c>
      <c r="AA4212" s="65" t="str">
        <f t="shared" si="2376"/>
        <v/>
      </c>
      <c r="AB4212" s="65" t="str">
        <f t="shared" si="2377"/>
        <v/>
      </c>
      <c r="AC4212" s="65" t="str">
        <f t="shared" si="2378"/>
        <v xml:space="preserve"> where game_id = 18861204 and goal_order = 3</v>
      </c>
      <c r="AH4212" s="65" t="str">
        <f t="shared" si="2401"/>
        <v>189112123</v>
      </c>
      <c r="AI4212" s="65">
        <v>18911212</v>
      </c>
      <c r="AJ4212" s="65" t="s">
        <v>5369</v>
      </c>
      <c r="AK4212" s="65">
        <v>3</v>
      </c>
      <c r="AL4212" s="65" t="s">
        <v>3596</v>
      </c>
      <c r="AN4212" s="65" t="str">
        <f t="shared" si="2416"/>
        <v/>
      </c>
    </row>
    <row r="4213" spans="1:40" ht="16.8" customHeight="1" x14ac:dyDescent="0.25">
      <c r="A4213" s="400" t="s">
        <v>5518</v>
      </c>
      <c r="B4213" s="342" t="s">
        <v>4978</v>
      </c>
      <c r="C4213" s="342" t="s">
        <v>5065</v>
      </c>
      <c r="D4213" s="350" t="str">
        <f t="shared" si="2414"/>
        <v>'H'</v>
      </c>
      <c r="E4213" s="211">
        <f t="shared" si="2417"/>
        <v>18861204</v>
      </c>
      <c r="F4213" s="262">
        <v>4</v>
      </c>
      <c r="G4213" s="211" t="s">
        <v>5091</v>
      </c>
      <c r="I4213" s="263">
        <v>4</v>
      </c>
      <c r="J4213" s="211" t="s">
        <v>5068</v>
      </c>
      <c r="R4213" s="112" t="str">
        <f>IF(D4213="","", CONCATENATE("Update games set ", B4213, "= ",D4213," where game_id=", E4213))</f>
        <v>Update games set HAN= 'H' where game_id=18861204</v>
      </c>
      <c r="S4213" s="112" t="str">
        <f t="shared" si="2358"/>
        <v>Update lineups set player_name = 'AW Ward', raw_name = 'AW Ward' where game_id = 18861204 and player_order = 4</v>
      </c>
      <c r="T4213" s="112" t="str">
        <f t="shared" si="2351"/>
        <v>insert into goals (game_id, goal_order, scorer_name, goal_min) values (18861204, 4, 'F Fox)</v>
      </c>
      <c r="U4213" s="200" t="str">
        <f t="shared" si="2349"/>
        <v>update goals set scorer_name = 'F Fox' where game_id = 18861204 and goal_order = 4</v>
      </c>
      <c r="V4213" s="112" t="str">
        <f t="shared" si="2352"/>
        <v/>
      </c>
      <c r="W4213" s="415" t="str">
        <f t="shared" si="2359"/>
        <v/>
      </c>
      <c r="Y4213" s="65" t="str">
        <f t="shared" si="2374"/>
        <v>update goals set scorer_name = 'F Fox'</v>
      </c>
      <c r="Z4213" s="65" t="str">
        <f t="shared" si="2375"/>
        <v/>
      </c>
      <c r="AA4213" s="65" t="str">
        <f t="shared" si="2376"/>
        <v/>
      </c>
      <c r="AB4213" s="65" t="str">
        <f t="shared" si="2377"/>
        <v/>
      </c>
      <c r="AC4213" s="65" t="str">
        <f t="shared" si="2378"/>
        <v xml:space="preserve"> where game_id = 18861204 and goal_order = 4</v>
      </c>
      <c r="AH4213" s="65" t="str">
        <f t="shared" si="2401"/>
        <v>189112124</v>
      </c>
      <c r="AI4213" s="65">
        <v>18911212</v>
      </c>
      <c r="AJ4213" s="65" t="s">
        <v>5369</v>
      </c>
      <c r="AK4213" s="65">
        <v>4</v>
      </c>
      <c r="AL4213" s="65" t="s">
        <v>3252</v>
      </c>
      <c r="AN4213" s="65" t="str">
        <f t="shared" si="2416"/>
        <v/>
      </c>
    </row>
    <row r="4214" spans="1:40" ht="16.8" customHeight="1" x14ac:dyDescent="0.25">
      <c r="A4214" s="400" t="s">
        <v>5518</v>
      </c>
      <c r="B4214" s="342" t="s">
        <v>5</v>
      </c>
      <c r="C4214" s="342">
        <v>7</v>
      </c>
      <c r="D4214" s="349">
        <f t="shared" ref="D4214:D4215" si="2418">IF(C4214="", "", C4214)</f>
        <v>7</v>
      </c>
      <c r="E4214" s="211">
        <f t="shared" si="2417"/>
        <v>18861204</v>
      </c>
      <c r="F4214" s="262">
        <v>5</v>
      </c>
      <c r="G4214" s="211" t="s">
        <v>5007</v>
      </c>
      <c r="I4214" s="263">
        <v>5</v>
      </c>
      <c r="J4214" s="211" t="s">
        <v>5093</v>
      </c>
      <c r="R4214" s="112" t="str">
        <f>IF(D4214="","", CONCATENATE("Update games set ", B4214, "= ",D4214," where game_id=", E4214))</f>
        <v>Update games set F= 7 where game_id=18861204</v>
      </c>
      <c r="S4214" s="112" t="str">
        <f t="shared" si="2358"/>
        <v>Update lineups set player_name = 'S Norman', raw_name = 'S Norman' where game_id = 18861204 and player_order = 5</v>
      </c>
      <c r="T4214" s="112" t="str">
        <f t="shared" si="2351"/>
        <v>insert into goals (game_id, goal_order, scorer_name, goal_min) values (18861204, 5, 'G Tutin)</v>
      </c>
      <c r="U4214" s="200" t="str">
        <f t="shared" si="2349"/>
        <v>update goals set scorer_name = 'G Tutin' where game_id = 18861204 and goal_order = 5</v>
      </c>
      <c r="V4214" s="112" t="str">
        <f t="shared" si="2352"/>
        <v/>
      </c>
      <c r="W4214" s="415" t="str">
        <f t="shared" si="2359"/>
        <v/>
      </c>
      <c r="Y4214" s="65" t="str">
        <f t="shared" si="2374"/>
        <v>update goals set scorer_name = 'G Tutin'</v>
      </c>
      <c r="Z4214" s="65" t="str">
        <f t="shared" si="2375"/>
        <v/>
      </c>
      <c r="AA4214" s="65" t="str">
        <f t="shared" si="2376"/>
        <v/>
      </c>
      <c r="AB4214" s="65" t="str">
        <f t="shared" si="2377"/>
        <v/>
      </c>
      <c r="AC4214" s="65" t="str">
        <f t="shared" si="2378"/>
        <v xml:space="preserve"> where game_id = 18861204 and goal_order = 5</v>
      </c>
      <c r="AH4214" s="65" t="str">
        <f t="shared" si="2401"/>
        <v>189112125</v>
      </c>
      <c r="AI4214" s="65">
        <v>18911212</v>
      </c>
      <c r="AJ4214" s="65" t="s">
        <v>5369</v>
      </c>
      <c r="AK4214" s="65">
        <v>5</v>
      </c>
      <c r="AL4214" s="65" t="s">
        <v>3590</v>
      </c>
      <c r="AN4214" s="65" t="str">
        <f t="shared" si="2416"/>
        <v/>
      </c>
    </row>
    <row r="4215" spans="1:40" ht="16.8" customHeight="1" x14ac:dyDescent="0.25">
      <c r="A4215" s="400" t="s">
        <v>5518</v>
      </c>
      <c r="B4215" s="342" t="s">
        <v>0</v>
      </c>
      <c r="C4215" s="342">
        <v>0</v>
      </c>
      <c r="D4215" s="349">
        <f t="shared" si="2418"/>
        <v>0</v>
      </c>
      <c r="E4215" s="211">
        <f t="shared" si="2417"/>
        <v>18861204</v>
      </c>
      <c r="F4215" s="262">
        <v>6</v>
      </c>
      <c r="G4215" s="211" t="s">
        <v>3534</v>
      </c>
      <c r="I4215" s="263">
        <v>6</v>
      </c>
      <c r="J4215" s="211" t="s">
        <v>5093</v>
      </c>
      <c r="R4215" s="112" t="str">
        <f>IF(D4215="","", CONCATENATE("Update games set ", B4215, "= ",D4215," where game_id=", E4215))</f>
        <v>Update games set A= 0 where game_id=18861204</v>
      </c>
      <c r="S4215" s="112" t="str">
        <f t="shared" si="2358"/>
        <v>Update lineups set player_name = 'H Pike', raw_name = 'H Pike' where game_id = 18861204 and player_order = 6</v>
      </c>
      <c r="T4215" s="112" t="str">
        <f t="shared" si="2351"/>
        <v>insert into goals (game_id, goal_order, scorer_name, goal_min) values (18861204, 6, 'G Tutin)</v>
      </c>
      <c r="U4215" s="200" t="str">
        <f t="shared" si="2349"/>
        <v>update goals set scorer_name = 'G Tutin' where game_id = 18861204 and goal_order = 6</v>
      </c>
      <c r="V4215" s="112" t="str">
        <f t="shared" si="2352"/>
        <v/>
      </c>
      <c r="W4215" s="415" t="str">
        <f t="shared" si="2359"/>
        <v/>
      </c>
      <c r="Y4215" s="65" t="str">
        <f t="shared" si="2374"/>
        <v>update goals set scorer_name = 'G Tutin'</v>
      </c>
      <c r="Z4215" s="65" t="str">
        <f t="shared" si="2375"/>
        <v/>
      </c>
      <c r="AA4215" s="65" t="str">
        <f t="shared" si="2376"/>
        <v/>
      </c>
      <c r="AB4215" s="65" t="str">
        <f t="shared" si="2377"/>
        <v/>
      </c>
      <c r="AC4215" s="65" t="str">
        <f t="shared" si="2378"/>
        <v xml:space="preserve"> where game_id = 18861204 and goal_order = 6</v>
      </c>
      <c r="AH4215" s="65" t="str">
        <f t="shared" si="2401"/>
        <v>189112126</v>
      </c>
      <c r="AI4215" s="65">
        <v>18911212</v>
      </c>
      <c r="AJ4215" s="65" t="s">
        <v>5369</v>
      </c>
      <c r="AK4215" s="65">
        <v>6</v>
      </c>
      <c r="AL4215" s="65" t="s">
        <v>3468</v>
      </c>
      <c r="AN4215" s="65" t="str">
        <f t="shared" si="2416"/>
        <v/>
      </c>
    </row>
    <row r="4216" spans="1:40" ht="16.8" customHeight="1" x14ac:dyDescent="0.25">
      <c r="A4216" s="400" t="s">
        <v>5518</v>
      </c>
      <c r="B4216" s="342" t="s">
        <v>23</v>
      </c>
      <c r="D4216" s="334" t="str">
        <f t="shared" ref="D4216" si="2419">IF(C4216="",IF(D4214&gt;D4215,"'W'",IF(D4214=D4215,"'D'","'L'")),_xlfn.CONCAT("'",C4216,"'"))</f>
        <v>'W'</v>
      </c>
      <c r="E4216" s="211">
        <f t="shared" si="2417"/>
        <v>18861204</v>
      </c>
      <c r="F4216" s="262">
        <v>7</v>
      </c>
      <c r="G4216" s="211" t="s">
        <v>5068</v>
      </c>
      <c r="I4216" s="263">
        <v>7</v>
      </c>
      <c r="J4216" s="194" t="s">
        <v>5497</v>
      </c>
      <c r="R4216" s="112" t="str">
        <f>IF(D4216="","", CONCATENATE("Update games set ", B4216, "= ",D4216," where game_id=", E4216))</f>
        <v>Update games set Result= 'W' where game_id=18861204</v>
      </c>
      <c r="S4216" s="112" t="str">
        <f t="shared" si="2358"/>
        <v>Update lineups set player_name = 'F Fox', raw_name = 'F Fox' where game_id = 18861204 and player_order = 7</v>
      </c>
      <c r="T4216" s="112" t="str">
        <f t="shared" si="2351"/>
        <v>insert into goals (game_id, goal_order, scorer_name, goal_min) values (18861204, 7, 'E Jeffries)</v>
      </c>
      <c r="U4216" s="200" t="str">
        <f t="shared" si="2349"/>
        <v>update goals set scorer_name = 'E Jeffries' where game_id = 18861204 and goal_order = 7</v>
      </c>
      <c r="V4216" s="112" t="str">
        <f t="shared" si="2352"/>
        <v/>
      </c>
      <c r="W4216" s="415" t="str">
        <f t="shared" si="2359"/>
        <v/>
      </c>
      <c r="Y4216" s="65" t="str">
        <f t="shared" si="2374"/>
        <v>update goals set scorer_name = 'E Jeffries'</v>
      </c>
      <c r="Z4216" s="65" t="str">
        <f t="shared" si="2375"/>
        <v/>
      </c>
      <c r="AA4216" s="65" t="str">
        <f t="shared" si="2376"/>
        <v/>
      </c>
      <c r="AB4216" s="65" t="str">
        <f t="shared" si="2377"/>
        <v/>
      </c>
      <c r="AC4216" s="65" t="str">
        <f t="shared" si="2378"/>
        <v xml:space="preserve"> where game_id = 18861204 and goal_order = 7</v>
      </c>
      <c r="AH4216" s="65" t="str">
        <f t="shared" si="2401"/>
        <v>189112127</v>
      </c>
      <c r="AI4216" s="65">
        <v>18911212</v>
      </c>
      <c r="AJ4216" s="65" t="s">
        <v>5369</v>
      </c>
      <c r="AK4216" s="65">
        <v>7</v>
      </c>
      <c r="AL4216" s="65" t="s">
        <v>3435</v>
      </c>
      <c r="AN4216" s="65" t="str">
        <f t="shared" si="2416"/>
        <v/>
      </c>
    </row>
    <row r="4217" spans="1:40" ht="16.8" customHeight="1" x14ac:dyDescent="0.25">
      <c r="A4217" s="400" t="s">
        <v>5518</v>
      </c>
      <c r="B4217" s="342" t="s">
        <v>768</v>
      </c>
      <c r="C4217" s="342">
        <v>1</v>
      </c>
      <c r="D4217" s="349">
        <f t="shared" ref="D4217:D4218" si="2420">IF(C4217="", "", C4217)</f>
        <v>1</v>
      </c>
      <c r="E4217" s="211">
        <f t="shared" si="2417"/>
        <v>18861204</v>
      </c>
      <c r="F4217" s="262">
        <v>8</v>
      </c>
      <c r="G4217" s="211" t="s">
        <v>5086</v>
      </c>
      <c r="J4217" s="211" t="str">
        <f t="shared" ref="J4217:J4220" si="2421">IF(I4217="", "", "?")</f>
        <v/>
      </c>
      <c r="R4217" s="112" t="str">
        <f>IF(D4217="","", CONCATENATE("Update games set ", B4217, "= ",D4217," where game_id=", E4217))</f>
        <v>Update games set HT_f= 1 where game_id=18861204</v>
      </c>
      <c r="S4217" s="112" t="str">
        <f t="shared" si="2358"/>
        <v>Update lineups set player_name = 'T Danks', raw_name = 'T Danks' where game_id = 18861204 and player_order = 8</v>
      </c>
      <c r="T4217" s="112" t="str">
        <f t="shared" si="2351"/>
        <v/>
      </c>
      <c r="U4217" s="200" t="str">
        <f t="shared" si="2349"/>
        <v/>
      </c>
      <c r="V4217" s="112" t="str">
        <f t="shared" si="2352"/>
        <v/>
      </c>
      <c r="W4217" s="415" t="str">
        <f t="shared" si="2359"/>
        <v/>
      </c>
      <c r="Y4217" s="65" t="str">
        <f t="shared" si="2374"/>
        <v/>
      </c>
      <c r="Z4217" s="65" t="str">
        <f t="shared" si="2375"/>
        <v/>
      </c>
      <c r="AA4217" s="65" t="str">
        <f t="shared" si="2376"/>
        <v/>
      </c>
      <c r="AB4217" s="65" t="str">
        <f t="shared" si="2377"/>
        <v/>
      </c>
      <c r="AC4217" s="65" t="str">
        <f t="shared" si="2378"/>
        <v/>
      </c>
      <c r="AH4217" s="65" t="str">
        <f t="shared" si="2401"/>
        <v>189112128</v>
      </c>
      <c r="AI4217" s="65">
        <v>18911212</v>
      </c>
      <c r="AJ4217" s="65" t="s">
        <v>5369</v>
      </c>
      <c r="AK4217" s="65">
        <v>8</v>
      </c>
      <c r="AL4217" s="65" t="s">
        <v>3653</v>
      </c>
      <c r="AN4217" s="65" t="str">
        <f t="shared" si="2416"/>
        <v/>
      </c>
    </row>
    <row r="4218" spans="1:40" ht="16.8" customHeight="1" x14ac:dyDescent="0.25">
      <c r="A4218" s="400" t="s">
        <v>5518</v>
      </c>
      <c r="B4218" s="342" t="s">
        <v>766</v>
      </c>
      <c r="C4218" s="342">
        <v>0</v>
      </c>
      <c r="D4218" s="349">
        <f t="shared" si="2420"/>
        <v>0</v>
      </c>
      <c r="E4218" s="211">
        <f t="shared" si="2417"/>
        <v>18861204</v>
      </c>
      <c r="F4218" s="262">
        <v>9</v>
      </c>
      <c r="G4218" s="194" t="s">
        <v>5497</v>
      </c>
      <c r="H4218" s="194"/>
      <c r="J4218" s="211" t="str">
        <f t="shared" si="2421"/>
        <v/>
      </c>
      <c r="N4218" s="417"/>
      <c r="O4218" s="194"/>
      <c r="P4218" s="194"/>
      <c r="R4218" s="112" t="str">
        <f>IF(D4218="","", CONCATENATE("Update games set ", B4218, "= ",D4218," where game_id=", E4218))</f>
        <v>Update games set HT_a= 0 where game_id=18861204</v>
      </c>
      <c r="S4218" s="112" t="str">
        <f t="shared" si="2358"/>
        <v>Update lineups set player_name = 'E Jeffries', raw_name = 'E Jeffries' where game_id = 18861204 and player_order = 9</v>
      </c>
      <c r="T4218" s="112" t="str">
        <f t="shared" si="2351"/>
        <v/>
      </c>
      <c r="U4218" s="200" t="str">
        <f t="shared" si="2349"/>
        <v/>
      </c>
      <c r="V4218" s="112" t="str">
        <f t="shared" si="2352"/>
        <v/>
      </c>
      <c r="W4218" s="415" t="str">
        <f t="shared" si="2359"/>
        <v/>
      </c>
      <c r="Y4218" s="65" t="str">
        <f t="shared" si="2374"/>
        <v/>
      </c>
      <c r="Z4218" s="65" t="str">
        <f t="shared" si="2375"/>
        <v/>
      </c>
      <c r="AA4218" s="65" t="str">
        <f t="shared" si="2376"/>
        <v/>
      </c>
      <c r="AB4218" s="65" t="str">
        <f t="shared" si="2377"/>
        <v/>
      </c>
      <c r="AC4218" s="65" t="str">
        <f t="shared" si="2378"/>
        <v/>
      </c>
      <c r="AH4218" s="65" t="str">
        <f t="shared" si="2401"/>
        <v>189112129</v>
      </c>
      <c r="AI4218" s="65">
        <v>18911212</v>
      </c>
      <c r="AJ4218" s="65" t="s">
        <v>5369</v>
      </c>
      <c r="AK4218" s="65">
        <v>9</v>
      </c>
      <c r="AL4218" s="65" t="s">
        <v>2943</v>
      </c>
      <c r="AN4218" s="65" t="str">
        <f t="shared" si="2416"/>
        <v/>
      </c>
    </row>
    <row r="4219" spans="1:40" ht="16.8" customHeight="1" x14ac:dyDescent="0.25">
      <c r="A4219" s="400" t="s">
        <v>5518</v>
      </c>
      <c r="B4219" s="342" t="s">
        <v>753</v>
      </c>
      <c r="C4219" s="351" t="s">
        <v>5545</v>
      </c>
      <c r="D4219" s="350" t="str">
        <f t="shared" ref="D4219" si="2422">IF(C4219="", "", CONCATENATE("'", C4219,"'"))</f>
        <v>'Mr W Proctor'</v>
      </c>
      <c r="E4219" s="211">
        <f t="shared" si="2417"/>
        <v>18861204</v>
      </c>
      <c r="F4219" s="262">
        <v>10</v>
      </c>
      <c r="G4219" s="194" t="s">
        <v>5080</v>
      </c>
      <c r="J4219" s="211" t="str">
        <f t="shared" si="2421"/>
        <v/>
      </c>
      <c r="N4219" s="417"/>
      <c r="O4219" s="194"/>
      <c r="P4219" s="194"/>
      <c r="R4219" s="112" t="str">
        <f>IF(D4219="","", CONCATENATE("Update games set ", B4219, "= ",D4219," where game_id=", E4219))</f>
        <v>Update games set Referee= 'Mr W Proctor' where game_id=18861204</v>
      </c>
      <c r="S4219" s="112" t="str">
        <f t="shared" si="2358"/>
        <v>Update lineups set player_name = 'JE Leighton', raw_name = 'JE Leighton' where game_id = 18861204 and player_order = 10</v>
      </c>
      <c r="T4219" s="112" t="str">
        <f t="shared" si="2351"/>
        <v/>
      </c>
      <c r="U4219" s="200" t="str">
        <f t="shared" si="2349"/>
        <v/>
      </c>
      <c r="V4219" s="112" t="str">
        <f t="shared" si="2352"/>
        <v/>
      </c>
      <c r="W4219" s="415" t="str">
        <f t="shared" si="2359"/>
        <v/>
      </c>
      <c r="Y4219" s="65" t="str">
        <f t="shared" si="2374"/>
        <v/>
      </c>
      <c r="Z4219" s="65" t="str">
        <f t="shared" si="2375"/>
        <v/>
      </c>
      <c r="AA4219" s="65" t="str">
        <f t="shared" si="2376"/>
        <v/>
      </c>
      <c r="AB4219" s="65" t="str">
        <f t="shared" si="2377"/>
        <v/>
      </c>
      <c r="AC4219" s="65" t="str">
        <f t="shared" si="2378"/>
        <v/>
      </c>
      <c r="AH4219" s="65" t="str">
        <f t="shared" si="2401"/>
        <v>1891121210</v>
      </c>
      <c r="AI4219" s="65">
        <v>18911212</v>
      </c>
      <c r="AJ4219" s="65" t="s">
        <v>5369</v>
      </c>
      <c r="AK4219" s="65">
        <v>10</v>
      </c>
      <c r="AL4219" s="65" t="s">
        <v>3632</v>
      </c>
      <c r="AN4219" s="65" t="str">
        <f t="shared" si="2416"/>
        <v/>
      </c>
    </row>
    <row r="4220" spans="1:40" ht="16.8" customHeight="1" x14ac:dyDescent="0.25">
      <c r="A4220" s="400" t="s">
        <v>5518</v>
      </c>
      <c r="B4220" s="342" t="s">
        <v>746</v>
      </c>
      <c r="C4220" s="351" t="s">
        <v>5546</v>
      </c>
      <c r="D4220" s="334" t="str">
        <f>CONCATENATE("'", LEFT(E4220,4),"-",MID(E4220,5,2),"-", MID(E4220,7,2), " ", C4220,"'")</f>
        <v>'1886-12-04 14:35'</v>
      </c>
      <c r="E4220" s="211">
        <f t="shared" si="2417"/>
        <v>18861204</v>
      </c>
      <c r="F4220" s="262">
        <v>11</v>
      </c>
      <c r="G4220" s="211" t="s">
        <v>5093</v>
      </c>
      <c r="J4220" s="211" t="str">
        <f t="shared" si="2421"/>
        <v/>
      </c>
      <c r="R4220" s="112" t="str">
        <f>IF(D4220="","", CONCATENATE("Update games set ", B4220, "= ",D4220," where game_id=", E4220))</f>
        <v>Update games set Game_date= '1886-12-04 14:35' where game_id=18861204</v>
      </c>
      <c r="S4220" s="112" t="str">
        <f t="shared" si="2358"/>
        <v>Update lineups set player_name = 'G Tutin', raw_name = 'G Tutin' where game_id = 18861204 and player_order = 11</v>
      </c>
      <c r="T4220" s="112" t="str">
        <f t="shared" si="2351"/>
        <v/>
      </c>
      <c r="U4220" s="200" t="str">
        <f t="shared" si="2349"/>
        <v/>
      </c>
      <c r="V4220" s="112" t="str">
        <f t="shared" si="2352"/>
        <v/>
      </c>
      <c r="W4220" s="415" t="str">
        <f t="shared" si="2359"/>
        <v/>
      </c>
      <c r="Y4220" s="65" t="str">
        <f t="shared" si="2374"/>
        <v/>
      </c>
      <c r="Z4220" s="65" t="str">
        <f t="shared" si="2375"/>
        <v/>
      </c>
      <c r="AA4220" s="65" t="str">
        <f t="shared" si="2376"/>
        <v/>
      </c>
      <c r="AB4220" s="65" t="str">
        <f t="shared" si="2377"/>
        <v/>
      </c>
      <c r="AC4220" s="65" t="str">
        <f t="shared" si="2378"/>
        <v/>
      </c>
      <c r="AH4220" s="65" t="str">
        <f t="shared" si="2401"/>
        <v>1891121211</v>
      </c>
      <c r="AI4220" s="65">
        <v>18911212</v>
      </c>
      <c r="AJ4220" s="65" t="s">
        <v>5369</v>
      </c>
      <c r="AK4220" s="65">
        <v>11</v>
      </c>
      <c r="AL4220" s="65" t="s">
        <v>3314</v>
      </c>
      <c r="AN4220" s="65" t="str">
        <f t="shared" si="2416"/>
        <v/>
      </c>
    </row>
    <row r="4221" spans="1:40" ht="16.8" customHeight="1" x14ac:dyDescent="0.25">
      <c r="A4221" s="400" t="s">
        <v>5518</v>
      </c>
      <c r="B4221" s="342" t="s">
        <v>25</v>
      </c>
      <c r="D4221" s="350" t="str">
        <f t="shared" ref="D4221" si="2423">IF(C4221="", "", CONCATENATE("'", C4221,"'"))</f>
        <v/>
      </c>
      <c r="E4221" s="211">
        <f t="shared" si="2417"/>
        <v>18861204</v>
      </c>
      <c r="F4221" s="262">
        <v>12</v>
      </c>
      <c r="G4221" s="212"/>
      <c r="H4221" s="212"/>
      <c r="N4221" s="416"/>
      <c r="O4221" s="212"/>
      <c r="P4221" s="212"/>
      <c r="R4221" s="112" t="str">
        <f>IF(D4221="","", CONCATENATE("Update games set ", B4221, "= ",D4221," where game_id=", E4221))</f>
        <v/>
      </c>
      <c r="S4221" s="112" t="str">
        <f t="shared" si="2358"/>
        <v/>
      </c>
      <c r="T4221" s="112" t="str">
        <f t="shared" si="2351"/>
        <v/>
      </c>
      <c r="U4221" s="200" t="str">
        <f t="shared" si="2349"/>
        <v/>
      </c>
      <c r="V4221" s="112" t="str">
        <f t="shared" si="2352"/>
        <v/>
      </c>
      <c r="W4221" s="415" t="str">
        <f t="shared" si="2359"/>
        <v/>
      </c>
      <c r="Y4221" s="65" t="str">
        <f t="shared" si="2374"/>
        <v/>
      </c>
      <c r="Z4221" s="65" t="str">
        <f t="shared" si="2375"/>
        <v/>
      </c>
      <c r="AA4221" s="65" t="str">
        <f t="shared" si="2376"/>
        <v/>
      </c>
      <c r="AB4221" s="65" t="str">
        <f t="shared" si="2377"/>
        <v/>
      </c>
      <c r="AC4221" s="65" t="str">
        <f t="shared" si="2378"/>
        <v/>
      </c>
      <c r="AH4221" s="65" t="str">
        <f t="shared" si="2401"/>
        <v>1891121212</v>
      </c>
      <c r="AI4221" s="65">
        <v>18911212</v>
      </c>
      <c r="AJ4221" s="65" t="s">
        <v>5369</v>
      </c>
      <c r="AK4221" s="65">
        <v>12</v>
      </c>
      <c r="AL4221" s="65" t="s">
        <v>653</v>
      </c>
      <c r="AN4221" s="65" t="str">
        <f t="shared" si="2416"/>
        <v/>
      </c>
    </row>
    <row r="4222" spans="1:40" ht="16.8" customHeight="1" x14ac:dyDescent="0.25">
      <c r="A4222" s="400" t="s">
        <v>5518</v>
      </c>
      <c r="B4222" s="342" t="s">
        <v>475</v>
      </c>
      <c r="D4222" s="349" t="str">
        <f t="shared" ref="D4222" si="2424">IF(C4222="", "", C4222)</f>
        <v/>
      </c>
      <c r="E4222" s="211">
        <f t="shared" si="2417"/>
        <v>18861204</v>
      </c>
      <c r="F4222" s="262">
        <v>13</v>
      </c>
      <c r="R4222" s="112" t="str">
        <f>IF(D4222="","", CONCATENATE("Update games set ", B4222, "= ",D4222," where game_id=", E4222))</f>
        <v/>
      </c>
      <c r="S4222" s="112" t="str">
        <f t="shared" si="2358"/>
        <v/>
      </c>
      <c r="T4222" s="112" t="str">
        <f t="shared" si="2351"/>
        <v/>
      </c>
      <c r="U4222" s="200" t="str">
        <f t="shared" si="2349"/>
        <v/>
      </c>
      <c r="V4222" s="112" t="str">
        <f t="shared" si="2352"/>
        <v/>
      </c>
      <c r="W4222" s="415" t="str">
        <f t="shared" si="2359"/>
        <v/>
      </c>
      <c r="Y4222" s="65" t="str">
        <f t="shared" si="2374"/>
        <v/>
      </c>
      <c r="Z4222" s="65" t="str">
        <f t="shared" si="2375"/>
        <v/>
      </c>
      <c r="AA4222" s="65" t="str">
        <f t="shared" si="2376"/>
        <v/>
      </c>
      <c r="AB4222" s="65" t="str">
        <f t="shared" si="2377"/>
        <v/>
      </c>
      <c r="AC4222" s="65" t="str">
        <f t="shared" si="2378"/>
        <v/>
      </c>
      <c r="AH4222" s="65" t="str">
        <f t="shared" si="2401"/>
        <v>1891121213</v>
      </c>
      <c r="AI4222" s="65">
        <v>18911212</v>
      </c>
      <c r="AJ4222" s="65" t="s">
        <v>5369</v>
      </c>
      <c r="AK4222" s="65">
        <v>13</v>
      </c>
      <c r="AL4222" s="65" t="s">
        <v>653</v>
      </c>
      <c r="AN4222" s="65" t="str">
        <f t="shared" si="2416"/>
        <v/>
      </c>
    </row>
    <row r="4223" spans="1:40" ht="16.8" customHeight="1" x14ac:dyDescent="0.25">
      <c r="A4223" s="400" t="s">
        <v>5518</v>
      </c>
      <c r="B4223" s="342" t="s">
        <v>20</v>
      </c>
      <c r="C4223" s="342" t="s">
        <v>5235</v>
      </c>
      <c r="D4223" s="350" t="str">
        <f t="shared" ref="D4223:D4224" si="2425">IF(C4223="", "", CONCATENATE("'", C4223,"'"))</f>
        <v>'Gregory Ground'</v>
      </c>
      <c r="E4223" s="211">
        <f t="shared" si="2417"/>
        <v>18861204</v>
      </c>
      <c r="F4223" s="262">
        <v>14</v>
      </c>
      <c r="R4223" s="112" t="str">
        <f>IF(D4223="","", CONCATENATE("Update games set ", B4223, "= ",D4223," where game_id=", E4223))</f>
        <v>Update games set Ground= 'Gregory Ground' where game_id=18861204</v>
      </c>
      <c r="S4223" s="112" t="str">
        <f t="shared" si="2358"/>
        <v/>
      </c>
      <c r="T4223" s="112" t="str">
        <f t="shared" si="2351"/>
        <v/>
      </c>
      <c r="U4223" s="200" t="str">
        <f t="shared" si="2349"/>
        <v/>
      </c>
      <c r="V4223" s="112" t="str">
        <f t="shared" si="2352"/>
        <v/>
      </c>
      <c r="W4223" s="415" t="str">
        <f t="shared" si="2359"/>
        <v/>
      </c>
      <c r="Y4223" s="65" t="str">
        <f t="shared" si="2374"/>
        <v/>
      </c>
      <c r="Z4223" s="65" t="str">
        <f t="shared" si="2375"/>
        <v/>
      </c>
      <c r="AA4223" s="65" t="str">
        <f t="shared" si="2376"/>
        <v/>
      </c>
      <c r="AB4223" s="65" t="str">
        <f t="shared" si="2377"/>
        <v/>
      </c>
      <c r="AC4223" s="65" t="str">
        <f t="shared" si="2378"/>
        <v/>
      </c>
      <c r="AH4223" s="65" t="str">
        <f t="shared" si="2401"/>
        <v>1891121214</v>
      </c>
      <c r="AI4223" s="65">
        <v>18911212</v>
      </c>
      <c r="AJ4223" s="65" t="s">
        <v>5369</v>
      </c>
      <c r="AK4223" s="65">
        <v>14</v>
      </c>
      <c r="AL4223" s="65" t="s">
        <v>653</v>
      </c>
      <c r="AN4223" s="65" t="str">
        <f t="shared" si="2416"/>
        <v/>
      </c>
    </row>
    <row r="4224" spans="1:40" ht="16.8" customHeight="1" x14ac:dyDescent="0.25">
      <c r="A4224" s="400" t="s">
        <v>5518</v>
      </c>
      <c r="B4224" s="342" t="s">
        <v>4882</v>
      </c>
      <c r="C4224" s="342" t="str">
        <f t="shared" ref="C4224" si="2426">IF(C4223="", "", C4223)</f>
        <v>Gregory Ground</v>
      </c>
      <c r="D4224" s="350" t="str">
        <f t="shared" si="2425"/>
        <v>'Gregory Ground'</v>
      </c>
      <c r="E4224" s="211">
        <f t="shared" si="2417"/>
        <v>18861204</v>
      </c>
      <c r="F4224" s="262">
        <v>15</v>
      </c>
      <c r="R4224" s="112" t="str">
        <f>IF(D4224="","", CONCATENATE("Update games set ", B4224, "= ",D4224," where game_id=", E4224))</f>
        <v>Update games set Ground_parent= 'Gregory Ground' where game_id=18861204</v>
      </c>
      <c r="S4224" s="112" t="str">
        <f t="shared" si="2358"/>
        <v/>
      </c>
      <c r="T4224" s="112" t="str">
        <f t="shared" si="2351"/>
        <v/>
      </c>
      <c r="U4224" s="200" t="str">
        <f t="shared" ref="U4224:U4287" si="2427">IF(I4224="", "", Y4224&amp;Z4224&amp;AA4224&amp;AB4224&amp;AC4224)</f>
        <v/>
      </c>
      <c r="V4224" s="112" t="str">
        <f t="shared" si="2352"/>
        <v/>
      </c>
      <c r="W4224" s="415" t="str">
        <f t="shared" si="2359"/>
        <v/>
      </c>
      <c r="Y4224" s="65" t="str">
        <f t="shared" si="2374"/>
        <v/>
      </c>
      <c r="Z4224" s="65" t="str">
        <f t="shared" si="2375"/>
        <v/>
      </c>
      <c r="AA4224" s="65" t="str">
        <f t="shared" si="2376"/>
        <v/>
      </c>
      <c r="AB4224" s="65" t="str">
        <f t="shared" si="2377"/>
        <v/>
      </c>
      <c r="AC4224" s="65" t="str">
        <f t="shared" si="2378"/>
        <v/>
      </c>
      <c r="AH4224" s="65" t="str">
        <f t="shared" si="2401"/>
        <v>1891121215</v>
      </c>
      <c r="AI4224" s="65">
        <v>18911212</v>
      </c>
      <c r="AJ4224" s="65" t="s">
        <v>5369</v>
      </c>
      <c r="AK4224" s="65">
        <v>15</v>
      </c>
      <c r="AL4224" s="65" t="s">
        <v>653</v>
      </c>
      <c r="AN4224" s="65" t="str">
        <f t="shared" si="2416"/>
        <v/>
      </c>
    </row>
    <row r="4225" spans="1:40" s="126" customFormat="1" ht="16.8" customHeight="1" thickBot="1" x14ac:dyDescent="0.3">
      <c r="A4225" s="400" t="s">
        <v>5518</v>
      </c>
      <c r="B4225" s="116" t="s">
        <v>115</v>
      </c>
      <c r="C4225" s="352"/>
      <c r="D4225" s="370" t="str">
        <f t="shared" ref="D4225" si="2428">IF(MID(E4225,5,2)*1&gt;6,_xlfn.CONCAT("'",LEFT(E4225,4),"-",MID(E4225,3,2)+1,"'"),_xlfn.CONCAT("'",LEFT(E4225,4)-1,"-",MID(E4225,3,2),"'"))</f>
        <v>'1886-87'</v>
      </c>
      <c r="E4225" s="214">
        <f t="shared" si="2417"/>
        <v>18861204</v>
      </c>
      <c r="F4225" s="266">
        <v>16</v>
      </c>
      <c r="G4225" s="343"/>
      <c r="H4225" s="343"/>
      <c r="I4225" s="267"/>
      <c r="J4225" s="214"/>
      <c r="K4225" s="266"/>
      <c r="L4225" s="266"/>
      <c r="M4225" s="266"/>
      <c r="N4225" s="419"/>
      <c r="O4225" s="343"/>
      <c r="P4225" s="343"/>
      <c r="Q4225" s="346"/>
      <c r="R4225" s="112" t="str">
        <f>IF(D4225="","", CONCATENATE("Update games set ", B4225, "= ",D4225," where game_id=", E4225))</f>
        <v>Update games set Season= '1886-87' where game_id=18861204</v>
      </c>
      <c r="S4225" s="112" t="str">
        <f t="shared" si="2358"/>
        <v/>
      </c>
      <c r="T4225" s="112" t="str">
        <f t="shared" ref="T4225:T4288" si="2429">IF(J4225="","", CONCATENATE("insert into goals (game_id, goal_order, scorer_name, goal_min) values (",E4225, ", ", I4225,", '",J4225,")"))</f>
        <v/>
      </c>
      <c r="U4225" s="200" t="str">
        <f t="shared" si="2427"/>
        <v/>
      </c>
      <c r="V4225" s="112" t="str">
        <f t="shared" ref="V4225:V4288" si="2430">IF(N4225="","", CONCATENATE("insert into games_sources (game_id, source_order, source_name, source_link) values (",E4225, ", ", N4225,", '",O4225,"', '",P4225,"')"))</f>
        <v/>
      </c>
      <c r="W4225" s="415" t="str">
        <f t="shared" si="2359"/>
        <v/>
      </c>
      <c r="X4225" s="240"/>
      <c r="Y4225" s="65" t="str">
        <f t="shared" si="2374"/>
        <v/>
      </c>
      <c r="Z4225" s="65" t="str">
        <f t="shared" si="2375"/>
        <v/>
      </c>
      <c r="AA4225" s="65" t="str">
        <f t="shared" si="2376"/>
        <v/>
      </c>
      <c r="AB4225" s="65" t="str">
        <f t="shared" si="2377"/>
        <v/>
      </c>
      <c r="AC4225" s="65" t="str">
        <f t="shared" si="2378"/>
        <v/>
      </c>
      <c r="AH4225" s="65" t="str">
        <f t="shared" si="2401"/>
        <v>1891121216</v>
      </c>
      <c r="AI4225" s="126">
        <v>18911212</v>
      </c>
      <c r="AJ4225" s="126" t="s">
        <v>5369</v>
      </c>
      <c r="AK4225" s="126">
        <v>16</v>
      </c>
      <c r="AL4225" s="126" t="s">
        <v>653</v>
      </c>
      <c r="AN4225" s="65" t="str">
        <f t="shared" si="2416"/>
        <v/>
      </c>
    </row>
    <row r="4226" spans="1:40" ht="15" thickTop="1" x14ac:dyDescent="0.25">
      <c r="A4226" s="400" t="s">
        <v>5518</v>
      </c>
      <c r="B4226" s="341" t="s">
        <v>22</v>
      </c>
      <c r="C4226" s="341" t="s">
        <v>5161</v>
      </c>
      <c r="D4226" s="341" t="str">
        <f t="shared" ref="D4226:D4229" si="2431">IF(C4226="", "", CONCATENATE("'", C4226,"'"))</f>
        <v>'Notts Rangers'</v>
      </c>
      <c r="E4226" s="211">
        <v>18861218</v>
      </c>
      <c r="F4226" s="262">
        <v>1</v>
      </c>
      <c r="H4226" s="212"/>
      <c r="I4226" s="263">
        <v>1</v>
      </c>
      <c r="J4226" s="211" t="str">
        <f t="shared" ref="J4226:J4236" si="2432">IF(I4226="", "", "?")</f>
        <v>?</v>
      </c>
      <c r="R4226" s="112" t="str">
        <f>IF(D4226="","", CONCATENATE("Update games set ", B4226, "= ",D4226," where game_id=", E4226))</f>
        <v>Update games set Opponent= 'Notts Rangers' where game_id=18861218</v>
      </c>
      <c r="S4226" s="112" t="str">
        <f t="shared" si="2358"/>
        <v/>
      </c>
      <c r="T4226" s="112" t="str">
        <f t="shared" si="2429"/>
        <v>insert into goals (game_id, goal_order, scorer_name, goal_min) values (18861218, 1, '?)</v>
      </c>
      <c r="U4226" s="200" t="str">
        <f t="shared" si="2427"/>
        <v>update goals set scorer_name = '?' where game_id = 18861218 and goal_order = 1</v>
      </c>
      <c r="V4226" s="112" t="str">
        <f t="shared" si="2430"/>
        <v/>
      </c>
      <c r="W4226" s="415" t="str">
        <f t="shared" si="2359"/>
        <v/>
      </c>
      <c r="Y4226" s="65" t="str">
        <f t="shared" si="2374"/>
        <v>update goals set scorer_name = '?'</v>
      </c>
      <c r="Z4226" s="65" t="str">
        <f t="shared" si="2375"/>
        <v/>
      </c>
      <c r="AA4226" s="65" t="str">
        <f t="shared" si="2376"/>
        <v/>
      </c>
      <c r="AB4226" s="65" t="str">
        <f t="shared" si="2377"/>
        <v/>
      </c>
      <c r="AC4226" s="65" t="str">
        <f t="shared" si="2378"/>
        <v xml:space="preserve"> where game_id = 18861218 and goal_order = 1</v>
      </c>
      <c r="AH4226" s="65" t="str">
        <f t="shared" si="2401"/>
        <v>189112121</v>
      </c>
      <c r="AI4226" s="65">
        <v>18911212</v>
      </c>
      <c r="AJ4226" s="65" t="s">
        <v>5369</v>
      </c>
      <c r="AK4226" s="65">
        <v>1</v>
      </c>
      <c r="AL4226" s="65" t="s">
        <v>2039</v>
      </c>
    </row>
    <row r="4227" spans="1:40" ht="16.8" customHeight="1" x14ac:dyDescent="0.25">
      <c r="A4227" s="400" t="s">
        <v>5518</v>
      </c>
      <c r="B4227" s="342" t="s">
        <v>4979</v>
      </c>
      <c r="C4227" s="342" t="str">
        <f t="shared" ref="C4227" si="2433">IF(C4226="", "", C4226)</f>
        <v>Notts Rangers</v>
      </c>
      <c r="D4227" s="350" t="str">
        <f t="shared" si="2431"/>
        <v>'Notts Rangers'</v>
      </c>
      <c r="E4227" s="211">
        <f>E4226</f>
        <v>18861218</v>
      </c>
      <c r="F4227" s="262">
        <v>2</v>
      </c>
      <c r="I4227" s="263">
        <v>2</v>
      </c>
      <c r="J4227" s="211" t="str">
        <f t="shared" si="2432"/>
        <v>?</v>
      </c>
      <c r="R4227" s="112" t="str">
        <f>IF(D4227="","", CONCATENATE("Update games set ", B4227, "= ",D4227," where game_id=", E4227))</f>
        <v>Update games set Opp_parent= 'Notts Rangers' where game_id=18861218</v>
      </c>
      <c r="S4227" s="112" t="str">
        <f t="shared" ref="S4227:S4290" si="2434">IF(G4227="","",CONCATENATE("Update lineups set player_name = '",SUBSTITUTE(G4227,"'","''"),"', raw_name = '",SUBSTITUTE(G4227,"'","''"),"' where game_id = ",E4227," and player_order = ",F4227))</f>
        <v/>
      </c>
      <c r="T4227" s="112" t="str">
        <f t="shared" si="2429"/>
        <v>insert into goals (game_id, goal_order, scorer_name, goal_min) values (18861218, 2, '?)</v>
      </c>
      <c r="U4227" s="200" t="str">
        <f t="shared" si="2427"/>
        <v>update goals set scorer_name = '?' where game_id = 18861218 and goal_order = 2</v>
      </c>
      <c r="V4227" s="112" t="str">
        <f t="shared" si="2430"/>
        <v/>
      </c>
      <c r="W4227" s="415" t="str">
        <f t="shared" ref="W4227:W4290" si="2435">IF(N4227="","",CONCATENATE("update games_sources set  source_name = '",O4227,"', source_link = '",P4227,"' where game_id = ",E4227," and source_order = ",N4227))</f>
        <v/>
      </c>
      <c r="Y4227" s="65" t="str">
        <f t="shared" si="2374"/>
        <v>update goals set scorer_name = '?'</v>
      </c>
      <c r="Z4227" s="65" t="str">
        <f t="shared" si="2375"/>
        <v/>
      </c>
      <c r="AA4227" s="65" t="str">
        <f t="shared" si="2376"/>
        <v/>
      </c>
      <c r="AB4227" s="65" t="str">
        <f t="shared" si="2377"/>
        <v/>
      </c>
      <c r="AC4227" s="65" t="str">
        <f t="shared" si="2378"/>
        <v xml:space="preserve"> where game_id = 18861218 and goal_order = 2</v>
      </c>
      <c r="AH4227" s="65" t="str">
        <f t="shared" si="2401"/>
        <v>189112122</v>
      </c>
      <c r="AI4227" s="65">
        <v>18911212</v>
      </c>
      <c r="AJ4227" s="65" t="s">
        <v>5369</v>
      </c>
      <c r="AK4227" s="65">
        <v>2</v>
      </c>
      <c r="AL4227" s="65" t="s">
        <v>3572</v>
      </c>
      <c r="AN4227" s="65" t="str">
        <f t="shared" ref="AN4227:AN4241" si="2436">IF(F4227=1, _xlfn.CONCAT("update games set source = 'The Nottingham Forest Football Scrapbook' where game_id = ", E4227), "")</f>
        <v/>
      </c>
    </row>
    <row r="4228" spans="1:40" ht="16.8" customHeight="1" x14ac:dyDescent="0.25">
      <c r="A4228" s="400" t="s">
        <v>5518</v>
      </c>
      <c r="B4228" s="342" t="s">
        <v>2653</v>
      </c>
      <c r="C4228" s="342" t="s">
        <v>5519</v>
      </c>
      <c r="D4228" s="350" t="str">
        <f t="shared" si="2431"/>
        <v>'Notts Charity Cup'</v>
      </c>
      <c r="E4228" s="211">
        <f t="shared" ref="E4228:E4241" si="2437">E4227</f>
        <v>18861218</v>
      </c>
      <c r="F4228" s="262">
        <v>3</v>
      </c>
      <c r="J4228" s="211" t="str">
        <f t="shared" si="2432"/>
        <v/>
      </c>
      <c r="R4228" s="112" t="str">
        <f>IF(D4228="","", CONCATENATE("Update games set ", B4228, "= ",D4228," where game_id=", E4228))</f>
        <v>Update games set Game_type= 'Notts Charity Cup' where game_id=18861218</v>
      </c>
      <c r="S4228" s="112" t="str">
        <f t="shared" si="2434"/>
        <v/>
      </c>
      <c r="T4228" s="112" t="str">
        <f t="shared" si="2429"/>
        <v/>
      </c>
      <c r="U4228" s="200" t="str">
        <f t="shared" si="2427"/>
        <v/>
      </c>
      <c r="V4228" s="112" t="str">
        <f t="shared" si="2430"/>
        <v/>
      </c>
      <c r="W4228" s="415" t="str">
        <f t="shared" si="2435"/>
        <v/>
      </c>
      <c r="Y4228" s="65" t="str">
        <f t="shared" si="2374"/>
        <v/>
      </c>
      <c r="Z4228" s="65" t="str">
        <f t="shared" si="2375"/>
        <v/>
      </c>
      <c r="AA4228" s="65" t="str">
        <f t="shared" si="2376"/>
        <v/>
      </c>
      <c r="AB4228" s="65" t="str">
        <f t="shared" si="2377"/>
        <v/>
      </c>
      <c r="AC4228" s="65" t="str">
        <f t="shared" si="2378"/>
        <v/>
      </c>
      <c r="AH4228" s="65" t="str">
        <f t="shared" si="2401"/>
        <v>189112123</v>
      </c>
      <c r="AI4228" s="65">
        <v>18911212</v>
      </c>
      <c r="AJ4228" s="65" t="s">
        <v>5369</v>
      </c>
      <c r="AK4228" s="65">
        <v>3</v>
      </c>
      <c r="AL4228" s="65" t="s">
        <v>3596</v>
      </c>
      <c r="AN4228" s="65" t="str">
        <f t="shared" si="2436"/>
        <v/>
      </c>
    </row>
    <row r="4229" spans="1:40" ht="16.8" customHeight="1" x14ac:dyDescent="0.25">
      <c r="A4229" s="400" t="s">
        <v>5518</v>
      </c>
      <c r="B4229" s="342" t="s">
        <v>4978</v>
      </c>
      <c r="C4229" s="342" t="s">
        <v>2174</v>
      </c>
      <c r="D4229" s="350" t="str">
        <f t="shared" si="2431"/>
        <v>'?'</v>
      </c>
      <c r="E4229" s="211">
        <f t="shared" si="2437"/>
        <v>18861218</v>
      </c>
      <c r="F4229" s="262">
        <v>4</v>
      </c>
      <c r="J4229" s="211" t="str">
        <f t="shared" si="2432"/>
        <v/>
      </c>
      <c r="R4229" s="112" t="str">
        <f>IF(D4229="","", CONCATENATE("Update games set ", B4229, "= ",D4229," where game_id=", E4229))</f>
        <v>Update games set HAN= '?' where game_id=18861218</v>
      </c>
      <c r="S4229" s="112" t="str">
        <f t="shared" si="2434"/>
        <v/>
      </c>
      <c r="T4229" s="112" t="str">
        <f t="shared" si="2429"/>
        <v/>
      </c>
      <c r="U4229" s="200" t="str">
        <f t="shared" si="2427"/>
        <v/>
      </c>
      <c r="V4229" s="112" t="str">
        <f t="shared" si="2430"/>
        <v/>
      </c>
      <c r="W4229" s="415" t="str">
        <f t="shared" si="2435"/>
        <v/>
      </c>
      <c r="Y4229" s="65" t="str">
        <f t="shared" si="2374"/>
        <v/>
      </c>
      <c r="Z4229" s="65" t="str">
        <f t="shared" si="2375"/>
        <v/>
      </c>
      <c r="AA4229" s="65" t="str">
        <f t="shared" si="2376"/>
        <v/>
      </c>
      <c r="AB4229" s="65" t="str">
        <f t="shared" si="2377"/>
        <v/>
      </c>
      <c r="AC4229" s="65" t="str">
        <f t="shared" si="2378"/>
        <v/>
      </c>
      <c r="AH4229" s="65" t="str">
        <f t="shared" si="2401"/>
        <v>189112124</v>
      </c>
      <c r="AI4229" s="65">
        <v>18911212</v>
      </c>
      <c r="AJ4229" s="65" t="s">
        <v>5369</v>
      </c>
      <c r="AK4229" s="65">
        <v>4</v>
      </c>
      <c r="AL4229" s="65" t="s">
        <v>3252</v>
      </c>
      <c r="AN4229" s="65" t="str">
        <f t="shared" si="2436"/>
        <v/>
      </c>
    </row>
    <row r="4230" spans="1:40" ht="16.8" customHeight="1" x14ac:dyDescent="0.25">
      <c r="A4230" s="400" t="s">
        <v>5518</v>
      </c>
      <c r="B4230" s="342" t="s">
        <v>5</v>
      </c>
      <c r="C4230" s="342">
        <v>2</v>
      </c>
      <c r="D4230" s="349">
        <f t="shared" ref="D4230:D4231" si="2438">IF(C4230="", "", C4230)</f>
        <v>2</v>
      </c>
      <c r="E4230" s="211">
        <f t="shared" si="2437"/>
        <v>18861218</v>
      </c>
      <c r="F4230" s="262">
        <v>5</v>
      </c>
      <c r="J4230" s="211" t="str">
        <f t="shared" si="2432"/>
        <v/>
      </c>
      <c r="R4230" s="112" t="str">
        <f>IF(D4230="","", CONCATENATE("Update games set ", B4230, "= ",D4230," where game_id=", E4230))</f>
        <v>Update games set F= 2 where game_id=18861218</v>
      </c>
      <c r="S4230" s="112" t="str">
        <f t="shared" si="2434"/>
        <v/>
      </c>
      <c r="T4230" s="112" t="str">
        <f t="shared" si="2429"/>
        <v/>
      </c>
      <c r="U4230" s="200" t="str">
        <f t="shared" si="2427"/>
        <v/>
      </c>
      <c r="V4230" s="112" t="str">
        <f t="shared" si="2430"/>
        <v/>
      </c>
      <c r="W4230" s="415" t="str">
        <f t="shared" si="2435"/>
        <v/>
      </c>
      <c r="Y4230" s="65" t="str">
        <f t="shared" si="2374"/>
        <v/>
      </c>
      <c r="Z4230" s="65" t="str">
        <f t="shared" si="2375"/>
        <v/>
      </c>
      <c r="AA4230" s="65" t="str">
        <f t="shared" si="2376"/>
        <v/>
      </c>
      <c r="AB4230" s="65" t="str">
        <f t="shared" si="2377"/>
        <v/>
      </c>
      <c r="AC4230" s="65" t="str">
        <f t="shared" si="2378"/>
        <v/>
      </c>
      <c r="AH4230" s="65" t="str">
        <f t="shared" si="2401"/>
        <v>189112125</v>
      </c>
      <c r="AI4230" s="65">
        <v>18911212</v>
      </c>
      <c r="AJ4230" s="65" t="s">
        <v>5369</v>
      </c>
      <c r="AK4230" s="65">
        <v>5</v>
      </c>
      <c r="AL4230" s="65" t="s">
        <v>3590</v>
      </c>
      <c r="AN4230" s="65" t="str">
        <f t="shared" si="2436"/>
        <v/>
      </c>
    </row>
    <row r="4231" spans="1:40" ht="16.8" customHeight="1" x14ac:dyDescent="0.25">
      <c r="A4231" s="400" t="s">
        <v>5518</v>
      </c>
      <c r="B4231" s="342" t="s">
        <v>0</v>
      </c>
      <c r="C4231" s="342">
        <v>1</v>
      </c>
      <c r="D4231" s="349">
        <f t="shared" si="2438"/>
        <v>1</v>
      </c>
      <c r="E4231" s="211">
        <f t="shared" si="2437"/>
        <v>18861218</v>
      </c>
      <c r="F4231" s="262">
        <v>6</v>
      </c>
      <c r="J4231" s="211" t="str">
        <f t="shared" si="2432"/>
        <v/>
      </c>
      <c r="R4231" s="112" t="str">
        <f>IF(D4231="","", CONCATENATE("Update games set ", B4231, "= ",D4231," where game_id=", E4231))</f>
        <v>Update games set A= 1 where game_id=18861218</v>
      </c>
      <c r="S4231" s="112" t="str">
        <f t="shared" si="2434"/>
        <v/>
      </c>
      <c r="T4231" s="112" t="str">
        <f t="shared" si="2429"/>
        <v/>
      </c>
      <c r="U4231" s="200" t="str">
        <f t="shared" si="2427"/>
        <v/>
      </c>
      <c r="V4231" s="112" t="str">
        <f t="shared" si="2430"/>
        <v/>
      </c>
      <c r="W4231" s="415" t="str">
        <f t="shared" si="2435"/>
        <v/>
      </c>
      <c r="Y4231" s="65" t="str">
        <f t="shared" si="2374"/>
        <v/>
      </c>
      <c r="Z4231" s="65" t="str">
        <f t="shared" si="2375"/>
        <v/>
      </c>
      <c r="AA4231" s="65" t="str">
        <f t="shared" si="2376"/>
        <v/>
      </c>
      <c r="AB4231" s="65" t="str">
        <f t="shared" si="2377"/>
        <v/>
      </c>
      <c r="AC4231" s="65" t="str">
        <f t="shared" si="2378"/>
        <v/>
      </c>
      <c r="AH4231" s="65" t="str">
        <f t="shared" si="2401"/>
        <v>189112126</v>
      </c>
      <c r="AI4231" s="65">
        <v>18911212</v>
      </c>
      <c r="AJ4231" s="65" t="s">
        <v>5369</v>
      </c>
      <c r="AK4231" s="65">
        <v>6</v>
      </c>
      <c r="AL4231" s="65" t="s">
        <v>3468</v>
      </c>
      <c r="AN4231" s="65" t="str">
        <f t="shared" si="2436"/>
        <v/>
      </c>
    </row>
    <row r="4232" spans="1:40" ht="16.8" customHeight="1" x14ac:dyDescent="0.25">
      <c r="A4232" s="400" t="s">
        <v>5518</v>
      </c>
      <c r="B4232" s="342" t="s">
        <v>23</v>
      </c>
      <c r="D4232" s="334" t="str">
        <f t="shared" ref="D4232" si="2439">IF(C4232="",IF(D4230&gt;D4231,"'W'",IF(D4230=D4231,"'D'","'L'")),_xlfn.CONCAT("'",C4232,"'"))</f>
        <v>'W'</v>
      </c>
      <c r="E4232" s="211">
        <f t="shared" si="2437"/>
        <v>18861218</v>
      </c>
      <c r="F4232" s="262">
        <v>7</v>
      </c>
      <c r="J4232" s="211" t="str">
        <f t="shared" si="2432"/>
        <v/>
      </c>
      <c r="R4232" s="112" t="str">
        <f>IF(D4232="","", CONCATENATE("Update games set ", B4232, "= ",D4232," where game_id=", E4232))</f>
        <v>Update games set Result= 'W' where game_id=18861218</v>
      </c>
      <c r="S4232" s="112" t="str">
        <f t="shared" si="2434"/>
        <v/>
      </c>
      <c r="T4232" s="112" t="str">
        <f t="shared" si="2429"/>
        <v/>
      </c>
      <c r="U4232" s="200" t="str">
        <f t="shared" si="2427"/>
        <v/>
      </c>
      <c r="V4232" s="112" t="str">
        <f t="shared" si="2430"/>
        <v/>
      </c>
      <c r="W4232" s="415" t="str">
        <f t="shared" si="2435"/>
        <v/>
      </c>
      <c r="Y4232" s="65" t="str">
        <f t="shared" si="2374"/>
        <v/>
      </c>
      <c r="Z4232" s="65" t="str">
        <f t="shared" si="2375"/>
        <v/>
      </c>
      <c r="AA4232" s="65" t="str">
        <f t="shared" si="2376"/>
        <v/>
      </c>
      <c r="AB4232" s="65" t="str">
        <f t="shared" si="2377"/>
        <v/>
      </c>
      <c r="AC4232" s="65" t="str">
        <f t="shared" si="2378"/>
        <v/>
      </c>
      <c r="AH4232" s="65" t="str">
        <f t="shared" si="2401"/>
        <v>189112127</v>
      </c>
      <c r="AI4232" s="65">
        <v>18911212</v>
      </c>
      <c r="AJ4232" s="65" t="s">
        <v>5369</v>
      </c>
      <c r="AK4232" s="65">
        <v>7</v>
      </c>
      <c r="AL4232" s="65" t="s">
        <v>3435</v>
      </c>
      <c r="AN4232" s="65" t="str">
        <f t="shared" si="2436"/>
        <v/>
      </c>
    </row>
    <row r="4233" spans="1:40" ht="16.8" customHeight="1" x14ac:dyDescent="0.25">
      <c r="A4233" s="400" t="s">
        <v>5518</v>
      </c>
      <c r="B4233" s="342" t="s">
        <v>768</v>
      </c>
      <c r="D4233" s="349" t="str">
        <f t="shared" ref="D4233:D4234" si="2440">IF(C4233="", "", C4233)</f>
        <v/>
      </c>
      <c r="E4233" s="211">
        <f t="shared" si="2437"/>
        <v>18861218</v>
      </c>
      <c r="F4233" s="262">
        <v>8</v>
      </c>
      <c r="J4233" s="211" t="str">
        <f t="shared" si="2432"/>
        <v/>
      </c>
      <c r="R4233" s="112" t="str">
        <f>IF(D4233="","", CONCATENATE("Update games set ", B4233, "= ",D4233," where game_id=", E4233))</f>
        <v/>
      </c>
      <c r="S4233" s="112" t="str">
        <f t="shared" si="2434"/>
        <v/>
      </c>
      <c r="T4233" s="112" t="str">
        <f t="shared" si="2429"/>
        <v/>
      </c>
      <c r="U4233" s="200" t="str">
        <f t="shared" si="2427"/>
        <v/>
      </c>
      <c r="V4233" s="112" t="str">
        <f t="shared" si="2430"/>
        <v/>
      </c>
      <c r="W4233" s="415" t="str">
        <f t="shared" si="2435"/>
        <v/>
      </c>
      <c r="Y4233" s="65" t="str">
        <f t="shared" si="2374"/>
        <v/>
      </c>
      <c r="Z4233" s="65" t="str">
        <f t="shared" si="2375"/>
        <v/>
      </c>
      <c r="AA4233" s="65" t="str">
        <f t="shared" si="2376"/>
        <v/>
      </c>
      <c r="AB4233" s="65" t="str">
        <f t="shared" si="2377"/>
        <v/>
      </c>
      <c r="AC4233" s="65" t="str">
        <f t="shared" si="2378"/>
        <v/>
      </c>
      <c r="AH4233" s="65" t="str">
        <f t="shared" si="2401"/>
        <v>189112128</v>
      </c>
      <c r="AI4233" s="65">
        <v>18911212</v>
      </c>
      <c r="AJ4233" s="65" t="s">
        <v>5369</v>
      </c>
      <c r="AK4233" s="65">
        <v>8</v>
      </c>
      <c r="AL4233" s="65" t="s">
        <v>3653</v>
      </c>
      <c r="AN4233" s="65" t="str">
        <f t="shared" si="2436"/>
        <v/>
      </c>
    </row>
    <row r="4234" spans="1:40" ht="16.8" customHeight="1" x14ac:dyDescent="0.25">
      <c r="A4234" s="400" t="s">
        <v>5518</v>
      </c>
      <c r="B4234" s="342" t="s">
        <v>766</v>
      </c>
      <c r="D4234" s="349" t="str">
        <f t="shared" si="2440"/>
        <v/>
      </c>
      <c r="E4234" s="211">
        <f t="shared" si="2437"/>
        <v>18861218</v>
      </c>
      <c r="F4234" s="262">
        <v>9</v>
      </c>
      <c r="G4234" s="194"/>
      <c r="H4234" s="194"/>
      <c r="J4234" s="211" t="str">
        <f t="shared" si="2432"/>
        <v/>
      </c>
      <c r="N4234" s="417"/>
      <c r="O4234" s="194"/>
      <c r="P4234" s="194"/>
      <c r="R4234" s="112" t="str">
        <f>IF(D4234="","", CONCATENATE("Update games set ", B4234, "= ",D4234," where game_id=", E4234))</f>
        <v/>
      </c>
      <c r="S4234" s="112" t="str">
        <f t="shared" si="2434"/>
        <v/>
      </c>
      <c r="T4234" s="112" t="str">
        <f t="shared" si="2429"/>
        <v/>
      </c>
      <c r="U4234" s="200" t="str">
        <f t="shared" si="2427"/>
        <v/>
      </c>
      <c r="V4234" s="112" t="str">
        <f t="shared" si="2430"/>
        <v/>
      </c>
      <c r="W4234" s="415" t="str">
        <f t="shared" si="2435"/>
        <v/>
      </c>
      <c r="Y4234" s="65" t="str">
        <f t="shared" si="2374"/>
        <v/>
      </c>
      <c r="Z4234" s="65" t="str">
        <f t="shared" si="2375"/>
        <v/>
      </c>
      <c r="AA4234" s="65" t="str">
        <f t="shared" si="2376"/>
        <v/>
      </c>
      <c r="AB4234" s="65" t="str">
        <f t="shared" si="2377"/>
        <v/>
      </c>
      <c r="AC4234" s="65" t="str">
        <f t="shared" si="2378"/>
        <v/>
      </c>
      <c r="AH4234" s="65" t="str">
        <f t="shared" si="2401"/>
        <v>189112129</v>
      </c>
      <c r="AI4234" s="65">
        <v>18911212</v>
      </c>
      <c r="AJ4234" s="65" t="s">
        <v>5369</v>
      </c>
      <c r="AK4234" s="65">
        <v>9</v>
      </c>
      <c r="AL4234" s="65" t="s">
        <v>2943</v>
      </c>
      <c r="AN4234" s="65" t="str">
        <f t="shared" si="2436"/>
        <v/>
      </c>
    </row>
    <row r="4235" spans="1:40" ht="16.8" customHeight="1" x14ac:dyDescent="0.25">
      <c r="A4235" s="400" t="s">
        <v>5518</v>
      </c>
      <c r="B4235" s="342" t="s">
        <v>753</v>
      </c>
      <c r="C4235" s="351"/>
      <c r="D4235" s="350" t="str">
        <f t="shared" ref="D4235" si="2441">IF(C4235="", "", CONCATENATE("'", C4235,"'"))</f>
        <v/>
      </c>
      <c r="E4235" s="211">
        <f t="shared" si="2437"/>
        <v>18861218</v>
      </c>
      <c r="F4235" s="262">
        <v>10</v>
      </c>
      <c r="G4235" s="194"/>
      <c r="J4235" s="211" t="str">
        <f t="shared" si="2432"/>
        <v/>
      </c>
      <c r="N4235" s="417"/>
      <c r="O4235" s="194"/>
      <c r="P4235" s="194"/>
      <c r="R4235" s="112" t="str">
        <f>IF(D4235="","", CONCATENATE("Update games set ", B4235, "= ",D4235," where game_id=", E4235))</f>
        <v/>
      </c>
      <c r="S4235" s="112" t="str">
        <f t="shared" si="2434"/>
        <v/>
      </c>
      <c r="T4235" s="112" t="str">
        <f t="shared" si="2429"/>
        <v/>
      </c>
      <c r="U4235" s="200" t="str">
        <f t="shared" si="2427"/>
        <v/>
      </c>
      <c r="V4235" s="112" t="str">
        <f t="shared" si="2430"/>
        <v/>
      </c>
      <c r="W4235" s="415" t="str">
        <f t="shared" si="2435"/>
        <v/>
      </c>
      <c r="Y4235" s="65" t="str">
        <f t="shared" si="2374"/>
        <v/>
      </c>
      <c r="Z4235" s="65" t="str">
        <f t="shared" si="2375"/>
        <v/>
      </c>
      <c r="AA4235" s="65" t="str">
        <f t="shared" si="2376"/>
        <v/>
      </c>
      <c r="AB4235" s="65" t="str">
        <f t="shared" si="2377"/>
        <v/>
      </c>
      <c r="AC4235" s="65" t="str">
        <f t="shared" si="2378"/>
        <v/>
      </c>
      <c r="AH4235" s="65" t="str">
        <f t="shared" si="2401"/>
        <v>1891121210</v>
      </c>
      <c r="AI4235" s="65">
        <v>18911212</v>
      </c>
      <c r="AJ4235" s="65" t="s">
        <v>5369</v>
      </c>
      <c r="AK4235" s="65">
        <v>10</v>
      </c>
      <c r="AL4235" s="65" t="s">
        <v>3632</v>
      </c>
      <c r="AN4235" s="65" t="str">
        <f t="shared" si="2436"/>
        <v/>
      </c>
    </row>
    <row r="4236" spans="1:40" ht="16.8" customHeight="1" x14ac:dyDescent="0.25">
      <c r="A4236" s="400" t="s">
        <v>5518</v>
      </c>
      <c r="B4236" s="342" t="s">
        <v>746</v>
      </c>
      <c r="C4236" s="351" t="s">
        <v>5062</v>
      </c>
      <c r="D4236" s="334" t="str">
        <f>CONCATENATE("'", LEFT(E4236,4),"-",MID(E4236,5,2),"-", MID(E4236,7,2), " ", C4236,"'")</f>
        <v>'1886-12-18 15:00'</v>
      </c>
      <c r="E4236" s="211">
        <f t="shared" si="2437"/>
        <v>18861218</v>
      </c>
      <c r="F4236" s="262">
        <v>11</v>
      </c>
      <c r="J4236" s="211" t="str">
        <f t="shared" si="2432"/>
        <v/>
      </c>
      <c r="R4236" s="112" t="str">
        <f>IF(D4236="","", CONCATENATE("Update games set ", B4236, "= ",D4236," where game_id=", E4236))</f>
        <v>Update games set Game_date= '1886-12-18 15:00' where game_id=18861218</v>
      </c>
      <c r="S4236" s="112" t="str">
        <f t="shared" si="2434"/>
        <v/>
      </c>
      <c r="T4236" s="112" t="str">
        <f t="shared" si="2429"/>
        <v/>
      </c>
      <c r="U4236" s="200" t="str">
        <f t="shared" si="2427"/>
        <v/>
      </c>
      <c r="V4236" s="112" t="str">
        <f t="shared" si="2430"/>
        <v/>
      </c>
      <c r="W4236" s="415" t="str">
        <f t="shared" si="2435"/>
        <v/>
      </c>
      <c r="Y4236" s="65" t="str">
        <f t="shared" ref="Y4236:Y4299" si="2442">IF(I4236="","",CONCATENATE("update goals set scorer_name = '",SUBSTITUTE(J4236, "'", "''"),"'"))</f>
        <v/>
      </c>
      <c r="Z4236" s="65" t="str">
        <f t="shared" ref="Z4236:Z4299" si="2443">IF(K4236="", "", CONCATENATE(", goal_min = ", K4236))</f>
        <v/>
      </c>
      <c r="AA4236" s="65" t="str">
        <f t="shared" ref="AA4236:AA4299" si="2444">IF(L4236="", "", CONCATENATE(", Pen = '", UPPER(L4236), "'"))</f>
        <v/>
      </c>
      <c r="AB4236" s="65" t="str">
        <f t="shared" ref="AB4236:AB4299" si="2445">IF(M4236="", "", CONCATENATE(", OG = '", UPPER(M4236), "'"))</f>
        <v/>
      </c>
      <c r="AC4236" s="65" t="str">
        <f t="shared" ref="AC4236:AC4299" si="2446">IF(I4236="", "", CONCATENATE(" where game_id = ", E4236, " and goal_order = ", I4236))</f>
        <v/>
      </c>
      <c r="AH4236" s="65" t="str">
        <f t="shared" si="2401"/>
        <v>1891121211</v>
      </c>
      <c r="AI4236" s="65">
        <v>18911212</v>
      </c>
      <c r="AJ4236" s="65" t="s">
        <v>5369</v>
      </c>
      <c r="AK4236" s="65">
        <v>11</v>
      </c>
      <c r="AL4236" s="65" t="s">
        <v>3314</v>
      </c>
      <c r="AN4236" s="65" t="str">
        <f t="shared" si="2436"/>
        <v/>
      </c>
    </row>
    <row r="4237" spans="1:40" ht="16.8" customHeight="1" x14ac:dyDescent="0.25">
      <c r="A4237" s="400" t="s">
        <v>5518</v>
      </c>
      <c r="B4237" s="342" t="s">
        <v>25</v>
      </c>
      <c r="D4237" s="350" t="str">
        <f t="shared" ref="D4237" si="2447">IF(C4237="", "", CONCATENATE("'", C4237,"'"))</f>
        <v/>
      </c>
      <c r="E4237" s="211">
        <f t="shared" si="2437"/>
        <v>18861218</v>
      </c>
      <c r="F4237" s="262">
        <v>12</v>
      </c>
      <c r="G4237" s="212"/>
      <c r="H4237" s="212"/>
      <c r="N4237" s="416"/>
      <c r="O4237" s="212"/>
      <c r="P4237" s="212"/>
      <c r="R4237" s="112" t="str">
        <f>IF(D4237="","", CONCATENATE("Update games set ", B4237, "= ",D4237," where game_id=", E4237))</f>
        <v/>
      </c>
      <c r="S4237" s="112" t="str">
        <f t="shared" si="2434"/>
        <v/>
      </c>
      <c r="T4237" s="112" t="str">
        <f t="shared" si="2429"/>
        <v/>
      </c>
      <c r="U4237" s="200" t="str">
        <f t="shared" si="2427"/>
        <v/>
      </c>
      <c r="V4237" s="112" t="str">
        <f t="shared" si="2430"/>
        <v/>
      </c>
      <c r="W4237" s="415" t="str">
        <f t="shared" si="2435"/>
        <v/>
      </c>
      <c r="Y4237" s="65" t="str">
        <f t="shared" si="2442"/>
        <v/>
      </c>
      <c r="Z4237" s="65" t="str">
        <f t="shared" si="2443"/>
        <v/>
      </c>
      <c r="AA4237" s="65" t="str">
        <f t="shared" si="2444"/>
        <v/>
      </c>
      <c r="AB4237" s="65" t="str">
        <f t="shared" si="2445"/>
        <v/>
      </c>
      <c r="AC4237" s="65" t="str">
        <f t="shared" si="2446"/>
        <v/>
      </c>
      <c r="AH4237" s="65" t="str">
        <f t="shared" si="2401"/>
        <v>1891121212</v>
      </c>
      <c r="AI4237" s="65">
        <v>18911212</v>
      </c>
      <c r="AJ4237" s="65" t="s">
        <v>5369</v>
      </c>
      <c r="AK4237" s="65">
        <v>12</v>
      </c>
      <c r="AL4237" s="65" t="s">
        <v>653</v>
      </c>
      <c r="AN4237" s="65" t="str">
        <f t="shared" si="2436"/>
        <v/>
      </c>
    </row>
    <row r="4238" spans="1:40" ht="16.8" customHeight="1" x14ac:dyDescent="0.25">
      <c r="A4238" s="400" t="s">
        <v>5518</v>
      </c>
      <c r="B4238" s="342" t="s">
        <v>475</v>
      </c>
      <c r="D4238" s="349" t="str">
        <f t="shared" ref="D4238" si="2448">IF(C4238="", "", C4238)</f>
        <v/>
      </c>
      <c r="E4238" s="211">
        <f t="shared" si="2437"/>
        <v>18861218</v>
      </c>
      <c r="F4238" s="262">
        <v>13</v>
      </c>
      <c r="R4238" s="112" t="str">
        <f>IF(D4238="","", CONCATENATE("Update games set ", B4238, "= ",D4238," where game_id=", E4238))</f>
        <v/>
      </c>
      <c r="S4238" s="112" t="str">
        <f t="shared" si="2434"/>
        <v/>
      </c>
      <c r="T4238" s="112" t="str">
        <f t="shared" si="2429"/>
        <v/>
      </c>
      <c r="U4238" s="200" t="str">
        <f t="shared" si="2427"/>
        <v/>
      </c>
      <c r="V4238" s="112" t="str">
        <f t="shared" si="2430"/>
        <v/>
      </c>
      <c r="W4238" s="415" t="str">
        <f t="shared" si="2435"/>
        <v/>
      </c>
      <c r="Y4238" s="65" t="str">
        <f t="shared" si="2442"/>
        <v/>
      </c>
      <c r="Z4238" s="65" t="str">
        <f t="shared" si="2443"/>
        <v/>
      </c>
      <c r="AA4238" s="65" t="str">
        <f t="shared" si="2444"/>
        <v/>
      </c>
      <c r="AB4238" s="65" t="str">
        <f t="shared" si="2445"/>
        <v/>
      </c>
      <c r="AC4238" s="65" t="str">
        <f t="shared" si="2446"/>
        <v/>
      </c>
      <c r="AH4238" s="65" t="str">
        <f t="shared" si="2401"/>
        <v>1891121213</v>
      </c>
      <c r="AI4238" s="65">
        <v>18911212</v>
      </c>
      <c r="AJ4238" s="65" t="s">
        <v>5369</v>
      </c>
      <c r="AK4238" s="65">
        <v>13</v>
      </c>
      <c r="AL4238" s="65" t="s">
        <v>653</v>
      </c>
      <c r="AN4238" s="65" t="str">
        <f t="shared" si="2436"/>
        <v/>
      </c>
    </row>
    <row r="4239" spans="1:40" ht="16.8" customHeight="1" x14ac:dyDescent="0.25">
      <c r="A4239" s="400" t="s">
        <v>5518</v>
      </c>
      <c r="B4239" s="342" t="s">
        <v>20</v>
      </c>
      <c r="D4239" s="350" t="str">
        <f t="shared" ref="D4239:D4240" si="2449">IF(C4239="", "", CONCATENATE("'", C4239,"'"))</f>
        <v/>
      </c>
      <c r="E4239" s="211">
        <f t="shared" si="2437"/>
        <v>18861218</v>
      </c>
      <c r="F4239" s="262">
        <v>14</v>
      </c>
      <c r="R4239" s="112" t="str">
        <f>IF(D4239="","", CONCATENATE("Update games set ", B4239, "= ",D4239," where game_id=", E4239))</f>
        <v/>
      </c>
      <c r="S4239" s="112" t="str">
        <f t="shared" si="2434"/>
        <v/>
      </c>
      <c r="T4239" s="112" t="str">
        <f t="shared" si="2429"/>
        <v/>
      </c>
      <c r="U4239" s="200" t="str">
        <f t="shared" si="2427"/>
        <v/>
      </c>
      <c r="V4239" s="112" t="str">
        <f t="shared" si="2430"/>
        <v/>
      </c>
      <c r="W4239" s="415" t="str">
        <f t="shared" si="2435"/>
        <v/>
      </c>
      <c r="Y4239" s="65" t="str">
        <f t="shared" si="2442"/>
        <v/>
      </c>
      <c r="Z4239" s="65" t="str">
        <f t="shared" si="2443"/>
        <v/>
      </c>
      <c r="AA4239" s="65" t="str">
        <f t="shared" si="2444"/>
        <v/>
      </c>
      <c r="AB4239" s="65" t="str">
        <f t="shared" si="2445"/>
        <v/>
      </c>
      <c r="AC4239" s="65" t="str">
        <f t="shared" si="2446"/>
        <v/>
      </c>
      <c r="AH4239" s="65" t="str">
        <f t="shared" si="2401"/>
        <v>1891121214</v>
      </c>
      <c r="AI4239" s="65">
        <v>18911212</v>
      </c>
      <c r="AJ4239" s="65" t="s">
        <v>5369</v>
      </c>
      <c r="AK4239" s="65">
        <v>14</v>
      </c>
      <c r="AL4239" s="65" t="s">
        <v>653</v>
      </c>
      <c r="AN4239" s="65" t="str">
        <f t="shared" si="2436"/>
        <v/>
      </c>
    </row>
    <row r="4240" spans="1:40" ht="16.8" customHeight="1" x14ac:dyDescent="0.25">
      <c r="A4240" s="400" t="s">
        <v>5518</v>
      </c>
      <c r="B4240" s="342" t="s">
        <v>4882</v>
      </c>
      <c r="C4240" s="342" t="str">
        <f t="shared" ref="C4240" si="2450">IF(C4239="", "", C4239)</f>
        <v/>
      </c>
      <c r="D4240" s="350" t="str">
        <f t="shared" si="2449"/>
        <v/>
      </c>
      <c r="E4240" s="211">
        <f t="shared" si="2437"/>
        <v>18861218</v>
      </c>
      <c r="F4240" s="262">
        <v>15</v>
      </c>
      <c r="R4240" s="112" t="str">
        <f>IF(D4240="","", CONCATENATE("Update games set ", B4240, "= ",D4240," where game_id=", E4240))</f>
        <v/>
      </c>
      <c r="S4240" s="112" t="str">
        <f t="shared" si="2434"/>
        <v/>
      </c>
      <c r="T4240" s="112" t="str">
        <f t="shared" si="2429"/>
        <v/>
      </c>
      <c r="U4240" s="200" t="str">
        <f t="shared" si="2427"/>
        <v/>
      </c>
      <c r="V4240" s="112" t="str">
        <f t="shared" si="2430"/>
        <v/>
      </c>
      <c r="W4240" s="415" t="str">
        <f t="shared" si="2435"/>
        <v/>
      </c>
      <c r="Y4240" s="65" t="str">
        <f t="shared" si="2442"/>
        <v/>
      </c>
      <c r="Z4240" s="65" t="str">
        <f t="shared" si="2443"/>
        <v/>
      </c>
      <c r="AA4240" s="65" t="str">
        <f t="shared" si="2444"/>
        <v/>
      </c>
      <c r="AB4240" s="65" t="str">
        <f t="shared" si="2445"/>
        <v/>
      </c>
      <c r="AC4240" s="65" t="str">
        <f t="shared" si="2446"/>
        <v/>
      </c>
      <c r="AH4240" s="65" t="str">
        <f t="shared" si="2401"/>
        <v>1891121215</v>
      </c>
      <c r="AI4240" s="65">
        <v>18911212</v>
      </c>
      <c r="AJ4240" s="65" t="s">
        <v>5369</v>
      </c>
      <c r="AK4240" s="65">
        <v>15</v>
      </c>
      <c r="AL4240" s="65" t="s">
        <v>653</v>
      </c>
      <c r="AN4240" s="65" t="str">
        <f t="shared" si="2436"/>
        <v/>
      </c>
    </row>
    <row r="4241" spans="1:40" s="126" customFormat="1" ht="16.8" customHeight="1" thickBot="1" x14ac:dyDescent="0.3">
      <c r="A4241" s="400" t="s">
        <v>5518</v>
      </c>
      <c r="B4241" s="116" t="s">
        <v>115</v>
      </c>
      <c r="C4241" s="352"/>
      <c r="D4241" s="370" t="str">
        <f t="shared" ref="D4241" si="2451">IF(MID(E4241,5,2)*1&gt;6,_xlfn.CONCAT("'",LEFT(E4241,4),"-",MID(E4241,3,2)+1,"'"),_xlfn.CONCAT("'",LEFT(E4241,4)-1,"-",MID(E4241,3,2),"'"))</f>
        <v>'1886-87'</v>
      </c>
      <c r="E4241" s="214">
        <f t="shared" si="2437"/>
        <v>18861218</v>
      </c>
      <c r="F4241" s="266">
        <v>16</v>
      </c>
      <c r="G4241" s="343"/>
      <c r="H4241" s="343"/>
      <c r="I4241" s="267"/>
      <c r="J4241" s="214"/>
      <c r="K4241" s="266"/>
      <c r="L4241" s="266"/>
      <c r="M4241" s="266"/>
      <c r="N4241" s="419"/>
      <c r="O4241" s="343"/>
      <c r="P4241" s="343"/>
      <c r="Q4241" s="346"/>
      <c r="R4241" s="112" t="str">
        <f>IF(D4241="","", CONCATENATE("Update games set ", B4241, "= ",D4241," where game_id=", E4241))</f>
        <v>Update games set Season= '1886-87' where game_id=18861218</v>
      </c>
      <c r="S4241" s="112" t="str">
        <f t="shared" si="2434"/>
        <v/>
      </c>
      <c r="T4241" s="112" t="str">
        <f t="shared" si="2429"/>
        <v/>
      </c>
      <c r="U4241" s="200" t="str">
        <f t="shared" si="2427"/>
        <v/>
      </c>
      <c r="V4241" s="112" t="str">
        <f t="shared" si="2430"/>
        <v/>
      </c>
      <c r="W4241" s="415" t="str">
        <f t="shared" si="2435"/>
        <v/>
      </c>
      <c r="X4241" s="240"/>
      <c r="Y4241" s="65" t="str">
        <f t="shared" si="2442"/>
        <v/>
      </c>
      <c r="Z4241" s="65" t="str">
        <f t="shared" si="2443"/>
        <v/>
      </c>
      <c r="AA4241" s="65" t="str">
        <f t="shared" si="2444"/>
        <v/>
      </c>
      <c r="AB4241" s="65" t="str">
        <f t="shared" si="2445"/>
        <v/>
      </c>
      <c r="AC4241" s="65" t="str">
        <f t="shared" si="2446"/>
        <v/>
      </c>
      <c r="AH4241" s="65" t="str">
        <f t="shared" si="2401"/>
        <v>1891121216</v>
      </c>
      <c r="AI4241" s="126">
        <v>18911212</v>
      </c>
      <c r="AJ4241" s="126" t="s">
        <v>5369</v>
      </c>
      <c r="AK4241" s="126">
        <v>16</v>
      </c>
      <c r="AL4241" s="126" t="s">
        <v>653</v>
      </c>
      <c r="AN4241" s="65" t="str">
        <f t="shared" si="2436"/>
        <v/>
      </c>
    </row>
    <row r="4242" spans="1:40" ht="15" thickTop="1" x14ac:dyDescent="0.25">
      <c r="A4242" s="400" t="s">
        <v>5518</v>
      </c>
      <c r="B4242" s="341" t="s">
        <v>22</v>
      </c>
      <c r="C4242" s="341" t="s">
        <v>163</v>
      </c>
      <c r="D4242" s="341" t="str">
        <f t="shared" ref="D4242:D4245" si="2452">IF(C4242="", "", CONCATENATE("'", C4242,"'"))</f>
        <v>'Notts County'</v>
      </c>
      <c r="E4242" s="211">
        <v>18861227</v>
      </c>
      <c r="F4242" s="262">
        <v>1</v>
      </c>
      <c r="H4242" s="212"/>
      <c r="I4242" s="263">
        <v>1</v>
      </c>
      <c r="J4242" s="211" t="str">
        <f t="shared" ref="J4242:J4252" si="2453">IF(I4242="", "", "?")</f>
        <v>?</v>
      </c>
      <c r="R4242" s="112" t="str">
        <f>IF(D4242="","", CONCATENATE("Update games set ", B4242, "= ",D4242," where game_id=", E4242))</f>
        <v>Update games set Opponent= 'Notts County' where game_id=18861227</v>
      </c>
      <c r="S4242" s="112" t="str">
        <f t="shared" si="2434"/>
        <v/>
      </c>
      <c r="T4242" s="112" t="str">
        <f t="shared" si="2429"/>
        <v>insert into goals (game_id, goal_order, scorer_name, goal_min) values (18861227, 1, '?)</v>
      </c>
      <c r="U4242" s="200" t="str">
        <f t="shared" si="2427"/>
        <v>update goals set scorer_name = '?' where game_id = 18861227 and goal_order = 1</v>
      </c>
      <c r="V4242" s="112" t="str">
        <f t="shared" si="2430"/>
        <v/>
      </c>
      <c r="W4242" s="415" t="str">
        <f t="shared" si="2435"/>
        <v/>
      </c>
      <c r="Y4242" s="65" t="str">
        <f t="shared" si="2442"/>
        <v>update goals set scorer_name = '?'</v>
      </c>
      <c r="Z4242" s="65" t="str">
        <f t="shared" si="2443"/>
        <v/>
      </c>
      <c r="AA4242" s="65" t="str">
        <f t="shared" si="2444"/>
        <v/>
      </c>
      <c r="AB4242" s="65" t="str">
        <f t="shared" si="2445"/>
        <v/>
      </c>
      <c r="AC4242" s="65" t="str">
        <f t="shared" si="2446"/>
        <v xml:space="preserve"> where game_id = 18861227 and goal_order = 1</v>
      </c>
      <c r="AH4242" s="65" t="str">
        <f t="shared" ref="AH4242:AH4305" si="2454">_xlfn.CONCAT(AI4242,AK4242)</f>
        <v>189112121</v>
      </c>
      <c r="AI4242" s="65">
        <v>18911212</v>
      </c>
      <c r="AJ4242" s="65" t="s">
        <v>5369</v>
      </c>
      <c r="AK4242" s="65">
        <v>1</v>
      </c>
      <c r="AL4242" s="65" t="s">
        <v>2039</v>
      </c>
    </row>
    <row r="4243" spans="1:40" ht="16.8" customHeight="1" x14ac:dyDescent="0.25">
      <c r="A4243" s="400" t="s">
        <v>5518</v>
      </c>
      <c r="B4243" s="342" t="s">
        <v>4979</v>
      </c>
      <c r="C4243" s="342" t="str">
        <f t="shared" ref="C4243" si="2455">IF(C4242="", "", C4242)</f>
        <v>Notts County</v>
      </c>
      <c r="D4243" s="350" t="str">
        <f t="shared" si="2452"/>
        <v>'Notts County'</v>
      </c>
      <c r="E4243" s="211">
        <f>E4242</f>
        <v>18861227</v>
      </c>
      <c r="F4243" s="262">
        <v>2</v>
      </c>
      <c r="I4243" s="263">
        <v>2</v>
      </c>
      <c r="J4243" s="211" t="str">
        <f t="shared" si="2453"/>
        <v>?</v>
      </c>
      <c r="R4243" s="112" t="str">
        <f>IF(D4243="","", CONCATENATE("Update games set ", B4243, "= ",D4243," where game_id=", E4243))</f>
        <v>Update games set Opp_parent= 'Notts County' where game_id=18861227</v>
      </c>
      <c r="S4243" s="112" t="str">
        <f t="shared" si="2434"/>
        <v/>
      </c>
      <c r="T4243" s="112" t="str">
        <f t="shared" si="2429"/>
        <v>insert into goals (game_id, goal_order, scorer_name, goal_min) values (18861227, 2, '?)</v>
      </c>
      <c r="U4243" s="200" t="str">
        <f t="shared" si="2427"/>
        <v>update goals set scorer_name = '?' where game_id = 18861227 and goal_order = 2</v>
      </c>
      <c r="V4243" s="112" t="str">
        <f t="shared" si="2430"/>
        <v/>
      </c>
      <c r="W4243" s="415" t="str">
        <f t="shared" si="2435"/>
        <v/>
      </c>
      <c r="Y4243" s="65" t="str">
        <f t="shared" si="2442"/>
        <v>update goals set scorer_name = '?'</v>
      </c>
      <c r="Z4243" s="65" t="str">
        <f t="shared" si="2443"/>
        <v/>
      </c>
      <c r="AA4243" s="65" t="str">
        <f t="shared" si="2444"/>
        <v/>
      </c>
      <c r="AB4243" s="65" t="str">
        <f t="shared" si="2445"/>
        <v/>
      </c>
      <c r="AC4243" s="65" t="str">
        <f t="shared" si="2446"/>
        <v xml:space="preserve"> where game_id = 18861227 and goal_order = 2</v>
      </c>
      <c r="AH4243" s="65" t="str">
        <f t="shared" si="2454"/>
        <v>189112122</v>
      </c>
      <c r="AI4243" s="65">
        <v>18911212</v>
      </c>
      <c r="AJ4243" s="65" t="s">
        <v>5369</v>
      </c>
      <c r="AK4243" s="65">
        <v>2</v>
      </c>
      <c r="AL4243" s="65" t="s">
        <v>3572</v>
      </c>
      <c r="AN4243" s="65" t="str">
        <f t="shared" ref="AN4243:AN4257" si="2456">IF(F4243=1, _xlfn.CONCAT("update games set source = 'The Nottingham Forest Football Scrapbook' where game_id = ", E4243), "")</f>
        <v/>
      </c>
    </row>
    <row r="4244" spans="1:40" ht="16.8" customHeight="1" x14ac:dyDescent="0.25">
      <c r="A4244" s="400" t="s">
        <v>5518</v>
      </c>
      <c r="B4244" s="342" t="s">
        <v>2653</v>
      </c>
      <c r="C4244" s="342" t="s">
        <v>663</v>
      </c>
      <c r="D4244" s="350" t="str">
        <f t="shared" si="2452"/>
        <v>'Friendly'</v>
      </c>
      <c r="E4244" s="211">
        <f t="shared" ref="E4244:E4257" si="2457">E4243</f>
        <v>18861227</v>
      </c>
      <c r="F4244" s="262">
        <v>3</v>
      </c>
      <c r="J4244" s="211" t="str">
        <f t="shared" si="2453"/>
        <v/>
      </c>
      <c r="R4244" s="112" t="str">
        <f>IF(D4244="","", CONCATENATE("Update games set ", B4244, "= ",D4244," where game_id=", E4244))</f>
        <v>Update games set Game_type= 'Friendly' where game_id=18861227</v>
      </c>
      <c r="S4244" s="112" t="str">
        <f t="shared" si="2434"/>
        <v/>
      </c>
      <c r="T4244" s="112" t="str">
        <f t="shared" si="2429"/>
        <v/>
      </c>
      <c r="U4244" s="200" t="str">
        <f t="shared" si="2427"/>
        <v/>
      </c>
      <c r="V4244" s="112" t="str">
        <f t="shared" si="2430"/>
        <v/>
      </c>
      <c r="W4244" s="415" t="str">
        <f t="shared" si="2435"/>
        <v/>
      </c>
      <c r="Y4244" s="65" t="str">
        <f t="shared" si="2442"/>
        <v/>
      </c>
      <c r="Z4244" s="65" t="str">
        <f t="shared" si="2443"/>
        <v/>
      </c>
      <c r="AA4244" s="65" t="str">
        <f t="shared" si="2444"/>
        <v/>
      </c>
      <c r="AB4244" s="65" t="str">
        <f t="shared" si="2445"/>
        <v/>
      </c>
      <c r="AC4244" s="65" t="str">
        <f t="shared" si="2446"/>
        <v/>
      </c>
      <c r="AH4244" s="65" t="str">
        <f t="shared" si="2454"/>
        <v>189112123</v>
      </c>
      <c r="AI4244" s="65">
        <v>18911212</v>
      </c>
      <c r="AJ4244" s="65" t="s">
        <v>5369</v>
      </c>
      <c r="AK4244" s="65">
        <v>3</v>
      </c>
      <c r="AL4244" s="65" t="s">
        <v>3596</v>
      </c>
      <c r="AN4244" s="65" t="str">
        <f t="shared" si="2456"/>
        <v/>
      </c>
    </row>
    <row r="4245" spans="1:40" ht="16.8" customHeight="1" x14ac:dyDescent="0.25">
      <c r="A4245" s="400" t="s">
        <v>5518</v>
      </c>
      <c r="B4245" s="342" t="s">
        <v>4978</v>
      </c>
      <c r="C4245" s="342" t="s">
        <v>2174</v>
      </c>
      <c r="D4245" s="350" t="str">
        <f t="shared" si="2452"/>
        <v>'?'</v>
      </c>
      <c r="E4245" s="211">
        <f t="shared" si="2457"/>
        <v>18861227</v>
      </c>
      <c r="F4245" s="262">
        <v>4</v>
      </c>
      <c r="J4245" s="211" t="str">
        <f t="shared" si="2453"/>
        <v/>
      </c>
      <c r="R4245" s="112" t="str">
        <f>IF(D4245="","", CONCATENATE("Update games set ", B4245, "= ",D4245," where game_id=", E4245))</f>
        <v>Update games set HAN= '?' where game_id=18861227</v>
      </c>
      <c r="S4245" s="112" t="str">
        <f t="shared" si="2434"/>
        <v/>
      </c>
      <c r="T4245" s="112" t="str">
        <f t="shared" si="2429"/>
        <v/>
      </c>
      <c r="U4245" s="200" t="str">
        <f t="shared" si="2427"/>
        <v/>
      </c>
      <c r="V4245" s="112" t="str">
        <f t="shared" si="2430"/>
        <v/>
      </c>
      <c r="W4245" s="415" t="str">
        <f t="shared" si="2435"/>
        <v/>
      </c>
      <c r="Y4245" s="65" t="str">
        <f t="shared" si="2442"/>
        <v/>
      </c>
      <c r="Z4245" s="65" t="str">
        <f t="shared" si="2443"/>
        <v/>
      </c>
      <c r="AA4245" s="65" t="str">
        <f t="shared" si="2444"/>
        <v/>
      </c>
      <c r="AB4245" s="65" t="str">
        <f t="shared" si="2445"/>
        <v/>
      </c>
      <c r="AC4245" s="65" t="str">
        <f t="shared" si="2446"/>
        <v/>
      </c>
      <c r="AH4245" s="65" t="str">
        <f t="shared" si="2454"/>
        <v>189112124</v>
      </c>
      <c r="AI4245" s="65">
        <v>18911212</v>
      </c>
      <c r="AJ4245" s="65" t="s">
        <v>5369</v>
      </c>
      <c r="AK4245" s="65">
        <v>4</v>
      </c>
      <c r="AL4245" s="65" t="s">
        <v>3252</v>
      </c>
      <c r="AN4245" s="65" t="str">
        <f t="shared" si="2456"/>
        <v/>
      </c>
    </row>
    <row r="4246" spans="1:40" ht="16.8" customHeight="1" x14ac:dyDescent="0.25">
      <c r="A4246" s="400" t="s">
        <v>5518</v>
      </c>
      <c r="B4246" s="342" t="s">
        <v>5</v>
      </c>
      <c r="C4246" s="342">
        <v>2</v>
      </c>
      <c r="D4246" s="349">
        <f t="shared" ref="D4246:D4247" si="2458">IF(C4246="", "", C4246)</f>
        <v>2</v>
      </c>
      <c r="E4246" s="211">
        <f t="shared" si="2457"/>
        <v>18861227</v>
      </c>
      <c r="F4246" s="262">
        <v>5</v>
      </c>
      <c r="J4246" s="211" t="str">
        <f t="shared" si="2453"/>
        <v/>
      </c>
      <c r="R4246" s="112" t="str">
        <f>IF(D4246="","", CONCATENATE("Update games set ", B4246, "= ",D4246," where game_id=", E4246))</f>
        <v>Update games set F= 2 where game_id=18861227</v>
      </c>
      <c r="S4246" s="112" t="str">
        <f t="shared" si="2434"/>
        <v/>
      </c>
      <c r="T4246" s="112" t="str">
        <f t="shared" si="2429"/>
        <v/>
      </c>
      <c r="U4246" s="200" t="str">
        <f t="shared" si="2427"/>
        <v/>
      </c>
      <c r="V4246" s="112" t="str">
        <f t="shared" si="2430"/>
        <v/>
      </c>
      <c r="W4246" s="415" t="str">
        <f t="shared" si="2435"/>
        <v/>
      </c>
      <c r="Y4246" s="65" t="str">
        <f t="shared" si="2442"/>
        <v/>
      </c>
      <c r="Z4246" s="65" t="str">
        <f t="shared" si="2443"/>
        <v/>
      </c>
      <c r="AA4246" s="65" t="str">
        <f t="shared" si="2444"/>
        <v/>
      </c>
      <c r="AB4246" s="65" t="str">
        <f t="shared" si="2445"/>
        <v/>
      </c>
      <c r="AC4246" s="65" t="str">
        <f t="shared" si="2446"/>
        <v/>
      </c>
      <c r="AH4246" s="65" t="str">
        <f t="shared" si="2454"/>
        <v>189112125</v>
      </c>
      <c r="AI4246" s="65">
        <v>18911212</v>
      </c>
      <c r="AJ4246" s="65" t="s">
        <v>5369</v>
      </c>
      <c r="AK4246" s="65">
        <v>5</v>
      </c>
      <c r="AL4246" s="65" t="s">
        <v>3590</v>
      </c>
      <c r="AN4246" s="65" t="str">
        <f t="shared" si="2456"/>
        <v/>
      </c>
    </row>
    <row r="4247" spans="1:40" ht="16.8" customHeight="1" x14ac:dyDescent="0.25">
      <c r="A4247" s="400" t="s">
        <v>5518</v>
      </c>
      <c r="B4247" s="342" t="s">
        <v>0</v>
      </c>
      <c r="C4247" s="342">
        <v>0</v>
      </c>
      <c r="D4247" s="349">
        <f t="shared" si="2458"/>
        <v>0</v>
      </c>
      <c r="E4247" s="211">
        <f t="shared" si="2457"/>
        <v>18861227</v>
      </c>
      <c r="F4247" s="262">
        <v>6</v>
      </c>
      <c r="J4247" s="211" t="str">
        <f t="shared" si="2453"/>
        <v/>
      </c>
      <c r="R4247" s="112" t="str">
        <f>IF(D4247="","", CONCATENATE("Update games set ", B4247, "= ",D4247," where game_id=", E4247))</f>
        <v>Update games set A= 0 where game_id=18861227</v>
      </c>
      <c r="S4247" s="112" t="str">
        <f t="shared" si="2434"/>
        <v/>
      </c>
      <c r="T4247" s="112" t="str">
        <f t="shared" si="2429"/>
        <v/>
      </c>
      <c r="U4247" s="200" t="str">
        <f t="shared" si="2427"/>
        <v/>
      </c>
      <c r="V4247" s="112" t="str">
        <f t="shared" si="2430"/>
        <v/>
      </c>
      <c r="W4247" s="415" t="str">
        <f t="shared" si="2435"/>
        <v/>
      </c>
      <c r="Y4247" s="65" t="str">
        <f t="shared" si="2442"/>
        <v/>
      </c>
      <c r="Z4247" s="65" t="str">
        <f t="shared" si="2443"/>
        <v/>
      </c>
      <c r="AA4247" s="65" t="str">
        <f t="shared" si="2444"/>
        <v/>
      </c>
      <c r="AB4247" s="65" t="str">
        <f t="shared" si="2445"/>
        <v/>
      </c>
      <c r="AC4247" s="65" t="str">
        <f t="shared" si="2446"/>
        <v/>
      </c>
      <c r="AH4247" s="65" t="str">
        <f t="shared" si="2454"/>
        <v>189112126</v>
      </c>
      <c r="AI4247" s="65">
        <v>18911212</v>
      </c>
      <c r="AJ4247" s="65" t="s">
        <v>5369</v>
      </c>
      <c r="AK4247" s="65">
        <v>6</v>
      </c>
      <c r="AL4247" s="65" t="s">
        <v>3468</v>
      </c>
      <c r="AN4247" s="65" t="str">
        <f t="shared" si="2456"/>
        <v/>
      </c>
    </row>
    <row r="4248" spans="1:40" ht="16.8" customHeight="1" x14ac:dyDescent="0.25">
      <c r="A4248" s="400" t="s">
        <v>5518</v>
      </c>
      <c r="B4248" s="342" t="s">
        <v>23</v>
      </c>
      <c r="D4248" s="334" t="str">
        <f t="shared" ref="D4248" si="2459">IF(C4248="",IF(D4246&gt;D4247,"'W'",IF(D4246=D4247,"'D'","'L'")),_xlfn.CONCAT("'",C4248,"'"))</f>
        <v>'W'</v>
      </c>
      <c r="E4248" s="211">
        <f t="shared" si="2457"/>
        <v>18861227</v>
      </c>
      <c r="F4248" s="262">
        <v>7</v>
      </c>
      <c r="J4248" s="211" t="str">
        <f t="shared" si="2453"/>
        <v/>
      </c>
      <c r="R4248" s="112" t="str">
        <f>IF(D4248="","", CONCATENATE("Update games set ", B4248, "= ",D4248," where game_id=", E4248))</f>
        <v>Update games set Result= 'W' where game_id=18861227</v>
      </c>
      <c r="S4248" s="112" t="str">
        <f t="shared" si="2434"/>
        <v/>
      </c>
      <c r="T4248" s="112" t="str">
        <f t="shared" si="2429"/>
        <v/>
      </c>
      <c r="U4248" s="200" t="str">
        <f t="shared" si="2427"/>
        <v/>
      </c>
      <c r="V4248" s="112" t="str">
        <f t="shared" si="2430"/>
        <v/>
      </c>
      <c r="W4248" s="415" t="str">
        <f t="shared" si="2435"/>
        <v/>
      </c>
      <c r="Y4248" s="65" t="str">
        <f t="shared" si="2442"/>
        <v/>
      </c>
      <c r="Z4248" s="65" t="str">
        <f t="shared" si="2443"/>
        <v/>
      </c>
      <c r="AA4248" s="65" t="str">
        <f t="shared" si="2444"/>
        <v/>
      </c>
      <c r="AB4248" s="65" t="str">
        <f t="shared" si="2445"/>
        <v/>
      </c>
      <c r="AC4248" s="65" t="str">
        <f t="shared" si="2446"/>
        <v/>
      </c>
      <c r="AH4248" s="65" t="str">
        <f t="shared" si="2454"/>
        <v>189112127</v>
      </c>
      <c r="AI4248" s="65">
        <v>18911212</v>
      </c>
      <c r="AJ4248" s="65" t="s">
        <v>5369</v>
      </c>
      <c r="AK4248" s="65">
        <v>7</v>
      </c>
      <c r="AL4248" s="65" t="s">
        <v>3435</v>
      </c>
      <c r="AN4248" s="65" t="str">
        <f t="shared" si="2456"/>
        <v/>
      </c>
    </row>
    <row r="4249" spans="1:40" ht="16.8" customHeight="1" x14ac:dyDescent="0.25">
      <c r="A4249" s="400" t="s">
        <v>5518</v>
      </c>
      <c r="B4249" s="342" t="s">
        <v>768</v>
      </c>
      <c r="D4249" s="349" t="str">
        <f t="shared" ref="D4249:D4250" si="2460">IF(C4249="", "", C4249)</f>
        <v/>
      </c>
      <c r="E4249" s="211">
        <f t="shared" si="2457"/>
        <v>18861227</v>
      </c>
      <c r="F4249" s="262">
        <v>8</v>
      </c>
      <c r="J4249" s="211" t="str">
        <f t="shared" si="2453"/>
        <v/>
      </c>
      <c r="R4249" s="112" t="str">
        <f>IF(D4249="","", CONCATENATE("Update games set ", B4249, "= ",D4249," where game_id=", E4249))</f>
        <v/>
      </c>
      <c r="S4249" s="112" t="str">
        <f t="shared" si="2434"/>
        <v/>
      </c>
      <c r="T4249" s="112" t="str">
        <f t="shared" si="2429"/>
        <v/>
      </c>
      <c r="U4249" s="200" t="str">
        <f t="shared" si="2427"/>
        <v/>
      </c>
      <c r="V4249" s="112" t="str">
        <f t="shared" si="2430"/>
        <v/>
      </c>
      <c r="W4249" s="415" t="str">
        <f t="shared" si="2435"/>
        <v/>
      </c>
      <c r="Y4249" s="65" t="str">
        <f t="shared" si="2442"/>
        <v/>
      </c>
      <c r="Z4249" s="65" t="str">
        <f t="shared" si="2443"/>
        <v/>
      </c>
      <c r="AA4249" s="65" t="str">
        <f t="shared" si="2444"/>
        <v/>
      </c>
      <c r="AB4249" s="65" t="str">
        <f t="shared" si="2445"/>
        <v/>
      </c>
      <c r="AC4249" s="65" t="str">
        <f t="shared" si="2446"/>
        <v/>
      </c>
      <c r="AH4249" s="65" t="str">
        <f t="shared" si="2454"/>
        <v>189112128</v>
      </c>
      <c r="AI4249" s="65">
        <v>18911212</v>
      </c>
      <c r="AJ4249" s="65" t="s">
        <v>5369</v>
      </c>
      <c r="AK4249" s="65">
        <v>8</v>
      </c>
      <c r="AL4249" s="65" t="s">
        <v>3653</v>
      </c>
      <c r="AN4249" s="65" t="str">
        <f t="shared" si="2456"/>
        <v/>
      </c>
    </row>
    <row r="4250" spans="1:40" ht="16.8" customHeight="1" x14ac:dyDescent="0.25">
      <c r="A4250" s="400" t="s">
        <v>5518</v>
      </c>
      <c r="B4250" s="342" t="s">
        <v>766</v>
      </c>
      <c r="D4250" s="349" t="str">
        <f t="shared" si="2460"/>
        <v/>
      </c>
      <c r="E4250" s="211">
        <f t="shared" si="2457"/>
        <v>18861227</v>
      </c>
      <c r="F4250" s="262">
        <v>9</v>
      </c>
      <c r="G4250" s="194"/>
      <c r="H4250" s="194"/>
      <c r="J4250" s="211" t="str">
        <f t="shared" si="2453"/>
        <v/>
      </c>
      <c r="N4250" s="417"/>
      <c r="O4250" s="194"/>
      <c r="P4250" s="194"/>
      <c r="R4250" s="112" t="str">
        <f>IF(D4250="","", CONCATENATE("Update games set ", B4250, "= ",D4250," where game_id=", E4250))</f>
        <v/>
      </c>
      <c r="S4250" s="112" t="str">
        <f t="shared" si="2434"/>
        <v/>
      </c>
      <c r="T4250" s="112" t="str">
        <f t="shared" si="2429"/>
        <v/>
      </c>
      <c r="U4250" s="200" t="str">
        <f t="shared" si="2427"/>
        <v/>
      </c>
      <c r="V4250" s="112" t="str">
        <f t="shared" si="2430"/>
        <v/>
      </c>
      <c r="W4250" s="415" t="str">
        <f t="shared" si="2435"/>
        <v/>
      </c>
      <c r="Y4250" s="65" t="str">
        <f t="shared" si="2442"/>
        <v/>
      </c>
      <c r="Z4250" s="65" t="str">
        <f t="shared" si="2443"/>
        <v/>
      </c>
      <c r="AA4250" s="65" t="str">
        <f t="shared" si="2444"/>
        <v/>
      </c>
      <c r="AB4250" s="65" t="str">
        <f t="shared" si="2445"/>
        <v/>
      </c>
      <c r="AC4250" s="65" t="str">
        <f t="shared" si="2446"/>
        <v/>
      </c>
      <c r="AH4250" s="65" t="str">
        <f t="shared" si="2454"/>
        <v>189112129</v>
      </c>
      <c r="AI4250" s="65">
        <v>18911212</v>
      </c>
      <c r="AJ4250" s="65" t="s">
        <v>5369</v>
      </c>
      <c r="AK4250" s="65">
        <v>9</v>
      </c>
      <c r="AL4250" s="65" t="s">
        <v>2943</v>
      </c>
      <c r="AN4250" s="65" t="str">
        <f t="shared" si="2456"/>
        <v/>
      </c>
    </row>
    <row r="4251" spans="1:40" ht="16.8" customHeight="1" x14ac:dyDescent="0.25">
      <c r="A4251" s="400" t="s">
        <v>5518</v>
      </c>
      <c r="B4251" s="342" t="s">
        <v>753</v>
      </c>
      <c r="C4251" s="351"/>
      <c r="D4251" s="350" t="str">
        <f t="shared" ref="D4251" si="2461">IF(C4251="", "", CONCATENATE("'", C4251,"'"))</f>
        <v/>
      </c>
      <c r="E4251" s="211">
        <f t="shared" si="2457"/>
        <v>18861227</v>
      </c>
      <c r="F4251" s="262">
        <v>10</v>
      </c>
      <c r="G4251" s="194"/>
      <c r="J4251" s="211" t="str">
        <f t="shared" si="2453"/>
        <v/>
      </c>
      <c r="N4251" s="417"/>
      <c r="O4251" s="194"/>
      <c r="P4251" s="194"/>
      <c r="R4251" s="112" t="str">
        <f>IF(D4251="","", CONCATENATE("Update games set ", B4251, "= ",D4251," where game_id=", E4251))</f>
        <v/>
      </c>
      <c r="S4251" s="112" t="str">
        <f t="shared" si="2434"/>
        <v/>
      </c>
      <c r="T4251" s="112" t="str">
        <f t="shared" si="2429"/>
        <v/>
      </c>
      <c r="U4251" s="200" t="str">
        <f t="shared" si="2427"/>
        <v/>
      </c>
      <c r="V4251" s="112" t="str">
        <f t="shared" si="2430"/>
        <v/>
      </c>
      <c r="W4251" s="415" t="str">
        <f t="shared" si="2435"/>
        <v/>
      </c>
      <c r="Y4251" s="65" t="str">
        <f t="shared" si="2442"/>
        <v/>
      </c>
      <c r="Z4251" s="65" t="str">
        <f t="shared" si="2443"/>
        <v/>
      </c>
      <c r="AA4251" s="65" t="str">
        <f t="shared" si="2444"/>
        <v/>
      </c>
      <c r="AB4251" s="65" t="str">
        <f t="shared" si="2445"/>
        <v/>
      </c>
      <c r="AC4251" s="65" t="str">
        <f t="shared" si="2446"/>
        <v/>
      </c>
      <c r="AH4251" s="65" t="str">
        <f t="shared" si="2454"/>
        <v>1891121210</v>
      </c>
      <c r="AI4251" s="65">
        <v>18911212</v>
      </c>
      <c r="AJ4251" s="65" t="s">
        <v>5369</v>
      </c>
      <c r="AK4251" s="65">
        <v>10</v>
      </c>
      <c r="AL4251" s="65" t="s">
        <v>3632</v>
      </c>
      <c r="AN4251" s="65" t="str">
        <f t="shared" si="2456"/>
        <v/>
      </c>
    </row>
    <row r="4252" spans="1:40" ht="16.8" customHeight="1" x14ac:dyDescent="0.25">
      <c r="A4252" s="400" t="s">
        <v>5518</v>
      </c>
      <c r="B4252" s="342" t="s">
        <v>746</v>
      </c>
      <c r="C4252" s="351" t="s">
        <v>5062</v>
      </c>
      <c r="D4252" s="334" t="str">
        <f>CONCATENATE("'", LEFT(E4252,4),"-",MID(E4252,5,2),"-", MID(E4252,7,2), " ", C4252,"'")</f>
        <v>'1886-12-27 15:00'</v>
      </c>
      <c r="E4252" s="211">
        <f t="shared" si="2457"/>
        <v>18861227</v>
      </c>
      <c r="F4252" s="262">
        <v>11</v>
      </c>
      <c r="J4252" s="211" t="str">
        <f t="shared" si="2453"/>
        <v/>
      </c>
      <c r="R4252" s="112" t="str">
        <f>IF(D4252="","", CONCATENATE("Update games set ", B4252, "= ",D4252," where game_id=", E4252))</f>
        <v>Update games set Game_date= '1886-12-27 15:00' where game_id=18861227</v>
      </c>
      <c r="S4252" s="112" t="str">
        <f t="shared" si="2434"/>
        <v/>
      </c>
      <c r="T4252" s="112" t="str">
        <f t="shared" si="2429"/>
        <v/>
      </c>
      <c r="U4252" s="200" t="str">
        <f t="shared" si="2427"/>
        <v/>
      </c>
      <c r="V4252" s="112" t="str">
        <f t="shared" si="2430"/>
        <v/>
      </c>
      <c r="W4252" s="415" t="str">
        <f t="shared" si="2435"/>
        <v/>
      </c>
      <c r="Y4252" s="65" t="str">
        <f t="shared" si="2442"/>
        <v/>
      </c>
      <c r="Z4252" s="65" t="str">
        <f t="shared" si="2443"/>
        <v/>
      </c>
      <c r="AA4252" s="65" t="str">
        <f t="shared" si="2444"/>
        <v/>
      </c>
      <c r="AB4252" s="65" t="str">
        <f t="shared" si="2445"/>
        <v/>
      </c>
      <c r="AC4252" s="65" t="str">
        <f t="shared" si="2446"/>
        <v/>
      </c>
      <c r="AH4252" s="65" t="str">
        <f t="shared" si="2454"/>
        <v>1891121211</v>
      </c>
      <c r="AI4252" s="65">
        <v>18911212</v>
      </c>
      <c r="AJ4252" s="65" t="s">
        <v>5369</v>
      </c>
      <c r="AK4252" s="65">
        <v>11</v>
      </c>
      <c r="AL4252" s="65" t="s">
        <v>3314</v>
      </c>
      <c r="AN4252" s="65" t="str">
        <f t="shared" si="2456"/>
        <v/>
      </c>
    </row>
    <row r="4253" spans="1:40" ht="16.8" customHeight="1" x14ac:dyDescent="0.25">
      <c r="A4253" s="400" t="s">
        <v>5518</v>
      </c>
      <c r="B4253" s="342" t="s">
        <v>25</v>
      </c>
      <c r="D4253" s="350" t="str">
        <f t="shared" ref="D4253" si="2462">IF(C4253="", "", CONCATENATE("'", C4253,"'"))</f>
        <v/>
      </c>
      <c r="E4253" s="211">
        <f t="shared" si="2457"/>
        <v>18861227</v>
      </c>
      <c r="F4253" s="262">
        <v>12</v>
      </c>
      <c r="G4253" s="212"/>
      <c r="H4253" s="212"/>
      <c r="N4253" s="416"/>
      <c r="O4253" s="212"/>
      <c r="P4253" s="212"/>
      <c r="R4253" s="112" t="str">
        <f>IF(D4253="","", CONCATENATE("Update games set ", B4253, "= ",D4253," where game_id=", E4253))</f>
        <v/>
      </c>
      <c r="S4253" s="112" t="str">
        <f t="shared" si="2434"/>
        <v/>
      </c>
      <c r="T4253" s="112" t="str">
        <f t="shared" si="2429"/>
        <v/>
      </c>
      <c r="U4253" s="200" t="str">
        <f t="shared" si="2427"/>
        <v/>
      </c>
      <c r="V4253" s="112" t="str">
        <f t="shared" si="2430"/>
        <v/>
      </c>
      <c r="W4253" s="415" t="str">
        <f t="shared" si="2435"/>
        <v/>
      </c>
      <c r="Y4253" s="65" t="str">
        <f t="shared" si="2442"/>
        <v/>
      </c>
      <c r="Z4253" s="65" t="str">
        <f t="shared" si="2443"/>
        <v/>
      </c>
      <c r="AA4253" s="65" t="str">
        <f t="shared" si="2444"/>
        <v/>
      </c>
      <c r="AB4253" s="65" t="str">
        <f t="shared" si="2445"/>
        <v/>
      </c>
      <c r="AC4253" s="65" t="str">
        <f t="shared" si="2446"/>
        <v/>
      </c>
      <c r="AH4253" s="65" t="str">
        <f t="shared" si="2454"/>
        <v>1891121212</v>
      </c>
      <c r="AI4253" s="65">
        <v>18911212</v>
      </c>
      <c r="AJ4253" s="65" t="s">
        <v>5369</v>
      </c>
      <c r="AK4253" s="65">
        <v>12</v>
      </c>
      <c r="AL4253" s="65" t="s">
        <v>653</v>
      </c>
      <c r="AN4253" s="65" t="str">
        <f t="shared" si="2456"/>
        <v/>
      </c>
    </row>
    <row r="4254" spans="1:40" ht="16.8" customHeight="1" x14ac:dyDescent="0.25">
      <c r="A4254" s="400" t="s">
        <v>5518</v>
      </c>
      <c r="B4254" s="342" t="s">
        <v>475</v>
      </c>
      <c r="D4254" s="349" t="str">
        <f t="shared" ref="D4254" si="2463">IF(C4254="", "", C4254)</f>
        <v/>
      </c>
      <c r="E4254" s="211">
        <f t="shared" si="2457"/>
        <v>18861227</v>
      </c>
      <c r="F4254" s="262">
        <v>13</v>
      </c>
      <c r="R4254" s="112" t="str">
        <f>IF(D4254="","", CONCATENATE("Update games set ", B4254, "= ",D4254," where game_id=", E4254))</f>
        <v/>
      </c>
      <c r="S4254" s="112" t="str">
        <f t="shared" si="2434"/>
        <v/>
      </c>
      <c r="T4254" s="112" t="str">
        <f t="shared" si="2429"/>
        <v/>
      </c>
      <c r="U4254" s="200" t="str">
        <f t="shared" si="2427"/>
        <v/>
      </c>
      <c r="V4254" s="112" t="str">
        <f t="shared" si="2430"/>
        <v/>
      </c>
      <c r="W4254" s="415" t="str">
        <f t="shared" si="2435"/>
        <v/>
      </c>
      <c r="Y4254" s="65" t="str">
        <f t="shared" si="2442"/>
        <v/>
      </c>
      <c r="Z4254" s="65" t="str">
        <f t="shared" si="2443"/>
        <v/>
      </c>
      <c r="AA4254" s="65" t="str">
        <f t="shared" si="2444"/>
        <v/>
      </c>
      <c r="AB4254" s="65" t="str">
        <f t="shared" si="2445"/>
        <v/>
      </c>
      <c r="AC4254" s="65" t="str">
        <f t="shared" si="2446"/>
        <v/>
      </c>
      <c r="AH4254" s="65" t="str">
        <f t="shared" si="2454"/>
        <v>1891121213</v>
      </c>
      <c r="AI4254" s="65">
        <v>18911212</v>
      </c>
      <c r="AJ4254" s="65" t="s">
        <v>5369</v>
      </c>
      <c r="AK4254" s="65">
        <v>13</v>
      </c>
      <c r="AL4254" s="65" t="s">
        <v>653</v>
      </c>
      <c r="AN4254" s="65" t="str">
        <f t="shared" si="2456"/>
        <v/>
      </c>
    </row>
    <row r="4255" spans="1:40" ht="16.8" customHeight="1" x14ac:dyDescent="0.25">
      <c r="A4255" s="400" t="s">
        <v>5518</v>
      </c>
      <c r="B4255" s="342" t="s">
        <v>20</v>
      </c>
      <c r="D4255" s="350" t="str">
        <f t="shared" ref="D4255:D4256" si="2464">IF(C4255="", "", CONCATENATE("'", C4255,"'"))</f>
        <v/>
      </c>
      <c r="E4255" s="211">
        <f t="shared" si="2457"/>
        <v>18861227</v>
      </c>
      <c r="F4255" s="262">
        <v>14</v>
      </c>
      <c r="R4255" s="112" t="str">
        <f>IF(D4255="","", CONCATENATE("Update games set ", B4255, "= ",D4255," where game_id=", E4255))</f>
        <v/>
      </c>
      <c r="S4255" s="112" t="str">
        <f t="shared" si="2434"/>
        <v/>
      </c>
      <c r="T4255" s="112" t="str">
        <f t="shared" si="2429"/>
        <v/>
      </c>
      <c r="U4255" s="200" t="str">
        <f t="shared" si="2427"/>
        <v/>
      </c>
      <c r="V4255" s="112" t="str">
        <f t="shared" si="2430"/>
        <v/>
      </c>
      <c r="W4255" s="415" t="str">
        <f t="shared" si="2435"/>
        <v/>
      </c>
      <c r="Y4255" s="65" t="str">
        <f t="shared" si="2442"/>
        <v/>
      </c>
      <c r="Z4255" s="65" t="str">
        <f t="shared" si="2443"/>
        <v/>
      </c>
      <c r="AA4255" s="65" t="str">
        <f t="shared" si="2444"/>
        <v/>
      </c>
      <c r="AB4255" s="65" t="str">
        <f t="shared" si="2445"/>
        <v/>
      </c>
      <c r="AC4255" s="65" t="str">
        <f t="shared" si="2446"/>
        <v/>
      </c>
      <c r="AH4255" s="65" t="str">
        <f t="shared" si="2454"/>
        <v>1891121214</v>
      </c>
      <c r="AI4255" s="65">
        <v>18911212</v>
      </c>
      <c r="AJ4255" s="65" t="s">
        <v>5369</v>
      </c>
      <c r="AK4255" s="65">
        <v>14</v>
      </c>
      <c r="AL4255" s="65" t="s">
        <v>653</v>
      </c>
      <c r="AN4255" s="65" t="str">
        <f t="shared" si="2456"/>
        <v/>
      </c>
    </row>
    <row r="4256" spans="1:40" ht="16.8" customHeight="1" x14ac:dyDescent="0.25">
      <c r="A4256" s="400" t="s">
        <v>5518</v>
      </c>
      <c r="B4256" s="342" t="s">
        <v>4882</v>
      </c>
      <c r="C4256" s="342" t="str">
        <f t="shared" ref="C4256" si="2465">IF(C4255="", "", C4255)</f>
        <v/>
      </c>
      <c r="D4256" s="350" t="str">
        <f t="shared" si="2464"/>
        <v/>
      </c>
      <c r="E4256" s="211">
        <f t="shared" si="2457"/>
        <v>18861227</v>
      </c>
      <c r="F4256" s="262">
        <v>15</v>
      </c>
      <c r="R4256" s="112" t="str">
        <f>IF(D4256="","", CONCATENATE("Update games set ", B4256, "= ",D4256," where game_id=", E4256))</f>
        <v/>
      </c>
      <c r="S4256" s="112" t="str">
        <f t="shared" si="2434"/>
        <v/>
      </c>
      <c r="T4256" s="112" t="str">
        <f t="shared" si="2429"/>
        <v/>
      </c>
      <c r="U4256" s="200" t="str">
        <f t="shared" si="2427"/>
        <v/>
      </c>
      <c r="V4256" s="112" t="str">
        <f t="shared" si="2430"/>
        <v/>
      </c>
      <c r="W4256" s="415" t="str">
        <f t="shared" si="2435"/>
        <v/>
      </c>
      <c r="Y4256" s="65" t="str">
        <f t="shared" si="2442"/>
        <v/>
      </c>
      <c r="Z4256" s="65" t="str">
        <f t="shared" si="2443"/>
        <v/>
      </c>
      <c r="AA4256" s="65" t="str">
        <f t="shared" si="2444"/>
        <v/>
      </c>
      <c r="AB4256" s="65" t="str">
        <f t="shared" si="2445"/>
        <v/>
      </c>
      <c r="AC4256" s="65" t="str">
        <f t="shared" si="2446"/>
        <v/>
      </c>
      <c r="AH4256" s="65" t="str">
        <f t="shared" si="2454"/>
        <v>1891121215</v>
      </c>
      <c r="AI4256" s="65">
        <v>18911212</v>
      </c>
      <c r="AJ4256" s="65" t="s">
        <v>5369</v>
      </c>
      <c r="AK4256" s="65">
        <v>15</v>
      </c>
      <c r="AL4256" s="65" t="s">
        <v>653</v>
      </c>
      <c r="AN4256" s="65" t="str">
        <f t="shared" si="2456"/>
        <v/>
      </c>
    </row>
    <row r="4257" spans="1:40" s="126" customFormat="1" ht="16.8" customHeight="1" thickBot="1" x14ac:dyDescent="0.3">
      <c r="A4257" s="400" t="s">
        <v>5518</v>
      </c>
      <c r="B4257" s="116" t="s">
        <v>115</v>
      </c>
      <c r="C4257" s="352"/>
      <c r="D4257" s="370" t="str">
        <f t="shared" ref="D4257" si="2466">IF(MID(E4257,5,2)*1&gt;6,_xlfn.CONCAT("'",LEFT(E4257,4),"-",MID(E4257,3,2)+1,"'"),_xlfn.CONCAT("'",LEFT(E4257,4)-1,"-",MID(E4257,3,2),"'"))</f>
        <v>'1886-87'</v>
      </c>
      <c r="E4257" s="214">
        <f t="shared" si="2457"/>
        <v>18861227</v>
      </c>
      <c r="F4257" s="266">
        <v>16</v>
      </c>
      <c r="G4257" s="343"/>
      <c r="H4257" s="343"/>
      <c r="I4257" s="267"/>
      <c r="J4257" s="214"/>
      <c r="K4257" s="266"/>
      <c r="L4257" s="266"/>
      <c r="M4257" s="266"/>
      <c r="N4257" s="419"/>
      <c r="O4257" s="343"/>
      <c r="P4257" s="343"/>
      <c r="Q4257" s="346"/>
      <c r="R4257" s="112" t="str">
        <f>IF(D4257="","", CONCATENATE("Update games set ", B4257, "= ",D4257," where game_id=", E4257))</f>
        <v>Update games set Season= '1886-87' where game_id=18861227</v>
      </c>
      <c r="S4257" s="112" t="str">
        <f t="shared" si="2434"/>
        <v/>
      </c>
      <c r="T4257" s="112" t="str">
        <f t="shared" si="2429"/>
        <v/>
      </c>
      <c r="U4257" s="200" t="str">
        <f t="shared" si="2427"/>
        <v/>
      </c>
      <c r="V4257" s="112" t="str">
        <f t="shared" si="2430"/>
        <v/>
      </c>
      <c r="W4257" s="415" t="str">
        <f t="shared" si="2435"/>
        <v/>
      </c>
      <c r="X4257" s="240"/>
      <c r="Y4257" s="65" t="str">
        <f t="shared" si="2442"/>
        <v/>
      </c>
      <c r="Z4257" s="65" t="str">
        <f t="shared" si="2443"/>
        <v/>
      </c>
      <c r="AA4257" s="65" t="str">
        <f t="shared" si="2444"/>
        <v/>
      </c>
      <c r="AB4257" s="65" t="str">
        <f t="shared" si="2445"/>
        <v/>
      </c>
      <c r="AC4257" s="65" t="str">
        <f t="shared" si="2446"/>
        <v/>
      </c>
      <c r="AH4257" s="65" t="str">
        <f t="shared" si="2454"/>
        <v>1891121216</v>
      </c>
      <c r="AI4257" s="126">
        <v>18911212</v>
      </c>
      <c r="AJ4257" s="126" t="s">
        <v>5369</v>
      </c>
      <c r="AK4257" s="126">
        <v>16</v>
      </c>
      <c r="AL4257" s="126" t="s">
        <v>653</v>
      </c>
      <c r="AN4257" s="65" t="str">
        <f t="shared" si="2456"/>
        <v/>
      </c>
    </row>
    <row r="4258" spans="1:40" ht="15" thickTop="1" x14ac:dyDescent="0.25">
      <c r="A4258" s="400" t="s">
        <v>5518</v>
      </c>
      <c r="B4258" s="341" t="s">
        <v>22</v>
      </c>
      <c r="C4258" s="341" t="s">
        <v>5355</v>
      </c>
      <c r="D4258" s="341" t="str">
        <f t="shared" ref="D4258:D4261" si="2467">IF(C4258="", "", CONCATENATE("'", C4258,"'"))</f>
        <v>'Stoke On Trent'</v>
      </c>
      <c r="E4258" s="211">
        <v>18861228</v>
      </c>
      <c r="F4258" s="262">
        <v>1</v>
      </c>
      <c r="H4258" s="212"/>
      <c r="I4258" s="263">
        <v>1</v>
      </c>
      <c r="J4258" s="211" t="str">
        <f t="shared" ref="J4258:J4268" si="2468">IF(I4258="", "", "?")</f>
        <v>?</v>
      </c>
      <c r="R4258" s="112" t="str">
        <f>IF(D4258="","", CONCATENATE("Update games set ", B4258, "= ",D4258," where game_id=", E4258))</f>
        <v>Update games set Opponent= 'Stoke On Trent' where game_id=18861228</v>
      </c>
      <c r="S4258" s="112" t="str">
        <f t="shared" si="2434"/>
        <v/>
      </c>
      <c r="T4258" s="112" t="str">
        <f t="shared" si="2429"/>
        <v>insert into goals (game_id, goal_order, scorer_name, goal_min) values (18861228, 1, '?)</v>
      </c>
      <c r="U4258" s="200" t="str">
        <f t="shared" si="2427"/>
        <v>update goals set scorer_name = '?' where game_id = 18861228 and goal_order = 1</v>
      </c>
      <c r="V4258" s="112" t="str">
        <f t="shared" si="2430"/>
        <v/>
      </c>
      <c r="W4258" s="415" t="str">
        <f t="shared" si="2435"/>
        <v/>
      </c>
      <c r="Y4258" s="65" t="str">
        <f t="shared" si="2442"/>
        <v>update goals set scorer_name = '?'</v>
      </c>
      <c r="Z4258" s="65" t="str">
        <f t="shared" si="2443"/>
        <v/>
      </c>
      <c r="AA4258" s="65" t="str">
        <f t="shared" si="2444"/>
        <v/>
      </c>
      <c r="AB4258" s="65" t="str">
        <f t="shared" si="2445"/>
        <v/>
      </c>
      <c r="AC4258" s="65" t="str">
        <f t="shared" si="2446"/>
        <v xml:space="preserve"> where game_id = 18861228 and goal_order = 1</v>
      </c>
      <c r="AH4258" s="65" t="str">
        <f t="shared" si="2454"/>
        <v>189112121</v>
      </c>
      <c r="AI4258" s="65">
        <v>18911212</v>
      </c>
      <c r="AJ4258" s="65" t="s">
        <v>5369</v>
      </c>
      <c r="AK4258" s="65">
        <v>1</v>
      </c>
      <c r="AL4258" s="65" t="s">
        <v>2039</v>
      </c>
    </row>
    <row r="4259" spans="1:40" ht="16.8" customHeight="1" x14ac:dyDescent="0.25">
      <c r="A4259" s="400" t="s">
        <v>5518</v>
      </c>
      <c r="B4259" s="342" t="s">
        <v>4979</v>
      </c>
      <c r="C4259" s="342" t="str">
        <f t="shared" ref="C4259" si="2469">IF(C4258="", "", C4258)</f>
        <v>Stoke On Trent</v>
      </c>
      <c r="D4259" s="350" t="str">
        <f t="shared" si="2467"/>
        <v>'Stoke On Trent'</v>
      </c>
      <c r="E4259" s="211">
        <f>E4258</f>
        <v>18861228</v>
      </c>
      <c r="F4259" s="262">
        <v>2</v>
      </c>
      <c r="I4259" s="263">
        <v>2</v>
      </c>
      <c r="J4259" s="211" t="str">
        <f t="shared" si="2468"/>
        <v>?</v>
      </c>
      <c r="R4259" s="112" t="str">
        <f>IF(D4259="","", CONCATENATE("Update games set ", B4259, "= ",D4259," where game_id=", E4259))</f>
        <v>Update games set Opp_parent= 'Stoke On Trent' where game_id=18861228</v>
      </c>
      <c r="S4259" s="112" t="str">
        <f t="shared" si="2434"/>
        <v/>
      </c>
      <c r="T4259" s="112" t="str">
        <f t="shared" si="2429"/>
        <v>insert into goals (game_id, goal_order, scorer_name, goal_min) values (18861228, 2, '?)</v>
      </c>
      <c r="U4259" s="200" t="str">
        <f t="shared" si="2427"/>
        <v>update goals set scorer_name = '?' where game_id = 18861228 and goal_order = 2</v>
      </c>
      <c r="V4259" s="112" t="str">
        <f t="shared" si="2430"/>
        <v/>
      </c>
      <c r="W4259" s="415" t="str">
        <f t="shared" si="2435"/>
        <v/>
      </c>
      <c r="Y4259" s="65" t="str">
        <f t="shared" si="2442"/>
        <v>update goals set scorer_name = '?'</v>
      </c>
      <c r="Z4259" s="65" t="str">
        <f t="shared" si="2443"/>
        <v/>
      </c>
      <c r="AA4259" s="65" t="str">
        <f t="shared" si="2444"/>
        <v/>
      </c>
      <c r="AB4259" s="65" t="str">
        <f t="shared" si="2445"/>
        <v/>
      </c>
      <c r="AC4259" s="65" t="str">
        <f t="shared" si="2446"/>
        <v xml:space="preserve"> where game_id = 18861228 and goal_order = 2</v>
      </c>
      <c r="AH4259" s="65" t="str">
        <f t="shared" si="2454"/>
        <v>189112122</v>
      </c>
      <c r="AI4259" s="65">
        <v>18911212</v>
      </c>
      <c r="AJ4259" s="65" t="s">
        <v>5369</v>
      </c>
      <c r="AK4259" s="65">
        <v>2</v>
      </c>
      <c r="AL4259" s="65" t="s">
        <v>3572</v>
      </c>
      <c r="AN4259" s="65" t="str">
        <f t="shared" ref="AN4259:AN4273" si="2470">IF(F4259=1, _xlfn.CONCAT("update games set source = 'The Nottingham Forest Football Scrapbook' where game_id = ", E4259), "")</f>
        <v/>
      </c>
    </row>
    <row r="4260" spans="1:40" ht="16.8" customHeight="1" x14ac:dyDescent="0.25">
      <c r="A4260" s="400" t="s">
        <v>5518</v>
      </c>
      <c r="B4260" s="342" t="s">
        <v>2653</v>
      </c>
      <c r="C4260" s="342" t="s">
        <v>663</v>
      </c>
      <c r="D4260" s="350" t="str">
        <f t="shared" si="2467"/>
        <v>'Friendly'</v>
      </c>
      <c r="E4260" s="211">
        <f t="shared" ref="E4260:E4273" si="2471">E4259</f>
        <v>18861228</v>
      </c>
      <c r="F4260" s="262">
        <v>3</v>
      </c>
      <c r="J4260" s="211" t="str">
        <f t="shared" si="2468"/>
        <v/>
      </c>
      <c r="R4260" s="112" t="str">
        <f>IF(D4260="","", CONCATENATE("Update games set ", B4260, "= ",D4260," where game_id=", E4260))</f>
        <v>Update games set Game_type= 'Friendly' where game_id=18861228</v>
      </c>
      <c r="S4260" s="112" t="str">
        <f t="shared" si="2434"/>
        <v/>
      </c>
      <c r="T4260" s="112" t="str">
        <f t="shared" si="2429"/>
        <v/>
      </c>
      <c r="U4260" s="200" t="str">
        <f t="shared" si="2427"/>
        <v/>
      </c>
      <c r="V4260" s="112" t="str">
        <f t="shared" si="2430"/>
        <v/>
      </c>
      <c r="W4260" s="415" t="str">
        <f t="shared" si="2435"/>
        <v/>
      </c>
      <c r="Y4260" s="65" t="str">
        <f t="shared" si="2442"/>
        <v/>
      </c>
      <c r="Z4260" s="65" t="str">
        <f t="shared" si="2443"/>
        <v/>
      </c>
      <c r="AA4260" s="65" t="str">
        <f t="shared" si="2444"/>
        <v/>
      </c>
      <c r="AB4260" s="65" t="str">
        <f t="shared" si="2445"/>
        <v/>
      </c>
      <c r="AC4260" s="65" t="str">
        <f t="shared" si="2446"/>
        <v/>
      </c>
      <c r="AH4260" s="65" t="str">
        <f t="shared" si="2454"/>
        <v>189112123</v>
      </c>
      <c r="AI4260" s="65">
        <v>18911212</v>
      </c>
      <c r="AJ4260" s="65" t="s">
        <v>5369</v>
      </c>
      <c r="AK4260" s="65">
        <v>3</v>
      </c>
      <c r="AL4260" s="65" t="s">
        <v>3596</v>
      </c>
      <c r="AN4260" s="65" t="str">
        <f t="shared" si="2470"/>
        <v/>
      </c>
    </row>
    <row r="4261" spans="1:40" ht="16.8" customHeight="1" x14ac:dyDescent="0.25">
      <c r="A4261" s="400" t="s">
        <v>5518</v>
      </c>
      <c r="B4261" s="342" t="s">
        <v>4978</v>
      </c>
      <c r="C4261" s="342" t="s">
        <v>2174</v>
      </c>
      <c r="D4261" s="350" t="str">
        <f t="shared" si="2467"/>
        <v>'?'</v>
      </c>
      <c r="E4261" s="211">
        <f t="shared" si="2471"/>
        <v>18861228</v>
      </c>
      <c r="F4261" s="262">
        <v>4</v>
      </c>
      <c r="J4261" s="211" t="str">
        <f t="shared" si="2468"/>
        <v/>
      </c>
      <c r="R4261" s="112" t="str">
        <f>IF(D4261="","", CONCATENATE("Update games set ", B4261, "= ",D4261," where game_id=", E4261))</f>
        <v>Update games set HAN= '?' where game_id=18861228</v>
      </c>
      <c r="S4261" s="112" t="str">
        <f t="shared" si="2434"/>
        <v/>
      </c>
      <c r="T4261" s="112" t="str">
        <f t="shared" si="2429"/>
        <v/>
      </c>
      <c r="U4261" s="200" t="str">
        <f t="shared" si="2427"/>
        <v/>
      </c>
      <c r="V4261" s="112" t="str">
        <f t="shared" si="2430"/>
        <v/>
      </c>
      <c r="W4261" s="415" t="str">
        <f t="shared" si="2435"/>
        <v/>
      </c>
      <c r="Y4261" s="65" t="str">
        <f t="shared" si="2442"/>
        <v/>
      </c>
      <c r="Z4261" s="65" t="str">
        <f t="shared" si="2443"/>
        <v/>
      </c>
      <c r="AA4261" s="65" t="str">
        <f t="shared" si="2444"/>
        <v/>
      </c>
      <c r="AB4261" s="65" t="str">
        <f t="shared" si="2445"/>
        <v/>
      </c>
      <c r="AC4261" s="65" t="str">
        <f t="shared" si="2446"/>
        <v/>
      </c>
      <c r="AH4261" s="65" t="str">
        <f t="shared" si="2454"/>
        <v>189112124</v>
      </c>
      <c r="AI4261" s="65">
        <v>18911212</v>
      </c>
      <c r="AJ4261" s="65" t="s">
        <v>5369</v>
      </c>
      <c r="AK4261" s="65">
        <v>4</v>
      </c>
      <c r="AL4261" s="65" t="s">
        <v>3252</v>
      </c>
      <c r="AN4261" s="65" t="str">
        <f t="shared" si="2470"/>
        <v/>
      </c>
    </row>
    <row r="4262" spans="1:40" ht="16.8" customHeight="1" x14ac:dyDescent="0.25">
      <c r="A4262" s="400" t="s">
        <v>5518</v>
      </c>
      <c r="B4262" s="342" t="s">
        <v>5</v>
      </c>
      <c r="C4262" s="342">
        <v>2</v>
      </c>
      <c r="D4262" s="349">
        <f t="shared" ref="D4262:D4263" si="2472">IF(C4262="", "", C4262)</f>
        <v>2</v>
      </c>
      <c r="E4262" s="211">
        <f t="shared" si="2471"/>
        <v>18861228</v>
      </c>
      <c r="F4262" s="262">
        <v>5</v>
      </c>
      <c r="J4262" s="211" t="str">
        <f t="shared" si="2468"/>
        <v/>
      </c>
      <c r="R4262" s="112" t="str">
        <f>IF(D4262="","", CONCATENATE("Update games set ", B4262, "= ",D4262," where game_id=", E4262))</f>
        <v>Update games set F= 2 where game_id=18861228</v>
      </c>
      <c r="S4262" s="112" t="str">
        <f t="shared" si="2434"/>
        <v/>
      </c>
      <c r="T4262" s="112" t="str">
        <f t="shared" si="2429"/>
        <v/>
      </c>
      <c r="U4262" s="200" t="str">
        <f t="shared" si="2427"/>
        <v/>
      </c>
      <c r="V4262" s="112" t="str">
        <f t="shared" si="2430"/>
        <v/>
      </c>
      <c r="W4262" s="415" t="str">
        <f t="shared" si="2435"/>
        <v/>
      </c>
      <c r="Y4262" s="65" t="str">
        <f t="shared" si="2442"/>
        <v/>
      </c>
      <c r="Z4262" s="65" t="str">
        <f t="shared" si="2443"/>
        <v/>
      </c>
      <c r="AA4262" s="65" t="str">
        <f t="shared" si="2444"/>
        <v/>
      </c>
      <c r="AB4262" s="65" t="str">
        <f t="shared" si="2445"/>
        <v/>
      </c>
      <c r="AC4262" s="65" t="str">
        <f t="shared" si="2446"/>
        <v/>
      </c>
      <c r="AH4262" s="65" t="str">
        <f t="shared" si="2454"/>
        <v>189112125</v>
      </c>
      <c r="AI4262" s="65">
        <v>18911212</v>
      </c>
      <c r="AJ4262" s="65" t="s">
        <v>5369</v>
      </c>
      <c r="AK4262" s="65">
        <v>5</v>
      </c>
      <c r="AL4262" s="65" t="s">
        <v>3590</v>
      </c>
      <c r="AN4262" s="65" t="str">
        <f t="shared" si="2470"/>
        <v/>
      </c>
    </row>
    <row r="4263" spans="1:40" ht="16.8" customHeight="1" x14ac:dyDescent="0.25">
      <c r="A4263" s="400" t="s">
        <v>5518</v>
      </c>
      <c r="B4263" s="342" t="s">
        <v>0</v>
      </c>
      <c r="C4263" s="342">
        <v>0</v>
      </c>
      <c r="D4263" s="349">
        <f t="shared" si="2472"/>
        <v>0</v>
      </c>
      <c r="E4263" s="211">
        <f t="shared" si="2471"/>
        <v>18861228</v>
      </c>
      <c r="F4263" s="262">
        <v>6</v>
      </c>
      <c r="J4263" s="211" t="str">
        <f t="shared" si="2468"/>
        <v/>
      </c>
      <c r="R4263" s="112" t="str">
        <f>IF(D4263="","", CONCATENATE("Update games set ", B4263, "= ",D4263," where game_id=", E4263))</f>
        <v>Update games set A= 0 where game_id=18861228</v>
      </c>
      <c r="S4263" s="112" t="str">
        <f t="shared" si="2434"/>
        <v/>
      </c>
      <c r="T4263" s="112" t="str">
        <f t="shared" si="2429"/>
        <v/>
      </c>
      <c r="U4263" s="200" t="str">
        <f t="shared" si="2427"/>
        <v/>
      </c>
      <c r="V4263" s="112" t="str">
        <f t="shared" si="2430"/>
        <v/>
      </c>
      <c r="W4263" s="415" t="str">
        <f t="shared" si="2435"/>
        <v/>
      </c>
      <c r="Y4263" s="65" t="str">
        <f t="shared" si="2442"/>
        <v/>
      </c>
      <c r="Z4263" s="65" t="str">
        <f t="shared" si="2443"/>
        <v/>
      </c>
      <c r="AA4263" s="65" t="str">
        <f t="shared" si="2444"/>
        <v/>
      </c>
      <c r="AB4263" s="65" t="str">
        <f t="shared" si="2445"/>
        <v/>
      </c>
      <c r="AC4263" s="65" t="str">
        <f t="shared" si="2446"/>
        <v/>
      </c>
      <c r="AH4263" s="65" t="str">
        <f t="shared" si="2454"/>
        <v>189112126</v>
      </c>
      <c r="AI4263" s="65">
        <v>18911212</v>
      </c>
      <c r="AJ4263" s="65" t="s">
        <v>5369</v>
      </c>
      <c r="AK4263" s="65">
        <v>6</v>
      </c>
      <c r="AL4263" s="65" t="s">
        <v>3468</v>
      </c>
      <c r="AN4263" s="65" t="str">
        <f t="shared" si="2470"/>
        <v/>
      </c>
    </row>
    <row r="4264" spans="1:40" ht="16.8" customHeight="1" x14ac:dyDescent="0.25">
      <c r="A4264" s="400" t="s">
        <v>5518</v>
      </c>
      <c r="B4264" s="342" t="s">
        <v>23</v>
      </c>
      <c r="D4264" s="334" t="s">
        <v>5461</v>
      </c>
      <c r="E4264" s="211">
        <f t="shared" si="2471"/>
        <v>18861228</v>
      </c>
      <c r="F4264" s="262">
        <v>7</v>
      </c>
      <c r="J4264" s="211" t="str">
        <f t="shared" si="2468"/>
        <v/>
      </c>
      <c r="R4264" s="112" t="str">
        <f>IF(D4264="","", CONCATENATE("Update games set ", B4264, "= ",D4264," where game_id=", E4264))</f>
        <v>Update games set Result= 'Aba' where game_id=18861228</v>
      </c>
      <c r="S4264" s="112" t="str">
        <f t="shared" si="2434"/>
        <v/>
      </c>
      <c r="T4264" s="112" t="str">
        <f t="shared" si="2429"/>
        <v/>
      </c>
      <c r="U4264" s="200" t="str">
        <f t="shared" si="2427"/>
        <v/>
      </c>
      <c r="V4264" s="112" t="str">
        <f t="shared" si="2430"/>
        <v/>
      </c>
      <c r="W4264" s="415" t="str">
        <f t="shared" si="2435"/>
        <v/>
      </c>
      <c r="Y4264" s="65" t="str">
        <f t="shared" si="2442"/>
        <v/>
      </c>
      <c r="Z4264" s="65" t="str">
        <f t="shared" si="2443"/>
        <v/>
      </c>
      <c r="AA4264" s="65" t="str">
        <f t="shared" si="2444"/>
        <v/>
      </c>
      <c r="AB4264" s="65" t="str">
        <f t="shared" si="2445"/>
        <v/>
      </c>
      <c r="AC4264" s="65" t="str">
        <f t="shared" si="2446"/>
        <v/>
      </c>
      <c r="AH4264" s="65" t="str">
        <f t="shared" si="2454"/>
        <v>189112127</v>
      </c>
      <c r="AI4264" s="65">
        <v>18911212</v>
      </c>
      <c r="AJ4264" s="65" t="s">
        <v>5369</v>
      </c>
      <c r="AK4264" s="65">
        <v>7</v>
      </c>
      <c r="AL4264" s="65" t="s">
        <v>3435</v>
      </c>
      <c r="AN4264" s="65" t="str">
        <f t="shared" si="2470"/>
        <v/>
      </c>
    </row>
    <row r="4265" spans="1:40" ht="16.8" customHeight="1" x14ac:dyDescent="0.25">
      <c r="A4265" s="400" t="s">
        <v>5518</v>
      </c>
      <c r="B4265" s="342" t="s">
        <v>768</v>
      </c>
      <c r="D4265" s="349" t="str">
        <f t="shared" ref="D4265:D4266" si="2473">IF(C4265="", "", C4265)</f>
        <v/>
      </c>
      <c r="E4265" s="211">
        <f t="shared" si="2471"/>
        <v>18861228</v>
      </c>
      <c r="F4265" s="262">
        <v>8</v>
      </c>
      <c r="J4265" s="211" t="str">
        <f t="shared" si="2468"/>
        <v/>
      </c>
      <c r="R4265" s="112" t="str">
        <f>IF(D4265="","", CONCATENATE("Update games set ", B4265, "= ",D4265," where game_id=", E4265))</f>
        <v/>
      </c>
      <c r="S4265" s="112" t="str">
        <f t="shared" si="2434"/>
        <v/>
      </c>
      <c r="T4265" s="112" t="str">
        <f t="shared" si="2429"/>
        <v/>
      </c>
      <c r="U4265" s="200" t="str">
        <f t="shared" si="2427"/>
        <v/>
      </c>
      <c r="V4265" s="112" t="str">
        <f t="shared" si="2430"/>
        <v/>
      </c>
      <c r="W4265" s="415" t="str">
        <f t="shared" si="2435"/>
        <v/>
      </c>
      <c r="Y4265" s="65" t="str">
        <f t="shared" si="2442"/>
        <v/>
      </c>
      <c r="Z4265" s="65" t="str">
        <f t="shared" si="2443"/>
        <v/>
      </c>
      <c r="AA4265" s="65" t="str">
        <f t="shared" si="2444"/>
        <v/>
      </c>
      <c r="AB4265" s="65" t="str">
        <f t="shared" si="2445"/>
        <v/>
      </c>
      <c r="AC4265" s="65" t="str">
        <f t="shared" si="2446"/>
        <v/>
      </c>
      <c r="AH4265" s="65" t="str">
        <f t="shared" si="2454"/>
        <v>189112128</v>
      </c>
      <c r="AI4265" s="65">
        <v>18911212</v>
      </c>
      <c r="AJ4265" s="65" t="s">
        <v>5369</v>
      </c>
      <c r="AK4265" s="65">
        <v>8</v>
      </c>
      <c r="AL4265" s="65" t="s">
        <v>3653</v>
      </c>
      <c r="AN4265" s="65" t="str">
        <f t="shared" si="2470"/>
        <v/>
      </c>
    </row>
    <row r="4266" spans="1:40" ht="16.8" customHeight="1" x14ac:dyDescent="0.25">
      <c r="A4266" s="400" t="s">
        <v>5518</v>
      </c>
      <c r="B4266" s="342" t="s">
        <v>766</v>
      </c>
      <c r="D4266" s="349" t="str">
        <f t="shared" si="2473"/>
        <v/>
      </c>
      <c r="E4266" s="211">
        <f t="shared" si="2471"/>
        <v>18861228</v>
      </c>
      <c r="F4266" s="262">
        <v>9</v>
      </c>
      <c r="G4266" s="194"/>
      <c r="H4266" s="194"/>
      <c r="J4266" s="211" t="str">
        <f t="shared" si="2468"/>
        <v/>
      </c>
      <c r="N4266" s="417"/>
      <c r="O4266" s="194"/>
      <c r="P4266" s="194"/>
      <c r="R4266" s="112" t="str">
        <f>IF(D4266="","", CONCATENATE("Update games set ", B4266, "= ",D4266," where game_id=", E4266))</f>
        <v/>
      </c>
      <c r="S4266" s="112" t="str">
        <f t="shared" si="2434"/>
        <v/>
      </c>
      <c r="T4266" s="112" t="str">
        <f t="shared" si="2429"/>
        <v/>
      </c>
      <c r="U4266" s="200" t="str">
        <f t="shared" si="2427"/>
        <v/>
      </c>
      <c r="V4266" s="112" t="str">
        <f t="shared" si="2430"/>
        <v/>
      </c>
      <c r="W4266" s="415" t="str">
        <f t="shared" si="2435"/>
        <v/>
      </c>
      <c r="Y4266" s="65" t="str">
        <f t="shared" si="2442"/>
        <v/>
      </c>
      <c r="Z4266" s="65" t="str">
        <f t="shared" si="2443"/>
        <v/>
      </c>
      <c r="AA4266" s="65" t="str">
        <f t="shared" si="2444"/>
        <v/>
      </c>
      <c r="AB4266" s="65" t="str">
        <f t="shared" si="2445"/>
        <v/>
      </c>
      <c r="AC4266" s="65" t="str">
        <f t="shared" si="2446"/>
        <v/>
      </c>
      <c r="AH4266" s="65" t="str">
        <f t="shared" si="2454"/>
        <v>189112129</v>
      </c>
      <c r="AI4266" s="65">
        <v>18911212</v>
      </c>
      <c r="AJ4266" s="65" t="s">
        <v>5369</v>
      </c>
      <c r="AK4266" s="65">
        <v>9</v>
      </c>
      <c r="AL4266" s="65" t="s">
        <v>2943</v>
      </c>
      <c r="AN4266" s="65" t="str">
        <f t="shared" si="2470"/>
        <v/>
      </c>
    </row>
    <row r="4267" spans="1:40" ht="16.8" customHeight="1" x14ac:dyDescent="0.25">
      <c r="A4267" s="400" t="s">
        <v>5518</v>
      </c>
      <c r="B4267" s="342" t="s">
        <v>753</v>
      </c>
      <c r="C4267" s="351"/>
      <c r="D4267" s="350" t="str">
        <f t="shared" ref="D4267" si="2474">IF(C4267="", "", CONCATENATE("'", C4267,"'"))</f>
        <v/>
      </c>
      <c r="E4267" s="211">
        <f t="shared" si="2471"/>
        <v>18861228</v>
      </c>
      <c r="F4267" s="262">
        <v>10</v>
      </c>
      <c r="G4267" s="194"/>
      <c r="J4267" s="211" t="str">
        <f t="shared" si="2468"/>
        <v/>
      </c>
      <c r="N4267" s="417"/>
      <c r="O4267" s="194"/>
      <c r="P4267" s="194"/>
      <c r="R4267" s="112" t="str">
        <f>IF(D4267="","", CONCATENATE("Update games set ", B4267, "= ",D4267," where game_id=", E4267))</f>
        <v/>
      </c>
      <c r="S4267" s="112" t="str">
        <f t="shared" si="2434"/>
        <v/>
      </c>
      <c r="T4267" s="112" t="str">
        <f t="shared" si="2429"/>
        <v/>
      </c>
      <c r="U4267" s="200" t="str">
        <f t="shared" si="2427"/>
        <v/>
      </c>
      <c r="V4267" s="112" t="str">
        <f t="shared" si="2430"/>
        <v/>
      </c>
      <c r="W4267" s="415" t="str">
        <f t="shared" si="2435"/>
        <v/>
      </c>
      <c r="Y4267" s="65" t="str">
        <f t="shared" si="2442"/>
        <v/>
      </c>
      <c r="Z4267" s="65" t="str">
        <f t="shared" si="2443"/>
        <v/>
      </c>
      <c r="AA4267" s="65" t="str">
        <f t="shared" si="2444"/>
        <v/>
      </c>
      <c r="AB4267" s="65" t="str">
        <f t="shared" si="2445"/>
        <v/>
      </c>
      <c r="AC4267" s="65" t="str">
        <f t="shared" si="2446"/>
        <v/>
      </c>
      <c r="AH4267" s="65" t="str">
        <f t="shared" si="2454"/>
        <v>1891121210</v>
      </c>
      <c r="AI4267" s="65">
        <v>18911212</v>
      </c>
      <c r="AJ4267" s="65" t="s">
        <v>5369</v>
      </c>
      <c r="AK4267" s="65">
        <v>10</v>
      </c>
      <c r="AL4267" s="65" t="s">
        <v>3632</v>
      </c>
      <c r="AN4267" s="65" t="str">
        <f t="shared" si="2470"/>
        <v/>
      </c>
    </row>
    <row r="4268" spans="1:40" ht="16.8" customHeight="1" x14ac:dyDescent="0.25">
      <c r="A4268" s="400" t="s">
        <v>5518</v>
      </c>
      <c r="B4268" s="342" t="s">
        <v>746</v>
      </c>
      <c r="C4268" s="351" t="s">
        <v>5062</v>
      </c>
      <c r="D4268" s="334" t="str">
        <f>CONCATENATE("'", LEFT(E4268,4),"-",MID(E4268,5,2),"-", MID(E4268,7,2), " ", C4268,"'")</f>
        <v>'1886-12-28 15:00'</v>
      </c>
      <c r="E4268" s="211">
        <f t="shared" si="2471"/>
        <v>18861228</v>
      </c>
      <c r="F4268" s="262">
        <v>11</v>
      </c>
      <c r="J4268" s="211" t="str">
        <f t="shared" si="2468"/>
        <v/>
      </c>
      <c r="R4268" s="112" t="str">
        <f>IF(D4268="","", CONCATENATE("Update games set ", B4268, "= ",D4268," where game_id=", E4268))</f>
        <v>Update games set Game_date= '1886-12-28 15:00' where game_id=18861228</v>
      </c>
      <c r="S4268" s="112" t="str">
        <f t="shared" si="2434"/>
        <v/>
      </c>
      <c r="T4268" s="112" t="str">
        <f t="shared" si="2429"/>
        <v/>
      </c>
      <c r="U4268" s="200" t="str">
        <f t="shared" si="2427"/>
        <v/>
      </c>
      <c r="V4268" s="112" t="str">
        <f t="shared" si="2430"/>
        <v/>
      </c>
      <c r="W4268" s="415" t="str">
        <f t="shared" si="2435"/>
        <v/>
      </c>
      <c r="Y4268" s="65" t="str">
        <f t="shared" si="2442"/>
        <v/>
      </c>
      <c r="Z4268" s="65" t="str">
        <f t="shared" si="2443"/>
        <v/>
      </c>
      <c r="AA4268" s="65" t="str">
        <f t="shared" si="2444"/>
        <v/>
      </c>
      <c r="AB4268" s="65" t="str">
        <f t="shared" si="2445"/>
        <v/>
      </c>
      <c r="AC4268" s="65" t="str">
        <f t="shared" si="2446"/>
        <v/>
      </c>
      <c r="AH4268" s="65" t="str">
        <f t="shared" si="2454"/>
        <v>1891121211</v>
      </c>
      <c r="AI4268" s="65">
        <v>18911212</v>
      </c>
      <c r="AJ4268" s="65" t="s">
        <v>5369</v>
      </c>
      <c r="AK4268" s="65">
        <v>11</v>
      </c>
      <c r="AL4268" s="65" t="s">
        <v>3314</v>
      </c>
      <c r="AN4268" s="65" t="str">
        <f t="shared" si="2470"/>
        <v/>
      </c>
    </row>
    <row r="4269" spans="1:40" ht="16.8" customHeight="1" x14ac:dyDescent="0.25">
      <c r="A4269" s="400" t="s">
        <v>5518</v>
      </c>
      <c r="B4269" s="342" t="s">
        <v>25</v>
      </c>
      <c r="C4269" s="342" t="s">
        <v>5520</v>
      </c>
      <c r="D4269" s="350" t="str">
        <f t="shared" ref="D4269" si="2475">IF(C4269="", "", CONCATENATE("'", C4269,"'"))</f>
        <v>'Abandoned due to weather'</v>
      </c>
      <c r="E4269" s="211">
        <f t="shared" si="2471"/>
        <v>18861228</v>
      </c>
      <c r="F4269" s="262">
        <v>12</v>
      </c>
      <c r="G4269" s="212"/>
      <c r="H4269" s="212"/>
      <c r="N4269" s="416"/>
      <c r="O4269" s="212"/>
      <c r="P4269" s="212"/>
      <c r="R4269" s="112" t="str">
        <f>IF(D4269="","", CONCATENATE("Update games set ", B4269, "= ",D4269," where game_id=", E4269))</f>
        <v>Update games set Notes= 'Abandoned due to weather' where game_id=18861228</v>
      </c>
      <c r="S4269" s="112" t="str">
        <f t="shared" si="2434"/>
        <v/>
      </c>
      <c r="T4269" s="112" t="str">
        <f t="shared" si="2429"/>
        <v/>
      </c>
      <c r="U4269" s="200" t="str">
        <f t="shared" si="2427"/>
        <v/>
      </c>
      <c r="V4269" s="112" t="str">
        <f t="shared" si="2430"/>
        <v/>
      </c>
      <c r="W4269" s="415" t="str">
        <f t="shared" si="2435"/>
        <v/>
      </c>
      <c r="Y4269" s="65" t="str">
        <f t="shared" si="2442"/>
        <v/>
      </c>
      <c r="Z4269" s="65" t="str">
        <f t="shared" si="2443"/>
        <v/>
      </c>
      <c r="AA4269" s="65" t="str">
        <f t="shared" si="2444"/>
        <v/>
      </c>
      <c r="AB4269" s="65" t="str">
        <f t="shared" si="2445"/>
        <v/>
      </c>
      <c r="AC4269" s="65" t="str">
        <f t="shared" si="2446"/>
        <v/>
      </c>
      <c r="AH4269" s="65" t="str">
        <f t="shared" si="2454"/>
        <v>1891121212</v>
      </c>
      <c r="AI4269" s="65">
        <v>18911212</v>
      </c>
      <c r="AJ4269" s="65" t="s">
        <v>5369</v>
      </c>
      <c r="AK4269" s="65">
        <v>12</v>
      </c>
      <c r="AL4269" s="65" t="s">
        <v>653</v>
      </c>
      <c r="AN4269" s="65" t="str">
        <f t="shared" si="2470"/>
        <v/>
      </c>
    </row>
    <row r="4270" spans="1:40" ht="16.8" customHeight="1" x14ac:dyDescent="0.25">
      <c r="A4270" s="400" t="s">
        <v>5518</v>
      </c>
      <c r="B4270" s="342" t="s">
        <v>475</v>
      </c>
      <c r="D4270" s="349" t="str">
        <f t="shared" ref="D4270" si="2476">IF(C4270="", "", C4270)</f>
        <v/>
      </c>
      <c r="E4270" s="211">
        <f t="shared" si="2471"/>
        <v>18861228</v>
      </c>
      <c r="F4270" s="262">
        <v>13</v>
      </c>
      <c r="R4270" s="112" t="str">
        <f>IF(D4270="","", CONCATENATE("Update games set ", B4270, "= ",D4270," where game_id=", E4270))</f>
        <v/>
      </c>
      <c r="S4270" s="112" t="str">
        <f t="shared" si="2434"/>
        <v/>
      </c>
      <c r="T4270" s="112" t="str">
        <f t="shared" si="2429"/>
        <v/>
      </c>
      <c r="U4270" s="200" t="str">
        <f t="shared" si="2427"/>
        <v/>
      </c>
      <c r="V4270" s="112" t="str">
        <f t="shared" si="2430"/>
        <v/>
      </c>
      <c r="W4270" s="415" t="str">
        <f t="shared" si="2435"/>
        <v/>
      </c>
      <c r="Y4270" s="65" t="str">
        <f t="shared" si="2442"/>
        <v/>
      </c>
      <c r="Z4270" s="65" t="str">
        <f t="shared" si="2443"/>
        <v/>
      </c>
      <c r="AA4270" s="65" t="str">
        <f t="shared" si="2444"/>
        <v/>
      </c>
      <c r="AB4270" s="65" t="str">
        <f t="shared" si="2445"/>
        <v/>
      </c>
      <c r="AC4270" s="65" t="str">
        <f t="shared" si="2446"/>
        <v/>
      </c>
      <c r="AH4270" s="65" t="str">
        <f t="shared" si="2454"/>
        <v>1891121213</v>
      </c>
      <c r="AI4270" s="65">
        <v>18911212</v>
      </c>
      <c r="AJ4270" s="65" t="s">
        <v>5369</v>
      </c>
      <c r="AK4270" s="65">
        <v>13</v>
      </c>
      <c r="AL4270" s="65" t="s">
        <v>653</v>
      </c>
      <c r="AN4270" s="65" t="str">
        <f t="shared" si="2470"/>
        <v/>
      </c>
    </row>
    <row r="4271" spans="1:40" ht="16.8" customHeight="1" x14ac:dyDescent="0.25">
      <c r="A4271" s="400" t="s">
        <v>5518</v>
      </c>
      <c r="B4271" s="342" t="s">
        <v>20</v>
      </c>
      <c r="D4271" s="350" t="str">
        <f t="shared" ref="D4271:D4272" si="2477">IF(C4271="", "", CONCATENATE("'", C4271,"'"))</f>
        <v/>
      </c>
      <c r="E4271" s="211">
        <f t="shared" si="2471"/>
        <v>18861228</v>
      </c>
      <c r="F4271" s="262">
        <v>14</v>
      </c>
      <c r="R4271" s="112" t="str">
        <f>IF(D4271="","", CONCATENATE("Update games set ", B4271, "= ",D4271," where game_id=", E4271))</f>
        <v/>
      </c>
      <c r="S4271" s="112" t="str">
        <f t="shared" si="2434"/>
        <v/>
      </c>
      <c r="T4271" s="112" t="str">
        <f t="shared" si="2429"/>
        <v/>
      </c>
      <c r="U4271" s="200" t="str">
        <f t="shared" si="2427"/>
        <v/>
      </c>
      <c r="V4271" s="112" t="str">
        <f t="shared" si="2430"/>
        <v/>
      </c>
      <c r="W4271" s="415" t="str">
        <f t="shared" si="2435"/>
        <v/>
      </c>
      <c r="Y4271" s="65" t="str">
        <f t="shared" si="2442"/>
        <v/>
      </c>
      <c r="Z4271" s="65" t="str">
        <f t="shared" si="2443"/>
        <v/>
      </c>
      <c r="AA4271" s="65" t="str">
        <f t="shared" si="2444"/>
        <v/>
      </c>
      <c r="AB4271" s="65" t="str">
        <f t="shared" si="2445"/>
        <v/>
      </c>
      <c r="AC4271" s="65" t="str">
        <f t="shared" si="2446"/>
        <v/>
      </c>
      <c r="AH4271" s="65" t="str">
        <f t="shared" si="2454"/>
        <v>1891121214</v>
      </c>
      <c r="AI4271" s="65">
        <v>18911212</v>
      </c>
      <c r="AJ4271" s="65" t="s">
        <v>5369</v>
      </c>
      <c r="AK4271" s="65">
        <v>14</v>
      </c>
      <c r="AL4271" s="65" t="s">
        <v>653</v>
      </c>
      <c r="AN4271" s="65" t="str">
        <f t="shared" si="2470"/>
        <v/>
      </c>
    </row>
    <row r="4272" spans="1:40" ht="16.8" customHeight="1" x14ac:dyDescent="0.25">
      <c r="A4272" s="400" t="s">
        <v>5518</v>
      </c>
      <c r="B4272" s="342" t="s">
        <v>4882</v>
      </c>
      <c r="C4272" s="342" t="str">
        <f t="shared" ref="C4272" si="2478">IF(C4271="", "", C4271)</f>
        <v/>
      </c>
      <c r="D4272" s="350" t="str">
        <f t="shared" si="2477"/>
        <v/>
      </c>
      <c r="E4272" s="211">
        <f t="shared" si="2471"/>
        <v>18861228</v>
      </c>
      <c r="F4272" s="262">
        <v>15</v>
      </c>
      <c r="R4272" s="112" t="str">
        <f>IF(D4272="","", CONCATENATE("Update games set ", B4272, "= ",D4272," where game_id=", E4272))</f>
        <v/>
      </c>
      <c r="S4272" s="112" t="str">
        <f t="shared" si="2434"/>
        <v/>
      </c>
      <c r="T4272" s="112" t="str">
        <f t="shared" si="2429"/>
        <v/>
      </c>
      <c r="U4272" s="200" t="str">
        <f t="shared" si="2427"/>
        <v/>
      </c>
      <c r="V4272" s="112" t="str">
        <f t="shared" si="2430"/>
        <v/>
      </c>
      <c r="W4272" s="415" t="str">
        <f t="shared" si="2435"/>
        <v/>
      </c>
      <c r="Y4272" s="65" t="str">
        <f t="shared" si="2442"/>
        <v/>
      </c>
      <c r="Z4272" s="65" t="str">
        <f t="shared" si="2443"/>
        <v/>
      </c>
      <c r="AA4272" s="65" t="str">
        <f t="shared" si="2444"/>
        <v/>
      </c>
      <c r="AB4272" s="65" t="str">
        <f t="shared" si="2445"/>
        <v/>
      </c>
      <c r="AC4272" s="65" t="str">
        <f t="shared" si="2446"/>
        <v/>
      </c>
      <c r="AH4272" s="65" t="str">
        <f t="shared" si="2454"/>
        <v>1891121215</v>
      </c>
      <c r="AI4272" s="65">
        <v>18911212</v>
      </c>
      <c r="AJ4272" s="65" t="s">
        <v>5369</v>
      </c>
      <c r="AK4272" s="65">
        <v>15</v>
      </c>
      <c r="AL4272" s="65" t="s">
        <v>653</v>
      </c>
      <c r="AN4272" s="65" t="str">
        <f t="shared" si="2470"/>
        <v/>
      </c>
    </row>
    <row r="4273" spans="1:40" s="126" customFormat="1" ht="16.8" customHeight="1" thickBot="1" x14ac:dyDescent="0.3">
      <c r="A4273" s="400" t="s">
        <v>5518</v>
      </c>
      <c r="B4273" s="116" t="s">
        <v>115</v>
      </c>
      <c r="C4273" s="352"/>
      <c r="D4273" s="370" t="str">
        <f t="shared" ref="D4273" si="2479">IF(MID(E4273,5,2)*1&gt;6,_xlfn.CONCAT("'",LEFT(E4273,4),"-",MID(E4273,3,2)+1,"'"),_xlfn.CONCAT("'",LEFT(E4273,4)-1,"-",MID(E4273,3,2),"'"))</f>
        <v>'1886-87'</v>
      </c>
      <c r="E4273" s="214">
        <f t="shared" si="2471"/>
        <v>18861228</v>
      </c>
      <c r="F4273" s="266">
        <v>16</v>
      </c>
      <c r="G4273" s="343"/>
      <c r="H4273" s="343"/>
      <c r="I4273" s="267"/>
      <c r="J4273" s="214"/>
      <c r="K4273" s="266"/>
      <c r="L4273" s="266"/>
      <c r="M4273" s="266"/>
      <c r="N4273" s="419"/>
      <c r="O4273" s="343"/>
      <c r="P4273" s="343"/>
      <c r="Q4273" s="346"/>
      <c r="R4273" s="112" t="str">
        <f>IF(D4273="","", CONCATENATE("Update games set ", B4273, "= ",D4273," where game_id=", E4273))</f>
        <v>Update games set Season= '1886-87' where game_id=18861228</v>
      </c>
      <c r="S4273" s="112" t="str">
        <f t="shared" si="2434"/>
        <v/>
      </c>
      <c r="T4273" s="112" t="str">
        <f t="shared" si="2429"/>
        <v/>
      </c>
      <c r="U4273" s="200" t="str">
        <f t="shared" si="2427"/>
        <v/>
      </c>
      <c r="V4273" s="112" t="str">
        <f t="shared" si="2430"/>
        <v/>
      </c>
      <c r="W4273" s="415" t="str">
        <f t="shared" si="2435"/>
        <v/>
      </c>
      <c r="X4273" s="240"/>
      <c r="Y4273" s="65" t="str">
        <f t="shared" si="2442"/>
        <v/>
      </c>
      <c r="Z4273" s="65" t="str">
        <f t="shared" si="2443"/>
        <v/>
      </c>
      <c r="AA4273" s="65" t="str">
        <f t="shared" si="2444"/>
        <v/>
      </c>
      <c r="AB4273" s="65" t="str">
        <f t="shared" si="2445"/>
        <v/>
      </c>
      <c r="AC4273" s="65" t="str">
        <f t="shared" si="2446"/>
        <v/>
      </c>
      <c r="AH4273" s="65" t="str">
        <f t="shared" si="2454"/>
        <v>1891121216</v>
      </c>
      <c r="AI4273" s="126">
        <v>18911212</v>
      </c>
      <c r="AJ4273" s="126" t="s">
        <v>5369</v>
      </c>
      <c r="AK4273" s="126">
        <v>16</v>
      </c>
      <c r="AL4273" s="126" t="s">
        <v>653</v>
      </c>
      <c r="AN4273" s="65" t="str">
        <f t="shared" si="2470"/>
        <v/>
      </c>
    </row>
    <row r="4274" spans="1:40" ht="15" thickTop="1" x14ac:dyDescent="0.25">
      <c r="A4274" s="400" t="s">
        <v>5518</v>
      </c>
      <c r="B4274" s="341" t="s">
        <v>22</v>
      </c>
      <c r="C4274" s="341" t="s">
        <v>163</v>
      </c>
      <c r="D4274" s="341" t="str">
        <f t="shared" ref="D4274:D4277" si="2480">IF(C4274="", "", CONCATENATE("'", C4274,"'"))</f>
        <v>'Notts County'</v>
      </c>
      <c r="E4274" s="211">
        <v>18870212</v>
      </c>
      <c r="F4274" s="262">
        <v>1</v>
      </c>
      <c r="H4274" s="212"/>
      <c r="I4274" s="263">
        <v>1</v>
      </c>
      <c r="J4274" s="211" t="str">
        <f t="shared" ref="J4274:J4284" si="2481">IF(I4274="", "", "?")</f>
        <v>?</v>
      </c>
      <c r="R4274" s="112" t="str">
        <f>IF(D4274="","", CONCATENATE("Update games set ", B4274, "= ",D4274," where game_id=", E4274))</f>
        <v>Update games set Opponent= 'Notts County' where game_id=18870212</v>
      </c>
      <c r="S4274" s="112" t="str">
        <f t="shared" si="2434"/>
        <v/>
      </c>
      <c r="T4274" s="112" t="str">
        <f t="shared" si="2429"/>
        <v>insert into goals (game_id, goal_order, scorer_name, goal_min) values (18870212, 1, '?)</v>
      </c>
      <c r="U4274" s="200" t="str">
        <f t="shared" si="2427"/>
        <v>update goals set scorer_name = '?' where game_id = 18870212 and goal_order = 1</v>
      </c>
      <c r="V4274" s="112" t="str">
        <f t="shared" si="2430"/>
        <v/>
      </c>
      <c r="W4274" s="415" t="str">
        <f t="shared" si="2435"/>
        <v/>
      </c>
      <c r="Y4274" s="65" t="str">
        <f t="shared" si="2442"/>
        <v>update goals set scorer_name = '?'</v>
      </c>
      <c r="Z4274" s="65" t="str">
        <f t="shared" si="2443"/>
        <v/>
      </c>
      <c r="AA4274" s="65" t="str">
        <f t="shared" si="2444"/>
        <v/>
      </c>
      <c r="AB4274" s="65" t="str">
        <f t="shared" si="2445"/>
        <v/>
      </c>
      <c r="AC4274" s="65" t="str">
        <f t="shared" si="2446"/>
        <v xml:space="preserve"> where game_id = 18870212 and goal_order = 1</v>
      </c>
      <c r="AH4274" s="65" t="str">
        <f t="shared" si="2454"/>
        <v>189112121</v>
      </c>
      <c r="AI4274" s="65">
        <v>18911212</v>
      </c>
      <c r="AJ4274" s="65" t="s">
        <v>5369</v>
      </c>
      <c r="AK4274" s="65">
        <v>1</v>
      </c>
      <c r="AL4274" s="65" t="s">
        <v>2039</v>
      </c>
    </row>
    <row r="4275" spans="1:40" ht="16.8" customHeight="1" x14ac:dyDescent="0.25">
      <c r="A4275" s="400" t="s">
        <v>5518</v>
      </c>
      <c r="B4275" s="342" t="s">
        <v>4979</v>
      </c>
      <c r="C4275" s="342" t="str">
        <f t="shared" ref="C4275" si="2482">IF(C4274="", "", C4274)</f>
        <v>Notts County</v>
      </c>
      <c r="D4275" s="350" t="str">
        <f t="shared" si="2480"/>
        <v>'Notts County'</v>
      </c>
      <c r="E4275" s="211">
        <f>E4274</f>
        <v>18870212</v>
      </c>
      <c r="F4275" s="262">
        <v>2</v>
      </c>
      <c r="J4275" s="211" t="str">
        <f t="shared" si="2481"/>
        <v/>
      </c>
      <c r="R4275" s="112" t="str">
        <f>IF(D4275="","", CONCATENATE("Update games set ", B4275, "= ",D4275," where game_id=", E4275))</f>
        <v>Update games set Opp_parent= 'Notts County' where game_id=18870212</v>
      </c>
      <c r="S4275" s="112" t="str">
        <f t="shared" si="2434"/>
        <v/>
      </c>
      <c r="T4275" s="112" t="str">
        <f t="shared" si="2429"/>
        <v/>
      </c>
      <c r="U4275" s="200" t="str">
        <f t="shared" si="2427"/>
        <v/>
      </c>
      <c r="V4275" s="112" t="str">
        <f t="shared" si="2430"/>
        <v/>
      </c>
      <c r="W4275" s="415" t="str">
        <f t="shared" si="2435"/>
        <v/>
      </c>
      <c r="Y4275" s="65" t="str">
        <f t="shared" si="2442"/>
        <v/>
      </c>
      <c r="Z4275" s="65" t="str">
        <f t="shared" si="2443"/>
        <v/>
      </c>
      <c r="AA4275" s="65" t="str">
        <f t="shared" si="2444"/>
        <v/>
      </c>
      <c r="AB4275" s="65" t="str">
        <f t="shared" si="2445"/>
        <v/>
      </c>
      <c r="AC4275" s="65" t="str">
        <f t="shared" si="2446"/>
        <v/>
      </c>
      <c r="AH4275" s="65" t="str">
        <f t="shared" si="2454"/>
        <v>189112122</v>
      </c>
      <c r="AI4275" s="65">
        <v>18911212</v>
      </c>
      <c r="AJ4275" s="65" t="s">
        <v>5369</v>
      </c>
      <c r="AK4275" s="65">
        <v>2</v>
      </c>
      <c r="AL4275" s="65" t="s">
        <v>3572</v>
      </c>
      <c r="AN4275" s="65" t="str">
        <f t="shared" ref="AN4275:AN4289" si="2483">IF(F4275=1, _xlfn.CONCAT("update games set source = 'The Nottingham Forest Football Scrapbook' where game_id = ", E4275), "")</f>
        <v/>
      </c>
    </row>
    <row r="4276" spans="1:40" ht="16.8" customHeight="1" x14ac:dyDescent="0.25">
      <c r="A4276" s="400" t="s">
        <v>5518</v>
      </c>
      <c r="B4276" s="342" t="s">
        <v>2653</v>
      </c>
      <c r="C4276" s="342" t="s">
        <v>663</v>
      </c>
      <c r="D4276" s="350" t="str">
        <f t="shared" si="2480"/>
        <v>'Friendly'</v>
      </c>
      <c r="E4276" s="211">
        <f t="shared" ref="E4276:E4289" si="2484">E4275</f>
        <v>18870212</v>
      </c>
      <c r="F4276" s="262">
        <v>3</v>
      </c>
      <c r="J4276" s="211" t="str">
        <f t="shared" si="2481"/>
        <v/>
      </c>
      <c r="R4276" s="112" t="str">
        <f>IF(D4276="","", CONCATENATE("Update games set ", B4276, "= ",D4276," where game_id=", E4276))</f>
        <v>Update games set Game_type= 'Friendly' where game_id=18870212</v>
      </c>
      <c r="S4276" s="112" t="str">
        <f t="shared" si="2434"/>
        <v/>
      </c>
      <c r="T4276" s="112" t="str">
        <f t="shared" si="2429"/>
        <v/>
      </c>
      <c r="U4276" s="200" t="str">
        <f t="shared" si="2427"/>
        <v/>
      </c>
      <c r="V4276" s="112" t="str">
        <f t="shared" si="2430"/>
        <v/>
      </c>
      <c r="W4276" s="415" t="str">
        <f t="shared" si="2435"/>
        <v/>
      </c>
      <c r="Y4276" s="65" t="str">
        <f t="shared" si="2442"/>
        <v/>
      </c>
      <c r="Z4276" s="65" t="str">
        <f t="shared" si="2443"/>
        <v/>
      </c>
      <c r="AA4276" s="65" t="str">
        <f t="shared" si="2444"/>
        <v/>
      </c>
      <c r="AB4276" s="65" t="str">
        <f t="shared" si="2445"/>
        <v/>
      </c>
      <c r="AC4276" s="65" t="str">
        <f t="shared" si="2446"/>
        <v/>
      </c>
      <c r="AH4276" s="65" t="str">
        <f t="shared" si="2454"/>
        <v>189112123</v>
      </c>
      <c r="AI4276" s="65">
        <v>18911212</v>
      </c>
      <c r="AJ4276" s="65" t="s">
        <v>5369</v>
      </c>
      <c r="AK4276" s="65">
        <v>3</v>
      </c>
      <c r="AL4276" s="65" t="s">
        <v>3596</v>
      </c>
      <c r="AN4276" s="65" t="str">
        <f t="shared" si="2483"/>
        <v/>
      </c>
    </row>
    <row r="4277" spans="1:40" ht="16.8" customHeight="1" x14ac:dyDescent="0.25">
      <c r="A4277" s="400" t="s">
        <v>5518</v>
      </c>
      <c r="B4277" s="342" t="s">
        <v>4978</v>
      </c>
      <c r="C4277" s="342" t="s">
        <v>2174</v>
      </c>
      <c r="D4277" s="350" t="str">
        <f t="shared" si="2480"/>
        <v>'?'</v>
      </c>
      <c r="E4277" s="211">
        <f t="shared" si="2484"/>
        <v>18870212</v>
      </c>
      <c r="F4277" s="262">
        <v>4</v>
      </c>
      <c r="J4277" s="211" t="str">
        <f t="shared" si="2481"/>
        <v/>
      </c>
      <c r="R4277" s="112" t="str">
        <f>IF(D4277="","", CONCATENATE("Update games set ", B4277, "= ",D4277," where game_id=", E4277))</f>
        <v>Update games set HAN= '?' where game_id=18870212</v>
      </c>
      <c r="S4277" s="112" t="str">
        <f t="shared" si="2434"/>
        <v/>
      </c>
      <c r="T4277" s="112" t="str">
        <f t="shared" si="2429"/>
        <v/>
      </c>
      <c r="U4277" s="200" t="str">
        <f t="shared" si="2427"/>
        <v/>
      </c>
      <c r="V4277" s="112" t="str">
        <f t="shared" si="2430"/>
        <v/>
      </c>
      <c r="W4277" s="415" t="str">
        <f t="shared" si="2435"/>
        <v/>
      </c>
      <c r="Y4277" s="65" t="str">
        <f t="shared" si="2442"/>
        <v/>
      </c>
      <c r="Z4277" s="65" t="str">
        <f t="shared" si="2443"/>
        <v/>
      </c>
      <c r="AA4277" s="65" t="str">
        <f t="shared" si="2444"/>
        <v/>
      </c>
      <c r="AB4277" s="65" t="str">
        <f t="shared" si="2445"/>
        <v/>
      </c>
      <c r="AC4277" s="65" t="str">
        <f t="shared" si="2446"/>
        <v/>
      </c>
      <c r="AH4277" s="65" t="str">
        <f t="shared" si="2454"/>
        <v>189112124</v>
      </c>
      <c r="AI4277" s="65">
        <v>18911212</v>
      </c>
      <c r="AJ4277" s="65" t="s">
        <v>5369</v>
      </c>
      <c r="AK4277" s="65">
        <v>4</v>
      </c>
      <c r="AL4277" s="65" t="s">
        <v>3252</v>
      </c>
      <c r="AN4277" s="65" t="str">
        <f t="shared" si="2483"/>
        <v/>
      </c>
    </row>
    <row r="4278" spans="1:40" ht="16.8" customHeight="1" x14ac:dyDescent="0.25">
      <c r="A4278" s="400" t="s">
        <v>5518</v>
      </c>
      <c r="B4278" s="342" t="s">
        <v>5</v>
      </c>
      <c r="C4278" s="342">
        <v>1</v>
      </c>
      <c r="D4278" s="349">
        <f t="shared" ref="D4278:D4279" si="2485">IF(C4278="", "", C4278)</f>
        <v>1</v>
      </c>
      <c r="E4278" s="211">
        <f t="shared" si="2484"/>
        <v>18870212</v>
      </c>
      <c r="F4278" s="262">
        <v>5</v>
      </c>
      <c r="J4278" s="211" t="str">
        <f t="shared" si="2481"/>
        <v/>
      </c>
      <c r="R4278" s="112" t="str">
        <f>IF(D4278="","", CONCATENATE("Update games set ", B4278, "= ",D4278," where game_id=", E4278))</f>
        <v>Update games set F= 1 where game_id=18870212</v>
      </c>
      <c r="S4278" s="112" t="str">
        <f t="shared" si="2434"/>
        <v/>
      </c>
      <c r="T4278" s="112" t="str">
        <f t="shared" si="2429"/>
        <v/>
      </c>
      <c r="U4278" s="200" t="str">
        <f t="shared" si="2427"/>
        <v/>
      </c>
      <c r="V4278" s="112" t="str">
        <f t="shared" si="2430"/>
        <v/>
      </c>
      <c r="W4278" s="415" t="str">
        <f t="shared" si="2435"/>
        <v/>
      </c>
      <c r="Y4278" s="65" t="str">
        <f t="shared" si="2442"/>
        <v/>
      </c>
      <c r="Z4278" s="65" t="str">
        <f t="shared" si="2443"/>
        <v/>
      </c>
      <c r="AA4278" s="65" t="str">
        <f t="shared" si="2444"/>
        <v/>
      </c>
      <c r="AB4278" s="65" t="str">
        <f t="shared" si="2445"/>
        <v/>
      </c>
      <c r="AC4278" s="65" t="str">
        <f t="shared" si="2446"/>
        <v/>
      </c>
      <c r="AH4278" s="65" t="str">
        <f t="shared" si="2454"/>
        <v>189112125</v>
      </c>
      <c r="AI4278" s="65">
        <v>18911212</v>
      </c>
      <c r="AJ4278" s="65" t="s">
        <v>5369</v>
      </c>
      <c r="AK4278" s="65">
        <v>5</v>
      </c>
      <c r="AL4278" s="65" t="s">
        <v>3590</v>
      </c>
      <c r="AN4278" s="65" t="str">
        <f t="shared" si="2483"/>
        <v/>
      </c>
    </row>
    <row r="4279" spans="1:40" ht="16.8" customHeight="1" x14ac:dyDescent="0.25">
      <c r="A4279" s="400" t="s">
        <v>5518</v>
      </c>
      <c r="B4279" s="342" t="s">
        <v>0</v>
      </c>
      <c r="C4279" s="342">
        <v>2</v>
      </c>
      <c r="D4279" s="349">
        <f t="shared" si="2485"/>
        <v>2</v>
      </c>
      <c r="E4279" s="211">
        <f t="shared" si="2484"/>
        <v>18870212</v>
      </c>
      <c r="F4279" s="262">
        <v>6</v>
      </c>
      <c r="J4279" s="211" t="str">
        <f t="shared" si="2481"/>
        <v/>
      </c>
      <c r="R4279" s="112" t="str">
        <f>IF(D4279="","", CONCATENATE("Update games set ", B4279, "= ",D4279," where game_id=", E4279))</f>
        <v>Update games set A= 2 where game_id=18870212</v>
      </c>
      <c r="S4279" s="112" t="str">
        <f t="shared" si="2434"/>
        <v/>
      </c>
      <c r="T4279" s="112" t="str">
        <f t="shared" si="2429"/>
        <v/>
      </c>
      <c r="U4279" s="200" t="str">
        <f t="shared" si="2427"/>
        <v/>
      </c>
      <c r="V4279" s="112" t="str">
        <f t="shared" si="2430"/>
        <v/>
      </c>
      <c r="W4279" s="415" t="str">
        <f t="shared" si="2435"/>
        <v/>
      </c>
      <c r="Y4279" s="65" t="str">
        <f t="shared" si="2442"/>
        <v/>
      </c>
      <c r="Z4279" s="65" t="str">
        <f t="shared" si="2443"/>
        <v/>
      </c>
      <c r="AA4279" s="65" t="str">
        <f t="shared" si="2444"/>
        <v/>
      </c>
      <c r="AB4279" s="65" t="str">
        <f t="shared" si="2445"/>
        <v/>
      </c>
      <c r="AC4279" s="65" t="str">
        <f t="shared" si="2446"/>
        <v/>
      </c>
      <c r="AH4279" s="65" t="str">
        <f t="shared" si="2454"/>
        <v>189112126</v>
      </c>
      <c r="AI4279" s="65">
        <v>18911212</v>
      </c>
      <c r="AJ4279" s="65" t="s">
        <v>5369</v>
      </c>
      <c r="AK4279" s="65">
        <v>6</v>
      </c>
      <c r="AL4279" s="65" t="s">
        <v>3468</v>
      </c>
      <c r="AN4279" s="65" t="str">
        <f t="shared" si="2483"/>
        <v/>
      </c>
    </row>
    <row r="4280" spans="1:40" ht="16.8" customHeight="1" x14ac:dyDescent="0.25">
      <c r="A4280" s="400" t="s">
        <v>5518</v>
      </c>
      <c r="B4280" s="342" t="s">
        <v>23</v>
      </c>
      <c r="D4280" s="334" t="str">
        <f t="shared" ref="D4280" si="2486">IF(C4280="",IF(D4278&gt;D4279,"'W'",IF(D4278=D4279,"'D'","'L'")),_xlfn.CONCAT("'",C4280,"'"))</f>
        <v>'L'</v>
      </c>
      <c r="E4280" s="211">
        <f t="shared" si="2484"/>
        <v>18870212</v>
      </c>
      <c r="F4280" s="262">
        <v>7</v>
      </c>
      <c r="J4280" s="211" t="str">
        <f t="shared" si="2481"/>
        <v/>
      </c>
      <c r="R4280" s="112" t="str">
        <f>IF(D4280="","", CONCATENATE("Update games set ", B4280, "= ",D4280," where game_id=", E4280))</f>
        <v>Update games set Result= 'L' where game_id=18870212</v>
      </c>
      <c r="S4280" s="112" t="str">
        <f t="shared" si="2434"/>
        <v/>
      </c>
      <c r="T4280" s="112" t="str">
        <f t="shared" si="2429"/>
        <v/>
      </c>
      <c r="U4280" s="200" t="str">
        <f t="shared" si="2427"/>
        <v/>
      </c>
      <c r="V4280" s="112" t="str">
        <f t="shared" si="2430"/>
        <v/>
      </c>
      <c r="W4280" s="415" t="str">
        <f t="shared" si="2435"/>
        <v/>
      </c>
      <c r="Y4280" s="65" t="str">
        <f t="shared" si="2442"/>
        <v/>
      </c>
      <c r="Z4280" s="65" t="str">
        <f t="shared" si="2443"/>
        <v/>
      </c>
      <c r="AA4280" s="65" t="str">
        <f t="shared" si="2444"/>
        <v/>
      </c>
      <c r="AB4280" s="65" t="str">
        <f t="shared" si="2445"/>
        <v/>
      </c>
      <c r="AC4280" s="65" t="str">
        <f t="shared" si="2446"/>
        <v/>
      </c>
      <c r="AH4280" s="65" t="str">
        <f t="shared" si="2454"/>
        <v>189112127</v>
      </c>
      <c r="AI4280" s="65">
        <v>18911212</v>
      </c>
      <c r="AJ4280" s="65" t="s">
        <v>5369</v>
      </c>
      <c r="AK4280" s="65">
        <v>7</v>
      </c>
      <c r="AL4280" s="65" t="s">
        <v>3435</v>
      </c>
      <c r="AN4280" s="65" t="str">
        <f t="shared" si="2483"/>
        <v/>
      </c>
    </row>
    <row r="4281" spans="1:40" ht="16.8" customHeight="1" x14ac:dyDescent="0.25">
      <c r="A4281" s="400" t="s">
        <v>5518</v>
      </c>
      <c r="B4281" s="342" t="s">
        <v>768</v>
      </c>
      <c r="D4281" s="349" t="str">
        <f t="shared" ref="D4281:D4282" si="2487">IF(C4281="", "", C4281)</f>
        <v/>
      </c>
      <c r="E4281" s="211">
        <f t="shared" si="2484"/>
        <v>18870212</v>
      </c>
      <c r="F4281" s="262">
        <v>8</v>
      </c>
      <c r="J4281" s="211" t="str">
        <f t="shared" si="2481"/>
        <v/>
      </c>
      <c r="R4281" s="112" t="str">
        <f>IF(D4281="","", CONCATENATE("Update games set ", B4281, "= ",D4281," where game_id=", E4281))</f>
        <v/>
      </c>
      <c r="S4281" s="112" t="str">
        <f t="shared" si="2434"/>
        <v/>
      </c>
      <c r="T4281" s="112" t="str">
        <f t="shared" si="2429"/>
        <v/>
      </c>
      <c r="U4281" s="200" t="str">
        <f t="shared" si="2427"/>
        <v/>
      </c>
      <c r="V4281" s="112" t="str">
        <f t="shared" si="2430"/>
        <v/>
      </c>
      <c r="W4281" s="415" t="str">
        <f t="shared" si="2435"/>
        <v/>
      </c>
      <c r="Y4281" s="65" t="str">
        <f t="shared" si="2442"/>
        <v/>
      </c>
      <c r="Z4281" s="65" t="str">
        <f t="shared" si="2443"/>
        <v/>
      </c>
      <c r="AA4281" s="65" t="str">
        <f t="shared" si="2444"/>
        <v/>
      </c>
      <c r="AB4281" s="65" t="str">
        <f t="shared" si="2445"/>
        <v/>
      </c>
      <c r="AC4281" s="65" t="str">
        <f t="shared" si="2446"/>
        <v/>
      </c>
      <c r="AH4281" s="65" t="str">
        <f t="shared" si="2454"/>
        <v>189112128</v>
      </c>
      <c r="AI4281" s="65">
        <v>18911212</v>
      </c>
      <c r="AJ4281" s="65" t="s">
        <v>5369</v>
      </c>
      <c r="AK4281" s="65">
        <v>8</v>
      </c>
      <c r="AL4281" s="65" t="s">
        <v>3653</v>
      </c>
      <c r="AN4281" s="65" t="str">
        <f t="shared" si="2483"/>
        <v/>
      </c>
    </row>
    <row r="4282" spans="1:40" ht="16.8" customHeight="1" x14ac:dyDescent="0.25">
      <c r="A4282" s="400" t="s">
        <v>5518</v>
      </c>
      <c r="B4282" s="342" t="s">
        <v>766</v>
      </c>
      <c r="D4282" s="349" t="str">
        <f t="shared" si="2487"/>
        <v/>
      </c>
      <c r="E4282" s="211">
        <f t="shared" si="2484"/>
        <v>18870212</v>
      </c>
      <c r="F4282" s="262">
        <v>9</v>
      </c>
      <c r="G4282" s="194"/>
      <c r="H4282" s="194"/>
      <c r="J4282" s="211" t="str">
        <f t="shared" si="2481"/>
        <v/>
      </c>
      <c r="N4282" s="417"/>
      <c r="O4282" s="194"/>
      <c r="P4282" s="194"/>
      <c r="R4282" s="112" t="str">
        <f>IF(D4282="","", CONCATENATE("Update games set ", B4282, "= ",D4282," where game_id=", E4282))</f>
        <v/>
      </c>
      <c r="S4282" s="112" t="str">
        <f t="shared" si="2434"/>
        <v/>
      </c>
      <c r="T4282" s="112" t="str">
        <f t="shared" si="2429"/>
        <v/>
      </c>
      <c r="U4282" s="200" t="str">
        <f t="shared" si="2427"/>
        <v/>
      </c>
      <c r="V4282" s="112" t="str">
        <f t="shared" si="2430"/>
        <v/>
      </c>
      <c r="W4282" s="415" t="str">
        <f t="shared" si="2435"/>
        <v/>
      </c>
      <c r="Y4282" s="65" t="str">
        <f t="shared" si="2442"/>
        <v/>
      </c>
      <c r="Z4282" s="65" t="str">
        <f t="shared" si="2443"/>
        <v/>
      </c>
      <c r="AA4282" s="65" t="str">
        <f t="shared" si="2444"/>
        <v/>
      </c>
      <c r="AB4282" s="65" t="str">
        <f t="shared" si="2445"/>
        <v/>
      </c>
      <c r="AC4282" s="65" t="str">
        <f t="shared" si="2446"/>
        <v/>
      </c>
      <c r="AH4282" s="65" t="str">
        <f t="shared" si="2454"/>
        <v>189112129</v>
      </c>
      <c r="AI4282" s="65">
        <v>18911212</v>
      </c>
      <c r="AJ4282" s="65" t="s">
        <v>5369</v>
      </c>
      <c r="AK4282" s="65">
        <v>9</v>
      </c>
      <c r="AL4282" s="65" t="s">
        <v>2943</v>
      </c>
      <c r="AN4282" s="65" t="str">
        <f t="shared" si="2483"/>
        <v/>
      </c>
    </row>
    <row r="4283" spans="1:40" ht="16.8" customHeight="1" x14ac:dyDescent="0.25">
      <c r="A4283" s="400" t="s">
        <v>5518</v>
      </c>
      <c r="B4283" s="342" t="s">
        <v>753</v>
      </c>
      <c r="C4283" s="351"/>
      <c r="D4283" s="350" t="str">
        <f t="shared" ref="D4283" si="2488">IF(C4283="", "", CONCATENATE("'", C4283,"'"))</f>
        <v/>
      </c>
      <c r="E4283" s="211">
        <f t="shared" si="2484"/>
        <v>18870212</v>
      </c>
      <c r="F4283" s="262">
        <v>10</v>
      </c>
      <c r="G4283" s="194"/>
      <c r="J4283" s="211" t="str">
        <f t="shared" si="2481"/>
        <v/>
      </c>
      <c r="N4283" s="417"/>
      <c r="O4283" s="194"/>
      <c r="P4283" s="194"/>
      <c r="R4283" s="112" t="str">
        <f>IF(D4283="","", CONCATENATE("Update games set ", B4283, "= ",D4283," where game_id=", E4283))</f>
        <v/>
      </c>
      <c r="S4283" s="112" t="str">
        <f t="shared" si="2434"/>
        <v/>
      </c>
      <c r="T4283" s="112" t="str">
        <f t="shared" si="2429"/>
        <v/>
      </c>
      <c r="U4283" s="200" t="str">
        <f t="shared" si="2427"/>
        <v/>
      </c>
      <c r="V4283" s="112" t="str">
        <f t="shared" si="2430"/>
        <v/>
      </c>
      <c r="W4283" s="415" t="str">
        <f t="shared" si="2435"/>
        <v/>
      </c>
      <c r="Y4283" s="65" t="str">
        <f t="shared" si="2442"/>
        <v/>
      </c>
      <c r="Z4283" s="65" t="str">
        <f t="shared" si="2443"/>
        <v/>
      </c>
      <c r="AA4283" s="65" t="str">
        <f t="shared" si="2444"/>
        <v/>
      </c>
      <c r="AB4283" s="65" t="str">
        <f t="shared" si="2445"/>
        <v/>
      </c>
      <c r="AC4283" s="65" t="str">
        <f t="shared" si="2446"/>
        <v/>
      </c>
      <c r="AH4283" s="65" t="str">
        <f t="shared" si="2454"/>
        <v>1891121210</v>
      </c>
      <c r="AI4283" s="65">
        <v>18911212</v>
      </c>
      <c r="AJ4283" s="65" t="s">
        <v>5369</v>
      </c>
      <c r="AK4283" s="65">
        <v>10</v>
      </c>
      <c r="AL4283" s="65" t="s">
        <v>3632</v>
      </c>
      <c r="AN4283" s="65" t="str">
        <f t="shared" si="2483"/>
        <v/>
      </c>
    </row>
    <row r="4284" spans="1:40" ht="16.8" customHeight="1" x14ac:dyDescent="0.25">
      <c r="A4284" s="400" t="s">
        <v>5518</v>
      </c>
      <c r="B4284" s="342" t="s">
        <v>746</v>
      </c>
      <c r="C4284" s="351" t="s">
        <v>5062</v>
      </c>
      <c r="D4284" s="334" t="str">
        <f>CONCATENATE("'", LEFT(E4284,4),"-",MID(E4284,5,2),"-", MID(E4284,7,2), " ", C4284,"'")</f>
        <v>'1887-02-12 15:00'</v>
      </c>
      <c r="E4284" s="211">
        <f t="shared" si="2484"/>
        <v>18870212</v>
      </c>
      <c r="F4284" s="262">
        <v>11</v>
      </c>
      <c r="J4284" s="211" t="str">
        <f t="shared" si="2481"/>
        <v/>
      </c>
      <c r="R4284" s="112" t="str">
        <f>IF(D4284="","", CONCATENATE("Update games set ", B4284, "= ",D4284," where game_id=", E4284))</f>
        <v>Update games set Game_date= '1887-02-12 15:00' where game_id=18870212</v>
      </c>
      <c r="S4284" s="112" t="str">
        <f t="shared" si="2434"/>
        <v/>
      </c>
      <c r="T4284" s="112" t="str">
        <f t="shared" si="2429"/>
        <v/>
      </c>
      <c r="U4284" s="200" t="str">
        <f t="shared" si="2427"/>
        <v/>
      </c>
      <c r="V4284" s="112" t="str">
        <f t="shared" si="2430"/>
        <v/>
      </c>
      <c r="W4284" s="415" t="str">
        <f t="shared" si="2435"/>
        <v/>
      </c>
      <c r="Y4284" s="65" t="str">
        <f t="shared" si="2442"/>
        <v/>
      </c>
      <c r="Z4284" s="65" t="str">
        <f t="shared" si="2443"/>
        <v/>
      </c>
      <c r="AA4284" s="65" t="str">
        <f t="shared" si="2444"/>
        <v/>
      </c>
      <c r="AB4284" s="65" t="str">
        <f t="shared" si="2445"/>
        <v/>
      </c>
      <c r="AC4284" s="65" t="str">
        <f t="shared" si="2446"/>
        <v/>
      </c>
      <c r="AH4284" s="65" t="str">
        <f t="shared" si="2454"/>
        <v>1891121211</v>
      </c>
      <c r="AI4284" s="65">
        <v>18911212</v>
      </c>
      <c r="AJ4284" s="65" t="s">
        <v>5369</v>
      </c>
      <c r="AK4284" s="65">
        <v>11</v>
      </c>
      <c r="AL4284" s="65" t="s">
        <v>3314</v>
      </c>
      <c r="AN4284" s="65" t="str">
        <f t="shared" si="2483"/>
        <v/>
      </c>
    </row>
    <row r="4285" spans="1:40" ht="16.8" customHeight="1" x14ac:dyDescent="0.25">
      <c r="A4285" s="400" t="s">
        <v>5518</v>
      </c>
      <c r="B4285" s="342" t="s">
        <v>25</v>
      </c>
      <c r="D4285" s="350" t="str">
        <f t="shared" ref="D4285" si="2489">IF(C4285="", "", CONCATENATE("'", C4285,"'"))</f>
        <v/>
      </c>
      <c r="E4285" s="211">
        <f t="shared" si="2484"/>
        <v>18870212</v>
      </c>
      <c r="F4285" s="262">
        <v>12</v>
      </c>
      <c r="G4285" s="212"/>
      <c r="H4285" s="212"/>
      <c r="N4285" s="416"/>
      <c r="O4285" s="212"/>
      <c r="P4285" s="212"/>
      <c r="R4285" s="112" t="str">
        <f>IF(D4285="","", CONCATENATE("Update games set ", B4285, "= ",D4285," where game_id=", E4285))</f>
        <v/>
      </c>
      <c r="S4285" s="112" t="str">
        <f t="shared" si="2434"/>
        <v/>
      </c>
      <c r="T4285" s="112" t="str">
        <f t="shared" si="2429"/>
        <v/>
      </c>
      <c r="U4285" s="200" t="str">
        <f t="shared" si="2427"/>
        <v/>
      </c>
      <c r="V4285" s="112" t="str">
        <f t="shared" si="2430"/>
        <v/>
      </c>
      <c r="W4285" s="415" t="str">
        <f t="shared" si="2435"/>
        <v/>
      </c>
      <c r="Y4285" s="65" t="str">
        <f t="shared" si="2442"/>
        <v/>
      </c>
      <c r="Z4285" s="65" t="str">
        <f t="shared" si="2443"/>
        <v/>
      </c>
      <c r="AA4285" s="65" t="str">
        <f t="shared" si="2444"/>
        <v/>
      </c>
      <c r="AB4285" s="65" t="str">
        <f t="shared" si="2445"/>
        <v/>
      </c>
      <c r="AC4285" s="65" t="str">
        <f t="shared" si="2446"/>
        <v/>
      </c>
      <c r="AH4285" s="65" t="str">
        <f t="shared" si="2454"/>
        <v>1891121212</v>
      </c>
      <c r="AI4285" s="65">
        <v>18911212</v>
      </c>
      <c r="AJ4285" s="65" t="s">
        <v>5369</v>
      </c>
      <c r="AK4285" s="65">
        <v>12</v>
      </c>
      <c r="AL4285" s="65" t="s">
        <v>653</v>
      </c>
      <c r="AN4285" s="65" t="str">
        <f t="shared" si="2483"/>
        <v/>
      </c>
    </row>
    <row r="4286" spans="1:40" ht="16.8" customHeight="1" x14ac:dyDescent="0.25">
      <c r="A4286" s="400" t="s">
        <v>5518</v>
      </c>
      <c r="B4286" s="342" t="s">
        <v>475</v>
      </c>
      <c r="D4286" s="349" t="str">
        <f t="shared" ref="D4286" si="2490">IF(C4286="", "", C4286)</f>
        <v/>
      </c>
      <c r="E4286" s="211">
        <f t="shared" si="2484"/>
        <v>18870212</v>
      </c>
      <c r="F4286" s="262">
        <v>13</v>
      </c>
      <c r="R4286" s="112" t="str">
        <f>IF(D4286="","", CONCATENATE("Update games set ", B4286, "= ",D4286," where game_id=", E4286))</f>
        <v/>
      </c>
      <c r="S4286" s="112" t="str">
        <f t="shared" si="2434"/>
        <v/>
      </c>
      <c r="T4286" s="112" t="str">
        <f t="shared" si="2429"/>
        <v/>
      </c>
      <c r="U4286" s="200" t="str">
        <f t="shared" si="2427"/>
        <v/>
      </c>
      <c r="V4286" s="112" t="str">
        <f t="shared" si="2430"/>
        <v/>
      </c>
      <c r="W4286" s="415" t="str">
        <f t="shared" si="2435"/>
        <v/>
      </c>
      <c r="Y4286" s="65" t="str">
        <f t="shared" si="2442"/>
        <v/>
      </c>
      <c r="Z4286" s="65" t="str">
        <f t="shared" si="2443"/>
        <v/>
      </c>
      <c r="AA4286" s="65" t="str">
        <f t="shared" si="2444"/>
        <v/>
      </c>
      <c r="AB4286" s="65" t="str">
        <f t="shared" si="2445"/>
        <v/>
      </c>
      <c r="AC4286" s="65" t="str">
        <f t="shared" si="2446"/>
        <v/>
      </c>
      <c r="AH4286" s="65" t="str">
        <f t="shared" si="2454"/>
        <v>1891121213</v>
      </c>
      <c r="AI4286" s="65">
        <v>18911212</v>
      </c>
      <c r="AJ4286" s="65" t="s">
        <v>5369</v>
      </c>
      <c r="AK4286" s="65">
        <v>13</v>
      </c>
      <c r="AL4286" s="65" t="s">
        <v>653</v>
      </c>
      <c r="AN4286" s="65" t="str">
        <f t="shared" si="2483"/>
        <v/>
      </c>
    </row>
    <row r="4287" spans="1:40" ht="16.8" customHeight="1" x14ac:dyDescent="0.25">
      <c r="A4287" s="400" t="s">
        <v>5518</v>
      </c>
      <c r="B4287" s="342" t="s">
        <v>20</v>
      </c>
      <c r="D4287" s="350" t="str">
        <f t="shared" ref="D4287:D4288" si="2491">IF(C4287="", "", CONCATENATE("'", C4287,"'"))</f>
        <v/>
      </c>
      <c r="E4287" s="211">
        <f t="shared" si="2484"/>
        <v>18870212</v>
      </c>
      <c r="F4287" s="262">
        <v>14</v>
      </c>
      <c r="R4287" s="112" t="str">
        <f>IF(D4287="","", CONCATENATE("Update games set ", B4287, "= ",D4287," where game_id=", E4287))</f>
        <v/>
      </c>
      <c r="S4287" s="112" t="str">
        <f t="shared" si="2434"/>
        <v/>
      </c>
      <c r="T4287" s="112" t="str">
        <f t="shared" si="2429"/>
        <v/>
      </c>
      <c r="U4287" s="200" t="str">
        <f t="shared" si="2427"/>
        <v/>
      </c>
      <c r="V4287" s="112" t="str">
        <f t="shared" si="2430"/>
        <v/>
      </c>
      <c r="W4287" s="415" t="str">
        <f t="shared" si="2435"/>
        <v/>
      </c>
      <c r="Y4287" s="65" t="str">
        <f t="shared" si="2442"/>
        <v/>
      </c>
      <c r="Z4287" s="65" t="str">
        <f t="shared" si="2443"/>
        <v/>
      </c>
      <c r="AA4287" s="65" t="str">
        <f t="shared" si="2444"/>
        <v/>
      </c>
      <c r="AB4287" s="65" t="str">
        <f t="shared" si="2445"/>
        <v/>
      </c>
      <c r="AC4287" s="65" t="str">
        <f t="shared" si="2446"/>
        <v/>
      </c>
      <c r="AH4287" s="65" t="str">
        <f t="shared" si="2454"/>
        <v>1891121214</v>
      </c>
      <c r="AI4287" s="65">
        <v>18911212</v>
      </c>
      <c r="AJ4287" s="65" t="s">
        <v>5369</v>
      </c>
      <c r="AK4287" s="65">
        <v>14</v>
      </c>
      <c r="AL4287" s="65" t="s">
        <v>653</v>
      </c>
      <c r="AN4287" s="65" t="str">
        <f t="shared" si="2483"/>
        <v/>
      </c>
    </row>
    <row r="4288" spans="1:40" ht="16.8" customHeight="1" x14ac:dyDescent="0.25">
      <c r="A4288" s="400" t="s">
        <v>5518</v>
      </c>
      <c r="B4288" s="342" t="s">
        <v>4882</v>
      </c>
      <c r="C4288" s="342" t="str">
        <f t="shared" ref="C4288" si="2492">IF(C4287="", "", C4287)</f>
        <v/>
      </c>
      <c r="D4288" s="350" t="str">
        <f t="shared" si="2491"/>
        <v/>
      </c>
      <c r="E4288" s="211">
        <f t="shared" si="2484"/>
        <v>18870212</v>
      </c>
      <c r="F4288" s="262">
        <v>15</v>
      </c>
      <c r="R4288" s="112" t="str">
        <f>IF(D4288="","", CONCATENATE("Update games set ", B4288, "= ",D4288," where game_id=", E4288))</f>
        <v/>
      </c>
      <c r="S4288" s="112" t="str">
        <f t="shared" si="2434"/>
        <v/>
      </c>
      <c r="T4288" s="112" t="str">
        <f t="shared" si="2429"/>
        <v/>
      </c>
      <c r="U4288" s="200" t="str">
        <f t="shared" ref="U4288:U4322" si="2493">IF(I4288="", "", Y4288&amp;Z4288&amp;AA4288&amp;AB4288&amp;AC4288)</f>
        <v/>
      </c>
      <c r="V4288" s="112" t="str">
        <f t="shared" si="2430"/>
        <v/>
      </c>
      <c r="W4288" s="415" t="str">
        <f t="shared" si="2435"/>
        <v/>
      </c>
      <c r="Y4288" s="65" t="str">
        <f t="shared" si="2442"/>
        <v/>
      </c>
      <c r="Z4288" s="65" t="str">
        <f t="shared" si="2443"/>
        <v/>
      </c>
      <c r="AA4288" s="65" t="str">
        <f t="shared" si="2444"/>
        <v/>
      </c>
      <c r="AB4288" s="65" t="str">
        <f t="shared" si="2445"/>
        <v/>
      </c>
      <c r="AC4288" s="65" t="str">
        <f t="shared" si="2446"/>
        <v/>
      </c>
      <c r="AH4288" s="65" t="str">
        <f t="shared" si="2454"/>
        <v>1891121215</v>
      </c>
      <c r="AI4288" s="65">
        <v>18911212</v>
      </c>
      <c r="AJ4288" s="65" t="s">
        <v>5369</v>
      </c>
      <c r="AK4288" s="65">
        <v>15</v>
      </c>
      <c r="AL4288" s="65" t="s">
        <v>653</v>
      </c>
      <c r="AN4288" s="65" t="str">
        <f t="shared" si="2483"/>
        <v/>
      </c>
    </row>
    <row r="4289" spans="1:40" s="126" customFormat="1" ht="16.8" customHeight="1" thickBot="1" x14ac:dyDescent="0.3">
      <c r="A4289" s="400" t="s">
        <v>5518</v>
      </c>
      <c r="B4289" s="116" t="s">
        <v>115</v>
      </c>
      <c r="C4289" s="352"/>
      <c r="D4289" s="370" t="str">
        <f t="shared" ref="D4289" si="2494">IF(MID(E4289,5,2)*1&gt;6,_xlfn.CONCAT("'",LEFT(E4289,4),"-",MID(E4289,3,2)+1,"'"),_xlfn.CONCAT("'",LEFT(E4289,4)-1,"-",MID(E4289,3,2),"'"))</f>
        <v>'1886-87'</v>
      </c>
      <c r="E4289" s="214">
        <f t="shared" si="2484"/>
        <v>18870212</v>
      </c>
      <c r="F4289" s="266">
        <v>16</v>
      </c>
      <c r="G4289" s="343"/>
      <c r="H4289" s="343"/>
      <c r="I4289" s="267"/>
      <c r="J4289" s="214"/>
      <c r="K4289" s="266"/>
      <c r="L4289" s="266"/>
      <c r="M4289" s="266"/>
      <c r="N4289" s="419"/>
      <c r="O4289" s="343"/>
      <c r="P4289" s="343"/>
      <c r="Q4289" s="346"/>
      <c r="R4289" s="112" t="str">
        <f>IF(D4289="","", CONCATENATE("Update games set ", B4289, "= ",D4289," where game_id=", E4289))</f>
        <v>Update games set Season= '1886-87' where game_id=18870212</v>
      </c>
      <c r="S4289" s="112" t="str">
        <f t="shared" si="2434"/>
        <v/>
      </c>
      <c r="T4289" s="112" t="str">
        <f t="shared" ref="T4289:T4322" si="2495">IF(J4289="","", CONCATENATE("insert into goals (game_id, goal_order, scorer_name, goal_min) values (",E4289, ", ", I4289,", '",J4289,")"))</f>
        <v/>
      </c>
      <c r="U4289" s="200" t="str">
        <f t="shared" si="2493"/>
        <v/>
      </c>
      <c r="V4289" s="112" t="str">
        <f t="shared" ref="V4289:V4351" si="2496">IF(N4289="","", CONCATENATE("insert into games_sources (game_id, source_order, source_name, source_link) values (",E4289, ", ", N4289,", '",O4289,"', '",P4289,"')"))</f>
        <v/>
      </c>
      <c r="W4289" s="415" t="str">
        <f t="shared" si="2435"/>
        <v/>
      </c>
      <c r="X4289" s="240"/>
      <c r="Y4289" s="65" t="str">
        <f t="shared" si="2442"/>
        <v/>
      </c>
      <c r="Z4289" s="65" t="str">
        <f t="shared" si="2443"/>
        <v/>
      </c>
      <c r="AA4289" s="65" t="str">
        <f t="shared" si="2444"/>
        <v/>
      </c>
      <c r="AB4289" s="65" t="str">
        <f t="shared" si="2445"/>
        <v/>
      </c>
      <c r="AC4289" s="65" t="str">
        <f t="shared" si="2446"/>
        <v/>
      </c>
      <c r="AH4289" s="65" t="str">
        <f t="shared" si="2454"/>
        <v>1891121216</v>
      </c>
      <c r="AI4289" s="126">
        <v>18911212</v>
      </c>
      <c r="AJ4289" s="126" t="s">
        <v>5369</v>
      </c>
      <c r="AK4289" s="126">
        <v>16</v>
      </c>
      <c r="AL4289" s="126" t="s">
        <v>653</v>
      </c>
      <c r="AN4289" s="65" t="str">
        <f t="shared" si="2483"/>
        <v/>
      </c>
    </row>
    <row r="4290" spans="1:40" ht="15" thickTop="1" x14ac:dyDescent="0.25">
      <c r="A4290" s="400" t="s">
        <v>5518</v>
      </c>
      <c r="B4290" s="341" t="s">
        <v>22</v>
      </c>
      <c r="C4290" s="341" t="s">
        <v>29</v>
      </c>
      <c r="D4290" s="341" t="str">
        <f t="shared" ref="D4290:D4293" si="2497">IF(C4290="", "", CONCATENATE("'", C4290,"'"))</f>
        <v>'Derby County'</v>
      </c>
      <c r="E4290" s="211">
        <v>18870312</v>
      </c>
      <c r="F4290" s="262">
        <v>1</v>
      </c>
      <c r="H4290" s="212"/>
      <c r="I4290" s="263">
        <v>1</v>
      </c>
      <c r="J4290" s="211" t="str">
        <f t="shared" ref="J4290:J4300" si="2498">IF(I4290="", "", "?")</f>
        <v>?</v>
      </c>
      <c r="R4290" s="112" t="str">
        <f>IF(D4290="","", CONCATENATE("Update games set ", B4290, "= ",D4290," where game_id=", E4290))</f>
        <v>Update games set Opponent= 'Derby County' where game_id=18870312</v>
      </c>
      <c r="S4290" s="112" t="str">
        <f t="shared" si="2434"/>
        <v/>
      </c>
      <c r="T4290" s="112" t="str">
        <f t="shared" si="2495"/>
        <v>insert into goals (game_id, goal_order, scorer_name, goal_min) values (18870312, 1, '?)</v>
      </c>
      <c r="U4290" s="200" t="str">
        <f t="shared" si="2493"/>
        <v>update goals set scorer_name = '?' where game_id = 18870312 and goal_order = 1</v>
      </c>
      <c r="V4290" s="112" t="str">
        <f t="shared" si="2496"/>
        <v/>
      </c>
      <c r="W4290" s="415" t="str">
        <f t="shared" si="2435"/>
        <v/>
      </c>
      <c r="Y4290" s="65" t="str">
        <f t="shared" si="2442"/>
        <v>update goals set scorer_name = '?'</v>
      </c>
      <c r="Z4290" s="65" t="str">
        <f t="shared" si="2443"/>
        <v/>
      </c>
      <c r="AA4290" s="65" t="str">
        <f t="shared" si="2444"/>
        <v/>
      </c>
      <c r="AB4290" s="65" t="str">
        <f t="shared" si="2445"/>
        <v/>
      </c>
      <c r="AC4290" s="65" t="str">
        <f t="shared" si="2446"/>
        <v xml:space="preserve"> where game_id = 18870312 and goal_order = 1</v>
      </c>
      <c r="AH4290" s="65" t="str">
        <f t="shared" si="2454"/>
        <v>189112121</v>
      </c>
      <c r="AI4290" s="65">
        <v>18911212</v>
      </c>
      <c r="AJ4290" s="65" t="s">
        <v>5369</v>
      </c>
      <c r="AK4290" s="65">
        <v>1</v>
      </c>
      <c r="AL4290" s="65" t="s">
        <v>2039</v>
      </c>
    </row>
    <row r="4291" spans="1:40" ht="16.8" customHeight="1" x14ac:dyDescent="0.25">
      <c r="A4291" s="400" t="s">
        <v>5518</v>
      </c>
      <c r="B4291" s="342" t="s">
        <v>4979</v>
      </c>
      <c r="C4291" s="342" t="str">
        <f t="shared" ref="C4291" si="2499">IF(C4290="", "", C4290)</f>
        <v>Derby County</v>
      </c>
      <c r="D4291" s="350" t="str">
        <f t="shared" si="2497"/>
        <v>'Derby County'</v>
      </c>
      <c r="E4291" s="211">
        <f>E4290</f>
        <v>18870312</v>
      </c>
      <c r="F4291" s="262">
        <v>2</v>
      </c>
      <c r="I4291" s="263">
        <v>2</v>
      </c>
      <c r="J4291" s="211" t="str">
        <f t="shared" si="2498"/>
        <v>?</v>
      </c>
      <c r="R4291" s="112" t="str">
        <f>IF(D4291="","", CONCATENATE("Update games set ", B4291, "= ",D4291," where game_id=", E4291))</f>
        <v>Update games set Opp_parent= 'Derby County' where game_id=18870312</v>
      </c>
      <c r="S4291" s="112" t="str">
        <f t="shared" ref="S4291:S4354" si="2500">IF(G4291="","",CONCATENATE("Update lineups set player_name = '",SUBSTITUTE(G4291,"'","''"),"', raw_name = '",SUBSTITUTE(G4291,"'","''"),"' where game_id = ",E4291," and player_order = ",F4291))</f>
        <v/>
      </c>
      <c r="T4291" s="112" t="str">
        <f t="shared" si="2495"/>
        <v>insert into goals (game_id, goal_order, scorer_name, goal_min) values (18870312, 2, '?)</v>
      </c>
      <c r="U4291" s="200" t="str">
        <f t="shared" si="2493"/>
        <v>update goals set scorer_name = '?' where game_id = 18870312 and goal_order = 2</v>
      </c>
      <c r="V4291" s="112" t="str">
        <f t="shared" si="2496"/>
        <v/>
      </c>
      <c r="W4291" s="415" t="str">
        <f t="shared" ref="W4291:W4354" si="2501">IF(N4291="","",CONCATENATE("update games_sources set  source_name = '",O4291,"', source_link = '",P4291,"' where game_id = ",E4291," and source_order = ",N4291))</f>
        <v/>
      </c>
      <c r="Y4291" s="65" t="str">
        <f t="shared" si="2442"/>
        <v>update goals set scorer_name = '?'</v>
      </c>
      <c r="Z4291" s="65" t="str">
        <f t="shared" si="2443"/>
        <v/>
      </c>
      <c r="AA4291" s="65" t="str">
        <f t="shared" si="2444"/>
        <v/>
      </c>
      <c r="AB4291" s="65" t="str">
        <f t="shared" si="2445"/>
        <v/>
      </c>
      <c r="AC4291" s="65" t="str">
        <f t="shared" si="2446"/>
        <v xml:space="preserve"> where game_id = 18870312 and goal_order = 2</v>
      </c>
      <c r="AH4291" s="65" t="str">
        <f t="shared" si="2454"/>
        <v>189112122</v>
      </c>
      <c r="AI4291" s="65">
        <v>18911212</v>
      </c>
      <c r="AJ4291" s="65" t="s">
        <v>5369</v>
      </c>
      <c r="AK4291" s="65">
        <v>2</v>
      </c>
      <c r="AL4291" s="65" t="s">
        <v>3572</v>
      </c>
      <c r="AN4291" s="65" t="str">
        <f t="shared" ref="AN4291:AN4305" si="2502">IF(F4291=1, _xlfn.CONCAT("update games set source = 'The Nottingham Forest Football Scrapbook' where game_id = ", E4291), "")</f>
        <v/>
      </c>
    </row>
    <row r="4292" spans="1:40" ht="16.8" customHeight="1" x14ac:dyDescent="0.25">
      <c r="A4292" s="400" t="s">
        <v>5518</v>
      </c>
      <c r="B4292" s="342" t="s">
        <v>2653</v>
      </c>
      <c r="C4292" s="342" t="s">
        <v>663</v>
      </c>
      <c r="D4292" s="350" t="str">
        <f t="shared" si="2497"/>
        <v>'Friendly'</v>
      </c>
      <c r="E4292" s="211">
        <f t="shared" ref="E4292:E4305" si="2503">E4291</f>
        <v>18870312</v>
      </c>
      <c r="F4292" s="262">
        <v>3</v>
      </c>
      <c r="J4292" s="211" t="str">
        <f t="shared" si="2498"/>
        <v/>
      </c>
      <c r="R4292" s="112" t="str">
        <f>IF(D4292="","", CONCATENATE("Update games set ", B4292, "= ",D4292," where game_id=", E4292))</f>
        <v>Update games set Game_type= 'Friendly' where game_id=18870312</v>
      </c>
      <c r="S4292" s="112" t="str">
        <f t="shared" si="2500"/>
        <v/>
      </c>
      <c r="T4292" s="112" t="str">
        <f t="shared" si="2495"/>
        <v/>
      </c>
      <c r="U4292" s="200" t="str">
        <f t="shared" si="2493"/>
        <v/>
      </c>
      <c r="V4292" s="112" t="str">
        <f t="shared" si="2496"/>
        <v/>
      </c>
      <c r="W4292" s="415" t="str">
        <f t="shared" si="2501"/>
        <v/>
      </c>
      <c r="Y4292" s="65" t="str">
        <f t="shared" si="2442"/>
        <v/>
      </c>
      <c r="Z4292" s="65" t="str">
        <f t="shared" si="2443"/>
        <v/>
      </c>
      <c r="AA4292" s="65" t="str">
        <f t="shared" si="2444"/>
        <v/>
      </c>
      <c r="AB4292" s="65" t="str">
        <f t="shared" si="2445"/>
        <v/>
      </c>
      <c r="AC4292" s="65" t="str">
        <f t="shared" si="2446"/>
        <v/>
      </c>
      <c r="AH4292" s="65" t="str">
        <f t="shared" si="2454"/>
        <v>189112123</v>
      </c>
      <c r="AI4292" s="65">
        <v>18911212</v>
      </c>
      <c r="AJ4292" s="65" t="s">
        <v>5369</v>
      </c>
      <c r="AK4292" s="65">
        <v>3</v>
      </c>
      <c r="AL4292" s="65" t="s">
        <v>3596</v>
      </c>
      <c r="AN4292" s="65" t="str">
        <f t="shared" si="2502"/>
        <v/>
      </c>
    </row>
    <row r="4293" spans="1:40" ht="16.8" customHeight="1" x14ac:dyDescent="0.25">
      <c r="A4293" s="400" t="s">
        <v>5518</v>
      </c>
      <c r="B4293" s="342" t="s">
        <v>4978</v>
      </c>
      <c r="C4293" s="342" t="s">
        <v>2174</v>
      </c>
      <c r="D4293" s="350" t="str">
        <f t="shared" si="2497"/>
        <v>'?'</v>
      </c>
      <c r="E4293" s="211">
        <f t="shared" si="2503"/>
        <v>18870312</v>
      </c>
      <c r="F4293" s="262">
        <v>4</v>
      </c>
      <c r="J4293" s="211" t="str">
        <f t="shared" si="2498"/>
        <v/>
      </c>
      <c r="R4293" s="112" t="str">
        <f>IF(D4293="","", CONCATENATE("Update games set ", B4293, "= ",D4293," where game_id=", E4293))</f>
        <v>Update games set HAN= '?' where game_id=18870312</v>
      </c>
      <c r="S4293" s="112" t="str">
        <f t="shared" si="2500"/>
        <v/>
      </c>
      <c r="T4293" s="112" t="str">
        <f t="shared" si="2495"/>
        <v/>
      </c>
      <c r="U4293" s="200" t="str">
        <f t="shared" si="2493"/>
        <v/>
      </c>
      <c r="V4293" s="112" t="str">
        <f t="shared" si="2496"/>
        <v/>
      </c>
      <c r="W4293" s="415" t="str">
        <f t="shared" si="2501"/>
        <v/>
      </c>
      <c r="Y4293" s="65" t="str">
        <f t="shared" si="2442"/>
        <v/>
      </c>
      <c r="Z4293" s="65" t="str">
        <f t="shared" si="2443"/>
        <v/>
      </c>
      <c r="AA4293" s="65" t="str">
        <f t="shared" si="2444"/>
        <v/>
      </c>
      <c r="AB4293" s="65" t="str">
        <f t="shared" si="2445"/>
        <v/>
      </c>
      <c r="AC4293" s="65" t="str">
        <f t="shared" si="2446"/>
        <v/>
      </c>
      <c r="AH4293" s="65" t="str">
        <f t="shared" si="2454"/>
        <v>189112124</v>
      </c>
      <c r="AI4293" s="65">
        <v>18911212</v>
      </c>
      <c r="AJ4293" s="65" t="s">
        <v>5369</v>
      </c>
      <c r="AK4293" s="65">
        <v>4</v>
      </c>
      <c r="AL4293" s="65" t="s">
        <v>3252</v>
      </c>
      <c r="AN4293" s="65" t="str">
        <f t="shared" si="2502"/>
        <v/>
      </c>
    </row>
    <row r="4294" spans="1:40" ht="16.8" customHeight="1" x14ac:dyDescent="0.25">
      <c r="A4294" s="400" t="s">
        <v>5518</v>
      </c>
      <c r="B4294" s="342" t="s">
        <v>5</v>
      </c>
      <c r="C4294" s="342">
        <v>2</v>
      </c>
      <c r="D4294" s="349">
        <f t="shared" ref="D4294:D4295" si="2504">IF(C4294="", "", C4294)</f>
        <v>2</v>
      </c>
      <c r="E4294" s="211">
        <f t="shared" si="2503"/>
        <v>18870312</v>
      </c>
      <c r="F4294" s="262">
        <v>5</v>
      </c>
      <c r="J4294" s="211" t="str">
        <f t="shared" si="2498"/>
        <v/>
      </c>
      <c r="R4294" s="112" t="str">
        <f>IF(D4294="","", CONCATENATE("Update games set ", B4294, "= ",D4294," where game_id=", E4294))</f>
        <v>Update games set F= 2 where game_id=18870312</v>
      </c>
      <c r="S4294" s="112" t="str">
        <f t="shared" si="2500"/>
        <v/>
      </c>
      <c r="T4294" s="112" t="str">
        <f t="shared" si="2495"/>
        <v/>
      </c>
      <c r="U4294" s="200" t="str">
        <f t="shared" si="2493"/>
        <v/>
      </c>
      <c r="V4294" s="112" t="str">
        <f t="shared" si="2496"/>
        <v/>
      </c>
      <c r="W4294" s="415" t="str">
        <f t="shared" si="2501"/>
        <v/>
      </c>
      <c r="Y4294" s="65" t="str">
        <f t="shared" si="2442"/>
        <v/>
      </c>
      <c r="Z4294" s="65" t="str">
        <f t="shared" si="2443"/>
        <v/>
      </c>
      <c r="AA4294" s="65" t="str">
        <f t="shared" si="2444"/>
        <v/>
      </c>
      <c r="AB4294" s="65" t="str">
        <f t="shared" si="2445"/>
        <v/>
      </c>
      <c r="AC4294" s="65" t="str">
        <f t="shared" si="2446"/>
        <v/>
      </c>
      <c r="AH4294" s="65" t="str">
        <f t="shared" si="2454"/>
        <v>189112125</v>
      </c>
      <c r="AI4294" s="65">
        <v>18911212</v>
      </c>
      <c r="AJ4294" s="65" t="s">
        <v>5369</v>
      </c>
      <c r="AK4294" s="65">
        <v>5</v>
      </c>
      <c r="AL4294" s="65" t="s">
        <v>3590</v>
      </c>
      <c r="AN4294" s="65" t="str">
        <f t="shared" si="2502"/>
        <v/>
      </c>
    </row>
    <row r="4295" spans="1:40" ht="16.8" customHeight="1" x14ac:dyDescent="0.25">
      <c r="A4295" s="400" t="s">
        <v>5518</v>
      </c>
      <c r="B4295" s="342" t="s">
        <v>0</v>
      </c>
      <c r="C4295" s="342">
        <v>1</v>
      </c>
      <c r="D4295" s="349">
        <f t="shared" si="2504"/>
        <v>1</v>
      </c>
      <c r="E4295" s="211">
        <f t="shared" si="2503"/>
        <v>18870312</v>
      </c>
      <c r="F4295" s="262">
        <v>6</v>
      </c>
      <c r="J4295" s="211" t="str">
        <f t="shared" si="2498"/>
        <v/>
      </c>
      <c r="R4295" s="112" t="str">
        <f>IF(D4295="","", CONCATENATE("Update games set ", B4295, "= ",D4295," where game_id=", E4295))</f>
        <v>Update games set A= 1 where game_id=18870312</v>
      </c>
      <c r="S4295" s="112" t="str">
        <f t="shared" si="2500"/>
        <v/>
      </c>
      <c r="T4295" s="112" t="str">
        <f t="shared" si="2495"/>
        <v/>
      </c>
      <c r="U4295" s="200" t="str">
        <f t="shared" si="2493"/>
        <v/>
      </c>
      <c r="V4295" s="112" t="str">
        <f t="shared" si="2496"/>
        <v/>
      </c>
      <c r="W4295" s="415" t="str">
        <f t="shared" si="2501"/>
        <v/>
      </c>
      <c r="Y4295" s="65" t="str">
        <f t="shared" si="2442"/>
        <v/>
      </c>
      <c r="Z4295" s="65" t="str">
        <f t="shared" si="2443"/>
        <v/>
      </c>
      <c r="AA4295" s="65" t="str">
        <f t="shared" si="2444"/>
        <v/>
      </c>
      <c r="AB4295" s="65" t="str">
        <f t="shared" si="2445"/>
        <v/>
      </c>
      <c r="AC4295" s="65" t="str">
        <f t="shared" si="2446"/>
        <v/>
      </c>
      <c r="AH4295" s="65" t="str">
        <f t="shared" si="2454"/>
        <v>189112126</v>
      </c>
      <c r="AI4295" s="65">
        <v>18911212</v>
      </c>
      <c r="AJ4295" s="65" t="s">
        <v>5369</v>
      </c>
      <c r="AK4295" s="65">
        <v>6</v>
      </c>
      <c r="AL4295" s="65" t="s">
        <v>3468</v>
      </c>
      <c r="AN4295" s="65" t="str">
        <f t="shared" si="2502"/>
        <v/>
      </c>
    </row>
    <row r="4296" spans="1:40" ht="16.8" customHeight="1" x14ac:dyDescent="0.25">
      <c r="A4296" s="400" t="s">
        <v>5518</v>
      </c>
      <c r="B4296" s="342" t="s">
        <v>23</v>
      </c>
      <c r="D4296" s="334" t="str">
        <f t="shared" ref="D4296" si="2505">IF(C4296="",IF(D4294&gt;D4295,"'W'",IF(D4294=D4295,"'D'","'L'")),_xlfn.CONCAT("'",C4296,"'"))</f>
        <v>'W'</v>
      </c>
      <c r="E4296" s="211">
        <f t="shared" si="2503"/>
        <v>18870312</v>
      </c>
      <c r="F4296" s="262">
        <v>7</v>
      </c>
      <c r="J4296" s="211" t="str">
        <f t="shared" si="2498"/>
        <v/>
      </c>
      <c r="R4296" s="112" t="str">
        <f>IF(D4296="","", CONCATENATE("Update games set ", B4296, "= ",D4296," where game_id=", E4296))</f>
        <v>Update games set Result= 'W' where game_id=18870312</v>
      </c>
      <c r="S4296" s="112" t="str">
        <f t="shared" si="2500"/>
        <v/>
      </c>
      <c r="T4296" s="112" t="str">
        <f t="shared" si="2495"/>
        <v/>
      </c>
      <c r="U4296" s="200" t="str">
        <f t="shared" si="2493"/>
        <v/>
      </c>
      <c r="V4296" s="112" t="str">
        <f t="shared" si="2496"/>
        <v/>
      </c>
      <c r="W4296" s="415" t="str">
        <f t="shared" si="2501"/>
        <v/>
      </c>
      <c r="Y4296" s="65" t="str">
        <f t="shared" si="2442"/>
        <v/>
      </c>
      <c r="Z4296" s="65" t="str">
        <f t="shared" si="2443"/>
        <v/>
      </c>
      <c r="AA4296" s="65" t="str">
        <f t="shared" si="2444"/>
        <v/>
      </c>
      <c r="AB4296" s="65" t="str">
        <f t="shared" si="2445"/>
        <v/>
      </c>
      <c r="AC4296" s="65" t="str">
        <f t="shared" si="2446"/>
        <v/>
      </c>
      <c r="AH4296" s="65" t="str">
        <f t="shared" si="2454"/>
        <v>189112127</v>
      </c>
      <c r="AI4296" s="65">
        <v>18911212</v>
      </c>
      <c r="AJ4296" s="65" t="s">
        <v>5369</v>
      </c>
      <c r="AK4296" s="65">
        <v>7</v>
      </c>
      <c r="AL4296" s="65" t="s">
        <v>3435</v>
      </c>
      <c r="AN4296" s="65" t="str">
        <f t="shared" si="2502"/>
        <v/>
      </c>
    </row>
    <row r="4297" spans="1:40" ht="16.8" customHeight="1" x14ac:dyDescent="0.25">
      <c r="A4297" s="400" t="s">
        <v>5518</v>
      </c>
      <c r="B4297" s="342" t="s">
        <v>768</v>
      </c>
      <c r="D4297" s="349" t="str">
        <f t="shared" ref="D4297:D4298" si="2506">IF(C4297="", "", C4297)</f>
        <v/>
      </c>
      <c r="E4297" s="211">
        <f t="shared" si="2503"/>
        <v>18870312</v>
      </c>
      <c r="F4297" s="262">
        <v>8</v>
      </c>
      <c r="J4297" s="211" t="str">
        <f t="shared" si="2498"/>
        <v/>
      </c>
      <c r="R4297" s="112" t="str">
        <f>IF(D4297="","", CONCATENATE("Update games set ", B4297, "= ",D4297," where game_id=", E4297))</f>
        <v/>
      </c>
      <c r="S4297" s="112" t="str">
        <f t="shared" si="2500"/>
        <v/>
      </c>
      <c r="T4297" s="112" t="str">
        <f t="shared" si="2495"/>
        <v/>
      </c>
      <c r="U4297" s="200" t="str">
        <f t="shared" si="2493"/>
        <v/>
      </c>
      <c r="V4297" s="112" t="str">
        <f t="shared" si="2496"/>
        <v/>
      </c>
      <c r="W4297" s="415" t="str">
        <f t="shared" si="2501"/>
        <v/>
      </c>
      <c r="Y4297" s="65" t="str">
        <f t="shared" si="2442"/>
        <v/>
      </c>
      <c r="Z4297" s="65" t="str">
        <f t="shared" si="2443"/>
        <v/>
      </c>
      <c r="AA4297" s="65" t="str">
        <f t="shared" si="2444"/>
        <v/>
      </c>
      <c r="AB4297" s="65" t="str">
        <f t="shared" si="2445"/>
        <v/>
      </c>
      <c r="AC4297" s="65" t="str">
        <f t="shared" si="2446"/>
        <v/>
      </c>
      <c r="AH4297" s="65" t="str">
        <f t="shared" si="2454"/>
        <v>189112128</v>
      </c>
      <c r="AI4297" s="65">
        <v>18911212</v>
      </c>
      <c r="AJ4297" s="65" t="s">
        <v>5369</v>
      </c>
      <c r="AK4297" s="65">
        <v>8</v>
      </c>
      <c r="AL4297" s="65" t="s">
        <v>3653</v>
      </c>
      <c r="AN4297" s="65" t="str">
        <f t="shared" si="2502"/>
        <v/>
      </c>
    </row>
    <row r="4298" spans="1:40" ht="16.8" customHeight="1" x14ac:dyDescent="0.25">
      <c r="A4298" s="400" t="s">
        <v>5518</v>
      </c>
      <c r="B4298" s="342" t="s">
        <v>766</v>
      </c>
      <c r="D4298" s="349" t="str">
        <f t="shared" si="2506"/>
        <v/>
      </c>
      <c r="E4298" s="211">
        <f t="shared" si="2503"/>
        <v>18870312</v>
      </c>
      <c r="F4298" s="262">
        <v>9</v>
      </c>
      <c r="G4298" s="194"/>
      <c r="H4298" s="194"/>
      <c r="J4298" s="211" t="str">
        <f t="shared" si="2498"/>
        <v/>
      </c>
      <c r="N4298" s="417"/>
      <c r="O4298" s="194"/>
      <c r="P4298" s="194"/>
      <c r="R4298" s="112" t="str">
        <f>IF(D4298="","", CONCATENATE("Update games set ", B4298, "= ",D4298," where game_id=", E4298))</f>
        <v/>
      </c>
      <c r="S4298" s="112" t="str">
        <f t="shared" si="2500"/>
        <v/>
      </c>
      <c r="T4298" s="112" t="str">
        <f t="shared" si="2495"/>
        <v/>
      </c>
      <c r="U4298" s="200" t="str">
        <f t="shared" si="2493"/>
        <v/>
      </c>
      <c r="V4298" s="112" t="str">
        <f t="shared" si="2496"/>
        <v/>
      </c>
      <c r="W4298" s="415" t="str">
        <f t="shared" si="2501"/>
        <v/>
      </c>
      <c r="Y4298" s="65" t="str">
        <f t="shared" si="2442"/>
        <v/>
      </c>
      <c r="Z4298" s="65" t="str">
        <f t="shared" si="2443"/>
        <v/>
      </c>
      <c r="AA4298" s="65" t="str">
        <f t="shared" si="2444"/>
        <v/>
      </c>
      <c r="AB4298" s="65" t="str">
        <f t="shared" si="2445"/>
        <v/>
      </c>
      <c r="AC4298" s="65" t="str">
        <f t="shared" si="2446"/>
        <v/>
      </c>
      <c r="AH4298" s="65" t="str">
        <f t="shared" si="2454"/>
        <v>189112129</v>
      </c>
      <c r="AI4298" s="65">
        <v>18911212</v>
      </c>
      <c r="AJ4298" s="65" t="s">
        <v>5369</v>
      </c>
      <c r="AK4298" s="65">
        <v>9</v>
      </c>
      <c r="AL4298" s="65" t="s">
        <v>2943</v>
      </c>
      <c r="AN4298" s="65" t="str">
        <f t="shared" si="2502"/>
        <v/>
      </c>
    </row>
    <row r="4299" spans="1:40" ht="16.8" customHeight="1" x14ac:dyDescent="0.25">
      <c r="A4299" s="400" t="s">
        <v>5518</v>
      </c>
      <c r="B4299" s="342" t="s">
        <v>753</v>
      </c>
      <c r="C4299" s="351"/>
      <c r="D4299" s="350" t="str">
        <f t="shared" ref="D4299" si="2507">IF(C4299="", "", CONCATENATE("'", C4299,"'"))</f>
        <v/>
      </c>
      <c r="E4299" s="211">
        <f t="shared" si="2503"/>
        <v>18870312</v>
      </c>
      <c r="F4299" s="262">
        <v>10</v>
      </c>
      <c r="G4299" s="194"/>
      <c r="J4299" s="211" t="str">
        <f t="shared" si="2498"/>
        <v/>
      </c>
      <c r="N4299" s="417"/>
      <c r="O4299" s="194"/>
      <c r="P4299" s="194"/>
      <c r="R4299" s="112" t="str">
        <f>IF(D4299="","", CONCATENATE("Update games set ", B4299, "= ",D4299," where game_id=", E4299))</f>
        <v/>
      </c>
      <c r="S4299" s="112" t="str">
        <f t="shared" si="2500"/>
        <v/>
      </c>
      <c r="T4299" s="112" t="str">
        <f t="shared" si="2495"/>
        <v/>
      </c>
      <c r="U4299" s="200" t="str">
        <f t="shared" si="2493"/>
        <v/>
      </c>
      <c r="V4299" s="112" t="str">
        <f t="shared" si="2496"/>
        <v/>
      </c>
      <c r="W4299" s="415" t="str">
        <f t="shared" si="2501"/>
        <v/>
      </c>
      <c r="Y4299" s="65" t="str">
        <f t="shared" si="2442"/>
        <v/>
      </c>
      <c r="Z4299" s="65" t="str">
        <f t="shared" si="2443"/>
        <v/>
      </c>
      <c r="AA4299" s="65" t="str">
        <f t="shared" si="2444"/>
        <v/>
      </c>
      <c r="AB4299" s="65" t="str">
        <f t="shared" si="2445"/>
        <v/>
      </c>
      <c r="AC4299" s="65" t="str">
        <f t="shared" si="2446"/>
        <v/>
      </c>
      <c r="AH4299" s="65" t="str">
        <f t="shared" si="2454"/>
        <v>1891121210</v>
      </c>
      <c r="AI4299" s="65">
        <v>18911212</v>
      </c>
      <c r="AJ4299" s="65" t="s">
        <v>5369</v>
      </c>
      <c r="AK4299" s="65">
        <v>10</v>
      </c>
      <c r="AL4299" s="65" t="s">
        <v>3632</v>
      </c>
      <c r="AN4299" s="65" t="str">
        <f t="shared" si="2502"/>
        <v/>
      </c>
    </row>
    <row r="4300" spans="1:40" ht="16.8" customHeight="1" x14ac:dyDescent="0.25">
      <c r="A4300" s="400" t="s">
        <v>5518</v>
      </c>
      <c r="B4300" s="342" t="s">
        <v>746</v>
      </c>
      <c r="C4300" s="351" t="s">
        <v>5062</v>
      </c>
      <c r="D4300" s="334" t="str">
        <f>CONCATENATE("'", LEFT(E4300,4),"-",MID(E4300,5,2),"-", MID(E4300,7,2), " ", C4300,"'")</f>
        <v>'1887-03-12 15:00'</v>
      </c>
      <c r="E4300" s="211">
        <f t="shared" si="2503"/>
        <v>18870312</v>
      </c>
      <c r="F4300" s="262">
        <v>11</v>
      </c>
      <c r="J4300" s="211" t="str">
        <f t="shared" si="2498"/>
        <v/>
      </c>
      <c r="R4300" s="112" t="str">
        <f>IF(D4300="","", CONCATENATE("Update games set ", B4300, "= ",D4300," where game_id=", E4300))</f>
        <v>Update games set Game_date= '1887-03-12 15:00' where game_id=18870312</v>
      </c>
      <c r="S4300" s="112" t="str">
        <f t="shared" si="2500"/>
        <v/>
      </c>
      <c r="T4300" s="112" t="str">
        <f t="shared" si="2495"/>
        <v/>
      </c>
      <c r="U4300" s="200" t="str">
        <f t="shared" si="2493"/>
        <v/>
      </c>
      <c r="V4300" s="112" t="str">
        <f t="shared" si="2496"/>
        <v/>
      </c>
      <c r="W4300" s="415" t="str">
        <f t="shared" si="2501"/>
        <v/>
      </c>
      <c r="Y4300" s="65" t="str">
        <f t="shared" ref="Y4300:Y4322" si="2508">IF(I4300="","",CONCATENATE("update goals set scorer_name = '",SUBSTITUTE(J4300, "'", "''"),"'"))</f>
        <v/>
      </c>
      <c r="Z4300" s="65" t="str">
        <f t="shared" ref="Z4300:Z4322" si="2509">IF(K4300="", "", CONCATENATE(", goal_min = ", K4300))</f>
        <v/>
      </c>
      <c r="AA4300" s="65" t="str">
        <f t="shared" ref="AA4300:AA4322" si="2510">IF(L4300="", "", CONCATENATE(", Pen = '", UPPER(L4300), "'"))</f>
        <v/>
      </c>
      <c r="AB4300" s="65" t="str">
        <f t="shared" ref="AB4300:AB4322" si="2511">IF(M4300="", "", CONCATENATE(", OG = '", UPPER(M4300), "'"))</f>
        <v/>
      </c>
      <c r="AC4300" s="65" t="str">
        <f t="shared" ref="AC4300:AC4322" si="2512">IF(I4300="", "", CONCATENATE(" where game_id = ", E4300, " and goal_order = ", I4300))</f>
        <v/>
      </c>
      <c r="AH4300" s="65" t="str">
        <f t="shared" si="2454"/>
        <v>1891121211</v>
      </c>
      <c r="AI4300" s="65">
        <v>18911212</v>
      </c>
      <c r="AJ4300" s="65" t="s">
        <v>5369</v>
      </c>
      <c r="AK4300" s="65">
        <v>11</v>
      </c>
      <c r="AL4300" s="65" t="s">
        <v>3314</v>
      </c>
      <c r="AN4300" s="65" t="str">
        <f t="shared" si="2502"/>
        <v/>
      </c>
    </row>
    <row r="4301" spans="1:40" ht="16.8" customHeight="1" x14ac:dyDescent="0.25">
      <c r="A4301" s="400" t="s">
        <v>5518</v>
      </c>
      <c r="B4301" s="342" t="s">
        <v>25</v>
      </c>
      <c r="D4301" s="350" t="str">
        <f t="shared" ref="D4301" si="2513">IF(C4301="", "", CONCATENATE("'", C4301,"'"))</f>
        <v/>
      </c>
      <c r="E4301" s="211">
        <f t="shared" si="2503"/>
        <v>18870312</v>
      </c>
      <c r="F4301" s="262">
        <v>12</v>
      </c>
      <c r="G4301" s="212"/>
      <c r="H4301" s="212"/>
      <c r="N4301" s="416"/>
      <c r="O4301" s="212"/>
      <c r="P4301" s="212"/>
      <c r="R4301" s="112" t="str">
        <f>IF(D4301="","", CONCATENATE("Update games set ", B4301, "= ",D4301," where game_id=", E4301))</f>
        <v/>
      </c>
      <c r="S4301" s="112" t="str">
        <f t="shared" si="2500"/>
        <v/>
      </c>
      <c r="T4301" s="112" t="str">
        <f t="shared" si="2495"/>
        <v/>
      </c>
      <c r="U4301" s="200" t="str">
        <f t="shared" si="2493"/>
        <v/>
      </c>
      <c r="V4301" s="112" t="str">
        <f t="shared" si="2496"/>
        <v/>
      </c>
      <c r="W4301" s="415" t="str">
        <f t="shared" si="2501"/>
        <v/>
      </c>
      <c r="Y4301" s="65" t="str">
        <f t="shared" si="2508"/>
        <v/>
      </c>
      <c r="Z4301" s="65" t="str">
        <f t="shared" si="2509"/>
        <v/>
      </c>
      <c r="AA4301" s="65" t="str">
        <f t="shared" si="2510"/>
        <v/>
      </c>
      <c r="AB4301" s="65" t="str">
        <f t="shared" si="2511"/>
        <v/>
      </c>
      <c r="AC4301" s="65" t="str">
        <f t="shared" si="2512"/>
        <v/>
      </c>
      <c r="AH4301" s="65" t="str">
        <f t="shared" si="2454"/>
        <v>1891121212</v>
      </c>
      <c r="AI4301" s="65">
        <v>18911212</v>
      </c>
      <c r="AJ4301" s="65" t="s">
        <v>5369</v>
      </c>
      <c r="AK4301" s="65">
        <v>12</v>
      </c>
      <c r="AL4301" s="65" t="s">
        <v>653</v>
      </c>
      <c r="AN4301" s="65" t="str">
        <f t="shared" si="2502"/>
        <v/>
      </c>
    </row>
    <row r="4302" spans="1:40" ht="16.8" customHeight="1" x14ac:dyDescent="0.25">
      <c r="A4302" s="400" t="s">
        <v>5518</v>
      </c>
      <c r="B4302" s="342" t="s">
        <v>475</v>
      </c>
      <c r="D4302" s="349" t="str">
        <f t="shared" ref="D4302" si="2514">IF(C4302="", "", C4302)</f>
        <v/>
      </c>
      <c r="E4302" s="211">
        <f t="shared" si="2503"/>
        <v>18870312</v>
      </c>
      <c r="F4302" s="262">
        <v>13</v>
      </c>
      <c r="R4302" s="112" t="str">
        <f>IF(D4302="","", CONCATENATE("Update games set ", B4302, "= ",D4302," where game_id=", E4302))</f>
        <v/>
      </c>
      <c r="S4302" s="112" t="str">
        <f t="shared" si="2500"/>
        <v/>
      </c>
      <c r="T4302" s="112" t="str">
        <f t="shared" si="2495"/>
        <v/>
      </c>
      <c r="U4302" s="200" t="str">
        <f t="shared" si="2493"/>
        <v/>
      </c>
      <c r="V4302" s="112" t="str">
        <f t="shared" si="2496"/>
        <v/>
      </c>
      <c r="W4302" s="415" t="str">
        <f t="shared" si="2501"/>
        <v/>
      </c>
      <c r="Y4302" s="65" t="str">
        <f t="shared" si="2508"/>
        <v/>
      </c>
      <c r="Z4302" s="65" t="str">
        <f t="shared" si="2509"/>
        <v/>
      </c>
      <c r="AA4302" s="65" t="str">
        <f t="shared" si="2510"/>
        <v/>
      </c>
      <c r="AB4302" s="65" t="str">
        <f t="shared" si="2511"/>
        <v/>
      </c>
      <c r="AC4302" s="65" t="str">
        <f t="shared" si="2512"/>
        <v/>
      </c>
      <c r="AH4302" s="65" t="str">
        <f t="shared" si="2454"/>
        <v>1891121213</v>
      </c>
      <c r="AI4302" s="65">
        <v>18911212</v>
      </c>
      <c r="AJ4302" s="65" t="s">
        <v>5369</v>
      </c>
      <c r="AK4302" s="65">
        <v>13</v>
      </c>
      <c r="AL4302" s="65" t="s">
        <v>653</v>
      </c>
      <c r="AN4302" s="65" t="str">
        <f t="shared" si="2502"/>
        <v/>
      </c>
    </row>
    <row r="4303" spans="1:40" ht="16.8" customHeight="1" x14ac:dyDescent="0.25">
      <c r="A4303" s="400" t="s">
        <v>5518</v>
      </c>
      <c r="B4303" s="342" t="s">
        <v>20</v>
      </c>
      <c r="D4303" s="350" t="str">
        <f t="shared" ref="D4303:D4304" si="2515">IF(C4303="", "", CONCATENATE("'", C4303,"'"))</f>
        <v/>
      </c>
      <c r="E4303" s="211">
        <f t="shared" si="2503"/>
        <v>18870312</v>
      </c>
      <c r="F4303" s="262">
        <v>14</v>
      </c>
      <c r="R4303" s="112" t="str">
        <f>IF(D4303="","", CONCATENATE("Update games set ", B4303, "= ",D4303," where game_id=", E4303))</f>
        <v/>
      </c>
      <c r="S4303" s="112" t="str">
        <f t="shared" si="2500"/>
        <v/>
      </c>
      <c r="T4303" s="112" t="str">
        <f t="shared" si="2495"/>
        <v/>
      </c>
      <c r="U4303" s="200" t="str">
        <f t="shared" si="2493"/>
        <v/>
      </c>
      <c r="V4303" s="112" t="str">
        <f t="shared" si="2496"/>
        <v/>
      </c>
      <c r="W4303" s="415" t="str">
        <f t="shared" si="2501"/>
        <v/>
      </c>
      <c r="Y4303" s="65" t="str">
        <f t="shared" si="2508"/>
        <v/>
      </c>
      <c r="Z4303" s="65" t="str">
        <f t="shared" si="2509"/>
        <v/>
      </c>
      <c r="AA4303" s="65" t="str">
        <f t="shared" si="2510"/>
        <v/>
      </c>
      <c r="AB4303" s="65" t="str">
        <f t="shared" si="2511"/>
        <v/>
      </c>
      <c r="AC4303" s="65" t="str">
        <f t="shared" si="2512"/>
        <v/>
      </c>
      <c r="AH4303" s="65" t="str">
        <f t="shared" si="2454"/>
        <v>1891121214</v>
      </c>
      <c r="AI4303" s="65">
        <v>18911212</v>
      </c>
      <c r="AJ4303" s="65" t="s">
        <v>5369</v>
      </c>
      <c r="AK4303" s="65">
        <v>14</v>
      </c>
      <c r="AL4303" s="65" t="s">
        <v>653</v>
      </c>
      <c r="AN4303" s="65" t="str">
        <f t="shared" si="2502"/>
        <v/>
      </c>
    </row>
    <row r="4304" spans="1:40" ht="16.8" customHeight="1" x14ac:dyDescent="0.25">
      <c r="A4304" s="400" t="s">
        <v>5518</v>
      </c>
      <c r="B4304" s="342" t="s">
        <v>4882</v>
      </c>
      <c r="C4304" s="342" t="str">
        <f t="shared" ref="C4304" si="2516">IF(C4303="", "", C4303)</f>
        <v/>
      </c>
      <c r="D4304" s="350" t="str">
        <f t="shared" si="2515"/>
        <v/>
      </c>
      <c r="E4304" s="211">
        <f t="shared" si="2503"/>
        <v>18870312</v>
      </c>
      <c r="F4304" s="262">
        <v>15</v>
      </c>
      <c r="R4304" s="112" t="str">
        <f>IF(D4304="","", CONCATENATE("Update games set ", B4304, "= ",D4304," where game_id=", E4304))</f>
        <v/>
      </c>
      <c r="S4304" s="112" t="str">
        <f t="shared" si="2500"/>
        <v/>
      </c>
      <c r="T4304" s="112" t="str">
        <f t="shared" si="2495"/>
        <v/>
      </c>
      <c r="U4304" s="200" t="str">
        <f t="shared" si="2493"/>
        <v/>
      </c>
      <c r="V4304" s="112" t="str">
        <f t="shared" si="2496"/>
        <v/>
      </c>
      <c r="W4304" s="415" t="str">
        <f t="shared" si="2501"/>
        <v/>
      </c>
      <c r="Y4304" s="65" t="str">
        <f t="shared" si="2508"/>
        <v/>
      </c>
      <c r="Z4304" s="65" t="str">
        <f t="shared" si="2509"/>
        <v/>
      </c>
      <c r="AA4304" s="65" t="str">
        <f t="shared" si="2510"/>
        <v/>
      </c>
      <c r="AB4304" s="65" t="str">
        <f t="shared" si="2511"/>
        <v/>
      </c>
      <c r="AC4304" s="65" t="str">
        <f t="shared" si="2512"/>
        <v/>
      </c>
      <c r="AH4304" s="65" t="str">
        <f t="shared" si="2454"/>
        <v>1891121215</v>
      </c>
      <c r="AI4304" s="65">
        <v>18911212</v>
      </c>
      <c r="AJ4304" s="65" t="s">
        <v>5369</v>
      </c>
      <c r="AK4304" s="65">
        <v>15</v>
      </c>
      <c r="AL4304" s="65" t="s">
        <v>653</v>
      </c>
      <c r="AN4304" s="65" t="str">
        <f t="shared" si="2502"/>
        <v/>
      </c>
    </row>
    <row r="4305" spans="1:40" s="126" customFormat="1" ht="16.8" customHeight="1" thickBot="1" x14ac:dyDescent="0.3">
      <c r="A4305" s="400" t="s">
        <v>5518</v>
      </c>
      <c r="B4305" s="116" t="s">
        <v>115</v>
      </c>
      <c r="C4305" s="352"/>
      <c r="D4305" s="370" t="str">
        <f t="shared" ref="D4305" si="2517">IF(MID(E4305,5,2)*1&gt;6,_xlfn.CONCAT("'",LEFT(E4305,4),"-",MID(E4305,3,2)+1,"'"),_xlfn.CONCAT("'",LEFT(E4305,4)-1,"-",MID(E4305,3,2),"'"))</f>
        <v>'1886-87'</v>
      </c>
      <c r="E4305" s="214">
        <f t="shared" si="2503"/>
        <v>18870312</v>
      </c>
      <c r="F4305" s="266">
        <v>16</v>
      </c>
      <c r="G4305" s="343"/>
      <c r="H4305" s="343"/>
      <c r="I4305" s="267"/>
      <c r="J4305" s="214"/>
      <c r="K4305" s="266"/>
      <c r="L4305" s="266"/>
      <c r="M4305" s="266"/>
      <c r="N4305" s="419"/>
      <c r="O4305" s="343"/>
      <c r="P4305" s="343"/>
      <c r="Q4305" s="346"/>
      <c r="R4305" s="112" t="str">
        <f>IF(D4305="","", CONCATENATE("Update games set ", B4305, "= ",D4305," where game_id=", E4305))</f>
        <v>Update games set Season= '1886-87' where game_id=18870312</v>
      </c>
      <c r="S4305" s="112" t="str">
        <f t="shared" si="2500"/>
        <v/>
      </c>
      <c r="T4305" s="112" t="str">
        <f t="shared" si="2495"/>
        <v/>
      </c>
      <c r="U4305" s="200" t="str">
        <f t="shared" si="2493"/>
        <v/>
      </c>
      <c r="V4305" s="112" t="str">
        <f t="shared" si="2496"/>
        <v/>
      </c>
      <c r="W4305" s="415" t="str">
        <f t="shared" si="2501"/>
        <v/>
      </c>
      <c r="X4305" s="240"/>
      <c r="Y4305" s="65" t="str">
        <f t="shared" si="2508"/>
        <v/>
      </c>
      <c r="Z4305" s="65" t="str">
        <f t="shared" si="2509"/>
        <v/>
      </c>
      <c r="AA4305" s="65" t="str">
        <f t="shared" si="2510"/>
        <v/>
      </c>
      <c r="AB4305" s="65" t="str">
        <f t="shared" si="2511"/>
        <v/>
      </c>
      <c r="AC4305" s="65" t="str">
        <f t="shared" si="2512"/>
        <v/>
      </c>
      <c r="AH4305" s="65" t="str">
        <f t="shared" si="2454"/>
        <v>1891121216</v>
      </c>
      <c r="AI4305" s="126">
        <v>18911212</v>
      </c>
      <c r="AJ4305" s="126" t="s">
        <v>5369</v>
      </c>
      <c r="AK4305" s="126">
        <v>16</v>
      </c>
      <c r="AL4305" s="126" t="s">
        <v>653</v>
      </c>
      <c r="AN4305" s="65" t="str">
        <f t="shared" si="2502"/>
        <v/>
      </c>
    </row>
    <row r="4306" spans="1:40" ht="15" thickTop="1" x14ac:dyDescent="0.25">
      <c r="A4306" s="400" t="s">
        <v>5518</v>
      </c>
      <c r="B4306" s="341" t="s">
        <v>22</v>
      </c>
      <c r="C4306" s="341" t="s">
        <v>163</v>
      </c>
      <c r="D4306" s="341" t="str">
        <f t="shared" ref="D4306:D4309" si="2518">IF(C4306="", "", CONCATENATE("'", C4306,"'"))</f>
        <v>'Notts County'</v>
      </c>
      <c r="E4306" s="211">
        <v>18870319</v>
      </c>
      <c r="F4306" s="262">
        <v>1</v>
      </c>
      <c r="H4306" s="212"/>
      <c r="I4306" s="263">
        <v>1</v>
      </c>
      <c r="J4306" s="211" t="str">
        <f t="shared" ref="J4306:J4316" si="2519">IF(I4306="", "", "?")</f>
        <v>?</v>
      </c>
      <c r="R4306" s="112" t="str">
        <f>IF(D4306="","", CONCATENATE("Update games set ", B4306, "= ",D4306," where game_id=", E4306))</f>
        <v>Update games set Opponent= 'Notts County' where game_id=18870319</v>
      </c>
      <c r="S4306" s="112" t="str">
        <f t="shared" si="2500"/>
        <v/>
      </c>
      <c r="T4306" s="112" t="str">
        <f t="shared" si="2495"/>
        <v>insert into goals (game_id, goal_order, scorer_name, goal_min) values (18870319, 1, '?)</v>
      </c>
      <c r="U4306" s="200" t="str">
        <f t="shared" si="2493"/>
        <v>update goals set scorer_name = '?' where game_id = 18870319 and goal_order = 1</v>
      </c>
      <c r="V4306" s="112" t="str">
        <f t="shared" si="2496"/>
        <v/>
      </c>
      <c r="W4306" s="415" t="str">
        <f t="shared" si="2501"/>
        <v/>
      </c>
      <c r="Y4306" s="65" t="str">
        <f t="shared" si="2508"/>
        <v>update goals set scorer_name = '?'</v>
      </c>
      <c r="Z4306" s="65" t="str">
        <f t="shared" si="2509"/>
        <v/>
      </c>
      <c r="AA4306" s="65" t="str">
        <f t="shared" si="2510"/>
        <v/>
      </c>
      <c r="AB4306" s="65" t="str">
        <f t="shared" si="2511"/>
        <v/>
      </c>
      <c r="AC4306" s="65" t="str">
        <f t="shared" si="2512"/>
        <v xml:space="preserve"> where game_id = 18870319 and goal_order = 1</v>
      </c>
      <c r="AH4306" s="65" t="str">
        <f t="shared" ref="AH4306:AH4369" si="2520">_xlfn.CONCAT(AI4306,AK4306)</f>
        <v>189112121</v>
      </c>
      <c r="AI4306" s="65">
        <v>18911212</v>
      </c>
      <c r="AJ4306" s="65" t="s">
        <v>5369</v>
      </c>
      <c r="AK4306" s="65">
        <v>1</v>
      </c>
      <c r="AL4306" s="65" t="s">
        <v>2039</v>
      </c>
    </row>
    <row r="4307" spans="1:40" ht="16.8" customHeight="1" x14ac:dyDescent="0.25">
      <c r="A4307" s="400" t="s">
        <v>5518</v>
      </c>
      <c r="B4307" s="342" t="s">
        <v>4979</v>
      </c>
      <c r="C4307" s="342" t="str">
        <f t="shared" ref="C4307" si="2521">IF(C4306="", "", C4306)</f>
        <v>Notts County</v>
      </c>
      <c r="D4307" s="350" t="str">
        <f t="shared" si="2518"/>
        <v>'Notts County'</v>
      </c>
      <c r="E4307" s="211">
        <f>E4306</f>
        <v>18870319</v>
      </c>
      <c r="F4307" s="262">
        <v>2</v>
      </c>
      <c r="J4307" s="211" t="str">
        <f t="shared" si="2519"/>
        <v/>
      </c>
      <c r="R4307" s="112" t="str">
        <f>IF(D4307="","", CONCATENATE("Update games set ", B4307, "= ",D4307," where game_id=", E4307))</f>
        <v>Update games set Opp_parent= 'Notts County' where game_id=18870319</v>
      </c>
      <c r="S4307" s="112" t="str">
        <f t="shared" si="2500"/>
        <v/>
      </c>
      <c r="T4307" s="112" t="str">
        <f t="shared" si="2495"/>
        <v/>
      </c>
      <c r="U4307" s="200" t="str">
        <f t="shared" si="2493"/>
        <v/>
      </c>
      <c r="V4307" s="112" t="str">
        <f t="shared" si="2496"/>
        <v/>
      </c>
      <c r="W4307" s="415" t="str">
        <f t="shared" si="2501"/>
        <v/>
      </c>
      <c r="Y4307" s="65" t="str">
        <f t="shared" si="2508"/>
        <v/>
      </c>
      <c r="Z4307" s="65" t="str">
        <f t="shared" si="2509"/>
        <v/>
      </c>
      <c r="AA4307" s="65" t="str">
        <f t="shared" si="2510"/>
        <v/>
      </c>
      <c r="AB4307" s="65" t="str">
        <f t="shared" si="2511"/>
        <v/>
      </c>
      <c r="AC4307" s="65" t="str">
        <f t="shared" si="2512"/>
        <v/>
      </c>
      <c r="AH4307" s="65" t="str">
        <f t="shared" si="2520"/>
        <v>189112122</v>
      </c>
      <c r="AI4307" s="65">
        <v>18911212</v>
      </c>
      <c r="AJ4307" s="65" t="s">
        <v>5369</v>
      </c>
      <c r="AK4307" s="65">
        <v>2</v>
      </c>
      <c r="AL4307" s="65" t="s">
        <v>3572</v>
      </c>
      <c r="AN4307" s="65" t="str">
        <f t="shared" ref="AN4307:AN4321" si="2522">IF(F4307=1, _xlfn.CONCAT("update games set source = 'The Nottingham Forest Football Scrapbook' where game_id = ", E4307), "")</f>
        <v/>
      </c>
    </row>
    <row r="4308" spans="1:40" ht="16.8" customHeight="1" x14ac:dyDescent="0.25">
      <c r="A4308" s="400" t="s">
        <v>5518</v>
      </c>
      <c r="B4308" s="342" t="s">
        <v>2653</v>
      </c>
      <c r="C4308" s="342" t="s">
        <v>663</v>
      </c>
      <c r="D4308" s="350" t="str">
        <f t="shared" si="2518"/>
        <v>'Friendly'</v>
      </c>
      <c r="E4308" s="211">
        <f t="shared" ref="E4308:E4321" si="2523">E4307</f>
        <v>18870319</v>
      </c>
      <c r="F4308" s="262">
        <v>3</v>
      </c>
      <c r="J4308" s="211" t="str">
        <f t="shared" si="2519"/>
        <v/>
      </c>
      <c r="R4308" s="112" t="str">
        <f>IF(D4308="","", CONCATENATE("Update games set ", B4308, "= ",D4308," where game_id=", E4308))</f>
        <v>Update games set Game_type= 'Friendly' where game_id=18870319</v>
      </c>
      <c r="S4308" s="112" t="str">
        <f t="shared" si="2500"/>
        <v/>
      </c>
      <c r="T4308" s="112" t="str">
        <f t="shared" si="2495"/>
        <v/>
      </c>
      <c r="U4308" s="200" t="str">
        <f t="shared" si="2493"/>
        <v/>
      </c>
      <c r="V4308" s="112" t="str">
        <f t="shared" si="2496"/>
        <v/>
      </c>
      <c r="W4308" s="415" t="str">
        <f t="shared" si="2501"/>
        <v/>
      </c>
      <c r="Y4308" s="65" t="str">
        <f t="shared" si="2508"/>
        <v/>
      </c>
      <c r="Z4308" s="65" t="str">
        <f t="shared" si="2509"/>
        <v/>
      </c>
      <c r="AA4308" s="65" t="str">
        <f t="shared" si="2510"/>
        <v/>
      </c>
      <c r="AB4308" s="65" t="str">
        <f t="shared" si="2511"/>
        <v/>
      </c>
      <c r="AC4308" s="65" t="str">
        <f t="shared" si="2512"/>
        <v/>
      </c>
      <c r="AH4308" s="65" t="str">
        <f t="shared" si="2520"/>
        <v>189112123</v>
      </c>
      <c r="AI4308" s="65">
        <v>18911212</v>
      </c>
      <c r="AJ4308" s="65" t="s">
        <v>5369</v>
      </c>
      <c r="AK4308" s="65">
        <v>3</v>
      </c>
      <c r="AL4308" s="65" t="s">
        <v>3596</v>
      </c>
      <c r="AN4308" s="65" t="str">
        <f t="shared" si="2522"/>
        <v/>
      </c>
    </row>
    <row r="4309" spans="1:40" ht="16.8" customHeight="1" x14ac:dyDescent="0.25">
      <c r="A4309" s="400" t="s">
        <v>5518</v>
      </c>
      <c r="B4309" s="342" t="s">
        <v>4978</v>
      </c>
      <c r="C4309" s="342" t="s">
        <v>2174</v>
      </c>
      <c r="D4309" s="350" t="str">
        <f t="shared" si="2518"/>
        <v>'?'</v>
      </c>
      <c r="E4309" s="211">
        <f t="shared" si="2523"/>
        <v>18870319</v>
      </c>
      <c r="F4309" s="262">
        <v>4</v>
      </c>
      <c r="J4309" s="211" t="str">
        <f t="shared" si="2519"/>
        <v/>
      </c>
      <c r="R4309" s="112" t="str">
        <f>IF(D4309="","", CONCATENATE("Update games set ", B4309, "= ",D4309," where game_id=", E4309))</f>
        <v>Update games set HAN= '?' where game_id=18870319</v>
      </c>
      <c r="S4309" s="112" t="str">
        <f t="shared" si="2500"/>
        <v/>
      </c>
      <c r="T4309" s="112" t="str">
        <f t="shared" si="2495"/>
        <v/>
      </c>
      <c r="U4309" s="200" t="str">
        <f t="shared" si="2493"/>
        <v/>
      </c>
      <c r="V4309" s="112" t="str">
        <f t="shared" si="2496"/>
        <v/>
      </c>
      <c r="W4309" s="415" t="str">
        <f t="shared" si="2501"/>
        <v/>
      </c>
      <c r="Y4309" s="65" t="str">
        <f t="shared" si="2508"/>
        <v/>
      </c>
      <c r="Z4309" s="65" t="str">
        <f t="shared" si="2509"/>
        <v/>
      </c>
      <c r="AA4309" s="65" t="str">
        <f t="shared" si="2510"/>
        <v/>
      </c>
      <c r="AB4309" s="65" t="str">
        <f t="shared" si="2511"/>
        <v/>
      </c>
      <c r="AC4309" s="65" t="str">
        <f t="shared" si="2512"/>
        <v/>
      </c>
      <c r="AH4309" s="65" t="str">
        <f t="shared" si="2520"/>
        <v>189112124</v>
      </c>
      <c r="AI4309" s="65">
        <v>18911212</v>
      </c>
      <c r="AJ4309" s="65" t="s">
        <v>5369</v>
      </c>
      <c r="AK4309" s="65">
        <v>4</v>
      </c>
      <c r="AL4309" s="65" t="s">
        <v>3252</v>
      </c>
      <c r="AN4309" s="65" t="str">
        <f t="shared" si="2522"/>
        <v/>
      </c>
    </row>
    <row r="4310" spans="1:40" ht="16.8" customHeight="1" x14ac:dyDescent="0.25">
      <c r="A4310" s="400" t="s">
        <v>5518</v>
      </c>
      <c r="B4310" s="342" t="s">
        <v>5</v>
      </c>
      <c r="C4310" s="342">
        <v>1</v>
      </c>
      <c r="D4310" s="349">
        <f t="shared" ref="D4310:D4311" si="2524">IF(C4310="", "", C4310)</f>
        <v>1</v>
      </c>
      <c r="E4310" s="211">
        <f t="shared" si="2523"/>
        <v>18870319</v>
      </c>
      <c r="F4310" s="262">
        <v>5</v>
      </c>
      <c r="J4310" s="211" t="str">
        <f t="shared" si="2519"/>
        <v/>
      </c>
      <c r="R4310" s="112" t="str">
        <f>IF(D4310="","", CONCATENATE("Update games set ", B4310, "= ",D4310," where game_id=", E4310))</f>
        <v>Update games set F= 1 where game_id=18870319</v>
      </c>
      <c r="S4310" s="112" t="str">
        <f t="shared" si="2500"/>
        <v/>
      </c>
      <c r="T4310" s="112" t="str">
        <f t="shared" si="2495"/>
        <v/>
      </c>
      <c r="U4310" s="200" t="str">
        <f t="shared" si="2493"/>
        <v/>
      </c>
      <c r="V4310" s="112" t="str">
        <f t="shared" si="2496"/>
        <v/>
      </c>
      <c r="W4310" s="415" t="str">
        <f t="shared" si="2501"/>
        <v/>
      </c>
      <c r="Y4310" s="65" t="str">
        <f t="shared" si="2508"/>
        <v/>
      </c>
      <c r="Z4310" s="65" t="str">
        <f t="shared" si="2509"/>
        <v/>
      </c>
      <c r="AA4310" s="65" t="str">
        <f t="shared" si="2510"/>
        <v/>
      </c>
      <c r="AB4310" s="65" t="str">
        <f t="shared" si="2511"/>
        <v/>
      </c>
      <c r="AC4310" s="65" t="str">
        <f t="shared" si="2512"/>
        <v/>
      </c>
      <c r="AH4310" s="65" t="str">
        <f t="shared" si="2520"/>
        <v>189112125</v>
      </c>
      <c r="AI4310" s="65">
        <v>18911212</v>
      </c>
      <c r="AJ4310" s="65" t="s">
        <v>5369</v>
      </c>
      <c r="AK4310" s="65">
        <v>5</v>
      </c>
      <c r="AL4310" s="65" t="s">
        <v>3590</v>
      </c>
      <c r="AN4310" s="65" t="str">
        <f t="shared" si="2522"/>
        <v/>
      </c>
    </row>
    <row r="4311" spans="1:40" ht="16.8" customHeight="1" x14ac:dyDescent="0.25">
      <c r="A4311" s="400" t="s">
        <v>5518</v>
      </c>
      <c r="B4311" s="342" t="s">
        <v>0</v>
      </c>
      <c r="C4311" s="342">
        <v>1</v>
      </c>
      <c r="D4311" s="349">
        <f t="shared" si="2524"/>
        <v>1</v>
      </c>
      <c r="E4311" s="211">
        <f t="shared" si="2523"/>
        <v>18870319</v>
      </c>
      <c r="F4311" s="262">
        <v>6</v>
      </c>
      <c r="J4311" s="211" t="str">
        <f t="shared" si="2519"/>
        <v/>
      </c>
      <c r="R4311" s="112" t="str">
        <f>IF(D4311="","", CONCATENATE("Update games set ", B4311, "= ",D4311," where game_id=", E4311))</f>
        <v>Update games set A= 1 where game_id=18870319</v>
      </c>
      <c r="S4311" s="112" t="str">
        <f t="shared" si="2500"/>
        <v/>
      </c>
      <c r="T4311" s="112" t="str">
        <f t="shared" si="2495"/>
        <v/>
      </c>
      <c r="U4311" s="200" t="str">
        <f t="shared" si="2493"/>
        <v/>
      </c>
      <c r="V4311" s="112" t="str">
        <f t="shared" si="2496"/>
        <v/>
      </c>
      <c r="W4311" s="415" t="str">
        <f t="shared" si="2501"/>
        <v/>
      </c>
      <c r="Y4311" s="65" t="str">
        <f t="shared" si="2508"/>
        <v/>
      </c>
      <c r="Z4311" s="65" t="str">
        <f t="shared" si="2509"/>
        <v/>
      </c>
      <c r="AA4311" s="65" t="str">
        <f t="shared" si="2510"/>
        <v/>
      </c>
      <c r="AB4311" s="65" t="str">
        <f t="shared" si="2511"/>
        <v/>
      </c>
      <c r="AC4311" s="65" t="str">
        <f t="shared" si="2512"/>
        <v/>
      </c>
      <c r="AH4311" s="65" t="str">
        <f t="shared" si="2520"/>
        <v>189112126</v>
      </c>
      <c r="AI4311" s="65">
        <v>18911212</v>
      </c>
      <c r="AJ4311" s="65" t="s">
        <v>5369</v>
      </c>
      <c r="AK4311" s="65">
        <v>6</v>
      </c>
      <c r="AL4311" s="65" t="s">
        <v>3468</v>
      </c>
      <c r="AN4311" s="65" t="str">
        <f t="shared" si="2522"/>
        <v/>
      </c>
    </row>
    <row r="4312" spans="1:40" ht="16.8" customHeight="1" x14ac:dyDescent="0.25">
      <c r="A4312" s="400" t="s">
        <v>5518</v>
      </c>
      <c r="B4312" s="342" t="s">
        <v>23</v>
      </c>
      <c r="D4312" s="334" t="str">
        <f t="shared" ref="D4312" si="2525">IF(C4312="",IF(D4310&gt;D4311,"'W'",IF(D4310=D4311,"'D'","'L'")),_xlfn.CONCAT("'",C4312,"'"))</f>
        <v>'D'</v>
      </c>
      <c r="E4312" s="211">
        <f t="shared" si="2523"/>
        <v>18870319</v>
      </c>
      <c r="F4312" s="262">
        <v>7</v>
      </c>
      <c r="J4312" s="211" t="str">
        <f t="shared" si="2519"/>
        <v/>
      </c>
      <c r="R4312" s="112" t="str">
        <f>IF(D4312="","", CONCATENATE("Update games set ", B4312, "= ",D4312," where game_id=", E4312))</f>
        <v>Update games set Result= 'D' where game_id=18870319</v>
      </c>
      <c r="S4312" s="112" t="str">
        <f t="shared" si="2500"/>
        <v/>
      </c>
      <c r="T4312" s="112" t="str">
        <f t="shared" si="2495"/>
        <v/>
      </c>
      <c r="U4312" s="200" t="str">
        <f t="shared" si="2493"/>
        <v/>
      </c>
      <c r="V4312" s="112" t="str">
        <f t="shared" si="2496"/>
        <v/>
      </c>
      <c r="W4312" s="415" t="str">
        <f t="shared" si="2501"/>
        <v/>
      </c>
      <c r="Y4312" s="65" t="str">
        <f t="shared" si="2508"/>
        <v/>
      </c>
      <c r="Z4312" s="65" t="str">
        <f t="shared" si="2509"/>
        <v/>
      </c>
      <c r="AA4312" s="65" t="str">
        <f t="shared" si="2510"/>
        <v/>
      </c>
      <c r="AB4312" s="65" t="str">
        <f t="shared" si="2511"/>
        <v/>
      </c>
      <c r="AC4312" s="65" t="str">
        <f t="shared" si="2512"/>
        <v/>
      </c>
      <c r="AH4312" s="65" t="str">
        <f t="shared" si="2520"/>
        <v>189112127</v>
      </c>
      <c r="AI4312" s="65">
        <v>18911212</v>
      </c>
      <c r="AJ4312" s="65" t="s">
        <v>5369</v>
      </c>
      <c r="AK4312" s="65">
        <v>7</v>
      </c>
      <c r="AL4312" s="65" t="s">
        <v>3435</v>
      </c>
      <c r="AN4312" s="65" t="str">
        <f t="shared" si="2522"/>
        <v/>
      </c>
    </row>
    <row r="4313" spans="1:40" ht="16.8" customHeight="1" x14ac:dyDescent="0.25">
      <c r="A4313" s="400" t="s">
        <v>5518</v>
      </c>
      <c r="B4313" s="342" t="s">
        <v>768</v>
      </c>
      <c r="D4313" s="349" t="str">
        <f t="shared" ref="D4313:D4314" si="2526">IF(C4313="", "", C4313)</f>
        <v/>
      </c>
      <c r="E4313" s="211">
        <f t="shared" si="2523"/>
        <v>18870319</v>
      </c>
      <c r="F4313" s="262">
        <v>8</v>
      </c>
      <c r="J4313" s="211" t="str">
        <f t="shared" si="2519"/>
        <v/>
      </c>
      <c r="R4313" s="112" t="str">
        <f>IF(D4313="","", CONCATENATE("Update games set ", B4313, "= ",D4313," where game_id=", E4313))</f>
        <v/>
      </c>
      <c r="S4313" s="112" t="str">
        <f t="shared" si="2500"/>
        <v/>
      </c>
      <c r="T4313" s="112" t="str">
        <f t="shared" si="2495"/>
        <v/>
      </c>
      <c r="U4313" s="200" t="str">
        <f t="shared" si="2493"/>
        <v/>
      </c>
      <c r="V4313" s="112" t="str">
        <f t="shared" si="2496"/>
        <v/>
      </c>
      <c r="W4313" s="415" t="str">
        <f t="shared" si="2501"/>
        <v/>
      </c>
      <c r="Y4313" s="65" t="str">
        <f t="shared" si="2508"/>
        <v/>
      </c>
      <c r="Z4313" s="65" t="str">
        <f t="shared" si="2509"/>
        <v/>
      </c>
      <c r="AA4313" s="65" t="str">
        <f t="shared" si="2510"/>
        <v/>
      </c>
      <c r="AB4313" s="65" t="str">
        <f t="shared" si="2511"/>
        <v/>
      </c>
      <c r="AC4313" s="65" t="str">
        <f t="shared" si="2512"/>
        <v/>
      </c>
      <c r="AH4313" s="65" t="str">
        <f t="shared" si="2520"/>
        <v>189112128</v>
      </c>
      <c r="AI4313" s="65">
        <v>18911212</v>
      </c>
      <c r="AJ4313" s="65" t="s">
        <v>5369</v>
      </c>
      <c r="AK4313" s="65">
        <v>8</v>
      </c>
      <c r="AL4313" s="65" t="s">
        <v>3653</v>
      </c>
      <c r="AN4313" s="65" t="str">
        <f t="shared" si="2522"/>
        <v/>
      </c>
    </row>
    <row r="4314" spans="1:40" ht="16.8" customHeight="1" x14ac:dyDescent="0.25">
      <c r="A4314" s="400" t="s">
        <v>5518</v>
      </c>
      <c r="B4314" s="342" t="s">
        <v>766</v>
      </c>
      <c r="D4314" s="349" t="str">
        <f t="shared" si="2526"/>
        <v/>
      </c>
      <c r="E4314" s="211">
        <f t="shared" si="2523"/>
        <v>18870319</v>
      </c>
      <c r="F4314" s="262">
        <v>9</v>
      </c>
      <c r="G4314" s="194"/>
      <c r="H4314" s="194"/>
      <c r="J4314" s="211" t="str">
        <f t="shared" si="2519"/>
        <v/>
      </c>
      <c r="N4314" s="417"/>
      <c r="O4314" s="194"/>
      <c r="P4314" s="194"/>
      <c r="R4314" s="112" t="str">
        <f>IF(D4314="","", CONCATENATE("Update games set ", B4314, "= ",D4314," where game_id=", E4314))</f>
        <v/>
      </c>
      <c r="S4314" s="112" t="str">
        <f t="shared" si="2500"/>
        <v/>
      </c>
      <c r="T4314" s="112" t="str">
        <f t="shared" si="2495"/>
        <v/>
      </c>
      <c r="U4314" s="200" t="str">
        <f t="shared" si="2493"/>
        <v/>
      </c>
      <c r="V4314" s="112" t="str">
        <f t="shared" si="2496"/>
        <v/>
      </c>
      <c r="W4314" s="415" t="str">
        <f t="shared" si="2501"/>
        <v/>
      </c>
      <c r="Y4314" s="65" t="str">
        <f t="shared" si="2508"/>
        <v/>
      </c>
      <c r="Z4314" s="65" t="str">
        <f t="shared" si="2509"/>
        <v/>
      </c>
      <c r="AA4314" s="65" t="str">
        <f t="shared" si="2510"/>
        <v/>
      </c>
      <c r="AB4314" s="65" t="str">
        <f t="shared" si="2511"/>
        <v/>
      </c>
      <c r="AC4314" s="65" t="str">
        <f t="shared" si="2512"/>
        <v/>
      </c>
      <c r="AH4314" s="65" t="str">
        <f t="shared" si="2520"/>
        <v>189112129</v>
      </c>
      <c r="AI4314" s="65">
        <v>18911212</v>
      </c>
      <c r="AJ4314" s="65" t="s">
        <v>5369</v>
      </c>
      <c r="AK4314" s="65">
        <v>9</v>
      </c>
      <c r="AL4314" s="65" t="s">
        <v>2943</v>
      </c>
      <c r="AN4314" s="65" t="str">
        <f t="shared" si="2522"/>
        <v/>
      </c>
    </row>
    <row r="4315" spans="1:40" ht="16.8" customHeight="1" x14ac:dyDescent="0.25">
      <c r="A4315" s="400" t="s">
        <v>5518</v>
      </c>
      <c r="B4315" s="342" t="s">
        <v>753</v>
      </c>
      <c r="C4315" s="351"/>
      <c r="D4315" s="350" t="str">
        <f t="shared" ref="D4315" si="2527">IF(C4315="", "", CONCATENATE("'", C4315,"'"))</f>
        <v/>
      </c>
      <c r="E4315" s="211">
        <f t="shared" si="2523"/>
        <v>18870319</v>
      </c>
      <c r="F4315" s="262">
        <v>10</v>
      </c>
      <c r="G4315" s="194"/>
      <c r="J4315" s="211" t="str">
        <f t="shared" si="2519"/>
        <v/>
      </c>
      <c r="N4315" s="417"/>
      <c r="O4315" s="194"/>
      <c r="P4315" s="194"/>
      <c r="R4315" s="112" t="str">
        <f>IF(D4315="","", CONCATENATE("Update games set ", B4315, "= ",D4315," where game_id=", E4315))</f>
        <v/>
      </c>
      <c r="S4315" s="112" t="str">
        <f t="shared" si="2500"/>
        <v/>
      </c>
      <c r="T4315" s="112" t="str">
        <f t="shared" si="2495"/>
        <v/>
      </c>
      <c r="U4315" s="200" t="str">
        <f t="shared" si="2493"/>
        <v/>
      </c>
      <c r="V4315" s="112" t="str">
        <f t="shared" si="2496"/>
        <v/>
      </c>
      <c r="W4315" s="415" t="str">
        <f t="shared" si="2501"/>
        <v/>
      </c>
      <c r="Y4315" s="65" t="str">
        <f t="shared" si="2508"/>
        <v/>
      </c>
      <c r="Z4315" s="65" t="str">
        <f t="shared" si="2509"/>
        <v/>
      </c>
      <c r="AA4315" s="65" t="str">
        <f t="shared" si="2510"/>
        <v/>
      </c>
      <c r="AB4315" s="65" t="str">
        <f t="shared" si="2511"/>
        <v/>
      </c>
      <c r="AC4315" s="65" t="str">
        <f t="shared" si="2512"/>
        <v/>
      </c>
      <c r="AH4315" s="65" t="str">
        <f t="shared" si="2520"/>
        <v>1891121210</v>
      </c>
      <c r="AI4315" s="65">
        <v>18911212</v>
      </c>
      <c r="AJ4315" s="65" t="s">
        <v>5369</v>
      </c>
      <c r="AK4315" s="65">
        <v>10</v>
      </c>
      <c r="AL4315" s="65" t="s">
        <v>3632</v>
      </c>
      <c r="AN4315" s="65" t="str">
        <f t="shared" si="2522"/>
        <v/>
      </c>
    </row>
    <row r="4316" spans="1:40" ht="16.8" customHeight="1" x14ac:dyDescent="0.25">
      <c r="A4316" s="400" t="s">
        <v>5518</v>
      </c>
      <c r="B4316" s="342" t="s">
        <v>746</v>
      </c>
      <c r="C4316" s="351" t="s">
        <v>5062</v>
      </c>
      <c r="D4316" s="334" t="str">
        <f>CONCATENATE("'", LEFT(E4316,4),"-",MID(E4316,5,2),"-", MID(E4316,7,2), " ", C4316,"'")</f>
        <v>'1887-03-19 15:00'</v>
      </c>
      <c r="E4316" s="211">
        <f t="shared" si="2523"/>
        <v>18870319</v>
      </c>
      <c r="F4316" s="262">
        <v>11</v>
      </c>
      <c r="J4316" s="211" t="str">
        <f t="shared" si="2519"/>
        <v/>
      </c>
      <c r="R4316" s="112" t="str">
        <f>IF(D4316="","", CONCATENATE("Update games set ", B4316, "= ",D4316," where game_id=", E4316))</f>
        <v>Update games set Game_date= '1887-03-19 15:00' where game_id=18870319</v>
      </c>
      <c r="S4316" s="112" t="str">
        <f t="shared" si="2500"/>
        <v/>
      </c>
      <c r="T4316" s="112" t="str">
        <f t="shared" si="2495"/>
        <v/>
      </c>
      <c r="U4316" s="200" t="str">
        <f t="shared" si="2493"/>
        <v/>
      </c>
      <c r="V4316" s="112" t="str">
        <f t="shared" si="2496"/>
        <v/>
      </c>
      <c r="W4316" s="415" t="str">
        <f t="shared" si="2501"/>
        <v/>
      </c>
      <c r="Y4316" s="65" t="str">
        <f t="shared" si="2508"/>
        <v/>
      </c>
      <c r="Z4316" s="65" t="str">
        <f t="shared" si="2509"/>
        <v/>
      </c>
      <c r="AA4316" s="65" t="str">
        <f t="shared" si="2510"/>
        <v/>
      </c>
      <c r="AB4316" s="65" t="str">
        <f t="shared" si="2511"/>
        <v/>
      </c>
      <c r="AC4316" s="65" t="str">
        <f t="shared" si="2512"/>
        <v/>
      </c>
      <c r="AH4316" s="65" t="str">
        <f t="shared" si="2520"/>
        <v>1891121211</v>
      </c>
      <c r="AI4316" s="65">
        <v>18911212</v>
      </c>
      <c r="AJ4316" s="65" t="s">
        <v>5369</v>
      </c>
      <c r="AK4316" s="65">
        <v>11</v>
      </c>
      <c r="AL4316" s="65" t="s">
        <v>3314</v>
      </c>
      <c r="AN4316" s="65" t="str">
        <f t="shared" si="2522"/>
        <v/>
      </c>
    </row>
    <row r="4317" spans="1:40" ht="16.8" customHeight="1" x14ac:dyDescent="0.25">
      <c r="A4317" s="400" t="s">
        <v>5518</v>
      </c>
      <c r="B4317" s="342" t="s">
        <v>25</v>
      </c>
      <c r="D4317" s="350" t="str">
        <f t="shared" ref="D4317" si="2528">IF(C4317="", "", CONCATENATE("'", C4317,"'"))</f>
        <v/>
      </c>
      <c r="E4317" s="211">
        <f t="shared" si="2523"/>
        <v>18870319</v>
      </c>
      <c r="F4317" s="262">
        <v>12</v>
      </c>
      <c r="G4317" s="212"/>
      <c r="H4317" s="212"/>
      <c r="N4317" s="416"/>
      <c r="O4317" s="212"/>
      <c r="P4317" s="212"/>
      <c r="R4317" s="112" t="str">
        <f>IF(D4317="","", CONCATENATE("Update games set ", B4317, "= ",D4317," where game_id=", E4317))</f>
        <v/>
      </c>
      <c r="S4317" s="112" t="str">
        <f t="shared" si="2500"/>
        <v/>
      </c>
      <c r="T4317" s="112" t="str">
        <f t="shared" si="2495"/>
        <v/>
      </c>
      <c r="U4317" s="200" t="str">
        <f t="shared" si="2493"/>
        <v/>
      </c>
      <c r="V4317" s="112" t="str">
        <f t="shared" si="2496"/>
        <v/>
      </c>
      <c r="W4317" s="415" t="str">
        <f t="shared" si="2501"/>
        <v/>
      </c>
      <c r="Y4317" s="65" t="str">
        <f t="shared" si="2508"/>
        <v/>
      </c>
      <c r="Z4317" s="65" t="str">
        <f t="shared" si="2509"/>
        <v/>
      </c>
      <c r="AA4317" s="65" t="str">
        <f t="shared" si="2510"/>
        <v/>
      </c>
      <c r="AB4317" s="65" t="str">
        <f t="shared" si="2511"/>
        <v/>
      </c>
      <c r="AC4317" s="65" t="str">
        <f t="shared" si="2512"/>
        <v/>
      </c>
      <c r="AH4317" s="65" t="str">
        <f t="shared" si="2520"/>
        <v>1891121212</v>
      </c>
      <c r="AI4317" s="65">
        <v>18911212</v>
      </c>
      <c r="AJ4317" s="65" t="s">
        <v>5369</v>
      </c>
      <c r="AK4317" s="65">
        <v>12</v>
      </c>
      <c r="AL4317" s="65" t="s">
        <v>653</v>
      </c>
      <c r="AN4317" s="65" t="str">
        <f t="shared" si="2522"/>
        <v/>
      </c>
    </row>
    <row r="4318" spans="1:40" ht="16.8" customHeight="1" x14ac:dyDescent="0.25">
      <c r="A4318" s="400" t="s">
        <v>5518</v>
      </c>
      <c r="B4318" s="342" t="s">
        <v>475</v>
      </c>
      <c r="D4318" s="349" t="str">
        <f t="shared" ref="D4318" si="2529">IF(C4318="", "", C4318)</f>
        <v/>
      </c>
      <c r="E4318" s="211">
        <f t="shared" si="2523"/>
        <v>18870319</v>
      </c>
      <c r="F4318" s="262">
        <v>13</v>
      </c>
      <c r="R4318" s="112" t="str">
        <f>IF(D4318="","", CONCATENATE("Update games set ", B4318, "= ",D4318," where game_id=", E4318))</f>
        <v/>
      </c>
      <c r="S4318" s="112" t="str">
        <f t="shared" si="2500"/>
        <v/>
      </c>
      <c r="T4318" s="112" t="str">
        <f t="shared" si="2495"/>
        <v/>
      </c>
      <c r="U4318" s="200" t="str">
        <f t="shared" si="2493"/>
        <v/>
      </c>
      <c r="V4318" s="112" t="str">
        <f t="shared" si="2496"/>
        <v/>
      </c>
      <c r="W4318" s="415" t="str">
        <f t="shared" si="2501"/>
        <v/>
      </c>
      <c r="Y4318" s="65" t="str">
        <f t="shared" si="2508"/>
        <v/>
      </c>
      <c r="Z4318" s="65" t="str">
        <f t="shared" si="2509"/>
        <v/>
      </c>
      <c r="AA4318" s="65" t="str">
        <f t="shared" si="2510"/>
        <v/>
      </c>
      <c r="AB4318" s="65" t="str">
        <f t="shared" si="2511"/>
        <v/>
      </c>
      <c r="AC4318" s="65" t="str">
        <f t="shared" si="2512"/>
        <v/>
      </c>
      <c r="AH4318" s="65" t="str">
        <f t="shared" si="2520"/>
        <v>1891121213</v>
      </c>
      <c r="AI4318" s="65">
        <v>18911212</v>
      </c>
      <c r="AJ4318" s="65" t="s">
        <v>5369</v>
      </c>
      <c r="AK4318" s="65">
        <v>13</v>
      </c>
      <c r="AL4318" s="65" t="s">
        <v>653</v>
      </c>
      <c r="AN4318" s="65" t="str">
        <f t="shared" si="2522"/>
        <v/>
      </c>
    </row>
    <row r="4319" spans="1:40" ht="16.8" customHeight="1" x14ac:dyDescent="0.25">
      <c r="A4319" s="400" t="s">
        <v>5518</v>
      </c>
      <c r="B4319" s="342" t="s">
        <v>20</v>
      </c>
      <c r="D4319" s="350" t="str">
        <f t="shared" ref="D4319:D4320" si="2530">IF(C4319="", "", CONCATENATE("'", C4319,"'"))</f>
        <v/>
      </c>
      <c r="E4319" s="211">
        <f t="shared" si="2523"/>
        <v>18870319</v>
      </c>
      <c r="F4319" s="262">
        <v>14</v>
      </c>
      <c r="R4319" s="112" t="str">
        <f>IF(D4319="","", CONCATENATE("Update games set ", B4319, "= ",D4319," where game_id=", E4319))</f>
        <v/>
      </c>
      <c r="S4319" s="112" t="str">
        <f t="shared" si="2500"/>
        <v/>
      </c>
      <c r="T4319" s="112" t="str">
        <f t="shared" si="2495"/>
        <v/>
      </c>
      <c r="U4319" s="200" t="str">
        <f t="shared" si="2493"/>
        <v/>
      </c>
      <c r="V4319" s="112" t="str">
        <f t="shared" si="2496"/>
        <v/>
      </c>
      <c r="W4319" s="415" t="str">
        <f t="shared" si="2501"/>
        <v/>
      </c>
      <c r="Y4319" s="65" t="str">
        <f t="shared" si="2508"/>
        <v/>
      </c>
      <c r="Z4319" s="65" t="str">
        <f t="shared" si="2509"/>
        <v/>
      </c>
      <c r="AA4319" s="65" t="str">
        <f t="shared" si="2510"/>
        <v/>
      </c>
      <c r="AB4319" s="65" t="str">
        <f t="shared" si="2511"/>
        <v/>
      </c>
      <c r="AC4319" s="65" t="str">
        <f t="shared" si="2512"/>
        <v/>
      </c>
      <c r="AH4319" s="65" t="str">
        <f t="shared" si="2520"/>
        <v>1891121214</v>
      </c>
      <c r="AI4319" s="65">
        <v>18911212</v>
      </c>
      <c r="AJ4319" s="65" t="s">
        <v>5369</v>
      </c>
      <c r="AK4319" s="65">
        <v>14</v>
      </c>
      <c r="AL4319" s="65" t="s">
        <v>653</v>
      </c>
      <c r="AN4319" s="65" t="str">
        <f t="shared" si="2522"/>
        <v/>
      </c>
    </row>
    <row r="4320" spans="1:40" ht="16.8" customHeight="1" x14ac:dyDescent="0.25">
      <c r="A4320" s="400" t="s">
        <v>5518</v>
      </c>
      <c r="B4320" s="342" t="s">
        <v>4882</v>
      </c>
      <c r="C4320" s="342" t="str">
        <f t="shared" ref="C4320" si="2531">IF(C4319="", "", C4319)</f>
        <v/>
      </c>
      <c r="D4320" s="350" t="str">
        <f t="shared" si="2530"/>
        <v/>
      </c>
      <c r="E4320" s="211">
        <f t="shared" si="2523"/>
        <v>18870319</v>
      </c>
      <c r="F4320" s="262">
        <v>15</v>
      </c>
      <c r="R4320" s="112" t="str">
        <f>IF(D4320="","", CONCATENATE("Update games set ", B4320, "= ",D4320," where game_id=", E4320))</f>
        <v/>
      </c>
      <c r="S4320" s="112" t="str">
        <f t="shared" si="2500"/>
        <v/>
      </c>
      <c r="T4320" s="112" t="str">
        <f t="shared" si="2495"/>
        <v/>
      </c>
      <c r="U4320" s="200" t="str">
        <f t="shared" si="2493"/>
        <v/>
      </c>
      <c r="V4320" s="112" t="str">
        <f t="shared" si="2496"/>
        <v/>
      </c>
      <c r="W4320" s="415" t="str">
        <f t="shared" si="2501"/>
        <v/>
      </c>
      <c r="Y4320" s="65" t="str">
        <f t="shared" si="2508"/>
        <v/>
      </c>
      <c r="Z4320" s="65" t="str">
        <f t="shared" si="2509"/>
        <v/>
      </c>
      <c r="AA4320" s="65" t="str">
        <f t="shared" si="2510"/>
        <v/>
      </c>
      <c r="AB4320" s="65" t="str">
        <f t="shared" si="2511"/>
        <v/>
      </c>
      <c r="AC4320" s="65" t="str">
        <f t="shared" si="2512"/>
        <v/>
      </c>
      <c r="AH4320" s="65" t="str">
        <f t="shared" si="2520"/>
        <v>1891121215</v>
      </c>
      <c r="AI4320" s="65">
        <v>18911212</v>
      </c>
      <c r="AJ4320" s="65" t="s">
        <v>5369</v>
      </c>
      <c r="AK4320" s="65">
        <v>15</v>
      </c>
      <c r="AL4320" s="65" t="s">
        <v>653</v>
      </c>
      <c r="AN4320" s="65" t="str">
        <f t="shared" si="2522"/>
        <v/>
      </c>
    </row>
    <row r="4321" spans="1:40" s="126" customFormat="1" ht="16.8" customHeight="1" thickBot="1" x14ac:dyDescent="0.3">
      <c r="A4321" s="400" t="s">
        <v>5518</v>
      </c>
      <c r="B4321" s="116" t="s">
        <v>115</v>
      </c>
      <c r="C4321" s="352"/>
      <c r="D4321" s="370" t="str">
        <f t="shared" ref="D4321" si="2532">IF(MID(E4321,5,2)*1&gt;6,_xlfn.CONCAT("'",LEFT(E4321,4),"-",MID(E4321,3,2)+1,"'"),_xlfn.CONCAT("'",LEFT(E4321,4)-1,"-",MID(E4321,3,2),"'"))</f>
        <v>'1886-87'</v>
      </c>
      <c r="E4321" s="214">
        <f t="shared" si="2523"/>
        <v>18870319</v>
      </c>
      <c r="F4321" s="266">
        <v>16</v>
      </c>
      <c r="G4321" s="343"/>
      <c r="H4321" s="343"/>
      <c r="I4321" s="267"/>
      <c r="J4321" s="214"/>
      <c r="K4321" s="266"/>
      <c r="L4321" s="266"/>
      <c r="M4321" s="266"/>
      <c r="N4321" s="419"/>
      <c r="O4321" s="343"/>
      <c r="P4321" s="343"/>
      <c r="Q4321" s="346"/>
      <c r="R4321" s="112" t="str">
        <f>IF(D4321="","", CONCATENATE("Update games set ", B4321, "= ",D4321," where game_id=", E4321))</f>
        <v>Update games set Season= '1886-87' where game_id=18870319</v>
      </c>
      <c r="S4321" s="112" t="str">
        <f t="shared" si="2500"/>
        <v/>
      </c>
      <c r="T4321" s="112" t="str">
        <f t="shared" si="2495"/>
        <v/>
      </c>
      <c r="U4321" s="200" t="str">
        <f t="shared" si="2493"/>
        <v/>
      </c>
      <c r="V4321" s="112" t="str">
        <f t="shared" si="2496"/>
        <v/>
      </c>
      <c r="W4321" s="415" t="str">
        <f t="shared" si="2501"/>
        <v/>
      </c>
      <c r="X4321" s="240"/>
      <c r="Y4321" s="65" t="str">
        <f t="shared" si="2508"/>
        <v/>
      </c>
      <c r="Z4321" s="65" t="str">
        <f t="shared" si="2509"/>
        <v/>
      </c>
      <c r="AA4321" s="65" t="str">
        <f t="shared" si="2510"/>
        <v/>
      </c>
      <c r="AB4321" s="65" t="str">
        <f t="shared" si="2511"/>
        <v/>
      </c>
      <c r="AC4321" s="65" t="str">
        <f t="shared" si="2512"/>
        <v/>
      </c>
      <c r="AH4321" s="65" t="str">
        <f t="shared" si="2520"/>
        <v>1891121216</v>
      </c>
      <c r="AI4321" s="126">
        <v>18911212</v>
      </c>
      <c r="AJ4321" s="126" t="s">
        <v>5369</v>
      </c>
      <c r="AK4321" s="126">
        <v>16</v>
      </c>
      <c r="AL4321" s="126" t="s">
        <v>653</v>
      </c>
      <c r="AN4321" s="65" t="str">
        <f t="shared" si="2522"/>
        <v/>
      </c>
    </row>
    <row r="4322" spans="1:40" ht="15" thickTop="1" x14ac:dyDescent="0.25">
      <c r="A4322" s="400" t="s">
        <v>5518</v>
      </c>
      <c r="B4322" s="341" t="s">
        <v>22</v>
      </c>
      <c r="C4322" s="341" t="s">
        <v>5369</v>
      </c>
      <c r="D4322" s="341" t="str">
        <f t="shared" ref="D4322:D4325" si="2533">IF(C4322="", "", CONCATENATE("'", C4322,"'"))</f>
        <v>'Bootle'</v>
      </c>
      <c r="E4322" s="211">
        <v>18870411</v>
      </c>
      <c r="F4322" s="262">
        <v>1</v>
      </c>
      <c r="H4322" s="212"/>
      <c r="I4322" s="263">
        <v>1</v>
      </c>
      <c r="J4322" s="211" t="str">
        <f t="shared" ref="J4322:J4332" si="2534">IF(I4322="", "", "?")</f>
        <v>?</v>
      </c>
      <c r="R4322" s="112" t="str">
        <f>IF(D4322="","", CONCATENATE("Update games set ", B4322, "= ",D4322," where game_id=", E4322))</f>
        <v>Update games set Opponent= 'Bootle' where game_id=18870411</v>
      </c>
      <c r="S4322" s="112" t="str">
        <f t="shared" si="2500"/>
        <v/>
      </c>
      <c r="T4322" s="112" t="str">
        <f t="shared" si="2495"/>
        <v>insert into goals (game_id, goal_order, scorer_name, goal_min) values (18870411, 1, '?)</v>
      </c>
      <c r="U4322" s="200" t="str">
        <f t="shared" si="2493"/>
        <v>update goals set scorer_name = '?' where game_id = 18870411 and goal_order = 1</v>
      </c>
      <c r="V4322" s="112" t="str">
        <f t="shared" si="2496"/>
        <v/>
      </c>
      <c r="W4322" s="415" t="str">
        <f t="shared" si="2501"/>
        <v/>
      </c>
      <c r="Y4322" s="65" t="str">
        <f t="shared" si="2508"/>
        <v>update goals set scorer_name = '?'</v>
      </c>
      <c r="Z4322" s="65" t="str">
        <f t="shared" si="2509"/>
        <v/>
      </c>
      <c r="AA4322" s="65" t="str">
        <f t="shared" si="2510"/>
        <v/>
      </c>
      <c r="AB4322" s="65" t="str">
        <f t="shared" si="2511"/>
        <v/>
      </c>
      <c r="AC4322" s="65" t="str">
        <f t="shared" si="2512"/>
        <v xml:space="preserve"> where game_id = 18870411 and goal_order = 1</v>
      </c>
      <c r="AH4322" s="65" t="str">
        <f t="shared" si="2520"/>
        <v>189112121</v>
      </c>
      <c r="AI4322" s="65">
        <v>18911212</v>
      </c>
      <c r="AJ4322" s="65" t="s">
        <v>5369</v>
      </c>
      <c r="AK4322" s="65">
        <v>1</v>
      </c>
      <c r="AL4322" s="65" t="s">
        <v>2039</v>
      </c>
    </row>
    <row r="4323" spans="1:40" ht="16.8" customHeight="1" x14ac:dyDescent="0.25">
      <c r="A4323" s="400" t="s">
        <v>5518</v>
      </c>
      <c r="B4323" s="342" t="s">
        <v>4979</v>
      </c>
      <c r="C4323" s="342" t="str">
        <f t="shared" ref="C4323" si="2535">IF(C4322="", "", C4322)</f>
        <v>Bootle</v>
      </c>
      <c r="D4323" s="350" t="str">
        <f t="shared" si="2533"/>
        <v>'Bootle'</v>
      </c>
      <c r="E4323" s="211">
        <f>E4322</f>
        <v>18870411</v>
      </c>
      <c r="F4323" s="262">
        <v>2</v>
      </c>
      <c r="I4323" s="263">
        <v>2</v>
      </c>
      <c r="J4323" s="211" t="str">
        <f t="shared" si="2534"/>
        <v>?</v>
      </c>
      <c r="R4323" s="112" t="str">
        <f>IF(D4323="","", CONCATENATE("Update games set ", B4323, "= ",D4323," where game_id=", E4323))</f>
        <v>Update games set Opp_parent= 'Bootle' where game_id=18870411</v>
      </c>
      <c r="S4323" s="112" t="str">
        <f t="shared" si="2500"/>
        <v/>
      </c>
      <c r="T4323" s="112" t="str">
        <f t="shared" ref="T4323:T4337" si="2536">IF(J4323="","", CONCATENATE("insert into goals (game_id, goal_order, scorer_name, goal_min) values (",E4323, ", ", I4323,", '",J4323,")"))</f>
        <v>insert into goals (game_id, goal_order, scorer_name, goal_min) values (18870411, 2, '?)</v>
      </c>
      <c r="U4323" s="200" t="str">
        <f t="shared" ref="U4323:U4337" si="2537">IF(I4323="", "", Y4323&amp;Z4323&amp;AA4323&amp;AB4323&amp;AC4323)</f>
        <v>update goals set scorer_name = '?' where game_id = 18870411 and goal_order = 2</v>
      </c>
      <c r="V4323" s="112" t="str">
        <f t="shared" si="2496"/>
        <v/>
      </c>
      <c r="W4323" s="415" t="str">
        <f t="shared" si="2501"/>
        <v/>
      </c>
      <c r="Y4323" s="65" t="str">
        <f t="shared" ref="Y4323:Y4337" si="2538">IF(I4323="","",CONCATENATE("update goals set scorer_name = '",SUBSTITUTE(J4323, "'", "''"),"'"))</f>
        <v>update goals set scorer_name = '?'</v>
      </c>
      <c r="Z4323" s="65" t="str">
        <f t="shared" ref="Z4323:Z4337" si="2539">IF(K4323="", "", CONCATENATE(", goal_min = ", K4323))</f>
        <v/>
      </c>
      <c r="AA4323" s="65" t="str">
        <f t="shared" ref="AA4323:AA4337" si="2540">IF(L4323="", "", CONCATENATE(", Pen = '", UPPER(L4323), "'"))</f>
        <v/>
      </c>
      <c r="AB4323" s="65" t="str">
        <f t="shared" ref="AB4323:AB4337" si="2541">IF(M4323="", "", CONCATENATE(", OG = '", UPPER(M4323), "'"))</f>
        <v/>
      </c>
      <c r="AC4323" s="65" t="str">
        <f t="shared" ref="AC4323:AC4337" si="2542">IF(I4323="", "", CONCATENATE(" where game_id = ", E4323, " and goal_order = ", I4323))</f>
        <v xml:space="preserve"> where game_id = 18870411 and goal_order = 2</v>
      </c>
      <c r="AH4323" s="65" t="str">
        <f t="shared" si="2520"/>
        <v>189112122</v>
      </c>
      <c r="AI4323" s="65">
        <v>18911212</v>
      </c>
      <c r="AJ4323" s="65" t="s">
        <v>5369</v>
      </c>
      <c r="AK4323" s="65">
        <v>2</v>
      </c>
      <c r="AL4323" s="65" t="s">
        <v>3572</v>
      </c>
      <c r="AN4323" s="65" t="str">
        <f t="shared" ref="AN4323:AN4337" si="2543">IF(F4323=1, _xlfn.CONCAT("update games set source = 'The Nottingham Forest Football Scrapbook' where game_id = ", E4323), "")</f>
        <v/>
      </c>
    </row>
    <row r="4324" spans="1:40" ht="16.8" customHeight="1" x14ac:dyDescent="0.25">
      <c r="A4324" s="400" t="s">
        <v>5518</v>
      </c>
      <c r="B4324" s="342" t="s">
        <v>2653</v>
      </c>
      <c r="C4324" s="342" t="s">
        <v>663</v>
      </c>
      <c r="D4324" s="350" t="str">
        <f t="shared" si="2533"/>
        <v>'Friendly'</v>
      </c>
      <c r="E4324" s="211">
        <f t="shared" ref="E4324:E4337" si="2544">E4323</f>
        <v>18870411</v>
      </c>
      <c r="F4324" s="262">
        <v>3</v>
      </c>
      <c r="J4324" s="211" t="str">
        <f t="shared" si="2534"/>
        <v/>
      </c>
      <c r="R4324" s="112" t="str">
        <f>IF(D4324="","", CONCATENATE("Update games set ", B4324, "= ",D4324," where game_id=", E4324))</f>
        <v>Update games set Game_type= 'Friendly' where game_id=18870411</v>
      </c>
      <c r="S4324" s="112" t="str">
        <f t="shared" si="2500"/>
        <v/>
      </c>
      <c r="T4324" s="112" t="str">
        <f t="shared" si="2536"/>
        <v/>
      </c>
      <c r="U4324" s="200" t="str">
        <f t="shared" si="2537"/>
        <v/>
      </c>
      <c r="V4324" s="112" t="str">
        <f t="shared" si="2496"/>
        <v/>
      </c>
      <c r="W4324" s="415" t="str">
        <f t="shared" si="2501"/>
        <v/>
      </c>
      <c r="Y4324" s="65" t="str">
        <f t="shared" si="2538"/>
        <v/>
      </c>
      <c r="Z4324" s="65" t="str">
        <f t="shared" si="2539"/>
        <v/>
      </c>
      <c r="AA4324" s="65" t="str">
        <f t="shared" si="2540"/>
        <v/>
      </c>
      <c r="AB4324" s="65" t="str">
        <f t="shared" si="2541"/>
        <v/>
      </c>
      <c r="AC4324" s="65" t="str">
        <f t="shared" si="2542"/>
        <v/>
      </c>
      <c r="AH4324" s="65" t="str">
        <f t="shared" si="2520"/>
        <v>189112123</v>
      </c>
      <c r="AI4324" s="65">
        <v>18911212</v>
      </c>
      <c r="AJ4324" s="65" t="s">
        <v>5369</v>
      </c>
      <c r="AK4324" s="65">
        <v>3</v>
      </c>
      <c r="AL4324" s="65" t="s">
        <v>3596</v>
      </c>
      <c r="AN4324" s="65" t="str">
        <f t="shared" si="2543"/>
        <v/>
      </c>
    </row>
    <row r="4325" spans="1:40" ht="16.8" customHeight="1" x14ac:dyDescent="0.25">
      <c r="A4325" s="400" t="s">
        <v>5518</v>
      </c>
      <c r="B4325" s="342" t="s">
        <v>4978</v>
      </c>
      <c r="C4325" s="342" t="s">
        <v>2174</v>
      </c>
      <c r="D4325" s="350" t="str">
        <f t="shared" si="2533"/>
        <v>'?'</v>
      </c>
      <c r="E4325" s="211">
        <f t="shared" si="2544"/>
        <v>18870411</v>
      </c>
      <c r="F4325" s="262">
        <v>4</v>
      </c>
      <c r="J4325" s="211" t="str">
        <f t="shared" si="2534"/>
        <v/>
      </c>
      <c r="R4325" s="112" t="str">
        <f>IF(D4325="","", CONCATENATE("Update games set ", B4325, "= ",D4325," where game_id=", E4325))</f>
        <v>Update games set HAN= '?' where game_id=18870411</v>
      </c>
      <c r="S4325" s="112" t="str">
        <f t="shared" si="2500"/>
        <v/>
      </c>
      <c r="T4325" s="112" t="str">
        <f t="shared" si="2536"/>
        <v/>
      </c>
      <c r="U4325" s="200" t="str">
        <f t="shared" si="2537"/>
        <v/>
      </c>
      <c r="V4325" s="112" t="str">
        <f t="shared" si="2496"/>
        <v/>
      </c>
      <c r="W4325" s="415" t="str">
        <f t="shared" si="2501"/>
        <v/>
      </c>
      <c r="Y4325" s="65" t="str">
        <f t="shared" si="2538"/>
        <v/>
      </c>
      <c r="Z4325" s="65" t="str">
        <f t="shared" si="2539"/>
        <v/>
      </c>
      <c r="AA4325" s="65" t="str">
        <f t="shared" si="2540"/>
        <v/>
      </c>
      <c r="AB4325" s="65" t="str">
        <f t="shared" si="2541"/>
        <v/>
      </c>
      <c r="AC4325" s="65" t="str">
        <f t="shared" si="2542"/>
        <v/>
      </c>
      <c r="AH4325" s="65" t="str">
        <f t="shared" si="2520"/>
        <v>189112124</v>
      </c>
      <c r="AI4325" s="65">
        <v>18911212</v>
      </c>
      <c r="AJ4325" s="65" t="s">
        <v>5369</v>
      </c>
      <c r="AK4325" s="65">
        <v>4</v>
      </c>
      <c r="AL4325" s="65" t="s">
        <v>3252</v>
      </c>
      <c r="AN4325" s="65" t="str">
        <f t="shared" si="2543"/>
        <v/>
      </c>
    </row>
    <row r="4326" spans="1:40" ht="16.8" customHeight="1" x14ac:dyDescent="0.25">
      <c r="A4326" s="400" t="s">
        <v>5518</v>
      </c>
      <c r="B4326" s="342" t="s">
        <v>5</v>
      </c>
      <c r="C4326" s="342">
        <v>2</v>
      </c>
      <c r="D4326" s="349">
        <f t="shared" ref="D4326:D4327" si="2545">IF(C4326="", "", C4326)</f>
        <v>2</v>
      </c>
      <c r="E4326" s="211">
        <f t="shared" si="2544"/>
        <v>18870411</v>
      </c>
      <c r="F4326" s="262">
        <v>5</v>
      </c>
      <c r="J4326" s="211" t="str">
        <f t="shared" si="2534"/>
        <v/>
      </c>
      <c r="R4326" s="112" t="str">
        <f>IF(D4326="","", CONCATENATE("Update games set ", B4326, "= ",D4326," where game_id=", E4326))</f>
        <v>Update games set F= 2 where game_id=18870411</v>
      </c>
      <c r="S4326" s="112" t="str">
        <f t="shared" si="2500"/>
        <v/>
      </c>
      <c r="T4326" s="112" t="str">
        <f t="shared" si="2536"/>
        <v/>
      </c>
      <c r="U4326" s="200" t="str">
        <f t="shared" si="2537"/>
        <v/>
      </c>
      <c r="V4326" s="112" t="str">
        <f t="shared" si="2496"/>
        <v/>
      </c>
      <c r="W4326" s="415" t="str">
        <f t="shared" si="2501"/>
        <v/>
      </c>
      <c r="Y4326" s="65" t="str">
        <f t="shared" si="2538"/>
        <v/>
      </c>
      <c r="Z4326" s="65" t="str">
        <f t="shared" si="2539"/>
        <v/>
      </c>
      <c r="AA4326" s="65" t="str">
        <f t="shared" si="2540"/>
        <v/>
      </c>
      <c r="AB4326" s="65" t="str">
        <f t="shared" si="2541"/>
        <v/>
      </c>
      <c r="AC4326" s="65" t="str">
        <f t="shared" si="2542"/>
        <v/>
      </c>
      <c r="AH4326" s="65" t="str">
        <f t="shared" si="2520"/>
        <v>189112125</v>
      </c>
      <c r="AI4326" s="65">
        <v>18911212</v>
      </c>
      <c r="AJ4326" s="65" t="s">
        <v>5369</v>
      </c>
      <c r="AK4326" s="65">
        <v>5</v>
      </c>
      <c r="AL4326" s="65" t="s">
        <v>3590</v>
      </c>
      <c r="AN4326" s="65" t="str">
        <f t="shared" si="2543"/>
        <v/>
      </c>
    </row>
    <row r="4327" spans="1:40" ht="16.8" customHeight="1" x14ac:dyDescent="0.25">
      <c r="A4327" s="400" t="s">
        <v>5518</v>
      </c>
      <c r="B4327" s="342" t="s">
        <v>0</v>
      </c>
      <c r="C4327" s="342">
        <v>1</v>
      </c>
      <c r="D4327" s="349">
        <f t="shared" si="2545"/>
        <v>1</v>
      </c>
      <c r="E4327" s="211">
        <f t="shared" si="2544"/>
        <v>18870411</v>
      </c>
      <c r="F4327" s="262">
        <v>6</v>
      </c>
      <c r="J4327" s="211" t="str">
        <f t="shared" si="2534"/>
        <v/>
      </c>
      <c r="R4327" s="112" t="str">
        <f>IF(D4327="","", CONCATENATE("Update games set ", B4327, "= ",D4327," where game_id=", E4327))</f>
        <v>Update games set A= 1 where game_id=18870411</v>
      </c>
      <c r="S4327" s="112" t="str">
        <f t="shared" si="2500"/>
        <v/>
      </c>
      <c r="T4327" s="112" t="str">
        <f t="shared" si="2536"/>
        <v/>
      </c>
      <c r="U4327" s="200" t="str">
        <f t="shared" si="2537"/>
        <v/>
      </c>
      <c r="V4327" s="112" t="str">
        <f t="shared" si="2496"/>
        <v/>
      </c>
      <c r="W4327" s="415" t="str">
        <f t="shared" si="2501"/>
        <v/>
      </c>
      <c r="Y4327" s="65" t="str">
        <f t="shared" si="2538"/>
        <v/>
      </c>
      <c r="Z4327" s="65" t="str">
        <f t="shared" si="2539"/>
        <v/>
      </c>
      <c r="AA4327" s="65" t="str">
        <f t="shared" si="2540"/>
        <v/>
      </c>
      <c r="AB4327" s="65" t="str">
        <f t="shared" si="2541"/>
        <v/>
      </c>
      <c r="AC4327" s="65" t="str">
        <f t="shared" si="2542"/>
        <v/>
      </c>
      <c r="AH4327" s="65" t="str">
        <f t="shared" si="2520"/>
        <v>189112126</v>
      </c>
      <c r="AI4327" s="65">
        <v>18911212</v>
      </c>
      <c r="AJ4327" s="65" t="s">
        <v>5369</v>
      </c>
      <c r="AK4327" s="65">
        <v>6</v>
      </c>
      <c r="AL4327" s="65" t="s">
        <v>3468</v>
      </c>
      <c r="AN4327" s="65" t="str">
        <f t="shared" si="2543"/>
        <v/>
      </c>
    </row>
    <row r="4328" spans="1:40" ht="16.8" customHeight="1" x14ac:dyDescent="0.25">
      <c r="A4328" s="400" t="s">
        <v>5518</v>
      </c>
      <c r="B4328" s="342" t="s">
        <v>23</v>
      </c>
      <c r="D4328" s="334" t="str">
        <f t="shared" ref="D4328" si="2546">IF(C4328="",IF(D4326&gt;D4327,"'W'",IF(D4326=D4327,"'D'","'L'")),_xlfn.CONCAT("'",C4328,"'"))</f>
        <v>'W'</v>
      </c>
      <c r="E4328" s="211">
        <f t="shared" si="2544"/>
        <v>18870411</v>
      </c>
      <c r="F4328" s="262">
        <v>7</v>
      </c>
      <c r="J4328" s="211" t="str">
        <f t="shared" si="2534"/>
        <v/>
      </c>
      <c r="R4328" s="112" t="str">
        <f>IF(D4328="","", CONCATENATE("Update games set ", B4328, "= ",D4328," where game_id=", E4328))</f>
        <v>Update games set Result= 'W' where game_id=18870411</v>
      </c>
      <c r="S4328" s="112" t="str">
        <f t="shared" si="2500"/>
        <v/>
      </c>
      <c r="T4328" s="112" t="str">
        <f t="shared" si="2536"/>
        <v/>
      </c>
      <c r="U4328" s="200" t="str">
        <f t="shared" si="2537"/>
        <v/>
      </c>
      <c r="V4328" s="112" t="str">
        <f t="shared" si="2496"/>
        <v/>
      </c>
      <c r="W4328" s="415" t="str">
        <f t="shared" si="2501"/>
        <v/>
      </c>
      <c r="Y4328" s="65" t="str">
        <f t="shared" si="2538"/>
        <v/>
      </c>
      <c r="Z4328" s="65" t="str">
        <f t="shared" si="2539"/>
        <v/>
      </c>
      <c r="AA4328" s="65" t="str">
        <f t="shared" si="2540"/>
        <v/>
      </c>
      <c r="AB4328" s="65" t="str">
        <f t="shared" si="2541"/>
        <v/>
      </c>
      <c r="AC4328" s="65" t="str">
        <f t="shared" si="2542"/>
        <v/>
      </c>
      <c r="AH4328" s="65" t="str">
        <f t="shared" si="2520"/>
        <v>189112127</v>
      </c>
      <c r="AI4328" s="65">
        <v>18911212</v>
      </c>
      <c r="AJ4328" s="65" t="s">
        <v>5369</v>
      </c>
      <c r="AK4328" s="65">
        <v>7</v>
      </c>
      <c r="AL4328" s="65" t="s">
        <v>3435</v>
      </c>
      <c r="AN4328" s="65" t="str">
        <f t="shared" si="2543"/>
        <v/>
      </c>
    </row>
    <row r="4329" spans="1:40" ht="16.8" customHeight="1" x14ac:dyDescent="0.25">
      <c r="A4329" s="400" t="s">
        <v>5518</v>
      </c>
      <c r="B4329" s="342" t="s">
        <v>768</v>
      </c>
      <c r="D4329" s="349" t="str">
        <f t="shared" ref="D4329:D4330" si="2547">IF(C4329="", "", C4329)</f>
        <v/>
      </c>
      <c r="E4329" s="211">
        <f t="shared" si="2544"/>
        <v>18870411</v>
      </c>
      <c r="F4329" s="262">
        <v>8</v>
      </c>
      <c r="J4329" s="211" t="str">
        <f t="shared" si="2534"/>
        <v/>
      </c>
      <c r="R4329" s="112" t="str">
        <f>IF(D4329="","", CONCATENATE("Update games set ", B4329, "= ",D4329," where game_id=", E4329))</f>
        <v/>
      </c>
      <c r="S4329" s="112" t="str">
        <f t="shared" si="2500"/>
        <v/>
      </c>
      <c r="T4329" s="112" t="str">
        <f t="shared" si="2536"/>
        <v/>
      </c>
      <c r="U4329" s="200" t="str">
        <f t="shared" si="2537"/>
        <v/>
      </c>
      <c r="V4329" s="112" t="str">
        <f t="shared" si="2496"/>
        <v/>
      </c>
      <c r="W4329" s="415" t="str">
        <f t="shared" si="2501"/>
        <v/>
      </c>
      <c r="Y4329" s="65" t="str">
        <f t="shared" si="2538"/>
        <v/>
      </c>
      <c r="Z4329" s="65" t="str">
        <f t="shared" si="2539"/>
        <v/>
      </c>
      <c r="AA4329" s="65" t="str">
        <f t="shared" si="2540"/>
        <v/>
      </c>
      <c r="AB4329" s="65" t="str">
        <f t="shared" si="2541"/>
        <v/>
      </c>
      <c r="AC4329" s="65" t="str">
        <f t="shared" si="2542"/>
        <v/>
      </c>
      <c r="AH4329" s="65" t="str">
        <f t="shared" si="2520"/>
        <v>189112128</v>
      </c>
      <c r="AI4329" s="65">
        <v>18911212</v>
      </c>
      <c r="AJ4329" s="65" t="s">
        <v>5369</v>
      </c>
      <c r="AK4329" s="65">
        <v>8</v>
      </c>
      <c r="AL4329" s="65" t="s">
        <v>3653</v>
      </c>
      <c r="AN4329" s="65" t="str">
        <f t="shared" si="2543"/>
        <v/>
      </c>
    </row>
    <row r="4330" spans="1:40" ht="16.8" customHeight="1" x14ac:dyDescent="0.25">
      <c r="A4330" s="400" t="s">
        <v>5518</v>
      </c>
      <c r="B4330" s="342" t="s">
        <v>766</v>
      </c>
      <c r="D4330" s="349" t="str">
        <f t="shared" si="2547"/>
        <v/>
      </c>
      <c r="E4330" s="211">
        <f t="shared" si="2544"/>
        <v>18870411</v>
      </c>
      <c r="F4330" s="262">
        <v>9</v>
      </c>
      <c r="G4330" s="194"/>
      <c r="H4330" s="194"/>
      <c r="J4330" s="211" t="str">
        <f t="shared" si="2534"/>
        <v/>
      </c>
      <c r="N4330" s="417"/>
      <c r="O4330" s="194"/>
      <c r="P4330" s="194"/>
      <c r="R4330" s="112" t="str">
        <f>IF(D4330="","", CONCATENATE("Update games set ", B4330, "= ",D4330," where game_id=", E4330))</f>
        <v/>
      </c>
      <c r="S4330" s="112" t="str">
        <f t="shared" si="2500"/>
        <v/>
      </c>
      <c r="T4330" s="112" t="str">
        <f t="shared" si="2536"/>
        <v/>
      </c>
      <c r="U4330" s="200" t="str">
        <f t="shared" si="2537"/>
        <v/>
      </c>
      <c r="V4330" s="112" t="str">
        <f t="shared" si="2496"/>
        <v/>
      </c>
      <c r="W4330" s="415" t="str">
        <f t="shared" si="2501"/>
        <v/>
      </c>
      <c r="Y4330" s="65" t="str">
        <f t="shared" si="2538"/>
        <v/>
      </c>
      <c r="Z4330" s="65" t="str">
        <f t="shared" si="2539"/>
        <v/>
      </c>
      <c r="AA4330" s="65" t="str">
        <f t="shared" si="2540"/>
        <v/>
      </c>
      <c r="AB4330" s="65" t="str">
        <f t="shared" si="2541"/>
        <v/>
      </c>
      <c r="AC4330" s="65" t="str">
        <f t="shared" si="2542"/>
        <v/>
      </c>
      <c r="AH4330" s="65" t="str">
        <f t="shared" si="2520"/>
        <v>189112129</v>
      </c>
      <c r="AI4330" s="65">
        <v>18911212</v>
      </c>
      <c r="AJ4330" s="65" t="s">
        <v>5369</v>
      </c>
      <c r="AK4330" s="65">
        <v>9</v>
      </c>
      <c r="AL4330" s="65" t="s">
        <v>2943</v>
      </c>
      <c r="AN4330" s="65" t="str">
        <f t="shared" si="2543"/>
        <v/>
      </c>
    </row>
    <row r="4331" spans="1:40" ht="16.8" customHeight="1" x14ac:dyDescent="0.25">
      <c r="A4331" s="400" t="s">
        <v>5518</v>
      </c>
      <c r="B4331" s="342" t="s">
        <v>753</v>
      </c>
      <c r="C4331" s="351"/>
      <c r="D4331" s="350" t="str">
        <f t="shared" ref="D4331" si="2548">IF(C4331="", "", CONCATENATE("'", C4331,"'"))</f>
        <v/>
      </c>
      <c r="E4331" s="211">
        <f t="shared" si="2544"/>
        <v>18870411</v>
      </c>
      <c r="F4331" s="262">
        <v>10</v>
      </c>
      <c r="G4331" s="194"/>
      <c r="J4331" s="211" t="str">
        <f t="shared" si="2534"/>
        <v/>
      </c>
      <c r="N4331" s="417"/>
      <c r="O4331" s="194"/>
      <c r="P4331" s="194"/>
      <c r="R4331" s="112" t="str">
        <f>IF(D4331="","", CONCATENATE("Update games set ", B4331, "= ",D4331," where game_id=", E4331))</f>
        <v/>
      </c>
      <c r="S4331" s="112" t="str">
        <f t="shared" si="2500"/>
        <v/>
      </c>
      <c r="T4331" s="112" t="str">
        <f t="shared" si="2536"/>
        <v/>
      </c>
      <c r="U4331" s="200" t="str">
        <f t="shared" si="2537"/>
        <v/>
      </c>
      <c r="V4331" s="112" t="str">
        <f t="shared" si="2496"/>
        <v/>
      </c>
      <c r="W4331" s="415" t="str">
        <f t="shared" si="2501"/>
        <v/>
      </c>
      <c r="Y4331" s="65" t="str">
        <f t="shared" si="2538"/>
        <v/>
      </c>
      <c r="Z4331" s="65" t="str">
        <f t="shared" si="2539"/>
        <v/>
      </c>
      <c r="AA4331" s="65" t="str">
        <f t="shared" si="2540"/>
        <v/>
      </c>
      <c r="AB4331" s="65" t="str">
        <f t="shared" si="2541"/>
        <v/>
      </c>
      <c r="AC4331" s="65" t="str">
        <f t="shared" si="2542"/>
        <v/>
      </c>
      <c r="AH4331" s="65" t="str">
        <f t="shared" si="2520"/>
        <v>1891121210</v>
      </c>
      <c r="AI4331" s="65">
        <v>18911212</v>
      </c>
      <c r="AJ4331" s="65" t="s">
        <v>5369</v>
      </c>
      <c r="AK4331" s="65">
        <v>10</v>
      </c>
      <c r="AL4331" s="65" t="s">
        <v>3632</v>
      </c>
      <c r="AN4331" s="65" t="str">
        <f t="shared" si="2543"/>
        <v/>
      </c>
    </row>
    <row r="4332" spans="1:40" ht="16.8" customHeight="1" x14ac:dyDescent="0.25">
      <c r="A4332" s="400" t="s">
        <v>5518</v>
      </c>
      <c r="B4332" s="342" t="s">
        <v>746</v>
      </c>
      <c r="C4332" s="351" t="s">
        <v>5062</v>
      </c>
      <c r="D4332" s="334" t="str">
        <f>CONCATENATE("'", LEFT(E4332,4),"-",MID(E4332,5,2),"-", MID(E4332,7,2), " ", C4332,"'")</f>
        <v>'1887-04-11 15:00'</v>
      </c>
      <c r="E4332" s="211">
        <f t="shared" si="2544"/>
        <v>18870411</v>
      </c>
      <c r="F4332" s="262">
        <v>11</v>
      </c>
      <c r="J4332" s="211" t="str">
        <f t="shared" si="2534"/>
        <v/>
      </c>
      <c r="R4332" s="112" t="str">
        <f>IF(D4332="","", CONCATENATE("Update games set ", B4332, "= ",D4332," where game_id=", E4332))</f>
        <v>Update games set Game_date= '1887-04-11 15:00' where game_id=18870411</v>
      </c>
      <c r="S4332" s="112" t="str">
        <f t="shared" si="2500"/>
        <v/>
      </c>
      <c r="T4332" s="112" t="str">
        <f t="shared" si="2536"/>
        <v/>
      </c>
      <c r="U4332" s="200" t="str">
        <f t="shared" si="2537"/>
        <v/>
      </c>
      <c r="V4332" s="112" t="str">
        <f t="shared" si="2496"/>
        <v/>
      </c>
      <c r="W4332" s="415" t="str">
        <f t="shared" si="2501"/>
        <v/>
      </c>
      <c r="Y4332" s="65" t="str">
        <f t="shared" si="2538"/>
        <v/>
      </c>
      <c r="Z4332" s="65" t="str">
        <f t="shared" si="2539"/>
        <v/>
      </c>
      <c r="AA4332" s="65" t="str">
        <f t="shared" si="2540"/>
        <v/>
      </c>
      <c r="AB4332" s="65" t="str">
        <f t="shared" si="2541"/>
        <v/>
      </c>
      <c r="AC4332" s="65" t="str">
        <f t="shared" si="2542"/>
        <v/>
      </c>
      <c r="AH4332" s="65" t="str">
        <f t="shared" si="2520"/>
        <v>1891121211</v>
      </c>
      <c r="AI4332" s="65">
        <v>18911212</v>
      </c>
      <c r="AJ4332" s="65" t="s">
        <v>5369</v>
      </c>
      <c r="AK4332" s="65">
        <v>11</v>
      </c>
      <c r="AL4332" s="65" t="s">
        <v>3314</v>
      </c>
      <c r="AN4332" s="65" t="str">
        <f t="shared" si="2543"/>
        <v/>
      </c>
    </row>
    <row r="4333" spans="1:40" ht="16.8" customHeight="1" x14ac:dyDescent="0.25">
      <c r="A4333" s="400" t="s">
        <v>5518</v>
      </c>
      <c r="B4333" s="342" t="s">
        <v>25</v>
      </c>
      <c r="D4333" s="350" t="str">
        <f t="shared" ref="D4333" si="2549">IF(C4333="", "", CONCATENATE("'", C4333,"'"))</f>
        <v/>
      </c>
      <c r="E4333" s="211">
        <f t="shared" si="2544"/>
        <v>18870411</v>
      </c>
      <c r="F4333" s="262">
        <v>12</v>
      </c>
      <c r="G4333" s="212"/>
      <c r="H4333" s="212"/>
      <c r="N4333" s="416"/>
      <c r="O4333" s="212"/>
      <c r="P4333" s="212"/>
      <c r="R4333" s="112" t="str">
        <f>IF(D4333="","", CONCATENATE("Update games set ", B4333, "= ",D4333," where game_id=", E4333))</f>
        <v/>
      </c>
      <c r="S4333" s="112" t="str">
        <f t="shared" si="2500"/>
        <v/>
      </c>
      <c r="T4333" s="112" t="str">
        <f t="shared" si="2536"/>
        <v/>
      </c>
      <c r="U4333" s="200" t="str">
        <f t="shared" si="2537"/>
        <v/>
      </c>
      <c r="V4333" s="112" t="str">
        <f t="shared" si="2496"/>
        <v/>
      </c>
      <c r="W4333" s="415" t="str">
        <f t="shared" si="2501"/>
        <v/>
      </c>
      <c r="Y4333" s="65" t="str">
        <f t="shared" si="2538"/>
        <v/>
      </c>
      <c r="Z4333" s="65" t="str">
        <f t="shared" si="2539"/>
        <v/>
      </c>
      <c r="AA4333" s="65" t="str">
        <f t="shared" si="2540"/>
        <v/>
      </c>
      <c r="AB4333" s="65" t="str">
        <f t="shared" si="2541"/>
        <v/>
      </c>
      <c r="AC4333" s="65" t="str">
        <f t="shared" si="2542"/>
        <v/>
      </c>
      <c r="AH4333" s="65" t="str">
        <f t="shared" si="2520"/>
        <v>1891121212</v>
      </c>
      <c r="AI4333" s="65">
        <v>18911212</v>
      </c>
      <c r="AJ4333" s="65" t="s">
        <v>5369</v>
      </c>
      <c r="AK4333" s="65">
        <v>12</v>
      </c>
      <c r="AL4333" s="65" t="s">
        <v>653</v>
      </c>
      <c r="AN4333" s="65" t="str">
        <f t="shared" si="2543"/>
        <v/>
      </c>
    </row>
    <row r="4334" spans="1:40" ht="16.8" customHeight="1" x14ac:dyDescent="0.25">
      <c r="A4334" s="400" t="s">
        <v>5518</v>
      </c>
      <c r="B4334" s="342" t="s">
        <v>475</v>
      </c>
      <c r="D4334" s="349" t="str">
        <f t="shared" ref="D4334" si="2550">IF(C4334="", "", C4334)</f>
        <v/>
      </c>
      <c r="E4334" s="211">
        <f t="shared" si="2544"/>
        <v>18870411</v>
      </c>
      <c r="F4334" s="262">
        <v>13</v>
      </c>
      <c r="R4334" s="112" t="str">
        <f>IF(D4334="","", CONCATENATE("Update games set ", B4334, "= ",D4334," where game_id=", E4334))</f>
        <v/>
      </c>
      <c r="S4334" s="112" t="str">
        <f t="shared" si="2500"/>
        <v/>
      </c>
      <c r="T4334" s="112" t="str">
        <f t="shared" si="2536"/>
        <v/>
      </c>
      <c r="U4334" s="200" t="str">
        <f t="shared" si="2537"/>
        <v/>
      </c>
      <c r="V4334" s="112" t="str">
        <f t="shared" si="2496"/>
        <v/>
      </c>
      <c r="W4334" s="415" t="str">
        <f t="shared" si="2501"/>
        <v/>
      </c>
      <c r="Y4334" s="65" t="str">
        <f t="shared" si="2538"/>
        <v/>
      </c>
      <c r="Z4334" s="65" t="str">
        <f t="shared" si="2539"/>
        <v/>
      </c>
      <c r="AA4334" s="65" t="str">
        <f t="shared" si="2540"/>
        <v/>
      </c>
      <c r="AB4334" s="65" t="str">
        <f t="shared" si="2541"/>
        <v/>
      </c>
      <c r="AC4334" s="65" t="str">
        <f t="shared" si="2542"/>
        <v/>
      </c>
      <c r="AH4334" s="65" t="str">
        <f t="shared" si="2520"/>
        <v>1891121213</v>
      </c>
      <c r="AI4334" s="65">
        <v>18911212</v>
      </c>
      <c r="AJ4334" s="65" t="s">
        <v>5369</v>
      </c>
      <c r="AK4334" s="65">
        <v>13</v>
      </c>
      <c r="AL4334" s="65" t="s">
        <v>653</v>
      </c>
      <c r="AN4334" s="65" t="str">
        <f t="shared" si="2543"/>
        <v/>
      </c>
    </row>
    <row r="4335" spans="1:40" ht="16.8" customHeight="1" x14ac:dyDescent="0.25">
      <c r="A4335" s="400" t="s">
        <v>5518</v>
      </c>
      <c r="B4335" s="342" t="s">
        <v>20</v>
      </c>
      <c r="D4335" s="350" t="str">
        <f t="shared" ref="D4335:D4336" si="2551">IF(C4335="", "", CONCATENATE("'", C4335,"'"))</f>
        <v/>
      </c>
      <c r="E4335" s="211">
        <f t="shared" si="2544"/>
        <v>18870411</v>
      </c>
      <c r="F4335" s="262">
        <v>14</v>
      </c>
      <c r="R4335" s="112" t="str">
        <f>IF(D4335="","", CONCATENATE("Update games set ", B4335, "= ",D4335," where game_id=", E4335))</f>
        <v/>
      </c>
      <c r="S4335" s="112" t="str">
        <f t="shared" si="2500"/>
        <v/>
      </c>
      <c r="T4335" s="112" t="str">
        <f t="shared" si="2536"/>
        <v/>
      </c>
      <c r="U4335" s="200" t="str">
        <f t="shared" si="2537"/>
        <v/>
      </c>
      <c r="V4335" s="112" t="str">
        <f t="shared" si="2496"/>
        <v/>
      </c>
      <c r="W4335" s="415" t="str">
        <f t="shared" si="2501"/>
        <v/>
      </c>
      <c r="Y4335" s="65" t="str">
        <f t="shared" si="2538"/>
        <v/>
      </c>
      <c r="Z4335" s="65" t="str">
        <f t="shared" si="2539"/>
        <v/>
      </c>
      <c r="AA4335" s="65" t="str">
        <f t="shared" si="2540"/>
        <v/>
      </c>
      <c r="AB4335" s="65" t="str">
        <f t="shared" si="2541"/>
        <v/>
      </c>
      <c r="AC4335" s="65" t="str">
        <f t="shared" si="2542"/>
        <v/>
      </c>
      <c r="AH4335" s="65" t="str">
        <f t="shared" si="2520"/>
        <v>1891121214</v>
      </c>
      <c r="AI4335" s="65">
        <v>18911212</v>
      </c>
      <c r="AJ4335" s="65" t="s">
        <v>5369</v>
      </c>
      <c r="AK4335" s="65">
        <v>14</v>
      </c>
      <c r="AL4335" s="65" t="s">
        <v>653</v>
      </c>
      <c r="AN4335" s="65" t="str">
        <f t="shared" si="2543"/>
        <v/>
      </c>
    </row>
    <row r="4336" spans="1:40" ht="16.8" customHeight="1" x14ac:dyDescent="0.25">
      <c r="A4336" s="400" t="s">
        <v>5518</v>
      </c>
      <c r="B4336" s="342" t="s">
        <v>4882</v>
      </c>
      <c r="C4336" s="342" t="str">
        <f t="shared" ref="C4336" si="2552">IF(C4335="", "", C4335)</f>
        <v/>
      </c>
      <c r="D4336" s="350" t="str">
        <f t="shared" si="2551"/>
        <v/>
      </c>
      <c r="E4336" s="211">
        <f t="shared" si="2544"/>
        <v>18870411</v>
      </c>
      <c r="F4336" s="262">
        <v>15</v>
      </c>
      <c r="R4336" s="112" t="str">
        <f>IF(D4336="","", CONCATENATE("Update games set ", B4336, "= ",D4336," where game_id=", E4336))</f>
        <v/>
      </c>
      <c r="S4336" s="112" t="str">
        <f t="shared" si="2500"/>
        <v/>
      </c>
      <c r="T4336" s="112" t="str">
        <f t="shared" si="2536"/>
        <v/>
      </c>
      <c r="U4336" s="200" t="str">
        <f t="shared" si="2537"/>
        <v/>
      </c>
      <c r="V4336" s="112" t="str">
        <f t="shared" si="2496"/>
        <v/>
      </c>
      <c r="W4336" s="415" t="str">
        <f t="shared" si="2501"/>
        <v/>
      </c>
      <c r="Y4336" s="65" t="str">
        <f t="shared" si="2538"/>
        <v/>
      </c>
      <c r="Z4336" s="65" t="str">
        <f t="shared" si="2539"/>
        <v/>
      </c>
      <c r="AA4336" s="65" t="str">
        <f t="shared" si="2540"/>
        <v/>
      </c>
      <c r="AB4336" s="65" t="str">
        <f t="shared" si="2541"/>
        <v/>
      </c>
      <c r="AC4336" s="65" t="str">
        <f t="shared" si="2542"/>
        <v/>
      </c>
      <c r="AH4336" s="65" t="str">
        <f t="shared" si="2520"/>
        <v>1891121215</v>
      </c>
      <c r="AI4336" s="65">
        <v>18911212</v>
      </c>
      <c r="AJ4336" s="65" t="s">
        <v>5369</v>
      </c>
      <c r="AK4336" s="65">
        <v>15</v>
      </c>
      <c r="AL4336" s="65" t="s">
        <v>653</v>
      </c>
      <c r="AN4336" s="65" t="str">
        <f t="shared" si="2543"/>
        <v/>
      </c>
    </row>
    <row r="4337" spans="1:40" s="126" customFormat="1" ht="16.8" customHeight="1" thickBot="1" x14ac:dyDescent="0.3">
      <c r="A4337" s="400" t="s">
        <v>5518</v>
      </c>
      <c r="B4337" s="116" t="s">
        <v>115</v>
      </c>
      <c r="C4337" s="352"/>
      <c r="D4337" s="370" t="str">
        <f t="shared" ref="D4337" si="2553">IF(MID(E4337,5,2)*1&gt;6,_xlfn.CONCAT("'",LEFT(E4337,4),"-",MID(E4337,3,2)+1,"'"),_xlfn.CONCAT("'",LEFT(E4337,4)-1,"-",MID(E4337,3,2),"'"))</f>
        <v>'1886-87'</v>
      </c>
      <c r="E4337" s="214">
        <f t="shared" si="2544"/>
        <v>18870411</v>
      </c>
      <c r="F4337" s="266">
        <v>16</v>
      </c>
      <c r="G4337" s="343"/>
      <c r="H4337" s="343"/>
      <c r="I4337" s="267"/>
      <c r="J4337" s="214"/>
      <c r="K4337" s="266"/>
      <c r="L4337" s="266"/>
      <c r="M4337" s="266"/>
      <c r="N4337" s="419"/>
      <c r="O4337" s="343"/>
      <c r="P4337" s="343"/>
      <c r="Q4337" s="346"/>
      <c r="R4337" s="112" t="str">
        <f>IF(D4337="","", CONCATENATE("Update games set ", B4337, "= ",D4337," where game_id=", E4337))</f>
        <v>Update games set Season= '1886-87' where game_id=18870411</v>
      </c>
      <c r="S4337" s="112" t="str">
        <f t="shared" si="2500"/>
        <v/>
      </c>
      <c r="T4337" s="112" t="str">
        <f t="shared" si="2536"/>
        <v/>
      </c>
      <c r="U4337" s="200" t="str">
        <f t="shared" si="2537"/>
        <v/>
      </c>
      <c r="V4337" s="112" t="str">
        <f t="shared" si="2496"/>
        <v/>
      </c>
      <c r="W4337" s="415" t="str">
        <f t="shared" si="2501"/>
        <v/>
      </c>
      <c r="X4337" s="240"/>
      <c r="Y4337" s="65" t="str">
        <f t="shared" si="2538"/>
        <v/>
      </c>
      <c r="Z4337" s="65" t="str">
        <f t="shared" si="2539"/>
        <v/>
      </c>
      <c r="AA4337" s="65" t="str">
        <f t="shared" si="2540"/>
        <v/>
      </c>
      <c r="AB4337" s="65" t="str">
        <f t="shared" si="2541"/>
        <v/>
      </c>
      <c r="AC4337" s="65" t="str">
        <f t="shared" si="2542"/>
        <v/>
      </c>
      <c r="AH4337" s="65" t="str">
        <f t="shared" si="2520"/>
        <v>1891121216</v>
      </c>
      <c r="AI4337" s="126">
        <v>18911212</v>
      </c>
      <c r="AJ4337" s="126" t="s">
        <v>5369</v>
      </c>
      <c r="AK4337" s="126">
        <v>16</v>
      </c>
      <c r="AL4337" s="126" t="s">
        <v>653</v>
      </c>
      <c r="AN4337" s="65" t="str">
        <f t="shared" si="2543"/>
        <v/>
      </c>
    </row>
    <row r="4338" spans="1:40" ht="15" thickTop="1" x14ac:dyDescent="0.25">
      <c r="A4338" s="400">
        <v>7</v>
      </c>
      <c r="B4338" s="341" t="s">
        <v>22</v>
      </c>
      <c r="C4338" s="341" t="s">
        <v>29</v>
      </c>
      <c r="D4338" s="341" t="str">
        <f t="shared" ref="D4338:D4341" si="2554">IF(C4338="", "", CONCATENATE("'", C4338,"'"))</f>
        <v>'Derby County'</v>
      </c>
      <c r="E4338" s="211">
        <v>18870314</v>
      </c>
      <c r="F4338" s="262">
        <v>1</v>
      </c>
      <c r="G4338" s="211" t="s">
        <v>5503</v>
      </c>
      <c r="H4338" s="212"/>
      <c r="I4338" s="263">
        <v>1</v>
      </c>
      <c r="J4338" s="211" t="s">
        <v>5110</v>
      </c>
      <c r="R4338" s="112" t="str">
        <f>IF(D4338="","", CONCATENATE("Update games set ", B4338, "= ",D4338," where game_id=", E4338))</f>
        <v>Update games set Opponent= 'Derby County' where game_id=18870314</v>
      </c>
      <c r="S4338" s="112" t="str">
        <f t="shared" si="2500"/>
        <v>Update lineups set player_name = 'Mosley', raw_name = 'Mosley' where game_id = 18870314 and player_order = 1</v>
      </c>
      <c r="T4338" s="112" t="str">
        <f t="shared" ref="T4338:T4357" si="2555">IF(J4338="","", CONCATENATE("insert into goals (game_id, goal_order, scorer_name, goal_min) values (",E4338, ", ", I4338,", '",J4338,")"))</f>
        <v>insert into goals (game_id, goal_order, scorer_name, goal_min) values (18870314, 1, 'Fox)</v>
      </c>
      <c r="U4338" s="200" t="str">
        <f t="shared" ref="U4338:U4357" si="2556">IF(I4338="", "", Y4338&amp;Z4338&amp;AA4338&amp;AB4338&amp;AC4338)</f>
        <v>update goals set scorer_name = 'Fox' where game_id = 18870314 and goal_order = 1</v>
      </c>
      <c r="V4338" s="112" t="str">
        <f t="shared" si="2496"/>
        <v/>
      </c>
      <c r="W4338" s="415" t="str">
        <f t="shared" si="2501"/>
        <v/>
      </c>
      <c r="Y4338" s="65" t="str">
        <f t="shared" ref="Y4338:Y4401" si="2557">IF(I4338="","",CONCATENATE("update goals set scorer_name = '",SUBSTITUTE(J4338, "'", "''"),"'"))</f>
        <v>update goals set scorer_name = 'Fox'</v>
      </c>
      <c r="Z4338" s="65" t="str">
        <f t="shared" ref="Z4338:Z4401" si="2558">IF(K4338="", "", CONCATENATE(", goal_min = ", K4338))</f>
        <v/>
      </c>
      <c r="AA4338" s="65" t="str">
        <f t="shared" ref="AA4338:AA4401" si="2559">IF(L4338="", "", CONCATENATE(", Pen = '", UPPER(L4338), "'"))</f>
        <v/>
      </c>
      <c r="AB4338" s="65" t="str">
        <f t="shared" ref="AB4338:AB4401" si="2560">IF(M4338="", "", CONCATENATE(", OG = '", UPPER(M4338), "'"))</f>
        <v/>
      </c>
      <c r="AC4338" s="65" t="str">
        <f t="shared" ref="AC4338:AC4401" si="2561">IF(I4338="", "", CONCATENATE(" where game_id = ", E4338, " and goal_order = ", I4338))</f>
        <v xml:space="preserve"> where game_id = 18870314 and goal_order = 1</v>
      </c>
      <c r="AH4338" s="65" t="str">
        <f t="shared" si="2520"/>
        <v>189112121</v>
      </c>
      <c r="AI4338" s="65">
        <v>18911212</v>
      </c>
      <c r="AJ4338" s="65" t="s">
        <v>5369</v>
      </c>
      <c r="AK4338" s="65">
        <v>1</v>
      </c>
      <c r="AL4338" s="65" t="s">
        <v>2039</v>
      </c>
    </row>
    <row r="4339" spans="1:40" ht="16.8" customHeight="1" x14ac:dyDescent="0.25">
      <c r="A4339" s="400">
        <v>7</v>
      </c>
      <c r="B4339" s="342" t="s">
        <v>4979</v>
      </c>
      <c r="C4339" s="342" t="str">
        <f t="shared" ref="C4339" si="2562">IF(C4338="", "", C4338)</f>
        <v>Derby County</v>
      </c>
      <c r="D4339" s="350" t="str">
        <f t="shared" si="2554"/>
        <v>'Derby County'</v>
      </c>
      <c r="E4339" s="211">
        <f>E4338</f>
        <v>18870314</v>
      </c>
      <c r="F4339" s="262">
        <v>2</v>
      </c>
      <c r="G4339" s="211" t="s">
        <v>4957</v>
      </c>
      <c r="I4339" s="263">
        <v>2</v>
      </c>
      <c r="J4339" s="211" t="s">
        <v>5197</v>
      </c>
      <c r="R4339" s="112" t="str">
        <f>IF(D4339="","", CONCATENATE("Update games set ", B4339, "= ",D4339," where game_id=", E4339))</f>
        <v>Update games set Opp_parent= 'Derby County' where game_id=18870314</v>
      </c>
      <c r="S4339" s="112" t="str">
        <f t="shared" si="2500"/>
        <v>Update lineups set player_name = 'Caborn', raw_name = 'Caborn' where game_id = 18870314 and player_order = 2</v>
      </c>
      <c r="T4339" s="112" t="str">
        <f t="shared" si="2555"/>
        <v>insert into goals (game_id, goal_order, scorer_name, goal_min) values (18870314, 2, 'Danks)</v>
      </c>
      <c r="U4339" s="200" t="str">
        <f t="shared" si="2556"/>
        <v>update goals set scorer_name = 'Danks' where game_id = 18870314 and goal_order = 2</v>
      </c>
      <c r="V4339" s="112" t="str">
        <f t="shared" si="2496"/>
        <v/>
      </c>
      <c r="W4339" s="415" t="str">
        <f t="shared" si="2501"/>
        <v/>
      </c>
      <c r="Y4339" s="65" t="str">
        <f t="shared" si="2557"/>
        <v>update goals set scorer_name = 'Danks'</v>
      </c>
      <c r="Z4339" s="65" t="str">
        <f t="shared" si="2558"/>
        <v/>
      </c>
      <c r="AA4339" s="65" t="str">
        <f t="shared" si="2559"/>
        <v/>
      </c>
      <c r="AB4339" s="65" t="str">
        <f t="shared" si="2560"/>
        <v/>
      </c>
      <c r="AC4339" s="65" t="str">
        <f t="shared" si="2561"/>
        <v xml:space="preserve"> where game_id = 18870314 and goal_order = 2</v>
      </c>
      <c r="AH4339" s="65" t="str">
        <f t="shared" si="2520"/>
        <v>189112122</v>
      </c>
      <c r="AI4339" s="65">
        <v>18911212</v>
      </c>
      <c r="AJ4339" s="65" t="s">
        <v>5369</v>
      </c>
      <c r="AK4339" s="65">
        <v>2</v>
      </c>
      <c r="AL4339" s="65" t="s">
        <v>3572</v>
      </c>
      <c r="AN4339" s="65" t="str">
        <f t="shared" ref="AN4339:AN4353" si="2563">IF(F4339=1, _xlfn.CONCAT("update games set source = 'The Nottingham Forest Football Scrapbook' where game_id = ", E4339), "")</f>
        <v/>
      </c>
    </row>
    <row r="4340" spans="1:40" ht="16.8" customHeight="1" x14ac:dyDescent="0.25">
      <c r="A4340" s="400">
        <v>7</v>
      </c>
      <c r="B4340" s="342" t="s">
        <v>2653</v>
      </c>
      <c r="C4340" s="404"/>
      <c r="D4340" s="350" t="str">
        <f t="shared" si="2554"/>
        <v/>
      </c>
      <c r="E4340" s="211">
        <f t="shared" ref="E4340:E4353" si="2564">E4339</f>
        <v>18870314</v>
      </c>
      <c r="F4340" s="262">
        <v>3</v>
      </c>
      <c r="G4340" s="211" t="s">
        <v>2105</v>
      </c>
      <c r="J4340" s="211" t="str">
        <f t="shared" ref="J4340:J4350" si="2565">IF(I4340="", "", "?")</f>
        <v/>
      </c>
      <c r="R4340" s="112" t="str">
        <f>IF(D4340="","", CONCATENATE("Update games set ", B4340, "= ",D4340," where game_id=", E4340))</f>
        <v/>
      </c>
      <c r="S4340" s="112" t="str">
        <f t="shared" si="2500"/>
        <v>Update lineups set player_name = 'Billyeald', raw_name = 'Billyeald' where game_id = 18870314 and player_order = 3</v>
      </c>
      <c r="T4340" s="112" t="str">
        <f t="shared" si="2555"/>
        <v/>
      </c>
      <c r="U4340" s="200" t="str">
        <f t="shared" si="2556"/>
        <v/>
      </c>
      <c r="V4340" s="112" t="str">
        <f t="shared" si="2496"/>
        <v/>
      </c>
      <c r="W4340" s="415" t="str">
        <f t="shared" si="2501"/>
        <v/>
      </c>
      <c r="Y4340" s="65" t="str">
        <f t="shared" si="2557"/>
        <v/>
      </c>
      <c r="Z4340" s="65" t="str">
        <f t="shared" si="2558"/>
        <v/>
      </c>
      <c r="AA4340" s="65" t="str">
        <f t="shared" si="2559"/>
        <v/>
      </c>
      <c r="AB4340" s="65" t="str">
        <f t="shared" si="2560"/>
        <v/>
      </c>
      <c r="AC4340" s="65" t="str">
        <f t="shared" si="2561"/>
        <v/>
      </c>
      <c r="AH4340" s="65" t="str">
        <f t="shared" si="2520"/>
        <v>189112123</v>
      </c>
      <c r="AI4340" s="65">
        <v>18911212</v>
      </c>
      <c r="AJ4340" s="65" t="s">
        <v>5369</v>
      </c>
      <c r="AK4340" s="65">
        <v>3</v>
      </c>
      <c r="AL4340" s="65" t="s">
        <v>3596</v>
      </c>
      <c r="AN4340" s="65" t="str">
        <f t="shared" si="2563"/>
        <v/>
      </c>
    </row>
    <row r="4341" spans="1:40" ht="16.8" customHeight="1" x14ac:dyDescent="0.25">
      <c r="A4341" s="400">
        <v>7</v>
      </c>
      <c r="B4341" s="342" t="s">
        <v>4978</v>
      </c>
      <c r="C4341" s="342" t="s">
        <v>5065</v>
      </c>
      <c r="D4341" s="350" t="str">
        <f t="shared" si="2554"/>
        <v>'H'</v>
      </c>
      <c r="E4341" s="211">
        <f t="shared" si="2564"/>
        <v>18870314</v>
      </c>
      <c r="F4341" s="262">
        <v>4</v>
      </c>
      <c r="G4341" s="211" t="s">
        <v>2091</v>
      </c>
      <c r="J4341" s="211" t="str">
        <f t="shared" si="2565"/>
        <v/>
      </c>
      <c r="R4341" s="112" t="str">
        <f>IF(D4341="","", CONCATENATE("Update games set ", B4341, "= ",D4341," where game_id=", E4341))</f>
        <v>Update games set HAN= 'H' where game_id=18870314</v>
      </c>
      <c r="S4341" s="112" t="str">
        <f t="shared" si="2500"/>
        <v>Update lineups set player_name = 'Norman', raw_name = 'Norman' where game_id = 18870314 and player_order = 4</v>
      </c>
      <c r="T4341" s="112" t="str">
        <f t="shared" si="2555"/>
        <v/>
      </c>
      <c r="U4341" s="200" t="str">
        <f t="shared" si="2556"/>
        <v/>
      </c>
      <c r="V4341" s="112" t="str">
        <f t="shared" si="2496"/>
        <v/>
      </c>
      <c r="W4341" s="415" t="str">
        <f t="shared" si="2501"/>
        <v/>
      </c>
      <c r="Y4341" s="65" t="str">
        <f t="shared" si="2557"/>
        <v/>
      </c>
      <c r="Z4341" s="65" t="str">
        <f t="shared" si="2558"/>
        <v/>
      </c>
      <c r="AA4341" s="65" t="str">
        <f t="shared" si="2559"/>
        <v/>
      </c>
      <c r="AB4341" s="65" t="str">
        <f t="shared" si="2560"/>
        <v/>
      </c>
      <c r="AC4341" s="65" t="str">
        <f t="shared" si="2561"/>
        <v/>
      </c>
      <c r="AH4341" s="65" t="str">
        <f t="shared" si="2520"/>
        <v>189112124</v>
      </c>
      <c r="AI4341" s="65">
        <v>18911212</v>
      </c>
      <c r="AJ4341" s="65" t="s">
        <v>5369</v>
      </c>
      <c r="AK4341" s="65">
        <v>4</v>
      </c>
      <c r="AL4341" s="65" t="s">
        <v>3252</v>
      </c>
      <c r="AN4341" s="65" t="str">
        <f t="shared" si="2563"/>
        <v/>
      </c>
    </row>
    <row r="4342" spans="1:40" ht="16.8" customHeight="1" x14ac:dyDescent="0.25">
      <c r="A4342" s="400">
        <v>7</v>
      </c>
      <c r="B4342" s="342" t="s">
        <v>5</v>
      </c>
      <c r="C4342" s="342">
        <v>2</v>
      </c>
      <c r="D4342" s="349">
        <f t="shared" ref="D4342:D4343" si="2566">IF(C4342="", "", C4342)</f>
        <v>2</v>
      </c>
      <c r="E4342" s="211">
        <f t="shared" si="2564"/>
        <v>18870314</v>
      </c>
      <c r="F4342" s="262">
        <v>5</v>
      </c>
      <c r="G4342" s="211" t="s">
        <v>2022</v>
      </c>
      <c r="J4342" s="211" t="str">
        <f t="shared" si="2565"/>
        <v/>
      </c>
      <c r="R4342" s="112" t="str">
        <f>IF(D4342="","", CONCATENATE("Update games set ", B4342, "= ",D4342," where game_id=", E4342))</f>
        <v>Update games set F= 2 where game_id=18870314</v>
      </c>
      <c r="S4342" s="112" t="str">
        <f t="shared" si="2500"/>
        <v>Update lineups set player_name = 'Pike', raw_name = 'Pike' where game_id = 18870314 and player_order = 5</v>
      </c>
      <c r="T4342" s="112" t="str">
        <f t="shared" si="2555"/>
        <v/>
      </c>
      <c r="U4342" s="200" t="str">
        <f t="shared" si="2556"/>
        <v/>
      </c>
      <c r="V4342" s="112" t="str">
        <f t="shared" si="2496"/>
        <v/>
      </c>
      <c r="W4342" s="415" t="str">
        <f t="shared" si="2501"/>
        <v/>
      </c>
      <c r="Y4342" s="65" t="str">
        <f t="shared" si="2557"/>
        <v/>
      </c>
      <c r="Z4342" s="65" t="str">
        <f t="shared" si="2558"/>
        <v/>
      </c>
      <c r="AA4342" s="65" t="str">
        <f t="shared" si="2559"/>
        <v/>
      </c>
      <c r="AB4342" s="65" t="str">
        <f t="shared" si="2560"/>
        <v/>
      </c>
      <c r="AC4342" s="65" t="str">
        <f t="shared" si="2561"/>
        <v/>
      </c>
      <c r="AH4342" s="65" t="str">
        <f t="shared" si="2520"/>
        <v>189112125</v>
      </c>
      <c r="AI4342" s="65">
        <v>18911212</v>
      </c>
      <c r="AJ4342" s="65" t="s">
        <v>5369</v>
      </c>
      <c r="AK4342" s="65">
        <v>5</v>
      </c>
      <c r="AL4342" s="65" t="s">
        <v>3590</v>
      </c>
      <c r="AN4342" s="65" t="str">
        <f t="shared" si="2563"/>
        <v/>
      </c>
    </row>
    <row r="4343" spans="1:40" ht="16.8" customHeight="1" x14ac:dyDescent="0.25">
      <c r="A4343" s="400">
        <v>7</v>
      </c>
      <c r="B4343" s="342" t="s">
        <v>0</v>
      </c>
      <c r="C4343" s="342">
        <v>1</v>
      </c>
      <c r="D4343" s="349">
        <f t="shared" si="2566"/>
        <v>1</v>
      </c>
      <c r="E4343" s="211">
        <f t="shared" si="2564"/>
        <v>18870314</v>
      </c>
      <c r="F4343" s="262">
        <v>6</v>
      </c>
      <c r="G4343" s="211" t="s">
        <v>4787</v>
      </c>
      <c r="J4343" s="211" t="str">
        <f t="shared" si="2565"/>
        <v/>
      </c>
      <c r="R4343" s="112" t="str">
        <f>IF(D4343="","", CONCATENATE("Update games set ", B4343, "= ",D4343," where game_id=", E4343))</f>
        <v>Update games set A= 1 where game_id=18870314</v>
      </c>
      <c r="S4343" s="112" t="str">
        <f t="shared" si="2500"/>
        <v>Update lineups set player_name = 'Ward', raw_name = 'Ward' where game_id = 18870314 and player_order = 6</v>
      </c>
      <c r="T4343" s="112" t="str">
        <f t="shared" si="2555"/>
        <v/>
      </c>
      <c r="U4343" s="200" t="str">
        <f t="shared" si="2556"/>
        <v/>
      </c>
      <c r="V4343" s="112" t="str">
        <f t="shared" si="2496"/>
        <v/>
      </c>
      <c r="W4343" s="415" t="str">
        <f t="shared" si="2501"/>
        <v/>
      </c>
      <c r="Y4343" s="65" t="str">
        <f t="shared" si="2557"/>
        <v/>
      </c>
      <c r="Z4343" s="65" t="str">
        <f t="shared" si="2558"/>
        <v/>
      </c>
      <c r="AA4343" s="65" t="str">
        <f t="shared" si="2559"/>
        <v/>
      </c>
      <c r="AB4343" s="65" t="str">
        <f t="shared" si="2560"/>
        <v/>
      </c>
      <c r="AC4343" s="65" t="str">
        <f t="shared" si="2561"/>
        <v/>
      </c>
      <c r="AH4343" s="65" t="str">
        <f t="shared" si="2520"/>
        <v>189112126</v>
      </c>
      <c r="AI4343" s="65">
        <v>18911212</v>
      </c>
      <c r="AJ4343" s="65" t="s">
        <v>5369</v>
      </c>
      <c r="AK4343" s="65">
        <v>6</v>
      </c>
      <c r="AL4343" s="65" t="s">
        <v>3468</v>
      </c>
      <c r="AN4343" s="65" t="str">
        <f t="shared" si="2563"/>
        <v/>
      </c>
    </row>
    <row r="4344" spans="1:40" ht="16.8" customHeight="1" x14ac:dyDescent="0.25">
      <c r="A4344" s="400">
        <v>7</v>
      </c>
      <c r="B4344" s="342" t="s">
        <v>23</v>
      </c>
      <c r="D4344" s="334" t="str">
        <f t="shared" ref="D4344" si="2567">IF(C4344="",IF(D4342&gt;D4343,"'W'",IF(D4342=D4343,"'D'","'L'")),_xlfn.CONCAT("'",C4344,"'"))</f>
        <v>'W'</v>
      </c>
      <c r="E4344" s="211">
        <f t="shared" si="2564"/>
        <v>18870314</v>
      </c>
      <c r="F4344" s="262">
        <v>7</v>
      </c>
      <c r="G4344" s="211" t="s">
        <v>5110</v>
      </c>
      <c r="J4344" s="211" t="str">
        <f t="shared" si="2565"/>
        <v/>
      </c>
      <c r="R4344" s="112" t="str">
        <f>IF(D4344="","", CONCATENATE("Update games set ", B4344, "= ",D4344," where game_id=", E4344))</f>
        <v>Update games set Result= 'W' where game_id=18870314</v>
      </c>
      <c r="S4344" s="112" t="str">
        <f t="shared" si="2500"/>
        <v>Update lineups set player_name = 'Fox', raw_name = 'Fox' where game_id = 18870314 and player_order = 7</v>
      </c>
      <c r="T4344" s="112" t="str">
        <f t="shared" si="2555"/>
        <v/>
      </c>
      <c r="U4344" s="200" t="str">
        <f t="shared" si="2556"/>
        <v/>
      </c>
      <c r="V4344" s="112" t="str">
        <f t="shared" si="2496"/>
        <v/>
      </c>
      <c r="W4344" s="415" t="str">
        <f t="shared" si="2501"/>
        <v/>
      </c>
      <c r="Y4344" s="65" t="str">
        <f t="shared" si="2557"/>
        <v/>
      </c>
      <c r="Z4344" s="65" t="str">
        <f t="shared" si="2558"/>
        <v/>
      </c>
      <c r="AA4344" s="65" t="str">
        <f t="shared" si="2559"/>
        <v/>
      </c>
      <c r="AB4344" s="65" t="str">
        <f t="shared" si="2560"/>
        <v/>
      </c>
      <c r="AC4344" s="65" t="str">
        <f t="shared" si="2561"/>
        <v/>
      </c>
      <c r="AH4344" s="65" t="str">
        <f t="shared" si="2520"/>
        <v>189112127</v>
      </c>
      <c r="AI4344" s="65">
        <v>18911212</v>
      </c>
      <c r="AJ4344" s="65" t="s">
        <v>5369</v>
      </c>
      <c r="AK4344" s="65">
        <v>7</v>
      </c>
      <c r="AL4344" s="65" t="s">
        <v>3435</v>
      </c>
      <c r="AN4344" s="65" t="str">
        <f t="shared" si="2563"/>
        <v/>
      </c>
    </row>
    <row r="4345" spans="1:40" ht="16.8" customHeight="1" x14ac:dyDescent="0.25">
      <c r="A4345" s="400">
        <v>7</v>
      </c>
      <c r="B4345" s="342" t="s">
        <v>768</v>
      </c>
      <c r="C4345" s="342">
        <v>0</v>
      </c>
      <c r="D4345" s="349">
        <f t="shared" ref="D4345:D4346" si="2568">IF(C4345="", "", C4345)</f>
        <v>0</v>
      </c>
      <c r="E4345" s="211">
        <f t="shared" si="2564"/>
        <v>18870314</v>
      </c>
      <c r="F4345" s="262">
        <v>8</v>
      </c>
      <c r="G4345" s="211" t="s">
        <v>5197</v>
      </c>
      <c r="J4345" s="211" t="str">
        <f t="shared" si="2565"/>
        <v/>
      </c>
      <c r="R4345" s="112" t="str">
        <f>IF(D4345="","", CONCATENATE("Update games set ", B4345, "= ",D4345," where game_id=", E4345))</f>
        <v>Update games set HT_f= 0 where game_id=18870314</v>
      </c>
      <c r="S4345" s="112" t="str">
        <f t="shared" si="2500"/>
        <v>Update lineups set player_name = 'Danks', raw_name = 'Danks' where game_id = 18870314 and player_order = 8</v>
      </c>
      <c r="T4345" s="112" t="str">
        <f t="shared" si="2555"/>
        <v/>
      </c>
      <c r="U4345" s="200" t="str">
        <f t="shared" si="2556"/>
        <v/>
      </c>
      <c r="V4345" s="112" t="str">
        <f t="shared" si="2496"/>
        <v/>
      </c>
      <c r="W4345" s="415" t="str">
        <f t="shared" si="2501"/>
        <v/>
      </c>
      <c r="Y4345" s="65" t="str">
        <f t="shared" si="2557"/>
        <v/>
      </c>
      <c r="Z4345" s="65" t="str">
        <f t="shared" si="2558"/>
        <v/>
      </c>
      <c r="AA4345" s="65" t="str">
        <f t="shared" si="2559"/>
        <v/>
      </c>
      <c r="AB4345" s="65" t="str">
        <f t="shared" si="2560"/>
        <v/>
      </c>
      <c r="AC4345" s="65" t="str">
        <f t="shared" si="2561"/>
        <v/>
      </c>
      <c r="AH4345" s="65" t="str">
        <f t="shared" si="2520"/>
        <v>189112128</v>
      </c>
      <c r="AI4345" s="65">
        <v>18911212</v>
      </c>
      <c r="AJ4345" s="65" t="s">
        <v>5369</v>
      </c>
      <c r="AK4345" s="65">
        <v>8</v>
      </c>
      <c r="AL4345" s="65" t="s">
        <v>3653</v>
      </c>
      <c r="AN4345" s="65" t="str">
        <f t="shared" si="2563"/>
        <v/>
      </c>
    </row>
    <row r="4346" spans="1:40" ht="16.8" customHeight="1" x14ac:dyDescent="0.25">
      <c r="A4346" s="400">
        <v>7</v>
      </c>
      <c r="B4346" s="342" t="s">
        <v>766</v>
      </c>
      <c r="C4346" s="342">
        <v>1</v>
      </c>
      <c r="D4346" s="349">
        <f t="shared" si="2568"/>
        <v>1</v>
      </c>
      <c r="E4346" s="211">
        <f t="shared" si="2564"/>
        <v>18870314</v>
      </c>
      <c r="F4346" s="262">
        <v>9</v>
      </c>
      <c r="G4346" s="194" t="s">
        <v>4712</v>
      </c>
      <c r="H4346" s="194"/>
      <c r="J4346" s="211" t="str">
        <f t="shared" si="2565"/>
        <v/>
      </c>
      <c r="N4346" s="417"/>
      <c r="O4346" s="194"/>
      <c r="P4346" s="194"/>
      <c r="R4346" s="112" t="str">
        <f>IF(D4346="","", CONCATENATE("Update games set ", B4346, "= ",D4346," where game_id=", E4346))</f>
        <v>Update games set HT_a= 1 where game_id=18870314</v>
      </c>
      <c r="S4346" s="112" t="str">
        <f t="shared" si="2500"/>
        <v>Update lineups set player_name = 'Tutin', raw_name = 'Tutin' where game_id = 18870314 and player_order = 9</v>
      </c>
      <c r="T4346" s="112" t="str">
        <f t="shared" si="2555"/>
        <v/>
      </c>
      <c r="U4346" s="200" t="str">
        <f t="shared" si="2556"/>
        <v/>
      </c>
      <c r="V4346" s="112" t="str">
        <f t="shared" si="2496"/>
        <v/>
      </c>
      <c r="W4346" s="415" t="str">
        <f t="shared" si="2501"/>
        <v/>
      </c>
      <c r="Y4346" s="65" t="str">
        <f t="shared" si="2557"/>
        <v/>
      </c>
      <c r="Z4346" s="65" t="str">
        <f t="shared" si="2558"/>
        <v/>
      </c>
      <c r="AA4346" s="65" t="str">
        <f t="shared" si="2559"/>
        <v/>
      </c>
      <c r="AB4346" s="65" t="str">
        <f t="shared" si="2560"/>
        <v/>
      </c>
      <c r="AC4346" s="65" t="str">
        <f t="shared" si="2561"/>
        <v/>
      </c>
      <c r="AH4346" s="65" t="str">
        <f t="shared" si="2520"/>
        <v>189112129</v>
      </c>
      <c r="AI4346" s="65">
        <v>18911212</v>
      </c>
      <c r="AJ4346" s="65" t="s">
        <v>5369</v>
      </c>
      <c r="AK4346" s="65">
        <v>9</v>
      </c>
      <c r="AL4346" s="65" t="s">
        <v>2943</v>
      </c>
      <c r="AN4346" s="65" t="str">
        <f t="shared" si="2563"/>
        <v/>
      </c>
    </row>
    <row r="4347" spans="1:40" ht="16.8" customHeight="1" x14ac:dyDescent="0.25">
      <c r="A4347" s="400">
        <v>7</v>
      </c>
      <c r="B4347" s="342" t="s">
        <v>753</v>
      </c>
      <c r="C4347" s="351"/>
      <c r="D4347" s="350" t="str">
        <f t="shared" ref="D4347" si="2569">IF(C4347="", "", CONCATENATE("'", C4347,"'"))</f>
        <v/>
      </c>
      <c r="E4347" s="211">
        <f t="shared" si="2564"/>
        <v>18870314</v>
      </c>
      <c r="F4347" s="262">
        <v>10</v>
      </c>
      <c r="G4347" s="194" t="s">
        <v>4780</v>
      </c>
      <c r="J4347" s="211" t="str">
        <f t="shared" si="2565"/>
        <v/>
      </c>
      <c r="N4347" s="417"/>
      <c r="O4347" s="194"/>
      <c r="P4347" s="194"/>
      <c r="R4347" s="112" t="str">
        <f>IF(D4347="","", CONCATENATE("Update games set ", B4347, "= ",D4347," where game_id=", E4347))</f>
        <v/>
      </c>
      <c r="S4347" s="112" t="str">
        <f t="shared" si="2500"/>
        <v>Update lineups set player_name = 'Brown', raw_name = 'Brown' where game_id = 18870314 and player_order = 10</v>
      </c>
      <c r="T4347" s="112" t="str">
        <f t="shared" si="2555"/>
        <v/>
      </c>
      <c r="U4347" s="200" t="str">
        <f t="shared" si="2556"/>
        <v/>
      </c>
      <c r="V4347" s="112" t="str">
        <f t="shared" si="2496"/>
        <v/>
      </c>
      <c r="W4347" s="415" t="str">
        <f t="shared" si="2501"/>
        <v/>
      </c>
      <c r="Y4347" s="65" t="str">
        <f t="shared" si="2557"/>
        <v/>
      </c>
      <c r="Z4347" s="65" t="str">
        <f t="shared" si="2558"/>
        <v/>
      </c>
      <c r="AA4347" s="65" t="str">
        <f t="shared" si="2559"/>
        <v/>
      </c>
      <c r="AB4347" s="65" t="str">
        <f t="shared" si="2560"/>
        <v/>
      </c>
      <c r="AC4347" s="65" t="str">
        <f t="shared" si="2561"/>
        <v/>
      </c>
      <c r="AH4347" s="65" t="str">
        <f t="shared" si="2520"/>
        <v>1891121210</v>
      </c>
      <c r="AI4347" s="65">
        <v>18911212</v>
      </c>
      <c r="AJ4347" s="65" t="s">
        <v>5369</v>
      </c>
      <c r="AK4347" s="65">
        <v>10</v>
      </c>
      <c r="AL4347" s="65" t="s">
        <v>3632</v>
      </c>
      <c r="AN4347" s="65" t="str">
        <f t="shared" si="2563"/>
        <v/>
      </c>
    </row>
    <row r="4348" spans="1:40" ht="16.8" customHeight="1" x14ac:dyDescent="0.25">
      <c r="A4348" s="400">
        <v>7</v>
      </c>
      <c r="B4348" s="342" t="s">
        <v>746</v>
      </c>
      <c r="C4348" s="351" t="s">
        <v>5511</v>
      </c>
      <c r="D4348" s="334" t="str">
        <f>CONCATENATE("'", LEFT(E4348,4),"-",MID(E4348,5,2),"-", MID(E4348,7,2), " ", C4348,"'")</f>
        <v>'1887-03-14 15:20'</v>
      </c>
      <c r="E4348" s="211">
        <f t="shared" si="2564"/>
        <v>18870314</v>
      </c>
      <c r="F4348" s="262">
        <v>11</v>
      </c>
      <c r="G4348" s="211" t="s">
        <v>5549</v>
      </c>
      <c r="J4348" s="211" t="str">
        <f t="shared" si="2565"/>
        <v/>
      </c>
      <c r="R4348" s="112" t="str">
        <f>IF(D4348="","", CONCATENATE("Update games set ", B4348, "= ",D4348," where game_id=", E4348))</f>
        <v>Update games set Game_date= '1887-03-14 15:20' where game_id=18870314</v>
      </c>
      <c r="S4348" s="112" t="str">
        <f t="shared" si="2500"/>
        <v>Update lineups set player_name = 'S Danks', raw_name = 'S Danks' where game_id = 18870314 and player_order = 11</v>
      </c>
      <c r="T4348" s="112" t="str">
        <f t="shared" si="2555"/>
        <v/>
      </c>
      <c r="U4348" s="200" t="str">
        <f t="shared" si="2556"/>
        <v/>
      </c>
      <c r="V4348" s="112" t="str">
        <f t="shared" si="2496"/>
        <v/>
      </c>
      <c r="W4348" s="415" t="str">
        <f t="shared" si="2501"/>
        <v/>
      </c>
      <c r="Y4348" s="65" t="str">
        <f t="shared" si="2557"/>
        <v/>
      </c>
      <c r="Z4348" s="65" t="str">
        <f t="shared" si="2558"/>
        <v/>
      </c>
      <c r="AA4348" s="65" t="str">
        <f t="shared" si="2559"/>
        <v/>
      </c>
      <c r="AB4348" s="65" t="str">
        <f t="shared" si="2560"/>
        <v/>
      </c>
      <c r="AC4348" s="65" t="str">
        <f t="shared" si="2561"/>
        <v/>
      </c>
      <c r="AH4348" s="65" t="str">
        <f t="shared" si="2520"/>
        <v>1891121211</v>
      </c>
      <c r="AI4348" s="65">
        <v>18911212</v>
      </c>
      <c r="AJ4348" s="65" t="s">
        <v>5369</v>
      </c>
      <c r="AK4348" s="65">
        <v>11</v>
      </c>
      <c r="AL4348" s="65" t="s">
        <v>3314</v>
      </c>
      <c r="AN4348" s="65" t="str">
        <f t="shared" si="2563"/>
        <v/>
      </c>
    </row>
    <row r="4349" spans="1:40" ht="16.8" customHeight="1" x14ac:dyDescent="0.25">
      <c r="A4349" s="400">
        <v>7</v>
      </c>
      <c r="B4349" s="342" t="s">
        <v>25</v>
      </c>
      <c r="D4349" s="350" t="str">
        <f t="shared" ref="D4349" si="2570">IF(C4349="", "", CONCATENATE("'", C4349,"'"))</f>
        <v/>
      </c>
      <c r="E4349" s="211">
        <f t="shared" si="2564"/>
        <v>18870314</v>
      </c>
      <c r="F4349" s="262">
        <v>12</v>
      </c>
      <c r="G4349" s="212"/>
      <c r="H4349" s="212"/>
      <c r="J4349" s="211" t="str">
        <f t="shared" si="2565"/>
        <v/>
      </c>
      <c r="N4349" s="416"/>
      <c r="O4349" s="212"/>
      <c r="P4349" s="212"/>
      <c r="R4349" s="112" t="str">
        <f>IF(D4349="","", CONCATENATE("Update games set ", B4349, "= ",D4349," where game_id=", E4349))</f>
        <v/>
      </c>
      <c r="S4349" s="112" t="str">
        <f t="shared" si="2500"/>
        <v/>
      </c>
      <c r="T4349" s="112" t="str">
        <f t="shared" si="2555"/>
        <v/>
      </c>
      <c r="U4349" s="200" t="str">
        <f t="shared" si="2556"/>
        <v/>
      </c>
      <c r="V4349" s="112" t="str">
        <f t="shared" si="2496"/>
        <v/>
      </c>
      <c r="W4349" s="415" t="str">
        <f t="shared" si="2501"/>
        <v/>
      </c>
      <c r="Y4349" s="65" t="str">
        <f t="shared" si="2557"/>
        <v/>
      </c>
      <c r="Z4349" s="65" t="str">
        <f t="shared" si="2558"/>
        <v/>
      </c>
      <c r="AA4349" s="65" t="str">
        <f t="shared" si="2559"/>
        <v/>
      </c>
      <c r="AB4349" s="65" t="str">
        <f t="shared" si="2560"/>
        <v/>
      </c>
      <c r="AC4349" s="65" t="str">
        <f t="shared" si="2561"/>
        <v/>
      </c>
      <c r="AH4349" s="65" t="str">
        <f t="shared" si="2520"/>
        <v>1891121212</v>
      </c>
      <c r="AI4349" s="65">
        <v>18911212</v>
      </c>
      <c r="AJ4349" s="65" t="s">
        <v>5369</v>
      </c>
      <c r="AK4349" s="65">
        <v>12</v>
      </c>
      <c r="AL4349" s="65" t="s">
        <v>653</v>
      </c>
      <c r="AN4349" s="65" t="str">
        <f t="shared" si="2563"/>
        <v/>
      </c>
    </row>
    <row r="4350" spans="1:40" ht="16.8" customHeight="1" x14ac:dyDescent="0.25">
      <c r="A4350" s="400">
        <v>7</v>
      </c>
      <c r="B4350" s="342" t="s">
        <v>475</v>
      </c>
      <c r="D4350" s="349" t="str">
        <f t="shared" ref="D4350" si="2571">IF(C4350="", "", C4350)</f>
        <v/>
      </c>
      <c r="E4350" s="211">
        <f t="shared" si="2564"/>
        <v>18870314</v>
      </c>
      <c r="F4350" s="262">
        <v>13</v>
      </c>
      <c r="J4350" s="211" t="str">
        <f t="shared" si="2565"/>
        <v/>
      </c>
      <c r="R4350" s="112" t="str">
        <f>IF(D4350="","", CONCATENATE("Update games set ", B4350, "= ",D4350," where game_id=", E4350))</f>
        <v/>
      </c>
      <c r="S4350" s="112" t="str">
        <f t="shared" si="2500"/>
        <v/>
      </c>
      <c r="T4350" s="112" t="str">
        <f t="shared" si="2555"/>
        <v/>
      </c>
      <c r="U4350" s="200" t="str">
        <f t="shared" si="2556"/>
        <v/>
      </c>
      <c r="V4350" s="112" t="str">
        <f t="shared" si="2496"/>
        <v/>
      </c>
      <c r="W4350" s="415" t="str">
        <f t="shared" si="2501"/>
        <v/>
      </c>
      <c r="Y4350" s="65" t="str">
        <f t="shared" si="2557"/>
        <v/>
      </c>
      <c r="Z4350" s="65" t="str">
        <f t="shared" si="2558"/>
        <v/>
      </c>
      <c r="AA4350" s="65" t="str">
        <f t="shared" si="2559"/>
        <v/>
      </c>
      <c r="AB4350" s="65" t="str">
        <f t="shared" si="2560"/>
        <v/>
      </c>
      <c r="AC4350" s="65" t="str">
        <f t="shared" si="2561"/>
        <v/>
      </c>
      <c r="AH4350" s="65" t="str">
        <f t="shared" si="2520"/>
        <v>1891121213</v>
      </c>
      <c r="AI4350" s="65">
        <v>18911212</v>
      </c>
      <c r="AJ4350" s="65" t="s">
        <v>5369</v>
      </c>
      <c r="AK4350" s="65">
        <v>13</v>
      </c>
      <c r="AL4350" s="65" t="s">
        <v>653</v>
      </c>
      <c r="AN4350" s="65" t="str">
        <f t="shared" si="2563"/>
        <v/>
      </c>
    </row>
    <row r="4351" spans="1:40" ht="16.8" customHeight="1" x14ac:dyDescent="0.25">
      <c r="A4351" s="400">
        <v>7</v>
      </c>
      <c r="B4351" s="342" t="s">
        <v>20</v>
      </c>
      <c r="D4351" s="350" t="str">
        <f t="shared" ref="D4351:D4352" si="2572">IF(C4351="", "", CONCATENATE("'", C4351,"'"))</f>
        <v/>
      </c>
      <c r="E4351" s="211">
        <f t="shared" si="2564"/>
        <v>18870314</v>
      </c>
      <c r="F4351" s="262">
        <v>14</v>
      </c>
      <c r="R4351" s="112" t="str">
        <f>IF(D4351="","", CONCATENATE("Update games set ", B4351, "= ",D4351," where game_id=", E4351))</f>
        <v/>
      </c>
      <c r="S4351" s="112" t="str">
        <f t="shared" si="2500"/>
        <v/>
      </c>
      <c r="T4351" s="112" t="str">
        <f t="shared" si="2555"/>
        <v/>
      </c>
      <c r="U4351" s="200" t="str">
        <f t="shared" si="2556"/>
        <v/>
      </c>
      <c r="V4351" s="112" t="str">
        <f t="shared" si="2496"/>
        <v/>
      </c>
      <c r="W4351" s="415" t="str">
        <f t="shared" si="2501"/>
        <v/>
      </c>
      <c r="Y4351" s="65" t="str">
        <f t="shared" si="2557"/>
        <v/>
      </c>
      <c r="Z4351" s="65" t="str">
        <f t="shared" si="2558"/>
        <v/>
      </c>
      <c r="AA4351" s="65" t="str">
        <f t="shared" si="2559"/>
        <v/>
      </c>
      <c r="AB4351" s="65" t="str">
        <f t="shared" si="2560"/>
        <v/>
      </c>
      <c r="AC4351" s="65" t="str">
        <f t="shared" si="2561"/>
        <v/>
      </c>
      <c r="AH4351" s="65" t="str">
        <f t="shared" si="2520"/>
        <v>1891121214</v>
      </c>
      <c r="AI4351" s="65">
        <v>18911212</v>
      </c>
      <c r="AJ4351" s="65" t="s">
        <v>5369</v>
      </c>
      <c r="AK4351" s="65">
        <v>14</v>
      </c>
      <c r="AL4351" s="65" t="s">
        <v>653</v>
      </c>
      <c r="AN4351" s="65" t="str">
        <f t="shared" si="2563"/>
        <v/>
      </c>
    </row>
    <row r="4352" spans="1:40" ht="16.8" customHeight="1" x14ac:dyDescent="0.25">
      <c r="A4352" s="400">
        <v>7</v>
      </c>
      <c r="B4352" s="342" t="s">
        <v>4882</v>
      </c>
      <c r="C4352" s="342" t="str">
        <f t="shared" ref="C4352" si="2573">IF(C4351="", "", C4351)</f>
        <v/>
      </c>
      <c r="D4352" s="350" t="str">
        <f t="shared" si="2572"/>
        <v/>
      </c>
      <c r="E4352" s="211">
        <f t="shared" si="2564"/>
        <v>18870314</v>
      </c>
      <c r="F4352" s="262">
        <v>15</v>
      </c>
      <c r="R4352" s="112" t="str">
        <f>IF(D4352="","", CONCATENATE("Update games set ", B4352, "= ",D4352," where game_id=", E4352))</f>
        <v/>
      </c>
      <c r="S4352" s="112" t="str">
        <f t="shared" si="2500"/>
        <v/>
      </c>
      <c r="T4352" s="112" t="str">
        <f t="shared" si="2555"/>
        <v/>
      </c>
      <c r="U4352" s="200" t="str">
        <f t="shared" si="2556"/>
        <v/>
      </c>
      <c r="V4352" s="112" t="str">
        <f t="shared" ref="V4352:V4415" si="2574">IF(N4352="","", CONCATENATE("insert into games_sources (game_id, source_order, source_name, source_link) values (",E4352, ", ", N4352,", '",O4352,"', '",P4352,"')"))</f>
        <v/>
      </c>
      <c r="W4352" s="415" t="str">
        <f t="shared" si="2501"/>
        <v/>
      </c>
      <c r="Y4352" s="65" t="str">
        <f t="shared" si="2557"/>
        <v/>
      </c>
      <c r="Z4352" s="65" t="str">
        <f t="shared" si="2558"/>
        <v/>
      </c>
      <c r="AA4352" s="65" t="str">
        <f t="shared" si="2559"/>
        <v/>
      </c>
      <c r="AB4352" s="65" t="str">
        <f t="shared" si="2560"/>
        <v/>
      </c>
      <c r="AC4352" s="65" t="str">
        <f t="shared" si="2561"/>
        <v/>
      </c>
      <c r="AH4352" s="65" t="str">
        <f t="shared" si="2520"/>
        <v>1891121215</v>
      </c>
      <c r="AI4352" s="65">
        <v>18911212</v>
      </c>
      <c r="AJ4352" s="65" t="s">
        <v>5369</v>
      </c>
      <c r="AK4352" s="65">
        <v>15</v>
      </c>
      <c r="AL4352" s="65" t="s">
        <v>653</v>
      </c>
      <c r="AN4352" s="65" t="str">
        <f t="shared" si="2563"/>
        <v/>
      </c>
    </row>
    <row r="4353" spans="1:40" s="126" customFormat="1" ht="16.8" customHeight="1" thickBot="1" x14ac:dyDescent="0.3">
      <c r="A4353" s="400">
        <v>7</v>
      </c>
      <c r="B4353" s="116" t="s">
        <v>115</v>
      </c>
      <c r="C4353" s="352"/>
      <c r="D4353" s="370" t="str">
        <f t="shared" ref="D4353" si="2575">IF(MID(E4353,5,2)*1&gt;6,_xlfn.CONCAT("'",LEFT(E4353,4),"-",MID(E4353,3,2)+1,"'"),_xlfn.CONCAT("'",LEFT(E4353,4)-1,"-",MID(E4353,3,2),"'"))</f>
        <v>'1886-87'</v>
      </c>
      <c r="E4353" s="214">
        <f t="shared" si="2564"/>
        <v>18870314</v>
      </c>
      <c r="F4353" s="266">
        <v>16</v>
      </c>
      <c r="G4353" s="343"/>
      <c r="H4353" s="343"/>
      <c r="I4353" s="267"/>
      <c r="J4353" s="214"/>
      <c r="K4353" s="266"/>
      <c r="L4353" s="266"/>
      <c r="M4353" s="266"/>
      <c r="N4353" s="419"/>
      <c r="O4353" s="343"/>
      <c r="P4353" s="343"/>
      <c r="Q4353" s="346"/>
      <c r="R4353" s="112" t="str">
        <f>IF(D4353="","", CONCATENATE("Update games set ", B4353, "= ",D4353," where game_id=", E4353))</f>
        <v>Update games set Season= '1886-87' where game_id=18870314</v>
      </c>
      <c r="S4353" s="112" t="str">
        <f t="shared" si="2500"/>
        <v/>
      </c>
      <c r="T4353" s="112" t="str">
        <f t="shared" si="2555"/>
        <v/>
      </c>
      <c r="U4353" s="200" t="str">
        <f t="shared" si="2556"/>
        <v/>
      </c>
      <c r="V4353" s="112" t="str">
        <f t="shared" si="2574"/>
        <v/>
      </c>
      <c r="W4353" s="415" t="str">
        <f t="shared" si="2501"/>
        <v/>
      </c>
      <c r="X4353" s="240"/>
      <c r="Y4353" s="65" t="str">
        <f t="shared" si="2557"/>
        <v/>
      </c>
      <c r="Z4353" s="65" t="str">
        <f t="shared" si="2558"/>
        <v/>
      </c>
      <c r="AA4353" s="65" t="str">
        <f t="shared" si="2559"/>
        <v/>
      </c>
      <c r="AB4353" s="65" t="str">
        <f t="shared" si="2560"/>
        <v/>
      </c>
      <c r="AC4353" s="65" t="str">
        <f t="shared" si="2561"/>
        <v/>
      </c>
      <c r="AH4353" s="65" t="str">
        <f t="shared" si="2520"/>
        <v>1891121216</v>
      </c>
      <c r="AI4353" s="126">
        <v>18911212</v>
      </c>
      <c r="AJ4353" s="126" t="s">
        <v>5369</v>
      </c>
      <c r="AK4353" s="126">
        <v>16</v>
      </c>
      <c r="AL4353" s="126" t="s">
        <v>653</v>
      </c>
      <c r="AN4353" s="65" t="str">
        <f t="shared" si="2563"/>
        <v/>
      </c>
    </row>
    <row r="4354" spans="1:40" ht="15" thickTop="1" x14ac:dyDescent="0.25">
      <c r="A4354" s="400">
        <v>7</v>
      </c>
      <c r="B4354" s="341" t="s">
        <v>22</v>
      </c>
      <c r="C4354" s="341" t="s">
        <v>102</v>
      </c>
      <c r="D4354" s="341" t="str">
        <f t="shared" ref="D4354:D4357" si="2576">IF(C4354="", "", CONCATENATE("'", C4354,"'"))</f>
        <v>'Peterborough United'</v>
      </c>
      <c r="E4354" s="211">
        <v>19320418</v>
      </c>
      <c r="F4354" s="262">
        <v>1</v>
      </c>
      <c r="H4354" s="212"/>
      <c r="J4354" s="211" t="str">
        <f t="shared" ref="J4354:J4364" si="2577">IF(I4354="", "", "?")</f>
        <v/>
      </c>
      <c r="R4354" s="112" t="str">
        <f>IF(D4354="","", CONCATENATE("Update games set ", B4354, "= ",D4354," where game_id=", E4354))</f>
        <v>Update games set Opponent= 'Peterborough United' where game_id=19320418</v>
      </c>
      <c r="S4354" s="112" t="str">
        <f t="shared" si="2500"/>
        <v/>
      </c>
      <c r="T4354" s="112" t="str">
        <f t="shared" si="2555"/>
        <v/>
      </c>
      <c r="U4354" s="200" t="str">
        <f t="shared" si="2556"/>
        <v/>
      </c>
      <c r="V4354" s="112" t="str">
        <f t="shared" si="2574"/>
        <v/>
      </c>
      <c r="W4354" s="415" t="str">
        <f t="shared" si="2501"/>
        <v/>
      </c>
      <c r="Y4354" s="65" t="str">
        <f t="shared" si="2557"/>
        <v/>
      </c>
      <c r="Z4354" s="65" t="str">
        <f t="shared" si="2558"/>
        <v/>
      </c>
      <c r="AA4354" s="65" t="str">
        <f t="shared" si="2559"/>
        <v/>
      </c>
      <c r="AB4354" s="65" t="str">
        <f t="shared" si="2560"/>
        <v/>
      </c>
      <c r="AC4354" s="65" t="str">
        <f t="shared" si="2561"/>
        <v/>
      </c>
      <c r="AH4354" s="65" t="str">
        <f t="shared" si="2520"/>
        <v>189112121</v>
      </c>
      <c r="AI4354" s="65">
        <v>18911212</v>
      </c>
      <c r="AJ4354" s="65" t="s">
        <v>5369</v>
      </c>
      <c r="AK4354" s="65">
        <v>1</v>
      </c>
      <c r="AL4354" s="65" t="s">
        <v>2039</v>
      </c>
    </row>
    <row r="4355" spans="1:40" ht="16.8" customHeight="1" x14ac:dyDescent="0.25">
      <c r="A4355" s="400">
        <v>7</v>
      </c>
      <c r="B4355" s="342" t="s">
        <v>4979</v>
      </c>
      <c r="C4355" s="342" t="str">
        <f t="shared" ref="C4355" si="2578">IF(C4354="", "", C4354)</f>
        <v>Peterborough United</v>
      </c>
      <c r="D4355" s="350" t="str">
        <f t="shared" si="2576"/>
        <v>'Peterborough United'</v>
      </c>
      <c r="E4355" s="211">
        <f>E4354</f>
        <v>19320418</v>
      </c>
      <c r="F4355" s="262">
        <v>2</v>
      </c>
      <c r="J4355" s="211" t="str">
        <f t="shared" si="2577"/>
        <v/>
      </c>
      <c r="R4355" s="112" t="str">
        <f>IF(D4355="","", CONCATENATE("Update games set ", B4355, "= ",D4355," where game_id=", E4355))</f>
        <v>Update games set Opp_parent= 'Peterborough United' where game_id=19320418</v>
      </c>
      <c r="S4355" s="112" t="str">
        <f t="shared" ref="S4355:S4418" si="2579">IF(G4355="","",CONCATENATE("Update lineups set player_name = '",SUBSTITUTE(G4355,"'","''"),"', raw_name = '",SUBSTITUTE(G4355,"'","''"),"' where game_id = ",E4355," and player_order = ",F4355))</f>
        <v/>
      </c>
      <c r="T4355" s="112" t="str">
        <f t="shared" si="2555"/>
        <v/>
      </c>
      <c r="U4355" s="200" t="str">
        <f t="shared" si="2556"/>
        <v/>
      </c>
      <c r="V4355" s="112" t="str">
        <f t="shared" si="2574"/>
        <v/>
      </c>
      <c r="W4355" s="415" t="str">
        <f t="shared" ref="W4355:W4418" si="2580">IF(N4355="","",CONCATENATE("update games_sources set  source_name = '",O4355,"', source_link = '",P4355,"' where game_id = ",E4355," and source_order = ",N4355))</f>
        <v/>
      </c>
      <c r="Y4355" s="65" t="str">
        <f t="shared" si="2557"/>
        <v/>
      </c>
      <c r="Z4355" s="65" t="str">
        <f t="shared" si="2558"/>
        <v/>
      </c>
      <c r="AA4355" s="65" t="str">
        <f t="shared" si="2559"/>
        <v/>
      </c>
      <c r="AB4355" s="65" t="str">
        <f t="shared" si="2560"/>
        <v/>
      </c>
      <c r="AC4355" s="65" t="str">
        <f t="shared" si="2561"/>
        <v/>
      </c>
      <c r="AH4355" s="65" t="str">
        <f t="shared" si="2520"/>
        <v>189112122</v>
      </c>
      <c r="AI4355" s="65">
        <v>18911212</v>
      </c>
      <c r="AJ4355" s="65" t="s">
        <v>5369</v>
      </c>
      <c r="AK4355" s="65">
        <v>2</v>
      </c>
      <c r="AL4355" s="65" t="s">
        <v>3572</v>
      </c>
      <c r="AN4355" s="65" t="str">
        <f t="shared" ref="AN4355:AN4369" si="2581">IF(F4355=1, _xlfn.CONCAT("update games set source = 'The Nottingham Forest Football Scrapbook' where game_id = ", E4355), "")</f>
        <v/>
      </c>
    </row>
    <row r="4356" spans="1:40" ht="16.8" customHeight="1" x14ac:dyDescent="0.25">
      <c r="A4356" s="400">
        <v>7</v>
      </c>
      <c r="B4356" s="342" t="s">
        <v>2653</v>
      </c>
      <c r="C4356" s="342" t="s">
        <v>663</v>
      </c>
      <c r="D4356" s="350" t="str">
        <f t="shared" si="2576"/>
        <v>'Friendly'</v>
      </c>
      <c r="E4356" s="211">
        <f t="shared" ref="E4356:E4369" si="2582">E4355</f>
        <v>19320418</v>
      </c>
      <c r="F4356" s="262">
        <v>3</v>
      </c>
      <c r="J4356" s="211" t="str">
        <f t="shared" si="2577"/>
        <v/>
      </c>
      <c r="R4356" s="112" t="str">
        <f>IF(D4356="","", CONCATENATE("Update games set ", B4356, "= ",D4356," where game_id=", E4356))</f>
        <v>Update games set Game_type= 'Friendly' where game_id=19320418</v>
      </c>
      <c r="S4356" s="112" t="str">
        <f t="shared" si="2579"/>
        <v/>
      </c>
      <c r="T4356" s="112" t="str">
        <f t="shared" si="2555"/>
        <v/>
      </c>
      <c r="U4356" s="200" t="str">
        <f t="shared" si="2556"/>
        <v/>
      </c>
      <c r="V4356" s="112" t="str">
        <f t="shared" si="2574"/>
        <v/>
      </c>
      <c r="W4356" s="415" t="str">
        <f t="shared" si="2580"/>
        <v/>
      </c>
      <c r="Y4356" s="65" t="str">
        <f t="shared" si="2557"/>
        <v/>
      </c>
      <c r="Z4356" s="65" t="str">
        <f t="shared" si="2558"/>
        <v/>
      </c>
      <c r="AA4356" s="65" t="str">
        <f t="shared" si="2559"/>
        <v/>
      </c>
      <c r="AB4356" s="65" t="str">
        <f t="shared" si="2560"/>
        <v/>
      </c>
      <c r="AC4356" s="65" t="str">
        <f t="shared" si="2561"/>
        <v/>
      </c>
      <c r="AH4356" s="65" t="str">
        <f t="shared" si="2520"/>
        <v>189112123</v>
      </c>
      <c r="AI4356" s="65">
        <v>18911212</v>
      </c>
      <c r="AJ4356" s="65" t="s">
        <v>5369</v>
      </c>
      <c r="AK4356" s="65">
        <v>3</v>
      </c>
      <c r="AL4356" s="65" t="s">
        <v>3596</v>
      </c>
      <c r="AN4356" s="65" t="str">
        <f t="shared" si="2581"/>
        <v/>
      </c>
    </row>
    <row r="4357" spans="1:40" ht="16.8" customHeight="1" x14ac:dyDescent="0.25">
      <c r="A4357" s="400">
        <v>7</v>
      </c>
      <c r="B4357" s="342" t="s">
        <v>4978</v>
      </c>
      <c r="C4357" s="342" t="s">
        <v>2174</v>
      </c>
      <c r="D4357" s="350" t="str">
        <f t="shared" si="2576"/>
        <v>'?'</v>
      </c>
      <c r="E4357" s="211">
        <f t="shared" si="2582"/>
        <v>19320418</v>
      </c>
      <c r="F4357" s="262">
        <v>4</v>
      </c>
      <c r="J4357" s="211" t="str">
        <f t="shared" si="2577"/>
        <v/>
      </c>
      <c r="R4357" s="112" t="str">
        <f>IF(D4357="","", CONCATENATE("Update games set ", B4357, "= ",D4357," where game_id=", E4357))</f>
        <v>Update games set HAN= '?' where game_id=19320418</v>
      </c>
      <c r="S4357" s="112" t="str">
        <f t="shared" si="2579"/>
        <v/>
      </c>
      <c r="T4357" s="112" t="str">
        <f t="shared" si="2555"/>
        <v/>
      </c>
      <c r="U4357" s="200" t="str">
        <f t="shared" si="2556"/>
        <v/>
      </c>
      <c r="V4357" s="112" t="str">
        <f t="shared" si="2574"/>
        <v/>
      </c>
      <c r="W4357" s="415" t="str">
        <f t="shared" si="2580"/>
        <v/>
      </c>
      <c r="Y4357" s="65" t="str">
        <f t="shared" si="2557"/>
        <v/>
      </c>
      <c r="Z4357" s="65" t="str">
        <f t="shared" si="2558"/>
        <v/>
      </c>
      <c r="AA4357" s="65" t="str">
        <f t="shared" si="2559"/>
        <v/>
      </c>
      <c r="AB4357" s="65" t="str">
        <f t="shared" si="2560"/>
        <v/>
      </c>
      <c r="AC4357" s="65" t="str">
        <f t="shared" si="2561"/>
        <v/>
      </c>
      <c r="AH4357" s="65" t="str">
        <f t="shared" si="2520"/>
        <v>189112124</v>
      </c>
      <c r="AI4357" s="65">
        <v>18911212</v>
      </c>
      <c r="AJ4357" s="65" t="s">
        <v>5369</v>
      </c>
      <c r="AK4357" s="65">
        <v>4</v>
      </c>
      <c r="AL4357" s="65" t="s">
        <v>3252</v>
      </c>
      <c r="AN4357" s="65" t="str">
        <f t="shared" si="2581"/>
        <v/>
      </c>
    </row>
    <row r="4358" spans="1:40" ht="16.8" customHeight="1" x14ac:dyDescent="0.25">
      <c r="A4358" s="400">
        <v>7</v>
      </c>
      <c r="B4358" s="342" t="s">
        <v>5</v>
      </c>
      <c r="D4358" s="349" t="str">
        <f t="shared" ref="D4358:D4359" si="2583">IF(C4358="", "", C4358)</f>
        <v/>
      </c>
      <c r="E4358" s="211">
        <f t="shared" si="2582"/>
        <v>19320418</v>
      </c>
      <c r="F4358" s="262">
        <v>5</v>
      </c>
      <c r="J4358" s="211" t="str">
        <f t="shared" si="2577"/>
        <v/>
      </c>
      <c r="R4358" s="112" t="str">
        <f>IF(D4358="","", CONCATENATE("Update games set ", B4358, "= ",D4358," where game_id=", E4358))</f>
        <v/>
      </c>
      <c r="S4358" s="112" t="str">
        <f t="shared" si="2579"/>
        <v/>
      </c>
      <c r="T4358" s="112" t="str">
        <f t="shared" ref="T4358:T4421" si="2584">IF(J4358="","", CONCATENATE("insert into goals (game_id, goal_order, scorer_name, goal_min) values (",E4358, ", ", I4358,", '",J4358,")"))</f>
        <v/>
      </c>
      <c r="U4358" s="200" t="str">
        <f t="shared" ref="U4358:U4421" si="2585">IF(I4358="", "", Y4358&amp;Z4358&amp;AA4358&amp;AB4358&amp;AC4358)</f>
        <v/>
      </c>
      <c r="V4358" s="112" t="str">
        <f t="shared" si="2574"/>
        <v/>
      </c>
      <c r="W4358" s="415" t="str">
        <f t="shared" si="2580"/>
        <v/>
      </c>
      <c r="Y4358" s="65" t="str">
        <f t="shared" si="2557"/>
        <v/>
      </c>
      <c r="Z4358" s="65" t="str">
        <f t="shared" si="2558"/>
        <v/>
      </c>
      <c r="AA4358" s="65" t="str">
        <f t="shared" si="2559"/>
        <v/>
      </c>
      <c r="AB4358" s="65" t="str">
        <f t="shared" si="2560"/>
        <v/>
      </c>
      <c r="AC4358" s="65" t="str">
        <f t="shared" si="2561"/>
        <v/>
      </c>
      <c r="AH4358" s="65" t="str">
        <f t="shared" si="2520"/>
        <v>189112125</v>
      </c>
      <c r="AI4358" s="65">
        <v>18911212</v>
      </c>
      <c r="AJ4358" s="65" t="s">
        <v>5369</v>
      </c>
      <c r="AK4358" s="65">
        <v>5</v>
      </c>
      <c r="AL4358" s="65" t="s">
        <v>3590</v>
      </c>
      <c r="AN4358" s="65" t="str">
        <f t="shared" si="2581"/>
        <v/>
      </c>
    </row>
    <row r="4359" spans="1:40" ht="16.8" customHeight="1" x14ac:dyDescent="0.25">
      <c r="A4359" s="400">
        <v>7</v>
      </c>
      <c r="B4359" s="342" t="s">
        <v>0</v>
      </c>
      <c r="D4359" s="349" t="str">
        <f t="shared" si="2583"/>
        <v/>
      </c>
      <c r="E4359" s="211">
        <f t="shared" si="2582"/>
        <v>19320418</v>
      </c>
      <c r="F4359" s="262">
        <v>6</v>
      </c>
      <c r="J4359" s="211" t="str">
        <f t="shared" si="2577"/>
        <v/>
      </c>
      <c r="R4359" s="112" t="str">
        <f>IF(D4359="","", CONCATENATE("Update games set ", B4359, "= ",D4359," where game_id=", E4359))</f>
        <v/>
      </c>
      <c r="S4359" s="112" t="str">
        <f t="shared" si="2579"/>
        <v/>
      </c>
      <c r="T4359" s="112" t="str">
        <f t="shared" si="2584"/>
        <v/>
      </c>
      <c r="U4359" s="200" t="str">
        <f t="shared" si="2585"/>
        <v/>
      </c>
      <c r="V4359" s="112" t="str">
        <f t="shared" si="2574"/>
        <v/>
      </c>
      <c r="W4359" s="415" t="str">
        <f t="shared" si="2580"/>
        <v/>
      </c>
      <c r="Y4359" s="65" t="str">
        <f t="shared" si="2557"/>
        <v/>
      </c>
      <c r="Z4359" s="65" t="str">
        <f t="shared" si="2558"/>
        <v/>
      </c>
      <c r="AA4359" s="65" t="str">
        <f t="shared" si="2559"/>
        <v/>
      </c>
      <c r="AB4359" s="65" t="str">
        <f t="shared" si="2560"/>
        <v/>
      </c>
      <c r="AC4359" s="65" t="str">
        <f t="shared" si="2561"/>
        <v/>
      </c>
      <c r="AH4359" s="65" t="str">
        <f t="shared" si="2520"/>
        <v>189112126</v>
      </c>
      <c r="AI4359" s="65">
        <v>18911212</v>
      </c>
      <c r="AJ4359" s="65" t="s">
        <v>5369</v>
      </c>
      <c r="AK4359" s="65">
        <v>6</v>
      </c>
      <c r="AL4359" s="65" t="s">
        <v>3468</v>
      </c>
      <c r="AN4359" s="65" t="str">
        <f t="shared" si="2581"/>
        <v/>
      </c>
    </row>
    <row r="4360" spans="1:40" ht="16.8" customHeight="1" x14ac:dyDescent="0.25">
      <c r="A4360" s="400">
        <v>7</v>
      </c>
      <c r="B4360" s="342" t="s">
        <v>23</v>
      </c>
      <c r="D4360" s="334" t="str">
        <f t="shared" ref="D4360" si="2586">IF(C4360="",IF(D4358&gt;D4359,"'W'",IF(D4358=D4359,"'D'","'L'")),_xlfn.CONCAT("'",C4360,"'"))</f>
        <v>'D'</v>
      </c>
      <c r="E4360" s="211">
        <f t="shared" si="2582"/>
        <v>19320418</v>
      </c>
      <c r="F4360" s="262">
        <v>7</v>
      </c>
      <c r="J4360" s="211" t="str">
        <f t="shared" si="2577"/>
        <v/>
      </c>
      <c r="R4360" s="112" t="str">
        <f>IF(D4360="","", CONCATENATE("Update games set ", B4360, "= ",D4360," where game_id=", E4360))</f>
        <v>Update games set Result= 'D' where game_id=19320418</v>
      </c>
      <c r="S4360" s="112" t="str">
        <f t="shared" si="2579"/>
        <v/>
      </c>
      <c r="T4360" s="112" t="str">
        <f t="shared" si="2584"/>
        <v/>
      </c>
      <c r="U4360" s="200" t="str">
        <f t="shared" si="2585"/>
        <v/>
      </c>
      <c r="V4360" s="112" t="str">
        <f t="shared" si="2574"/>
        <v/>
      </c>
      <c r="W4360" s="415" t="str">
        <f t="shared" si="2580"/>
        <v/>
      </c>
      <c r="Y4360" s="65" t="str">
        <f t="shared" si="2557"/>
        <v/>
      </c>
      <c r="Z4360" s="65" t="str">
        <f t="shared" si="2558"/>
        <v/>
      </c>
      <c r="AA4360" s="65" t="str">
        <f t="shared" si="2559"/>
        <v/>
      </c>
      <c r="AB4360" s="65" t="str">
        <f t="shared" si="2560"/>
        <v/>
      </c>
      <c r="AC4360" s="65" t="str">
        <f t="shared" si="2561"/>
        <v/>
      </c>
      <c r="AH4360" s="65" t="str">
        <f t="shared" si="2520"/>
        <v>189112127</v>
      </c>
      <c r="AI4360" s="65">
        <v>18911212</v>
      </c>
      <c r="AJ4360" s="65" t="s">
        <v>5369</v>
      </c>
      <c r="AK4360" s="65">
        <v>7</v>
      </c>
      <c r="AL4360" s="65" t="s">
        <v>3435</v>
      </c>
      <c r="AN4360" s="65" t="str">
        <f t="shared" si="2581"/>
        <v/>
      </c>
    </row>
    <row r="4361" spans="1:40" ht="16.8" customHeight="1" x14ac:dyDescent="0.25">
      <c r="A4361" s="400">
        <v>7</v>
      </c>
      <c r="B4361" s="342" t="s">
        <v>768</v>
      </c>
      <c r="D4361" s="349" t="str">
        <f t="shared" ref="D4361:D4362" si="2587">IF(C4361="", "", C4361)</f>
        <v/>
      </c>
      <c r="E4361" s="211">
        <f t="shared" si="2582"/>
        <v>19320418</v>
      </c>
      <c r="F4361" s="262">
        <v>8</v>
      </c>
      <c r="J4361" s="211" t="str">
        <f t="shared" si="2577"/>
        <v/>
      </c>
      <c r="R4361" s="112" t="str">
        <f>IF(D4361="","", CONCATENATE("Update games set ", B4361, "= ",D4361," where game_id=", E4361))</f>
        <v/>
      </c>
      <c r="S4361" s="112" t="str">
        <f t="shared" si="2579"/>
        <v/>
      </c>
      <c r="T4361" s="112" t="str">
        <f t="shared" si="2584"/>
        <v/>
      </c>
      <c r="U4361" s="200" t="str">
        <f t="shared" si="2585"/>
        <v/>
      </c>
      <c r="V4361" s="112" t="str">
        <f t="shared" si="2574"/>
        <v/>
      </c>
      <c r="W4361" s="415" t="str">
        <f t="shared" si="2580"/>
        <v/>
      </c>
      <c r="Y4361" s="65" t="str">
        <f t="shared" si="2557"/>
        <v/>
      </c>
      <c r="Z4361" s="65" t="str">
        <f t="shared" si="2558"/>
        <v/>
      </c>
      <c r="AA4361" s="65" t="str">
        <f t="shared" si="2559"/>
        <v/>
      </c>
      <c r="AB4361" s="65" t="str">
        <f t="shared" si="2560"/>
        <v/>
      </c>
      <c r="AC4361" s="65" t="str">
        <f t="shared" si="2561"/>
        <v/>
      </c>
      <c r="AH4361" s="65" t="str">
        <f t="shared" si="2520"/>
        <v>189112128</v>
      </c>
      <c r="AI4361" s="65">
        <v>18911212</v>
      </c>
      <c r="AJ4361" s="65" t="s">
        <v>5369</v>
      </c>
      <c r="AK4361" s="65">
        <v>8</v>
      </c>
      <c r="AL4361" s="65" t="s">
        <v>3653</v>
      </c>
      <c r="AN4361" s="65" t="str">
        <f t="shared" si="2581"/>
        <v/>
      </c>
    </row>
    <row r="4362" spans="1:40" ht="16.8" customHeight="1" x14ac:dyDescent="0.25">
      <c r="A4362" s="400">
        <v>7</v>
      </c>
      <c r="B4362" s="342" t="s">
        <v>766</v>
      </c>
      <c r="D4362" s="349" t="str">
        <f t="shared" si="2587"/>
        <v/>
      </c>
      <c r="E4362" s="211">
        <f t="shared" si="2582"/>
        <v>19320418</v>
      </c>
      <c r="F4362" s="262">
        <v>9</v>
      </c>
      <c r="G4362" s="194"/>
      <c r="H4362" s="194"/>
      <c r="J4362" s="211" t="str">
        <f t="shared" si="2577"/>
        <v/>
      </c>
      <c r="N4362" s="417"/>
      <c r="O4362" s="194"/>
      <c r="P4362" s="194"/>
      <c r="R4362" s="112" t="str">
        <f>IF(D4362="","", CONCATENATE("Update games set ", B4362, "= ",D4362," where game_id=", E4362))</f>
        <v/>
      </c>
      <c r="S4362" s="112" t="str">
        <f t="shared" si="2579"/>
        <v/>
      </c>
      <c r="T4362" s="112" t="str">
        <f t="shared" si="2584"/>
        <v/>
      </c>
      <c r="U4362" s="200" t="str">
        <f t="shared" si="2585"/>
        <v/>
      </c>
      <c r="V4362" s="112" t="str">
        <f t="shared" si="2574"/>
        <v/>
      </c>
      <c r="W4362" s="415" t="str">
        <f t="shared" si="2580"/>
        <v/>
      </c>
      <c r="Y4362" s="65" t="str">
        <f t="shared" si="2557"/>
        <v/>
      </c>
      <c r="Z4362" s="65" t="str">
        <f t="shared" si="2558"/>
        <v/>
      </c>
      <c r="AA4362" s="65" t="str">
        <f t="shared" si="2559"/>
        <v/>
      </c>
      <c r="AB4362" s="65" t="str">
        <f t="shared" si="2560"/>
        <v/>
      </c>
      <c r="AC4362" s="65" t="str">
        <f t="shared" si="2561"/>
        <v/>
      </c>
      <c r="AH4362" s="65" t="str">
        <f t="shared" si="2520"/>
        <v>189112129</v>
      </c>
      <c r="AI4362" s="65">
        <v>18911212</v>
      </c>
      <c r="AJ4362" s="65" t="s">
        <v>5369</v>
      </c>
      <c r="AK4362" s="65">
        <v>9</v>
      </c>
      <c r="AL4362" s="65" t="s">
        <v>2943</v>
      </c>
      <c r="AN4362" s="65" t="str">
        <f t="shared" si="2581"/>
        <v/>
      </c>
    </row>
    <row r="4363" spans="1:40" ht="16.8" customHeight="1" x14ac:dyDescent="0.25">
      <c r="A4363" s="400">
        <v>7</v>
      </c>
      <c r="B4363" s="342" t="s">
        <v>753</v>
      </c>
      <c r="C4363" s="351"/>
      <c r="D4363" s="350" t="str">
        <f t="shared" ref="D4363" si="2588">IF(C4363="", "", CONCATENATE("'", C4363,"'"))</f>
        <v/>
      </c>
      <c r="E4363" s="211">
        <f t="shared" si="2582"/>
        <v>19320418</v>
      </c>
      <c r="F4363" s="262">
        <v>10</v>
      </c>
      <c r="G4363" s="194"/>
      <c r="J4363" s="211" t="str">
        <f t="shared" si="2577"/>
        <v/>
      </c>
      <c r="N4363" s="417"/>
      <c r="O4363" s="194"/>
      <c r="P4363" s="194"/>
      <c r="R4363" s="112" t="str">
        <f>IF(D4363="","", CONCATENATE("Update games set ", B4363, "= ",D4363," where game_id=", E4363))</f>
        <v/>
      </c>
      <c r="S4363" s="112" t="str">
        <f t="shared" si="2579"/>
        <v/>
      </c>
      <c r="T4363" s="112" t="str">
        <f t="shared" si="2584"/>
        <v/>
      </c>
      <c r="U4363" s="200" t="str">
        <f t="shared" si="2585"/>
        <v/>
      </c>
      <c r="V4363" s="112" t="str">
        <f t="shared" si="2574"/>
        <v/>
      </c>
      <c r="W4363" s="415" t="str">
        <f t="shared" si="2580"/>
        <v/>
      </c>
      <c r="Y4363" s="65" t="str">
        <f t="shared" si="2557"/>
        <v/>
      </c>
      <c r="Z4363" s="65" t="str">
        <f t="shared" si="2558"/>
        <v/>
      </c>
      <c r="AA4363" s="65" t="str">
        <f t="shared" si="2559"/>
        <v/>
      </c>
      <c r="AB4363" s="65" t="str">
        <f t="shared" si="2560"/>
        <v/>
      </c>
      <c r="AC4363" s="65" t="str">
        <f t="shared" si="2561"/>
        <v/>
      </c>
      <c r="AH4363" s="65" t="str">
        <f t="shared" si="2520"/>
        <v>1891121210</v>
      </c>
      <c r="AI4363" s="65">
        <v>18911212</v>
      </c>
      <c r="AJ4363" s="65" t="s">
        <v>5369</v>
      </c>
      <c r="AK4363" s="65">
        <v>10</v>
      </c>
      <c r="AL4363" s="65" t="s">
        <v>3632</v>
      </c>
      <c r="AN4363" s="65" t="str">
        <f t="shared" si="2581"/>
        <v/>
      </c>
    </row>
    <row r="4364" spans="1:40" ht="16.8" customHeight="1" x14ac:dyDescent="0.25">
      <c r="A4364" s="400">
        <v>7</v>
      </c>
      <c r="B4364" s="342" t="s">
        <v>746</v>
      </c>
      <c r="C4364" s="351" t="s">
        <v>5062</v>
      </c>
      <c r="D4364" s="334" t="str">
        <f>CONCATENATE("'", LEFT(E4364,4),"-",MID(E4364,5,2),"-", MID(E4364,7,2), " ", C4364,"'")</f>
        <v>'1932-04-18 15:00'</v>
      </c>
      <c r="E4364" s="211">
        <f t="shared" si="2582"/>
        <v>19320418</v>
      </c>
      <c r="F4364" s="262">
        <v>11</v>
      </c>
      <c r="J4364" s="211" t="str">
        <f t="shared" si="2577"/>
        <v/>
      </c>
      <c r="R4364" s="112" t="str">
        <f>IF(D4364="","", CONCATENATE("Update games set ", B4364, "= ",D4364," where game_id=", E4364))</f>
        <v>Update games set Game_date= '1932-04-18 15:00' where game_id=19320418</v>
      </c>
      <c r="S4364" s="112" t="str">
        <f t="shared" si="2579"/>
        <v/>
      </c>
      <c r="T4364" s="112" t="str">
        <f t="shared" si="2584"/>
        <v/>
      </c>
      <c r="U4364" s="200" t="str">
        <f t="shared" si="2585"/>
        <v/>
      </c>
      <c r="V4364" s="112" t="str">
        <f t="shared" si="2574"/>
        <v/>
      </c>
      <c r="W4364" s="415" t="str">
        <f t="shared" si="2580"/>
        <v/>
      </c>
      <c r="Y4364" s="65" t="str">
        <f t="shared" si="2557"/>
        <v/>
      </c>
      <c r="Z4364" s="65" t="str">
        <f t="shared" si="2558"/>
        <v/>
      </c>
      <c r="AA4364" s="65" t="str">
        <f t="shared" si="2559"/>
        <v/>
      </c>
      <c r="AB4364" s="65" t="str">
        <f t="shared" si="2560"/>
        <v/>
      </c>
      <c r="AC4364" s="65" t="str">
        <f t="shared" si="2561"/>
        <v/>
      </c>
      <c r="AH4364" s="65" t="str">
        <f t="shared" si="2520"/>
        <v>1891121211</v>
      </c>
      <c r="AI4364" s="65">
        <v>18911212</v>
      </c>
      <c r="AJ4364" s="65" t="s">
        <v>5369</v>
      </c>
      <c r="AK4364" s="65">
        <v>11</v>
      </c>
      <c r="AL4364" s="65" t="s">
        <v>3314</v>
      </c>
      <c r="AN4364" s="65" t="str">
        <f t="shared" si="2581"/>
        <v/>
      </c>
    </row>
    <row r="4365" spans="1:40" ht="16.8" customHeight="1" x14ac:dyDescent="0.25">
      <c r="A4365" s="400">
        <v>7</v>
      </c>
      <c r="B4365" s="342" t="s">
        <v>25</v>
      </c>
      <c r="C4365" s="342" t="s">
        <v>5554</v>
      </c>
      <c r="D4365" s="350" t="str">
        <f t="shared" ref="D4365" si="2589">IF(C4365="", "", CONCATENATE("'", C4365,"'"))</f>
        <v>'Banks Charity Cup'</v>
      </c>
      <c r="E4365" s="211">
        <f t="shared" si="2582"/>
        <v>19320418</v>
      </c>
      <c r="F4365" s="262">
        <v>12</v>
      </c>
      <c r="G4365" s="212"/>
      <c r="H4365" s="212"/>
      <c r="N4365" s="416"/>
      <c r="O4365" s="212"/>
      <c r="P4365" s="212"/>
      <c r="R4365" s="112" t="str">
        <f>IF(D4365="","", CONCATENATE("Update games set ", B4365, "= ",D4365," where game_id=", E4365))</f>
        <v>Update games set Notes= 'Banks Charity Cup' where game_id=19320418</v>
      </c>
      <c r="S4365" s="112" t="str">
        <f t="shared" si="2579"/>
        <v/>
      </c>
      <c r="T4365" s="112" t="str">
        <f t="shared" si="2584"/>
        <v/>
      </c>
      <c r="U4365" s="200" t="str">
        <f t="shared" si="2585"/>
        <v/>
      </c>
      <c r="V4365" s="112" t="str">
        <f t="shared" si="2574"/>
        <v/>
      </c>
      <c r="W4365" s="415" t="str">
        <f t="shared" si="2580"/>
        <v/>
      </c>
      <c r="Y4365" s="65" t="str">
        <f t="shared" si="2557"/>
        <v/>
      </c>
      <c r="Z4365" s="65" t="str">
        <f t="shared" si="2558"/>
        <v/>
      </c>
      <c r="AA4365" s="65" t="str">
        <f t="shared" si="2559"/>
        <v/>
      </c>
      <c r="AB4365" s="65" t="str">
        <f t="shared" si="2560"/>
        <v/>
      </c>
      <c r="AC4365" s="65" t="str">
        <f t="shared" si="2561"/>
        <v/>
      </c>
      <c r="AH4365" s="65" t="str">
        <f t="shared" si="2520"/>
        <v>1891121212</v>
      </c>
      <c r="AI4365" s="65">
        <v>18911212</v>
      </c>
      <c r="AJ4365" s="65" t="s">
        <v>5369</v>
      </c>
      <c r="AK4365" s="65">
        <v>12</v>
      </c>
      <c r="AL4365" s="65" t="s">
        <v>653</v>
      </c>
      <c r="AN4365" s="65" t="str">
        <f t="shared" si="2581"/>
        <v/>
      </c>
    </row>
    <row r="4366" spans="1:40" ht="16.8" customHeight="1" x14ac:dyDescent="0.25">
      <c r="A4366" s="400">
        <v>7</v>
      </c>
      <c r="B4366" s="342" t="s">
        <v>475</v>
      </c>
      <c r="D4366" s="349" t="str">
        <f t="shared" ref="D4366" si="2590">IF(C4366="", "", C4366)</f>
        <v/>
      </c>
      <c r="E4366" s="211">
        <f t="shared" si="2582"/>
        <v>19320418</v>
      </c>
      <c r="F4366" s="262">
        <v>13</v>
      </c>
      <c r="R4366" s="112" t="str">
        <f>IF(D4366="","", CONCATENATE("Update games set ", B4366, "= ",D4366," where game_id=", E4366))</f>
        <v/>
      </c>
      <c r="S4366" s="112" t="str">
        <f t="shared" si="2579"/>
        <v/>
      </c>
      <c r="T4366" s="112" t="str">
        <f t="shared" si="2584"/>
        <v/>
      </c>
      <c r="U4366" s="200" t="str">
        <f t="shared" si="2585"/>
        <v/>
      </c>
      <c r="V4366" s="112" t="str">
        <f t="shared" si="2574"/>
        <v/>
      </c>
      <c r="W4366" s="415" t="str">
        <f t="shared" si="2580"/>
        <v/>
      </c>
      <c r="Y4366" s="65" t="str">
        <f t="shared" si="2557"/>
        <v/>
      </c>
      <c r="Z4366" s="65" t="str">
        <f t="shared" si="2558"/>
        <v/>
      </c>
      <c r="AA4366" s="65" t="str">
        <f t="shared" si="2559"/>
        <v/>
      </c>
      <c r="AB4366" s="65" t="str">
        <f t="shared" si="2560"/>
        <v/>
      </c>
      <c r="AC4366" s="65" t="str">
        <f t="shared" si="2561"/>
        <v/>
      </c>
      <c r="AH4366" s="65" t="str">
        <f t="shared" si="2520"/>
        <v>1891121213</v>
      </c>
      <c r="AI4366" s="65">
        <v>18911212</v>
      </c>
      <c r="AJ4366" s="65" t="s">
        <v>5369</v>
      </c>
      <c r="AK4366" s="65">
        <v>13</v>
      </c>
      <c r="AL4366" s="65" t="s">
        <v>653</v>
      </c>
      <c r="AN4366" s="65" t="str">
        <f t="shared" si="2581"/>
        <v/>
      </c>
    </row>
    <row r="4367" spans="1:40" ht="16.8" customHeight="1" x14ac:dyDescent="0.25">
      <c r="A4367" s="400">
        <v>7</v>
      </c>
      <c r="B4367" s="342" t="s">
        <v>20</v>
      </c>
      <c r="D4367" s="350" t="str">
        <f t="shared" ref="D4367:D4368" si="2591">IF(C4367="", "", CONCATENATE("'", C4367,"'"))</f>
        <v/>
      </c>
      <c r="E4367" s="211">
        <f t="shared" si="2582"/>
        <v>19320418</v>
      </c>
      <c r="F4367" s="262">
        <v>14</v>
      </c>
      <c r="R4367" s="112" t="str">
        <f>IF(D4367="","", CONCATENATE("Update games set ", B4367, "= ",D4367," where game_id=", E4367))</f>
        <v/>
      </c>
      <c r="S4367" s="112" t="str">
        <f t="shared" si="2579"/>
        <v/>
      </c>
      <c r="T4367" s="112" t="str">
        <f t="shared" si="2584"/>
        <v/>
      </c>
      <c r="U4367" s="200" t="str">
        <f t="shared" si="2585"/>
        <v/>
      </c>
      <c r="V4367" s="112" t="str">
        <f t="shared" si="2574"/>
        <v/>
      </c>
      <c r="W4367" s="415" t="str">
        <f t="shared" si="2580"/>
        <v/>
      </c>
      <c r="Y4367" s="65" t="str">
        <f t="shared" si="2557"/>
        <v/>
      </c>
      <c r="Z4367" s="65" t="str">
        <f t="shared" si="2558"/>
        <v/>
      </c>
      <c r="AA4367" s="65" t="str">
        <f t="shared" si="2559"/>
        <v/>
      </c>
      <c r="AB4367" s="65" t="str">
        <f t="shared" si="2560"/>
        <v/>
      </c>
      <c r="AC4367" s="65" t="str">
        <f t="shared" si="2561"/>
        <v/>
      </c>
      <c r="AH4367" s="65" t="str">
        <f t="shared" si="2520"/>
        <v>1891121214</v>
      </c>
      <c r="AI4367" s="65">
        <v>18911212</v>
      </c>
      <c r="AJ4367" s="65" t="s">
        <v>5369</v>
      </c>
      <c r="AK4367" s="65">
        <v>14</v>
      </c>
      <c r="AL4367" s="65" t="s">
        <v>653</v>
      </c>
      <c r="AN4367" s="65" t="str">
        <f t="shared" si="2581"/>
        <v/>
      </c>
    </row>
    <row r="4368" spans="1:40" ht="16.8" customHeight="1" x14ac:dyDescent="0.25">
      <c r="A4368" s="400">
        <v>7</v>
      </c>
      <c r="B4368" s="342" t="s">
        <v>4882</v>
      </c>
      <c r="C4368" s="342" t="str">
        <f t="shared" ref="C4368" si="2592">IF(C4367="", "", C4367)</f>
        <v/>
      </c>
      <c r="D4368" s="350" t="str">
        <f t="shared" si="2591"/>
        <v/>
      </c>
      <c r="E4368" s="211">
        <f t="shared" si="2582"/>
        <v>19320418</v>
      </c>
      <c r="F4368" s="262">
        <v>15</v>
      </c>
      <c r="R4368" s="112" t="str">
        <f>IF(D4368="","", CONCATENATE("Update games set ", B4368, "= ",D4368," where game_id=", E4368))</f>
        <v/>
      </c>
      <c r="S4368" s="112" t="str">
        <f t="shared" si="2579"/>
        <v/>
      </c>
      <c r="T4368" s="112" t="str">
        <f t="shared" si="2584"/>
        <v/>
      </c>
      <c r="U4368" s="200" t="str">
        <f t="shared" si="2585"/>
        <v/>
      </c>
      <c r="V4368" s="112" t="str">
        <f t="shared" si="2574"/>
        <v/>
      </c>
      <c r="W4368" s="415" t="str">
        <f t="shared" si="2580"/>
        <v/>
      </c>
      <c r="Y4368" s="65" t="str">
        <f t="shared" si="2557"/>
        <v/>
      </c>
      <c r="Z4368" s="65" t="str">
        <f t="shared" si="2558"/>
        <v/>
      </c>
      <c r="AA4368" s="65" t="str">
        <f t="shared" si="2559"/>
        <v/>
      </c>
      <c r="AB4368" s="65" t="str">
        <f t="shared" si="2560"/>
        <v/>
      </c>
      <c r="AC4368" s="65" t="str">
        <f t="shared" si="2561"/>
        <v/>
      </c>
      <c r="AH4368" s="65" t="str">
        <f t="shared" si="2520"/>
        <v>1891121215</v>
      </c>
      <c r="AI4368" s="65">
        <v>18911212</v>
      </c>
      <c r="AJ4368" s="65" t="s">
        <v>5369</v>
      </c>
      <c r="AK4368" s="65">
        <v>15</v>
      </c>
      <c r="AL4368" s="65" t="s">
        <v>653</v>
      </c>
      <c r="AN4368" s="65" t="str">
        <f t="shared" si="2581"/>
        <v/>
      </c>
    </row>
    <row r="4369" spans="1:40" s="126" customFormat="1" ht="16.8" customHeight="1" thickBot="1" x14ac:dyDescent="0.3">
      <c r="A4369" s="400">
        <v>7</v>
      </c>
      <c r="B4369" s="116" t="s">
        <v>115</v>
      </c>
      <c r="C4369" s="352"/>
      <c r="D4369" s="370" t="str">
        <f t="shared" ref="D4369" si="2593">IF(MID(E4369,5,2)*1&gt;6,_xlfn.CONCAT("'",LEFT(E4369,4),"-",MID(E4369,3,2)+1,"'"),_xlfn.CONCAT("'",LEFT(E4369,4)-1,"-",MID(E4369,3,2),"'"))</f>
        <v>'1931-32'</v>
      </c>
      <c r="E4369" s="214">
        <f t="shared" si="2582"/>
        <v>19320418</v>
      </c>
      <c r="F4369" s="266">
        <v>16</v>
      </c>
      <c r="G4369" s="343"/>
      <c r="H4369" s="343"/>
      <c r="I4369" s="267"/>
      <c r="J4369" s="214"/>
      <c r="K4369" s="266"/>
      <c r="L4369" s="266"/>
      <c r="M4369" s="266"/>
      <c r="N4369" s="419"/>
      <c r="O4369" s="343"/>
      <c r="P4369" s="343"/>
      <c r="Q4369" s="346"/>
      <c r="R4369" s="112" t="str">
        <f>IF(D4369="","", CONCATENATE("Update games set ", B4369, "= ",D4369," where game_id=", E4369))</f>
        <v>Update games set Season= '1931-32' where game_id=19320418</v>
      </c>
      <c r="S4369" s="112" t="str">
        <f t="shared" si="2579"/>
        <v/>
      </c>
      <c r="T4369" s="112" t="str">
        <f t="shared" si="2584"/>
        <v/>
      </c>
      <c r="U4369" s="200" t="str">
        <f t="shared" si="2585"/>
        <v/>
      </c>
      <c r="V4369" s="112" t="str">
        <f t="shared" si="2574"/>
        <v/>
      </c>
      <c r="W4369" s="415" t="str">
        <f t="shared" si="2580"/>
        <v/>
      </c>
      <c r="X4369" s="240"/>
      <c r="Y4369" s="65" t="str">
        <f t="shared" si="2557"/>
        <v/>
      </c>
      <c r="Z4369" s="65" t="str">
        <f t="shared" si="2558"/>
        <v/>
      </c>
      <c r="AA4369" s="65" t="str">
        <f t="shared" si="2559"/>
        <v/>
      </c>
      <c r="AB4369" s="65" t="str">
        <f t="shared" si="2560"/>
        <v/>
      </c>
      <c r="AC4369" s="65" t="str">
        <f t="shared" si="2561"/>
        <v/>
      </c>
      <c r="AH4369" s="65" t="str">
        <f t="shared" si="2520"/>
        <v>1891121216</v>
      </c>
      <c r="AI4369" s="126">
        <v>18911212</v>
      </c>
      <c r="AJ4369" s="126" t="s">
        <v>5369</v>
      </c>
      <c r="AK4369" s="126">
        <v>16</v>
      </c>
      <c r="AL4369" s="126" t="s">
        <v>653</v>
      </c>
      <c r="AN4369" s="65" t="str">
        <f t="shared" si="2581"/>
        <v/>
      </c>
    </row>
    <row r="4370" spans="1:40" ht="15" thickTop="1" x14ac:dyDescent="0.25">
      <c r="A4370" s="400">
        <v>7</v>
      </c>
      <c r="B4370" s="341" t="s">
        <v>22</v>
      </c>
      <c r="C4370" s="341" t="s">
        <v>102</v>
      </c>
      <c r="D4370" s="341" t="str">
        <f t="shared" ref="D4370:D4373" si="2594">IF(C4370="", "", CONCATENATE("'", C4370,"'"))</f>
        <v>'Peterborough United'</v>
      </c>
      <c r="E4370" s="211">
        <v>19320425</v>
      </c>
      <c r="F4370" s="262">
        <v>1</v>
      </c>
      <c r="H4370" s="212"/>
      <c r="J4370" s="211" t="str">
        <f t="shared" ref="J4370:J4380" si="2595">IF(I4370="", "", "?")</f>
        <v/>
      </c>
      <c r="R4370" s="112" t="str">
        <f>IF(D4370="","", CONCATENATE("Update games set ", B4370, "= ",D4370," where game_id=", E4370))</f>
        <v>Update games set Opponent= 'Peterborough United' where game_id=19320425</v>
      </c>
      <c r="S4370" s="112" t="str">
        <f t="shared" si="2579"/>
        <v/>
      </c>
      <c r="T4370" s="112" t="str">
        <f t="shared" si="2584"/>
        <v/>
      </c>
      <c r="U4370" s="200" t="str">
        <f t="shared" si="2585"/>
        <v/>
      </c>
      <c r="V4370" s="112" t="str">
        <f t="shared" si="2574"/>
        <v/>
      </c>
      <c r="W4370" s="415" t="str">
        <f t="shared" si="2580"/>
        <v/>
      </c>
      <c r="Y4370" s="65" t="str">
        <f t="shared" si="2557"/>
        <v/>
      </c>
      <c r="Z4370" s="65" t="str">
        <f t="shared" si="2558"/>
        <v/>
      </c>
      <c r="AA4370" s="65" t="str">
        <f t="shared" si="2559"/>
        <v/>
      </c>
      <c r="AB4370" s="65" t="str">
        <f t="shared" si="2560"/>
        <v/>
      </c>
      <c r="AC4370" s="65" t="str">
        <f t="shared" si="2561"/>
        <v/>
      </c>
      <c r="AH4370" s="65" t="str">
        <f t="shared" ref="AH4370:AH4433" si="2596">_xlfn.CONCAT(AI4370,AK4370)</f>
        <v>189112121</v>
      </c>
      <c r="AI4370" s="65">
        <v>18911212</v>
      </c>
      <c r="AJ4370" s="65" t="s">
        <v>5369</v>
      </c>
      <c r="AK4370" s="65">
        <v>1</v>
      </c>
      <c r="AL4370" s="65" t="s">
        <v>2039</v>
      </c>
    </row>
    <row r="4371" spans="1:40" ht="16.8" customHeight="1" x14ac:dyDescent="0.25">
      <c r="A4371" s="400">
        <v>7</v>
      </c>
      <c r="B4371" s="342" t="s">
        <v>4979</v>
      </c>
      <c r="C4371" s="342" t="str">
        <f t="shared" ref="C4371" si="2597">IF(C4370="", "", C4370)</f>
        <v>Peterborough United</v>
      </c>
      <c r="D4371" s="350" t="str">
        <f t="shared" si="2594"/>
        <v>'Peterborough United'</v>
      </c>
      <c r="E4371" s="211">
        <f>E4370</f>
        <v>19320425</v>
      </c>
      <c r="F4371" s="262">
        <v>2</v>
      </c>
      <c r="J4371" s="211" t="str">
        <f t="shared" si="2595"/>
        <v/>
      </c>
      <c r="R4371" s="112" t="str">
        <f>IF(D4371="","", CONCATENATE("Update games set ", B4371, "= ",D4371," where game_id=", E4371))</f>
        <v>Update games set Opp_parent= 'Peterborough United' where game_id=19320425</v>
      </c>
      <c r="S4371" s="112" t="str">
        <f t="shared" si="2579"/>
        <v/>
      </c>
      <c r="T4371" s="112" t="str">
        <f t="shared" si="2584"/>
        <v/>
      </c>
      <c r="U4371" s="200" t="str">
        <f t="shared" si="2585"/>
        <v/>
      </c>
      <c r="V4371" s="112" t="str">
        <f t="shared" si="2574"/>
        <v/>
      </c>
      <c r="W4371" s="415" t="str">
        <f t="shared" si="2580"/>
        <v/>
      </c>
      <c r="Y4371" s="65" t="str">
        <f t="shared" si="2557"/>
        <v/>
      </c>
      <c r="Z4371" s="65" t="str">
        <f t="shared" si="2558"/>
        <v/>
      </c>
      <c r="AA4371" s="65" t="str">
        <f t="shared" si="2559"/>
        <v/>
      </c>
      <c r="AB4371" s="65" t="str">
        <f t="shared" si="2560"/>
        <v/>
      </c>
      <c r="AC4371" s="65" t="str">
        <f t="shared" si="2561"/>
        <v/>
      </c>
      <c r="AH4371" s="65" t="str">
        <f t="shared" si="2596"/>
        <v>189112122</v>
      </c>
      <c r="AI4371" s="65">
        <v>18911212</v>
      </c>
      <c r="AJ4371" s="65" t="s">
        <v>5369</v>
      </c>
      <c r="AK4371" s="65">
        <v>2</v>
      </c>
      <c r="AL4371" s="65" t="s">
        <v>3572</v>
      </c>
      <c r="AN4371" s="65" t="str">
        <f t="shared" ref="AN4371:AN4385" si="2598">IF(F4371=1, _xlfn.CONCAT("update games set source = 'The Nottingham Forest Football Scrapbook' where game_id = ", E4371), "")</f>
        <v/>
      </c>
    </row>
    <row r="4372" spans="1:40" ht="16.8" customHeight="1" x14ac:dyDescent="0.25">
      <c r="A4372" s="400">
        <v>7</v>
      </c>
      <c r="B4372" s="342" t="s">
        <v>2653</v>
      </c>
      <c r="C4372" s="342" t="s">
        <v>663</v>
      </c>
      <c r="D4372" s="350" t="str">
        <f t="shared" si="2594"/>
        <v>'Friendly'</v>
      </c>
      <c r="E4372" s="211">
        <f t="shared" ref="E4372:E4385" si="2599">E4371</f>
        <v>19320425</v>
      </c>
      <c r="F4372" s="262">
        <v>3</v>
      </c>
      <c r="J4372" s="211" t="str">
        <f t="shared" si="2595"/>
        <v/>
      </c>
      <c r="R4372" s="112" t="str">
        <f>IF(D4372="","", CONCATENATE("Update games set ", B4372, "= ",D4372," where game_id=", E4372))</f>
        <v>Update games set Game_type= 'Friendly' where game_id=19320425</v>
      </c>
      <c r="S4372" s="112" t="str">
        <f t="shared" si="2579"/>
        <v/>
      </c>
      <c r="T4372" s="112" t="str">
        <f t="shared" si="2584"/>
        <v/>
      </c>
      <c r="U4372" s="200" t="str">
        <f t="shared" si="2585"/>
        <v/>
      </c>
      <c r="V4372" s="112" t="str">
        <f t="shared" si="2574"/>
        <v/>
      </c>
      <c r="W4372" s="415" t="str">
        <f t="shared" si="2580"/>
        <v/>
      </c>
      <c r="Y4372" s="65" t="str">
        <f t="shared" si="2557"/>
        <v/>
      </c>
      <c r="Z4372" s="65" t="str">
        <f t="shared" si="2558"/>
        <v/>
      </c>
      <c r="AA4372" s="65" t="str">
        <f t="shared" si="2559"/>
        <v/>
      </c>
      <c r="AB4372" s="65" t="str">
        <f t="shared" si="2560"/>
        <v/>
      </c>
      <c r="AC4372" s="65" t="str">
        <f t="shared" si="2561"/>
        <v/>
      </c>
      <c r="AH4372" s="65" t="str">
        <f t="shared" si="2596"/>
        <v>189112123</v>
      </c>
      <c r="AI4372" s="65">
        <v>18911212</v>
      </c>
      <c r="AJ4372" s="65" t="s">
        <v>5369</v>
      </c>
      <c r="AK4372" s="65">
        <v>3</v>
      </c>
      <c r="AL4372" s="65" t="s">
        <v>3596</v>
      </c>
      <c r="AN4372" s="65" t="str">
        <f t="shared" si="2598"/>
        <v/>
      </c>
    </row>
    <row r="4373" spans="1:40" ht="16.8" customHeight="1" x14ac:dyDescent="0.25">
      <c r="A4373" s="400">
        <v>7</v>
      </c>
      <c r="B4373" s="342" t="s">
        <v>4978</v>
      </c>
      <c r="C4373" s="342" t="s">
        <v>0</v>
      </c>
      <c r="D4373" s="350" t="str">
        <f t="shared" si="2594"/>
        <v>'A'</v>
      </c>
      <c r="E4373" s="211">
        <f t="shared" si="2599"/>
        <v>19320425</v>
      </c>
      <c r="F4373" s="262">
        <v>4</v>
      </c>
      <c r="J4373" s="211" t="str">
        <f t="shared" si="2595"/>
        <v/>
      </c>
      <c r="R4373" s="112" t="str">
        <f>IF(D4373="","", CONCATENATE("Update games set ", B4373, "= ",D4373," where game_id=", E4373))</f>
        <v>Update games set HAN= 'A' where game_id=19320425</v>
      </c>
      <c r="S4373" s="112" t="str">
        <f t="shared" si="2579"/>
        <v/>
      </c>
      <c r="T4373" s="112" t="str">
        <f t="shared" si="2584"/>
        <v/>
      </c>
      <c r="U4373" s="200" t="str">
        <f t="shared" si="2585"/>
        <v/>
      </c>
      <c r="V4373" s="112" t="str">
        <f t="shared" si="2574"/>
        <v/>
      </c>
      <c r="W4373" s="415" t="str">
        <f t="shared" si="2580"/>
        <v/>
      </c>
      <c r="Y4373" s="65" t="str">
        <f t="shared" si="2557"/>
        <v/>
      </c>
      <c r="Z4373" s="65" t="str">
        <f t="shared" si="2558"/>
        <v/>
      </c>
      <c r="AA4373" s="65" t="str">
        <f t="shared" si="2559"/>
        <v/>
      </c>
      <c r="AB4373" s="65" t="str">
        <f t="shared" si="2560"/>
        <v/>
      </c>
      <c r="AC4373" s="65" t="str">
        <f t="shared" si="2561"/>
        <v/>
      </c>
      <c r="AH4373" s="65" t="str">
        <f t="shared" si="2596"/>
        <v>189112124</v>
      </c>
      <c r="AI4373" s="65">
        <v>18911212</v>
      </c>
      <c r="AJ4373" s="65" t="s">
        <v>5369</v>
      </c>
      <c r="AK4373" s="65">
        <v>4</v>
      </c>
      <c r="AL4373" s="65" t="s">
        <v>3252</v>
      </c>
      <c r="AN4373" s="65" t="str">
        <f t="shared" si="2598"/>
        <v/>
      </c>
    </row>
    <row r="4374" spans="1:40" ht="16.8" customHeight="1" x14ac:dyDescent="0.25">
      <c r="A4374" s="400">
        <v>7</v>
      </c>
      <c r="B4374" s="342" t="s">
        <v>5</v>
      </c>
      <c r="C4374" s="342">
        <v>2</v>
      </c>
      <c r="D4374" s="349">
        <f t="shared" ref="D4374:D4375" si="2600">IF(C4374="", "", C4374)</f>
        <v>2</v>
      </c>
      <c r="E4374" s="211">
        <f t="shared" si="2599"/>
        <v>19320425</v>
      </c>
      <c r="F4374" s="262">
        <v>5</v>
      </c>
      <c r="J4374" s="211" t="str">
        <f t="shared" si="2595"/>
        <v/>
      </c>
      <c r="R4374" s="112" t="str">
        <f>IF(D4374="","", CONCATENATE("Update games set ", B4374, "= ",D4374," where game_id=", E4374))</f>
        <v>Update games set F= 2 where game_id=19320425</v>
      </c>
      <c r="S4374" s="112" t="str">
        <f t="shared" si="2579"/>
        <v/>
      </c>
      <c r="T4374" s="112" t="str">
        <f t="shared" si="2584"/>
        <v/>
      </c>
      <c r="U4374" s="200" t="str">
        <f t="shared" si="2585"/>
        <v/>
      </c>
      <c r="V4374" s="112" t="str">
        <f t="shared" si="2574"/>
        <v/>
      </c>
      <c r="W4374" s="415" t="str">
        <f t="shared" si="2580"/>
        <v/>
      </c>
      <c r="Y4374" s="65" t="str">
        <f t="shared" si="2557"/>
        <v/>
      </c>
      <c r="Z4374" s="65" t="str">
        <f t="shared" si="2558"/>
        <v/>
      </c>
      <c r="AA4374" s="65" t="str">
        <f t="shared" si="2559"/>
        <v/>
      </c>
      <c r="AB4374" s="65" t="str">
        <f t="shared" si="2560"/>
        <v/>
      </c>
      <c r="AC4374" s="65" t="str">
        <f t="shared" si="2561"/>
        <v/>
      </c>
      <c r="AH4374" s="65" t="str">
        <f t="shared" si="2596"/>
        <v>189112125</v>
      </c>
      <c r="AI4374" s="65">
        <v>18911212</v>
      </c>
      <c r="AJ4374" s="65" t="s">
        <v>5369</v>
      </c>
      <c r="AK4374" s="65">
        <v>5</v>
      </c>
      <c r="AL4374" s="65" t="s">
        <v>3590</v>
      </c>
      <c r="AN4374" s="65" t="str">
        <f t="shared" si="2598"/>
        <v/>
      </c>
    </row>
    <row r="4375" spans="1:40" ht="16.8" customHeight="1" x14ac:dyDescent="0.25">
      <c r="A4375" s="400">
        <v>7</v>
      </c>
      <c r="B4375" s="342" t="s">
        <v>0</v>
      </c>
      <c r="C4375" s="342">
        <v>1</v>
      </c>
      <c r="D4375" s="349">
        <f t="shared" si="2600"/>
        <v>1</v>
      </c>
      <c r="E4375" s="211">
        <f t="shared" si="2599"/>
        <v>19320425</v>
      </c>
      <c r="F4375" s="262">
        <v>6</v>
      </c>
      <c r="J4375" s="211" t="str">
        <f t="shared" si="2595"/>
        <v/>
      </c>
      <c r="R4375" s="112" t="str">
        <f>IF(D4375="","", CONCATENATE("Update games set ", B4375, "= ",D4375," where game_id=", E4375))</f>
        <v>Update games set A= 1 where game_id=19320425</v>
      </c>
      <c r="S4375" s="112" t="str">
        <f t="shared" si="2579"/>
        <v/>
      </c>
      <c r="T4375" s="112" t="str">
        <f t="shared" si="2584"/>
        <v/>
      </c>
      <c r="U4375" s="200" t="str">
        <f t="shared" si="2585"/>
        <v/>
      </c>
      <c r="V4375" s="112" t="str">
        <f t="shared" si="2574"/>
        <v/>
      </c>
      <c r="W4375" s="415" t="str">
        <f t="shared" si="2580"/>
        <v/>
      </c>
      <c r="Y4375" s="65" t="str">
        <f t="shared" si="2557"/>
        <v/>
      </c>
      <c r="Z4375" s="65" t="str">
        <f t="shared" si="2558"/>
        <v/>
      </c>
      <c r="AA4375" s="65" t="str">
        <f t="shared" si="2559"/>
        <v/>
      </c>
      <c r="AB4375" s="65" t="str">
        <f t="shared" si="2560"/>
        <v/>
      </c>
      <c r="AC4375" s="65" t="str">
        <f t="shared" si="2561"/>
        <v/>
      </c>
      <c r="AH4375" s="65" t="str">
        <f t="shared" si="2596"/>
        <v>189112126</v>
      </c>
      <c r="AI4375" s="65">
        <v>18911212</v>
      </c>
      <c r="AJ4375" s="65" t="s">
        <v>5369</v>
      </c>
      <c r="AK4375" s="65">
        <v>6</v>
      </c>
      <c r="AL4375" s="65" t="s">
        <v>3468</v>
      </c>
      <c r="AN4375" s="65" t="str">
        <f t="shared" si="2598"/>
        <v/>
      </c>
    </row>
    <row r="4376" spans="1:40" ht="16.8" customHeight="1" x14ac:dyDescent="0.25">
      <c r="A4376" s="400">
        <v>7</v>
      </c>
      <c r="B4376" s="342" t="s">
        <v>23</v>
      </c>
      <c r="D4376" s="334" t="str">
        <f t="shared" ref="D4376" si="2601">IF(C4376="",IF(D4374&gt;D4375,"'W'",IF(D4374=D4375,"'D'","'L'")),_xlfn.CONCAT("'",C4376,"'"))</f>
        <v>'W'</v>
      </c>
      <c r="E4376" s="211">
        <f t="shared" si="2599"/>
        <v>19320425</v>
      </c>
      <c r="F4376" s="262">
        <v>7</v>
      </c>
      <c r="J4376" s="211" t="str">
        <f t="shared" si="2595"/>
        <v/>
      </c>
      <c r="R4376" s="112" t="str">
        <f>IF(D4376="","", CONCATENATE("Update games set ", B4376, "= ",D4376," where game_id=", E4376))</f>
        <v>Update games set Result= 'W' where game_id=19320425</v>
      </c>
      <c r="S4376" s="112" t="str">
        <f t="shared" si="2579"/>
        <v/>
      </c>
      <c r="T4376" s="112" t="str">
        <f t="shared" si="2584"/>
        <v/>
      </c>
      <c r="U4376" s="200" t="str">
        <f t="shared" si="2585"/>
        <v/>
      </c>
      <c r="V4376" s="112" t="str">
        <f t="shared" si="2574"/>
        <v/>
      </c>
      <c r="W4376" s="415" t="str">
        <f t="shared" si="2580"/>
        <v/>
      </c>
      <c r="Y4376" s="65" t="str">
        <f t="shared" si="2557"/>
        <v/>
      </c>
      <c r="Z4376" s="65" t="str">
        <f t="shared" si="2558"/>
        <v/>
      </c>
      <c r="AA4376" s="65" t="str">
        <f t="shared" si="2559"/>
        <v/>
      </c>
      <c r="AB4376" s="65" t="str">
        <f t="shared" si="2560"/>
        <v/>
      </c>
      <c r="AC4376" s="65" t="str">
        <f t="shared" si="2561"/>
        <v/>
      </c>
      <c r="AH4376" s="65" t="str">
        <f t="shared" si="2596"/>
        <v>189112127</v>
      </c>
      <c r="AI4376" s="65">
        <v>18911212</v>
      </c>
      <c r="AJ4376" s="65" t="s">
        <v>5369</v>
      </c>
      <c r="AK4376" s="65">
        <v>7</v>
      </c>
      <c r="AL4376" s="65" t="s">
        <v>3435</v>
      </c>
      <c r="AN4376" s="65" t="str">
        <f t="shared" si="2598"/>
        <v/>
      </c>
    </row>
    <row r="4377" spans="1:40" ht="16.8" customHeight="1" x14ac:dyDescent="0.25">
      <c r="A4377" s="400">
        <v>7</v>
      </c>
      <c r="B4377" s="342" t="s">
        <v>768</v>
      </c>
      <c r="D4377" s="349" t="str">
        <f t="shared" ref="D4377:D4378" si="2602">IF(C4377="", "", C4377)</f>
        <v/>
      </c>
      <c r="E4377" s="211">
        <f t="shared" si="2599"/>
        <v>19320425</v>
      </c>
      <c r="F4377" s="262">
        <v>8</v>
      </c>
      <c r="J4377" s="211" t="str">
        <f t="shared" si="2595"/>
        <v/>
      </c>
      <c r="R4377" s="112" t="str">
        <f>IF(D4377="","", CONCATENATE("Update games set ", B4377, "= ",D4377," where game_id=", E4377))</f>
        <v/>
      </c>
      <c r="S4377" s="112" t="str">
        <f t="shared" si="2579"/>
        <v/>
      </c>
      <c r="T4377" s="112" t="str">
        <f t="shared" si="2584"/>
        <v/>
      </c>
      <c r="U4377" s="200" t="str">
        <f t="shared" si="2585"/>
        <v/>
      </c>
      <c r="V4377" s="112" t="str">
        <f t="shared" si="2574"/>
        <v/>
      </c>
      <c r="W4377" s="415" t="str">
        <f t="shared" si="2580"/>
        <v/>
      </c>
      <c r="Y4377" s="65" t="str">
        <f t="shared" si="2557"/>
        <v/>
      </c>
      <c r="Z4377" s="65" t="str">
        <f t="shared" si="2558"/>
        <v/>
      </c>
      <c r="AA4377" s="65" t="str">
        <f t="shared" si="2559"/>
        <v/>
      </c>
      <c r="AB4377" s="65" t="str">
        <f t="shared" si="2560"/>
        <v/>
      </c>
      <c r="AC4377" s="65" t="str">
        <f t="shared" si="2561"/>
        <v/>
      </c>
      <c r="AH4377" s="65" t="str">
        <f t="shared" si="2596"/>
        <v>189112128</v>
      </c>
      <c r="AI4377" s="65">
        <v>18911212</v>
      </c>
      <c r="AJ4377" s="65" t="s">
        <v>5369</v>
      </c>
      <c r="AK4377" s="65">
        <v>8</v>
      </c>
      <c r="AL4377" s="65" t="s">
        <v>3653</v>
      </c>
      <c r="AN4377" s="65" t="str">
        <f t="shared" si="2598"/>
        <v/>
      </c>
    </row>
    <row r="4378" spans="1:40" ht="16.8" customHeight="1" x14ac:dyDescent="0.25">
      <c r="A4378" s="400">
        <v>7</v>
      </c>
      <c r="B4378" s="342" t="s">
        <v>766</v>
      </c>
      <c r="D4378" s="349" t="str">
        <f t="shared" si="2602"/>
        <v/>
      </c>
      <c r="E4378" s="211">
        <f t="shared" si="2599"/>
        <v>19320425</v>
      </c>
      <c r="F4378" s="262">
        <v>9</v>
      </c>
      <c r="G4378" s="194"/>
      <c r="H4378" s="194"/>
      <c r="J4378" s="211" t="str">
        <f t="shared" si="2595"/>
        <v/>
      </c>
      <c r="N4378" s="417"/>
      <c r="O4378" s="194"/>
      <c r="P4378" s="194"/>
      <c r="R4378" s="112" t="str">
        <f>IF(D4378="","", CONCATENATE("Update games set ", B4378, "= ",D4378," where game_id=", E4378))</f>
        <v/>
      </c>
      <c r="S4378" s="112" t="str">
        <f t="shared" si="2579"/>
        <v/>
      </c>
      <c r="T4378" s="112" t="str">
        <f t="shared" si="2584"/>
        <v/>
      </c>
      <c r="U4378" s="200" t="str">
        <f t="shared" si="2585"/>
        <v/>
      </c>
      <c r="V4378" s="112" t="str">
        <f t="shared" si="2574"/>
        <v/>
      </c>
      <c r="W4378" s="415" t="str">
        <f t="shared" si="2580"/>
        <v/>
      </c>
      <c r="Y4378" s="65" t="str">
        <f t="shared" si="2557"/>
        <v/>
      </c>
      <c r="Z4378" s="65" t="str">
        <f t="shared" si="2558"/>
        <v/>
      </c>
      <c r="AA4378" s="65" t="str">
        <f t="shared" si="2559"/>
        <v/>
      </c>
      <c r="AB4378" s="65" t="str">
        <f t="shared" si="2560"/>
        <v/>
      </c>
      <c r="AC4378" s="65" t="str">
        <f t="shared" si="2561"/>
        <v/>
      </c>
      <c r="AH4378" s="65" t="str">
        <f t="shared" si="2596"/>
        <v>189112129</v>
      </c>
      <c r="AI4378" s="65">
        <v>18911212</v>
      </c>
      <c r="AJ4378" s="65" t="s">
        <v>5369</v>
      </c>
      <c r="AK4378" s="65">
        <v>9</v>
      </c>
      <c r="AL4378" s="65" t="s">
        <v>2943</v>
      </c>
      <c r="AN4378" s="65" t="str">
        <f t="shared" si="2598"/>
        <v/>
      </c>
    </row>
    <row r="4379" spans="1:40" ht="16.8" customHeight="1" x14ac:dyDescent="0.25">
      <c r="A4379" s="400">
        <v>7</v>
      </c>
      <c r="B4379" s="342" t="s">
        <v>753</v>
      </c>
      <c r="C4379" s="351"/>
      <c r="D4379" s="350" t="str">
        <f t="shared" ref="D4379" si="2603">IF(C4379="", "", CONCATENATE("'", C4379,"'"))</f>
        <v/>
      </c>
      <c r="E4379" s="211">
        <f t="shared" si="2599"/>
        <v>19320425</v>
      </c>
      <c r="F4379" s="262">
        <v>10</v>
      </c>
      <c r="G4379" s="194"/>
      <c r="J4379" s="211" t="str">
        <f t="shared" si="2595"/>
        <v/>
      </c>
      <c r="N4379" s="417"/>
      <c r="O4379" s="194"/>
      <c r="P4379" s="194"/>
      <c r="R4379" s="112" t="str">
        <f>IF(D4379="","", CONCATENATE("Update games set ", B4379, "= ",D4379," where game_id=", E4379))</f>
        <v/>
      </c>
      <c r="S4379" s="112" t="str">
        <f t="shared" si="2579"/>
        <v/>
      </c>
      <c r="T4379" s="112" t="str">
        <f t="shared" si="2584"/>
        <v/>
      </c>
      <c r="U4379" s="200" t="str">
        <f t="shared" si="2585"/>
        <v/>
      </c>
      <c r="V4379" s="112" t="str">
        <f t="shared" si="2574"/>
        <v/>
      </c>
      <c r="W4379" s="415" t="str">
        <f t="shared" si="2580"/>
        <v/>
      </c>
      <c r="Y4379" s="65" t="str">
        <f t="shared" si="2557"/>
        <v/>
      </c>
      <c r="Z4379" s="65" t="str">
        <f t="shared" si="2558"/>
        <v/>
      </c>
      <c r="AA4379" s="65" t="str">
        <f t="shared" si="2559"/>
        <v/>
      </c>
      <c r="AB4379" s="65" t="str">
        <f t="shared" si="2560"/>
        <v/>
      </c>
      <c r="AC4379" s="65" t="str">
        <f t="shared" si="2561"/>
        <v/>
      </c>
      <c r="AH4379" s="65" t="str">
        <f t="shared" si="2596"/>
        <v>1891121210</v>
      </c>
      <c r="AI4379" s="65">
        <v>18911212</v>
      </c>
      <c r="AJ4379" s="65" t="s">
        <v>5369</v>
      </c>
      <c r="AK4379" s="65">
        <v>10</v>
      </c>
      <c r="AL4379" s="65" t="s">
        <v>3632</v>
      </c>
      <c r="AN4379" s="65" t="str">
        <f t="shared" si="2598"/>
        <v/>
      </c>
    </row>
    <row r="4380" spans="1:40" ht="16.8" customHeight="1" x14ac:dyDescent="0.25">
      <c r="A4380" s="400">
        <v>7</v>
      </c>
      <c r="B4380" s="342" t="s">
        <v>746</v>
      </c>
      <c r="C4380" s="351" t="s">
        <v>5062</v>
      </c>
      <c r="D4380" s="334" t="str">
        <f>CONCATENATE("'", LEFT(E4380,4),"-",MID(E4380,5,2),"-", MID(E4380,7,2), " ", C4380,"'")</f>
        <v>'1932-04-25 15:00'</v>
      </c>
      <c r="E4380" s="211">
        <f t="shared" si="2599"/>
        <v>19320425</v>
      </c>
      <c r="F4380" s="262">
        <v>11</v>
      </c>
      <c r="J4380" s="211" t="str">
        <f t="shared" si="2595"/>
        <v/>
      </c>
      <c r="R4380" s="112" t="str">
        <f>IF(D4380="","", CONCATENATE("Update games set ", B4380, "= ",D4380," where game_id=", E4380))</f>
        <v>Update games set Game_date= '1932-04-25 15:00' where game_id=19320425</v>
      </c>
      <c r="S4380" s="112" t="str">
        <f t="shared" si="2579"/>
        <v/>
      </c>
      <c r="T4380" s="112" t="str">
        <f t="shared" si="2584"/>
        <v/>
      </c>
      <c r="U4380" s="200" t="str">
        <f t="shared" si="2585"/>
        <v/>
      </c>
      <c r="V4380" s="112" t="str">
        <f t="shared" si="2574"/>
        <v/>
      </c>
      <c r="W4380" s="415" t="str">
        <f t="shared" si="2580"/>
        <v/>
      </c>
      <c r="Y4380" s="65" t="str">
        <f t="shared" si="2557"/>
        <v/>
      </c>
      <c r="Z4380" s="65" t="str">
        <f t="shared" si="2558"/>
        <v/>
      </c>
      <c r="AA4380" s="65" t="str">
        <f t="shared" si="2559"/>
        <v/>
      </c>
      <c r="AB4380" s="65" t="str">
        <f t="shared" si="2560"/>
        <v/>
      </c>
      <c r="AC4380" s="65" t="str">
        <f t="shared" si="2561"/>
        <v/>
      </c>
      <c r="AH4380" s="65" t="str">
        <f t="shared" si="2596"/>
        <v>1891121211</v>
      </c>
      <c r="AI4380" s="65">
        <v>18911212</v>
      </c>
      <c r="AJ4380" s="65" t="s">
        <v>5369</v>
      </c>
      <c r="AK4380" s="65">
        <v>11</v>
      </c>
      <c r="AL4380" s="65" t="s">
        <v>3314</v>
      </c>
      <c r="AN4380" s="65" t="str">
        <f t="shared" si="2598"/>
        <v/>
      </c>
    </row>
    <row r="4381" spans="1:40" ht="16.8" customHeight="1" x14ac:dyDescent="0.25">
      <c r="A4381" s="400">
        <v>7</v>
      </c>
      <c r="B4381" s="342" t="s">
        <v>25</v>
      </c>
      <c r="C4381" s="342" t="s">
        <v>5553</v>
      </c>
      <c r="D4381" s="350" t="str">
        <f t="shared" ref="D4381" si="2604">IF(C4381="", "", CONCATENATE("'", C4381,"'"))</f>
        <v>'Peterborough Infirmary Cup'</v>
      </c>
      <c r="E4381" s="211">
        <f t="shared" si="2599"/>
        <v>19320425</v>
      </c>
      <c r="F4381" s="262">
        <v>12</v>
      </c>
      <c r="G4381" s="212"/>
      <c r="H4381" s="212"/>
      <c r="N4381" s="416"/>
      <c r="O4381" s="212"/>
      <c r="P4381" s="212"/>
      <c r="R4381" s="112" t="str">
        <f>IF(D4381="","", CONCATENATE("Update games set ", B4381, "= ",D4381," where game_id=", E4381))</f>
        <v>Update games set Notes= 'Peterborough Infirmary Cup' where game_id=19320425</v>
      </c>
      <c r="S4381" s="112" t="str">
        <f t="shared" si="2579"/>
        <v/>
      </c>
      <c r="T4381" s="112" t="str">
        <f t="shared" si="2584"/>
        <v/>
      </c>
      <c r="U4381" s="200" t="str">
        <f t="shared" si="2585"/>
        <v/>
      </c>
      <c r="V4381" s="112" t="str">
        <f t="shared" si="2574"/>
        <v/>
      </c>
      <c r="W4381" s="415" t="str">
        <f t="shared" si="2580"/>
        <v/>
      </c>
      <c r="Y4381" s="65" t="str">
        <f t="shared" si="2557"/>
        <v/>
      </c>
      <c r="Z4381" s="65" t="str">
        <f t="shared" si="2558"/>
        <v/>
      </c>
      <c r="AA4381" s="65" t="str">
        <f t="shared" si="2559"/>
        <v/>
      </c>
      <c r="AB4381" s="65" t="str">
        <f t="shared" si="2560"/>
        <v/>
      </c>
      <c r="AC4381" s="65" t="str">
        <f t="shared" si="2561"/>
        <v/>
      </c>
      <c r="AH4381" s="65" t="str">
        <f t="shared" si="2596"/>
        <v>1891121212</v>
      </c>
      <c r="AI4381" s="65">
        <v>18911212</v>
      </c>
      <c r="AJ4381" s="65" t="s">
        <v>5369</v>
      </c>
      <c r="AK4381" s="65">
        <v>12</v>
      </c>
      <c r="AL4381" s="65" t="s">
        <v>653</v>
      </c>
      <c r="AN4381" s="65" t="str">
        <f t="shared" si="2598"/>
        <v/>
      </c>
    </row>
    <row r="4382" spans="1:40" ht="16.8" customHeight="1" x14ac:dyDescent="0.25">
      <c r="A4382" s="400">
        <v>7</v>
      </c>
      <c r="B4382" s="342" t="s">
        <v>475</v>
      </c>
      <c r="D4382" s="349" t="str">
        <f t="shared" ref="D4382" si="2605">IF(C4382="", "", C4382)</f>
        <v/>
      </c>
      <c r="E4382" s="211">
        <f t="shared" si="2599"/>
        <v>19320425</v>
      </c>
      <c r="F4382" s="262">
        <v>13</v>
      </c>
      <c r="R4382" s="112" t="str">
        <f>IF(D4382="","", CONCATENATE("Update games set ", B4382, "= ",D4382," where game_id=", E4382))</f>
        <v/>
      </c>
      <c r="S4382" s="112" t="str">
        <f t="shared" si="2579"/>
        <v/>
      </c>
      <c r="T4382" s="112" t="str">
        <f t="shared" si="2584"/>
        <v/>
      </c>
      <c r="U4382" s="200" t="str">
        <f t="shared" si="2585"/>
        <v/>
      </c>
      <c r="V4382" s="112" t="str">
        <f t="shared" si="2574"/>
        <v/>
      </c>
      <c r="W4382" s="415" t="str">
        <f t="shared" si="2580"/>
        <v/>
      </c>
      <c r="Y4382" s="65" t="str">
        <f t="shared" si="2557"/>
        <v/>
      </c>
      <c r="Z4382" s="65" t="str">
        <f t="shared" si="2558"/>
        <v/>
      </c>
      <c r="AA4382" s="65" t="str">
        <f t="shared" si="2559"/>
        <v/>
      </c>
      <c r="AB4382" s="65" t="str">
        <f t="shared" si="2560"/>
        <v/>
      </c>
      <c r="AC4382" s="65" t="str">
        <f t="shared" si="2561"/>
        <v/>
      </c>
      <c r="AH4382" s="65" t="str">
        <f t="shared" si="2596"/>
        <v>1891121213</v>
      </c>
      <c r="AI4382" s="65">
        <v>18911212</v>
      </c>
      <c r="AJ4382" s="65" t="s">
        <v>5369</v>
      </c>
      <c r="AK4382" s="65">
        <v>13</v>
      </c>
      <c r="AL4382" s="65" t="s">
        <v>653</v>
      </c>
      <c r="AN4382" s="65" t="str">
        <f t="shared" si="2598"/>
        <v/>
      </c>
    </row>
    <row r="4383" spans="1:40" ht="16.8" customHeight="1" x14ac:dyDescent="0.25">
      <c r="A4383" s="400">
        <v>7</v>
      </c>
      <c r="B4383" s="342" t="s">
        <v>20</v>
      </c>
      <c r="C4383" s="342" t="s">
        <v>5552</v>
      </c>
      <c r="D4383" s="350" t="str">
        <f t="shared" ref="D4383:D4384" si="2606">IF(C4383="", "", CONCATENATE("'", C4383,"'"))</f>
        <v>'Saltergate'</v>
      </c>
      <c r="E4383" s="211">
        <f t="shared" si="2599"/>
        <v>19320425</v>
      </c>
      <c r="F4383" s="262">
        <v>14</v>
      </c>
      <c r="R4383" s="112" t="str">
        <f>IF(D4383="","", CONCATENATE("Update games set ", B4383, "= ",D4383," where game_id=", E4383))</f>
        <v>Update games set Ground= 'Saltergate' where game_id=19320425</v>
      </c>
      <c r="S4383" s="112" t="str">
        <f t="shared" si="2579"/>
        <v/>
      </c>
      <c r="T4383" s="112" t="str">
        <f t="shared" si="2584"/>
        <v/>
      </c>
      <c r="U4383" s="200" t="str">
        <f t="shared" si="2585"/>
        <v/>
      </c>
      <c r="V4383" s="112" t="str">
        <f t="shared" si="2574"/>
        <v/>
      </c>
      <c r="W4383" s="415" t="str">
        <f t="shared" si="2580"/>
        <v/>
      </c>
      <c r="Y4383" s="65" t="str">
        <f t="shared" si="2557"/>
        <v/>
      </c>
      <c r="Z4383" s="65" t="str">
        <f t="shared" si="2558"/>
        <v/>
      </c>
      <c r="AA4383" s="65" t="str">
        <f t="shared" si="2559"/>
        <v/>
      </c>
      <c r="AB4383" s="65" t="str">
        <f t="shared" si="2560"/>
        <v/>
      </c>
      <c r="AC4383" s="65" t="str">
        <f t="shared" si="2561"/>
        <v/>
      </c>
      <c r="AH4383" s="65" t="str">
        <f t="shared" si="2596"/>
        <v>1891121214</v>
      </c>
      <c r="AI4383" s="65">
        <v>18911212</v>
      </c>
      <c r="AJ4383" s="65" t="s">
        <v>5369</v>
      </c>
      <c r="AK4383" s="65">
        <v>14</v>
      </c>
      <c r="AL4383" s="65" t="s">
        <v>653</v>
      </c>
      <c r="AN4383" s="65" t="str">
        <f t="shared" si="2598"/>
        <v/>
      </c>
    </row>
    <row r="4384" spans="1:40" ht="16.8" customHeight="1" x14ac:dyDescent="0.25">
      <c r="A4384" s="400">
        <v>7</v>
      </c>
      <c r="B4384" s="342" t="s">
        <v>4882</v>
      </c>
      <c r="C4384" s="342" t="str">
        <f t="shared" ref="C4384" si="2607">IF(C4383="", "", C4383)</f>
        <v>Saltergate</v>
      </c>
      <c r="D4384" s="350" t="str">
        <f t="shared" si="2606"/>
        <v>'Saltergate'</v>
      </c>
      <c r="E4384" s="211">
        <f t="shared" si="2599"/>
        <v>19320425</v>
      </c>
      <c r="F4384" s="262">
        <v>15</v>
      </c>
      <c r="R4384" s="112" t="str">
        <f>IF(D4384="","", CONCATENATE("Update games set ", B4384, "= ",D4384," where game_id=", E4384))</f>
        <v>Update games set Ground_parent= 'Saltergate' where game_id=19320425</v>
      </c>
      <c r="S4384" s="112" t="str">
        <f t="shared" si="2579"/>
        <v/>
      </c>
      <c r="T4384" s="112" t="str">
        <f t="shared" si="2584"/>
        <v/>
      </c>
      <c r="U4384" s="200" t="str">
        <f t="shared" si="2585"/>
        <v/>
      </c>
      <c r="V4384" s="112" t="str">
        <f t="shared" si="2574"/>
        <v/>
      </c>
      <c r="W4384" s="415" t="str">
        <f t="shared" si="2580"/>
        <v/>
      </c>
      <c r="Y4384" s="65" t="str">
        <f t="shared" si="2557"/>
        <v/>
      </c>
      <c r="Z4384" s="65" t="str">
        <f t="shared" si="2558"/>
        <v/>
      </c>
      <c r="AA4384" s="65" t="str">
        <f t="shared" si="2559"/>
        <v/>
      </c>
      <c r="AB4384" s="65" t="str">
        <f t="shared" si="2560"/>
        <v/>
      </c>
      <c r="AC4384" s="65" t="str">
        <f t="shared" si="2561"/>
        <v/>
      </c>
      <c r="AH4384" s="65" t="str">
        <f t="shared" si="2596"/>
        <v>1891121215</v>
      </c>
      <c r="AI4384" s="65">
        <v>18911212</v>
      </c>
      <c r="AJ4384" s="65" t="s">
        <v>5369</v>
      </c>
      <c r="AK4384" s="65">
        <v>15</v>
      </c>
      <c r="AL4384" s="65" t="s">
        <v>653</v>
      </c>
      <c r="AN4384" s="65" t="str">
        <f t="shared" si="2598"/>
        <v/>
      </c>
    </row>
    <row r="4385" spans="1:40" s="126" customFormat="1" ht="16.8" customHeight="1" thickBot="1" x14ac:dyDescent="0.3">
      <c r="A4385" s="400">
        <v>7</v>
      </c>
      <c r="B4385" s="116" t="s">
        <v>115</v>
      </c>
      <c r="C4385" s="352"/>
      <c r="D4385" s="370" t="str">
        <f t="shared" ref="D4385" si="2608">IF(MID(E4385,5,2)*1&gt;6,_xlfn.CONCAT("'",LEFT(E4385,4),"-",MID(E4385,3,2)+1,"'"),_xlfn.CONCAT("'",LEFT(E4385,4)-1,"-",MID(E4385,3,2),"'"))</f>
        <v>'1931-32'</v>
      </c>
      <c r="E4385" s="214">
        <f t="shared" si="2599"/>
        <v>19320425</v>
      </c>
      <c r="F4385" s="266">
        <v>16</v>
      </c>
      <c r="G4385" s="343"/>
      <c r="H4385" s="343"/>
      <c r="I4385" s="267"/>
      <c r="J4385" s="214"/>
      <c r="K4385" s="266"/>
      <c r="L4385" s="266"/>
      <c r="M4385" s="266"/>
      <c r="N4385" s="419"/>
      <c r="O4385" s="343"/>
      <c r="P4385" s="343"/>
      <c r="Q4385" s="346"/>
      <c r="R4385" s="112" t="str">
        <f>IF(D4385="","", CONCATENATE("Update games set ", B4385, "= ",D4385," where game_id=", E4385))</f>
        <v>Update games set Season= '1931-32' where game_id=19320425</v>
      </c>
      <c r="S4385" s="112" t="str">
        <f t="shared" si="2579"/>
        <v/>
      </c>
      <c r="T4385" s="112" t="str">
        <f t="shared" si="2584"/>
        <v/>
      </c>
      <c r="U4385" s="200" t="str">
        <f t="shared" si="2585"/>
        <v/>
      </c>
      <c r="V4385" s="112" t="str">
        <f t="shared" si="2574"/>
        <v/>
      </c>
      <c r="W4385" s="415" t="str">
        <f t="shared" si="2580"/>
        <v/>
      </c>
      <c r="X4385" s="240"/>
      <c r="Y4385" s="65" t="str">
        <f t="shared" si="2557"/>
        <v/>
      </c>
      <c r="Z4385" s="65" t="str">
        <f t="shared" si="2558"/>
        <v/>
      </c>
      <c r="AA4385" s="65" t="str">
        <f t="shared" si="2559"/>
        <v/>
      </c>
      <c r="AB4385" s="65" t="str">
        <f t="shared" si="2560"/>
        <v/>
      </c>
      <c r="AC4385" s="65" t="str">
        <f t="shared" si="2561"/>
        <v/>
      </c>
      <c r="AH4385" s="65" t="str">
        <f t="shared" si="2596"/>
        <v>1891121216</v>
      </c>
      <c r="AI4385" s="126">
        <v>18911212</v>
      </c>
      <c r="AJ4385" s="126" t="s">
        <v>5369</v>
      </c>
      <c r="AK4385" s="126">
        <v>16</v>
      </c>
      <c r="AL4385" s="126" t="s">
        <v>653</v>
      </c>
      <c r="AN4385" s="65" t="str">
        <f t="shared" si="2598"/>
        <v/>
      </c>
    </row>
    <row r="4386" spans="1:40" ht="15" thickTop="1" x14ac:dyDescent="0.25">
      <c r="A4386" s="400">
        <v>7</v>
      </c>
      <c r="B4386" s="341" t="s">
        <v>22</v>
      </c>
      <c r="C4386" s="341" t="s">
        <v>34</v>
      </c>
      <c r="D4386" s="341" t="str">
        <f t="shared" ref="D4386:D4389" si="2609">IF(C4386="", "", CONCATENATE("'", C4386,"'"))</f>
        <v>'Wolverhampton Wanderers'</v>
      </c>
      <c r="E4386" s="211">
        <v>19320427</v>
      </c>
      <c r="F4386" s="262">
        <v>1</v>
      </c>
      <c r="H4386" s="212"/>
      <c r="J4386" s="211" t="str">
        <f t="shared" ref="J4386:J4396" si="2610">IF(I4386="", "", "?")</f>
        <v/>
      </c>
      <c r="R4386" s="112" t="str">
        <f>IF(D4386="","", CONCATENATE("Update games set ", B4386, "= ",D4386," where game_id=", E4386))</f>
        <v>Update games set Opponent= 'Wolverhampton Wanderers' where game_id=19320427</v>
      </c>
      <c r="S4386" s="112" t="str">
        <f t="shared" si="2579"/>
        <v/>
      </c>
      <c r="T4386" s="112" t="str">
        <f t="shared" si="2584"/>
        <v/>
      </c>
      <c r="U4386" s="200" t="str">
        <f t="shared" si="2585"/>
        <v/>
      </c>
      <c r="V4386" s="112" t="str">
        <f t="shared" si="2574"/>
        <v/>
      </c>
      <c r="W4386" s="415" t="str">
        <f t="shared" si="2580"/>
        <v/>
      </c>
      <c r="Y4386" s="65" t="str">
        <f t="shared" si="2557"/>
        <v/>
      </c>
      <c r="Z4386" s="65" t="str">
        <f t="shared" si="2558"/>
        <v/>
      </c>
      <c r="AA4386" s="65" t="str">
        <f t="shared" si="2559"/>
        <v/>
      </c>
      <c r="AB4386" s="65" t="str">
        <f t="shared" si="2560"/>
        <v/>
      </c>
      <c r="AC4386" s="65" t="str">
        <f t="shared" si="2561"/>
        <v/>
      </c>
      <c r="AH4386" s="65" t="str">
        <f t="shared" si="2596"/>
        <v>189112121</v>
      </c>
      <c r="AI4386" s="65">
        <v>18911212</v>
      </c>
      <c r="AJ4386" s="65" t="s">
        <v>5369</v>
      </c>
      <c r="AK4386" s="65">
        <v>1</v>
      </c>
      <c r="AL4386" s="65" t="s">
        <v>2039</v>
      </c>
    </row>
    <row r="4387" spans="1:40" ht="16.8" customHeight="1" x14ac:dyDescent="0.25">
      <c r="A4387" s="400">
        <v>7</v>
      </c>
      <c r="B4387" s="342" t="s">
        <v>4979</v>
      </c>
      <c r="C4387" s="342" t="str">
        <f t="shared" ref="C4387" si="2611">IF(C4386="", "", C4386)</f>
        <v>Wolverhampton Wanderers</v>
      </c>
      <c r="D4387" s="350" t="str">
        <f t="shared" si="2609"/>
        <v>'Wolverhampton Wanderers'</v>
      </c>
      <c r="E4387" s="211">
        <f>E4386</f>
        <v>19320427</v>
      </c>
      <c r="F4387" s="262">
        <v>2</v>
      </c>
      <c r="J4387" s="211" t="str">
        <f t="shared" si="2610"/>
        <v/>
      </c>
      <c r="R4387" s="112" t="str">
        <f>IF(D4387="","", CONCATENATE("Update games set ", B4387, "= ",D4387," where game_id=", E4387))</f>
        <v>Update games set Opp_parent= 'Wolverhampton Wanderers' where game_id=19320427</v>
      </c>
      <c r="S4387" s="112" t="str">
        <f t="shared" si="2579"/>
        <v/>
      </c>
      <c r="T4387" s="112" t="str">
        <f t="shared" si="2584"/>
        <v/>
      </c>
      <c r="U4387" s="200" t="str">
        <f t="shared" si="2585"/>
        <v/>
      </c>
      <c r="V4387" s="112" t="str">
        <f t="shared" si="2574"/>
        <v/>
      </c>
      <c r="W4387" s="415" t="str">
        <f t="shared" si="2580"/>
        <v/>
      </c>
      <c r="Y4387" s="65" t="str">
        <f t="shared" si="2557"/>
        <v/>
      </c>
      <c r="Z4387" s="65" t="str">
        <f t="shared" si="2558"/>
        <v/>
      </c>
      <c r="AA4387" s="65" t="str">
        <f t="shared" si="2559"/>
        <v/>
      </c>
      <c r="AB4387" s="65" t="str">
        <f t="shared" si="2560"/>
        <v/>
      </c>
      <c r="AC4387" s="65" t="str">
        <f t="shared" si="2561"/>
        <v/>
      </c>
      <c r="AH4387" s="65" t="str">
        <f t="shared" si="2596"/>
        <v>189112122</v>
      </c>
      <c r="AI4387" s="65">
        <v>18911212</v>
      </c>
      <c r="AJ4387" s="65" t="s">
        <v>5369</v>
      </c>
      <c r="AK4387" s="65">
        <v>2</v>
      </c>
      <c r="AL4387" s="65" t="s">
        <v>3572</v>
      </c>
      <c r="AN4387" s="65" t="str">
        <f t="shared" ref="AN4387:AN4401" si="2612">IF(F4387=1, _xlfn.CONCAT("update games set source = 'The Nottingham Forest Football Scrapbook' where game_id = ", E4387), "")</f>
        <v/>
      </c>
    </row>
    <row r="4388" spans="1:40" ht="16.8" customHeight="1" x14ac:dyDescent="0.25">
      <c r="A4388" s="400">
        <v>7</v>
      </c>
      <c r="B4388" s="342" t="s">
        <v>2653</v>
      </c>
      <c r="C4388" s="342" t="s">
        <v>663</v>
      </c>
      <c r="D4388" s="350" t="str">
        <f t="shared" si="2609"/>
        <v>'Friendly'</v>
      </c>
      <c r="E4388" s="211">
        <f t="shared" ref="E4388:E4401" si="2613">E4387</f>
        <v>19320427</v>
      </c>
      <c r="F4388" s="262">
        <v>3</v>
      </c>
      <c r="J4388" s="211" t="str">
        <f t="shared" si="2610"/>
        <v/>
      </c>
      <c r="R4388" s="112" t="str">
        <f>IF(D4388="","", CONCATENATE("Update games set ", B4388, "= ",D4388," where game_id=", E4388))</f>
        <v>Update games set Game_type= 'Friendly' where game_id=19320427</v>
      </c>
      <c r="S4388" s="112" t="str">
        <f t="shared" si="2579"/>
        <v/>
      </c>
      <c r="T4388" s="112" t="str">
        <f t="shared" si="2584"/>
        <v/>
      </c>
      <c r="U4388" s="200" t="str">
        <f t="shared" si="2585"/>
        <v/>
      </c>
      <c r="V4388" s="112" t="str">
        <f t="shared" si="2574"/>
        <v/>
      </c>
      <c r="W4388" s="415" t="str">
        <f t="shared" si="2580"/>
        <v/>
      </c>
      <c r="Y4388" s="65" t="str">
        <f t="shared" si="2557"/>
        <v/>
      </c>
      <c r="Z4388" s="65" t="str">
        <f t="shared" si="2558"/>
        <v/>
      </c>
      <c r="AA4388" s="65" t="str">
        <f t="shared" si="2559"/>
        <v/>
      </c>
      <c r="AB4388" s="65" t="str">
        <f t="shared" si="2560"/>
        <v/>
      </c>
      <c r="AC4388" s="65" t="str">
        <f t="shared" si="2561"/>
        <v/>
      </c>
      <c r="AH4388" s="65" t="str">
        <f t="shared" si="2596"/>
        <v>189112123</v>
      </c>
      <c r="AI4388" s="65">
        <v>18911212</v>
      </c>
      <c r="AJ4388" s="65" t="s">
        <v>5369</v>
      </c>
      <c r="AK4388" s="65">
        <v>3</v>
      </c>
      <c r="AL4388" s="65" t="s">
        <v>3596</v>
      </c>
      <c r="AN4388" s="65" t="str">
        <f t="shared" si="2612"/>
        <v/>
      </c>
    </row>
    <row r="4389" spans="1:40" ht="16.8" customHeight="1" x14ac:dyDescent="0.25">
      <c r="A4389" s="400">
        <v>7</v>
      </c>
      <c r="B4389" s="342" t="s">
        <v>4978</v>
      </c>
      <c r="C4389" s="342" t="s">
        <v>0</v>
      </c>
      <c r="D4389" s="350" t="str">
        <f t="shared" si="2609"/>
        <v>'A'</v>
      </c>
      <c r="E4389" s="211">
        <f t="shared" si="2613"/>
        <v>19320427</v>
      </c>
      <c r="F4389" s="262">
        <v>4</v>
      </c>
      <c r="J4389" s="211" t="str">
        <f t="shared" si="2610"/>
        <v/>
      </c>
      <c r="R4389" s="112" t="str">
        <f>IF(D4389="","", CONCATENATE("Update games set ", B4389, "= ",D4389," where game_id=", E4389))</f>
        <v>Update games set HAN= 'A' where game_id=19320427</v>
      </c>
      <c r="S4389" s="112" t="str">
        <f t="shared" si="2579"/>
        <v/>
      </c>
      <c r="T4389" s="112" t="str">
        <f t="shared" si="2584"/>
        <v/>
      </c>
      <c r="U4389" s="200" t="str">
        <f t="shared" si="2585"/>
        <v/>
      </c>
      <c r="V4389" s="112" t="str">
        <f t="shared" si="2574"/>
        <v/>
      </c>
      <c r="W4389" s="415" t="str">
        <f t="shared" si="2580"/>
        <v/>
      </c>
      <c r="Y4389" s="65" t="str">
        <f t="shared" si="2557"/>
        <v/>
      </c>
      <c r="Z4389" s="65" t="str">
        <f t="shared" si="2558"/>
        <v/>
      </c>
      <c r="AA4389" s="65" t="str">
        <f t="shared" si="2559"/>
        <v/>
      </c>
      <c r="AB4389" s="65" t="str">
        <f t="shared" si="2560"/>
        <v/>
      </c>
      <c r="AC4389" s="65" t="str">
        <f t="shared" si="2561"/>
        <v/>
      </c>
      <c r="AH4389" s="65" t="str">
        <f t="shared" si="2596"/>
        <v>189112124</v>
      </c>
      <c r="AI4389" s="65">
        <v>18911212</v>
      </c>
      <c r="AJ4389" s="65" t="s">
        <v>5369</v>
      </c>
      <c r="AK4389" s="65">
        <v>4</v>
      </c>
      <c r="AL4389" s="65" t="s">
        <v>3252</v>
      </c>
      <c r="AN4389" s="65" t="str">
        <f t="shared" si="2612"/>
        <v/>
      </c>
    </row>
    <row r="4390" spans="1:40" ht="16.8" customHeight="1" x14ac:dyDescent="0.25">
      <c r="A4390" s="400">
        <v>7</v>
      </c>
      <c r="B4390" s="342" t="s">
        <v>5</v>
      </c>
      <c r="C4390" s="342">
        <v>3</v>
      </c>
      <c r="D4390" s="349">
        <f t="shared" ref="D4390:D4391" si="2614">IF(C4390="", "", C4390)</f>
        <v>3</v>
      </c>
      <c r="E4390" s="211">
        <f t="shared" si="2613"/>
        <v>19320427</v>
      </c>
      <c r="F4390" s="262">
        <v>5</v>
      </c>
      <c r="J4390" s="211" t="str">
        <f t="shared" si="2610"/>
        <v/>
      </c>
      <c r="R4390" s="112" t="str">
        <f>IF(D4390="","", CONCATENATE("Update games set ", B4390, "= ",D4390," where game_id=", E4390))</f>
        <v>Update games set F= 3 where game_id=19320427</v>
      </c>
      <c r="S4390" s="112" t="str">
        <f t="shared" si="2579"/>
        <v/>
      </c>
      <c r="T4390" s="112" t="str">
        <f t="shared" si="2584"/>
        <v/>
      </c>
      <c r="U4390" s="200" t="str">
        <f t="shared" si="2585"/>
        <v/>
      </c>
      <c r="V4390" s="112" t="str">
        <f t="shared" si="2574"/>
        <v/>
      </c>
      <c r="W4390" s="415" t="str">
        <f t="shared" si="2580"/>
        <v/>
      </c>
      <c r="Y4390" s="65" t="str">
        <f t="shared" si="2557"/>
        <v/>
      </c>
      <c r="Z4390" s="65" t="str">
        <f t="shared" si="2558"/>
        <v/>
      </c>
      <c r="AA4390" s="65" t="str">
        <f t="shared" si="2559"/>
        <v/>
      </c>
      <c r="AB4390" s="65" t="str">
        <f t="shared" si="2560"/>
        <v/>
      </c>
      <c r="AC4390" s="65" t="str">
        <f t="shared" si="2561"/>
        <v/>
      </c>
      <c r="AH4390" s="65" t="str">
        <f t="shared" si="2596"/>
        <v>189112125</v>
      </c>
      <c r="AI4390" s="65">
        <v>18911212</v>
      </c>
      <c r="AJ4390" s="65" t="s">
        <v>5369</v>
      </c>
      <c r="AK4390" s="65">
        <v>5</v>
      </c>
      <c r="AL4390" s="65" t="s">
        <v>3590</v>
      </c>
      <c r="AN4390" s="65" t="str">
        <f t="shared" si="2612"/>
        <v/>
      </c>
    </row>
    <row r="4391" spans="1:40" ht="16.8" customHeight="1" x14ac:dyDescent="0.25">
      <c r="A4391" s="400">
        <v>7</v>
      </c>
      <c r="B4391" s="342" t="s">
        <v>0</v>
      </c>
      <c r="C4391" s="342">
        <v>1</v>
      </c>
      <c r="D4391" s="349">
        <f t="shared" si="2614"/>
        <v>1</v>
      </c>
      <c r="E4391" s="211">
        <f t="shared" si="2613"/>
        <v>19320427</v>
      </c>
      <c r="F4391" s="262">
        <v>6</v>
      </c>
      <c r="J4391" s="211" t="str">
        <f t="shared" si="2610"/>
        <v/>
      </c>
      <c r="R4391" s="112" t="str">
        <f>IF(D4391="","", CONCATENATE("Update games set ", B4391, "= ",D4391," where game_id=", E4391))</f>
        <v>Update games set A= 1 where game_id=19320427</v>
      </c>
      <c r="S4391" s="112" t="str">
        <f t="shared" si="2579"/>
        <v/>
      </c>
      <c r="T4391" s="112" t="str">
        <f t="shared" si="2584"/>
        <v/>
      </c>
      <c r="U4391" s="200" t="str">
        <f t="shared" si="2585"/>
        <v/>
      </c>
      <c r="V4391" s="112" t="str">
        <f t="shared" si="2574"/>
        <v/>
      </c>
      <c r="W4391" s="415" t="str">
        <f t="shared" si="2580"/>
        <v/>
      </c>
      <c r="Y4391" s="65" t="str">
        <f t="shared" si="2557"/>
        <v/>
      </c>
      <c r="Z4391" s="65" t="str">
        <f t="shared" si="2558"/>
        <v/>
      </c>
      <c r="AA4391" s="65" t="str">
        <f t="shared" si="2559"/>
        <v/>
      </c>
      <c r="AB4391" s="65" t="str">
        <f t="shared" si="2560"/>
        <v/>
      </c>
      <c r="AC4391" s="65" t="str">
        <f t="shared" si="2561"/>
        <v/>
      </c>
      <c r="AH4391" s="65" t="str">
        <f t="shared" si="2596"/>
        <v>189112126</v>
      </c>
      <c r="AI4391" s="65">
        <v>18911212</v>
      </c>
      <c r="AJ4391" s="65" t="s">
        <v>5369</v>
      </c>
      <c r="AK4391" s="65">
        <v>6</v>
      </c>
      <c r="AL4391" s="65" t="s">
        <v>3468</v>
      </c>
      <c r="AN4391" s="65" t="str">
        <f t="shared" si="2612"/>
        <v/>
      </c>
    </row>
    <row r="4392" spans="1:40" ht="16.8" customHeight="1" x14ac:dyDescent="0.25">
      <c r="A4392" s="400">
        <v>7</v>
      </c>
      <c r="B4392" s="342" t="s">
        <v>23</v>
      </c>
      <c r="D4392" s="334" t="str">
        <f t="shared" ref="D4392" si="2615">IF(C4392="",IF(D4390&gt;D4391,"'W'",IF(D4390=D4391,"'D'","'L'")),_xlfn.CONCAT("'",C4392,"'"))</f>
        <v>'W'</v>
      </c>
      <c r="E4392" s="211">
        <f t="shared" si="2613"/>
        <v>19320427</v>
      </c>
      <c r="F4392" s="262">
        <v>7</v>
      </c>
      <c r="J4392" s="211" t="str">
        <f t="shared" si="2610"/>
        <v/>
      </c>
      <c r="R4392" s="112" t="str">
        <f>IF(D4392="","", CONCATENATE("Update games set ", B4392, "= ",D4392," where game_id=", E4392))</f>
        <v>Update games set Result= 'W' where game_id=19320427</v>
      </c>
      <c r="S4392" s="112" t="str">
        <f t="shared" si="2579"/>
        <v/>
      </c>
      <c r="T4392" s="112" t="str">
        <f t="shared" si="2584"/>
        <v/>
      </c>
      <c r="U4392" s="200" t="str">
        <f t="shared" si="2585"/>
        <v/>
      </c>
      <c r="V4392" s="112" t="str">
        <f t="shared" si="2574"/>
        <v/>
      </c>
      <c r="W4392" s="415" t="str">
        <f t="shared" si="2580"/>
        <v/>
      </c>
      <c r="Y4392" s="65" t="str">
        <f t="shared" si="2557"/>
        <v/>
      </c>
      <c r="Z4392" s="65" t="str">
        <f t="shared" si="2558"/>
        <v/>
      </c>
      <c r="AA4392" s="65" t="str">
        <f t="shared" si="2559"/>
        <v/>
      </c>
      <c r="AB4392" s="65" t="str">
        <f t="shared" si="2560"/>
        <v/>
      </c>
      <c r="AC4392" s="65" t="str">
        <f t="shared" si="2561"/>
        <v/>
      </c>
      <c r="AH4392" s="65" t="str">
        <f t="shared" si="2596"/>
        <v>189112127</v>
      </c>
      <c r="AI4392" s="65">
        <v>18911212</v>
      </c>
      <c r="AJ4392" s="65" t="s">
        <v>5369</v>
      </c>
      <c r="AK4392" s="65">
        <v>7</v>
      </c>
      <c r="AL4392" s="65" t="s">
        <v>3435</v>
      </c>
      <c r="AN4392" s="65" t="str">
        <f t="shared" si="2612"/>
        <v/>
      </c>
    </row>
    <row r="4393" spans="1:40" ht="16.8" customHeight="1" x14ac:dyDescent="0.25">
      <c r="A4393" s="400">
        <v>7</v>
      </c>
      <c r="B4393" s="342" t="s">
        <v>768</v>
      </c>
      <c r="D4393" s="349" t="str">
        <f t="shared" ref="D4393:D4394" si="2616">IF(C4393="", "", C4393)</f>
        <v/>
      </c>
      <c r="E4393" s="211">
        <f t="shared" si="2613"/>
        <v>19320427</v>
      </c>
      <c r="F4393" s="262">
        <v>8</v>
      </c>
      <c r="J4393" s="211" t="str">
        <f t="shared" si="2610"/>
        <v/>
      </c>
      <c r="R4393" s="112" t="str">
        <f>IF(D4393="","", CONCATENATE("Update games set ", B4393, "= ",D4393," where game_id=", E4393))</f>
        <v/>
      </c>
      <c r="S4393" s="112" t="str">
        <f t="shared" si="2579"/>
        <v/>
      </c>
      <c r="T4393" s="112" t="str">
        <f t="shared" si="2584"/>
        <v/>
      </c>
      <c r="U4393" s="200" t="str">
        <f t="shared" si="2585"/>
        <v/>
      </c>
      <c r="V4393" s="112" t="str">
        <f t="shared" si="2574"/>
        <v/>
      </c>
      <c r="W4393" s="415" t="str">
        <f t="shared" si="2580"/>
        <v/>
      </c>
      <c r="Y4393" s="65" t="str">
        <f t="shared" si="2557"/>
        <v/>
      </c>
      <c r="Z4393" s="65" t="str">
        <f t="shared" si="2558"/>
        <v/>
      </c>
      <c r="AA4393" s="65" t="str">
        <f t="shared" si="2559"/>
        <v/>
      </c>
      <c r="AB4393" s="65" t="str">
        <f t="shared" si="2560"/>
        <v/>
      </c>
      <c r="AC4393" s="65" t="str">
        <f t="shared" si="2561"/>
        <v/>
      </c>
      <c r="AH4393" s="65" t="str">
        <f t="shared" si="2596"/>
        <v>189112128</v>
      </c>
      <c r="AI4393" s="65">
        <v>18911212</v>
      </c>
      <c r="AJ4393" s="65" t="s">
        <v>5369</v>
      </c>
      <c r="AK4393" s="65">
        <v>8</v>
      </c>
      <c r="AL4393" s="65" t="s">
        <v>3653</v>
      </c>
      <c r="AN4393" s="65" t="str">
        <f t="shared" si="2612"/>
        <v/>
      </c>
    </row>
    <row r="4394" spans="1:40" ht="16.8" customHeight="1" x14ac:dyDescent="0.25">
      <c r="A4394" s="400">
        <v>7</v>
      </c>
      <c r="B4394" s="342" t="s">
        <v>766</v>
      </c>
      <c r="D4394" s="349" t="str">
        <f t="shared" si="2616"/>
        <v/>
      </c>
      <c r="E4394" s="211">
        <f t="shared" si="2613"/>
        <v>19320427</v>
      </c>
      <c r="F4394" s="262">
        <v>9</v>
      </c>
      <c r="G4394" s="194"/>
      <c r="H4394" s="194"/>
      <c r="J4394" s="211" t="str">
        <f t="shared" si="2610"/>
        <v/>
      </c>
      <c r="N4394" s="417"/>
      <c r="O4394" s="194"/>
      <c r="P4394" s="194"/>
      <c r="R4394" s="112" t="str">
        <f>IF(D4394="","", CONCATENATE("Update games set ", B4394, "= ",D4394," where game_id=", E4394))</f>
        <v/>
      </c>
      <c r="S4394" s="112" t="str">
        <f t="shared" si="2579"/>
        <v/>
      </c>
      <c r="T4394" s="112" t="str">
        <f t="shared" si="2584"/>
        <v/>
      </c>
      <c r="U4394" s="200" t="str">
        <f t="shared" si="2585"/>
        <v/>
      </c>
      <c r="V4394" s="112" t="str">
        <f t="shared" si="2574"/>
        <v/>
      </c>
      <c r="W4394" s="415" t="str">
        <f t="shared" si="2580"/>
        <v/>
      </c>
      <c r="Y4394" s="65" t="str">
        <f t="shared" si="2557"/>
        <v/>
      </c>
      <c r="Z4394" s="65" t="str">
        <f t="shared" si="2558"/>
        <v/>
      </c>
      <c r="AA4394" s="65" t="str">
        <f t="shared" si="2559"/>
        <v/>
      </c>
      <c r="AB4394" s="65" t="str">
        <f t="shared" si="2560"/>
        <v/>
      </c>
      <c r="AC4394" s="65" t="str">
        <f t="shared" si="2561"/>
        <v/>
      </c>
      <c r="AH4394" s="65" t="str">
        <f t="shared" si="2596"/>
        <v>189112129</v>
      </c>
      <c r="AI4394" s="65">
        <v>18911212</v>
      </c>
      <c r="AJ4394" s="65" t="s">
        <v>5369</v>
      </c>
      <c r="AK4394" s="65">
        <v>9</v>
      </c>
      <c r="AL4394" s="65" t="s">
        <v>2943</v>
      </c>
      <c r="AN4394" s="65" t="str">
        <f t="shared" si="2612"/>
        <v/>
      </c>
    </row>
    <row r="4395" spans="1:40" ht="16.8" customHeight="1" x14ac:dyDescent="0.25">
      <c r="A4395" s="400">
        <v>7</v>
      </c>
      <c r="B4395" s="342" t="s">
        <v>753</v>
      </c>
      <c r="C4395" s="351"/>
      <c r="D4395" s="350" t="str">
        <f t="shared" ref="D4395" si="2617">IF(C4395="", "", CONCATENATE("'", C4395,"'"))</f>
        <v/>
      </c>
      <c r="E4395" s="211">
        <f t="shared" si="2613"/>
        <v>19320427</v>
      </c>
      <c r="F4395" s="262">
        <v>10</v>
      </c>
      <c r="G4395" s="194"/>
      <c r="J4395" s="211" t="str">
        <f t="shared" si="2610"/>
        <v/>
      </c>
      <c r="N4395" s="417"/>
      <c r="O4395" s="194"/>
      <c r="P4395" s="194"/>
      <c r="R4395" s="112" t="str">
        <f>IF(D4395="","", CONCATENATE("Update games set ", B4395, "= ",D4395," where game_id=", E4395))</f>
        <v/>
      </c>
      <c r="S4395" s="112" t="str">
        <f t="shared" si="2579"/>
        <v/>
      </c>
      <c r="T4395" s="112" t="str">
        <f t="shared" si="2584"/>
        <v/>
      </c>
      <c r="U4395" s="200" t="str">
        <f t="shared" si="2585"/>
        <v/>
      </c>
      <c r="V4395" s="112" t="str">
        <f t="shared" si="2574"/>
        <v/>
      </c>
      <c r="W4395" s="415" t="str">
        <f t="shared" si="2580"/>
        <v/>
      </c>
      <c r="Y4395" s="65" t="str">
        <f t="shared" si="2557"/>
        <v/>
      </c>
      <c r="Z4395" s="65" t="str">
        <f t="shared" si="2558"/>
        <v/>
      </c>
      <c r="AA4395" s="65" t="str">
        <f t="shared" si="2559"/>
        <v/>
      </c>
      <c r="AB4395" s="65" t="str">
        <f t="shared" si="2560"/>
        <v/>
      </c>
      <c r="AC4395" s="65" t="str">
        <f t="shared" si="2561"/>
        <v/>
      </c>
      <c r="AH4395" s="65" t="str">
        <f t="shared" si="2596"/>
        <v>1891121210</v>
      </c>
      <c r="AI4395" s="65">
        <v>18911212</v>
      </c>
      <c r="AJ4395" s="65" t="s">
        <v>5369</v>
      </c>
      <c r="AK4395" s="65">
        <v>10</v>
      </c>
      <c r="AL4395" s="65" t="s">
        <v>3632</v>
      </c>
      <c r="AN4395" s="65" t="str">
        <f t="shared" si="2612"/>
        <v/>
      </c>
    </row>
    <row r="4396" spans="1:40" ht="16.8" customHeight="1" x14ac:dyDescent="0.25">
      <c r="A4396" s="400">
        <v>7</v>
      </c>
      <c r="B4396" s="342" t="s">
        <v>746</v>
      </c>
      <c r="C4396" s="351" t="s">
        <v>5062</v>
      </c>
      <c r="D4396" s="334" t="str">
        <f>CONCATENATE("'", LEFT(E4396,4),"-",MID(E4396,5,2),"-", MID(E4396,7,2), " ", C4396,"'")</f>
        <v>'1932-04-27 15:00'</v>
      </c>
      <c r="E4396" s="211">
        <f t="shared" si="2613"/>
        <v>19320427</v>
      </c>
      <c r="F4396" s="262">
        <v>11</v>
      </c>
      <c r="J4396" s="211" t="str">
        <f t="shared" si="2610"/>
        <v/>
      </c>
      <c r="R4396" s="112" t="str">
        <f>IF(D4396="","", CONCATENATE("Update games set ", B4396, "= ",D4396," where game_id=", E4396))</f>
        <v>Update games set Game_date= '1932-04-27 15:00' where game_id=19320427</v>
      </c>
      <c r="S4396" s="112" t="str">
        <f t="shared" si="2579"/>
        <v/>
      </c>
      <c r="T4396" s="112" t="str">
        <f t="shared" si="2584"/>
        <v/>
      </c>
      <c r="U4396" s="200" t="str">
        <f t="shared" si="2585"/>
        <v/>
      </c>
      <c r="V4396" s="112" t="str">
        <f t="shared" si="2574"/>
        <v/>
      </c>
      <c r="W4396" s="415" t="str">
        <f t="shared" si="2580"/>
        <v/>
      </c>
      <c r="Y4396" s="65" t="str">
        <f t="shared" si="2557"/>
        <v/>
      </c>
      <c r="Z4396" s="65" t="str">
        <f t="shared" si="2558"/>
        <v/>
      </c>
      <c r="AA4396" s="65" t="str">
        <f t="shared" si="2559"/>
        <v/>
      </c>
      <c r="AB4396" s="65" t="str">
        <f t="shared" si="2560"/>
        <v/>
      </c>
      <c r="AC4396" s="65" t="str">
        <f t="shared" si="2561"/>
        <v/>
      </c>
      <c r="AH4396" s="65" t="str">
        <f t="shared" si="2596"/>
        <v>1891121211</v>
      </c>
      <c r="AI4396" s="65">
        <v>18911212</v>
      </c>
      <c r="AJ4396" s="65" t="s">
        <v>5369</v>
      </c>
      <c r="AK4396" s="65">
        <v>11</v>
      </c>
      <c r="AL4396" s="65" t="s">
        <v>3314</v>
      </c>
      <c r="AN4396" s="65" t="str">
        <f t="shared" si="2612"/>
        <v/>
      </c>
    </row>
    <row r="4397" spans="1:40" ht="16.8" customHeight="1" x14ac:dyDescent="0.25">
      <c r="A4397" s="400">
        <v>7</v>
      </c>
      <c r="B4397" s="342" t="s">
        <v>25</v>
      </c>
      <c r="C4397" s="342" t="s">
        <v>5550</v>
      </c>
      <c r="D4397" s="350" t="str">
        <f t="shared" ref="D4397" si="2618">IF(C4397="", "", CONCATENATE("'", C4397,"'"))</f>
        <v>'Trowbridge Hospital Cup'</v>
      </c>
      <c r="E4397" s="211">
        <f t="shared" si="2613"/>
        <v>19320427</v>
      </c>
      <c r="F4397" s="262">
        <v>12</v>
      </c>
      <c r="G4397" s="212"/>
      <c r="H4397" s="212"/>
      <c r="N4397" s="416"/>
      <c r="O4397" s="212"/>
      <c r="P4397" s="212"/>
      <c r="R4397" s="112" t="str">
        <f>IF(D4397="","", CONCATENATE("Update games set ", B4397, "= ",D4397," where game_id=", E4397))</f>
        <v>Update games set Notes= 'Trowbridge Hospital Cup' where game_id=19320427</v>
      </c>
      <c r="S4397" s="112" t="str">
        <f t="shared" si="2579"/>
        <v/>
      </c>
      <c r="T4397" s="112" t="str">
        <f t="shared" si="2584"/>
        <v/>
      </c>
      <c r="U4397" s="200" t="str">
        <f t="shared" si="2585"/>
        <v/>
      </c>
      <c r="V4397" s="112" t="str">
        <f t="shared" si="2574"/>
        <v/>
      </c>
      <c r="W4397" s="415" t="str">
        <f t="shared" si="2580"/>
        <v/>
      </c>
      <c r="Y4397" s="65" t="str">
        <f t="shared" si="2557"/>
        <v/>
      </c>
      <c r="Z4397" s="65" t="str">
        <f t="shared" si="2558"/>
        <v/>
      </c>
      <c r="AA4397" s="65" t="str">
        <f t="shared" si="2559"/>
        <v/>
      </c>
      <c r="AB4397" s="65" t="str">
        <f t="shared" si="2560"/>
        <v/>
      </c>
      <c r="AC4397" s="65" t="str">
        <f t="shared" si="2561"/>
        <v/>
      </c>
      <c r="AH4397" s="65" t="str">
        <f t="shared" si="2596"/>
        <v>1891121212</v>
      </c>
      <c r="AI4397" s="65">
        <v>18911212</v>
      </c>
      <c r="AJ4397" s="65" t="s">
        <v>5369</v>
      </c>
      <c r="AK4397" s="65">
        <v>12</v>
      </c>
      <c r="AL4397" s="65" t="s">
        <v>653</v>
      </c>
      <c r="AN4397" s="65" t="str">
        <f t="shared" si="2612"/>
        <v/>
      </c>
    </row>
    <row r="4398" spans="1:40" ht="16.8" customHeight="1" x14ac:dyDescent="0.25">
      <c r="A4398" s="400">
        <v>7</v>
      </c>
      <c r="B4398" s="342" t="s">
        <v>475</v>
      </c>
      <c r="D4398" s="349" t="str">
        <f t="shared" ref="D4398" si="2619">IF(C4398="", "", C4398)</f>
        <v/>
      </c>
      <c r="E4398" s="211">
        <f t="shared" si="2613"/>
        <v>19320427</v>
      </c>
      <c r="F4398" s="262">
        <v>13</v>
      </c>
      <c r="R4398" s="112" t="str">
        <f>IF(D4398="","", CONCATENATE("Update games set ", B4398, "= ",D4398," where game_id=", E4398))</f>
        <v/>
      </c>
      <c r="S4398" s="112" t="str">
        <f t="shared" si="2579"/>
        <v/>
      </c>
      <c r="T4398" s="112" t="str">
        <f t="shared" si="2584"/>
        <v/>
      </c>
      <c r="U4398" s="200" t="str">
        <f t="shared" si="2585"/>
        <v/>
      </c>
      <c r="V4398" s="112" t="str">
        <f t="shared" si="2574"/>
        <v/>
      </c>
      <c r="W4398" s="415" t="str">
        <f t="shared" si="2580"/>
        <v/>
      </c>
      <c r="Y4398" s="65" t="str">
        <f t="shared" si="2557"/>
        <v/>
      </c>
      <c r="Z4398" s="65" t="str">
        <f t="shared" si="2558"/>
        <v/>
      </c>
      <c r="AA4398" s="65" t="str">
        <f t="shared" si="2559"/>
        <v/>
      </c>
      <c r="AB4398" s="65" t="str">
        <f t="shared" si="2560"/>
        <v/>
      </c>
      <c r="AC4398" s="65" t="str">
        <f t="shared" si="2561"/>
        <v/>
      </c>
      <c r="AH4398" s="65" t="str">
        <f t="shared" si="2596"/>
        <v>1891121213</v>
      </c>
      <c r="AI4398" s="65">
        <v>18911212</v>
      </c>
      <c r="AJ4398" s="65" t="s">
        <v>5369</v>
      </c>
      <c r="AK4398" s="65">
        <v>13</v>
      </c>
      <c r="AL4398" s="65" t="s">
        <v>653</v>
      </c>
      <c r="AN4398" s="65" t="str">
        <f t="shared" si="2612"/>
        <v/>
      </c>
    </row>
    <row r="4399" spans="1:40" ht="16.8" customHeight="1" x14ac:dyDescent="0.25">
      <c r="A4399" s="400">
        <v>7</v>
      </c>
      <c r="B4399" s="342" t="s">
        <v>20</v>
      </c>
      <c r="D4399" s="350" t="str">
        <f t="shared" ref="D4399:D4400" si="2620">IF(C4399="", "", CONCATENATE("'", C4399,"'"))</f>
        <v/>
      </c>
      <c r="E4399" s="211">
        <f t="shared" si="2613"/>
        <v>19320427</v>
      </c>
      <c r="F4399" s="262">
        <v>14</v>
      </c>
      <c r="R4399" s="112" t="str">
        <f>IF(D4399="","", CONCATENATE("Update games set ", B4399, "= ",D4399," where game_id=", E4399))</f>
        <v/>
      </c>
      <c r="S4399" s="112" t="str">
        <f t="shared" si="2579"/>
        <v/>
      </c>
      <c r="T4399" s="112" t="str">
        <f t="shared" si="2584"/>
        <v/>
      </c>
      <c r="U4399" s="200" t="str">
        <f t="shared" si="2585"/>
        <v/>
      </c>
      <c r="V4399" s="112" t="str">
        <f t="shared" si="2574"/>
        <v/>
      </c>
      <c r="W4399" s="415" t="str">
        <f t="shared" si="2580"/>
        <v/>
      </c>
      <c r="Y4399" s="65" t="str">
        <f t="shared" si="2557"/>
        <v/>
      </c>
      <c r="Z4399" s="65" t="str">
        <f t="shared" si="2558"/>
        <v/>
      </c>
      <c r="AA4399" s="65" t="str">
        <f t="shared" si="2559"/>
        <v/>
      </c>
      <c r="AB4399" s="65" t="str">
        <f t="shared" si="2560"/>
        <v/>
      </c>
      <c r="AC4399" s="65" t="str">
        <f t="shared" si="2561"/>
        <v/>
      </c>
      <c r="AH4399" s="65" t="str">
        <f t="shared" si="2596"/>
        <v>1891121214</v>
      </c>
      <c r="AI4399" s="65">
        <v>18911212</v>
      </c>
      <c r="AJ4399" s="65" t="s">
        <v>5369</v>
      </c>
      <c r="AK4399" s="65">
        <v>14</v>
      </c>
      <c r="AL4399" s="65" t="s">
        <v>653</v>
      </c>
      <c r="AN4399" s="65" t="str">
        <f t="shared" si="2612"/>
        <v/>
      </c>
    </row>
    <row r="4400" spans="1:40" ht="16.8" customHeight="1" x14ac:dyDescent="0.25">
      <c r="A4400" s="400">
        <v>7</v>
      </c>
      <c r="B4400" s="342" t="s">
        <v>4882</v>
      </c>
      <c r="C4400" s="342" t="str">
        <f t="shared" ref="C4400" si="2621">IF(C4399="", "", C4399)</f>
        <v/>
      </c>
      <c r="D4400" s="350" t="str">
        <f t="shared" si="2620"/>
        <v/>
      </c>
      <c r="E4400" s="211">
        <f t="shared" si="2613"/>
        <v>19320427</v>
      </c>
      <c r="F4400" s="262">
        <v>15</v>
      </c>
      <c r="R4400" s="112" t="str">
        <f>IF(D4400="","", CONCATENATE("Update games set ", B4400, "= ",D4400," where game_id=", E4400))</f>
        <v/>
      </c>
      <c r="S4400" s="112" t="str">
        <f t="shared" si="2579"/>
        <v/>
      </c>
      <c r="T4400" s="112" t="str">
        <f t="shared" si="2584"/>
        <v/>
      </c>
      <c r="U4400" s="200" t="str">
        <f t="shared" si="2585"/>
        <v/>
      </c>
      <c r="V4400" s="112" t="str">
        <f t="shared" si="2574"/>
        <v/>
      </c>
      <c r="W4400" s="415" t="str">
        <f t="shared" si="2580"/>
        <v/>
      </c>
      <c r="Y4400" s="65" t="str">
        <f t="shared" si="2557"/>
        <v/>
      </c>
      <c r="Z4400" s="65" t="str">
        <f t="shared" si="2558"/>
        <v/>
      </c>
      <c r="AA4400" s="65" t="str">
        <f t="shared" si="2559"/>
        <v/>
      </c>
      <c r="AB4400" s="65" t="str">
        <f t="shared" si="2560"/>
        <v/>
      </c>
      <c r="AC4400" s="65" t="str">
        <f t="shared" si="2561"/>
        <v/>
      </c>
      <c r="AH4400" s="65" t="str">
        <f t="shared" si="2596"/>
        <v>1891121215</v>
      </c>
      <c r="AI4400" s="65">
        <v>18911212</v>
      </c>
      <c r="AJ4400" s="65" t="s">
        <v>5369</v>
      </c>
      <c r="AK4400" s="65">
        <v>15</v>
      </c>
      <c r="AL4400" s="65" t="s">
        <v>653</v>
      </c>
      <c r="AN4400" s="65" t="str">
        <f t="shared" si="2612"/>
        <v/>
      </c>
    </row>
    <row r="4401" spans="1:40" s="126" customFormat="1" ht="16.8" customHeight="1" thickBot="1" x14ac:dyDescent="0.3">
      <c r="A4401" s="400">
        <v>7</v>
      </c>
      <c r="B4401" s="116" t="s">
        <v>115</v>
      </c>
      <c r="C4401" s="352"/>
      <c r="D4401" s="370" t="str">
        <f t="shared" ref="D4401" si="2622">IF(MID(E4401,5,2)*1&gt;6,_xlfn.CONCAT("'",LEFT(E4401,4),"-",MID(E4401,3,2)+1,"'"),_xlfn.CONCAT("'",LEFT(E4401,4)-1,"-",MID(E4401,3,2),"'"))</f>
        <v>'1931-32'</v>
      </c>
      <c r="E4401" s="214">
        <f t="shared" si="2613"/>
        <v>19320427</v>
      </c>
      <c r="F4401" s="266">
        <v>16</v>
      </c>
      <c r="G4401" s="343"/>
      <c r="H4401" s="343"/>
      <c r="I4401" s="267"/>
      <c r="J4401" s="214"/>
      <c r="K4401" s="266"/>
      <c r="L4401" s="266"/>
      <c r="M4401" s="266"/>
      <c r="N4401" s="419"/>
      <c r="O4401" s="343"/>
      <c r="P4401" s="343"/>
      <c r="Q4401" s="346"/>
      <c r="R4401" s="112" t="str">
        <f>IF(D4401="","", CONCATENATE("Update games set ", B4401, "= ",D4401," where game_id=", E4401))</f>
        <v>Update games set Season= '1931-32' where game_id=19320427</v>
      </c>
      <c r="S4401" s="112" t="str">
        <f t="shared" si="2579"/>
        <v/>
      </c>
      <c r="T4401" s="112" t="str">
        <f t="shared" si="2584"/>
        <v/>
      </c>
      <c r="U4401" s="200" t="str">
        <f t="shared" si="2585"/>
        <v/>
      </c>
      <c r="V4401" s="112" t="str">
        <f t="shared" si="2574"/>
        <v/>
      </c>
      <c r="W4401" s="415" t="str">
        <f t="shared" si="2580"/>
        <v/>
      </c>
      <c r="X4401" s="240"/>
      <c r="Y4401" s="65" t="str">
        <f t="shared" si="2557"/>
        <v/>
      </c>
      <c r="Z4401" s="65" t="str">
        <f t="shared" si="2558"/>
        <v/>
      </c>
      <c r="AA4401" s="65" t="str">
        <f t="shared" si="2559"/>
        <v/>
      </c>
      <c r="AB4401" s="65" t="str">
        <f t="shared" si="2560"/>
        <v/>
      </c>
      <c r="AC4401" s="65" t="str">
        <f t="shared" si="2561"/>
        <v/>
      </c>
      <c r="AH4401" s="65" t="str">
        <f t="shared" si="2596"/>
        <v>1891121216</v>
      </c>
      <c r="AI4401" s="126">
        <v>18911212</v>
      </c>
      <c r="AJ4401" s="126" t="s">
        <v>5369</v>
      </c>
      <c r="AK4401" s="126">
        <v>16</v>
      </c>
      <c r="AL4401" s="126" t="s">
        <v>653</v>
      </c>
      <c r="AN4401" s="65" t="str">
        <f t="shared" si="2612"/>
        <v/>
      </c>
    </row>
    <row r="4402" spans="1:40" ht="15" thickTop="1" x14ac:dyDescent="0.25">
      <c r="A4402" s="400">
        <v>7</v>
      </c>
      <c r="B4402" s="341" t="s">
        <v>22</v>
      </c>
      <c r="C4402" s="341" t="s">
        <v>48</v>
      </c>
      <c r="D4402" s="341" t="str">
        <f t="shared" ref="D4402:D4405" si="2623">IF(C4402="", "", CONCATENATE("'", C4402,"'"))</f>
        <v>'Chesterfield'</v>
      </c>
      <c r="E4402" s="211">
        <v>19320502</v>
      </c>
      <c r="F4402" s="262">
        <v>1</v>
      </c>
      <c r="G4402" s="211" t="s">
        <v>5438</v>
      </c>
      <c r="H4402" s="212"/>
      <c r="I4402" s="263">
        <v>1</v>
      </c>
      <c r="J4402" s="211" t="s">
        <v>5556</v>
      </c>
      <c r="K4402" s="262">
        <v>4</v>
      </c>
      <c r="R4402" s="112" t="str">
        <f>IF(D4402="","", CONCATENATE("Update games set ", B4402, "= ",D4402," where game_id=", E4402))</f>
        <v>Update games set Opponent= 'Chesterfield' where game_id=19320502</v>
      </c>
      <c r="S4402" s="112" t="str">
        <f t="shared" si="2579"/>
        <v>Update lineups set player_name = 'Ashton', raw_name = 'Ashton' where game_id = 19320502 and player_order = 1</v>
      </c>
      <c r="T4402" s="112" t="str">
        <f t="shared" si="2584"/>
        <v>insert into goals (game_id, goal_order, scorer_name, goal_min) values (19320502, 1, 'Dickinson)</v>
      </c>
      <c r="U4402" s="200" t="str">
        <f t="shared" si="2585"/>
        <v>update goals set scorer_name = 'Dickinson', goal_min = 4 where game_id = 19320502 and goal_order = 1</v>
      </c>
      <c r="V4402" s="112" t="str">
        <f t="shared" si="2574"/>
        <v/>
      </c>
      <c r="W4402" s="415" t="str">
        <f t="shared" si="2580"/>
        <v/>
      </c>
      <c r="Y4402" s="65" t="str">
        <f t="shared" ref="Y4402:Y4465" si="2624">IF(I4402="","",CONCATENATE("update goals set scorer_name = '",SUBSTITUTE(J4402, "'", "''"),"'"))</f>
        <v>update goals set scorer_name = 'Dickinson'</v>
      </c>
      <c r="Z4402" s="65" t="str">
        <f t="shared" ref="Z4402:Z4465" si="2625">IF(K4402="", "", CONCATENATE(", goal_min = ", K4402))</f>
        <v>, goal_min = 4</v>
      </c>
      <c r="AA4402" s="65" t="str">
        <f t="shared" ref="AA4402:AA4465" si="2626">IF(L4402="", "", CONCATENATE(", Pen = '", UPPER(L4402), "'"))</f>
        <v/>
      </c>
      <c r="AB4402" s="65" t="str">
        <f t="shared" ref="AB4402:AB4465" si="2627">IF(M4402="", "", CONCATENATE(", OG = '", UPPER(M4402), "'"))</f>
        <v/>
      </c>
      <c r="AC4402" s="65" t="str">
        <f t="shared" ref="AC4402:AC4465" si="2628">IF(I4402="", "", CONCATENATE(" where game_id = ", E4402, " and goal_order = ", I4402))</f>
        <v xml:space="preserve"> where game_id = 19320502 and goal_order = 1</v>
      </c>
      <c r="AH4402" s="65" t="str">
        <f t="shared" si="2596"/>
        <v>189112121</v>
      </c>
      <c r="AI4402" s="65">
        <v>18911212</v>
      </c>
      <c r="AJ4402" s="65" t="s">
        <v>5369</v>
      </c>
      <c r="AK4402" s="65">
        <v>1</v>
      </c>
      <c r="AL4402" s="65" t="s">
        <v>2039</v>
      </c>
    </row>
    <row r="4403" spans="1:40" ht="16.8" customHeight="1" x14ac:dyDescent="0.25">
      <c r="A4403" s="400">
        <v>7</v>
      </c>
      <c r="B4403" s="342" t="s">
        <v>4979</v>
      </c>
      <c r="C4403" s="342" t="str">
        <f t="shared" ref="C4403" si="2629">IF(C4402="", "", C4402)</f>
        <v>Chesterfield</v>
      </c>
      <c r="D4403" s="350" t="str">
        <f t="shared" si="2623"/>
        <v>'Chesterfield'</v>
      </c>
      <c r="E4403" s="211">
        <f>E4402</f>
        <v>19320502</v>
      </c>
      <c r="F4403" s="262">
        <v>2</v>
      </c>
      <c r="G4403" s="211" t="s">
        <v>5558</v>
      </c>
      <c r="I4403" s="263">
        <v>2</v>
      </c>
      <c r="J4403" s="211" t="s">
        <v>5555</v>
      </c>
      <c r="K4403" s="262">
        <v>44</v>
      </c>
      <c r="R4403" s="112" t="str">
        <f>IF(D4403="","", CONCATENATE("Update games set ", B4403, "= ",D4403," where game_id=", E4403))</f>
        <v>Update games set Opp_parent= 'Chesterfield' where game_id=19320502</v>
      </c>
      <c r="S4403" s="112" t="str">
        <f t="shared" si="2579"/>
        <v>Update lineups set player_name = 'Thompson', raw_name = 'Thompson' where game_id = 19320502 and player_order = 2</v>
      </c>
      <c r="T4403" s="112" t="str">
        <f t="shared" si="2584"/>
        <v>insert into goals (game_id, goal_order, scorer_name, goal_min) values (19320502, 2, 'Heslop)</v>
      </c>
      <c r="U4403" s="200" t="str">
        <f t="shared" si="2585"/>
        <v>update goals set scorer_name = 'Heslop', goal_min = 44 where game_id = 19320502 and goal_order = 2</v>
      </c>
      <c r="V4403" s="112" t="str">
        <f t="shared" si="2574"/>
        <v/>
      </c>
      <c r="W4403" s="415" t="str">
        <f t="shared" si="2580"/>
        <v/>
      </c>
      <c r="Y4403" s="65" t="str">
        <f t="shared" si="2624"/>
        <v>update goals set scorer_name = 'Heslop'</v>
      </c>
      <c r="Z4403" s="65" t="str">
        <f t="shared" si="2625"/>
        <v>, goal_min = 44</v>
      </c>
      <c r="AA4403" s="65" t="str">
        <f t="shared" si="2626"/>
        <v/>
      </c>
      <c r="AB4403" s="65" t="str">
        <f t="shared" si="2627"/>
        <v/>
      </c>
      <c r="AC4403" s="65" t="str">
        <f t="shared" si="2628"/>
        <v xml:space="preserve"> where game_id = 19320502 and goal_order = 2</v>
      </c>
      <c r="AH4403" s="65" t="str">
        <f t="shared" si="2596"/>
        <v>189112122</v>
      </c>
      <c r="AI4403" s="65">
        <v>18911212</v>
      </c>
      <c r="AJ4403" s="65" t="s">
        <v>5369</v>
      </c>
      <c r="AK4403" s="65">
        <v>2</v>
      </c>
      <c r="AL4403" s="65" t="s">
        <v>3572</v>
      </c>
      <c r="AN4403" s="65" t="str">
        <f t="shared" ref="AN4403:AN4417" si="2630">IF(F4403=1, _xlfn.CONCAT("update games set source = 'The Nottingham Forest Football Scrapbook' where game_id = ", E4403), "")</f>
        <v/>
      </c>
    </row>
    <row r="4404" spans="1:40" ht="16.8" customHeight="1" x14ac:dyDescent="0.25">
      <c r="A4404" s="400">
        <v>7</v>
      </c>
      <c r="B4404" s="342" t="s">
        <v>2653</v>
      </c>
      <c r="C4404" s="342" t="s">
        <v>663</v>
      </c>
      <c r="D4404" s="350" t="str">
        <f t="shared" si="2623"/>
        <v>'Friendly'</v>
      </c>
      <c r="E4404" s="211">
        <f t="shared" ref="E4404:E4417" si="2631">E4403</f>
        <v>19320502</v>
      </c>
      <c r="F4404" s="262">
        <v>3</v>
      </c>
      <c r="G4404" s="211" t="s">
        <v>5559</v>
      </c>
      <c r="I4404" s="263">
        <v>3</v>
      </c>
      <c r="J4404" s="211" t="s">
        <v>5557</v>
      </c>
      <c r="R4404" s="112" t="str">
        <f>IF(D4404="","", CONCATENATE("Update games set ", B4404, "= ",D4404," where game_id=", E4404))</f>
        <v>Update games set Game_type= 'Friendly' where game_id=19320502</v>
      </c>
      <c r="S4404" s="112" t="str">
        <f t="shared" si="2579"/>
        <v>Update lineups set player_name = 'Barrington', raw_name = 'Barrington' where game_id = 19320502 and player_order = 3</v>
      </c>
      <c r="T4404" s="112" t="str">
        <f t="shared" si="2584"/>
        <v>insert into goals (game_id, goal_order, scorer_name, goal_min) values (19320502, 3, 'Dent)</v>
      </c>
      <c r="U4404" s="200" t="str">
        <f t="shared" si="2585"/>
        <v>update goals set scorer_name = 'Dent' where game_id = 19320502 and goal_order = 3</v>
      </c>
      <c r="V4404" s="112" t="str">
        <f t="shared" si="2574"/>
        <v/>
      </c>
      <c r="W4404" s="415" t="str">
        <f t="shared" si="2580"/>
        <v/>
      </c>
      <c r="Y4404" s="65" t="str">
        <f t="shared" si="2624"/>
        <v>update goals set scorer_name = 'Dent'</v>
      </c>
      <c r="Z4404" s="65" t="str">
        <f t="shared" si="2625"/>
        <v/>
      </c>
      <c r="AA4404" s="65" t="str">
        <f t="shared" si="2626"/>
        <v/>
      </c>
      <c r="AB4404" s="65" t="str">
        <f t="shared" si="2627"/>
        <v/>
      </c>
      <c r="AC4404" s="65" t="str">
        <f t="shared" si="2628"/>
        <v xml:space="preserve"> where game_id = 19320502 and goal_order = 3</v>
      </c>
      <c r="AH4404" s="65" t="str">
        <f t="shared" si="2596"/>
        <v>189112123</v>
      </c>
      <c r="AI4404" s="65">
        <v>18911212</v>
      </c>
      <c r="AJ4404" s="65" t="s">
        <v>5369</v>
      </c>
      <c r="AK4404" s="65">
        <v>3</v>
      </c>
      <c r="AL4404" s="65" t="s">
        <v>3596</v>
      </c>
      <c r="AN4404" s="65" t="str">
        <f t="shared" si="2630"/>
        <v/>
      </c>
    </row>
    <row r="4405" spans="1:40" ht="16.8" customHeight="1" x14ac:dyDescent="0.25">
      <c r="A4405" s="400">
        <v>7</v>
      </c>
      <c r="B4405" s="342" t="s">
        <v>4978</v>
      </c>
      <c r="C4405" s="342" t="s">
        <v>0</v>
      </c>
      <c r="D4405" s="350" t="str">
        <f t="shared" si="2623"/>
        <v>'A'</v>
      </c>
      <c r="E4405" s="211">
        <f t="shared" si="2631"/>
        <v>19320502</v>
      </c>
      <c r="F4405" s="262">
        <v>4</v>
      </c>
      <c r="G4405" s="211" t="s">
        <v>5560</v>
      </c>
      <c r="I4405" s="263">
        <v>4</v>
      </c>
      <c r="J4405" s="211" t="s">
        <v>5556</v>
      </c>
      <c r="R4405" s="112" t="str">
        <f>IF(D4405="","", CONCATENATE("Update games set ", B4405, "= ",D4405," where game_id=", E4405))</f>
        <v>Update games set HAN= 'A' where game_id=19320502</v>
      </c>
      <c r="S4405" s="112" t="str">
        <f t="shared" si="2579"/>
        <v>Update lineups set player_name = 'McKinley', raw_name = 'McKinley' where game_id = 19320502 and player_order = 4</v>
      </c>
      <c r="T4405" s="112" t="str">
        <f t="shared" si="2584"/>
        <v>insert into goals (game_id, goal_order, scorer_name, goal_min) values (19320502, 4, 'Dickinson)</v>
      </c>
      <c r="U4405" s="200" t="str">
        <f t="shared" si="2585"/>
        <v>update goals set scorer_name = 'Dickinson' where game_id = 19320502 and goal_order = 4</v>
      </c>
      <c r="V4405" s="112" t="str">
        <f t="shared" si="2574"/>
        <v/>
      </c>
      <c r="W4405" s="415" t="str">
        <f t="shared" si="2580"/>
        <v/>
      </c>
      <c r="Y4405" s="65" t="str">
        <f t="shared" si="2624"/>
        <v>update goals set scorer_name = 'Dickinson'</v>
      </c>
      <c r="Z4405" s="65" t="str">
        <f t="shared" si="2625"/>
        <v/>
      </c>
      <c r="AA4405" s="65" t="str">
        <f t="shared" si="2626"/>
        <v/>
      </c>
      <c r="AB4405" s="65" t="str">
        <f t="shared" si="2627"/>
        <v/>
      </c>
      <c r="AC4405" s="65" t="str">
        <f t="shared" si="2628"/>
        <v xml:space="preserve"> where game_id = 19320502 and goal_order = 4</v>
      </c>
      <c r="AH4405" s="65" t="str">
        <f t="shared" si="2596"/>
        <v>189112124</v>
      </c>
      <c r="AI4405" s="65">
        <v>18911212</v>
      </c>
      <c r="AJ4405" s="65" t="s">
        <v>5369</v>
      </c>
      <c r="AK4405" s="65">
        <v>4</v>
      </c>
      <c r="AL4405" s="65" t="s">
        <v>3252</v>
      </c>
      <c r="AN4405" s="65" t="str">
        <f t="shared" si="2630"/>
        <v/>
      </c>
    </row>
    <row r="4406" spans="1:40" ht="16.8" customHeight="1" x14ac:dyDescent="0.25">
      <c r="A4406" s="400">
        <v>7</v>
      </c>
      <c r="B4406" s="342" t="s">
        <v>5</v>
      </c>
      <c r="C4406" s="342">
        <v>4</v>
      </c>
      <c r="D4406" s="349">
        <f t="shared" ref="D4406:D4407" si="2632">IF(C4406="", "", C4406)</f>
        <v>4</v>
      </c>
      <c r="E4406" s="211">
        <f t="shared" si="2631"/>
        <v>19320502</v>
      </c>
      <c r="F4406" s="262">
        <v>5</v>
      </c>
      <c r="G4406" s="211" t="s">
        <v>5441</v>
      </c>
      <c r="J4406" s="211" t="str">
        <f t="shared" ref="J4406:J4412" si="2633">IF(I4406="", "", "?")</f>
        <v/>
      </c>
      <c r="R4406" s="112" t="str">
        <f>IF(D4406="","", CONCATENATE("Update games set ", B4406, "= ",D4406," where game_id=", E4406))</f>
        <v>Update games set F= 4 where game_id=19320502</v>
      </c>
      <c r="S4406" s="112" t="str">
        <f t="shared" si="2579"/>
        <v>Update lineups set player_name = 'Graham', raw_name = 'Graham' where game_id = 19320502 and player_order = 5</v>
      </c>
      <c r="T4406" s="112" t="str">
        <f t="shared" si="2584"/>
        <v/>
      </c>
      <c r="U4406" s="200" t="str">
        <f t="shared" si="2585"/>
        <v/>
      </c>
      <c r="V4406" s="112" t="str">
        <f t="shared" si="2574"/>
        <v/>
      </c>
      <c r="W4406" s="415" t="str">
        <f t="shared" si="2580"/>
        <v/>
      </c>
      <c r="Y4406" s="65" t="str">
        <f t="shared" si="2624"/>
        <v/>
      </c>
      <c r="Z4406" s="65" t="str">
        <f t="shared" si="2625"/>
        <v/>
      </c>
      <c r="AA4406" s="65" t="str">
        <f t="shared" si="2626"/>
        <v/>
      </c>
      <c r="AB4406" s="65" t="str">
        <f t="shared" si="2627"/>
        <v/>
      </c>
      <c r="AC4406" s="65" t="str">
        <f t="shared" si="2628"/>
        <v/>
      </c>
      <c r="AH4406" s="65" t="str">
        <f t="shared" si="2596"/>
        <v>189112125</v>
      </c>
      <c r="AI4406" s="65">
        <v>18911212</v>
      </c>
      <c r="AJ4406" s="65" t="s">
        <v>5369</v>
      </c>
      <c r="AK4406" s="65">
        <v>5</v>
      </c>
      <c r="AL4406" s="65" t="s">
        <v>3590</v>
      </c>
      <c r="AN4406" s="65" t="str">
        <f t="shared" si="2630"/>
        <v/>
      </c>
    </row>
    <row r="4407" spans="1:40" ht="16.8" customHeight="1" x14ac:dyDescent="0.25">
      <c r="A4407" s="400">
        <v>7</v>
      </c>
      <c r="B4407" s="342" t="s">
        <v>0</v>
      </c>
      <c r="C4407" s="342">
        <v>2</v>
      </c>
      <c r="D4407" s="349">
        <f t="shared" si="2632"/>
        <v>2</v>
      </c>
      <c r="E4407" s="211">
        <f t="shared" si="2631"/>
        <v>19320502</v>
      </c>
      <c r="F4407" s="262">
        <v>6</v>
      </c>
      <c r="G4407" s="211" t="s">
        <v>5561</v>
      </c>
      <c r="J4407" s="211" t="str">
        <f t="shared" si="2633"/>
        <v/>
      </c>
      <c r="R4407" s="112" t="str">
        <f>IF(D4407="","", CONCATENATE("Update games set ", B4407, "= ",D4407," where game_id=", E4407))</f>
        <v>Update games set A= 2 where game_id=19320502</v>
      </c>
      <c r="S4407" s="112" t="str">
        <f t="shared" si="2579"/>
        <v>Update lineups set player_name = 'Vasey', raw_name = 'Vasey' where game_id = 19320502 and player_order = 6</v>
      </c>
      <c r="T4407" s="112" t="str">
        <f t="shared" si="2584"/>
        <v/>
      </c>
      <c r="U4407" s="200" t="str">
        <f t="shared" si="2585"/>
        <v/>
      </c>
      <c r="V4407" s="112" t="str">
        <f t="shared" si="2574"/>
        <v/>
      </c>
      <c r="W4407" s="415" t="str">
        <f t="shared" si="2580"/>
        <v/>
      </c>
      <c r="Y4407" s="65" t="str">
        <f t="shared" si="2624"/>
        <v/>
      </c>
      <c r="Z4407" s="65" t="str">
        <f t="shared" si="2625"/>
        <v/>
      </c>
      <c r="AA4407" s="65" t="str">
        <f t="shared" si="2626"/>
        <v/>
      </c>
      <c r="AB4407" s="65" t="str">
        <f t="shared" si="2627"/>
        <v/>
      </c>
      <c r="AC4407" s="65" t="str">
        <f t="shared" si="2628"/>
        <v/>
      </c>
      <c r="AH4407" s="65" t="str">
        <f t="shared" si="2596"/>
        <v>189112126</v>
      </c>
      <c r="AI4407" s="65">
        <v>18911212</v>
      </c>
      <c r="AJ4407" s="65" t="s">
        <v>5369</v>
      </c>
      <c r="AK4407" s="65">
        <v>6</v>
      </c>
      <c r="AL4407" s="65" t="s">
        <v>3468</v>
      </c>
      <c r="AN4407" s="65" t="str">
        <f t="shared" si="2630"/>
        <v/>
      </c>
    </row>
    <row r="4408" spans="1:40" ht="16.8" customHeight="1" x14ac:dyDescent="0.25">
      <c r="A4408" s="400">
        <v>7</v>
      </c>
      <c r="B4408" s="342" t="s">
        <v>23</v>
      </c>
      <c r="D4408" s="334" t="str">
        <f t="shared" ref="D4408" si="2634">IF(C4408="",IF(D4406&gt;D4407,"'W'",IF(D4406=D4407,"'D'","'L'")),_xlfn.CONCAT("'",C4408,"'"))</f>
        <v>'W'</v>
      </c>
      <c r="E4408" s="211">
        <f t="shared" si="2631"/>
        <v>19320502</v>
      </c>
      <c r="F4408" s="262">
        <v>7</v>
      </c>
      <c r="G4408" s="211" t="s">
        <v>5556</v>
      </c>
      <c r="J4408" s="211" t="str">
        <f t="shared" si="2633"/>
        <v/>
      </c>
      <c r="R4408" s="112" t="str">
        <f>IF(D4408="","", CONCATENATE("Update games set ", B4408, "= ",D4408," where game_id=", E4408))</f>
        <v>Update games set Result= 'W' where game_id=19320502</v>
      </c>
      <c r="S4408" s="112" t="str">
        <f t="shared" si="2579"/>
        <v>Update lineups set player_name = 'Dickinson', raw_name = 'Dickinson' where game_id = 19320502 and player_order = 7</v>
      </c>
      <c r="T4408" s="112" t="str">
        <f t="shared" si="2584"/>
        <v/>
      </c>
      <c r="U4408" s="200" t="str">
        <f t="shared" si="2585"/>
        <v/>
      </c>
      <c r="V4408" s="112" t="str">
        <f t="shared" si="2574"/>
        <v/>
      </c>
      <c r="W4408" s="415" t="str">
        <f t="shared" si="2580"/>
        <v/>
      </c>
      <c r="Y4408" s="65" t="str">
        <f t="shared" si="2624"/>
        <v/>
      </c>
      <c r="Z4408" s="65" t="str">
        <f t="shared" si="2625"/>
        <v/>
      </c>
      <c r="AA4408" s="65" t="str">
        <f t="shared" si="2626"/>
        <v/>
      </c>
      <c r="AB4408" s="65" t="str">
        <f t="shared" si="2627"/>
        <v/>
      </c>
      <c r="AC4408" s="65" t="str">
        <f t="shared" si="2628"/>
        <v/>
      </c>
      <c r="AH4408" s="65" t="str">
        <f t="shared" si="2596"/>
        <v>189112127</v>
      </c>
      <c r="AI4408" s="65">
        <v>18911212</v>
      </c>
      <c r="AJ4408" s="65" t="s">
        <v>5369</v>
      </c>
      <c r="AK4408" s="65">
        <v>7</v>
      </c>
      <c r="AL4408" s="65" t="s">
        <v>3435</v>
      </c>
      <c r="AN4408" s="65" t="str">
        <f t="shared" si="2630"/>
        <v/>
      </c>
    </row>
    <row r="4409" spans="1:40" ht="16.8" customHeight="1" x14ac:dyDescent="0.25">
      <c r="A4409" s="400">
        <v>7</v>
      </c>
      <c r="B4409" s="342" t="s">
        <v>768</v>
      </c>
      <c r="C4409" s="342">
        <v>2</v>
      </c>
      <c r="D4409" s="349">
        <f t="shared" ref="D4409:D4410" si="2635">IF(C4409="", "", C4409)</f>
        <v>2</v>
      </c>
      <c r="E4409" s="211">
        <f t="shared" si="2631"/>
        <v>19320502</v>
      </c>
      <c r="F4409" s="262">
        <v>8</v>
      </c>
      <c r="G4409" s="211" t="s">
        <v>5555</v>
      </c>
      <c r="J4409" s="211" t="str">
        <f t="shared" si="2633"/>
        <v/>
      </c>
      <c r="R4409" s="112" t="str">
        <f>IF(D4409="","", CONCATENATE("Update games set ", B4409, "= ",D4409," where game_id=", E4409))</f>
        <v>Update games set HT_f= 2 where game_id=19320502</v>
      </c>
      <c r="S4409" s="112" t="str">
        <f t="shared" si="2579"/>
        <v>Update lineups set player_name = 'Heslop', raw_name = 'Heslop' where game_id = 19320502 and player_order = 8</v>
      </c>
      <c r="T4409" s="112" t="str">
        <f t="shared" si="2584"/>
        <v/>
      </c>
      <c r="U4409" s="200" t="str">
        <f t="shared" si="2585"/>
        <v/>
      </c>
      <c r="V4409" s="112" t="str">
        <f t="shared" si="2574"/>
        <v/>
      </c>
      <c r="W4409" s="415" t="str">
        <f t="shared" si="2580"/>
        <v/>
      </c>
      <c r="Y4409" s="65" t="str">
        <f t="shared" si="2624"/>
        <v/>
      </c>
      <c r="Z4409" s="65" t="str">
        <f t="shared" si="2625"/>
        <v/>
      </c>
      <c r="AA4409" s="65" t="str">
        <f t="shared" si="2626"/>
        <v/>
      </c>
      <c r="AB4409" s="65" t="str">
        <f t="shared" si="2627"/>
        <v/>
      </c>
      <c r="AC4409" s="65" t="str">
        <f t="shared" si="2628"/>
        <v/>
      </c>
      <c r="AH4409" s="65" t="str">
        <f t="shared" si="2596"/>
        <v>189112128</v>
      </c>
      <c r="AI4409" s="65">
        <v>18911212</v>
      </c>
      <c r="AJ4409" s="65" t="s">
        <v>5369</v>
      </c>
      <c r="AK4409" s="65">
        <v>8</v>
      </c>
      <c r="AL4409" s="65" t="s">
        <v>3653</v>
      </c>
      <c r="AN4409" s="65" t="str">
        <f t="shared" si="2630"/>
        <v/>
      </c>
    </row>
    <row r="4410" spans="1:40" ht="16.8" customHeight="1" x14ac:dyDescent="0.25">
      <c r="A4410" s="400">
        <v>7</v>
      </c>
      <c r="B4410" s="342" t="s">
        <v>766</v>
      </c>
      <c r="C4410" s="342">
        <v>0</v>
      </c>
      <c r="D4410" s="349">
        <f t="shared" si="2635"/>
        <v>0</v>
      </c>
      <c r="E4410" s="211">
        <f t="shared" si="2631"/>
        <v>19320502</v>
      </c>
      <c r="F4410" s="262">
        <v>9</v>
      </c>
      <c r="G4410" s="194" t="s">
        <v>5557</v>
      </c>
      <c r="H4410" s="194"/>
      <c r="J4410" s="211" t="str">
        <f t="shared" si="2633"/>
        <v/>
      </c>
      <c r="N4410" s="417"/>
      <c r="O4410" s="194"/>
      <c r="P4410" s="194"/>
      <c r="R4410" s="112" t="str">
        <f>IF(D4410="","", CONCATENATE("Update games set ", B4410, "= ",D4410," where game_id=", E4410))</f>
        <v>Update games set HT_a= 0 where game_id=19320502</v>
      </c>
      <c r="S4410" s="112" t="str">
        <f t="shared" si="2579"/>
        <v>Update lineups set player_name = 'Dent', raw_name = 'Dent' where game_id = 19320502 and player_order = 9</v>
      </c>
      <c r="T4410" s="112" t="str">
        <f t="shared" si="2584"/>
        <v/>
      </c>
      <c r="U4410" s="200" t="str">
        <f t="shared" si="2585"/>
        <v/>
      </c>
      <c r="V4410" s="112" t="str">
        <f t="shared" si="2574"/>
        <v/>
      </c>
      <c r="W4410" s="415" t="str">
        <f t="shared" si="2580"/>
        <v/>
      </c>
      <c r="Y4410" s="65" t="str">
        <f t="shared" si="2624"/>
        <v/>
      </c>
      <c r="Z4410" s="65" t="str">
        <f t="shared" si="2625"/>
        <v/>
      </c>
      <c r="AA4410" s="65" t="str">
        <f t="shared" si="2626"/>
        <v/>
      </c>
      <c r="AB4410" s="65" t="str">
        <f t="shared" si="2627"/>
        <v/>
      </c>
      <c r="AC4410" s="65" t="str">
        <f t="shared" si="2628"/>
        <v/>
      </c>
      <c r="AH4410" s="65" t="str">
        <f t="shared" si="2596"/>
        <v>189112129</v>
      </c>
      <c r="AI4410" s="65">
        <v>18911212</v>
      </c>
      <c r="AJ4410" s="65" t="s">
        <v>5369</v>
      </c>
      <c r="AK4410" s="65">
        <v>9</v>
      </c>
      <c r="AL4410" s="65" t="s">
        <v>2943</v>
      </c>
      <c r="AN4410" s="65" t="str">
        <f t="shared" si="2630"/>
        <v/>
      </c>
    </row>
    <row r="4411" spans="1:40" ht="16.8" customHeight="1" x14ac:dyDescent="0.25">
      <c r="A4411" s="400">
        <v>7</v>
      </c>
      <c r="B4411" s="342" t="s">
        <v>753</v>
      </c>
      <c r="C4411" s="351" t="s">
        <v>5564</v>
      </c>
      <c r="D4411" s="350" t="str">
        <f t="shared" ref="D4411" si="2636">IF(C4411="", "", CONCATENATE("'", C4411,"'"))</f>
        <v>'IHW Wright'</v>
      </c>
      <c r="E4411" s="211">
        <f t="shared" si="2631"/>
        <v>19320502</v>
      </c>
      <c r="F4411" s="262">
        <v>10</v>
      </c>
      <c r="G4411" s="194" t="s">
        <v>5562</v>
      </c>
      <c r="J4411" s="211" t="str">
        <f t="shared" si="2633"/>
        <v/>
      </c>
      <c r="N4411" s="417"/>
      <c r="O4411" s="194"/>
      <c r="P4411" s="194"/>
      <c r="R4411" s="112" t="str">
        <f>IF(D4411="","", CONCATENATE("Update games set ", B4411, "= ",D4411," where game_id=", E4411))</f>
        <v>Update games set Referee= 'IHW Wright' where game_id=19320502</v>
      </c>
      <c r="S4411" s="112" t="str">
        <f t="shared" si="2579"/>
        <v>Update lineups set player_name = 'Pugh', raw_name = 'Pugh' where game_id = 19320502 and player_order = 10</v>
      </c>
      <c r="T4411" s="112" t="str">
        <f t="shared" si="2584"/>
        <v/>
      </c>
      <c r="U4411" s="200" t="str">
        <f t="shared" si="2585"/>
        <v/>
      </c>
      <c r="V4411" s="112" t="str">
        <f t="shared" si="2574"/>
        <v/>
      </c>
      <c r="W4411" s="415" t="str">
        <f t="shared" si="2580"/>
        <v/>
      </c>
      <c r="Y4411" s="65" t="str">
        <f t="shared" si="2624"/>
        <v/>
      </c>
      <c r="Z4411" s="65" t="str">
        <f t="shared" si="2625"/>
        <v/>
      </c>
      <c r="AA4411" s="65" t="str">
        <f t="shared" si="2626"/>
        <v/>
      </c>
      <c r="AB4411" s="65" t="str">
        <f t="shared" si="2627"/>
        <v/>
      </c>
      <c r="AC4411" s="65" t="str">
        <f t="shared" si="2628"/>
        <v/>
      </c>
      <c r="AH4411" s="65" t="str">
        <f t="shared" si="2596"/>
        <v>1891121210</v>
      </c>
      <c r="AI4411" s="65">
        <v>18911212</v>
      </c>
      <c r="AJ4411" s="65" t="s">
        <v>5369</v>
      </c>
      <c r="AK4411" s="65">
        <v>10</v>
      </c>
      <c r="AL4411" s="65" t="s">
        <v>3632</v>
      </c>
      <c r="AN4411" s="65" t="str">
        <f t="shared" si="2630"/>
        <v/>
      </c>
    </row>
    <row r="4412" spans="1:40" ht="16.8" customHeight="1" x14ac:dyDescent="0.25">
      <c r="A4412" s="400">
        <v>7</v>
      </c>
      <c r="B4412" s="342" t="s">
        <v>746</v>
      </c>
      <c r="C4412" s="351" t="s">
        <v>5062</v>
      </c>
      <c r="D4412" s="334" t="str">
        <f>CONCATENATE("'", LEFT(E4412,4),"-",MID(E4412,5,2),"-", MID(E4412,7,2), " ", C4412,"'")</f>
        <v>'1932-05-02 15:00'</v>
      </c>
      <c r="E4412" s="211">
        <f t="shared" si="2631"/>
        <v>19320502</v>
      </c>
      <c r="F4412" s="262">
        <v>11</v>
      </c>
      <c r="G4412" s="211" t="s">
        <v>5563</v>
      </c>
      <c r="J4412" s="211" t="str">
        <f t="shared" si="2633"/>
        <v/>
      </c>
      <c r="R4412" s="112" t="str">
        <f>IF(D4412="","", CONCATENATE("Update games set ", B4412, "= ",D4412," where game_id=", E4412))</f>
        <v>Update games set Game_date= '1932-05-02 15:00' where game_id=19320502</v>
      </c>
      <c r="S4412" s="112" t="str">
        <f t="shared" si="2579"/>
        <v>Update lineups set player_name = 'Simpson', raw_name = 'Simpson' where game_id = 19320502 and player_order = 11</v>
      </c>
      <c r="T4412" s="112" t="str">
        <f t="shared" si="2584"/>
        <v/>
      </c>
      <c r="U4412" s="200" t="str">
        <f t="shared" si="2585"/>
        <v/>
      </c>
      <c r="V4412" s="112" t="str">
        <f t="shared" si="2574"/>
        <v/>
      </c>
      <c r="W4412" s="415" t="str">
        <f t="shared" si="2580"/>
        <v/>
      </c>
      <c r="Y4412" s="65" t="str">
        <f t="shared" si="2624"/>
        <v/>
      </c>
      <c r="Z4412" s="65" t="str">
        <f t="shared" si="2625"/>
        <v/>
      </c>
      <c r="AA4412" s="65" t="str">
        <f t="shared" si="2626"/>
        <v/>
      </c>
      <c r="AB4412" s="65" t="str">
        <f t="shared" si="2627"/>
        <v/>
      </c>
      <c r="AC4412" s="65" t="str">
        <f t="shared" si="2628"/>
        <v/>
      </c>
      <c r="AH4412" s="65" t="str">
        <f t="shared" si="2596"/>
        <v>1891121211</v>
      </c>
      <c r="AI4412" s="65">
        <v>18911212</v>
      </c>
      <c r="AJ4412" s="65" t="s">
        <v>5369</v>
      </c>
      <c r="AK4412" s="65">
        <v>11</v>
      </c>
      <c r="AL4412" s="65" t="s">
        <v>3314</v>
      </c>
      <c r="AN4412" s="65" t="str">
        <f t="shared" si="2630"/>
        <v/>
      </c>
    </row>
    <row r="4413" spans="1:40" ht="16.8" customHeight="1" x14ac:dyDescent="0.25">
      <c r="A4413" s="400">
        <v>7</v>
      </c>
      <c r="B4413" s="342" t="s">
        <v>25</v>
      </c>
      <c r="C4413" s="342" t="s">
        <v>5551</v>
      </c>
      <c r="D4413" s="350" t="str">
        <f t="shared" ref="D4413" si="2637">IF(C4413="", "", CONCATENATE("'", C4413,"'"))</f>
        <v>'Chesterfield Royal Hospital Cup'</v>
      </c>
      <c r="E4413" s="211">
        <f t="shared" si="2631"/>
        <v>19320502</v>
      </c>
      <c r="F4413" s="262">
        <v>12</v>
      </c>
      <c r="G4413" s="212"/>
      <c r="H4413" s="212"/>
      <c r="N4413" s="416"/>
      <c r="O4413" s="212"/>
      <c r="P4413" s="212"/>
      <c r="R4413" s="112" t="str">
        <f>IF(D4413="","", CONCATENATE("Update games set ", B4413, "= ",D4413," where game_id=", E4413))</f>
        <v>Update games set Notes= 'Chesterfield Royal Hospital Cup' where game_id=19320502</v>
      </c>
      <c r="S4413" s="112" t="str">
        <f t="shared" si="2579"/>
        <v/>
      </c>
      <c r="T4413" s="112" t="str">
        <f t="shared" si="2584"/>
        <v/>
      </c>
      <c r="U4413" s="200" t="str">
        <f t="shared" si="2585"/>
        <v/>
      </c>
      <c r="V4413" s="112" t="str">
        <f t="shared" si="2574"/>
        <v/>
      </c>
      <c r="W4413" s="415" t="str">
        <f t="shared" si="2580"/>
        <v/>
      </c>
      <c r="Y4413" s="65" t="str">
        <f t="shared" si="2624"/>
        <v/>
      </c>
      <c r="Z4413" s="65" t="str">
        <f t="shared" si="2625"/>
        <v/>
      </c>
      <c r="AA4413" s="65" t="str">
        <f t="shared" si="2626"/>
        <v/>
      </c>
      <c r="AB4413" s="65" t="str">
        <f t="shared" si="2627"/>
        <v/>
      </c>
      <c r="AC4413" s="65" t="str">
        <f t="shared" si="2628"/>
        <v/>
      </c>
      <c r="AH4413" s="65" t="str">
        <f t="shared" si="2596"/>
        <v>1891121212</v>
      </c>
      <c r="AI4413" s="65">
        <v>18911212</v>
      </c>
      <c r="AJ4413" s="65" t="s">
        <v>5369</v>
      </c>
      <c r="AK4413" s="65">
        <v>12</v>
      </c>
      <c r="AL4413" s="65" t="s">
        <v>653</v>
      </c>
      <c r="AN4413" s="65" t="str">
        <f t="shared" si="2630"/>
        <v/>
      </c>
    </row>
    <row r="4414" spans="1:40" ht="16.8" customHeight="1" x14ac:dyDescent="0.25">
      <c r="A4414" s="400">
        <v>7</v>
      </c>
      <c r="B4414" s="342" t="s">
        <v>475</v>
      </c>
      <c r="D4414" s="349" t="str">
        <f t="shared" ref="D4414" si="2638">IF(C4414="", "", C4414)</f>
        <v/>
      </c>
      <c r="E4414" s="211">
        <f t="shared" si="2631"/>
        <v>19320502</v>
      </c>
      <c r="F4414" s="262">
        <v>13</v>
      </c>
      <c r="R4414" s="112" t="str">
        <f>IF(D4414="","", CONCATENATE("Update games set ", B4414, "= ",D4414," where game_id=", E4414))</f>
        <v/>
      </c>
      <c r="S4414" s="112" t="str">
        <f t="shared" si="2579"/>
        <v/>
      </c>
      <c r="T4414" s="112" t="str">
        <f t="shared" si="2584"/>
        <v/>
      </c>
      <c r="U4414" s="200" t="str">
        <f t="shared" si="2585"/>
        <v/>
      </c>
      <c r="V4414" s="112" t="str">
        <f t="shared" si="2574"/>
        <v/>
      </c>
      <c r="W4414" s="415" t="str">
        <f t="shared" si="2580"/>
        <v/>
      </c>
      <c r="Y4414" s="65" t="str">
        <f t="shared" si="2624"/>
        <v/>
      </c>
      <c r="Z4414" s="65" t="str">
        <f t="shared" si="2625"/>
        <v/>
      </c>
      <c r="AA4414" s="65" t="str">
        <f t="shared" si="2626"/>
        <v/>
      </c>
      <c r="AB4414" s="65" t="str">
        <f t="shared" si="2627"/>
        <v/>
      </c>
      <c r="AC4414" s="65" t="str">
        <f t="shared" si="2628"/>
        <v/>
      </c>
      <c r="AH4414" s="65" t="str">
        <f t="shared" si="2596"/>
        <v>1891121213</v>
      </c>
      <c r="AI4414" s="65">
        <v>18911212</v>
      </c>
      <c r="AJ4414" s="65" t="s">
        <v>5369</v>
      </c>
      <c r="AK4414" s="65">
        <v>13</v>
      </c>
      <c r="AL4414" s="65" t="s">
        <v>653</v>
      </c>
      <c r="AN4414" s="65" t="str">
        <f t="shared" si="2630"/>
        <v/>
      </c>
    </row>
    <row r="4415" spans="1:40" ht="16.8" customHeight="1" x14ac:dyDescent="0.25">
      <c r="A4415" s="400">
        <v>7</v>
      </c>
      <c r="B4415" s="342" t="s">
        <v>20</v>
      </c>
      <c r="C4415" s="342" t="s">
        <v>5552</v>
      </c>
      <c r="D4415" s="350" t="str">
        <f t="shared" ref="D4415:D4416" si="2639">IF(C4415="", "", CONCATENATE("'", C4415,"'"))</f>
        <v>'Saltergate'</v>
      </c>
      <c r="E4415" s="211">
        <f t="shared" si="2631"/>
        <v>19320502</v>
      </c>
      <c r="F4415" s="262">
        <v>14</v>
      </c>
      <c r="R4415" s="112" t="str">
        <f>IF(D4415="","", CONCATENATE("Update games set ", B4415, "= ",D4415," where game_id=", E4415))</f>
        <v>Update games set Ground= 'Saltergate' where game_id=19320502</v>
      </c>
      <c r="S4415" s="112" t="str">
        <f t="shared" si="2579"/>
        <v/>
      </c>
      <c r="T4415" s="112" t="str">
        <f t="shared" si="2584"/>
        <v/>
      </c>
      <c r="U4415" s="200" t="str">
        <f t="shared" si="2585"/>
        <v/>
      </c>
      <c r="V4415" s="112" t="str">
        <f t="shared" si="2574"/>
        <v/>
      </c>
      <c r="W4415" s="415" t="str">
        <f t="shared" si="2580"/>
        <v/>
      </c>
      <c r="Y4415" s="65" t="str">
        <f t="shared" si="2624"/>
        <v/>
      </c>
      <c r="Z4415" s="65" t="str">
        <f t="shared" si="2625"/>
        <v/>
      </c>
      <c r="AA4415" s="65" t="str">
        <f t="shared" si="2626"/>
        <v/>
      </c>
      <c r="AB4415" s="65" t="str">
        <f t="shared" si="2627"/>
        <v/>
      </c>
      <c r="AC4415" s="65" t="str">
        <f t="shared" si="2628"/>
        <v/>
      </c>
      <c r="AH4415" s="65" t="str">
        <f t="shared" si="2596"/>
        <v>1891121214</v>
      </c>
      <c r="AI4415" s="65">
        <v>18911212</v>
      </c>
      <c r="AJ4415" s="65" t="s">
        <v>5369</v>
      </c>
      <c r="AK4415" s="65">
        <v>14</v>
      </c>
      <c r="AL4415" s="65" t="s">
        <v>653</v>
      </c>
      <c r="AN4415" s="65" t="str">
        <f t="shared" si="2630"/>
        <v/>
      </c>
    </row>
    <row r="4416" spans="1:40" ht="16.8" customHeight="1" x14ac:dyDescent="0.25">
      <c r="A4416" s="400">
        <v>7</v>
      </c>
      <c r="B4416" s="342" t="s">
        <v>4882</v>
      </c>
      <c r="C4416" s="342" t="str">
        <f t="shared" ref="C4416" si="2640">IF(C4415="", "", C4415)</f>
        <v>Saltergate</v>
      </c>
      <c r="D4416" s="350" t="str">
        <f t="shared" si="2639"/>
        <v>'Saltergate'</v>
      </c>
      <c r="E4416" s="211">
        <f t="shared" si="2631"/>
        <v>19320502</v>
      </c>
      <c r="F4416" s="262">
        <v>15</v>
      </c>
      <c r="R4416" s="112" t="str">
        <f>IF(D4416="","", CONCATENATE("Update games set ", B4416, "= ",D4416," where game_id=", E4416))</f>
        <v>Update games set Ground_parent= 'Saltergate' where game_id=19320502</v>
      </c>
      <c r="S4416" s="112" t="str">
        <f t="shared" si="2579"/>
        <v/>
      </c>
      <c r="T4416" s="112" t="str">
        <f t="shared" si="2584"/>
        <v/>
      </c>
      <c r="U4416" s="200" t="str">
        <f t="shared" si="2585"/>
        <v/>
      </c>
      <c r="V4416" s="112" t="str">
        <f t="shared" ref="V4416:V4443" si="2641">IF(N4416="","", CONCATENATE("insert into games_sources (game_id, source_order, source_name, source_link) values (",E4416, ", ", N4416,", '",O4416,"', '",P4416,"')"))</f>
        <v/>
      </c>
      <c r="W4416" s="415" t="str">
        <f t="shared" si="2580"/>
        <v/>
      </c>
      <c r="Y4416" s="65" t="str">
        <f t="shared" si="2624"/>
        <v/>
      </c>
      <c r="Z4416" s="65" t="str">
        <f t="shared" si="2625"/>
        <v/>
      </c>
      <c r="AA4416" s="65" t="str">
        <f t="shared" si="2626"/>
        <v/>
      </c>
      <c r="AB4416" s="65" t="str">
        <f t="shared" si="2627"/>
        <v/>
      </c>
      <c r="AC4416" s="65" t="str">
        <f t="shared" si="2628"/>
        <v/>
      </c>
      <c r="AH4416" s="65" t="str">
        <f t="shared" si="2596"/>
        <v>1891121215</v>
      </c>
      <c r="AI4416" s="65">
        <v>18911212</v>
      </c>
      <c r="AJ4416" s="65" t="s">
        <v>5369</v>
      </c>
      <c r="AK4416" s="65">
        <v>15</v>
      </c>
      <c r="AL4416" s="65" t="s">
        <v>653</v>
      </c>
      <c r="AN4416" s="65" t="str">
        <f t="shared" si="2630"/>
        <v/>
      </c>
    </row>
    <row r="4417" spans="1:40" s="126" customFormat="1" ht="16.8" customHeight="1" thickBot="1" x14ac:dyDescent="0.3">
      <c r="A4417" s="400">
        <v>7</v>
      </c>
      <c r="B4417" s="116" t="s">
        <v>115</v>
      </c>
      <c r="C4417" s="352"/>
      <c r="D4417" s="370" t="str">
        <f t="shared" ref="D4417" si="2642">IF(MID(E4417,5,2)*1&gt;6,_xlfn.CONCAT("'",LEFT(E4417,4),"-",MID(E4417,3,2)+1,"'"),_xlfn.CONCAT("'",LEFT(E4417,4)-1,"-",MID(E4417,3,2),"'"))</f>
        <v>'1931-32'</v>
      </c>
      <c r="E4417" s="214">
        <f t="shared" si="2631"/>
        <v>19320502</v>
      </c>
      <c r="F4417" s="266">
        <v>16</v>
      </c>
      <c r="G4417" s="343"/>
      <c r="H4417" s="343"/>
      <c r="I4417" s="267"/>
      <c r="J4417" s="214"/>
      <c r="K4417" s="266"/>
      <c r="L4417" s="266"/>
      <c r="M4417" s="266"/>
      <c r="N4417" s="419"/>
      <c r="O4417" s="343"/>
      <c r="P4417" s="343"/>
      <c r="Q4417" s="346"/>
      <c r="R4417" s="112" t="str">
        <f>IF(D4417="","", CONCATENATE("Update games set ", B4417, "= ",D4417," where game_id=", E4417))</f>
        <v>Update games set Season= '1931-32' where game_id=19320502</v>
      </c>
      <c r="S4417" s="112" t="str">
        <f t="shared" si="2579"/>
        <v/>
      </c>
      <c r="T4417" s="112" t="str">
        <f t="shared" si="2584"/>
        <v/>
      </c>
      <c r="U4417" s="200" t="str">
        <f t="shared" si="2585"/>
        <v/>
      </c>
      <c r="V4417" s="112" t="str">
        <f t="shared" si="2641"/>
        <v/>
      </c>
      <c r="W4417" s="415" t="str">
        <f t="shared" si="2580"/>
        <v/>
      </c>
      <c r="X4417" s="240"/>
      <c r="Y4417" s="65" t="str">
        <f t="shared" si="2624"/>
        <v/>
      </c>
      <c r="Z4417" s="65" t="str">
        <f t="shared" si="2625"/>
        <v/>
      </c>
      <c r="AA4417" s="65" t="str">
        <f t="shared" si="2626"/>
        <v/>
      </c>
      <c r="AB4417" s="65" t="str">
        <f t="shared" si="2627"/>
        <v/>
      </c>
      <c r="AC4417" s="65" t="str">
        <f t="shared" si="2628"/>
        <v/>
      </c>
      <c r="AH4417" s="65" t="str">
        <f t="shared" si="2596"/>
        <v>1891121216</v>
      </c>
      <c r="AI4417" s="126">
        <v>18911212</v>
      </c>
      <c r="AJ4417" s="126" t="s">
        <v>5369</v>
      </c>
      <c r="AK4417" s="126">
        <v>16</v>
      </c>
      <c r="AL4417" s="126" t="s">
        <v>653</v>
      </c>
      <c r="AN4417" s="65" t="str">
        <f t="shared" si="2630"/>
        <v/>
      </c>
    </row>
    <row r="4418" spans="1:40" ht="15" thickTop="1" x14ac:dyDescent="0.25">
      <c r="A4418" s="400">
        <v>7</v>
      </c>
      <c r="B4418" s="341" t="s">
        <v>22</v>
      </c>
      <c r="C4418" s="341" t="s">
        <v>91</v>
      </c>
      <c r="D4418" s="341" t="str">
        <f t="shared" ref="D4418:D4421" si="2643">IF(C4418="", "", CONCATENATE("'", C4418,"'"))</f>
        <v>'Bristol Rovers'</v>
      </c>
      <c r="E4418" s="211">
        <v>19320503</v>
      </c>
      <c r="F4418" s="262">
        <v>1</v>
      </c>
      <c r="H4418" s="212"/>
      <c r="J4418" s="211" t="str">
        <f t="shared" ref="J4418:J4428" si="2644">IF(I4418="", "", "?")</f>
        <v/>
      </c>
      <c r="R4418" s="112" t="str">
        <f>IF(D4418="","", CONCATENATE("Update games set ", B4418, "= ",D4418," where game_id=", E4418))</f>
        <v>Update games set Opponent= 'Bristol Rovers' where game_id=19320503</v>
      </c>
      <c r="S4418" s="112" t="str">
        <f t="shared" si="2579"/>
        <v/>
      </c>
      <c r="T4418" s="112" t="str">
        <f t="shared" si="2584"/>
        <v/>
      </c>
      <c r="U4418" s="200" t="str">
        <f t="shared" si="2585"/>
        <v/>
      </c>
      <c r="V4418" s="112" t="str">
        <f t="shared" si="2641"/>
        <v/>
      </c>
      <c r="W4418" s="415" t="str">
        <f t="shared" si="2580"/>
        <v/>
      </c>
      <c r="Y4418" s="65" t="str">
        <f t="shared" si="2624"/>
        <v/>
      </c>
      <c r="Z4418" s="65" t="str">
        <f t="shared" si="2625"/>
        <v/>
      </c>
      <c r="AA4418" s="65" t="str">
        <f t="shared" si="2626"/>
        <v/>
      </c>
      <c r="AB4418" s="65" t="str">
        <f t="shared" si="2627"/>
        <v/>
      </c>
      <c r="AC4418" s="65" t="str">
        <f t="shared" si="2628"/>
        <v/>
      </c>
      <c r="AH4418" s="65" t="str">
        <f t="shared" si="2596"/>
        <v>189112121</v>
      </c>
      <c r="AI4418" s="65">
        <v>18911212</v>
      </c>
      <c r="AJ4418" s="65" t="s">
        <v>5369</v>
      </c>
      <c r="AK4418" s="65">
        <v>1</v>
      </c>
      <c r="AL4418" s="65" t="s">
        <v>2039</v>
      </c>
    </row>
    <row r="4419" spans="1:40" ht="16.8" customHeight="1" x14ac:dyDescent="0.25">
      <c r="A4419" s="400">
        <v>7</v>
      </c>
      <c r="B4419" s="342" t="s">
        <v>4979</v>
      </c>
      <c r="C4419" s="342" t="str">
        <f t="shared" ref="C4419" si="2645">IF(C4418="", "", C4418)</f>
        <v>Bristol Rovers</v>
      </c>
      <c r="D4419" s="350" t="str">
        <f t="shared" si="2643"/>
        <v>'Bristol Rovers'</v>
      </c>
      <c r="E4419" s="211">
        <f>E4418</f>
        <v>19320503</v>
      </c>
      <c r="F4419" s="262">
        <v>2</v>
      </c>
      <c r="J4419" s="211" t="str">
        <f t="shared" si="2644"/>
        <v/>
      </c>
      <c r="R4419" s="112" t="str">
        <f>IF(D4419="","", CONCATENATE("Update games set ", B4419, "= ",D4419," where game_id=", E4419))</f>
        <v>Update games set Opp_parent= 'Bristol Rovers' where game_id=19320503</v>
      </c>
      <c r="S4419" s="112" t="str">
        <f t="shared" ref="S4419:S4482" si="2646">IF(G4419="","",CONCATENATE("Update lineups set player_name = '",SUBSTITUTE(G4419,"'","''"),"', raw_name = '",SUBSTITUTE(G4419,"'","''"),"' where game_id = ",E4419," and player_order = ",F4419))</f>
        <v/>
      </c>
      <c r="T4419" s="112" t="str">
        <f t="shared" si="2584"/>
        <v/>
      </c>
      <c r="U4419" s="200" t="str">
        <f t="shared" si="2585"/>
        <v/>
      </c>
      <c r="V4419" s="112" t="str">
        <f t="shared" si="2641"/>
        <v/>
      </c>
      <c r="W4419" s="415" t="str">
        <f t="shared" ref="W4419:W4482" si="2647">IF(N4419="","",CONCATENATE("update games_sources set  source_name = '",O4419,"', source_link = '",P4419,"' where game_id = ",E4419," and source_order = ",N4419))</f>
        <v/>
      </c>
      <c r="Y4419" s="65" t="str">
        <f t="shared" si="2624"/>
        <v/>
      </c>
      <c r="Z4419" s="65" t="str">
        <f t="shared" si="2625"/>
        <v/>
      </c>
      <c r="AA4419" s="65" t="str">
        <f t="shared" si="2626"/>
        <v/>
      </c>
      <c r="AB4419" s="65" t="str">
        <f t="shared" si="2627"/>
        <v/>
      </c>
      <c r="AC4419" s="65" t="str">
        <f t="shared" si="2628"/>
        <v/>
      </c>
      <c r="AH4419" s="65" t="str">
        <f t="shared" si="2596"/>
        <v>189112122</v>
      </c>
      <c r="AI4419" s="65">
        <v>18911212</v>
      </c>
      <c r="AJ4419" s="65" t="s">
        <v>5369</v>
      </c>
      <c r="AK4419" s="65">
        <v>2</v>
      </c>
      <c r="AL4419" s="65" t="s">
        <v>3572</v>
      </c>
      <c r="AN4419" s="65" t="str">
        <f t="shared" ref="AN4419:AN4433" si="2648">IF(F4419=1, _xlfn.CONCAT("update games set source = 'The Nottingham Forest Football Scrapbook' where game_id = ", E4419), "")</f>
        <v/>
      </c>
    </row>
    <row r="4420" spans="1:40" ht="16.8" customHeight="1" x14ac:dyDescent="0.25">
      <c r="A4420" s="400">
        <v>7</v>
      </c>
      <c r="B4420" s="342" t="s">
        <v>2653</v>
      </c>
      <c r="C4420" s="342" t="s">
        <v>663</v>
      </c>
      <c r="D4420" s="350" t="str">
        <f t="shared" si="2643"/>
        <v>'Friendly'</v>
      </c>
      <c r="E4420" s="211">
        <f t="shared" ref="E4420:E4433" si="2649">E4419</f>
        <v>19320503</v>
      </c>
      <c r="F4420" s="262">
        <v>3</v>
      </c>
      <c r="J4420" s="211" t="str">
        <f t="shared" si="2644"/>
        <v/>
      </c>
      <c r="R4420" s="112" t="str">
        <f>IF(D4420="","", CONCATENATE("Update games set ", B4420, "= ",D4420," where game_id=", E4420))</f>
        <v>Update games set Game_type= 'Friendly' where game_id=19320503</v>
      </c>
      <c r="S4420" s="112" t="str">
        <f t="shared" si="2646"/>
        <v/>
      </c>
      <c r="T4420" s="112" t="str">
        <f t="shared" si="2584"/>
        <v/>
      </c>
      <c r="U4420" s="200" t="str">
        <f t="shared" si="2585"/>
        <v/>
      </c>
      <c r="V4420" s="112" t="str">
        <f t="shared" si="2641"/>
        <v/>
      </c>
      <c r="W4420" s="415" t="str">
        <f t="shared" si="2647"/>
        <v/>
      </c>
      <c r="Y4420" s="65" t="str">
        <f t="shared" si="2624"/>
        <v/>
      </c>
      <c r="Z4420" s="65" t="str">
        <f t="shared" si="2625"/>
        <v/>
      </c>
      <c r="AA4420" s="65" t="str">
        <f t="shared" si="2626"/>
        <v/>
      </c>
      <c r="AB4420" s="65" t="str">
        <f t="shared" si="2627"/>
        <v/>
      </c>
      <c r="AC4420" s="65" t="str">
        <f t="shared" si="2628"/>
        <v/>
      </c>
      <c r="AH4420" s="65" t="str">
        <f t="shared" si="2596"/>
        <v>189112123</v>
      </c>
      <c r="AI4420" s="65">
        <v>18911212</v>
      </c>
      <c r="AJ4420" s="65" t="s">
        <v>5369</v>
      </c>
      <c r="AK4420" s="65">
        <v>3</v>
      </c>
      <c r="AL4420" s="65" t="s">
        <v>3596</v>
      </c>
      <c r="AN4420" s="65" t="str">
        <f t="shared" si="2648"/>
        <v/>
      </c>
    </row>
    <row r="4421" spans="1:40" ht="16.8" customHeight="1" x14ac:dyDescent="0.25">
      <c r="A4421" s="400">
        <v>7</v>
      </c>
      <c r="B4421" s="342" t="s">
        <v>4978</v>
      </c>
      <c r="C4421" s="342" t="s">
        <v>0</v>
      </c>
      <c r="D4421" s="350" t="str">
        <f t="shared" si="2643"/>
        <v>'A'</v>
      </c>
      <c r="E4421" s="211">
        <f t="shared" si="2649"/>
        <v>19320503</v>
      </c>
      <c r="F4421" s="262">
        <v>4</v>
      </c>
      <c r="J4421" s="211" t="str">
        <f t="shared" si="2644"/>
        <v/>
      </c>
      <c r="R4421" s="112" t="str">
        <f>IF(D4421="","", CONCATENATE("Update games set ", B4421, "= ",D4421," where game_id=", E4421))</f>
        <v>Update games set HAN= 'A' where game_id=19320503</v>
      </c>
      <c r="S4421" s="112" t="str">
        <f t="shared" si="2646"/>
        <v/>
      </c>
      <c r="T4421" s="112" t="str">
        <f t="shared" si="2584"/>
        <v/>
      </c>
      <c r="U4421" s="200" t="str">
        <f t="shared" si="2585"/>
        <v/>
      </c>
      <c r="V4421" s="112" t="str">
        <f t="shared" si="2641"/>
        <v/>
      </c>
      <c r="W4421" s="415" t="str">
        <f t="shared" si="2647"/>
        <v/>
      </c>
      <c r="Y4421" s="65" t="str">
        <f t="shared" si="2624"/>
        <v/>
      </c>
      <c r="Z4421" s="65" t="str">
        <f t="shared" si="2625"/>
        <v/>
      </c>
      <c r="AA4421" s="65" t="str">
        <f t="shared" si="2626"/>
        <v/>
      </c>
      <c r="AB4421" s="65" t="str">
        <f t="shared" si="2627"/>
        <v/>
      </c>
      <c r="AC4421" s="65" t="str">
        <f t="shared" si="2628"/>
        <v/>
      </c>
      <c r="AH4421" s="65" t="str">
        <f t="shared" si="2596"/>
        <v>189112124</v>
      </c>
      <c r="AI4421" s="65">
        <v>18911212</v>
      </c>
      <c r="AJ4421" s="65" t="s">
        <v>5369</v>
      </c>
      <c r="AK4421" s="65">
        <v>4</v>
      </c>
      <c r="AL4421" s="65" t="s">
        <v>3252</v>
      </c>
      <c r="AN4421" s="65" t="str">
        <f t="shared" si="2648"/>
        <v/>
      </c>
    </row>
    <row r="4422" spans="1:40" ht="16.8" customHeight="1" x14ac:dyDescent="0.25">
      <c r="A4422" s="400">
        <v>7</v>
      </c>
      <c r="B4422" s="342" t="s">
        <v>5</v>
      </c>
      <c r="C4422" s="342">
        <v>0</v>
      </c>
      <c r="D4422" s="349">
        <f t="shared" ref="D4422:D4423" si="2650">IF(C4422="", "", C4422)</f>
        <v>0</v>
      </c>
      <c r="E4422" s="211">
        <f t="shared" si="2649"/>
        <v>19320503</v>
      </c>
      <c r="F4422" s="262">
        <v>5</v>
      </c>
      <c r="J4422" s="211" t="str">
        <f t="shared" si="2644"/>
        <v/>
      </c>
      <c r="R4422" s="112" t="str">
        <f>IF(D4422="","", CONCATENATE("Update games set ", B4422, "= ",D4422," where game_id=", E4422))</f>
        <v>Update games set F= 0 where game_id=19320503</v>
      </c>
      <c r="S4422" s="112" t="str">
        <f t="shared" si="2646"/>
        <v/>
      </c>
      <c r="T4422" s="112" t="str">
        <f t="shared" ref="T4422:T4485" si="2651">IF(J4422="","", CONCATENATE("insert into goals (game_id, goal_order, scorer_name, goal_min) values (",E4422, ", ", I4422,", '",J4422,")"))</f>
        <v/>
      </c>
      <c r="U4422" s="200" t="str">
        <f t="shared" ref="U4422:U4485" si="2652">IF(I4422="", "", Y4422&amp;Z4422&amp;AA4422&amp;AB4422&amp;AC4422)</f>
        <v/>
      </c>
      <c r="V4422" s="112" t="str">
        <f t="shared" si="2641"/>
        <v/>
      </c>
      <c r="W4422" s="415" t="str">
        <f t="shared" si="2647"/>
        <v/>
      </c>
      <c r="Y4422" s="65" t="str">
        <f t="shared" si="2624"/>
        <v/>
      </c>
      <c r="Z4422" s="65" t="str">
        <f t="shared" si="2625"/>
        <v/>
      </c>
      <c r="AA4422" s="65" t="str">
        <f t="shared" si="2626"/>
        <v/>
      </c>
      <c r="AB4422" s="65" t="str">
        <f t="shared" si="2627"/>
        <v/>
      </c>
      <c r="AC4422" s="65" t="str">
        <f t="shared" si="2628"/>
        <v/>
      </c>
      <c r="AH4422" s="65" t="str">
        <f t="shared" si="2596"/>
        <v>189112125</v>
      </c>
      <c r="AI4422" s="65">
        <v>18911212</v>
      </c>
      <c r="AJ4422" s="65" t="s">
        <v>5369</v>
      </c>
      <c r="AK4422" s="65">
        <v>5</v>
      </c>
      <c r="AL4422" s="65" t="s">
        <v>3590</v>
      </c>
      <c r="AN4422" s="65" t="str">
        <f t="shared" si="2648"/>
        <v/>
      </c>
    </row>
    <row r="4423" spans="1:40" ht="16.8" customHeight="1" x14ac:dyDescent="0.25">
      <c r="A4423" s="400">
        <v>7</v>
      </c>
      <c r="B4423" s="342" t="s">
        <v>0</v>
      </c>
      <c r="C4423" s="342">
        <v>2</v>
      </c>
      <c r="D4423" s="349">
        <f t="shared" si="2650"/>
        <v>2</v>
      </c>
      <c r="E4423" s="211">
        <f t="shared" si="2649"/>
        <v>19320503</v>
      </c>
      <c r="F4423" s="262">
        <v>6</v>
      </c>
      <c r="J4423" s="211" t="str">
        <f t="shared" si="2644"/>
        <v/>
      </c>
      <c r="R4423" s="112" t="str">
        <f>IF(D4423="","", CONCATENATE("Update games set ", B4423, "= ",D4423," where game_id=", E4423))</f>
        <v>Update games set A= 2 where game_id=19320503</v>
      </c>
      <c r="S4423" s="112" t="str">
        <f t="shared" si="2646"/>
        <v/>
      </c>
      <c r="T4423" s="112" t="str">
        <f t="shared" si="2651"/>
        <v/>
      </c>
      <c r="U4423" s="200" t="str">
        <f t="shared" si="2652"/>
        <v/>
      </c>
      <c r="V4423" s="112" t="str">
        <f t="shared" si="2641"/>
        <v/>
      </c>
      <c r="W4423" s="415" t="str">
        <f t="shared" si="2647"/>
        <v/>
      </c>
      <c r="Y4423" s="65" t="str">
        <f t="shared" si="2624"/>
        <v/>
      </c>
      <c r="Z4423" s="65" t="str">
        <f t="shared" si="2625"/>
        <v/>
      </c>
      <c r="AA4423" s="65" t="str">
        <f t="shared" si="2626"/>
        <v/>
      </c>
      <c r="AB4423" s="65" t="str">
        <f t="shared" si="2627"/>
        <v/>
      </c>
      <c r="AC4423" s="65" t="str">
        <f t="shared" si="2628"/>
        <v/>
      </c>
      <c r="AH4423" s="65" t="str">
        <f t="shared" si="2596"/>
        <v>189112126</v>
      </c>
      <c r="AI4423" s="65">
        <v>18911212</v>
      </c>
      <c r="AJ4423" s="65" t="s">
        <v>5369</v>
      </c>
      <c r="AK4423" s="65">
        <v>6</v>
      </c>
      <c r="AL4423" s="65" t="s">
        <v>3468</v>
      </c>
      <c r="AN4423" s="65" t="str">
        <f t="shared" si="2648"/>
        <v/>
      </c>
    </row>
    <row r="4424" spans="1:40" ht="16.8" customHeight="1" x14ac:dyDescent="0.25">
      <c r="A4424" s="400">
        <v>7</v>
      </c>
      <c r="B4424" s="342" t="s">
        <v>23</v>
      </c>
      <c r="D4424" s="334" t="str">
        <f t="shared" ref="D4424" si="2653">IF(C4424="",IF(D4422&gt;D4423,"'W'",IF(D4422=D4423,"'D'","'L'")),_xlfn.CONCAT("'",C4424,"'"))</f>
        <v>'L'</v>
      </c>
      <c r="E4424" s="211">
        <f t="shared" si="2649"/>
        <v>19320503</v>
      </c>
      <c r="F4424" s="262">
        <v>7</v>
      </c>
      <c r="J4424" s="211" t="str">
        <f t="shared" si="2644"/>
        <v/>
      </c>
      <c r="R4424" s="112" t="str">
        <f>IF(D4424="","", CONCATENATE("Update games set ", B4424, "= ",D4424," where game_id=", E4424))</f>
        <v>Update games set Result= 'L' where game_id=19320503</v>
      </c>
      <c r="S4424" s="112" t="str">
        <f t="shared" si="2646"/>
        <v/>
      </c>
      <c r="T4424" s="112" t="str">
        <f t="shared" si="2651"/>
        <v/>
      </c>
      <c r="U4424" s="200" t="str">
        <f t="shared" si="2652"/>
        <v/>
      </c>
      <c r="V4424" s="112" t="str">
        <f t="shared" si="2641"/>
        <v/>
      </c>
      <c r="W4424" s="415" t="str">
        <f t="shared" si="2647"/>
        <v/>
      </c>
      <c r="Y4424" s="65" t="str">
        <f t="shared" si="2624"/>
        <v/>
      </c>
      <c r="Z4424" s="65" t="str">
        <f t="shared" si="2625"/>
        <v/>
      </c>
      <c r="AA4424" s="65" t="str">
        <f t="shared" si="2626"/>
        <v/>
      </c>
      <c r="AB4424" s="65" t="str">
        <f t="shared" si="2627"/>
        <v/>
      </c>
      <c r="AC4424" s="65" t="str">
        <f t="shared" si="2628"/>
        <v/>
      </c>
      <c r="AH4424" s="65" t="str">
        <f t="shared" si="2596"/>
        <v>189112127</v>
      </c>
      <c r="AI4424" s="65">
        <v>18911212</v>
      </c>
      <c r="AJ4424" s="65" t="s">
        <v>5369</v>
      </c>
      <c r="AK4424" s="65">
        <v>7</v>
      </c>
      <c r="AL4424" s="65" t="s">
        <v>3435</v>
      </c>
      <c r="AN4424" s="65" t="str">
        <f t="shared" si="2648"/>
        <v/>
      </c>
    </row>
    <row r="4425" spans="1:40" ht="16.8" customHeight="1" x14ac:dyDescent="0.25">
      <c r="A4425" s="400">
        <v>7</v>
      </c>
      <c r="B4425" s="342" t="s">
        <v>768</v>
      </c>
      <c r="D4425" s="349" t="str">
        <f t="shared" ref="D4425:D4426" si="2654">IF(C4425="", "", C4425)</f>
        <v/>
      </c>
      <c r="E4425" s="211">
        <f t="shared" si="2649"/>
        <v>19320503</v>
      </c>
      <c r="F4425" s="262">
        <v>8</v>
      </c>
      <c r="J4425" s="211" t="str">
        <f t="shared" si="2644"/>
        <v/>
      </c>
      <c r="R4425" s="112" t="str">
        <f>IF(D4425="","", CONCATENATE("Update games set ", B4425, "= ",D4425," where game_id=", E4425))</f>
        <v/>
      </c>
      <c r="S4425" s="112" t="str">
        <f t="shared" si="2646"/>
        <v/>
      </c>
      <c r="T4425" s="112" t="str">
        <f t="shared" si="2651"/>
        <v/>
      </c>
      <c r="U4425" s="200" t="str">
        <f t="shared" si="2652"/>
        <v/>
      </c>
      <c r="V4425" s="112" t="str">
        <f t="shared" si="2641"/>
        <v/>
      </c>
      <c r="W4425" s="415" t="str">
        <f t="shared" si="2647"/>
        <v/>
      </c>
      <c r="Y4425" s="65" t="str">
        <f t="shared" si="2624"/>
        <v/>
      </c>
      <c r="Z4425" s="65" t="str">
        <f t="shared" si="2625"/>
        <v/>
      </c>
      <c r="AA4425" s="65" t="str">
        <f t="shared" si="2626"/>
        <v/>
      </c>
      <c r="AB4425" s="65" t="str">
        <f t="shared" si="2627"/>
        <v/>
      </c>
      <c r="AC4425" s="65" t="str">
        <f t="shared" si="2628"/>
        <v/>
      </c>
      <c r="AH4425" s="65" t="str">
        <f t="shared" si="2596"/>
        <v>189112128</v>
      </c>
      <c r="AI4425" s="65">
        <v>18911212</v>
      </c>
      <c r="AJ4425" s="65" t="s">
        <v>5369</v>
      </c>
      <c r="AK4425" s="65">
        <v>8</v>
      </c>
      <c r="AL4425" s="65" t="s">
        <v>3653</v>
      </c>
      <c r="AN4425" s="65" t="str">
        <f t="shared" si="2648"/>
        <v/>
      </c>
    </row>
    <row r="4426" spans="1:40" ht="16.8" customHeight="1" x14ac:dyDescent="0.25">
      <c r="A4426" s="400">
        <v>7</v>
      </c>
      <c r="B4426" s="342" t="s">
        <v>766</v>
      </c>
      <c r="D4426" s="349" t="str">
        <f t="shared" si="2654"/>
        <v/>
      </c>
      <c r="E4426" s="211">
        <f t="shared" si="2649"/>
        <v>19320503</v>
      </c>
      <c r="F4426" s="262">
        <v>9</v>
      </c>
      <c r="G4426" s="194"/>
      <c r="H4426" s="194"/>
      <c r="J4426" s="211" t="str">
        <f t="shared" si="2644"/>
        <v/>
      </c>
      <c r="N4426" s="417"/>
      <c r="O4426" s="194"/>
      <c r="P4426" s="194"/>
      <c r="R4426" s="112" t="str">
        <f>IF(D4426="","", CONCATENATE("Update games set ", B4426, "= ",D4426," where game_id=", E4426))</f>
        <v/>
      </c>
      <c r="S4426" s="112" t="str">
        <f t="shared" si="2646"/>
        <v/>
      </c>
      <c r="T4426" s="112" t="str">
        <f t="shared" si="2651"/>
        <v/>
      </c>
      <c r="U4426" s="200" t="str">
        <f t="shared" si="2652"/>
        <v/>
      </c>
      <c r="V4426" s="112" t="str">
        <f t="shared" si="2641"/>
        <v/>
      </c>
      <c r="W4426" s="415" t="str">
        <f t="shared" si="2647"/>
        <v/>
      </c>
      <c r="Y4426" s="65" t="str">
        <f t="shared" si="2624"/>
        <v/>
      </c>
      <c r="Z4426" s="65" t="str">
        <f t="shared" si="2625"/>
        <v/>
      </c>
      <c r="AA4426" s="65" t="str">
        <f t="shared" si="2626"/>
        <v/>
      </c>
      <c r="AB4426" s="65" t="str">
        <f t="shared" si="2627"/>
        <v/>
      </c>
      <c r="AC4426" s="65" t="str">
        <f t="shared" si="2628"/>
        <v/>
      </c>
      <c r="AH4426" s="65" t="str">
        <f t="shared" si="2596"/>
        <v>189112129</v>
      </c>
      <c r="AI4426" s="65">
        <v>18911212</v>
      </c>
      <c r="AJ4426" s="65" t="s">
        <v>5369</v>
      </c>
      <c r="AK4426" s="65">
        <v>9</v>
      </c>
      <c r="AL4426" s="65" t="s">
        <v>2943</v>
      </c>
      <c r="AN4426" s="65" t="str">
        <f t="shared" si="2648"/>
        <v/>
      </c>
    </row>
    <row r="4427" spans="1:40" ht="16.8" customHeight="1" x14ac:dyDescent="0.25">
      <c r="A4427" s="400">
        <v>7</v>
      </c>
      <c r="B4427" s="342" t="s">
        <v>753</v>
      </c>
      <c r="C4427" s="351"/>
      <c r="D4427" s="350" t="str">
        <f t="shared" ref="D4427" si="2655">IF(C4427="", "", CONCATENATE("'", C4427,"'"))</f>
        <v/>
      </c>
      <c r="E4427" s="211">
        <f t="shared" si="2649"/>
        <v>19320503</v>
      </c>
      <c r="F4427" s="262">
        <v>10</v>
      </c>
      <c r="G4427" s="194"/>
      <c r="J4427" s="211" t="str">
        <f t="shared" si="2644"/>
        <v/>
      </c>
      <c r="N4427" s="417"/>
      <c r="O4427" s="194"/>
      <c r="P4427" s="194"/>
      <c r="R4427" s="112" t="str">
        <f>IF(D4427="","", CONCATENATE("Update games set ", B4427, "= ",D4427," where game_id=", E4427))</f>
        <v/>
      </c>
      <c r="S4427" s="112" t="str">
        <f t="shared" si="2646"/>
        <v/>
      </c>
      <c r="T4427" s="112" t="str">
        <f t="shared" si="2651"/>
        <v/>
      </c>
      <c r="U4427" s="200" t="str">
        <f t="shared" si="2652"/>
        <v/>
      </c>
      <c r="V4427" s="112" t="str">
        <f t="shared" si="2641"/>
        <v/>
      </c>
      <c r="W4427" s="415" t="str">
        <f t="shared" si="2647"/>
        <v/>
      </c>
      <c r="Y4427" s="65" t="str">
        <f t="shared" si="2624"/>
        <v/>
      </c>
      <c r="Z4427" s="65" t="str">
        <f t="shared" si="2625"/>
        <v/>
      </c>
      <c r="AA4427" s="65" t="str">
        <f t="shared" si="2626"/>
        <v/>
      </c>
      <c r="AB4427" s="65" t="str">
        <f t="shared" si="2627"/>
        <v/>
      </c>
      <c r="AC4427" s="65" t="str">
        <f t="shared" si="2628"/>
        <v/>
      </c>
      <c r="AH4427" s="65" t="str">
        <f t="shared" si="2596"/>
        <v>1891121210</v>
      </c>
      <c r="AI4427" s="65">
        <v>18911212</v>
      </c>
      <c r="AJ4427" s="65" t="s">
        <v>5369</v>
      </c>
      <c r="AK4427" s="65">
        <v>10</v>
      </c>
      <c r="AL4427" s="65" t="s">
        <v>3632</v>
      </c>
      <c r="AN4427" s="65" t="str">
        <f t="shared" si="2648"/>
        <v/>
      </c>
    </row>
    <row r="4428" spans="1:40" ht="16.8" customHeight="1" x14ac:dyDescent="0.25">
      <c r="A4428" s="400">
        <v>7</v>
      </c>
      <c r="B4428" s="342" t="s">
        <v>746</v>
      </c>
      <c r="C4428" s="351" t="s">
        <v>5062</v>
      </c>
      <c r="D4428" s="334" t="str">
        <f>CONCATENATE("'", LEFT(E4428,4),"-",MID(E4428,5,2),"-", MID(E4428,7,2), " ", C4428,"'")</f>
        <v>'1932-05-03 15:00'</v>
      </c>
      <c r="E4428" s="211">
        <f t="shared" si="2649"/>
        <v>19320503</v>
      </c>
      <c r="F4428" s="262">
        <v>11</v>
      </c>
      <c r="J4428" s="211" t="str">
        <f t="shared" si="2644"/>
        <v/>
      </c>
      <c r="R4428" s="112" t="str">
        <f>IF(D4428="","", CONCATENATE("Update games set ", B4428, "= ",D4428," where game_id=", E4428))</f>
        <v>Update games set Game_date= '1932-05-03 15:00' where game_id=19320503</v>
      </c>
      <c r="S4428" s="112" t="str">
        <f t="shared" si="2646"/>
        <v/>
      </c>
      <c r="T4428" s="112" t="str">
        <f t="shared" si="2651"/>
        <v/>
      </c>
      <c r="U4428" s="200" t="str">
        <f t="shared" si="2652"/>
        <v/>
      </c>
      <c r="V4428" s="112" t="str">
        <f t="shared" si="2641"/>
        <v/>
      </c>
      <c r="W4428" s="415" t="str">
        <f t="shared" si="2647"/>
        <v/>
      </c>
      <c r="Y4428" s="65" t="str">
        <f t="shared" si="2624"/>
        <v/>
      </c>
      <c r="Z4428" s="65" t="str">
        <f t="shared" si="2625"/>
        <v/>
      </c>
      <c r="AA4428" s="65" t="str">
        <f t="shared" si="2626"/>
        <v/>
      </c>
      <c r="AB4428" s="65" t="str">
        <f t="shared" si="2627"/>
        <v/>
      </c>
      <c r="AC4428" s="65" t="str">
        <f t="shared" si="2628"/>
        <v/>
      </c>
      <c r="AH4428" s="65" t="str">
        <f t="shared" si="2596"/>
        <v>1891121211</v>
      </c>
      <c r="AI4428" s="65">
        <v>18911212</v>
      </c>
      <c r="AJ4428" s="65" t="s">
        <v>5369</v>
      </c>
      <c r="AK4428" s="65">
        <v>11</v>
      </c>
      <c r="AL4428" s="65" t="s">
        <v>3314</v>
      </c>
      <c r="AN4428" s="65" t="str">
        <f t="shared" si="2648"/>
        <v/>
      </c>
    </row>
    <row r="4429" spans="1:40" ht="16.8" customHeight="1" x14ac:dyDescent="0.25">
      <c r="A4429" s="400">
        <v>7</v>
      </c>
      <c r="B4429" s="342" t="s">
        <v>25</v>
      </c>
      <c r="C4429" s="342" t="s">
        <v>5566</v>
      </c>
      <c r="D4429" s="350" t="str">
        <f t="shared" ref="D4429" si="2656">IF(C4429="", "", CONCATENATE("'", C4429,"'"))</f>
        <v>'Allen Palmer Hospital Cup'</v>
      </c>
      <c r="E4429" s="211">
        <f t="shared" si="2649"/>
        <v>19320503</v>
      </c>
      <c r="F4429" s="262">
        <v>12</v>
      </c>
      <c r="G4429" s="212"/>
      <c r="H4429" s="212"/>
      <c r="N4429" s="416"/>
      <c r="O4429" s="212"/>
      <c r="P4429" s="212"/>
      <c r="R4429" s="112" t="str">
        <f>IF(D4429="","", CONCATENATE("Update games set ", B4429, "= ",D4429," where game_id=", E4429))</f>
        <v>Update games set Notes= 'Allen Palmer Hospital Cup' where game_id=19320503</v>
      </c>
      <c r="S4429" s="112" t="str">
        <f t="shared" si="2646"/>
        <v/>
      </c>
      <c r="T4429" s="112" t="str">
        <f t="shared" si="2651"/>
        <v/>
      </c>
      <c r="U4429" s="200" t="str">
        <f t="shared" si="2652"/>
        <v/>
      </c>
      <c r="V4429" s="112" t="str">
        <f t="shared" si="2641"/>
        <v/>
      </c>
      <c r="W4429" s="415" t="str">
        <f t="shared" si="2647"/>
        <v/>
      </c>
      <c r="Y4429" s="65" t="str">
        <f t="shared" si="2624"/>
        <v/>
      </c>
      <c r="Z4429" s="65" t="str">
        <f t="shared" si="2625"/>
        <v/>
      </c>
      <c r="AA4429" s="65" t="str">
        <f t="shared" si="2626"/>
        <v/>
      </c>
      <c r="AB4429" s="65" t="str">
        <f t="shared" si="2627"/>
        <v/>
      </c>
      <c r="AC4429" s="65" t="str">
        <f t="shared" si="2628"/>
        <v/>
      </c>
      <c r="AH4429" s="65" t="str">
        <f t="shared" si="2596"/>
        <v>1891121212</v>
      </c>
      <c r="AI4429" s="65">
        <v>18911212</v>
      </c>
      <c r="AJ4429" s="65" t="s">
        <v>5369</v>
      </c>
      <c r="AK4429" s="65">
        <v>12</v>
      </c>
      <c r="AL4429" s="65" t="s">
        <v>653</v>
      </c>
      <c r="AN4429" s="65" t="str">
        <f t="shared" si="2648"/>
        <v/>
      </c>
    </row>
    <row r="4430" spans="1:40" ht="16.8" customHeight="1" x14ac:dyDescent="0.25">
      <c r="A4430" s="400">
        <v>7</v>
      </c>
      <c r="B4430" s="342" t="s">
        <v>475</v>
      </c>
      <c r="C4430" s="342">
        <v>3200</v>
      </c>
      <c r="D4430" s="349">
        <f t="shared" ref="D4430" si="2657">IF(C4430="", "", C4430)</f>
        <v>3200</v>
      </c>
      <c r="E4430" s="211">
        <f t="shared" si="2649"/>
        <v>19320503</v>
      </c>
      <c r="F4430" s="262">
        <v>13</v>
      </c>
      <c r="R4430" s="112" t="str">
        <f>IF(D4430="","", CONCATENATE("Update games set ", B4430, "= ",D4430," where game_id=", E4430))</f>
        <v>Update games set Att= 3200 where game_id=19320503</v>
      </c>
      <c r="S4430" s="112" t="str">
        <f t="shared" si="2646"/>
        <v/>
      </c>
      <c r="T4430" s="112" t="str">
        <f t="shared" si="2651"/>
        <v/>
      </c>
      <c r="U4430" s="200" t="str">
        <f t="shared" si="2652"/>
        <v/>
      </c>
      <c r="V4430" s="112" t="str">
        <f t="shared" si="2641"/>
        <v/>
      </c>
      <c r="W4430" s="415" t="str">
        <f t="shared" si="2647"/>
        <v/>
      </c>
      <c r="Y4430" s="65" t="str">
        <f t="shared" si="2624"/>
        <v/>
      </c>
      <c r="Z4430" s="65" t="str">
        <f t="shared" si="2625"/>
        <v/>
      </c>
      <c r="AA4430" s="65" t="str">
        <f t="shared" si="2626"/>
        <v/>
      </c>
      <c r="AB4430" s="65" t="str">
        <f t="shared" si="2627"/>
        <v/>
      </c>
      <c r="AC4430" s="65" t="str">
        <f t="shared" si="2628"/>
        <v/>
      </c>
      <c r="AH4430" s="65" t="str">
        <f t="shared" si="2596"/>
        <v>1891121213</v>
      </c>
      <c r="AI4430" s="65">
        <v>18911212</v>
      </c>
      <c r="AJ4430" s="65" t="s">
        <v>5369</v>
      </c>
      <c r="AK4430" s="65">
        <v>13</v>
      </c>
      <c r="AL4430" s="65" t="s">
        <v>653</v>
      </c>
      <c r="AN4430" s="65" t="str">
        <f t="shared" si="2648"/>
        <v/>
      </c>
    </row>
    <row r="4431" spans="1:40" ht="16.8" customHeight="1" x14ac:dyDescent="0.25">
      <c r="A4431" s="400">
        <v>7</v>
      </c>
      <c r="B4431" s="342" t="s">
        <v>20</v>
      </c>
      <c r="C4431" s="342" t="s">
        <v>5565</v>
      </c>
      <c r="D4431" s="350" t="str">
        <f t="shared" ref="D4431:D4432" si="2658">IF(C4431="", "", CONCATENATE("'", C4431,"'"))</f>
        <v>'Trowbridge'</v>
      </c>
      <c r="E4431" s="211">
        <f t="shared" si="2649"/>
        <v>19320503</v>
      </c>
      <c r="F4431" s="262">
        <v>14</v>
      </c>
      <c r="R4431" s="112" t="str">
        <f>IF(D4431="","", CONCATENATE("Update games set ", B4431, "= ",D4431," where game_id=", E4431))</f>
        <v>Update games set Ground= 'Trowbridge' where game_id=19320503</v>
      </c>
      <c r="S4431" s="112" t="str">
        <f t="shared" si="2646"/>
        <v/>
      </c>
      <c r="T4431" s="112" t="str">
        <f t="shared" si="2651"/>
        <v/>
      </c>
      <c r="U4431" s="200" t="str">
        <f t="shared" si="2652"/>
        <v/>
      </c>
      <c r="V4431" s="112" t="str">
        <f t="shared" si="2641"/>
        <v/>
      </c>
      <c r="W4431" s="415" t="str">
        <f t="shared" si="2647"/>
        <v/>
      </c>
      <c r="Y4431" s="65" t="str">
        <f t="shared" si="2624"/>
        <v/>
      </c>
      <c r="Z4431" s="65" t="str">
        <f t="shared" si="2625"/>
        <v/>
      </c>
      <c r="AA4431" s="65" t="str">
        <f t="shared" si="2626"/>
        <v/>
      </c>
      <c r="AB4431" s="65" t="str">
        <f t="shared" si="2627"/>
        <v/>
      </c>
      <c r="AC4431" s="65" t="str">
        <f t="shared" si="2628"/>
        <v/>
      </c>
      <c r="AH4431" s="65" t="str">
        <f t="shared" si="2596"/>
        <v>1891121214</v>
      </c>
      <c r="AI4431" s="65">
        <v>18911212</v>
      </c>
      <c r="AJ4431" s="65" t="s">
        <v>5369</v>
      </c>
      <c r="AK4431" s="65">
        <v>14</v>
      </c>
      <c r="AL4431" s="65" t="s">
        <v>653</v>
      </c>
      <c r="AN4431" s="65" t="str">
        <f t="shared" si="2648"/>
        <v/>
      </c>
    </row>
    <row r="4432" spans="1:40" ht="16.8" customHeight="1" x14ac:dyDescent="0.25">
      <c r="A4432" s="400">
        <v>7</v>
      </c>
      <c r="B4432" s="342" t="s">
        <v>4882</v>
      </c>
      <c r="C4432" s="342" t="str">
        <f t="shared" ref="C4432" si="2659">IF(C4431="", "", C4431)</f>
        <v>Trowbridge</v>
      </c>
      <c r="D4432" s="350" t="str">
        <f t="shared" si="2658"/>
        <v>'Trowbridge'</v>
      </c>
      <c r="E4432" s="211">
        <f t="shared" si="2649"/>
        <v>19320503</v>
      </c>
      <c r="F4432" s="262">
        <v>15</v>
      </c>
      <c r="R4432" s="112" t="str">
        <f>IF(D4432="","", CONCATENATE("Update games set ", B4432, "= ",D4432," where game_id=", E4432))</f>
        <v>Update games set Ground_parent= 'Trowbridge' where game_id=19320503</v>
      </c>
      <c r="S4432" s="112" t="str">
        <f t="shared" si="2646"/>
        <v/>
      </c>
      <c r="T4432" s="112" t="str">
        <f t="shared" si="2651"/>
        <v/>
      </c>
      <c r="U4432" s="200" t="str">
        <f t="shared" si="2652"/>
        <v/>
      </c>
      <c r="V4432" s="112" t="str">
        <f t="shared" si="2641"/>
        <v/>
      </c>
      <c r="W4432" s="415" t="str">
        <f t="shared" si="2647"/>
        <v/>
      </c>
      <c r="Y4432" s="65" t="str">
        <f t="shared" si="2624"/>
        <v/>
      </c>
      <c r="Z4432" s="65" t="str">
        <f t="shared" si="2625"/>
        <v/>
      </c>
      <c r="AA4432" s="65" t="str">
        <f t="shared" si="2626"/>
        <v/>
      </c>
      <c r="AB4432" s="65" t="str">
        <f t="shared" si="2627"/>
        <v/>
      </c>
      <c r="AC4432" s="65" t="str">
        <f t="shared" si="2628"/>
        <v/>
      </c>
      <c r="AH4432" s="65" t="str">
        <f t="shared" si="2596"/>
        <v>1891121215</v>
      </c>
      <c r="AI4432" s="65">
        <v>18911212</v>
      </c>
      <c r="AJ4432" s="65" t="s">
        <v>5369</v>
      </c>
      <c r="AK4432" s="65">
        <v>15</v>
      </c>
      <c r="AL4432" s="65" t="s">
        <v>653</v>
      </c>
      <c r="AN4432" s="65" t="str">
        <f t="shared" si="2648"/>
        <v/>
      </c>
    </row>
    <row r="4433" spans="1:40" s="126" customFormat="1" ht="16.8" customHeight="1" thickBot="1" x14ac:dyDescent="0.3">
      <c r="A4433" s="400">
        <v>7</v>
      </c>
      <c r="B4433" s="116" t="s">
        <v>115</v>
      </c>
      <c r="C4433" s="352"/>
      <c r="D4433" s="370" t="str">
        <f t="shared" ref="D4433" si="2660">IF(MID(E4433,5,2)*1&gt;6,_xlfn.CONCAT("'",LEFT(E4433,4),"-",MID(E4433,3,2)+1,"'"),_xlfn.CONCAT("'",LEFT(E4433,4)-1,"-",MID(E4433,3,2),"'"))</f>
        <v>'1931-32'</v>
      </c>
      <c r="E4433" s="214">
        <f t="shared" si="2649"/>
        <v>19320503</v>
      </c>
      <c r="F4433" s="266">
        <v>16</v>
      </c>
      <c r="G4433" s="343"/>
      <c r="H4433" s="343"/>
      <c r="I4433" s="267"/>
      <c r="J4433" s="214"/>
      <c r="K4433" s="266"/>
      <c r="L4433" s="266"/>
      <c r="M4433" s="266"/>
      <c r="N4433" s="419"/>
      <c r="O4433" s="343"/>
      <c r="P4433" s="343"/>
      <c r="Q4433" s="346"/>
      <c r="R4433" s="112" t="str">
        <f>IF(D4433="","", CONCATENATE("Update games set ", B4433, "= ",D4433," where game_id=", E4433))</f>
        <v>Update games set Season= '1931-32' where game_id=19320503</v>
      </c>
      <c r="S4433" s="112" t="str">
        <f t="shared" si="2646"/>
        <v/>
      </c>
      <c r="T4433" s="112" t="str">
        <f t="shared" si="2651"/>
        <v/>
      </c>
      <c r="U4433" s="200" t="str">
        <f t="shared" si="2652"/>
        <v/>
      </c>
      <c r="V4433" s="112" t="str">
        <f t="shared" si="2641"/>
        <v/>
      </c>
      <c r="W4433" s="415" t="str">
        <f t="shared" si="2647"/>
        <v/>
      </c>
      <c r="X4433" s="240"/>
      <c r="Y4433" s="65" t="str">
        <f t="shared" si="2624"/>
        <v/>
      </c>
      <c r="Z4433" s="65" t="str">
        <f t="shared" si="2625"/>
        <v/>
      </c>
      <c r="AA4433" s="65" t="str">
        <f t="shared" si="2626"/>
        <v/>
      </c>
      <c r="AB4433" s="65" t="str">
        <f t="shared" si="2627"/>
        <v/>
      </c>
      <c r="AC4433" s="65" t="str">
        <f t="shared" si="2628"/>
        <v/>
      </c>
      <c r="AH4433" s="65" t="str">
        <f t="shared" si="2596"/>
        <v>1891121216</v>
      </c>
      <c r="AI4433" s="126">
        <v>18911212</v>
      </c>
      <c r="AJ4433" s="126" t="s">
        <v>5369</v>
      </c>
      <c r="AK4433" s="126">
        <v>16</v>
      </c>
      <c r="AL4433" s="126" t="s">
        <v>653</v>
      </c>
      <c r="AN4433" s="65" t="str">
        <f t="shared" si="2648"/>
        <v/>
      </c>
    </row>
    <row r="4434" spans="1:40" ht="15" thickTop="1" x14ac:dyDescent="0.25">
      <c r="A4434" s="400">
        <v>9</v>
      </c>
      <c r="B4434" s="341" t="s">
        <v>22</v>
      </c>
      <c r="C4434" s="341" t="s">
        <v>5369</v>
      </c>
      <c r="D4434" s="341" t="str">
        <f t="shared" ref="D4434:D4437" si="2661">IF(C4434="", "", CONCATENATE("'", C4434,"'"))</f>
        <v>'Bootle'</v>
      </c>
      <c r="E4434" s="211">
        <v>18870411</v>
      </c>
      <c r="F4434" s="262">
        <v>1</v>
      </c>
      <c r="G4434" s="211" t="s">
        <v>4931</v>
      </c>
      <c r="H4434" s="212"/>
      <c r="I4434" s="263">
        <v>1</v>
      </c>
      <c r="J4434" s="211" t="s">
        <v>5505</v>
      </c>
      <c r="N4434" s="263">
        <v>1</v>
      </c>
      <c r="O4434" s="211" t="s">
        <v>5613</v>
      </c>
      <c r="R4434" s="112" t="str">
        <f>IF(D4434="","", CONCATENATE("Update games set ", B4434, "= ",D4434," where game_id=", E4434))</f>
        <v>Update games set Opponent= 'Bootle' where game_id=18870411</v>
      </c>
      <c r="S4434" s="112" t="str">
        <f t="shared" si="2646"/>
        <v>Update lineups set player_name = 'Sands', raw_name = 'Sands' where game_id = 18870411 and player_order = 1</v>
      </c>
      <c r="T4434" s="112" t="str">
        <f t="shared" si="2651"/>
        <v>insert into goals (game_id, goal_order, scorer_name, goal_min) values (18870411, 1, 'Jackson)</v>
      </c>
      <c r="U4434" s="200" t="str">
        <f t="shared" si="2652"/>
        <v>update goals set scorer_name = 'Jackson' where game_id = 18870411 and goal_order = 1</v>
      </c>
      <c r="V4434" s="112" t="str">
        <f t="shared" si="2641"/>
        <v>insert into games_sources (game_id, source_order, source_name, source_link) values (18870411, 1, 'The Nottingham Forest Football Scrapbook', '')</v>
      </c>
      <c r="W4434" s="415" t="str">
        <f t="shared" si="2647"/>
        <v>update games_sources set  source_name = 'The Nottingham Forest Football Scrapbook', source_link = '' where game_id = 18870411 and source_order = 1</v>
      </c>
      <c r="Y4434" s="65" t="str">
        <f t="shared" si="2624"/>
        <v>update goals set scorer_name = 'Jackson'</v>
      </c>
      <c r="Z4434" s="65" t="str">
        <f t="shared" si="2625"/>
        <v/>
      </c>
      <c r="AA4434" s="65" t="str">
        <f t="shared" si="2626"/>
        <v/>
      </c>
      <c r="AB4434" s="65" t="str">
        <f t="shared" si="2627"/>
        <v/>
      </c>
      <c r="AC4434" s="65" t="str">
        <f t="shared" si="2628"/>
        <v xml:space="preserve"> where game_id = 18870411 and goal_order = 1</v>
      </c>
      <c r="AH4434" s="65" t="str">
        <f t="shared" ref="AH4434:AH4497" si="2662">_xlfn.CONCAT(AI4434,AK4434)</f>
        <v>189112121</v>
      </c>
      <c r="AI4434" s="65">
        <v>18911212</v>
      </c>
      <c r="AJ4434" s="65" t="s">
        <v>5369</v>
      </c>
      <c r="AK4434" s="65">
        <v>1</v>
      </c>
      <c r="AL4434" s="65" t="s">
        <v>2039</v>
      </c>
    </row>
    <row r="4435" spans="1:40" ht="16.8" customHeight="1" x14ac:dyDescent="0.25">
      <c r="A4435" s="400">
        <v>9</v>
      </c>
      <c r="B4435" s="342" t="s">
        <v>4979</v>
      </c>
      <c r="C4435" s="342" t="str">
        <f t="shared" ref="C4435" si="2663">IF(C4434="", "", C4434)</f>
        <v>Bootle</v>
      </c>
      <c r="D4435" s="350" t="str">
        <f t="shared" si="2661"/>
        <v>'Bootle'</v>
      </c>
      <c r="E4435" s="211">
        <f>E4434</f>
        <v>18870411</v>
      </c>
      <c r="F4435" s="262">
        <v>2</v>
      </c>
      <c r="G4435" s="211" t="s">
        <v>4957</v>
      </c>
      <c r="I4435" s="263">
        <v>2</v>
      </c>
      <c r="J4435" s="211" t="s">
        <v>5197</v>
      </c>
      <c r="N4435" s="263">
        <v>2</v>
      </c>
      <c r="O4435" t="s">
        <v>5612</v>
      </c>
      <c r="R4435" s="112" t="str">
        <f>IF(D4435="","", CONCATENATE("Update games set ", B4435, "= ",D4435," where game_id=", E4435))</f>
        <v>Update games set Opp_parent= 'Bootle' where game_id=18870411</v>
      </c>
      <c r="S4435" s="112" t="str">
        <f t="shared" si="2646"/>
        <v>Update lineups set player_name = 'Caborn', raw_name = 'Caborn' where game_id = 18870411 and player_order = 2</v>
      </c>
      <c r="T4435" s="112" t="str">
        <f t="shared" si="2651"/>
        <v>insert into goals (game_id, goal_order, scorer_name, goal_min) values (18870411, 2, 'Danks)</v>
      </c>
      <c r="U4435" s="200" t="str">
        <f t="shared" si="2652"/>
        <v>update goals set scorer_name = 'Danks' where game_id = 18870411 and goal_order = 2</v>
      </c>
      <c r="V4435" s="112" t="str">
        <f t="shared" si="2641"/>
        <v>insert into games_sources (game_id, source_order, source_name, source_link) values (18870411, 2, 'Liverpool Mercury, Tuesday, April 12, 1887', '')</v>
      </c>
      <c r="W4435" s="415" t="str">
        <f t="shared" si="2647"/>
        <v>update games_sources set  source_name = 'Liverpool Mercury, Tuesday, April 12, 1887', source_link = '' where game_id = 18870411 and source_order = 2</v>
      </c>
      <c r="Y4435" s="65" t="str">
        <f t="shared" si="2624"/>
        <v>update goals set scorer_name = 'Danks'</v>
      </c>
      <c r="Z4435" s="65" t="str">
        <f t="shared" si="2625"/>
        <v/>
      </c>
      <c r="AA4435" s="65" t="str">
        <f t="shared" si="2626"/>
        <v/>
      </c>
      <c r="AB4435" s="65" t="str">
        <f t="shared" si="2627"/>
        <v/>
      </c>
      <c r="AC4435" s="65" t="str">
        <f t="shared" si="2628"/>
        <v xml:space="preserve"> where game_id = 18870411 and goal_order = 2</v>
      </c>
      <c r="AH4435" s="65" t="str">
        <f t="shared" si="2662"/>
        <v>189112122</v>
      </c>
      <c r="AI4435" s="65">
        <v>18911212</v>
      </c>
      <c r="AJ4435" s="65" t="s">
        <v>5369</v>
      </c>
      <c r="AK4435" s="65">
        <v>2</v>
      </c>
      <c r="AL4435" s="65" t="s">
        <v>3572</v>
      </c>
      <c r="AN4435" s="65" t="str">
        <f t="shared" ref="AN4435:AN4449" si="2664">IF(F4435=1, _xlfn.CONCAT("update games set source = 'The Nottingham Forest Football Scrapbook' where game_id = ", E4435), "")</f>
        <v/>
      </c>
    </row>
    <row r="4436" spans="1:40" ht="16.8" customHeight="1" x14ac:dyDescent="0.25">
      <c r="A4436" s="400">
        <v>9</v>
      </c>
      <c r="B4436" s="342" t="s">
        <v>2653</v>
      </c>
      <c r="C4436" s="342" t="s">
        <v>663</v>
      </c>
      <c r="D4436" s="350" t="str">
        <f t="shared" si="2661"/>
        <v>'Friendly'</v>
      </c>
      <c r="E4436" s="211">
        <f t="shared" ref="E4436:E4449" si="2665">E4435</f>
        <v>18870411</v>
      </c>
      <c r="F4436" s="262">
        <v>3</v>
      </c>
      <c r="G4436" s="211" t="s">
        <v>2094</v>
      </c>
      <c r="J4436" s="211" t="str">
        <f t="shared" ref="J4436:J4444" si="2666">IF(I4436="", "", "?")</f>
        <v/>
      </c>
      <c r="R4436" s="112" t="str">
        <f>IF(D4436="","", CONCATENATE("Update games set ", B4436, "= ",D4436," where game_id=", E4436))</f>
        <v>Update games set Game_type= 'Friendly' where game_id=18870411</v>
      </c>
      <c r="S4436" s="112" t="str">
        <f t="shared" si="2646"/>
        <v>Update lineups set player_name = 'Hancock', raw_name = 'Hancock' where game_id = 18870411 and player_order = 3</v>
      </c>
      <c r="T4436" s="112" t="str">
        <f t="shared" si="2651"/>
        <v/>
      </c>
      <c r="U4436" s="200" t="str">
        <f t="shared" si="2652"/>
        <v/>
      </c>
      <c r="V4436" s="112" t="str">
        <f t="shared" si="2641"/>
        <v/>
      </c>
      <c r="W4436" s="415" t="str">
        <f t="shared" si="2647"/>
        <v/>
      </c>
      <c r="Y4436" s="65" t="str">
        <f t="shared" si="2624"/>
        <v/>
      </c>
      <c r="Z4436" s="65" t="str">
        <f t="shared" si="2625"/>
        <v/>
      </c>
      <c r="AA4436" s="65" t="str">
        <f t="shared" si="2626"/>
        <v/>
      </c>
      <c r="AB4436" s="65" t="str">
        <f t="shared" si="2627"/>
        <v/>
      </c>
      <c r="AC4436" s="65" t="str">
        <f t="shared" si="2628"/>
        <v/>
      </c>
      <c r="AH4436" s="65" t="str">
        <f t="shared" si="2662"/>
        <v>189112123</v>
      </c>
      <c r="AI4436" s="65">
        <v>18911212</v>
      </c>
      <c r="AJ4436" s="65" t="s">
        <v>5369</v>
      </c>
      <c r="AK4436" s="65">
        <v>3</v>
      </c>
      <c r="AL4436" s="65" t="s">
        <v>3596</v>
      </c>
      <c r="AN4436" s="65" t="str">
        <f t="shared" si="2664"/>
        <v/>
      </c>
    </row>
    <row r="4437" spans="1:40" ht="16.8" customHeight="1" x14ac:dyDescent="0.25">
      <c r="A4437" s="400">
        <v>9</v>
      </c>
      <c r="B4437" s="342" t="s">
        <v>4978</v>
      </c>
      <c r="C4437" s="342" t="s">
        <v>0</v>
      </c>
      <c r="D4437" s="350" t="str">
        <f t="shared" si="2661"/>
        <v>'A'</v>
      </c>
      <c r="E4437" s="211">
        <f t="shared" si="2665"/>
        <v>18870411</v>
      </c>
      <c r="F4437" s="262">
        <v>4</v>
      </c>
      <c r="G4437" s="211" t="s">
        <v>4787</v>
      </c>
      <c r="J4437" s="211" t="str">
        <f t="shared" si="2666"/>
        <v/>
      </c>
      <c r="R4437" s="112" t="str">
        <f>IF(D4437="","", CONCATENATE("Update games set ", B4437, "= ",D4437," where game_id=", E4437))</f>
        <v>Update games set HAN= 'A' where game_id=18870411</v>
      </c>
      <c r="S4437" s="112" t="str">
        <f t="shared" si="2646"/>
        <v>Update lineups set player_name = 'Ward', raw_name = 'Ward' where game_id = 18870411 and player_order = 4</v>
      </c>
      <c r="T4437" s="112" t="str">
        <f t="shared" si="2651"/>
        <v/>
      </c>
      <c r="U4437" s="200" t="str">
        <f t="shared" si="2652"/>
        <v/>
      </c>
      <c r="V4437" s="112" t="str">
        <f t="shared" si="2641"/>
        <v/>
      </c>
      <c r="W4437" s="415" t="str">
        <f t="shared" si="2647"/>
        <v/>
      </c>
      <c r="Y4437" s="65" t="str">
        <f t="shared" si="2624"/>
        <v/>
      </c>
      <c r="Z4437" s="65" t="str">
        <f t="shared" si="2625"/>
        <v/>
      </c>
      <c r="AA4437" s="65" t="str">
        <f t="shared" si="2626"/>
        <v/>
      </c>
      <c r="AB4437" s="65" t="str">
        <f t="shared" si="2627"/>
        <v/>
      </c>
      <c r="AC4437" s="65" t="str">
        <f t="shared" si="2628"/>
        <v/>
      </c>
      <c r="AH4437" s="65" t="str">
        <f t="shared" si="2662"/>
        <v>189112124</v>
      </c>
      <c r="AI4437" s="65">
        <v>18911212</v>
      </c>
      <c r="AJ4437" s="65" t="s">
        <v>5369</v>
      </c>
      <c r="AK4437" s="65">
        <v>4</v>
      </c>
      <c r="AL4437" s="65" t="s">
        <v>3252</v>
      </c>
      <c r="AN4437" s="65" t="str">
        <f t="shared" si="2664"/>
        <v/>
      </c>
    </row>
    <row r="4438" spans="1:40" ht="16.8" customHeight="1" x14ac:dyDescent="0.25">
      <c r="A4438" s="400">
        <v>9</v>
      </c>
      <c r="B4438" s="342" t="s">
        <v>5</v>
      </c>
      <c r="C4438" s="342">
        <v>2</v>
      </c>
      <c r="D4438" s="349">
        <f t="shared" ref="D4438:D4439" si="2667">IF(C4438="", "", C4438)</f>
        <v>2</v>
      </c>
      <c r="E4438" s="211">
        <f t="shared" si="2665"/>
        <v>18870411</v>
      </c>
      <c r="F4438" s="262">
        <v>5</v>
      </c>
      <c r="G4438" s="211" t="s">
        <v>2022</v>
      </c>
      <c r="J4438" s="211" t="str">
        <f t="shared" si="2666"/>
        <v/>
      </c>
      <c r="R4438" s="112" t="str">
        <f>IF(D4438="","", CONCATENATE("Update games set ", B4438, "= ",D4438," where game_id=", E4438))</f>
        <v>Update games set F= 2 where game_id=18870411</v>
      </c>
      <c r="S4438" s="112" t="str">
        <f t="shared" si="2646"/>
        <v>Update lineups set player_name = 'Pike', raw_name = 'Pike' where game_id = 18870411 and player_order = 5</v>
      </c>
      <c r="T4438" s="112" t="str">
        <f t="shared" si="2651"/>
        <v/>
      </c>
      <c r="U4438" s="200" t="str">
        <f t="shared" si="2652"/>
        <v/>
      </c>
      <c r="V4438" s="112" t="str">
        <f t="shared" si="2641"/>
        <v/>
      </c>
      <c r="W4438" s="415" t="str">
        <f t="shared" si="2647"/>
        <v/>
      </c>
      <c r="Y4438" s="65" t="str">
        <f t="shared" si="2624"/>
        <v/>
      </c>
      <c r="Z4438" s="65" t="str">
        <f t="shared" si="2625"/>
        <v/>
      </c>
      <c r="AA4438" s="65" t="str">
        <f t="shared" si="2626"/>
        <v/>
      </c>
      <c r="AB4438" s="65" t="str">
        <f t="shared" si="2627"/>
        <v/>
      </c>
      <c r="AC4438" s="65" t="str">
        <f t="shared" si="2628"/>
        <v/>
      </c>
      <c r="AH4438" s="65" t="str">
        <f t="shared" si="2662"/>
        <v>189112125</v>
      </c>
      <c r="AI4438" s="65">
        <v>18911212</v>
      </c>
      <c r="AJ4438" s="65" t="s">
        <v>5369</v>
      </c>
      <c r="AK4438" s="65">
        <v>5</v>
      </c>
      <c r="AL4438" s="65" t="s">
        <v>3590</v>
      </c>
      <c r="AN4438" s="65" t="str">
        <f t="shared" si="2664"/>
        <v/>
      </c>
    </row>
    <row r="4439" spans="1:40" ht="16.8" customHeight="1" x14ac:dyDescent="0.25">
      <c r="A4439" s="400">
        <v>9</v>
      </c>
      <c r="B4439" s="342" t="s">
        <v>0</v>
      </c>
      <c r="C4439" s="342">
        <v>1</v>
      </c>
      <c r="D4439" s="349">
        <f t="shared" si="2667"/>
        <v>1</v>
      </c>
      <c r="E4439" s="211">
        <f t="shared" si="2665"/>
        <v>18870411</v>
      </c>
      <c r="F4439" s="262">
        <v>6</v>
      </c>
      <c r="G4439" s="211" t="s">
        <v>2091</v>
      </c>
      <c r="J4439" s="211" t="str">
        <f t="shared" si="2666"/>
        <v/>
      </c>
      <c r="R4439" s="112" t="str">
        <f>IF(D4439="","", CONCATENATE("Update games set ", B4439, "= ",D4439," where game_id=", E4439))</f>
        <v>Update games set A= 1 where game_id=18870411</v>
      </c>
      <c r="S4439" s="112" t="str">
        <f t="shared" si="2646"/>
        <v>Update lineups set player_name = 'Norman', raw_name = 'Norman' where game_id = 18870411 and player_order = 6</v>
      </c>
      <c r="T4439" s="112" t="str">
        <f t="shared" si="2651"/>
        <v/>
      </c>
      <c r="U4439" s="200" t="str">
        <f t="shared" si="2652"/>
        <v/>
      </c>
      <c r="V4439" s="112" t="str">
        <f t="shared" si="2641"/>
        <v/>
      </c>
      <c r="W4439" s="415" t="str">
        <f t="shared" si="2647"/>
        <v/>
      </c>
      <c r="Y4439" s="65" t="str">
        <f t="shared" si="2624"/>
        <v/>
      </c>
      <c r="Z4439" s="65" t="str">
        <f t="shared" si="2625"/>
        <v/>
      </c>
      <c r="AA4439" s="65" t="str">
        <f t="shared" si="2626"/>
        <v/>
      </c>
      <c r="AB4439" s="65" t="str">
        <f t="shared" si="2627"/>
        <v/>
      </c>
      <c r="AC4439" s="65" t="str">
        <f t="shared" si="2628"/>
        <v/>
      </c>
      <c r="AH4439" s="65" t="str">
        <f t="shared" si="2662"/>
        <v>189112126</v>
      </c>
      <c r="AI4439" s="65">
        <v>18911212</v>
      </c>
      <c r="AJ4439" s="65" t="s">
        <v>5369</v>
      </c>
      <c r="AK4439" s="65">
        <v>6</v>
      </c>
      <c r="AL4439" s="65" t="s">
        <v>3468</v>
      </c>
      <c r="AN4439" s="65" t="str">
        <f t="shared" si="2664"/>
        <v/>
      </c>
    </row>
    <row r="4440" spans="1:40" ht="16.8" customHeight="1" x14ac:dyDescent="0.25">
      <c r="A4440" s="400">
        <v>9</v>
      </c>
      <c r="B4440" s="342" t="s">
        <v>23</v>
      </c>
      <c r="D4440" s="334" t="str">
        <f t="shared" ref="D4440" si="2668">IF(C4440="",IF(D4438&gt;D4439,"'W'",IF(D4438=D4439,"'D'","'L'")),_xlfn.CONCAT("'",C4440,"'"))</f>
        <v>'W'</v>
      </c>
      <c r="E4440" s="211">
        <f t="shared" si="2665"/>
        <v>18870411</v>
      </c>
      <c r="F4440" s="262">
        <v>7</v>
      </c>
      <c r="G4440" s="211" t="s">
        <v>5197</v>
      </c>
      <c r="J4440" s="211" t="str">
        <f t="shared" si="2666"/>
        <v/>
      </c>
      <c r="R4440" s="112" t="str">
        <f>IF(D4440="","", CONCATENATE("Update games set ", B4440, "= ",D4440," where game_id=", E4440))</f>
        <v>Update games set Result= 'W' where game_id=18870411</v>
      </c>
      <c r="S4440" s="112" t="str">
        <f t="shared" si="2646"/>
        <v>Update lineups set player_name = 'Danks', raw_name = 'Danks' where game_id = 18870411 and player_order = 7</v>
      </c>
      <c r="T4440" s="112" t="str">
        <f t="shared" si="2651"/>
        <v/>
      </c>
      <c r="U4440" s="200" t="str">
        <f t="shared" si="2652"/>
        <v/>
      </c>
      <c r="V4440" s="112" t="str">
        <f t="shared" si="2641"/>
        <v/>
      </c>
      <c r="W4440" s="415" t="str">
        <f t="shared" si="2647"/>
        <v/>
      </c>
      <c r="Y4440" s="65" t="str">
        <f t="shared" si="2624"/>
        <v/>
      </c>
      <c r="Z4440" s="65" t="str">
        <f t="shared" si="2625"/>
        <v/>
      </c>
      <c r="AA4440" s="65" t="str">
        <f t="shared" si="2626"/>
        <v/>
      </c>
      <c r="AB4440" s="65" t="str">
        <f t="shared" si="2627"/>
        <v/>
      </c>
      <c r="AC4440" s="65" t="str">
        <f t="shared" si="2628"/>
        <v/>
      </c>
      <c r="AH4440" s="65" t="str">
        <f t="shared" si="2662"/>
        <v>189112127</v>
      </c>
      <c r="AI4440" s="65">
        <v>18911212</v>
      </c>
      <c r="AJ4440" s="65" t="s">
        <v>5369</v>
      </c>
      <c r="AK4440" s="65">
        <v>7</v>
      </c>
      <c r="AL4440" s="65" t="s">
        <v>3435</v>
      </c>
      <c r="AN4440" s="65" t="str">
        <f t="shared" si="2664"/>
        <v/>
      </c>
    </row>
    <row r="4441" spans="1:40" ht="16.8" customHeight="1" x14ac:dyDescent="0.25">
      <c r="A4441" s="400">
        <v>9</v>
      </c>
      <c r="B4441" s="342" t="s">
        <v>768</v>
      </c>
      <c r="C4441" s="342">
        <v>0</v>
      </c>
      <c r="D4441" s="349">
        <f t="shared" ref="D4441:D4442" si="2669">IF(C4441="", "", C4441)</f>
        <v>0</v>
      </c>
      <c r="E4441" s="211">
        <f t="shared" si="2665"/>
        <v>18870411</v>
      </c>
      <c r="F4441" s="262">
        <v>8</v>
      </c>
      <c r="G4441" s="211" t="s">
        <v>4712</v>
      </c>
      <c r="J4441" s="211" t="str">
        <f t="shared" si="2666"/>
        <v/>
      </c>
      <c r="R4441" s="112" t="str">
        <f>IF(D4441="","", CONCATENATE("Update games set ", B4441, "= ",D4441," where game_id=", E4441))</f>
        <v>Update games set HT_f= 0 where game_id=18870411</v>
      </c>
      <c r="S4441" s="112" t="str">
        <f t="shared" si="2646"/>
        <v>Update lineups set player_name = 'Tutin', raw_name = 'Tutin' where game_id = 18870411 and player_order = 8</v>
      </c>
      <c r="T4441" s="112" t="str">
        <f t="shared" si="2651"/>
        <v/>
      </c>
      <c r="U4441" s="200" t="str">
        <f t="shared" si="2652"/>
        <v/>
      </c>
      <c r="V4441" s="112" t="str">
        <f t="shared" si="2641"/>
        <v/>
      </c>
      <c r="W4441" s="415" t="str">
        <f t="shared" si="2647"/>
        <v/>
      </c>
      <c r="Y4441" s="65" t="str">
        <f t="shared" si="2624"/>
        <v/>
      </c>
      <c r="Z4441" s="65" t="str">
        <f t="shared" si="2625"/>
        <v/>
      </c>
      <c r="AA4441" s="65" t="str">
        <f t="shared" si="2626"/>
        <v/>
      </c>
      <c r="AB4441" s="65" t="str">
        <f t="shared" si="2627"/>
        <v/>
      </c>
      <c r="AC4441" s="65" t="str">
        <f t="shared" si="2628"/>
        <v/>
      </c>
      <c r="AH4441" s="65" t="str">
        <f t="shared" si="2662"/>
        <v>189112128</v>
      </c>
      <c r="AI4441" s="65">
        <v>18911212</v>
      </c>
      <c r="AJ4441" s="65" t="s">
        <v>5369</v>
      </c>
      <c r="AK4441" s="65">
        <v>8</v>
      </c>
      <c r="AL4441" s="65" t="s">
        <v>3653</v>
      </c>
      <c r="AN4441" s="65" t="str">
        <f t="shared" si="2664"/>
        <v/>
      </c>
    </row>
    <row r="4442" spans="1:40" ht="16.8" customHeight="1" x14ac:dyDescent="0.25">
      <c r="A4442" s="400">
        <v>9</v>
      </c>
      <c r="B4442" s="342" t="s">
        <v>766</v>
      </c>
      <c r="C4442" s="342">
        <v>1</v>
      </c>
      <c r="D4442" s="349">
        <f t="shared" si="2669"/>
        <v>1</v>
      </c>
      <c r="E4442" s="211">
        <f t="shared" si="2665"/>
        <v>18870411</v>
      </c>
      <c r="F4442" s="262">
        <v>9</v>
      </c>
      <c r="G4442" s="194" t="s">
        <v>5505</v>
      </c>
      <c r="H4442" s="194"/>
      <c r="J4442" s="211" t="str">
        <f t="shared" si="2666"/>
        <v/>
      </c>
      <c r="N4442" s="417"/>
      <c r="O4442" s="194"/>
      <c r="P4442" s="194"/>
      <c r="R4442" s="112" t="str">
        <f>IF(D4442="","", CONCATENATE("Update games set ", B4442, "= ",D4442," where game_id=", E4442))</f>
        <v>Update games set HT_a= 1 where game_id=18870411</v>
      </c>
      <c r="S4442" s="112" t="str">
        <f t="shared" si="2646"/>
        <v>Update lineups set player_name = 'Jackson', raw_name = 'Jackson' where game_id = 18870411 and player_order = 9</v>
      </c>
      <c r="T4442" s="112" t="str">
        <f t="shared" si="2651"/>
        <v/>
      </c>
      <c r="U4442" s="200" t="str">
        <f t="shared" si="2652"/>
        <v/>
      </c>
      <c r="V4442" s="112" t="str">
        <f t="shared" si="2641"/>
        <v/>
      </c>
      <c r="W4442" s="415" t="str">
        <f t="shared" si="2647"/>
        <v/>
      </c>
      <c r="Y4442" s="65" t="str">
        <f t="shared" si="2624"/>
        <v/>
      </c>
      <c r="Z4442" s="65" t="str">
        <f t="shared" si="2625"/>
        <v/>
      </c>
      <c r="AA4442" s="65" t="str">
        <f t="shared" si="2626"/>
        <v/>
      </c>
      <c r="AB4442" s="65" t="str">
        <f t="shared" si="2627"/>
        <v/>
      </c>
      <c r="AC4442" s="65" t="str">
        <f t="shared" si="2628"/>
        <v/>
      </c>
      <c r="AH4442" s="65" t="str">
        <f t="shared" si="2662"/>
        <v>189112129</v>
      </c>
      <c r="AI4442" s="65">
        <v>18911212</v>
      </c>
      <c r="AJ4442" s="65" t="s">
        <v>5369</v>
      </c>
      <c r="AK4442" s="65">
        <v>9</v>
      </c>
      <c r="AL4442" s="65" t="s">
        <v>2943</v>
      </c>
      <c r="AN4442" s="65" t="str">
        <f t="shared" si="2664"/>
        <v/>
      </c>
    </row>
    <row r="4443" spans="1:40" ht="16.8" customHeight="1" x14ac:dyDescent="0.25">
      <c r="A4443" s="400">
        <v>9</v>
      </c>
      <c r="B4443" s="342" t="s">
        <v>753</v>
      </c>
      <c r="C4443" s="351"/>
      <c r="D4443" s="350" t="str">
        <f t="shared" ref="D4443" si="2670">IF(C4443="", "", CONCATENATE("'", C4443,"'"))</f>
        <v/>
      </c>
      <c r="E4443" s="211">
        <f t="shared" si="2665"/>
        <v>18870411</v>
      </c>
      <c r="F4443" s="262">
        <v>10</v>
      </c>
      <c r="G4443" s="194" t="s">
        <v>2107</v>
      </c>
      <c r="J4443" s="211" t="str">
        <f t="shared" si="2666"/>
        <v/>
      </c>
      <c r="N4443" s="417"/>
      <c r="O4443" s="194"/>
      <c r="P4443" s="194"/>
      <c r="R4443" s="112" t="str">
        <f>IF(D4443="","", CONCATENATE("Update games set ", B4443, "= ",D4443," where game_id=", E4443))</f>
        <v/>
      </c>
      <c r="S4443" s="112" t="str">
        <f t="shared" si="2646"/>
        <v>Update lineups set player_name = 'Luntley', raw_name = 'Luntley' where game_id = 18870411 and player_order = 10</v>
      </c>
      <c r="T4443" s="112" t="str">
        <f t="shared" si="2651"/>
        <v/>
      </c>
      <c r="U4443" s="200" t="str">
        <f t="shared" si="2652"/>
        <v/>
      </c>
      <c r="V4443" s="112" t="str">
        <f t="shared" si="2641"/>
        <v/>
      </c>
      <c r="W4443" s="415" t="str">
        <f t="shared" si="2647"/>
        <v/>
      </c>
      <c r="Y4443" s="65" t="str">
        <f t="shared" si="2624"/>
        <v/>
      </c>
      <c r="Z4443" s="65" t="str">
        <f t="shared" si="2625"/>
        <v/>
      </c>
      <c r="AA4443" s="65" t="str">
        <f t="shared" si="2626"/>
        <v/>
      </c>
      <c r="AB4443" s="65" t="str">
        <f t="shared" si="2627"/>
        <v/>
      </c>
      <c r="AC4443" s="65" t="str">
        <f t="shared" si="2628"/>
        <v/>
      </c>
      <c r="AH4443" s="65" t="str">
        <f t="shared" si="2662"/>
        <v>1891121210</v>
      </c>
      <c r="AI4443" s="65">
        <v>18911212</v>
      </c>
      <c r="AJ4443" s="65" t="s">
        <v>5369</v>
      </c>
      <c r="AK4443" s="65">
        <v>10</v>
      </c>
      <c r="AL4443" s="65" t="s">
        <v>3632</v>
      </c>
      <c r="AN4443" s="65" t="str">
        <f t="shared" si="2664"/>
        <v/>
      </c>
    </row>
    <row r="4444" spans="1:40" ht="16.8" customHeight="1" x14ac:dyDescent="0.25">
      <c r="A4444" s="400">
        <v>9</v>
      </c>
      <c r="B4444" s="342" t="s">
        <v>746</v>
      </c>
      <c r="C4444" s="351" t="s">
        <v>5062</v>
      </c>
      <c r="D4444" s="334" t="str">
        <f>CONCATENATE("'", LEFT(E4444,4),"-",MID(E4444,5,2),"-", MID(E4444,7,2), " ", C4444,"'")</f>
        <v>'1887-04-11 15:00'</v>
      </c>
      <c r="E4444" s="211">
        <f t="shared" si="2665"/>
        <v>18870411</v>
      </c>
      <c r="F4444" s="262">
        <v>11</v>
      </c>
      <c r="G4444" s="211" t="s">
        <v>5103</v>
      </c>
      <c r="J4444" s="211" t="str">
        <f t="shared" si="2666"/>
        <v/>
      </c>
      <c r="R4444" s="112" t="str">
        <f>IF(D4444="","", CONCATENATE("Update games set ", B4444, "= ",D4444," where game_id=", E4444))</f>
        <v>Update games set Game_date= '1887-04-11 15:00' where game_id=18870411</v>
      </c>
      <c r="S4444" s="112" t="str">
        <f t="shared" si="2646"/>
        <v>Update lineups set player_name = 'Leighton', raw_name = 'Leighton' where game_id = 18870411 and player_order = 11</v>
      </c>
      <c r="T4444" s="112" t="str">
        <f t="shared" si="2651"/>
        <v/>
      </c>
      <c r="U4444" s="200" t="str">
        <f t="shared" si="2652"/>
        <v/>
      </c>
      <c r="V4444" s="112" t="str">
        <f t="shared" ref="V4444:V4464" si="2671">IF(N4444="","", CONCATENATE("insert into games_sources (game_id, source_order, source_name, source_link) values (",E4444, ", ", N4444,", '",O4444,"', '",P4444,"')"))</f>
        <v/>
      </c>
      <c r="W4444" s="415" t="str">
        <f t="shared" si="2647"/>
        <v/>
      </c>
      <c r="Y4444" s="65" t="str">
        <f t="shared" si="2624"/>
        <v/>
      </c>
      <c r="Z4444" s="65" t="str">
        <f t="shared" si="2625"/>
        <v/>
      </c>
      <c r="AA4444" s="65" t="str">
        <f t="shared" si="2626"/>
        <v/>
      </c>
      <c r="AB4444" s="65" t="str">
        <f t="shared" si="2627"/>
        <v/>
      </c>
      <c r="AC4444" s="65" t="str">
        <f t="shared" si="2628"/>
        <v/>
      </c>
      <c r="AH4444" s="65" t="str">
        <f t="shared" si="2662"/>
        <v>1891121211</v>
      </c>
      <c r="AI4444" s="65">
        <v>18911212</v>
      </c>
      <c r="AJ4444" s="65" t="s">
        <v>5369</v>
      </c>
      <c r="AK4444" s="65">
        <v>11</v>
      </c>
      <c r="AL4444" s="65" t="s">
        <v>3314</v>
      </c>
      <c r="AN4444" s="65" t="str">
        <f t="shared" si="2664"/>
        <v/>
      </c>
    </row>
    <row r="4445" spans="1:40" ht="16.8" customHeight="1" x14ac:dyDescent="0.25">
      <c r="A4445" s="400">
        <v>9</v>
      </c>
      <c r="B4445" s="342" t="s">
        <v>25</v>
      </c>
      <c r="D4445" s="350" t="str">
        <f t="shared" ref="D4445" si="2672">IF(C4445="", "", CONCATENATE("'", C4445,"'"))</f>
        <v/>
      </c>
      <c r="E4445" s="211">
        <f t="shared" si="2665"/>
        <v>18870411</v>
      </c>
      <c r="F4445" s="262">
        <v>12</v>
      </c>
      <c r="G4445" s="212" t="s">
        <v>653</v>
      </c>
      <c r="H4445" s="212"/>
      <c r="N4445" s="416"/>
      <c r="O4445" s="212"/>
      <c r="P4445" s="212"/>
      <c r="R4445" s="112" t="str">
        <f>IF(D4445="","", CONCATENATE("Update games set ", B4445, "= ",D4445," where game_id=", E4445))</f>
        <v/>
      </c>
      <c r="S4445" s="112" t="str">
        <f t="shared" si="2646"/>
        <v>Update lineups set player_name = 'NONE', raw_name = 'NONE' where game_id = 18870411 and player_order = 12</v>
      </c>
      <c r="T4445" s="112" t="str">
        <f t="shared" si="2651"/>
        <v/>
      </c>
      <c r="U4445" s="200" t="str">
        <f t="shared" si="2652"/>
        <v/>
      </c>
      <c r="V4445" s="112" t="str">
        <f t="shared" si="2671"/>
        <v/>
      </c>
      <c r="W4445" s="415" t="str">
        <f t="shared" si="2647"/>
        <v/>
      </c>
      <c r="Y4445" s="65" t="str">
        <f t="shared" si="2624"/>
        <v/>
      </c>
      <c r="Z4445" s="65" t="str">
        <f t="shared" si="2625"/>
        <v/>
      </c>
      <c r="AA4445" s="65" t="str">
        <f t="shared" si="2626"/>
        <v/>
      </c>
      <c r="AB4445" s="65" t="str">
        <f t="shared" si="2627"/>
        <v/>
      </c>
      <c r="AC4445" s="65" t="str">
        <f t="shared" si="2628"/>
        <v/>
      </c>
      <c r="AH4445" s="65" t="str">
        <f t="shared" si="2662"/>
        <v>1891121212</v>
      </c>
      <c r="AI4445" s="65">
        <v>18911212</v>
      </c>
      <c r="AJ4445" s="65" t="s">
        <v>5369</v>
      </c>
      <c r="AK4445" s="65">
        <v>12</v>
      </c>
      <c r="AL4445" s="65" t="s">
        <v>653</v>
      </c>
      <c r="AN4445" s="65" t="str">
        <f t="shared" si="2664"/>
        <v/>
      </c>
    </row>
    <row r="4446" spans="1:40" ht="16.8" customHeight="1" x14ac:dyDescent="0.25">
      <c r="A4446" s="400">
        <v>9</v>
      </c>
      <c r="B4446" s="342" t="s">
        <v>475</v>
      </c>
      <c r="C4446" s="342">
        <v>4000</v>
      </c>
      <c r="D4446" s="349">
        <f t="shared" ref="D4446" si="2673">IF(C4446="", "", C4446)</f>
        <v>4000</v>
      </c>
      <c r="E4446" s="211">
        <f t="shared" si="2665"/>
        <v>18870411</v>
      </c>
      <c r="F4446" s="262">
        <v>13</v>
      </c>
      <c r="G4446" s="212" t="s">
        <v>653</v>
      </c>
      <c r="R4446" s="112" t="str">
        <f>IF(D4446="","", CONCATENATE("Update games set ", B4446, "= ",D4446," where game_id=", E4446))</f>
        <v>Update games set Att= 4000 where game_id=18870411</v>
      </c>
      <c r="S4446" s="112" t="str">
        <f t="shared" si="2646"/>
        <v>Update lineups set player_name = 'NONE', raw_name = 'NONE' where game_id = 18870411 and player_order = 13</v>
      </c>
      <c r="T4446" s="112" t="str">
        <f t="shared" si="2651"/>
        <v/>
      </c>
      <c r="U4446" s="200" t="str">
        <f t="shared" si="2652"/>
        <v/>
      </c>
      <c r="V4446" s="112" t="str">
        <f t="shared" si="2671"/>
        <v/>
      </c>
      <c r="W4446" s="415" t="str">
        <f t="shared" si="2647"/>
        <v/>
      </c>
      <c r="Y4446" s="65" t="str">
        <f t="shared" si="2624"/>
        <v/>
      </c>
      <c r="Z4446" s="65" t="str">
        <f t="shared" si="2625"/>
        <v/>
      </c>
      <c r="AA4446" s="65" t="str">
        <f t="shared" si="2626"/>
        <v/>
      </c>
      <c r="AB4446" s="65" t="str">
        <f t="shared" si="2627"/>
        <v/>
      </c>
      <c r="AC4446" s="65" t="str">
        <f t="shared" si="2628"/>
        <v/>
      </c>
      <c r="AH4446" s="65" t="str">
        <f t="shared" si="2662"/>
        <v>1891121213</v>
      </c>
      <c r="AI4446" s="65">
        <v>18911212</v>
      </c>
      <c r="AJ4446" s="65" t="s">
        <v>5369</v>
      </c>
      <c r="AK4446" s="65">
        <v>13</v>
      </c>
      <c r="AL4446" s="65" t="s">
        <v>653</v>
      </c>
      <c r="AN4446" s="65" t="str">
        <f t="shared" si="2664"/>
        <v/>
      </c>
    </row>
    <row r="4447" spans="1:40" ht="16.8" customHeight="1" x14ac:dyDescent="0.25">
      <c r="A4447" s="400">
        <v>9</v>
      </c>
      <c r="B4447" s="342" t="s">
        <v>20</v>
      </c>
      <c r="D4447" s="350" t="str">
        <f t="shared" ref="D4447:D4448" si="2674">IF(C4447="", "", CONCATENATE("'", C4447,"'"))</f>
        <v/>
      </c>
      <c r="E4447" s="211">
        <f t="shared" si="2665"/>
        <v>18870411</v>
      </c>
      <c r="F4447" s="262">
        <v>14</v>
      </c>
      <c r="G4447" s="212" t="s">
        <v>653</v>
      </c>
      <c r="R4447" s="112" t="str">
        <f>IF(D4447="","", CONCATENATE("Update games set ", B4447, "= ",D4447," where game_id=", E4447))</f>
        <v/>
      </c>
      <c r="S4447" s="112" t="str">
        <f t="shared" si="2646"/>
        <v>Update lineups set player_name = 'NONE', raw_name = 'NONE' where game_id = 18870411 and player_order = 14</v>
      </c>
      <c r="T4447" s="112" t="str">
        <f t="shared" si="2651"/>
        <v/>
      </c>
      <c r="U4447" s="200" t="str">
        <f t="shared" si="2652"/>
        <v/>
      </c>
      <c r="V4447" s="112" t="str">
        <f t="shared" si="2671"/>
        <v/>
      </c>
      <c r="W4447" s="415" t="str">
        <f t="shared" si="2647"/>
        <v/>
      </c>
      <c r="Y4447" s="65" t="str">
        <f t="shared" si="2624"/>
        <v/>
      </c>
      <c r="Z4447" s="65" t="str">
        <f t="shared" si="2625"/>
        <v/>
      </c>
      <c r="AA4447" s="65" t="str">
        <f t="shared" si="2626"/>
        <v/>
      </c>
      <c r="AB4447" s="65" t="str">
        <f t="shared" si="2627"/>
        <v/>
      </c>
      <c r="AC4447" s="65" t="str">
        <f t="shared" si="2628"/>
        <v/>
      </c>
      <c r="AH4447" s="65" t="str">
        <f t="shared" si="2662"/>
        <v>1891121214</v>
      </c>
      <c r="AI4447" s="65">
        <v>18911212</v>
      </c>
      <c r="AJ4447" s="65" t="s">
        <v>5369</v>
      </c>
      <c r="AK4447" s="65">
        <v>14</v>
      </c>
      <c r="AL4447" s="65" t="s">
        <v>653</v>
      </c>
      <c r="AN4447" s="65" t="str">
        <f t="shared" si="2664"/>
        <v/>
      </c>
    </row>
    <row r="4448" spans="1:40" ht="16.8" customHeight="1" x14ac:dyDescent="0.25">
      <c r="A4448" s="400">
        <v>9</v>
      </c>
      <c r="B4448" s="342" t="s">
        <v>4882</v>
      </c>
      <c r="C4448" s="342" t="str">
        <f t="shared" ref="C4448" si="2675">IF(C4447="", "", C4447)</f>
        <v/>
      </c>
      <c r="D4448" s="350" t="str">
        <f t="shared" si="2674"/>
        <v/>
      </c>
      <c r="E4448" s="211">
        <f t="shared" si="2665"/>
        <v>18870411</v>
      </c>
      <c r="F4448" s="262">
        <v>15</v>
      </c>
      <c r="G4448" s="212" t="s">
        <v>653</v>
      </c>
      <c r="R4448" s="112" t="str">
        <f>IF(D4448="","", CONCATENATE("Update games set ", B4448, "= ",D4448," where game_id=", E4448))</f>
        <v/>
      </c>
      <c r="S4448" s="112" t="str">
        <f t="shared" si="2646"/>
        <v>Update lineups set player_name = 'NONE', raw_name = 'NONE' where game_id = 18870411 and player_order = 15</v>
      </c>
      <c r="T4448" s="112" t="str">
        <f t="shared" si="2651"/>
        <v/>
      </c>
      <c r="U4448" s="200" t="str">
        <f t="shared" si="2652"/>
        <v/>
      </c>
      <c r="V4448" s="112" t="str">
        <f t="shared" si="2671"/>
        <v/>
      </c>
      <c r="W4448" s="415" t="str">
        <f t="shared" si="2647"/>
        <v/>
      </c>
      <c r="Y4448" s="65" t="str">
        <f t="shared" si="2624"/>
        <v/>
      </c>
      <c r="Z4448" s="65" t="str">
        <f t="shared" si="2625"/>
        <v/>
      </c>
      <c r="AA4448" s="65" t="str">
        <f t="shared" si="2626"/>
        <v/>
      </c>
      <c r="AB4448" s="65" t="str">
        <f t="shared" si="2627"/>
        <v/>
      </c>
      <c r="AC4448" s="65" t="str">
        <f t="shared" si="2628"/>
        <v/>
      </c>
      <c r="AH4448" s="65" t="str">
        <f t="shared" si="2662"/>
        <v>1891121215</v>
      </c>
      <c r="AI4448" s="65">
        <v>18911212</v>
      </c>
      <c r="AJ4448" s="65" t="s">
        <v>5369</v>
      </c>
      <c r="AK4448" s="65">
        <v>15</v>
      </c>
      <c r="AL4448" s="65" t="s">
        <v>653</v>
      </c>
      <c r="AN4448" s="65" t="str">
        <f t="shared" si="2664"/>
        <v/>
      </c>
    </row>
    <row r="4449" spans="1:40" s="126" customFormat="1" ht="16.8" customHeight="1" thickBot="1" x14ac:dyDescent="0.3">
      <c r="A4449" s="400">
        <v>9</v>
      </c>
      <c r="B4449" s="116" t="s">
        <v>115</v>
      </c>
      <c r="C4449" s="352"/>
      <c r="D4449" s="370" t="str">
        <f t="shared" ref="D4449" si="2676">IF(MID(E4449,5,2)*1&gt;6,_xlfn.CONCAT("'",LEFT(E4449,4),"-",MID(E4449,3,2)+1,"'"),_xlfn.CONCAT("'",LEFT(E4449,4)-1,"-",MID(E4449,3,2),"'"))</f>
        <v>'1886-87'</v>
      </c>
      <c r="E4449" s="214">
        <f t="shared" si="2665"/>
        <v>18870411</v>
      </c>
      <c r="F4449" s="266">
        <v>16</v>
      </c>
      <c r="G4449" s="212" t="s">
        <v>653</v>
      </c>
      <c r="H4449" s="343"/>
      <c r="I4449" s="267"/>
      <c r="J4449" s="214"/>
      <c r="K4449" s="266"/>
      <c r="L4449" s="266"/>
      <c r="M4449" s="266"/>
      <c r="N4449" s="419"/>
      <c r="O4449" s="343"/>
      <c r="P4449" s="343"/>
      <c r="Q4449" s="346"/>
      <c r="R4449" s="112" t="str">
        <f>IF(D4449="","", CONCATENATE("Update games set ", B4449, "= ",D4449," where game_id=", E4449))</f>
        <v>Update games set Season= '1886-87' where game_id=18870411</v>
      </c>
      <c r="S4449" s="112" t="str">
        <f t="shared" si="2646"/>
        <v>Update lineups set player_name = 'NONE', raw_name = 'NONE' where game_id = 18870411 and player_order = 16</v>
      </c>
      <c r="T4449" s="112" t="str">
        <f t="shared" si="2651"/>
        <v/>
      </c>
      <c r="U4449" s="200" t="str">
        <f t="shared" si="2652"/>
        <v/>
      </c>
      <c r="V4449" s="112" t="str">
        <f t="shared" si="2671"/>
        <v/>
      </c>
      <c r="W4449" s="415" t="str">
        <f t="shared" si="2647"/>
        <v/>
      </c>
      <c r="X4449" s="240"/>
      <c r="Y4449" s="65" t="str">
        <f t="shared" si="2624"/>
        <v/>
      </c>
      <c r="Z4449" s="65" t="str">
        <f t="shared" si="2625"/>
        <v/>
      </c>
      <c r="AA4449" s="65" t="str">
        <f t="shared" si="2626"/>
        <v/>
      </c>
      <c r="AB4449" s="65" t="str">
        <f t="shared" si="2627"/>
        <v/>
      </c>
      <c r="AC4449" s="65" t="str">
        <f t="shared" si="2628"/>
        <v/>
      </c>
      <c r="AH4449" s="65" t="str">
        <f t="shared" si="2662"/>
        <v>1891121216</v>
      </c>
      <c r="AI4449" s="126">
        <v>18911212</v>
      </c>
      <c r="AJ4449" s="126" t="s">
        <v>5369</v>
      </c>
      <c r="AK4449" s="126">
        <v>16</v>
      </c>
      <c r="AL4449" s="126" t="s">
        <v>653</v>
      </c>
      <c r="AN4449" s="65" t="str">
        <f t="shared" si="2664"/>
        <v/>
      </c>
    </row>
    <row r="4450" spans="1:40" ht="15" thickTop="1" x14ac:dyDescent="0.25">
      <c r="A4450" s="400">
        <v>9</v>
      </c>
      <c r="B4450" s="341" t="s">
        <v>22</v>
      </c>
      <c r="C4450" s="341" t="s">
        <v>5614</v>
      </c>
      <c r="D4450" s="341" t="str">
        <f t="shared" ref="D4450:D4453" si="2677">IF(C4450="", "", CONCATENATE("'", C4450,"'"))</f>
        <v>'United Amateurs'</v>
      </c>
      <c r="E4450" s="211">
        <v>18841213</v>
      </c>
      <c r="F4450" s="262">
        <v>1</v>
      </c>
      <c r="G4450" s="211" t="str">
        <f t="shared" ref="G4450:G4460" si="2678">IF(F4450="", "", "?")</f>
        <v>?</v>
      </c>
      <c r="H4450" s="212"/>
      <c r="I4450" s="263">
        <v>1</v>
      </c>
      <c r="J4450" s="211" t="str">
        <f t="shared" ref="J4450:J4460" si="2679">IF(I4450="", "", "?")</f>
        <v>?</v>
      </c>
      <c r="N4450" s="263">
        <v>1</v>
      </c>
      <c r="O4450" s="211" t="s">
        <v>5613</v>
      </c>
      <c r="R4450" s="112" t="str">
        <f>IF(D4450="","", CONCATENATE("Update games set ", B4450, "= ",D4450," where game_id=", E4450))</f>
        <v>Update games set Opponent= 'United Amateurs' where game_id=18841213</v>
      </c>
      <c r="S4450" s="112" t="str">
        <f t="shared" si="2646"/>
        <v>Update lineups set player_name = '?', raw_name = '?' where game_id = 18841213 and player_order = 1</v>
      </c>
      <c r="T4450" s="112" t="str">
        <f>IF(J4450="","", CONCATENATE("insert into goals (game_id, goal_order, scorer_name, goal_min) values (",E4450, ", ", I4450,", '",J4450,"' ", K4450, ")"))</f>
        <v>insert into goals (game_id, goal_order, scorer_name, goal_min) values (18841213, 1, '?' )</v>
      </c>
      <c r="U4450" s="200" t="str">
        <f t="shared" si="2652"/>
        <v>update goals set scorer_name = '?' where game_id = 18841213 and goal_order = 1</v>
      </c>
      <c r="V4450" s="112" t="str">
        <f t="shared" si="2671"/>
        <v>insert into games_sources (game_id, source_order, source_name, source_link) values (18841213, 1, 'The Nottingham Forest Football Scrapbook', '')</v>
      </c>
      <c r="W4450" s="415" t="str">
        <f t="shared" si="2647"/>
        <v>update games_sources set  source_name = 'The Nottingham Forest Football Scrapbook', source_link = '' where game_id = 18841213 and source_order = 1</v>
      </c>
      <c r="Y4450" s="65" t="str">
        <f t="shared" si="2624"/>
        <v>update goals set scorer_name = '?'</v>
      </c>
      <c r="Z4450" s="65" t="str">
        <f t="shared" si="2625"/>
        <v/>
      </c>
      <c r="AA4450" s="65" t="str">
        <f t="shared" si="2626"/>
        <v/>
      </c>
      <c r="AB4450" s="65" t="str">
        <f t="shared" si="2627"/>
        <v/>
      </c>
      <c r="AC4450" s="65" t="str">
        <f t="shared" si="2628"/>
        <v xml:space="preserve"> where game_id = 18841213 and goal_order = 1</v>
      </c>
      <c r="AH4450" s="65" t="str">
        <f t="shared" si="2662"/>
        <v>189112121</v>
      </c>
      <c r="AI4450" s="65">
        <v>18911212</v>
      </c>
      <c r="AJ4450" s="65" t="s">
        <v>5369</v>
      </c>
      <c r="AK4450" s="65">
        <v>1</v>
      </c>
      <c r="AL4450" s="65" t="s">
        <v>2039</v>
      </c>
    </row>
    <row r="4451" spans="1:40" ht="16.8" customHeight="1" x14ac:dyDescent="0.25">
      <c r="A4451" s="400">
        <v>9</v>
      </c>
      <c r="B4451" s="342" t="s">
        <v>4979</v>
      </c>
      <c r="C4451" s="342" t="str">
        <f t="shared" ref="C4451" si="2680">IF(C4450="", "", C4450)</f>
        <v>United Amateurs</v>
      </c>
      <c r="D4451" s="350" t="str">
        <f t="shared" si="2677"/>
        <v>'United Amateurs'</v>
      </c>
      <c r="E4451" s="211">
        <f>E4450</f>
        <v>18841213</v>
      </c>
      <c r="F4451" s="262">
        <v>2</v>
      </c>
      <c r="G4451" s="211" t="str">
        <f t="shared" si="2678"/>
        <v>?</v>
      </c>
      <c r="I4451" s="263">
        <v>2</v>
      </c>
      <c r="J4451" s="211" t="str">
        <f t="shared" si="2679"/>
        <v>?</v>
      </c>
      <c r="N4451" s="263">
        <v>2</v>
      </c>
      <c r="O4451" s="211" t="s">
        <v>5615</v>
      </c>
      <c r="R4451" s="112" t="str">
        <f>IF(D4451="","", CONCATENATE("Update games set ", B4451, "= ",D4451," where game_id=", E4451))</f>
        <v>Update games set Opp_parent= 'United Amateurs' where game_id=18841213</v>
      </c>
      <c r="S4451" s="112" t="str">
        <f t="shared" si="2646"/>
        <v>Update lineups set player_name = '?', raw_name = '?' where game_id = 18841213 and player_order = 2</v>
      </c>
      <c r="T4451" s="112" t="str">
        <f t="shared" si="2651"/>
        <v>insert into goals (game_id, goal_order, scorer_name, goal_min) values (18841213, 2, '?)</v>
      </c>
      <c r="U4451" s="200" t="str">
        <f t="shared" si="2652"/>
        <v>update goals set scorer_name = '?' where game_id = 18841213 and goal_order = 2</v>
      </c>
      <c r="V4451" s="112" t="str">
        <f t="shared" si="2671"/>
        <v>insert into games_sources (game_id, source_order, source_name, source_link) values (18841213, 2, 'Nottingham Evening Post, Monday, December, 13, 1884', '')</v>
      </c>
      <c r="W4451" s="415" t="str">
        <f t="shared" si="2647"/>
        <v>update games_sources set  source_name = 'Nottingham Evening Post, Monday, December, 13, 1884', source_link = '' where game_id = 18841213 and source_order = 2</v>
      </c>
      <c r="Y4451" s="65" t="str">
        <f t="shared" si="2624"/>
        <v>update goals set scorer_name = '?'</v>
      </c>
      <c r="Z4451" s="65" t="str">
        <f t="shared" si="2625"/>
        <v/>
      </c>
      <c r="AA4451" s="65" t="str">
        <f t="shared" si="2626"/>
        <v/>
      </c>
      <c r="AB4451" s="65" t="str">
        <f t="shared" si="2627"/>
        <v/>
      </c>
      <c r="AC4451" s="65" t="str">
        <f t="shared" si="2628"/>
        <v xml:space="preserve"> where game_id = 18841213 and goal_order = 2</v>
      </c>
      <c r="AH4451" s="65" t="str">
        <f t="shared" si="2662"/>
        <v>189112122</v>
      </c>
      <c r="AI4451" s="65">
        <v>18911212</v>
      </c>
      <c r="AJ4451" s="65" t="s">
        <v>5369</v>
      </c>
      <c r="AK4451" s="65">
        <v>2</v>
      </c>
      <c r="AL4451" s="65" t="s">
        <v>3572</v>
      </c>
      <c r="AN4451" s="65" t="str">
        <f t="shared" ref="AN4451:AN4465" si="2681">IF(F4451=1, _xlfn.CONCAT("update games set source = 'The Nottingham Forest Football Scrapbook' where game_id = ", E4451), "")</f>
        <v/>
      </c>
    </row>
    <row r="4452" spans="1:40" ht="16.8" customHeight="1" x14ac:dyDescent="0.25">
      <c r="A4452" s="400">
        <v>9</v>
      </c>
      <c r="B4452" s="342" t="s">
        <v>2653</v>
      </c>
      <c r="C4452" s="342" t="s">
        <v>5341</v>
      </c>
      <c r="D4452" s="350" t="str">
        <f t="shared" si="2677"/>
        <v>'Notts Association Cup'</v>
      </c>
      <c r="E4452" s="211">
        <f t="shared" ref="E4452:E4465" si="2682">E4451</f>
        <v>18841213</v>
      </c>
      <c r="F4452" s="262">
        <v>3</v>
      </c>
      <c r="G4452" s="211" t="str">
        <f t="shared" si="2678"/>
        <v>?</v>
      </c>
      <c r="I4452" s="263">
        <v>3</v>
      </c>
      <c r="J4452" s="211" t="str">
        <f t="shared" si="2679"/>
        <v>?</v>
      </c>
      <c r="N4452" s="263">
        <v>3</v>
      </c>
      <c r="O4452" s="4" t="s">
        <v>5616</v>
      </c>
      <c r="R4452" s="112" t="str">
        <f>IF(D4452="","", CONCATENATE("Update games set ", B4452, "= ",D4452," where game_id=", E4452))</f>
        <v>Update games set Game_type= 'Notts Association Cup' where game_id=18841213</v>
      </c>
      <c r="S4452" s="112" t="str">
        <f t="shared" si="2646"/>
        <v>Update lineups set player_name = '?', raw_name = '?' where game_id = 18841213 and player_order = 3</v>
      </c>
      <c r="T4452" s="112" t="str">
        <f t="shared" si="2651"/>
        <v>insert into goals (game_id, goal_order, scorer_name, goal_min) values (18841213, 3, '?)</v>
      </c>
      <c r="U4452" s="200" t="str">
        <f t="shared" si="2652"/>
        <v>update goals set scorer_name = '?' where game_id = 18841213 and goal_order = 3</v>
      </c>
      <c r="V4452" s="112" t="str">
        <f t="shared" si="2671"/>
        <v>insert into games_sources (game_id, source_order, source_name, source_link) values (18841213, 3, 'Nottinghamshire Guardian, Friday, December 19, 1884', '')</v>
      </c>
      <c r="W4452" s="415" t="str">
        <f t="shared" si="2647"/>
        <v>update games_sources set  source_name = 'Nottinghamshire Guardian, Friday, December 19, 1884', source_link = '' where game_id = 18841213 and source_order = 3</v>
      </c>
      <c r="Y4452" s="65" t="str">
        <f t="shared" si="2624"/>
        <v>update goals set scorer_name = '?'</v>
      </c>
      <c r="Z4452" s="65" t="str">
        <f t="shared" si="2625"/>
        <v/>
      </c>
      <c r="AA4452" s="65" t="str">
        <f t="shared" si="2626"/>
        <v/>
      </c>
      <c r="AB4452" s="65" t="str">
        <f t="shared" si="2627"/>
        <v/>
      </c>
      <c r="AC4452" s="65" t="str">
        <f t="shared" si="2628"/>
        <v xml:space="preserve"> where game_id = 18841213 and goal_order = 3</v>
      </c>
      <c r="AH4452" s="65" t="str">
        <f t="shared" si="2662"/>
        <v>189112123</v>
      </c>
      <c r="AI4452" s="65">
        <v>18911212</v>
      </c>
      <c r="AJ4452" s="65" t="s">
        <v>5369</v>
      </c>
      <c r="AK4452" s="65">
        <v>3</v>
      </c>
      <c r="AL4452" s="65" t="s">
        <v>3596</v>
      </c>
      <c r="AN4452" s="65" t="str">
        <f t="shared" si="2681"/>
        <v/>
      </c>
    </row>
    <row r="4453" spans="1:40" ht="16.8" customHeight="1" x14ac:dyDescent="0.25">
      <c r="A4453" s="400">
        <v>9</v>
      </c>
      <c r="B4453" s="342" t="s">
        <v>4978</v>
      </c>
      <c r="C4453" s="342" t="s">
        <v>5065</v>
      </c>
      <c r="D4453" s="350" t="str">
        <f t="shared" si="2677"/>
        <v>'H'</v>
      </c>
      <c r="E4453" s="211">
        <f t="shared" si="2682"/>
        <v>18841213</v>
      </c>
      <c r="F4453" s="262">
        <v>4</v>
      </c>
      <c r="G4453" s="211" t="str">
        <f t="shared" si="2678"/>
        <v>?</v>
      </c>
      <c r="I4453" s="263">
        <v>4</v>
      </c>
      <c r="J4453" s="211" t="str">
        <f t="shared" si="2679"/>
        <v>?</v>
      </c>
      <c r="R4453" s="112" t="str">
        <f>IF(D4453="","", CONCATENATE("Update games set ", B4453, "= ",D4453," where game_id=", E4453))</f>
        <v>Update games set HAN= 'H' where game_id=18841213</v>
      </c>
      <c r="S4453" s="112" t="str">
        <f t="shared" si="2646"/>
        <v>Update lineups set player_name = '?', raw_name = '?' where game_id = 18841213 and player_order = 4</v>
      </c>
      <c r="T4453" s="112" t="str">
        <f t="shared" si="2651"/>
        <v>insert into goals (game_id, goal_order, scorer_name, goal_min) values (18841213, 4, '?)</v>
      </c>
      <c r="U4453" s="200" t="str">
        <f t="shared" si="2652"/>
        <v>update goals set scorer_name = '?' where game_id = 18841213 and goal_order = 4</v>
      </c>
      <c r="V4453" s="112" t="str">
        <f t="shared" si="2671"/>
        <v/>
      </c>
      <c r="W4453" s="415" t="str">
        <f t="shared" si="2647"/>
        <v/>
      </c>
      <c r="Y4453" s="65" t="str">
        <f t="shared" si="2624"/>
        <v>update goals set scorer_name = '?'</v>
      </c>
      <c r="Z4453" s="65" t="str">
        <f t="shared" si="2625"/>
        <v/>
      </c>
      <c r="AA4453" s="65" t="str">
        <f t="shared" si="2626"/>
        <v/>
      </c>
      <c r="AB4453" s="65" t="str">
        <f t="shared" si="2627"/>
        <v/>
      </c>
      <c r="AC4453" s="65" t="str">
        <f t="shared" si="2628"/>
        <v xml:space="preserve"> where game_id = 18841213 and goal_order = 4</v>
      </c>
      <c r="AH4453" s="65" t="str">
        <f t="shared" si="2662"/>
        <v>189112124</v>
      </c>
      <c r="AI4453" s="65">
        <v>18911212</v>
      </c>
      <c r="AJ4453" s="65" t="s">
        <v>5369</v>
      </c>
      <c r="AK4453" s="65">
        <v>4</v>
      </c>
      <c r="AL4453" s="65" t="s">
        <v>3252</v>
      </c>
      <c r="AN4453" s="65" t="str">
        <f t="shared" si="2681"/>
        <v/>
      </c>
    </row>
    <row r="4454" spans="1:40" ht="16.8" customHeight="1" x14ac:dyDescent="0.25">
      <c r="A4454" s="400">
        <v>9</v>
      </c>
      <c r="B4454" s="342" t="s">
        <v>5</v>
      </c>
      <c r="C4454" s="342">
        <v>4</v>
      </c>
      <c r="D4454" s="349">
        <f t="shared" ref="D4454:D4455" si="2683">IF(C4454="", "", C4454)</f>
        <v>4</v>
      </c>
      <c r="E4454" s="211">
        <f t="shared" si="2682"/>
        <v>18841213</v>
      </c>
      <c r="F4454" s="262">
        <v>5</v>
      </c>
      <c r="G4454" s="211" t="str">
        <f t="shared" si="2678"/>
        <v>?</v>
      </c>
      <c r="J4454" s="211" t="str">
        <f t="shared" si="2679"/>
        <v/>
      </c>
      <c r="R4454" s="112" t="str">
        <f>IF(D4454="","", CONCATENATE("Update games set ", B4454, "= ",D4454," where game_id=", E4454))</f>
        <v>Update games set F= 4 where game_id=18841213</v>
      </c>
      <c r="S4454" s="112" t="str">
        <f t="shared" si="2646"/>
        <v>Update lineups set player_name = '?', raw_name = '?' where game_id = 18841213 and player_order = 5</v>
      </c>
      <c r="T4454" s="112" t="str">
        <f t="shared" si="2651"/>
        <v/>
      </c>
      <c r="U4454" s="200" t="str">
        <f t="shared" si="2652"/>
        <v/>
      </c>
      <c r="V4454" s="112" t="str">
        <f t="shared" si="2671"/>
        <v/>
      </c>
      <c r="W4454" s="415" t="str">
        <f t="shared" si="2647"/>
        <v/>
      </c>
      <c r="Y4454" s="65" t="str">
        <f t="shared" si="2624"/>
        <v/>
      </c>
      <c r="Z4454" s="65" t="str">
        <f t="shared" si="2625"/>
        <v/>
      </c>
      <c r="AA4454" s="65" t="str">
        <f t="shared" si="2626"/>
        <v/>
      </c>
      <c r="AB4454" s="65" t="str">
        <f t="shared" si="2627"/>
        <v/>
      </c>
      <c r="AC4454" s="65" t="str">
        <f t="shared" si="2628"/>
        <v/>
      </c>
      <c r="AH4454" s="65" t="str">
        <f t="shared" si="2662"/>
        <v>189112125</v>
      </c>
      <c r="AI4454" s="65">
        <v>18911212</v>
      </c>
      <c r="AJ4454" s="65" t="s">
        <v>5369</v>
      </c>
      <c r="AK4454" s="65">
        <v>5</v>
      </c>
      <c r="AL4454" s="65" t="s">
        <v>3590</v>
      </c>
      <c r="AN4454" s="65" t="str">
        <f t="shared" si="2681"/>
        <v/>
      </c>
    </row>
    <row r="4455" spans="1:40" ht="16.8" customHeight="1" x14ac:dyDescent="0.25">
      <c r="A4455" s="400">
        <v>9</v>
      </c>
      <c r="B4455" s="342" t="s">
        <v>0</v>
      </c>
      <c r="C4455" s="342">
        <v>0</v>
      </c>
      <c r="D4455" s="349">
        <f t="shared" si="2683"/>
        <v>0</v>
      </c>
      <c r="E4455" s="211">
        <f t="shared" si="2682"/>
        <v>18841213</v>
      </c>
      <c r="F4455" s="262">
        <v>6</v>
      </c>
      <c r="G4455" s="211" t="str">
        <f t="shared" si="2678"/>
        <v>?</v>
      </c>
      <c r="J4455" s="211" t="str">
        <f t="shared" si="2679"/>
        <v/>
      </c>
      <c r="R4455" s="112" t="str">
        <f>IF(D4455="","", CONCATENATE("Update games set ", B4455, "= ",D4455," where game_id=", E4455))</f>
        <v>Update games set A= 0 where game_id=18841213</v>
      </c>
      <c r="S4455" s="112" t="str">
        <f t="shared" si="2646"/>
        <v>Update lineups set player_name = '?', raw_name = '?' where game_id = 18841213 and player_order = 6</v>
      </c>
      <c r="T4455" s="112" t="str">
        <f t="shared" si="2651"/>
        <v/>
      </c>
      <c r="U4455" s="200" t="str">
        <f t="shared" si="2652"/>
        <v/>
      </c>
      <c r="V4455" s="112" t="str">
        <f t="shared" si="2671"/>
        <v/>
      </c>
      <c r="W4455" s="415" t="str">
        <f t="shared" si="2647"/>
        <v/>
      </c>
      <c r="Y4455" s="65" t="str">
        <f t="shared" si="2624"/>
        <v/>
      </c>
      <c r="Z4455" s="65" t="str">
        <f t="shared" si="2625"/>
        <v/>
      </c>
      <c r="AA4455" s="65" t="str">
        <f t="shared" si="2626"/>
        <v/>
      </c>
      <c r="AB4455" s="65" t="str">
        <f t="shared" si="2627"/>
        <v/>
      </c>
      <c r="AC4455" s="65" t="str">
        <f t="shared" si="2628"/>
        <v/>
      </c>
      <c r="AH4455" s="65" t="str">
        <f t="shared" si="2662"/>
        <v>189112126</v>
      </c>
      <c r="AI4455" s="65">
        <v>18911212</v>
      </c>
      <c r="AJ4455" s="65" t="s">
        <v>5369</v>
      </c>
      <c r="AK4455" s="65">
        <v>6</v>
      </c>
      <c r="AL4455" s="65" t="s">
        <v>3468</v>
      </c>
      <c r="AN4455" s="65" t="str">
        <f t="shared" si="2681"/>
        <v/>
      </c>
    </row>
    <row r="4456" spans="1:40" ht="16.8" customHeight="1" x14ac:dyDescent="0.25">
      <c r="A4456" s="400">
        <v>9</v>
      </c>
      <c r="B4456" s="342" t="s">
        <v>23</v>
      </c>
      <c r="D4456" s="334" t="str">
        <f t="shared" ref="D4456" si="2684">IF(C4456="",IF(D4454&gt;D4455,"'W'",IF(D4454=D4455,"'D'","'L'")),_xlfn.CONCAT("'",C4456,"'"))</f>
        <v>'W'</v>
      </c>
      <c r="E4456" s="211">
        <f t="shared" si="2682"/>
        <v>18841213</v>
      </c>
      <c r="F4456" s="262">
        <v>7</v>
      </c>
      <c r="G4456" s="211" t="str">
        <f t="shared" si="2678"/>
        <v>?</v>
      </c>
      <c r="J4456" s="211" t="str">
        <f t="shared" si="2679"/>
        <v/>
      </c>
      <c r="R4456" s="112" t="str">
        <f>IF(D4456="","", CONCATENATE("Update games set ", B4456, "= ",D4456," where game_id=", E4456))</f>
        <v>Update games set Result= 'W' where game_id=18841213</v>
      </c>
      <c r="S4456" s="112" t="str">
        <f t="shared" si="2646"/>
        <v>Update lineups set player_name = '?', raw_name = '?' where game_id = 18841213 and player_order = 7</v>
      </c>
      <c r="T4456" s="112" t="str">
        <f t="shared" si="2651"/>
        <v/>
      </c>
      <c r="U4456" s="200" t="str">
        <f t="shared" si="2652"/>
        <v/>
      </c>
      <c r="V4456" s="112" t="str">
        <f t="shared" si="2671"/>
        <v/>
      </c>
      <c r="W4456" s="415" t="str">
        <f t="shared" si="2647"/>
        <v/>
      </c>
      <c r="Y4456" s="65" t="str">
        <f t="shared" si="2624"/>
        <v/>
      </c>
      <c r="Z4456" s="65" t="str">
        <f t="shared" si="2625"/>
        <v/>
      </c>
      <c r="AA4456" s="65" t="str">
        <f t="shared" si="2626"/>
        <v/>
      </c>
      <c r="AB4456" s="65" t="str">
        <f t="shared" si="2627"/>
        <v/>
      </c>
      <c r="AC4456" s="65" t="str">
        <f t="shared" si="2628"/>
        <v/>
      </c>
      <c r="AH4456" s="65" t="str">
        <f t="shared" si="2662"/>
        <v>189112127</v>
      </c>
      <c r="AI4456" s="65">
        <v>18911212</v>
      </c>
      <c r="AJ4456" s="65" t="s">
        <v>5369</v>
      </c>
      <c r="AK4456" s="65">
        <v>7</v>
      </c>
      <c r="AL4456" s="65" t="s">
        <v>3435</v>
      </c>
      <c r="AN4456" s="65" t="str">
        <f t="shared" si="2681"/>
        <v/>
      </c>
    </row>
    <row r="4457" spans="1:40" ht="16.8" customHeight="1" x14ac:dyDescent="0.25">
      <c r="A4457" s="400">
        <v>9</v>
      </c>
      <c r="B4457" s="342" t="s">
        <v>768</v>
      </c>
      <c r="D4457" s="349" t="str">
        <f t="shared" ref="D4457:D4458" si="2685">IF(C4457="", "", C4457)</f>
        <v/>
      </c>
      <c r="E4457" s="211">
        <f t="shared" si="2682"/>
        <v>18841213</v>
      </c>
      <c r="F4457" s="262">
        <v>8</v>
      </c>
      <c r="G4457" s="211" t="str">
        <f t="shared" si="2678"/>
        <v>?</v>
      </c>
      <c r="J4457" s="211" t="str">
        <f t="shared" si="2679"/>
        <v/>
      </c>
      <c r="R4457" s="112" t="str">
        <f>IF(D4457="","", CONCATENATE("Update games set ", B4457, "= ",D4457," where game_id=", E4457))</f>
        <v/>
      </c>
      <c r="S4457" s="112" t="str">
        <f t="shared" si="2646"/>
        <v>Update lineups set player_name = '?', raw_name = '?' where game_id = 18841213 and player_order = 8</v>
      </c>
      <c r="T4457" s="112" t="str">
        <f t="shared" si="2651"/>
        <v/>
      </c>
      <c r="U4457" s="200" t="str">
        <f t="shared" si="2652"/>
        <v/>
      </c>
      <c r="V4457" s="112" t="str">
        <f t="shared" si="2671"/>
        <v/>
      </c>
      <c r="W4457" s="415" t="str">
        <f t="shared" si="2647"/>
        <v/>
      </c>
      <c r="Y4457" s="65" t="str">
        <f t="shared" si="2624"/>
        <v/>
      </c>
      <c r="Z4457" s="65" t="str">
        <f t="shared" si="2625"/>
        <v/>
      </c>
      <c r="AA4457" s="65" t="str">
        <f t="shared" si="2626"/>
        <v/>
      </c>
      <c r="AB4457" s="65" t="str">
        <f t="shared" si="2627"/>
        <v/>
      </c>
      <c r="AC4457" s="65" t="str">
        <f t="shared" si="2628"/>
        <v/>
      </c>
      <c r="AH4457" s="65" t="str">
        <f t="shared" si="2662"/>
        <v>189112128</v>
      </c>
      <c r="AI4457" s="65">
        <v>18911212</v>
      </c>
      <c r="AJ4457" s="65" t="s">
        <v>5369</v>
      </c>
      <c r="AK4457" s="65">
        <v>8</v>
      </c>
      <c r="AL4457" s="65" t="s">
        <v>3653</v>
      </c>
      <c r="AN4457" s="65" t="str">
        <f t="shared" si="2681"/>
        <v/>
      </c>
    </row>
    <row r="4458" spans="1:40" ht="16.8" customHeight="1" x14ac:dyDescent="0.25">
      <c r="A4458" s="400">
        <v>9</v>
      </c>
      <c r="B4458" s="342" t="s">
        <v>766</v>
      </c>
      <c r="D4458" s="349" t="str">
        <f t="shared" si="2685"/>
        <v/>
      </c>
      <c r="E4458" s="211">
        <f t="shared" si="2682"/>
        <v>18841213</v>
      </c>
      <c r="F4458" s="262">
        <v>9</v>
      </c>
      <c r="G4458" s="211" t="str">
        <f t="shared" si="2678"/>
        <v>?</v>
      </c>
      <c r="H4458" s="194"/>
      <c r="J4458" s="211" t="str">
        <f t="shared" si="2679"/>
        <v/>
      </c>
      <c r="N4458" s="417"/>
      <c r="O4458" s="194"/>
      <c r="P4458" s="194"/>
      <c r="R4458" s="112" t="str">
        <f>IF(D4458="","", CONCATENATE("Update games set ", B4458, "= ",D4458," where game_id=", E4458))</f>
        <v/>
      </c>
      <c r="S4458" s="112" t="str">
        <f t="shared" si="2646"/>
        <v>Update lineups set player_name = '?', raw_name = '?' where game_id = 18841213 and player_order = 9</v>
      </c>
      <c r="T4458" s="112" t="str">
        <f t="shared" si="2651"/>
        <v/>
      </c>
      <c r="U4458" s="200" t="str">
        <f t="shared" si="2652"/>
        <v/>
      </c>
      <c r="V4458" s="112" t="str">
        <f t="shared" si="2671"/>
        <v/>
      </c>
      <c r="W4458" s="415" t="str">
        <f t="shared" si="2647"/>
        <v/>
      </c>
      <c r="Y4458" s="65" t="str">
        <f t="shared" si="2624"/>
        <v/>
      </c>
      <c r="Z4458" s="65" t="str">
        <f t="shared" si="2625"/>
        <v/>
      </c>
      <c r="AA4458" s="65" t="str">
        <f t="shared" si="2626"/>
        <v/>
      </c>
      <c r="AB4458" s="65" t="str">
        <f t="shared" si="2627"/>
        <v/>
      </c>
      <c r="AC4458" s="65" t="str">
        <f t="shared" si="2628"/>
        <v/>
      </c>
      <c r="AH4458" s="65" t="str">
        <f t="shared" si="2662"/>
        <v>189112129</v>
      </c>
      <c r="AI4458" s="65">
        <v>18911212</v>
      </c>
      <c r="AJ4458" s="65" t="s">
        <v>5369</v>
      </c>
      <c r="AK4458" s="65">
        <v>9</v>
      </c>
      <c r="AL4458" s="65" t="s">
        <v>2943</v>
      </c>
      <c r="AN4458" s="65" t="str">
        <f t="shared" si="2681"/>
        <v/>
      </c>
    </row>
    <row r="4459" spans="1:40" ht="16.8" customHeight="1" x14ac:dyDescent="0.25">
      <c r="A4459" s="400">
        <v>9</v>
      </c>
      <c r="B4459" s="342" t="s">
        <v>753</v>
      </c>
      <c r="C4459" s="351"/>
      <c r="D4459" s="350" t="str">
        <f t="shared" ref="D4459" si="2686">IF(C4459="", "", CONCATENATE("'", C4459,"'"))</f>
        <v/>
      </c>
      <c r="E4459" s="211">
        <f t="shared" si="2682"/>
        <v>18841213</v>
      </c>
      <c r="F4459" s="262">
        <v>10</v>
      </c>
      <c r="G4459" s="211" t="str">
        <f t="shared" si="2678"/>
        <v>?</v>
      </c>
      <c r="J4459" s="211" t="str">
        <f t="shared" si="2679"/>
        <v/>
      </c>
      <c r="N4459" s="417"/>
      <c r="O4459" s="194"/>
      <c r="P4459" s="194"/>
      <c r="R4459" s="112" t="str">
        <f>IF(D4459="","", CONCATENATE("Update games set ", B4459, "= ",D4459," where game_id=", E4459))</f>
        <v/>
      </c>
      <c r="S4459" s="112" t="str">
        <f t="shared" si="2646"/>
        <v>Update lineups set player_name = '?', raw_name = '?' where game_id = 18841213 and player_order = 10</v>
      </c>
      <c r="T4459" s="112" t="str">
        <f t="shared" si="2651"/>
        <v/>
      </c>
      <c r="U4459" s="200" t="str">
        <f t="shared" si="2652"/>
        <v/>
      </c>
      <c r="V4459" s="112" t="str">
        <f t="shared" si="2671"/>
        <v/>
      </c>
      <c r="W4459" s="415" t="str">
        <f t="shared" si="2647"/>
        <v/>
      </c>
      <c r="Y4459" s="65" t="str">
        <f t="shared" si="2624"/>
        <v/>
      </c>
      <c r="Z4459" s="65" t="str">
        <f t="shared" si="2625"/>
        <v/>
      </c>
      <c r="AA4459" s="65" t="str">
        <f t="shared" si="2626"/>
        <v/>
      </c>
      <c r="AB4459" s="65" t="str">
        <f t="shared" si="2627"/>
        <v/>
      </c>
      <c r="AC4459" s="65" t="str">
        <f t="shared" si="2628"/>
        <v/>
      </c>
      <c r="AH4459" s="65" t="str">
        <f t="shared" si="2662"/>
        <v>1891121210</v>
      </c>
      <c r="AI4459" s="65">
        <v>18911212</v>
      </c>
      <c r="AJ4459" s="65" t="s">
        <v>5369</v>
      </c>
      <c r="AK4459" s="65">
        <v>10</v>
      </c>
      <c r="AL4459" s="65" t="s">
        <v>3632</v>
      </c>
      <c r="AN4459" s="65" t="str">
        <f t="shared" si="2681"/>
        <v/>
      </c>
    </row>
    <row r="4460" spans="1:40" ht="16.8" customHeight="1" x14ac:dyDescent="0.25">
      <c r="A4460" s="400">
        <v>9</v>
      </c>
      <c r="B4460" s="342" t="s">
        <v>746</v>
      </c>
      <c r="C4460" s="351" t="s">
        <v>5062</v>
      </c>
      <c r="D4460" s="334" t="str">
        <f>CONCATENATE("'", LEFT(E4460,4),"-",MID(E4460,5,2),"-", MID(E4460,7,2), " ", C4460,"'")</f>
        <v>'1884-12-13 15:00'</v>
      </c>
      <c r="E4460" s="211">
        <f t="shared" si="2682"/>
        <v>18841213</v>
      </c>
      <c r="F4460" s="262">
        <v>11</v>
      </c>
      <c r="G4460" s="211" t="str">
        <f t="shared" si="2678"/>
        <v>?</v>
      </c>
      <c r="J4460" s="211" t="str">
        <f t="shared" si="2679"/>
        <v/>
      </c>
      <c r="R4460" s="112" t="str">
        <f>IF(D4460="","", CONCATENATE("Update games set ", B4460, "= ",D4460," where game_id=", E4460))</f>
        <v>Update games set Game_date= '1884-12-13 15:00' where game_id=18841213</v>
      </c>
      <c r="S4460" s="112" t="str">
        <f t="shared" si="2646"/>
        <v>Update lineups set player_name = '?', raw_name = '?' where game_id = 18841213 and player_order = 11</v>
      </c>
      <c r="T4460" s="112" t="str">
        <f t="shared" si="2651"/>
        <v/>
      </c>
      <c r="U4460" s="200" t="str">
        <f t="shared" si="2652"/>
        <v/>
      </c>
      <c r="V4460" s="112" t="str">
        <f t="shared" si="2671"/>
        <v/>
      </c>
      <c r="W4460" s="415" t="str">
        <f t="shared" si="2647"/>
        <v/>
      </c>
      <c r="Y4460" s="65" t="str">
        <f t="shared" si="2624"/>
        <v/>
      </c>
      <c r="Z4460" s="65" t="str">
        <f t="shared" si="2625"/>
        <v/>
      </c>
      <c r="AA4460" s="65" t="str">
        <f t="shared" si="2626"/>
        <v/>
      </c>
      <c r="AB4460" s="65" t="str">
        <f t="shared" si="2627"/>
        <v/>
      </c>
      <c r="AC4460" s="65" t="str">
        <f t="shared" si="2628"/>
        <v/>
      </c>
      <c r="AH4460" s="65" t="str">
        <f t="shared" si="2662"/>
        <v>1891121211</v>
      </c>
      <c r="AI4460" s="65">
        <v>18911212</v>
      </c>
      <c r="AJ4460" s="65" t="s">
        <v>5369</v>
      </c>
      <c r="AK4460" s="65">
        <v>11</v>
      </c>
      <c r="AL4460" s="65" t="s">
        <v>3314</v>
      </c>
      <c r="AN4460" s="65" t="str">
        <f t="shared" si="2681"/>
        <v/>
      </c>
    </row>
    <row r="4461" spans="1:40" ht="16.8" customHeight="1" x14ac:dyDescent="0.25">
      <c r="A4461" s="400">
        <v>9</v>
      </c>
      <c r="B4461" s="342" t="s">
        <v>25</v>
      </c>
      <c r="C4461" s="354" t="s">
        <v>5617</v>
      </c>
      <c r="D4461" s="350" t="str">
        <f t="shared" ref="D4461" si="2687">IF(C4461="", "", CONCATENATE("'", C4461,"'"))</f>
        <v>'One of two games on this day'</v>
      </c>
      <c r="E4461" s="211">
        <f t="shared" si="2682"/>
        <v>18841213</v>
      </c>
      <c r="F4461" s="262">
        <v>12</v>
      </c>
      <c r="G4461" s="212" t="s">
        <v>653</v>
      </c>
      <c r="H4461" s="212"/>
      <c r="N4461" s="416"/>
      <c r="O4461" s="212"/>
      <c r="P4461" s="212"/>
      <c r="R4461" s="112" t="str">
        <f>IF(D4461="","", CONCATENATE("Update games set ", B4461, "= ",D4461," where game_id=", E4461))</f>
        <v>Update games set Notes= 'One of two games on this day' where game_id=18841213</v>
      </c>
      <c r="S4461" s="112" t="str">
        <f t="shared" si="2646"/>
        <v>Update lineups set player_name = 'NONE', raw_name = 'NONE' where game_id = 18841213 and player_order = 12</v>
      </c>
      <c r="T4461" s="112" t="str">
        <f t="shared" si="2651"/>
        <v/>
      </c>
      <c r="U4461" s="200" t="str">
        <f t="shared" si="2652"/>
        <v/>
      </c>
      <c r="V4461" s="112" t="str">
        <f t="shared" si="2671"/>
        <v/>
      </c>
      <c r="W4461" s="415" t="str">
        <f t="shared" si="2647"/>
        <v/>
      </c>
      <c r="Y4461" s="65" t="str">
        <f t="shared" si="2624"/>
        <v/>
      </c>
      <c r="Z4461" s="65" t="str">
        <f t="shared" si="2625"/>
        <v/>
      </c>
      <c r="AA4461" s="65" t="str">
        <f t="shared" si="2626"/>
        <v/>
      </c>
      <c r="AB4461" s="65" t="str">
        <f t="shared" si="2627"/>
        <v/>
      </c>
      <c r="AC4461" s="65" t="str">
        <f t="shared" si="2628"/>
        <v/>
      </c>
      <c r="AH4461" s="65" t="str">
        <f t="shared" si="2662"/>
        <v>1891121212</v>
      </c>
      <c r="AI4461" s="65">
        <v>18911212</v>
      </c>
      <c r="AJ4461" s="65" t="s">
        <v>5369</v>
      </c>
      <c r="AK4461" s="65">
        <v>12</v>
      </c>
      <c r="AL4461" s="65" t="s">
        <v>653</v>
      </c>
      <c r="AN4461" s="65" t="str">
        <f t="shared" si="2681"/>
        <v/>
      </c>
    </row>
    <row r="4462" spans="1:40" ht="16.8" customHeight="1" x14ac:dyDescent="0.25">
      <c r="A4462" s="400">
        <v>9</v>
      </c>
      <c r="B4462" s="342" t="s">
        <v>475</v>
      </c>
      <c r="C4462" s="342">
        <v>300</v>
      </c>
      <c r="D4462" s="349">
        <f t="shared" ref="D4462" si="2688">IF(C4462="", "", C4462)</f>
        <v>300</v>
      </c>
      <c r="E4462" s="211">
        <f t="shared" si="2682"/>
        <v>18841213</v>
      </c>
      <c r="F4462" s="262">
        <v>13</v>
      </c>
      <c r="G4462" s="212" t="s">
        <v>653</v>
      </c>
      <c r="R4462" s="112" t="str">
        <f>IF(D4462="","", CONCATENATE("Update games set ", B4462, "= ",D4462," where game_id=", E4462))</f>
        <v>Update games set Att= 300 where game_id=18841213</v>
      </c>
      <c r="S4462" s="112" t="str">
        <f t="shared" si="2646"/>
        <v>Update lineups set player_name = 'NONE', raw_name = 'NONE' where game_id = 18841213 and player_order = 13</v>
      </c>
      <c r="T4462" s="112" t="str">
        <f t="shared" si="2651"/>
        <v/>
      </c>
      <c r="U4462" s="200" t="str">
        <f t="shared" si="2652"/>
        <v/>
      </c>
      <c r="V4462" s="112" t="str">
        <f t="shared" si="2671"/>
        <v/>
      </c>
      <c r="W4462" s="415" t="str">
        <f t="shared" si="2647"/>
        <v/>
      </c>
      <c r="Y4462" s="65" t="str">
        <f t="shared" si="2624"/>
        <v/>
      </c>
      <c r="Z4462" s="65" t="str">
        <f t="shared" si="2625"/>
        <v/>
      </c>
      <c r="AA4462" s="65" t="str">
        <f t="shared" si="2626"/>
        <v/>
      </c>
      <c r="AB4462" s="65" t="str">
        <f t="shared" si="2627"/>
        <v/>
      </c>
      <c r="AC4462" s="65" t="str">
        <f t="shared" si="2628"/>
        <v/>
      </c>
      <c r="AH4462" s="65" t="str">
        <f t="shared" si="2662"/>
        <v>1891121213</v>
      </c>
      <c r="AI4462" s="65">
        <v>18911212</v>
      </c>
      <c r="AJ4462" s="65" t="s">
        <v>5369</v>
      </c>
      <c r="AK4462" s="65">
        <v>13</v>
      </c>
      <c r="AL4462" s="65" t="s">
        <v>653</v>
      </c>
      <c r="AN4462" s="65" t="str">
        <f t="shared" si="2681"/>
        <v/>
      </c>
    </row>
    <row r="4463" spans="1:40" ht="16.8" customHeight="1" x14ac:dyDescent="0.25">
      <c r="A4463" s="400">
        <v>9</v>
      </c>
      <c r="B4463" s="342" t="s">
        <v>20</v>
      </c>
      <c r="C4463" s="342" t="s">
        <v>5234</v>
      </c>
      <c r="D4463" s="350" t="str">
        <f t="shared" ref="D4463:D4464" si="2689">IF(C4463="", "", CONCATENATE("'", C4463,"'"))</f>
        <v>'Parkside'</v>
      </c>
      <c r="E4463" s="211">
        <f t="shared" si="2682"/>
        <v>18841213</v>
      </c>
      <c r="F4463" s="262">
        <v>14</v>
      </c>
      <c r="G4463" s="212" t="s">
        <v>653</v>
      </c>
      <c r="R4463" s="112" t="str">
        <f>IF(D4463="","", CONCATENATE("Update games set ", B4463, "= ",D4463," where game_id=", E4463))</f>
        <v>Update games set Ground= 'Parkside' where game_id=18841213</v>
      </c>
      <c r="S4463" s="112" t="str">
        <f t="shared" si="2646"/>
        <v>Update lineups set player_name = 'NONE', raw_name = 'NONE' where game_id = 18841213 and player_order = 14</v>
      </c>
      <c r="T4463" s="112" t="str">
        <f t="shared" si="2651"/>
        <v/>
      </c>
      <c r="U4463" s="200" t="str">
        <f t="shared" si="2652"/>
        <v/>
      </c>
      <c r="V4463" s="112" t="str">
        <f t="shared" si="2671"/>
        <v/>
      </c>
      <c r="W4463" s="415" t="str">
        <f t="shared" si="2647"/>
        <v/>
      </c>
      <c r="Y4463" s="65" t="str">
        <f t="shared" si="2624"/>
        <v/>
      </c>
      <c r="Z4463" s="65" t="str">
        <f t="shared" si="2625"/>
        <v/>
      </c>
      <c r="AA4463" s="65" t="str">
        <f t="shared" si="2626"/>
        <v/>
      </c>
      <c r="AB4463" s="65" t="str">
        <f t="shared" si="2627"/>
        <v/>
      </c>
      <c r="AC4463" s="65" t="str">
        <f t="shared" si="2628"/>
        <v/>
      </c>
      <c r="AH4463" s="65" t="str">
        <f t="shared" si="2662"/>
        <v>1891121214</v>
      </c>
      <c r="AI4463" s="65">
        <v>18911212</v>
      </c>
      <c r="AJ4463" s="65" t="s">
        <v>5369</v>
      </c>
      <c r="AK4463" s="65">
        <v>14</v>
      </c>
      <c r="AL4463" s="65" t="s">
        <v>653</v>
      </c>
      <c r="AN4463" s="65" t="str">
        <f t="shared" si="2681"/>
        <v/>
      </c>
    </row>
    <row r="4464" spans="1:40" ht="16.8" customHeight="1" x14ac:dyDescent="0.25">
      <c r="A4464" s="400">
        <v>9</v>
      </c>
      <c r="B4464" s="342" t="s">
        <v>4882</v>
      </c>
      <c r="C4464" s="342" t="str">
        <f t="shared" ref="C4464" si="2690">IF(C4463="", "", C4463)</f>
        <v>Parkside</v>
      </c>
      <c r="D4464" s="350" t="str">
        <f t="shared" si="2689"/>
        <v>'Parkside'</v>
      </c>
      <c r="E4464" s="211">
        <f t="shared" si="2682"/>
        <v>18841213</v>
      </c>
      <c r="F4464" s="262">
        <v>15</v>
      </c>
      <c r="G4464" s="212" t="s">
        <v>653</v>
      </c>
      <c r="R4464" s="112" t="str">
        <f>IF(D4464="","", CONCATENATE("Update games set ", B4464, "= ",D4464," where game_id=", E4464))</f>
        <v>Update games set Ground_parent= 'Parkside' where game_id=18841213</v>
      </c>
      <c r="S4464" s="112" t="str">
        <f t="shared" si="2646"/>
        <v>Update lineups set player_name = 'NONE', raw_name = 'NONE' where game_id = 18841213 and player_order = 15</v>
      </c>
      <c r="T4464" s="112" t="str">
        <f t="shared" si="2651"/>
        <v/>
      </c>
      <c r="U4464" s="200" t="str">
        <f t="shared" si="2652"/>
        <v/>
      </c>
      <c r="V4464" s="112" t="str">
        <f t="shared" si="2671"/>
        <v/>
      </c>
      <c r="W4464" s="415" t="str">
        <f t="shared" si="2647"/>
        <v/>
      </c>
      <c r="Y4464" s="65" t="str">
        <f t="shared" si="2624"/>
        <v/>
      </c>
      <c r="Z4464" s="65" t="str">
        <f t="shared" si="2625"/>
        <v/>
      </c>
      <c r="AA4464" s="65" t="str">
        <f t="shared" si="2626"/>
        <v/>
      </c>
      <c r="AB4464" s="65" t="str">
        <f t="shared" si="2627"/>
        <v/>
      </c>
      <c r="AC4464" s="65" t="str">
        <f t="shared" si="2628"/>
        <v/>
      </c>
      <c r="AH4464" s="65" t="str">
        <f t="shared" si="2662"/>
        <v>1891121215</v>
      </c>
      <c r="AI4464" s="65">
        <v>18911212</v>
      </c>
      <c r="AJ4464" s="65" t="s">
        <v>5369</v>
      </c>
      <c r="AK4464" s="65">
        <v>15</v>
      </c>
      <c r="AL4464" s="65" t="s">
        <v>653</v>
      </c>
      <c r="AN4464" s="65" t="str">
        <f t="shared" si="2681"/>
        <v/>
      </c>
    </row>
    <row r="4465" spans="1:40" s="126" customFormat="1" ht="16.8" customHeight="1" thickBot="1" x14ac:dyDescent="0.3">
      <c r="A4465" s="400">
        <v>9</v>
      </c>
      <c r="B4465" s="116" t="s">
        <v>115</v>
      </c>
      <c r="C4465" s="352"/>
      <c r="D4465" s="370" t="str">
        <f t="shared" ref="D4465" si="2691">IF(MID(E4465,5,2)*1&gt;6,_xlfn.CONCAT("'",LEFT(E4465,4),"-",MID(E4465,3,2)+1,"'"),_xlfn.CONCAT("'",LEFT(E4465,4)-1,"-",MID(E4465,3,2),"'"))</f>
        <v>'1884-85'</v>
      </c>
      <c r="E4465" s="214">
        <f t="shared" si="2682"/>
        <v>18841213</v>
      </c>
      <c r="F4465" s="266">
        <v>16</v>
      </c>
      <c r="G4465" s="214" t="s">
        <v>653</v>
      </c>
      <c r="H4465" s="343"/>
      <c r="I4465" s="267"/>
      <c r="J4465" s="214"/>
      <c r="K4465" s="266"/>
      <c r="L4465" s="266"/>
      <c r="M4465" s="266"/>
      <c r="N4465" s="419"/>
      <c r="O4465" s="343"/>
      <c r="P4465" s="343"/>
      <c r="Q4465" s="346"/>
      <c r="R4465" s="112" t="str">
        <f>IF(D4465="","", CONCATENATE("Update games set ", B4465, "= ",D4465," where game_id=", E4465))</f>
        <v>Update games set Season= '1884-85' where game_id=18841213</v>
      </c>
      <c r="S4465" s="112" t="str">
        <f t="shared" si="2646"/>
        <v>Update lineups set player_name = 'NONE', raw_name = 'NONE' where game_id = 18841213 and player_order = 16</v>
      </c>
      <c r="T4465" s="112" t="str">
        <f t="shared" si="2651"/>
        <v/>
      </c>
      <c r="U4465" s="200" t="str">
        <f t="shared" si="2652"/>
        <v/>
      </c>
      <c r="V4465" s="112" t="str">
        <f t="shared" ref="V4465:V4513" si="2692">IF(N4465="","", CONCATENATE("insert into games_sources (game_id, source_order, source_name, source_link) values (",E4465, ", ", N4465,", '",O4465,"', '",P4465,"')"))</f>
        <v/>
      </c>
      <c r="W4465" s="415" t="str">
        <f t="shared" si="2647"/>
        <v/>
      </c>
      <c r="X4465" s="240"/>
      <c r="Y4465" s="65" t="str">
        <f t="shared" si="2624"/>
        <v/>
      </c>
      <c r="Z4465" s="65" t="str">
        <f t="shared" si="2625"/>
        <v/>
      </c>
      <c r="AA4465" s="65" t="str">
        <f t="shared" si="2626"/>
        <v/>
      </c>
      <c r="AB4465" s="65" t="str">
        <f t="shared" si="2627"/>
        <v/>
      </c>
      <c r="AC4465" s="65" t="str">
        <f t="shared" si="2628"/>
        <v/>
      </c>
      <c r="AH4465" s="65" t="str">
        <f t="shared" si="2662"/>
        <v>1891121216</v>
      </c>
      <c r="AI4465" s="126">
        <v>18911212</v>
      </c>
      <c r="AJ4465" s="126" t="s">
        <v>5369</v>
      </c>
      <c r="AK4465" s="126">
        <v>16</v>
      </c>
      <c r="AL4465" s="126" t="s">
        <v>653</v>
      </c>
      <c r="AN4465" s="65" t="str">
        <f t="shared" si="2681"/>
        <v/>
      </c>
    </row>
    <row r="4466" spans="1:40" ht="15" thickTop="1" x14ac:dyDescent="0.25">
      <c r="A4466" s="400">
        <v>9</v>
      </c>
      <c r="B4466" s="341" t="s">
        <v>22</v>
      </c>
      <c r="C4466" s="341" t="s">
        <v>4572</v>
      </c>
      <c r="D4466" s="341" t="str">
        <f t="shared" ref="D4466:D4469" si="2693">IF(C4466="", "", CONCATENATE("'", C4466,"'"))</f>
        <v>'Burton Swifts'</v>
      </c>
      <c r="E4466" s="211">
        <v>18841214</v>
      </c>
      <c r="F4466" s="262">
        <v>1</v>
      </c>
      <c r="G4466" s="211" t="str">
        <f t="shared" ref="G4466:G4476" si="2694">IF(F4466="", "", "?")</f>
        <v>?</v>
      </c>
      <c r="H4466" s="212"/>
      <c r="I4466" s="263">
        <v>1</v>
      </c>
      <c r="J4466" s="211" t="str">
        <f t="shared" ref="J4466:J4469" si="2695">IF(I4466="", "", "?")</f>
        <v>?</v>
      </c>
      <c r="N4466" s="263">
        <v>1</v>
      </c>
      <c r="O4466" s="211" t="s">
        <v>5613</v>
      </c>
      <c r="R4466" s="112" t="str">
        <f>IF(D4466="","", CONCATENATE("Update games set ", B4466, "= ",D4466," where game_id=", E4466))</f>
        <v>Update games set Opponent= 'Burton Swifts' where game_id=18841214</v>
      </c>
      <c r="S4466" s="112" t="str">
        <f t="shared" si="2646"/>
        <v>Update lineups set player_name = '?', raw_name = '?' where game_id = 18841214 and player_order = 1</v>
      </c>
      <c r="T4466" s="112" t="str">
        <f t="shared" si="2651"/>
        <v>insert into goals (game_id, goal_order, scorer_name, goal_min) values (18841214, 1, '?)</v>
      </c>
      <c r="U4466" s="200" t="str">
        <f t="shared" si="2652"/>
        <v>update goals set scorer_name = '?' where game_id = 18841214 and goal_order = 1</v>
      </c>
      <c r="V4466" s="112" t="str">
        <f t="shared" si="2692"/>
        <v>insert into games_sources (game_id, source_order, source_name, source_link) values (18841214, 1, 'The Nottingham Forest Football Scrapbook', '')</v>
      </c>
      <c r="W4466" s="415" t="str">
        <f t="shared" si="2647"/>
        <v>update games_sources set  source_name = 'The Nottingham Forest Football Scrapbook', source_link = '' where game_id = 18841214 and source_order = 1</v>
      </c>
      <c r="Y4466" s="65" t="str">
        <f t="shared" ref="Y4466:Y4513" si="2696">IF(I4466="","",CONCATENATE("update goals set scorer_name = '",SUBSTITUTE(J4466, "'", "''"),"'"))</f>
        <v>update goals set scorer_name = '?'</v>
      </c>
      <c r="Z4466" s="65" t="str">
        <f t="shared" ref="Z4466:Z4513" si="2697">IF(K4466="", "", CONCATENATE(", goal_min = ", K4466))</f>
        <v/>
      </c>
      <c r="AA4466" s="65" t="str">
        <f t="shared" ref="AA4466:AA4513" si="2698">IF(L4466="", "", CONCATENATE(", Pen = '", UPPER(L4466), "'"))</f>
        <v/>
      </c>
      <c r="AB4466" s="65" t="str">
        <f t="shared" ref="AB4466:AB4513" si="2699">IF(M4466="", "", CONCATENATE(", OG = '", UPPER(M4466), "'"))</f>
        <v/>
      </c>
      <c r="AC4466" s="65" t="str">
        <f t="shared" ref="AC4466:AC4513" si="2700">IF(I4466="", "", CONCATENATE(" where game_id = ", E4466, " and goal_order = ", I4466))</f>
        <v xml:space="preserve"> where game_id = 18841214 and goal_order = 1</v>
      </c>
      <c r="AH4466" s="65" t="str">
        <f t="shared" si="2662"/>
        <v>189112121</v>
      </c>
      <c r="AI4466" s="65">
        <v>18911212</v>
      </c>
      <c r="AJ4466" s="65" t="s">
        <v>5369</v>
      </c>
      <c r="AK4466" s="65">
        <v>1</v>
      </c>
      <c r="AL4466" s="65" t="s">
        <v>2039</v>
      </c>
    </row>
    <row r="4467" spans="1:40" ht="16.8" customHeight="1" x14ac:dyDescent="0.25">
      <c r="A4467" s="400">
        <v>9</v>
      </c>
      <c r="B4467" s="342" t="s">
        <v>4979</v>
      </c>
      <c r="C4467" s="342" t="str">
        <f t="shared" ref="C4467" si="2701">IF(C4466="", "", C4466)</f>
        <v>Burton Swifts</v>
      </c>
      <c r="D4467" s="350" t="str">
        <f t="shared" si="2693"/>
        <v>'Burton Swifts'</v>
      </c>
      <c r="E4467" s="211">
        <f>E4466</f>
        <v>18841214</v>
      </c>
      <c r="F4467" s="262">
        <v>2</v>
      </c>
      <c r="G4467" s="211" t="str">
        <f t="shared" si="2694"/>
        <v>?</v>
      </c>
      <c r="I4467" s="263">
        <v>2</v>
      </c>
      <c r="J4467" s="211" t="str">
        <f t="shared" si="2695"/>
        <v>?</v>
      </c>
      <c r="N4467" s="263">
        <v>2</v>
      </c>
      <c r="O4467" s="4" t="s">
        <v>5615</v>
      </c>
      <c r="R4467" s="112" t="str">
        <f>IF(D4467="","", CONCATENATE("Update games set ", B4467, "= ",D4467," where game_id=", E4467))</f>
        <v>Update games set Opp_parent= 'Burton Swifts' where game_id=18841214</v>
      </c>
      <c r="S4467" s="112" t="str">
        <f t="shared" si="2646"/>
        <v>Update lineups set player_name = '?', raw_name = '?' where game_id = 18841214 and player_order = 2</v>
      </c>
      <c r="T4467" s="112" t="str">
        <f t="shared" si="2651"/>
        <v>insert into goals (game_id, goal_order, scorer_name, goal_min) values (18841214, 2, '?)</v>
      </c>
      <c r="U4467" s="200" t="str">
        <f t="shared" si="2652"/>
        <v>update goals set scorer_name = '?' where game_id = 18841214 and goal_order = 2</v>
      </c>
      <c r="V4467" s="112" t="str">
        <f t="shared" si="2692"/>
        <v>insert into games_sources (game_id, source_order, source_name, source_link) values (18841214, 2, 'Nottingham Evening Post, Monday, December, 13, 1884', '')</v>
      </c>
      <c r="W4467" s="415" t="str">
        <f t="shared" si="2647"/>
        <v>update games_sources set  source_name = 'Nottingham Evening Post, Monday, December, 13, 1884', source_link = '' where game_id = 18841214 and source_order = 2</v>
      </c>
      <c r="Y4467" s="65" t="str">
        <f t="shared" si="2696"/>
        <v>update goals set scorer_name = '?'</v>
      </c>
      <c r="Z4467" s="65" t="str">
        <f t="shared" si="2697"/>
        <v/>
      </c>
      <c r="AA4467" s="65" t="str">
        <f t="shared" si="2698"/>
        <v/>
      </c>
      <c r="AB4467" s="65" t="str">
        <f t="shared" si="2699"/>
        <v/>
      </c>
      <c r="AC4467" s="65" t="str">
        <f t="shared" si="2700"/>
        <v xml:space="preserve"> where game_id = 18841214 and goal_order = 2</v>
      </c>
      <c r="AH4467" s="65" t="str">
        <f t="shared" si="2662"/>
        <v>189112122</v>
      </c>
      <c r="AI4467" s="65">
        <v>18911212</v>
      </c>
      <c r="AJ4467" s="65" t="s">
        <v>5369</v>
      </c>
      <c r="AK4467" s="65">
        <v>2</v>
      </c>
      <c r="AL4467" s="65" t="s">
        <v>3572</v>
      </c>
      <c r="AN4467" s="65" t="str">
        <f t="shared" ref="AN4467:AN4481" si="2702">IF(F4467=1, _xlfn.CONCAT("update games set source = 'The Nottingham Forest Football Scrapbook' where game_id = ", E4467), "")</f>
        <v/>
      </c>
    </row>
    <row r="4468" spans="1:40" ht="16.8" customHeight="1" x14ac:dyDescent="0.25">
      <c r="A4468" s="400">
        <v>9</v>
      </c>
      <c r="B4468" s="342" t="s">
        <v>2653</v>
      </c>
      <c r="C4468" s="342" t="s">
        <v>663</v>
      </c>
      <c r="D4468" s="350" t="str">
        <f t="shared" si="2693"/>
        <v>'Friendly'</v>
      </c>
      <c r="E4468" s="211">
        <f t="shared" ref="E4468:E4481" si="2703">E4467</f>
        <v>18841214</v>
      </c>
      <c r="F4468" s="262">
        <v>3</v>
      </c>
      <c r="G4468" s="211" t="str">
        <f t="shared" si="2694"/>
        <v>?</v>
      </c>
      <c r="I4468" s="263">
        <v>3</v>
      </c>
      <c r="J4468" s="211" t="str">
        <f t="shared" si="2695"/>
        <v>?</v>
      </c>
      <c r="R4468" s="112" t="str">
        <f>IF(D4468="","", CONCATENATE("Update games set ", B4468, "= ",D4468," where game_id=", E4468))</f>
        <v>Update games set Game_type= 'Friendly' where game_id=18841214</v>
      </c>
      <c r="S4468" s="112" t="str">
        <f t="shared" si="2646"/>
        <v>Update lineups set player_name = '?', raw_name = '?' where game_id = 18841214 and player_order = 3</v>
      </c>
      <c r="T4468" s="112" t="str">
        <f t="shared" si="2651"/>
        <v>insert into goals (game_id, goal_order, scorer_name, goal_min) values (18841214, 3, '?)</v>
      </c>
      <c r="U4468" s="200" t="str">
        <f t="shared" si="2652"/>
        <v>update goals set scorer_name = '?' where game_id = 18841214 and goal_order = 3</v>
      </c>
      <c r="V4468" s="112" t="str">
        <f t="shared" si="2692"/>
        <v/>
      </c>
      <c r="W4468" s="415" t="str">
        <f t="shared" si="2647"/>
        <v/>
      </c>
      <c r="Y4468" s="65" t="str">
        <f t="shared" si="2696"/>
        <v>update goals set scorer_name = '?'</v>
      </c>
      <c r="Z4468" s="65" t="str">
        <f t="shared" si="2697"/>
        <v/>
      </c>
      <c r="AA4468" s="65" t="str">
        <f t="shared" si="2698"/>
        <v/>
      </c>
      <c r="AB4468" s="65" t="str">
        <f t="shared" si="2699"/>
        <v/>
      </c>
      <c r="AC4468" s="65" t="str">
        <f t="shared" si="2700"/>
        <v xml:space="preserve"> where game_id = 18841214 and goal_order = 3</v>
      </c>
      <c r="AH4468" s="65" t="str">
        <f t="shared" si="2662"/>
        <v>189112123</v>
      </c>
      <c r="AI4468" s="65">
        <v>18911212</v>
      </c>
      <c r="AJ4468" s="65" t="s">
        <v>5369</v>
      </c>
      <c r="AK4468" s="65">
        <v>3</v>
      </c>
      <c r="AL4468" s="65" t="s">
        <v>3596</v>
      </c>
      <c r="AN4468" s="65" t="str">
        <f t="shared" si="2702"/>
        <v/>
      </c>
    </row>
    <row r="4469" spans="1:40" ht="16.8" customHeight="1" x14ac:dyDescent="0.25">
      <c r="A4469" s="400">
        <v>9</v>
      </c>
      <c r="B4469" s="342" t="s">
        <v>4978</v>
      </c>
      <c r="C4469" s="342" t="s">
        <v>5065</v>
      </c>
      <c r="D4469" s="350" t="str">
        <f t="shared" si="2693"/>
        <v>'H'</v>
      </c>
      <c r="E4469" s="211">
        <f t="shared" si="2703"/>
        <v>18841214</v>
      </c>
      <c r="F4469" s="262">
        <v>4</v>
      </c>
      <c r="G4469" s="211" t="str">
        <f t="shared" si="2694"/>
        <v>?</v>
      </c>
      <c r="I4469" s="263">
        <v>4</v>
      </c>
      <c r="J4469" s="211" t="str">
        <f t="shared" si="2695"/>
        <v>?</v>
      </c>
      <c r="R4469" s="112" t="str">
        <f>IF(D4469="","", CONCATENATE("Update games set ", B4469, "= ",D4469," where game_id=", E4469))</f>
        <v>Update games set HAN= 'H' where game_id=18841214</v>
      </c>
      <c r="S4469" s="112" t="str">
        <f t="shared" si="2646"/>
        <v>Update lineups set player_name = '?', raw_name = '?' where game_id = 18841214 and player_order = 4</v>
      </c>
      <c r="T4469" s="112" t="str">
        <f t="shared" si="2651"/>
        <v>insert into goals (game_id, goal_order, scorer_name, goal_min) values (18841214, 4, '?)</v>
      </c>
      <c r="U4469" s="200" t="str">
        <f t="shared" si="2652"/>
        <v>update goals set scorer_name = '?' where game_id = 18841214 and goal_order = 4</v>
      </c>
      <c r="V4469" s="112" t="str">
        <f t="shared" si="2692"/>
        <v/>
      </c>
      <c r="W4469" s="415" t="str">
        <f t="shared" si="2647"/>
        <v/>
      </c>
      <c r="Y4469" s="65" t="str">
        <f t="shared" si="2696"/>
        <v>update goals set scorer_name = '?'</v>
      </c>
      <c r="Z4469" s="65" t="str">
        <f t="shared" si="2697"/>
        <v/>
      </c>
      <c r="AA4469" s="65" t="str">
        <f t="shared" si="2698"/>
        <v/>
      </c>
      <c r="AB4469" s="65" t="str">
        <f t="shared" si="2699"/>
        <v/>
      </c>
      <c r="AC4469" s="65" t="str">
        <f t="shared" si="2700"/>
        <v xml:space="preserve"> where game_id = 18841214 and goal_order = 4</v>
      </c>
      <c r="AH4469" s="65" t="str">
        <f t="shared" si="2662"/>
        <v>189112124</v>
      </c>
      <c r="AI4469" s="65">
        <v>18911212</v>
      </c>
      <c r="AJ4469" s="65" t="s">
        <v>5369</v>
      </c>
      <c r="AK4469" s="65">
        <v>4</v>
      </c>
      <c r="AL4469" s="65" t="s">
        <v>3252</v>
      </c>
      <c r="AN4469" s="65" t="str">
        <f t="shared" si="2702"/>
        <v/>
      </c>
    </row>
    <row r="4470" spans="1:40" ht="16.8" customHeight="1" x14ac:dyDescent="0.25">
      <c r="A4470" s="400">
        <v>9</v>
      </c>
      <c r="B4470" s="342" t="s">
        <v>5</v>
      </c>
      <c r="C4470" s="342">
        <v>4</v>
      </c>
      <c r="D4470" s="349">
        <f t="shared" ref="D4470:D4471" si="2704">IF(C4470="", "", C4470)</f>
        <v>4</v>
      </c>
      <c r="E4470" s="211">
        <f t="shared" si="2703"/>
        <v>18841214</v>
      </c>
      <c r="F4470" s="262">
        <v>5</v>
      </c>
      <c r="G4470" s="211" t="str">
        <f t="shared" si="2694"/>
        <v>?</v>
      </c>
      <c r="J4470" s="211" t="str">
        <f t="shared" ref="J4466:J4476" si="2705">IF(I4470="", "", "?")</f>
        <v/>
      </c>
      <c r="R4470" s="112" t="str">
        <f>IF(D4470="","", CONCATENATE("Update games set ", B4470, "= ",D4470," where game_id=", E4470))</f>
        <v>Update games set F= 4 where game_id=18841214</v>
      </c>
      <c r="S4470" s="112" t="str">
        <f t="shared" si="2646"/>
        <v>Update lineups set player_name = '?', raw_name = '?' where game_id = 18841214 and player_order = 5</v>
      </c>
      <c r="T4470" s="112" t="str">
        <f t="shared" si="2651"/>
        <v/>
      </c>
      <c r="U4470" s="200" t="str">
        <f t="shared" si="2652"/>
        <v/>
      </c>
      <c r="V4470" s="112" t="str">
        <f t="shared" si="2692"/>
        <v/>
      </c>
      <c r="W4470" s="415" t="str">
        <f t="shared" si="2647"/>
        <v/>
      </c>
      <c r="Y4470" s="65" t="str">
        <f t="shared" si="2696"/>
        <v/>
      </c>
      <c r="Z4470" s="65" t="str">
        <f t="shared" si="2697"/>
        <v/>
      </c>
      <c r="AA4470" s="65" t="str">
        <f t="shared" si="2698"/>
        <v/>
      </c>
      <c r="AB4470" s="65" t="str">
        <f t="shared" si="2699"/>
        <v/>
      </c>
      <c r="AC4470" s="65" t="str">
        <f t="shared" si="2700"/>
        <v/>
      </c>
      <c r="AH4470" s="65" t="str">
        <f t="shared" si="2662"/>
        <v>189112125</v>
      </c>
      <c r="AI4470" s="65">
        <v>18911212</v>
      </c>
      <c r="AJ4470" s="65" t="s">
        <v>5369</v>
      </c>
      <c r="AK4470" s="65">
        <v>5</v>
      </c>
      <c r="AL4470" s="65" t="s">
        <v>3590</v>
      </c>
      <c r="AN4470" s="65" t="str">
        <f t="shared" si="2702"/>
        <v/>
      </c>
    </row>
    <row r="4471" spans="1:40" ht="16.8" customHeight="1" x14ac:dyDescent="0.25">
      <c r="A4471" s="400">
        <v>9</v>
      </c>
      <c r="B4471" s="342" t="s">
        <v>0</v>
      </c>
      <c r="C4471" s="342">
        <v>1</v>
      </c>
      <c r="D4471" s="349">
        <f t="shared" si="2704"/>
        <v>1</v>
      </c>
      <c r="E4471" s="211">
        <f t="shared" si="2703"/>
        <v>18841214</v>
      </c>
      <c r="F4471" s="262">
        <v>6</v>
      </c>
      <c r="G4471" s="211" t="str">
        <f t="shared" si="2694"/>
        <v>?</v>
      </c>
      <c r="J4471" s="211" t="str">
        <f t="shared" si="2705"/>
        <v/>
      </c>
      <c r="R4471" s="112" t="str">
        <f>IF(D4471="","", CONCATENATE("Update games set ", B4471, "= ",D4471," where game_id=", E4471))</f>
        <v>Update games set A= 1 where game_id=18841214</v>
      </c>
      <c r="S4471" s="112" t="str">
        <f t="shared" si="2646"/>
        <v>Update lineups set player_name = '?', raw_name = '?' where game_id = 18841214 and player_order = 6</v>
      </c>
      <c r="T4471" s="112" t="str">
        <f t="shared" si="2651"/>
        <v/>
      </c>
      <c r="U4471" s="200" t="str">
        <f t="shared" si="2652"/>
        <v/>
      </c>
      <c r="V4471" s="112" t="str">
        <f t="shared" si="2692"/>
        <v/>
      </c>
      <c r="W4471" s="415" t="str">
        <f t="shared" si="2647"/>
        <v/>
      </c>
      <c r="Y4471" s="65" t="str">
        <f t="shared" si="2696"/>
        <v/>
      </c>
      <c r="Z4471" s="65" t="str">
        <f t="shared" si="2697"/>
        <v/>
      </c>
      <c r="AA4471" s="65" t="str">
        <f t="shared" si="2698"/>
        <v/>
      </c>
      <c r="AB4471" s="65" t="str">
        <f t="shared" si="2699"/>
        <v/>
      </c>
      <c r="AC4471" s="65" t="str">
        <f t="shared" si="2700"/>
        <v/>
      </c>
      <c r="AH4471" s="65" t="str">
        <f t="shared" si="2662"/>
        <v>189112126</v>
      </c>
      <c r="AI4471" s="65">
        <v>18911212</v>
      </c>
      <c r="AJ4471" s="65" t="s">
        <v>5369</v>
      </c>
      <c r="AK4471" s="65">
        <v>6</v>
      </c>
      <c r="AL4471" s="65" t="s">
        <v>3468</v>
      </c>
      <c r="AN4471" s="65" t="str">
        <f t="shared" si="2702"/>
        <v/>
      </c>
    </row>
    <row r="4472" spans="1:40" ht="16.8" customHeight="1" x14ac:dyDescent="0.25">
      <c r="A4472" s="400">
        <v>9</v>
      </c>
      <c r="B4472" s="342" t="s">
        <v>23</v>
      </c>
      <c r="D4472" s="334" t="str">
        <f t="shared" ref="D4472" si="2706">IF(C4472="",IF(D4470&gt;D4471,"'W'",IF(D4470=D4471,"'D'","'L'")),_xlfn.CONCAT("'",C4472,"'"))</f>
        <v>'W'</v>
      </c>
      <c r="E4472" s="211">
        <f t="shared" si="2703"/>
        <v>18841214</v>
      </c>
      <c r="F4472" s="262">
        <v>7</v>
      </c>
      <c r="G4472" s="211" t="str">
        <f t="shared" si="2694"/>
        <v>?</v>
      </c>
      <c r="J4472" s="211" t="str">
        <f t="shared" si="2705"/>
        <v/>
      </c>
      <c r="R4472" s="112" t="str">
        <f>IF(D4472="","", CONCATENATE("Update games set ", B4472, "= ",D4472," where game_id=", E4472))</f>
        <v>Update games set Result= 'W' where game_id=18841214</v>
      </c>
      <c r="S4472" s="112" t="str">
        <f t="shared" si="2646"/>
        <v>Update lineups set player_name = '?', raw_name = '?' where game_id = 18841214 and player_order = 7</v>
      </c>
      <c r="T4472" s="112" t="str">
        <f t="shared" si="2651"/>
        <v/>
      </c>
      <c r="U4472" s="200" t="str">
        <f t="shared" si="2652"/>
        <v/>
      </c>
      <c r="V4472" s="112" t="str">
        <f t="shared" si="2692"/>
        <v/>
      </c>
      <c r="W4472" s="415" t="str">
        <f t="shared" si="2647"/>
        <v/>
      </c>
      <c r="Y4472" s="65" t="str">
        <f t="shared" si="2696"/>
        <v/>
      </c>
      <c r="Z4472" s="65" t="str">
        <f t="shared" si="2697"/>
        <v/>
      </c>
      <c r="AA4472" s="65" t="str">
        <f t="shared" si="2698"/>
        <v/>
      </c>
      <c r="AB4472" s="65" t="str">
        <f t="shared" si="2699"/>
        <v/>
      </c>
      <c r="AC4472" s="65" t="str">
        <f t="shared" si="2700"/>
        <v/>
      </c>
      <c r="AH4472" s="65" t="str">
        <f t="shared" si="2662"/>
        <v>189112127</v>
      </c>
      <c r="AI4472" s="65">
        <v>18911212</v>
      </c>
      <c r="AJ4472" s="65" t="s">
        <v>5369</v>
      </c>
      <c r="AK4472" s="65">
        <v>7</v>
      </c>
      <c r="AL4472" s="65" t="s">
        <v>3435</v>
      </c>
      <c r="AN4472" s="65" t="str">
        <f t="shared" si="2702"/>
        <v/>
      </c>
    </row>
    <row r="4473" spans="1:40" ht="16.8" customHeight="1" x14ac:dyDescent="0.25">
      <c r="A4473" s="400">
        <v>9</v>
      </c>
      <c r="B4473" s="342" t="s">
        <v>768</v>
      </c>
      <c r="D4473" s="349" t="str">
        <f t="shared" ref="D4473:D4474" si="2707">IF(C4473="", "", C4473)</f>
        <v/>
      </c>
      <c r="E4473" s="211">
        <f t="shared" si="2703"/>
        <v>18841214</v>
      </c>
      <c r="F4473" s="262">
        <v>8</v>
      </c>
      <c r="G4473" s="211" t="str">
        <f t="shared" si="2694"/>
        <v>?</v>
      </c>
      <c r="J4473" s="211" t="str">
        <f t="shared" si="2705"/>
        <v/>
      </c>
      <c r="R4473" s="112" t="str">
        <f>IF(D4473="","", CONCATENATE("Update games set ", B4473, "= ",D4473," where game_id=", E4473))</f>
        <v/>
      </c>
      <c r="S4473" s="112" t="str">
        <f t="shared" si="2646"/>
        <v>Update lineups set player_name = '?', raw_name = '?' where game_id = 18841214 and player_order = 8</v>
      </c>
      <c r="T4473" s="112" t="str">
        <f t="shared" si="2651"/>
        <v/>
      </c>
      <c r="U4473" s="200" t="str">
        <f t="shared" si="2652"/>
        <v/>
      </c>
      <c r="V4473" s="112" t="str">
        <f t="shared" si="2692"/>
        <v/>
      </c>
      <c r="W4473" s="415" t="str">
        <f t="shared" si="2647"/>
        <v/>
      </c>
      <c r="Y4473" s="65" t="str">
        <f t="shared" si="2696"/>
        <v/>
      </c>
      <c r="Z4473" s="65" t="str">
        <f t="shared" si="2697"/>
        <v/>
      </c>
      <c r="AA4473" s="65" t="str">
        <f t="shared" si="2698"/>
        <v/>
      </c>
      <c r="AB4473" s="65" t="str">
        <f t="shared" si="2699"/>
        <v/>
      </c>
      <c r="AC4473" s="65" t="str">
        <f t="shared" si="2700"/>
        <v/>
      </c>
      <c r="AH4473" s="65" t="str">
        <f t="shared" si="2662"/>
        <v>189112128</v>
      </c>
      <c r="AI4473" s="65">
        <v>18911212</v>
      </c>
      <c r="AJ4473" s="65" t="s">
        <v>5369</v>
      </c>
      <c r="AK4473" s="65">
        <v>8</v>
      </c>
      <c r="AL4473" s="65" t="s">
        <v>3653</v>
      </c>
      <c r="AN4473" s="65" t="str">
        <f t="shared" si="2702"/>
        <v/>
      </c>
    </row>
    <row r="4474" spans="1:40" ht="16.8" customHeight="1" x14ac:dyDescent="0.25">
      <c r="A4474" s="400">
        <v>9</v>
      </c>
      <c r="B4474" s="342" t="s">
        <v>766</v>
      </c>
      <c r="D4474" s="349" t="str">
        <f t="shared" si="2707"/>
        <v/>
      </c>
      <c r="E4474" s="211">
        <f t="shared" si="2703"/>
        <v>18841214</v>
      </c>
      <c r="F4474" s="262">
        <v>9</v>
      </c>
      <c r="G4474" s="211" t="str">
        <f t="shared" si="2694"/>
        <v>?</v>
      </c>
      <c r="H4474" s="194"/>
      <c r="J4474" s="211" t="str">
        <f t="shared" si="2705"/>
        <v/>
      </c>
      <c r="N4474" s="417"/>
      <c r="O4474" s="194"/>
      <c r="P4474" s="194"/>
      <c r="R4474" s="112" t="str">
        <f>IF(D4474="","", CONCATENATE("Update games set ", B4474, "= ",D4474," where game_id=", E4474))</f>
        <v/>
      </c>
      <c r="S4474" s="112" t="str">
        <f t="shared" si="2646"/>
        <v>Update lineups set player_name = '?', raw_name = '?' where game_id = 18841214 and player_order = 9</v>
      </c>
      <c r="T4474" s="112" t="str">
        <f t="shared" si="2651"/>
        <v/>
      </c>
      <c r="U4474" s="200" t="str">
        <f t="shared" si="2652"/>
        <v/>
      </c>
      <c r="V4474" s="112" t="str">
        <f t="shared" si="2692"/>
        <v/>
      </c>
      <c r="W4474" s="415" t="str">
        <f t="shared" si="2647"/>
        <v/>
      </c>
      <c r="Y4474" s="65" t="str">
        <f t="shared" si="2696"/>
        <v/>
      </c>
      <c r="Z4474" s="65" t="str">
        <f t="shared" si="2697"/>
        <v/>
      </c>
      <c r="AA4474" s="65" t="str">
        <f t="shared" si="2698"/>
        <v/>
      </c>
      <c r="AB4474" s="65" t="str">
        <f t="shared" si="2699"/>
        <v/>
      </c>
      <c r="AC4474" s="65" t="str">
        <f t="shared" si="2700"/>
        <v/>
      </c>
      <c r="AH4474" s="65" t="str">
        <f t="shared" si="2662"/>
        <v>189112129</v>
      </c>
      <c r="AI4474" s="65">
        <v>18911212</v>
      </c>
      <c r="AJ4474" s="65" t="s">
        <v>5369</v>
      </c>
      <c r="AK4474" s="65">
        <v>9</v>
      </c>
      <c r="AL4474" s="65" t="s">
        <v>2943</v>
      </c>
      <c r="AN4474" s="65" t="str">
        <f t="shared" si="2702"/>
        <v/>
      </c>
    </row>
    <row r="4475" spans="1:40" ht="16.8" customHeight="1" x14ac:dyDescent="0.25">
      <c r="A4475" s="400">
        <v>9</v>
      </c>
      <c r="B4475" s="342" t="s">
        <v>753</v>
      </c>
      <c r="C4475" s="351"/>
      <c r="D4475" s="350" t="str">
        <f t="shared" ref="D4475" si="2708">IF(C4475="", "", CONCATENATE("'", C4475,"'"))</f>
        <v/>
      </c>
      <c r="E4475" s="211">
        <f t="shared" si="2703"/>
        <v>18841214</v>
      </c>
      <c r="F4475" s="262">
        <v>10</v>
      </c>
      <c r="G4475" s="211" t="str">
        <f t="shared" si="2694"/>
        <v>?</v>
      </c>
      <c r="J4475" s="211" t="str">
        <f t="shared" si="2705"/>
        <v/>
      </c>
      <c r="N4475" s="417"/>
      <c r="O4475" s="194"/>
      <c r="P4475" s="194"/>
      <c r="R4475" s="112" t="str">
        <f>IF(D4475="","", CONCATENATE("Update games set ", B4475, "= ",D4475," where game_id=", E4475))</f>
        <v/>
      </c>
      <c r="S4475" s="112" t="str">
        <f t="shared" si="2646"/>
        <v>Update lineups set player_name = '?', raw_name = '?' where game_id = 18841214 and player_order = 10</v>
      </c>
      <c r="T4475" s="112" t="str">
        <f t="shared" si="2651"/>
        <v/>
      </c>
      <c r="U4475" s="200" t="str">
        <f t="shared" si="2652"/>
        <v/>
      </c>
      <c r="V4475" s="112" t="str">
        <f t="shared" si="2692"/>
        <v/>
      </c>
      <c r="W4475" s="415" t="str">
        <f t="shared" si="2647"/>
        <v/>
      </c>
      <c r="Y4475" s="65" t="str">
        <f t="shared" si="2696"/>
        <v/>
      </c>
      <c r="Z4475" s="65" t="str">
        <f t="shared" si="2697"/>
        <v/>
      </c>
      <c r="AA4475" s="65" t="str">
        <f t="shared" si="2698"/>
        <v/>
      </c>
      <c r="AB4475" s="65" t="str">
        <f t="shared" si="2699"/>
        <v/>
      </c>
      <c r="AC4475" s="65" t="str">
        <f t="shared" si="2700"/>
        <v/>
      </c>
      <c r="AH4475" s="65" t="str">
        <f t="shared" si="2662"/>
        <v>1891121210</v>
      </c>
      <c r="AI4475" s="65">
        <v>18911212</v>
      </c>
      <c r="AJ4475" s="65" t="s">
        <v>5369</v>
      </c>
      <c r="AK4475" s="65">
        <v>10</v>
      </c>
      <c r="AL4475" s="65" t="s">
        <v>3632</v>
      </c>
      <c r="AN4475" s="65" t="str">
        <f t="shared" si="2702"/>
        <v/>
      </c>
    </row>
    <row r="4476" spans="1:40" ht="16.8" customHeight="1" x14ac:dyDescent="0.25">
      <c r="A4476" s="400">
        <v>9</v>
      </c>
      <c r="B4476" s="342" t="s">
        <v>746</v>
      </c>
      <c r="C4476" s="351" t="s">
        <v>5062</v>
      </c>
      <c r="D4476" s="334" t="s">
        <v>5618</v>
      </c>
      <c r="E4476" s="211">
        <f t="shared" si="2703"/>
        <v>18841214</v>
      </c>
      <c r="F4476" s="262">
        <v>11</v>
      </c>
      <c r="G4476" s="211" t="str">
        <f t="shared" si="2694"/>
        <v>?</v>
      </c>
      <c r="J4476" s="211" t="str">
        <f t="shared" si="2705"/>
        <v/>
      </c>
      <c r="R4476" s="112" t="str">
        <f>IF(D4476="","", CONCATENATE("Update games set ", B4476, "= ",D4476," where game_id=", E4476))</f>
        <v>Update games set Game_date= '1884-12-13 15:00' where game_id=18841214</v>
      </c>
      <c r="S4476" s="112" t="str">
        <f t="shared" si="2646"/>
        <v>Update lineups set player_name = '?', raw_name = '?' where game_id = 18841214 and player_order = 11</v>
      </c>
      <c r="T4476" s="112" t="str">
        <f t="shared" si="2651"/>
        <v/>
      </c>
      <c r="U4476" s="200" t="str">
        <f t="shared" si="2652"/>
        <v/>
      </c>
      <c r="V4476" s="112" t="str">
        <f t="shared" si="2692"/>
        <v/>
      </c>
      <c r="W4476" s="415" t="str">
        <f t="shared" si="2647"/>
        <v/>
      </c>
      <c r="Y4476" s="65" t="str">
        <f t="shared" si="2696"/>
        <v/>
      </c>
      <c r="Z4476" s="65" t="str">
        <f t="shared" si="2697"/>
        <v/>
      </c>
      <c r="AA4476" s="65" t="str">
        <f t="shared" si="2698"/>
        <v/>
      </c>
      <c r="AB4476" s="65" t="str">
        <f t="shared" si="2699"/>
        <v/>
      </c>
      <c r="AC4476" s="65" t="str">
        <f t="shared" si="2700"/>
        <v/>
      </c>
      <c r="AH4476" s="65" t="str">
        <f t="shared" si="2662"/>
        <v>1891121211</v>
      </c>
      <c r="AI4476" s="65">
        <v>18911212</v>
      </c>
      <c r="AJ4476" s="65" t="s">
        <v>5369</v>
      </c>
      <c r="AK4476" s="65">
        <v>11</v>
      </c>
      <c r="AL4476" s="65" t="s">
        <v>3314</v>
      </c>
      <c r="AN4476" s="65" t="str">
        <f t="shared" si="2702"/>
        <v/>
      </c>
    </row>
    <row r="4477" spans="1:40" ht="16.8" customHeight="1" x14ac:dyDescent="0.25">
      <c r="A4477" s="400">
        <v>9</v>
      </c>
      <c r="B4477" s="342" t="s">
        <v>25</v>
      </c>
      <c r="C4477" s="354" t="s">
        <v>5617</v>
      </c>
      <c r="D4477" s="350" t="str">
        <f t="shared" ref="D4477" si="2709">IF(C4477="", "", CONCATENATE("'", C4477,"'"))</f>
        <v>'One of two games on this day'</v>
      </c>
      <c r="E4477" s="211">
        <f t="shared" si="2703"/>
        <v>18841214</v>
      </c>
      <c r="F4477" s="262">
        <v>12</v>
      </c>
      <c r="G4477" s="212" t="s">
        <v>653</v>
      </c>
      <c r="H4477" s="212"/>
      <c r="N4477" s="416"/>
      <c r="O4477" s="212"/>
      <c r="P4477" s="212"/>
      <c r="R4477" s="112" t="str">
        <f>IF(D4477="","", CONCATENATE("Update games set ", B4477, "= ",D4477," where game_id=", E4477))</f>
        <v>Update games set Notes= 'One of two games on this day' where game_id=18841214</v>
      </c>
      <c r="S4477" s="112" t="str">
        <f t="shared" si="2646"/>
        <v>Update lineups set player_name = 'NONE', raw_name = 'NONE' where game_id = 18841214 and player_order = 12</v>
      </c>
      <c r="T4477" s="112" t="str">
        <f t="shared" si="2651"/>
        <v/>
      </c>
      <c r="U4477" s="200" t="str">
        <f t="shared" si="2652"/>
        <v/>
      </c>
      <c r="V4477" s="112" t="str">
        <f t="shared" si="2692"/>
        <v/>
      </c>
      <c r="W4477" s="415" t="str">
        <f t="shared" si="2647"/>
        <v/>
      </c>
      <c r="Y4477" s="65" t="str">
        <f t="shared" si="2696"/>
        <v/>
      </c>
      <c r="Z4477" s="65" t="str">
        <f t="shared" si="2697"/>
        <v/>
      </c>
      <c r="AA4477" s="65" t="str">
        <f t="shared" si="2698"/>
        <v/>
      </c>
      <c r="AB4477" s="65" t="str">
        <f t="shared" si="2699"/>
        <v/>
      </c>
      <c r="AC4477" s="65" t="str">
        <f t="shared" si="2700"/>
        <v/>
      </c>
      <c r="AH4477" s="65" t="str">
        <f t="shared" si="2662"/>
        <v>1891121212</v>
      </c>
      <c r="AI4477" s="65">
        <v>18911212</v>
      </c>
      <c r="AJ4477" s="65" t="s">
        <v>5369</v>
      </c>
      <c r="AK4477" s="65">
        <v>12</v>
      </c>
      <c r="AL4477" s="65" t="s">
        <v>653</v>
      </c>
      <c r="AN4477" s="65" t="str">
        <f t="shared" si="2702"/>
        <v/>
      </c>
    </row>
    <row r="4478" spans="1:40" ht="16.8" customHeight="1" x14ac:dyDescent="0.25">
      <c r="A4478" s="400">
        <v>9</v>
      </c>
      <c r="B4478" s="342" t="s">
        <v>475</v>
      </c>
      <c r="D4478" s="349" t="str">
        <f t="shared" ref="D4478" si="2710">IF(C4478="", "", C4478)</f>
        <v/>
      </c>
      <c r="E4478" s="211">
        <f t="shared" si="2703"/>
        <v>18841214</v>
      </c>
      <c r="F4478" s="262">
        <v>13</v>
      </c>
      <c r="G4478" s="212" t="s">
        <v>653</v>
      </c>
      <c r="R4478" s="112" t="str">
        <f>IF(D4478="","", CONCATENATE("Update games set ", B4478, "= ",D4478," where game_id=", E4478))</f>
        <v/>
      </c>
      <c r="S4478" s="112" t="str">
        <f t="shared" si="2646"/>
        <v>Update lineups set player_name = 'NONE', raw_name = 'NONE' where game_id = 18841214 and player_order = 13</v>
      </c>
      <c r="T4478" s="112" t="str">
        <f t="shared" si="2651"/>
        <v/>
      </c>
      <c r="U4478" s="200" t="str">
        <f t="shared" si="2652"/>
        <v/>
      </c>
      <c r="V4478" s="112" t="str">
        <f t="shared" si="2692"/>
        <v/>
      </c>
      <c r="W4478" s="415" t="str">
        <f t="shared" si="2647"/>
        <v/>
      </c>
      <c r="Y4478" s="65" t="str">
        <f t="shared" si="2696"/>
        <v/>
      </c>
      <c r="Z4478" s="65" t="str">
        <f t="shared" si="2697"/>
        <v/>
      </c>
      <c r="AA4478" s="65" t="str">
        <f t="shared" si="2698"/>
        <v/>
      </c>
      <c r="AB4478" s="65" t="str">
        <f t="shared" si="2699"/>
        <v/>
      </c>
      <c r="AC4478" s="65" t="str">
        <f t="shared" si="2700"/>
        <v/>
      </c>
      <c r="AH4478" s="65" t="str">
        <f t="shared" si="2662"/>
        <v>1891121213</v>
      </c>
      <c r="AI4478" s="65">
        <v>18911212</v>
      </c>
      <c r="AJ4478" s="65" t="s">
        <v>5369</v>
      </c>
      <c r="AK4478" s="65">
        <v>13</v>
      </c>
      <c r="AL4478" s="65" t="s">
        <v>653</v>
      </c>
      <c r="AN4478" s="65" t="str">
        <f t="shared" si="2702"/>
        <v/>
      </c>
    </row>
    <row r="4479" spans="1:40" ht="16.8" customHeight="1" x14ac:dyDescent="0.25">
      <c r="A4479" s="400">
        <v>9</v>
      </c>
      <c r="B4479" s="342" t="s">
        <v>20</v>
      </c>
      <c r="D4479" s="350" t="str">
        <f t="shared" ref="D4479:D4480" si="2711">IF(C4479="", "", CONCATENATE("'", C4479,"'"))</f>
        <v/>
      </c>
      <c r="E4479" s="211">
        <f t="shared" si="2703"/>
        <v>18841214</v>
      </c>
      <c r="F4479" s="262">
        <v>14</v>
      </c>
      <c r="G4479" s="212" t="s">
        <v>653</v>
      </c>
      <c r="R4479" s="112" t="str">
        <f>IF(D4479="","", CONCATENATE("Update games set ", B4479, "= ",D4479," where game_id=", E4479))</f>
        <v/>
      </c>
      <c r="S4479" s="112" t="str">
        <f t="shared" si="2646"/>
        <v>Update lineups set player_name = 'NONE', raw_name = 'NONE' where game_id = 18841214 and player_order = 14</v>
      </c>
      <c r="T4479" s="112" t="str">
        <f t="shared" si="2651"/>
        <v/>
      </c>
      <c r="U4479" s="200" t="str">
        <f t="shared" si="2652"/>
        <v/>
      </c>
      <c r="V4479" s="112" t="str">
        <f t="shared" si="2692"/>
        <v/>
      </c>
      <c r="W4479" s="415" t="str">
        <f t="shared" si="2647"/>
        <v/>
      </c>
      <c r="Y4479" s="65" t="str">
        <f t="shared" si="2696"/>
        <v/>
      </c>
      <c r="Z4479" s="65" t="str">
        <f t="shared" si="2697"/>
        <v/>
      </c>
      <c r="AA4479" s="65" t="str">
        <f t="shared" si="2698"/>
        <v/>
      </c>
      <c r="AB4479" s="65" t="str">
        <f t="shared" si="2699"/>
        <v/>
      </c>
      <c r="AC4479" s="65" t="str">
        <f t="shared" si="2700"/>
        <v/>
      </c>
      <c r="AH4479" s="65" t="str">
        <f t="shared" si="2662"/>
        <v>1891121214</v>
      </c>
      <c r="AI4479" s="65">
        <v>18911212</v>
      </c>
      <c r="AJ4479" s="65" t="s">
        <v>5369</v>
      </c>
      <c r="AK4479" s="65">
        <v>14</v>
      </c>
      <c r="AL4479" s="65" t="s">
        <v>653</v>
      </c>
      <c r="AN4479" s="65" t="str">
        <f t="shared" si="2702"/>
        <v/>
      </c>
    </row>
    <row r="4480" spans="1:40" ht="16.8" customHeight="1" x14ac:dyDescent="0.25">
      <c r="A4480" s="400">
        <v>9</v>
      </c>
      <c r="B4480" s="342" t="s">
        <v>4882</v>
      </c>
      <c r="C4480" s="342" t="str">
        <f t="shared" ref="C4480" si="2712">IF(C4479="", "", C4479)</f>
        <v/>
      </c>
      <c r="D4480" s="350" t="str">
        <f t="shared" si="2711"/>
        <v/>
      </c>
      <c r="E4480" s="211">
        <f t="shared" si="2703"/>
        <v>18841214</v>
      </c>
      <c r="F4480" s="262">
        <v>15</v>
      </c>
      <c r="G4480" s="212" t="s">
        <v>653</v>
      </c>
      <c r="R4480" s="112" t="str">
        <f>IF(D4480="","", CONCATENATE("Update games set ", B4480, "= ",D4480," where game_id=", E4480))</f>
        <v/>
      </c>
      <c r="S4480" s="112" t="str">
        <f t="shared" si="2646"/>
        <v>Update lineups set player_name = 'NONE', raw_name = 'NONE' where game_id = 18841214 and player_order = 15</v>
      </c>
      <c r="T4480" s="112" t="str">
        <f t="shared" si="2651"/>
        <v/>
      </c>
      <c r="U4480" s="200" t="str">
        <f t="shared" si="2652"/>
        <v/>
      </c>
      <c r="V4480" s="112" t="str">
        <f t="shared" si="2692"/>
        <v/>
      </c>
      <c r="W4480" s="415" t="str">
        <f t="shared" si="2647"/>
        <v/>
      </c>
      <c r="Y4480" s="65" t="str">
        <f t="shared" si="2696"/>
        <v/>
      </c>
      <c r="Z4480" s="65" t="str">
        <f t="shared" si="2697"/>
        <v/>
      </c>
      <c r="AA4480" s="65" t="str">
        <f t="shared" si="2698"/>
        <v/>
      </c>
      <c r="AB4480" s="65" t="str">
        <f t="shared" si="2699"/>
        <v/>
      </c>
      <c r="AC4480" s="65" t="str">
        <f t="shared" si="2700"/>
        <v/>
      </c>
      <c r="AH4480" s="65" t="str">
        <f t="shared" si="2662"/>
        <v>1891121215</v>
      </c>
      <c r="AI4480" s="65">
        <v>18911212</v>
      </c>
      <c r="AJ4480" s="65" t="s">
        <v>5369</v>
      </c>
      <c r="AK4480" s="65">
        <v>15</v>
      </c>
      <c r="AL4480" s="65" t="s">
        <v>653</v>
      </c>
      <c r="AN4480" s="65" t="str">
        <f t="shared" si="2702"/>
        <v/>
      </c>
    </row>
    <row r="4481" spans="1:40" s="126" customFormat="1" ht="16.8" customHeight="1" thickBot="1" x14ac:dyDescent="0.3">
      <c r="A4481" s="400">
        <v>9</v>
      </c>
      <c r="B4481" s="116" t="s">
        <v>115</v>
      </c>
      <c r="C4481" s="352"/>
      <c r="D4481" s="370" t="str">
        <f t="shared" ref="D4481" si="2713">IF(MID(E4481,5,2)*1&gt;6,_xlfn.CONCAT("'",LEFT(E4481,4),"-",MID(E4481,3,2)+1,"'"),_xlfn.CONCAT("'",LEFT(E4481,4)-1,"-",MID(E4481,3,2),"'"))</f>
        <v>'1884-85'</v>
      </c>
      <c r="E4481" s="214">
        <f t="shared" si="2703"/>
        <v>18841214</v>
      </c>
      <c r="F4481" s="266">
        <v>16</v>
      </c>
      <c r="G4481" s="214" t="s">
        <v>653</v>
      </c>
      <c r="H4481" s="343"/>
      <c r="I4481" s="267"/>
      <c r="J4481" s="214"/>
      <c r="K4481" s="266"/>
      <c r="L4481" s="266"/>
      <c r="M4481" s="266"/>
      <c r="N4481" s="419"/>
      <c r="O4481" s="343"/>
      <c r="P4481" s="343"/>
      <c r="Q4481" s="346"/>
      <c r="R4481" s="112" t="str">
        <f>IF(D4481="","", CONCATENATE("Update games set ", B4481, "= ",D4481," where game_id=", E4481))</f>
        <v>Update games set Season= '1884-85' where game_id=18841214</v>
      </c>
      <c r="S4481" s="112" t="str">
        <f t="shared" si="2646"/>
        <v>Update lineups set player_name = 'NONE', raw_name = 'NONE' where game_id = 18841214 and player_order = 16</v>
      </c>
      <c r="T4481" s="112" t="str">
        <f t="shared" si="2651"/>
        <v/>
      </c>
      <c r="U4481" s="200" t="str">
        <f t="shared" si="2652"/>
        <v/>
      </c>
      <c r="V4481" s="112" t="str">
        <f t="shared" si="2692"/>
        <v/>
      </c>
      <c r="W4481" s="415" t="str">
        <f t="shared" si="2647"/>
        <v/>
      </c>
      <c r="X4481" s="240"/>
      <c r="Y4481" s="65" t="str">
        <f t="shared" si="2696"/>
        <v/>
      </c>
      <c r="Z4481" s="65" t="str">
        <f t="shared" si="2697"/>
        <v/>
      </c>
      <c r="AA4481" s="65" t="str">
        <f t="shared" si="2698"/>
        <v/>
      </c>
      <c r="AB4481" s="65" t="str">
        <f t="shared" si="2699"/>
        <v/>
      </c>
      <c r="AC4481" s="65" t="str">
        <f t="shared" si="2700"/>
        <v/>
      </c>
      <c r="AH4481" s="65" t="str">
        <f t="shared" si="2662"/>
        <v>1891121216</v>
      </c>
      <c r="AI4481" s="126">
        <v>18911212</v>
      </c>
      <c r="AJ4481" s="126" t="s">
        <v>5369</v>
      </c>
      <c r="AK4481" s="126">
        <v>16</v>
      </c>
      <c r="AL4481" s="126" t="s">
        <v>653</v>
      </c>
      <c r="AN4481" s="65" t="str">
        <f t="shared" si="2702"/>
        <v/>
      </c>
    </row>
    <row r="4482" spans="1:40" ht="15" thickTop="1" x14ac:dyDescent="0.25">
      <c r="A4482" s="400"/>
      <c r="B4482" s="341" t="s">
        <v>22</v>
      </c>
      <c r="C4482" s="341"/>
      <c r="D4482" s="341" t="str">
        <f t="shared" ref="D4482:D4485" si="2714">IF(C4482="", "", CONCATENATE("'", C4482,"'"))</f>
        <v/>
      </c>
      <c r="F4482" s="262">
        <v>1</v>
      </c>
      <c r="H4482" s="212"/>
      <c r="J4482" s="211" t="str">
        <f t="shared" ref="J4482:J4492" si="2715">IF(I4482="", "", "?")</f>
        <v/>
      </c>
      <c r="R4482" s="112" t="str">
        <f>IF(D4482="","", CONCATENATE("Update games set ", B4482, "= ",D4482," where game_id=", E4482))</f>
        <v/>
      </c>
      <c r="S4482" s="112" t="str">
        <f t="shared" si="2646"/>
        <v/>
      </c>
      <c r="T4482" s="112" t="str">
        <f t="shared" si="2651"/>
        <v/>
      </c>
      <c r="U4482" s="200" t="str">
        <f t="shared" si="2652"/>
        <v/>
      </c>
      <c r="V4482" s="112" t="str">
        <f t="shared" si="2692"/>
        <v/>
      </c>
      <c r="W4482" s="415" t="str">
        <f t="shared" si="2647"/>
        <v/>
      </c>
      <c r="Y4482" s="65" t="str">
        <f t="shared" si="2696"/>
        <v/>
      </c>
      <c r="Z4482" s="65" t="str">
        <f t="shared" si="2697"/>
        <v/>
      </c>
      <c r="AA4482" s="65" t="str">
        <f t="shared" si="2698"/>
        <v/>
      </c>
      <c r="AB4482" s="65" t="str">
        <f t="shared" si="2699"/>
        <v/>
      </c>
      <c r="AC4482" s="65" t="str">
        <f t="shared" si="2700"/>
        <v/>
      </c>
      <c r="AH4482" s="65" t="str">
        <f t="shared" si="2662"/>
        <v>189112121</v>
      </c>
      <c r="AI4482" s="65">
        <v>18911212</v>
      </c>
      <c r="AJ4482" s="65" t="s">
        <v>5369</v>
      </c>
      <c r="AK4482" s="65">
        <v>1</v>
      </c>
      <c r="AL4482" s="65" t="s">
        <v>2039</v>
      </c>
    </row>
    <row r="4483" spans="1:40" ht="16.8" customHeight="1" x14ac:dyDescent="0.25">
      <c r="A4483" s="400"/>
      <c r="B4483" s="342" t="s">
        <v>4979</v>
      </c>
      <c r="C4483" s="342" t="str">
        <f t="shared" ref="C4483" si="2716">IF(C4482="", "", C4482)</f>
        <v/>
      </c>
      <c r="D4483" s="350" t="str">
        <f t="shared" si="2714"/>
        <v/>
      </c>
      <c r="E4483" s="211">
        <f>E4482</f>
        <v>0</v>
      </c>
      <c r="F4483" s="262">
        <v>2</v>
      </c>
      <c r="J4483" s="211" t="str">
        <f t="shared" si="2715"/>
        <v/>
      </c>
      <c r="R4483" s="112" t="str">
        <f>IF(D4483="","", CONCATENATE("Update games set ", B4483, "= ",D4483," where game_id=", E4483))</f>
        <v/>
      </c>
      <c r="S4483" s="112" t="str">
        <f t="shared" ref="S4483:S4513" si="2717">IF(G4483="","",CONCATENATE("Update lineups set player_name = '",SUBSTITUTE(G4483,"'","''"),"', raw_name = '",SUBSTITUTE(G4483,"'","''"),"' where game_id = ",E4483," and player_order = ",F4483))</f>
        <v/>
      </c>
      <c r="T4483" s="112" t="str">
        <f t="shared" si="2651"/>
        <v/>
      </c>
      <c r="U4483" s="200" t="str">
        <f t="shared" si="2652"/>
        <v/>
      </c>
      <c r="V4483" s="112" t="str">
        <f t="shared" si="2692"/>
        <v/>
      </c>
      <c r="W4483" s="415" t="str">
        <f t="shared" ref="W4483:W4513" si="2718">IF(N4483="","",CONCATENATE("update games_sources set  source_name = '",O4483,"', source_link = '",P4483,"' where game_id = ",E4483," and source_order = ",N4483))</f>
        <v/>
      </c>
      <c r="Y4483" s="65" t="str">
        <f t="shared" si="2696"/>
        <v/>
      </c>
      <c r="Z4483" s="65" t="str">
        <f t="shared" si="2697"/>
        <v/>
      </c>
      <c r="AA4483" s="65" t="str">
        <f t="shared" si="2698"/>
        <v/>
      </c>
      <c r="AB4483" s="65" t="str">
        <f t="shared" si="2699"/>
        <v/>
      </c>
      <c r="AC4483" s="65" t="str">
        <f t="shared" si="2700"/>
        <v/>
      </c>
      <c r="AH4483" s="65" t="str">
        <f t="shared" si="2662"/>
        <v>189112122</v>
      </c>
      <c r="AI4483" s="65">
        <v>18911212</v>
      </c>
      <c r="AJ4483" s="65" t="s">
        <v>5369</v>
      </c>
      <c r="AK4483" s="65">
        <v>2</v>
      </c>
      <c r="AL4483" s="65" t="s">
        <v>3572</v>
      </c>
      <c r="AN4483" s="65" t="str">
        <f t="shared" ref="AN4483:AN4497" si="2719">IF(F4483=1, _xlfn.CONCAT("update games set source = 'The Nottingham Forest Football Scrapbook' where game_id = ", E4483), "")</f>
        <v/>
      </c>
    </row>
    <row r="4484" spans="1:40" ht="16.8" customHeight="1" x14ac:dyDescent="0.25">
      <c r="A4484" s="400"/>
      <c r="B4484" s="342" t="s">
        <v>2653</v>
      </c>
      <c r="D4484" s="350" t="str">
        <f t="shared" si="2714"/>
        <v/>
      </c>
      <c r="E4484" s="211">
        <f t="shared" ref="E4484:E4497" si="2720">E4483</f>
        <v>0</v>
      </c>
      <c r="F4484" s="262">
        <v>3</v>
      </c>
      <c r="J4484" s="211" t="str">
        <f t="shared" si="2715"/>
        <v/>
      </c>
      <c r="R4484" s="112" t="str">
        <f>IF(D4484="","", CONCATENATE("Update games set ", B4484, "= ",D4484," where game_id=", E4484))</f>
        <v/>
      </c>
      <c r="S4484" s="112" t="str">
        <f t="shared" si="2717"/>
        <v/>
      </c>
      <c r="T4484" s="112" t="str">
        <f t="shared" si="2651"/>
        <v/>
      </c>
      <c r="U4484" s="200" t="str">
        <f t="shared" si="2652"/>
        <v/>
      </c>
      <c r="V4484" s="112" t="str">
        <f t="shared" si="2692"/>
        <v/>
      </c>
      <c r="W4484" s="415" t="str">
        <f t="shared" si="2718"/>
        <v/>
      </c>
      <c r="Y4484" s="65" t="str">
        <f t="shared" si="2696"/>
        <v/>
      </c>
      <c r="Z4484" s="65" t="str">
        <f t="shared" si="2697"/>
        <v/>
      </c>
      <c r="AA4484" s="65" t="str">
        <f t="shared" si="2698"/>
        <v/>
      </c>
      <c r="AB4484" s="65" t="str">
        <f t="shared" si="2699"/>
        <v/>
      </c>
      <c r="AC4484" s="65" t="str">
        <f t="shared" si="2700"/>
        <v/>
      </c>
      <c r="AH4484" s="65" t="str">
        <f t="shared" si="2662"/>
        <v>189112123</v>
      </c>
      <c r="AI4484" s="65">
        <v>18911212</v>
      </c>
      <c r="AJ4484" s="65" t="s">
        <v>5369</v>
      </c>
      <c r="AK4484" s="65">
        <v>3</v>
      </c>
      <c r="AL4484" s="65" t="s">
        <v>3596</v>
      </c>
      <c r="AN4484" s="65" t="str">
        <f t="shared" si="2719"/>
        <v/>
      </c>
    </row>
    <row r="4485" spans="1:40" ht="16.8" customHeight="1" x14ac:dyDescent="0.25">
      <c r="A4485" s="400"/>
      <c r="B4485" s="342" t="s">
        <v>4978</v>
      </c>
      <c r="D4485" s="350" t="str">
        <f t="shared" si="2714"/>
        <v/>
      </c>
      <c r="E4485" s="211">
        <f t="shared" si="2720"/>
        <v>0</v>
      </c>
      <c r="F4485" s="262">
        <v>4</v>
      </c>
      <c r="J4485" s="211" t="str">
        <f t="shared" si="2715"/>
        <v/>
      </c>
      <c r="R4485" s="112" t="str">
        <f>IF(D4485="","", CONCATENATE("Update games set ", B4485, "= ",D4485," where game_id=", E4485))</f>
        <v/>
      </c>
      <c r="S4485" s="112" t="str">
        <f t="shared" si="2717"/>
        <v/>
      </c>
      <c r="T4485" s="112" t="str">
        <f t="shared" si="2651"/>
        <v/>
      </c>
      <c r="U4485" s="200" t="str">
        <f t="shared" si="2652"/>
        <v/>
      </c>
      <c r="V4485" s="112" t="str">
        <f t="shared" si="2692"/>
        <v/>
      </c>
      <c r="W4485" s="415" t="str">
        <f t="shared" si="2718"/>
        <v/>
      </c>
      <c r="Y4485" s="65" t="str">
        <f t="shared" si="2696"/>
        <v/>
      </c>
      <c r="Z4485" s="65" t="str">
        <f t="shared" si="2697"/>
        <v/>
      </c>
      <c r="AA4485" s="65" t="str">
        <f t="shared" si="2698"/>
        <v/>
      </c>
      <c r="AB4485" s="65" t="str">
        <f t="shared" si="2699"/>
        <v/>
      </c>
      <c r="AC4485" s="65" t="str">
        <f t="shared" si="2700"/>
        <v/>
      </c>
      <c r="AH4485" s="65" t="str">
        <f t="shared" si="2662"/>
        <v>189112124</v>
      </c>
      <c r="AI4485" s="65">
        <v>18911212</v>
      </c>
      <c r="AJ4485" s="65" t="s">
        <v>5369</v>
      </c>
      <c r="AK4485" s="65">
        <v>4</v>
      </c>
      <c r="AL4485" s="65" t="s">
        <v>3252</v>
      </c>
      <c r="AN4485" s="65" t="str">
        <f t="shared" si="2719"/>
        <v/>
      </c>
    </row>
    <row r="4486" spans="1:40" ht="16.8" customHeight="1" x14ac:dyDescent="0.25">
      <c r="A4486" s="400"/>
      <c r="B4486" s="342" t="s">
        <v>5</v>
      </c>
      <c r="D4486" s="349" t="str">
        <f t="shared" ref="D4486:D4487" si="2721">IF(C4486="", "", C4486)</f>
        <v/>
      </c>
      <c r="E4486" s="211">
        <f t="shared" si="2720"/>
        <v>0</v>
      </c>
      <c r="F4486" s="262">
        <v>5</v>
      </c>
      <c r="J4486" s="211" t="str">
        <f t="shared" si="2715"/>
        <v/>
      </c>
      <c r="R4486" s="112" t="str">
        <f>IF(D4486="","", CONCATENATE("Update games set ", B4486, "= ",D4486," where game_id=", E4486))</f>
        <v/>
      </c>
      <c r="S4486" s="112" t="str">
        <f t="shared" si="2717"/>
        <v/>
      </c>
      <c r="T4486" s="112" t="str">
        <f t="shared" ref="T4486:T4513" si="2722">IF(J4486="","", CONCATENATE("insert into goals (game_id, goal_order, scorer_name, goal_min) values (",E4486, ", ", I4486,", '",J4486,")"))</f>
        <v/>
      </c>
      <c r="U4486" s="200" t="str">
        <f t="shared" ref="U4486:U4513" si="2723">IF(I4486="", "", Y4486&amp;Z4486&amp;AA4486&amp;AB4486&amp;AC4486)</f>
        <v/>
      </c>
      <c r="V4486" s="112" t="str">
        <f t="shared" si="2692"/>
        <v/>
      </c>
      <c r="W4486" s="415" t="str">
        <f t="shared" si="2718"/>
        <v/>
      </c>
      <c r="Y4486" s="65" t="str">
        <f t="shared" si="2696"/>
        <v/>
      </c>
      <c r="Z4486" s="65" t="str">
        <f t="shared" si="2697"/>
        <v/>
      </c>
      <c r="AA4486" s="65" t="str">
        <f t="shared" si="2698"/>
        <v/>
      </c>
      <c r="AB4486" s="65" t="str">
        <f t="shared" si="2699"/>
        <v/>
      </c>
      <c r="AC4486" s="65" t="str">
        <f t="shared" si="2700"/>
        <v/>
      </c>
      <c r="AH4486" s="65" t="str">
        <f t="shared" si="2662"/>
        <v>189112125</v>
      </c>
      <c r="AI4486" s="65">
        <v>18911212</v>
      </c>
      <c r="AJ4486" s="65" t="s">
        <v>5369</v>
      </c>
      <c r="AK4486" s="65">
        <v>5</v>
      </c>
      <c r="AL4486" s="65" t="s">
        <v>3590</v>
      </c>
      <c r="AN4486" s="65" t="str">
        <f t="shared" si="2719"/>
        <v/>
      </c>
    </row>
    <row r="4487" spans="1:40" ht="16.8" customHeight="1" x14ac:dyDescent="0.25">
      <c r="A4487" s="400"/>
      <c r="B4487" s="342" t="s">
        <v>0</v>
      </c>
      <c r="D4487" s="349" t="str">
        <f t="shared" si="2721"/>
        <v/>
      </c>
      <c r="E4487" s="211">
        <f t="shared" si="2720"/>
        <v>0</v>
      </c>
      <c r="F4487" s="262">
        <v>6</v>
      </c>
      <c r="J4487" s="211" t="str">
        <f t="shared" si="2715"/>
        <v/>
      </c>
      <c r="R4487" s="112" t="str">
        <f>IF(D4487="","", CONCATENATE("Update games set ", B4487, "= ",D4487," where game_id=", E4487))</f>
        <v/>
      </c>
      <c r="S4487" s="112" t="str">
        <f t="shared" si="2717"/>
        <v/>
      </c>
      <c r="T4487" s="112" t="str">
        <f t="shared" si="2722"/>
        <v/>
      </c>
      <c r="U4487" s="200" t="str">
        <f t="shared" si="2723"/>
        <v/>
      </c>
      <c r="V4487" s="112" t="str">
        <f t="shared" si="2692"/>
        <v/>
      </c>
      <c r="W4487" s="415" t="str">
        <f t="shared" si="2718"/>
        <v/>
      </c>
      <c r="Y4487" s="65" t="str">
        <f t="shared" si="2696"/>
        <v/>
      </c>
      <c r="Z4487" s="65" t="str">
        <f t="shared" si="2697"/>
        <v/>
      </c>
      <c r="AA4487" s="65" t="str">
        <f t="shared" si="2698"/>
        <v/>
      </c>
      <c r="AB4487" s="65" t="str">
        <f t="shared" si="2699"/>
        <v/>
      </c>
      <c r="AC4487" s="65" t="str">
        <f t="shared" si="2700"/>
        <v/>
      </c>
      <c r="AH4487" s="65" t="str">
        <f t="shared" si="2662"/>
        <v>189112126</v>
      </c>
      <c r="AI4487" s="65">
        <v>18911212</v>
      </c>
      <c r="AJ4487" s="65" t="s">
        <v>5369</v>
      </c>
      <c r="AK4487" s="65">
        <v>6</v>
      </c>
      <c r="AL4487" s="65" t="s">
        <v>3468</v>
      </c>
      <c r="AN4487" s="65" t="str">
        <f t="shared" si="2719"/>
        <v/>
      </c>
    </row>
    <row r="4488" spans="1:40" ht="16.8" customHeight="1" x14ac:dyDescent="0.25">
      <c r="A4488" s="400"/>
      <c r="B4488" s="342" t="s">
        <v>23</v>
      </c>
      <c r="D4488" s="334" t="str">
        <f t="shared" ref="D4488" si="2724">IF(C4488="",IF(D4486&gt;D4487,"'W'",IF(D4486=D4487,"'D'","'L'")),_xlfn.CONCAT("'",C4488,"'"))</f>
        <v>'D'</v>
      </c>
      <c r="E4488" s="211">
        <f t="shared" si="2720"/>
        <v>0</v>
      </c>
      <c r="F4488" s="262">
        <v>7</v>
      </c>
      <c r="J4488" s="211" t="str">
        <f t="shared" si="2715"/>
        <v/>
      </c>
      <c r="R4488" s="112" t="str">
        <f>IF(D4488="","", CONCATENATE("Update games set ", B4488, "= ",D4488," where game_id=", E4488))</f>
        <v>Update games set Result= 'D' where game_id=0</v>
      </c>
      <c r="S4488" s="112" t="str">
        <f t="shared" si="2717"/>
        <v/>
      </c>
      <c r="T4488" s="112" t="str">
        <f t="shared" si="2722"/>
        <v/>
      </c>
      <c r="U4488" s="200" t="str">
        <f t="shared" si="2723"/>
        <v/>
      </c>
      <c r="V4488" s="112" t="str">
        <f t="shared" si="2692"/>
        <v/>
      </c>
      <c r="W4488" s="415" t="str">
        <f t="shared" si="2718"/>
        <v/>
      </c>
      <c r="Y4488" s="65" t="str">
        <f t="shared" si="2696"/>
        <v/>
      </c>
      <c r="Z4488" s="65" t="str">
        <f t="shared" si="2697"/>
        <v/>
      </c>
      <c r="AA4488" s="65" t="str">
        <f t="shared" si="2698"/>
        <v/>
      </c>
      <c r="AB4488" s="65" t="str">
        <f t="shared" si="2699"/>
        <v/>
      </c>
      <c r="AC4488" s="65" t="str">
        <f t="shared" si="2700"/>
        <v/>
      </c>
      <c r="AH4488" s="65" t="str">
        <f t="shared" si="2662"/>
        <v>189112127</v>
      </c>
      <c r="AI4488" s="65">
        <v>18911212</v>
      </c>
      <c r="AJ4488" s="65" t="s">
        <v>5369</v>
      </c>
      <c r="AK4488" s="65">
        <v>7</v>
      </c>
      <c r="AL4488" s="65" t="s">
        <v>3435</v>
      </c>
      <c r="AN4488" s="65" t="str">
        <f t="shared" si="2719"/>
        <v/>
      </c>
    </row>
    <row r="4489" spans="1:40" ht="16.8" customHeight="1" x14ac:dyDescent="0.25">
      <c r="A4489" s="400"/>
      <c r="B4489" s="342" t="s">
        <v>768</v>
      </c>
      <c r="D4489" s="349" t="str">
        <f t="shared" ref="D4489:D4490" si="2725">IF(C4489="", "", C4489)</f>
        <v/>
      </c>
      <c r="E4489" s="211">
        <f t="shared" si="2720"/>
        <v>0</v>
      </c>
      <c r="F4489" s="262">
        <v>8</v>
      </c>
      <c r="J4489" s="211" t="str">
        <f t="shared" si="2715"/>
        <v/>
      </c>
      <c r="R4489" s="112" t="str">
        <f>IF(D4489="","", CONCATENATE("Update games set ", B4489, "= ",D4489," where game_id=", E4489))</f>
        <v/>
      </c>
      <c r="S4489" s="112" t="str">
        <f t="shared" si="2717"/>
        <v/>
      </c>
      <c r="T4489" s="112" t="str">
        <f t="shared" si="2722"/>
        <v/>
      </c>
      <c r="U4489" s="200" t="str">
        <f t="shared" si="2723"/>
        <v/>
      </c>
      <c r="V4489" s="112" t="str">
        <f t="shared" si="2692"/>
        <v/>
      </c>
      <c r="W4489" s="415" t="str">
        <f t="shared" si="2718"/>
        <v/>
      </c>
      <c r="Y4489" s="65" t="str">
        <f t="shared" si="2696"/>
        <v/>
      </c>
      <c r="Z4489" s="65" t="str">
        <f t="shared" si="2697"/>
        <v/>
      </c>
      <c r="AA4489" s="65" t="str">
        <f t="shared" si="2698"/>
        <v/>
      </c>
      <c r="AB4489" s="65" t="str">
        <f t="shared" si="2699"/>
        <v/>
      </c>
      <c r="AC4489" s="65" t="str">
        <f t="shared" si="2700"/>
        <v/>
      </c>
      <c r="AH4489" s="65" t="str">
        <f t="shared" si="2662"/>
        <v>189112128</v>
      </c>
      <c r="AI4489" s="65">
        <v>18911212</v>
      </c>
      <c r="AJ4489" s="65" t="s">
        <v>5369</v>
      </c>
      <c r="AK4489" s="65">
        <v>8</v>
      </c>
      <c r="AL4489" s="65" t="s">
        <v>3653</v>
      </c>
      <c r="AN4489" s="65" t="str">
        <f t="shared" si="2719"/>
        <v/>
      </c>
    </row>
    <row r="4490" spans="1:40" ht="16.8" customHeight="1" x14ac:dyDescent="0.25">
      <c r="A4490" s="400"/>
      <c r="B4490" s="342" t="s">
        <v>766</v>
      </c>
      <c r="D4490" s="349" t="str">
        <f t="shared" si="2725"/>
        <v/>
      </c>
      <c r="E4490" s="211">
        <f t="shared" si="2720"/>
        <v>0</v>
      </c>
      <c r="F4490" s="262">
        <v>9</v>
      </c>
      <c r="G4490" s="194"/>
      <c r="H4490" s="194"/>
      <c r="J4490" s="211" t="str">
        <f t="shared" si="2715"/>
        <v/>
      </c>
      <c r="N4490" s="417"/>
      <c r="O4490" s="194"/>
      <c r="P4490" s="194"/>
      <c r="R4490" s="112" t="str">
        <f>IF(D4490="","", CONCATENATE("Update games set ", B4490, "= ",D4490," where game_id=", E4490))</f>
        <v/>
      </c>
      <c r="S4490" s="112" t="str">
        <f t="shared" si="2717"/>
        <v/>
      </c>
      <c r="T4490" s="112" t="str">
        <f t="shared" si="2722"/>
        <v/>
      </c>
      <c r="U4490" s="200" t="str">
        <f t="shared" si="2723"/>
        <v/>
      </c>
      <c r="V4490" s="112" t="str">
        <f t="shared" si="2692"/>
        <v/>
      </c>
      <c r="W4490" s="415" t="str">
        <f t="shared" si="2718"/>
        <v/>
      </c>
      <c r="Y4490" s="65" t="str">
        <f t="shared" si="2696"/>
        <v/>
      </c>
      <c r="Z4490" s="65" t="str">
        <f t="shared" si="2697"/>
        <v/>
      </c>
      <c r="AA4490" s="65" t="str">
        <f t="shared" si="2698"/>
        <v/>
      </c>
      <c r="AB4490" s="65" t="str">
        <f t="shared" si="2699"/>
        <v/>
      </c>
      <c r="AC4490" s="65" t="str">
        <f t="shared" si="2700"/>
        <v/>
      </c>
      <c r="AH4490" s="65" t="str">
        <f t="shared" si="2662"/>
        <v>189112129</v>
      </c>
      <c r="AI4490" s="65">
        <v>18911212</v>
      </c>
      <c r="AJ4490" s="65" t="s">
        <v>5369</v>
      </c>
      <c r="AK4490" s="65">
        <v>9</v>
      </c>
      <c r="AL4490" s="65" t="s">
        <v>2943</v>
      </c>
      <c r="AN4490" s="65" t="str">
        <f t="shared" si="2719"/>
        <v/>
      </c>
    </row>
    <row r="4491" spans="1:40" ht="16.8" customHeight="1" x14ac:dyDescent="0.25">
      <c r="A4491" s="400"/>
      <c r="B4491" s="342" t="s">
        <v>753</v>
      </c>
      <c r="C4491" s="351"/>
      <c r="D4491" s="350" t="str">
        <f t="shared" ref="D4491" si="2726">IF(C4491="", "", CONCATENATE("'", C4491,"'"))</f>
        <v/>
      </c>
      <c r="E4491" s="211">
        <f t="shared" si="2720"/>
        <v>0</v>
      </c>
      <c r="F4491" s="262">
        <v>10</v>
      </c>
      <c r="G4491" s="194"/>
      <c r="J4491" s="211" t="str">
        <f t="shared" si="2715"/>
        <v/>
      </c>
      <c r="N4491" s="417"/>
      <c r="O4491" s="194"/>
      <c r="P4491" s="194"/>
      <c r="R4491" s="112" t="str">
        <f>IF(D4491="","", CONCATENATE("Update games set ", B4491, "= ",D4491," where game_id=", E4491))</f>
        <v/>
      </c>
      <c r="S4491" s="112" t="str">
        <f t="shared" si="2717"/>
        <v/>
      </c>
      <c r="T4491" s="112" t="str">
        <f t="shared" si="2722"/>
        <v/>
      </c>
      <c r="U4491" s="200" t="str">
        <f t="shared" si="2723"/>
        <v/>
      </c>
      <c r="V4491" s="112" t="str">
        <f t="shared" si="2692"/>
        <v/>
      </c>
      <c r="W4491" s="415" t="str">
        <f t="shared" si="2718"/>
        <v/>
      </c>
      <c r="Y4491" s="65" t="str">
        <f t="shared" si="2696"/>
        <v/>
      </c>
      <c r="Z4491" s="65" t="str">
        <f t="shared" si="2697"/>
        <v/>
      </c>
      <c r="AA4491" s="65" t="str">
        <f t="shared" si="2698"/>
        <v/>
      </c>
      <c r="AB4491" s="65" t="str">
        <f t="shared" si="2699"/>
        <v/>
      </c>
      <c r="AC4491" s="65" t="str">
        <f t="shared" si="2700"/>
        <v/>
      </c>
      <c r="AH4491" s="65" t="str">
        <f t="shared" si="2662"/>
        <v>1891121210</v>
      </c>
      <c r="AI4491" s="65">
        <v>18911212</v>
      </c>
      <c r="AJ4491" s="65" t="s">
        <v>5369</v>
      </c>
      <c r="AK4491" s="65">
        <v>10</v>
      </c>
      <c r="AL4491" s="65" t="s">
        <v>3632</v>
      </c>
      <c r="AN4491" s="65" t="str">
        <f t="shared" si="2719"/>
        <v/>
      </c>
    </row>
    <row r="4492" spans="1:40" ht="16.8" customHeight="1" x14ac:dyDescent="0.25">
      <c r="A4492" s="400"/>
      <c r="B4492" s="342" t="s">
        <v>746</v>
      </c>
      <c r="C4492" s="351" t="s">
        <v>5062</v>
      </c>
      <c r="D4492" s="334" t="str">
        <f>CONCATENATE("'", LEFT(E4492,4),"-",MID(E4492,5,2),"-", MID(E4492,7,2), " ", C4492,"'")</f>
        <v>'0-- 15:00'</v>
      </c>
      <c r="E4492" s="211">
        <f t="shared" si="2720"/>
        <v>0</v>
      </c>
      <c r="F4492" s="262">
        <v>11</v>
      </c>
      <c r="J4492" s="211" t="str">
        <f t="shared" si="2715"/>
        <v/>
      </c>
      <c r="R4492" s="112" t="str">
        <f>IF(D4492="","", CONCATENATE("Update games set ", B4492, "= ",D4492," where game_id=", E4492))</f>
        <v>Update games set Game_date= '0-- 15:00' where game_id=0</v>
      </c>
      <c r="S4492" s="112" t="str">
        <f t="shared" si="2717"/>
        <v/>
      </c>
      <c r="T4492" s="112" t="str">
        <f t="shared" si="2722"/>
        <v/>
      </c>
      <c r="U4492" s="200" t="str">
        <f t="shared" si="2723"/>
        <v/>
      </c>
      <c r="V4492" s="112" t="str">
        <f t="shared" si="2692"/>
        <v/>
      </c>
      <c r="W4492" s="415" t="str">
        <f t="shared" si="2718"/>
        <v/>
      </c>
      <c r="Y4492" s="65" t="str">
        <f t="shared" si="2696"/>
        <v/>
      </c>
      <c r="Z4492" s="65" t="str">
        <f t="shared" si="2697"/>
        <v/>
      </c>
      <c r="AA4492" s="65" t="str">
        <f t="shared" si="2698"/>
        <v/>
      </c>
      <c r="AB4492" s="65" t="str">
        <f t="shared" si="2699"/>
        <v/>
      </c>
      <c r="AC4492" s="65" t="str">
        <f t="shared" si="2700"/>
        <v/>
      </c>
      <c r="AH4492" s="65" t="str">
        <f t="shared" si="2662"/>
        <v>1891121211</v>
      </c>
      <c r="AI4492" s="65">
        <v>18911212</v>
      </c>
      <c r="AJ4492" s="65" t="s">
        <v>5369</v>
      </c>
      <c r="AK4492" s="65">
        <v>11</v>
      </c>
      <c r="AL4492" s="65" t="s">
        <v>3314</v>
      </c>
      <c r="AN4492" s="65" t="str">
        <f t="shared" si="2719"/>
        <v/>
      </c>
    </row>
    <row r="4493" spans="1:40" ht="16.8" customHeight="1" x14ac:dyDescent="0.25">
      <c r="A4493" s="400"/>
      <c r="B4493" s="342" t="s">
        <v>25</v>
      </c>
      <c r="D4493" s="350" t="str">
        <f t="shared" ref="D4493" si="2727">IF(C4493="", "", CONCATENATE("'", C4493,"'"))</f>
        <v/>
      </c>
      <c r="E4493" s="211">
        <f t="shared" si="2720"/>
        <v>0</v>
      </c>
      <c r="F4493" s="262">
        <v>12</v>
      </c>
      <c r="G4493" s="212"/>
      <c r="H4493" s="212"/>
      <c r="N4493" s="416"/>
      <c r="O4493" s="212"/>
      <c r="P4493" s="212"/>
      <c r="R4493" s="112" t="str">
        <f>IF(D4493="","", CONCATENATE("Update games set ", B4493, "= ",D4493," where game_id=", E4493))</f>
        <v/>
      </c>
      <c r="S4493" s="112" t="str">
        <f t="shared" si="2717"/>
        <v/>
      </c>
      <c r="T4493" s="112" t="str">
        <f t="shared" si="2722"/>
        <v/>
      </c>
      <c r="U4493" s="200" t="str">
        <f t="shared" si="2723"/>
        <v/>
      </c>
      <c r="V4493" s="112" t="str">
        <f t="shared" si="2692"/>
        <v/>
      </c>
      <c r="W4493" s="415" t="str">
        <f t="shared" si="2718"/>
        <v/>
      </c>
      <c r="Y4493" s="65" t="str">
        <f t="shared" si="2696"/>
        <v/>
      </c>
      <c r="Z4493" s="65" t="str">
        <f t="shared" si="2697"/>
        <v/>
      </c>
      <c r="AA4493" s="65" t="str">
        <f t="shared" si="2698"/>
        <v/>
      </c>
      <c r="AB4493" s="65" t="str">
        <f t="shared" si="2699"/>
        <v/>
      </c>
      <c r="AC4493" s="65" t="str">
        <f t="shared" si="2700"/>
        <v/>
      </c>
      <c r="AH4493" s="65" t="str">
        <f t="shared" si="2662"/>
        <v>1891121212</v>
      </c>
      <c r="AI4493" s="65">
        <v>18911212</v>
      </c>
      <c r="AJ4493" s="65" t="s">
        <v>5369</v>
      </c>
      <c r="AK4493" s="65">
        <v>12</v>
      </c>
      <c r="AL4493" s="65" t="s">
        <v>653</v>
      </c>
      <c r="AN4493" s="65" t="str">
        <f t="shared" si="2719"/>
        <v/>
      </c>
    </row>
    <row r="4494" spans="1:40" ht="16.8" customHeight="1" x14ac:dyDescent="0.25">
      <c r="A4494" s="400"/>
      <c r="B4494" s="342" t="s">
        <v>475</v>
      </c>
      <c r="D4494" s="349" t="str">
        <f t="shared" ref="D4494" si="2728">IF(C4494="", "", C4494)</f>
        <v/>
      </c>
      <c r="E4494" s="211">
        <f t="shared" si="2720"/>
        <v>0</v>
      </c>
      <c r="F4494" s="262">
        <v>13</v>
      </c>
      <c r="R4494" s="112" t="str">
        <f>IF(D4494="","", CONCATENATE("Update games set ", B4494, "= ",D4494," where game_id=", E4494))</f>
        <v/>
      </c>
      <c r="S4494" s="112" t="str">
        <f t="shared" si="2717"/>
        <v/>
      </c>
      <c r="T4494" s="112" t="str">
        <f t="shared" si="2722"/>
        <v/>
      </c>
      <c r="U4494" s="200" t="str">
        <f t="shared" si="2723"/>
        <v/>
      </c>
      <c r="V4494" s="112" t="str">
        <f t="shared" si="2692"/>
        <v/>
      </c>
      <c r="W4494" s="415" t="str">
        <f t="shared" si="2718"/>
        <v/>
      </c>
      <c r="Y4494" s="65" t="str">
        <f t="shared" si="2696"/>
        <v/>
      </c>
      <c r="Z4494" s="65" t="str">
        <f t="shared" si="2697"/>
        <v/>
      </c>
      <c r="AA4494" s="65" t="str">
        <f t="shared" si="2698"/>
        <v/>
      </c>
      <c r="AB4494" s="65" t="str">
        <f t="shared" si="2699"/>
        <v/>
      </c>
      <c r="AC4494" s="65" t="str">
        <f t="shared" si="2700"/>
        <v/>
      </c>
      <c r="AH4494" s="65" t="str">
        <f t="shared" si="2662"/>
        <v>1891121213</v>
      </c>
      <c r="AI4494" s="65">
        <v>18911212</v>
      </c>
      <c r="AJ4494" s="65" t="s">
        <v>5369</v>
      </c>
      <c r="AK4494" s="65">
        <v>13</v>
      </c>
      <c r="AL4494" s="65" t="s">
        <v>653</v>
      </c>
      <c r="AN4494" s="65" t="str">
        <f t="shared" si="2719"/>
        <v/>
      </c>
    </row>
    <row r="4495" spans="1:40" ht="16.8" customHeight="1" x14ac:dyDescent="0.25">
      <c r="A4495" s="400"/>
      <c r="B4495" s="342" t="s">
        <v>20</v>
      </c>
      <c r="D4495" s="350" t="str">
        <f t="shared" ref="D4495:D4496" si="2729">IF(C4495="", "", CONCATENATE("'", C4495,"'"))</f>
        <v/>
      </c>
      <c r="E4495" s="211">
        <f t="shared" si="2720"/>
        <v>0</v>
      </c>
      <c r="F4495" s="262">
        <v>14</v>
      </c>
      <c r="R4495" s="112" t="str">
        <f>IF(D4495="","", CONCATENATE("Update games set ", B4495, "= ",D4495," where game_id=", E4495))</f>
        <v/>
      </c>
      <c r="S4495" s="112" t="str">
        <f t="shared" si="2717"/>
        <v/>
      </c>
      <c r="T4495" s="112" t="str">
        <f t="shared" si="2722"/>
        <v/>
      </c>
      <c r="U4495" s="200" t="str">
        <f t="shared" si="2723"/>
        <v/>
      </c>
      <c r="V4495" s="112" t="str">
        <f t="shared" si="2692"/>
        <v/>
      </c>
      <c r="W4495" s="415" t="str">
        <f t="shared" si="2718"/>
        <v/>
      </c>
      <c r="Y4495" s="65" t="str">
        <f t="shared" si="2696"/>
        <v/>
      </c>
      <c r="Z4495" s="65" t="str">
        <f t="shared" si="2697"/>
        <v/>
      </c>
      <c r="AA4495" s="65" t="str">
        <f t="shared" si="2698"/>
        <v/>
      </c>
      <c r="AB4495" s="65" t="str">
        <f t="shared" si="2699"/>
        <v/>
      </c>
      <c r="AC4495" s="65" t="str">
        <f t="shared" si="2700"/>
        <v/>
      </c>
      <c r="AH4495" s="65" t="str">
        <f t="shared" si="2662"/>
        <v>1891121214</v>
      </c>
      <c r="AI4495" s="65">
        <v>18911212</v>
      </c>
      <c r="AJ4495" s="65" t="s">
        <v>5369</v>
      </c>
      <c r="AK4495" s="65">
        <v>14</v>
      </c>
      <c r="AL4495" s="65" t="s">
        <v>653</v>
      </c>
      <c r="AN4495" s="65" t="str">
        <f t="shared" si="2719"/>
        <v/>
      </c>
    </row>
    <row r="4496" spans="1:40" ht="16.8" customHeight="1" x14ac:dyDescent="0.25">
      <c r="A4496" s="400"/>
      <c r="B4496" s="342" t="s">
        <v>4882</v>
      </c>
      <c r="C4496" s="342" t="str">
        <f t="shared" ref="C4496" si="2730">IF(C4495="", "", C4495)</f>
        <v/>
      </c>
      <c r="D4496" s="350" t="str">
        <f t="shared" si="2729"/>
        <v/>
      </c>
      <c r="E4496" s="211">
        <f t="shared" si="2720"/>
        <v>0</v>
      </c>
      <c r="F4496" s="262">
        <v>15</v>
      </c>
      <c r="R4496" s="112" t="str">
        <f>IF(D4496="","", CONCATENATE("Update games set ", B4496, "= ",D4496," where game_id=", E4496))</f>
        <v/>
      </c>
      <c r="S4496" s="112" t="str">
        <f t="shared" si="2717"/>
        <v/>
      </c>
      <c r="T4496" s="112" t="str">
        <f t="shared" si="2722"/>
        <v/>
      </c>
      <c r="U4496" s="200" t="str">
        <f t="shared" si="2723"/>
        <v/>
      </c>
      <c r="V4496" s="112" t="str">
        <f t="shared" si="2692"/>
        <v/>
      </c>
      <c r="W4496" s="415" t="str">
        <f t="shared" si="2718"/>
        <v/>
      </c>
      <c r="Y4496" s="65" t="str">
        <f t="shared" si="2696"/>
        <v/>
      </c>
      <c r="Z4496" s="65" t="str">
        <f t="shared" si="2697"/>
        <v/>
      </c>
      <c r="AA4496" s="65" t="str">
        <f t="shared" si="2698"/>
        <v/>
      </c>
      <c r="AB4496" s="65" t="str">
        <f t="shared" si="2699"/>
        <v/>
      </c>
      <c r="AC4496" s="65" t="str">
        <f t="shared" si="2700"/>
        <v/>
      </c>
      <c r="AH4496" s="65" t="str">
        <f t="shared" si="2662"/>
        <v>1891121215</v>
      </c>
      <c r="AI4496" s="65">
        <v>18911212</v>
      </c>
      <c r="AJ4496" s="65" t="s">
        <v>5369</v>
      </c>
      <c r="AK4496" s="65">
        <v>15</v>
      </c>
      <c r="AL4496" s="65" t="s">
        <v>653</v>
      </c>
      <c r="AN4496" s="65" t="str">
        <f t="shared" si="2719"/>
        <v/>
      </c>
    </row>
    <row r="4497" spans="1:40" s="126" customFormat="1" ht="16.8" customHeight="1" thickBot="1" x14ac:dyDescent="0.3">
      <c r="A4497" s="400"/>
      <c r="B4497" s="116" t="s">
        <v>115</v>
      </c>
      <c r="C4497" s="352"/>
      <c r="D4497" s="370" t="e">
        <f t="shared" ref="D4497" si="2731">IF(MID(E4497,5,2)*1&gt;6,_xlfn.CONCAT("'",LEFT(E4497,4),"-",MID(E4497,3,2)+1,"'"),_xlfn.CONCAT("'",LEFT(E4497,4)-1,"-",MID(E4497,3,2),"'"))</f>
        <v>#VALUE!</v>
      </c>
      <c r="E4497" s="214">
        <f t="shared" si="2720"/>
        <v>0</v>
      </c>
      <c r="F4497" s="266">
        <v>16</v>
      </c>
      <c r="G4497" s="343"/>
      <c r="H4497" s="343"/>
      <c r="I4497" s="267"/>
      <c r="J4497" s="214"/>
      <c r="K4497" s="266"/>
      <c r="L4497" s="266"/>
      <c r="M4497" s="266"/>
      <c r="N4497" s="419"/>
      <c r="O4497" s="343"/>
      <c r="P4497" s="343"/>
      <c r="Q4497" s="346"/>
      <c r="R4497" s="112" t="e">
        <f>IF(D4497="","", CONCATENATE("Update games set ", B4497, "= ",D4497," where game_id=", E4497))</f>
        <v>#VALUE!</v>
      </c>
      <c r="S4497" s="112" t="str">
        <f t="shared" si="2717"/>
        <v/>
      </c>
      <c r="T4497" s="112" t="str">
        <f t="shared" si="2722"/>
        <v/>
      </c>
      <c r="U4497" s="200" t="str">
        <f t="shared" si="2723"/>
        <v/>
      </c>
      <c r="V4497" s="112" t="str">
        <f t="shared" si="2692"/>
        <v/>
      </c>
      <c r="W4497" s="415" t="str">
        <f t="shared" si="2718"/>
        <v/>
      </c>
      <c r="X4497" s="240"/>
      <c r="Y4497" s="65" t="str">
        <f t="shared" si="2696"/>
        <v/>
      </c>
      <c r="Z4497" s="65" t="str">
        <f t="shared" si="2697"/>
        <v/>
      </c>
      <c r="AA4497" s="65" t="str">
        <f t="shared" si="2698"/>
        <v/>
      </c>
      <c r="AB4497" s="65" t="str">
        <f t="shared" si="2699"/>
        <v/>
      </c>
      <c r="AC4497" s="65" t="str">
        <f t="shared" si="2700"/>
        <v/>
      </c>
      <c r="AH4497" s="65" t="str">
        <f t="shared" si="2662"/>
        <v>1891121216</v>
      </c>
      <c r="AI4497" s="126">
        <v>18911212</v>
      </c>
      <c r="AJ4497" s="126" t="s">
        <v>5369</v>
      </c>
      <c r="AK4497" s="126">
        <v>16</v>
      </c>
      <c r="AL4497" s="126" t="s">
        <v>653</v>
      </c>
      <c r="AN4497" s="65" t="str">
        <f t="shared" si="2719"/>
        <v/>
      </c>
    </row>
    <row r="4498" spans="1:40" ht="15" thickTop="1" x14ac:dyDescent="0.25">
      <c r="A4498" s="400"/>
      <c r="B4498" s="341" t="s">
        <v>22</v>
      </c>
      <c r="C4498" s="341"/>
      <c r="D4498" s="341" t="str">
        <f t="shared" ref="D4498:D4501" si="2732">IF(C4498="", "", CONCATENATE("'", C4498,"'"))</f>
        <v/>
      </c>
      <c r="F4498" s="262">
        <v>1</v>
      </c>
      <c r="H4498" s="212"/>
      <c r="J4498" s="211" t="str">
        <f t="shared" ref="J4498:J4508" si="2733">IF(I4498="", "", "?")</f>
        <v/>
      </c>
      <c r="R4498" s="112" t="str">
        <f>IF(D4498="","", CONCATENATE("Update games set ", B4498, "= ",D4498," where game_id=", E4498))</f>
        <v/>
      </c>
      <c r="S4498" s="112" t="str">
        <f t="shared" si="2717"/>
        <v/>
      </c>
      <c r="T4498" s="112" t="str">
        <f t="shared" si="2722"/>
        <v/>
      </c>
      <c r="U4498" s="200" t="str">
        <f t="shared" si="2723"/>
        <v/>
      </c>
      <c r="V4498" s="112" t="str">
        <f t="shared" si="2692"/>
        <v/>
      </c>
      <c r="W4498" s="415" t="str">
        <f t="shared" si="2718"/>
        <v/>
      </c>
      <c r="Y4498" s="65" t="str">
        <f t="shared" si="2696"/>
        <v/>
      </c>
      <c r="Z4498" s="65" t="str">
        <f t="shared" si="2697"/>
        <v/>
      </c>
      <c r="AA4498" s="65" t="str">
        <f t="shared" si="2698"/>
        <v/>
      </c>
      <c r="AB4498" s="65" t="str">
        <f t="shared" si="2699"/>
        <v/>
      </c>
      <c r="AC4498" s="65" t="str">
        <f t="shared" si="2700"/>
        <v/>
      </c>
      <c r="AH4498" s="65" t="str">
        <f t="shared" ref="AH4498:AH4513" si="2734">_xlfn.CONCAT(AI4498,AK4498)</f>
        <v>189112121</v>
      </c>
      <c r="AI4498" s="65">
        <v>18911212</v>
      </c>
      <c r="AJ4498" s="65" t="s">
        <v>5369</v>
      </c>
      <c r="AK4498" s="65">
        <v>1</v>
      </c>
      <c r="AL4498" s="65" t="s">
        <v>2039</v>
      </c>
    </row>
    <row r="4499" spans="1:40" ht="16.8" customHeight="1" x14ac:dyDescent="0.25">
      <c r="A4499" s="400"/>
      <c r="B4499" s="342" t="s">
        <v>4979</v>
      </c>
      <c r="C4499" s="342" t="str">
        <f t="shared" ref="C4499" si="2735">IF(C4498="", "", C4498)</f>
        <v/>
      </c>
      <c r="D4499" s="350" t="str">
        <f t="shared" si="2732"/>
        <v/>
      </c>
      <c r="E4499" s="211">
        <f>E4498</f>
        <v>0</v>
      </c>
      <c r="F4499" s="262">
        <v>2</v>
      </c>
      <c r="J4499" s="211" t="str">
        <f t="shared" si="2733"/>
        <v/>
      </c>
      <c r="R4499" s="112" t="str">
        <f>IF(D4499="","", CONCATENATE("Update games set ", B4499, "= ",D4499," where game_id=", E4499))</f>
        <v/>
      </c>
      <c r="S4499" s="112" t="str">
        <f t="shared" si="2717"/>
        <v/>
      </c>
      <c r="T4499" s="112" t="str">
        <f t="shared" si="2722"/>
        <v/>
      </c>
      <c r="U4499" s="200" t="str">
        <f t="shared" si="2723"/>
        <v/>
      </c>
      <c r="V4499" s="112" t="str">
        <f t="shared" si="2692"/>
        <v/>
      </c>
      <c r="W4499" s="415" t="str">
        <f t="shared" si="2718"/>
        <v/>
      </c>
      <c r="Y4499" s="65" t="str">
        <f t="shared" si="2696"/>
        <v/>
      </c>
      <c r="Z4499" s="65" t="str">
        <f t="shared" si="2697"/>
        <v/>
      </c>
      <c r="AA4499" s="65" t="str">
        <f t="shared" si="2698"/>
        <v/>
      </c>
      <c r="AB4499" s="65" t="str">
        <f t="shared" si="2699"/>
        <v/>
      </c>
      <c r="AC4499" s="65" t="str">
        <f t="shared" si="2700"/>
        <v/>
      </c>
      <c r="AH4499" s="65" t="str">
        <f t="shared" si="2734"/>
        <v>189112122</v>
      </c>
      <c r="AI4499" s="65">
        <v>18911212</v>
      </c>
      <c r="AJ4499" s="65" t="s">
        <v>5369</v>
      </c>
      <c r="AK4499" s="65">
        <v>2</v>
      </c>
      <c r="AL4499" s="65" t="s">
        <v>3572</v>
      </c>
      <c r="AN4499" s="65" t="str">
        <f t="shared" ref="AN4499:AN4513" si="2736">IF(F4499=1, _xlfn.CONCAT("update games set source = 'The Nottingham Forest Football Scrapbook' where game_id = ", E4499), "")</f>
        <v/>
      </c>
    </row>
    <row r="4500" spans="1:40" ht="16.8" customHeight="1" x14ac:dyDescent="0.25">
      <c r="A4500" s="400"/>
      <c r="B4500" s="342" t="s">
        <v>2653</v>
      </c>
      <c r="D4500" s="350" t="str">
        <f t="shared" si="2732"/>
        <v/>
      </c>
      <c r="E4500" s="211">
        <f t="shared" ref="E4500:E4513" si="2737">E4499</f>
        <v>0</v>
      </c>
      <c r="F4500" s="262">
        <v>3</v>
      </c>
      <c r="J4500" s="211" t="str">
        <f t="shared" si="2733"/>
        <v/>
      </c>
      <c r="R4500" s="112" t="str">
        <f>IF(D4500="","", CONCATENATE("Update games set ", B4500, "= ",D4500," where game_id=", E4500))</f>
        <v/>
      </c>
      <c r="S4500" s="112" t="str">
        <f t="shared" si="2717"/>
        <v/>
      </c>
      <c r="T4500" s="112" t="str">
        <f t="shared" si="2722"/>
        <v/>
      </c>
      <c r="U4500" s="200" t="str">
        <f t="shared" si="2723"/>
        <v/>
      </c>
      <c r="V4500" s="112" t="str">
        <f t="shared" si="2692"/>
        <v/>
      </c>
      <c r="W4500" s="415" t="str">
        <f t="shared" si="2718"/>
        <v/>
      </c>
      <c r="Y4500" s="65" t="str">
        <f t="shared" si="2696"/>
        <v/>
      </c>
      <c r="Z4500" s="65" t="str">
        <f t="shared" si="2697"/>
        <v/>
      </c>
      <c r="AA4500" s="65" t="str">
        <f t="shared" si="2698"/>
        <v/>
      </c>
      <c r="AB4500" s="65" t="str">
        <f t="shared" si="2699"/>
        <v/>
      </c>
      <c r="AC4500" s="65" t="str">
        <f t="shared" si="2700"/>
        <v/>
      </c>
      <c r="AH4500" s="65" t="str">
        <f t="shared" si="2734"/>
        <v>189112123</v>
      </c>
      <c r="AI4500" s="65">
        <v>18911212</v>
      </c>
      <c r="AJ4500" s="65" t="s">
        <v>5369</v>
      </c>
      <c r="AK4500" s="65">
        <v>3</v>
      </c>
      <c r="AL4500" s="65" t="s">
        <v>3596</v>
      </c>
      <c r="AN4500" s="65" t="str">
        <f t="shared" si="2736"/>
        <v/>
      </c>
    </row>
    <row r="4501" spans="1:40" ht="16.8" customHeight="1" x14ac:dyDescent="0.25">
      <c r="A4501" s="400"/>
      <c r="B4501" s="342" t="s">
        <v>4978</v>
      </c>
      <c r="D4501" s="350" t="str">
        <f t="shared" si="2732"/>
        <v/>
      </c>
      <c r="E4501" s="211">
        <f t="shared" si="2737"/>
        <v>0</v>
      </c>
      <c r="F4501" s="262">
        <v>4</v>
      </c>
      <c r="J4501" s="211" t="str">
        <f t="shared" si="2733"/>
        <v/>
      </c>
      <c r="R4501" s="112" t="str">
        <f>IF(D4501="","", CONCATENATE("Update games set ", B4501, "= ",D4501," where game_id=", E4501))</f>
        <v/>
      </c>
      <c r="S4501" s="112" t="str">
        <f t="shared" si="2717"/>
        <v/>
      </c>
      <c r="T4501" s="112" t="str">
        <f t="shared" si="2722"/>
        <v/>
      </c>
      <c r="U4501" s="200" t="str">
        <f t="shared" si="2723"/>
        <v/>
      </c>
      <c r="V4501" s="112" t="str">
        <f t="shared" si="2692"/>
        <v/>
      </c>
      <c r="W4501" s="415" t="str">
        <f t="shared" si="2718"/>
        <v/>
      </c>
      <c r="Y4501" s="65" t="str">
        <f t="shared" si="2696"/>
        <v/>
      </c>
      <c r="Z4501" s="65" t="str">
        <f t="shared" si="2697"/>
        <v/>
      </c>
      <c r="AA4501" s="65" t="str">
        <f t="shared" si="2698"/>
        <v/>
      </c>
      <c r="AB4501" s="65" t="str">
        <f t="shared" si="2699"/>
        <v/>
      </c>
      <c r="AC4501" s="65" t="str">
        <f t="shared" si="2700"/>
        <v/>
      </c>
      <c r="AH4501" s="65" t="str">
        <f t="shared" si="2734"/>
        <v>189112124</v>
      </c>
      <c r="AI4501" s="65">
        <v>18911212</v>
      </c>
      <c r="AJ4501" s="65" t="s">
        <v>5369</v>
      </c>
      <c r="AK4501" s="65">
        <v>4</v>
      </c>
      <c r="AL4501" s="65" t="s">
        <v>3252</v>
      </c>
      <c r="AN4501" s="65" t="str">
        <f t="shared" si="2736"/>
        <v/>
      </c>
    </row>
    <row r="4502" spans="1:40" ht="16.8" customHeight="1" x14ac:dyDescent="0.25">
      <c r="A4502" s="400"/>
      <c r="B4502" s="342" t="s">
        <v>5</v>
      </c>
      <c r="D4502" s="349" t="str">
        <f t="shared" ref="D4502:D4503" si="2738">IF(C4502="", "", C4502)</f>
        <v/>
      </c>
      <c r="E4502" s="211">
        <f t="shared" si="2737"/>
        <v>0</v>
      </c>
      <c r="F4502" s="262">
        <v>5</v>
      </c>
      <c r="J4502" s="211" t="str">
        <f t="shared" si="2733"/>
        <v/>
      </c>
      <c r="R4502" s="112" t="str">
        <f>IF(D4502="","", CONCATENATE("Update games set ", B4502, "= ",D4502," where game_id=", E4502))</f>
        <v/>
      </c>
      <c r="S4502" s="112" t="str">
        <f t="shared" si="2717"/>
        <v/>
      </c>
      <c r="T4502" s="112" t="str">
        <f t="shared" si="2722"/>
        <v/>
      </c>
      <c r="U4502" s="200" t="str">
        <f t="shared" si="2723"/>
        <v/>
      </c>
      <c r="V4502" s="112" t="str">
        <f t="shared" si="2692"/>
        <v/>
      </c>
      <c r="W4502" s="415" t="str">
        <f t="shared" si="2718"/>
        <v/>
      </c>
      <c r="Y4502" s="65" t="str">
        <f t="shared" si="2696"/>
        <v/>
      </c>
      <c r="Z4502" s="65" t="str">
        <f t="shared" si="2697"/>
        <v/>
      </c>
      <c r="AA4502" s="65" t="str">
        <f t="shared" si="2698"/>
        <v/>
      </c>
      <c r="AB4502" s="65" t="str">
        <f t="shared" si="2699"/>
        <v/>
      </c>
      <c r="AC4502" s="65" t="str">
        <f t="shared" si="2700"/>
        <v/>
      </c>
      <c r="AH4502" s="65" t="str">
        <f t="shared" si="2734"/>
        <v>189112125</v>
      </c>
      <c r="AI4502" s="65">
        <v>18911212</v>
      </c>
      <c r="AJ4502" s="65" t="s">
        <v>5369</v>
      </c>
      <c r="AK4502" s="65">
        <v>5</v>
      </c>
      <c r="AL4502" s="65" t="s">
        <v>3590</v>
      </c>
      <c r="AN4502" s="65" t="str">
        <f t="shared" si="2736"/>
        <v/>
      </c>
    </row>
    <row r="4503" spans="1:40" ht="16.8" customHeight="1" x14ac:dyDescent="0.25">
      <c r="A4503" s="400"/>
      <c r="B4503" s="342" t="s">
        <v>0</v>
      </c>
      <c r="D4503" s="349" t="str">
        <f t="shared" si="2738"/>
        <v/>
      </c>
      <c r="E4503" s="211">
        <f t="shared" si="2737"/>
        <v>0</v>
      </c>
      <c r="F4503" s="262">
        <v>6</v>
      </c>
      <c r="J4503" s="211" t="str">
        <f t="shared" si="2733"/>
        <v/>
      </c>
      <c r="R4503" s="112" t="str">
        <f>IF(D4503="","", CONCATENATE("Update games set ", B4503, "= ",D4503," where game_id=", E4503))</f>
        <v/>
      </c>
      <c r="S4503" s="112" t="str">
        <f t="shared" si="2717"/>
        <v/>
      </c>
      <c r="T4503" s="112" t="str">
        <f t="shared" si="2722"/>
        <v/>
      </c>
      <c r="U4503" s="200" t="str">
        <f t="shared" si="2723"/>
        <v/>
      </c>
      <c r="V4503" s="112" t="str">
        <f t="shared" si="2692"/>
        <v/>
      </c>
      <c r="W4503" s="415" t="str">
        <f t="shared" si="2718"/>
        <v/>
      </c>
      <c r="Y4503" s="65" t="str">
        <f t="shared" si="2696"/>
        <v/>
      </c>
      <c r="Z4503" s="65" t="str">
        <f t="shared" si="2697"/>
        <v/>
      </c>
      <c r="AA4503" s="65" t="str">
        <f t="shared" si="2698"/>
        <v/>
      </c>
      <c r="AB4503" s="65" t="str">
        <f t="shared" si="2699"/>
        <v/>
      </c>
      <c r="AC4503" s="65" t="str">
        <f t="shared" si="2700"/>
        <v/>
      </c>
      <c r="AH4503" s="65" t="str">
        <f t="shared" si="2734"/>
        <v>189112126</v>
      </c>
      <c r="AI4503" s="65">
        <v>18911212</v>
      </c>
      <c r="AJ4503" s="65" t="s">
        <v>5369</v>
      </c>
      <c r="AK4503" s="65">
        <v>6</v>
      </c>
      <c r="AL4503" s="65" t="s">
        <v>3468</v>
      </c>
      <c r="AN4503" s="65" t="str">
        <f t="shared" si="2736"/>
        <v/>
      </c>
    </row>
    <row r="4504" spans="1:40" ht="16.8" customHeight="1" x14ac:dyDescent="0.25">
      <c r="A4504" s="400"/>
      <c r="B4504" s="342" t="s">
        <v>23</v>
      </c>
      <c r="D4504" s="334" t="str">
        <f t="shared" ref="D4504" si="2739">IF(C4504="",IF(D4502&gt;D4503,"'W'",IF(D4502=D4503,"'D'","'L'")),_xlfn.CONCAT("'",C4504,"'"))</f>
        <v>'D'</v>
      </c>
      <c r="E4504" s="211">
        <f t="shared" si="2737"/>
        <v>0</v>
      </c>
      <c r="F4504" s="262">
        <v>7</v>
      </c>
      <c r="J4504" s="211" t="str">
        <f t="shared" si="2733"/>
        <v/>
      </c>
      <c r="R4504" s="112" t="str">
        <f>IF(D4504="","", CONCATENATE("Update games set ", B4504, "= ",D4504," where game_id=", E4504))</f>
        <v>Update games set Result= 'D' where game_id=0</v>
      </c>
      <c r="S4504" s="112" t="str">
        <f t="shared" si="2717"/>
        <v/>
      </c>
      <c r="T4504" s="112" t="str">
        <f t="shared" si="2722"/>
        <v/>
      </c>
      <c r="U4504" s="200" t="str">
        <f t="shared" si="2723"/>
        <v/>
      </c>
      <c r="V4504" s="112" t="str">
        <f t="shared" si="2692"/>
        <v/>
      </c>
      <c r="W4504" s="415" t="str">
        <f t="shared" si="2718"/>
        <v/>
      </c>
      <c r="Y4504" s="65" t="str">
        <f t="shared" si="2696"/>
        <v/>
      </c>
      <c r="Z4504" s="65" t="str">
        <f t="shared" si="2697"/>
        <v/>
      </c>
      <c r="AA4504" s="65" t="str">
        <f t="shared" si="2698"/>
        <v/>
      </c>
      <c r="AB4504" s="65" t="str">
        <f t="shared" si="2699"/>
        <v/>
      </c>
      <c r="AC4504" s="65" t="str">
        <f t="shared" si="2700"/>
        <v/>
      </c>
      <c r="AH4504" s="65" t="str">
        <f t="shared" si="2734"/>
        <v>189112127</v>
      </c>
      <c r="AI4504" s="65">
        <v>18911212</v>
      </c>
      <c r="AJ4504" s="65" t="s">
        <v>5369</v>
      </c>
      <c r="AK4504" s="65">
        <v>7</v>
      </c>
      <c r="AL4504" s="65" t="s">
        <v>3435</v>
      </c>
      <c r="AN4504" s="65" t="str">
        <f t="shared" si="2736"/>
        <v/>
      </c>
    </row>
    <row r="4505" spans="1:40" ht="16.8" customHeight="1" x14ac:dyDescent="0.25">
      <c r="A4505" s="400"/>
      <c r="B4505" s="342" t="s">
        <v>768</v>
      </c>
      <c r="D4505" s="349" t="str">
        <f t="shared" ref="D4505:D4506" si="2740">IF(C4505="", "", C4505)</f>
        <v/>
      </c>
      <c r="E4505" s="211">
        <f t="shared" si="2737"/>
        <v>0</v>
      </c>
      <c r="F4505" s="262">
        <v>8</v>
      </c>
      <c r="J4505" s="211" t="str">
        <f t="shared" si="2733"/>
        <v/>
      </c>
      <c r="R4505" s="112" t="str">
        <f>IF(D4505="","", CONCATENATE("Update games set ", B4505, "= ",D4505," where game_id=", E4505))</f>
        <v/>
      </c>
      <c r="S4505" s="112" t="str">
        <f t="shared" si="2717"/>
        <v/>
      </c>
      <c r="T4505" s="112" t="str">
        <f t="shared" si="2722"/>
        <v/>
      </c>
      <c r="U4505" s="200" t="str">
        <f t="shared" si="2723"/>
        <v/>
      </c>
      <c r="V4505" s="112" t="str">
        <f t="shared" si="2692"/>
        <v/>
      </c>
      <c r="W4505" s="415" t="str">
        <f t="shared" si="2718"/>
        <v/>
      </c>
      <c r="Y4505" s="65" t="str">
        <f t="shared" si="2696"/>
        <v/>
      </c>
      <c r="Z4505" s="65" t="str">
        <f t="shared" si="2697"/>
        <v/>
      </c>
      <c r="AA4505" s="65" t="str">
        <f t="shared" si="2698"/>
        <v/>
      </c>
      <c r="AB4505" s="65" t="str">
        <f t="shared" si="2699"/>
        <v/>
      </c>
      <c r="AC4505" s="65" t="str">
        <f t="shared" si="2700"/>
        <v/>
      </c>
      <c r="AH4505" s="65" t="str">
        <f t="shared" si="2734"/>
        <v>189112128</v>
      </c>
      <c r="AI4505" s="65">
        <v>18911212</v>
      </c>
      <c r="AJ4505" s="65" t="s">
        <v>5369</v>
      </c>
      <c r="AK4505" s="65">
        <v>8</v>
      </c>
      <c r="AL4505" s="65" t="s">
        <v>3653</v>
      </c>
      <c r="AN4505" s="65" t="str">
        <f t="shared" si="2736"/>
        <v/>
      </c>
    </row>
    <row r="4506" spans="1:40" ht="16.8" customHeight="1" x14ac:dyDescent="0.25">
      <c r="A4506" s="400"/>
      <c r="B4506" s="342" t="s">
        <v>766</v>
      </c>
      <c r="D4506" s="349" t="str">
        <f t="shared" si="2740"/>
        <v/>
      </c>
      <c r="E4506" s="211">
        <f t="shared" si="2737"/>
        <v>0</v>
      </c>
      <c r="F4506" s="262">
        <v>9</v>
      </c>
      <c r="G4506" s="194"/>
      <c r="H4506" s="194"/>
      <c r="J4506" s="211" t="str">
        <f t="shared" si="2733"/>
        <v/>
      </c>
      <c r="N4506" s="417"/>
      <c r="O4506" s="194"/>
      <c r="P4506" s="194"/>
      <c r="R4506" s="112" t="str">
        <f>IF(D4506="","", CONCATENATE("Update games set ", B4506, "= ",D4506," where game_id=", E4506))</f>
        <v/>
      </c>
      <c r="S4506" s="112" t="str">
        <f t="shared" si="2717"/>
        <v/>
      </c>
      <c r="T4506" s="112" t="str">
        <f t="shared" si="2722"/>
        <v/>
      </c>
      <c r="U4506" s="200" t="str">
        <f t="shared" si="2723"/>
        <v/>
      </c>
      <c r="V4506" s="112" t="str">
        <f t="shared" si="2692"/>
        <v/>
      </c>
      <c r="W4506" s="415" t="str">
        <f t="shared" si="2718"/>
        <v/>
      </c>
      <c r="Y4506" s="65" t="str">
        <f t="shared" si="2696"/>
        <v/>
      </c>
      <c r="Z4506" s="65" t="str">
        <f t="shared" si="2697"/>
        <v/>
      </c>
      <c r="AA4506" s="65" t="str">
        <f t="shared" si="2698"/>
        <v/>
      </c>
      <c r="AB4506" s="65" t="str">
        <f t="shared" si="2699"/>
        <v/>
      </c>
      <c r="AC4506" s="65" t="str">
        <f t="shared" si="2700"/>
        <v/>
      </c>
      <c r="AH4506" s="65" t="str">
        <f t="shared" si="2734"/>
        <v>189112129</v>
      </c>
      <c r="AI4506" s="65">
        <v>18911212</v>
      </c>
      <c r="AJ4506" s="65" t="s">
        <v>5369</v>
      </c>
      <c r="AK4506" s="65">
        <v>9</v>
      </c>
      <c r="AL4506" s="65" t="s">
        <v>2943</v>
      </c>
      <c r="AN4506" s="65" t="str">
        <f t="shared" si="2736"/>
        <v/>
      </c>
    </row>
    <row r="4507" spans="1:40" ht="16.8" customHeight="1" x14ac:dyDescent="0.25">
      <c r="A4507" s="400"/>
      <c r="B4507" s="342" t="s">
        <v>753</v>
      </c>
      <c r="C4507" s="351"/>
      <c r="D4507" s="350" t="str">
        <f t="shared" ref="D4507" si="2741">IF(C4507="", "", CONCATENATE("'", C4507,"'"))</f>
        <v/>
      </c>
      <c r="E4507" s="211">
        <f t="shared" si="2737"/>
        <v>0</v>
      </c>
      <c r="F4507" s="262">
        <v>10</v>
      </c>
      <c r="G4507" s="194"/>
      <c r="J4507" s="211" t="str">
        <f t="shared" si="2733"/>
        <v/>
      </c>
      <c r="N4507" s="417"/>
      <c r="O4507" s="194"/>
      <c r="P4507" s="194"/>
      <c r="R4507" s="112" t="str">
        <f>IF(D4507="","", CONCATENATE("Update games set ", B4507, "= ",D4507," where game_id=", E4507))</f>
        <v/>
      </c>
      <c r="S4507" s="112" t="str">
        <f t="shared" si="2717"/>
        <v/>
      </c>
      <c r="T4507" s="112" t="str">
        <f t="shared" si="2722"/>
        <v/>
      </c>
      <c r="U4507" s="200" t="str">
        <f t="shared" si="2723"/>
        <v/>
      </c>
      <c r="V4507" s="112" t="str">
        <f t="shared" si="2692"/>
        <v/>
      </c>
      <c r="W4507" s="415" t="str">
        <f t="shared" si="2718"/>
        <v/>
      </c>
      <c r="Y4507" s="65" t="str">
        <f t="shared" si="2696"/>
        <v/>
      </c>
      <c r="Z4507" s="65" t="str">
        <f t="shared" si="2697"/>
        <v/>
      </c>
      <c r="AA4507" s="65" t="str">
        <f t="shared" si="2698"/>
        <v/>
      </c>
      <c r="AB4507" s="65" t="str">
        <f t="shared" si="2699"/>
        <v/>
      </c>
      <c r="AC4507" s="65" t="str">
        <f t="shared" si="2700"/>
        <v/>
      </c>
      <c r="AH4507" s="65" t="str">
        <f t="shared" si="2734"/>
        <v>1891121210</v>
      </c>
      <c r="AI4507" s="65">
        <v>18911212</v>
      </c>
      <c r="AJ4507" s="65" t="s">
        <v>5369</v>
      </c>
      <c r="AK4507" s="65">
        <v>10</v>
      </c>
      <c r="AL4507" s="65" t="s">
        <v>3632</v>
      </c>
      <c r="AN4507" s="65" t="str">
        <f t="shared" si="2736"/>
        <v/>
      </c>
    </row>
    <row r="4508" spans="1:40" ht="16.8" customHeight="1" x14ac:dyDescent="0.25">
      <c r="A4508" s="400"/>
      <c r="B4508" s="342" t="s">
        <v>746</v>
      </c>
      <c r="C4508" s="351" t="s">
        <v>5062</v>
      </c>
      <c r="D4508" s="334" t="str">
        <f>CONCATENATE("'", LEFT(E4508,4),"-",MID(E4508,5,2),"-", MID(E4508,7,2), " ", C4508,"'")</f>
        <v>'0-- 15:00'</v>
      </c>
      <c r="E4508" s="211">
        <f t="shared" si="2737"/>
        <v>0</v>
      </c>
      <c r="F4508" s="262">
        <v>11</v>
      </c>
      <c r="J4508" s="211" t="str">
        <f t="shared" si="2733"/>
        <v/>
      </c>
      <c r="R4508" s="112" t="str">
        <f>IF(D4508="","", CONCATENATE("Update games set ", B4508, "= ",D4508," where game_id=", E4508))</f>
        <v>Update games set Game_date= '0-- 15:00' where game_id=0</v>
      </c>
      <c r="S4508" s="112" t="str">
        <f t="shared" si="2717"/>
        <v/>
      </c>
      <c r="T4508" s="112" t="str">
        <f t="shared" si="2722"/>
        <v/>
      </c>
      <c r="U4508" s="200" t="str">
        <f t="shared" si="2723"/>
        <v/>
      </c>
      <c r="V4508" s="112" t="str">
        <f t="shared" si="2692"/>
        <v/>
      </c>
      <c r="W4508" s="415" t="str">
        <f t="shared" si="2718"/>
        <v/>
      </c>
      <c r="Y4508" s="65" t="str">
        <f t="shared" si="2696"/>
        <v/>
      </c>
      <c r="Z4508" s="65" t="str">
        <f t="shared" si="2697"/>
        <v/>
      </c>
      <c r="AA4508" s="65" t="str">
        <f t="shared" si="2698"/>
        <v/>
      </c>
      <c r="AB4508" s="65" t="str">
        <f t="shared" si="2699"/>
        <v/>
      </c>
      <c r="AC4508" s="65" t="str">
        <f t="shared" si="2700"/>
        <v/>
      </c>
      <c r="AH4508" s="65" t="str">
        <f t="shared" si="2734"/>
        <v>1891121211</v>
      </c>
      <c r="AI4508" s="65">
        <v>18911212</v>
      </c>
      <c r="AJ4508" s="65" t="s">
        <v>5369</v>
      </c>
      <c r="AK4508" s="65">
        <v>11</v>
      </c>
      <c r="AL4508" s="65" t="s">
        <v>3314</v>
      </c>
      <c r="AN4508" s="65" t="str">
        <f t="shared" si="2736"/>
        <v/>
      </c>
    </row>
    <row r="4509" spans="1:40" ht="16.8" customHeight="1" x14ac:dyDescent="0.25">
      <c r="A4509" s="400"/>
      <c r="B4509" s="342" t="s">
        <v>25</v>
      </c>
      <c r="D4509" s="350" t="str">
        <f t="shared" ref="D4509" si="2742">IF(C4509="", "", CONCATENATE("'", C4509,"'"))</f>
        <v/>
      </c>
      <c r="E4509" s="211">
        <f t="shared" si="2737"/>
        <v>0</v>
      </c>
      <c r="F4509" s="262">
        <v>12</v>
      </c>
      <c r="G4509" s="212"/>
      <c r="H4509" s="212"/>
      <c r="N4509" s="416"/>
      <c r="O4509" s="212"/>
      <c r="P4509" s="212"/>
      <c r="R4509" s="112" t="str">
        <f t="shared" ref="R4509:R4513" si="2743">IF(D4509="","", CONCATENATE("Update games set ", B4509, "= ",D4509," where game_id=", E4509))</f>
        <v/>
      </c>
      <c r="S4509" s="112" t="str">
        <f t="shared" si="2717"/>
        <v/>
      </c>
      <c r="T4509" s="112" t="str">
        <f t="shared" si="2722"/>
        <v/>
      </c>
      <c r="U4509" s="200" t="str">
        <f t="shared" si="2723"/>
        <v/>
      </c>
      <c r="V4509" s="112" t="str">
        <f t="shared" si="2692"/>
        <v/>
      </c>
      <c r="W4509" s="415" t="str">
        <f t="shared" si="2718"/>
        <v/>
      </c>
      <c r="Y4509" s="65" t="str">
        <f t="shared" si="2696"/>
        <v/>
      </c>
      <c r="Z4509" s="65" t="str">
        <f t="shared" si="2697"/>
        <v/>
      </c>
      <c r="AA4509" s="65" t="str">
        <f t="shared" si="2698"/>
        <v/>
      </c>
      <c r="AB4509" s="65" t="str">
        <f t="shared" si="2699"/>
        <v/>
      </c>
      <c r="AC4509" s="65" t="str">
        <f t="shared" si="2700"/>
        <v/>
      </c>
      <c r="AH4509" s="65" t="str">
        <f t="shared" si="2734"/>
        <v>1891121212</v>
      </c>
      <c r="AI4509" s="65">
        <v>18911212</v>
      </c>
      <c r="AJ4509" s="65" t="s">
        <v>5369</v>
      </c>
      <c r="AK4509" s="65">
        <v>12</v>
      </c>
      <c r="AL4509" s="65" t="s">
        <v>653</v>
      </c>
      <c r="AN4509" s="65" t="str">
        <f t="shared" si="2736"/>
        <v/>
      </c>
    </row>
    <row r="4510" spans="1:40" ht="16.8" customHeight="1" x14ac:dyDescent="0.25">
      <c r="A4510" s="400"/>
      <c r="B4510" s="342" t="s">
        <v>475</v>
      </c>
      <c r="D4510" s="349" t="str">
        <f t="shared" ref="D4510" si="2744">IF(C4510="", "", C4510)</f>
        <v/>
      </c>
      <c r="E4510" s="211">
        <f t="shared" si="2737"/>
        <v>0</v>
      </c>
      <c r="F4510" s="262">
        <v>13</v>
      </c>
      <c r="R4510" s="112" t="str">
        <f t="shared" si="2743"/>
        <v/>
      </c>
      <c r="S4510" s="112" t="str">
        <f t="shared" si="2717"/>
        <v/>
      </c>
      <c r="T4510" s="112" t="str">
        <f t="shared" si="2722"/>
        <v/>
      </c>
      <c r="U4510" s="200" t="str">
        <f t="shared" si="2723"/>
        <v/>
      </c>
      <c r="V4510" s="112" t="str">
        <f t="shared" si="2692"/>
        <v/>
      </c>
      <c r="W4510" s="415" t="str">
        <f t="shared" si="2718"/>
        <v/>
      </c>
      <c r="Y4510" s="65" t="str">
        <f t="shared" si="2696"/>
        <v/>
      </c>
      <c r="Z4510" s="65" t="str">
        <f t="shared" si="2697"/>
        <v/>
      </c>
      <c r="AA4510" s="65" t="str">
        <f t="shared" si="2698"/>
        <v/>
      </c>
      <c r="AB4510" s="65" t="str">
        <f t="shared" si="2699"/>
        <v/>
      </c>
      <c r="AC4510" s="65" t="str">
        <f t="shared" si="2700"/>
        <v/>
      </c>
      <c r="AH4510" s="65" t="str">
        <f t="shared" si="2734"/>
        <v>1891121213</v>
      </c>
      <c r="AI4510" s="65">
        <v>18911212</v>
      </c>
      <c r="AJ4510" s="65" t="s">
        <v>5369</v>
      </c>
      <c r="AK4510" s="65">
        <v>13</v>
      </c>
      <c r="AL4510" s="65" t="s">
        <v>653</v>
      </c>
      <c r="AN4510" s="65" t="str">
        <f t="shared" si="2736"/>
        <v/>
      </c>
    </row>
    <row r="4511" spans="1:40" ht="16.8" customHeight="1" x14ac:dyDescent="0.25">
      <c r="A4511" s="400"/>
      <c r="B4511" s="342" t="s">
        <v>20</v>
      </c>
      <c r="D4511" s="350" t="str">
        <f t="shared" ref="D4511:D4512" si="2745">IF(C4511="", "", CONCATENATE("'", C4511,"'"))</f>
        <v/>
      </c>
      <c r="E4511" s="211">
        <f t="shared" si="2737"/>
        <v>0</v>
      </c>
      <c r="F4511" s="262">
        <v>14</v>
      </c>
      <c r="R4511" s="112" t="str">
        <f t="shared" si="2743"/>
        <v/>
      </c>
      <c r="S4511" s="112" t="str">
        <f t="shared" si="2717"/>
        <v/>
      </c>
      <c r="T4511" s="112" t="str">
        <f t="shared" si="2722"/>
        <v/>
      </c>
      <c r="U4511" s="200" t="str">
        <f t="shared" si="2723"/>
        <v/>
      </c>
      <c r="V4511" s="112" t="str">
        <f t="shared" si="2692"/>
        <v/>
      </c>
      <c r="W4511" s="415" t="str">
        <f t="shared" si="2718"/>
        <v/>
      </c>
      <c r="Y4511" s="65" t="str">
        <f t="shared" si="2696"/>
        <v/>
      </c>
      <c r="Z4511" s="65" t="str">
        <f t="shared" si="2697"/>
        <v/>
      </c>
      <c r="AA4511" s="65" t="str">
        <f t="shared" si="2698"/>
        <v/>
      </c>
      <c r="AB4511" s="65" t="str">
        <f t="shared" si="2699"/>
        <v/>
      </c>
      <c r="AC4511" s="65" t="str">
        <f t="shared" si="2700"/>
        <v/>
      </c>
      <c r="AH4511" s="65" t="str">
        <f t="shared" si="2734"/>
        <v>1891121214</v>
      </c>
      <c r="AI4511" s="65">
        <v>18911212</v>
      </c>
      <c r="AJ4511" s="65" t="s">
        <v>5369</v>
      </c>
      <c r="AK4511" s="65">
        <v>14</v>
      </c>
      <c r="AL4511" s="65" t="s">
        <v>653</v>
      </c>
      <c r="AN4511" s="65" t="str">
        <f t="shared" si="2736"/>
        <v/>
      </c>
    </row>
    <row r="4512" spans="1:40" ht="16.8" customHeight="1" x14ac:dyDescent="0.25">
      <c r="A4512" s="400"/>
      <c r="B4512" s="342" t="s">
        <v>4882</v>
      </c>
      <c r="C4512" s="342" t="str">
        <f t="shared" ref="C4512" si="2746">IF(C4511="", "", C4511)</f>
        <v/>
      </c>
      <c r="D4512" s="350" t="str">
        <f t="shared" si="2745"/>
        <v/>
      </c>
      <c r="E4512" s="211">
        <f t="shared" si="2737"/>
        <v>0</v>
      </c>
      <c r="F4512" s="262">
        <v>15</v>
      </c>
      <c r="R4512" s="112" t="str">
        <f t="shared" si="2743"/>
        <v/>
      </c>
      <c r="S4512" s="112" t="str">
        <f t="shared" si="2717"/>
        <v/>
      </c>
      <c r="T4512" s="112" t="str">
        <f t="shared" si="2722"/>
        <v/>
      </c>
      <c r="U4512" s="200" t="str">
        <f t="shared" si="2723"/>
        <v/>
      </c>
      <c r="V4512" s="112" t="str">
        <f t="shared" si="2692"/>
        <v/>
      </c>
      <c r="W4512" s="415" t="str">
        <f t="shared" si="2718"/>
        <v/>
      </c>
      <c r="Y4512" s="65" t="str">
        <f t="shared" si="2696"/>
        <v/>
      </c>
      <c r="Z4512" s="65" t="str">
        <f t="shared" si="2697"/>
        <v/>
      </c>
      <c r="AA4512" s="65" t="str">
        <f t="shared" si="2698"/>
        <v/>
      </c>
      <c r="AB4512" s="65" t="str">
        <f t="shared" si="2699"/>
        <v/>
      </c>
      <c r="AC4512" s="65" t="str">
        <f t="shared" si="2700"/>
        <v/>
      </c>
      <c r="AH4512" s="65" t="str">
        <f t="shared" si="2734"/>
        <v>1891121215</v>
      </c>
      <c r="AI4512" s="65">
        <v>18911212</v>
      </c>
      <c r="AJ4512" s="65" t="s">
        <v>5369</v>
      </c>
      <c r="AK4512" s="65">
        <v>15</v>
      </c>
      <c r="AL4512" s="65" t="s">
        <v>653</v>
      </c>
      <c r="AN4512" s="65" t="str">
        <f t="shared" si="2736"/>
        <v/>
      </c>
    </row>
    <row r="4513" spans="1:40" s="126" customFormat="1" ht="16.8" customHeight="1" thickBot="1" x14ac:dyDescent="0.3">
      <c r="A4513" s="400"/>
      <c r="B4513" s="116" t="s">
        <v>115</v>
      </c>
      <c r="C4513" s="352"/>
      <c r="D4513" s="370" t="e">
        <f t="shared" ref="D4513" si="2747">IF(MID(E4513,5,2)*1&gt;6,_xlfn.CONCAT("'",LEFT(E4513,4),"-",MID(E4513,3,2)+1,"'"),_xlfn.CONCAT("'",LEFT(E4513,4)-1,"-",MID(E4513,3,2),"'"))</f>
        <v>#VALUE!</v>
      </c>
      <c r="E4513" s="214">
        <f t="shared" si="2737"/>
        <v>0</v>
      </c>
      <c r="F4513" s="266">
        <v>16</v>
      </c>
      <c r="G4513" s="343"/>
      <c r="H4513" s="343"/>
      <c r="I4513" s="267"/>
      <c r="J4513" s="214"/>
      <c r="K4513" s="266"/>
      <c r="L4513" s="266"/>
      <c r="M4513" s="266"/>
      <c r="N4513" s="419"/>
      <c r="O4513" s="343"/>
      <c r="P4513" s="343"/>
      <c r="Q4513" s="346"/>
      <c r="R4513" s="112" t="e">
        <f t="shared" si="2743"/>
        <v>#VALUE!</v>
      </c>
      <c r="S4513" s="112" t="str">
        <f t="shared" si="2717"/>
        <v/>
      </c>
      <c r="T4513" s="112" t="str">
        <f t="shared" si="2722"/>
        <v/>
      </c>
      <c r="U4513" s="200" t="str">
        <f t="shared" si="2723"/>
        <v/>
      </c>
      <c r="V4513" s="112" t="str">
        <f t="shared" si="2692"/>
        <v/>
      </c>
      <c r="W4513" s="415" t="str">
        <f t="shared" si="2718"/>
        <v/>
      </c>
      <c r="X4513" s="240"/>
      <c r="Y4513" s="65" t="str">
        <f t="shared" si="2696"/>
        <v/>
      </c>
      <c r="Z4513" s="65" t="str">
        <f t="shared" si="2697"/>
        <v/>
      </c>
      <c r="AA4513" s="65" t="str">
        <f t="shared" si="2698"/>
        <v/>
      </c>
      <c r="AB4513" s="65" t="str">
        <f t="shared" si="2699"/>
        <v/>
      </c>
      <c r="AC4513" s="65" t="str">
        <f t="shared" si="2700"/>
        <v/>
      </c>
      <c r="AH4513" s="65" t="str">
        <f t="shared" si="2734"/>
        <v>1891121216</v>
      </c>
      <c r="AI4513" s="126">
        <v>18911212</v>
      </c>
      <c r="AJ4513" s="126" t="s">
        <v>5369</v>
      </c>
      <c r="AK4513" s="126">
        <v>16</v>
      </c>
      <c r="AL4513" s="126" t="s">
        <v>653</v>
      </c>
      <c r="AN4513" s="65" t="str">
        <f t="shared" si="2736"/>
        <v/>
      </c>
    </row>
    <row r="4514" spans="1:40" ht="16.8" customHeight="1" thickTop="1" x14ac:dyDescent="0.25"/>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topLeftCell="A4" workbookViewId="0">
      <selection activeCell="C24" sqref="C24:C26"/>
    </sheetView>
  </sheetViews>
  <sheetFormatPr defaultRowHeight="13.2" x14ac:dyDescent="0.25"/>
  <cols>
    <col min="1" max="1" width="8.6640625" bestFit="1" customWidth="1"/>
    <col min="2" max="2" width="33" customWidth="1"/>
    <col min="3" max="3" width="17.6640625" bestFit="1" customWidth="1"/>
  </cols>
  <sheetData>
    <row r="1" spans="1:3" x14ac:dyDescent="0.25">
      <c r="A1" s="402" t="s">
        <v>5534</v>
      </c>
      <c r="B1" s="402" t="s">
        <v>5535</v>
      </c>
    </row>
    <row r="2" spans="1:3" x14ac:dyDescent="0.25">
      <c r="A2" t="s">
        <v>5526</v>
      </c>
      <c r="B2" t="s">
        <v>5527</v>
      </c>
    </row>
    <row r="3" spans="1:3" x14ac:dyDescent="0.25">
      <c r="B3" t="s">
        <v>5528</v>
      </c>
    </row>
    <row r="5" spans="1:3" x14ac:dyDescent="0.25">
      <c r="A5" t="s">
        <v>5529</v>
      </c>
      <c r="B5" t="s">
        <v>5527</v>
      </c>
    </row>
    <row r="6" spans="1:3" x14ac:dyDescent="0.25">
      <c r="B6" t="s">
        <v>5530</v>
      </c>
    </row>
    <row r="8" spans="1:3" x14ac:dyDescent="0.25">
      <c r="A8" t="s">
        <v>5531</v>
      </c>
      <c r="B8" t="s">
        <v>5527</v>
      </c>
    </row>
    <row r="9" spans="1:3" x14ac:dyDescent="0.25">
      <c r="B9" t="s">
        <v>5532</v>
      </c>
    </row>
    <row r="11" spans="1:3" x14ac:dyDescent="0.25">
      <c r="A11" t="s">
        <v>5533</v>
      </c>
      <c r="B11" t="s">
        <v>5527</v>
      </c>
    </row>
    <row r="12" spans="1:3" x14ac:dyDescent="0.25">
      <c r="A12" s="403"/>
      <c r="B12" s="403"/>
    </row>
    <row r="13" spans="1:3" x14ac:dyDescent="0.25">
      <c r="A13" s="4" t="s">
        <v>5536</v>
      </c>
      <c r="B13" s="4" t="s">
        <v>5579</v>
      </c>
      <c r="C13" s="4" t="s">
        <v>5599</v>
      </c>
    </row>
    <row r="14" spans="1:3" x14ac:dyDescent="0.25">
      <c r="A14" t="s">
        <v>5537</v>
      </c>
      <c r="B14" s="4" t="s">
        <v>5600</v>
      </c>
      <c r="C14" s="4" t="s">
        <v>5599</v>
      </c>
    </row>
    <row r="15" spans="1:3" x14ac:dyDescent="0.25">
      <c r="A15" t="s">
        <v>5538</v>
      </c>
      <c r="B15" s="4" t="s">
        <v>5603</v>
      </c>
      <c r="C15" s="4" t="s">
        <v>5604</v>
      </c>
    </row>
    <row r="16" spans="1:3" x14ac:dyDescent="0.25">
      <c r="B16" s="4" t="s">
        <v>5601</v>
      </c>
      <c r="C16" s="4" t="s">
        <v>5605</v>
      </c>
    </row>
    <row r="17" spans="1:3" x14ac:dyDescent="0.25">
      <c r="B17" s="4" t="s">
        <v>5602</v>
      </c>
      <c r="C17" s="4" t="s">
        <v>5606</v>
      </c>
    </row>
    <row r="18" spans="1:3" x14ac:dyDescent="0.25">
      <c r="A18" t="s">
        <v>5539</v>
      </c>
      <c r="B18" s="4" t="s">
        <v>5607</v>
      </c>
      <c r="C18" s="4" t="s">
        <v>5604</v>
      </c>
    </row>
    <row r="19" spans="1:3" x14ac:dyDescent="0.25">
      <c r="B19" s="4" t="s">
        <v>5601</v>
      </c>
      <c r="C19" s="4" t="s">
        <v>5605</v>
      </c>
    </row>
    <row r="20" spans="1:3" x14ac:dyDescent="0.25">
      <c r="B20" s="4" t="s">
        <v>5602</v>
      </c>
      <c r="C20" s="4" t="s">
        <v>5606</v>
      </c>
    </row>
    <row r="21" spans="1:3" x14ac:dyDescent="0.25">
      <c r="A21" t="s">
        <v>5541</v>
      </c>
      <c r="B21" s="4" t="s">
        <v>5607</v>
      </c>
      <c r="C21" s="4" t="s">
        <v>5604</v>
      </c>
    </row>
    <row r="22" spans="1:3" x14ac:dyDescent="0.25">
      <c r="B22" s="4" t="s">
        <v>5601</v>
      </c>
      <c r="C22" s="4" t="s">
        <v>5605</v>
      </c>
    </row>
    <row r="23" spans="1:3" x14ac:dyDescent="0.25">
      <c r="B23" s="4" t="s">
        <v>5602</v>
      </c>
      <c r="C23" s="4" t="s">
        <v>5606</v>
      </c>
    </row>
    <row r="24" spans="1:3" x14ac:dyDescent="0.25">
      <c r="A24" t="s">
        <v>5542</v>
      </c>
      <c r="B24" s="4" t="s">
        <v>5607</v>
      </c>
      <c r="C24" s="4" t="s">
        <v>5604</v>
      </c>
    </row>
    <row r="25" spans="1:3" x14ac:dyDescent="0.25">
      <c r="B25" s="4" t="s">
        <v>5601</v>
      </c>
      <c r="C25" s="4" t="s">
        <v>5605</v>
      </c>
    </row>
    <row r="26" spans="1:3" x14ac:dyDescent="0.25">
      <c r="B26" s="4" t="s">
        <v>5602</v>
      </c>
      <c r="C26" s="4" t="s">
        <v>5606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workbookViewId="0">
      <selection activeCell="E42" sqref="E35:E42"/>
    </sheetView>
  </sheetViews>
  <sheetFormatPr defaultRowHeight="13.2" x14ac:dyDescent="0.25"/>
  <cols>
    <col min="1" max="1" width="7.6640625" bestFit="1" customWidth="1"/>
    <col min="2" max="2" width="3.5546875" bestFit="1" customWidth="1"/>
    <col min="3" max="4" width="35.6640625" bestFit="1" customWidth="1"/>
    <col min="5" max="5" width="91.6640625" bestFit="1" customWidth="1"/>
  </cols>
  <sheetData>
    <row r="1" spans="1:5" x14ac:dyDescent="0.25">
      <c r="A1" t="s">
        <v>5567</v>
      </c>
      <c r="B1" t="s">
        <v>5573</v>
      </c>
      <c r="C1" t="s">
        <v>5568</v>
      </c>
      <c r="D1" t="s">
        <v>5569</v>
      </c>
    </row>
    <row r="2" spans="1:5" x14ac:dyDescent="0.25">
      <c r="A2" t="s">
        <v>5536</v>
      </c>
      <c r="B2">
        <v>1</v>
      </c>
      <c r="C2" t="s">
        <v>5591</v>
      </c>
      <c r="D2" t="s">
        <v>5591</v>
      </c>
      <c r="E2" t="str">
        <f>_xlfn.CONCAT("update season_tables set name = '", D2, "' where season = '", A2, "' and tier = ", B2)</f>
        <v>update season_tables set name = 'First Division' where season = '1939-40' and tier = 1</v>
      </c>
    </row>
    <row r="3" spans="1:5" x14ac:dyDescent="0.25">
      <c r="A3" t="s">
        <v>5536</v>
      </c>
      <c r="B3">
        <v>2</v>
      </c>
      <c r="C3" t="s">
        <v>5592</v>
      </c>
      <c r="D3" t="s">
        <v>5592</v>
      </c>
      <c r="E3" t="str">
        <f t="shared" ref="E3:E42" si="0">_xlfn.CONCAT("update season_tables set name = '", D3, "' where season = '", A3, "' and tier = ", B3)</f>
        <v>update season_tables set name = 'Second Division' where season = '1939-40' and tier = 2</v>
      </c>
    </row>
    <row r="4" spans="1:5" x14ac:dyDescent="0.25">
      <c r="A4" t="s">
        <v>5536</v>
      </c>
      <c r="B4">
        <v>3</v>
      </c>
      <c r="C4" t="s">
        <v>5593</v>
      </c>
      <c r="D4" t="s">
        <v>5593</v>
      </c>
      <c r="E4" t="str">
        <f t="shared" si="0"/>
        <v>update season_tables set name = 'Third Division (North)' where season = '1939-40' and tier = 3</v>
      </c>
    </row>
    <row r="5" spans="1:5" x14ac:dyDescent="0.25">
      <c r="A5" t="s">
        <v>5536</v>
      </c>
      <c r="B5">
        <v>4</v>
      </c>
      <c r="C5" t="s">
        <v>5594</v>
      </c>
      <c r="D5" t="s">
        <v>5594</v>
      </c>
      <c r="E5" t="str">
        <f t="shared" si="0"/>
        <v>update season_tables set name = 'Third Division (South)' where season = '1939-40' and tier = 4</v>
      </c>
    </row>
    <row r="6" spans="1:5" x14ac:dyDescent="0.25">
      <c r="A6" t="s">
        <v>5536</v>
      </c>
      <c r="B6">
        <v>5</v>
      </c>
      <c r="C6" t="s">
        <v>5574</v>
      </c>
      <c r="D6" t="s">
        <v>5574</v>
      </c>
      <c r="E6" t="str">
        <f t="shared" si="0"/>
        <v>update season_tables set name = 'Southern Division (Group A)' where season = '1939-40' and tier = 5</v>
      </c>
    </row>
    <row r="7" spans="1:5" x14ac:dyDescent="0.25">
      <c r="A7" t="s">
        <v>5536</v>
      </c>
      <c r="B7">
        <v>6</v>
      </c>
      <c r="C7" t="s">
        <v>5575</v>
      </c>
      <c r="D7" t="s">
        <v>5575</v>
      </c>
      <c r="E7" t="str">
        <f t="shared" si="0"/>
        <v>update season_tables set name = 'Southern Division (Group B)' where season = '1939-40' and tier = 6</v>
      </c>
    </row>
    <row r="8" spans="1:5" x14ac:dyDescent="0.25">
      <c r="A8" t="s">
        <v>5536</v>
      </c>
      <c r="B8">
        <v>7</v>
      </c>
      <c r="C8" t="s">
        <v>5576</v>
      </c>
      <c r="D8" t="s">
        <v>5576</v>
      </c>
      <c r="E8" t="str">
        <f t="shared" si="0"/>
        <v>update season_tables set name = 'Southern Division (Group C)' where season = '1939-40' and tier = 7</v>
      </c>
    </row>
    <row r="9" spans="1:5" x14ac:dyDescent="0.25">
      <c r="A9" t="s">
        <v>5536</v>
      </c>
      <c r="B9">
        <v>8</v>
      </c>
      <c r="C9" t="s">
        <v>5577</v>
      </c>
      <c r="D9" t="s">
        <v>5577</v>
      </c>
      <c r="E9" t="str">
        <f t="shared" si="0"/>
        <v>update season_tables set name = 'Southern Division (Group D)' where season = '1939-40' and tier = 8</v>
      </c>
    </row>
    <row r="10" spans="1:5" x14ac:dyDescent="0.25">
      <c r="A10" t="s">
        <v>5536</v>
      </c>
      <c r="B10">
        <v>9</v>
      </c>
      <c r="C10" t="s">
        <v>5586</v>
      </c>
      <c r="D10" t="s">
        <v>5586</v>
      </c>
      <c r="E10" t="str">
        <f t="shared" si="0"/>
        <v>update season_tables set name = 'South-West Division' where season = '1939-40' and tier = 9</v>
      </c>
    </row>
    <row r="11" spans="1:5" x14ac:dyDescent="0.25">
      <c r="A11" t="s">
        <v>5536</v>
      </c>
      <c r="B11">
        <v>10</v>
      </c>
      <c r="C11" t="s">
        <v>5578</v>
      </c>
      <c r="D11" t="s">
        <v>5578</v>
      </c>
      <c r="E11" t="str">
        <f t="shared" si="0"/>
        <v>update season_tables set name = 'Midlands Division' where season = '1939-40' and tier = 10</v>
      </c>
    </row>
    <row r="12" spans="1:5" x14ac:dyDescent="0.25">
      <c r="A12" t="s">
        <v>5536</v>
      </c>
      <c r="B12">
        <v>11</v>
      </c>
      <c r="C12" t="s">
        <v>5579</v>
      </c>
      <c r="D12" t="s">
        <v>5579</v>
      </c>
      <c r="E12" t="str">
        <f t="shared" si="0"/>
        <v>update season_tables set name = 'East Midlands Division' where season = '1939-40' and tier = 11</v>
      </c>
    </row>
    <row r="13" spans="1:5" x14ac:dyDescent="0.25">
      <c r="A13" t="s">
        <v>5536</v>
      </c>
      <c r="B13">
        <v>12</v>
      </c>
      <c r="C13" t="s">
        <v>5580</v>
      </c>
      <c r="D13" t="s">
        <v>5580</v>
      </c>
      <c r="E13" t="str">
        <f t="shared" si="0"/>
        <v>update season_tables set name = 'West Division' where season = '1939-40' and tier = 12</v>
      </c>
    </row>
    <row r="14" spans="1:5" x14ac:dyDescent="0.25">
      <c r="A14" t="s">
        <v>5536</v>
      </c>
      <c r="B14">
        <v>13</v>
      </c>
      <c r="C14" t="s">
        <v>5587</v>
      </c>
      <c r="D14" t="s">
        <v>5587</v>
      </c>
      <c r="E14" t="str">
        <f t="shared" si="0"/>
        <v>update season_tables set name = 'North-West Division' where season = '1939-40' and tier = 13</v>
      </c>
    </row>
    <row r="15" spans="1:5" x14ac:dyDescent="0.25">
      <c r="A15" t="s">
        <v>5536</v>
      </c>
      <c r="B15">
        <v>14</v>
      </c>
      <c r="C15" t="s">
        <v>5588</v>
      </c>
      <c r="D15" t="s">
        <v>5588</v>
      </c>
      <c r="E15" t="str">
        <f t="shared" si="0"/>
        <v>update season_tables set name = 'North-East Division' where season = '1939-40' and tier = 14</v>
      </c>
    </row>
    <row r="16" spans="1:5" x14ac:dyDescent="0.25">
      <c r="A16" t="s">
        <v>5537</v>
      </c>
      <c r="B16">
        <v>1</v>
      </c>
      <c r="C16" t="s">
        <v>5581</v>
      </c>
      <c r="D16" t="s">
        <v>5581</v>
      </c>
      <c r="E16" t="str">
        <f t="shared" si="0"/>
        <v>update season_tables set name = 'Southern Division' where season = '1940-41' and tier = 1</v>
      </c>
    </row>
    <row r="17" spans="1:5" x14ac:dyDescent="0.25">
      <c r="A17" t="s">
        <v>5537</v>
      </c>
      <c r="B17">
        <v>2</v>
      </c>
      <c r="C17" t="s">
        <v>5582</v>
      </c>
      <c r="D17" t="s">
        <v>5582</v>
      </c>
      <c r="E17" t="str">
        <f t="shared" si="0"/>
        <v>update season_tables set name = 'Northern Division ' where season = '1940-41' and tier = 2</v>
      </c>
    </row>
    <row r="18" spans="1:5" x14ac:dyDescent="0.25">
      <c r="A18" t="s">
        <v>5538</v>
      </c>
      <c r="B18">
        <v>1</v>
      </c>
      <c r="C18" t="s">
        <v>5570</v>
      </c>
      <c r="D18" t="s">
        <v>5570</v>
      </c>
      <c r="E18" t="str">
        <f t="shared" si="0"/>
        <v>update season_tables set name = 'London League' where season = '1941-42' and tier = 1</v>
      </c>
    </row>
    <row r="19" spans="1:5" x14ac:dyDescent="0.25">
      <c r="A19" t="s">
        <v>5538</v>
      </c>
      <c r="B19">
        <v>2</v>
      </c>
      <c r="C19" t="s">
        <v>5581</v>
      </c>
      <c r="D19" t="s">
        <v>5581</v>
      </c>
      <c r="E19" t="str">
        <f t="shared" si="0"/>
        <v>update season_tables set name = 'Southern Division' where season = '1941-42' and tier = 2</v>
      </c>
    </row>
    <row r="20" spans="1:5" x14ac:dyDescent="0.25">
      <c r="A20" t="s">
        <v>5538</v>
      </c>
      <c r="B20">
        <v>3</v>
      </c>
      <c r="C20" t="s">
        <v>5583</v>
      </c>
      <c r="D20" t="s">
        <v>5583</v>
      </c>
      <c r="E20" t="str">
        <f t="shared" si="0"/>
        <v>update season_tables set name = 'Northern Division' where season = '1941-42' and tier = 3</v>
      </c>
    </row>
    <row r="21" spans="1:5" x14ac:dyDescent="0.25">
      <c r="A21" t="s">
        <v>5538</v>
      </c>
      <c r="B21">
        <v>4</v>
      </c>
      <c r="C21" t="s">
        <v>5589</v>
      </c>
      <c r="D21" t="s">
        <v>5589</v>
      </c>
      <c r="E21" t="str">
        <f t="shared" si="0"/>
        <v>update season_tables set name = 'Combined Division' where season = '1941-42' and tier = 4</v>
      </c>
    </row>
    <row r="22" spans="1:5" x14ac:dyDescent="0.25">
      <c r="A22" t="s">
        <v>5538</v>
      </c>
      <c r="B22">
        <v>5</v>
      </c>
      <c r="C22" t="s">
        <v>5590</v>
      </c>
      <c r="D22" t="s">
        <v>5590</v>
      </c>
      <c r="E22" t="str">
        <f t="shared" si="0"/>
        <v>update season_tables set name = 'League Cup Qualifying' where season = '1941-42' and tier = 5</v>
      </c>
    </row>
    <row r="23" spans="1:5" x14ac:dyDescent="0.25">
      <c r="A23" t="s">
        <v>5539</v>
      </c>
      <c r="B23">
        <v>1</v>
      </c>
      <c r="C23" t="s">
        <v>5570</v>
      </c>
      <c r="D23" t="s">
        <v>5570</v>
      </c>
      <c r="E23" t="str">
        <f t="shared" si="0"/>
        <v>update season_tables set name = 'London League' where season = '1942-43' and tier = 1</v>
      </c>
    </row>
    <row r="24" spans="1:5" x14ac:dyDescent="0.25">
      <c r="A24" t="s">
        <v>5539</v>
      </c>
      <c r="B24">
        <v>2</v>
      </c>
      <c r="C24" t="s">
        <v>5580</v>
      </c>
      <c r="D24" t="s">
        <v>5580</v>
      </c>
      <c r="E24" t="str">
        <f t="shared" si="0"/>
        <v>update season_tables set name = 'West Division' where season = '1942-43' and tier = 2</v>
      </c>
    </row>
    <row r="25" spans="1:5" x14ac:dyDescent="0.25">
      <c r="A25" s="406" t="s">
        <v>5539</v>
      </c>
      <c r="B25">
        <v>3</v>
      </c>
      <c r="C25" t="s">
        <v>5583</v>
      </c>
      <c r="D25" s="4" t="s">
        <v>5583</v>
      </c>
      <c r="E25" t="str">
        <f t="shared" si="0"/>
        <v>update season_tables set name = 'Northern Division' where season = '1942-43' and tier = 3</v>
      </c>
    </row>
    <row r="26" spans="1:5" x14ac:dyDescent="0.25">
      <c r="A26" s="406" t="s">
        <v>5539</v>
      </c>
      <c r="B26">
        <v>4</v>
      </c>
      <c r="C26" t="s">
        <v>5589</v>
      </c>
      <c r="D26" s="4" t="s">
        <v>5589</v>
      </c>
      <c r="E26" t="str">
        <f t="shared" si="0"/>
        <v>update season_tables set name = 'Combined Division' where season = '1942-43' and tier = 4</v>
      </c>
    </row>
    <row r="27" spans="1:5" x14ac:dyDescent="0.25">
      <c r="A27" t="s">
        <v>5539</v>
      </c>
      <c r="B27">
        <v>5</v>
      </c>
      <c r="C27" t="s">
        <v>5540</v>
      </c>
      <c r="D27" t="s">
        <v>5540</v>
      </c>
      <c r="E27" t="str">
        <f t="shared" si="0"/>
        <v>update season_tables set name = 'League North Cup' where season = '1942-43' and tier = 5</v>
      </c>
    </row>
    <row r="28" spans="1:5" x14ac:dyDescent="0.25">
      <c r="A28" t="s">
        <v>5541</v>
      </c>
      <c r="B28">
        <v>1</v>
      </c>
      <c r="C28" t="s">
        <v>5570</v>
      </c>
      <c r="D28" t="s">
        <v>5570</v>
      </c>
      <c r="E28" t="str">
        <f t="shared" si="0"/>
        <v>update season_tables set name = 'London League' where season = '1943-44' and tier = 1</v>
      </c>
    </row>
    <row r="29" spans="1:5" x14ac:dyDescent="0.25">
      <c r="A29" t="s">
        <v>5541</v>
      </c>
      <c r="B29">
        <v>2</v>
      </c>
      <c r="C29" t="s">
        <v>5580</v>
      </c>
      <c r="D29" t="s">
        <v>5580</v>
      </c>
      <c r="E29" t="str">
        <f t="shared" si="0"/>
        <v>update season_tables set name = 'West Division' where season = '1943-44' and tier = 2</v>
      </c>
    </row>
    <row r="30" spans="1:5" x14ac:dyDescent="0.25">
      <c r="A30" s="406" t="s">
        <v>5541</v>
      </c>
      <c r="B30">
        <v>3</v>
      </c>
      <c r="C30" s="4" t="s">
        <v>5583</v>
      </c>
      <c r="D30" s="4" t="s">
        <v>5583</v>
      </c>
      <c r="E30" t="str">
        <f t="shared" si="0"/>
        <v>update season_tables set name = 'Northern Division' where season = '1943-44' and tier = 3</v>
      </c>
    </row>
    <row r="31" spans="1:5" x14ac:dyDescent="0.25">
      <c r="A31" s="406" t="s">
        <v>5541</v>
      </c>
      <c r="B31">
        <v>4</v>
      </c>
      <c r="C31" t="s">
        <v>5589</v>
      </c>
      <c r="D31" s="4" t="s">
        <v>5589</v>
      </c>
      <c r="E31" t="str">
        <f t="shared" si="0"/>
        <v>update season_tables set name = 'Combined Division' where season = '1943-44' and tier = 4</v>
      </c>
    </row>
    <row r="32" spans="1:5" x14ac:dyDescent="0.25">
      <c r="A32" t="s">
        <v>5541</v>
      </c>
      <c r="B32">
        <v>5</v>
      </c>
      <c r="C32" t="s">
        <v>5540</v>
      </c>
      <c r="D32" t="s">
        <v>5540</v>
      </c>
      <c r="E32" t="str">
        <f t="shared" si="0"/>
        <v>update season_tables set name = 'League North Cup' where season = '1943-44' and tier = 5</v>
      </c>
    </row>
    <row r="33" spans="1:5" x14ac:dyDescent="0.25">
      <c r="A33" t="s">
        <v>5542</v>
      </c>
      <c r="B33">
        <v>1</v>
      </c>
      <c r="C33" t="s">
        <v>5570</v>
      </c>
      <c r="D33" t="s">
        <v>5570</v>
      </c>
      <c r="E33" t="str">
        <f t="shared" si="0"/>
        <v>update season_tables set name = 'London League' where season = '1944-45' and tier = 1</v>
      </c>
    </row>
    <row r="34" spans="1:5" x14ac:dyDescent="0.25">
      <c r="A34" t="s">
        <v>5542</v>
      </c>
      <c r="B34">
        <v>2</v>
      </c>
      <c r="C34" t="s">
        <v>5580</v>
      </c>
      <c r="D34" t="s">
        <v>5580</v>
      </c>
      <c r="E34" t="str">
        <f t="shared" si="0"/>
        <v>update season_tables set name = 'West Division' where season = '1944-45' and tier = 2</v>
      </c>
    </row>
    <row r="35" spans="1:5" x14ac:dyDescent="0.25">
      <c r="A35" s="406" t="s">
        <v>5542</v>
      </c>
      <c r="B35">
        <v>3</v>
      </c>
      <c r="C35" t="s">
        <v>5584</v>
      </c>
      <c r="D35" s="4" t="s">
        <v>5583</v>
      </c>
      <c r="E35" t="str">
        <f t="shared" si="0"/>
        <v>update season_tables set name = 'Northern Division' where season = '1944-45' and tier = 3</v>
      </c>
    </row>
    <row r="36" spans="1:5" x14ac:dyDescent="0.25">
      <c r="A36" s="406" t="s">
        <v>5542</v>
      </c>
      <c r="B36">
        <v>4</v>
      </c>
      <c r="C36" t="s">
        <v>5585</v>
      </c>
      <c r="D36" s="4" t="s">
        <v>5589</v>
      </c>
      <c r="E36" t="str">
        <f t="shared" si="0"/>
        <v>update season_tables set name = 'Combined Division' where season = '1944-45' and tier = 4</v>
      </c>
    </row>
    <row r="37" spans="1:5" x14ac:dyDescent="0.25">
      <c r="A37" t="s">
        <v>5542</v>
      </c>
      <c r="B37">
        <v>5</v>
      </c>
      <c r="C37" t="s">
        <v>5540</v>
      </c>
      <c r="D37" t="s">
        <v>5540</v>
      </c>
      <c r="E37" t="str">
        <f t="shared" si="0"/>
        <v>update season_tables set name = 'League North Cup' where season = '1944-45' and tier = 5</v>
      </c>
    </row>
    <row r="38" spans="1:5" x14ac:dyDescent="0.25">
      <c r="A38" t="s">
        <v>5571</v>
      </c>
      <c r="B38">
        <v>1</v>
      </c>
      <c r="C38" t="s">
        <v>5572</v>
      </c>
      <c r="D38" t="s">
        <v>5572</v>
      </c>
      <c r="E38" t="str">
        <f t="shared" si="0"/>
        <v>update season_tables set name = 'League North' where season = '1945-46' and tier = 1</v>
      </c>
    </row>
    <row r="39" spans="1:5" x14ac:dyDescent="0.25">
      <c r="A39" t="s">
        <v>5571</v>
      </c>
      <c r="B39">
        <v>2</v>
      </c>
      <c r="C39" s="4" t="s">
        <v>5595</v>
      </c>
      <c r="D39" s="4" t="s">
        <v>5595</v>
      </c>
      <c r="E39" t="str">
        <f t="shared" si="0"/>
        <v>update season_tables set name = 'League South (Northern)' where season = '1945-46' and tier = 2</v>
      </c>
    </row>
    <row r="40" spans="1:5" x14ac:dyDescent="0.25">
      <c r="A40" t="s">
        <v>5571</v>
      </c>
      <c r="B40">
        <v>3</v>
      </c>
      <c r="C40" t="s">
        <v>5596</v>
      </c>
      <c r="D40" s="4" t="s">
        <v>5596</v>
      </c>
      <c r="E40" t="str">
        <f t="shared" si="0"/>
        <v>update season_tables set name = 'League South (Southern)' where season = '1945-46' and tier = 3</v>
      </c>
    </row>
    <row r="41" spans="1:5" x14ac:dyDescent="0.25">
      <c r="A41" t="s">
        <v>5571</v>
      </c>
      <c r="B41">
        <v>4</v>
      </c>
      <c r="C41" t="s">
        <v>5597</v>
      </c>
      <c r="D41" s="4" t="s">
        <v>5597</v>
      </c>
      <c r="E41" t="str">
        <f t="shared" si="0"/>
        <v>update season_tables set name = 'League South Cup (Northern)' where season = '1945-46' and tier = 4</v>
      </c>
    </row>
    <row r="42" spans="1:5" x14ac:dyDescent="0.25">
      <c r="A42" t="s">
        <v>5571</v>
      </c>
      <c r="B42">
        <v>5</v>
      </c>
      <c r="C42" t="s">
        <v>5598</v>
      </c>
      <c r="D42" s="4" t="s">
        <v>5598</v>
      </c>
      <c r="E42" t="str">
        <f t="shared" si="0"/>
        <v>update season_tables set name = 'League South Cup (Southern)' where season = '1945-46' and tier = 5</v>
      </c>
    </row>
  </sheetData>
  <sortState ref="A2:C39">
    <sortCondition ref="A2:A39"/>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A16" sqref="A16"/>
    </sheetView>
  </sheetViews>
  <sheetFormatPr defaultRowHeight="13.2" x14ac:dyDescent="0.25"/>
  <cols>
    <col min="1" max="1" width="83" style="378" customWidth="1"/>
    <col min="2" max="2" width="28.109375" bestFit="1" customWidth="1"/>
  </cols>
  <sheetData>
    <row r="1" spans="1:2" x14ac:dyDescent="0.25">
      <c r="A1" s="379" t="s">
        <v>5350</v>
      </c>
      <c r="B1" t="s">
        <v>5280</v>
      </c>
    </row>
    <row r="2" spans="1:2" x14ac:dyDescent="0.25">
      <c r="A2" s="379" t="s">
        <v>5294</v>
      </c>
    </row>
    <row r="3" spans="1:2" x14ac:dyDescent="0.25">
      <c r="A3" s="379" t="s">
        <v>5328</v>
      </c>
    </row>
    <row r="4" spans="1:2" ht="26.4" x14ac:dyDescent="0.25">
      <c r="A4" s="379" t="s">
        <v>5334</v>
      </c>
    </row>
    <row r="5" spans="1:2" x14ac:dyDescent="0.25">
      <c r="A5" s="379" t="s">
        <v>5335</v>
      </c>
    </row>
    <row r="6" spans="1:2" x14ac:dyDescent="0.25">
      <c r="A6" s="379" t="s">
        <v>5340</v>
      </c>
    </row>
    <row r="7" spans="1:2" ht="26.4" x14ac:dyDescent="0.25">
      <c r="A7" s="379" t="s">
        <v>5343</v>
      </c>
    </row>
    <row r="8" spans="1:2" ht="26.4" x14ac:dyDescent="0.25">
      <c r="A8" s="379" t="s">
        <v>5349</v>
      </c>
    </row>
    <row r="10" spans="1:2" x14ac:dyDescent="0.25">
      <c r="A10" s="387" t="s">
        <v>5379</v>
      </c>
    </row>
    <row r="11" spans="1:2" x14ac:dyDescent="0.25">
      <c r="A11" s="379" t="s">
        <v>5380</v>
      </c>
    </row>
    <row r="12" spans="1:2" ht="52.8" x14ac:dyDescent="0.25">
      <c r="A12" s="386" t="s">
        <v>5391</v>
      </c>
    </row>
    <row r="13" spans="1:2" ht="26.4" x14ac:dyDescent="0.25">
      <c r="A13" s="379" t="s">
        <v>5414</v>
      </c>
    </row>
    <row r="16" spans="1:2" x14ac:dyDescent="0.25">
      <c r="A16" s="390" t="s">
        <v>5475</v>
      </c>
    </row>
    <row r="17" spans="1:1" x14ac:dyDescent="0.25">
      <c r="A17" s="378" t="s">
        <v>5476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1378"/>
  <sheetViews>
    <sheetView zoomScale="85" zoomScaleNormal="85" workbookViewId="0">
      <pane xSplit="2" ySplit="1" topLeftCell="C2" activePane="bottomRight" state="frozen"/>
      <selection sqref="A1:O382"/>
      <selection pane="topRight" sqref="A1:O382"/>
      <selection pane="bottomLeft" sqref="A1:O382"/>
      <selection pane="bottomRight" activeCell="K10" sqref="K10:Q10"/>
    </sheetView>
  </sheetViews>
  <sheetFormatPr defaultColWidth="9.109375" defaultRowHeight="14.4" x14ac:dyDescent="0.3"/>
  <cols>
    <col min="1" max="1" width="23.88671875" style="55" bestFit="1" customWidth="1"/>
    <col min="2" max="2" width="3.6640625" style="149" customWidth="1"/>
    <col min="3" max="3" width="11.88671875" style="148" bestFit="1" customWidth="1"/>
    <col min="4" max="4" width="10.88671875" style="55" bestFit="1" customWidth="1"/>
    <col min="5" max="5" width="9.88671875" style="56" bestFit="1" customWidth="1"/>
    <col min="6" max="6" width="14.33203125" style="56" bestFit="1" customWidth="1"/>
    <col min="7" max="7" width="27" style="55" bestFit="1" customWidth="1"/>
    <col min="8" max="8" width="9.33203125" style="167" bestFit="1" customWidth="1"/>
    <col min="9" max="9" width="14.33203125" style="55" bestFit="1" customWidth="1"/>
    <col min="10" max="10" width="14.6640625" style="147" bestFit="1" customWidth="1"/>
    <col min="11" max="11" width="15" style="146" bestFit="1" customWidth="1"/>
    <col min="12" max="12" width="10.88671875" style="55" bestFit="1" customWidth="1"/>
    <col min="13" max="13" width="11.44140625" style="56" bestFit="1" customWidth="1"/>
    <col min="14" max="14" width="13.44140625" style="56" bestFit="1" customWidth="1"/>
    <col min="15" max="15" width="23" style="55" customWidth="1"/>
    <col min="16" max="16" width="9.33203125" style="167" bestFit="1" customWidth="1"/>
    <col min="17" max="17" width="15" style="145" bestFit="1" customWidth="1"/>
    <col min="18" max="18" width="72.33203125" style="144" bestFit="1" customWidth="1"/>
    <col min="19" max="16384" width="9.109375" style="55"/>
  </cols>
  <sheetData>
    <row r="1" spans="1:18" s="106" customFormat="1" x14ac:dyDescent="0.25">
      <c r="A1" s="106" t="s">
        <v>816</v>
      </c>
      <c r="B1" s="106" t="s">
        <v>2637</v>
      </c>
      <c r="C1" s="163" t="s">
        <v>2636</v>
      </c>
      <c r="D1" s="124" t="s">
        <v>2635</v>
      </c>
      <c r="E1" s="124" t="s">
        <v>2634</v>
      </c>
      <c r="F1" s="124" t="s">
        <v>2633</v>
      </c>
      <c r="G1" s="125" t="s">
        <v>2632</v>
      </c>
      <c r="H1" s="165" t="s">
        <v>2631</v>
      </c>
      <c r="I1" s="124" t="s">
        <v>2630</v>
      </c>
      <c r="J1" s="162" t="s">
        <v>2629</v>
      </c>
      <c r="K1" s="161" t="s">
        <v>2628</v>
      </c>
      <c r="L1" s="160" t="s">
        <v>2627</v>
      </c>
      <c r="M1" s="143" t="s">
        <v>2626</v>
      </c>
      <c r="N1" s="143" t="s">
        <v>2625</v>
      </c>
      <c r="O1" s="80" t="s">
        <v>2624</v>
      </c>
      <c r="P1" s="168" t="s">
        <v>2623</v>
      </c>
      <c r="Q1" s="131" t="s">
        <v>2622</v>
      </c>
      <c r="R1" s="159" t="s">
        <v>2130</v>
      </c>
    </row>
    <row r="2" spans="1:18" s="65" customFormat="1" hidden="1" x14ac:dyDescent="0.25">
      <c r="A2" s="65" t="s">
        <v>1228</v>
      </c>
      <c r="B2" s="150">
        <v>1</v>
      </c>
      <c r="C2" s="155" t="s">
        <v>2606</v>
      </c>
      <c r="D2" s="142">
        <v>29680</v>
      </c>
      <c r="E2" s="150" t="str">
        <f>IF(ISNUMBER(D2),IF(MONTH(D2)&gt;=8,CONCATENATE(YEAR(D2),"-",RIGHT(YEAR(D2)+1,2)),IF(MONTH(D2)&lt;=5,CONCATENATE(YEAR(D2)-1,"-",RIGHT(YEAR(D2),2)),"")), "")</f>
        <v>1980-81</v>
      </c>
      <c r="F2" s="150" t="str">
        <f t="shared" ref="F2" si="0">IF(ISNUMBER(D2),IF(AND(MONTH(D2)&gt;5, MONTH(D2)&lt;8),CONCATENATE(YEAR(D2),"-",RIGHT(YEAR(D2)+1,2)),""), "")</f>
        <v/>
      </c>
      <c r="G2" s="65" t="s">
        <v>2131</v>
      </c>
      <c r="H2" s="166" t="s">
        <v>2604</v>
      </c>
      <c r="I2" s="142"/>
      <c r="J2" s="152" t="s">
        <v>2604</v>
      </c>
      <c r="K2" s="154" t="s">
        <v>2605</v>
      </c>
      <c r="L2" s="142">
        <v>29915</v>
      </c>
      <c r="M2" s="150" t="str">
        <f t="shared" ref="M2" si="1">IF(ISNUMBER(L2),IF(MONTH(L2)&gt;=8,CONCATENATE(YEAR(L2),"-",RIGHT(YEAR(L2)+1,2)),IF(MONTH(L2)&lt;5,CONCATENATE(YEAR(L2)-1,"-",RIGHT(YEAR(L2),2)),"")), "")</f>
        <v>1981-82</v>
      </c>
      <c r="N2" s="150" t="str">
        <f>IF(ISNUMBER(L2),IF(AND(MONTH(L2)&gt;=5, MONTH(L2)&lt;8),CONCATENATE(YEAR(L2)-1,"-",RIGHT(YEAR(L2),2)),""), "")</f>
        <v/>
      </c>
      <c r="O2" s="65" t="s">
        <v>2132</v>
      </c>
      <c r="P2" s="166" t="s">
        <v>2604</v>
      </c>
      <c r="Q2" s="67" t="s">
        <v>2604</v>
      </c>
      <c r="R2" s="112"/>
    </row>
    <row r="3" spans="1:18" s="65" customFormat="1" hidden="1" x14ac:dyDescent="0.25">
      <c r="A3" s="65" t="s">
        <v>2018</v>
      </c>
      <c r="B3" s="150">
        <v>1</v>
      </c>
      <c r="C3" s="153" t="s">
        <v>2174</v>
      </c>
      <c r="D3" s="142" t="s">
        <v>2604</v>
      </c>
      <c r="E3" s="150" t="str">
        <f t="shared" ref="E3:E67" si="2">IF(ISNUMBER(D3),IF(MONTH(D3)&gt;=8,CONCATENATE(YEAR(D3),"-",RIGHT(YEAR(D3)+1,2)),IF(MONTH(D3)&lt;=5,CONCATENATE(YEAR(D3)-1,"-",RIGHT(YEAR(D3),2)),"")), "")</f>
        <v/>
      </c>
      <c r="F3" s="150" t="str">
        <f t="shared" ref="F3:F67" si="3">IF(ISNUMBER(D3),IF(AND(MONTH(D3)&gt;5, MONTH(D3)&lt;8),CONCATENATE(YEAR(D3),"-",RIGHT(YEAR(D3)+1,2)),""), "")</f>
        <v/>
      </c>
      <c r="H3" s="166" t="s">
        <v>2604</v>
      </c>
      <c r="I3" s="142"/>
      <c r="J3" s="152" t="s">
        <v>2604</v>
      </c>
      <c r="K3" s="151" t="s">
        <v>2174</v>
      </c>
      <c r="L3" s="142" t="s">
        <v>2604</v>
      </c>
      <c r="M3" s="150" t="str">
        <f t="shared" ref="M3:M4" si="4">IF(ISNUMBER(L3),IF(MONTH(L3)&gt;=8,CONCATENATE(YEAR(L3),"-",RIGHT(YEAR(L3)+1,2)),IF(MONTH(L3)&lt;5,CONCATENATE(YEAR(L3)-1,"-",RIGHT(YEAR(L3),2)),"")), "")</f>
        <v/>
      </c>
      <c r="N3" s="150" t="str">
        <f>IF(ISNUMBER(L3),IF(AND(MONTH(L3)&gt;=5, MONTH(L3)&lt;8),CONCATENATE(YEAR(L3)-1,"-",RIGHT(YEAR(L3),2)),""), "")</f>
        <v/>
      </c>
      <c r="P3" s="166" t="s">
        <v>2604</v>
      </c>
      <c r="Q3" s="67" t="s">
        <v>2604</v>
      </c>
      <c r="R3" s="112"/>
    </row>
    <row r="4" spans="1:18" s="65" customFormat="1" hidden="1" x14ac:dyDescent="0.25">
      <c r="A4" s="65" t="s">
        <v>836</v>
      </c>
      <c r="B4" s="150">
        <v>1</v>
      </c>
      <c r="C4" s="177" t="s">
        <v>2606</v>
      </c>
      <c r="D4" s="142">
        <v>41480</v>
      </c>
      <c r="E4" s="150" t="str">
        <f t="shared" si="2"/>
        <v/>
      </c>
      <c r="F4" s="150" t="str">
        <f t="shared" si="3"/>
        <v>2013-14</v>
      </c>
      <c r="G4" s="65" t="s">
        <v>2266</v>
      </c>
      <c r="H4" s="166" t="s">
        <v>2604</v>
      </c>
      <c r="I4" s="142"/>
      <c r="J4" s="152" t="s">
        <v>2604</v>
      </c>
      <c r="K4" s="151" t="s">
        <v>2129</v>
      </c>
      <c r="L4" s="178">
        <v>42036</v>
      </c>
      <c r="M4" s="150" t="str">
        <f t="shared" si="4"/>
        <v>2014-15</v>
      </c>
      <c r="N4" s="150" t="str">
        <f>IF(ISNUMBER(L4),IF(AND(MONTH(L4)&gt;=5, MONTH(L4)&lt;8),CONCATENATE(YEAR(L4)-1,"-",RIGHT(YEAR(L4),2)),""), "")</f>
        <v/>
      </c>
      <c r="O4" s="65" t="s">
        <v>2649</v>
      </c>
      <c r="R4" s="112" t="s">
        <v>2133</v>
      </c>
    </row>
    <row r="5" spans="1:18" s="65" customFormat="1" hidden="1" x14ac:dyDescent="0.25">
      <c r="A5" s="65" t="s">
        <v>836</v>
      </c>
      <c r="B5" s="150">
        <v>2</v>
      </c>
      <c r="C5" s="177"/>
      <c r="D5" s="142"/>
      <c r="E5" s="150"/>
      <c r="F5" s="150"/>
      <c r="H5" s="166"/>
      <c r="I5" s="142"/>
      <c r="J5" s="152"/>
      <c r="K5" s="151" t="s">
        <v>2603</v>
      </c>
      <c r="L5" s="142">
        <v>42215</v>
      </c>
      <c r="M5" s="150" t="str">
        <f>IF(ISNUMBER(L5),IF(MONTH(L5)&gt;=8,CONCATENATE(YEAR(L5),"-",RIGHT(YEAR(L5)+1,2)),IF(MONTH(L5)&lt;5,CONCATENATE(YEAR(L5)-1,"-",RIGHT(YEAR(L5),2)),"")), "")</f>
        <v/>
      </c>
      <c r="N5" s="150" t="str">
        <f>IF(ISNUMBER(L5),IF(AND(MONTH(L5)&gt;=5, MONTH(L5)&lt;8),CONCATENATE(YEAR(L5)-1,"-",RIGHT(YEAR(L5),2)),""), "")</f>
        <v>2014-15</v>
      </c>
      <c r="O5" s="65" t="s">
        <v>2643</v>
      </c>
      <c r="P5" s="166" t="s">
        <v>2604</v>
      </c>
      <c r="Q5" s="67" t="s">
        <v>2604</v>
      </c>
      <c r="R5" s="112"/>
    </row>
    <row r="6" spans="1:18" s="65" customFormat="1" hidden="1" x14ac:dyDescent="0.25">
      <c r="A6" s="65" t="s">
        <v>1319</v>
      </c>
      <c r="B6" s="150">
        <v>1</v>
      </c>
      <c r="C6" s="155" t="s">
        <v>2606</v>
      </c>
      <c r="D6" s="142">
        <v>22302</v>
      </c>
      <c r="E6" s="150" t="str">
        <f t="shared" si="2"/>
        <v>1960-61</v>
      </c>
      <c r="F6" s="150" t="str">
        <f t="shared" si="3"/>
        <v/>
      </c>
      <c r="G6" s="65" t="s">
        <v>97</v>
      </c>
      <c r="H6" s="166">
        <v>12000</v>
      </c>
      <c r="I6" s="142"/>
      <c r="J6" s="152" t="s">
        <v>2604</v>
      </c>
      <c r="K6" s="154" t="s">
        <v>2605</v>
      </c>
      <c r="L6" s="142">
        <v>24360</v>
      </c>
      <c r="M6" s="150" t="str">
        <f t="shared" ref="M6:M70" si="5">IF(ISNUMBER(L6),IF(MONTH(L6)&gt;=8,CONCATENATE(YEAR(L6),"-",RIGHT(YEAR(L6)+1,2)),IF(MONTH(L6)&lt;5,CONCATENATE(YEAR(L6)-1,"-",RIGHT(YEAR(L6),2)),"")), "")</f>
        <v>1966-67</v>
      </c>
      <c r="N6" s="150" t="str">
        <f t="shared" ref="N6:N69" si="6">IF(ISNUMBER(L6),IF(AND(MONTH(L6)&gt;=5, MONTH(L6)&lt;8),CONCATENATE(YEAR(L6)-1,"-",RIGHT(YEAR(L6),2)),""), "")</f>
        <v/>
      </c>
      <c r="O6" s="65" t="s">
        <v>59</v>
      </c>
      <c r="P6" s="166">
        <v>45000</v>
      </c>
      <c r="Q6" s="67" t="s">
        <v>2604</v>
      </c>
      <c r="R6" s="112" t="s">
        <v>2134</v>
      </c>
    </row>
    <row r="7" spans="1:18" s="65" customFormat="1" hidden="1" x14ac:dyDescent="0.25">
      <c r="A7" s="65" t="s">
        <v>911</v>
      </c>
      <c r="B7" s="150">
        <v>1</v>
      </c>
      <c r="C7" s="155" t="s">
        <v>2606</v>
      </c>
      <c r="D7" s="142">
        <v>40005</v>
      </c>
      <c r="E7" s="150" t="str">
        <f t="shared" si="2"/>
        <v/>
      </c>
      <c r="F7" s="150" t="str">
        <f t="shared" si="3"/>
        <v>2009-10</v>
      </c>
      <c r="G7" s="65" t="s">
        <v>53</v>
      </c>
      <c r="H7" s="166" t="s">
        <v>2604</v>
      </c>
      <c r="I7" s="142"/>
      <c r="J7" s="152" t="s">
        <v>2135</v>
      </c>
      <c r="K7" s="154" t="s">
        <v>2603</v>
      </c>
      <c r="L7" s="142">
        <v>40642</v>
      </c>
      <c r="M7" s="150" t="str">
        <f t="shared" si="5"/>
        <v>2010-11</v>
      </c>
      <c r="N7" s="150" t="str">
        <f t="shared" si="6"/>
        <v/>
      </c>
      <c r="O7" s="65" t="s">
        <v>46</v>
      </c>
      <c r="P7" s="166" t="s">
        <v>2604</v>
      </c>
      <c r="Q7" s="67" t="s">
        <v>2135</v>
      </c>
      <c r="R7" s="112" t="s">
        <v>2136</v>
      </c>
    </row>
    <row r="8" spans="1:18" s="65" customFormat="1" hidden="1" x14ac:dyDescent="0.25">
      <c r="A8" s="65" t="s">
        <v>953</v>
      </c>
      <c r="B8" s="150">
        <v>1</v>
      </c>
      <c r="C8" s="155" t="s">
        <v>2606</v>
      </c>
      <c r="D8" s="142">
        <v>38962</v>
      </c>
      <c r="E8" s="150" t="str">
        <f t="shared" si="2"/>
        <v>2006-07</v>
      </c>
      <c r="F8" s="150" t="str">
        <f t="shared" si="3"/>
        <v/>
      </c>
      <c r="G8" s="65" t="s">
        <v>91</v>
      </c>
      <c r="H8" s="166" t="s">
        <v>2604</v>
      </c>
      <c r="I8" s="142"/>
      <c r="J8" s="152" t="s">
        <v>2135</v>
      </c>
      <c r="K8" s="154" t="s">
        <v>2605</v>
      </c>
      <c r="L8" s="142">
        <v>39571</v>
      </c>
      <c r="M8" s="150" t="str">
        <f t="shared" si="5"/>
        <v/>
      </c>
      <c r="N8" s="150" t="str">
        <f t="shared" si="6"/>
        <v>2007-08</v>
      </c>
      <c r="O8" s="65" t="s">
        <v>2137</v>
      </c>
      <c r="P8" s="166">
        <v>840000</v>
      </c>
      <c r="Q8" s="67" t="s">
        <v>2604</v>
      </c>
      <c r="R8" s="112" t="s">
        <v>2138</v>
      </c>
    </row>
    <row r="9" spans="1:18" s="65" customFormat="1" hidden="1" x14ac:dyDescent="0.25">
      <c r="A9" s="65" t="s">
        <v>1532</v>
      </c>
      <c r="B9" s="150">
        <v>1</v>
      </c>
      <c r="C9" s="153" t="s">
        <v>2174</v>
      </c>
      <c r="D9" s="142" t="s">
        <v>2604</v>
      </c>
      <c r="E9" s="150" t="str">
        <f t="shared" si="2"/>
        <v/>
      </c>
      <c r="F9" s="150" t="str">
        <f t="shared" si="3"/>
        <v/>
      </c>
      <c r="H9" s="166" t="s">
        <v>2604</v>
      </c>
      <c r="I9" s="142"/>
      <c r="J9" s="152" t="s">
        <v>2604</v>
      </c>
      <c r="K9" s="151" t="s">
        <v>2174</v>
      </c>
      <c r="L9" s="142" t="s">
        <v>2604</v>
      </c>
      <c r="M9" s="150" t="str">
        <f t="shared" si="5"/>
        <v/>
      </c>
      <c r="N9" s="150" t="str">
        <f t="shared" si="6"/>
        <v/>
      </c>
      <c r="P9" s="166" t="s">
        <v>2604</v>
      </c>
      <c r="Q9" s="67" t="s">
        <v>2604</v>
      </c>
      <c r="R9" s="112"/>
    </row>
    <row r="10" spans="1:18" s="65" customFormat="1" x14ac:dyDescent="0.25">
      <c r="A10" s="65" t="s">
        <v>837</v>
      </c>
      <c r="B10" s="150">
        <v>1</v>
      </c>
      <c r="C10" s="153" t="s">
        <v>4523</v>
      </c>
      <c r="D10" s="142">
        <v>42089</v>
      </c>
      <c r="E10" s="150" t="str">
        <f t="shared" si="2"/>
        <v>2014-15</v>
      </c>
      <c r="F10" s="150" t="str">
        <f t="shared" si="3"/>
        <v/>
      </c>
      <c r="G10" s="65" t="s">
        <v>59</v>
      </c>
      <c r="H10" s="166" t="s">
        <v>2604</v>
      </c>
      <c r="I10" s="142">
        <v>42155</v>
      </c>
      <c r="J10" s="152" t="s">
        <v>2604</v>
      </c>
      <c r="K10" s="151"/>
      <c r="M10" s="150"/>
      <c r="N10" s="150"/>
      <c r="P10" s="169"/>
      <c r="Q10" s="67"/>
      <c r="R10" s="112" t="s">
        <v>2139</v>
      </c>
    </row>
    <row r="11" spans="1:18" s="65" customFormat="1" hidden="1" x14ac:dyDescent="0.25">
      <c r="A11" s="65" t="s">
        <v>853</v>
      </c>
      <c r="B11" s="150">
        <v>1</v>
      </c>
      <c r="C11" s="155" t="s">
        <v>2606</v>
      </c>
      <c r="D11" s="142">
        <v>41280</v>
      </c>
      <c r="E11" s="150" t="str">
        <f t="shared" si="2"/>
        <v>2012-13</v>
      </c>
      <c r="F11" s="150" t="str">
        <f t="shared" si="3"/>
        <v/>
      </c>
      <c r="G11" s="65" t="s">
        <v>2140</v>
      </c>
      <c r="H11" s="166" t="s">
        <v>2604</v>
      </c>
      <c r="I11" s="142"/>
      <c r="J11" s="152" t="s">
        <v>2604</v>
      </c>
      <c r="K11" s="154" t="s">
        <v>2605</v>
      </c>
      <c r="L11" s="142">
        <v>41654</v>
      </c>
      <c r="M11" s="150" t="str">
        <f t="shared" si="5"/>
        <v>2013-14</v>
      </c>
      <c r="N11" s="150" t="str">
        <f t="shared" si="6"/>
        <v/>
      </c>
      <c r="O11" s="65" t="s">
        <v>2141</v>
      </c>
      <c r="P11" s="166" t="s">
        <v>2604</v>
      </c>
      <c r="Q11" s="67" t="s">
        <v>2604</v>
      </c>
      <c r="R11" s="112"/>
    </row>
    <row r="12" spans="1:18" s="65" customFormat="1" hidden="1" x14ac:dyDescent="0.25">
      <c r="A12" s="65" t="s">
        <v>1559</v>
      </c>
      <c r="B12" s="150">
        <v>1</v>
      </c>
      <c r="C12" s="153" t="s">
        <v>2174</v>
      </c>
      <c r="D12" s="142" t="s">
        <v>2604</v>
      </c>
      <c r="E12" s="150" t="str">
        <f t="shared" si="2"/>
        <v/>
      </c>
      <c r="F12" s="150" t="str">
        <f t="shared" si="3"/>
        <v/>
      </c>
      <c r="H12" s="166" t="s">
        <v>2604</v>
      </c>
      <c r="I12" s="142"/>
      <c r="J12" s="152" t="s">
        <v>2604</v>
      </c>
      <c r="K12" s="151" t="s">
        <v>2174</v>
      </c>
      <c r="L12" s="142" t="s">
        <v>2604</v>
      </c>
      <c r="M12" s="150" t="str">
        <f t="shared" si="5"/>
        <v/>
      </c>
      <c r="N12" s="150" t="str">
        <f t="shared" si="6"/>
        <v/>
      </c>
      <c r="P12" s="166" t="s">
        <v>2604</v>
      </c>
      <c r="Q12" s="67" t="s">
        <v>2604</v>
      </c>
      <c r="R12" s="112"/>
    </row>
    <row r="13" spans="1:18" s="65" customFormat="1" hidden="1" x14ac:dyDescent="0.25">
      <c r="A13" s="65" t="s">
        <v>1377</v>
      </c>
      <c r="B13" s="150">
        <v>1</v>
      </c>
      <c r="C13" s="153" t="s">
        <v>2174</v>
      </c>
      <c r="D13" s="142" t="s">
        <v>2604</v>
      </c>
      <c r="E13" s="150" t="str">
        <f t="shared" si="2"/>
        <v/>
      </c>
      <c r="F13" s="150" t="str">
        <f t="shared" si="3"/>
        <v/>
      </c>
      <c r="H13" s="166" t="s">
        <v>2604</v>
      </c>
      <c r="I13" s="142"/>
      <c r="J13" s="152" t="s">
        <v>2604</v>
      </c>
      <c r="K13" s="151" t="s">
        <v>2174</v>
      </c>
      <c r="L13" s="142" t="s">
        <v>2604</v>
      </c>
      <c r="M13" s="150" t="str">
        <f t="shared" si="5"/>
        <v/>
      </c>
      <c r="N13" s="150" t="str">
        <f t="shared" si="6"/>
        <v/>
      </c>
      <c r="P13" s="166" t="s">
        <v>2604</v>
      </c>
      <c r="Q13" s="67" t="s">
        <v>2604</v>
      </c>
      <c r="R13" s="112"/>
    </row>
    <row r="14" spans="1:18" s="65" customFormat="1" hidden="1" x14ac:dyDescent="0.25">
      <c r="A14" s="65" t="s">
        <v>1893</v>
      </c>
      <c r="B14" s="150">
        <v>1</v>
      </c>
      <c r="C14" s="155" t="s">
        <v>2606</v>
      </c>
      <c r="D14" s="142">
        <v>4634</v>
      </c>
      <c r="E14" s="150" t="str">
        <f t="shared" si="2"/>
        <v>1912-13</v>
      </c>
      <c r="F14" s="150" t="str">
        <f t="shared" si="3"/>
        <v/>
      </c>
      <c r="G14" s="65" t="s">
        <v>42</v>
      </c>
      <c r="H14" s="166" t="s">
        <v>2604</v>
      </c>
      <c r="I14" s="142"/>
      <c r="J14" s="152" t="s">
        <v>2604</v>
      </c>
      <c r="K14" s="154" t="s">
        <v>2605</v>
      </c>
      <c r="L14" s="142">
        <v>5110</v>
      </c>
      <c r="M14" s="150" t="str">
        <f t="shared" si="5"/>
        <v>1913-14</v>
      </c>
      <c r="N14" s="150" t="str">
        <f t="shared" si="6"/>
        <v/>
      </c>
      <c r="O14" s="65" t="s">
        <v>2142</v>
      </c>
      <c r="P14" s="166" t="s">
        <v>2604</v>
      </c>
      <c r="Q14" s="67" t="s">
        <v>2604</v>
      </c>
      <c r="R14" s="112"/>
    </row>
    <row r="15" spans="1:18" s="65" customFormat="1" x14ac:dyDescent="0.25">
      <c r="A15" s="65" t="s">
        <v>1103</v>
      </c>
      <c r="B15" s="150">
        <v>1</v>
      </c>
      <c r="C15" s="155" t="s">
        <v>2129</v>
      </c>
      <c r="D15" s="142">
        <v>35126</v>
      </c>
      <c r="E15" s="150" t="str">
        <f t="shared" si="2"/>
        <v>1995-96</v>
      </c>
      <c r="F15" s="150" t="str">
        <f t="shared" si="3"/>
        <v/>
      </c>
      <c r="G15" s="65" t="s">
        <v>96</v>
      </c>
      <c r="H15" s="166" t="s">
        <v>2604</v>
      </c>
      <c r="I15" s="142"/>
      <c r="J15" s="152" t="s">
        <v>2604</v>
      </c>
      <c r="K15" s="154" t="s">
        <v>2605</v>
      </c>
      <c r="L15" s="142">
        <v>36011</v>
      </c>
      <c r="M15" s="150" t="str">
        <f t="shared" si="5"/>
        <v>1998-99</v>
      </c>
      <c r="N15" s="150" t="str">
        <f t="shared" si="6"/>
        <v/>
      </c>
      <c r="O15" s="65" t="s">
        <v>60</v>
      </c>
      <c r="P15" s="166" t="s">
        <v>2604</v>
      </c>
      <c r="Q15" s="67" t="s">
        <v>2604</v>
      </c>
      <c r="R15" s="112" t="s">
        <v>2143</v>
      </c>
    </row>
    <row r="16" spans="1:18" s="65" customFormat="1" hidden="1" x14ac:dyDescent="0.25">
      <c r="A16" s="65" t="s">
        <v>1432</v>
      </c>
      <c r="B16" s="150">
        <v>1</v>
      </c>
      <c r="C16" s="153" t="s">
        <v>2174</v>
      </c>
      <c r="D16" s="142" t="s">
        <v>2604</v>
      </c>
      <c r="E16" s="150" t="str">
        <f t="shared" si="2"/>
        <v/>
      </c>
      <c r="F16" s="150" t="str">
        <f t="shared" si="3"/>
        <v/>
      </c>
      <c r="H16" s="166" t="s">
        <v>2604</v>
      </c>
      <c r="I16" s="142"/>
      <c r="J16" s="152" t="s">
        <v>2604</v>
      </c>
      <c r="K16" s="151" t="s">
        <v>2174</v>
      </c>
      <c r="L16" s="142" t="s">
        <v>2604</v>
      </c>
      <c r="M16" s="150" t="str">
        <f t="shared" si="5"/>
        <v/>
      </c>
      <c r="N16" s="150" t="str">
        <f t="shared" si="6"/>
        <v/>
      </c>
      <c r="P16" s="166" t="s">
        <v>2604</v>
      </c>
      <c r="Q16" s="67" t="s">
        <v>2604</v>
      </c>
      <c r="R16" s="112"/>
    </row>
    <row r="17" spans="1:18" s="65" customFormat="1" hidden="1" x14ac:dyDescent="0.25">
      <c r="A17" s="65" t="s">
        <v>1058</v>
      </c>
      <c r="B17" s="150">
        <v>1</v>
      </c>
      <c r="C17" s="155" t="s">
        <v>2606</v>
      </c>
      <c r="D17" s="142">
        <v>36255</v>
      </c>
      <c r="E17" s="150" t="str">
        <f t="shared" si="2"/>
        <v>1998-99</v>
      </c>
      <c r="F17" s="150" t="str">
        <f t="shared" si="3"/>
        <v/>
      </c>
      <c r="G17" s="65" t="s">
        <v>2144</v>
      </c>
      <c r="H17" s="166" t="s">
        <v>2604</v>
      </c>
      <c r="I17" s="142"/>
      <c r="J17" s="152" t="s">
        <v>2604</v>
      </c>
      <c r="K17" s="154" t="s">
        <v>2605</v>
      </c>
      <c r="L17" s="142">
        <v>36428</v>
      </c>
      <c r="M17" s="150" t="str">
        <f t="shared" si="5"/>
        <v>1999-00</v>
      </c>
      <c r="N17" s="150" t="str">
        <f t="shared" si="6"/>
        <v/>
      </c>
      <c r="O17" s="65" t="s">
        <v>2145</v>
      </c>
      <c r="P17" s="166" t="s">
        <v>2604</v>
      </c>
      <c r="Q17" s="67" t="s">
        <v>2604</v>
      </c>
      <c r="R17" s="112" t="s">
        <v>2146</v>
      </c>
    </row>
    <row r="18" spans="1:18" s="65" customFormat="1" hidden="1" x14ac:dyDescent="0.25">
      <c r="A18" s="65" t="s">
        <v>1995</v>
      </c>
      <c r="B18" s="150">
        <v>1</v>
      </c>
      <c r="C18" s="155" t="s">
        <v>2606</v>
      </c>
      <c r="D18" s="142" t="s">
        <v>2147</v>
      </c>
      <c r="E18" s="150" t="str">
        <f t="shared" si="2"/>
        <v/>
      </c>
      <c r="F18" s="150" t="str">
        <f t="shared" si="3"/>
        <v/>
      </c>
      <c r="G18" s="65" t="s">
        <v>2148</v>
      </c>
      <c r="H18" s="166" t="s">
        <v>2604</v>
      </c>
      <c r="I18" s="142"/>
      <c r="J18" s="152" t="s">
        <v>2604</v>
      </c>
      <c r="K18" s="151" t="s">
        <v>2174</v>
      </c>
      <c r="L18" s="142" t="s">
        <v>2604</v>
      </c>
      <c r="M18" s="150" t="str">
        <f t="shared" si="5"/>
        <v/>
      </c>
      <c r="N18" s="150" t="str">
        <f t="shared" si="6"/>
        <v/>
      </c>
      <c r="P18" s="166" t="s">
        <v>2604</v>
      </c>
      <c r="Q18" s="67" t="s">
        <v>2604</v>
      </c>
      <c r="R18" s="112"/>
    </row>
    <row r="19" spans="1:18" s="65" customFormat="1" hidden="1" x14ac:dyDescent="0.25">
      <c r="A19" s="65" t="s">
        <v>1667</v>
      </c>
      <c r="B19" s="150">
        <v>1</v>
      </c>
      <c r="C19" s="155" t="s">
        <v>2606</v>
      </c>
      <c r="D19" s="142">
        <v>13524</v>
      </c>
      <c r="E19" s="150" t="str">
        <f t="shared" si="2"/>
        <v>1936-37</v>
      </c>
      <c r="F19" s="150" t="str">
        <f t="shared" si="3"/>
        <v/>
      </c>
      <c r="G19" s="108" t="s">
        <v>54</v>
      </c>
      <c r="H19" s="166" t="s">
        <v>2604</v>
      </c>
      <c r="I19" s="142"/>
      <c r="J19" s="152" t="s">
        <v>2604</v>
      </c>
      <c r="K19" s="151" t="s">
        <v>2174</v>
      </c>
      <c r="L19" s="142" t="s">
        <v>2604</v>
      </c>
      <c r="M19" s="150" t="str">
        <f t="shared" si="5"/>
        <v/>
      </c>
      <c r="N19" s="150" t="str">
        <f t="shared" si="6"/>
        <v/>
      </c>
      <c r="P19" s="166" t="s">
        <v>2604</v>
      </c>
      <c r="Q19" s="67" t="s">
        <v>2604</v>
      </c>
      <c r="R19" s="112"/>
    </row>
    <row r="20" spans="1:18" s="65" customFormat="1" hidden="1" x14ac:dyDescent="0.25">
      <c r="A20" s="65" t="s">
        <v>1405</v>
      </c>
      <c r="B20" s="150">
        <v>1</v>
      </c>
      <c r="C20" s="153" t="s">
        <v>2174</v>
      </c>
      <c r="D20" s="142" t="s">
        <v>2604</v>
      </c>
      <c r="E20" s="150" t="str">
        <f t="shared" si="2"/>
        <v/>
      </c>
      <c r="F20" s="150" t="str">
        <f t="shared" si="3"/>
        <v/>
      </c>
      <c r="H20" s="166" t="s">
        <v>2604</v>
      </c>
      <c r="I20" s="142"/>
      <c r="J20" s="152" t="s">
        <v>2604</v>
      </c>
      <c r="K20" s="151" t="s">
        <v>2174</v>
      </c>
      <c r="L20" s="142" t="s">
        <v>2604</v>
      </c>
      <c r="M20" s="150" t="str">
        <f t="shared" si="5"/>
        <v/>
      </c>
      <c r="N20" s="150" t="str">
        <f t="shared" si="6"/>
        <v/>
      </c>
      <c r="P20" s="166" t="s">
        <v>2604</v>
      </c>
      <c r="Q20" s="67" t="s">
        <v>2604</v>
      </c>
      <c r="R20" s="112"/>
    </row>
    <row r="21" spans="1:18" s="65" customFormat="1" x14ac:dyDescent="0.25">
      <c r="A21" s="65" t="s">
        <v>890</v>
      </c>
      <c r="B21" s="150">
        <v>1</v>
      </c>
      <c r="C21" s="155" t="s">
        <v>2129</v>
      </c>
      <c r="D21" s="142">
        <v>39739</v>
      </c>
      <c r="E21" s="150" t="str">
        <f t="shared" si="2"/>
        <v>2008-09</v>
      </c>
      <c r="F21" s="150" t="str">
        <f t="shared" si="3"/>
        <v/>
      </c>
      <c r="G21" s="65" t="s">
        <v>41</v>
      </c>
      <c r="H21" s="166" t="s">
        <v>2604</v>
      </c>
      <c r="I21" s="142">
        <f>L21</f>
        <v>41027</v>
      </c>
      <c r="J21" s="152" t="s">
        <v>2604</v>
      </c>
      <c r="K21" s="156" t="s">
        <v>2607</v>
      </c>
      <c r="L21" s="142">
        <v>41027</v>
      </c>
      <c r="M21" s="150" t="str">
        <f t="shared" si="5"/>
        <v>2011-12</v>
      </c>
      <c r="N21" s="150" t="str">
        <f t="shared" si="6"/>
        <v/>
      </c>
      <c r="O21" s="65" t="s">
        <v>41</v>
      </c>
      <c r="P21" s="166" t="s">
        <v>2604</v>
      </c>
      <c r="Q21" s="67" t="s">
        <v>2604</v>
      </c>
      <c r="R21" s="112" t="s">
        <v>2149</v>
      </c>
    </row>
    <row r="22" spans="1:18" s="65" customFormat="1" hidden="1" x14ac:dyDescent="0.25">
      <c r="A22" s="65" t="s">
        <v>1214</v>
      </c>
      <c r="B22" s="150">
        <v>1</v>
      </c>
      <c r="C22" s="155" t="s">
        <v>2606</v>
      </c>
      <c r="D22" s="142">
        <v>26894</v>
      </c>
      <c r="E22" s="150" t="str">
        <f t="shared" si="2"/>
        <v>1973-74</v>
      </c>
      <c r="F22" s="150" t="str">
        <f t="shared" si="3"/>
        <v/>
      </c>
      <c r="G22" s="65" t="s">
        <v>2150</v>
      </c>
      <c r="H22" s="166" t="s">
        <v>2604</v>
      </c>
      <c r="I22" s="142"/>
      <c r="J22" s="152" t="s">
        <v>2604</v>
      </c>
      <c r="K22" s="154" t="s">
        <v>2605</v>
      </c>
      <c r="L22" s="142">
        <v>30818</v>
      </c>
      <c r="M22" s="150" t="str">
        <f t="shared" si="5"/>
        <v/>
      </c>
      <c r="N22" s="150" t="str">
        <f t="shared" si="6"/>
        <v>1983-84</v>
      </c>
      <c r="O22" s="65" t="s">
        <v>59</v>
      </c>
      <c r="P22" s="166">
        <v>210000</v>
      </c>
      <c r="Q22" s="67" t="s">
        <v>2604</v>
      </c>
      <c r="R22" s="112" t="s">
        <v>2151</v>
      </c>
    </row>
    <row r="23" spans="1:18" s="65" customFormat="1" hidden="1" x14ac:dyDescent="0.25">
      <c r="A23" s="65" t="s">
        <v>919</v>
      </c>
      <c r="B23" s="150">
        <v>1</v>
      </c>
      <c r="C23" s="153" t="s">
        <v>2174</v>
      </c>
      <c r="D23" s="142" t="s">
        <v>2604</v>
      </c>
      <c r="E23" s="150" t="str">
        <f t="shared" si="2"/>
        <v/>
      </c>
      <c r="F23" s="150" t="str">
        <f t="shared" si="3"/>
        <v/>
      </c>
      <c r="H23" s="166" t="s">
        <v>2604</v>
      </c>
      <c r="I23" s="142"/>
      <c r="J23" s="152" t="s">
        <v>2604</v>
      </c>
      <c r="K23" s="151" t="s">
        <v>2174</v>
      </c>
      <c r="L23" s="142" t="s">
        <v>2604</v>
      </c>
      <c r="M23" s="150" t="str">
        <f t="shared" si="5"/>
        <v/>
      </c>
      <c r="N23" s="150" t="str">
        <f t="shared" si="6"/>
        <v/>
      </c>
      <c r="P23" s="166" t="s">
        <v>2604</v>
      </c>
      <c r="Q23" s="67" t="s">
        <v>2604</v>
      </c>
      <c r="R23" s="112"/>
    </row>
    <row r="24" spans="1:18" s="65" customFormat="1" hidden="1" x14ac:dyDescent="0.25">
      <c r="A24" s="65" t="s">
        <v>1196</v>
      </c>
      <c r="B24" s="150">
        <v>1</v>
      </c>
      <c r="C24" s="153" t="s">
        <v>2174</v>
      </c>
      <c r="D24" s="142" t="s">
        <v>2604</v>
      </c>
      <c r="E24" s="150" t="str">
        <f t="shared" si="2"/>
        <v/>
      </c>
      <c r="F24" s="150" t="str">
        <f t="shared" si="3"/>
        <v/>
      </c>
      <c r="H24" s="166" t="s">
        <v>2604</v>
      </c>
      <c r="I24" s="142"/>
      <c r="J24" s="152" t="s">
        <v>2604</v>
      </c>
      <c r="K24" s="151" t="s">
        <v>2174</v>
      </c>
      <c r="L24" s="142" t="s">
        <v>2604</v>
      </c>
      <c r="M24" s="150" t="str">
        <f t="shared" si="5"/>
        <v/>
      </c>
      <c r="N24" s="150" t="str">
        <f t="shared" si="6"/>
        <v/>
      </c>
      <c r="P24" s="166" t="s">
        <v>2604</v>
      </c>
      <c r="Q24" s="67" t="s">
        <v>2604</v>
      </c>
      <c r="R24" s="112"/>
    </row>
    <row r="25" spans="1:18" s="65" customFormat="1" hidden="1" x14ac:dyDescent="0.25">
      <c r="A25" s="65" t="s">
        <v>1607</v>
      </c>
      <c r="B25" s="150">
        <v>1</v>
      </c>
      <c r="C25" s="153" t="s">
        <v>2174</v>
      </c>
      <c r="D25" s="142" t="s">
        <v>2604</v>
      </c>
      <c r="E25" s="150" t="str">
        <f t="shared" si="2"/>
        <v/>
      </c>
      <c r="F25" s="150" t="str">
        <f t="shared" si="3"/>
        <v/>
      </c>
      <c r="H25" s="166" t="s">
        <v>2604</v>
      </c>
      <c r="I25" s="142"/>
      <c r="J25" s="152" t="s">
        <v>2604</v>
      </c>
      <c r="K25" s="151" t="s">
        <v>2174</v>
      </c>
      <c r="L25" s="142" t="s">
        <v>2604</v>
      </c>
      <c r="M25" s="150" t="str">
        <f t="shared" si="5"/>
        <v/>
      </c>
      <c r="N25" s="150" t="str">
        <f t="shared" si="6"/>
        <v/>
      </c>
      <c r="P25" s="166" t="s">
        <v>2604</v>
      </c>
      <c r="Q25" s="67" t="s">
        <v>2604</v>
      </c>
      <c r="R25" s="112"/>
    </row>
    <row r="26" spans="1:18" s="65" customFormat="1" hidden="1" x14ac:dyDescent="0.25">
      <c r="A26" s="65" t="s">
        <v>1959</v>
      </c>
      <c r="B26" s="150">
        <v>1</v>
      </c>
      <c r="C26" s="153" t="s">
        <v>2174</v>
      </c>
      <c r="D26" s="142" t="s">
        <v>2604</v>
      </c>
      <c r="E26" s="150" t="str">
        <f t="shared" si="2"/>
        <v/>
      </c>
      <c r="F26" s="150" t="str">
        <f t="shared" si="3"/>
        <v/>
      </c>
      <c r="H26" s="166" t="s">
        <v>2604</v>
      </c>
      <c r="I26" s="142"/>
      <c r="J26" s="152" t="s">
        <v>2604</v>
      </c>
      <c r="K26" s="151" t="s">
        <v>2174</v>
      </c>
      <c r="L26" s="142" t="s">
        <v>2604</v>
      </c>
      <c r="M26" s="150" t="str">
        <f t="shared" si="5"/>
        <v/>
      </c>
      <c r="N26" s="150" t="str">
        <f t="shared" si="6"/>
        <v/>
      </c>
      <c r="P26" s="166" t="s">
        <v>2604</v>
      </c>
      <c r="Q26" s="67" t="s">
        <v>2604</v>
      </c>
      <c r="R26" s="112"/>
    </row>
    <row r="27" spans="1:18" s="65" customFormat="1" hidden="1" x14ac:dyDescent="0.25">
      <c r="A27" s="65" t="s">
        <v>1878</v>
      </c>
      <c r="B27" s="150">
        <v>1</v>
      </c>
      <c r="C27" s="153" t="s">
        <v>2174</v>
      </c>
      <c r="D27" s="142" t="s">
        <v>2604</v>
      </c>
      <c r="E27" s="150" t="str">
        <f t="shared" si="2"/>
        <v/>
      </c>
      <c r="F27" s="150" t="str">
        <f t="shared" si="3"/>
        <v/>
      </c>
      <c r="H27" s="166" t="s">
        <v>2604</v>
      </c>
      <c r="I27" s="142"/>
      <c r="J27" s="152" t="s">
        <v>2604</v>
      </c>
      <c r="K27" s="151" t="s">
        <v>2174</v>
      </c>
      <c r="L27" s="142" t="s">
        <v>2604</v>
      </c>
      <c r="M27" s="150" t="str">
        <f t="shared" si="5"/>
        <v/>
      </c>
      <c r="N27" s="150" t="str">
        <f t="shared" si="6"/>
        <v/>
      </c>
      <c r="P27" s="166" t="s">
        <v>2604</v>
      </c>
      <c r="Q27" s="67" t="s">
        <v>2604</v>
      </c>
      <c r="R27" s="112"/>
    </row>
    <row r="28" spans="1:18" s="65" customFormat="1" hidden="1" x14ac:dyDescent="0.25">
      <c r="A28" s="65" t="s">
        <v>736</v>
      </c>
      <c r="B28" s="150">
        <v>1</v>
      </c>
      <c r="C28" s="177" t="s">
        <v>2606</v>
      </c>
      <c r="D28" s="142">
        <v>37073</v>
      </c>
      <c r="E28" s="150" t="str">
        <f t="shared" si="2"/>
        <v/>
      </c>
      <c r="F28" s="150" t="str">
        <f t="shared" ref="F28" si="7">IF(ISNUMBER(D28),IF(AND(MONTH(D28)&gt;5, MONTH(D28)&lt;8),CONCATENATE(YEAR(D28),"-",RIGHT(YEAR(D28)+1,2)),""), "")</f>
        <v>2001-02</v>
      </c>
      <c r="G28" s="65" t="s">
        <v>31</v>
      </c>
      <c r="H28" s="166" t="s">
        <v>2604</v>
      </c>
      <c r="I28" s="142"/>
      <c r="J28" s="152" t="s">
        <v>2604</v>
      </c>
      <c r="K28" s="179" t="s">
        <v>2129</v>
      </c>
      <c r="L28" s="142" t="s">
        <v>2604</v>
      </c>
      <c r="M28" s="150" t="str">
        <f t="shared" ref="M28" si="8">IF(ISNUMBER(L28),IF(MONTH(L28)&gt;=8,CONCATENATE(YEAR(L28),"-",RIGHT(YEAR(L28)+1,2)),IF(MONTH(L28)&lt;5,CONCATENATE(YEAR(L28)-1,"-",RIGHT(YEAR(L28),2)),"")), "")</f>
        <v/>
      </c>
      <c r="N28" s="150" t="str">
        <f t="shared" ref="N28" si="9">IF(ISNUMBER(L28),IF(AND(MONTH(L28)&gt;=5, MONTH(L28)&lt;8),CONCATENATE(YEAR(L28)-1,"-",RIGHT(YEAR(L28),2)),""), "")</f>
        <v/>
      </c>
      <c r="O28" s="65" t="s">
        <v>74</v>
      </c>
      <c r="P28" s="166" t="s">
        <v>2604</v>
      </c>
      <c r="Q28" s="67" t="s">
        <v>2604</v>
      </c>
      <c r="R28" s="112"/>
    </row>
    <row r="29" spans="1:18" s="65" customFormat="1" hidden="1" x14ac:dyDescent="0.25">
      <c r="A29" s="65" t="s">
        <v>736</v>
      </c>
      <c r="B29" s="150">
        <v>2</v>
      </c>
      <c r="C29" s="177"/>
      <c r="D29" s="142"/>
      <c r="E29" s="150"/>
      <c r="F29" s="150"/>
      <c r="H29" s="166" t="s">
        <v>2604</v>
      </c>
      <c r="I29" s="142"/>
      <c r="J29" s="152" t="s">
        <v>2604</v>
      </c>
      <c r="K29" s="179" t="s">
        <v>2605</v>
      </c>
      <c r="L29" s="142" t="s">
        <v>2604</v>
      </c>
      <c r="M29" s="150" t="str">
        <f t="shared" si="5"/>
        <v/>
      </c>
      <c r="N29" s="150" t="str">
        <f t="shared" si="6"/>
        <v/>
      </c>
      <c r="O29" s="65" t="s">
        <v>55</v>
      </c>
      <c r="P29" s="166" t="s">
        <v>2604</v>
      </c>
      <c r="Q29" s="67" t="s">
        <v>2604</v>
      </c>
      <c r="R29" s="112"/>
    </row>
    <row r="30" spans="1:18" s="65" customFormat="1" hidden="1" x14ac:dyDescent="0.25">
      <c r="A30" s="65" t="s">
        <v>827</v>
      </c>
      <c r="B30" s="150">
        <v>1</v>
      </c>
      <c r="C30" s="177" t="s">
        <v>2606</v>
      </c>
      <c r="D30" s="142">
        <v>41857</v>
      </c>
      <c r="E30" s="150" t="str">
        <f t="shared" si="2"/>
        <v>2014-15</v>
      </c>
      <c r="F30" s="150" t="str">
        <f t="shared" si="3"/>
        <v/>
      </c>
      <c r="G30" s="65" t="s">
        <v>77</v>
      </c>
      <c r="H30" s="166">
        <v>1500000</v>
      </c>
      <c r="I30" s="142"/>
      <c r="J30" s="152" t="s">
        <v>2604</v>
      </c>
      <c r="K30" s="151" t="s">
        <v>2605</v>
      </c>
      <c r="L30" s="142">
        <v>42248</v>
      </c>
      <c r="M30" s="150" t="str">
        <f t="shared" si="5"/>
        <v>2015-16</v>
      </c>
      <c r="N30" s="150" t="str">
        <f t="shared" si="6"/>
        <v/>
      </c>
      <c r="O30" s="65" t="s">
        <v>62</v>
      </c>
      <c r="P30" s="166">
        <v>7000000</v>
      </c>
      <c r="Q30" s="67" t="s">
        <v>2604</v>
      </c>
      <c r="R30" s="112" t="s">
        <v>2152</v>
      </c>
    </row>
    <row r="31" spans="1:18" s="65" customFormat="1" hidden="1" x14ac:dyDescent="0.25">
      <c r="A31" s="65" t="s">
        <v>1119</v>
      </c>
      <c r="B31" s="150">
        <v>1</v>
      </c>
      <c r="C31" s="153" t="s">
        <v>2174</v>
      </c>
      <c r="D31" s="142" t="s">
        <v>2604</v>
      </c>
      <c r="E31" s="150" t="str">
        <f t="shared" si="2"/>
        <v/>
      </c>
      <c r="F31" s="150" t="str">
        <f t="shared" si="3"/>
        <v/>
      </c>
      <c r="H31" s="166" t="s">
        <v>2604</v>
      </c>
      <c r="I31" s="142"/>
      <c r="J31" s="152" t="s">
        <v>2604</v>
      </c>
      <c r="K31" s="151" t="s">
        <v>2174</v>
      </c>
      <c r="L31" s="142" t="s">
        <v>2604</v>
      </c>
      <c r="M31" s="150" t="str">
        <f t="shared" si="5"/>
        <v/>
      </c>
      <c r="N31" s="150" t="str">
        <f t="shared" si="6"/>
        <v/>
      </c>
      <c r="P31" s="166" t="s">
        <v>2604</v>
      </c>
      <c r="Q31" s="67" t="s">
        <v>2604</v>
      </c>
      <c r="R31" s="112"/>
    </row>
    <row r="32" spans="1:18" s="65" customFormat="1" hidden="1" x14ac:dyDescent="0.25">
      <c r="A32" s="65" t="s">
        <v>1396</v>
      </c>
      <c r="B32" s="150">
        <v>1</v>
      </c>
      <c r="C32" s="155" t="s">
        <v>2606</v>
      </c>
      <c r="D32" s="142">
        <v>18130</v>
      </c>
      <c r="E32" s="150" t="str">
        <f t="shared" si="2"/>
        <v>1949-50</v>
      </c>
      <c r="F32" s="150" t="str">
        <f t="shared" si="3"/>
        <v/>
      </c>
      <c r="G32" s="65" t="s">
        <v>94</v>
      </c>
      <c r="H32" s="166" t="s">
        <v>2604</v>
      </c>
      <c r="I32" s="142"/>
      <c r="J32" s="152" t="s">
        <v>2604</v>
      </c>
      <c r="K32" s="151" t="s">
        <v>2174</v>
      </c>
      <c r="L32" s="142" t="s">
        <v>2604</v>
      </c>
      <c r="M32" s="150" t="str">
        <f t="shared" si="5"/>
        <v/>
      </c>
      <c r="N32" s="150" t="str">
        <f t="shared" si="6"/>
        <v/>
      </c>
      <c r="P32" s="166" t="s">
        <v>2604</v>
      </c>
      <c r="Q32" s="67" t="s">
        <v>2604</v>
      </c>
      <c r="R32" s="112"/>
    </row>
    <row r="33" spans="1:18" s="65" customFormat="1" hidden="1" x14ac:dyDescent="0.25">
      <c r="A33" s="65" t="s">
        <v>1092</v>
      </c>
      <c r="B33" s="150">
        <v>1</v>
      </c>
      <c r="C33" s="155" t="s">
        <v>2606</v>
      </c>
      <c r="D33" s="142">
        <v>35630</v>
      </c>
      <c r="E33" s="150" t="str">
        <f t="shared" si="2"/>
        <v/>
      </c>
      <c r="F33" s="150" t="str">
        <f t="shared" si="3"/>
        <v>1997-98</v>
      </c>
      <c r="G33" s="65" t="s">
        <v>2150</v>
      </c>
      <c r="H33" s="166"/>
      <c r="I33" s="142"/>
      <c r="J33" s="152" t="s">
        <v>2604</v>
      </c>
      <c r="K33" s="154" t="s">
        <v>2605</v>
      </c>
      <c r="L33" s="142">
        <v>36512</v>
      </c>
      <c r="M33" s="150" t="str">
        <f t="shared" si="5"/>
        <v>1999-00</v>
      </c>
      <c r="N33" s="150" t="str">
        <f t="shared" si="6"/>
        <v/>
      </c>
      <c r="O33" s="65" t="s">
        <v>40</v>
      </c>
      <c r="P33" s="166">
        <v>750000</v>
      </c>
      <c r="Q33" s="67" t="s">
        <v>2604</v>
      </c>
      <c r="R33" s="112" t="s">
        <v>2153</v>
      </c>
    </row>
    <row r="34" spans="1:18" s="65" customFormat="1" hidden="1" x14ac:dyDescent="0.25">
      <c r="A34" s="65" t="s">
        <v>1695</v>
      </c>
      <c r="B34" s="150">
        <v>1</v>
      </c>
      <c r="C34" s="153" t="s">
        <v>2174</v>
      </c>
      <c r="D34" s="142" t="s">
        <v>2604</v>
      </c>
      <c r="E34" s="150" t="str">
        <f t="shared" si="2"/>
        <v/>
      </c>
      <c r="F34" s="150" t="str">
        <f t="shared" si="3"/>
        <v/>
      </c>
      <c r="H34" s="166" t="s">
        <v>2604</v>
      </c>
      <c r="I34" s="142"/>
      <c r="J34" s="152" t="s">
        <v>2604</v>
      </c>
      <c r="K34" s="151" t="s">
        <v>2174</v>
      </c>
      <c r="L34" s="142" t="s">
        <v>2604</v>
      </c>
      <c r="M34" s="150" t="str">
        <f t="shared" si="5"/>
        <v/>
      </c>
      <c r="N34" s="150" t="str">
        <f t="shared" si="6"/>
        <v/>
      </c>
      <c r="P34" s="166" t="s">
        <v>2604</v>
      </c>
      <c r="Q34" s="67" t="s">
        <v>2604</v>
      </c>
      <c r="R34" s="112"/>
    </row>
    <row r="35" spans="1:18" s="65" customFormat="1" hidden="1" x14ac:dyDescent="0.25">
      <c r="A35" s="65" t="s">
        <v>1338</v>
      </c>
      <c r="B35" s="150">
        <v>1</v>
      </c>
      <c r="C35" s="155" t="s">
        <v>2606</v>
      </c>
      <c r="D35" s="142">
        <v>21662</v>
      </c>
      <c r="E35" s="150" t="str">
        <f t="shared" si="2"/>
        <v>1958-59</v>
      </c>
      <c r="F35" s="150" t="str">
        <f t="shared" si="3"/>
        <v/>
      </c>
      <c r="G35" s="65" t="s">
        <v>2154</v>
      </c>
      <c r="H35" s="166" t="s">
        <v>2604</v>
      </c>
      <c r="I35" s="142"/>
      <c r="J35" s="152" t="s">
        <v>2604</v>
      </c>
      <c r="K35" s="154" t="s">
        <v>2605</v>
      </c>
      <c r="L35" s="142">
        <v>22995</v>
      </c>
      <c r="M35" s="150" t="str">
        <f t="shared" si="5"/>
        <v>1962-63</v>
      </c>
      <c r="N35" s="150" t="str">
        <f t="shared" si="6"/>
        <v/>
      </c>
      <c r="O35" s="65" t="s">
        <v>69</v>
      </c>
      <c r="P35" s="166">
        <v>6000</v>
      </c>
      <c r="Q35" s="67" t="s">
        <v>2604</v>
      </c>
      <c r="R35" s="112"/>
    </row>
    <row r="36" spans="1:18" s="65" customFormat="1" hidden="1" x14ac:dyDescent="0.25">
      <c r="A36" s="65" t="s">
        <v>1638</v>
      </c>
      <c r="B36" s="150">
        <v>1</v>
      </c>
      <c r="C36" s="153" t="s">
        <v>2174</v>
      </c>
      <c r="D36" s="142" t="s">
        <v>2604</v>
      </c>
      <c r="E36" s="150" t="str">
        <f t="shared" si="2"/>
        <v/>
      </c>
      <c r="F36" s="150" t="str">
        <f t="shared" si="3"/>
        <v/>
      </c>
      <c r="H36" s="166" t="s">
        <v>2604</v>
      </c>
      <c r="I36" s="142"/>
      <c r="J36" s="152" t="s">
        <v>2604</v>
      </c>
      <c r="K36" s="151" t="s">
        <v>2174</v>
      </c>
      <c r="L36" s="142" t="s">
        <v>2604</v>
      </c>
      <c r="M36" s="150" t="str">
        <f t="shared" si="5"/>
        <v/>
      </c>
      <c r="N36" s="150" t="str">
        <f t="shared" si="6"/>
        <v/>
      </c>
      <c r="P36" s="166" t="s">
        <v>2604</v>
      </c>
      <c r="Q36" s="67" t="s">
        <v>2604</v>
      </c>
      <c r="R36" s="112"/>
    </row>
    <row r="37" spans="1:18" s="65" customFormat="1" hidden="1" x14ac:dyDescent="0.25">
      <c r="A37" s="65" t="s">
        <v>918</v>
      </c>
      <c r="B37" s="150">
        <v>1</v>
      </c>
      <c r="C37" s="153" t="s">
        <v>2640</v>
      </c>
      <c r="D37" s="142" t="s">
        <v>2604</v>
      </c>
      <c r="E37" s="150" t="str">
        <f t="shared" si="2"/>
        <v/>
      </c>
      <c r="F37" s="150" t="str">
        <f t="shared" si="3"/>
        <v/>
      </c>
      <c r="G37" s="65" t="s">
        <v>2640</v>
      </c>
      <c r="H37" s="166" t="s">
        <v>2604</v>
      </c>
      <c r="I37" s="142"/>
      <c r="J37" s="152" t="s">
        <v>2604</v>
      </c>
      <c r="K37" s="151" t="s">
        <v>2174</v>
      </c>
      <c r="L37" s="142" t="s">
        <v>2604</v>
      </c>
      <c r="M37" s="150" t="str">
        <f t="shared" si="5"/>
        <v/>
      </c>
      <c r="N37" s="150" t="str">
        <f t="shared" si="6"/>
        <v/>
      </c>
      <c r="P37" s="166" t="s">
        <v>2604</v>
      </c>
      <c r="Q37" s="67" t="s">
        <v>2604</v>
      </c>
      <c r="R37" s="112"/>
    </row>
    <row r="38" spans="1:18" s="65" customFormat="1" hidden="1" x14ac:dyDescent="0.25">
      <c r="A38" s="65" t="s">
        <v>1606</v>
      </c>
      <c r="B38" s="150">
        <v>1</v>
      </c>
      <c r="C38" s="153" t="s">
        <v>2174</v>
      </c>
      <c r="D38" s="142" t="s">
        <v>2604</v>
      </c>
      <c r="E38" s="150" t="str">
        <f t="shared" si="2"/>
        <v/>
      </c>
      <c r="F38" s="150" t="str">
        <f t="shared" si="3"/>
        <v/>
      </c>
      <c r="H38" s="166" t="s">
        <v>2604</v>
      </c>
      <c r="I38" s="142"/>
      <c r="J38" s="152" t="s">
        <v>2604</v>
      </c>
      <c r="K38" s="151" t="s">
        <v>2174</v>
      </c>
      <c r="L38" s="142" t="s">
        <v>2604</v>
      </c>
      <c r="M38" s="150" t="str">
        <f t="shared" si="5"/>
        <v/>
      </c>
      <c r="N38" s="150" t="str">
        <f t="shared" si="6"/>
        <v/>
      </c>
      <c r="P38" s="166" t="s">
        <v>2604</v>
      </c>
      <c r="Q38" s="67" t="s">
        <v>2604</v>
      </c>
      <c r="R38" s="112"/>
    </row>
    <row r="39" spans="1:18" s="65" customFormat="1" hidden="1" x14ac:dyDescent="0.25">
      <c r="A39" s="65" t="s">
        <v>1414</v>
      </c>
      <c r="B39" s="150">
        <v>1</v>
      </c>
      <c r="C39" s="153" t="s">
        <v>2174</v>
      </c>
      <c r="D39" s="142" t="s">
        <v>2604</v>
      </c>
      <c r="E39" s="150" t="str">
        <f t="shared" si="2"/>
        <v/>
      </c>
      <c r="F39" s="150" t="str">
        <f t="shared" si="3"/>
        <v/>
      </c>
      <c r="H39" s="166" t="s">
        <v>2604</v>
      </c>
      <c r="I39" s="142"/>
      <c r="J39" s="152" t="s">
        <v>2604</v>
      </c>
      <c r="K39" s="151" t="s">
        <v>2174</v>
      </c>
      <c r="L39" s="142" t="s">
        <v>2604</v>
      </c>
      <c r="M39" s="150" t="str">
        <f t="shared" si="5"/>
        <v/>
      </c>
      <c r="N39" s="150" t="str">
        <f t="shared" si="6"/>
        <v/>
      </c>
      <c r="P39" s="166" t="s">
        <v>2604</v>
      </c>
      <c r="Q39" s="67" t="s">
        <v>2604</v>
      </c>
      <c r="R39" s="112"/>
    </row>
    <row r="40" spans="1:18" s="65" customFormat="1" hidden="1" x14ac:dyDescent="0.25">
      <c r="A40" s="65" t="s">
        <v>1792</v>
      </c>
      <c r="B40" s="150">
        <v>1</v>
      </c>
      <c r="C40" s="153" t="s">
        <v>2174</v>
      </c>
      <c r="D40" s="142" t="s">
        <v>2604</v>
      </c>
      <c r="E40" s="150" t="str">
        <f t="shared" si="2"/>
        <v/>
      </c>
      <c r="F40" s="150" t="str">
        <f t="shared" si="3"/>
        <v/>
      </c>
      <c r="H40" s="166" t="s">
        <v>2604</v>
      </c>
      <c r="I40" s="142"/>
      <c r="J40" s="152" t="s">
        <v>2604</v>
      </c>
      <c r="K40" s="151" t="s">
        <v>2174</v>
      </c>
      <c r="L40" s="142" t="s">
        <v>2604</v>
      </c>
      <c r="M40" s="150" t="str">
        <f t="shared" si="5"/>
        <v/>
      </c>
      <c r="N40" s="150" t="str">
        <f t="shared" si="6"/>
        <v/>
      </c>
      <c r="P40" s="166" t="s">
        <v>2604</v>
      </c>
      <c r="Q40" s="67" t="s">
        <v>2604</v>
      </c>
      <c r="R40" s="112"/>
    </row>
    <row r="41" spans="1:18" s="65" customFormat="1" hidden="1" x14ac:dyDescent="0.25">
      <c r="A41" s="65" t="s">
        <v>1531</v>
      </c>
      <c r="B41" s="150">
        <v>1</v>
      </c>
      <c r="C41" s="153" t="s">
        <v>2174</v>
      </c>
      <c r="D41" s="142" t="s">
        <v>2604</v>
      </c>
      <c r="E41" s="150" t="str">
        <f t="shared" si="2"/>
        <v/>
      </c>
      <c r="F41" s="150" t="str">
        <f t="shared" si="3"/>
        <v/>
      </c>
      <c r="H41" s="166" t="s">
        <v>2604</v>
      </c>
      <c r="I41" s="142"/>
      <c r="J41" s="152" t="s">
        <v>2604</v>
      </c>
      <c r="K41" s="151" t="s">
        <v>2174</v>
      </c>
      <c r="L41" s="142" t="s">
        <v>2604</v>
      </c>
      <c r="M41" s="150" t="str">
        <f t="shared" si="5"/>
        <v/>
      </c>
      <c r="N41" s="150" t="str">
        <f t="shared" si="6"/>
        <v/>
      </c>
      <c r="P41" s="166" t="s">
        <v>2604</v>
      </c>
      <c r="Q41" s="67" t="s">
        <v>2604</v>
      </c>
      <c r="R41" s="112"/>
    </row>
    <row r="42" spans="1:18" s="65" customFormat="1" hidden="1" x14ac:dyDescent="0.25">
      <c r="A42" s="65" t="s">
        <v>1771</v>
      </c>
      <c r="B42" s="150">
        <v>1</v>
      </c>
      <c r="C42" s="153" t="s">
        <v>2174</v>
      </c>
      <c r="D42" s="142" t="s">
        <v>2604</v>
      </c>
      <c r="E42" s="150" t="str">
        <f t="shared" si="2"/>
        <v/>
      </c>
      <c r="F42" s="150" t="str">
        <f t="shared" si="3"/>
        <v/>
      </c>
      <c r="H42" s="166" t="s">
        <v>2604</v>
      </c>
      <c r="I42" s="142"/>
      <c r="J42" s="152" t="s">
        <v>2604</v>
      </c>
      <c r="K42" s="151" t="s">
        <v>2174</v>
      </c>
      <c r="L42" s="142" t="s">
        <v>2604</v>
      </c>
      <c r="M42" s="150" t="str">
        <f t="shared" si="5"/>
        <v/>
      </c>
      <c r="N42" s="150" t="str">
        <f t="shared" si="6"/>
        <v/>
      </c>
      <c r="P42" s="166" t="s">
        <v>2604</v>
      </c>
      <c r="Q42" s="67" t="s">
        <v>2604</v>
      </c>
      <c r="R42" s="112"/>
    </row>
    <row r="43" spans="1:18" s="65" customFormat="1" hidden="1" x14ac:dyDescent="0.25">
      <c r="A43" s="65" t="s">
        <v>829</v>
      </c>
      <c r="B43" s="150">
        <v>1</v>
      </c>
      <c r="C43" s="155" t="s">
        <v>2606</v>
      </c>
      <c r="D43" s="142">
        <v>41860</v>
      </c>
      <c r="E43" s="150" t="str">
        <f t="shared" si="2"/>
        <v>2014-15</v>
      </c>
      <c r="F43" s="150" t="str">
        <f t="shared" si="3"/>
        <v/>
      </c>
      <c r="G43" s="65" t="s">
        <v>2155</v>
      </c>
      <c r="H43" s="166" t="s">
        <v>2604</v>
      </c>
      <c r="I43" s="142"/>
      <c r="J43" s="152" t="s">
        <v>2604</v>
      </c>
      <c r="K43" s="151" t="s">
        <v>2174</v>
      </c>
      <c r="L43" s="142" t="s">
        <v>2604</v>
      </c>
      <c r="M43" s="150" t="str">
        <f t="shared" si="5"/>
        <v/>
      </c>
      <c r="N43" s="150" t="str">
        <f t="shared" si="6"/>
        <v/>
      </c>
      <c r="P43" s="166" t="s">
        <v>2604</v>
      </c>
      <c r="Q43" s="67" t="s">
        <v>2604</v>
      </c>
      <c r="R43" s="112" t="s">
        <v>2156</v>
      </c>
    </row>
    <row r="44" spans="1:18" s="65" customFormat="1" hidden="1" x14ac:dyDescent="0.25">
      <c r="A44" s="65" t="s">
        <v>1605</v>
      </c>
      <c r="B44" s="150">
        <v>1</v>
      </c>
      <c r="C44" s="153" t="s">
        <v>2174</v>
      </c>
      <c r="D44" s="142" t="s">
        <v>2604</v>
      </c>
      <c r="E44" s="150" t="str">
        <f t="shared" si="2"/>
        <v/>
      </c>
      <c r="F44" s="150" t="str">
        <f t="shared" si="3"/>
        <v/>
      </c>
      <c r="H44" s="166" t="s">
        <v>2604</v>
      </c>
      <c r="I44" s="142"/>
      <c r="J44" s="152" t="s">
        <v>2604</v>
      </c>
      <c r="K44" s="151" t="s">
        <v>2174</v>
      </c>
      <c r="L44" s="142" t="s">
        <v>2604</v>
      </c>
      <c r="M44" s="150" t="str">
        <f t="shared" si="5"/>
        <v/>
      </c>
      <c r="N44" s="150" t="str">
        <f t="shared" si="6"/>
        <v/>
      </c>
      <c r="P44" s="166" t="s">
        <v>2604</v>
      </c>
      <c r="Q44" s="67" t="s">
        <v>2604</v>
      </c>
      <c r="R44" s="112"/>
    </row>
    <row r="45" spans="1:18" s="65" customFormat="1" hidden="1" x14ac:dyDescent="0.25">
      <c r="A45" s="65" t="s">
        <v>1131</v>
      </c>
      <c r="B45" s="150">
        <v>1</v>
      </c>
      <c r="C45" s="153" t="s">
        <v>2174</v>
      </c>
      <c r="D45" s="142" t="s">
        <v>2604</v>
      </c>
      <c r="E45" s="150" t="str">
        <f t="shared" si="2"/>
        <v/>
      </c>
      <c r="F45" s="150" t="str">
        <f t="shared" si="3"/>
        <v/>
      </c>
      <c r="H45" s="166" t="s">
        <v>2604</v>
      </c>
      <c r="I45" s="142"/>
      <c r="J45" s="152" t="s">
        <v>2604</v>
      </c>
      <c r="K45" s="151" t="s">
        <v>2174</v>
      </c>
      <c r="L45" s="142" t="s">
        <v>2604</v>
      </c>
      <c r="M45" s="150" t="str">
        <f t="shared" si="5"/>
        <v/>
      </c>
      <c r="N45" s="150" t="str">
        <f t="shared" si="6"/>
        <v/>
      </c>
      <c r="P45" s="166" t="s">
        <v>2604</v>
      </c>
      <c r="Q45" s="67" t="s">
        <v>2604</v>
      </c>
      <c r="R45" s="112"/>
    </row>
    <row r="46" spans="1:18" s="65" customFormat="1" hidden="1" x14ac:dyDescent="0.25">
      <c r="A46" s="65" t="s">
        <v>870</v>
      </c>
      <c r="B46" s="150">
        <v>1</v>
      </c>
      <c r="C46" s="153" t="s">
        <v>2174</v>
      </c>
      <c r="D46" s="142" t="s">
        <v>2604</v>
      </c>
      <c r="E46" s="150" t="str">
        <f t="shared" si="2"/>
        <v/>
      </c>
      <c r="F46" s="150" t="str">
        <f t="shared" si="3"/>
        <v/>
      </c>
      <c r="H46" s="166" t="s">
        <v>2604</v>
      </c>
      <c r="I46" s="142"/>
      <c r="J46" s="152" t="s">
        <v>2604</v>
      </c>
      <c r="K46" s="156" t="s">
        <v>2607</v>
      </c>
      <c r="L46" s="142">
        <v>41275</v>
      </c>
      <c r="M46" s="150" t="str">
        <f t="shared" si="5"/>
        <v>2012-13</v>
      </c>
      <c r="N46" s="150" t="str">
        <f t="shared" si="6"/>
        <v/>
      </c>
      <c r="O46" s="65" t="s">
        <v>75</v>
      </c>
      <c r="P46" s="166" t="s">
        <v>2604</v>
      </c>
      <c r="Q46" s="67" t="s">
        <v>2604</v>
      </c>
      <c r="R46" s="112" t="s">
        <v>2157</v>
      </c>
    </row>
    <row r="47" spans="1:18" s="65" customFormat="1" hidden="1" x14ac:dyDescent="0.25">
      <c r="A47" s="65" t="s">
        <v>1928</v>
      </c>
      <c r="B47" s="150">
        <v>1</v>
      </c>
      <c r="C47" s="155" t="s">
        <v>2606</v>
      </c>
      <c r="D47" s="142">
        <v>3656</v>
      </c>
      <c r="E47" s="150" t="str">
        <f t="shared" si="2"/>
        <v>1909-10</v>
      </c>
      <c r="F47" s="150" t="str">
        <f t="shared" si="3"/>
        <v/>
      </c>
      <c r="G47" s="65" t="s">
        <v>74</v>
      </c>
      <c r="H47" s="166" t="s">
        <v>2604</v>
      </c>
      <c r="I47" s="142"/>
      <c r="J47" s="152" t="s">
        <v>2604</v>
      </c>
      <c r="K47" s="151" t="s">
        <v>2605</v>
      </c>
      <c r="L47" s="142" t="s">
        <v>2604</v>
      </c>
      <c r="M47" s="150" t="str">
        <f t="shared" si="5"/>
        <v/>
      </c>
      <c r="N47" s="150" t="str">
        <f t="shared" si="6"/>
        <v/>
      </c>
      <c r="O47" s="65" t="s">
        <v>74</v>
      </c>
      <c r="P47" s="166" t="s">
        <v>2604</v>
      </c>
      <c r="Q47" s="67" t="s">
        <v>2604</v>
      </c>
      <c r="R47" s="112"/>
    </row>
    <row r="48" spans="1:18" s="65" customFormat="1" hidden="1" x14ac:dyDescent="0.25">
      <c r="A48" s="65" t="s">
        <v>1919</v>
      </c>
      <c r="B48" s="150">
        <v>1</v>
      </c>
      <c r="C48" s="153" t="s">
        <v>2174</v>
      </c>
      <c r="D48" s="142" t="s">
        <v>2604</v>
      </c>
      <c r="E48" s="150" t="str">
        <f t="shared" si="2"/>
        <v/>
      </c>
      <c r="F48" s="150" t="str">
        <f t="shared" si="3"/>
        <v/>
      </c>
      <c r="H48" s="166" t="s">
        <v>2604</v>
      </c>
      <c r="I48" s="142"/>
      <c r="J48" s="152" t="s">
        <v>2604</v>
      </c>
      <c r="K48" s="151" t="s">
        <v>2174</v>
      </c>
      <c r="L48" s="142" t="s">
        <v>2604</v>
      </c>
      <c r="M48" s="150" t="str">
        <f t="shared" si="5"/>
        <v/>
      </c>
      <c r="N48" s="150" t="str">
        <f t="shared" si="6"/>
        <v/>
      </c>
      <c r="P48" s="166" t="s">
        <v>2604</v>
      </c>
      <c r="Q48" s="67" t="s">
        <v>2604</v>
      </c>
      <c r="R48" s="112"/>
    </row>
    <row r="49" spans="1:18" s="65" customFormat="1" hidden="1" x14ac:dyDescent="0.25">
      <c r="A49" s="65" t="s">
        <v>1363</v>
      </c>
      <c r="B49" s="150">
        <v>1</v>
      </c>
      <c r="C49" s="155" t="s">
        <v>2606</v>
      </c>
      <c r="D49" s="142">
        <v>20734</v>
      </c>
      <c r="E49" s="150" t="str">
        <f t="shared" si="2"/>
        <v>1956-57</v>
      </c>
      <c r="F49" s="150" t="str">
        <f t="shared" si="3"/>
        <v/>
      </c>
      <c r="G49" s="65" t="s">
        <v>60</v>
      </c>
      <c r="H49" s="166">
        <v>6000</v>
      </c>
      <c r="I49" s="142"/>
      <c r="J49" s="152" t="s">
        <v>2604</v>
      </c>
      <c r="K49" s="154" t="s">
        <v>2605</v>
      </c>
      <c r="L49" s="142">
        <v>21511</v>
      </c>
      <c r="M49" s="150" t="str">
        <f t="shared" si="5"/>
        <v>1958-59</v>
      </c>
      <c r="N49" s="150" t="str">
        <f t="shared" si="6"/>
        <v/>
      </c>
      <c r="O49" s="65" t="s">
        <v>85</v>
      </c>
      <c r="P49" s="166" t="s">
        <v>2604</v>
      </c>
      <c r="Q49" s="67" t="s">
        <v>2604</v>
      </c>
      <c r="R49" s="112" t="s">
        <v>2158</v>
      </c>
    </row>
    <row r="50" spans="1:18" s="65" customFormat="1" hidden="1" x14ac:dyDescent="0.25">
      <c r="A50" s="65" t="s">
        <v>1286</v>
      </c>
      <c r="B50" s="150">
        <v>1</v>
      </c>
      <c r="C50" s="155" t="s">
        <v>2606</v>
      </c>
      <c r="D50" s="142">
        <v>26775</v>
      </c>
      <c r="E50" s="150" t="str">
        <f t="shared" si="2"/>
        <v>1972-73</v>
      </c>
      <c r="F50" s="150" t="str">
        <f t="shared" si="3"/>
        <v/>
      </c>
      <c r="H50" s="166"/>
      <c r="I50" s="142"/>
      <c r="J50" s="152" t="s">
        <v>2604</v>
      </c>
      <c r="K50" s="154" t="s">
        <v>2605</v>
      </c>
      <c r="L50" s="142">
        <v>26777</v>
      </c>
      <c r="M50" s="150" t="str">
        <f t="shared" si="5"/>
        <v>1972-73</v>
      </c>
      <c r="N50" s="150" t="str">
        <f t="shared" si="6"/>
        <v/>
      </c>
      <c r="O50" s="65" t="s">
        <v>56</v>
      </c>
      <c r="P50" s="166" t="s">
        <v>2604</v>
      </c>
      <c r="Q50" s="67" t="s">
        <v>2604</v>
      </c>
      <c r="R50" s="112" t="s">
        <v>2159</v>
      </c>
    </row>
    <row r="51" spans="1:18" s="65" customFormat="1" hidden="1" x14ac:dyDescent="0.25">
      <c r="A51" s="65" t="s">
        <v>1337</v>
      </c>
      <c r="B51" s="150">
        <v>1</v>
      </c>
      <c r="C51" s="155" t="s">
        <v>2606</v>
      </c>
      <c r="D51" s="142">
        <v>22291</v>
      </c>
      <c r="E51" s="150" t="str">
        <f t="shared" si="2"/>
        <v>1960-61</v>
      </c>
      <c r="F51" s="150" t="str">
        <f t="shared" si="3"/>
        <v/>
      </c>
      <c r="G51" s="65" t="s">
        <v>2160</v>
      </c>
      <c r="H51" s="166" t="s">
        <v>2604</v>
      </c>
      <c r="I51" s="142"/>
      <c r="J51" s="152" t="s">
        <v>2604</v>
      </c>
      <c r="K51" s="154" t="s">
        <v>2605</v>
      </c>
      <c r="L51" s="142">
        <v>23151</v>
      </c>
      <c r="M51" s="150" t="str">
        <f t="shared" si="5"/>
        <v/>
      </c>
      <c r="N51" s="150" t="str">
        <f t="shared" si="6"/>
        <v>1962-63</v>
      </c>
      <c r="O51" s="65" t="s">
        <v>73</v>
      </c>
      <c r="P51" s="166" t="s">
        <v>2604</v>
      </c>
      <c r="Q51" s="67" t="s">
        <v>2604</v>
      </c>
      <c r="R51" s="112"/>
    </row>
    <row r="52" spans="1:18" s="65" customFormat="1" hidden="1" x14ac:dyDescent="0.25">
      <c r="A52" s="65" t="s">
        <v>2049</v>
      </c>
      <c r="B52" s="150">
        <v>1</v>
      </c>
      <c r="C52" s="153" t="s">
        <v>2174</v>
      </c>
      <c r="D52" s="142" t="s">
        <v>2604</v>
      </c>
      <c r="E52" s="150" t="str">
        <f t="shared" si="2"/>
        <v/>
      </c>
      <c r="F52" s="150" t="str">
        <f t="shared" si="3"/>
        <v/>
      </c>
      <c r="H52" s="166" t="s">
        <v>2604</v>
      </c>
      <c r="I52" s="142"/>
      <c r="J52" s="152" t="s">
        <v>2604</v>
      </c>
      <c r="K52" s="151" t="s">
        <v>2174</v>
      </c>
      <c r="L52" s="142" t="s">
        <v>2604</v>
      </c>
      <c r="M52" s="150" t="str">
        <f t="shared" si="5"/>
        <v/>
      </c>
      <c r="N52" s="150" t="str">
        <f t="shared" si="6"/>
        <v/>
      </c>
      <c r="P52" s="166" t="s">
        <v>2604</v>
      </c>
      <c r="Q52" s="67" t="s">
        <v>2604</v>
      </c>
      <c r="R52" s="112"/>
    </row>
    <row r="53" spans="1:18" s="65" customFormat="1" hidden="1" x14ac:dyDescent="0.25">
      <c r="A53" s="65" t="s">
        <v>1261</v>
      </c>
      <c r="B53" s="150">
        <v>1</v>
      </c>
      <c r="C53" s="153" t="s">
        <v>2174</v>
      </c>
      <c r="D53" s="142" t="s">
        <v>2604</v>
      </c>
      <c r="E53" s="150" t="str">
        <f t="shared" si="2"/>
        <v/>
      </c>
      <c r="F53" s="150" t="str">
        <f t="shared" si="3"/>
        <v/>
      </c>
      <c r="H53" s="166" t="s">
        <v>2604</v>
      </c>
      <c r="I53" s="142"/>
      <c r="J53" s="152" t="s">
        <v>2604</v>
      </c>
      <c r="K53" s="151" t="s">
        <v>2174</v>
      </c>
      <c r="L53" s="142" t="s">
        <v>2604</v>
      </c>
      <c r="M53" s="150" t="str">
        <f t="shared" si="5"/>
        <v/>
      </c>
      <c r="N53" s="150" t="str">
        <f t="shared" si="6"/>
        <v/>
      </c>
      <c r="P53" s="166" t="s">
        <v>2604</v>
      </c>
      <c r="Q53" s="67" t="s">
        <v>2604</v>
      </c>
      <c r="R53" s="112"/>
    </row>
    <row r="54" spans="1:18" s="65" customFormat="1" hidden="1" x14ac:dyDescent="0.25">
      <c r="A54" s="65" t="s">
        <v>1413</v>
      </c>
      <c r="B54" s="150">
        <v>1</v>
      </c>
      <c r="C54" s="153" t="s">
        <v>2174</v>
      </c>
      <c r="D54" s="142" t="s">
        <v>2604</v>
      </c>
      <c r="E54" s="150" t="str">
        <f t="shared" si="2"/>
        <v/>
      </c>
      <c r="F54" s="150" t="str">
        <f t="shared" si="3"/>
        <v/>
      </c>
      <c r="H54" s="166" t="s">
        <v>2604</v>
      </c>
      <c r="I54" s="142"/>
      <c r="J54" s="152" t="s">
        <v>2604</v>
      </c>
      <c r="K54" s="151" t="s">
        <v>2174</v>
      </c>
      <c r="L54" s="142" t="s">
        <v>2604</v>
      </c>
      <c r="M54" s="150" t="str">
        <f t="shared" si="5"/>
        <v/>
      </c>
      <c r="N54" s="150" t="str">
        <f t="shared" si="6"/>
        <v/>
      </c>
      <c r="P54" s="166" t="s">
        <v>2604</v>
      </c>
      <c r="Q54" s="67" t="s">
        <v>2604</v>
      </c>
      <c r="R54" s="112"/>
    </row>
    <row r="55" spans="1:18" s="65" customFormat="1" hidden="1" x14ac:dyDescent="0.25">
      <c r="A55" s="65" t="s">
        <v>1311</v>
      </c>
      <c r="B55" s="150">
        <v>1</v>
      </c>
      <c r="C55" s="155" t="s">
        <v>2606</v>
      </c>
      <c r="D55" s="142">
        <v>24174</v>
      </c>
      <c r="E55" s="150" t="str">
        <f t="shared" si="2"/>
        <v>1965-66</v>
      </c>
      <c r="F55" s="150" t="str">
        <f t="shared" si="3"/>
        <v/>
      </c>
      <c r="G55" s="65" t="s">
        <v>59</v>
      </c>
      <c r="H55" s="166" t="s">
        <v>2604</v>
      </c>
      <c r="I55" s="142"/>
      <c r="J55" s="152" t="s">
        <v>2604</v>
      </c>
      <c r="K55" s="154" t="s">
        <v>2605</v>
      </c>
      <c r="L55" s="142">
        <v>25323</v>
      </c>
      <c r="M55" s="150" t="str">
        <f t="shared" si="5"/>
        <v>1968-69</v>
      </c>
      <c r="N55" s="150" t="str">
        <f t="shared" si="6"/>
        <v/>
      </c>
      <c r="O55" s="65" t="s">
        <v>35</v>
      </c>
      <c r="P55" s="166" t="s">
        <v>2604</v>
      </c>
      <c r="Q55" s="67" t="s">
        <v>2604</v>
      </c>
      <c r="R55" s="112" t="s">
        <v>2161</v>
      </c>
    </row>
    <row r="56" spans="1:18" s="65" customFormat="1" hidden="1" x14ac:dyDescent="0.25">
      <c r="A56" s="65" t="s">
        <v>1558</v>
      </c>
      <c r="B56" s="150">
        <v>1</v>
      </c>
      <c r="C56" s="153" t="s">
        <v>2174</v>
      </c>
      <c r="D56" s="142" t="s">
        <v>2604</v>
      </c>
      <c r="E56" s="150" t="str">
        <f t="shared" si="2"/>
        <v/>
      </c>
      <c r="F56" s="150" t="str">
        <f t="shared" si="3"/>
        <v/>
      </c>
      <c r="H56" s="166" t="s">
        <v>2604</v>
      </c>
      <c r="I56" s="142"/>
      <c r="J56" s="152" t="s">
        <v>2604</v>
      </c>
      <c r="K56" s="151" t="s">
        <v>2174</v>
      </c>
      <c r="L56" s="142" t="s">
        <v>2604</v>
      </c>
      <c r="M56" s="150" t="str">
        <f t="shared" si="5"/>
        <v/>
      </c>
      <c r="N56" s="150" t="str">
        <f t="shared" si="6"/>
        <v/>
      </c>
      <c r="P56" s="166" t="s">
        <v>2604</v>
      </c>
      <c r="Q56" s="67" t="s">
        <v>2604</v>
      </c>
      <c r="R56" s="112"/>
    </row>
    <row r="57" spans="1:18" s="65" customFormat="1" hidden="1" x14ac:dyDescent="0.25">
      <c r="A57" s="65" t="s">
        <v>1323</v>
      </c>
      <c r="B57" s="150">
        <v>1</v>
      </c>
      <c r="C57" s="153" t="s">
        <v>2174</v>
      </c>
      <c r="D57" s="142" t="s">
        <v>2604</v>
      </c>
      <c r="E57" s="150" t="str">
        <f t="shared" si="2"/>
        <v/>
      </c>
      <c r="F57" s="150" t="str">
        <f t="shared" si="3"/>
        <v/>
      </c>
      <c r="H57" s="166" t="s">
        <v>2604</v>
      </c>
      <c r="I57" s="142"/>
      <c r="J57" s="152" t="s">
        <v>2604</v>
      </c>
      <c r="K57" s="151" t="s">
        <v>2174</v>
      </c>
      <c r="L57" s="142" t="s">
        <v>2604</v>
      </c>
      <c r="M57" s="150" t="str">
        <f t="shared" si="5"/>
        <v/>
      </c>
      <c r="N57" s="150" t="str">
        <f t="shared" si="6"/>
        <v/>
      </c>
      <c r="P57" s="166" t="s">
        <v>2604</v>
      </c>
      <c r="Q57" s="67" t="s">
        <v>2604</v>
      </c>
      <c r="R57" s="112"/>
    </row>
    <row r="58" spans="1:18" s="65" customFormat="1" hidden="1" x14ac:dyDescent="0.25">
      <c r="A58" s="65" t="s">
        <v>882</v>
      </c>
      <c r="B58" s="150">
        <v>1</v>
      </c>
      <c r="C58" s="155" t="s">
        <v>2606</v>
      </c>
      <c r="D58" s="142">
        <v>40908</v>
      </c>
      <c r="E58" s="150" t="str">
        <f t="shared" si="2"/>
        <v>2011-12</v>
      </c>
      <c r="F58" s="150" t="str">
        <f t="shared" si="3"/>
        <v/>
      </c>
      <c r="G58" s="65" t="s">
        <v>2150</v>
      </c>
      <c r="H58" s="166" t="s">
        <v>2604</v>
      </c>
      <c r="I58" s="142"/>
      <c r="J58" s="152" t="s">
        <v>2604</v>
      </c>
      <c r="K58" s="154" t="s">
        <v>2605</v>
      </c>
      <c r="L58" s="142">
        <v>40910</v>
      </c>
      <c r="M58" s="150" t="str">
        <f t="shared" si="5"/>
        <v>2011-12</v>
      </c>
      <c r="N58" s="150" t="str">
        <f t="shared" si="6"/>
        <v/>
      </c>
      <c r="O58" s="65" t="s">
        <v>49</v>
      </c>
      <c r="P58" s="166">
        <v>1260000</v>
      </c>
      <c r="Q58" s="67" t="s">
        <v>2604</v>
      </c>
      <c r="R58" s="112" t="s">
        <v>2162</v>
      </c>
    </row>
    <row r="59" spans="1:18" s="65" customFormat="1" hidden="1" x14ac:dyDescent="0.25">
      <c r="A59" s="65" t="s">
        <v>1376</v>
      </c>
      <c r="B59" s="150">
        <v>1</v>
      </c>
      <c r="C59" s="153" t="s">
        <v>2174</v>
      </c>
      <c r="D59" s="142" t="s">
        <v>2604</v>
      </c>
      <c r="E59" s="150" t="str">
        <f t="shared" si="2"/>
        <v/>
      </c>
      <c r="F59" s="150" t="str">
        <f t="shared" si="3"/>
        <v/>
      </c>
      <c r="H59" s="166" t="s">
        <v>2604</v>
      </c>
      <c r="I59" s="142"/>
      <c r="J59" s="152" t="s">
        <v>2604</v>
      </c>
      <c r="K59" s="151" t="s">
        <v>2174</v>
      </c>
      <c r="L59" s="142" t="s">
        <v>2604</v>
      </c>
      <c r="M59" s="150" t="str">
        <f t="shared" si="5"/>
        <v/>
      </c>
      <c r="N59" s="150" t="str">
        <f t="shared" si="6"/>
        <v/>
      </c>
      <c r="P59" s="166" t="s">
        <v>2604</v>
      </c>
      <c r="Q59" s="67" t="s">
        <v>2604</v>
      </c>
      <c r="R59" s="112"/>
    </row>
    <row r="60" spans="1:18" s="65" customFormat="1" hidden="1" x14ac:dyDescent="0.25">
      <c r="A60" s="65" t="s">
        <v>1817</v>
      </c>
      <c r="B60" s="150">
        <v>1</v>
      </c>
      <c r="C60" s="153" t="s">
        <v>2174</v>
      </c>
      <c r="D60" s="142" t="s">
        <v>2604</v>
      </c>
      <c r="E60" s="150" t="str">
        <f t="shared" si="2"/>
        <v/>
      </c>
      <c r="F60" s="150" t="str">
        <f t="shared" si="3"/>
        <v/>
      </c>
      <c r="H60" s="166" t="s">
        <v>2604</v>
      </c>
      <c r="I60" s="142"/>
      <c r="J60" s="152" t="s">
        <v>2604</v>
      </c>
      <c r="K60" s="151" t="s">
        <v>2174</v>
      </c>
      <c r="L60" s="142" t="s">
        <v>2604</v>
      </c>
      <c r="M60" s="150" t="str">
        <f t="shared" si="5"/>
        <v/>
      </c>
      <c r="N60" s="150" t="str">
        <f t="shared" si="6"/>
        <v/>
      </c>
      <c r="P60" s="166" t="s">
        <v>2604</v>
      </c>
      <c r="Q60" s="67" t="s">
        <v>2604</v>
      </c>
      <c r="R60" s="112"/>
    </row>
    <row r="61" spans="1:18" s="65" customFormat="1" hidden="1" x14ac:dyDescent="0.25">
      <c r="A61" s="65" t="s">
        <v>1158</v>
      </c>
      <c r="B61" s="150">
        <v>1</v>
      </c>
      <c r="C61" s="155" t="s">
        <v>2606</v>
      </c>
      <c r="D61" s="142">
        <v>33838</v>
      </c>
      <c r="E61" s="150" t="str">
        <f t="shared" si="2"/>
        <v>1992-93</v>
      </c>
      <c r="F61" s="150" t="str">
        <f t="shared" si="3"/>
        <v/>
      </c>
      <c r="G61" s="65" t="s">
        <v>28</v>
      </c>
      <c r="H61" s="166" t="s">
        <v>2604</v>
      </c>
      <c r="I61" s="142"/>
      <c r="J61" s="152" t="s">
        <v>2135</v>
      </c>
      <c r="K61" s="154" t="s">
        <v>2603</v>
      </c>
      <c r="L61" s="142">
        <v>34076</v>
      </c>
      <c r="M61" s="150" t="str">
        <f t="shared" si="5"/>
        <v>1992-93</v>
      </c>
      <c r="N61" s="150" t="str">
        <f t="shared" si="6"/>
        <v/>
      </c>
      <c r="O61" s="65" t="s">
        <v>68</v>
      </c>
      <c r="P61" s="166" t="s">
        <v>2604</v>
      </c>
      <c r="Q61" s="67" t="s">
        <v>2135</v>
      </c>
      <c r="R61" s="112" t="s">
        <v>2163</v>
      </c>
    </row>
    <row r="62" spans="1:18" s="65" customFormat="1" hidden="1" x14ac:dyDescent="0.25">
      <c r="A62" s="65" t="s">
        <v>1422</v>
      </c>
      <c r="B62" s="150">
        <v>1</v>
      </c>
      <c r="C62" s="155" t="s">
        <v>2606</v>
      </c>
      <c r="D62" s="142">
        <v>14616</v>
      </c>
      <c r="E62" s="150" t="str">
        <f t="shared" si="2"/>
        <v>1939-40</v>
      </c>
      <c r="F62" s="150" t="str">
        <f t="shared" si="3"/>
        <v/>
      </c>
      <c r="H62" s="166"/>
      <c r="I62" s="142"/>
      <c r="J62" s="152" t="s">
        <v>2604</v>
      </c>
      <c r="K62" s="154" t="s">
        <v>2605</v>
      </c>
      <c r="L62" s="142">
        <v>17780</v>
      </c>
      <c r="M62" s="150" t="str">
        <f t="shared" si="5"/>
        <v>1948-49</v>
      </c>
      <c r="N62" s="150" t="str">
        <f t="shared" si="6"/>
        <v/>
      </c>
      <c r="O62" s="65" t="s">
        <v>104</v>
      </c>
      <c r="P62" s="166">
        <v>1000</v>
      </c>
      <c r="Q62" s="67" t="s">
        <v>2604</v>
      </c>
      <c r="R62" s="112"/>
    </row>
    <row r="63" spans="1:18" s="65" customFormat="1" hidden="1" x14ac:dyDescent="0.25">
      <c r="A63" s="65" t="s">
        <v>2112</v>
      </c>
      <c r="B63" s="150">
        <v>1</v>
      </c>
      <c r="C63" s="153" t="s">
        <v>2174</v>
      </c>
      <c r="D63" s="142" t="s">
        <v>2604</v>
      </c>
      <c r="E63" s="150" t="str">
        <f t="shared" si="2"/>
        <v/>
      </c>
      <c r="F63" s="150" t="str">
        <f t="shared" si="3"/>
        <v/>
      </c>
      <c r="H63" s="166" t="s">
        <v>2604</v>
      </c>
      <c r="I63" s="142"/>
      <c r="J63" s="152" t="s">
        <v>2604</v>
      </c>
      <c r="K63" s="151" t="s">
        <v>2174</v>
      </c>
      <c r="L63" s="142" t="s">
        <v>2604</v>
      </c>
      <c r="M63" s="150" t="str">
        <f t="shared" si="5"/>
        <v/>
      </c>
      <c r="N63" s="150" t="str">
        <f t="shared" si="6"/>
        <v/>
      </c>
      <c r="P63" s="166" t="s">
        <v>2604</v>
      </c>
      <c r="Q63" s="67" t="s">
        <v>2604</v>
      </c>
      <c r="R63" s="112"/>
    </row>
    <row r="64" spans="1:18" s="65" customFormat="1" x14ac:dyDescent="0.25">
      <c r="A64" s="65" t="s">
        <v>1019</v>
      </c>
      <c r="B64" s="150">
        <v>1</v>
      </c>
      <c r="C64" s="155" t="s">
        <v>2129</v>
      </c>
      <c r="D64" s="142">
        <v>38045</v>
      </c>
      <c r="E64" s="150" t="str">
        <f t="shared" si="2"/>
        <v>2003-04</v>
      </c>
      <c r="F64" s="150" t="str">
        <f t="shared" si="3"/>
        <v/>
      </c>
      <c r="G64" s="65" t="s">
        <v>2164</v>
      </c>
      <c r="H64" s="166" t="s">
        <v>2604</v>
      </c>
      <c r="I64" s="142">
        <f>L64</f>
        <v>38066</v>
      </c>
      <c r="J64" s="152" t="s">
        <v>2604</v>
      </c>
      <c r="K64" s="156" t="s">
        <v>2607</v>
      </c>
      <c r="L64" s="142">
        <v>38066</v>
      </c>
      <c r="M64" s="150" t="str">
        <f t="shared" si="5"/>
        <v>2003-04</v>
      </c>
      <c r="N64" s="150" t="str">
        <f t="shared" si="6"/>
        <v/>
      </c>
      <c r="O64" s="65" t="s">
        <v>65</v>
      </c>
      <c r="P64" s="166" t="s">
        <v>2604</v>
      </c>
      <c r="Q64" s="67" t="s">
        <v>2604</v>
      </c>
      <c r="R64" s="112" t="s">
        <v>2165</v>
      </c>
    </row>
    <row r="65" spans="1:18" s="65" customFormat="1" hidden="1" x14ac:dyDescent="0.25">
      <c r="A65" s="65" t="s">
        <v>1981</v>
      </c>
      <c r="B65" s="150">
        <v>1</v>
      </c>
      <c r="C65" s="153" t="s">
        <v>2174</v>
      </c>
      <c r="D65" s="142" t="s">
        <v>2604</v>
      </c>
      <c r="E65" s="150" t="str">
        <f t="shared" si="2"/>
        <v/>
      </c>
      <c r="F65" s="150" t="str">
        <f t="shared" si="3"/>
        <v/>
      </c>
      <c r="H65" s="166" t="s">
        <v>2604</v>
      </c>
      <c r="I65" s="142"/>
      <c r="J65" s="152" t="s">
        <v>2604</v>
      </c>
      <c r="K65" s="151" t="s">
        <v>2174</v>
      </c>
      <c r="L65" s="142" t="s">
        <v>2604</v>
      </c>
      <c r="M65" s="150" t="str">
        <f t="shared" si="5"/>
        <v/>
      </c>
      <c r="N65" s="150" t="str">
        <f t="shared" si="6"/>
        <v/>
      </c>
      <c r="P65" s="166" t="s">
        <v>2604</v>
      </c>
      <c r="Q65" s="67" t="s">
        <v>2604</v>
      </c>
      <c r="R65" s="112"/>
    </row>
    <row r="66" spans="1:18" s="65" customFormat="1" hidden="1" x14ac:dyDescent="0.25">
      <c r="A66" s="65" t="s">
        <v>1958</v>
      </c>
      <c r="B66" s="150">
        <v>1</v>
      </c>
      <c r="C66" s="153" t="s">
        <v>2174</v>
      </c>
      <c r="D66" s="142" t="s">
        <v>2604</v>
      </c>
      <c r="E66" s="150" t="str">
        <f t="shared" si="2"/>
        <v/>
      </c>
      <c r="F66" s="150" t="str">
        <f t="shared" si="3"/>
        <v/>
      </c>
      <c r="H66" s="166" t="s">
        <v>2604</v>
      </c>
      <c r="I66" s="142"/>
      <c r="J66" s="152" t="s">
        <v>2604</v>
      </c>
      <c r="K66" s="151" t="s">
        <v>2174</v>
      </c>
      <c r="L66" s="142" t="s">
        <v>2604</v>
      </c>
      <c r="M66" s="150" t="str">
        <f t="shared" si="5"/>
        <v/>
      </c>
      <c r="N66" s="150" t="str">
        <f t="shared" si="6"/>
        <v/>
      </c>
      <c r="P66" s="166" t="s">
        <v>2604</v>
      </c>
      <c r="Q66" s="67" t="s">
        <v>2604</v>
      </c>
      <c r="R66" s="112"/>
    </row>
    <row r="67" spans="1:18" s="65" customFormat="1" hidden="1" x14ac:dyDescent="0.25">
      <c r="A67" s="65" t="s">
        <v>1305</v>
      </c>
      <c r="B67" s="150">
        <v>1</v>
      </c>
      <c r="C67" s="155" t="s">
        <v>2606</v>
      </c>
      <c r="D67" s="142">
        <v>23457</v>
      </c>
      <c r="E67" s="150" t="str">
        <f t="shared" si="2"/>
        <v>1963-64</v>
      </c>
      <c r="F67" s="150" t="str">
        <f t="shared" si="3"/>
        <v/>
      </c>
      <c r="G67" s="65" t="s">
        <v>59</v>
      </c>
      <c r="H67" s="166">
        <v>40000</v>
      </c>
      <c r="I67" s="142"/>
      <c r="J67" s="152" t="s">
        <v>2604</v>
      </c>
      <c r="K67" s="154" t="s">
        <v>2603</v>
      </c>
      <c r="L67" s="142">
        <v>25620</v>
      </c>
      <c r="M67" s="150" t="str">
        <f t="shared" si="5"/>
        <v>1969-70</v>
      </c>
      <c r="N67" s="150" t="str">
        <f t="shared" si="6"/>
        <v/>
      </c>
      <c r="O67" s="65" t="s">
        <v>32</v>
      </c>
      <c r="P67" s="166" t="s">
        <v>2604</v>
      </c>
      <c r="Q67" s="67" t="s">
        <v>2135</v>
      </c>
      <c r="R67" s="112" t="s">
        <v>2166</v>
      </c>
    </row>
    <row r="68" spans="1:18" s="65" customFormat="1" hidden="1" x14ac:dyDescent="0.25">
      <c r="A68" s="65" t="s">
        <v>1730</v>
      </c>
      <c r="B68" s="150">
        <v>1</v>
      </c>
      <c r="C68" s="153" t="s">
        <v>2174</v>
      </c>
      <c r="D68" s="142" t="s">
        <v>2604</v>
      </c>
      <c r="E68" s="150" t="str">
        <f t="shared" ref="E68:E120" si="10">IF(ISNUMBER(D68),IF(MONTH(D68)&gt;=8,CONCATENATE(YEAR(D68),"-",RIGHT(YEAR(D68)+1,2)),IF(MONTH(D68)&lt;=5,CONCATENATE(YEAR(D68)-1,"-",RIGHT(YEAR(D68),2)),"")), "")</f>
        <v/>
      </c>
      <c r="F68" s="150" t="str">
        <f t="shared" ref="F68:F120" si="11">IF(ISNUMBER(D68),IF(AND(MONTH(D68)&gt;5, MONTH(D68)&lt;8),CONCATENATE(YEAR(D68),"-",RIGHT(YEAR(D68)+1,2)),""), "")</f>
        <v/>
      </c>
      <c r="H68" s="166" t="s">
        <v>2604</v>
      </c>
      <c r="I68" s="142"/>
      <c r="J68" s="152" t="s">
        <v>2604</v>
      </c>
      <c r="K68" s="151" t="s">
        <v>2174</v>
      </c>
      <c r="L68" s="142" t="s">
        <v>2604</v>
      </c>
      <c r="M68" s="150" t="str">
        <f t="shared" si="5"/>
        <v/>
      </c>
      <c r="N68" s="150" t="str">
        <f t="shared" si="6"/>
        <v/>
      </c>
      <c r="P68" s="166" t="s">
        <v>2604</v>
      </c>
      <c r="Q68" s="67" t="s">
        <v>2604</v>
      </c>
      <c r="R68" s="112"/>
    </row>
    <row r="69" spans="1:18" s="65" customFormat="1" hidden="1" x14ac:dyDescent="0.25">
      <c r="A69" s="65" t="s">
        <v>1557</v>
      </c>
      <c r="B69" s="150">
        <v>1</v>
      </c>
      <c r="C69" s="153" t="s">
        <v>2174</v>
      </c>
      <c r="D69" s="142" t="s">
        <v>2604</v>
      </c>
      <c r="E69" s="150" t="str">
        <f t="shared" si="10"/>
        <v/>
      </c>
      <c r="F69" s="150" t="str">
        <f t="shared" si="11"/>
        <v/>
      </c>
      <c r="H69" s="166" t="s">
        <v>2604</v>
      </c>
      <c r="I69" s="142"/>
      <c r="J69" s="152" t="s">
        <v>2604</v>
      </c>
      <c r="K69" s="151" t="s">
        <v>2174</v>
      </c>
      <c r="L69" s="142" t="s">
        <v>2604</v>
      </c>
      <c r="M69" s="150" t="str">
        <f t="shared" si="5"/>
        <v/>
      </c>
      <c r="N69" s="150" t="str">
        <f t="shared" si="6"/>
        <v/>
      </c>
      <c r="P69" s="166" t="s">
        <v>2604</v>
      </c>
      <c r="Q69" s="67" t="s">
        <v>2604</v>
      </c>
      <c r="R69" s="112"/>
    </row>
    <row r="70" spans="1:18" s="65" customFormat="1" hidden="1" x14ac:dyDescent="0.25">
      <c r="A70" s="65" t="s">
        <v>1242</v>
      </c>
      <c r="B70" s="150">
        <v>1</v>
      </c>
      <c r="C70" s="155" t="s">
        <v>2606</v>
      </c>
      <c r="D70" s="142">
        <v>27832</v>
      </c>
      <c r="E70" s="150" t="str">
        <f t="shared" si="10"/>
        <v>1975-76</v>
      </c>
      <c r="F70" s="150" t="str">
        <f t="shared" si="11"/>
        <v/>
      </c>
      <c r="G70" s="65" t="s">
        <v>43</v>
      </c>
      <c r="H70" s="166" t="s">
        <v>2604</v>
      </c>
      <c r="I70" s="142"/>
      <c r="J70" s="152" t="s">
        <v>2604</v>
      </c>
      <c r="K70" s="154" t="s">
        <v>2605</v>
      </c>
      <c r="L70" s="142">
        <v>28963</v>
      </c>
      <c r="M70" s="150" t="str">
        <f t="shared" si="5"/>
        <v>1978-79</v>
      </c>
      <c r="N70" s="150" t="str">
        <f t="shared" ref="N70:N119" si="12">IF(ISNUMBER(L70),IF(AND(MONTH(L70)&gt;=5, MONTH(L70)&lt;8),CONCATENATE(YEAR(L70)-1,"-",RIGHT(YEAR(L70),2)),""), "")</f>
        <v/>
      </c>
      <c r="O70" s="65" t="s">
        <v>88</v>
      </c>
      <c r="P70" s="166" t="s">
        <v>2604</v>
      </c>
      <c r="Q70" s="67" t="s">
        <v>2604</v>
      </c>
      <c r="R70" s="112" t="s">
        <v>2167</v>
      </c>
    </row>
    <row r="71" spans="1:18" s="65" customFormat="1" hidden="1" x14ac:dyDescent="0.25">
      <c r="A71" s="65" t="s">
        <v>1362</v>
      </c>
      <c r="B71" s="150">
        <v>1</v>
      </c>
      <c r="C71" s="153" t="s">
        <v>2174</v>
      </c>
      <c r="D71" s="142" t="s">
        <v>2604</v>
      </c>
      <c r="E71" s="150" t="str">
        <f t="shared" si="10"/>
        <v/>
      </c>
      <c r="F71" s="150" t="str">
        <f t="shared" si="11"/>
        <v/>
      </c>
      <c r="H71" s="166" t="s">
        <v>2604</v>
      </c>
      <c r="I71" s="142"/>
      <c r="J71" s="152" t="s">
        <v>2604</v>
      </c>
      <c r="K71" s="151" t="s">
        <v>2174</v>
      </c>
      <c r="L71" s="142" t="s">
        <v>2604</v>
      </c>
      <c r="M71" s="150" t="str">
        <f t="shared" ref="M71:M119" si="13">IF(ISNUMBER(L71),IF(MONTH(L71)&gt;=8,CONCATENATE(YEAR(L71),"-",RIGHT(YEAR(L71)+1,2)),IF(MONTH(L71)&lt;5,CONCATENATE(YEAR(L71)-1,"-",RIGHT(YEAR(L71),2)),"")), "")</f>
        <v/>
      </c>
      <c r="N71" s="150" t="str">
        <f t="shared" si="12"/>
        <v/>
      </c>
      <c r="P71" s="166" t="s">
        <v>2604</v>
      </c>
      <c r="Q71" s="67" t="s">
        <v>2604</v>
      </c>
      <c r="R71" s="112"/>
    </row>
    <row r="72" spans="1:18" s="65" customFormat="1" hidden="1" x14ac:dyDescent="0.25">
      <c r="A72" s="65" t="s">
        <v>1679</v>
      </c>
      <c r="B72" s="150">
        <v>1</v>
      </c>
      <c r="C72" s="153" t="s">
        <v>2174</v>
      </c>
      <c r="D72" s="142" t="s">
        <v>2604</v>
      </c>
      <c r="E72" s="150" t="str">
        <f t="shared" si="10"/>
        <v/>
      </c>
      <c r="F72" s="150" t="str">
        <f t="shared" si="11"/>
        <v/>
      </c>
      <c r="H72" s="166" t="s">
        <v>2604</v>
      </c>
      <c r="I72" s="142"/>
      <c r="J72" s="152" t="s">
        <v>2604</v>
      </c>
      <c r="K72" s="151" t="s">
        <v>2174</v>
      </c>
      <c r="L72" s="142" t="s">
        <v>2604</v>
      </c>
      <c r="M72" s="150" t="str">
        <f t="shared" si="13"/>
        <v/>
      </c>
      <c r="N72" s="150" t="str">
        <f t="shared" si="12"/>
        <v/>
      </c>
      <c r="P72" s="166" t="s">
        <v>2604</v>
      </c>
      <c r="Q72" s="67" t="s">
        <v>2604</v>
      </c>
      <c r="R72" s="112"/>
    </row>
    <row r="73" spans="1:18" s="65" customFormat="1" hidden="1" x14ac:dyDescent="0.25">
      <c r="A73" s="65" t="s">
        <v>1280</v>
      </c>
      <c r="B73" s="150">
        <v>1</v>
      </c>
      <c r="C73" s="155" t="s">
        <v>2606</v>
      </c>
      <c r="D73" s="142">
        <v>25795</v>
      </c>
      <c r="E73" s="150" t="str">
        <f t="shared" si="10"/>
        <v>1970-71</v>
      </c>
      <c r="F73" s="150" t="str">
        <f t="shared" si="11"/>
        <v/>
      </c>
      <c r="G73" s="65" t="s">
        <v>96</v>
      </c>
      <c r="H73" s="166" t="s">
        <v>2604</v>
      </c>
      <c r="I73" s="142"/>
      <c r="J73" s="152" t="s">
        <v>2604</v>
      </c>
      <c r="K73" s="154" t="s">
        <v>2605</v>
      </c>
      <c r="L73" s="142">
        <v>27125</v>
      </c>
      <c r="M73" s="150" t="str">
        <f t="shared" si="13"/>
        <v>1973-74</v>
      </c>
      <c r="N73" s="150" t="str">
        <f t="shared" si="12"/>
        <v/>
      </c>
      <c r="O73" s="65" t="s">
        <v>88</v>
      </c>
      <c r="P73" s="166" t="s">
        <v>2604</v>
      </c>
      <c r="Q73" s="67" t="s">
        <v>2604</v>
      </c>
      <c r="R73" s="112"/>
    </row>
    <row r="74" spans="1:18" s="65" customFormat="1" hidden="1" x14ac:dyDescent="0.25">
      <c r="A74" s="65" t="s">
        <v>842</v>
      </c>
      <c r="B74" s="150">
        <v>1</v>
      </c>
      <c r="C74" s="155" t="s">
        <v>2606</v>
      </c>
      <c r="D74" s="142">
        <v>42081</v>
      </c>
      <c r="E74" s="150" t="str">
        <f t="shared" si="10"/>
        <v>2014-15</v>
      </c>
      <c r="F74" s="150" t="str">
        <f t="shared" si="11"/>
        <v/>
      </c>
      <c r="G74" s="65" t="s">
        <v>2168</v>
      </c>
      <c r="H74" s="166" t="s">
        <v>2604</v>
      </c>
      <c r="I74" s="142"/>
      <c r="J74" s="152" t="s">
        <v>2604</v>
      </c>
      <c r="K74" s="151" t="s">
        <v>2174</v>
      </c>
      <c r="L74" s="142" t="s">
        <v>2604</v>
      </c>
      <c r="M74" s="150" t="str">
        <f t="shared" si="13"/>
        <v/>
      </c>
      <c r="N74" s="150" t="str">
        <f t="shared" si="12"/>
        <v/>
      </c>
      <c r="P74" s="166" t="s">
        <v>2604</v>
      </c>
      <c r="Q74" s="67" t="s">
        <v>2604</v>
      </c>
      <c r="R74" s="112" t="s">
        <v>2169</v>
      </c>
    </row>
    <row r="75" spans="1:18" s="65" customFormat="1" hidden="1" x14ac:dyDescent="0.25">
      <c r="A75" s="65" t="s">
        <v>1700</v>
      </c>
      <c r="B75" s="150">
        <v>1</v>
      </c>
      <c r="C75" s="153" t="s">
        <v>2174</v>
      </c>
      <c r="D75" s="142" t="s">
        <v>2604</v>
      </c>
      <c r="E75" s="150" t="str">
        <f t="shared" si="10"/>
        <v/>
      </c>
      <c r="F75" s="150" t="str">
        <f t="shared" si="11"/>
        <v/>
      </c>
      <c r="H75" s="166" t="s">
        <v>2604</v>
      </c>
      <c r="I75" s="142"/>
      <c r="J75" s="152" t="s">
        <v>2604</v>
      </c>
      <c r="K75" s="151" t="s">
        <v>2174</v>
      </c>
      <c r="L75" s="142" t="s">
        <v>2604</v>
      </c>
      <c r="M75" s="150" t="str">
        <f t="shared" si="13"/>
        <v/>
      </c>
      <c r="N75" s="150" t="str">
        <f t="shared" si="12"/>
        <v/>
      </c>
      <c r="P75" s="166" t="s">
        <v>2604</v>
      </c>
      <c r="Q75" s="67" t="s">
        <v>2604</v>
      </c>
      <c r="R75" s="112"/>
    </row>
    <row r="76" spans="1:18" s="65" customFormat="1" hidden="1" x14ac:dyDescent="0.25">
      <c r="A76" s="65" t="s">
        <v>1344</v>
      </c>
      <c r="B76" s="150">
        <v>1</v>
      </c>
      <c r="C76" s="155" t="s">
        <v>2606</v>
      </c>
      <c r="D76" s="142">
        <v>21889</v>
      </c>
      <c r="E76" s="150" t="str">
        <f t="shared" si="10"/>
        <v>1959-60</v>
      </c>
      <c r="F76" s="150" t="str">
        <f t="shared" si="11"/>
        <v/>
      </c>
      <c r="G76" s="65" t="s">
        <v>57</v>
      </c>
      <c r="H76" s="166" t="s">
        <v>2604</v>
      </c>
      <c r="I76" s="142"/>
      <c r="J76" s="152" t="s">
        <v>2604</v>
      </c>
      <c r="K76" s="154" t="s">
        <v>2605</v>
      </c>
      <c r="L76" s="142">
        <v>22565</v>
      </c>
      <c r="M76" s="150" t="str">
        <f t="shared" si="13"/>
        <v>1961-62</v>
      </c>
      <c r="N76" s="150" t="str">
        <f t="shared" si="12"/>
        <v/>
      </c>
      <c r="O76" s="65" t="s">
        <v>69</v>
      </c>
      <c r="P76" s="166" t="s">
        <v>2604</v>
      </c>
      <c r="Q76" s="67" t="s">
        <v>2604</v>
      </c>
      <c r="R76" s="112" t="s">
        <v>2170</v>
      </c>
    </row>
    <row r="77" spans="1:18" s="65" customFormat="1" hidden="1" x14ac:dyDescent="0.25">
      <c r="A77" s="65" t="s">
        <v>1047</v>
      </c>
      <c r="B77" s="150">
        <v>1</v>
      </c>
      <c r="C77" s="155" t="s">
        <v>2606</v>
      </c>
      <c r="D77" s="142">
        <v>34954</v>
      </c>
      <c r="E77" s="150" t="str">
        <f t="shared" si="10"/>
        <v>1995-96</v>
      </c>
      <c r="F77" s="150" t="str">
        <f t="shared" si="11"/>
        <v/>
      </c>
      <c r="G77" s="65" t="s">
        <v>77</v>
      </c>
      <c r="H77" s="166">
        <v>2630000</v>
      </c>
      <c r="I77" s="142"/>
      <c r="J77" s="152" t="s">
        <v>2604</v>
      </c>
      <c r="K77" s="154" t="s">
        <v>2603</v>
      </c>
      <c r="L77" s="142">
        <v>37206</v>
      </c>
      <c r="M77" s="150" t="str">
        <f t="shared" si="13"/>
        <v>2001-02</v>
      </c>
      <c r="N77" s="150" t="str">
        <f t="shared" si="12"/>
        <v/>
      </c>
      <c r="O77" s="65" t="s">
        <v>2171</v>
      </c>
      <c r="P77" s="166" t="s">
        <v>2604</v>
      </c>
      <c r="Q77" s="67" t="s">
        <v>2135</v>
      </c>
      <c r="R77" s="112" t="s">
        <v>2172</v>
      </c>
    </row>
    <row r="78" spans="1:18" s="65" customFormat="1" hidden="1" x14ac:dyDescent="0.25">
      <c r="A78" s="65" t="s">
        <v>957</v>
      </c>
      <c r="B78" s="150">
        <v>1</v>
      </c>
      <c r="C78" s="155" t="s">
        <v>2606</v>
      </c>
      <c r="D78" s="142">
        <v>38643</v>
      </c>
      <c r="E78" s="150" t="str">
        <f t="shared" si="10"/>
        <v>2005-06</v>
      </c>
      <c r="F78" s="150" t="str">
        <f t="shared" si="11"/>
        <v/>
      </c>
      <c r="G78" s="65" t="s">
        <v>2150</v>
      </c>
      <c r="H78" s="166" t="s">
        <v>2604</v>
      </c>
      <c r="I78" s="142"/>
      <c r="J78" s="152" t="s">
        <v>2604</v>
      </c>
      <c r="K78" s="156" t="s">
        <v>2607</v>
      </c>
      <c r="L78" s="142">
        <v>39329</v>
      </c>
      <c r="M78" s="150" t="str">
        <f t="shared" si="13"/>
        <v>2007-08</v>
      </c>
      <c r="N78" s="150" t="str">
        <f t="shared" si="12"/>
        <v/>
      </c>
      <c r="O78" s="65" t="s">
        <v>93</v>
      </c>
      <c r="P78" s="166" t="s">
        <v>2604</v>
      </c>
      <c r="Q78" s="67" t="s">
        <v>2604</v>
      </c>
      <c r="R78" s="112" t="s">
        <v>2173</v>
      </c>
    </row>
    <row r="79" spans="1:18" s="65" customFormat="1" hidden="1" x14ac:dyDescent="0.25">
      <c r="A79" s="65" t="s">
        <v>2125</v>
      </c>
      <c r="B79" s="150">
        <v>1</v>
      </c>
      <c r="C79" s="153" t="s">
        <v>2174</v>
      </c>
      <c r="D79" s="142" t="s">
        <v>2604</v>
      </c>
      <c r="E79" s="150" t="str">
        <f t="shared" si="10"/>
        <v/>
      </c>
      <c r="F79" s="150" t="str">
        <f t="shared" si="11"/>
        <v/>
      </c>
      <c r="H79" s="166" t="s">
        <v>2604</v>
      </c>
      <c r="I79" s="142"/>
      <c r="J79" s="152" t="s">
        <v>2604</v>
      </c>
      <c r="K79" s="151" t="s">
        <v>2174</v>
      </c>
      <c r="L79" s="142" t="s">
        <v>2604</v>
      </c>
      <c r="M79" s="150" t="str">
        <f t="shared" si="13"/>
        <v/>
      </c>
      <c r="N79" s="150" t="str">
        <f t="shared" si="12"/>
        <v/>
      </c>
      <c r="O79" s="65" t="s">
        <v>59</v>
      </c>
      <c r="P79" s="166" t="s">
        <v>2604</v>
      </c>
      <c r="Q79" s="67" t="s">
        <v>2604</v>
      </c>
      <c r="R79" s="112"/>
    </row>
    <row r="80" spans="1:18" s="65" customFormat="1" hidden="1" x14ac:dyDescent="0.25">
      <c r="A80" s="65" t="s">
        <v>1475</v>
      </c>
      <c r="B80" s="150">
        <v>1</v>
      </c>
      <c r="C80" s="153" t="s">
        <v>2174</v>
      </c>
      <c r="D80" s="142" t="s">
        <v>2604</v>
      </c>
      <c r="E80" s="150" t="str">
        <f t="shared" si="10"/>
        <v/>
      </c>
      <c r="F80" s="150" t="str">
        <f t="shared" si="11"/>
        <v/>
      </c>
      <c r="H80" s="166" t="s">
        <v>2604</v>
      </c>
      <c r="I80" s="142"/>
      <c r="J80" s="152" t="s">
        <v>2604</v>
      </c>
      <c r="K80" s="151" t="s">
        <v>2174</v>
      </c>
      <c r="L80" s="142" t="s">
        <v>2604</v>
      </c>
      <c r="M80" s="150" t="str">
        <f t="shared" si="13"/>
        <v/>
      </c>
      <c r="N80" s="150" t="str">
        <f t="shared" si="12"/>
        <v/>
      </c>
      <c r="P80" s="166" t="s">
        <v>2604</v>
      </c>
      <c r="Q80" s="67" t="s">
        <v>2604</v>
      </c>
      <c r="R80" s="112"/>
    </row>
    <row r="81" spans="1:18" s="65" customFormat="1" hidden="1" x14ac:dyDescent="0.25">
      <c r="A81" s="65" t="s">
        <v>1310</v>
      </c>
      <c r="B81" s="150">
        <v>1</v>
      </c>
      <c r="C81" s="155" t="s">
        <v>2606</v>
      </c>
      <c r="D81" s="142">
        <v>24822</v>
      </c>
      <c r="E81" s="150" t="str">
        <f t="shared" si="10"/>
        <v>1967-68</v>
      </c>
      <c r="F81" s="150" t="str">
        <f t="shared" si="11"/>
        <v/>
      </c>
      <c r="G81" s="65" t="s">
        <v>35</v>
      </c>
      <c r="H81" s="166">
        <v>123000</v>
      </c>
      <c r="I81" s="142"/>
      <c r="J81" s="152" t="s">
        <v>2604</v>
      </c>
      <c r="K81" s="154" t="s">
        <v>2603</v>
      </c>
      <c r="L81" s="142">
        <v>25323</v>
      </c>
      <c r="M81" s="150" t="str">
        <f t="shared" si="13"/>
        <v>1968-69</v>
      </c>
      <c r="N81" s="150" t="str">
        <f t="shared" si="12"/>
        <v/>
      </c>
      <c r="O81" s="65" t="s">
        <v>2175</v>
      </c>
      <c r="P81" s="166" t="s">
        <v>2604</v>
      </c>
      <c r="Q81" s="67" t="s">
        <v>2135</v>
      </c>
      <c r="R81" s="112" t="s">
        <v>2176</v>
      </c>
    </row>
    <row r="82" spans="1:18" s="65" customFormat="1" hidden="1" x14ac:dyDescent="0.25">
      <c r="A82" s="65" t="s">
        <v>1445</v>
      </c>
      <c r="B82" s="150">
        <v>1</v>
      </c>
      <c r="C82" s="153" t="s">
        <v>2174</v>
      </c>
      <c r="D82" s="142" t="s">
        <v>2604</v>
      </c>
      <c r="E82" s="150" t="str">
        <f t="shared" si="10"/>
        <v/>
      </c>
      <c r="F82" s="150" t="str">
        <f t="shared" si="11"/>
        <v/>
      </c>
      <c r="H82" s="166" t="s">
        <v>2604</v>
      </c>
      <c r="I82" s="142"/>
      <c r="J82" s="152" t="s">
        <v>2604</v>
      </c>
      <c r="K82" s="151" t="s">
        <v>2174</v>
      </c>
      <c r="L82" s="142" t="s">
        <v>2604</v>
      </c>
      <c r="M82" s="150" t="str">
        <f t="shared" si="13"/>
        <v/>
      </c>
      <c r="N82" s="150" t="str">
        <f t="shared" si="12"/>
        <v/>
      </c>
      <c r="P82" s="166" t="s">
        <v>2604</v>
      </c>
      <c r="Q82" s="67" t="s">
        <v>2604</v>
      </c>
      <c r="R82" s="112"/>
    </row>
    <row r="83" spans="1:18" s="65" customFormat="1" hidden="1" x14ac:dyDescent="0.25">
      <c r="A83" s="65" t="s">
        <v>1530</v>
      </c>
      <c r="B83" s="150">
        <v>1</v>
      </c>
      <c r="C83" s="153" t="s">
        <v>2174</v>
      </c>
      <c r="D83" s="142" t="s">
        <v>2604</v>
      </c>
      <c r="E83" s="150" t="str">
        <f t="shared" si="10"/>
        <v/>
      </c>
      <c r="F83" s="150" t="str">
        <f t="shared" si="11"/>
        <v/>
      </c>
      <c r="H83" s="166" t="s">
        <v>2604</v>
      </c>
      <c r="I83" s="142"/>
      <c r="J83" s="152" t="s">
        <v>2604</v>
      </c>
      <c r="K83" s="151" t="s">
        <v>2174</v>
      </c>
      <c r="L83" s="142" t="s">
        <v>2604</v>
      </c>
      <c r="M83" s="150" t="str">
        <f t="shared" si="13"/>
        <v/>
      </c>
      <c r="N83" s="150" t="str">
        <f t="shared" si="12"/>
        <v/>
      </c>
      <c r="P83" s="166" t="s">
        <v>2604</v>
      </c>
      <c r="Q83" s="67" t="s">
        <v>2604</v>
      </c>
      <c r="R83" s="112"/>
    </row>
    <row r="84" spans="1:18" s="65" customFormat="1" hidden="1" x14ac:dyDescent="0.25">
      <c r="A84" s="65" t="s">
        <v>2095</v>
      </c>
      <c r="B84" s="150">
        <v>1</v>
      </c>
      <c r="C84" s="153" t="s">
        <v>2174</v>
      </c>
      <c r="D84" s="142" t="s">
        <v>2604</v>
      </c>
      <c r="E84" s="150" t="str">
        <f t="shared" si="10"/>
        <v/>
      </c>
      <c r="F84" s="150" t="str">
        <f t="shared" si="11"/>
        <v/>
      </c>
      <c r="H84" s="166" t="s">
        <v>2604</v>
      </c>
      <c r="I84" s="142"/>
      <c r="J84" s="152" t="s">
        <v>2604</v>
      </c>
      <c r="K84" s="151" t="s">
        <v>2174</v>
      </c>
      <c r="L84" s="142" t="s">
        <v>2604</v>
      </c>
      <c r="M84" s="150" t="str">
        <f t="shared" si="13"/>
        <v/>
      </c>
      <c r="N84" s="150" t="str">
        <f t="shared" si="12"/>
        <v/>
      </c>
      <c r="P84" s="166" t="s">
        <v>2604</v>
      </c>
      <c r="Q84" s="67" t="s">
        <v>2604</v>
      </c>
      <c r="R84" s="112"/>
    </row>
    <row r="85" spans="1:18" s="65" customFormat="1" hidden="1" x14ac:dyDescent="0.25">
      <c r="A85" s="65" t="s">
        <v>1064</v>
      </c>
      <c r="B85" s="150">
        <v>1</v>
      </c>
      <c r="C85" s="153" t="s">
        <v>2174</v>
      </c>
      <c r="D85" s="142" t="s">
        <v>2604</v>
      </c>
      <c r="E85" s="150" t="str">
        <f t="shared" si="10"/>
        <v/>
      </c>
      <c r="F85" s="150" t="str">
        <f t="shared" si="11"/>
        <v/>
      </c>
      <c r="H85" s="166" t="s">
        <v>2604</v>
      </c>
      <c r="I85" s="142"/>
      <c r="J85" s="152" t="s">
        <v>2604</v>
      </c>
      <c r="K85" s="151" t="s">
        <v>2174</v>
      </c>
      <c r="L85" s="142" t="s">
        <v>2604</v>
      </c>
      <c r="M85" s="150" t="str">
        <f t="shared" si="13"/>
        <v/>
      </c>
      <c r="N85" s="150" t="str">
        <f t="shared" si="12"/>
        <v/>
      </c>
      <c r="P85" s="166" t="s">
        <v>2604</v>
      </c>
      <c r="Q85" s="67" t="s">
        <v>2604</v>
      </c>
      <c r="R85" s="112"/>
    </row>
    <row r="86" spans="1:18" s="65" customFormat="1" hidden="1" x14ac:dyDescent="0.25">
      <c r="A86" s="65" t="s">
        <v>989</v>
      </c>
      <c r="B86" s="150">
        <v>1</v>
      </c>
      <c r="C86" s="155" t="s">
        <v>2606</v>
      </c>
      <c r="D86" s="142">
        <v>38195</v>
      </c>
      <c r="E86" s="150" t="str">
        <f t="shared" si="10"/>
        <v/>
      </c>
      <c r="F86" s="150" t="str">
        <f t="shared" si="11"/>
        <v>2004-05</v>
      </c>
      <c r="G86" s="65" t="s">
        <v>42</v>
      </c>
      <c r="H86" s="166" t="s">
        <v>2604</v>
      </c>
      <c r="I86" s="142"/>
      <c r="J86" s="152" t="s">
        <v>2135</v>
      </c>
      <c r="K86" s="156" t="s">
        <v>2607</v>
      </c>
      <c r="L86" s="142">
        <v>38915</v>
      </c>
      <c r="M86" s="150" t="str">
        <f t="shared" si="13"/>
        <v/>
      </c>
      <c r="N86" s="150" t="str">
        <f t="shared" si="12"/>
        <v>2005-06</v>
      </c>
      <c r="O86" s="65" t="s">
        <v>2178</v>
      </c>
      <c r="P86" s="166" t="s">
        <v>2604</v>
      </c>
      <c r="Q86" s="67" t="s">
        <v>2604</v>
      </c>
      <c r="R86" s="112" t="s">
        <v>2179</v>
      </c>
    </row>
    <row r="87" spans="1:18" s="65" customFormat="1" hidden="1" x14ac:dyDescent="0.25">
      <c r="A87" s="65" t="s">
        <v>1509</v>
      </c>
      <c r="B87" s="150">
        <v>1</v>
      </c>
      <c r="C87" s="153" t="s">
        <v>2174</v>
      </c>
      <c r="D87" s="142" t="s">
        <v>2604</v>
      </c>
      <c r="E87" s="150" t="str">
        <f t="shared" si="10"/>
        <v/>
      </c>
      <c r="F87" s="150" t="str">
        <f t="shared" si="11"/>
        <v/>
      </c>
      <c r="H87" s="166" t="s">
        <v>2604</v>
      </c>
      <c r="I87" s="142"/>
      <c r="J87" s="152" t="s">
        <v>2604</v>
      </c>
      <c r="K87" s="151" t="s">
        <v>2174</v>
      </c>
      <c r="L87" s="142" t="s">
        <v>2604</v>
      </c>
      <c r="M87" s="150" t="str">
        <f t="shared" si="13"/>
        <v/>
      </c>
      <c r="N87" s="150" t="str">
        <f t="shared" si="12"/>
        <v/>
      </c>
      <c r="P87" s="166" t="s">
        <v>2604</v>
      </c>
      <c r="Q87" s="67" t="s">
        <v>2604</v>
      </c>
      <c r="R87" s="112"/>
    </row>
    <row r="88" spans="1:18" s="65" customFormat="1" x14ac:dyDescent="0.25">
      <c r="A88" s="65" t="s">
        <v>1091</v>
      </c>
      <c r="B88" s="150">
        <v>1</v>
      </c>
      <c r="C88" s="153" t="s">
        <v>2129</v>
      </c>
      <c r="D88" s="142" t="s">
        <v>2604</v>
      </c>
      <c r="E88" s="150" t="s">
        <v>2647</v>
      </c>
      <c r="F88" s="150" t="str">
        <f t="shared" si="11"/>
        <v/>
      </c>
      <c r="G88" s="65" t="s">
        <v>29</v>
      </c>
      <c r="H88" s="166" t="s">
        <v>2604</v>
      </c>
      <c r="I88" s="142" t="str">
        <f>L88</f>
        <v/>
      </c>
      <c r="J88" s="152" t="s">
        <v>2604</v>
      </c>
      <c r="K88" s="151" t="s">
        <v>2607</v>
      </c>
      <c r="L88" s="142" t="s">
        <v>2604</v>
      </c>
      <c r="M88" s="150" t="s">
        <v>2647</v>
      </c>
      <c r="N88" s="150" t="str">
        <f t="shared" si="12"/>
        <v/>
      </c>
      <c r="O88" s="65" t="s">
        <v>29</v>
      </c>
      <c r="P88" s="166" t="s">
        <v>2604</v>
      </c>
      <c r="Q88" s="67" t="s">
        <v>2604</v>
      </c>
      <c r="R88" s="112"/>
    </row>
    <row r="89" spans="1:18" s="65" customFormat="1" hidden="1" x14ac:dyDescent="0.25">
      <c r="A89" s="65" t="s">
        <v>1604</v>
      </c>
      <c r="B89" s="150">
        <v>1</v>
      </c>
      <c r="C89" s="153" t="s">
        <v>2174</v>
      </c>
      <c r="D89" s="142" t="s">
        <v>2604</v>
      </c>
      <c r="E89" s="150" t="str">
        <f t="shared" si="10"/>
        <v/>
      </c>
      <c r="F89" s="150" t="str">
        <f t="shared" si="11"/>
        <v/>
      </c>
      <c r="H89" s="166" t="s">
        <v>2604</v>
      </c>
      <c r="I89" s="142"/>
      <c r="J89" s="152" t="s">
        <v>2604</v>
      </c>
      <c r="K89" s="151" t="s">
        <v>2174</v>
      </c>
      <c r="L89" s="142" t="s">
        <v>2604</v>
      </c>
      <c r="M89" s="150" t="str">
        <f t="shared" si="13"/>
        <v/>
      </c>
      <c r="N89" s="150" t="str">
        <f t="shared" si="12"/>
        <v/>
      </c>
      <c r="P89" s="166" t="s">
        <v>2604</v>
      </c>
      <c r="Q89" s="67" t="s">
        <v>2604</v>
      </c>
      <c r="R89" s="112"/>
    </row>
    <row r="90" spans="1:18" s="65" customFormat="1" hidden="1" x14ac:dyDescent="0.25">
      <c r="A90" s="65" t="s">
        <v>1805</v>
      </c>
      <c r="B90" s="150">
        <v>1</v>
      </c>
      <c r="C90" s="153" t="s">
        <v>2174</v>
      </c>
      <c r="D90" s="142" t="s">
        <v>2604</v>
      </c>
      <c r="E90" s="150" t="str">
        <f t="shared" si="10"/>
        <v/>
      </c>
      <c r="F90" s="150" t="str">
        <f t="shared" si="11"/>
        <v/>
      </c>
      <c r="H90" s="166" t="s">
        <v>2604</v>
      </c>
      <c r="I90" s="142"/>
      <c r="J90" s="152" t="s">
        <v>2604</v>
      </c>
      <c r="K90" s="151" t="s">
        <v>2174</v>
      </c>
      <c r="L90" s="142" t="s">
        <v>2604</v>
      </c>
      <c r="M90" s="150" t="str">
        <f t="shared" si="13"/>
        <v/>
      </c>
      <c r="N90" s="150" t="str">
        <f t="shared" si="12"/>
        <v/>
      </c>
      <c r="P90" s="166" t="s">
        <v>2604</v>
      </c>
      <c r="Q90" s="67" t="s">
        <v>2604</v>
      </c>
      <c r="R90" s="112"/>
    </row>
    <row r="91" spans="1:18" s="65" customFormat="1" hidden="1" x14ac:dyDescent="0.25">
      <c r="A91" s="65" t="s">
        <v>1529</v>
      </c>
      <c r="B91" s="150">
        <v>1</v>
      </c>
      <c r="C91" s="153" t="s">
        <v>2174</v>
      </c>
      <c r="D91" s="142" t="s">
        <v>2604</v>
      </c>
      <c r="E91" s="150" t="str">
        <f t="shared" si="10"/>
        <v/>
      </c>
      <c r="F91" s="150" t="str">
        <f t="shared" si="11"/>
        <v/>
      </c>
      <c r="H91" s="166" t="s">
        <v>2604</v>
      </c>
      <c r="I91" s="142"/>
      <c r="J91" s="152" t="s">
        <v>2604</v>
      </c>
      <c r="K91" s="151" t="s">
        <v>2174</v>
      </c>
      <c r="L91" s="142" t="s">
        <v>2604</v>
      </c>
      <c r="M91" s="150" t="str">
        <f t="shared" si="13"/>
        <v/>
      </c>
      <c r="N91" s="150" t="str">
        <f t="shared" si="12"/>
        <v/>
      </c>
      <c r="P91" s="166" t="s">
        <v>2604</v>
      </c>
      <c r="Q91" s="67" t="s">
        <v>2604</v>
      </c>
      <c r="R91" s="112"/>
    </row>
    <row r="92" spans="1:18" s="65" customFormat="1" hidden="1" x14ac:dyDescent="0.25">
      <c r="A92" s="65" t="s">
        <v>1866</v>
      </c>
      <c r="B92" s="150">
        <v>1</v>
      </c>
      <c r="C92" s="153" t="s">
        <v>2174</v>
      </c>
      <c r="D92" s="142" t="s">
        <v>2604</v>
      </c>
      <c r="E92" s="150" t="str">
        <f t="shared" si="10"/>
        <v/>
      </c>
      <c r="F92" s="150" t="str">
        <f t="shared" si="11"/>
        <v/>
      </c>
      <c r="H92" s="166" t="s">
        <v>2604</v>
      </c>
      <c r="I92" s="142"/>
      <c r="J92" s="152" t="s">
        <v>2604</v>
      </c>
      <c r="K92" s="151" t="s">
        <v>2174</v>
      </c>
      <c r="L92" s="142" t="s">
        <v>2604</v>
      </c>
      <c r="M92" s="150" t="str">
        <f t="shared" si="13"/>
        <v/>
      </c>
      <c r="N92" s="150" t="str">
        <f t="shared" si="12"/>
        <v/>
      </c>
      <c r="P92" s="166" t="s">
        <v>2604</v>
      </c>
      <c r="Q92" s="67" t="s">
        <v>2604</v>
      </c>
      <c r="R92" s="112"/>
    </row>
    <row r="93" spans="1:18" s="65" customFormat="1" hidden="1" x14ac:dyDescent="0.25">
      <c r="A93" s="65" t="s">
        <v>1804</v>
      </c>
      <c r="B93" s="150">
        <v>1</v>
      </c>
      <c r="C93" s="153" t="s">
        <v>2174</v>
      </c>
      <c r="D93" s="142" t="s">
        <v>2604</v>
      </c>
      <c r="E93" s="150" t="str">
        <f t="shared" si="10"/>
        <v/>
      </c>
      <c r="F93" s="150" t="str">
        <f t="shared" si="11"/>
        <v/>
      </c>
      <c r="H93" s="166" t="s">
        <v>2604</v>
      </c>
      <c r="I93" s="142"/>
      <c r="J93" s="152" t="s">
        <v>2604</v>
      </c>
      <c r="K93" s="151" t="s">
        <v>2174</v>
      </c>
      <c r="L93" s="142" t="s">
        <v>2604</v>
      </c>
      <c r="M93" s="150" t="str">
        <f t="shared" si="13"/>
        <v/>
      </c>
      <c r="N93" s="150" t="str">
        <f t="shared" si="12"/>
        <v/>
      </c>
      <c r="P93" s="166" t="s">
        <v>2604</v>
      </c>
      <c r="Q93" s="67" t="s">
        <v>2604</v>
      </c>
      <c r="R93" s="112"/>
    </row>
    <row r="94" spans="1:18" s="65" customFormat="1" hidden="1" x14ac:dyDescent="0.25">
      <c r="A94" s="65" t="s">
        <v>1699</v>
      </c>
      <c r="B94" s="150">
        <v>1</v>
      </c>
      <c r="C94" s="153" t="s">
        <v>2174</v>
      </c>
      <c r="D94" s="142" t="s">
        <v>2604</v>
      </c>
      <c r="E94" s="150" t="str">
        <f t="shared" si="10"/>
        <v/>
      </c>
      <c r="F94" s="150" t="str">
        <f t="shared" si="11"/>
        <v/>
      </c>
      <c r="H94" s="166" t="s">
        <v>2604</v>
      </c>
      <c r="I94" s="142"/>
      <c r="J94" s="152" t="s">
        <v>2604</v>
      </c>
      <c r="K94" s="151" t="s">
        <v>2174</v>
      </c>
      <c r="L94" s="142" t="s">
        <v>2604</v>
      </c>
      <c r="M94" s="150" t="str">
        <f t="shared" si="13"/>
        <v/>
      </c>
      <c r="N94" s="150" t="str">
        <f t="shared" si="12"/>
        <v/>
      </c>
      <c r="P94" s="166" t="s">
        <v>2604</v>
      </c>
      <c r="Q94" s="67" t="s">
        <v>2604</v>
      </c>
      <c r="R94" s="112"/>
    </row>
    <row r="95" spans="1:18" s="65" customFormat="1" hidden="1" x14ac:dyDescent="0.25">
      <c r="A95" s="65" t="s">
        <v>1754</v>
      </c>
      <c r="B95" s="150">
        <v>1</v>
      </c>
      <c r="C95" s="153" t="s">
        <v>2174</v>
      </c>
      <c r="D95" s="142" t="s">
        <v>2604</v>
      </c>
      <c r="E95" s="150" t="str">
        <f t="shared" si="10"/>
        <v/>
      </c>
      <c r="F95" s="150" t="str">
        <f t="shared" si="11"/>
        <v/>
      </c>
      <c r="H95" s="166" t="s">
        <v>2604</v>
      </c>
      <c r="I95" s="142"/>
      <c r="J95" s="152" t="s">
        <v>2604</v>
      </c>
      <c r="K95" s="151" t="s">
        <v>2174</v>
      </c>
      <c r="L95" s="142" t="s">
        <v>2604</v>
      </c>
      <c r="M95" s="150" t="str">
        <f t="shared" si="13"/>
        <v/>
      </c>
      <c r="N95" s="150" t="str">
        <f t="shared" si="12"/>
        <v/>
      </c>
      <c r="P95" s="166" t="s">
        <v>2604</v>
      </c>
      <c r="Q95" s="67" t="s">
        <v>2604</v>
      </c>
      <c r="R95" s="112"/>
    </row>
    <row r="96" spans="1:18" s="65" customFormat="1" x14ac:dyDescent="0.25">
      <c r="A96" s="65" t="s">
        <v>1055</v>
      </c>
      <c r="B96" s="150">
        <v>1</v>
      </c>
      <c r="C96" s="155" t="s">
        <v>2129</v>
      </c>
      <c r="D96" s="142">
        <v>36905</v>
      </c>
      <c r="E96" s="150" t="str">
        <f t="shared" si="10"/>
        <v>2000-01</v>
      </c>
      <c r="F96" s="150" t="str">
        <f t="shared" si="11"/>
        <v/>
      </c>
      <c r="G96" s="65" t="s">
        <v>67</v>
      </c>
      <c r="H96" s="166" t="s">
        <v>2604</v>
      </c>
      <c r="I96" s="142">
        <f>L96</f>
        <v>36995</v>
      </c>
      <c r="J96" s="152" t="s">
        <v>2604</v>
      </c>
      <c r="K96" s="156" t="s">
        <v>2607</v>
      </c>
      <c r="L96" s="142">
        <v>36995</v>
      </c>
      <c r="M96" s="150" t="str">
        <f t="shared" si="13"/>
        <v>2000-01</v>
      </c>
      <c r="N96" s="150" t="str">
        <f t="shared" si="12"/>
        <v/>
      </c>
      <c r="O96" s="65" t="s">
        <v>67</v>
      </c>
      <c r="P96" s="166" t="s">
        <v>2604</v>
      </c>
      <c r="Q96" s="67" t="s">
        <v>2604</v>
      </c>
      <c r="R96" s="112" t="s">
        <v>2180</v>
      </c>
    </row>
    <row r="97" spans="1:18" s="65" customFormat="1" hidden="1" x14ac:dyDescent="0.25">
      <c r="A97" s="65" t="s">
        <v>2621</v>
      </c>
      <c r="B97" s="150">
        <v>1</v>
      </c>
      <c r="C97" s="153" t="s">
        <v>2174</v>
      </c>
      <c r="D97" s="142" t="s">
        <v>2604</v>
      </c>
      <c r="E97" s="150" t="str">
        <f t="shared" si="10"/>
        <v/>
      </c>
      <c r="F97" s="150" t="str">
        <f t="shared" si="11"/>
        <v/>
      </c>
      <c r="H97" s="166" t="s">
        <v>2604</v>
      </c>
      <c r="I97" s="142"/>
      <c r="J97" s="152" t="s">
        <v>2604</v>
      </c>
      <c r="K97" s="151" t="s">
        <v>2174</v>
      </c>
      <c r="L97" s="142" t="s">
        <v>2604</v>
      </c>
      <c r="M97" s="150" t="str">
        <f t="shared" si="13"/>
        <v/>
      </c>
      <c r="N97" s="150" t="str">
        <f t="shared" si="12"/>
        <v/>
      </c>
      <c r="P97" s="166" t="s">
        <v>2604</v>
      </c>
      <c r="Q97" s="67" t="s">
        <v>2604</v>
      </c>
      <c r="R97" s="112"/>
    </row>
    <row r="98" spans="1:18" s="65" customFormat="1" hidden="1" x14ac:dyDescent="0.25">
      <c r="A98" s="65" t="s">
        <v>1994</v>
      </c>
      <c r="B98" s="150">
        <v>1</v>
      </c>
      <c r="C98" s="153" t="s">
        <v>2174</v>
      </c>
      <c r="D98" s="142" t="s">
        <v>2604</v>
      </c>
      <c r="E98" s="150" t="str">
        <f t="shared" si="10"/>
        <v/>
      </c>
      <c r="F98" s="150" t="str">
        <f t="shared" si="11"/>
        <v/>
      </c>
      <c r="H98" s="166" t="s">
        <v>2604</v>
      </c>
      <c r="I98" s="142"/>
      <c r="J98" s="152" t="s">
        <v>2604</v>
      </c>
      <c r="K98" s="151" t="s">
        <v>2174</v>
      </c>
      <c r="L98" s="142" t="s">
        <v>2604</v>
      </c>
      <c r="M98" s="150" t="str">
        <f t="shared" si="13"/>
        <v/>
      </c>
      <c r="N98" s="150" t="str">
        <f t="shared" si="12"/>
        <v/>
      </c>
      <c r="P98" s="166" t="s">
        <v>2604</v>
      </c>
      <c r="Q98" s="67" t="s">
        <v>2604</v>
      </c>
      <c r="R98" s="112"/>
    </row>
    <row r="99" spans="1:18" s="65" customFormat="1" hidden="1" x14ac:dyDescent="0.25">
      <c r="A99" s="65" t="s">
        <v>936</v>
      </c>
      <c r="B99" s="150">
        <v>1</v>
      </c>
      <c r="C99" s="155" t="s">
        <v>2606</v>
      </c>
      <c r="D99" s="142">
        <v>39280</v>
      </c>
      <c r="E99" s="150" t="str">
        <f t="shared" si="10"/>
        <v/>
      </c>
      <c r="F99" s="150" t="str">
        <f t="shared" si="11"/>
        <v>2007-08</v>
      </c>
      <c r="G99" s="65" t="s">
        <v>2150</v>
      </c>
      <c r="H99" s="166"/>
      <c r="I99" s="142"/>
      <c r="J99" s="152" t="s">
        <v>2604</v>
      </c>
      <c r="K99" s="156" t="s">
        <v>2607</v>
      </c>
      <c r="L99" s="142">
        <v>39652</v>
      </c>
      <c r="M99" s="150" t="str">
        <f t="shared" si="13"/>
        <v/>
      </c>
      <c r="N99" s="150" t="str">
        <f t="shared" si="12"/>
        <v>2007-08</v>
      </c>
      <c r="O99" s="65" t="s">
        <v>50</v>
      </c>
      <c r="P99" s="166" t="s">
        <v>2604</v>
      </c>
      <c r="Q99" s="67" t="s">
        <v>2604</v>
      </c>
      <c r="R99" s="112" t="s">
        <v>2181</v>
      </c>
    </row>
    <row r="100" spans="1:18" s="65" customFormat="1" hidden="1" x14ac:dyDescent="0.25">
      <c r="A100" s="65" t="s">
        <v>1865</v>
      </c>
      <c r="B100" s="150">
        <v>1</v>
      </c>
      <c r="C100" s="153" t="s">
        <v>2174</v>
      </c>
      <c r="D100" s="142" t="s">
        <v>2604</v>
      </c>
      <c r="E100" s="150" t="str">
        <f t="shared" si="10"/>
        <v/>
      </c>
      <c r="F100" s="150" t="str">
        <f t="shared" si="11"/>
        <v/>
      </c>
      <c r="H100" s="166" t="s">
        <v>2604</v>
      </c>
      <c r="I100" s="142"/>
      <c r="J100" s="152" t="s">
        <v>2604</v>
      </c>
      <c r="K100" s="151" t="s">
        <v>2174</v>
      </c>
      <c r="L100" s="142" t="s">
        <v>2604</v>
      </c>
      <c r="M100" s="150" t="str">
        <f t="shared" si="13"/>
        <v/>
      </c>
      <c r="N100" s="150" t="str">
        <f t="shared" si="12"/>
        <v/>
      </c>
      <c r="P100" s="166" t="s">
        <v>2604</v>
      </c>
      <c r="Q100" s="67" t="s">
        <v>2604</v>
      </c>
      <c r="R100" s="112"/>
    </row>
    <row r="101" spans="1:18" s="65" customFormat="1" hidden="1" x14ac:dyDescent="0.25">
      <c r="A101" s="65" t="s">
        <v>933</v>
      </c>
      <c r="B101" s="150">
        <v>1</v>
      </c>
      <c r="C101" s="153" t="s">
        <v>2174</v>
      </c>
      <c r="D101" s="142" t="s">
        <v>2604</v>
      </c>
      <c r="E101" s="150" t="str">
        <f t="shared" si="10"/>
        <v/>
      </c>
      <c r="F101" s="150" t="str">
        <f t="shared" si="11"/>
        <v/>
      </c>
      <c r="H101" s="166" t="s">
        <v>2604</v>
      </c>
      <c r="I101" s="142"/>
      <c r="J101" s="152" t="s">
        <v>2604</v>
      </c>
      <c r="K101" s="151" t="s">
        <v>2174</v>
      </c>
      <c r="L101" s="142" t="s">
        <v>2604</v>
      </c>
      <c r="M101" s="150" t="str">
        <f t="shared" si="13"/>
        <v/>
      </c>
      <c r="N101" s="150" t="str">
        <f t="shared" si="12"/>
        <v/>
      </c>
      <c r="P101" s="166" t="s">
        <v>2604</v>
      </c>
      <c r="Q101" s="67" t="s">
        <v>2604</v>
      </c>
      <c r="R101" s="112"/>
    </row>
    <row r="102" spans="1:18" s="65" customFormat="1" hidden="1" x14ac:dyDescent="0.25">
      <c r="A102" s="65" t="s">
        <v>1770</v>
      </c>
      <c r="B102" s="150">
        <v>1</v>
      </c>
      <c r="C102" s="153" t="s">
        <v>2174</v>
      </c>
      <c r="D102" s="142" t="s">
        <v>2604</v>
      </c>
      <c r="E102" s="150" t="str">
        <f t="shared" si="10"/>
        <v/>
      </c>
      <c r="F102" s="150" t="str">
        <f t="shared" si="11"/>
        <v/>
      </c>
      <c r="H102" s="166" t="s">
        <v>2604</v>
      </c>
      <c r="I102" s="142"/>
      <c r="J102" s="152" t="s">
        <v>2604</v>
      </c>
      <c r="K102" s="151" t="s">
        <v>2174</v>
      </c>
      <c r="L102" s="142" t="s">
        <v>2604</v>
      </c>
      <c r="M102" s="150" t="str">
        <f t="shared" si="13"/>
        <v/>
      </c>
      <c r="N102" s="150" t="str">
        <f t="shared" si="12"/>
        <v/>
      </c>
      <c r="P102" s="166" t="s">
        <v>2604</v>
      </c>
      <c r="Q102" s="67" t="s">
        <v>2604</v>
      </c>
      <c r="R102" s="112"/>
    </row>
    <row r="103" spans="1:18" s="65" customFormat="1" hidden="1" x14ac:dyDescent="0.25">
      <c r="A103" s="65" t="s">
        <v>904</v>
      </c>
      <c r="B103" s="150">
        <v>1</v>
      </c>
      <c r="C103" s="155" t="s">
        <v>2606</v>
      </c>
      <c r="D103" s="142">
        <v>38731</v>
      </c>
      <c r="E103" s="150" t="str">
        <f t="shared" si="10"/>
        <v>2005-06</v>
      </c>
      <c r="F103" s="150" t="str">
        <f t="shared" si="11"/>
        <v/>
      </c>
      <c r="G103" s="65" t="s">
        <v>87</v>
      </c>
      <c r="H103" s="166" t="s">
        <v>2604</v>
      </c>
      <c r="I103" s="142"/>
      <c r="J103" s="152" t="s">
        <v>2135</v>
      </c>
      <c r="K103" s="154" t="s">
        <v>2603</v>
      </c>
      <c r="L103" s="142">
        <v>40663</v>
      </c>
      <c r="M103" s="150" t="str">
        <f t="shared" si="13"/>
        <v>2010-11</v>
      </c>
      <c r="N103" s="150" t="str">
        <f t="shared" si="12"/>
        <v/>
      </c>
      <c r="O103" s="65" t="s">
        <v>77</v>
      </c>
      <c r="P103" s="166" t="s">
        <v>2604</v>
      </c>
      <c r="Q103" s="67" t="s">
        <v>2135</v>
      </c>
      <c r="R103" s="112" t="s">
        <v>2182</v>
      </c>
    </row>
    <row r="104" spans="1:18" s="65" customFormat="1" x14ac:dyDescent="0.25">
      <c r="A104" s="65" t="s">
        <v>913</v>
      </c>
      <c r="B104" s="150">
        <v>1</v>
      </c>
      <c r="C104" s="155" t="s">
        <v>2129</v>
      </c>
      <c r="D104" s="142">
        <v>40397</v>
      </c>
      <c r="E104" s="150" t="str">
        <f t="shared" si="10"/>
        <v>2010-11</v>
      </c>
      <c r="F104" s="150" t="str">
        <f t="shared" si="11"/>
        <v/>
      </c>
      <c r="G104" s="65" t="s">
        <v>49</v>
      </c>
      <c r="H104" s="166" t="s">
        <v>2604</v>
      </c>
      <c r="I104" s="142"/>
      <c r="J104" s="152" t="s">
        <v>2604</v>
      </c>
      <c r="K104" s="151" t="s">
        <v>2174</v>
      </c>
      <c r="L104" s="142" t="s">
        <v>2604</v>
      </c>
      <c r="M104" s="150" t="str">
        <f t="shared" si="13"/>
        <v/>
      </c>
      <c r="N104" s="150" t="str">
        <f t="shared" si="12"/>
        <v/>
      </c>
      <c r="P104" s="166" t="s">
        <v>2604</v>
      </c>
      <c r="Q104" s="67" t="s">
        <v>2604</v>
      </c>
      <c r="R104" s="112" t="s">
        <v>2183</v>
      </c>
    </row>
    <row r="105" spans="1:18" s="65" customFormat="1" hidden="1" x14ac:dyDescent="0.25">
      <c r="A105" s="65" t="s">
        <v>1508</v>
      </c>
      <c r="B105" s="150">
        <v>1</v>
      </c>
      <c r="C105" s="153" t="s">
        <v>2174</v>
      </c>
      <c r="D105" s="142" t="s">
        <v>2604</v>
      </c>
      <c r="E105" s="150" t="str">
        <f t="shared" si="10"/>
        <v/>
      </c>
      <c r="F105" s="150" t="str">
        <f t="shared" si="11"/>
        <v/>
      </c>
      <c r="H105" s="166" t="s">
        <v>2604</v>
      </c>
      <c r="I105" s="142"/>
      <c r="J105" s="152" t="s">
        <v>2604</v>
      </c>
      <c r="K105" s="151" t="s">
        <v>2174</v>
      </c>
      <c r="L105" s="142" t="s">
        <v>2604</v>
      </c>
      <c r="M105" s="150" t="str">
        <f t="shared" si="13"/>
        <v/>
      </c>
      <c r="N105" s="150" t="str">
        <f t="shared" si="12"/>
        <v/>
      </c>
      <c r="P105" s="166" t="s">
        <v>2604</v>
      </c>
      <c r="Q105" s="67" t="s">
        <v>2604</v>
      </c>
      <c r="R105" s="112"/>
    </row>
    <row r="106" spans="1:18" s="65" customFormat="1" hidden="1" x14ac:dyDescent="0.25">
      <c r="A106" s="65" t="s">
        <v>1474</v>
      </c>
      <c r="B106" s="150">
        <v>1</v>
      </c>
      <c r="C106" s="153" t="s">
        <v>2174</v>
      </c>
      <c r="D106" s="142" t="s">
        <v>2604</v>
      </c>
      <c r="E106" s="150" t="str">
        <f t="shared" si="10"/>
        <v/>
      </c>
      <c r="F106" s="150" t="str">
        <f t="shared" si="11"/>
        <v/>
      </c>
      <c r="H106" s="166" t="s">
        <v>2604</v>
      </c>
      <c r="I106" s="142"/>
      <c r="J106" s="152" t="s">
        <v>2604</v>
      </c>
      <c r="K106" s="151" t="s">
        <v>2174</v>
      </c>
      <c r="L106" s="142" t="s">
        <v>2604</v>
      </c>
      <c r="M106" s="150" t="str">
        <f t="shared" si="13"/>
        <v/>
      </c>
      <c r="N106" s="150" t="str">
        <f t="shared" si="12"/>
        <v/>
      </c>
      <c r="P106" s="166" t="s">
        <v>2604</v>
      </c>
      <c r="Q106" s="67" t="s">
        <v>2604</v>
      </c>
      <c r="R106" s="112"/>
    </row>
    <row r="107" spans="1:18" s="65" customFormat="1" hidden="1" x14ac:dyDescent="0.25">
      <c r="A107" s="65" t="s">
        <v>1987</v>
      </c>
      <c r="B107" s="150">
        <v>1</v>
      </c>
      <c r="C107" s="153" t="s">
        <v>2174</v>
      </c>
      <c r="D107" s="142" t="s">
        <v>2604</v>
      </c>
      <c r="E107" s="150" t="str">
        <f t="shared" si="10"/>
        <v/>
      </c>
      <c r="F107" s="150" t="str">
        <f t="shared" si="11"/>
        <v/>
      </c>
      <c r="H107" s="166" t="s">
        <v>2604</v>
      </c>
      <c r="I107" s="142"/>
      <c r="J107" s="152" t="s">
        <v>2604</v>
      </c>
      <c r="K107" s="151" t="s">
        <v>2174</v>
      </c>
      <c r="L107" s="142" t="s">
        <v>2604</v>
      </c>
      <c r="M107" s="150" t="str">
        <f t="shared" si="13"/>
        <v/>
      </c>
      <c r="N107" s="150" t="str">
        <f t="shared" si="12"/>
        <v/>
      </c>
      <c r="P107" s="166" t="s">
        <v>2604</v>
      </c>
      <c r="Q107" s="67" t="s">
        <v>2604</v>
      </c>
      <c r="R107" s="112"/>
    </row>
    <row r="108" spans="1:18" s="65" customFormat="1" hidden="1" x14ac:dyDescent="0.25">
      <c r="A108" s="65" t="s">
        <v>1652</v>
      </c>
      <c r="B108" s="150">
        <v>1</v>
      </c>
      <c r="C108" s="153" t="s">
        <v>2174</v>
      </c>
      <c r="D108" s="142" t="s">
        <v>2604</v>
      </c>
      <c r="E108" s="150" t="str">
        <f t="shared" si="10"/>
        <v/>
      </c>
      <c r="F108" s="150" t="str">
        <f t="shared" si="11"/>
        <v/>
      </c>
      <c r="H108" s="166" t="s">
        <v>2604</v>
      </c>
      <c r="I108" s="142"/>
      <c r="J108" s="152" t="s">
        <v>2604</v>
      </c>
      <c r="K108" s="151" t="s">
        <v>2174</v>
      </c>
      <c r="L108" s="142" t="s">
        <v>2604</v>
      </c>
      <c r="M108" s="150" t="str">
        <f t="shared" si="13"/>
        <v/>
      </c>
      <c r="N108" s="150" t="str">
        <f t="shared" si="12"/>
        <v/>
      </c>
      <c r="P108" s="166" t="s">
        <v>2604</v>
      </c>
      <c r="Q108" s="67" t="s">
        <v>2604</v>
      </c>
      <c r="R108" s="112"/>
    </row>
    <row r="109" spans="1:18" s="65" customFormat="1" hidden="1" x14ac:dyDescent="0.25">
      <c r="A109" s="65" t="s">
        <v>1852</v>
      </c>
      <c r="B109" s="150">
        <v>1</v>
      </c>
      <c r="C109" s="153" t="s">
        <v>2174</v>
      </c>
      <c r="D109" s="142" t="s">
        <v>2604</v>
      </c>
      <c r="E109" s="150" t="str">
        <f t="shared" si="10"/>
        <v/>
      </c>
      <c r="F109" s="150" t="str">
        <f t="shared" si="11"/>
        <v/>
      </c>
      <c r="H109" s="166" t="s">
        <v>2604</v>
      </c>
      <c r="I109" s="142"/>
      <c r="J109" s="152" t="s">
        <v>2604</v>
      </c>
      <c r="K109" s="151" t="s">
        <v>2174</v>
      </c>
      <c r="L109" s="142" t="s">
        <v>2604</v>
      </c>
      <c r="M109" s="150" t="str">
        <f t="shared" si="13"/>
        <v/>
      </c>
      <c r="N109" s="150" t="str">
        <f t="shared" si="12"/>
        <v/>
      </c>
      <c r="P109" s="166" t="s">
        <v>2604</v>
      </c>
      <c r="Q109" s="67" t="s">
        <v>2604</v>
      </c>
      <c r="R109" s="112"/>
    </row>
    <row r="110" spans="1:18" s="65" customFormat="1" hidden="1" x14ac:dyDescent="0.25">
      <c r="A110" s="65" t="s">
        <v>1017</v>
      </c>
      <c r="B110" s="150">
        <v>1</v>
      </c>
      <c r="C110" s="155" t="s">
        <v>2606</v>
      </c>
      <c r="D110" s="142">
        <v>37816</v>
      </c>
      <c r="E110" s="150" t="str">
        <f t="shared" si="10"/>
        <v/>
      </c>
      <c r="F110" s="150" t="str">
        <f t="shared" si="11"/>
        <v>2003-04</v>
      </c>
      <c r="G110" s="65" t="s">
        <v>2150</v>
      </c>
      <c r="H110" s="166" t="s">
        <v>2604</v>
      </c>
      <c r="I110" s="142"/>
      <c r="J110" s="152" t="s">
        <v>2604</v>
      </c>
      <c r="K110" s="154" t="s">
        <v>2605</v>
      </c>
      <c r="L110" s="142">
        <v>37845</v>
      </c>
      <c r="M110" s="150" t="str">
        <f t="shared" si="13"/>
        <v>2003-04</v>
      </c>
      <c r="N110" s="150" t="str">
        <f t="shared" si="12"/>
        <v/>
      </c>
      <c r="P110" s="166" t="s">
        <v>2604</v>
      </c>
      <c r="Q110" s="67" t="s">
        <v>2604</v>
      </c>
      <c r="R110" s="112" t="s">
        <v>2184</v>
      </c>
    </row>
    <row r="111" spans="1:18" s="65" customFormat="1" hidden="1" x14ac:dyDescent="0.25">
      <c r="A111" s="65" t="s">
        <v>2105</v>
      </c>
      <c r="B111" s="150">
        <v>1</v>
      </c>
      <c r="C111" s="153" t="s">
        <v>2174</v>
      </c>
      <c r="D111" s="142" t="s">
        <v>2604</v>
      </c>
      <c r="E111" s="150" t="str">
        <f t="shared" si="10"/>
        <v/>
      </c>
      <c r="F111" s="150" t="str">
        <f t="shared" si="11"/>
        <v/>
      </c>
      <c r="H111" s="166" t="s">
        <v>2604</v>
      </c>
      <c r="I111" s="142"/>
      <c r="J111" s="152" t="s">
        <v>2604</v>
      </c>
      <c r="K111" s="151" t="s">
        <v>2174</v>
      </c>
      <c r="L111" s="142" t="s">
        <v>2604</v>
      </c>
      <c r="M111" s="150" t="str">
        <f t="shared" si="13"/>
        <v/>
      </c>
      <c r="N111" s="150" t="str">
        <f t="shared" si="12"/>
        <v/>
      </c>
      <c r="P111" s="166" t="s">
        <v>2604</v>
      </c>
      <c r="Q111" s="67" t="s">
        <v>2604</v>
      </c>
      <c r="R111" s="112"/>
    </row>
    <row r="112" spans="1:18" s="65" customFormat="1" hidden="1" x14ac:dyDescent="0.25">
      <c r="A112" s="65" t="s">
        <v>1839</v>
      </c>
      <c r="B112" s="150">
        <v>1</v>
      </c>
      <c r="C112" s="153" t="s">
        <v>2174</v>
      </c>
      <c r="D112" s="142" t="s">
        <v>2604</v>
      </c>
      <c r="E112" s="150" t="str">
        <f t="shared" si="10"/>
        <v/>
      </c>
      <c r="F112" s="150" t="str">
        <f t="shared" si="11"/>
        <v/>
      </c>
      <c r="H112" s="166" t="s">
        <v>2604</v>
      </c>
      <c r="I112" s="142"/>
      <c r="J112" s="152" t="s">
        <v>2604</v>
      </c>
      <c r="K112" s="151" t="s">
        <v>2174</v>
      </c>
      <c r="L112" s="142" t="s">
        <v>2604</v>
      </c>
      <c r="M112" s="150" t="str">
        <f t="shared" si="13"/>
        <v/>
      </c>
      <c r="N112" s="150" t="str">
        <f t="shared" si="12"/>
        <v/>
      </c>
      <c r="P112" s="166" t="s">
        <v>2604</v>
      </c>
      <c r="Q112" s="67" t="s">
        <v>2604</v>
      </c>
      <c r="R112" s="112"/>
    </row>
    <row r="113" spans="1:18" s="65" customFormat="1" hidden="1" x14ac:dyDescent="0.25">
      <c r="A113" s="65" t="s">
        <v>1932</v>
      </c>
      <c r="B113" s="150">
        <v>1</v>
      </c>
      <c r="C113" s="155" t="s">
        <v>2606</v>
      </c>
      <c r="D113" s="142">
        <v>3197</v>
      </c>
      <c r="E113" s="150" t="str">
        <f t="shared" si="10"/>
        <v>1908-09</v>
      </c>
      <c r="F113" s="150" t="str">
        <f t="shared" si="11"/>
        <v/>
      </c>
      <c r="G113" s="65" t="s">
        <v>47</v>
      </c>
      <c r="H113" s="166" t="s">
        <v>2604</v>
      </c>
      <c r="I113" s="142"/>
      <c r="J113" s="152" t="s">
        <v>2604</v>
      </c>
      <c r="K113" s="154" t="s">
        <v>2605</v>
      </c>
      <c r="L113" s="142">
        <v>3285</v>
      </c>
      <c r="M113" s="150" t="str">
        <f t="shared" si="13"/>
        <v>1908-09</v>
      </c>
      <c r="N113" s="150" t="str">
        <f t="shared" si="12"/>
        <v/>
      </c>
      <c r="O113" s="65" t="s">
        <v>70</v>
      </c>
      <c r="P113" s="166" t="s">
        <v>2604</v>
      </c>
      <c r="Q113" s="67" t="s">
        <v>2604</v>
      </c>
      <c r="R113" s="112"/>
    </row>
    <row r="114" spans="1:18" s="65" customFormat="1" hidden="1" x14ac:dyDescent="0.25">
      <c r="A114" s="65" t="s">
        <v>1637</v>
      </c>
      <c r="B114" s="150">
        <v>1</v>
      </c>
      <c r="C114" s="153" t="s">
        <v>2174</v>
      </c>
      <c r="D114" s="142" t="s">
        <v>2604</v>
      </c>
      <c r="E114" s="150" t="str">
        <f t="shared" si="10"/>
        <v/>
      </c>
      <c r="F114" s="150" t="str">
        <f t="shared" si="11"/>
        <v/>
      </c>
      <c r="H114" s="166" t="s">
        <v>2604</v>
      </c>
      <c r="I114" s="142"/>
      <c r="J114" s="152" t="s">
        <v>2604</v>
      </c>
      <c r="K114" s="151" t="s">
        <v>2174</v>
      </c>
      <c r="L114" s="142" t="s">
        <v>2604</v>
      </c>
      <c r="M114" s="150" t="str">
        <f t="shared" si="13"/>
        <v/>
      </c>
      <c r="N114" s="150" t="str">
        <f t="shared" si="12"/>
        <v/>
      </c>
      <c r="P114" s="166" t="s">
        <v>2604</v>
      </c>
      <c r="Q114" s="67" t="s">
        <v>2604</v>
      </c>
      <c r="R114" s="112"/>
    </row>
    <row r="115" spans="1:18" s="65" customFormat="1" hidden="1" x14ac:dyDescent="0.25">
      <c r="A115" s="65" t="s">
        <v>1195</v>
      </c>
      <c r="B115" s="150">
        <v>1</v>
      </c>
      <c r="C115" s="153" t="s">
        <v>2174</v>
      </c>
      <c r="D115" s="142" t="s">
        <v>2604</v>
      </c>
      <c r="E115" s="150" t="str">
        <f t="shared" si="10"/>
        <v/>
      </c>
      <c r="F115" s="150" t="str">
        <f t="shared" si="11"/>
        <v/>
      </c>
      <c r="H115" s="166" t="s">
        <v>2604</v>
      </c>
      <c r="I115" s="142"/>
      <c r="J115" s="152" t="s">
        <v>2604</v>
      </c>
      <c r="K115" s="154" t="s">
        <v>2605</v>
      </c>
      <c r="L115" s="142">
        <v>31871</v>
      </c>
      <c r="M115" s="150" t="str">
        <f t="shared" si="13"/>
        <v>1986-87</v>
      </c>
      <c r="N115" s="150" t="str">
        <f t="shared" si="12"/>
        <v/>
      </c>
      <c r="O115" s="65" t="s">
        <v>52</v>
      </c>
      <c r="P115" s="166">
        <v>1250000</v>
      </c>
      <c r="Q115" s="67" t="s">
        <v>2604</v>
      </c>
      <c r="R115" s="112"/>
    </row>
    <row r="116" spans="1:18" s="65" customFormat="1" hidden="1" x14ac:dyDescent="0.25">
      <c r="A116" s="65" t="s">
        <v>2126</v>
      </c>
      <c r="B116" s="150">
        <v>1</v>
      </c>
      <c r="C116" s="153" t="s">
        <v>2174</v>
      </c>
      <c r="D116" s="142" t="s">
        <v>2604</v>
      </c>
      <c r="E116" s="150" t="str">
        <f t="shared" si="10"/>
        <v/>
      </c>
      <c r="F116" s="150" t="str">
        <f t="shared" si="11"/>
        <v/>
      </c>
      <c r="H116" s="166" t="s">
        <v>2604</v>
      </c>
      <c r="I116" s="142"/>
      <c r="J116" s="152" t="s">
        <v>2604</v>
      </c>
      <c r="K116" s="151" t="s">
        <v>2174</v>
      </c>
      <c r="L116" s="142" t="s">
        <v>2604</v>
      </c>
      <c r="M116" s="150" t="str">
        <f t="shared" si="13"/>
        <v/>
      </c>
      <c r="N116" s="150" t="str">
        <f t="shared" si="12"/>
        <v/>
      </c>
      <c r="P116" s="166" t="s">
        <v>2604</v>
      </c>
      <c r="Q116" s="67" t="s">
        <v>2604</v>
      </c>
      <c r="R116" s="112"/>
    </row>
    <row r="117" spans="1:18" s="65" customFormat="1" hidden="1" x14ac:dyDescent="0.25">
      <c r="A117" s="65" t="s">
        <v>1133</v>
      </c>
      <c r="B117" s="150">
        <v>1</v>
      </c>
      <c r="C117" s="155" t="s">
        <v>2606</v>
      </c>
      <c r="D117" s="142">
        <v>33488</v>
      </c>
      <c r="E117" s="150" t="str">
        <f t="shared" si="10"/>
        <v>1991-92</v>
      </c>
      <c r="F117" s="150" t="str">
        <f t="shared" si="11"/>
        <v/>
      </c>
      <c r="G117" s="65" t="s">
        <v>78</v>
      </c>
      <c r="H117" s="166">
        <v>1260000</v>
      </c>
      <c r="I117" s="142"/>
      <c r="J117" s="152" t="s">
        <v>2604</v>
      </c>
      <c r="K117" s="156" t="s">
        <v>2607</v>
      </c>
      <c r="L117" s="142">
        <v>35126</v>
      </c>
      <c r="M117" s="150" t="str">
        <f t="shared" si="13"/>
        <v>1995-96</v>
      </c>
      <c r="N117" s="150" t="str">
        <f t="shared" si="12"/>
        <v/>
      </c>
      <c r="O117" s="65" t="s">
        <v>32</v>
      </c>
      <c r="P117" s="166" t="s">
        <v>2604</v>
      </c>
      <c r="Q117" s="67" t="s">
        <v>2604</v>
      </c>
      <c r="R117" s="112" t="s">
        <v>2185</v>
      </c>
    </row>
    <row r="118" spans="1:18" s="65" customFormat="1" hidden="1" x14ac:dyDescent="0.25">
      <c r="A118" s="65" t="s">
        <v>1395</v>
      </c>
      <c r="B118" s="150">
        <v>1</v>
      </c>
      <c r="C118" s="153" t="s">
        <v>2174</v>
      </c>
      <c r="D118" s="142" t="s">
        <v>2604</v>
      </c>
      <c r="E118" s="150" t="str">
        <f t="shared" si="10"/>
        <v/>
      </c>
      <c r="F118" s="150" t="str">
        <f t="shared" si="11"/>
        <v/>
      </c>
      <c r="H118" s="166" t="s">
        <v>2604</v>
      </c>
      <c r="I118" s="142"/>
      <c r="J118" s="152" t="s">
        <v>2604</v>
      </c>
      <c r="K118" s="151" t="s">
        <v>2174</v>
      </c>
      <c r="L118" s="142" t="s">
        <v>2604</v>
      </c>
      <c r="M118" s="150" t="str">
        <f t="shared" si="13"/>
        <v/>
      </c>
      <c r="N118" s="150" t="str">
        <f t="shared" si="12"/>
        <v/>
      </c>
      <c r="P118" s="166" t="s">
        <v>2604</v>
      </c>
      <c r="Q118" s="67" t="s">
        <v>2604</v>
      </c>
      <c r="R118" s="112"/>
    </row>
    <row r="119" spans="1:18" s="65" customFormat="1" x14ac:dyDescent="0.25">
      <c r="A119" s="65" t="s">
        <v>750</v>
      </c>
      <c r="B119" s="150">
        <v>1</v>
      </c>
      <c r="C119" s="155" t="s">
        <v>2129</v>
      </c>
      <c r="D119" s="142">
        <v>39898</v>
      </c>
      <c r="E119" s="150" t="str">
        <f t="shared" si="10"/>
        <v>2008-09</v>
      </c>
      <c r="F119" s="150" t="str">
        <f t="shared" si="11"/>
        <v/>
      </c>
      <c r="G119" s="65" t="s">
        <v>81</v>
      </c>
      <c r="H119" s="166" t="s">
        <v>2604</v>
      </c>
      <c r="I119" s="142">
        <f>L119</f>
        <v>0</v>
      </c>
      <c r="J119" s="152" t="s">
        <v>2604</v>
      </c>
      <c r="K119" s="156" t="s">
        <v>2607</v>
      </c>
      <c r="L119" s="142"/>
      <c r="M119" s="150" t="str">
        <f t="shared" si="13"/>
        <v/>
      </c>
      <c r="N119" s="150" t="str">
        <f t="shared" si="12"/>
        <v/>
      </c>
      <c r="O119" s="65" t="s">
        <v>81</v>
      </c>
      <c r="P119" s="166" t="s">
        <v>2604</v>
      </c>
      <c r="Q119" s="67" t="s">
        <v>2604</v>
      </c>
      <c r="R119" s="112" t="s">
        <v>2186</v>
      </c>
    </row>
    <row r="120" spans="1:18" s="65" customFormat="1" hidden="1" x14ac:dyDescent="0.25">
      <c r="A120" s="65" t="s">
        <v>750</v>
      </c>
      <c r="B120" s="150">
        <v>2</v>
      </c>
      <c r="C120" s="153" t="s">
        <v>2606</v>
      </c>
      <c r="D120" s="142">
        <v>40016</v>
      </c>
      <c r="E120" s="150" t="str">
        <f t="shared" si="10"/>
        <v/>
      </c>
      <c r="F120" s="150" t="str">
        <f t="shared" si="11"/>
        <v>2009-10</v>
      </c>
      <c r="G120" s="65" t="s">
        <v>81</v>
      </c>
      <c r="H120" s="166" t="s">
        <v>2604</v>
      </c>
      <c r="I120" s="142"/>
      <c r="J120" s="152" t="s">
        <v>2604</v>
      </c>
      <c r="K120" s="156" t="s">
        <v>2129</v>
      </c>
      <c r="L120" s="142"/>
      <c r="M120" s="150"/>
      <c r="N120" s="150"/>
      <c r="O120" s="65" t="s">
        <v>65</v>
      </c>
      <c r="P120" s="166" t="s">
        <v>2604</v>
      </c>
      <c r="Q120" s="67" t="s">
        <v>2604</v>
      </c>
      <c r="R120" s="112" t="s">
        <v>2186</v>
      </c>
    </row>
    <row r="121" spans="1:18" s="65" customFormat="1" hidden="1" x14ac:dyDescent="0.25">
      <c r="A121" s="108" t="s">
        <v>750</v>
      </c>
      <c r="B121" s="150">
        <v>3</v>
      </c>
      <c r="C121" s="153"/>
      <c r="D121" s="142"/>
      <c r="E121" s="150"/>
      <c r="F121" s="150"/>
      <c r="H121" s="166"/>
      <c r="I121" s="142"/>
      <c r="J121" s="152"/>
      <c r="K121" s="151" t="s">
        <v>2174</v>
      </c>
      <c r="L121" s="142"/>
      <c r="M121" s="150"/>
      <c r="N121" s="150"/>
      <c r="P121" s="166"/>
      <c r="Q121" s="67"/>
      <c r="R121" s="112"/>
    </row>
    <row r="122" spans="1:18" s="65" customFormat="1" hidden="1" x14ac:dyDescent="0.25">
      <c r="A122" s="65" t="s">
        <v>1431</v>
      </c>
      <c r="B122" s="150">
        <v>1</v>
      </c>
      <c r="C122" s="153" t="s">
        <v>2174</v>
      </c>
      <c r="D122" s="142" t="s">
        <v>2604</v>
      </c>
      <c r="E122" s="150" t="str">
        <f t="shared" ref="E122:E143" si="14">IF(ISNUMBER(D122),IF(MONTH(D122)&gt;=8,CONCATENATE(YEAR(D122),"-",RIGHT(YEAR(D122)+1,2)),IF(MONTH(D122)&lt;5,CONCATENATE(YEAR(D122)-1,"-",RIGHT(YEAR(D122),2)),"")), "")</f>
        <v/>
      </c>
      <c r="F122" s="150" t="str">
        <f t="shared" ref="F122:F143" si="15">IF(ISNUMBER(D122),IF(AND(MONTH(D122)&gt;5, MONTH(D122)&lt;8),CONCATENATE(YEAR(D122),"-",RIGHT(YEAR(D122)+1,2)),""), "")</f>
        <v/>
      </c>
      <c r="H122" s="166" t="s">
        <v>2604</v>
      </c>
      <c r="I122" s="142"/>
      <c r="J122" s="152" t="s">
        <v>2604</v>
      </c>
      <c r="K122" s="151" t="s">
        <v>2174</v>
      </c>
      <c r="L122" s="142" t="s">
        <v>2604</v>
      </c>
      <c r="M122" s="150" t="str">
        <f t="shared" ref="M122:M143" si="16">IF(ISNUMBER(L122),IF(MONTH(L122)&gt;=8,CONCATENATE(YEAR(L122),"-",RIGHT(YEAR(L122)+1,2)),IF(MONTH(L122)&lt;5,CONCATENATE(YEAR(L122)-1,"-",RIGHT(YEAR(L122),2)),"")), "")</f>
        <v/>
      </c>
      <c r="N122" s="150" t="str">
        <f t="shared" ref="N122:N143" si="17">IF(ISNUMBER(L122),IF(AND(MONTH(L122)&gt;5, MONTH(L122)&lt;8),CONCATENATE(YEAR(L122)-1,"-",RIGHT(YEAR(L122),2)),""), "")</f>
        <v/>
      </c>
      <c r="P122" s="166" t="s">
        <v>2604</v>
      </c>
      <c r="Q122" s="67" t="s">
        <v>2604</v>
      </c>
      <c r="R122" s="112"/>
    </row>
    <row r="123" spans="1:18" s="65" customFormat="1" hidden="1" x14ac:dyDescent="0.25">
      <c r="A123" s="65" t="s">
        <v>851</v>
      </c>
      <c r="B123" s="150">
        <v>1</v>
      </c>
      <c r="C123" s="153" t="s">
        <v>2174</v>
      </c>
      <c r="D123" s="142" t="s">
        <v>2604</v>
      </c>
      <c r="E123" s="150" t="str">
        <f t="shared" si="14"/>
        <v/>
      </c>
      <c r="F123" s="150" t="str">
        <f t="shared" si="15"/>
        <v/>
      </c>
      <c r="H123" s="166" t="s">
        <v>2604</v>
      </c>
      <c r="I123" s="142"/>
      <c r="J123" s="152" t="s">
        <v>2604</v>
      </c>
      <c r="K123" s="151" t="s">
        <v>2174</v>
      </c>
      <c r="L123" s="142" t="s">
        <v>2604</v>
      </c>
      <c r="M123" s="150" t="str">
        <f t="shared" si="16"/>
        <v/>
      </c>
      <c r="N123" s="150" t="str">
        <f t="shared" si="17"/>
        <v/>
      </c>
      <c r="P123" s="166" t="s">
        <v>2604</v>
      </c>
      <c r="Q123" s="67" t="s">
        <v>2604</v>
      </c>
      <c r="R123" s="112" t="s">
        <v>2187</v>
      </c>
    </row>
    <row r="124" spans="1:18" s="65" customFormat="1" x14ac:dyDescent="0.25">
      <c r="A124" s="65" t="s">
        <v>1057</v>
      </c>
      <c r="B124" s="150">
        <v>1</v>
      </c>
      <c r="C124" s="155" t="s">
        <v>2129</v>
      </c>
      <c r="D124" s="142">
        <v>36764</v>
      </c>
      <c r="E124" s="150" t="str">
        <f t="shared" si="14"/>
        <v>2000-01</v>
      </c>
      <c r="F124" s="150" t="str">
        <f t="shared" si="15"/>
        <v/>
      </c>
      <c r="G124" s="65" t="s">
        <v>51</v>
      </c>
      <c r="H124" s="166" t="s">
        <v>2604</v>
      </c>
      <c r="I124" s="142">
        <f>L124</f>
        <v>36848</v>
      </c>
      <c r="J124" s="152" t="s">
        <v>2604</v>
      </c>
      <c r="K124" s="156" t="s">
        <v>2607</v>
      </c>
      <c r="L124" s="142">
        <v>36848</v>
      </c>
      <c r="M124" s="150" t="str">
        <f t="shared" si="16"/>
        <v>2000-01</v>
      </c>
      <c r="N124" s="150" t="str">
        <f t="shared" si="17"/>
        <v/>
      </c>
      <c r="O124" s="65" t="s">
        <v>51</v>
      </c>
      <c r="P124" s="166" t="s">
        <v>2604</v>
      </c>
      <c r="Q124" s="67" t="s">
        <v>2604</v>
      </c>
      <c r="R124" s="112" t="s">
        <v>2188</v>
      </c>
    </row>
    <row r="125" spans="1:18" s="65" customFormat="1" hidden="1" x14ac:dyDescent="0.25">
      <c r="A125" s="65" t="s">
        <v>1123</v>
      </c>
      <c r="B125" s="150">
        <v>1</v>
      </c>
      <c r="C125" s="155" t="s">
        <v>2606</v>
      </c>
      <c r="D125" s="142">
        <v>34220</v>
      </c>
      <c r="E125" s="150" t="str">
        <f t="shared" si="14"/>
        <v>1993-94</v>
      </c>
      <c r="F125" s="150" t="str">
        <f t="shared" si="15"/>
        <v/>
      </c>
      <c r="G125" s="65" t="s">
        <v>163</v>
      </c>
      <c r="H125" s="166" t="s">
        <v>2604</v>
      </c>
      <c r="I125" s="142"/>
      <c r="J125" s="152" t="s">
        <v>2604</v>
      </c>
      <c r="K125" s="154" t="s">
        <v>2605</v>
      </c>
      <c r="L125" s="142">
        <v>35476</v>
      </c>
      <c r="M125" s="150" t="str">
        <f t="shared" si="16"/>
        <v>1996-97</v>
      </c>
      <c r="N125" s="150" t="str">
        <f t="shared" si="17"/>
        <v/>
      </c>
      <c r="O125" s="65" t="s">
        <v>40</v>
      </c>
      <c r="P125" s="166" t="s">
        <v>2604</v>
      </c>
      <c r="Q125" s="67" t="s">
        <v>2604</v>
      </c>
      <c r="R125" s="112"/>
    </row>
    <row r="126" spans="1:18" s="65" customFormat="1" hidden="1" x14ac:dyDescent="0.25">
      <c r="A126" s="65" t="s">
        <v>1118</v>
      </c>
      <c r="B126" s="150">
        <v>1</v>
      </c>
      <c r="C126" s="153" t="s">
        <v>2174</v>
      </c>
      <c r="D126" s="142" t="s">
        <v>2604</v>
      </c>
      <c r="E126" s="150" t="str">
        <f t="shared" si="14"/>
        <v/>
      </c>
      <c r="F126" s="150" t="str">
        <f t="shared" si="15"/>
        <v/>
      </c>
      <c r="H126" s="166" t="s">
        <v>2604</v>
      </c>
      <c r="I126" s="142"/>
      <c r="J126" s="152" t="s">
        <v>2604</v>
      </c>
      <c r="K126" s="151" t="s">
        <v>2174</v>
      </c>
      <c r="L126" s="142" t="s">
        <v>2604</v>
      </c>
      <c r="M126" s="150" t="str">
        <f t="shared" si="16"/>
        <v/>
      </c>
      <c r="N126" s="150" t="str">
        <f t="shared" si="17"/>
        <v/>
      </c>
      <c r="P126" s="166" t="s">
        <v>2604</v>
      </c>
      <c r="Q126" s="67" t="s">
        <v>2604</v>
      </c>
      <c r="R126" s="112"/>
    </row>
    <row r="127" spans="1:18" s="65" customFormat="1" hidden="1" x14ac:dyDescent="0.25">
      <c r="A127" s="65" t="s">
        <v>1473</v>
      </c>
      <c r="B127" s="150">
        <v>1</v>
      </c>
      <c r="C127" s="153" t="s">
        <v>2174</v>
      </c>
      <c r="D127" s="142" t="s">
        <v>2604</v>
      </c>
      <c r="E127" s="150" t="str">
        <f t="shared" si="14"/>
        <v/>
      </c>
      <c r="F127" s="150" t="str">
        <f t="shared" si="15"/>
        <v/>
      </c>
      <c r="H127" s="166" t="s">
        <v>2604</v>
      </c>
      <c r="I127" s="142"/>
      <c r="J127" s="152" t="s">
        <v>2604</v>
      </c>
      <c r="K127" s="151" t="s">
        <v>2174</v>
      </c>
      <c r="L127" s="142" t="s">
        <v>2604</v>
      </c>
      <c r="M127" s="150" t="str">
        <f t="shared" si="16"/>
        <v/>
      </c>
      <c r="N127" s="150" t="str">
        <f t="shared" si="17"/>
        <v/>
      </c>
      <c r="P127" s="166" t="s">
        <v>2604</v>
      </c>
      <c r="Q127" s="67" t="s">
        <v>2604</v>
      </c>
      <c r="R127" s="112"/>
    </row>
    <row r="128" spans="1:18" s="65" customFormat="1" hidden="1" x14ac:dyDescent="0.25">
      <c r="A128" s="65" t="s">
        <v>1907</v>
      </c>
      <c r="B128" s="150">
        <v>1</v>
      </c>
      <c r="C128" s="153" t="s">
        <v>2174</v>
      </c>
      <c r="D128" s="142" t="s">
        <v>2604</v>
      </c>
      <c r="E128" s="150" t="str">
        <f t="shared" si="14"/>
        <v/>
      </c>
      <c r="F128" s="150" t="str">
        <f t="shared" si="15"/>
        <v/>
      </c>
      <c r="H128" s="166" t="s">
        <v>2604</v>
      </c>
      <c r="I128" s="142"/>
      <c r="J128" s="152" t="s">
        <v>2604</v>
      </c>
      <c r="K128" s="151" t="s">
        <v>2174</v>
      </c>
      <c r="L128" s="142" t="s">
        <v>2604</v>
      </c>
      <c r="M128" s="150" t="str">
        <f t="shared" si="16"/>
        <v/>
      </c>
      <c r="N128" s="150" t="str">
        <f t="shared" si="17"/>
        <v/>
      </c>
      <c r="P128" s="166" t="s">
        <v>2604</v>
      </c>
      <c r="Q128" s="67" t="s">
        <v>2604</v>
      </c>
      <c r="R128" s="112"/>
    </row>
    <row r="129" spans="1:18" s="65" customFormat="1" hidden="1" x14ac:dyDescent="0.25">
      <c r="A129" s="65" t="s">
        <v>1169</v>
      </c>
      <c r="B129" s="150">
        <v>1</v>
      </c>
      <c r="C129" s="153" t="s">
        <v>2174</v>
      </c>
      <c r="D129" s="142" t="s">
        <v>2604</v>
      </c>
      <c r="E129" s="150" t="str">
        <f t="shared" si="14"/>
        <v/>
      </c>
      <c r="F129" s="150" t="str">
        <f t="shared" si="15"/>
        <v/>
      </c>
      <c r="H129" s="166" t="s">
        <v>2604</v>
      </c>
      <c r="I129" s="142"/>
      <c r="J129" s="152" t="s">
        <v>2604</v>
      </c>
      <c r="K129" s="151" t="s">
        <v>2174</v>
      </c>
      <c r="L129" s="142" t="s">
        <v>2604</v>
      </c>
      <c r="M129" s="150" t="str">
        <f t="shared" si="16"/>
        <v/>
      </c>
      <c r="N129" s="150" t="str">
        <f t="shared" si="17"/>
        <v/>
      </c>
      <c r="P129" s="166" t="s">
        <v>2604</v>
      </c>
      <c r="Q129" s="67" t="s">
        <v>2604</v>
      </c>
      <c r="R129" s="112"/>
    </row>
    <row r="130" spans="1:18" s="65" customFormat="1" hidden="1" x14ac:dyDescent="0.25">
      <c r="A130" s="65" t="s">
        <v>891</v>
      </c>
      <c r="B130" s="150">
        <v>1</v>
      </c>
      <c r="C130" s="155" t="s">
        <v>2606</v>
      </c>
      <c r="D130" s="142">
        <v>40748</v>
      </c>
      <c r="E130" s="150" t="str">
        <f t="shared" si="14"/>
        <v/>
      </c>
      <c r="F130" s="150" t="str">
        <f t="shared" si="15"/>
        <v>2011-12</v>
      </c>
      <c r="G130" s="65" t="s">
        <v>2189</v>
      </c>
      <c r="H130" s="166" t="s">
        <v>2604</v>
      </c>
      <c r="I130" s="142"/>
      <c r="J130" s="152" t="s">
        <v>2135</v>
      </c>
      <c r="K130" s="154" t="s">
        <v>2605</v>
      </c>
      <c r="L130" s="142">
        <v>40925</v>
      </c>
      <c r="M130" s="150" t="str">
        <f t="shared" si="16"/>
        <v>2011-12</v>
      </c>
      <c r="N130" s="150" t="str">
        <f t="shared" si="17"/>
        <v/>
      </c>
      <c r="P130" s="166" t="s">
        <v>2604</v>
      </c>
      <c r="Q130" s="67" t="s">
        <v>2604</v>
      </c>
      <c r="R130" s="112" t="s">
        <v>2190</v>
      </c>
    </row>
    <row r="131" spans="1:18" s="65" customFormat="1" hidden="1" x14ac:dyDescent="0.25">
      <c r="A131" s="65" t="s">
        <v>1022</v>
      </c>
      <c r="B131" s="150">
        <v>1</v>
      </c>
      <c r="C131" s="153" t="s">
        <v>2174</v>
      </c>
      <c r="D131" s="142" t="s">
        <v>2604</v>
      </c>
      <c r="E131" s="150" t="str">
        <f t="shared" si="14"/>
        <v/>
      </c>
      <c r="F131" s="150" t="str">
        <f t="shared" si="15"/>
        <v/>
      </c>
      <c r="H131" s="166" t="s">
        <v>2604</v>
      </c>
      <c r="I131" s="142"/>
      <c r="J131" s="152" t="s">
        <v>2604</v>
      </c>
      <c r="K131" s="154" t="s">
        <v>2603</v>
      </c>
      <c r="L131" s="142">
        <v>0</v>
      </c>
      <c r="M131" s="150" t="str">
        <f t="shared" si="16"/>
        <v>1899-00</v>
      </c>
      <c r="N131" s="150" t="str">
        <f t="shared" si="17"/>
        <v/>
      </c>
      <c r="O131" s="65" t="s">
        <v>93</v>
      </c>
      <c r="P131" s="166" t="s">
        <v>2604</v>
      </c>
      <c r="Q131" s="67" t="s">
        <v>2135</v>
      </c>
      <c r="R131" s="112" t="s">
        <v>2191</v>
      </c>
    </row>
    <row r="132" spans="1:18" s="65" customFormat="1" hidden="1" x14ac:dyDescent="0.25">
      <c r="A132" s="65" t="s">
        <v>1136</v>
      </c>
      <c r="B132" s="150">
        <v>1</v>
      </c>
      <c r="C132" s="155" t="s">
        <v>2606</v>
      </c>
      <c r="D132" s="142">
        <v>34279</v>
      </c>
      <c r="E132" s="150" t="str">
        <f t="shared" si="14"/>
        <v>1993-94</v>
      </c>
      <c r="F132" s="150" t="str">
        <f t="shared" si="15"/>
        <v/>
      </c>
      <c r="G132" s="65" t="s">
        <v>2192</v>
      </c>
      <c r="H132" s="166" t="s">
        <v>2604</v>
      </c>
      <c r="I132" s="142"/>
      <c r="J132" s="152" t="s">
        <v>2604</v>
      </c>
      <c r="K132" s="154" t="s">
        <v>2605</v>
      </c>
      <c r="L132" s="142">
        <v>34972</v>
      </c>
      <c r="M132" s="150" t="str">
        <f t="shared" si="16"/>
        <v>1995-96</v>
      </c>
      <c r="N132" s="150" t="str">
        <f t="shared" si="17"/>
        <v/>
      </c>
      <c r="O132" s="108" t="s">
        <v>27</v>
      </c>
      <c r="P132" s="166" t="s">
        <v>2604</v>
      </c>
      <c r="Q132" s="67" t="s">
        <v>2604</v>
      </c>
      <c r="R132" s="112" t="s">
        <v>2194</v>
      </c>
    </row>
    <row r="133" spans="1:18" s="65" customFormat="1" hidden="1" x14ac:dyDescent="0.25">
      <c r="A133" s="65" t="s">
        <v>1090</v>
      </c>
      <c r="B133" s="150">
        <v>1</v>
      </c>
      <c r="C133" s="155" t="s">
        <v>2606</v>
      </c>
      <c r="D133" s="142">
        <v>35635</v>
      </c>
      <c r="E133" s="150" t="str">
        <f t="shared" si="14"/>
        <v/>
      </c>
      <c r="F133" s="150" t="str">
        <f t="shared" si="15"/>
        <v>1997-98</v>
      </c>
      <c r="G133" s="65" t="s">
        <v>2195</v>
      </c>
      <c r="H133" s="166" t="s">
        <v>2604</v>
      </c>
      <c r="I133" s="142"/>
      <c r="J133" s="152" t="s">
        <v>2604</v>
      </c>
      <c r="K133" s="154" t="s">
        <v>2605</v>
      </c>
      <c r="L133" s="142">
        <v>36547</v>
      </c>
      <c r="M133" s="150" t="str">
        <f t="shared" si="16"/>
        <v>1999-00</v>
      </c>
      <c r="N133" s="150" t="str">
        <f t="shared" si="17"/>
        <v/>
      </c>
      <c r="O133" s="65" t="s">
        <v>2196</v>
      </c>
      <c r="P133" s="166" t="s">
        <v>2604</v>
      </c>
      <c r="Q133" s="67" t="s">
        <v>2604</v>
      </c>
      <c r="R133" s="112" t="s">
        <v>2197</v>
      </c>
    </row>
    <row r="134" spans="1:18" s="65" customFormat="1" hidden="1" x14ac:dyDescent="0.25">
      <c r="A134" s="65" t="s">
        <v>2116</v>
      </c>
      <c r="B134" s="150">
        <v>1</v>
      </c>
      <c r="C134" s="153" t="s">
        <v>2174</v>
      </c>
      <c r="D134" s="142" t="s">
        <v>2604</v>
      </c>
      <c r="E134" s="150" t="str">
        <f t="shared" si="14"/>
        <v/>
      </c>
      <c r="F134" s="150" t="str">
        <f t="shared" si="15"/>
        <v/>
      </c>
      <c r="H134" s="166" t="s">
        <v>2604</v>
      </c>
      <c r="I134" s="142"/>
      <c r="J134" s="152" t="s">
        <v>2604</v>
      </c>
      <c r="K134" s="151" t="s">
        <v>2174</v>
      </c>
      <c r="L134" s="142" t="s">
        <v>2604</v>
      </c>
      <c r="M134" s="150" t="str">
        <f t="shared" si="16"/>
        <v/>
      </c>
      <c r="N134" s="150" t="str">
        <f t="shared" si="17"/>
        <v/>
      </c>
      <c r="P134" s="166" t="s">
        <v>2604</v>
      </c>
      <c r="Q134" s="67" t="s">
        <v>2604</v>
      </c>
      <c r="R134" s="112"/>
    </row>
    <row r="135" spans="1:18" s="65" customFormat="1" hidden="1" x14ac:dyDescent="0.25">
      <c r="A135" s="65" t="s">
        <v>1753</v>
      </c>
      <c r="B135" s="150">
        <v>1</v>
      </c>
      <c r="C135" s="153" t="s">
        <v>2174</v>
      </c>
      <c r="D135" s="142" t="s">
        <v>2604</v>
      </c>
      <c r="E135" s="150" t="str">
        <f t="shared" si="14"/>
        <v/>
      </c>
      <c r="F135" s="150" t="str">
        <f t="shared" si="15"/>
        <v/>
      </c>
      <c r="H135" s="166" t="s">
        <v>2604</v>
      </c>
      <c r="I135" s="142"/>
      <c r="J135" s="152" t="s">
        <v>2604</v>
      </c>
      <c r="K135" s="151" t="s">
        <v>2174</v>
      </c>
      <c r="L135" s="142" t="s">
        <v>2604</v>
      </c>
      <c r="M135" s="150" t="str">
        <f t="shared" si="16"/>
        <v/>
      </c>
      <c r="N135" s="150" t="str">
        <f t="shared" si="17"/>
        <v/>
      </c>
      <c r="P135" s="166" t="s">
        <v>2604</v>
      </c>
      <c r="Q135" s="67" t="s">
        <v>2604</v>
      </c>
      <c r="R135" s="112"/>
    </row>
    <row r="136" spans="1:18" s="65" customFormat="1" hidden="1" x14ac:dyDescent="0.25">
      <c r="A136" s="65" t="s">
        <v>1343</v>
      </c>
      <c r="B136" s="150">
        <v>1</v>
      </c>
      <c r="C136" s="153" t="s">
        <v>2174</v>
      </c>
      <c r="D136" s="142" t="s">
        <v>2604</v>
      </c>
      <c r="E136" s="150" t="str">
        <f t="shared" si="14"/>
        <v/>
      </c>
      <c r="F136" s="150" t="str">
        <f t="shared" si="15"/>
        <v/>
      </c>
      <c r="H136" s="166" t="s">
        <v>2604</v>
      </c>
      <c r="I136" s="142"/>
      <c r="J136" s="152" t="s">
        <v>2604</v>
      </c>
      <c r="K136" s="151" t="s">
        <v>2174</v>
      </c>
      <c r="L136" s="142" t="s">
        <v>2604</v>
      </c>
      <c r="M136" s="150" t="str">
        <f t="shared" si="16"/>
        <v/>
      </c>
      <c r="N136" s="150" t="str">
        <f t="shared" si="17"/>
        <v/>
      </c>
      <c r="P136" s="166" t="s">
        <v>2604</v>
      </c>
      <c r="Q136" s="67" t="s">
        <v>2604</v>
      </c>
      <c r="R136" s="112"/>
    </row>
    <row r="137" spans="1:18" s="65" customFormat="1" hidden="1" x14ac:dyDescent="0.25">
      <c r="A137" s="65" t="s">
        <v>994</v>
      </c>
      <c r="B137" s="150">
        <v>1</v>
      </c>
      <c r="C137" s="155" t="s">
        <v>2606</v>
      </c>
      <c r="D137" s="142">
        <v>37100</v>
      </c>
      <c r="E137" s="150" t="str">
        <f t="shared" si="14"/>
        <v/>
      </c>
      <c r="F137" s="150" t="str">
        <f t="shared" si="15"/>
        <v>2001-02</v>
      </c>
      <c r="G137" s="65" t="s">
        <v>2198</v>
      </c>
      <c r="H137" s="166">
        <v>350000</v>
      </c>
      <c r="I137" s="142"/>
      <c r="J137" s="152" t="s">
        <v>2604</v>
      </c>
      <c r="K137" s="154" t="s">
        <v>2603</v>
      </c>
      <c r="L137" s="142">
        <v>38752</v>
      </c>
      <c r="M137" s="150" t="str">
        <f t="shared" si="16"/>
        <v>2005-06</v>
      </c>
      <c r="N137" s="150" t="str">
        <f t="shared" si="17"/>
        <v/>
      </c>
      <c r="O137" s="65" t="s">
        <v>94</v>
      </c>
      <c r="P137" s="166" t="s">
        <v>2604</v>
      </c>
      <c r="Q137" s="67" t="s">
        <v>2135</v>
      </c>
      <c r="R137" s="112" t="s">
        <v>2199</v>
      </c>
    </row>
    <row r="138" spans="1:18" s="65" customFormat="1" hidden="1" x14ac:dyDescent="0.25">
      <c r="A138" s="65" t="s">
        <v>1678</v>
      </c>
      <c r="B138" s="150">
        <v>1</v>
      </c>
      <c r="C138" s="153" t="s">
        <v>2174</v>
      </c>
      <c r="D138" s="142" t="s">
        <v>2604</v>
      </c>
      <c r="E138" s="150" t="str">
        <f t="shared" si="14"/>
        <v/>
      </c>
      <c r="F138" s="150" t="str">
        <f t="shared" si="15"/>
        <v/>
      </c>
      <c r="H138" s="166" t="s">
        <v>2604</v>
      </c>
      <c r="I138" s="142"/>
      <c r="J138" s="152" t="s">
        <v>2604</v>
      </c>
      <c r="K138" s="151" t="s">
        <v>2174</v>
      </c>
      <c r="L138" s="142" t="s">
        <v>2604</v>
      </c>
      <c r="M138" s="150" t="str">
        <f t="shared" si="16"/>
        <v/>
      </c>
      <c r="N138" s="150" t="str">
        <f t="shared" si="17"/>
        <v/>
      </c>
      <c r="P138" s="166" t="s">
        <v>2604</v>
      </c>
      <c r="Q138" s="67" t="s">
        <v>2604</v>
      </c>
      <c r="R138" s="112"/>
    </row>
    <row r="139" spans="1:18" s="65" customFormat="1" hidden="1" x14ac:dyDescent="0.25">
      <c r="A139" s="65" t="s">
        <v>1603</v>
      </c>
      <c r="B139" s="150">
        <v>1</v>
      </c>
      <c r="C139" s="153" t="s">
        <v>2174</v>
      </c>
      <c r="D139" s="142" t="s">
        <v>2604</v>
      </c>
      <c r="E139" s="150" t="str">
        <f t="shared" si="14"/>
        <v/>
      </c>
      <c r="F139" s="150" t="str">
        <f t="shared" si="15"/>
        <v/>
      </c>
      <c r="H139" s="166" t="s">
        <v>2604</v>
      </c>
      <c r="I139" s="142"/>
      <c r="J139" s="152" t="s">
        <v>2604</v>
      </c>
      <c r="K139" s="151" t="s">
        <v>2174</v>
      </c>
      <c r="L139" s="142" t="s">
        <v>2604</v>
      </c>
      <c r="M139" s="150" t="str">
        <f t="shared" si="16"/>
        <v/>
      </c>
      <c r="N139" s="150" t="str">
        <f t="shared" si="17"/>
        <v/>
      </c>
      <c r="P139" s="166" t="s">
        <v>2604</v>
      </c>
      <c r="Q139" s="67" t="s">
        <v>2604</v>
      </c>
      <c r="R139" s="112"/>
    </row>
    <row r="140" spans="1:18" s="65" customFormat="1" hidden="1" x14ac:dyDescent="0.25">
      <c r="A140" s="65" t="s">
        <v>1255</v>
      </c>
      <c r="B140" s="150">
        <v>1</v>
      </c>
      <c r="C140" s="153" t="s">
        <v>2174</v>
      </c>
      <c r="D140" s="142" t="s">
        <v>2604</v>
      </c>
      <c r="E140" s="150" t="str">
        <f t="shared" si="14"/>
        <v/>
      </c>
      <c r="F140" s="150" t="str">
        <f t="shared" si="15"/>
        <v/>
      </c>
      <c r="H140" s="166" t="s">
        <v>2604</v>
      </c>
      <c r="I140" s="142"/>
      <c r="J140" s="152" t="s">
        <v>2604</v>
      </c>
      <c r="K140" s="151" t="s">
        <v>2174</v>
      </c>
      <c r="L140" s="142" t="s">
        <v>2604</v>
      </c>
      <c r="M140" s="150" t="str">
        <f t="shared" si="16"/>
        <v/>
      </c>
      <c r="N140" s="150" t="str">
        <f t="shared" si="17"/>
        <v/>
      </c>
      <c r="P140" s="166" t="s">
        <v>2604</v>
      </c>
      <c r="Q140" s="67" t="s">
        <v>2604</v>
      </c>
      <c r="R140" s="112"/>
    </row>
    <row r="141" spans="1:18" s="65" customFormat="1" hidden="1" x14ac:dyDescent="0.25">
      <c r="A141" s="65" t="s">
        <v>1237</v>
      </c>
      <c r="B141" s="150">
        <v>1</v>
      </c>
      <c r="C141" s="155" t="s">
        <v>2606</v>
      </c>
      <c r="D141" s="142">
        <v>29211</v>
      </c>
      <c r="E141" s="150" t="str">
        <f t="shared" si="14"/>
        <v>1979-80</v>
      </c>
      <c r="F141" s="150" t="str">
        <f t="shared" si="15"/>
        <v/>
      </c>
      <c r="G141" s="65" t="s">
        <v>81</v>
      </c>
      <c r="H141" s="166" t="s">
        <v>2604</v>
      </c>
      <c r="I141" s="142"/>
      <c r="J141" s="152" t="s">
        <v>2604</v>
      </c>
      <c r="K141" s="154" t="s">
        <v>2605</v>
      </c>
      <c r="L141" s="142">
        <v>29350</v>
      </c>
      <c r="M141" s="150" t="str">
        <f t="shared" si="16"/>
        <v/>
      </c>
      <c r="N141" s="150" t="str">
        <f t="shared" si="17"/>
        <v/>
      </c>
      <c r="O141" s="65" t="s">
        <v>85</v>
      </c>
      <c r="P141" s="166">
        <v>100000</v>
      </c>
      <c r="Q141" s="67" t="s">
        <v>2604</v>
      </c>
      <c r="R141" s="112" t="s">
        <v>2200</v>
      </c>
    </row>
    <row r="142" spans="1:18" s="65" customFormat="1" hidden="1" x14ac:dyDescent="0.25">
      <c r="A142" s="65" t="s">
        <v>2201</v>
      </c>
      <c r="B142" s="150">
        <v>1</v>
      </c>
      <c r="C142" s="153" t="s">
        <v>2174</v>
      </c>
      <c r="D142" s="142" t="s">
        <v>2604</v>
      </c>
      <c r="E142" s="150" t="str">
        <f t="shared" si="14"/>
        <v/>
      </c>
      <c r="F142" s="150" t="str">
        <f t="shared" si="15"/>
        <v/>
      </c>
      <c r="H142" s="166" t="s">
        <v>2604</v>
      </c>
      <c r="I142" s="142"/>
      <c r="J142" s="152" t="s">
        <v>2604</v>
      </c>
      <c r="K142" s="151" t="s">
        <v>2174</v>
      </c>
      <c r="L142" s="142" t="s">
        <v>2604</v>
      </c>
      <c r="M142" s="150" t="str">
        <f t="shared" si="16"/>
        <v/>
      </c>
      <c r="N142" s="150" t="str">
        <f t="shared" si="17"/>
        <v/>
      </c>
      <c r="P142" s="166" t="s">
        <v>2604</v>
      </c>
      <c r="Q142" s="67" t="s">
        <v>2604</v>
      </c>
      <c r="R142" s="112"/>
    </row>
    <row r="143" spans="1:18" s="65" customFormat="1" hidden="1" x14ac:dyDescent="0.25">
      <c r="A143" s="65" t="s">
        <v>1194</v>
      </c>
      <c r="B143" s="150">
        <v>1</v>
      </c>
      <c r="C143" s="155" t="s">
        <v>2606</v>
      </c>
      <c r="D143" s="142">
        <v>26957</v>
      </c>
      <c r="E143" s="150" t="str">
        <f t="shared" si="14"/>
        <v>1973-74</v>
      </c>
      <c r="F143" s="150" t="str">
        <f t="shared" si="15"/>
        <v/>
      </c>
      <c r="G143" s="65" t="s">
        <v>85</v>
      </c>
      <c r="H143" s="166" t="s">
        <v>2604</v>
      </c>
      <c r="I143" s="142"/>
      <c r="J143" s="152" t="s">
        <v>2604</v>
      </c>
      <c r="K143" s="154" t="s">
        <v>2605</v>
      </c>
      <c r="L143" s="142">
        <v>31887</v>
      </c>
      <c r="M143" s="150" t="str">
        <f t="shared" si="16"/>
        <v>1986-87</v>
      </c>
      <c r="N143" s="150" t="str">
        <f t="shared" si="17"/>
        <v/>
      </c>
      <c r="O143" s="65" t="s">
        <v>35</v>
      </c>
      <c r="P143" s="166" t="s">
        <v>2604</v>
      </c>
      <c r="Q143" s="67" t="s">
        <v>2604</v>
      </c>
      <c r="R143" s="112" t="s">
        <v>2202</v>
      </c>
    </row>
    <row r="144" spans="1:18" s="65" customFormat="1" hidden="1" x14ac:dyDescent="0.25">
      <c r="A144" s="65" t="s">
        <v>1194</v>
      </c>
      <c r="B144" s="150">
        <v>2</v>
      </c>
      <c r="C144" s="153" t="s">
        <v>2174</v>
      </c>
      <c r="D144" s="142"/>
      <c r="E144" s="150"/>
      <c r="F144" s="150"/>
      <c r="H144" s="166"/>
      <c r="I144" s="142"/>
      <c r="J144" s="152"/>
      <c r="K144" s="151" t="s">
        <v>2174</v>
      </c>
      <c r="L144" s="142"/>
      <c r="M144" s="150"/>
      <c r="N144" s="150"/>
      <c r="O144" s="108" t="s">
        <v>2602</v>
      </c>
      <c r="P144" s="166"/>
      <c r="Q144" s="67"/>
      <c r="R144" s="112"/>
    </row>
    <row r="145" spans="1:18" s="65" customFormat="1" x14ac:dyDescent="0.25">
      <c r="A145" s="65" t="s">
        <v>907</v>
      </c>
      <c r="B145" s="150">
        <v>1</v>
      </c>
      <c r="C145" s="155" t="s">
        <v>2129</v>
      </c>
      <c r="D145" s="142">
        <v>40243</v>
      </c>
      <c r="E145" s="150" t="str">
        <f t="shared" ref="E145:E209" si="18">IF(ISNUMBER(D145),IF(MONTH(D145)&gt;=8,CONCATENATE(YEAR(D145),"-",RIGHT(YEAR(D145)+1,2)),IF(MONTH(D145)&lt;5,CONCATENATE(YEAR(D145)-1,"-",RIGHT(YEAR(D145),2)),"")), "")</f>
        <v>2009-10</v>
      </c>
      <c r="F145" s="150" t="str">
        <f t="shared" ref="F145:F209" si="19">IF(ISNUMBER(D145),IF(AND(MONTH(D145)&gt;5, MONTH(D145)&lt;8),CONCATENATE(YEAR(D145),"-",RIGHT(YEAR(D145)+1,2)),""), "")</f>
        <v/>
      </c>
      <c r="G145" s="65" t="s">
        <v>2155</v>
      </c>
      <c r="H145" s="166" t="s">
        <v>2604</v>
      </c>
      <c r="I145" s="142"/>
      <c r="J145" s="152" t="s">
        <v>2604</v>
      </c>
      <c r="K145" s="151" t="s">
        <v>2174</v>
      </c>
      <c r="L145" s="142" t="s">
        <v>2604</v>
      </c>
      <c r="M145" s="150" t="str">
        <f t="shared" ref="M145:M209" si="20">IF(ISNUMBER(L145),IF(MONTH(L145)&gt;=8,CONCATENATE(YEAR(L145),"-",RIGHT(YEAR(L145)+1,2)),IF(MONTH(L145)&lt;5,CONCATENATE(YEAR(L145)-1,"-",RIGHT(YEAR(L145),2)),"")), "")</f>
        <v/>
      </c>
      <c r="N145" s="150" t="str">
        <f t="shared" ref="N145:N209" si="21">IF(ISNUMBER(L145),IF(AND(MONTH(L145)&gt;5, MONTH(L145)&lt;8),CONCATENATE(YEAR(L145)-1,"-",RIGHT(YEAR(L145),2)),""), "")</f>
        <v/>
      </c>
      <c r="P145" s="166" t="s">
        <v>2604</v>
      </c>
      <c r="Q145" s="67" t="s">
        <v>2604</v>
      </c>
      <c r="R145" s="112" t="s">
        <v>2203</v>
      </c>
    </row>
    <row r="146" spans="1:18" s="65" customFormat="1" x14ac:dyDescent="0.25">
      <c r="A146" s="65" t="s">
        <v>917</v>
      </c>
      <c r="B146" s="150">
        <v>1</v>
      </c>
      <c r="C146" s="155" t="s">
        <v>2129</v>
      </c>
      <c r="D146" s="142">
        <v>40610</v>
      </c>
      <c r="E146" s="150" t="str">
        <f t="shared" si="18"/>
        <v>2010-11</v>
      </c>
      <c r="F146" s="150" t="str">
        <f t="shared" si="19"/>
        <v/>
      </c>
      <c r="G146" s="65" t="s">
        <v>44</v>
      </c>
      <c r="H146" s="166" t="s">
        <v>2604</v>
      </c>
      <c r="I146" s="142"/>
      <c r="J146" s="152" t="s">
        <v>2604</v>
      </c>
      <c r="K146" s="151" t="s">
        <v>2174</v>
      </c>
      <c r="L146" s="142" t="s">
        <v>2604</v>
      </c>
      <c r="M146" s="150" t="str">
        <f t="shared" si="20"/>
        <v/>
      </c>
      <c r="N146" s="150" t="str">
        <f t="shared" si="21"/>
        <v/>
      </c>
      <c r="P146" s="166" t="s">
        <v>2604</v>
      </c>
      <c r="Q146" s="67" t="s">
        <v>2604</v>
      </c>
      <c r="R146" s="112" t="s">
        <v>2204</v>
      </c>
    </row>
    <row r="147" spans="1:18" s="65" customFormat="1" hidden="1" x14ac:dyDescent="0.25">
      <c r="A147" s="65" t="s">
        <v>1790</v>
      </c>
      <c r="B147" s="150">
        <v>1</v>
      </c>
      <c r="C147" s="153" t="s">
        <v>2174</v>
      </c>
      <c r="D147" s="142" t="s">
        <v>2604</v>
      </c>
      <c r="E147" s="150" t="str">
        <f t="shared" si="18"/>
        <v/>
      </c>
      <c r="F147" s="150" t="str">
        <f t="shared" si="19"/>
        <v/>
      </c>
      <c r="H147" s="166" t="s">
        <v>2604</v>
      </c>
      <c r="I147" s="142"/>
      <c r="J147" s="152" t="s">
        <v>2604</v>
      </c>
      <c r="K147" s="151" t="s">
        <v>2174</v>
      </c>
      <c r="L147" s="142" t="s">
        <v>2604</v>
      </c>
      <c r="M147" s="150" t="str">
        <f t="shared" si="20"/>
        <v/>
      </c>
      <c r="N147" s="150" t="str">
        <f t="shared" si="21"/>
        <v/>
      </c>
      <c r="P147" s="166" t="s">
        <v>2604</v>
      </c>
      <c r="Q147" s="67" t="s">
        <v>2604</v>
      </c>
      <c r="R147" s="112"/>
    </row>
    <row r="148" spans="1:18" s="65" customFormat="1" hidden="1" x14ac:dyDescent="0.25">
      <c r="A148" s="65" t="s">
        <v>2007</v>
      </c>
      <c r="B148" s="150">
        <v>1</v>
      </c>
      <c r="C148" s="153" t="s">
        <v>2174</v>
      </c>
      <c r="D148" s="142" t="s">
        <v>2604</v>
      </c>
      <c r="E148" s="150" t="str">
        <f t="shared" si="18"/>
        <v/>
      </c>
      <c r="F148" s="150" t="str">
        <f t="shared" si="19"/>
        <v/>
      </c>
      <c r="H148" s="166" t="s">
        <v>2604</v>
      </c>
      <c r="I148" s="142"/>
      <c r="J148" s="152" t="s">
        <v>2604</v>
      </c>
      <c r="K148" s="151" t="s">
        <v>2174</v>
      </c>
      <c r="L148" s="142" t="s">
        <v>2604</v>
      </c>
      <c r="M148" s="150" t="str">
        <f t="shared" si="20"/>
        <v/>
      </c>
      <c r="N148" s="150" t="str">
        <f t="shared" si="21"/>
        <v/>
      </c>
      <c r="P148" s="166" t="s">
        <v>2604</v>
      </c>
      <c r="Q148" s="67" t="s">
        <v>2604</v>
      </c>
      <c r="R148" s="112"/>
    </row>
    <row r="149" spans="1:18" s="65" customFormat="1" hidden="1" x14ac:dyDescent="0.25">
      <c r="A149" s="65" t="s">
        <v>1651</v>
      </c>
      <c r="B149" s="150">
        <v>1</v>
      </c>
      <c r="C149" s="153" t="s">
        <v>2174</v>
      </c>
      <c r="D149" s="142" t="s">
        <v>2604</v>
      </c>
      <c r="E149" s="150" t="str">
        <f t="shared" si="18"/>
        <v/>
      </c>
      <c r="F149" s="150" t="str">
        <f t="shared" si="19"/>
        <v/>
      </c>
      <c r="H149" s="166" t="s">
        <v>2604</v>
      </c>
      <c r="I149" s="142"/>
      <c r="J149" s="152" t="s">
        <v>2604</v>
      </c>
      <c r="K149" s="151" t="s">
        <v>2174</v>
      </c>
      <c r="L149" s="142" t="s">
        <v>2604</v>
      </c>
      <c r="M149" s="150" t="str">
        <f t="shared" si="20"/>
        <v/>
      </c>
      <c r="N149" s="150" t="str">
        <f t="shared" si="21"/>
        <v/>
      </c>
      <c r="P149" s="166" t="s">
        <v>2604</v>
      </c>
      <c r="Q149" s="67" t="s">
        <v>2604</v>
      </c>
      <c r="R149" s="112"/>
    </row>
    <row r="150" spans="1:18" s="65" customFormat="1" hidden="1" x14ac:dyDescent="0.25">
      <c r="A150" s="65" t="s">
        <v>1602</v>
      </c>
      <c r="B150" s="150">
        <v>1</v>
      </c>
      <c r="C150" s="153" t="s">
        <v>2174</v>
      </c>
      <c r="D150" s="142" t="s">
        <v>2604</v>
      </c>
      <c r="E150" s="150" t="str">
        <f t="shared" si="18"/>
        <v/>
      </c>
      <c r="F150" s="150" t="str">
        <f t="shared" si="19"/>
        <v/>
      </c>
      <c r="H150" s="166" t="s">
        <v>2604</v>
      </c>
      <c r="I150" s="142"/>
      <c r="J150" s="152" t="s">
        <v>2604</v>
      </c>
      <c r="K150" s="151" t="s">
        <v>2174</v>
      </c>
      <c r="L150" s="142" t="s">
        <v>2604</v>
      </c>
      <c r="M150" s="150" t="str">
        <f t="shared" si="20"/>
        <v/>
      </c>
      <c r="N150" s="150" t="str">
        <f t="shared" si="21"/>
        <v/>
      </c>
      <c r="P150" s="166" t="s">
        <v>2604</v>
      </c>
      <c r="Q150" s="67" t="s">
        <v>2604</v>
      </c>
      <c r="R150" s="112"/>
    </row>
    <row r="151" spans="1:18" s="65" customFormat="1" hidden="1" x14ac:dyDescent="0.25">
      <c r="A151" s="65" t="s">
        <v>945</v>
      </c>
      <c r="B151" s="150">
        <v>1</v>
      </c>
      <c r="C151" s="155" t="s">
        <v>2606</v>
      </c>
      <c r="D151" s="142">
        <v>38547</v>
      </c>
      <c r="E151" s="150" t="str">
        <f t="shared" si="18"/>
        <v/>
      </c>
      <c r="F151" s="150" t="str">
        <f t="shared" si="19"/>
        <v>2005-06</v>
      </c>
      <c r="G151" s="65" t="s">
        <v>106</v>
      </c>
      <c r="H151" s="166">
        <v>315000</v>
      </c>
      <c r="I151" s="142"/>
      <c r="J151" s="152" t="s">
        <v>2604</v>
      </c>
      <c r="K151" s="154" t="s">
        <v>2605</v>
      </c>
      <c r="L151" s="142">
        <v>39936</v>
      </c>
      <c r="M151" s="150" t="str">
        <f t="shared" si="20"/>
        <v/>
      </c>
      <c r="N151" s="150" t="str">
        <f t="shared" si="21"/>
        <v/>
      </c>
      <c r="O151" s="65" t="s">
        <v>48</v>
      </c>
      <c r="P151" s="166" t="s">
        <v>2604</v>
      </c>
      <c r="Q151" s="67" t="s">
        <v>2604</v>
      </c>
      <c r="R151" s="112" t="s">
        <v>2205</v>
      </c>
    </row>
    <row r="152" spans="1:18" s="65" customFormat="1" hidden="1" x14ac:dyDescent="0.25">
      <c r="A152" s="65" t="s">
        <v>1033</v>
      </c>
      <c r="B152" s="150">
        <v>1</v>
      </c>
      <c r="C152" s="155" t="s">
        <v>2606</v>
      </c>
      <c r="D152" s="142">
        <v>36463</v>
      </c>
      <c r="E152" s="150" t="str">
        <f t="shared" si="18"/>
        <v>1999-00</v>
      </c>
      <c r="F152" s="150" t="str">
        <f t="shared" si="19"/>
        <v/>
      </c>
      <c r="G152" s="65" t="s">
        <v>53</v>
      </c>
      <c r="H152" s="166">
        <v>1580000</v>
      </c>
      <c r="I152" s="142"/>
      <c r="J152" s="152" t="s">
        <v>2604</v>
      </c>
      <c r="K152" s="156" t="s">
        <v>2607</v>
      </c>
      <c r="L152" s="142">
        <v>37756</v>
      </c>
      <c r="M152" s="150" t="str">
        <f t="shared" si="20"/>
        <v/>
      </c>
      <c r="N152" s="150" t="str">
        <f t="shared" si="21"/>
        <v/>
      </c>
      <c r="O152" s="65" t="s">
        <v>56</v>
      </c>
      <c r="P152" s="166" t="s">
        <v>2604</v>
      </c>
      <c r="Q152" s="67" t="s">
        <v>2604</v>
      </c>
      <c r="R152" s="112" t="s">
        <v>2206</v>
      </c>
    </row>
    <row r="153" spans="1:18" s="65" customFormat="1" hidden="1" x14ac:dyDescent="0.25">
      <c r="A153" s="65" t="s">
        <v>1993</v>
      </c>
      <c r="B153" s="150">
        <v>1</v>
      </c>
      <c r="C153" s="153" t="s">
        <v>2174</v>
      </c>
      <c r="D153" s="142" t="s">
        <v>2604</v>
      </c>
      <c r="E153" s="150" t="str">
        <f t="shared" si="18"/>
        <v/>
      </c>
      <c r="F153" s="150" t="str">
        <f t="shared" si="19"/>
        <v/>
      </c>
      <c r="H153" s="166" t="s">
        <v>2604</v>
      </c>
      <c r="I153" s="142"/>
      <c r="J153" s="152" t="s">
        <v>2604</v>
      </c>
      <c r="K153" s="151" t="s">
        <v>2174</v>
      </c>
      <c r="L153" s="142" t="s">
        <v>2604</v>
      </c>
      <c r="M153" s="150" t="str">
        <f t="shared" si="20"/>
        <v/>
      </c>
      <c r="N153" s="150" t="str">
        <f t="shared" si="21"/>
        <v/>
      </c>
      <c r="P153" s="166" t="s">
        <v>2604</v>
      </c>
      <c r="Q153" s="67" t="s">
        <v>2604</v>
      </c>
      <c r="R153" s="112"/>
    </row>
    <row r="154" spans="1:18" s="65" customFormat="1" hidden="1" x14ac:dyDescent="0.25">
      <c r="A154" s="65" t="s">
        <v>1304</v>
      </c>
      <c r="B154" s="150">
        <v>1</v>
      </c>
      <c r="C154" s="153" t="s">
        <v>2174</v>
      </c>
      <c r="D154" s="142" t="s">
        <v>2604</v>
      </c>
      <c r="E154" s="150" t="str">
        <f t="shared" si="18"/>
        <v/>
      </c>
      <c r="F154" s="150" t="str">
        <f t="shared" si="19"/>
        <v/>
      </c>
      <c r="H154" s="166" t="s">
        <v>2604</v>
      </c>
      <c r="I154" s="142"/>
      <c r="J154" s="152" t="s">
        <v>2604</v>
      </c>
      <c r="K154" s="151" t="s">
        <v>2174</v>
      </c>
      <c r="L154" s="142" t="s">
        <v>2604</v>
      </c>
      <c r="M154" s="150" t="str">
        <f t="shared" si="20"/>
        <v/>
      </c>
      <c r="N154" s="150" t="str">
        <f t="shared" si="21"/>
        <v/>
      </c>
      <c r="P154" s="166" t="s">
        <v>2604</v>
      </c>
      <c r="Q154" s="67" t="s">
        <v>2604</v>
      </c>
      <c r="R154" s="112"/>
    </row>
    <row r="155" spans="1:18" s="65" customFormat="1" hidden="1" x14ac:dyDescent="0.25">
      <c r="A155" s="65" t="s">
        <v>1430</v>
      </c>
      <c r="B155" s="150">
        <v>1</v>
      </c>
      <c r="C155" s="155" t="s">
        <v>2606</v>
      </c>
      <c r="D155" s="142">
        <v>17115</v>
      </c>
      <c r="E155" s="150" t="str">
        <f t="shared" si="18"/>
        <v>1946-47</v>
      </c>
      <c r="F155" s="150" t="str">
        <f t="shared" si="19"/>
        <v/>
      </c>
      <c r="G155" s="65" t="s">
        <v>68</v>
      </c>
      <c r="H155" s="166">
        <v>4000</v>
      </c>
      <c r="I155" s="142"/>
      <c r="J155" s="152" t="s">
        <v>2604</v>
      </c>
      <c r="K155" s="154" t="s">
        <v>2605</v>
      </c>
      <c r="L155" s="142">
        <v>17521</v>
      </c>
      <c r="M155" s="150" t="str">
        <f t="shared" si="20"/>
        <v>1947-48</v>
      </c>
      <c r="N155" s="150" t="str">
        <f t="shared" si="21"/>
        <v/>
      </c>
      <c r="O155" s="65" t="s">
        <v>97</v>
      </c>
      <c r="P155" s="166" t="s">
        <v>2604</v>
      </c>
      <c r="Q155" s="67" t="s">
        <v>2604</v>
      </c>
      <c r="R155" s="112"/>
    </row>
    <row r="156" spans="1:18" s="65" customFormat="1" hidden="1" x14ac:dyDescent="0.25">
      <c r="A156" s="65" t="s">
        <v>1303</v>
      </c>
      <c r="B156" s="150">
        <v>1</v>
      </c>
      <c r="C156" s="153" t="s">
        <v>2174</v>
      </c>
      <c r="D156" s="142" t="s">
        <v>2604</v>
      </c>
      <c r="E156" s="150" t="str">
        <f t="shared" si="18"/>
        <v/>
      </c>
      <c r="F156" s="150" t="str">
        <f t="shared" si="19"/>
        <v/>
      </c>
      <c r="H156" s="166" t="s">
        <v>2604</v>
      </c>
      <c r="I156" s="142"/>
      <c r="J156" s="152" t="s">
        <v>2604</v>
      </c>
      <c r="K156" s="151" t="s">
        <v>2174</v>
      </c>
      <c r="L156" s="142" t="s">
        <v>2604</v>
      </c>
      <c r="M156" s="150" t="str">
        <f t="shared" si="20"/>
        <v/>
      </c>
      <c r="N156" s="150" t="str">
        <f t="shared" si="21"/>
        <v/>
      </c>
      <c r="P156" s="166" t="s">
        <v>2604</v>
      </c>
      <c r="Q156" s="67" t="s">
        <v>2604</v>
      </c>
      <c r="R156" s="112"/>
    </row>
    <row r="157" spans="1:18" s="65" customFormat="1" hidden="1" x14ac:dyDescent="0.25">
      <c r="A157" s="65" t="s">
        <v>2040</v>
      </c>
      <c r="B157" s="150">
        <v>1</v>
      </c>
      <c r="C157" s="153" t="s">
        <v>2174</v>
      </c>
      <c r="D157" s="142" t="s">
        <v>2604</v>
      </c>
      <c r="E157" s="150" t="str">
        <f t="shared" si="18"/>
        <v/>
      </c>
      <c r="F157" s="150" t="str">
        <f t="shared" si="19"/>
        <v/>
      </c>
      <c r="H157" s="166" t="s">
        <v>2604</v>
      </c>
      <c r="I157" s="142"/>
      <c r="J157" s="152" t="s">
        <v>2604</v>
      </c>
      <c r="K157" s="151" t="s">
        <v>2174</v>
      </c>
      <c r="L157" s="142" t="s">
        <v>2604</v>
      </c>
      <c r="M157" s="150" t="str">
        <f t="shared" si="20"/>
        <v/>
      </c>
      <c r="N157" s="150" t="str">
        <f t="shared" si="21"/>
        <v/>
      </c>
      <c r="P157" s="166" t="s">
        <v>2604</v>
      </c>
      <c r="Q157" s="67" t="s">
        <v>2604</v>
      </c>
      <c r="R157" s="112"/>
    </row>
    <row r="158" spans="1:18" s="65" customFormat="1" hidden="1" x14ac:dyDescent="0.25">
      <c r="A158" s="65" t="s">
        <v>1729</v>
      </c>
      <c r="B158" s="150">
        <v>1</v>
      </c>
      <c r="C158" s="153" t="s">
        <v>2174</v>
      </c>
      <c r="D158" s="142" t="s">
        <v>2604</v>
      </c>
      <c r="E158" s="150" t="str">
        <f t="shared" si="18"/>
        <v/>
      </c>
      <c r="F158" s="150" t="str">
        <f t="shared" si="19"/>
        <v/>
      </c>
      <c r="H158" s="166" t="s">
        <v>2604</v>
      </c>
      <c r="I158" s="142"/>
      <c r="J158" s="152" t="s">
        <v>2604</v>
      </c>
      <c r="K158" s="151" t="s">
        <v>2174</v>
      </c>
      <c r="L158" s="142" t="s">
        <v>2604</v>
      </c>
      <c r="M158" s="150" t="str">
        <f t="shared" si="20"/>
        <v/>
      </c>
      <c r="N158" s="150" t="str">
        <f t="shared" si="21"/>
        <v/>
      </c>
      <c r="P158" s="166" t="s">
        <v>2604</v>
      </c>
      <c r="Q158" s="67" t="s">
        <v>2604</v>
      </c>
      <c r="R158" s="112"/>
    </row>
    <row r="159" spans="1:18" s="65" customFormat="1" hidden="1" x14ac:dyDescent="0.25">
      <c r="A159" s="65" t="s">
        <v>1601</v>
      </c>
      <c r="B159" s="150">
        <v>1</v>
      </c>
      <c r="C159" s="153" t="s">
        <v>2174</v>
      </c>
      <c r="D159" s="142" t="s">
        <v>2604</v>
      </c>
      <c r="E159" s="150" t="str">
        <f t="shared" si="18"/>
        <v/>
      </c>
      <c r="F159" s="150" t="str">
        <f t="shared" si="19"/>
        <v/>
      </c>
      <c r="H159" s="166" t="s">
        <v>2604</v>
      </c>
      <c r="I159" s="142"/>
      <c r="J159" s="152" t="s">
        <v>2604</v>
      </c>
      <c r="K159" s="151" t="s">
        <v>2174</v>
      </c>
      <c r="L159" s="142" t="s">
        <v>2604</v>
      </c>
      <c r="M159" s="150" t="str">
        <f t="shared" si="20"/>
        <v/>
      </c>
      <c r="N159" s="150" t="str">
        <f t="shared" si="21"/>
        <v/>
      </c>
      <c r="P159" s="166" t="s">
        <v>2604</v>
      </c>
      <c r="Q159" s="67" t="s">
        <v>2604</v>
      </c>
      <c r="R159" s="112"/>
    </row>
    <row r="160" spans="1:18" s="65" customFormat="1" hidden="1" x14ac:dyDescent="0.25">
      <c r="A160" s="65" t="s">
        <v>1600</v>
      </c>
      <c r="B160" s="150">
        <v>1</v>
      </c>
      <c r="C160" s="153" t="s">
        <v>2174</v>
      </c>
      <c r="D160" s="142" t="s">
        <v>2604</v>
      </c>
      <c r="E160" s="150" t="str">
        <f t="shared" si="18"/>
        <v/>
      </c>
      <c r="F160" s="150" t="str">
        <f t="shared" si="19"/>
        <v/>
      </c>
      <c r="H160" s="166" t="s">
        <v>2604</v>
      </c>
      <c r="I160" s="142"/>
      <c r="J160" s="152" t="s">
        <v>2604</v>
      </c>
      <c r="K160" s="151" t="s">
        <v>2174</v>
      </c>
      <c r="L160" s="142" t="s">
        <v>2604</v>
      </c>
      <c r="M160" s="150" t="str">
        <f t="shared" si="20"/>
        <v/>
      </c>
      <c r="N160" s="150" t="str">
        <f t="shared" si="21"/>
        <v/>
      </c>
      <c r="P160" s="166" t="s">
        <v>2604</v>
      </c>
      <c r="Q160" s="67" t="s">
        <v>2604</v>
      </c>
      <c r="R160" s="112"/>
    </row>
    <row r="161" spans="1:18" s="65" customFormat="1" hidden="1" x14ac:dyDescent="0.25">
      <c r="A161" s="65" t="s">
        <v>1975</v>
      </c>
      <c r="B161" s="150">
        <v>1</v>
      </c>
      <c r="C161" s="153" t="s">
        <v>2174</v>
      </c>
      <c r="D161" s="142" t="s">
        <v>2604</v>
      </c>
      <c r="E161" s="150" t="str">
        <f t="shared" si="18"/>
        <v/>
      </c>
      <c r="F161" s="150" t="str">
        <f t="shared" si="19"/>
        <v/>
      </c>
      <c r="H161" s="166" t="s">
        <v>2604</v>
      </c>
      <c r="I161" s="142"/>
      <c r="J161" s="152" t="s">
        <v>2604</v>
      </c>
      <c r="K161" s="151" t="s">
        <v>2174</v>
      </c>
      <c r="L161" s="142" t="s">
        <v>2604</v>
      </c>
      <c r="M161" s="150" t="str">
        <f t="shared" si="20"/>
        <v/>
      </c>
      <c r="N161" s="150" t="str">
        <f t="shared" si="21"/>
        <v/>
      </c>
      <c r="P161" s="166" t="s">
        <v>2604</v>
      </c>
      <c r="Q161" s="67" t="s">
        <v>2604</v>
      </c>
      <c r="R161" s="112"/>
    </row>
    <row r="162" spans="1:18" s="65" customFormat="1" hidden="1" x14ac:dyDescent="0.25">
      <c r="A162" s="65" t="s">
        <v>2087</v>
      </c>
      <c r="B162" s="150">
        <v>1</v>
      </c>
      <c r="C162" s="153" t="s">
        <v>2174</v>
      </c>
      <c r="D162" s="142" t="s">
        <v>2604</v>
      </c>
      <c r="E162" s="150" t="str">
        <f t="shared" si="18"/>
        <v/>
      </c>
      <c r="F162" s="150" t="str">
        <f t="shared" si="19"/>
        <v/>
      </c>
      <c r="H162" s="166" t="s">
        <v>2604</v>
      </c>
      <c r="I162" s="142"/>
      <c r="J162" s="152" t="s">
        <v>2604</v>
      </c>
      <c r="K162" s="151" t="s">
        <v>2174</v>
      </c>
      <c r="L162" s="142" t="s">
        <v>2604</v>
      </c>
      <c r="M162" s="150" t="str">
        <f t="shared" si="20"/>
        <v/>
      </c>
      <c r="N162" s="150" t="str">
        <f t="shared" si="21"/>
        <v/>
      </c>
      <c r="P162" s="166" t="s">
        <v>2604</v>
      </c>
      <c r="Q162" s="67" t="s">
        <v>2604</v>
      </c>
      <c r="R162" s="112"/>
    </row>
    <row r="163" spans="1:18" s="65" customFormat="1" hidden="1" x14ac:dyDescent="0.25">
      <c r="A163" s="65" t="s">
        <v>2039</v>
      </c>
      <c r="B163" s="150">
        <v>1</v>
      </c>
      <c r="C163" s="153" t="s">
        <v>2174</v>
      </c>
      <c r="D163" s="142" t="s">
        <v>2604</v>
      </c>
      <c r="E163" s="150" t="str">
        <f t="shared" si="18"/>
        <v/>
      </c>
      <c r="F163" s="150" t="str">
        <f t="shared" si="19"/>
        <v/>
      </c>
      <c r="H163" s="166" t="s">
        <v>2604</v>
      </c>
      <c r="I163" s="142"/>
      <c r="J163" s="152" t="s">
        <v>2604</v>
      </c>
      <c r="K163" s="151" t="s">
        <v>2174</v>
      </c>
      <c r="L163" s="142" t="s">
        <v>2604</v>
      </c>
      <c r="M163" s="150" t="str">
        <f t="shared" si="20"/>
        <v/>
      </c>
      <c r="N163" s="150" t="str">
        <f t="shared" si="21"/>
        <v/>
      </c>
      <c r="P163" s="166" t="s">
        <v>2604</v>
      </c>
      <c r="Q163" s="67" t="s">
        <v>2604</v>
      </c>
      <c r="R163" s="112"/>
    </row>
    <row r="164" spans="1:18" s="65" customFormat="1" hidden="1" x14ac:dyDescent="0.25">
      <c r="A164" s="65" t="s">
        <v>1838</v>
      </c>
      <c r="B164" s="150">
        <v>1</v>
      </c>
      <c r="C164" s="153" t="s">
        <v>2174</v>
      </c>
      <c r="D164" s="142" t="s">
        <v>2604</v>
      </c>
      <c r="E164" s="150" t="str">
        <f t="shared" si="18"/>
        <v/>
      </c>
      <c r="F164" s="150" t="str">
        <f t="shared" si="19"/>
        <v/>
      </c>
      <c r="H164" s="166" t="s">
        <v>2604</v>
      </c>
      <c r="I164" s="142"/>
      <c r="J164" s="152" t="s">
        <v>2604</v>
      </c>
      <c r="K164" s="151" t="s">
        <v>2174</v>
      </c>
      <c r="L164" s="142" t="s">
        <v>2604</v>
      </c>
      <c r="M164" s="150" t="str">
        <f t="shared" si="20"/>
        <v/>
      </c>
      <c r="N164" s="150" t="str">
        <f t="shared" si="21"/>
        <v/>
      </c>
      <c r="P164" s="166" t="s">
        <v>2604</v>
      </c>
      <c r="Q164" s="67" t="s">
        <v>2604</v>
      </c>
      <c r="R164" s="112"/>
    </row>
    <row r="165" spans="1:18" s="65" customFormat="1" hidden="1" x14ac:dyDescent="0.25">
      <c r="A165" s="65" t="s">
        <v>1740</v>
      </c>
      <c r="B165" s="150">
        <v>1</v>
      </c>
      <c r="C165" s="153" t="s">
        <v>2174</v>
      </c>
      <c r="D165" s="142" t="s">
        <v>2604</v>
      </c>
      <c r="E165" s="150" t="str">
        <f t="shared" si="18"/>
        <v/>
      </c>
      <c r="F165" s="150" t="str">
        <f t="shared" si="19"/>
        <v/>
      </c>
      <c r="H165" s="166" t="s">
        <v>2604</v>
      </c>
      <c r="I165" s="142"/>
      <c r="J165" s="152" t="s">
        <v>2604</v>
      </c>
      <c r="K165" s="151" t="s">
        <v>2174</v>
      </c>
      <c r="L165" s="142" t="s">
        <v>2604</v>
      </c>
      <c r="M165" s="150" t="str">
        <f t="shared" si="20"/>
        <v/>
      </c>
      <c r="N165" s="150" t="str">
        <f t="shared" si="21"/>
        <v/>
      </c>
      <c r="P165" s="166" t="s">
        <v>2604</v>
      </c>
      <c r="Q165" s="67" t="s">
        <v>2604</v>
      </c>
      <c r="R165" s="112"/>
    </row>
    <row r="166" spans="1:18" s="65" customFormat="1" hidden="1" x14ac:dyDescent="0.25">
      <c r="A166" s="65" t="s">
        <v>1662</v>
      </c>
      <c r="B166" s="150">
        <v>1</v>
      </c>
      <c r="C166" s="153" t="s">
        <v>2174</v>
      </c>
      <c r="D166" s="142" t="s">
        <v>2604</v>
      </c>
      <c r="E166" s="150" t="str">
        <f t="shared" si="18"/>
        <v/>
      </c>
      <c r="F166" s="150" t="str">
        <f t="shared" si="19"/>
        <v/>
      </c>
      <c r="H166" s="166" t="s">
        <v>2604</v>
      </c>
      <c r="I166" s="142"/>
      <c r="J166" s="152" t="s">
        <v>2604</v>
      </c>
      <c r="K166" s="151" t="s">
        <v>2174</v>
      </c>
      <c r="L166" s="142" t="s">
        <v>2604</v>
      </c>
      <c r="M166" s="150" t="str">
        <f t="shared" si="20"/>
        <v/>
      </c>
      <c r="N166" s="150" t="str">
        <f t="shared" si="21"/>
        <v/>
      </c>
      <c r="P166" s="166" t="s">
        <v>2604</v>
      </c>
      <c r="Q166" s="67" t="s">
        <v>2604</v>
      </c>
      <c r="R166" s="112"/>
    </row>
    <row r="167" spans="1:18" s="65" customFormat="1" hidden="1" x14ac:dyDescent="0.25">
      <c r="A167" s="65" t="s">
        <v>1472</v>
      </c>
      <c r="B167" s="150">
        <v>1</v>
      </c>
      <c r="C167" s="153" t="s">
        <v>2174</v>
      </c>
      <c r="D167" s="142" t="s">
        <v>2604</v>
      </c>
      <c r="E167" s="150" t="str">
        <f t="shared" si="18"/>
        <v/>
      </c>
      <c r="F167" s="150" t="str">
        <f t="shared" si="19"/>
        <v/>
      </c>
      <c r="H167" s="166" t="s">
        <v>2604</v>
      </c>
      <c r="I167" s="142"/>
      <c r="J167" s="152" t="s">
        <v>2604</v>
      </c>
      <c r="K167" s="151" t="s">
        <v>2174</v>
      </c>
      <c r="L167" s="142" t="s">
        <v>2604</v>
      </c>
      <c r="M167" s="150" t="str">
        <f t="shared" si="20"/>
        <v/>
      </c>
      <c r="N167" s="150" t="str">
        <f t="shared" si="21"/>
        <v/>
      </c>
      <c r="P167" s="166" t="s">
        <v>2604</v>
      </c>
      <c r="Q167" s="67" t="s">
        <v>2604</v>
      </c>
      <c r="R167" s="112"/>
    </row>
    <row r="168" spans="1:18" s="65" customFormat="1" hidden="1" x14ac:dyDescent="0.25">
      <c r="A168" s="65" t="s">
        <v>1720</v>
      </c>
      <c r="B168" s="150">
        <v>1</v>
      </c>
      <c r="C168" s="153" t="s">
        <v>2174</v>
      </c>
      <c r="D168" s="142" t="s">
        <v>2604</v>
      </c>
      <c r="E168" s="150" t="str">
        <f t="shared" si="18"/>
        <v/>
      </c>
      <c r="F168" s="150" t="str">
        <f t="shared" si="19"/>
        <v/>
      </c>
      <c r="H168" s="166" t="s">
        <v>2604</v>
      </c>
      <c r="I168" s="142"/>
      <c r="J168" s="152" t="s">
        <v>2604</v>
      </c>
      <c r="K168" s="151" t="s">
        <v>2174</v>
      </c>
      <c r="L168" s="142" t="s">
        <v>2604</v>
      </c>
      <c r="M168" s="150" t="str">
        <f t="shared" si="20"/>
        <v/>
      </c>
      <c r="N168" s="150" t="str">
        <f t="shared" si="21"/>
        <v/>
      </c>
      <c r="P168" s="166" t="s">
        <v>2604</v>
      </c>
      <c r="Q168" s="67" t="s">
        <v>2604</v>
      </c>
      <c r="R168" s="112"/>
    </row>
    <row r="169" spans="1:18" s="65" customFormat="1" hidden="1" x14ac:dyDescent="0.25">
      <c r="A169" s="65" t="s">
        <v>1677</v>
      </c>
      <c r="B169" s="150">
        <v>1</v>
      </c>
      <c r="C169" s="153" t="s">
        <v>2174</v>
      </c>
      <c r="D169" s="142" t="s">
        <v>2604</v>
      </c>
      <c r="E169" s="150" t="str">
        <f t="shared" si="18"/>
        <v/>
      </c>
      <c r="F169" s="150" t="str">
        <f t="shared" si="19"/>
        <v/>
      </c>
      <c r="H169" s="166" t="s">
        <v>2604</v>
      </c>
      <c r="I169" s="142"/>
      <c r="J169" s="152" t="s">
        <v>2604</v>
      </c>
      <c r="K169" s="151" t="s">
        <v>2174</v>
      </c>
      <c r="L169" s="142" t="s">
        <v>2604</v>
      </c>
      <c r="M169" s="150" t="str">
        <f t="shared" si="20"/>
        <v/>
      </c>
      <c r="N169" s="150" t="str">
        <f t="shared" si="21"/>
        <v/>
      </c>
      <c r="P169" s="166" t="s">
        <v>2604</v>
      </c>
      <c r="Q169" s="67" t="s">
        <v>2604</v>
      </c>
      <c r="R169" s="112"/>
    </row>
    <row r="170" spans="1:18" s="65" customFormat="1" hidden="1" x14ac:dyDescent="0.25">
      <c r="A170" s="65" t="s">
        <v>963</v>
      </c>
      <c r="B170" s="150">
        <v>1</v>
      </c>
      <c r="C170" s="153" t="s">
        <v>2174</v>
      </c>
      <c r="D170" s="142" t="s">
        <v>2604</v>
      </c>
      <c r="E170" s="150" t="str">
        <f t="shared" si="18"/>
        <v/>
      </c>
      <c r="F170" s="150" t="str">
        <f t="shared" si="19"/>
        <v/>
      </c>
      <c r="H170" s="166" t="s">
        <v>2604</v>
      </c>
      <c r="I170" s="142"/>
      <c r="J170" s="152" t="s">
        <v>2604</v>
      </c>
      <c r="K170" s="151" t="s">
        <v>2174</v>
      </c>
      <c r="L170" s="142" t="s">
        <v>2604</v>
      </c>
      <c r="M170" s="150" t="str">
        <f t="shared" si="20"/>
        <v/>
      </c>
      <c r="N170" s="150" t="str">
        <f t="shared" si="21"/>
        <v/>
      </c>
      <c r="P170" s="166" t="s">
        <v>2604</v>
      </c>
      <c r="Q170" s="67" t="s">
        <v>2604</v>
      </c>
      <c r="R170" s="112"/>
    </row>
    <row r="171" spans="1:18" s="65" customFormat="1" hidden="1" x14ac:dyDescent="0.25">
      <c r="A171" s="65" t="s">
        <v>2207</v>
      </c>
      <c r="B171" s="150">
        <v>1</v>
      </c>
      <c r="C171" s="153" t="s">
        <v>2174</v>
      </c>
      <c r="D171" s="142" t="s">
        <v>2604</v>
      </c>
      <c r="E171" s="150" t="str">
        <f t="shared" si="18"/>
        <v/>
      </c>
      <c r="F171" s="150" t="str">
        <f t="shared" si="19"/>
        <v/>
      </c>
      <c r="H171" s="166" t="s">
        <v>2604</v>
      </c>
      <c r="I171" s="142"/>
      <c r="J171" s="152" t="s">
        <v>2604</v>
      </c>
      <c r="K171" s="151" t="s">
        <v>2174</v>
      </c>
      <c r="L171" s="142" t="s">
        <v>2604</v>
      </c>
      <c r="M171" s="150" t="str">
        <f t="shared" si="20"/>
        <v/>
      </c>
      <c r="N171" s="150" t="str">
        <f t="shared" si="21"/>
        <v/>
      </c>
      <c r="P171" s="166" t="s">
        <v>2604</v>
      </c>
      <c r="Q171" s="67" t="s">
        <v>2604</v>
      </c>
      <c r="R171" s="112"/>
    </row>
    <row r="172" spans="1:18" s="65" customFormat="1" hidden="1" x14ac:dyDescent="0.25">
      <c r="A172" s="65" t="s">
        <v>1661</v>
      </c>
      <c r="B172" s="150">
        <v>1</v>
      </c>
      <c r="C172" s="153" t="s">
        <v>2174</v>
      </c>
      <c r="D172" s="142" t="s">
        <v>2604</v>
      </c>
      <c r="E172" s="150" t="str">
        <f t="shared" si="18"/>
        <v/>
      </c>
      <c r="F172" s="150" t="str">
        <f t="shared" si="19"/>
        <v/>
      </c>
      <c r="H172" s="166" t="s">
        <v>2604</v>
      </c>
      <c r="I172" s="142"/>
      <c r="J172" s="152" t="s">
        <v>2604</v>
      </c>
      <c r="K172" s="151" t="s">
        <v>2174</v>
      </c>
      <c r="L172" s="142" t="s">
        <v>2604</v>
      </c>
      <c r="M172" s="150" t="str">
        <f t="shared" si="20"/>
        <v/>
      </c>
      <c r="N172" s="150" t="str">
        <f t="shared" si="21"/>
        <v/>
      </c>
      <c r="P172" s="166" t="s">
        <v>2604</v>
      </c>
      <c r="Q172" s="67" t="s">
        <v>2604</v>
      </c>
      <c r="R172" s="112"/>
    </row>
    <row r="173" spans="1:18" s="65" customFormat="1" hidden="1" x14ac:dyDescent="0.25">
      <c r="A173" s="65" t="s">
        <v>1429</v>
      </c>
      <c r="B173" s="150">
        <v>1</v>
      </c>
      <c r="C173" s="153" t="s">
        <v>2174</v>
      </c>
      <c r="D173" s="142" t="s">
        <v>2604</v>
      </c>
      <c r="E173" s="150" t="str">
        <f t="shared" si="18"/>
        <v/>
      </c>
      <c r="F173" s="150" t="str">
        <f t="shared" si="19"/>
        <v/>
      </c>
      <c r="H173" s="166" t="s">
        <v>2604</v>
      </c>
      <c r="I173" s="142"/>
      <c r="J173" s="152" t="s">
        <v>2604</v>
      </c>
      <c r="K173" s="151" t="s">
        <v>2174</v>
      </c>
      <c r="L173" s="142" t="s">
        <v>2604</v>
      </c>
      <c r="M173" s="150" t="str">
        <f t="shared" si="20"/>
        <v/>
      </c>
      <c r="N173" s="150" t="str">
        <f t="shared" si="21"/>
        <v/>
      </c>
      <c r="P173" s="166" t="s">
        <v>2604</v>
      </c>
      <c r="Q173" s="67" t="s">
        <v>2604</v>
      </c>
      <c r="R173" s="112"/>
    </row>
    <row r="174" spans="1:18" s="65" customFormat="1" hidden="1" x14ac:dyDescent="0.25">
      <c r="A174" s="65" t="s">
        <v>1599</v>
      </c>
      <c r="B174" s="150">
        <v>1</v>
      </c>
      <c r="C174" s="153" t="s">
        <v>2174</v>
      </c>
      <c r="D174" s="142" t="s">
        <v>2604</v>
      </c>
      <c r="E174" s="150" t="str">
        <f t="shared" si="18"/>
        <v/>
      </c>
      <c r="F174" s="150" t="str">
        <f t="shared" si="19"/>
        <v/>
      </c>
      <c r="H174" s="166" t="s">
        <v>2604</v>
      </c>
      <c r="I174" s="142"/>
      <c r="J174" s="152" t="s">
        <v>2604</v>
      </c>
      <c r="K174" s="151" t="s">
        <v>2174</v>
      </c>
      <c r="L174" s="142" t="s">
        <v>2604</v>
      </c>
      <c r="M174" s="150" t="str">
        <f t="shared" si="20"/>
        <v/>
      </c>
      <c r="N174" s="150" t="str">
        <f t="shared" si="21"/>
        <v/>
      </c>
      <c r="P174" s="166" t="s">
        <v>2604</v>
      </c>
      <c r="Q174" s="67" t="s">
        <v>2604</v>
      </c>
      <c r="R174" s="112"/>
    </row>
    <row r="175" spans="1:18" s="65" customFormat="1" hidden="1" x14ac:dyDescent="0.25">
      <c r="A175" s="65" t="s">
        <v>1279</v>
      </c>
      <c r="B175" s="150">
        <v>1</v>
      </c>
      <c r="C175" s="153" t="s">
        <v>2174</v>
      </c>
      <c r="D175" s="142" t="s">
        <v>2604</v>
      </c>
      <c r="E175" s="150" t="str">
        <f t="shared" si="18"/>
        <v/>
      </c>
      <c r="F175" s="150" t="str">
        <f t="shared" si="19"/>
        <v/>
      </c>
      <c r="H175" s="166" t="s">
        <v>2604</v>
      </c>
      <c r="I175" s="142"/>
      <c r="J175" s="152" t="s">
        <v>2604</v>
      </c>
      <c r="K175" s="151" t="s">
        <v>2174</v>
      </c>
      <c r="L175" s="142" t="s">
        <v>2604</v>
      </c>
      <c r="M175" s="150" t="str">
        <f t="shared" si="20"/>
        <v/>
      </c>
      <c r="N175" s="150" t="str">
        <f t="shared" si="21"/>
        <v/>
      </c>
      <c r="P175" s="166" t="s">
        <v>2604</v>
      </c>
      <c r="Q175" s="67" t="s">
        <v>2604</v>
      </c>
      <c r="R175" s="112"/>
    </row>
    <row r="176" spans="1:18" s="65" customFormat="1" hidden="1" x14ac:dyDescent="0.25">
      <c r="A176" s="65" t="s">
        <v>1138</v>
      </c>
      <c r="B176" s="150">
        <v>1</v>
      </c>
      <c r="C176" s="155" t="s">
        <v>2606</v>
      </c>
      <c r="D176" s="142">
        <v>34304</v>
      </c>
      <c r="E176" s="150" t="str">
        <f t="shared" si="18"/>
        <v>1993-94</v>
      </c>
      <c r="F176" s="150" t="str">
        <f t="shared" si="19"/>
        <v/>
      </c>
      <c r="G176" s="65" t="s">
        <v>544</v>
      </c>
      <c r="H176" s="166" t="s">
        <v>2604</v>
      </c>
      <c r="I176" s="142"/>
      <c r="J176" s="152" t="s">
        <v>2135</v>
      </c>
      <c r="K176" s="156" t="s">
        <v>2607</v>
      </c>
      <c r="L176" s="142">
        <v>34727</v>
      </c>
      <c r="M176" s="150" t="str">
        <f t="shared" si="20"/>
        <v>1994-95</v>
      </c>
      <c r="N176" s="150" t="str">
        <f t="shared" si="21"/>
        <v/>
      </c>
      <c r="O176" s="65" t="s">
        <v>80</v>
      </c>
      <c r="P176" s="166" t="s">
        <v>2604</v>
      </c>
      <c r="Q176" s="67" t="s">
        <v>2604</v>
      </c>
      <c r="R176" s="112" t="s">
        <v>2208</v>
      </c>
    </row>
    <row r="177" spans="1:18" s="65" customFormat="1" hidden="1" x14ac:dyDescent="0.25">
      <c r="A177" s="65" t="s">
        <v>1778</v>
      </c>
      <c r="B177" s="150">
        <v>1</v>
      </c>
      <c r="C177" s="153" t="s">
        <v>2174</v>
      </c>
      <c r="D177" s="142" t="s">
        <v>2604</v>
      </c>
      <c r="E177" s="150" t="str">
        <f t="shared" si="18"/>
        <v/>
      </c>
      <c r="F177" s="150" t="str">
        <f t="shared" si="19"/>
        <v/>
      </c>
      <c r="H177" s="166" t="s">
        <v>2604</v>
      </c>
      <c r="I177" s="142"/>
      <c r="J177" s="152" t="s">
        <v>2604</v>
      </c>
      <c r="K177" s="151" t="s">
        <v>2174</v>
      </c>
      <c r="L177" s="142" t="s">
        <v>2604</v>
      </c>
      <c r="M177" s="150" t="str">
        <f t="shared" si="20"/>
        <v/>
      </c>
      <c r="N177" s="150" t="str">
        <f t="shared" si="21"/>
        <v/>
      </c>
      <c r="P177" s="166" t="s">
        <v>2604</v>
      </c>
      <c r="Q177" s="67" t="s">
        <v>2604</v>
      </c>
      <c r="R177" s="112"/>
    </row>
    <row r="178" spans="1:18" s="65" customFormat="1" hidden="1" x14ac:dyDescent="0.25">
      <c r="A178" s="65" t="s">
        <v>2048</v>
      </c>
      <c r="B178" s="150">
        <v>1</v>
      </c>
      <c r="C178" s="153" t="s">
        <v>2174</v>
      </c>
      <c r="D178" s="142" t="s">
        <v>2604</v>
      </c>
      <c r="E178" s="150" t="str">
        <f t="shared" si="18"/>
        <v/>
      </c>
      <c r="F178" s="150" t="str">
        <f t="shared" si="19"/>
        <v/>
      </c>
      <c r="H178" s="166" t="s">
        <v>2604</v>
      </c>
      <c r="I178" s="142"/>
      <c r="J178" s="152" t="s">
        <v>2604</v>
      </c>
      <c r="K178" s="151" t="s">
        <v>2174</v>
      </c>
      <c r="L178" s="142" t="s">
        <v>2604</v>
      </c>
      <c r="M178" s="150" t="str">
        <f t="shared" si="20"/>
        <v/>
      </c>
      <c r="N178" s="150" t="str">
        <f t="shared" si="21"/>
        <v/>
      </c>
      <c r="P178" s="166" t="s">
        <v>2604</v>
      </c>
      <c r="Q178" s="67" t="s">
        <v>2604</v>
      </c>
      <c r="R178" s="112"/>
    </row>
    <row r="179" spans="1:18" s="65" customFormat="1" hidden="1" x14ac:dyDescent="0.25">
      <c r="A179" s="65" t="s">
        <v>1683</v>
      </c>
      <c r="B179" s="150">
        <v>1</v>
      </c>
      <c r="C179" s="153" t="s">
        <v>2174</v>
      </c>
      <c r="D179" s="142" t="s">
        <v>2604</v>
      </c>
      <c r="E179" s="150" t="str">
        <f t="shared" si="18"/>
        <v/>
      </c>
      <c r="F179" s="150" t="str">
        <f t="shared" si="19"/>
        <v/>
      </c>
      <c r="H179" s="166" t="s">
        <v>2604</v>
      </c>
      <c r="I179" s="142"/>
      <c r="J179" s="152" t="s">
        <v>2604</v>
      </c>
      <c r="K179" s="151" t="s">
        <v>2174</v>
      </c>
      <c r="L179" s="142" t="s">
        <v>2604</v>
      </c>
      <c r="M179" s="150" t="str">
        <f t="shared" si="20"/>
        <v/>
      </c>
      <c r="N179" s="150" t="str">
        <f t="shared" si="21"/>
        <v/>
      </c>
      <c r="P179" s="166" t="s">
        <v>2604</v>
      </c>
      <c r="Q179" s="67" t="s">
        <v>2604</v>
      </c>
      <c r="R179" s="112"/>
    </row>
    <row r="180" spans="1:18" s="65" customFormat="1" hidden="1" x14ac:dyDescent="0.25">
      <c r="A180" s="65" t="s">
        <v>1598</v>
      </c>
      <c r="B180" s="150">
        <v>1</v>
      </c>
      <c r="C180" s="153" t="s">
        <v>2174</v>
      </c>
      <c r="D180" s="142" t="s">
        <v>2604</v>
      </c>
      <c r="E180" s="150" t="str">
        <f t="shared" si="18"/>
        <v/>
      </c>
      <c r="F180" s="150" t="str">
        <f t="shared" si="19"/>
        <v/>
      </c>
      <c r="H180" s="166" t="s">
        <v>2604</v>
      </c>
      <c r="I180" s="142"/>
      <c r="J180" s="152" t="s">
        <v>2604</v>
      </c>
      <c r="K180" s="151" t="s">
        <v>2174</v>
      </c>
      <c r="L180" s="142" t="s">
        <v>2604</v>
      </c>
      <c r="M180" s="150" t="str">
        <f t="shared" si="20"/>
        <v/>
      </c>
      <c r="N180" s="150" t="str">
        <f t="shared" si="21"/>
        <v/>
      </c>
      <c r="P180" s="166" t="s">
        <v>2604</v>
      </c>
      <c r="Q180" s="67" t="s">
        <v>2604</v>
      </c>
      <c r="R180" s="112"/>
    </row>
    <row r="181" spans="1:18" s="65" customFormat="1" hidden="1" x14ac:dyDescent="0.25">
      <c r="A181" s="65" t="s">
        <v>1666</v>
      </c>
      <c r="B181" s="150">
        <v>1</v>
      </c>
      <c r="C181" s="153" t="s">
        <v>2174</v>
      </c>
      <c r="D181" s="142" t="s">
        <v>2604</v>
      </c>
      <c r="E181" s="150" t="str">
        <f t="shared" si="18"/>
        <v/>
      </c>
      <c r="F181" s="150" t="str">
        <f t="shared" si="19"/>
        <v/>
      </c>
      <c r="H181" s="166" t="s">
        <v>2604</v>
      </c>
      <c r="I181" s="142"/>
      <c r="J181" s="152" t="s">
        <v>2604</v>
      </c>
      <c r="K181" s="151" t="s">
        <v>2174</v>
      </c>
      <c r="L181" s="142" t="s">
        <v>2604</v>
      </c>
      <c r="M181" s="150" t="str">
        <f t="shared" si="20"/>
        <v/>
      </c>
      <c r="N181" s="150" t="str">
        <f t="shared" si="21"/>
        <v/>
      </c>
      <c r="P181" s="166" t="s">
        <v>2604</v>
      </c>
      <c r="Q181" s="67" t="s">
        <v>2604</v>
      </c>
      <c r="R181" s="112"/>
    </row>
    <row r="182" spans="1:18" s="65" customFormat="1" hidden="1" x14ac:dyDescent="0.25">
      <c r="A182" s="65" t="s">
        <v>744</v>
      </c>
      <c r="B182" s="150">
        <v>1</v>
      </c>
      <c r="C182" s="153" t="s">
        <v>2174</v>
      </c>
      <c r="D182" s="142" t="s">
        <v>2604</v>
      </c>
      <c r="E182" s="150" t="str">
        <f t="shared" si="18"/>
        <v/>
      </c>
      <c r="F182" s="150" t="str">
        <f t="shared" si="19"/>
        <v/>
      </c>
      <c r="H182" s="166" t="s">
        <v>2604</v>
      </c>
      <c r="I182" s="142"/>
      <c r="J182" s="152" t="s">
        <v>2604</v>
      </c>
      <c r="K182" s="151" t="s">
        <v>2174</v>
      </c>
      <c r="L182" s="142" t="s">
        <v>2604</v>
      </c>
      <c r="M182" s="150" t="str">
        <f t="shared" si="20"/>
        <v/>
      </c>
      <c r="N182" s="150" t="str">
        <f t="shared" si="21"/>
        <v/>
      </c>
      <c r="P182" s="166" t="s">
        <v>2604</v>
      </c>
      <c r="Q182" s="67" t="s">
        <v>2604</v>
      </c>
      <c r="R182" s="112" t="s">
        <v>2209</v>
      </c>
    </row>
    <row r="183" spans="1:18" s="65" customFormat="1" hidden="1" x14ac:dyDescent="0.25">
      <c r="A183" s="65" t="s">
        <v>823</v>
      </c>
      <c r="B183" s="150">
        <v>1</v>
      </c>
      <c r="C183" s="153" t="s">
        <v>2174</v>
      </c>
      <c r="D183" s="142" t="s">
        <v>2604</v>
      </c>
      <c r="E183" s="150" t="str">
        <f t="shared" si="18"/>
        <v/>
      </c>
      <c r="F183" s="150" t="str">
        <f t="shared" si="19"/>
        <v/>
      </c>
      <c r="H183" s="166" t="s">
        <v>2604</v>
      </c>
      <c r="I183" s="142"/>
      <c r="J183" s="152" t="s">
        <v>2604</v>
      </c>
      <c r="K183" s="151" t="s">
        <v>2174</v>
      </c>
      <c r="L183" s="142" t="s">
        <v>2604</v>
      </c>
      <c r="M183" s="150" t="str">
        <f t="shared" si="20"/>
        <v/>
      </c>
      <c r="N183" s="150" t="str">
        <f t="shared" si="21"/>
        <v/>
      </c>
      <c r="P183" s="166" t="s">
        <v>2604</v>
      </c>
      <c r="Q183" s="67" t="s">
        <v>2604</v>
      </c>
      <c r="R183" s="112" t="s">
        <v>2210</v>
      </c>
    </row>
    <row r="184" spans="1:18" s="65" customFormat="1" hidden="1" x14ac:dyDescent="0.25">
      <c r="A184" s="65" t="s">
        <v>1254</v>
      </c>
      <c r="B184" s="150">
        <v>1</v>
      </c>
      <c r="C184" s="153" t="s">
        <v>2174</v>
      </c>
      <c r="D184" s="142" t="s">
        <v>2604</v>
      </c>
      <c r="E184" s="150" t="str">
        <f t="shared" si="18"/>
        <v/>
      </c>
      <c r="F184" s="150" t="str">
        <f t="shared" si="19"/>
        <v/>
      </c>
      <c r="H184" s="166" t="s">
        <v>2604</v>
      </c>
      <c r="I184" s="142"/>
      <c r="J184" s="152" t="s">
        <v>2604</v>
      </c>
      <c r="K184" s="151" t="s">
        <v>2174</v>
      </c>
      <c r="L184" s="142" t="s">
        <v>2604</v>
      </c>
      <c r="M184" s="150" t="str">
        <f t="shared" si="20"/>
        <v/>
      </c>
      <c r="N184" s="150" t="str">
        <f t="shared" si="21"/>
        <v/>
      </c>
      <c r="P184" s="166" t="s">
        <v>2604</v>
      </c>
      <c r="Q184" s="67" t="s">
        <v>2604</v>
      </c>
      <c r="R184" s="112"/>
    </row>
    <row r="185" spans="1:18" s="65" customFormat="1" hidden="1" x14ac:dyDescent="0.25">
      <c r="A185" s="65" t="s">
        <v>1089</v>
      </c>
      <c r="B185" s="150">
        <v>1</v>
      </c>
      <c r="C185" s="153" t="s">
        <v>2174</v>
      </c>
      <c r="D185" s="142" t="s">
        <v>2604</v>
      </c>
      <c r="E185" s="150" t="str">
        <f t="shared" si="18"/>
        <v/>
      </c>
      <c r="F185" s="150" t="str">
        <f t="shared" si="19"/>
        <v/>
      </c>
      <c r="H185" s="166" t="s">
        <v>2604</v>
      </c>
      <c r="I185" s="142"/>
      <c r="J185" s="152" t="s">
        <v>2604</v>
      </c>
      <c r="K185" s="154" t="s">
        <v>2605</v>
      </c>
      <c r="L185" s="142">
        <v>36422</v>
      </c>
      <c r="M185" s="150" t="str">
        <f t="shared" si="20"/>
        <v>1999-00</v>
      </c>
      <c r="N185" s="150" t="str">
        <f t="shared" si="21"/>
        <v/>
      </c>
      <c r="O185" s="65" t="s">
        <v>53</v>
      </c>
      <c r="P185" s="166" t="s">
        <v>2604</v>
      </c>
      <c r="Q185" s="67" t="s">
        <v>2604</v>
      </c>
      <c r="R185" s="112"/>
    </row>
    <row r="186" spans="1:18" s="65" customFormat="1" hidden="1" x14ac:dyDescent="0.25">
      <c r="A186" s="65" t="s">
        <v>1227</v>
      </c>
      <c r="B186" s="150">
        <v>1</v>
      </c>
      <c r="C186" s="155" t="s">
        <v>2606</v>
      </c>
      <c r="D186" s="142">
        <v>28338</v>
      </c>
      <c r="E186" s="150" t="str">
        <f t="shared" si="18"/>
        <v>1977-78</v>
      </c>
      <c r="F186" s="150" t="str">
        <f t="shared" si="19"/>
        <v/>
      </c>
      <c r="G186" s="65" t="s">
        <v>80</v>
      </c>
      <c r="H186" s="166">
        <v>150000</v>
      </c>
      <c r="I186" s="142"/>
      <c r="J186" s="152" t="s">
        <v>2604</v>
      </c>
      <c r="K186" s="154" t="s">
        <v>2605</v>
      </c>
      <c r="L186" s="142">
        <v>29865</v>
      </c>
      <c r="M186" s="150" t="str">
        <f t="shared" si="20"/>
        <v>1981-82</v>
      </c>
      <c r="N186" s="150" t="str">
        <f t="shared" si="21"/>
        <v/>
      </c>
      <c r="O186" s="65" t="s">
        <v>65</v>
      </c>
      <c r="P186" s="166">
        <v>400000</v>
      </c>
      <c r="Q186" s="67" t="s">
        <v>2604</v>
      </c>
      <c r="R186" s="112" t="s">
        <v>2211</v>
      </c>
    </row>
    <row r="187" spans="1:18" s="65" customFormat="1" hidden="1" x14ac:dyDescent="0.25">
      <c r="A187" s="65" t="s">
        <v>1682</v>
      </c>
      <c r="B187" s="150">
        <v>1</v>
      </c>
      <c r="C187" s="153" t="s">
        <v>2174</v>
      </c>
      <c r="D187" s="142" t="s">
        <v>2604</v>
      </c>
      <c r="E187" s="150" t="str">
        <f t="shared" si="18"/>
        <v/>
      </c>
      <c r="F187" s="150" t="str">
        <f t="shared" si="19"/>
        <v/>
      </c>
      <c r="H187" s="166" t="s">
        <v>2604</v>
      </c>
      <c r="I187" s="142"/>
      <c r="J187" s="152" t="s">
        <v>2604</v>
      </c>
      <c r="K187" s="151" t="s">
        <v>2174</v>
      </c>
      <c r="L187" s="142" t="s">
        <v>2604</v>
      </c>
      <c r="M187" s="150" t="str">
        <f t="shared" si="20"/>
        <v/>
      </c>
      <c r="N187" s="150" t="str">
        <f t="shared" si="21"/>
        <v/>
      </c>
      <c r="P187" s="166" t="s">
        <v>2604</v>
      </c>
      <c r="Q187" s="67" t="s">
        <v>2604</v>
      </c>
      <c r="R187" s="112"/>
    </row>
    <row r="188" spans="1:18" s="65" customFormat="1" hidden="1" x14ac:dyDescent="0.25">
      <c r="A188" s="65" t="s">
        <v>1394</v>
      </c>
      <c r="B188" s="150">
        <v>1</v>
      </c>
      <c r="C188" s="153" t="s">
        <v>2174</v>
      </c>
      <c r="D188" s="142" t="s">
        <v>2604</v>
      </c>
      <c r="E188" s="150" t="str">
        <f t="shared" si="18"/>
        <v/>
      </c>
      <c r="F188" s="150" t="str">
        <f t="shared" si="19"/>
        <v/>
      </c>
      <c r="H188" s="166" t="s">
        <v>2604</v>
      </c>
      <c r="I188" s="142"/>
      <c r="J188" s="152" t="s">
        <v>2604</v>
      </c>
      <c r="K188" s="151" t="s">
        <v>2174</v>
      </c>
      <c r="L188" s="142" t="s">
        <v>2604</v>
      </c>
      <c r="M188" s="150" t="str">
        <f t="shared" si="20"/>
        <v/>
      </c>
      <c r="N188" s="150" t="str">
        <f t="shared" si="21"/>
        <v/>
      </c>
      <c r="P188" s="166" t="s">
        <v>2604</v>
      </c>
      <c r="Q188" s="67" t="s">
        <v>2604</v>
      </c>
      <c r="R188" s="112"/>
    </row>
    <row r="189" spans="1:18" s="65" customFormat="1" hidden="1" x14ac:dyDescent="0.25">
      <c r="A189" s="65" t="s">
        <v>1713</v>
      </c>
      <c r="B189" s="150">
        <v>1</v>
      </c>
      <c r="C189" s="153" t="s">
        <v>2174</v>
      </c>
      <c r="D189" s="142" t="s">
        <v>2604</v>
      </c>
      <c r="E189" s="150" t="str">
        <f t="shared" si="18"/>
        <v/>
      </c>
      <c r="F189" s="150" t="str">
        <f t="shared" si="19"/>
        <v/>
      </c>
      <c r="H189" s="166" t="s">
        <v>2604</v>
      </c>
      <c r="I189" s="142"/>
      <c r="J189" s="152" t="s">
        <v>2604</v>
      </c>
      <c r="K189" s="151" t="s">
        <v>2174</v>
      </c>
      <c r="L189" s="142" t="s">
        <v>2604</v>
      </c>
      <c r="M189" s="150" t="str">
        <f t="shared" si="20"/>
        <v/>
      </c>
      <c r="N189" s="150" t="str">
        <f t="shared" si="21"/>
        <v/>
      </c>
      <c r="P189" s="166" t="s">
        <v>2604</v>
      </c>
      <c r="Q189" s="67" t="s">
        <v>2604</v>
      </c>
      <c r="R189" s="112"/>
    </row>
    <row r="190" spans="1:18" s="65" customFormat="1" hidden="1" x14ac:dyDescent="0.25">
      <c r="A190" s="65" t="s">
        <v>2055</v>
      </c>
      <c r="B190" s="150">
        <v>1</v>
      </c>
      <c r="C190" s="153" t="s">
        <v>2174</v>
      </c>
      <c r="D190" s="142" t="s">
        <v>2604</v>
      </c>
      <c r="E190" s="150" t="str">
        <f t="shared" si="18"/>
        <v/>
      </c>
      <c r="F190" s="150" t="str">
        <f t="shared" si="19"/>
        <v/>
      </c>
      <c r="H190" s="166" t="s">
        <v>2604</v>
      </c>
      <c r="I190" s="142"/>
      <c r="J190" s="152" t="s">
        <v>2604</v>
      </c>
      <c r="K190" s="151" t="s">
        <v>2174</v>
      </c>
      <c r="L190" s="142" t="s">
        <v>2604</v>
      </c>
      <c r="M190" s="150" t="str">
        <f t="shared" si="20"/>
        <v/>
      </c>
      <c r="N190" s="150" t="str">
        <f t="shared" si="21"/>
        <v/>
      </c>
      <c r="P190" s="166" t="s">
        <v>2604</v>
      </c>
      <c r="Q190" s="67" t="s">
        <v>2604</v>
      </c>
      <c r="R190" s="112"/>
    </row>
    <row r="191" spans="1:18" s="65" customFormat="1" hidden="1" x14ac:dyDescent="0.25">
      <c r="A191" s="65" t="s">
        <v>1864</v>
      </c>
      <c r="B191" s="150">
        <v>1</v>
      </c>
      <c r="C191" s="153" t="s">
        <v>2174</v>
      </c>
      <c r="D191" s="142" t="s">
        <v>2604</v>
      </c>
      <c r="E191" s="150" t="str">
        <f t="shared" si="18"/>
        <v/>
      </c>
      <c r="F191" s="150" t="str">
        <f t="shared" si="19"/>
        <v/>
      </c>
      <c r="H191" s="166" t="s">
        <v>2604</v>
      </c>
      <c r="I191" s="142"/>
      <c r="J191" s="152" t="s">
        <v>2604</v>
      </c>
      <c r="K191" s="151" t="s">
        <v>2174</v>
      </c>
      <c r="L191" s="142" t="s">
        <v>2604</v>
      </c>
      <c r="M191" s="150" t="str">
        <f t="shared" si="20"/>
        <v/>
      </c>
      <c r="N191" s="150" t="str">
        <f t="shared" si="21"/>
        <v/>
      </c>
      <c r="P191" s="166" t="s">
        <v>2604</v>
      </c>
      <c r="Q191" s="67" t="s">
        <v>2604</v>
      </c>
      <c r="R191" s="112"/>
    </row>
    <row r="192" spans="1:18" s="65" customFormat="1" hidden="1" x14ac:dyDescent="0.25">
      <c r="A192" s="65" t="s">
        <v>1863</v>
      </c>
      <c r="B192" s="150">
        <v>1</v>
      </c>
      <c r="C192" s="153" t="s">
        <v>2174</v>
      </c>
      <c r="D192" s="142" t="s">
        <v>2604</v>
      </c>
      <c r="E192" s="150" t="str">
        <f t="shared" si="18"/>
        <v/>
      </c>
      <c r="F192" s="150" t="str">
        <f t="shared" si="19"/>
        <v/>
      </c>
      <c r="H192" s="166" t="s">
        <v>2604</v>
      </c>
      <c r="I192" s="142"/>
      <c r="J192" s="152" t="s">
        <v>2604</v>
      </c>
      <c r="K192" s="151" t="s">
        <v>2174</v>
      </c>
      <c r="L192" s="142" t="s">
        <v>2604</v>
      </c>
      <c r="M192" s="150" t="str">
        <f t="shared" si="20"/>
        <v/>
      </c>
      <c r="N192" s="150" t="str">
        <f t="shared" si="21"/>
        <v/>
      </c>
      <c r="P192" s="166" t="s">
        <v>2604</v>
      </c>
      <c r="Q192" s="67" t="s">
        <v>2604</v>
      </c>
      <c r="R192" s="112"/>
    </row>
    <row r="193" spans="1:18" s="65" customFormat="1" hidden="1" x14ac:dyDescent="0.25">
      <c r="A193" s="65" t="s">
        <v>1712</v>
      </c>
      <c r="B193" s="150">
        <v>1</v>
      </c>
      <c r="C193" s="153" t="s">
        <v>2174</v>
      </c>
      <c r="D193" s="142" t="s">
        <v>2604</v>
      </c>
      <c r="E193" s="150" t="str">
        <f t="shared" si="18"/>
        <v/>
      </c>
      <c r="F193" s="150" t="str">
        <f t="shared" si="19"/>
        <v/>
      </c>
      <c r="H193" s="166" t="s">
        <v>2604</v>
      </c>
      <c r="I193" s="142"/>
      <c r="J193" s="152" t="s">
        <v>2604</v>
      </c>
      <c r="K193" s="151" t="s">
        <v>2174</v>
      </c>
      <c r="L193" s="142" t="s">
        <v>2604</v>
      </c>
      <c r="M193" s="150" t="str">
        <f t="shared" si="20"/>
        <v/>
      </c>
      <c r="N193" s="150" t="str">
        <f t="shared" si="21"/>
        <v/>
      </c>
      <c r="P193" s="166" t="s">
        <v>2604</v>
      </c>
      <c r="Q193" s="67" t="s">
        <v>2604</v>
      </c>
      <c r="R193" s="112"/>
    </row>
    <row r="194" spans="1:18" s="65" customFormat="1" hidden="1" x14ac:dyDescent="0.25">
      <c r="A194" s="65" t="s">
        <v>1927</v>
      </c>
      <c r="B194" s="150">
        <v>1</v>
      </c>
      <c r="C194" s="153" t="s">
        <v>2174</v>
      </c>
      <c r="D194" s="142" t="s">
        <v>2604</v>
      </c>
      <c r="E194" s="150" t="str">
        <f t="shared" si="18"/>
        <v/>
      </c>
      <c r="F194" s="150" t="str">
        <f t="shared" si="19"/>
        <v/>
      </c>
      <c r="H194" s="166" t="s">
        <v>2604</v>
      </c>
      <c r="I194" s="142"/>
      <c r="J194" s="152" t="s">
        <v>2604</v>
      </c>
      <c r="K194" s="151" t="s">
        <v>2174</v>
      </c>
      <c r="L194" s="142" t="s">
        <v>2604</v>
      </c>
      <c r="M194" s="150" t="str">
        <f t="shared" si="20"/>
        <v/>
      </c>
      <c r="N194" s="150" t="str">
        <f t="shared" si="21"/>
        <v/>
      </c>
      <c r="P194" s="166" t="s">
        <v>2604</v>
      </c>
      <c r="Q194" s="67" t="s">
        <v>2604</v>
      </c>
      <c r="R194" s="112"/>
    </row>
    <row r="195" spans="1:18" s="65" customFormat="1" hidden="1" x14ac:dyDescent="0.25">
      <c r="A195" s="65" t="s">
        <v>1556</v>
      </c>
      <c r="B195" s="150">
        <v>1</v>
      </c>
      <c r="C195" s="153" t="s">
        <v>2174</v>
      </c>
      <c r="D195" s="142" t="s">
        <v>2604</v>
      </c>
      <c r="E195" s="150" t="str">
        <f t="shared" si="18"/>
        <v/>
      </c>
      <c r="F195" s="150" t="str">
        <f t="shared" si="19"/>
        <v/>
      </c>
      <c r="H195" s="166" t="s">
        <v>2604</v>
      </c>
      <c r="I195" s="142"/>
      <c r="J195" s="152" t="s">
        <v>2604</v>
      </c>
      <c r="K195" s="151" t="s">
        <v>2174</v>
      </c>
      <c r="L195" s="142" t="s">
        <v>2604</v>
      </c>
      <c r="M195" s="150" t="str">
        <f t="shared" si="20"/>
        <v/>
      </c>
      <c r="N195" s="150" t="str">
        <f t="shared" si="21"/>
        <v/>
      </c>
      <c r="P195" s="166" t="s">
        <v>2604</v>
      </c>
      <c r="Q195" s="67" t="s">
        <v>2604</v>
      </c>
      <c r="R195" s="112"/>
    </row>
    <row r="196" spans="1:18" s="65" customFormat="1" hidden="1" x14ac:dyDescent="0.25">
      <c r="A196" s="65" t="s">
        <v>1253</v>
      </c>
      <c r="B196" s="150">
        <v>1</v>
      </c>
      <c r="C196" s="155" t="s">
        <v>2606</v>
      </c>
      <c r="D196" s="142">
        <v>27304</v>
      </c>
      <c r="E196" s="150" t="str">
        <f t="shared" si="18"/>
        <v>1974-75</v>
      </c>
      <c r="F196" s="150" t="str">
        <f t="shared" si="19"/>
        <v/>
      </c>
      <c r="G196" s="65" t="s">
        <v>78</v>
      </c>
      <c r="H196" s="166" t="s">
        <v>2604</v>
      </c>
      <c r="I196" s="142"/>
      <c r="J196" s="152" t="s">
        <v>2604</v>
      </c>
      <c r="K196" s="151" t="s">
        <v>2174</v>
      </c>
      <c r="L196" s="142" t="s">
        <v>2604</v>
      </c>
      <c r="M196" s="150" t="str">
        <f t="shared" si="20"/>
        <v/>
      </c>
      <c r="N196" s="150" t="str">
        <f t="shared" si="21"/>
        <v/>
      </c>
      <c r="P196" s="166" t="s">
        <v>2604</v>
      </c>
      <c r="Q196" s="67" t="s">
        <v>2604</v>
      </c>
      <c r="R196" s="112"/>
    </row>
    <row r="197" spans="1:18" s="65" customFormat="1" hidden="1" x14ac:dyDescent="0.25">
      <c r="A197" s="65" t="s">
        <v>1193</v>
      </c>
      <c r="B197" s="150">
        <v>1</v>
      </c>
      <c r="C197" s="155" t="s">
        <v>2606</v>
      </c>
      <c r="D197" s="142">
        <v>31276</v>
      </c>
      <c r="E197" s="150" t="str">
        <f t="shared" si="18"/>
        <v>1985-86</v>
      </c>
      <c r="F197" s="150" t="str">
        <f t="shared" si="19"/>
        <v/>
      </c>
      <c r="G197" s="65" t="s">
        <v>63</v>
      </c>
      <c r="H197" s="166" t="s">
        <v>2604</v>
      </c>
      <c r="I197" s="142"/>
      <c r="J197" s="152" t="s">
        <v>2604</v>
      </c>
      <c r="K197" s="154" t="s">
        <v>2605</v>
      </c>
      <c r="L197" s="142">
        <v>31738</v>
      </c>
      <c r="M197" s="150" t="str">
        <f t="shared" si="20"/>
        <v>1986-87</v>
      </c>
      <c r="N197" s="150" t="str">
        <f t="shared" si="21"/>
        <v/>
      </c>
      <c r="O197" s="65" t="s">
        <v>75</v>
      </c>
      <c r="P197" s="166">
        <v>160000</v>
      </c>
      <c r="Q197" s="67" t="s">
        <v>2604</v>
      </c>
      <c r="R197" s="112" t="s">
        <v>2212</v>
      </c>
    </row>
    <row r="198" spans="1:18" s="65" customFormat="1" hidden="1" x14ac:dyDescent="0.25">
      <c r="A198" s="65" t="s">
        <v>1597</v>
      </c>
      <c r="B198" s="150">
        <v>1</v>
      </c>
      <c r="C198" s="153" t="s">
        <v>2174</v>
      </c>
      <c r="D198" s="142" t="s">
        <v>2604</v>
      </c>
      <c r="E198" s="150" t="str">
        <f t="shared" si="18"/>
        <v/>
      </c>
      <c r="F198" s="150" t="str">
        <f t="shared" si="19"/>
        <v/>
      </c>
      <c r="H198" s="166" t="s">
        <v>2604</v>
      </c>
      <c r="I198" s="142"/>
      <c r="J198" s="152" t="s">
        <v>2604</v>
      </c>
      <c r="K198" s="151" t="s">
        <v>2174</v>
      </c>
      <c r="L198" s="142" t="s">
        <v>2604</v>
      </c>
      <c r="M198" s="150" t="str">
        <f t="shared" si="20"/>
        <v/>
      </c>
      <c r="N198" s="150" t="str">
        <f t="shared" si="21"/>
        <v/>
      </c>
      <c r="P198" s="166" t="s">
        <v>2604</v>
      </c>
      <c r="Q198" s="67" t="s">
        <v>2604</v>
      </c>
      <c r="R198" s="112"/>
    </row>
    <row r="199" spans="1:18" s="65" customFormat="1" hidden="1" x14ac:dyDescent="0.25">
      <c r="A199" s="65" t="s">
        <v>1596</v>
      </c>
      <c r="B199" s="150">
        <v>1</v>
      </c>
      <c r="C199" s="153" t="s">
        <v>2174</v>
      </c>
      <c r="D199" s="142" t="s">
        <v>2604</v>
      </c>
      <c r="E199" s="150" t="str">
        <f t="shared" si="18"/>
        <v/>
      </c>
      <c r="F199" s="150" t="str">
        <f t="shared" si="19"/>
        <v/>
      </c>
      <c r="H199" s="166" t="s">
        <v>2604</v>
      </c>
      <c r="I199" s="142"/>
      <c r="J199" s="152" t="s">
        <v>2604</v>
      </c>
      <c r="K199" s="151" t="s">
        <v>2174</v>
      </c>
      <c r="L199" s="142" t="s">
        <v>2604</v>
      </c>
      <c r="M199" s="150" t="str">
        <f t="shared" si="20"/>
        <v/>
      </c>
      <c r="N199" s="150" t="str">
        <f t="shared" si="21"/>
        <v/>
      </c>
      <c r="P199" s="166" t="s">
        <v>2604</v>
      </c>
      <c r="Q199" s="67" t="s">
        <v>2604</v>
      </c>
      <c r="R199" s="112"/>
    </row>
    <row r="200" spans="1:18" s="65" customFormat="1" hidden="1" x14ac:dyDescent="0.25">
      <c r="A200" s="65" t="s">
        <v>898</v>
      </c>
      <c r="B200" s="150">
        <v>1</v>
      </c>
      <c r="C200" s="155" t="s">
        <v>2606</v>
      </c>
      <c r="D200" s="142">
        <v>39543</v>
      </c>
      <c r="E200" s="150" t="str">
        <f t="shared" si="18"/>
        <v>2007-08</v>
      </c>
      <c r="F200" s="150" t="str">
        <f t="shared" si="19"/>
        <v/>
      </c>
      <c r="G200" s="65" t="s">
        <v>2150</v>
      </c>
      <c r="H200" s="166" t="s">
        <v>2604</v>
      </c>
      <c r="I200" s="142"/>
      <c r="J200" s="152" t="s">
        <v>2604</v>
      </c>
      <c r="K200" s="156" t="s">
        <v>2607</v>
      </c>
      <c r="L200" s="142">
        <v>40380</v>
      </c>
      <c r="M200" s="150" t="str">
        <f t="shared" si="20"/>
        <v/>
      </c>
      <c r="N200" s="150" t="str">
        <f t="shared" si="21"/>
        <v>2009-10</v>
      </c>
      <c r="O200" s="65" t="s">
        <v>538</v>
      </c>
      <c r="P200" s="166" t="s">
        <v>2604</v>
      </c>
      <c r="Q200" s="67" t="s">
        <v>2604</v>
      </c>
      <c r="R200" s="112" t="s">
        <v>2213</v>
      </c>
    </row>
    <row r="201" spans="1:18" s="65" customFormat="1" hidden="1" x14ac:dyDescent="0.25">
      <c r="A201" s="65" t="s">
        <v>2054</v>
      </c>
      <c r="B201" s="150">
        <v>1</v>
      </c>
      <c r="C201" s="153" t="s">
        <v>2174</v>
      </c>
      <c r="D201" s="142" t="s">
        <v>2604</v>
      </c>
      <c r="E201" s="150" t="str">
        <f t="shared" si="18"/>
        <v/>
      </c>
      <c r="F201" s="150" t="str">
        <f t="shared" si="19"/>
        <v/>
      </c>
      <c r="H201" s="166" t="s">
        <v>2604</v>
      </c>
      <c r="I201" s="142"/>
      <c r="J201" s="152" t="s">
        <v>2604</v>
      </c>
      <c r="K201" s="151" t="s">
        <v>2174</v>
      </c>
      <c r="L201" s="142" t="s">
        <v>2604</v>
      </c>
      <c r="M201" s="150" t="str">
        <f t="shared" si="20"/>
        <v/>
      </c>
      <c r="N201" s="150" t="str">
        <f t="shared" si="21"/>
        <v/>
      </c>
      <c r="P201" s="166" t="s">
        <v>2604</v>
      </c>
      <c r="Q201" s="67" t="s">
        <v>2604</v>
      </c>
      <c r="R201" s="112"/>
    </row>
    <row r="202" spans="1:18" s="65" customFormat="1" hidden="1" x14ac:dyDescent="0.25">
      <c r="A202" s="65" t="s">
        <v>2104</v>
      </c>
      <c r="B202" s="150">
        <v>1</v>
      </c>
      <c r="C202" s="153" t="s">
        <v>2174</v>
      </c>
      <c r="D202" s="142" t="s">
        <v>2604</v>
      </c>
      <c r="E202" s="150" t="str">
        <f t="shared" si="18"/>
        <v/>
      </c>
      <c r="F202" s="150" t="str">
        <f t="shared" si="19"/>
        <v/>
      </c>
      <c r="H202" s="166" t="s">
        <v>2604</v>
      </c>
      <c r="I202" s="142"/>
      <c r="J202" s="152" t="s">
        <v>2604</v>
      </c>
      <c r="K202" s="151" t="s">
        <v>2174</v>
      </c>
      <c r="L202" s="142" t="s">
        <v>2604</v>
      </c>
      <c r="M202" s="150" t="str">
        <f t="shared" si="20"/>
        <v/>
      </c>
      <c r="N202" s="150" t="str">
        <f t="shared" si="21"/>
        <v/>
      </c>
      <c r="P202" s="166" t="s">
        <v>2604</v>
      </c>
      <c r="Q202" s="67" t="s">
        <v>2604</v>
      </c>
      <c r="R202" s="112"/>
    </row>
    <row r="203" spans="1:18" s="65" customFormat="1" hidden="1" x14ac:dyDescent="0.25">
      <c r="A203" s="65" t="s">
        <v>1555</v>
      </c>
      <c r="B203" s="150">
        <v>1</v>
      </c>
      <c r="C203" s="153" t="s">
        <v>2174</v>
      </c>
      <c r="D203" s="142" t="s">
        <v>2604</v>
      </c>
      <c r="E203" s="150" t="str">
        <f t="shared" si="18"/>
        <v/>
      </c>
      <c r="F203" s="150" t="str">
        <f t="shared" si="19"/>
        <v/>
      </c>
      <c r="H203" s="166" t="s">
        <v>2604</v>
      </c>
      <c r="I203" s="142"/>
      <c r="J203" s="152" t="s">
        <v>2604</v>
      </c>
      <c r="K203" s="151" t="s">
        <v>2174</v>
      </c>
      <c r="L203" s="142" t="s">
        <v>2604</v>
      </c>
      <c r="M203" s="150" t="str">
        <f t="shared" si="20"/>
        <v/>
      </c>
      <c r="N203" s="150" t="str">
        <f t="shared" si="21"/>
        <v/>
      </c>
      <c r="P203" s="166" t="s">
        <v>2604</v>
      </c>
      <c r="Q203" s="67" t="s">
        <v>2604</v>
      </c>
      <c r="R203" s="112"/>
    </row>
    <row r="204" spans="1:18" s="65" customFormat="1" hidden="1" x14ac:dyDescent="0.25">
      <c r="A204" s="65" t="s">
        <v>1063</v>
      </c>
      <c r="B204" s="150">
        <v>1</v>
      </c>
      <c r="C204" s="153" t="s">
        <v>2174</v>
      </c>
      <c r="D204" s="142" t="s">
        <v>2604</v>
      </c>
      <c r="E204" s="150" t="str">
        <f t="shared" si="18"/>
        <v/>
      </c>
      <c r="F204" s="150" t="str">
        <f t="shared" si="19"/>
        <v/>
      </c>
      <c r="G204" s="65" t="s">
        <v>33</v>
      </c>
      <c r="H204" s="166" t="s">
        <v>2604</v>
      </c>
      <c r="I204" s="142"/>
      <c r="J204" s="152" t="s">
        <v>2604</v>
      </c>
      <c r="K204" s="151" t="s">
        <v>2129</v>
      </c>
      <c r="L204" s="142" t="s">
        <v>2604</v>
      </c>
      <c r="M204" s="150" t="str">
        <f t="shared" si="20"/>
        <v/>
      </c>
      <c r="N204" s="150" t="str">
        <f t="shared" si="21"/>
        <v/>
      </c>
      <c r="O204" s="65" t="s">
        <v>163</v>
      </c>
      <c r="P204" s="166" t="s">
        <v>2604</v>
      </c>
      <c r="Q204" s="67" t="s">
        <v>2604</v>
      </c>
      <c r="R204" s="112"/>
    </row>
    <row r="205" spans="1:18" s="65" customFormat="1" hidden="1" x14ac:dyDescent="0.25">
      <c r="A205" s="65" t="s">
        <v>1063</v>
      </c>
      <c r="B205" s="150">
        <v>2</v>
      </c>
      <c r="C205" s="153"/>
      <c r="D205" s="142"/>
      <c r="E205" s="150"/>
      <c r="F205" s="150"/>
      <c r="H205" s="166" t="s">
        <v>2604</v>
      </c>
      <c r="I205" s="142"/>
      <c r="J205" s="152" t="s">
        <v>2604</v>
      </c>
      <c r="K205" s="151" t="s">
        <v>2638</v>
      </c>
      <c r="L205" s="142" t="s">
        <v>2604</v>
      </c>
      <c r="M205" s="150" t="str">
        <f t="shared" ref="M205" si="22">IF(ISNUMBER(L205),IF(MONTH(L205)&gt;=8,CONCATENATE(YEAR(L205),"-",RIGHT(YEAR(L205)+1,2)),IF(MONTH(L205)&lt;5,CONCATENATE(YEAR(L205)-1,"-",RIGHT(YEAR(L205),2)),"")), "")</f>
        <v/>
      </c>
      <c r="N205" s="150" t="str">
        <f t="shared" ref="N205" si="23">IF(ISNUMBER(L205),IF(AND(MONTH(L205)&gt;5, MONTH(L205)&lt;8),CONCATENATE(YEAR(L205)-1,"-",RIGHT(YEAR(L205),2)),""), "")</f>
        <v/>
      </c>
      <c r="P205" s="166" t="s">
        <v>2604</v>
      </c>
      <c r="Q205" s="67" t="s">
        <v>2604</v>
      </c>
      <c r="R205" s="112"/>
    </row>
    <row r="206" spans="1:18" s="65" customFormat="1" hidden="1" x14ac:dyDescent="0.25">
      <c r="A206" s="65" t="s">
        <v>1966</v>
      </c>
      <c r="B206" s="150">
        <v>1</v>
      </c>
      <c r="C206" s="153" t="s">
        <v>2174</v>
      </c>
      <c r="D206" s="142" t="s">
        <v>2604</v>
      </c>
      <c r="E206" s="150" t="str">
        <f t="shared" si="18"/>
        <v/>
      </c>
      <c r="F206" s="150" t="str">
        <f t="shared" si="19"/>
        <v/>
      </c>
      <c r="H206" s="166" t="s">
        <v>2604</v>
      </c>
      <c r="I206" s="142"/>
      <c r="J206" s="152" t="s">
        <v>2604</v>
      </c>
      <c r="K206" s="151" t="s">
        <v>2174</v>
      </c>
      <c r="L206" s="142" t="s">
        <v>2604</v>
      </c>
      <c r="M206" s="150" t="str">
        <f t="shared" si="20"/>
        <v/>
      </c>
      <c r="N206" s="150" t="str">
        <f t="shared" si="21"/>
        <v/>
      </c>
      <c r="P206" s="166" t="s">
        <v>2604</v>
      </c>
      <c r="Q206" s="67" t="s">
        <v>2604</v>
      </c>
      <c r="R206" s="112"/>
    </row>
    <row r="207" spans="1:18" s="65" customFormat="1" hidden="1" x14ac:dyDescent="0.25">
      <c r="A207" s="65" t="s">
        <v>1728</v>
      </c>
      <c r="B207" s="150">
        <v>1</v>
      </c>
      <c r="C207" s="153" t="s">
        <v>2174</v>
      </c>
      <c r="D207" s="142" t="s">
        <v>2604</v>
      </c>
      <c r="E207" s="150" t="str">
        <f t="shared" si="18"/>
        <v/>
      </c>
      <c r="F207" s="150" t="str">
        <f t="shared" si="19"/>
        <v/>
      </c>
      <c r="H207" s="166" t="s">
        <v>2604</v>
      </c>
      <c r="I207" s="142"/>
      <c r="J207" s="152" t="s">
        <v>2604</v>
      </c>
      <c r="K207" s="151" t="s">
        <v>2174</v>
      </c>
      <c r="L207" s="142" t="s">
        <v>2604</v>
      </c>
      <c r="M207" s="150" t="str">
        <f t="shared" si="20"/>
        <v/>
      </c>
      <c r="N207" s="150" t="str">
        <f t="shared" si="21"/>
        <v/>
      </c>
      <c r="P207" s="166" t="s">
        <v>2604</v>
      </c>
      <c r="Q207" s="67" t="s">
        <v>2604</v>
      </c>
      <c r="R207" s="112"/>
    </row>
    <row r="208" spans="1:18" s="65" customFormat="1" hidden="1" x14ac:dyDescent="0.25">
      <c r="A208" s="65" t="s">
        <v>878</v>
      </c>
      <c r="B208" s="150">
        <v>1</v>
      </c>
      <c r="C208" s="153" t="s">
        <v>2174</v>
      </c>
      <c r="D208" s="142" t="s">
        <v>2604</v>
      </c>
      <c r="E208" s="150" t="str">
        <f t="shared" si="18"/>
        <v/>
      </c>
      <c r="F208" s="150" t="str">
        <f t="shared" si="19"/>
        <v/>
      </c>
      <c r="H208" s="166" t="s">
        <v>2604</v>
      </c>
      <c r="I208" s="142"/>
      <c r="J208" s="152" t="s">
        <v>2604</v>
      </c>
      <c r="K208" s="151" t="s">
        <v>2174</v>
      </c>
      <c r="L208" s="142" t="s">
        <v>2604</v>
      </c>
      <c r="M208" s="150" t="str">
        <f t="shared" si="20"/>
        <v/>
      </c>
      <c r="N208" s="150" t="str">
        <f t="shared" si="21"/>
        <v/>
      </c>
      <c r="P208" s="166" t="s">
        <v>2604</v>
      </c>
      <c r="Q208" s="67" t="s">
        <v>2604</v>
      </c>
      <c r="R208" s="112"/>
    </row>
    <row r="209" spans="1:18" s="65" customFormat="1" hidden="1" x14ac:dyDescent="0.25">
      <c r="A209" s="65" t="s">
        <v>1188</v>
      </c>
      <c r="B209" s="150">
        <v>1</v>
      </c>
      <c r="C209" s="155" t="s">
        <v>2606</v>
      </c>
      <c r="D209" s="142">
        <v>31136</v>
      </c>
      <c r="E209" s="150" t="str">
        <f t="shared" si="18"/>
        <v>1984-85</v>
      </c>
      <c r="F209" s="150" t="str">
        <f t="shared" si="19"/>
        <v/>
      </c>
      <c r="H209" s="166" t="s">
        <v>2604</v>
      </c>
      <c r="I209" s="142"/>
      <c r="J209" s="152" t="s">
        <v>2604</v>
      </c>
      <c r="K209" s="154" t="s">
        <v>2605</v>
      </c>
      <c r="L209" s="142">
        <v>32039</v>
      </c>
      <c r="M209" s="150" t="str">
        <f t="shared" si="20"/>
        <v>1987-88</v>
      </c>
      <c r="N209" s="150" t="str">
        <f t="shared" si="21"/>
        <v/>
      </c>
      <c r="O209" s="65" t="s">
        <v>163</v>
      </c>
      <c r="P209" s="166" t="s">
        <v>2604</v>
      </c>
      <c r="Q209" s="67" t="s">
        <v>2604</v>
      </c>
      <c r="R209" s="112" t="s">
        <v>2214</v>
      </c>
    </row>
    <row r="210" spans="1:18" s="65" customFormat="1" hidden="1" x14ac:dyDescent="0.25">
      <c r="A210" s="65" t="s">
        <v>1111</v>
      </c>
      <c r="B210" s="150">
        <v>1</v>
      </c>
      <c r="C210" s="155" t="s">
        <v>2606</v>
      </c>
      <c r="D210" s="142">
        <v>34930</v>
      </c>
      <c r="E210" s="150" t="str">
        <f t="shared" ref="E210:E273" si="24">IF(ISNUMBER(D210),IF(MONTH(D210)&gt;=8,CONCATENATE(YEAR(D210),"-",RIGHT(YEAR(D210)+1,2)),IF(MONTH(D210)&lt;5,CONCATENATE(YEAR(D210)-1,"-",RIGHT(YEAR(D210),2)),"")), "")</f>
        <v>1995-96</v>
      </c>
      <c r="F210" s="150" t="str">
        <f t="shared" ref="F210:F273" si="25">IF(ISNUMBER(D210),IF(AND(MONTH(D210)&gt;5, MONTH(D210)&lt;8),CONCATENATE(YEAR(D210),"-",RIGHT(YEAR(D210)+1,2)),""), "")</f>
        <v/>
      </c>
      <c r="G210" s="65" t="s">
        <v>59</v>
      </c>
      <c r="H210" s="166">
        <v>2940000</v>
      </c>
      <c r="I210" s="142"/>
      <c r="J210" s="152" t="s">
        <v>2604</v>
      </c>
      <c r="K210" s="154" t="s">
        <v>2605</v>
      </c>
      <c r="L210" s="142">
        <v>35998</v>
      </c>
      <c r="M210" s="150" t="str">
        <f t="shared" ref="M210:M273" si="26">IF(ISNUMBER(L210),IF(MONTH(L210)&gt;=8,CONCATENATE(YEAR(L210),"-",RIGHT(YEAR(L210)+1,2)),IF(MONTH(L210)&lt;5,CONCATENATE(YEAR(L210)-1,"-",RIGHT(YEAR(L210),2)),"")), "")</f>
        <v/>
      </c>
      <c r="N210" s="150" t="str">
        <f t="shared" ref="N210:N273" si="27">IF(ISNUMBER(L210),IF(AND(MONTH(L210)&gt;5, MONTH(L210)&lt;8),CONCATENATE(YEAR(L210)-1,"-",RIGHT(YEAR(L210),2)),""), "")</f>
        <v>1997-98</v>
      </c>
      <c r="O210" s="65" t="s">
        <v>2215</v>
      </c>
      <c r="P210" s="166">
        <v>2500000</v>
      </c>
      <c r="Q210" s="67" t="s">
        <v>2604</v>
      </c>
      <c r="R210" s="112" t="s">
        <v>2216</v>
      </c>
    </row>
    <row r="211" spans="1:18" s="65" customFormat="1" hidden="1" x14ac:dyDescent="0.25">
      <c r="A211" s="65" t="s">
        <v>1404</v>
      </c>
      <c r="B211" s="150">
        <v>1</v>
      </c>
      <c r="C211" s="153" t="s">
        <v>2174</v>
      </c>
      <c r="D211" s="142" t="s">
        <v>2604</v>
      </c>
      <c r="E211" s="150" t="str">
        <f t="shared" si="24"/>
        <v/>
      </c>
      <c r="F211" s="150" t="str">
        <f t="shared" si="25"/>
        <v/>
      </c>
      <c r="H211" s="166" t="s">
        <v>2604</v>
      </c>
      <c r="I211" s="142"/>
      <c r="J211" s="152" t="s">
        <v>2604</v>
      </c>
      <c r="K211" s="151" t="s">
        <v>2174</v>
      </c>
      <c r="L211" s="142" t="s">
        <v>2604</v>
      </c>
      <c r="M211" s="150" t="str">
        <f t="shared" si="26"/>
        <v/>
      </c>
      <c r="N211" s="150" t="str">
        <f t="shared" si="27"/>
        <v/>
      </c>
      <c r="P211" s="166" t="s">
        <v>2604</v>
      </c>
      <c r="Q211" s="67" t="s">
        <v>2604</v>
      </c>
      <c r="R211" s="112"/>
    </row>
    <row r="212" spans="1:18" s="65" customFormat="1" hidden="1" x14ac:dyDescent="0.25">
      <c r="A212" s="65" t="s">
        <v>1400</v>
      </c>
      <c r="B212" s="150">
        <v>1</v>
      </c>
      <c r="C212" s="153" t="s">
        <v>2174</v>
      </c>
      <c r="D212" s="142" t="s">
        <v>2604</v>
      </c>
      <c r="E212" s="150" t="str">
        <f t="shared" si="24"/>
        <v/>
      </c>
      <c r="F212" s="150" t="str">
        <f t="shared" si="25"/>
        <v/>
      </c>
      <c r="H212" s="166" t="s">
        <v>2604</v>
      </c>
      <c r="I212" s="142"/>
      <c r="J212" s="152" t="s">
        <v>2604</v>
      </c>
      <c r="K212" s="151" t="s">
        <v>2174</v>
      </c>
      <c r="L212" s="142" t="s">
        <v>2604</v>
      </c>
      <c r="M212" s="150" t="str">
        <f t="shared" si="26"/>
        <v/>
      </c>
      <c r="N212" s="150" t="str">
        <f t="shared" si="27"/>
        <v/>
      </c>
      <c r="P212" s="166" t="s">
        <v>2604</v>
      </c>
      <c r="Q212" s="67" t="s">
        <v>2604</v>
      </c>
      <c r="R212" s="112"/>
    </row>
    <row r="213" spans="1:18" s="65" customFormat="1" hidden="1" x14ac:dyDescent="0.25">
      <c r="A213" s="65" t="s">
        <v>2012</v>
      </c>
      <c r="B213" s="150">
        <v>1</v>
      </c>
      <c r="C213" s="153" t="s">
        <v>2174</v>
      </c>
      <c r="D213" s="142" t="s">
        <v>2604</v>
      </c>
      <c r="E213" s="150" t="str">
        <f t="shared" si="24"/>
        <v/>
      </c>
      <c r="F213" s="150" t="str">
        <f t="shared" si="25"/>
        <v/>
      </c>
      <c r="H213" s="166" t="s">
        <v>2604</v>
      </c>
      <c r="I213" s="142"/>
      <c r="J213" s="152" t="s">
        <v>2604</v>
      </c>
      <c r="K213" s="151" t="s">
        <v>2174</v>
      </c>
      <c r="L213" s="142" t="s">
        <v>2604</v>
      </c>
      <c r="M213" s="150" t="str">
        <f t="shared" si="26"/>
        <v/>
      </c>
      <c r="N213" s="150" t="str">
        <f t="shared" si="27"/>
        <v/>
      </c>
      <c r="P213" s="166" t="s">
        <v>2604</v>
      </c>
      <c r="Q213" s="67" t="s">
        <v>2604</v>
      </c>
      <c r="R213" s="112"/>
    </row>
    <row r="214" spans="1:18" s="65" customFormat="1" hidden="1" x14ac:dyDescent="0.25">
      <c r="A214" s="65" t="s">
        <v>1980</v>
      </c>
      <c r="B214" s="150">
        <v>1</v>
      </c>
      <c r="C214" s="155" t="s">
        <v>2606</v>
      </c>
      <c r="D214" s="142" t="s">
        <v>2217</v>
      </c>
      <c r="E214" s="150" t="str">
        <f t="shared" si="24"/>
        <v/>
      </c>
      <c r="F214" s="150" t="str">
        <f t="shared" si="25"/>
        <v/>
      </c>
      <c r="G214" s="108" t="s">
        <v>2620</v>
      </c>
      <c r="H214" s="166" t="s">
        <v>2604</v>
      </c>
      <c r="I214" s="142"/>
      <c r="J214" s="152" t="s">
        <v>2604</v>
      </c>
      <c r="K214" s="154" t="s">
        <v>2605</v>
      </c>
      <c r="L214" s="142">
        <v>840</v>
      </c>
      <c r="M214" s="150" t="str">
        <f t="shared" si="26"/>
        <v>1901-02</v>
      </c>
      <c r="N214" s="150" t="str">
        <f t="shared" si="27"/>
        <v/>
      </c>
      <c r="O214" s="65" t="s">
        <v>68</v>
      </c>
      <c r="P214" s="166" t="s">
        <v>2604</v>
      </c>
      <c r="Q214" s="67" t="s">
        <v>2604</v>
      </c>
      <c r="R214" s="112"/>
    </row>
    <row r="215" spans="1:18" s="65" customFormat="1" hidden="1" x14ac:dyDescent="0.25">
      <c r="A215" s="65" t="s">
        <v>1110</v>
      </c>
      <c r="B215" s="150">
        <v>1</v>
      </c>
      <c r="C215" s="153" t="s">
        <v>2174</v>
      </c>
      <c r="D215" s="142" t="s">
        <v>2604</v>
      </c>
      <c r="E215" s="150" t="str">
        <f t="shared" si="24"/>
        <v/>
      </c>
      <c r="F215" s="150" t="str">
        <f t="shared" si="25"/>
        <v/>
      </c>
      <c r="H215" s="166" t="s">
        <v>2604</v>
      </c>
      <c r="I215" s="142"/>
      <c r="J215" s="152" t="s">
        <v>2604</v>
      </c>
      <c r="K215" s="151" t="s">
        <v>2174</v>
      </c>
      <c r="L215" s="142" t="s">
        <v>2604</v>
      </c>
      <c r="M215" s="150" t="str">
        <f t="shared" si="26"/>
        <v/>
      </c>
      <c r="N215" s="150" t="str">
        <f t="shared" si="27"/>
        <v/>
      </c>
      <c r="P215" s="166" t="s">
        <v>2604</v>
      </c>
      <c r="Q215" s="67" t="s">
        <v>2604</v>
      </c>
      <c r="R215" s="112"/>
    </row>
    <row r="216" spans="1:18" s="65" customFormat="1" hidden="1" x14ac:dyDescent="0.25">
      <c r="A216" s="65" t="s">
        <v>1681</v>
      </c>
      <c r="B216" s="150">
        <v>1</v>
      </c>
      <c r="C216" s="153" t="s">
        <v>2174</v>
      </c>
      <c r="D216" s="142" t="s">
        <v>2604</v>
      </c>
      <c r="E216" s="150" t="str">
        <f t="shared" si="24"/>
        <v/>
      </c>
      <c r="F216" s="150" t="str">
        <f t="shared" si="25"/>
        <v/>
      </c>
      <c r="H216" s="166" t="s">
        <v>2604</v>
      </c>
      <c r="I216" s="142"/>
      <c r="J216" s="152" t="s">
        <v>2604</v>
      </c>
      <c r="K216" s="151" t="s">
        <v>2174</v>
      </c>
      <c r="L216" s="142" t="s">
        <v>2604</v>
      </c>
      <c r="M216" s="150" t="str">
        <f t="shared" si="26"/>
        <v/>
      </c>
      <c r="N216" s="150" t="str">
        <f t="shared" si="27"/>
        <v/>
      </c>
      <c r="P216" s="166" t="s">
        <v>2604</v>
      </c>
      <c r="Q216" s="67" t="s">
        <v>2604</v>
      </c>
      <c r="R216" s="112"/>
    </row>
    <row r="217" spans="1:18" s="65" customFormat="1" hidden="1" x14ac:dyDescent="0.25">
      <c r="A217" s="65" t="s">
        <v>1322</v>
      </c>
      <c r="B217" s="150">
        <v>1</v>
      </c>
      <c r="C217" s="153" t="s">
        <v>2174</v>
      </c>
      <c r="D217" s="142" t="s">
        <v>2604</v>
      </c>
      <c r="E217" s="150" t="str">
        <f t="shared" si="24"/>
        <v/>
      </c>
      <c r="F217" s="150" t="str">
        <f t="shared" si="25"/>
        <v/>
      </c>
      <c r="H217" s="166" t="s">
        <v>2604</v>
      </c>
      <c r="I217" s="142"/>
      <c r="J217" s="152" t="s">
        <v>2604</v>
      </c>
      <c r="K217" s="151" t="s">
        <v>2174</v>
      </c>
      <c r="L217" s="142" t="s">
        <v>2604</v>
      </c>
      <c r="M217" s="150" t="str">
        <f t="shared" si="26"/>
        <v/>
      </c>
      <c r="N217" s="150" t="str">
        <f t="shared" si="27"/>
        <v/>
      </c>
      <c r="P217" s="166" t="s">
        <v>2604</v>
      </c>
      <c r="Q217" s="67" t="s">
        <v>2604</v>
      </c>
      <c r="R217" s="112"/>
    </row>
    <row r="218" spans="1:18" s="65" customFormat="1" hidden="1" x14ac:dyDescent="0.25">
      <c r="A218" s="65" t="s">
        <v>2025</v>
      </c>
      <c r="B218" s="150">
        <v>1</v>
      </c>
      <c r="C218" s="153" t="s">
        <v>2174</v>
      </c>
      <c r="D218" s="142" t="s">
        <v>2604</v>
      </c>
      <c r="E218" s="150" t="str">
        <f t="shared" si="24"/>
        <v/>
      </c>
      <c r="F218" s="150" t="str">
        <f t="shared" si="25"/>
        <v/>
      </c>
      <c r="H218" s="166" t="s">
        <v>2604</v>
      </c>
      <c r="I218" s="142"/>
      <c r="J218" s="152" t="s">
        <v>2604</v>
      </c>
      <c r="K218" s="151" t="s">
        <v>2174</v>
      </c>
      <c r="L218" s="142" t="s">
        <v>2604</v>
      </c>
      <c r="M218" s="150" t="str">
        <f t="shared" si="26"/>
        <v/>
      </c>
      <c r="N218" s="150" t="str">
        <f t="shared" si="27"/>
        <v/>
      </c>
      <c r="P218" s="166" t="s">
        <v>2604</v>
      </c>
      <c r="Q218" s="67" t="s">
        <v>2604</v>
      </c>
      <c r="R218" s="112"/>
    </row>
    <row r="219" spans="1:18" s="65" customFormat="1" hidden="1" x14ac:dyDescent="0.25">
      <c r="A219" s="65" t="s">
        <v>1175</v>
      </c>
      <c r="B219" s="150">
        <v>1</v>
      </c>
      <c r="C219" s="155" t="s">
        <v>2606</v>
      </c>
      <c r="D219" s="142">
        <v>31315</v>
      </c>
      <c r="E219" s="150" t="str">
        <f t="shared" si="24"/>
        <v>1985-86</v>
      </c>
      <c r="F219" s="150" t="str">
        <f t="shared" si="25"/>
        <v/>
      </c>
      <c r="G219" s="65" t="s">
        <v>2193</v>
      </c>
      <c r="H219" s="166">
        <v>25000</v>
      </c>
      <c r="I219" s="142"/>
      <c r="J219" s="152" t="s">
        <v>2604</v>
      </c>
      <c r="K219" s="156" t="s">
        <v>2607</v>
      </c>
      <c r="L219" s="142">
        <v>33257</v>
      </c>
      <c r="M219" s="150" t="str">
        <f t="shared" si="26"/>
        <v>1990-91</v>
      </c>
      <c r="N219" s="150" t="str">
        <f t="shared" si="27"/>
        <v/>
      </c>
      <c r="O219" s="65" t="s">
        <v>77</v>
      </c>
      <c r="P219" s="166" t="s">
        <v>2604</v>
      </c>
      <c r="Q219" s="67" t="s">
        <v>2604</v>
      </c>
      <c r="R219" s="112" t="s">
        <v>2218</v>
      </c>
    </row>
    <row r="220" spans="1:18" s="65" customFormat="1" hidden="1" x14ac:dyDescent="0.25">
      <c r="A220" s="65" t="s">
        <v>1837</v>
      </c>
      <c r="B220" s="150">
        <v>1</v>
      </c>
      <c r="C220" s="153" t="s">
        <v>2174</v>
      </c>
      <c r="D220" s="142" t="s">
        <v>2604</v>
      </c>
      <c r="E220" s="150" t="str">
        <f t="shared" si="24"/>
        <v/>
      </c>
      <c r="F220" s="150" t="str">
        <f t="shared" si="25"/>
        <v/>
      </c>
      <c r="H220" s="166" t="s">
        <v>2604</v>
      </c>
      <c r="I220" s="142"/>
      <c r="J220" s="152" t="s">
        <v>2604</v>
      </c>
      <c r="K220" s="151" t="s">
        <v>2174</v>
      </c>
      <c r="L220" s="142" t="s">
        <v>2604</v>
      </c>
      <c r="M220" s="150" t="str">
        <f t="shared" si="26"/>
        <v/>
      </c>
      <c r="N220" s="150" t="str">
        <f t="shared" si="27"/>
        <v/>
      </c>
      <c r="P220" s="166" t="s">
        <v>2604</v>
      </c>
      <c r="Q220" s="67" t="s">
        <v>2604</v>
      </c>
      <c r="R220" s="112"/>
    </row>
    <row r="221" spans="1:18" s="65" customFormat="1" hidden="1" x14ac:dyDescent="0.25">
      <c r="A221" s="65" t="s">
        <v>1836</v>
      </c>
      <c r="B221" s="150">
        <v>1</v>
      </c>
      <c r="C221" s="153" t="s">
        <v>2174</v>
      </c>
      <c r="D221" s="142" t="s">
        <v>2604</v>
      </c>
      <c r="E221" s="150" t="str">
        <f t="shared" si="24"/>
        <v/>
      </c>
      <c r="F221" s="150" t="str">
        <f t="shared" si="25"/>
        <v/>
      </c>
      <c r="H221" s="166" t="s">
        <v>2604</v>
      </c>
      <c r="I221" s="142"/>
      <c r="J221" s="152" t="s">
        <v>2604</v>
      </c>
      <c r="K221" s="151" t="s">
        <v>2174</v>
      </c>
      <c r="L221" s="142" t="s">
        <v>2604</v>
      </c>
      <c r="M221" s="150" t="str">
        <f t="shared" si="26"/>
        <v/>
      </c>
      <c r="N221" s="150" t="str">
        <f t="shared" si="27"/>
        <v/>
      </c>
      <c r="P221" s="166" t="s">
        <v>2604</v>
      </c>
      <c r="Q221" s="67" t="s">
        <v>2604</v>
      </c>
      <c r="R221" s="112"/>
    </row>
    <row r="222" spans="1:18" s="65" customFormat="1" hidden="1" x14ac:dyDescent="0.25">
      <c r="A222" s="65" t="s">
        <v>1471</v>
      </c>
      <c r="B222" s="150">
        <v>1</v>
      </c>
      <c r="C222" s="153" t="s">
        <v>2174</v>
      </c>
      <c r="D222" s="142" t="s">
        <v>2604</v>
      </c>
      <c r="E222" s="150" t="str">
        <f t="shared" si="24"/>
        <v/>
      </c>
      <c r="F222" s="150" t="str">
        <f t="shared" si="25"/>
        <v/>
      </c>
      <c r="H222" s="166" t="s">
        <v>2604</v>
      </c>
      <c r="I222" s="142"/>
      <c r="J222" s="152" t="s">
        <v>2604</v>
      </c>
      <c r="K222" s="151" t="s">
        <v>2174</v>
      </c>
      <c r="L222" s="142" t="s">
        <v>2604</v>
      </c>
      <c r="M222" s="150" t="str">
        <f t="shared" si="26"/>
        <v/>
      </c>
      <c r="N222" s="150" t="str">
        <f t="shared" si="27"/>
        <v/>
      </c>
      <c r="P222" s="166" t="s">
        <v>2604</v>
      </c>
      <c r="Q222" s="67" t="s">
        <v>2604</v>
      </c>
      <c r="R222" s="112"/>
    </row>
    <row r="223" spans="1:18" s="65" customFormat="1" hidden="1" x14ac:dyDescent="0.25">
      <c r="A223" s="65" t="s">
        <v>1016</v>
      </c>
      <c r="B223" s="150">
        <v>1</v>
      </c>
      <c r="C223" s="155" t="s">
        <v>2606</v>
      </c>
      <c r="D223" s="142">
        <v>37289</v>
      </c>
      <c r="E223" s="150" t="str">
        <f t="shared" si="24"/>
        <v>2001-02</v>
      </c>
      <c r="F223" s="150" t="str">
        <f t="shared" si="25"/>
        <v/>
      </c>
      <c r="G223" s="65" t="s">
        <v>2150</v>
      </c>
      <c r="H223" s="166" t="s">
        <v>2604</v>
      </c>
      <c r="I223" s="142"/>
      <c r="J223" s="152" t="s">
        <v>2604</v>
      </c>
      <c r="K223" s="156" t="s">
        <v>2607</v>
      </c>
      <c r="L223" s="142">
        <v>38199</v>
      </c>
      <c r="M223" s="150" t="str">
        <f t="shared" si="26"/>
        <v/>
      </c>
      <c r="N223" s="150" t="str">
        <f t="shared" si="27"/>
        <v>2003-04</v>
      </c>
      <c r="O223" s="65" t="s">
        <v>2168</v>
      </c>
      <c r="P223" s="166" t="s">
        <v>2604</v>
      </c>
      <c r="Q223" s="67" t="s">
        <v>2604</v>
      </c>
      <c r="R223" s="112" t="s">
        <v>2219</v>
      </c>
    </row>
    <row r="224" spans="1:18" s="65" customFormat="1" hidden="1" x14ac:dyDescent="0.25">
      <c r="A224" s="65" t="s">
        <v>1595</v>
      </c>
      <c r="B224" s="150">
        <v>1</v>
      </c>
      <c r="C224" s="153" t="s">
        <v>2174</v>
      </c>
      <c r="D224" s="142" t="s">
        <v>2604</v>
      </c>
      <c r="E224" s="150" t="str">
        <f t="shared" si="24"/>
        <v/>
      </c>
      <c r="F224" s="150" t="str">
        <f t="shared" si="25"/>
        <v/>
      </c>
      <c r="H224" s="166" t="s">
        <v>2604</v>
      </c>
      <c r="I224" s="142"/>
      <c r="J224" s="152" t="s">
        <v>2604</v>
      </c>
      <c r="K224" s="151" t="s">
        <v>2174</v>
      </c>
      <c r="L224" s="142" t="s">
        <v>2604</v>
      </c>
      <c r="M224" s="150" t="str">
        <f t="shared" si="26"/>
        <v/>
      </c>
      <c r="N224" s="150" t="str">
        <f t="shared" si="27"/>
        <v/>
      </c>
      <c r="P224" s="166" t="s">
        <v>2604</v>
      </c>
      <c r="Q224" s="67" t="s">
        <v>2604</v>
      </c>
      <c r="R224" s="112"/>
    </row>
    <row r="225" spans="1:18" s="65" customFormat="1" hidden="1" x14ac:dyDescent="0.25">
      <c r="A225" s="65" t="s">
        <v>1594</v>
      </c>
      <c r="B225" s="150">
        <v>1</v>
      </c>
      <c r="C225" s="153" t="s">
        <v>2174</v>
      </c>
      <c r="D225" s="142" t="s">
        <v>2604</v>
      </c>
      <c r="E225" s="150" t="str">
        <f t="shared" si="24"/>
        <v/>
      </c>
      <c r="F225" s="150" t="str">
        <f t="shared" si="25"/>
        <v/>
      </c>
      <c r="H225" s="166" t="s">
        <v>2604</v>
      </c>
      <c r="I225" s="142"/>
      <c r="J225" s="152" t="s">
        <v>2604</v>
      </c>
      <c r="K225" s="151" t="s">
        <v>2174</v>
      </c>
      <c r="L225" s="142" t="s">
        <v>2604</v>
      </c>
      <c r="M225" s="150" t="str">
        <f t="shared" si="26"/>
        <v/>
      </c>
      <c r="N225" s="150" t="str">
        <f t="shared" si="27"/>
        <v/>
      </c>
      <c r="P225" s="166" t="s">
        <v>2604</v>
      </c>
      <c r="Q225" s="67" t="s">
        <v>2604</v>
      </c>
      <c r="R225" s="112"/>
    </row>
    <row r="226" spans="1:18" s="65" customFormat="1" hidden="1" x14ac:dyDescent="0.25">
      <c r="A226" s="65" t="s">
        <v>863</v>
      </c>
      <c r="B226" s="150">
        <v>1</v>
      </c>
      <c r="C226" s="153" t="s">
        <v>2174</v>
      </c>
      <c r="D226" s="142" t="s">
        <v>2604</v>
      </c>
      <c r="E226" s="150" t="str">
        <f t="shared" si="24"/>
        <v/>
      </c>
      <c r="F226" s="150" t="str">
        <f t="shared" si="25"/>
        <v/>
      </c>
      <c r="H226" s="166" t="s">
        <v>2604</v>
      </c>
      <c r="I226" s="142"/>
      <c r="J226" s="152" t="s">
        <v>2604</v>
      </c>
      <c r="K226" s="151" t="s">
        <v>2174</v>
      </c>
      <c r="L226" s="142" t="s">
        <v>2604</v>
      </c>
      <c r="M226" s="150" t="str">
        <f t="shared" si="26"/>
        <v/>
      </c>
      <c r="N226" s="150" t="str">
        <f t="shared" si="27"/>
        <v/>
      </c>
      <c r="P226" s="166" t="s">
        <v>2604</v>
      </c>
      <c r="Q226" s="67" t="s">
        <v>2604</v>
      </c>
      <c r="R226" s="112" t="s">
        <v>2220</v>
      </c>
    </row>
    <row r="227" spans="1:18" s="65" customFormat="1" hidden="1" x14ac:dyDescent="0.25">
      <c r="A227" s="65" t="s">
        <v>1711</v>
      </c>
      <c r="B227" s="150">
        <v>1</v>
      </c>
      <c r="C227" s="153" t="s">
        <v>2174</v>
      </c>
      <c r="D227" s="142" t="s">
        <v>2604</v>
      </c>
      <c r="E227" s="150" t="str">
        <f t="shared" si="24"/>
        <v/>
      </c>
      <c r="F227" s="150" t="str">
        <f t="shared" si="25"/>
        <v/>
      </c>
      <c r="H227" s="166" t="s">
        <v>2604</v>
      </c>
      <c r="I227" s="142"/>
      <c r="J227" s="152" t="s">
        <v>2604</v>
      </c>
      <c r="K227" s="151" t="s">
        <v>2174</v>
      </c>
      <c r="L227" s="142" t="s">
        <v>2604</v>
      </c>
      <c r="M227" s="150" t="str">
        <f t="shared" si="26"/>
        <v/>
      </c>
      <c r="N227" s="150" t="str">
        <f t="shared" si="27"/>
        <v/>
      </c>
      <c r="P227" s="166" t="s">
        <v>2604</v>
      </c>
      <c r="Q227" s="67" t="s">
        <v>2604</v>
      </c>
      <c r="R227" s="112"/>
    </row>
    <row r="228" spans="1:18" s="65" customFormat="1" hidden="1" x14ac:dyDescent="0.25">
      <c r="A228" s="65" t="s">
        <v>894</v>
      </c>
      <c r="B228" s="150">
        <v>1</v>
      </c>
      <c r="C228" s="155" t="s">
        <v>2606</v>
      </c>
      <c r="D228" s="142">
        <v>39116</v>
      </c>
      <c r="E228" s="150" t="str">
        <f t="shared" si="24"/>
        <v>2006-07</v>
      </c>
      <c r="F228" s="150" t="str">
        <f t="shared" si="25"/>
        <v/>
      </c>
      <c r="G228" s="65" t="s">
        <v>82</v>
      </c>
      <c r="H228" s="166">
        <v>140000</v>
      </c>
      <c r="I228" s="142"/>
      <c r="J228" s="152" t="s">
        <v>2604</v>
      </c>
      <c r="K228" s="154" t="s">
        <v>2605</v>
      </c>
      <c r="L228" s="142">
        <v>41027</v>
      </c>
      <c r="M228" s="150" t="str">
        <f t="shared" si="26"/>
        <v>2011-12</v>
      </c>
      <c r="N228" s="150" t="str">
        <f t="shared" si="27"/>
        <v/>
      </c>
      <c r="O228" s="65" t="s">
        <v>2221</v>
      </c>
      <c r="P228" s="166" t="s">
        <v>2604</v>
      </c>
      <c r="Q228" s="67" t="s">
        <v>2604</v>
      </c>
      <c r="R228" s="112" t="s">
        <v>2222</v>
      </c>
    </row>
    <row r="229" spans="1:18" s="65" customFormat="1" hidden="1" x14ac:dyDescent="0.25">
      <c r="A229" s="65" t="s">
        <v>1554</v>
      </c>
      <c r="B229" s="150">
        <v>1</v>
      </c>
      <c r="C229" s="153" t="s">
        <v>2174</v>
      </c>
      <c r="D229" s="142" t="s">
        <v>2604</v>
      </c>
      <c r="E229" s="150" t="str">
        <f t="shared" si="24"/>
        <v/>
      </c>
      <c r="F229" s="150" t="str">
        <f t="shared" si="25"/>
        <v/>
      </c>
      <c r="H229" s="166" t="s">
        <v>2604</v>
      </c>
      <c r="I229" s="142"/>
      <c r="J229" s="152" t="s">
        <v>2604</v>
      </c>
      <c r="K229" s="151" t="s">
        <v>2174</v>
      </c>
      <c r="L229" s="142" t="s">
        <v>2604</v>
      </c>
      <c r="M229" s="150" t="str">
        <f t="shared" si="26"/>
        <v/>
      </c>
      <c r="N229" s="150" t="str">
        <f t="shared" si="27"/>
        <v/>
      </c>
      <c r="P229" s="166" t="s">
        <v>2604</v>
      </c>
      <c r="Q229" s="67" t="s">
        <v>2604</v>
      </c>
      <c r="R229" s="112"/>
    </row>
    <row r="230" spans="1:18" s="65" customFormat="1" hidden="1" x14ac:dyDescent="0.25">
      <c r="A230" s="65" t="s">
        <v>1940</v>
      </c>
      <c r="B230" s="150">
        <v>1</v>
      </c>
      <c r="C230" s="153" t="s">
        <v>2174</v>
      </c>
      <c r="D230" s="142" t="s">
        <v>2604</v>
      </c>
      <c r="E230" s="150" t="str">
        <f t="shared" si="24"/>
        <v/>
      </c>
      <c r="F230" s="150" t="str">
        <f t="shared" si="25"/>
        <v/>
      </c>
      <c r="H230" s="166" t="s">
        <v>2604</v>
      </c>
      <c r="I230" s="142"/>
      <c r="J230" s="152" t="s">
        <v>2604</v>
      </c>
      <c r="K230" s="151" t="s">
        <v>2174</v>
      </c>
      <c r="L230" s="142" t="s">
        <v>2604</v>
      </c>
      <c r="M230" s="150" t="str">
        <f t="shared" si="26"/>
        <v/>
      </c>
      <c r="N230" s="150" t="str">
        <f t="shared" si="27"/>
        <v/>
      </c>
      <c r="P230" s="166" t="s">
        <v>2604</v>
      </c>
      <c r="Q230" s="67" t="s">
        <v>2604</v>
      </c>
      <c r="R230" s="112"/>
    </row>
    <row r="231" spans="1:18" s="65" customFormat="1" hidden="1" x14ac:dyDescent="0.25">
      <c r="A231" s="65" t="s">
        <v>1181</v>
      </c>
      <c r="B231" s="150">
        <v>1</v>
      </c>
      <c r="C231" s="155" t="s">
        <v>2606</v>
      </c>
      <c r="D231" s="142">
        <v>32438</v>
      </c>
      <c r="E231" s="150" t="str">
        <f t="shared" si="24"/>
        <v>1988-89</v>
      </c>
      <c r="F231" s="150" t="str">
        <f t="shared" si="25"/>
        <v/>
      </c>
      <c r="G231" s="65" t="s">
        <v>2223</v>
      </c>
      <c r="H231" s="166">
        <v>307000</v>
      </c>
      <c r="I231" s="142"/>
      <c r="J231" s="152" t="s">
        <v>2604</v>
      </c>
      <c r="K231" s="154" t="s">
        <v>2605</v>
      </c>
      <c r="L231" s="142">
        <v>32864</v>
      </c>
      <c r="M231" s="150" t="str">
        <f t="shared" si="26"/>
        <v>1989-90</v>
      </c>
      <c r="N231" s="150" t="str">
        <f t="shared" si="27"/>
        <v/>
      </c>
      <c r="O231" s="65" t="s">
        <v>65</v>
      </c>
      <c r="P231" s="166">
        <v>350000</v>
      </c>
      <c r="Q231" s="67" t="s">
        <v>2604</v>
      </c>
      <c r="R231" s="112" t="s">
        <v>2224</v>
      </c>
    </row>
    <row r="232" spans="1:18" s="65" customFormat="1" hidden="1" x14ac:dyDescent="0.25">
      <c r="A232" s="65" t="s">
        <v>1252</v>
      </c>
      <c r="B232" s="150">
        <v>1</v>
      </c>
      <c r="C232" s="153" t="s">
        <v>2174</v>
      </c>
      <c r="D232" s="142" t="s">
        <v>2604</v>
      </c>
      <c r="E232" s="150" t="str">
        <f t="shared" si="24"/>
        <v/>
      </c>
      <c r="F232" s="150" t="str">
        <f t="shared" si="25"/>
        <v/>
      </c>
      <c r="H232" s="166" t="s">
        <v>2604</v>
      </c>
      <c r="I232" s="142"/>
      <c r="J232" s="152" t="s">
        <v>2604</v>
      </c>
      <c r="K232" s="154" t="s">
        <v>2605</v>
      </c>
      <c r="L232" s="142">
        <v>28252</v>
      </c>
      <c r="M232" s="150" t="str">
        <f t="shared" si="26"/>
        <v/>
      </c>
      <c r="N232" s="150" t="str">
        <f t="shared" si="27"/>
        <v/>
      </c>
      <c r="O232" s="65" t="s">
        <v>163</v>
      </c>
      <c r="P232" s="166" t="s">
        <v>2604</v>
      </c>
      <c r="Q232" s="67" t="s">
        <v>2604</v>
      </c>
      <c r="R232" s="112"/>
    </row>
    <row r="233" spans="1:18" s="65" customFormat="1" hidden="1" x14ac:dyDescent="0.25">
      <c r="A233" s="65" t="s">
        <v>1650</v>
      </c>
      <c r="B233" s="150">
        <v>1</v>
      </c>
      <c r="C233" s="153" t="s">
        <v>2174</v>
      </c>
      <c r="D233" s="142" t="s">
        <v>2604</v>
      </c>
      <c r="E233" s="150" t="str">
        <f t="shared" si="24"/>
        <v/>
      </c>
      <c r="F233" s="150" t="str">
        <f t="shared" si="25"/>
        <v/>
      </c>
      <c r="H233" s="166" t="s">
        <v>2604</v>
      </c>
      <c r="I233" s="142"/>
      <c r="J233" s="152" t="s">
        <v>2604</v>
      </c>
      <c r="K233" s="151" t="s">
        <v>2174</v>
      </c>
      <c r="L233" s="142" t="s">
        <v>2604</v>
      </c>
      <c r="M233" s="150" t="str">
        <f t="shared" si="26"/>
        <v/>
      </c>
      <c r="N233" s="150" t="str">
        <f t="shared" si="27"/>
        <v/>
      </c>
      <c r="P233" s="166" t="s">
        <v>2604</v>
      </c>
      <c r="Q233" s="67" t="s">
        <v>2604</v>
      </c>
      <c r="R233" s="112"/>
    </row>
    <row r="234" spans="1:18" s="65" customFormat="1" hidden="1" x14ac:dyDescent="0.25">
      <c r="A234" s="65" t="s">
        <v>1157</v>
      </c>
      <c r="B234" s="150">
        <v>1</v>
      </c>
      <c r="C234" s="153" t="s">
        <v>2174</v>
      </c>
      <c r="D234" s="142" t="s">
        <v>2604</v>
      </c>
      <c r="E234" s="150" t="str">
        <f t="shared" si="24"/>
        <v/>
      </c>
      <c r="F234" s="150" t="str">
        <f t="shared" si="25"/>
        <v/>
      </c>
      <c r="H234" s="166" t="s">
        <v>2604</v>
      </c>
      <c r="I234" s="142"/>
      <c r="J234" s="152" t="s">
        <v>2604</v>
      </c>
      <c r="K234" s="156" t="s">
        <v>2607</v>
      </c>
      <c r="L234" s="142">
        <v>34069</v>
      </c>
      <c r="M234" s="150" t="str">
        <f t="shared" si="26"/>
        <v>1992-93</v>
      </c>
      <c r="N234" s="150" t="str">
        <f t="shared" si="27"/>
        <v/>
      </c>
      <c r="O234" s="65" t="s">
        <v>61</v>
      </c>
      <c r="P234" s="166" t="s">
        <v>2604</v>
      </c>
      <c r="Q234" s="67" t="s">
        <v>2604</v>
      </c>
      <c r="R234" s="112" t="s">
        <v>2225</v>
      </c>
    </row>
    <row r="235" spans="1:18" s="65" customFormat="1" hidden="1" x14ac:dyDescent="0.25">
      <c r="A235" s="65" t="s">
        <v>2006</v>
      </c>
      <c r="B235" s="150">
        <v>1</v>
      </c>
      <c r="C235" s="153" t="s">
        <v>2174</v>
      </c>
      <c r="D235" s="142" t="s">
        <v>2604</v>
      </c>
      <c r="E235" s="150" t="str">
        <f t="shared" si="24"/>
        <v/>
      </c>
      <c r="F235" s="150" t="str">
        <f t="shared" si="25"/>
        <v/>
      </c>
      <c r="H235" s="166" t="s">
        <v>2604</v>
      </c>
      <c r="I235" s="142"/>
      <c r="J235" s="152" t="s">
        <v>2604</v>
      </c>
      <c r="K235" s="151" t="s">
        <v>2174</v>
      </c>
      <c r="L235" s="142" t="s">
        <v>2604</v>
      </c>
      <c r="M235" s="150" t="str">
        <f t="shared" si="26"/>
        <v/>
      </c>
      <c r="N235" s="150" t="str">
        <f t="shared" si="27"/>
        <v/>
      </c>
      <c r="P235" s="166" t="s">
        <v>2604</v>
      </c>
      <c r="Q235" s="67" t="s">
        <v>2604</v>
      </c>
      <c r="R235" s="112"/>
    </row>
    <row r="236" spans="1:18" s="65" customFormat="1" hidden="1" x14ac:dyDescent="0.25">
      <c r="A236" s="65" t="s">
        <v>1088</v>
      </c>
      <c r="B236" s="150">
        <v>1</v>
      </c>
      <c r="C236" s="153" t="s">
        <v>2174</v>
      </c>
      <c r="D236" s="142" t="s">
        <v>2604</v>
      </c>
      <c r="E236" s="150" t="str">
        <f t="shared" si="24"/>
        <v/>
      </c>
      <c r="F236" s="150" t="str">
        <f t="shared" si="25"/>
        <v/>
      </c>
      <c r="H236" s="166" t="s">
        <v>2604</v>
      </c>
      <c r="I236" s="142"/>
      <c r="J236" s="152" t="s">
        <v>2604</v>
      </c>
      <c r="K236" s="151" t="s">
        <v>2174</v>
      </c>
      <c r="L236" s="142" t="s">
        <v>2604</v>
      </c>
      <c r="M236" s="150" t="str">
        <f t="shared" si="26"/>
        <v/>
      </c>
      <c r="N236" s="150" t="str">
        <f t="shared" si="27"/>
        <v/>
      </c>
      <c r="P236" s="166" t="s">
        <v>2604</v>
      </c>
      <c r="Q236" s="67" t="s">
        <v>2604</v>
      </c>
      <c r="R236" s="112"/>
    </row>
    <row r="237" spans="1:18" s="65" customFormat="1" x14ac:dyDescent="0.25">
      <c r="A237" s="65" t="s">
        <v>1025</v>
      </c>
      <c r="B237" s="150">
        <v>1</v>
      </c>
      <c r="C237" s="280" t="s">
        <v>4523</v>
      </c>
      <c r="D237" s="142">
        <v>38024</v>
      </c>
      <c r="E237" s="150" t="str">
        <f t="shared" si="24"/>
        <v>2003-04</v>
      </c>
      <c r="F237" s="150" t="str">
        <f t="shared" si="25"/>
        <v/>
      </c>
      <c r="G237" s="65" t="s">
        <v>42</v>
      </c>
      <c r="H237" s="166" t="s">
        <v>2604</v>
      </c>
      <c r="I237" s="142">
        <f>L237</f>
        <v>38052</v>
      </c>
      <c r="J237" s="152" t="s">
        <v>2604</v>
      </c>
      <c r="K237" s="156" t="s">
        <v>2607</v>
      </c>
      <c r="L237" s="142">
        <v>38052</v>
      </c>
      <c r="M237" s="150" t="str">
        <f t="shared" si="26"/>
        <v>2003-04</v>
      </c>
      <c r="N237" s="150" t="str">
        <f t="shared" si="27"/>
        <v/>
      </c>
      <c r="O237" s="108" t="s">
        <v>42</v>
      </c>
      <c r="P237" s="166" t="s">
        <v>2604</v>
      </c>
      <c r="Q237" s="67" t="s">
        <v>2604</v>
      </c>
      <c r="R237" s="112" t="s">
        <v>2226</v>
      </c>
    </row>
    <row r="238" spans="1:18" s="65" customFormat="1" hidden="1" x14ac:dyDescent="0.25">
      <c r="A238" s="65" t="s">
        <v>1208</v>
      </c>
      <c r="B238" s="150">
        <v>1</v>
      </c>
      <c r="C238" s="153" t="s">
        <v>2174</v>
      </c>
      <c r="D238" s="142" t="s">
        <v>2604</v>
      </c>
      <c r="E238" s="150" t="str">
        <f t="shared" si="24"/>
        <v/>
      </c>
      <c r="F238" s="150" t="str">
        <f t="shared" si="25"/>
        <v/>
      </c>
      <c r="H238" s="166" t="s">
        <v>2604</v>
      </c>
      <c r="I238" s="142"/>
      <c r="J238" s="152" t="s">
        <v>2604</v>
      </c>
      <c r="K238" s="151" t="s">
        <v>2174</v>
      </c>
      <c r="L238" s="142" t="s">
        <v>2604</v>
      </c>
      <c r="M238" s="150" t="str">
        <f t="shared" si="26"/>
        <v/>
      </c>
      <c r="N238" s="150" t="str">
        <f t="shared" si="27"/>
        <v/>
      </c>
      <c r="P238" s="166" t="s">
        <v>2604</v>
      </c>
      <c r="Q238" s="67" t="s">
        <v>2604</v>
      </c>
      <c r="R238" s="112"/>
    </row>
    <row r="239" spans="1:18" s="65" customFormat="1" hidden="1" x14ac:dyDescent="0.25">
      <c r="A239" s="65" t="s">
        <v>1553</v>
      </c>
      <c r="B239" s="150">
        <v>1</v>
      </c>
      <c r="C239" s="153" t="s">
        <v>2174</v>
      </c>
      <c r="D239" s="142" t="s">
        <v>2604</v>
      </c>
      <c r="E239" s="150" t="str">
        <f t="shared" si="24"/>
        <v/>
      </c>
      <c r="F239" s="150" t="str">
        <f t="shared" si="25"/>
        <v/>
      </c>
      <c r="H239" s="166" t="s">
        <v>2604</v>
      </c>
      <c r="I239" s="142"/>
      <c r="J239" s="152" t="s">
        <v>2604</v>
      </c>
      <c r="K239" s="151" t="s">
        <v>2174</v>
      </c>
      <c r="L239" s="142" t="s">
        <v>2604</v>
      </c>
      <c r="M239" s="150" t="str">
        <f t="shared" si="26"/>
        <v/>
      </c>
      <c r="N239" s="150" t="str">
        <f t="shared" si="27"/>
        <v/>
      </c>
      <c r="P239" s="166" t="s">
        <v>2604</v>
      </c>
      <c r="Q239" s="67" t="s">
        <v>2604</v>
      </c>
      <c r="R239" s="112"/>
    </row>
    <row r="240" spans="1:18" s="65" customFormat="1" hidden="1" x14ac:dyDescent="0.25">
      <c r="A240" s="65" t="s">
        <v>1241</v>
      </c>
      <c r="B240" s="150">
        <v>1</v>
      </c>
      <c r="C240" s="155" t="s">
        <v>2606</v>
      </c>
      <c r="D240" s="142">
        <v>27604</v>
      </c>
      <c r="E240" s="150" t="str">
        <f t="shared" si="24"/>
        <v/>
      </c>
      <c r="F240" s="150" t="str">
        <f t="shared" si="25"/>
        <v>1975-76</v>
      </c>
      <c r="G240" s="65" t="s">
        <v>42</v>
      </c>
      <c r="H240" s="166" t="s">
        <v>2604</v>
      </c>
      <c r="I240" s="142"/>
      <c r="J240" s="152" t="s">
        <v>2604</v>
      </c>
      <c r="K240" s="151" t="s">
        <v>2174</v>
      </c>
      <c r="L240" s="142" t="s">
        <v>2604</v>
      </c>
      <c r="M240" s="150" t="str">
        <f t="shared" si="26"/>
        <v/>
      </c>
      <c r="N240" s="150" t="str">
        <f t="shared" si="27"/>
        <v/>
      </c>
      <c r="P240" s="166" t="s">
        <v>2604</v>
      </c>
      <c r="Q240" s="67" t="s">
        <v>2604</v>
      </c>
      <c r="R240" s="112" t="s">
        <v>2227</v>
      </c>
    </row>
    <row r="241" spans="1:18" s="65" customFormat="1" hidden="1" x14ac:dyDescent="0.25">
      <c r="A241" s="65" t="s">
        <v>1120</v>
      </c>
      <c r="B241" s="150">
        <v>1</v>
      </c>
      <c r="C241" s="153" t="s">
        <v>2174</v>
      </c>
      <c r="D241" s="142" t="s">
        <v>2604</v>
      </c>
      <c r="E241" s="150" t="str">
        <f t="shared" si="24"/>
        <v/>
      </c>
      <c r="F241" s="150" t="str">
        <f t="shared" si="25"/>
        <v/>
      </c>
      <c r="H241" s="166" t="s">
        <v>2604</v>
      </c>
      <c r="I241" s="142"/>
      <c r="J241" s="152" t="s">
        <v>2604</v>
      </c>
      <c r="K241" s="151" t="s">
        <v>2174</v>
      </c>
      <c r="L241" s="142" t="s">
        <v>2604</v>
      </c>
      <c r="M241" s="150" t="str">
        <f t="shared" si="26"/>
        <v/>
      </c>
      <c r="N241" s="150" t="str">
        <f t="shared" si="27"/>
        <v/>
      </c>
      <c r="P241" s="166" t="s">
        <v>2604</v>
      </c>
      <c r="Q241" s="67" t="s">
        <v>2604</v>
      </c>
      <c r="R241" s="112"/>
    </row>
    <row r="242" spans="1:18" s="65" customFormat="1" hidden="1" x14ac:dyDescent="0.25">
      <c r="A242" s="65" t="s">
        <v>1710</v>
      </c>
      <c r="B242" s="150">
        <v>1</v>
      </c>
      <c r="C242" s="155" t="s">
        <v>2606</v>
      </c>
      <c r="D242" s="142">
        <v>11564</v>
      </c>
      <c r="E242" s="150" t="str">
        <f t="shared" si="24"/>
        <v>1931-32</v>
      </c>
      <c r="F242" s="150" t="str">
        <f t="shared" si="25"/>
        <v/>
      </c>
      <c r="G242" s="65" t="s">
        <v>41</v>
      </c>
      <c r="H242" s="166" t="s">
        <v>2604</v>
      </c>
      <c r="I242" s="142"/>
      <c r="J242" s="152" t="s">
        <v>2604</v>
      </c>
      <c r="K242" s="154" t="s">
        <v>2605</v>
      </c>
      <c r="L242" s="142">
        <v>11760</v>
      </c>
      <c r="M242" s="150" t="str">
        <f t="shared" si="26"/>
        <v>1931-32</v>
      </c>
      <c r="N242" s="150" t="str">
        <f t="shared" si="27"/>
        <v/>
      </c>
      <c r="O242" s="65" t="s">
        <v>2228</v>
      </c>
      <c r="P242" s="166" t="s">
        <v>2604</v>
      </c>
      <c r="Q242" s="67" t="s">
        <v>2604</v>
      </c>
      <c r="R242" s="112"/>
    </row>
    <row r="243" spans="1:18" s="65" customFormat="1" hidden="1" x14ac:dyDescent="0.25">
      <c r="A243" s="65" t="s">
        <v>1470</v>
      </c>
      <c r="B243" s="150">
        <v>1</v>
      </c>
      <c r="C243" s="153" t="s">
        <v>2174</v>
      </c>
      <c r="D243" s="142" t="s">
        <v>2604</v>
      </c>
      <c r="E243" s="150" t="str">
        <f t="shared" si="24"/>
        <v/>
      </c>
      <c r="F243" s="150" t="str">
        <f t="shared" si="25"/>
        <v/>
      </c>
      <c r="H243" s="166" t="s">
        <v>2604</v>
      </c>
      <c r="I243" s="142"/>
      <c r="J243" s="152" t="s">
        <v>2604</v>
      </c>
      <c r="K243" s="151" t="s">
        <v>2174</v>
      </c>
      <c r="L243" s="142" t="s">
        <v>2604</v>
      </c>
      <c r="M243" s="150" t="str">
        <f t="shared" si="26"/>
        <v/>
      </c>
      <c r="N243" s="150" t="str">
        <f t="shared" si="27"/>
        <v/>
      </c>
      <c r="P243" s="166" t="s">
        <v>2604</v>
      </c>
      <c r="Q243" s="67" t="s">
        <v>2604</v>
      </c>
      <c r="R243" s="112"/>
    </row>
    <row r="244" spans="1:18" s="65" customFormat="1" hidden="1" x14ac:dyDescent="0.25">
      <c r="A244" s="65" t="s">
        <v>1399</v>
      </c>
      <c r="B244" s="150">
        <v>1</v>
      </c>
      <c r="C244" s="153" t="s">
        <v>2174</v>
      </c>
      <c r="D244" s="142" t="s">
        <v>2604</v>
      </c>
      <c r="E244" s="150" t="str">
        <f t="shared" si="24"/>
        <v/>
      </c>
      <c r="F244" s="150" t="str">
        <f t="shared" si="25"/>
        <v/>
      </c>
      <c r="H244" s="166" t="s">
        <v>2604</v>
      </c>
      <c r="I244" s="142"/>
      <c r="J244" s="152" t="s">
        <v>2604</v>
      </c>
      <c r="K244" s="151" t="s">
        <v>2174</v>
      </c>
      <c r="L244" s="142" t="s">
        <v>2604</v>
      </c>
      <c r="M244" s="150" t="str">
        <f t="shared" si="26"/>
        <v/>
      </c>
      <c r="N244" s="150" t="str">
        <f t="shared" si="27"/>
        <v/>
      </c>
      <c r="P244" s="166" t="s">
        <v>2604</v>
      </c>
      <c r="Q244" s="67" t="s">
        <v>2604</v>
      </c>
      <c r="R244" s="112"/>
    </row>
    <row r="245" spans="1:18" s="65" customFormat="1" hidden="1" x14ac:dyDescent="0.25">
      <c r="A245" s="65" t="s">
        <v>1636</v>
      </c>
      <c r="B245" s="150">
        <v>1</v>
      </c>
      <c r="C245" s="153" t="s">
        <v>2174</v>
      </c>
      <c r="D245" s="142" t="s">
        <v>2604</v>
      </c>
      <c r="E245" s="150" t="str">
        <f t="shared" si="24"/>
        <v/>
      </c>
      <c r="F245" s="150" t="str">
        <f t="shared" si="25"/>
        <v/>
      </c>
      <c r="H245" s="166" t="s">
        <v>2604</v>
      </c>
      <c r="I245" s="142"/>
      <c r="J245" s="152" t="s">
        <v>2604</v>
      </c>
      <c r="K245" s="151" t="s">
        <v>2174</v>
      </c>
      <c r="L245" s="142" t="s">
        <v>2604</v>
      </c>
      <c r="M245" s="150" t="str">
        <f t="shared" si="26"/>
        <v/>
      </c>
      <c r="N245" s="150" t="str">
        <f t="shared" si="27"/>
        <v/>
      </c>
      <c r="P245" s="166" t="s">
        <v>2604</v>
      </c>
      <c r="Q245" s="67" t="s">
        <v>2604</v>
      </c>
      <c r="R245" s="112"/>
    </row>
    <row r="246" spans="1:18" s="65" customFormat="1" hidden="1" x14ac:dyDescent="0.25">
      <c r="A246" s="65" t="s">
        <v>956</v>
      </c>
      <c r="B246" s="150">
        <v>1</v>
      </c>
      <c r="C246" s="155" t="s">
        <v>2606</v>
      </c>
      <c r="D246" s="142">
        <v>38744</v>
      </c>
      <c r="E246" s="150" t="str">
        <f t="shared" si="24"/>
        <v>2005-06</v>
      </c>
      <c r="F246" s="150" t="str">
        <f t="shared" si="25"/>
        <v/>
      </c>
      <c r="G246" s="108" t="s">
        <v>34</v>
      </c>
      <c r="H246" s="166">
        <v>28000</v>
      </c>
      <c r="I246" s="142"/>
      <c r="J246" s="152" t="s">
        <v>2604</v>
      </c>
      <c r="K246" s="154" t="s">
        <v>2603</v>
      </c>
      <c r="L246" s="142">
        <v>39564</v>
      </c>
      <c r="M246" s="150" t="str">
        <f t="shared" si="26"/>
        <v>2007-08</v>
      </c>
      <c r="N246" s="150" t="str">
        <f t="shared" si="27"/>
        <v/>
      </c>
      <c r="O246" s="65" t="s">
        <v>75</v>
      </c>
      <c r="P246" s="166" t="s">
        <v>2604</v>
      </c>
      <c r="Q246" s="67" t="s">
        <v>2135</v>
      </c>
      <c r="R246" s="112" t="s">
        <v>2230</v>
      </c>
    </row>
    <row r="247" spans="1:18" s="65" customFormat="1" hidden="1" x14ac:dyDescent="0.25">
      <c r="A247" s="65" t="s">
        <v>1121</v>
      </c>
      <c r="B247" s="150">
        <v>1</v>
      </c>
      <c r="C247" s="155" t="s">
        <v>2606</v>
      </c>
      <c r="D247" s="142">
        <v>31042</v>
      </c>
      <c r="E247" s="150" t="str">
        <f t="shared" si="24"/>
        <v>1984-85</v>
      </c>
      <c r="F247" s="150" t="str">
        <f t="shared" si="25"/>
        <v/>
      </c>
      <c r="G247" s="65" t="s">
        <v>2150</v>
      </c>
      <c r="H247" s="166" t="s">
        <v>2604</v>
      </c>
      <c r="I247" s="142"/>
      <c r="J247" s="152" t="s">
        <v>2604</v>
      </c>
      <c r="K247" s="154" t="s">
        <v>2605</v>
      </c>
      <c r="L247" s="142">
        <v>35504</v>
      </c>
      <c r="M247" s="150" t="str">
        <f t="shared" si="26"/>
        <v>1996-97</v>
      </c>
      <c r="N247" s="150" t="str">
        <f t="shared" si="27"/>
        <v/>
      </c>
      <c r="O247" s="65" t="s">
        <v>41</v>
      </c>
      <c r="P247" s="166">
        <v>1930000</v>
      </c>
      <c r="Q247" s="67" t="s">
        <v>2604</v>
      </c>
      <c r="R247" s="112" t="s">
        <v>2231</v>
      </c>
    </row>
    <row r="248" spans="1:18" s="65" customFormat="1" hidden="1" x14ac:dyDescent="0.25">
      <c r="A248" s="65" t="s">
        <v>1393</v>
      </c>
      <c r="B248" s="150">
        <v>1</v>
      </c>
      <c r="C248" s="153" t="s">
        <v>2174</v>
      </c>
      <c r="D248" s="142" t="s">
        <v>2604</v>
      </c>
      <c r="E248" s="150" t="str">
        <f t="shared" si="24"/>
        <v/>
      </c>
      <c r="F248" s="150" t="str">
        <f t="shared" si="25"/>
        <v/>
      </c>
      <c r="H248" s="166" t="s">
        <v>2604</v>
      </c>
      <c r="I248" s="142"/>
      <c r="J248" s="152" t="s">
        <v>2604</v>
      </c>
      <c r="K248" s="151" t="s">
        <v>2174</v>
      </c>
      <c r="L248" s="142" t="s">
        <v>2604</v>
      </c>
      <c r="M248" s="150" t="str">
        <f t="shared" si="26"/>
        <v/>
      </c>
      <c r="N248" s="150" t="str">
        <f t="shared" si="27"/>
        <v/>
      </c>
      <c r="P248" s="166" t="s">
        <v>2604</v>
      </c>
      <c r="Q248" s="67" t="s">
        <v>2604</v>
      </c>
      <c r="R248" s="112"/>
    </row>
    <row r="249" spans="1:18" s="65" customFormat="1" hidden="1" x14ac:dyDescent="0.25">
      <c r="A249" s="65" t="s">
        <v>1336</v>
      </c>
      <c r="B249" s="150">
        <v>1</v>
      </c>
      <c r="C249" s="155" t="s">
        <v>2606</v>
      </c>
      <c r="D249" s="142">
        <v>22276</v>
      </c>
      <c r="E249" s="150" t="str">
        <f t="shared" si="24"/>
        <v>1960-61</v>
      </c>
      <c r="F249" s="150" t="str">
        <f t="shared" si="25"/>
        <v/>
      </c>
      <c r="G249" s="65" t="s">
        <v>2232</v>
      </c>
      <c r="H249" s="166" t="s">
        <v>2604</v>
      </c>
      <c r="I249" s="142"/>
      <c r="J249" s="152" t="s">
        <v>2604</v>
      </c>
      <c r="K249" s="154" t="s">
        <v>2605</v>
      </c>
      <c r="L249" s="142">
        <v>23149</v>
      </c>
      <c r="M249" s="150" t="str">
        <f t="shared" si="26"/>
        <v/>
      </c>
      <c r="N249" s="150" t="str">
        <f t="shared" si="27"/>
        <v/>
      </c>
      <c r="O249" s="65" t="s">
        <v>73</v>
      </c>
      <c r="P249" s="166" t="s">
        <v>2604</v>
      </c>
      <c r="Q249" s="67" t="s">
        <v>2604</v>
      </c>
      <c r="R249" s="112"/>
    </row>
    <row r="250" spans="1:18" s="65" customFormat="1" hidden="1" x14ac:dyDescent="0.25">
      <c r="A250" s="65" t="s">
        <v>1851</v>
      </c>
      <c r="B250" s="150">
        <v>1</v>
      </c>
      <c r="C250" s="153" t="s">
        <v>2174</v>
      </c>
      <c r="D250" s="142" t="s">
        <v>2604</v>
      </c>
      <c r="E250" s="150" t="str">
        <f t="shared" si="24"/>
        <v/>
      </c>
      <c r="F250" s="150" t="str">
        <f t="shared" si="25"/>
        <v/>
      </c>
      <c r="H250" s="166" t="s">
        <v>2604</v>
      </c>
      <c r="I250" s="142"/>
      <c r="J250" s="152" t="s">
        <v>2604</v>
      </c>
      <c r="K250" s="151" t="s">
        <v>2174</v>
      </c>
      <c r="L250" s="142" t="s">
        <v>2604</v>
      </c>
      <c r="M250" s="150" t="str">
        <f t="shared" si="26"/>
        <v/>
      </c>
      <c r="N250" s="150" t="str">
        <f t="shared" si="27"/>
        <v/>
      </c>
      <c r="P250" s="166" t="s">
        <v>2604</v>
      </c>
      <c r="Q250" s="67" t="s">
        <v>2604</v>
      </c>
      <c r="R250" s="112"/>
    </row>
    <row r="251" spans="1:18" s="65" customFormat="1" hidden="1" x14ac:dyDescent="0.25">
      <c r="A251" s="65" t="s">
        <v>1507</v>
      </c>
      <c r="B251" s="150">
        <v>1</v>
      </c>
      <c r="C251" s="153" t="s">
        <v>2174</v>
      </c>
      <c r="D251" s="142" t="s">
        <v>2604</v>
      </c>
      <c r="E251" s="150" t="str">
        <f t="shared" si="24"/>
        <v/>
      </c>
      <c r="F251" s="150" t="str">
        <f t="shared" si="25"/>
        <v/>
      </c>
      <c r="H251" s="166" t="s">
        <v>2604</v>
      </c>
      <c r="I251" s="142"/>
      <c r="J251" s="152" t="s">
        <v>2604</v>
      </c>
      <c r="K251" s="151" t="s">
        <v>2174</v>
      </c>
      <c r="L251" s="142" t="s">
        <v>2604</v>
      </c>
      <c r="M251" s="150" t="str">
        <f t="shared" si="26"/>
        <v/>
      </c>
      <c r="N251" s="150" t="str">
        <f t="shared" si="27"/>
        <v/>
      </c>
      <c r="P251" s="166" t="s">
        <v>2604</v>
      </c>
      <c r="Q251" s="67" t="s">
        <v>2604</v>
      </c>
      <c r="R251" s="112"/>
    </row>
    <row r="252" spans="1:18" s="65" customFormat="1" hidden="1" x14ac:dyDescent="0.25">
      <c r="A252" s="65" t="s">
        <v>735</v>
      </c>
      <c r="B252" s="150">
        <v>1</v>
      </c>
      <c r="C252" s="155" t="s">
        <v>2606</v>
      </c>
      <c r="D252" s="142">
        <v>39298</v>
      </c>
      <c r="E252" s="150" t="str">
        <f t="shared" si="24"/>
        <v>2007-08</v>
      </c>
      <c r="F252" s="150" t="str">
        <f t="shared" si="25"/>
        <v/>
      </c>
      <c r="G252" s="65" t="s">
        <v>108</v>
      </c>
      <c r="H252" s="166">
        <v>1200000</v>
      </c>
      <c r="I252" s="142"/>
      <c r="J252" s="152" t="s">
        <v>2604</v>
      </c>
      <c r="K252" s="151" t="s">
        <v>2174</v>
      </c>
      <c r="L252" s="142" t="s">
        <v>2604</v>
      </c>
      <c r="M252" s="150" t="str">
        <f t="shared" si="26"/>
        <v/>
      </c>
      <c r="N252" s="150" t="str">
        <f t="shared" si="27"/>
        <v/>
      </c>
      <c r="P252" s="166" t="s">
        <v>2604</v>
      </c>
      <c r="Q252" s="67" t="s">
        <v>2604</v>
      </c>
      <c r="R252" s="112" t="s">
        <v>2233</v>
      </c>
    </row>
    <row r="253" spans="1:18" s="65" customFormat="1" hidden="1" x14ac:dyDescent="0.25">
      <c r="A253" s="65" t="s">
        <v>943</v>
      </c>
      <c r="B253" s="150">
        <v>1</v>
      </c>
      <c r="C253" s="153" t="s">
        <v>2174</v>
      </c>
      <c r="D253" s="142" t="s">
        <v>2604</v>
      </c>
      <c r="E253" s="150" t="str">
        <f t="shared" si="24"/>
        <v/>
      </c>
      <c r="F253" s="150" t="str">
        <f t="shared" si="25"/>
        <v/>
      </c>
      <c r="H253" s="166" t="s">
        <v>2604</v>
      </c>
      <c r="I253" s="142"/>
      <c r="J253" s="152" t="s">
        <v>2604</v>
      </c>
      <c r="K253" s="151" t="s">
        <v>2174</v>
      </c>
      <c r="L253" s="142" t="s">
        <v>2604</v>
      </c>
      <c r="M253" s="150" t="str">
        <f t="shared" si="26"/>
        <v/>
      </c>
      <c r="N253" s="150" t="str">
        <f t="shared" si="27"/>
        <v/>
      </c>
      <c r="P253" s="166" t="s">
        <v>2604</v>
      </c>
      <c r="Q253" s="67" t="s">
        <v>2604</v>
      </c>
      <c r="R253" s="112"/>
    </row>
    <row r="254" spans="1:18" s="65" customFormat="1" hidden="1" x14ac:dyDescent="0.25">
      <c r="A254" s="65" t="s">
        <v>2086</v>
      </c>
      <c r="B254" s="150">
        <v>1</v>
      </c>
      <c r="C254" s="153" t="s">
        <v>2174</v>
      </c>
      <c r="D254" s="142" t="s">
        <v>2604</v>
      </c>
      <c r="E254" s="150" t="str">
        <f t="shared" si="24"/>
        <v/>
      </c>
      <c r="F254" s="150" t="str">
        <f t="shared" si="25"/>
        <v/>
      </c>
      <c r="H254" s="166" t="s">
        <v>2604</v>
      </c>
      <c r="I254" s="142"/>
      <c r="J254" s="152" t="s">
        <v>2604</v>
      </c>
      <c r="K254" s="151" t="s">
        <v>2174</v>
      </c>
      <c r="L254" s="142" t="s">
        <v>2604</v>
      </c>
      <c r="M254" s="150" t="str">
        <f t="shared" si="26"/>
        <v/>
      </c>
      <c r="N254" s="150" t="str">
        <f t="shared" si="27"/>
        <v/>
      </c>
      <c r="P254" s="166" t="s">
        <v>2604</v>
      </c>
      <c r="Q254" s="67" t="s">
        <v>2604</v>
      </c>
      <c r="R254" s="112"/>
    </row>
    <row r="255" spans="1:18" s="65" customFormat="1" hidden="1" x14ac:dyDescent="0.25">
      <c r="A255" s="65" t="s">
        <v>1882</v>
      </c>
      <c r="B255" s="150">
        <v>1</v>
      </c>
      <c r="C255" s="153" t="s">
        <v>2174</v>
      </c>
      <c r="D255" s="142" t="s">
        <v>2604</v>
      </c>
      <c r="E255" s="150" t="str">
        <f t="shared" si="24"/>
        <v/>
      </c>
      <c r="F255" s="150" t="str">
        <f t="shared" si="25"/>
        <v/>
      </c>
      <c r="H255" s="166" t="s">
        <v>2604</v>
      </c>
      <c r="I255" s="142"/>
      <c r="J255" s="152" t="s">
        <v>2604</v>
      </c>
      <c r="K255" s="151" t="s">
        <v>2174</v>
      </c>
      <c r="L255" s="142" t="s">
        <v>2604</v>
      </c>
      <c r="M255" s="150" t="str">
        <f t="shared" si="26"/>
        <v/>
      </c>
      <c r="N255" s="150" t="str">
        <f t="shared" si="27"/>
        <v/>
      </c>
      <c r="P255" s="166" t="s">
        <v>2604</v>
      </c>
      <c r="Q255" s="67" t="s">
        <v>2604</v>
      </c>
      <c r="R255" s="112"/>
    </row>
    <row r="256" spans="1:18" s="65" customFormat="1" hidden="1" x14ac:dyDescent="0.25">
      <c r="A256" s="65" t="s">
        <v>1992</v>
      </c>
      <c r="B256" s="150">
        <v>1</v>
      </c>
      <c r="C256" s="153" t="s">
        <v>2174</v>
      </c>
      <c r="D256" s="142" t="s">
        <v>2604</v>
      </c>
      <c r="E256" s="150" t="str">
        <f t="shared" si="24"/>
        <v/>
      </c>
      <c r="F256" s="150" t="str">
        <f t="shared" si="25"/>
        <v/>
      </c>
      <c r="H256" s="166" t="s">
        <v>2604</v>
      </c>
      <c r="I256" s="142"/>
      <c r="J256" s="152" t="s">
        <v>2604</v>
      </c>
      <c r="K256" s="151" t="s">
        <v>2174</v>
      </c>
      <c r="L256" s="142" t="s">
        <v>2604</v>
      </c>
      <c r="M256" s="150" t="str">
        <f t="shared" si="26"/>
        <v/>
      </c>
      <c r="N256" s="150" t="str">
        <f t="shared" si="27"/>
        <v/>
      </c>
      <c r="P256" s="166" t="s">
        <v>2604</v>
      </c>
      <c r="Q256" s="67" t="s">
        <v>2604</v>
      </c>
      <c r="R256" s="112"/>
    </row>
    <row r="257" spans="1:18" s="65" customFormat="1" hidden="1" x14ac:dyDescent="0.25">
      <c r="A257" s="65" t="s">
        <v>1294</v>
      </c>
      <c r="B257" s="150">
        <v>1</v>
      </c>
      <c r="C257" s="153" t="s">
        <v>2174</v>
      </c>
      <c r="D257" s="142" t="s">
        <v>2604</v>
      </c>
      <c r="E257" s="150" t="str">
        <f t="shared" si="24"/>
        <v/>
      </c>
      <c r="F257" s="150" t="str">
        <f t="shared" si="25"/>
        <v/>
      </c>
      <c r="H257" s="166" t="s">
        <v>2604</v>
      </c>
      <c r="I257" s="142"/>
      <c r="J257" s="152" t="s">
        <v>2604</v>
      </c>
      <c r="K257" s="151" t="s">
        <v>2174</v>
      </c>
      <c r="L257" s="142" t="s">
        <v>2604</v>
      </c>
      <c r="M257" s="150" t="str">
        <f t="shared" si="26"/>
        <v/>
      </c>
      <c r="N257" s="150" t="str">
        <f t="shared" si="27"/>
        <v/>
      </c>
      <c r="P257" s="166" t="s">
        <v>2604</v>
      </c>
      <c r="Q257" s="67" t="s">
        <v>2604</v>
      </c>
      <c r="R257" s="112"/>
    </row>
    <row r="258" spans="1:18" s="65" customFormat="1" hidden="1" x14ac:dyDescent="0.25">
      <c r="A258" s="65" t="s">
        <v>1398</v>
      </c>
      <c r="B258" s="150">
        <v>1</v>
      </c>
      <c r="C258" s="155" t="s">
        <v>2606</v>
      </c>
      <c r="D258" s="142">
        <v>18494</v>
      </c>
      <c r="E258" s="150" t="str">
        <f t="shared" si="24"/>
        <v>1950-51</v>
      </c>
      <c r="F258" s="150" t="str">
        <f t="shared" si="25"/>
        <v/>
      </c>
      <c r="G258" s="65" t="s">
        <v>32</v>
      </c>
      <c r="H258" s="166">
        <v>12500</v>
      </c>
      <c r="I258" s="142"/>
      <c r="J258" s="152" t="s">
        <v>2604</v>
      </c>
      <c r="K258" s="154" t="s">
        <v>2605</v>
      </c>
      <c r="L258" s="142">
        <v>19838</v>
      </c>
      <c r="M258" s="150" t="str">
        <f t="shared" si="26"/>
        <v>1953-54</v>
      </c>
      <c r="N258" s="150" t="str">
        <f t="shared" si="27"/>
        <v/>
      </c>
      <c r="O258" s="65" t="s">
        <v>63</v>
      </c>
      <c r="P258" s="166" t="s">
        <v>2604</v>
      </c>
      <c r="Q258" s="67" t="s">
        <v>2604</v>
      </c>
      <c r="R258" s="112"/>
    </row>
    <row r="259" spans="1:18" s="65" customFormat="1" hidden="1" x14ac:dyDescent="0.25">
      <c r="A259" s="65" t="s">
        <v>2032</v>
      </c>
      <c r="B259" s="150">
        <v>1</v>
      </c>
      <c r="C259" s="153" t="s">
        <v>2174</v>
      </c>
      <c r="D259" s="114" t="s">
        <v>2604</v>
      </c>
      <c r="E259" s="150" t="str">
        <f t="shared" si="24"/>
        <v/>
      </c>
      <c r="F259" s="150" t="str">
        <f t="shared" si="25"/>
        <v/>
      </c>
      <c r="H259" s="166" t="s">
        <v>2604</v>
      </c>
      <c r="I259" s="114"/>
      <c r="J259" s="152" t="s">
        <v>2604</v>
      </c>
      <c r="K259" s="151" t="s">
        <v>2174</v>
      </c>
      <c r="L259" s="142" t="s">
        <v>2604</v>
      </c>
      <c r="M259" s="150" t="str">
        <f t="shared" si="26"/>
        <v/>
      </c>
      <c r="N259" s="150" t="str">
        <f t="shared" si="27"/>
        <v/>
      </c>
      <c r="P259" s="166" t="s">
        <v>2604</v>
      </c>
      <c r="Q259" s="67" t="s">
        <v>2604</v>
      </c>
      <c r="R259" s="112"/>
    </row>
    <row r="260" spans="1:18" s="65" customFormat="1" hidden="1" x14ac:dyDescent="0.25">
      <c r="A260" s="65" t="s">
        <v>1552</v>
      </c>
      <c r="B260" s="150">
        <v>1</v>
      </c>
      <c r="C260" s="153" t="s">
        <v>2174</v>
      </c>
      <c r="D260" s="142" t="s">
        <v>2604</v>
      </c>
      <c r="E260" s="150" t="str">
        <f t="shared" si="24"/>
        <v/>
      </c>
      <c r="F260" s="150" t="str">
        <f t="shared" si="25"/>
        <v/>
      </c>
      <c r="H260" s="166" t="s">
        <v>2604</v>
      </c>
      <c r="I260" s="142"/>
      <c r="J260" s="152" t="s">
        <v>2604</v>
      </c>
      <c r="K260" s="151" t="s">
        <v>2174</v>
      </c>
      <c r="L260" s="142" t="s">
        <v>2604</v>
      </c>
      <c r="M260" s="150" t="str">
        <f t="shared" si="26"/>
        <v/>
      </c>
      <c r="N260" s="150" t="str">
        <f t="shared" si="27"/>
        <v/>
      </c>
      <c r="P260" s="166" t="s">
        <v>2604</v>
      </c>
      <c r="Q260" s="67" t="s">
        <v>2604</v>
      </c>
      <c r="R260" s="112"/>
    </row>
    <row r="261" spans="1:18" s="65" customFormat="1" hidden="1" x14ac:dyDescent="0.25">
      <c r="A261" s="65" t="s">
        <v>848</v>
      </c>
      <c r="B261" s="150">
        <v>1</v>
      </c>
      <c r="C261" s="153" t="s">
        <v>2174</v>
      </c>
      <c r="D261" s="142" t="s">
        <v>2604</v>
      </c>
      <c r="E261" s="150" t="str">
        <f t="shared" si="24"/>
        <v/>
      </c>
      <c r="F261" s="150" t="str">
        <f t="shared" si="25"/>
        <v/>
      </c>
      <c r="H261" s="166" t="s">
        <v>2604</v>
      </c>
      <c r="I261" s="142"/>
      <c r="J261" s="152" t="s">
        <v>2604</v>
      </c>
      <c r="K261" s="158" t="s">
        <v>2618</v>
      </c>
      <c r="L261" s="142">
        <v>42186</v>
      </c>
      <c r="M261" s="150" t="str">
        <f t="shared" si="26"/>
        <v/>
      </c>
      <c r="N261" s="150" t="str">
        <f t="shared" si="27"/>
        <v>2014-15</v>
      </c>
      <c r="O261" s="108" t="s">
        <v>94</v>
      </c>
      <c r="P261" s="166">
        <v>0</v>
      </c>
      <c r="Q261" s="105" t="s">
        <v>2618</v>
      </c>
      <c r="R261" s="112" t="s">
        <v>2234</v>
      </c>
    </row>
    <row r="262" spans="1:18" s="65" customFormat="1" hidden="1" x14ac:dyDescent="0.25">
      <c r="A262" s="65" t="s">
        <v>1054</v>
      </c>
      <c r="B262" s="150">
        <v>1</v>
      </c>
      <c r="C262" s="155" t="s">
        <v>2606</v>
      </c>
      <c r="D262" s="114"/>
      <c r="E262" s="150" t="str">
        <f t="shared" si="24"/>
        <v/>
      </c>
      <c r="F262" s="150" t="str">
        <f t="shared" si="25"/>
        <v/>
      </c>
      <c r="G262" s="65" t="s">
        <v>544</v>
      </c>
      <c r="H262" s="166" t="s">
        <v>2604</v>
      </c>
      <c r="I262" s="114"/>
      <c r="J262" s="152" t="s">
        <v>2135</v>
      </c>
      <c r="K262" s="154" t="s">
        <v>2603</v>
      </c>
      <c r="L262" s="142">
        <v>0</v>
      </c>
      <c r="M262" s="150" t="str">
        <f t="shared" si="26"/>
        <v>1899-00</v>
      </c>
      <c r="N262" s="150" t="str">
        <f t="shared" si="27"/>
        <v/>
      </c>
      <c r="O262" s="65" t="s">
        <v>108</v>
      </c>
      <c r="P262" s="166" t="s">
        <v>2604</v>
      </c>
      <c r="Q262" s="67" t="s">
        <v>2135</v>
      </c>
      <c r="R262" s="112" t="s">
        <v>2235</v>
      </c>
    </row>
    <row r="263" spans="1:18" s="65" customFormat="1" hidden="1" x14ac:dyDescent="0.25">
      <c r="A263" s="65" t="s">
        <v>1144</v>
      </c>
      <c r="B263" s="150">
        <v>1</v>
      </c>
      <c r="C263" s="155" t="s">
        <v>2606</v>
      </c>
      <c r="D263" s="142">
        <v>34205</v>
      </c>
      <c r="E263" s="150" t="str">
        <f t="shared" si="24"/>
        <v>1993-94</v>
      </c>
      <c r="F263" s="150" t="str">
        <f t="shared" si="25"/>
        <v/>
      </c>
      <c r="G263" s="65" t="s">
        <v>89</v>
      </c>
      <c r="H263" s="166">
        <v>2100000</v>
      </c>
      <c r="I263" s="142"/>
      <c r="J263" s="152" t="s">
        <v>2604</v>
      </c>
      <c r="K263" s="154" t="s">
        <v>2605</v>
      </c>
      <c r="L263" s="142">
        <v>34832</v>
      </c>
      <c r="M263" s="150" t="str">
        <f t="shared" si="26"/>
        <v/>
      </c>
      <c r="N263" s="150" t="str">
        <f t="shared" si="27"/>
        <v/>
      </c>
      <c r="O263" s="65" t="s">
        <v>41</v>
      </c>
      <c r="P263" s="166">
        <v>9100000</v>
      </c>
      <c r="Q263" s="67" t="s">
        <v>2604</v>
      </c>
      <c r="R263" s="112" t="s">
        <v>2236</v>
      </c>
    </row>
    <row r="264" spans="1:18" s="65" customFormat="1" hidden="1" x14ac:dyDescent="0.25">
      <c r="A264" s="65" t="s">
        <v>1965</v>
      </c>
      <c r="B264" s="150">
        <v>1</v>
      </c>
      <c r="C264" s="153" t="s">
        <v>2174</v>
      </c>
      <c r="D264" s="142" t="s">
        <v>2604</v>
      </c>
      <c r="E264" s="150" t="str">
        <f t="shared" si="24"/>
        <v/>
      </c>
      <c r="F264" s="150" t="str">
        <f t="shared" si="25"/>
        <v/>
      </c>
      <c r="H264" s="166" t="s">
        <v>2604</v>
      </c>
      <c r="I264" s="142"/>
      <c r="J264" s="152" t="s">
        <v>2604</v>
      </c>
      <c r="K264" s="151" t="s">
        <v>2174</v>
      </c>
      <c r="L264" s="142" t="s">
        <v>2604</v>
      </c>
      <c r="M264" s="150" t="str">
        <f t="shared" si="26"/>
        <v/>
      </c>
      <c r="N264" s="150" t="str">
        <f t="shared" si="27"/>
        <v/>
      </c>
      <c r="P264" s="166" t="s">
        <v>2604</v>
      </c>
      <c r="Q264" s="67" t="s">
        <v>2604</v>
      </c>
      <c r="R264" s="112"/>
    </row>
    <row r="265" spans="1:18" s="65" customFormat="1" hidden="1" x14ac:dyDescent="0.25">
      <c r="A265" s="65" t="s">
        <v>961</v>
      </c>
      <c r="B265" s="150">
        <v>1</v>
      </c>
      <c r="C265" s="155" t="s">
        <v>2606</v>
      </c>
      <c r="D265" s="142">
        <v>38182</v>
      </c>
      <c r="E265" s="150" t="str">
        <f t="shared" si="24"/>
        <v/>
      </c>
      <c r="F265" s="150" t="str">
        <f t="shared" si="25"/>
        <v>2004-05</v>
      </c>
      <c r="G265" s="65" t="s">
        <v>68</v>
      </c>
      <c r="H265" s="166" t="s">
        <v>2604</v>
      </c>
      <c r="I265" s="142"/>
      <c r="J265" s="152" t="s">
        <v>2135</v>
      </c>
      <c r="K265" s="154" t="s">
        <v>2603</v>
      </c>
      <c r="L265" s="142">
        <v>39571</v>
      </c>
      <c r="M265" s="150" t="str">
        <f t="shared" si="26"/>
        <v/>
      </c>
      <c r="N265" s="150" t="str">
        <f t="shared" si="27"/>
        <v/>
      </c>
      <c r="O265" s="65" t="s">
        <v>29</v>
      </c>
      <c r="P265" s="166" t="s">
        <v>2604</v>
      </c>
      <c r="Q265" s="67" t="s">
        <v>2135</v>
      </c>
      <c r="R265" s="112" t="s">
        <v>2237</v>
      </c>
    </row>
    <row r="266" spans="1:18" s="65" customFormat="1" hidden="1" x14ac:dyDescent="0.25">
      <c r="A266" s="65" t="s">
        <v>1906</v>
      </c>
      <c r="B266" s="150">
        <v>1</v>
      </c>
      <c r="C266" s="153" t="s">
        <v>2174</v>
      </c>
      <c r="D266" s="142" t="s">
        <v>2604</v>
      </c>
      <c r="E266" s="150" t="str">
        <f t="shared" si="24"/>
        <v/>
      </c>
      <c r="F266" s="150" t="str">
        <f t="shared" si="25"/>
        <v/>
      </c>
      <c r="H266" s="166" t="s">
        <v>2604</v>
      </c>
      <c r="I266" s="142"/>
      <c r="J266" s="152" t="s">
        <v>2604</v>
      </c>
      <c r="K266" s="151" t="s">
        <v>2174</v>
      </c>
      <c r="L266" s="142" t="s">
        <v>2604</v>
      </c>
      <c r="M266" s="150" t="str">
        <f t="shared" si="26"/>
        <v/>
      </c>
      <c r="N266" s="150" t="str">
        <f t="shared" si="27"/>
        <v/>
      </c>
      <c r="P266" s="166" t="s">
        <v>2604</v>
      </c>
      <c r="Q266" s="67" t="s">
        <v>2604</v>
      </c>
      <c r="R266" s="112"/>
    </row>
    <row r="267" spans="1:18" s="65" customFormat="1" hidden="1" x14ac:dyDescent="0.25">
      <c r="A267" s="65" t="s">
        <v>2038</v>
      </c>
      <c r="B267" s="150">
        <v>1</v>
      </c>
      <c r="C267" s="153" t="s">
        <v>2174</v>
      </c>
      <c r="D267" s="114" t="s">
        <v>2604</v>
      </c>
      <c r="E267" s="150" t="str">
        <f t="shared" si="24"/>
        <v/>
      </c>
      <c r="F267" s="150" t="str">
        <f t="shared" si="25"/>
        <v/>
      </c>
      <c r="H267" s="166" t="s">
        <v>2604</v>
      </c>
      <c r="I267" s="114"/>
      <c r="J267" s="152" t="s">
        <v>2604</v>
      </c>
      <c r="K267" s="151" t="s">
        <v>2174</v>
      </c>
      <c r="L267" s="142" t="s">
        <v>2604</v>
      </c>
      <c r="M267" s="150" t="str">
        <f t="shared" si="26"/>
        <v/>
      </c>
      <c r="N267" s="150" t="str">
        <f t="shared" si="27"/>
        <v/>
      </c>
      <c r="P267" s="166" t="s">
        <v>2604</v>
      </c>
      <c r="Q267" s="67" t="s">
        <v>2604</v>
      </c>
      <c r="R267" s="112"/>
    </row>
    <row r="268" spans="1:18" s="65" customFormat="1" hidden="1" x14ac:dyDescent="0.25">
      <c r="A268" s="65" t="s">
        <v>1862</v>
      </c>
      <c r="B268" s="150">
        <v>1</v>
      </c>
      <c r="C268" s="153" t="s">
        <v>2174</v>
      </c>
      <c r="D268" s="142" t="s">
        <v>2604</v>
      </c>
      <c r="E268" s="150" t="str">
        <f t="shared" si="24"/>
        <v/>
      </c>
      <c r="F268" s="150" t="str">
        <f t="shared" si="25"/>
        <v/>
      </c>
      <c r="H268" s="166" t="s">
        <v>2604</v>
      </c>
      <c r="I268" s="142"/>
      <c r="J268" s="152" t="s">
        <v>2604</v>
      </c>
      <c r="K268" s="151" t="s">
        <v>2174</v>
      </c>
      <c r="L268" s="142" t="s">
        <v>2604</v>
      </c>
      <c r="M268" s="150" t="str">
        <f t="shared" si="26"/>
        <v/>
      </c>
      <c r="N268" s="150" t="str">
        <f t="shared" si="27"/>
        <v/>
      </c>
      <c r="P268" s="166" t="s">
        <v>2604</v>
      </c>
      <c r="Q268" s="67" t="s">
        <v>2604</v>
      </c>
      <c r="R268" s="112"/>
    </row>
    <row r="269" spans="1:18" s="65" customFormat="1" hidden="1" x14ac:dyDescent="0.25">
      <c r="A269" s="65" t="s">
        <v>1087</v>
      </c>
      <c r="B269" s="150">
        <v>1</v>
      </c>
      <c r="C269" s="155" t="s">
        <v>2606</v>
      </c>
      <c r="D269" s="142">
        <v>34196</v>
      </c>
      <c r="E269" s="150" t="str">
        <f t="shared" si="24"/>
        <v>1993-94</v>
      </c>
      <c r="F269" s="150" t="str">
        <f t="shared" si="25"/>
        <v/>
      </c>
      <c r="G269" s="65" t="s">
        <v>71</v>
      </c>
      <c r="H269" s="166">
        <v>1790000</v>
      </c>
      <c r="I269" s="142"/>
      <c r="J269" s="152" t="s">
        <v>2604</v>
      </c>
      <c r="K269" s="154" t="s">
        <v>2605</v>
      </c>
      <c r="L269" s="142">
        <v>36369</v>
      </c>
      <c r="M269" s="150" t="str">
        <f t="shared" si="26"/>
        <v/>
      </c>
      <c r="N269" s="150" t="str">
        <f t="shared" si="27"/>
        <v>1998-99</v>
      </c>
      <c r="O269" s="65" t="s">
        <v>44</v>
      </c>
      <c r="P269" s="166">
        <v>2630000</v>
      </c>
      <c r="Q269" s="67" t="s">
        <v>2604</v>
      </c>
      <c r="R269" s="112" t="s">
        <v>2238</v>
      </c>
    </row>
    <row r="270" spans="1:18" s="65" customFormat="1" hidden="1" x14ac:dyDescent="0.25">
      <c r="A270" s="65" t="s">
        <v>1059</v>
      </c>
      <c r="B270" s="150">
        <v>1</v>
      </c>
      <c r="C270" s="153" t="s">
        <v>2174</v>
      </c>
      <c r="D270" s="142" t="s">
        <v>2604</v>
      </c>
      <c r="E270" s="150" t="str">
        <f t="shared" si="24"/>
        <v/>
      </c>
      <c r="F270" s="150" t="str">
        <f t="shared" si="25"/>
        <v/>
      </c>
      <c r="H270" s="166" t="s">
        <v>2604</v>
      </c>
      <c r="I270" s="142"/>
      <c r="J270" s="152" t="s">
        <v>2604</v>
      </c>
      <c r="K270" s="154" t="s">
        <v>2605</v>
      </c>
      <c r="L270" s="142">
        <v>36862</v>
      </c>
      <c r="M270" s="150" t="str">
        <f t="shared" si="26"/>
        <v>2000-01</v>
      </c>
      <c r="N270" s="150" t="str">
        <f t="shared" si="27"/>
        <v/>
      </c>
      <c r="O270" s="65" t="s">
        <v>97</v>
      </c>
      <c r="P270" s="166" t="s">
        <v>2604</v>
      </c>
      <c r="Q270" s="67" t="s">
        <v>2604</v>
      </c>
      <c r="R270" s="112"/>
    </row>
    <row r="271" spans="1:18" s="65" customFormat="1" hidden="1" x14ac:dyDescent="0.25">
      <c r="A271" s="65" t="s">
        <v>1635</v>
      </c>
      <c r="B271" s="150">
        <v>1</v>
      </c>
      <c r="C271" s="153" t="s">
        <v>2174</v>
      </c>
      <c r="D271" s="142" t="s">
        <v>2604</v>
      </c>
      <c r="E271" s="150" t="str">
        <f t="shared" si="24"/>
        <v/>
      </c>
      <c r="F271" s="150" t="str">
        <f t="shared" si="25"/>
        <v/>
      </c>
      <c r="H271" s="166" t="s">
        <v>2604</v>
      </c>
      <c r="I271" s="142"/>
      <c r="J271" s="152" t="s">
        <v>2604</v>
      </c>
      <c r="K271" s="151" t="s">
        <v>2174</v>
      </c>
      <c r="L271" s="142" t="s">
        <v>2604</v>
      </c>
      <c r="M271" s="150" t="str">
        <f t="shared" si="26"/>
        <v/>
      </c>
      <c r="N271" s="150" t="str">
        <f t="shared" si="27"/>
        <v/>
      </c>
      <c r="P271" s="166" t="s">
        <v>2604</v>
      </c>
      <c r="Q271" s="67" t="s">
        <v>2604</v>
      </c>
      <c r="R271" s="112"/>
    </row>
    <row r="272" spans="1:18" s="65" customFormat="1" hidden="1" x14ac:dyDescent="0.25">
      <c r="A272" s="65" t="s">
        <v>872</v>
      </c>
      <c r="B272" s="150">
        <v>1</v>
      </c>
      <c r="C272" s="153" t="s">
        <v>2174</v>
      </c>
      <c r="D272" s="142" t="s">
        <v>2604</v>
      </c>
      <c r="E272" s="150" t="str">
        <f t="shared" si="24"/>
        <v/>
      </c>
      <c r="F272" s="150" t="str">
        <f t="shared" si="25"/>
        <v/>
      </c>
      <c r="H272" s="166" t="s">
        <v>2604</v>
      </c>
      <c r="I272" s="142"/>
      <c r="J272" s="152" t="s">
        <v>2604</v>
      </c>
      <c r="K272" s="156" t="s">
        <v>2607</v>
      </c>
      <c r="L272" s="142">
        <v>41244</v>
      </c>
      <c r="M272" s="150" t="str">
        <f t="shared" si="26"/>
        <v>2012-13</v>
      </c>
      <c r="N272" s="150" t="str">
        <f t="shared" si="27"/>
        <v/>
      </c>
      <c r="O272" s="65" t="s">
        <v>76</v>
      </c>
      <c r="P272" s="166" t="s">
        <v>2604</v>
      </c>
      <c r="Q272" s="67" t="s">
        <v>2604</v>
      </c>
      <c r="R272" s="112" t="s">
        <v>2239</v>
      </c>
    </row>
    <row r="273" spans="1:18" s="65" customFormat="1" hidden="1" x14ac:dyDescent="0.25">
      <c r="A273" s="65" t="s">
        <v>1593</v>
      </c>
      <c r="B273" s="150">
        <v>1</v>
      </c>
      <c r="C273" s="153" t="s">
        <v>2174</v>
      </c>
      <c r="D273" s="142" t="s">
        <v>2604</v>
      </c>
      <c r="E273" s="150" t="str">
        <f t="shared" si="24"/>
        <v/>
      </c>
      <c r="F273" s="150" t="str">
        <f t="shared" si="25"/>
        <v/>
      </c>
      <c r="H273" s="166" t="s">
        <v>2604</v>
      </c>
      <c r="I273" s="142"/>
      <c r="J273" s="152" t="s">
        <v>2604</v>
      </c>
      <c r="K273" s="151" t="s">
        <v>2174</v>
      </c>
      <c r="L273" s="142" t="s">
        <v>2604</v>
      </c>
      <c r="M273" s="150" t="str">
        <f t="shared" si="26"/>
        <v/>
      </c>
      <c r="N273" s="150" t="str">
        <f t="shared" si="27"/>
        <v/>
      </c>
      <c r="P273" s="166" t="s">
        <v>2604</v>
      </c>
      <c r="Q273" s="67" t="s">
        <v>2604</v>
      </c>
      <c r="R273" s="112"/>
    </row>
    <row r="274" spans="1:18" s="65" customFormat="1" hidden="1" x14ac:dyDescent="0.25">
      <c r="A274" s="65" t="s">
        <v>1290</v>
      </c>
      <c r="B274" s="150">
        <v>1</v>
      </c>
      <c r="C274" s="155" t="s">
        <v>2606</v>
      </c>
      <c r="D274" s="142">
        <v>25662</v>
      </c>
      <c r="E274" s="150" t="str">
        <f t="shared" ref="E274:E337" si="28">IF(ISNUMBER(D274),IF(MONTH(D274)&gt;=8,CONCATENATE(YEAR(D274),"-",RIGHT(YEAR(D274)+1,2)),IF(MONTH(D274)&lt;5,CONCATENATE(YEAR(D274)-1,"-",RIGHT(YEAR(D274),2)),"")), "")</f>
        <v>1969-70</v>
      </c>
      <c r="F274" s="150" t="str">
        <f t="shared" ref="F274:F337" si="29">IF(ISNUMBER(D274),IF(AND(MONTH(D274)&gt;5, MONTH(D274)&lt;8),CONCATENATE(YEAR(D274),"-",RIGHT(YEAR(D274)+1,2)),""), "")</f>
        <v/>
      </c>
      <c r="G274" s="65" t="s">
        <v>2240</v>
      </c>
      <c r="H274" s="166">
        <v>85000</v>
      </c>
      <c r="I274" s="142"/>
      <c r="J274" s="152" t="s">
        <v>2604</v>
      </c>
      <c r="K274" s="154" t="s">
        <v>2605</v>
      </c>
      <c r="L274" s="142">
        <v>26421</v>
      </c>
      <c r="M274" s="150" t="str">
        <f t="shared" ref="M274:M337" si="30">IF(ISNUMBER(L274),IF(MONTH(L274)&gt;=8,CONCATENATE(YEAR(L274),"-",RIGHT(YEAR(L274)+1,2)),IF(MONTH(L274)&lt;5,CONCATENATE(YEAR(L274)-1,"-",RIGHT(YEAR(L274),2)),"")), "")</f>
        <v/>
      </c>
      <c r="N274" s="150" t="str">
        <f t="shared" ref="N274:N337" si="31">IF(ISNUMBER(L274),IF(AND(MONTH(L274)&gt;5, MONTH(L274)&lt;8),CONCATENATE(YEAR(L274)-1,"-",RIGHT(YEAR(L274),2)),""), "")</f>
        <v/>
      </c>
      <c r="O274" s="65" t="s">
        <v>41</v>
      </c>
      <c r="P274" s="166">
        <v>154000</v>
      </c>
      <c r="Q274" s="67" t="s">
        <v>2604</v>
      </c>
      <c r="R274" s="112" t="s">
        <v>2241</v>
      </c>
    </row>
    <row r="275" spans="1:18" s="65" customFormat="1" hidden="1" x14ac:dyDescent="0.25">
      <c r="A275" s="65" t="s">
        <v>1260</v>
      </c>
      <c r="B275" s="150">
        <v>1</v>
      </c>
      <c r="C275" s="155" t="s">
        <v>2606</v>
      </c>
      <c r="D275" s="142">
        <v>25563</v>
      </c>
      <c r="E275" s="150" t="str">
        <f t="shared" si="28"/>
        <v>1969-70</v>
      </c>
      <c r="F275" s="150" t="str">
        <f t="shared" si="29"/>
        <v/>
      </c>
      <c r="H275" s="166"/>
      <c r="I275" s="142"/>
      <c r="J275" s="152" t="s">
        <v>2604</v>
      </c>
      <c r="K275" s="154" t="s">
        <v>2605</v>
      </c>
      <c r="L275" s="142">
        <v>27737</v>
      </c>
      <c r="M275" s="150" t="str">
        <f t="shared" si="30"/>
        <v>1975-76</v>
      </c>
      <c r="N275" s="150" t="str">
        <f t="shared" si="31"/>
        <v/>
      </c>
      <c r="O275" s="65" t="s">
        <v>48</v>
      </c>
      <c r="P275" s="166">
        <v>0</v>
      </c>
      <c r="Q275" s="67" t="s">
        <v>2604</v>
      </c>
      <c r="R275" s="112"/>
    </row>
    <row r="276" spans="1:18" s="65" customFormat="1" hidden="1" x14ac:dyDescent="0.25">
      <c r="A276" s="65" t="s">
        <v>1109</v>
      </c>
      <c r="B276" s="150">
        <v>1</v>
      </c>
      <c r="C276" s="153" t="s">
        <v>2174</v>
      </c>
      <c r="D276" s="142" t="s">
        <v>2604</v>
      </c>
      <c r="E276" s="150" t="str">
        <f t="shared" si="28"/>
        <v/>
      </c>
      <c r="F276" s="150" t="str">
        <f t="shared" si="29"/>
        <v/>
      </c>
      <c r="H276" s="166" t="s">
        <v>2604</v>
      </c>
      <c r="I276" s="142"/>
      <c r="J276" s="152" t="s">
        <v>2604</v>
      </c>
      <c r="K276" s="154" t="s">
        <v>2605</v>
      </c>
      <c r="L276" s="142">
        <v>35912</v>
      </c>
      <c r="M276" s="150" t="str">
        <f t="shared" si="30"/>
        <v>1997-98</v>
      </c>
      <c r="N276" s="150" t="str">
        <f t="shared" si="31"/>
        <v/>
      </c>
      <c r="O276" s="65" t="s">
        <v>104</v>
      </c>
      <c r="P276" s="166" t="s">
        <v>2604</v>
      </c>
      <c r="Q276" s="67" t="s">
        <v>2604</v>
      </c>
      <c r="R276" s="112"/>
    </row>
    <row r="277" spans="1:18" s="65" customFormat="1" hidden="1" x14ac:dyDescent="0.25">
      <c r="A277" s="65" t="s">
        <v>1835</v>
      </c>
      <c r="B277" s="150">
        <v>1</v>
      </c>
      <c r="C277" s="153" t="s">
        <v>2174</v>
      </c>
      <c r="D277" s="142" t="s">
        <v>2604</v>
      </c>
      <c r="E277" s="150" t="str">
        <f t="shared" si="28"/>
        <v/>
      </c>
      <c r="F277" s="150" t="str">
        <f t="shared" si="29"/>
        <v/>
      </c>
      <c r="H277" s="166" t="s">
        <v>2604</v>
      </c>
      <c r="I277" s="142"/>
      <c r="J277" s="152" t="s">
        <v>2604</v>
      </c>
      <c r="K277" s="151" t="s">
        <v>2174</v>
      </c>
      <c r="L277" s="142" t="s">
        <v>2604</v>
      </c>
      <c r="M277" s="150" t="str">
        <f t="shared" si="30"/>
        <v/>
      </c>
      <c r="N277" s="150" t="str">
        <f t="shared" si="31"/>
        <v/>
      </c>
      <c r="P277" s="166" t="s">
        <v>2604</v>
      </c>
      <c r="Q277" s="67" t="s">
        <v>2604</v>
      </c>
      <c r="R277" s="112"/>
    </row>
    <row r="278" spans="1:18" s="65" customFormat="1" hidden="1" x14ac:dyDescent="0.25">
      <c r="A278" s="65" t="s">
        <v>855</v>
      </c>
      <c r="B278" s="150">
        <v>1</v>
      </c>
      <c r="C278" s="153" t="s">
        <v>2174</v>
      </c>
      <c r="D278" s="142" t="s">
        <v>2604</v>
      </c>
      <c r="E278" s="150" t="str">
        <f t="shared" si="28"/>
        <v/>
      </c>
      <c r="F278" s="150" t="str">
        <f t="shared" si="29"/>
        <v/>
      </c>
      <c r="H278" s="166" t="s">
        <v>2604</v>
      </c>
      <c r="I278" s="142"/>
      <c r="J278" s="152" t="s">
        <v>2604</v>
      </c>
      <c r="K278" s="151" t="s">
        <v>2174</v>
      </c>
      <c r="L278" s="142" t="s">
        <v>2604</v>
      </c>
      <c r="M278" s="150" t="str">
        <f t="shared" si="30"/>
        <v/>
      </c>
      <c r="N278" s="150" t="str">
        <f t="shared" si="31"/>
        <v/>
      </c>
      <c r="P278" s="166" t="s">
        <v>2604</v>
      </c>
      <c r="Q278" s="67" t="s">
        <v>2604</v>
      </c>
      <c r="R278" s="112" t="s">
        <v>2242</v>
      </c>
    </row>
    <row r="279" spans="1:18" s="65" customFormat="1" hidden="1" x14ac:dyDescent="0.25">
      <c r="A279" s="65" t="s">
        <v>2064</v>
      </c>
      <c r="B279" s="150">
        <v>1</v>
      </c>
      <c r="C279" s="155" t="s">
        <v>2606</v>
      </c>
      <c r="D279" s="114" t="s">
        <v>2243</v>
      </c>
      <c r="E279" s="150" t="str">
        <f t="shared" si="28"/>
        <v/>
      </c>
      <c r="F279" s="150" t="str">
        <f t="shared" si="29"/>
        <v/>
      </c>
      <c r="G279" s="65" t="s">
        <v>39</v>
      </c>
      <c r="H279" s="166" t="s">
        <v>2604</v>
      </c>
      <c r="I279" s="114"/>
      <c r="J279" s="152" t="s">
        <v>2604</v>
      </c>
      <c r="K279" s="151" t="s">
        <v>2174</v>
      </c>
      <c r="L279" s="142" t="s">
        <v>2604</v>
      </c>
      <c r="M279" s="150" t="str">
        <f t="shared" si="30"/>
        <v/>
      </c>
      <c r="N279" s="150" t="str">
        <f t="shared" si="31"/>
        <v/>
      </c>
      <c r="P279" s="166" t="s">
        <v>2604</v>
      </c>
      <c r="Q279" s="67" t="s">
        <v>2604</v>
      </c>
      <c r="R279" s="112"/>
    </row>
    <row r="280" spans="1:18" s="65" customFormat="1" hidden="1" x14ac:dyDescent="0.25">
      <c r="A280" s="65" t="s">
        <v>1789</v>
      </c>
      <c r="B280" s="150">
        <v>1</v>
      </c>
      <c r="C280" s="153" t="s">
        <v>2174</v>
      </c>
      <c r="D280" s="142" t="s">
        <v>2604</v>
      </c>
      <c r="E280" s="150" t="str">
        <f t="shared" si="28"/>
        <v/>
      </c>
      <c r="F280" s="150" t="str">
        <f t="shared" si="29"/>
        <v/>
      </c>
      <c r="H280" s="166" t="s">
        <v>2604</v>
      </c>
      <c r="I280" s="142"/>
      <c r="J280" s="152" t="s">
        <v>2604</v>
      </c>
      <c r="K280" s="151" t="s">
        <v>2174</v>
      </c>
      <c r="L280" s="142" t="s">
        <v>2604</v>
      </c>
      <c r="M280" s="150" t="str">
        <f t="shared" si="30"/>
        <v/>
      </c>
      <c r="N280" s="150" t="str">
        <f t="shared" si="31"/>
        <v/>
      </c>
      <c r="P280" s="166" t="s">
        <v>2604</v>
      </c>
      <c r="Q280" s="67" t="s">
        <v>2604</v>
      </c>
      <c r="R280" s="112"/>
    </row>
    <row r="281" spans="1:18" s="65" customFormat="1" hidden="1" x14ac:dyDescent="0.25">
      <c r="A281" s="65" t="s">
        <v>1370</v>
      </c>
      <c r="B281" s="150">
        <v>1</v>
      </c>
      <c r="C281" s="155" t="s">
        <v>2606</v>
      </c>
      <c r="D281" s="142">
        <v>21279</v>
      </c>
      <c r="E281" s="150" t="str">
        <f t="shared" si="28"/>
        <v>1957-58</v>
      </c>
      <c r="F281" s="150" t="str">
        <f t="shared" si="29"/>
        <v/>
      </c>
      <c r="G281" s="65" t="s">
        <v>2244</v>
      </c>
      <c r="H281" s="166" t="s">
        <v>2604</v>
      </c>
      <c r="I281" s="142"/>
      <c r="J281" s="152" t="s">
        <v>2604</v>
      </c>
      <c r="K281" s="154" t="s">
        <v>2605</v>
      </c>
      <c r="L281" s="142">
        <v>21294</v>
      </c>
      <c r="M281" s="150" t="str">
        <f t="shared" si="30"/>
        <v>1957-58</v>
      </c>
      <c r="N281" s="150" t="str">
        <f t="shared" si="31"/>
        <v/>
      </c>
      <c r="O281" s="65" t="s">
        <v>2244</v>
      </c>
      <c r="P281" s="166" t="s">
        <v>2604</v>
      </c>
      <c r="Q281" s="67" t="s">
        <v>2604</v>
      </c>
      <c r="R281" s="112"/>
    </row>
    <row r="282" spans="1:18" s="65" customFormat="1" hidden="1" x14ac:dyDescent="0.25">
      <c r="A282" s="65" t="s">
        <v>1939</v>
      </c>
      <c r="B282" s="150">
        <v>1</v>
      </c>
      <c r="C282" s="153" t="s">
        <v>2174</v>
      </c>
      <c r="D282" s="142" t="s">
        <v>2604</v>
      </c>
      <c r="E282" s="150" t="str">
        <f t="shared" si="28"/>
        <v/>
      </c>
      <c r="F282" s="150" t="str">
        <f t="shared" si="29"/>
        <v/>
      </c>
      <c r="H282" s="166" t="s">
        <v>2604</v>
      </c>
      <c r="I282" s="142"/>
      <c r="J282" s="152" t="s">
        <v>2604</v>
      </c>
      <c r="K282" s="151" t="s">
        <v>2174</v>
      </c>
      <c r="L282" s="142" t="s">
        <v>2604</v>
      </c>
      <c r="M282" s="150" t="str">
        <f t="shared" si="30"/>
        <v/>
      </c>
      <c r="N282" s="150" t="str">
        <f t="shared" si="31"/>
        <v/>
      </c>
      <c r="P282" s="166" t="s">
        <v>2604</v>
      </c>
      <c r="Q282" s="67" t="s">
        <v>2604</v>
      </c>
      <c r="R282" s="112"/>
    </row>
    <row r="283" spans="1:18" s="65" customFormat="1" hidden="1" x14ac:dyDescent="0.25">
      <c r="A283" s="65" t="s">
        <v>1938</v>
      </c>
      <c r="B283" s="150">
        <v>1</v>
      </c>
      <c r="C283" s="153" t="s">
        <v>2174</v>
      </c>
      <c r="D283" s="142" t="s">
        <v>2604</v>
      </c>
      <c r="E283" s="150" t="str">
        <f t="shared" si="28"/>
        <v/>
      </c>
      <c r="F283" s="150" t="str">
        <f t="shared" si="29"/>
        <v/>
      </c>
      <c r="H283" s="166" t="s">
        <v>2604</v>
      </c>
      <c r="I283" s="142"/>
      <c r="J283" s="152" t="s">
        <v>2604</v>
      </c>
      <c r="K283" s="151" t="s">
        <v>2174</v>
      </c>
      <c r="L283" s="142" t="s">
        <v>2604</v>
      </c>
      <c r="M283" s="150" t="str">
        <f t="shared" si="30"/>
        <v/>
      </c>
      <c r="N283" s="150" t="str">
        <f t="shared" si="31"/>
        <v/>
      </c>
      <c r="P283" s="166" t="s">
        <v>2604</v>
      </c>
      <c r="Q283" s="67" t="s">
        <v>2604</v>
      </c>
      <c r="R283" s="112"/>
    </row>
    <row r="284" spans="1:18" s="65" customFormat="1" hidden="1" x14ac:dyDescent="0.25">
      <c r="A284" s="65" t="s">
        <v>1957</v>
      </c>
      <c r="B284" s="150">
        <v>1</v>
      </c>
      <c r="C284" s="153" t="s">
        <v>2174</v>
      </c>
      <c r="D284" s="142" t="s">
        <v>2604</v>
      </c>
      <c r="E284" s="150" t="str">
        <f t="shared" si="28"/>
        <v/>
      </c>
      <c r="F284" s="150" t="str">
        <f t="shared" si="29"/>
        <v/>
      </c>
      <c r="H284" s="166" t="s">
        <v>2604</v>
      </c>
      <c r="I284" s="142"/>
      <c r="J284" s="152" t="s">
        <v>2604</v>
      </c>
      <c r="K284" s="151" t="s">
        <v>2174</v>
      </c>
      <c r="L284" s="142" t="s">
        <v>2604</v>
      </c>
      <c r="M284" s="150" t="str">
        <f t="shared" si="30"/>
        <v/>
      </c>
      <c r="N284" s="150" t="str">
        <f t="shared" si="31"/>
        <v/>
      </c>
      <c r="P284" s="166" t="s">
        <v>2604</v>
      </c>
      <c r="Q284" s="67" t="s">
        <v>2604</v>
      </c>
      <c r="R284" s="112"/>
    </row>
    <row r="285" spans="1:18" s="65" customFormat="1" hidden="1" x14ac:dyDescent="0.25">
      <c r="A285" s="65" t="s">
        <v>1592</v>
      </c>
      <c r="B285" s="150">
        <v>1</v>
      </c>
      <c r="C285" s="153" t="s">
        <v>2174</v>
      </c>
      <c r="D285" s="142" t="s">
        <v>2604</v>
      </c>
      <c r="E285" s="150" t="str">
        <f t="shared" si="28"/>
        <v/>
      </c>
      <c r="F285" s="150" t="str">
        <f t="shared" si="29"/>
        <v/>
      </c>
      <c r="H285" s="166" t="s">
        <v>2604</v>
      </c>
      <c r="I285" s="142"/>
      <c r="J285" s="152" t="s">
        <v>2604</v>
      </c>
      <c r="K285" s="151" t="s">
        <v>2174</v>
      </c>
      <c r="L285" s="142" t="s">
        <v>2604</v>
      </c>
      <c r="M285" s="150" t="str">
        <f t="shared" si="30"/>
        <v/>
      </c>
      <c r="N285" s="150" t="str">
        <f t="shared" si="31"/>
        <v/>
      </c>
      <c r="P285" s="166" t="s">
        <v>2604</v>
      </c>
      <c r="Q285" s="67" t="s">
        <v>2604</v>
      </c>
      <c r="R285" s="112"/>
    </row>
    <row r="286" spans="1:18" s="65" customFormat="1" hidden="1" x14ac:dyDescent="0.25">
      <c r="A286" s="65" t="s">
        <v>1660</v>
      </c>
      <c r="B286" s="150">
        <v>1</v>
      </c>
      <c r="C286" s="153" t="s">
        <v>2174</v>
      </c>
      <c r="D286" s="142" t="s">
        <v>2604</v>
      </c>
      <c r="E286" s="150" t="str">
        <f t="shared" si="28"/>
        <v/>
      </c>
      <c r="F286" s="150" t="str">
        <f t="shared" si="29"/>
        <v/>
      </c>
      <c r="H286" s="166" t="s">
        <v>2604</v>
      </c>
      <c r="I286" s="142"/>
      <c r="J286" s="152" t="s">
        <v>2604</v>
      </c>
      <c r="K286" s="151" t="s">
        <v>2174</v>
      </c>
      <c r="L286" s="142" t="s">
        <v>2604</v>
      </c>
      <c r="M286" s="150" t="str">
        <f t="shared" si="30"/>
        <v/>
      </c>
      <c r="N286" s="150" t="str">
        <f t="shared" si="31"/>
        <v/>
      </c>
      <c r="P286" s="166" t="s">
        <v>2604</v>
      </c>
      <c r="Q286" s="67" t="s">
        <v>2604</v>
      </c>
      <c r="R286" s="112"/>
    </row>
    <row r="287" spans="1:18" s="65" customFormat="1" hidden="1" x14ac:dyDescent="0.25">
      <c r="A287" s="65" t="s">
        <v>1634</v>
      </c>
      <c r="B287" s="150">
        <v>1</v>
      </c>
      <c r="C287" s="153" t="s">
        <v>2174</v>
      </c>
      <c r="D287" s="142" t="s">
        <v>2604</v>
      </c>
      <c r="E287" s="150" t="str">
        <f t="shared" si="28"/>
        <v/>
      </c>
      <c r="F287" s="150" t="str">
        <f t="shared" si="29"/>
        <v/>
      </c>
      <c r="H287" s="166" t="s">
        <v>2604</v>
      </c>
      <c r="I287" s="142"/>
      <c r="J287" s="152" t="s">
        <v>2604</v>
      </c>
      <c r="K287" s="151" t="s">
        <v>2174</v>
      </c>
      <c r="L287" s="142" t="s">
        <v>2604</v>
      </c>
      <c r="M287" s="150" t="str">
        <f t="shared" si="30"/>
        <v/>
      </c>
      <c r="N287" s="150" t="str">
        <f t="shared" si="31"/>
        <v/>
      </c>
      <c r="P287" s="166" t="s">
        <v>2604</v>
      </c>
      <c r="Q287" s="67" t="s">
        <v>2604</v>
      </c>
      <c r="R287" s="112"/>
    </row>
    <row r="288" spans="1:18" s="65" customFormat="1" hidden="1" x14ac:dyDescent="0.25">
      <c r="A288" s="65" t="s">
        <v>1182</v>
      </c>
      <c r="B288" s="150">
        <v>1</v>
      </c>
      <c r="C288" s="153" t="s">
        <v>2174</v>
      </c>
      <c r="D288" s="114" t="s">
        <v>2604</v>
      </c>
      <c r="E288" s="150" t="str">
        <f t="shared" si="28"/>
        <v/>
      </c>
      <c r="F288" s="150" t="str">
        <f t="shared" si="29"/>
        <v/>
      </c>
      <c r="H288" s="166" t="s">
        <v>2604</v>
      </c>
      <c r="I288" s="114"/>
      <c r="J288" s="152" t="s">
        <v>2604</v>
      </c>
      <c r="K288" s="151" t="s">
        <v>2174</v>
      </c>
      <c r="L288" s="142" t="s">
        <v>2604</v>
      </c>
      <c r="M288" s="150" t="str">
        <f t="shared" si="30"/>
        <v/>
      </c>
      <c r="N288" s="150" t="str">
        <f t="shared" si="31"/>
        <v/>
      </c>
      <c r="P288" s="166" t="s">
        <v>2604</v>
      </c>
      <c r="Q288" s="67" t="s">
        <v>2604</v>
      </c>
      <c r="R288" s="112"/>
    </row>
    <row r="289" spans="1:18" s="65" customFormat="1" hidden="1" x14ac:dyDescent="0.25">
      <c r="A289" s="65" t="s">
        <v>1506</v>
      </c>
      <c r="B289" s="150">
        <v>1</v>
      </c>
      <c r="C289" s="153" t="s">
        <v>2174</v>
      </c>
      <c r="D289" s="142" t="s">
        <v>2604</v>
      </c>
      <c r="E289" s="150" t="str">
        <f t="shared" si="28"/>
        <v/>
      </c>
      <c r="F289" s="150" t="str">
        <f t="shared" si="29"/>
        <v/>
      </c>
      <c r="H289" s="166" t="s">
        <v>2604</v>
      </c>
      <c r="I289" s="142"/>
      <c r="J289" s="152" t="s">
        <v>2604</v>
      </c>
      <c r="K289" s="151" t="s">
        <v>2174</v>
      </c>
      <c r="L289" s="142" t="s">
        <v>2604</v>
      </c>
      <c r="M289" s="150" t="str">
        <f t="shared" si="30"/>
        <v/>
      </c>
      <c r="N289" s="150" t="str">
        <f t="shared" si="31"/>
        <v/>
      </c>
      <c r="P289" s="166" t="s">
        <v>2604</v>
      </c>
      <c r="Q289" s="67" t="s">
        <v>2604</v>
      </c>
      <c r="R289" s="112"/>
    </row>
    <row r="290" spans="1:18" s="65" customFormat="1" hidden="1" x14ac:dyDescent="0.25">
      <c r="A290" s="65" t="s">
        <v>1469</v>
      </c>
      <c r="B290" s="150">
        <v>1</v>
      </c>
      <c r="C290" s="153" t="s">
        <v>2174</v>
      </c>
      <c r="D290" s="142" t="s">
        <v>2604</v>
      </c>
      <c r="E290" s="150" t="str">
        <f t="shared" si="28"/>
        <v/>
      </c>
      <c r="F290" s="150" t="str">
        <f t="shared" si="29"/>
        <v/>
      </c>
      <c r="H290" s="166" t="s">
        <v>2604</v>
      </c>
      <c r="I290" s="142"/>
      <c r="J290" s="152" t="s">
        <v>2604</v>
      </c>
      <c r="K290" s="151" t="s">
        <v>2174</v>
      </c>
      <c r="L290" s="142" t="s">
        <v>2604</v>
      </c>
      <c r="M290" s="150" t="str">
        <f t="shared" si="30"/>
        <v/>
      </c>
      <c r="N290" s="150" t="str">
        <f t="shared" si="31"/>
        <v/>
      </c>
      <c r="P290" s="166" t="s">
        <v>2604</v>
      </c>
      <c r="Q290" s="67" t="s">
        <v>2604</v>
      </c>
      <c r="R290" s="112"/>
    </row>
    <row r="291" spans="1:18" s="65" customFormat="1" hidden="1" x14ac:dyDescent="0.25">
      <c r="A291" s="65" t="s">
        <v>1468</v>
      </c>
      <c r="B291" s="150">
        <v>1</v>
      </c>
      <c r="C291" s="153" t="s">
        <v>2174</v>
      </c>
      <c r="D291" s="142" t="s">
        <v>2604</v>
      </c>
      <c r="E291" s="150" t="str">
        <f t="shared" si="28"/>
        <v/>
      </c>
      <c r="F291" s="150" t="str">
        <f t="shared" si="29"/>
        <v/>
      </c>
      <c r="H291" s="166" t="s">
        <v>2604</v>
      </c>
      <c r="I291" s="142"/>
      <c r="J291" s="152" t="s">
        <v>2604</v>
      </c>
      <c r="K291" s="151" t="s">
        <v>2174</v>
      </c>
      <c r="L291" s="142" t="s">
        <v>2604</v>
      </c>
      <c r="M291" s="150" t="str">
        <f t="shared" si="30"/>
        <v/>
      </c>
      <c r="N291" s="150" t="str">
        <f t="shared" si="31"/>
        <v/>
      </c>
      <c r="P291" s="166" t="s">
        <v>2604</v>
      </c>
      <c r="Q291" s="67" t="s">
        <v>2604</v>
      </c>
      <c r="R291" s="112"/>
    </row>
    <row r="292" spans="1:18" s="65" customFormat="1" hidden="1" x14ac:dyDescent="0.25">
      <c r="A292" s="65" t="s">
        <v>1591</v>
      </c>
      <c r="B292" s="150">
        <v>1</v>
      </c>
      <c r="C292" s="153" t="s">
        <v>2174</v>
      </c>
      <c r="D292" s="142" t="s">
        <v>2604</v>
      </c>
      <c r="E292" s="150" t="str">
        <f t="shared" si="28"/>
        <v/>
      </c>
      <c r="F292" s="150" t="str">
        <f t="shared" si="29"/>
        <v/>
      </c>
      <c r="H292" s="166" t="s">
        <v>2604</v>
      </c>
      <c r="I292" s="142"/>
      <c r="J292" s="152" t="s">
        <v>2604</v>
      </c>
      <c r="K292" s="151" t="s">
        <v>2174</v>
      </c>
      <c r="L292" s="142" t="s">
        <v>2604</v>
      </c>
      <c r="M292" s="150" t="str">
        <f t="shared" si="30"/>
        <v/>
      </c>
      <c r="N292" s="150" t="str">
        <f t="shared" si="31"/>
        <v/>
      </c>
      <c r="P292" s="166" t="s">
        <v>2604</v>
      </c>
      <c r="Q292" s="67" t="s">
        <v>2604</v>
      </c>
      <c r="R292" s="112"/>
    </row>
    <row r="293" spans="1:18" s="65" customFormat="1" hidden="1" x14ac:dyDescent="0.25">
      <c r="A293" s="65" t="s">
        <v>1141</v>
      </c>
      <c r="B293" s="150">
        <v>1</v>
      </c>
      <c r="C293" s="155" t="s">
        <v>2606</v>
      </c>
      <c r="D293" s="142">
        <v>32158</v>
      </c>
      <c r="E293" s="150" t="str">
        <f t="shared" si="28"/>
        <v>1987-88</v>
      </c>
      <c r="F293" s="150" t="str">
        <f t="shared" si="29"/>
        <v/>
      </c>
      <c r="G293" s="65" t="s">
        <v>2245</v>
      </c>
      <c r="H293" s="166">
        <v>20000</v>
      </c>
      <c r="I293" s="142"/>
      <c r="J293" s="152" t="s">
        <v>2604</v>
      </c>
      <c r="K293" s="154" t="s">
        <v>2603</v>
      </c>
      <c r="L293" s="142">
        <v>34412</v>
      </c>
      <c r="M293" s="150" t="str">
        <f t="shared" si="30"/>
        <v>1993-94</v>
      </c>
      <c r="N293" s="150" t="str">
        <f t="shared" si="31"/>
        <v/>
      </c>
      <c r="O293" s="65" t="s">
        <v>56</v>
      </c>
      <c r="P293" s="166" t="s">
        <v>2604</v>
      </c>
      <c r="Q293" s="67" t="s">
        <v>2135</v>
      </c>
      <c r="R293" s="112" t="s">
        <v>2246</v>
      </c>
    </row>
    <row r="294" spans="1:18" s="65" customFormat="1" hidden="1" x14ac:dyDescent="0.25">
      <c r="A294" s="65" t="s">
        <v>2037</v>
      </c>
      <c r="B294" s="150">
        <v>1</v>
      </c>
      <c r="C294" s="153" t="s">
        <v>2174</v>
      </c>
      <c r="D294" s="114" t="s">
        <v>2604</v>
      </c>
      <c r="E294" s="150" t="str">
        <f t="shared" si="28"/>
        <v/>
      </c>
      <c r="F294" s="150" t="str">
        <f t="shared" si="29"/>
        <v/>
      </c>
      <c r="H294" s="166" t="s">
        <v>2604</v>
      </c>
      <c r="I294" s="114"/>
      <c r="J294" s="152" t="s">
        <v>2604</v>
      </c>
      <c r="K294" s="151" t="s">
        <v>2174</v>
      </c>
      <c r="L294" s="142" t="s">
        <v>2604</v>
      </c>
      <c r="M294" s="150" t="str">
        <f t="shared" si="30"/>
        <v/>
      </c>
      <c r="N294" s="150" t="str">
        <f t="shared" si="31"/>
        <v/>
      </c>
      <c r="P294" s="166" t="s">
        <v>2604</v>
      </c>
      <c r="Q294" s="67" t="s">
        <v>2604</v>
      </c>
      <c r="R294" s="112"/>
    </row>
    <row r="295" spans="1:18" s="65" customFormat="1" hidden="1" x14ac:dyDescent="0.25">
      <c r="A295" s="65" t="s">
        <v>1086</v>
      </c>
      <c r="B295" s="150">
        <v>1</v>
      </c>
      <c r="C295" s="155" t="s">
        <v>2606</v>
      </c>
      <c r="D295" s="142">
        <v>32442</v>
      </c>
      <c r="E295" s="150" t="str">
        <f t="shared" si="28"/>
        <v>1988-89</v>
      </c>
      <c r="F295" s="150" t="str">
        <f t="shared" si="29"/>
        <v/>
      </c>
      <c r="G295" s="65" t="s">
        <v>2150</v>
      </c>
      <c r="H295" s="166" t="s">
        <v>2604</v>
      </c>
      <c r="I295" s="142"/>
      <c r="J295" s="152" t="s">
        <v>2604</v>
      </c>
      <c r="K295" s="156" t="s">
        <v>2607</v>
      </c>
      <c r="L295" s="142">
        <v>36554</v>
      </c>
      <c r="M295" s="150" t="str">
        <f t="shared" si="30"/>
        <v>1999-00</v>
      </c>
      <c r="N295" s="150" t="str">
        <f t="shared" si="31"/>
        <v/>
      </c>
      <c r="O295" s="65" t="s">
        <v>52</v>
      </c>
      <c r="P295" s="166" t="s">
        <v>2604</v>
      </c>
      <c r="Q295" s="67" t="s">
        <v>2604</v>
      </c>
      <c r="R295" s="112" t="s">
        <v>2247</v>
      </c>
    </row>
    <row r="296" spans="1:18" s="65" customFormat="1" hidden="1" x14ac:dyDescent="0.25">
      <c r="A296" s="65" t="s">
        <v>1318</v>
      </c>
      <c r="B296" s="150">
        <v>1</v>
      </c>
      <c r="C296" s="155" t="s">
        <v>2606</v>
      </c>
      <c r="D296" s="142">
        <v>23611</v>
      </c>
      <c r="E296" s="150" t="str">
        <f t="shared" si="28"/>
        <v>1964-65</v>
      </c>
      <c r="F296" s="150" t="str">
        <f t="shared" si="29"/>
        <v/>
      </c>
      <c r="G296" s="65" t="s">
        <v>34</v>
      </c>
      <c r="H296" s="166">
        <v>30000</v>
      </c>
      <c r="I296" s="142"/>
      <c r="J296" s="152" t="s">
        <v>2604</v>
      </c>
      <c r="K296" s="154" t="s">
        <v>2605</v>
      </c>
      <c r="L296" s="142">
        <v>24409</v>
      </c>
      <c r="M296" s="150" t="str">
        <f t="shared" si="30"/>
        <v>1966-67</v>
      </c>
      <c r="N296" s="150" t="str">
        <f t="shared" si="31"/>
        <v/>
      </c>
      <c r="O296" s="65" t="s">
        <v>53</v>
      </c>
      <c r="P296" s="166" t="s">
        <v>2604</v>
      </c>
      <c r="Q296" s="67" t="s">
        <v>2604</v>
      </c>
      <c r="R296" s="112"/>
    </row>
    <row r="297" spans="1:18" s="65" customFormat="1" hidden="1" x14ac:dyDescent="0.25">
      <c r="A297" s="65" t="s">
        <v>1861</v>
      </c>
      <c r="B297" s="150">
        <v>1</v>
      </c>
      <c r="C297" s="153" t="s">
        <v>2174</v>
      </c>
      <c r="D297" s="142" t="s">
        <v>2604</v>
      </c>
      <c r="E297" s="150" t="str">
        <f t="shared" si="28"/>
        <v/>
      </c>
      <c r="F297" s="150" t="str">
        <f t="shared" si="29"/>
        <v/>
      </c>
      <c r="H297" s="166" t="s">
        <v>2604</v>
      </c>
      <c r="I297" s="142"/>
      <c r="J297" s="152" t="s">
        <v>2604</v>
      </c>
      <c r="K297" s="151" t="s">
        <v>2174</v>
      </c>
      <c r="L297" s="142" t="s">
        <v>2604</v>
      </c>
      <c r="M297" s="150" t="str">
        <f t="shared" si="30"/>
        <v/>
      </c>
      <c r="N297" s="150" t="str">
        <f t="shared" si="31"/>
        <v/>
      </c>
      <c r="P297" s="166" t="s">
        <v>2604</v>
      </c>
      <c r="Q297" s="67" t="s">
        <v>2604</v>
      </c>
      <c r="R297" s="112"/>
    </row>
    <row r="298" spans="1:18" s="65" customFormat="1" hidden="1" x14ac:dyDescent="0.25">
      <c r="A298" s="65" t="s">
        <v>973</v>
      </c>
      <c r="B298" s="150">
        <v>1</v>
      </c>
      <c r="C298" s="155" t="s">
        <v>2606</v>
      </c>
      <c r="D298" s="142">
        <v>38570</v>
      </c>
      <c r="E298" s="150" t="str">
        <f t="shared" si="28"/>
        <v>2005-06</v>
      </c>
      <c r="F298" s="150" t="str">
        <f t="shared" si="29"/>
        <v/>
      </c>
      <c r="G298" s="65" t="s">
        <v>32</v>
      </c>
      <c r="H298" s="166">
        <v>158000</v>
      </c>
      <c r="I298" s="142"/>
      <c r="J298" s="152" t="s">
        <v>2604</v>
      </c>
      <c r="K298" s="154" t="s">
        <v>2603</v>
      </c>
      <c r="L298" s="142">
        <v>39083</v>
      </c>
      <c r="M298" s="150" t="str">
        <f t="shared" si="30"/>
        <v>2006-07</v>
      </c>
      <c r="N298" s="150" t="str">
        <f t="shared" si="31"/>
        <v/>
      </c>
      <c r="O298" s="65" t="s">
        <v>81</v>
      </c>
      <c r="P298" s="166" t="s">
        <v>2604</v>
      </c>
      <c r="Q298" s="67" t="s">
        <v>2135</v>
      </c>
      <c r="R298" s="112" t="s">
        <v>2248</v>
      </c>
    </row>
    <row r="299" spans="1:18" s="65" customFormat="1" hidden="1" x14ac:dyDescent="0.25">
      <c r="A299" s="65" t="s">
        <v>1590</v>
      </c>
      <c r="B299" s="150">
        <v>1</v>
      </c>
      <c r="C299" s="153" t="s">
        <v>2174</v>
      </c>
      <c r="D299" s="142" t="s">
        <v>2604</v>
      </c>
      <c r="E299" s="150" t="str">
        <f t="shared" si="28"/>
        <v/>
      </c>
      <c r="F299" s="150" t="str">
        <f t="shared" si="29"/>
        <v/>
      </c>
      <c r="H299" s="166" t="s">
        <v>2604</v>
      </c>
      <c r="I299" s="142"/>
      <c r="J299" s="152" t="s">
        <v>2604</v>
      </c>
      <c r="K299" s="151" t="s">
        <v>2174</v>
      </c>
      <c r="L299" s="142" t="s">
        <v>2604</v>
      </c>
      <c r="M299" s="150" t="str">
        <f t="shared" si="30"/>
        <v/>
      </c>
      <c r="N299" s="150" t="str">
        <f t="shared" si="31"/>
        <v/>
      </c>
      <c r="P299" s="166" t="s">
        <v>2604</v>
      </c>
      <c r="Q299" s="67" t="s">
        <v>2604</v>
      </c>
      <c r="R299" s="112"/>
    </row>
    <row r="300" spans="1:18" s="65" customFormat="1" hidden="1" x14ac:dyDescent="0.25">
      <c r="A300" s="65" t="s">
        <v>1505</v>
      </c>
      <c r="B300" s="150">
        <v>1</v>
      </c>
      <c r="C300" s="153" t="s">
        <v>2174</v>
      </c>
      <c r="D300" s="142" t="s">
        <v>2604</v>
      </c>
      <c r="E300" s="150" t="str">
        <f t="shared" si="28"/>
        <v/>
      </c>
      <c r="F300" s="150" t="str">
        <f t="shared" si="29"/>
        <v/>
      </c>
      <c r="H300" s="166" t="s">
        <v>2604</v>
      </c>
      <c r="I300" s="142"/>
      <c r="J300" s="152" t="s">
        <v>2604</v>
      </c>
      <c r="K300" s="151" t="s">
        <v>2174</v>
      </c>
      <c r="L300" s="142" t="s">
        <v>2604</v>
      </c>
      <c r="M300" s="150" t="str">
        <f t="shared" si="30"/>
        <v/>
      </c>
      <c r="N300" s="150" t="str">
        <f t="shared" si="31"/>
        <v/>
      </c>
      <c r="P300" s="166" t="s">
        <v>2604</v>
      </c>
      <c r="Q300" s="67" t="s">
        <v>2604</v>
      </c>
      <c r="R300" s="112"/>
    </row>
    <row r="301" spans="1:18" s="65" customFormat="1" hidden="1" x14ac:dyDescent="0.25">
      <c r="A301" s="65" t="s">
        <v>896</v>
      </c>
      <c r="B301" s="150">
        <v>1</v>
      </c>
      <c r="C301" s="155" t="s">
        <v>2606</v>
      </c>
      <c r="D301" s="142">
        <v>40845</v>
      </c>
      <c r="E301" s="150" t="str">
        <f t="shared" si="28"/>
        <v>2011-12</v>
      </c>
      <c r="F301" s="150" t="str">
        <f t="shared" si="29"/>
        <v/>
      </c>
      <c r="H301" s="166"/>
      <c r="I301" s="142"/>
      <c r="J301" s="152" t="s">
        <v>2604</v>
      </c>
      <c r="K301" s="154" t="s">
        <v>2605</v>
      </c>
      <c r="L301" s="142">
        <v>41027</v>
      </c>
      <c r="M301" s="150" t="str">
        <f t="shared" si="30"/>
        <v>2011-12</v>
      </c>
      <c r="N301" s="150" t="str">
        <f t="shared" si="31"/>
        <v/>
      </c>
      <c r="O301" s="65" t="s">
        <v>2249</v>
      </c>
      <c r="P301" s="166">
        <v>0</v>
      </c>
      <c r="Q301" s="67" t="s">
        <v>2604</v>
      </c>
      <c r="R301" s="112"/>
    </row>
    <row r="302" spans="1:18" s="65" customFormat="1" hidden="1" x14ac:dyDescent="0.25">
      <c r="A302" s="65" t="s">
        <v>1248</v>
      </c>
      <c r="B302" s="150">
        <v>1</v>
      </c>
      <c r="C302" s="155" t="s">
        <v>2606</v>
      </c>
      <c r="D302" s="142">
        <v>27636</v>
      </c>
      <c r="E302" s="150" t="str">
        <f t="shared" si="28"/>
        <v>1975-76</v>
      </c>
      <c r="F302" s="150" t="str">
        <f t="shared" si="29"/>
        <v/>
      </c>
      <c r="G302" s="65" t="s">
        <v>76</v>
      </c>
      <c r="H302" s="166">
        <v>42000</v>
      </c>
      <c r="I302" s="142"/>
      <c r="J302" s="152" t="s">
        <v>2604</v>
      </c>
      <c r="K302" s="156" t="s">
        <v>2607</v>
      </c>
      <c r="L302" s="142">
        <v>28350</v>
      </c>
      <c r="M302" s="150" t="str">
        <f t="shared" si="30"/>
        <v>1977-78</v>
      </c>
      <c r="N302" s="150" t="str">
        <f t="shared" si="31"/>
        <v/>
      </c>
      <c r="O302" s="65" t="s">
        <v>38</v>
      </c>
      <c r="P302" s="166" t="s">
        <v>2604</v>
      </c>
      <c r="Q302" s="67" t="s">
        <v>2604</v>
      </c>
      <c r="R302" s="112" t="s">
        <v>2250</v>
      </c>
    </row>
    <row r="303" spans="1:18" s="65" customFormat="1" hidden="1" x14ac:dyDescent="0.25">
      <c r="A303" s="65" t="s">
        <v>1180</v>
      </c>
      <c r="B303" s="150">
        <v>1</v>
      </c>
      <c r="C303" s="155" t="s">
        <v>2606</v>
      </c>
      <c r="D303" s="142">
        <v>32893</v>
      </c>
      <c r="E303" s="150" t="str">
        <f t="shared" si="28"/>
        <v>1989-90</v>
      </c>
      <c r="F303" s="150" t="str">
        <f t="shared" si="29"/>
        <v/>
      </c>
      <c r="G303" s="65" t="s">
        <v>45</v>
      </c>
      <c r="H303" s="166">
        <v>725000</v>
      </c>
      <c r="I303" s="142"/>
      <c r="J303" s="152" t="s">
        <v>2604</v>
      </c>
      <c r="K303" s="154" t="s">
        <v>2605</v>
      </c>
      <c r="L303" s="142">
        <v>32984</v>
      </c>
      <c r="M303" s="150" t="str">
        <f t="shared" si="30"/>
        <v>1989-90</v>
      </c>
      <c r="N303" s="150" t="str">
        <f t="shared" si="31"/>
        <v/>
      </c>
      <c r="O303" s="65" t="s">
        <v>55</v>
      </c>
      <c r="P303" s="166">
        <v>473000</v>
      </c>
      <c r="Q303" s="67" t="s">
        <v>2604</v>
      </c>
      <c r="R303" s="112" t="s">
        <v>2251</v>
      </c>
    </row>
    <row r="304" spans="1:18" s="65" customFormat="1" hidden="1" x14ac:dyDescent="0.25">
      <c r="A304" s="65" t="s">
        <v>1633</v>
      </c>
      <c r="B304" s="150">
        <v>1</v>
      </c>
      <c r="C304" s="153" t="s">
        <v>2174</v>
      </c>
      <c r="D304" s="142" t="s">
        <v>2604</v>
      </c>
      <c r="E304" s="150" t="str">
        <f t="shared" si="28"/>
        <v/>
      </c>
      <c r="F304" s="150" t="str">
        <f t="shared" si="29"/>
        <v/>
      </c>
      <c r="H304" s="166" t="s">
        <v>2604</v>
      </c>
      <c r="I304" s="142"/>
      <c r="J304" s="152" t="s">
        <v>2604</v>
      </c>
      <c r="K304" s="151" t="s">
        <v>2174</v>
      </c>
      <c r="L304" s="142" t="s">
        <v>2604</v>
      </c>
      <c r="M304" s="150" t="str">
        <f t="shared" si="30"/>
        <v/>
      </c>
      <c r="N304" s="150" t="str">
        <f t="shared" si="31"/>
        <v/>
      </c>
      <c r="P304" s="166" t="s">
        <v>2604</v>
      </c>
      <c r="Q304" s="67" t="s">
        <v>2604</v>
      </c>
      <c r="R304" s="112"/>
    </row>
    <row r="305" spans="1:18" s="65" customFormat="1" hidden="1" x14ac:dyDescent="0.25">
      <c r="A305" s="65" t="s">
        <v>974</v>
      </c>
      <c r="B305" s="150">
        <v>1</v>
      </c>
      <c r="C305" s="155" t="s">
        <v>2606</v>
      </c>
      <c r="D305" s="142">
        <v>38388</v>
      </c>
      <c r="E305" s="150" t="str">
        <f t="shared" si="28"/>
        <v>2004-05</v>
      </c>
      <c r="F305" s="150" t="str">
        <f t="shared" si="29"/>
        <v/>
      </c>
      <c r="G305" s="65" t="s">
        <v>69</v>
      </c>
      <c r="H305" s="166" t="s">
        <v>2604</v>
      </c>
      <c r="I305" s="142"/>
      <c r="J305" s="152" t="s">
        <v>2135</v>
      </c>
      <c r="K305" s="154" t="s">
        <v>2603</v>
      </c>
      <c r="L305" s="142">
        <v>39220</v>
      </c>
      <c r="M305" s="150" t="str">
        <f t="shared" si="30"/>
        <v/>
      </c>
      <c r="N305" s="150" t="str">
        <f t="shared" si="31"/>
        <v/>
      </c>
      <c r="O305" s="65" t="s">
        <v>81</v>
      </c>
      <c r="P305" s="166" t="s">
        <v>2604</v>
      </c>
      <c r="Q305" s="67" t="s">
        <v>2135</v>
      </c>
      <c r="R305" s="112" t="s">
        <v>2252</v>
      </c>
    </row>
    <row r="306" spans="1:18" s="65" customFormat="1" hidden="1" x14ac:dyDescent="0.25">
      <c r="A306" s="65" t="s">
        <v>1850</v>
      </c>
      <c r="B306" s="150">
        <v>1</v>
      </c>
      <c r="C306" s="153" t="s">
        <v>2174</v>
      </c>
      <c r="D306" s="142" t="s">
        <v>2604</v>
      </c>
      <c r="E306" s="150" t="str">
        <f t="shared" si="28"/>
        <v/>
      </c>
      <c r="F306" s="150" t="str">
        <f t="shared" si="29"/>
        <v/>
      </c>
      <c r="H306" s="166" t="s">
        <v>2604</v>
      </c>
      <c r="I306" s="142"/>
      <c r="J306" s="152" t="s">
        <v>2604</v>
      </c>
      <c r="K306" s="151" t="s">
        <v>2174</v>
      </c>
      <c r="L306" s="142" t="s">
        <v>2604</v>
      </c>
      <c r="M306" s="150" t="str">
        <f t="shared" si="30"/>
        <v/>
      </c>
      <c r="N306" s="150" t="str">
        <f t="shared" si="31"/>
        <v/>
      </c>
      <c r="P306" s="166" t="s">
        <v>2604</v>
      </c>
      <c r="Q306" s="67" t="s">
        <v>2604</v>
      </c>
      <c r="R306" s="112"/>
    </row>
    <row r="307" spans="1:18" s="65" customFormat="1" hidden="1" x14ac:dyDescent="0.25">
      <c r="A307" s="65" t="s">
        <v>1649</v>
      </c>
      <c r="B307" s="150">
        <v>1</v>
      </c>
      <c r="C307" s="153" t="s">
        <v>2174</v>
      </c>
      <c r="D307" s="142" t="s">
        <v>2604</v>
      </c>
      <c r="E307" s="150" t="str">
        <f t="shared" si="28"/>
        <v/>
      </c>
      <c r="F307" s="150" t="str">
        <f t="shared" si="29"/>
        <v/>
      </c>
      <c r="H307" s="166" t="s">
        <v>2604</v>
      </c>
      <c r="I307" s="142"/>
      <c r="J307" s="152" t="s">
        <v>2604</v>
      </c>
      <c r="K307" s="151" t="s">
        <v>2174</v>
      </c>
      <c r="L307" s="142" t="s">
        <v>2604</v>
      </c>
      <c r="M307" s="150" t="str">
        <f t="shared" si="30"/>
        <v/>
      </c>
      <c r="N307" s="150" t="str">
        <f t="shared" si="31"/>
        <v/>
      </c>
      <c r="P307" s="166" t="s">
        <v>2604</v>
      </c>
      <c r="Q307" s="67" t="s">
        <v>2604</v>
      </c>
      <c r="R307" s="112"/>
    </row>
    <row r="308" spans="1:18" s="65" customFormat="1" x14ac:dyDescent="0.25">
      <c r="A308" s="65" t="s">
        <v>993</v>
      </c>
      <c r="B308" s="150">
        <v>1</v>
      </c>
      <c r="C308" s="155" t="s">
        <v>2129</v>
      </c>
      <c r="D308" s="142">
        <v>38598</v>
      </c>
      <c r="E308" s="150" t="str">
        <f t="shared" si="28"/>
        <v>2005-06</v>
      </c>
      <c r="F308" s="150" t="str">
        <f t="shared" si="29"/>
        <v/>
      </c>
      <c r="G308" s="65" t="s">
        <v>163</v>
      </c>
      <c r="H308" s="166" t="s">
        <v>2604</v>
      </c>
      <c r="I308" s="142">
        <f>L308</f>
        <v>38696</v>
      </c>
      <c r="J308" s="152" t="s">
        <v>2604</v>
      </c>
      <c r="K308" s="156" t="s">
        <v>2607</v>
      </c>
      <c r="L308" s="142">
        <v>38696</v>
      </c>
      <c r="M308" s="150" t="str">
        <f t="shared" si="30"/>
        <v>2005-06</v>
      </c>
      <c r="N308" s="150" t="str">
        <f t="shared" si="31"/>
        <v/>
      </c>
      <c r="O308" s="65" t="s">
        <v>163</v>
      </c>
      <c r="P308" s="166" t="s">
        <v>2604</v>
      </c>
      <c r="Q308" s="67" t="s">
        <v>2604</v>
      </c>
      <c r="R308" s="112" t="s">
        <v>2253</v>
      </c>
    </row>
    <row r="309" spans="1:18" s="65" customFormat="1" hidden="1" x14ac:dyDescent="0.25">
      <c r="A309" s="65" t="s">
        <v>2047</v>
      </c>
      <c r="B309" s="150">
        <v>1</v>
      </c>
      <c r="C309" s="155" t="s">
        <v>2606</v>
      </c>
      <c r="D309" s="114" t="s">
        <v>2254</v>
      </c>
      <c r="E309" s="150" t="str">
        <f t="shared" si="28"/>
        <v/>
      </c>
      <c r="F309" s="150" t="str">
        <f t="shared" si="29"/>
        <v/>
      </c>
      <c r="G309" s="65" t="s">
        <v>163</v>
      </c>
      <c r="H309" s="166" t="s">
        <v>2604</v>
      </c>
      <c r="I309" s="114"/>
      <c r="J309" s="152" t="s">
        <v>2604</v>
      </c>
      <c r="K309" s="154" t="s">
        <v>2605</v>
      </c>
      <c r="L309" s="142" t="s">
        <v>2255</v>
      </c>
      <c r="M309" s="150" t="str">
        <f t="shared" si="30"/>
        <v/>
      </c>
      <c r="N309" s="150" t="str">
        <f t="shared" si="31"/>
        <v/>
      </c>
      <c r="O309" s="65" t="s">
        <v>163</v>
      </c>
      <c r="P309" s="166" t="s">
        <v>2604</v>
      </c>
      <c r="Q309" s="67" t="s">
        <v>2604</v>
      </c>
      <c r="R309" s="112"/>
    </row>
    <row r="310" spans="1:18" s="65" customFormat="1" hidden="1" x14ac:dyDescent="0.25">
      <c r="A310" s="65" t="s">
        <v>2103</v>
      </c>
      <c r="B310" s="150">
        <v>1</v>
      </c>
      <c r="C310" s="153" t="s">
        <v>2174</v>
      </c>
      <c r="D310" s="114" t="s">
        <v>2604</v>
      </c>
      <c r="E310" s="150" t="str">
        <f t="shared" si="28"/>
        <v/>
      </c>
      <c r="F310" s="150" t="str">
        <f t="shared" si="29"/>
        <v/>
      </c>
      <c r="H310" s="166" t="s">
        <v>2604</v>
      </c>
      <c r="I310" s="114"/>
      <c r="J310" s="152" t="s">
        <v>2604</v>
      </c>
      <c r="K310" s="151" t="s">
        <v>2174</v>
      </c>
      <c r="L310" s="142" t="s">
        <v>2604</v>
      </c>
      <c r="M310" s="150" t="str">
        <f t="shared" si="30"/>
        <v/>
      </c>
      <c r="N310" s="150" t="str">
        <f t="shared" si="31"/>
        <v/>
      </c>
      <c r="P310" s="166" t="s">
        <v>2604</v>
      </c>
      <c r="Q310" s="67" t="s">
        <v>2604</v>
      </c>
      <c r="R310" s="112"/>
    </row>
    <row r="311" spans="1:18" s="65" customFormat="1" hidden="1" x14ac:dyDescent="0.25">
      <c r="A311" s="65" t="s">
        <v>1085</v>
      </c>
      <c r="B311" s="150">
        <v>1</v>
      </c>
      <c r="C311" s="153" t="s">
        <v>2174</v>
      </c>
      <c r="D311" s="142" t="s">
        <v>2604</v>
      </c>
      <c r="E311" s="150" t="str">
        <f t="shared" si="28"/>
        <v/>
      </c>
      <c r="F311" s="150" t="str">
        <f t="shared" si="29"/>
        <v/>
      </c>
      <c r="H311" s="166" t="s">
        <v>2604</v>
      </c>
      <c r="I311" s="142"/>
      <c r="J311" s="152" t="s">
        <v>2604</v>
      </c>
      <c r="K311" s="151" t="s">
        <v>2174</v>
      </c>
      <c r="L311" s="142" t="s">
        <v>2604</v>
      </c>
      <c r="M311" s="150" t="str">
        <f t="shared" si="30"/>
        <v/>
      </c>
      <c r="N311" s="150" t="str">
        <f t="shared" si="31"/>
        <v/>
      </c>
      <c r="P311" s="166" t="s">
        <v>2604</v>
      </c>
      <c r="Q311" s="67" t="s">
        <v>2604</v>
      </c>
      <c r="R311" s="112"/>
    </row>
    <row r="312" spans="1:18" s="65" customFormat="1" hidden="1" x14ac:dyDescent="0.25">
      <c r="A312" s="65" t="s">
        <v>850</v>
      </c>
      <c r="B312" s="150">
        <v>1</v>
      </c>
      <c r="C312" s="155" t="s">
        <v>2606</v>
      </c>
      <c r="D312" s="142">
        <v>40016</v>
      </c>
      <c r="E312" s="150" t="str">
        <f t="shared" si="28"/>
        <v/>
      </c>
      <c r="F312" s="150" t="str">
        <f t="shared" si="29"/>
        <v>2009-10</v>
      </c>
      <c r="G312" s="65" t="s">
        <v>2150</v>
      </c>
      <c r="H312" s="166" t="s">
        <v>2604</v>
      </c>
      <c r="I312" s="142"/>
      <c r="J312" s="152" t="s">
        <v>2604</v>
      </c>
      <c r="K312" s="156" t="s">
        <v>2607</v>
      </c>
      <c r="L312" s="142">
        <v>42126</v>
      </c>
      <c r="M312" s="150" t="str">
        <f t="shared" si="30"/>
        <v/>
      </c>
      <c r="N312" s="150" t="str">
        <f t="shared" si="31"/>
        <v/>
      </c>
      <c r="O312" s="65" t="s">
        <v>2256</v>
      </c>
      <c r="P312" s="166" t="s">
        <v>2604</v>
      </c>
      <c r="Q312" s="67" t="s">
        <v>2604</v>
      </c>
      <c r="R312" s="112" t="s">
        <v>2257</v>
      </c>
    </row>
    <row r="313" spans="1:18" s="65" customFormat="1" hidden="1" x14ac:dyDescent="0.25">
      <c r="A313" s="65" t="s">
        <v>921</v>
      </c>
      <c r="B313" s="150">
        <v>1</v>
      </c>
      <c r="C313" s="153" t="s">
        <v>2174</v>
      </c>
      <c r="D313" s="142" t="s">
        <v>2604</v>
      </c>
      <c r="E313" s="150" t="str">
        <f t="shared" si="28"/>
        <v/>
      </c>
      <c r="F313" s="150" t="str">
        <f t="shared" si="29"/>
        <v/>
      </c>
      <c r="H313" s="166" t="s">
        <v>2604</v>
      </c>
      <c r="I313" s="142"/>
      <c r="J313" s="152" t="s">
        <v>2604</v>
      </c>
      <c r="K313" s="151" t="s">
        <v>2174</v>
      </c>
      <c r="L313" s="142" t="s">
        <v>2604</v>
      </c>
      <c r="M313" s="150" t="str">
        <f t="shared" si="30"/>
        <v/>
      </c>
      <c r="N313" s="150" t="str">
        <f t="shared" si="31"/>
        <v/>
      </c>
      <c r="P313" s="166" t="s">
        <v>2604</v>
      </c>
      <c r="Q313" s="67" t="s">
        <v>2604</v>
      </c>
      <c r="R313" s="112"/>
    </row>
    <row r="314" spans="1:18" s="65" customFormat="1" hidden="1" x14ac:dyDescent="0.25">
      <c r="A314" s="65" t="s">
        <v>1201</v>
      </c>
      <c r="B314" s="150">
        <v>1</v>
      </c>
      <c r="C314" s="155" t="s">
        <v>2606</v>
      </c>
      <c r="D314" s="142">
        <v>30072</v>
      </c>
      <c r="E314" s="150" t="str">
        <f t="shared" si="28"/>
        <v/>
      </c>
      <c r="F314" s="150" t="str">
        <f t="shared" si="29"/>
        <v/>
      </c>
      <c r="G314" s="65" t="s">
        <v>2258</v>
      </c>
      <c r="H314" s="166" t="s">
        <v>2604</v>
      </c>
      <c r="I314" s="142"/>
      <c r="J314" s="152" t="s">
        <v>2135</v>
      </c>
      <c r="K314" s="154" t="s">
        <v>2605</v>
      </c>
      <c r="L314" s="142">
        <v>31479</v>
      </c>
      <c r="M314" s="150" t="str">
        <f t="shared" si="30"/>
        <v>1985-86</v>
      </c>
      <c r="N314" s="150" t="str">
        <f t="shared" si="31"/>
        <v/>
      </c>
      <c r="O314" s="65" t="s">
        <v>52</v>
      </c>
      <c r="P314" s="166">
        <v>657000</v>
      </c>
      <c r="Q314" s="67" t="s">
        <v>2604</v>
      </c>
      <c r="R314" s="112" t="s">
        <v>2259</v>
      </c>
    </row>
    <row r="315" spans="1:18" s="65" customFormat="1" hidden="1" x14ac:dyDescent="0.25">
      <c r="A315" s="65" t="s">
        <v>1207</v>
      </c>
      <c r="B315" s="150">
        <v>1</v>
      </c>
      <c r="C315" s="155" t="s">
        <v>2606</v>
      </c>
      <c r="D315" s="142">
        <v>31017</v>
      </c>
      <c r="E315" s="150" t="str">
        <f t="shared" si="28"/>
        <v>1984-85</v>
      </c>
      <c r="F315" s="150" t="str">
        <f t="shared" si="29"/>
        <v/>
      </c>
      <c r="G315" s="65" t="s">
        <v>2260</v>
      </c>
      <c r="H315" s="166" t="s">
        <v>2604</v>
      </c>
      <c r="I315" s="142"/>
      <c r="J315" s="152" t="s">
        <v>2604</v>
      </c>
      <c r="K315" s="154" t="s">
        <v>2605</v>
      </c>
      <c r="L315" s="142">
        <v>31056</v>
      </c>
      <c r="M315" s="150" t="str">
        <f t="shared" si="30"/>
        <v>1984-85</v>
      </c>
      <c r="N315" s="150" t="str">
        <f t="shared" si="31"/>
        <v/>
      </c>
      <c r="O315" s="65" t="s">
        <v>2260</v>
      </c>
      <c r="P315" s="166" t="s">
        <v>2604</v>
      </c>
      <c r="Q315" s="67" t="s">
        <v>2604</v>
      </c>
      <c r="R315" s="112"/>
    </row>
    <row r="316" spans="1:18" s="65" customFormat="1" hidden="1" x14ac:dyDescent="0.25">
      <c r="A316" s="65" t="s">
        <v>922</v>
      </c>
      <c r="B316" s="150">
        <v>1</v>
      </c>
      <c r="C316" s="155" t="s">
        <v>2606</v>
      </c>
      <c r="D316" s="142">
        <v>39281</v>
      </c>
      <c r="E316" s="150" t="str">
        <f t="shared" si="28"/>
        <v/>
      </c>
      <c r="F316" s="150" t="str">
        <f t="shared" si="29"/>
        <v>2007-08</v>
      </c>
      <c r="G316" s="65" t="s">
        <v>108</v>
      </c>
      <c r="H316" s="166" t="s">
        <v>2604</v>
      </c>
      <c r="I316" s="142"/>
      <c r="J316" s="152" t="s">
        <v>2135</v>
      </c>
      <c r="K316" s="151" t="s">
        <v>2174</v>
      </c>
      <c r="L316" s="142" t="s">
        <v>2604</v>
      </c>
      <c r="M316" s="150" t="str">
        <f t="shared" si="30"/>
        <v/>
      </c>
      <c r="N316" s="150" t="str">
        <f t="shared" si="31"/>
        <v/>
      </c>
      <c r="P316" s="166" t="s">
        <v>2604</v>
      </c>
      <c r="Q316" s="67" t="s">
        <v>2604</v>
      </c>
      <c r="R316" s="112" t="s">
        <v>2261</v>
      </c>
    </row>
    <row r="317" spans="1:18" s="65" customFormat="1" hidden="1" x14ac:dyDescent="0.25">
      <c r="A317" s="65" t="s">
        <v>1444</v>
      </c>
      <c r="B317" s="150">
        <v>1</v>
      </c>
      <c r="C317" s="153" t="s">
        <v>2174</v>
      </c>
      <c r="D317" s="142" t="s">
        <v>2604</v>
      </c>
      <c r="E317" s="150" t="str">
        <f t="shared" si="28"/>
        <v/>
      </c>
      <c r="F317" s="150" t="str">
        <f t="shared" si="29"/>
        <v/>
      </c>
      <c r="H317" s="166" t="s">
        <v>2604</v>
      </c>
      <c r="I317" s="142"/>
      <c r="J317" s="152" t="s">
        <v>2604</v>
      </c>
      <c r="K317" s="151" t="s">
        <v>2174</v>
      </c>
      <c r="L317" s="142" t="s">
        <v>2604</v>
      </c>
      <c r="M317" s="150" t="str">
        <f t="shared" si="30"/>
        <v/>
      </c>
      <c r="N317" s="150" t="str">
        <f t="shared" si="31"/>
        <v/>
      </c>
      <c r="P317" s="166" t="s">
        <v>2604</v>
      </c>
      <c r="Q317" s="67" t="s">
        <v>2604</v>
      </c>
      <c r="R317" s="112"/>
    </row>
    <row r="318" spans="1:18" s="65" customFormat="1" hidden="1" x14ac:dyDescent="0.25">
      <c r="A318" s="65" t="s">
        <v>1948</v>
      </c>
      <c r="B318" s="150">
        <v>1</v>
      </c>
      <c r="C318" s="153" t="s">
        <v>2174</v>
      </c>
      <c r="D318" s="142" t="s">
        <v>2604</v>
      </c>
      <c r="E318" s="150" t="str">
        <f t="shared" si="28"/>
        <v/>
      </c>
      <c r="F318" s="150" t="str">
        <f t="shared" si="29"/>
        <v/>
      </c>
      <c r="H318" s="166" t="s">
        <v>2604</v>
      </c>
      <c r="I318" s="142"/>
      <c r="J318" s="152" t="s">
        <v>2604</v>
      </c>
      <c r="K318" s="151" t="s">
        <v>2174</v>
      </c>
      <c r="L318" s="142" t="s">
        <v>2604</v>
      </c>
      <c r="M318" s="150" t="str">
        <f t="shared" si="30"/>
        <v/>
      </c>
      <c r="N318" s="150" t="str">
        <f t="shared" si="31"/>
        <v/>
      </c>
      <c r="P318" s="166" t="s">
        <v>2604</v>
      </c>
      <c r="Q318" s="67" t="s">
        <v>2604</v>
      </c>
      <c r="R318" s="112"/>
    </row>
    <row r="319" spans="1:18" s="65" customFormat="1" hidden="1" x14ac:dyDescent="0.25">
      <c r="A319" s="65" t="s">
        <v>1877</v>
      </c>
      <c r="B319" s="150">
        <v>1</v>
      </c>
      <c r="C319" s="153" t="s">
        <v>2174</v>
      </c>
      <c r="D319" s="142" t="s">
        <v>2604</v>
      </c>
      <c r="E319" s="150" t="str">
        <f t="shared" si="28"/>
        <v/>
      </c>
      <c r="F319" s="150" t="str">
        <f t="shared" si="29"/>
        <v/>
      </c>
      <c r="H319" s="166" t="s">
        <v>2604</v>
      </c>
      <c r="I319" s="142"/>
      <c r="J319" s="152" t="s">
        <v>2604</v>
      </c>
      <c r="K319" s="151" t="s">
        <v>2174</v>
      </c>
      <c r="L319" s="142" t="s">
        <v>2604</v>
      </c>
      <c r="M319" s="150" t="str">
        <f t="shared" si="30"/>
        <v/>
      </c>
      <c r="N319" s="150" t="str">
        <f t="shared" si="31"/>
        <v/>
      </c>
      <c r="P319" s="166" t="s">
        <v>2604</v>
      </c>
      <c r="Q319" s="67" t="s">
        <v>2604</v>
      </c>
      <c r="R319" s="112"/>
    </row>
    <row r="320" spans="1:18" s="65" customFormat="1" hidden="1" x14ac:dyDescent="0.25">
      <c r="A320" s="65" t="s">
        <v>1803</v>
      </c>
      <c r="B320" s="150">
        <v>1</v>
      </c>
      <c r="C320" s="153" t="s">
        <v>2174</v>
      </c>
      <c r="D320" s="142" t="s">
        <v>2604</v>
      </c>
      <c r="E320" s="150" t="str">
        <f t="shared" si="28"/>
        <v/>
      </c>
      <c r="F320" s="150" t="str">
        <f t="shared" si="29"/>
        <v/>
      </c>
      <c r="H320" s="166" t="s">
        <v>2604</v>
      </c>
      <c r="I320" s="142"/>
      <c r="J320" s="152" t="s">
        <v>2604</v>
      </c>
      <c r="K320" s="151" t="s">
        <v>2174</v>
      </c>
      <c r="L320" s="142" t="s">
        <v>2604</v>
      </c>
      <c r="M320" s="150" t="str">
        <f t="shared" si="30"/>
        <v/>
      </c>
      <c r="N320" s="150" t="str">
        <f t="shared" si="31"/>
        <v/>
      </c>
      <c r="P320" s="166" t="s">
        <v>2604</v>
      </c>
      <c r="Q320" s="67" t="s">
        <v>2604</v>
      </c>
      <c r="R320" s="112"/>
    </row>
    <row r="321" spans="1:18" s="65" customFormat="1" hidden="1" x14ac:dyDescent="0.25">
      <c r="A321" s="65" t="s">
        <v>1084</v>
      </c>
      <c r="B321" s="150">
        <v>1</v>
      </c>
      <c r="C321" s="155" t="s">
        <v>2606</v>
      </c>
      <c r="D321" s="142">
        <v>35646</v>
      </c>
      <c r="E321" s="150" t="str">
        <f t="shared" si="28"/>
        <v>1997-98</v>
      </c>
      <c r="F321" s="150" t="str">
        <f t="shared" si="29"/>
        <v/>
      </c>
      <c r="G321" s="65" t="s">
        <v>2150</v>
      </c>
      <c r="H321" s="166" t="s">
        <v>2604</v>
      </c>
      <c r="I321" s="142"/>
      <c r="J321" s="152" t="s">
        <v>2604</v>
      </c>
      <c r="K321" s="154" t="s">
        <v>2605</v>
      </c>
      <c r="L321" s="142">
        <v>36060</v>
      </c>
      <c r="M321" s="150" t="str">
        <f t="shared" si="30"/>
        <v>1998-99</v>
      </c>
      <c r="N321" s="150" t="str">
        <f t="shared" si="31"/>
        <v/>
      </c>
      <c r="O321" s="65" t="s">
        <v>109</v>
      </c>
      <c r="P321" s="166">
        <v>53000</v>
      </c>
      <c r="Q321" s="67" t="s">
        <v>2604</v>
      </c>
      <c r="R321" s="112" t="s">
        <v>2262</v>
      </c>
    </row>
    <row r="322" spans="1:18" s="65" customFormat="1" hidden="1" x14ac:dyDescent="0.25">
      <c r="A322" s="65" t="s">
        <v>1041</v>
      </c>
      <c r="B322" s="150">
        <v>1</v>
      </c>
      <c r="C322" s="153" t="s">
        <v>2174</v>
      </c>
      <c r="D322" s="142" t="s">
        <v>2604</v>
      </c>
      <c r="E322" s="150" t="str">
        <f t="shared" si="28"/>
        <v/>
      </c>
      <c r="F322" s="150" t="str">
        <f t="shared" si="29"/>
        <v/>
      </c>
      <c r="H322" s="166" t="s">
        <v>2604</v>
      </c>
      <c r="I322" s="142"/>
      <c r="J322" s="152" t="s">
        <v>2604</v>
      </c>
      <c r="K322" s="151" t="s">
        <v>2174</v>
      </c>
      <c r="L322" s="142" t="s">
        <v>2604</v>
      </c>
      <c r="M322" s="150" t="str">
        <f t="shared" si="30"/>
        <v/>
      </c>
      <c r="N322" s="150" t="str">
        <f t="shared" si="31"/>
        <v/>
      </c>
      <c r="P322" s="166" t="s">
        <v>2604</v>
      </c>
      <c r="Q322" s="67" t="s">
        <v>2604</v>
      </c>
      <c r="R322" s="112"/>
    </row>
    <row r="323" spans="1:18" s="65" customFormat="1" hidden="1" x14ac:dyDescent="0.25">
      <c r="A323" s="65" t="s">
        <v>1015</v>
      </c>
      <c r="B323" s="150">
        <v>1</v>
      </c>
      <c r="C323" s="155" t="s">
        <v>2606</v>
      </c>
      <c r="D323" s="142">
        <v>37136</v>
      </c>
      <c r="E323" s="150" t="str">
        <f t="shared" si="28"/>
        <v>2001-02</v>
      </c>
      <c r="F323" s="150" t="str">
        <f t="shared" si="29"/>
        <v/>
      </c>
      <c r="G323" s="65" t="s">
        <v>2150</v>
      </c>
      <c r="H323" s="166" t="s">
        <v>2604</v>
      </c>
      <c r="I323" s="142"/>
      <c r="J323" s="152" t="s">
        <v>2604</v>
      </c>
      <c r="K323" s="154" t="s">
        <v>2605</v>
      </c>
      <c r="L323" s="142">
        <v>38367</v>
      </c>
      <c r="M323" s="150" t="str">
        <f t="shared" si="30"/>
        <v>2004-05</v>
      </c>
      <c r="N323" s="150" t="str">
        <f t="shared" si="31"/>
        <v/>
      </c>
      <c r="O323" s="108" t="s">
        <v>54</v>
      </c>
      <c r="P323" s="166">
        <v>4900000</v>
      </c>
      <c r="Q323" s="67" t="s">
        <v>2604</v>
      </c>
      <c r="R323" s="112" t="s">
        <v>2263</v>
      </c>
    </row>
    <row r="324" spans="1:18" s="65" customFormat="1" hidden="1" x14ac:dyDescent="0.25">
      <c r="A324" s="65" t="s">
        <v>772</v>
      </c>
      <c r="B324" s="150">
        <v>1</v>
      </c>
      <c r="C324" s="153" t="s">
        <v>2174</v>
      </c>
      <c r="D324" s="142" t="s">
        <v>2604</v>
      </c>
      <c r="E324" s="150" t="str">
        <f t="shared" si="28"/>
        <v/>
      </c>
      <c r="F324" s="150" t="str">
        <f t="shared" si="29"/>
        <v/>
      </c>
      <c r="H324" s="166" t="s">
        <v>2604</v>
      </c>
      <c r="I324" s="142"/>
      <c r="J324" s="152" t="s">
        <v>2604</v>
      </c>
      <c r="K324" s="151" t="s">
        <v>2174</v>
      </c>
      <c r="L324" s="142" t="s">
        <v>2604</v>
      </c>
      <c r="M324" s="150" t="str">
        <f t="shared" si="30"/>
        <v/>
      </c>
      <c r="N324" s="150" t="str">
        <f t="shared" si="31"/>
        <v/>
      </c>
      <c r="P324" s="166" t="s">
        <v>2604</v>
      </c>
      <c r="Q324" s="67" t="s">
        <v>2604</v>
      </c>
      <c r="R324" s="112" t="s">
        <v>2264</v>
      </c>
    </row>
    <row r="325" spans="1:18" s="65" customFormat="1" hidden="1" x14ac:dyDescent="0.25">
      <c r="A325" s="65" t="s">
        <v>1014</v>
      </c>
      <c r="B325" s="150">
        <v>1</v>
      </c>
      <c r="C325" s="153" t="s">
        <v>2174</v>
      </c>
      <c r="D325" s="114" t="s">
        <v>2604</v>
      </c>
      <c r="E325" s="150" t="str">
        <f t="shared" si="28"/>
        <v/>
      </c>
      <c r="F325" s="150" t="str">
        <f t="shared" si="29"/>
        <v/>
      </c>
      <c r="H325" s="166" t="s">
        <v>2604</v>
      </c>
      <c r="I325" s="114"/>
      <c r="J325" s="152" t="s">
        <v>2604</v>
      </c>
      <c r="K325" s="151" t="s">
        <v>2174</v>
      </c>
      <c r="L325" s="142" t="s">
        <v>2604</v>
      </c>
      <c r="M325" s="150" t="str">
        <f t="shared" si="30"/>
        <v/>
      </c>
      <c r="N325" s="150" t="str">
        <f t="shared" si="31"/>
        <v/>
      </c>
      <c r="P325" s="166" t="s">
        <v>2604</v>
      </c>
      <c r="Q325" s="67" t="s">
        <v>2604</v>
      </c>
      <c r="R325" s="112"/>
    </row>
    <row r="326" spans="1:18" s="65" customFormat="1" hidden="1" x14ac:dyDescent="0.25">
      <c r="A326" s="65" t="s">
        <v>1986</v>
      </c>
      <c r="B326" s="150">
        <v>1</v>
      </c>
      <c r="C326" s="153" t="s">
        <v>2174</v>
      </c>
      <c r="D326" s="142" t="s">
        <v>2604</v>
      </c>
      <c r="E326" s="150" t="str">
        <f t="shared" si="28"/>
        <v/>
      </c>
      <c r="F326" s="150" t="str">
        <f t="shared" si="29"/>
        <v/>
      </c>
      <c r="H326" s="166" t="s">
        <v>2604</v>
      </c>
      <c r="I326" s="142"/>
      <c r="J326" s="152" t="s">
        <v>2604</v>
      </c>
      <c r="K326" s="151" t="s">
        <v>2174</v>
      </c>
      <c r="L326" s="142" t="s">
        <v>2604</v>
      </c>
      <c r="M326" s="150" t="str">
        <f t="shared" si="30"/>
        <v/>
      </c>
      <c r="N326" s="150" t="str">
        <f t="shared" si="31"/>
        <v/>
      </c>
      <c r="P326" s="166" t="s">
        <v>2604</v>
      </c>
      <c r="Q326" s="67" t="s">
        <v>2604</v>
      </c>
      <c r="R326" s="112"/>
    </row>
    <row r="327" spans="1:18" s="65" customFormat="1" hidden="1" x14ac:dyDescent="0.25">
      <c r="A327" s="65" t="s">
        <v>1632</v>
      </c>
      <c r="B327" s="150">
        <v>1</v>
      </c>
      <c r="C327" s="153" t="s">
        <v>2174</v>
      </c>
      <c r="D327" s="142" t="s">
        <v>2604</v>
      </c>
      <c r="E327" s="150" t="str">
        <f t="shared" si="28"/>
        <v/>
      </c>
      <c r="F327" s="150" t="str">
        <f t="shared" si="29"/>
        <v/>
      </c>
      <c r="H327" s="166" t="s">
        <v>2604</v>
      </c>
      <c r="I327" s="142"/>
      <c r="J327" s="152" t="s">
        <v>2604</v>
      </c>
      <c r="K327" s="151" t="s">
        <v>2174</v>
      </c>
      <c r="L327" s="142" t="s">
        <v>2604</v>
      </c>
      <c r="M327" s="150" t="str">
        <f t="shared" si="30"/>
        <v/>
      </c>
      <c r="N327" s="150" t="str">
        <f t="shared" si="31"/>
        <v/>
      </c>
      <c r="P327" s="166" t="s">
        <v>2604</v>
      </c>
      <c r="Q327" s="67" t="s">
        <v>2604</v>
      </c>
      <c r="R327" s="112"/>
    </row>
    <row r="328" spans="1:18" s="65" customFormat="1" hidden="1" x14ac:dyDescent="0.25">
      <c r="A328" s="65" t="s">
        <v>866</v>
      </c>
      <c r="B328" s="150">
        <v>1</v>
      </c>
      <c r="C328" s="153" t="s">
        <v>2174</v>
      </c>
      <c r="D328" s="114" t="s">
        <v>2604</v>
      </c>
      <c r="E328" s="150" t="str">
        <f t="shared" si="28"/>
        <v/>
      </c>
      <c r="F328" s="150" t="str">
        <f t="shared" si="29"/>
        <v/>
      </c>
      <c r="H328" s="166" t="s">
        <v>2604</v>
      </c>
      <c r="I328" s="114"/>
      <c r="J328" s="152" t="s">
        <v>2604</v>
      </c>
      <c r="K328" s="151" t="s">
        <v>2174</v>
      </c>
      <c r="L328" s="142" t="s">
        <v>2604</v>
      </c>
      <c r="M328" s="150" t="str">
        <f t="shared" si="30"/>
        <v/>
      </c>
      <c r="N328" s="150" t="str">
        <f t="shared" si="31"/>
        <v/>
      </c>
      <c r="P328" s="166" t="s">
        <v>2604</v>
      </c>
      <c r="Q328" s="67" t="s">
        <v>2604</v>
      </c>
      <c r="R328" s="112"/>
    </row>
    <row r="329" spans="1:18" s="65" customFormat="1" hidden="1" x14ac:dyDescent="0.25">
      <c r="A329" s="65" t="s">
        <v>1271</v>
      </c>
      <c r="B329" s="150">
        <v>1</v>
      </c>
      <c r="C329" s="155" t="s">
        <v>2606</v>
      </c>
      <c r="D329" s="142">
        <v>26775</v>
      </c>
      <c r="E329" s="150" t="str">
        <f t="shared" si="28"/>
        <v>1972-73</v>
      </c>
      <c r="F329" s="150" t="str">
        <f t="shared" si="29"/>
        <v/>
      </c>
      <c r="G329" s="65" t="s">
        <v>2265</v>
      </c>
      <c r="H329" s="166">
        <v>20000</v>
      </c>
      <c r="I329" s="142"/>
      <c r="J329" s="152" t="s">
        <v>2604</v>
      </c>
      <c r="K329" s="154" t="s">
        <v>2605</v>
      </c>
      <c r="L329" s="142">
        <v>27503</v>
      </c>
      <c r="M329" s="150" t="str">
        <f t="shared" si="30"/>
        <v>1974-75</v>
      </c>
      <c r="N329" s="150" t="str">
        <f t="shared" si="31"/>
        <v/>
      </c>
      <c r="O329" s="65" t="s">
        <v>87</v>
      </c>
      <c r="P329" s="166" t="s">
        <v>2604</v>
      </c>
      <c r="Q329" s="67" t="s">
        <v>2604</v>
      </c>
      <c r="R329" s="112"/>
    </row>
    <row r="330" spans="1:18" s="65" customFormat="1" hidden="1" x14ac:dyDescent="0.25">
      <c r="A330" s="65" t="s">
        <v>1784</v>
      </c>
      <c r="B330" s="150">
        <v>1</v>
      </c>
      <c r="C330" s="153" t="s">
        <v>2174</v>
      </c>
      <c r="D330" s="142" t="s">
        <v>2604</v>
      </c>
      <c r="E330" s="150" t="str">
        <f t="shared" si="28"/>
        <v/>
      </c>
      <c r="F330" s="150" t="str">
        <f t="shared" si="29"/>
        <v/>
      </c>
      <c r="H330" s="166" t="s">
        <v>2604</v>
      </c>
      <c r="I330" s="142"/>
      <c r="J330" s="152" t="s">
        <v>2604</v>
      </c>
      <c r="K330" s="151" t="s">
        <v>2174</v>
      </c>
      <c r="L330" s="142" t="s">
        <v>2604</v>
      </c>
      <c r="M330" s="150" t="str">
        <f t="shared" si="30"/>
        <v/>
      </c>
      <c r="N330" s="150" t="str">
        <f t="shared" si="31"/>
        <v/>
      </c>
      <c r="P330" s="166" t="s">
        <v>2604</v>
      </c>
      <c r="Q330" s="67" t="s">
        <v>2604</v>
      </c>
      <c r="R330" s="112"/>
    </row>
    <row r="331" spans="1:18" s="65" customFormat="1" hidden="1" x14ac:dyDescent="0.25">
      <c r="A331" s="65" t="s">
        <v>1694</v>
      </c>
      <c r="B331" s="150">
        <v>1</v>
      </c>
      <c r="C331" s="153" t="s">
        <v>2174</v>
      </c>
      <c r="D331" s="142" t="s">
        <v>2604</v>
      </c>
      <c r="E331" s="150" t="str">
        <f t="shared" si="28"/>
        <v/>
      </c>
      <c r="F331" s="150" t="str">
        <f t="shared" si="29"/>
        <v/>
      </c>
      <c r="H331" s="166" t="s">
        <v>2604</v>
      </c>
      <c r="I331" s="142"/>
      <c r="J331" s="152" t="s">
        <v>2604</v>
      </c>
      <c r="K331" s="151" t="s">
        <v>2174</v>
      </c>
      <c r="L331" s="142" t="s">
        <v>2604</v>
      </c>
      <c r="M331" s="150" t="str">
        <f t="shared" si="30"/>
        <v/>
      </c>
      <c r="N331" s="150" t="str">
        <f t="shared" si="31"/>
        <v/>
      </c>
      <c r="P331" s="166" t="s">
        <v>2604</v>
      </c>
      <c r="Q331" s="67" t="s">
        <v>2604</v>
      </c>
      <c r="R331" s="112"/>
    </row>
    <row r="332" spans="1:18" s="65" customFormat="1" hidden="1" x14ac:dyDescent="0.25">
      <c r="A332" s="65" t="s">
        <v>1676</v>
      </c>
      <c r="B332" s="150">
        <v>1</v>
      </c>
      <c r="C332" s="155" t="s">
        <v>2606</v>
      </c>
      <c r="D332" s="142">
        <v>10869</v>
      </c>
      <c r="E332" s="150" t="str">
        <f t="shared" si="28"/>
        <v>1929-30</v>
      </c>
      <c r="F332" s="150" t="str">
        <f t="shared" si="29"/>
        <v/>
      </c>
      <c r="G332" s="65" t="s">
        <v>56</v>
      </c>
      <c r="H332" s="166" t="s">
        <v>2604</v>
      </c>
      <c r="I332" s="142"/>
      <c r="J332" s="152" t="s">
        <v>2604</v>
      </c>
      <c r="K332" s="151" t="s">
        <v>2174</v>
      </c>
      <c r="L332" s="142" t="s">
        <v>2604</v>
      </c>
      <c r="M332" s="150" t="str">
        <f t="shared" si="30"/>
        <v/>
      </c>
      <c r="N332" s="150" t="str">
        <f t="shared" si="31"/>
        <v/>
      </c>
      <c r="P332" s="166" t="s">
        <v>2604</v>
      </c>
      <c r="Q332" s="67" t="s">
        <v>2604</v>
      </c>
      <c r="R332" s="112"/>
    </row>
    <row r="333" spans="1:18" s="65" customFormat="1" hidden="1" x14ac:dyDescent="0.25">
      <c r="A333" s="65" t="s">
        <v>856</v>
      </c>
      <c r="B333" s="150">
        <v>1</v>
      </c>
      <c r="C333" s="155" t="s">
        <v>2606</v>
      </c>
      <c r="D333" s="142">
        <v>40771</v>
      </c>
      <c r="E333" s="150" t="str">
        <f t="shared" si="28"/>
        <v>2011-12</v>
      </c>
      <c r="F333" s="150" t="str">
        <f t="shared" si="29"/>
        <v/>
      </c>
      <c r="G333" s="65" t="s">
        <v>2266</v>
      </c>
      <c r="H333" s="166" t="s">
        <v>2604</v>
      </c>
      <c r="I333" s="142"/>
      <c r="J333" s="152" t="s">
        <v>2604</v>
      </c>
      <c r="K333" s="156" t="s">
        <v>2607</v>
      </c>
      <c r="L333" s="142">
        <v>41762</v>
      </c>
      <c r="M333" s="150" t="str">
        <f t="shared" si="30"/>
        <v/>
      </c>
      <c r="N333" s="150" t="str">
        <f t="shared" si="31"/>
        <v/>
      </c>
      <c r="O333" s="65" t="s">
        <v>47</v>
      </c>
      <c r="P333" s="166" t="s">
        <v>2604</v>
      </c>
      <c r="Q333" s="67" t="s">
        <v>2604</v>
      </c>
      <c r="R333" s="112" t="s">
        <v>2267</v>
      </c>
    </row>
    <row r="334" spans="1:18" s="65" customFormat="1" hidden="1" x14ac:dyDescent="0.25">
      <c r="A334" s="65" t="s">
        <v>1816</v>
      </c>
      <c r="B334" s="150">
        <v>1</v>
      </c>
      <c r="C334" s="153" t="s">
        <v>2174</v>
      </c>
      <c r="D334" s="142" t="s">
        <v>2604</v>
      </c>
      <c r="E334" s="150" t="str">
        <f t="shared" si="28"/>
        <v/>
      </c>
      <c r="F334" s="150" t="str">
        <f t="shared" si="29"/>
        <v/>
      </c>
      <c r="H334" s="166" t="s">
        <v>2604</v>
      </c>
      <c r="I334" s="142"/>
      <c r="J334" s="152" t="s">
        <v>2604</v>
      </c>
      <c r="K334" s="151" t="s">
        <v>2174</v>
      </c>
      <c r="L334" s="142" t="s">
        <v>2604</v>
      </c>
      <c r="M334" s="150" t="str">
        <f t="shared" si="30"/>
        <v/>
      </c>
      <c r="N334" s="150" t="str">
        <f t="shared" si="31"/>
        <v/>
      </c>
      <c r="P334" s="166" t="s">
        <v>2604</v>
      </c>
      <c r="Q334" s="67" t="s">
        <v>2604</v>
      </c>
      <c r="R334" s="112"/>
    </row>
    <row r="335" spans="1:18" s="65" customFormat="1" x14ac:dyDescent="0.25">
      <c r="A335" s="65" t="s">
        <v>1013</v>
      </c>
      <c r="B335" s="150">
        <v>1</v>
      </c>
      <c r="C335" s="155" t="s">
        <v>2129</v>
      </c>
      <c r="D335" s="142">
        <v>38347</v>
      </c>
      <c r="E335" s="150" t="str">
        <f t="shared" si="28"/>
        <v>2004-05</v>
      </c>
      <c r="F335" s="150" t="str">
        <f t="shared" si="29"/>
        <v/>
      </c>
      <c r="G335" s="65" t="s">
        <v>66</v>
      </c>
      <c r="H335" s="166" t="s">
        <v>2604</v>
      </c>
      <c r="I335" s="142">
        <f>L335</f>
        <v>38388</v>
      </c>
      <c r="J335" s="152" t="s">
        <v>2604</v>
      </c>
      <c r="K335" s="156" t="s">
        <v>2607</v>
      </c>
      <c r="L335" s="142">
        <v>38388</v>
      </c>
      <c r="M335" s="150" t="str">
        <f t="shared" si="30"/>
        <v>2004-05</v>
      </c>
      <c r="N335" s="150" t="str">
        <f t="shared" si="31"/>
        <v/>
      </c>
      <c r="O335" s="65" t="s">
        <v>66</v>
      </c>
      <c r="P335" s="166" t="s">
        <v>2604</v>
      </c>
      <c r="Q335" s="67" t="s">
        <v>2604</v>
      </c>
      <c r="R335" s="112" t="s">
        <v>2268</v>
      </c>
    </row>
    <row r="336" spans="1:18" s="65" customFormat="1" hidden="1" x14ac:dyDescent="0.25">
      <c r="A336" s="65" t="s">
        <v>2017</v>
      </c>
      <c r="B336" s="150">
        <v>1</v>
      </c>
      <c r="C336" s="153" t="s">
        <v>2174</v>
      </c>
      <c r="D336" s="114" t="s">
        <v>2604</v>
      </c>
      <c r="E336" s="150" t="str">
        <f t="shared" si="28"/>
        <v/>
      </c>
      <c r="F336" s="150" t="str">
        <f t="shared" si="29"/>
        <v/>
      </c>
      <c r="H336" s="166" t="s">
        <v>2604</v>
      </c>
      <c r="I336" s="114"/>
      <c r="J336" s="152" t="s">
        <v>2604</v>
      </c>
      <c r="K336" s="151" t="s">
        <v>2174</v>
      </c>
      <c r="L336" s="142" t="s">
        <v>2604</v>
      </c>
      <c r="M336" s="150" t="str">
        <f t="shared" si="30"/>
        <v/>
      </c>
      <c r="N336" s="150" t="str">
        <f t="shared" si="31"/>
        <v/>
      </c>
      <c r="P336" s="166" t="s">
        <v>2604</v>
      </c>
      <c r="Q336" s="67" t="s">
        <v>2604</v>
      </c>
      <c r="R336" s="112"/>
    </row>
    <row r="337" spans="1:18" s="65" customFormat="1" hidden="1" x14ac:dyDescent="0.25">
      <c r="A337" s="65" t="s">
        <v>1675</v>
      </c>
      <c r="B337" s="150">
        <v>1</v>
      </c>
      <c r="C337" s="153" t="s">
        <v>2174</v>
      </c>
      <c r="D337" s="142" t="s">
        <v>2604</v>
      </c>
      <c r="E337" s="150" t="str">
        <f t="shared" si="28"/>
        <v/>
      </c>
      <c r="F337" s="150" t="str">
        <f t="shared" si="29"/>
        <v/>
      </c>
      <c r="H337" s="166" t="s">
        <v>2604</v>
      </c>
      <c r="I337" s="142"/>
      <c r="J337" s="152" t="s">
        <v>2604</v>
      </c>
      <c r="K337" s="151" t="s">
        <v>2174</v>
      </c>
      <c r="L337" s="142" t="s">
        <v>2604</v>
      </c>
      <c r="M337" s="150" t="str">
        <f t="shared" si="30"/>
        <v/>
      </c>
      <c r="N337" s="150" t="str">
        <f t="shared" si="31"/>
        <v/>
      </c>
      <c r="P337" s="166" t="s">
        <v>2604</v>
      </c>
      <c r="Q337" s="67" t="s">
        <v>2604</v>
      </c>
      <c r="R337" s="112"/>
    </row>
    <row r="338" spans="1:18" s="65" customFormat="1" hidden="1" x14ac:dyDescent="0.25">
      <c r="A338" s="65" t="s">
        <v>928</v>
      </c>
      <c r="B338" s="150">
        <v>1</v>
      </c>
      <c r="C338" s="153" t="s">
        <v>2174</v>
      </c>
      <c r="D338" s="142" t="s">
        <v>2604</v>
      </c>
      <c r="E338" s="150" t="str">
        <f t="shared" ref="E338:E401" si="32">IF(ISNUMBER(D338),IF(MONTH(D338)&gt;=8,CONCATENATE(YEAR(D338),"-",RIGHT(YEAR(D338)+1,2)),IF(MONTH(D338)&lt;5,CONCATENATE(YEAR(D338)-1,"-",RIGHT(YEAR(D338),2)),"")), "")</f>
        <v/>
      </c>
      <c r="F338" s="150" t="str">
        <f t="shared" ref="F338:F401" si="33">IF(ISNUMBER(D338),IF(AND(MONTH(D338)&gt;5, MONTH(D338)&lt;8),CONCATENATE(YEAR(D338),"-",RIGHT(YEAR(D338)+1,2)),""), "")</f>
        <v/>
      </c>
      <c r="H338" s="166" t="s">
        <v>2604</v>
      </c>
      <c r="I338" s="142"/>
      <c r="J338" s="152" t="s">
        <v>2604</v>
      </c>
      <c r="K338" s="151" t="s">
        <v>2174</v>
      </c>
      <c r="L338" s="142" t="s">
        <v>2604</v>
      </c>
      <c r="M338" s="150" t="str">
        <f t="shared" ref="M338:M401" si="34">IF(ISNUMBER(L338),IF(MONTH(L338)&gt;=8,CONCATENATE(YEAR(L338),"-",RIGHT(YEAR(L338)+1,2)),IF(MONTH(L338)&lt;5,CONCATENATE(YEAR(L338)-1,"-",RIGHT(YEAR(L338),2)),"")), "")</f>
        <v/>
      </c>
      <c r="N338" s="150" t="str">
        <f t="shared" ref="N338:N401" si="35">IF(ISNUMBER(L338),IF(AND(MONTH(L338)&gt;5, MONTH(L338)&lt;8),CONCATENATE(YEAR(L338)-1,"-",RIGHT(YEAR(L338),2)),""), "")</f>
        <v/>
      </c>
      <c r="P338" s="166" t="s">
        <v>2604</v>
      </c>
      <c r="Q338" s="67" t="s">
        <v>2604</v>
      </c>
      <c r="R338" s="112"/>
    </row>
    <row r="339" spans="1:18" s="65" customFormat="1" hidden="1" x14ac:dyDescent="0.25">
      <c r="A339" s="65" t="s">
        <v>1698</v>
      </c>
      <c r="B339" s="150">
        <v>1</v>
      </c>
      <c r="C339" s="155" t="s">
        <v>2606</v>
      </c>
      <c r="D339" s="142">
        <v>10486</v>
      </c>
      <c r="E339" s="150" t="str">
        <f t="shared" si="32"/>
        <v>1928-29</v>
      </c>
      <c r="F339" s="150" t="str">
        <f t="shared" si="33"/>
        <v/>
      </c>
      <c r="G339" s="65" t="s">
        <v>106</v>
      </c>
      <c r="H339" s="166" t="s">
        <v>2604</v>
      </c>
      <c r="I339" s="142"/>
      <c r="J339" s="152" t="s">
        <v>2604</v>
      </c>
      <c r="K339" s="154" t="s">
        <v>2605</v>
      </c>
      <c r="L339" s="142">
        <v>12502</v>
      </c>
      <c r="M339" s="150" t="str">
        <f t="shared" si="34"/>
        <v>1933-34</v>
      </c>
      <c r="N339" s="150" t="str">
        <f t="shared" si="35"/>
        <v/>
      </c>
      <c r="O339" s="65" t="s">
        <v>94</v>
      </c>
      <c r="P339" s="166" t="s">
        <v>2604</v>
      </c>
      <c r="Q339" s="67" t="s">
        <v>2604</v>
      </c>
      <c r="R339" s="112"/>
    </row>
    <row r="340" spans="1:18" s="65" customFormat="1" hidden="1" x14ac:dyDescent="0.25">
      <c r="A340" s="65" t="s">
        <v>858</v>
      </c>
      <c r="B340" s="150">
        <v>1</v>
      </c>
      <c r="C340" s="155" t="s">
        <v>2606</v>
      </c>
      <c r="D340" s="142">
        <v>41671</v>
      </c>
      <c r="E340" s="150" t="str">
        <f t="shared" si="32"/>
        <v>2013-14</v>
      </c>
      <c r="F340" s="150" t="str">
        <f t="shared" si="33"/>
        <v/>
      </c>
      <c r="H340" s="166" t="s">
        <v>2604</v>
      </c>
      <c r="I340" s="142"/>
      <c r="J340" s="152" t="s">
        <v>2604</v>
      </c>
      <c r="K340" s="151" t="s">
        <v>2174</v>
      </c>
      <c r="L340" s="142" t="s">
        <v>2604</v>
      </c>
      <c r="M340" s="150" t="str">
        <f t="shared" si="34"/>
        <v/>
      </c>
      <c r="N340" s="150" t="str">
        <f t="shared" si="35"/>
        <v/>
      </c>
      <c r="P340" s="166" t="s">
        <v>2604</v>
      </c>
      <c r="Q340" s="67" t="s">
        <v>2604</v>
      </c>
      <c r="R340" s="112" t="s">
        <v>2269</v>
      </c>
    </row>
    <row r="341" spans="1:18" s="65" customFormat="1" hidden="1" x14ac:dyDescent="0.25">
      <c r="A341" s="65" t="s">
        <v>959</v>
      </c>
      <c r="B341" s="150">
        <v>1</v>
      </c>
      <c r="C341" s="155" t="s">
        <v>2606</v>
      </c>
      <c r="D341" s="142">
        <v>38409</v>
      </c>
      <c r="E341" s="150" t="str">
        <f t="shared" si="32"/>
        <v>2004-05</v>
      </c>
      <c r="F341" s="150" t="str">
        <f t="shared" si="33"/>
        <v/>
      </c>
      <c r="G341" s="65" t="s">
        <v>71</v>
      </c>
      <c r="H341" s="166">
        <v>525000</v>
      </c>
      <c r="I341" s="142"/>
      <c r="J341" s="152" t="s">
        <v>2604</v>
      </c>
      <c r="K341" s="154" t="s">
        <v>2605</v>
      </c>
      <c r="L341" s="142">
        <v>39340</v>
      </c>
      <c r="M341" s="150" t="str">
        <f t="shared" si="34"/>
        <v>2007-08</v>
      </c>
      <c r="N341" s="150" t="str">
        <f t="shared" si="35"/>
        <v/>
      </c>
      <c r="O341" s="65" t="s">
        <v>95</v>
      </c>
      <c r="P341" s="166" t="s">
        <v>2604</v>
      </c>
      <c r="Q341" s="67" t="s">
        <v>2604</v>
      </c>
      <c r="R341" s="112" t="s">
        <v>2270</v>
      </c>
    </row>
    <row r="342" spans="1:18" s="65" customFormat="1" hidden="1" x14ac:dyDescent="0.25">
      <c r="A342" s="65" t="s">
        <v>1905</v>
      </c>
      <c r="B342" s="150">
        <v>1</v>
      </c>
      <c r="C342" s="153" t="s">
        <v>2174</v>
      </c>
      <c r="D342" s="142" t="s">
        <v>2604</v>
      </c>
      <c r="E342" s="150" t="str">
        <f t="shared" si="32"/>
        <v/>
      </c>
      <c r="F342" s="150" t="str">
        <f t="shared" si="33"/>
        <v/>
      </c>
      <c r="H342" s="166" t="s">
        <v>2604</v>
      </c>
      <c r="I342" s="142"/>
      <c r="J342" s="152" t="s">
        <v>2604</v>
      </c>
      <c r="K342" s="151" t="s">
        <v>2174</v>
      </c>
      <c r="L342" s="142" t="s">
        <v>2604</v>
      </c>
      <c r="M342" s="150" t="str">
        <f t="shared" si="34"/>
        <v/>
      </c>
      <c r="N342" s="150" t="str">
        <f t="shared" si="35"/>
        <v/>
      </c>
      <c r="P342" s="166" t="s">
        <v>2604</v>
      </c>
      <c r="Q342" s="67" t="s">
        <v>2604</v>
      </c>
      <c r="R342" s="112"/>
    </row>
    <row r="343" spans="1:18" s="65" customFormat="1" hidden="1" x14ac:dyDescent="0.25">
      <c r="A343" s="65" t="s">
        <v>1012</v>
      </c>
      <c r="B343" s="150">
        <v>1</v>
      </c>
      <c r="C343" s="155" t="s">
        <v>2606</v>
      </c>
      <c r="D343" s="142">
        <v>36155</v>
      </c>
      <c r="E343" s="150" t="str">
        <f t="shared" si="32"/>
        <v>1998-99</v>
      </c>
      <c r="F343" s="150" t="str">
        <f t="shared" si="33"/>
        <v/>
      </c>
      <c r="G343" s="65" t="s">
        <v>2271</v>
      </c>
      <c r="H343" s="166" t="s">
        <v>2604</v>
      </c>
      <c r="I343" s="142"/>
      <c r="J343" s="152" t="s">
        <v>2135</v>
      </c>
      <c r="K343" s="156" t="s">
        <v>2607</v>
      </c>
      <c r="L343" s="142">
        <v>38451</v>
      </c>
      <c r="M343" s="150" t="str">
        <f t="shared" si="34"/>
        <v>2004-05</v>
      </c>
      <c r="N343" s="150" t="str">
        <f t="shared" si="35"/>
        <v/>
      </c>
      <c r="O343" s="65" t="s">
        <v>2272</v>
      </c>
      <c r="P343" s="166" t="s">
        <v>2604</v>
      </c>
      <c r="Q343" s="67" t="s">
        <v>2604</v>
      </c>
      <c r="R343" s="112" t="s">
        <v>2273</v>
      </c>
    </row>
    <row r="344" spans="1:18" s="65" customFormat="1" hidden="1" x14ac:dyDescent="0.25">
      <c r="A344" s="65" t="s">
        <v>1802</v>
      </c>
      <c r="B344" s="150">
        <v>1</v>
      </c>
      <c r="C344" s="153" t="s">
        <v>2174</v>
      </c>
      <c r="D344" s="142" t="s">
        <v>2604</v>
      </c>
      <c r="E344" s="150" t="str">
        <f t="shared" si="32"/>
        <v/>
      </c>
      <c r="F344" s="150" t="str">
        <f t="shared" si="33"/>
        <v/>
      </c>
      <c r="H344" s="166" t="s">
        <v>2604</v>
      </c>
      <c r="I344" s="142"/>
      <c r="J344" s="152" t="s">
        <v>2604</v>
      </c>
      <c r="K344" s="151" t="s">
        <v>2174</v>
      </c>
      <c r="L344" s="142" t="s">
        <v>2604</v>
      </c>
      <c r="M344" s="150" t="str">
        <f t="shared" si="34"/>
        <v/>
      </c>
      <c r="N344" s="150" t="str">
        <f t="shared" si="35"/>
        <v/>
      </c>
      <c r="P344" s="166" t="s">
        <v>2604</v>
      </c>
      <c r="Q344" s="67" t="s">
        <v>2604</v>
      </c>
      <c r="R344" s="112"/>
    </row>
    <row r="345" spans="1:18" s="65" customFormat="1" x14ac:dyDescent="0.25">
      <c r="A345" s="65" t="s">
        <v>1011</v>
      </c>
      <c r="B345" s="150">
        <v>1</v>
      </c>
      <c r="C345" s="155" t="s">
        <v>2129</v>
      </c>
      <c r="D345" s="142">
        <v>38403</v>
      </c>
      <c r="E345" s="150" t="str">
        <f t="shared" si="32"/>
        <v>2004-05</v>
      </c>
      <c r="F345" s="150" t="str">
        <f t="shared" si="33"/>
        <v/>
      </c>
      <c r="G345" s="65" t="s">
        <v>80</v>
      </c>
      <c r="H345" s="166" t="s">
        <v>2604</v>
      </c>
      <c r="I345" s="142">
        <f>L345</f>
        <v>38465</v>
      </c>
      <c r="J345" s="152" t="s">
        <v>2604</v>
      </c>
      <c r="K345" s="156" t="s">
        <v>2607</v>
      </c>
      <c r="L345" s="142">
        <v>38465</v>
      </c>
      <c r="M345" s="150" t="str">
        <f t="shared" si="34"/>
        <v>2004-05</v>
      </c>
      <c r="N345" s="150" t="str">
        <f t="shared" si="35"/>
        <v/>
      </c>
      <c r="O345" s="65" t="s">
        <v>80</v>
      </c>
      <c r="P345" s="166" t="s">
        <v>2604</v>
      </c>
      <c r="Q345" s="67" t="s">
        <v>2604</v>
      </c>
      <c r="R345" s="112" t="s">
        <v>2274</v>
      </c>
    </row>
    <row r="346" spans="1:18" s="65" customFormat="1" hidden="1" x14ac:dyDescent="0.25">
      <c r="A346" s="65" t="s">
        <v>1918</v>
      </c>
      <c r="B346" s="150">
        <v>1</v>
      </c>
      <c r="C346" s="155" t="s">
        <v>2606</v>
      </c>
      <c r="D346" s="142">
        <v>4060</v>
      </c>
      <c r="E346" s="150" t="str">
        <f t="shared" si="32"/>
        <v>1910-11</v>
      </c>
      <c r="F346" s="150" t="str">
        <f t="shared" si="33"/>
        <v/>
      </c>
      <c r="G346" s="108" t="s">
        <v>54</v>
      </c>
      <c r="H346" s="166" t="s">
        <v>2604</v>
      </c>
      <c r="I346" s="142"/>
      <c r="J346" s="152" t="s">
        <v>2604</v>
      </c>
      <c r="K346" s="154" t="s">
        <v>2605</v>
      </c>
      <c r="L346" s="142">
        <v>4123</v>
      </c>
      <c r="M346" s="150" t="str">
        <f t="shared" si="34"/>
        <v>1910-11</v>
      </c>
      <c r="N346" s="150" t="str">
        <f t="shared" si="35"/>
        <v/>
      </c>
      <c r="O346" s="65" t="s">
        <v>40</v>
      </c>
      <c r="P346" s="166" t="s">
        <v>2604</v>
      </c>
      <c r="Q346" s="67" t="s">
        <v>2604</v>
      </c>
      <c r="R346" s="112"/>
    </row>
    <row r="347" spans="1:18" s="65" customFormat="1" hidden="1" x14ac:dyDescent="0.25">
      <c r="A347" s="65" t="s">
        <v>1504</v>
      </c>
      <c r="B347" s="150">
        <v>1</v>
      </c>
      <c r="C347" s="153" t="s">
        <v>2174</v>
      </c>
      <c r="D347" s="142" t="s">
        <v>2604</v>
      </c>
      <c r="E347" s="150" t="str">
        <f t="shared" si="32"/>
        <v/>
      </c>
      <c r="F347" s="150" t="str">
        <f t="shared" si="33"/>
        <v/>
      </c>
      <c r="H347" s="166" t="s">
        <v>2604</v>
      </c>
      <c r="I347" s="142"/>
      <c r="J347" s="152" t="s">
        <v>2604</v>
      </c>
      <c r="K347" s="151" t="s">
        <v>2174</v>
      </c>
      <c r="L347" s="142" t="s">
        <v>2604</v>
      </c>
      <c r="M347" s="150" t="str">
        <f t="shared" si="34"/>
        <v/>
      </c>
      <c r="N347" s="150" t="str">
        <f t="shared" si="35"/>
        <v/>
      </c>
      <c r="P347" s="166" t="s">
        <v>2604</v>
      </c>
      <c r="Q347" s="67" t="s">
        <v>2604</v>
      </c>
      <c r="R347" s="112"/>
    </row>
    <row r="348" spans="1:18" s="65" customFormat="1" hidden="1" x14ac:dyDescent="0.25">
      <c r="A348" s="65" t="s">
        <v>1892</v>
      </c>
      <c r="B348" s="150">
        <v>1</v>
      </c>
      <c r="C348" s="153" t="s">
        <v>2174</v>
      </c>
      <c r="D348" s="142" t="s">
        <v>2604</v>
      </c>
      <c r="E348" s="150" t="str">
        <f t="shared" si="32"/>
        <v/>
      </c>
      <c r="F348" s="150" t="str">
        <f t="shared" si="33"/>
        <v/>
      </c>
      <c r="H348" s="166" t="s">
        <v>2604</v>
      </c>
      <c r="I348" s="142"/>
      <c r="J348" s="152" t="s">
        <v>2604</v>
      </c>
      <c r="K348" s="151" t="s">
        <v>2174</v>
      </c>
      <c r="L348" s="142" t="s">
        <v>2604</v>
      </c>
      <c r="M348" s="150" t="str">
        <f t="shared" si="34"/>
        <v/>
      </c>
      <c r="N348" s="150" t="str">
        <f t="shared" si="35"/>
        <v/>
      </c>
      <c r="P348" s="166" t="s">
        <v>2604</v>
      </c>
      <c r="Q348" s="67" t="s">
        <v>2604</v>
      </c>
      <c r="R348" s="112"/>
    </row>
    <row r="349" spans="1:18" s="65" customFormat="1" hidden="1" x14ac:dyDescent="0.25">
      <c r="A349" s="65" t="s">
        <v>1467</v>
      </c>
      <c r="B349" s="150">
        <v>1</v>
      </c>
      <c r="C349" s="153" t="s">
        <v>2174</v>
      </c>
      <c r="D349" s="142" t="s">
        <v>2604</v>
      </c>
      <c r="E349" s="150" t="str">
        <f t="shared" si="32"/>
        <v/>
      </c>
      <c r="F349" s="150" t="str">
        <f t="shared" si="33"/>
        <v/>
      </c>
      <c r="H349" s="166" t="s">
        <v>2604</v>
      </c>
      <c r="I349" s="142"/>
      <c r="J349" s="152" t="s">
        <v>2604</v>
      </c>
      <c r="K349" s="151" t="s">
        <v>2174</v>
      </c>
      <c r="L349" s="142" t="s">
        <v>2604</v>
      </c>
      <c r="M349" s="150" t="str">
        <f t="shared" si="34"/>
        <v/>
      </c>
      <c r="N349" s="150" t="str">
        <f t="shared" si="35"/>
        <v/>
      </c>
      <c r="P349" s="166" t="s">
        <v>2604</v>
      </c>
      <c r="Q349" s="67" t="s">
        <v>2604</v>
      </c>
      <c r="R349" s="112"/>
    </row>
    <row r="350" spans="1:18" s="65" customFormat="1" hidden="1" x14ac:dyDescent="0.25">
      <c r="A350" s="65" t="s">
        <v>1270</v>
      </c>
      <c r="B350" s="150">
        <v>1</v>
      </c>
      <c r="C350" s="153" t="s">
        <v>2174</v>
      </c>
      <c r="D350" s="142" t="s">
        <v>2604</v>
      </c>
      <c r="E350" s="150" t="str">
        <f t="shared" si="32"/>
        <v/>
      </c>
      <c r="F350" s="150" t="str">
        <f t="shared" si="33"/>
        <v/>
      </c>
      <c r="H350" s="166" t="s">
        <v>2604</v>
      </c>
      <c r="I350" s="142"/>
      <c r="J350" s="152" t="s">
        <v>2604</v>
      </c>
      <c r="K350" s="154" t="s">
        <v>2605</v>
      </c>
      <c r="L350" s="142">
        <v>27331</v>
      </c>
      <c r="M350" s="150" t="str">
        <f t="shared" si="34"/>
        <v>1974-75</v>
      </c>
      <c r="N350" s="150" t="str">
        <f t="shared" si="35"/>
        <v/>
      </c>
      <c r="O350" s="65" t="s">
        <v>60</v>
      </c>
      <c r="P350" s="166">
        <v>5000</v>
      </c>
      <c r="Q350" s="67" t="s">
        <v>2604</v>
      </c>
      <c r="R350" s="112"/>
    </row>
    <row r="351" spans="1:18" s="65" customFormat="1" hidden="1" x14ac:dyDescent="0.25">
      <c r="A351" s="65" t="s">
        <v>1709</v>
      </c>
      <c r="B351" s="150">
        <v>1</v>
      </c>
      <c r="C351" s="153" t="s">
        <v>2174</v>
      </c>
      <c r="D351" s="142" t="s">
        <v>2604</v>
      </c>
      <c r="E351" s="150" t="str">
        <f t="shared" si="32"/>
        <v/>
      </c>
      <c r="F351" s="150" t="str">
        <f t="shared" si="33"/>
        <v/>
      </c>
      <c r="H351" s="166" t="s">
        <v>2604</v>
      </c>
      <c r="I351" s="142"/>
      <c r="J351" s="152" t="s">
        <v>2604</v>
      </c>
      <c r="K351" s="151" t="s">
        <v>2174</v>
      </c>
      <c r="L351" s="142" t="s">
        <v>2604</v>
      </c>
      <c r="M351" s="150" t="str">
        <f t="shared" si="34"/>
        <v/>
      </c>
      <c r="N351" s="150" t="str">
        <f t="shared" si="35"/>
        <v/>
      </c>
      <c r="P351" s="166" t="s">
        <v>2604</v>
      </c>
      <c r="Q351" s="67" t="s">
        <v>2604</v>
      </c>
      <c r="R351" s="112"/>
    </row>
    <row r="352" spans="1:18" s="65" customFormat="1" hidden="1" x14ac:dyDescent="0.25">
      <c r="A352" s="65" t="s">
        <v>2063</v>
      </c>
      <c r="B352" s="150">
        <v>1</v>
      </c>
      <c r="C352" s="153" t="s">
        <v>2174</v>
      </c>
      <c r="D352" s="114" t="s">
        <v>2604</v>
      </c>
      <c r="E352" s="150" t="str">
        <f t="shared" si="32"/>
        <v/>
      </c>
      <c r="F352" s="150" t="str">
        <f t="shared" si="33"/>
        <v/>
      </c>
      <c r="H352" s="166" t="s">
        <v>2604</v>
      </c>
      <c r="I352" s="114"/>
      <c r="J352" s="152" t="s">
        <v>2604</v>
      </c>
      <c r="K352" s="151" t="s">
        <v>2174</v>
      </c>
      <c r="L352" s="142" t="s">
        <v>2604</v>
      </c>
      <c r="M352" s="150" t="str">
        <f t="shared" si="34"/>
        <v/>
      </c>
      <c r="N352" s="150" t="str">
        <f t="shared" si="35"/>
        <v/>
      </c>
      <c r="P352" s="166" t="s">
        <v>2604</v>
      </c>
      <c r="Q352" s="67" t="s">
        <v>2604</v>
      </c>
      <c r="R352" s="112"/>
    </row>
    <row r="353" spans="1:18" s="65" customFormat="1" hidden="1" x14ac:dyDescent="0.25">
      <c r="A353" s="65" t="s">
        <v>1589</v>
      </c>
      <c r="B353" s="150">
        <v>1</v>
      </c>
      <c r="C353" s="153" t="s">
        <v>2174</v>
      </c>
      <c r="D353" s="142" t="s">
        <v>2604</v>
      </c>
      <c r="E353" s="150" t="str">
        <f t="shared" si="32"/>
        <v/>
      </c>
      <c r="F353" s="150" t="str">
        <f t="shared" si="33"/>
        <v/>
      </c>
      <c r="H353" s="166" t="s">
        <v>2604</v>
      </c>
      <c r="I353" s="142"/>
      <c r="J353" s="152" t="s">
        <v>2604</v>
      </c>
      <c r="K353" s="151" t="s">
        <v>2174</v>
      </c>
      <c r="L353" s="142" t="s">
        <v>2604</v>
      </c>
      <c r="M353" s="150" t="str">
        <f t="shared" si="34"/>
        <v/>
      </c>
      <c r="N353" s="150" t="str">
        <f t="shared" si="35"/>
        <v/>
      </c>
      <c r="P353" s="166" t="s">
        <v>2604</v>
      </c>
      <c r="Q353" s="67" t="s">
        <v>2604</v>
      </c>
      <c r="R353" s="112"/>
    </row>
    <row r="354" spans="1:18" s="65" customFormat="1" x14ac:dyDescent="0.25">
      <c r="A354" s="65" t="s">
        <v>946</v>
      </c>
      <c r="B354" s="150">
        <v>1</v>
      </c>
      <c r="C354" s="155" t="s">
        <v>2129</v>
      </c>
      <c r="D354" s="114"/>
      <c r="E354" s="150" t="str">
        <f t="shared" si="32"/>
        <v/>
      </c>
      <c r="F354" s="150" t="str">
        <f t="shared" si="33"/>
        <v/>
      </c>
      <c r="G354" s="65" t="s">
        <v>59</v>
      </c>
      <c r="H354" s="166" t="s">
        <v>2604</v>
      </c>
      <c r="I354" s="142">
        <f>L354</f>
        <v>0</v>
      </c>
      <c r="J354" s="152" t="s">
        <v>2604</v>
      </c>
      <c r="K354" s="156" t="s">
        <v>2607</v>
      </c>
      <c r="L354" s="142">
        <v>0</v>
      </c>
      <c r="M354" s="150" t="str">
        <f t="shared" si="34"/>
        <v>1899-00</v>
      </c>
      <c r="N354" s="150" t="str">
        <f t="shared" si="35"/>
        <v/>
      </c>
      <c r="O354" s="65" t="s">
        <v>59</v>
      </c>
      <c r="P354" s="166" t="s">
        <v>2604</v>
      </c>
      <c r="Q354" s="67" t="s">
        <v>2604</v>
      </c>
      <c r="R354" s="112" t="s">
        <v>2275</v>
      </c>
    </row>
    <row r="355" spans="1:18" s="65" customFormat="1" hidden="1" x14ac:dyDescent="0.25">
      <c r="A355" s="108" t="s">
        <v>786</v>
      </c>
      <c r="B355" s="150">
        <v>1</v>
      </c>
      <c r="C355" s="153" t="s">
        <v>2174</v>
      </c>
      <c r="D355" s="114" t="s">
        <v>2604</v>
      </c>
      <c r="E355" s="150" t="str">
        <f t="shared" si="32"/>
        <v/>
      </c>
      <c r="F355" s="150" t="str">
        <f t="shared" si="33"/>
        <v/>
      </c>
      <c r="H355" s="166" t="s">
        <v>2604</v>
      </c>
      <c r="I355" s="114"/>
      <c r="J355" s="152" t="s">
        <v>2604</v>
      </c>
      <c r="K355" s="151"/>
      <c r="L355" s="142" t="s">
        <v>2604</v>
      </c>
      <c r="M355" s="150" t="str">
        <f t="shared" si="34"/>
        <v/>
      </c>
      <c r="N355" s="150" t="str">
        <f t="shared" si="35"/>
        <v/>
      </c>
      <c r="P355" s="166" t="s">
        <v>2604</v>
      </c>
      <c r="Q355" s="67" t="s">
        <v>2604</v>
      </c>
      <c r="R355" s="112"/>
    </row>
    <row r="356" spans="1:18" s="65" customFormat="1" hidden="1" x14ac:dyDescent="0.25">
      <c r="A356" s="65" t="s">
        <v>1355</v>
      </c>
      <c r="B356" s="150">
        <v>1</v>
      </c>
      <c r="C356" s="155" t="s">
        <v>2606</v>
      </c>
      <c r="D356" s="142">
        <v>21420</v>
      </c>
      <c r="E356" s="150" t="str">
        <f t="shared" si="32"/>
        <v>1958-59</v>
      </c>
      <c r="F356" s="150" t="str">
        <f t="shared" si="33"/>
        <v/>
      </c>
      <c r="G356" s="65" t="s">
        <v>57</v>
      </c>
      <c r="H356" s="166" t="s">
        <v>2604</v>
      </c>
      <c r="I356" s="142"/>
      <c r="J356" s="152" t="s">
        <v>2604</v>
      </c>
      <c r="K356" s="154" t="s">
        <v>2605</v>
      </c>
      <c r="L356" s="142">
        <v>22015</v>
      </c>
      <c r="M356" s="150" t="str">
        <f t="shared" si="34"/>
        <v>1959-60</v>
      </c>
      <c r="N356" s="150" t="str">
        <f t="shared" si="35"/>
        <v/>
      </c>
      <c r="O356" s="65" t="s">
        <v>2276</v>
      </c>
      <c r="P356" s="166" t="s">
        <v>2604</v>
      </c>
      <c r="Q356" s="67" t="s">
        <v>2604</v>
      </c>
      <c r="R356" s="112"/>
    </row>
    <row r="357" spans="1:18" s="65" customFormat="1" hidden="1" x14ac:dyDescent="0.25">
      <c r="A357" s="65" t="s">
        <v>1179</v>
      </c>
      <c r="B357" s="150">
        <v>1</v>
      </c>
      <c r="C357" s="153" t="s">
        <v>2174</v>
      </c>
      <c r="D357" s="114" t="s">
        <v>2604</v>
      </c>
      <c r="E357" s="150" t="str">
        <f t="shared" si="32"/>
        <v/>
      </c>
      <c r="F357" s="150" t="str">
        <f t="shared" si="33"/>
        <v/>
      </c>
      <c r="H357" s="166" t="s">
        <v>2604</v>
      </c>
      <c r="I357" s="114"/>
      <c r="J357" s="152" t="s">
        <v>2604</v>
      </c>
      <c r="K357" s="151" t="s">
        <v>2174</v>
      </c>
      <c r="L357" s="142" t="s">
        <v>2604</v>
      </c>
      <c r="M357" s="150" t="str">
        <f t="shared" si="34"/>
        <v/>
      </c>
      <c r="N357" s="150" t="str">
        <f t="shared" si="35"/>
        <v/>
      </c>
      <c r="P357" s="166" t="s">
        <v>2604</v>
      </c>
      <c r="Q357" s="67" t="s">
        <v>2604</v>
      </c>
      <c r="R357" s="112"/>
    </row>
    <row r="358" spans="1:18" s="65" customFormat="1" hidden="1" x14ac:dyDescent="0.25">
      <c r="A358" s="65" t="s">
        <v>1659</v>
      </c>
      <c r="B358" s="150">
        <v>1</v>
      </c>
      <c r="C358" s="153" t="s">
        <v>2174</v>
      </c>
      <c r="D358" s="142" t="s">
        <v>2604</v>
      </c>
      <c r="E358" s="150" t="str">
        <f t="shared" si="32"/>
        <v/>
      </c>
      <c r="F358" s="150" t="str">
        <f t="shared" si="33"/>
        <v/>
      </c>
      <c r="H358" s="166" t="s">
        <v>2604</v>
      </c>
      <c r="I358" s="142"/>
      <c r="J358" s="152" t="s">
        <v>2604</v>
      </c>
      <c r="K358" s="151" t="s">
        <v>2174</v>
      </c>
      <c r="L358" s="142" t="s">
        <v>2604</v>
      </c>
      <c r="M358" s="150" t="str">
        <f t="shared" si="34"/>
        <v/>
      </c>
      <c r="N358" s="150" t="str">
        <f t="shared" si="35"/>
        <v/>
      </c>
      <c r="P358" s="166" t="s">
        <v>2604</v>
      </c>
      <c r="Q358" s="67" t="s">
        <v>2604</v>
      </c>
      <c r="R358" s="112"/>
    </row>
    <row r="359" spans="1:18" s="65" customFormat="1" hidden="1" x14ac:dyDescent="0.25">
      <c r="A359" s="65" t="s">
        <v>986</v>
      </c>
      <c r="B359" s="150">
        <v>1</v>
      </c>
      <c r="C359" s="155" t="s">
        <v>2606</v>
      </c>
      <c r="D359" s="142">
        <v>38547</v>
      </c>
      <c r="E359" s="150" t="str">
        <f t="shared" si="32"/>
        <v/>
      </c>
      <c r="F359" s="150" t="str">
        <f t="shared" si="33"/>
        <v>2005-06</v>
      </c>
      <c r="G359" s="65" t="s">
        <v>106</v>
      </c>
      <c r="H359" s="166" t="s">
        <v>2604</v>
      </c>
      <c r="I359" s="142"/>
      <c r="J359" s="152" t="s">
        <v>2135</v>
      </c>
      <c r="K359" s="156" t="s">
        <v>2607</v>
      </c>
      <c r="L359" s="142">
        <v>38927</v>
      </c>
      <c r="M359" s="150" t="str">
        <f t="shared" si="34"/>
        <v/>
      </c>
      <c r="N359" s="150" t="str">
        <f t="shared" si="35"/>
        <v>2005-06</v>
      </c>
      <c r="O359" s="65" t="s">
        <v>50</v>
      </c>
      <c r="P359" s="166" t="s">
        <v>2604</v>
      </c>
      <c r="Q359" s="67" t="s">
        <v>2604</v>
      </c>
      <c r="R359" s="112" t="s">
        <v>2277</v>
      </c>
    </row>
    <row r="360" spans="1:18" s="65" customFormat="1" hidden="1" x14ac:dyDescent="0.25">
      <c r="A360" s="65" t="s">
        <v>910</v>
      </c>
      <c r="B360" s="150">
        <v>1</v>
      </c>
      <c r="C360" s="155" t="s">
        <v>2606</v>
      </c>
      <c r="D360" s="142">
        <v>39647</v>
      </c>
      <c r="E360" s="150" t="str">
        <f t="shared" si="32"/>
        <v/>
      </c>
      <c r="F360" s="150" t="str">
        <f t="shared" si="33"/>
        <v>2008-09</v>
      </c>
      <c r="G360" s="65" t="s">
        <v>29</v>
      </c>
      <c r="H360" s="166">
        <v>2650000</v>
      </c>
      <c r="I360" s="142"/>
      <c r="J360" s="152" t="s">
        <v>2604</v>
      </c>
      <c r="K360" s="154" t="s">
        <v>2603</v>
      </c>
      <c r="L360" s="142">
        <v>40679</v>
      </c>
      <c r="M360" s="150" t="str">
        <f t="shared" si="34"/>
        <v/>
      </c>
      <c r="N360" s="150" t="str">
        <f t="shared" si="35"/>
        <v/>
      </c>
      <c r="O360" s="65" t="s">
        <v>64</v>
      </c>
      <c r="P360" s="166" t="s">
        <v>2604</v>
      </c>
      <c r="Q360" s="67" t="s">
        <v>2135</v>
      </c>
      <c r="R360" s="112" t="s">
        <v>2278</v>
      </c>
    </row>
    <row r="361" spans="1:18" s="65" customFormat="1" hidden="1" x14ac:dyDescent="0.25">
      <c r="A361" s="65" t="s">
        <v>2046</v>
      </c>
      <c r="B361" s="150">
        <v>1</v>
      </c>
      <c r="C361" s="153" t="s">
        <v>2174</v>
      </c>
      <c r="D361" s="114" t="s">
        <v>2604</v>
      </c>
      <c r="E361" s="150" t="str">
        <f t="shared" si="32"/>
        <v/>
      </c>
      <c r="F361" s="150" t="str">
        <f t="shared" si="33"/>
        <v/>
      </c>
      <c r="H361" s="166" t="s">
        <v>2604</v>
      </c>
      <c r="I361" s="114"/>
      <c r="J361" s="152" t="s">
        <v>2604</v>
      </c>
      <c r="K361" s="151" t="s">
        <v>2174</v>
      </c>
      <c r="L361" s="142" t="s">
        <v>2604</v>
      </c>
      <c r="M361" s="150" t="str">
        <f t="shared" si="34"/>
        <v/>
      </c>
      <c r="N361" s="150" t="str">
        <f t="shared" si="35"/>
        <v/>
      </c>
      <c r="P361" s="166" t="s">
        <v>2604</v>
      </c>
      <c r="Q361" s="67" t="s">
        <v>2604</v>
      </c>
      <c r="R361" s="112"/>
    </row>
    <row r="362" spans="1:18" s="65" customFormat="1" hidden="1" x14ac:dyDescent="0.25">
      <c r="A362" s="65" t="s">
        <v>2110</v>
      </c>
      <c r="B362" s="150">
        <v>1</v>
      </c>
      <c r="C362" s="153" t="s">
        <v>2174</v>
      </c>
      <c r="D362" s="114" t="s">
        <v>2604</v>
      </c>
      <c r="E362" s="150" t="str">
        <f t="shared" si="32"/>
        <v/>
      </c>
      <c r="F362" s="150" t="str">
        <f t="shared" si="33"/>
        <v/>
      </c>
      <c r="H362" s="166" t="s">
        <v>2604</v>
      </c>
      <c r="I362" s="114"/>
      <c r="J362" s="152" t="s">
        <v>2604</v>
      </c>
      <c r="K362" s="151" t="s">
        <v>2174</v>
      </c>
      <c r="L362" s="142" t="s">
        <v>2604</v>
      </c>
      <c r="M362" s="150" t="str">
        <f t="shared" si="34"/>
        <v/>
      </c>
      <c r="N362" s="150" t="str">
        <f t="shared" si="35"/>
        <v/>
      </c>
      <c r="P362" s="166" t="s">
        <v>2604</v>
      </c>
      <c r="Q362" s="67" t="s">
        <v>2604</v>
      </c>
      <c r="R362" s="112"/>
    </row>
    <row r="363" spans="1:18" s="65" customFormat="1" x14ac:dyDescent="0.25">
      <c r="A363" s="65" t="s">
        <v>828</v>
      </c>
      <c r="B363" s="150">
        <v>1</v>
      </c>
      <c r="C363" s="153" t="s">
        <v>2129</v>
      </c>
      <c r="D363" s="142">
        <v>42236</v>
      </c>
      <c r="E363" s="150" t="str">
        <f t="shared" si="32"/>
        <v>2015-16</v>
      </c>
      <c r="F363" s="150" t="str">
        <f t="shared" si="33"/>
        <v/>
      </c>
      <c r="G363" s="108" t="s">
        <v>2619</v>
      </c>
      <c r="H363" s="166" t="s">
        <v>2604</v>
      </c>
      <c r="I363" s="142">
        <v>42551</v>
      </c>
      <c r="J363" s="152"/>
      <c r="K363" s="151" t="s">
        <v>2174</v>
      </c>
      <c r="L363" s="142" t="s">
        <v>2604</v>
      </c>
      <c r="M363" s="150" t="str">
        <f t="shared" si="34"/>
        <v/>
      </c>
      <c r="N363" s="150" t="str">
        <f t="shared" si="35"/>
        <v/>
      </c>
      <c r="P363" s="166" t="s">
        <v>2604</v>
      </c>
      <c r="Q363" s="67" t="s">
        <v>2604</v>
      </c>
      <c r="R363" s="112" t="s">
        <v>2279</v>
      </c>
    </row>
    <row r="364" spans="1:18" s="65" customFormat="1" hidden="1" x14ac:dyDescent="0.25">
      <c r="A364" s="65" t="s">
        <v>1043</v>
      </c>
      <c r="B364" s="150">
        <v>1</v>
      </c>
      <c r="C364" s="155" t="s">
        <v>2606</v>
      </c>
      <c r="D364" s="142">
        <v>36369</v>
      </c>
      <c r="E364" s="150" t="str">
        <f t="shared" si="32"/>
        <v/>
      </c>
      <c r="F364" s="150" t="str">
        <f t="shared" si="33"/>
        <v>1999-00</v>
      </c>
      <c r="G364" s="65" t="s">
        <v>2150</v>
      </c>
      <c r="H364" s="166" t="s">
        <v>2604</v>
      </c>
      <c r="J364" s="152" t="s">
        <v>2604</v>
      </c>
      <c r="K364" s="154" t="s">
        <v>2603</v>
      </c>
      <c r="L364" s="142">
        <v>37268</v>
      </c>
      <c r="M364" s="150" t="str">
        <f t="shared" si="34"/>
        <v>2001-02</v>
      </c>
      <c r="N364" s="150" t="str">
        <f t="shared" si="35"/>
        <v/>
      </c>
      <c r="O364" s="65" t="s">
        <v>88</v>
      </c>
      <c r="P364" s="166" t="s">
        <v>2604</v>
      </c>
      <c r="Q364" s="67" t="s">
        <v>2135</v>
      </c>
      <c r="R364" s="112" t="s">
        <v>2280</v>
      </c>
    </row>
    <row r="365" spans="1:18" s="65" customFormat="1" hidden="1" x14ac:dyDescent="0.25">
      <c r="A365" s="65" t="s">
        <v>1665</v>
      </c>
      <c r="B365" s="150">
        <v>1</v>
      </c>
      <c r="C365" s="153" t="s">
        <v>2174</v>
      </c>
      <c r="D365" s="142" t="s">
        <v>2604</v>
      </c>
      <c r="E365" s="150" t="str">
        <f t="shared" si="32"/>
        <v/>
      </c>
      <c r="F365" s="150" t="str">
        <f t="shared" si="33"/>
        <v/>
      </c>
      <c r="H365" s="166" t="s">
        <v>2604</v>
      </c>
      <c r="I365" s="142"/>
      <c r="J365" s="152" t="s">
        <v>2604</v>
      </c>
      <c r="K365" s="151" t="s">
        <v>2174</v>
      </c>
      <c r="L365" s="142" t="s">
        <v>2604</v>
      </c>
      <c r="M365" s="150" t="str">
        <f t="shared" si="34"/>
        <v/>
      </c>
      <c r="N365" s="150" t="str">
        <f t="shared" si="35"/>
        <v/>
      </c>
      <c r="P365" s="166" t="s">
        <v>2604</v>
      </c>
      <c r="Q365" s="67" t="s">
        <v>2604</v>
      </c>
      <c r="R365" s="112"/>
    </row>
    <row r="366" spans="1:18" s="65" customFormat="1" hidden="1" x14ac:dyDescent="0.25">
      <c r="A366" s="65" t="s">
        <v>1038</v>
      </c>
      <c r="B366" s="150">
        <v>1</v>
      </c>
      <c r="C366" s="155" t="s">
        <v>2606</v>
      </c>
      <c r="D366" s="142">
        <v>35912</v>
      </c>
      <c r="E366" s="150" t="str">
        <f t="shared" si="32"/>
        <v>1997-98</v>
      </c>
      <c r="F366" s="150" t="str">
        <f t="shared" si="33"/>
        <v/>
      </c>
      <c r="G366" s="65" t="s">
        <v>98</v>
      </c>
      <c r="H366" s="166">
        <v>3000000</v>
      </c>
      <c r="I366" s="142"/>
      <c r="J366" s="152" t="s">
        <v>2604</v>
      </c>
      <c r="K366" s="154" t="s">
        <v>2605</v>
      </c>
      <c r="L366" s="142">
        <v>37471</v>
      </c>
      <c r="M366" s="150" t="str">
        <f t="shared" si="34"/>
        <v>2002-03</v>
      </c>
      <c r="N366" s="150" t="str">
        <f t="shared" si="35"/>
        <v/>
      </c>
      <c r="O366" s="65" t="s">
        <v>91</v>
      </c>
      <c r="P366" s="166" t="s">
        <v>2604</v>
      </c>
      <c r="Q366" s="67" t="s">
        <v>2604</v>
      </c>
      <c r="R366" s="112"/>
    </row>
    <row r="367" spans="1:18" s="65" customFormat="1" hidden="1" x14ac:dyDescent="0.25">
      <c r="A367" s="65" t="s">
        <v>1421</v>
      </c>
      <c r="B367" s="150">
        <v>1</v>
      </c>
      <c r="C367" s="153" t="s">
        <v>2174</v>
      </c>
      <c r="D367" s="142" t="s">
        <v>2604</v>
      </c>
      <c r="E367" s="150" t="str">
        <f t="shared" si="32"/>
        <v/>
      </c>
      <c r="F367" s="150" t="str">
        <f t="shared" si="33"/>
        <v/>
      </c>
      <c r="H367" s="166"/>
      <c r="I367" s="142"/>
      <c r="J367" s="152" t="s">
        <v>2604</v>
      </c>
      <c r="K367" s="154" t="s">
        <v>2605</v>
      </c>
      <c r="L367" s="142">
        <v>18004</v>
      </c>
      <c r="M367" s="150" t="str">
        <f t="shared" si="34"/>
        <v>1948-49</v>
      </c>
      <c r="N367" s="150" t="str">
        <f t="shared" si="35"/>
        <v/>
      </c>
      <c r="O367" s="65" t="s">
        <v>67</v>
      </c>
      <c r="P367" s="166">
        <v>10000</v>
      </c>
      <c r="Q367" s="67" t="s">
        <v>2604</v>
      </c>
      <c r="R367" s="112"/>
    </row>
    <row r="368" spans="1:18" s="65" customFormat="1" hidden="1" x14ac:dyDescent="0.25">
      <c r="A368" s="65" t="s">
        <v>1466</v>
      </c>
      <c r="B368" s="150">
        <v>1</v>
      </c>
      <c r="C368" s="153" t="s">
        <v>2174</v>
      </c>
      <c r="D368" s="142" t="s">
        <v>2604</v>
      </c>
      <c r="E368" s="150" t="str">
        <f t="shared" si="32"/>
        <v/>
      </c>
      <c r="F368" s="150" t="str">
        <f t="shared" si="33"/>
        <v/>
      </c>
      <c r="H368" s="166" t="s">
        <v>2604</v>
      </c>
      <c r="I368" s="142"/>
      <c r="J368" s="152" t="s">
        <v>2604</v>
      </c>
      <c r="K368" s="151" t="s">
        <v>2174</v>
      </c>
      <c r="L368" s="142" t="s">
        <v>2604</v>
      </c>
      <c r="M368" s="150" t="str">
        <f t="shared" si="34"/>
        <v/>
      </c>
      <c r="N368" s="150" t="str">
        <f t="shared" si="35"/>
        <v/>
      </c>
      <c r="P368" s="166" t="s">
        <v>2604</v>
      </c>
      <c r="Q368" s="67" t="s">
        <v>2604</v>
      </c>
      <c r="R368" s="112"/>
    </row>
    <row r="369" spans="1:18" s="65" customFormat="1" hidden="1" x14ac:dyDescent="0.25">
      <c r="A369" s="65" t="s">
        <v>1551</v>
      </c>
      <c r="B369" s="150">
        <v>1</v>
      </c>
      <c r="C369" s="153" t="s">
        <v>2174</v>
      </c>
      <c r="D369" s="142" t="s">
        <v>2604</v>
      </c>
      <c r="E369" s="150" t="str">
        <f t="shared" si="32"/>
        <v/>
      </c>
      <c r="F369" s="150" t="str">
        <f t="shared" si="33"/>
        <v/>
      </c>
      <c r="H369" s="166" t="s">
        <v>2604</v>
      </c>
      <c r="I369" s="142"/>
      <c r="J369" s="152" t="s">
        <v>2604</v>
      </c>
      <c r="K369" s="151" t="s">
        <v>2174</v>
      </c>
      <c r="L369" s="142" t="s">
        <v>2604</v>
      </c>
      <c r="M369" s="150" t="str">
        <f t="shared" si="34"/>
        <v/>
      </c>
      <c r="N369" s="150" t="str">
        <f t="shared" si="35"/>
        <v/>
      </c>
      <c r="P369" s="166" t="s">
        <v>2604</v>
      </c>
      <c r="Q369" s="67" t="s">
        <v>2604</v>
      </c>
      <c r="R369" s="112"/>
    </row>
    <row r="370" spans="1:18" s="65" customFormat="1" hidden="1" x14ac:dyDescent="0.25">
      <c r="A370" s="65" t="s">
        <v>1528</v>
      </c>
      <c r="B370" s="150">
        <v>1</v>
      </c>
      <c r="C370" s="153" t="s">
        <v>2174</v>
      </c>
      <c r="D370" s="142" t="s">
        <v>2604</v>
      </c>
      <c r="E370" s="150" t="str">
        <f t="shared" si="32"/>
        <v/>
      </c>
      <c r="F370" s="150" t="str">
        <f t="shared" si="33"/>
        <v/>
      </c>
      <c r="H370" s="166" t="s">
        <v>2604</v>
      </c>
      <c r="I370" s="142"/>
      <c r="J370" s="152" t="s">
        <v>2604</v>
      </c>
      <c r="K370" s="151" t="s">
        <v>2174</v>
      </c>
      <c r="L370" s="142" t="s">
        <v>2604</v>
      </c>
      <c r="M370" s="150" t="str">
        <f t="shared" si="34"/>
        <v/>
      </c>
      <c r="N370" s="150" t="str">
        <f t="shared" si="35"/>
        <v/>
      </c>
      <c r="P370" s="166" t="s">
        <v>2604</v>
      </c>
      <c r="Q370" s="67" t="s">
        <v>2604</v>
      </c>
      <c r="R370" s="112"/>
    </row>
    <row r="371" spans="1:18" s="65" customFormat="1" hidden="1" x14ac:dyDescent="0.25">
      <c r="A371" s="65" t="s">
        <v>932</v>
      </c>
      <c r="B371" s="150">
        <v>1</v>
      </c>
      <c r="C371" s="153" t="s">
        <v>2174</v>
      </c>
      <c r="D371" s="142" t="s">
        <v>2604</v>
      </c>
      <c r="E371" s="150" t="str">
        <f t="shared" si="32"/>
        <v/>
      </c>
      <c r="F371" s="150" t="str">
        <f t="shared" si="33"/>
        <v/>
      </c>
      <c r="H371" s="166" t="s">
        <v>2604</v>
      </c>
      <c r="I371" s="142"/>
      <c r="J371" s="152" t="s">
        <v>2604</v>
      </c>
      <c r="K371" s="151" t="s">
        <v>2174</v>
      </c>
      <c r="L371" s="142" t="s">
        <v>2604</v>
      </c>
      <c r="M371" s="150" t="str">
        <f t="shared" si="34"/>
        <v/>
      </c>
      <c r="N371" s="150" t="str">
        <f t="shared" si="35"/>
        <v/>
      </c>
      <c r="P371" s="166" t="s">
        <v>2604</v>
      </c>
      <c r="Q371" s="67" t="s">
        <v>2604</v>
      </c>
      <c r="R371" s="112"/>
    </row>
    <row r="372" spans="1:18" s="65" customFormat="1" hidden="1" x14ac:dyDescent="0.25">
      <c r="A372" s="65" t="s">
        <v>1503</v>
      </c>
      <c r="B372" s="150">
        <v>1</v>
      </c>
      <c r="C372" s="153" t="s">
        <v>2174</v>
      </c>
      <c r="D372" s="142" t="s">
        <v>2604</v>
      </c>
      <c r="E372" s="150" t="str">
        <f t="shared" si="32"/>
        <v/>
      </c>
      <c r="F372" s="150" t="str">
        <f t="shared" si="33"/>
        <v/>
      </c>
      <c r="H372" s="166" t="s">
        <v>2604</v>
      </c>
      <c r="I372" s="142"/>
      <c r="J372" s="152" t="s">
        <v>2604</v>
      </c>
      <c r="K372" s="151" t="s">
        <v>2174</v>
      </c>
      <c r="L372" s="142" t="s">
        <v>2604</v>
      </c>
      <c r="M372" s="150" t="str">
        <f t="shared" si="34"/>
        <v/>
      </c>
      <c r="N372" s="150" t="str">
        <f t="shared" si="35"/>
        <v/>
      </c>
      <c r="P372" s="166" t="s">
        <v>2604</v>
      </c>
      <c r="Q372" s="67" t="s">
        <v>2604</v>
      </c>
      <c r="R372" s="112"/>
    </row>
    <row r="373" spans="1:18" s="65" customFormat="1" hidden="1" x14ac:dyDescent="0.25">
      <c r="A373" s="65" t="s">
        <v>1420</v>
      </c>
      <c r="B373" s="150">
        <v>1</v>
      </c>
      <c r="C373" s="153" t="s">
        <v>2174</v>
      </c>
      <c r="D373" s="142" t="s">
        <v>2604</v>
      </c>
      <c r="E373" s="150" t="str">
        <f t="shared" si="32"/>
        <v/>
      </c>
      <c r="F373" s="150" t="str">
        <f t="shared" si="33"/>
        <v/>
      </c>
      <c r="H373" s="166" t="s">
        <v>2604</v>
      </c>
      <c r="I373" s="142"/>
      <c r="J373" s="152" t="s">
        <v>2604</v>
      </c>
      <c r="K373" s="151" t="s">
        <v>2174</v>
      </c>
      <c r="L373" s="142" t="s">
        <v>2604</v>
      </c>
      <c r="M373" s="150" t="str">
        <f t="shared" si="34"/>
        <v/>
      </c>
      <c r="N373" s="150" t="str">
        <f t="shared" si="35"/>
        <v/>
      </c>
      <c r="P373" s="166" t="s">
        <v>2604</v>
      </c>
      <c r="Q373" s="67" t="s">
        <v>2604</v>
      </c>
      <c r="R373" s="112"/>
    </row>
    <row r="374" spans="1:18" s="65" customFormat="1" hidden="1" x14ac:dyDescent="0.25">
      <c r="A374" s="65" t="s">
        <v>1240</v>
      </c>
      <c r="B374" s="150">
        <v>1</v>
      </c>
      <c r="C374" s="153" t="s">
        <v>2174</v>
      </c>
      <c r="D374" s="142" t="s">
        <v>2604</v>
      </c>
      <c r="E374" s="150" t="str">
        <f t="shared" si="32"/>
        <v/>
      </c>
      <c r="F374" s="150" t="str">
        <f t="shared" si="33"/>
        <v/>
      </c>
      <c r="H374" s="166" t="s">
        <v>2604</v>
      </c>
      <c r="I374" s="142"/>
      <c r="J374" s="152" t="s">
        <v>2604</v>
      </c>
      <c r="K374" s="151" t="s">
        <v>2174</v>
      </c>
      <c r="L374" s="142" t="s">
        <v>2604</v>
      </c>
      <c r="M374" s="150" t="str">
        <f t="shared" si="34"/>
        <v/>
      </c>
      <c r="N374" s="150" t="str">
        <f t="shared" si="35"/>
        <v/>
      </c>
      <c r="P374" s="166" t="s">
        <v>2604</v>
      </c>
      <c r="Q374" s="67" t="s">
        <v>2604</v>
      </c>
      <c r="R374" s="112"/>
    </row>
    <row r="375" spans="1:18" s="65" customFormat="1" hidden="1" x14ac:dyDescent="0.25">
      <c r="A375" s="65" t="s">
        <v>1801</v>
      </c>
      <c r="B375" s="150">
        <v>1</v>
      </c>
      <c r="C375" s="153" t="s">
        <v>2174</v>
      </c>
      <c r="D375" s="142" t="s">
        <v>2604</v>
      </c>
      <c r="E375" s="150" t="str">
        <f t="shared" si="32"/>
        <v/>
      </c>
      <c r="F375" s="150" t="str">
        <f t="shared" si="33"/>
        <v/>
      </c>
      <c r="H375" s="166" t="s">
        <v>2604</v>
      </c>
      <c r="I375" s="142"/>
      <c r="J375" s="152" t="s">
        <v>2604</v>
      </c>
      <c r="K375" s="151" t="s">
        <v>2174</v>
      </c>
      <c r="L375" s="142" t="s">
        <v>2604</v>
      </c>
      <c r="M375" s="150" t="str">
        <f t="shared" si="34"/>
        <v/>
      </c>
      <c r="N375" s="150" t="str">
        <f t="shared" si="35"/>
        <v/>
      </c>
      <c r="P375" s="166" t="s">
        <v>2604</v>
      </c>
      <c r="Q375" s="67" t="s">
        <v>2604</v>
      </c>
      <c r="R375" s="112"/>
    </row>
    <row r="376" spans="1:18" s="65" customFormat="1" x14ac:dyDescent="0.25">
      <c r="A376" s="65" t="s">
        <v>885</v>
      </c>
      <c r="B376" s="150">
        <v>1</v>
      </c>
      <c r="C376" s="155" t="s">
        <v>2129</v>
      </c>
      <c r="D376" s="142">
        <v>40950</v>
      </c>
      <c r="E376" s="150" t="str">
        <f t="shared" si="32"/>
        <v>2011-12</v>
      </c>
      <c r="F376" s="150" t="str">
        <f t="shared" si="33"/>
        <v/>
      </c>
      <c r="G376" s="108" t="s">
        <v>34</v>
      </c>
      <c r="H376" s="166" t="s">
        <v>2604</v>
      </c>
      <c r="I376" s="142">
        <f>L376</f>
        <v>41027</v>
      </c>
      <c r="J376" s="152" t="s">
        <v>2604</v>
      </c>
      <c r="K376" s="156" t="s">
        <v>2607</v>
      </c>
      <c r="L376" s="142">
        <v>41027</v>
      </c>
      <c r="M376" s="150" t="str">
        <f t="shared" si="34"/>
        <v>2011-12</v>
      </c>
      <c r="N376" s="150" t="str">
        <f t="shared" si="35"/>
        <v/>
      </c>
      <c r="O376" s="108" t="s">
        <v>34</v>
      </c>
      <c r="P376" s="166" t="s">
        <v>2604</v>
      </c>
      <c r="Q376" s="67" t="s">
        <v>2604</v>
      </c>
      <c r="R376" s="112" t="s">
        <v>2281</v>
      </c>
    </row>
    <row r="377" spans="1:18" s="65" customFormat="1" hidden="1" x14ac:dyDescent="0.25">
      <c r="A377" s="65" t="s">
        <v>835</v>
      </c>
      <c r="B377" s="150">
        <v>1</v>
      </c>
      <c r="C377" s="153" t="s">
        <v>2174</v>
      </c>
      <c r="D377" s="114" t="s">
        <v>2604</v>
      </c>
      <c r="E377" s="150" t="str">
        <f t="shared" si="32"/>
        <v/>
      </c>
      <c r="F377" s="150" t="str">
        <f t="shared" si="33"/>
        <v/>
      </c>
      <c r="H377" s="166" t="s">
        <v>2604</v>
      </c>
      <c r="I377" s="114"/>
      <c r="J377" s="152" t="s">
        <v>2604</v>
      </c>
      <c r="K377" s="151" t="s">
        <v>2174</v>
      </c>
      <c r="L377" s="142" t="s">
        <v>2604</v>
      </c>
      <c r="M377" s="150" t="str">
        <f t="shared" si="34"/>
        <v/>
      </c>
      <c r="N377" s="150" t="str">
        <f t="shared" si="35"/>
        <v/>
      </c>
      <c r="P377" s="166" t="s">
        <v>2604</v>
      </c>
      <c r="Q377" s="67" t="s">
        <v>2604</v>
      </c>
      <c r="R377" s="112"/>
    </row>
    <row r="378" spans="1:18" s="65" customFormat="1" hidden="1" x14ac:dyDescent="0.25">
      <c r="A378" s="65" t="s">
        <v>995</v>
      </c>
      <c r="B378" s="150">
        <v>1</v>
      </c>
      <c r="C378" s="155" t="s">
        <v>2606</v>
      </c>
      <c r="D378" s="142">
        <v>38073</v>
      </c>
      <c r="E378" s="150" t="str">
        <f t="shared" si="32"/>
        <v>2003-04</v>
      </c>
      <c r="F378" s="150" t="str">
        <f t="shared" si="33"/>
        <v/>
      </c>
      <c r="G378" s="65" t="s">
        <v>51</v>
      </c>
      <c r="H378" s="166">
        <v>25000</v>
      </c>
      <c r="I378" s="142"/>
      <c r="J378" s="152" t="s">
        <v>2604</v>
      </c>
      <c r="K378" s="156" t="s">
        <v>2607</v>
      </c>
      <c r="L378" s="142">
        <v>38547</v>
      </c>
      <c r="M378" s="150" t="str">
        <f t="shared" si="34"/>
        <v/>
      </c>
      <c r="N378" s="150" t="str">
        <f t="shared" si="35"/>
        <v>2004-05</v>
      </c>
      <c r="O378" s="65" t="s">
        <v>88</v>
      </c>
      <c r="P378" s="166" t="s">
        <v>2604</v>
      </c>
      <c r="Q378" s="67" t="s">
        <v>2604</v>
      </c>
      <c r="R378" s="112" t="s">
        <v>2282</v>
      </c>
    </row>
    <row r="379" spans="1:18" s="65" customFormat="1" x14ac:dyDescent="0.25">
      <c r="A379" s="65" t="s">
        <v>754</v>
      </c>
      <c r="B379" s="150">
        <v>1</v>
      </c>
      <c r="C379" s="155" t="s">
        <v>2129</v>
      </c>
      <c r="D379" s="142">
        <v>41750</v>
      </c>
      <c r="E379" s="150" t="str">
        <f t="shared" si="32"/>
        <v>2013-14</v>
      </c>
      <c r="F379" s="150" t="str">
        <f t="shared" si="33"/>
        <v/>
      </c>
      <c r="G379" s="65" t="s">
        <v>2283</v>
      </c>
      <c r="H379" s="166" t="s">
        <v>2604</v>
      </c>
      <c r="I379" s="142">
        <f>L379</f>
        <v>41750</v>
      </c>
      <c r="J379" s="152" t="s">
        <v>2604</v>
      </c>
      <c r="K379" s="156" t="s">
        <v>2607</v>
      </c>
      <c r="L379" s="142">
        <v>41750</v>
      </c>
      <c r="M379" s="150" t="str">
        <f t="shared" si="34"/>
        <v>2013-14</v>
      </c>
      <c r="N379" s="150" t="str">
        <f t="shared" si="35"/>
        <v/>
      </c>
      <c r="O379" s="65" t="s">
        <v>2284</v>
      </c>
      <c r="P379" s="166" t="s">
        <v>2604</v>
      </c>
      <c r="Q379" s="67" t="s">
        <v>2604</v>
      </c>
      <c r="R379" s="112" t="s">
        <v>2285</v>
      </c>
    </row>
    <row r="380" spans="1:18" s="65" customFormat="1" hidden="1" x14ac:dyDescent="0.25">
      <c r="A380" s="65" t="s">
        <v>931</v>
      </c>
      <c r="B380" s="150">
        <v>1</v>
      </c>
      <c r="C380" s="155" t="s">
        <v>2606</v>
      </c>
      <c r="D380" s="142">
        <v>39280</v>
      </c>
      <c r="E380" s="150" t="str">
        <f t="shared" si="32"/>
        <v/>
      </c>
      <c r="F380" s="150" t="str">
        <f t="shared" si="33"/>
        <v>2007-08</v>
      </c>
      <c r="G380" s="65" t="s">
        <v>2286</v>
      </c>
      <c r="H380" s="166" t="s">
        <v>2604</v>
      </c>
      <c r="I380" s="142"/>
      <c r="J380" s="152" t="s">
        <v>2604</v>
      </c>
      <c r="K380" s="154" t="s">
        <v>2603</v>
      </c>
      <c r="L380" s="142">
        <v>40016</v>
      </c>
      <c r="M380" s="150" t="str">
        <f t="shared" si="34"/>
        <v/>
      </c>
      <c r="N380" s="150" t="str">
        <f t="shared" si="35"/>
        <v>2008-09</v>
      </c>
      <c r="O380" s="65" t="s">
        <v>163</v>
      </c>
      <c r="P380" s="166" t="s">
        <v>2604</v>
      </c>
      <c r="Q380" s="67" t="s">
        <v>2135</v>
      </c>
      <c r="R380" s="112" t="s">
        <v>2287</v>
      </c>
    </row>
    <row r="381" spans="1:18" s="65" customFormat="1" hidden="1" x14ac:dyDescent="0.25">
      <c r="A381" s="65" t="s">
        <v>1192</v>
      </c>
      <c r="B381" s="150">
        <v>1</v>
      </c>
      <c r="C381" s="155" t="s">
        <v>2606</v>
      </c>
      <c r="D381" s="142">
        <v>29922</v>
      </c>
      <c r="E381" s="150" t="str">
        <f t="shared" si="32"/>
        <v>1981-82</v>
      </c>
      <c r="F381" s="150" t="str">
        <f t="shared" si="33"/>
        <v/>
      </c>
      <c r="H381" s="166"/>
      <c r="I381" s="142"/>
      <c r="J381" s="152" t="s">
        <v>2604</v>
      </c>
      <c r="K381" s="154" t="s">
        <v>2605</v>
      </c>
      <c r="L381" s="142">
        <v>31906</v>
      </c>
      <c r="M381" s="150" t="str">
        <f t="shared" si="34"/>
        <v/>
      </c>
      <c r="N381" s="150" t="str">
        <f t="shared" si="35"/>
        <v/>
      </c>
      <c r="O381" s="65" t="s">
        <v>54</v>
      </c>
      <c r="P381" s="166" t="s">
        <v>2604</v>
      </c>
      <c r="Q381" s="67" t="s">
        <v>2604</v>
      </c>
      <c r="R381" s="112" t="s">
        <v>2288</v>
      </c>
    </row>
    <row r="382" spans="1:18" s="65" customFormat="1" hidden="1" x14ac:dyDescent="0.25">
      <c r="A382" s="65" t="s">
        <v>920</v>
      </c>
      <c r="B382" s="150">
        <v>1</v>
      </c>
      <c r="C382" s="155" t="s">
        <v>2606</v>
      </c>
      <c r="D382" s="114"/>
      <c r="E382" s="150" t="str">
        <f t="shared" si="32"/>
        <v/>
      </c>
      <c r="F382" s="150" t="str">
        <f t="shared" si="33"/>
        <v/>
      </c>
      <c r="G382" s="65" t="s">
        <v>2150</v>
      </c>
      <c r="H382" s="166" t="s">
        <v>2604</v>
      </c>
      <c r="I382" s="114"/>
      <c r="J382" s="152" t="s">
        <v>2604</v>
      </c>
      <c r="K382" s="151" t="s">
        <v>2174</v>
      </c>
      <c r="L382" s="142" t="s">
        <v>2604</v>
      </c>
      <c r="M382" s="150" t="str">
        <f t="shared" si="34"/>
        <v/>
      </c>
      <c r="N382" s="150" t="str">
        <f t="shared" si="35"/>
        <v/>
      </c>
      <c r="P382" s="166" t="s">
        <v>2604</v>
      </c>
      <c r="Q382" s="67" t="s">
        <v>2604</v>
      </c>
      <c r="R382" s="112" t="s">
        <v>2289</v>
      </c>
    </row>
    <row r="383" spans="1:18" s="65" customFormat="1" hidden="1" x14ac:dyDescent="0.25">
      <c r="A383" s="65" t="s">
        <v>1783</v>
      </c>
      <c r="B383" s="150">
        <v>1</v>
      </c>
      <c r="C383" s="153" t="s">
        <v>2174</v>
      </c>
      <c r="D383" s="142" t="s">
        <v>2604</v>
      </c>
      <c r="E383" s="150" t="str">
        <f t="shared" si="32"/>
        <v/>
      </c>
      <c r="F383" s="150" t="str">
        <f t="shared" si="33"/>
        <v/>
      </c>
      <c r="H383" s="166" t="s">
        <v>2604</v>
      </c>
      <c r="I383" s="142"/>
      <c r="J383" s="152" t="s">
        <v>2604</v>
      </c>
      <c r="K383" s="151" t="s">
        <v>2174</v>
      </c>
      <c r="L383" s="142" t="s">
        <v>2604</v>
      </c>
      <c r="M383" s="150" t="str">
        <f t="shared" si="34"/>
        <v/>
      </c>
      <c r="N383" s="150" t="str">
        <f t="shared" si="35"/>
        <v/>
      </c>
      <c r="P383" s="166" t="s">
        <v>2604</v>
      </c>
      <c r="Q383" s="67" t="s">
        <v>2604</v>
      </c>
      <c r="R383" s="112"/>
    </row>
    <row r="384" spans="1:18" s="65" customFormat="1" hidden="1" x14ac:dyDescent="0.25">
      <c r="A384" s="65" t="s">
        <v>1708</v>
      </c>
      <c r="B384" s="150">
        <v>1</v>
      </c>
      <c r="C384" s="153" t="s">
        <v>2174</v>
      </c>
      <c r="D384" s="142" t="s">
        <v>2604</v>
      </c>
      <c r="E384" s="150" t="str">
        <f t="shared" si="32"/>
        <v/>
      </c>
      <c r="F384" s="150" t="str">
        <f t="shared" si="33"/>
        <v/>
      </c>
      <c r="H384" s="166" t="s">
        <v>2604</v>
      </c>
      <c r="I384" s="142"/>
      <c r="J384" s="152" t="s">
        <v>2604</v>
      </c>
      <c r="K384" s="151" t="s">
        <v>2174</v>
      </c>
      <c r="L384" s="142" t="s">
        <v>2604</v>
      </c>
      <c r="M384" s="150" t="str">
        <f t="shared" si="34"/>
        <v/>
      </c>
      <c r="N384" s="150" t="str">
        <f t="shared" si="35"/>
        <v/>
      </c>
      <c r="P384" s="166" t="s">
        <v>2604</v>
      </c>
      <c r="Q384" s="67" t="s">
        <v>2604</v>
      </c>
      <c r="R384" s="112"/>
    </row>
    <row r="385" spans="1:18" s="65" customFormat="1" hidden="1" x14ac:dyDescent="0.25">
      <c r="A385" s="65" t="s">
        <v>1369</v>
      </c>
      <c r="B385" s="150">
        <v>1</v>
      </c>
      <c r="C385" s="153" t="s">
        <v>2174</v>
      </c>
      <c r="D385" s="142" t="s">
        <v>2604</v>
      </c>
      <c r="E385" s="150" t="str">
        <f t="shared" si="32"/>
        <v/>
      </c>
      <c r="F385" s="150" t="str">
        <f t="shared" si="33"/>
        <v/>
      </c>
      <c r="H385" s="166" t="s">
        <v>2604</v>
      </c>
      <c r="I385" s="142"/>
      <c r="J385" s="152" t="s">
        <v>2604</v>
      </c>
      <c r="K385" s="151" t="s">
        <v>2174</v>
      </c>
      <c r="L385" s="142" t="s">
        <v>2604</v>
      </c>
      <c r="M385" s="150" t="str">
        <f t="shared" si="34"/>
        <v/>
      </c>
      <c r="N385" s="150" t="str">
        <f t="shared" si="35"/>
        <v/>
      </c>
      <c r="P385" s="166" t="s">
        <v>2604</v>
      </c>
      <c r="Q385" s="67" t="s">
        <v>2604</v>
      </c>
      <c r="R385" s="112"/>
    </row>
    <row r="386" spans="1:18" s="65" customFormat="1" hidden="1" x14ac:dyDescent="0.25">
      <c r="A386" s="65" t="s">
        <v>1380</v>
      </c>
      <c r="B386" s="150">
        <v>1</v>
      </c>
      <c r="C386" s="153" t="s">
        <v>2174</v>
      </c>
      <c r="D386" s="142" t="s">
        <v>2604</v>
      </c>
      <c r="E386" s="150" t="str">
        <f t="shared" si="32"/>
        <v/>
      </c>
      <c r="F386" s="150" t="str">
        <f t="shared" si="33"/>
        <v/>
      </c>
      <c r="H386" s="166" t="s">
        <v>2604</v>
      </c>
      <c r="I386" s="142"/>
      <c r="J386" s="152" t="s">
        <v>2604</v>
      </c>
      <c r="K386" s="151" t="s">
        <v>2174</v>
      </c>
      <c r="L386" s="142" t="s">
        <v>2604</v>
      </c>
      <c r="M386" s="150" t="str">
        <f t="shared" si="34"/>
        <v/>
      </c>
      <c r="N386" s="150" t="str">
        <f t="shared" si="35"/>
        <v/>
      </c>
      <c r="P386" s="166" t="s">
        <v>2604</v>
      </c>
      <c r="Q386" s="67" t="s">
        <v>2604</v>
      </c>
      <c r="R386" s="112"/>
    </row>
    <row r="387" spans="1:18" s="65" customFormat="1" hidden="1" x14ac:dyDescent="0.25">
      <c r="A387" s="65" t="s">
        <v>1226</v>
      </c>
      <c r="B387" s="150">
        <v>1</v>
      </c>
      <c r="C387" s="155" t="s">
        <v>2606</v>
      </c>
      <c r="D387" s="142">
        <v>29827</v>
      </c>
      <c r="E387" s="150" t="str">
        <f t="shared" si="32"/>
        <v>1981-82</v>
      </c>
      <c r="F387" s="150" t="str">
        <f t="shared" si="33"/>
        <v/>
      </c>
      <c r="G387" s="65" t="s">
        <v>75</v>
      </c>
      <c r="H387" s="166">
        <v>875000</v>
      </c>
      <c r="I387" s="142"/>
      <c r="J387" s="152" t="s">
        <v>2604</v>
      </c>
      <c r="K387" s="154" t="s">
        <v>2605</v>
      </c>
      <c r="L387" s="142">
        <v>30083</v>
      </c>
      <c r="M387" s="150" t="str">
        <f t="shared" si="34"/>
        <v/>
      </c>
      <c r="N387" s="150" t="str">
        <f t="shared" si="35"/>
        <v/>
      </c>
      <c r="O387" s="65" t="s">
        <v>163</v>
      </c>
      <c r="P387" s="166">
        <v>140000</v>
      </c>
      <c r="Q387" s="67" t="s">
        <v>2604</v>
      </c>
      <c r="R387" s="112" t="s">
        <v>2290</v>
      </c>
    </row>
    <row r="388" spans="1:18" s="65" customFormat="1" hidden="1" x14ac:dyDescent="0.25">
      <c r="A388" s="65" t="s">
        <v>881</v>
      </c>
      <c r="B388" s="150">
        <v>1</v>
      </c>
      <c r="C388" s="153" t="s">
        <v>2174</v>
      </c>
      <c r="D388" s="142" t="s">
        <v>2604</v>
      </c>
      <c r="E388" s="150" t="str">
        <f t="shared" si="32"/>
        <v/>
      </c>
      <c r="F388" s="150" t="str">
        <f t="shared" si="33"/>
        <v/>
      </c>
      <c r="H388" s="166" t="s">
        <v>2604</v>
      </c>
      <c r="I388" s="142"/>
      <c r="J388" s="152" t="s">
        <v>2604</v>
      </c>
      <c r="K388" s="151" t="s">
        <v>2174</v>
      </c>
      <c r="L388" s="142" t="s">
        <v>2604</v>
      </c>
      <c r="M388" s="150" t="str">
        <f t="shared" si="34"/>
        <v/>
      </c>
      <c r="N388" s="150" t="str">
        <f t="shared" si="35"/>
        <v/>
      </c>
      <c r="P388" s="166" t="s">
        <v>2604</v>
      </c>
      <c r="Q388" s="67" t="s">
        <v>2604</v>
      </c>
      <c r="R388" s="112" t="s">
        <v>2291</v>
      </c>
    </row>
    <row r="389" spans="1:18" s="65" customFormat="1" hidden="1" x14ac:dyDescent="0.25">
      <c r="A389" s="65" t="s">
        <v>734</v>
      </c>
      <c r="B389" s="150">
        <v>1</v>
      </c>
      <c r="C389" s="155" t="s">
        <v>2606</v>
      </c>
      <c r="D389" s="142">
        <v>38549</v>
      </c>
      <c r="E389" s="150" t="str">
        <f t="shared" si="32"/>
        <v/>
      </c>
      <c r="F389" s="150" t="str">
        <f t="shared" si="33"/>
        <v>2005-06</v>
      </c>
      <c r="G389" s="65" t="s">
        <v>2642</v>
      </c>
      <c r="H389" s="166" t="s">
        <v>2604</v>
      </c>
      <c r="I389" s="142"/>
      <c r="J389" s="152" t="s">
        <v>2604</v>
      </c>
      <c r="K389" s="154" t="s">
        <v>2605</v>
      </c>
      <c r="L389" s="142">
        <v>39021</v>
      </c>
      <c r="M389" s="150" t="str">
        <f t="shared" si="34"/>
        <v>2006-07</v>
      </c>
      <c r="N389" s="150" t="str">
        <f t="shared" si="35"/>
        <v/>
      </c>
      <c r="O389" s="65" t="s">
        <v>2292</v>
      </c>
      <c r="P389" s="166" t="s">
        <v>2604</v>
      </c>
      <c r="Q389" s="67" t="s">
        <v>2604</v>
      </c>
      <c r="R389" s="112"/>
    </row>
    <row r="390" spans="1:18" s="65" customFormat="1" hidden="1" x14ac:dyDescent="0.25">
      <c r="A390" s="65" t="s">
        <v>1117</v>
      </c>
      <c r="B390" s="150">
        <v>1</v>
      </c>
      <c r="C390" s="155" t="s">
        <v>2606</v>
      </c>
      <c r="D390" s="142">
        <v>35476</v>
      </c>
      <c r="E390" s="150" t="str">
        <f t="shared" si="32"/>
        <v>1996-97</v>
      </c>
      <c r="F390" s="150" t="str">
        <f t="shared" si="33"/>
        <v/>
      </c>
      <c r="G390" s="65" t="s">
        <v>46</v>
      </c>
      <c r="H390" s="166" t="s">
        <v>2604</v>
      </c>
      <c r="I390" s="142"/>
      <c r="J390" s="152" t="s">
        <v>2604</v>
      </c>
      <c r="K390" s="154" t="s">
        <v>2605</v>
      </c>
      <c r="L390" s="142">
        <v>35669</v>
      </c>
      <c r="M390" s="150" t="str">
        <f t="shared" si="34"/>
        <v>1997-98</v>
      </c>
      <c r="N390" s="150" t="str">
        <f t="shared" si="35"/>
        <v/>
      </c>
      <c r="O390" s="108" t="s">
        <v>27</v>
      </c>
      <c r="P390" s="166" t="s">
        <v>2604</v>
      </c>
      <c r="Q390" s="67" t="s">
        <v>2604</v>
      </c>
      <c r="R390" s="112" t="s">
        <v>2293</v>
      </c>
    </row>
    <row r="391" spans="1:18" s="65" customFormat="1" hidden="1" x14ac:dyDescent="0.25">
      <c r="A391" s="65" t="s">
        <v>1974</v>
      </c>
      <c r="B391" s="150">
        <v>1</v>
      </c>
      <c r="C391" s="153" t="s">
        <v>2174</v>
      </c>
      <c r="D391" s="142" t="s">
        <v>2604</v>
      </c>
      <c r="E391" s="150" t="str">
        <f t="shared" si="32"/>
        <v/>
      </c>
      <c r="F391" s="150" t="str">
        <f t="shared" si="33"/>
        <v/>
      </c>
      <c r="H391" s="166" t="s">
        <v>2604</v>
      </c>
      <c r="I391" s="142"/>
      <c r="J391" s="152" t="s">
        <v>2604</v>
      </c>
      <c r="K391" s="151" t="s">
        <v>2174</v>
      </c>
      <c r="L391" s="142" t="s">
        <v>2604</v>
      </c>
      <c r="M391" s="150" t="str">
        <f t="shared" si="34"/>
        <v/>
      </c>
      <c r="N391" s="150" t="str">
        <f t="shared" si="35"/>
        <v/>
      </c>
      <c r="P391" s="166" t="s">
        <v>2604</v>
      </c>
      <c r="Q391" s="67" t="s">
        <v>2604</v>
      </c>
      <c r="R391" s="112"/>
    </row>
    <row r="392" spans="1:18" s="65" customFormat="1" hidden="1" x14ac:dyDescent="0.25">
      <c r="A392" s="65" t="s">
        <v>1140</v>
      </c>
      <c r="B392" s="150">
        <v>1</v>
      </c>
      <c r="C392" s="153" t="s">
        <v>2174</v>
      </c>
      <c r="D392" s="114" t="s">
        <v>2604</v>
      </c>
      <c r="E392" s="150" t="str">
        <f t="shared" si="32"/>
        <v/>
      </c>
      <c r="F392" s="150" t="str">
        <f t="shared" si="33"/>
        <v/>
      </c>
      <c r="H392" s="166" t="s">
        <v>2604</v>
      </c>
      <c r="I392" s="114"/>
      <c r="J392" s="152" t="s">
        <v>2604</v>
      </c>
      <c r="K392" s="151" t="s">
        <v>2174</v>
      </c>
      <c r="L392" s="142" t="s">
        <v>2604</v>
      </c>
      <c r="M392" s="150" t="str">
        <f t="shared" si="34"/>
        <v/>
      </c>
      <c r="N392" s="150" t="str">
        <f t="shared" si="35"/>
        <v/>
      </c>
      <c r="P392" s="166" t="s">
        <v>2604</v>
      </c>
      <c r="Q392" s="67" t="s">
        <v>2604</v>
      </c>
      <c r="R392" s="112"/>
    </row>
    <row r="393" spans="1:18" s="65" customFormat="1" hidden="1" x14ac:dyDescent="0.25">
      <c r="A393" s="65" t="s">
        <v>1631</v>
      </c>
      <c r="B393" s="150">
        <v>1</v>
      </c>
      <c r="C393" s="153" t="s">
        <v>2174</v>
      </c>
      <c r="D393" s="142" t="s">
        <v>2604</v>
      </c>
      <c r="E393" s="150" t="str">
        <f t="shared" si="32"/>
        <v/>
      </c>
      <c r="F393" s="150" t="str">
        <f t="shared" si="33"/>
        <v/>
      </c>
      <c r="H393" s="166" t="s">
        <v>2604</v>
      </c>
      <c r="I393" s="142"/>
      <c r="J393" s="152" t="s">
        <v>2604</v>
      </c>
      <c r="K393" s="151" t="s">
        <v>2174</v>
      </c>
      <c r="L393" s="142" t="s">
        <v>2604</v>
      </c>
      <c r="M393" s="150" t="str">
        <f t="shared" si="34"/>
        <v/>
      </c>
      <c r="N393" s="150" t="str">
        <f t="shared" si="35"/>
        <v/>
      </c>
      <c r="P393" s="166" t="s">
        <v>2604</v>
      </c>
      <c r="Q393" s="67" t="s">
        <v>2604</v>
      </c>
      <c r="R393" s="112"/>
    </row>
    <row r="394" spans="1:18" s="65" customFormat="1" hidden="1" x14ac:dyDescent="0.25">
      <c r="A394" s="65" t="s">
        <v>1588</v>
      </c>
      <c r="B394" s="150">
        <v>1</v>
      </c>
      <c r="C394" s="153" t="s">
        <v>2174</v>
      </c>
      <c r="D394" s="142" t="s">
        <v>2604</v>
      </c>
      <c r="E394" s="150" t="str">
        <f t="shared" si="32"/>
        <v/>
      </c>
      <c r="F394" s="150" t="str">
        <f t="shared" si="33"/>
        <v/>
      </c>
      <c r="H394" s="166" t="s">
        <v>2604</v>
      </c>
      <c r="I394" s="142"/>
      <c r="J394" s="152" t="s">
        <v>2604</v>
      </c>
      <c r="K394" s="151" t="s">
        <v>2174</v>
      </c>
      <c r="L394" s="142" t="s">
        <v>2604</v>
      </c>
      <c r="M394" s="150" t="str">
        <f t="shared" si="34"/>
        <v/>
      </c>
      <c r="N394" s="150" t="str">
        <f t="shared" si="35"/>
        <v/>
      </c>
      <c r="P394" s="166" t="s">
        <v>2604</v>
      </c>
      <c r="Q394" s="67" t="s">
        <v>2604</v>
      </c>
      <c r="R394" s="112"/>
    </row>
    <row r="395" spans="1:18" s="65" customFormat="1" hidden="1" x14ac:dyDescent="0.25">
      <c r="A395" s="65" t="s">
        <v>876</v>
      </c>
      <c r="B395" s="150">
        <v>1</v>
      </c>
      <c r="C395" s="155" t="s">
        <v>2606</v>
      </c>
      <c r="D395" s="142">
        <v>40655</v>
      </c>
      <c r="E395" s="150" t="str">
        <f t="shared" si="32"/>
        <v>2010-11</v>
      </c>
      <c r="F395" s="150" t="str">
        <f t="shared" si="33"/>
        <v/>
      </c>
      <c r="G395" s="65" t="s">
        <v>2294</v>
      </c>
      <c r="H395" s="166" t="s">
        <v>2604</v>
      </c>
      <c r="I395" s="142"/>
      <c r="J395" s="152" t="s">
        <v>2135</v>
      </c>
      <c r="K395" s="154" t="s">
        <v>2603</v>
      </c>
      <c r="L395" s="142">
        <v>41126</v>
      </c>
      <c r="M395" s="150" t="str">
        <f t="shared" si="34"/>
        <v>2012-13</v>
      </c>
      <c r="N395" s="150" t="str">
        <f t="shared" si="35"/>
        <v/>
      </c>
      <c r="O395" s="65" t="s">
        <v>2295</v>
      </c>
      <c r="P395" s="166" t="s">
        <v>2604</v>
      </c>
      <c r="Q395" s="67" t="s">
        <v>2135</v>
      </c>
      <c r="R395" s="112" t="s">
        <v>2296</v>
      </c>
    </row>
    <row r="396" spans="1:18" s="65" customFormat="1" hidden="1" x14ac:dyDescent="0.25">
      <c r="A396" s="65" t="s">
        <v>1130</v>
      </c>
      <c r="B396" s="150">
        <v>1</v>
      </c>
      <c r="C396" s="153" t="s">
        <v>2174</v>
      </c>
      <c r="D396" s="114" t="s">
        <v>2604</v>
      </c>
      <c r="E396" s="150" t="str">
        <f t="shared" si="32"/>
        <v/>
      </c>
      <c r="F396" s="150" t="str">
        <f t="shared" si="33"/>
        <v/>
      </c>
      <c r="H396" s="166" t="s">
        <v>2604</v>
      </c>
      <c r="I396" s="114"/>
      <c r="J396" s="152" t="s">
        <v>2604</v>
      </c>
      <c r="K396" s="151" t="s">
        <v>2174</v>
      </c>
      <c r="L396" s="142" t="s">
        <v>2604</v>
      </c>
      <c r="M396" s="150" t="str">
        <f t="shared" si="34"/>
        <v/>
      </c>
      <c r="N396" s="150" t="str">
        <f t="shared" si="35"/>
        <v/>
      </c>
      <c r="P396" s="166" t="s">
        <v>2604</v>
      </c>
      <c r="Q396" s="67" t="s">
        <v>2604</v>
      </c>
      <c r="R396" s="112"/>
    </row>
    <row r="397" spans="1:18" s="65" customFormat="1" hidden="1" x14ac:dyDescent="0.25">
      <c r="A397" s="65" t="s">
        <v>1502</v>
      </c>
      <c r="B397" s="150">
        <v>1</v>
      </c>
      <c r="C397" s="153" t="s">
        <v>2174</v>
      </c>
      <c r="D397" s="142" t="s">
        <v>2604</v>
      </c>
      <c r="E397" s="150" t="str">
        <f t="shared" si="32"/>
        <v/>
      </c>
      <c r="F397" s="150" t="str">
        <f t="shared" si="33"/>
        <v/>
      </c>
      <c r="H397" s="166" t="s">
        <v>2604</v>
      </c>
      <c r="I397" s="142"/>
      <c r="J397" s="152" t="s">
        <v>2604</v>
      </c>
      <c r="K397" s="151" t="s">
        <v>2174</v>
      </c>
      <c r="L397" s="142" t="s">
        <v>2604</v>
      </c>
      <c r="M397" s="150" t="str">
        <f t="shared" si="34"/>
        <v/>
      </c>
      <c r="N397" s="150" t="str">
        <f t="shared" si="35"/>
        <v/>
      </c>
      <c r="P397" s="166" t="s">
        <v>2604</v>
      </c>
      <c r="Q397" s="67" t="s">
        <v>2604</v>
      </c>
      <c r="R397" s="112"/>
    </row>
    <row r="398" spans="1:18" s="65" customFormat="1" hidden="1" x14ac:dyDescent="0.25">
      <c r="A398" s="65" t="s">
        <v>1800</v>
      </c>
      <c r="B398" s="150">
        <v>1</v>
      </c>
      <c r="C398" s="155" t="s">
        <v>2606</v>
      </c>
      <c r="D398" s="142">
        <v>4298</v>
      </c>
      <c r="E398" s="150" t="str">
        <f t="shared" si="32"/>
        <v>1911-12</v>
      </c>
      <c r="F398" s="150" t="str">
        <f t="shared" si="33"/>
        <v/>
      </c>
      <c r="G398" s="65" t="s">
        <v>2297</v>
      </c>
      <c r="H398" s="166" t="s">
        <v>2604</v>
      </c>
      <c r="I398" s="142"/>
      <c r="J398" s="152" t="s">
        <v>2604</v>
      </c>
      <c r="K398" s="154" t="s">
        <v>2605</v>
      </c>
      <c r="L398" s="142">
        <v>7758</v>
      </c>
      <c r="M398" s="150" t="str">
        <f t="shared" si="34"/>
        <v>1920-21</v>
      </c>
      <c r="N398" s="150" t="str">
        <f t="shared" si="35"/>
        <v/>
      </c>
      <c r="O398" s="65" t="s">
        <v>60</v>
      </c>
      <c r="P398" s="166" t="s">
        <v>2604</v>
      </c>
      <c r="Q398" s="67" t="s">
        <v>2604</v>
      </c>
      <c r="R398" s="112"/>
    </row>
    <row r="399" spans="1:18" s="65" customFormat="1" hidden="1" x14ac:dyDescent="0.25">
      <c r="A399" s="65" t="s">
        <v>1876</v>
      </c>
      <c r="B399" s="150">
        <v>1</v>
      </c>
      <c r="C399" s="153" t="s">
        <v>2174</v>
      </c>
      <c r="D399" s="142" t="s">
        <v>2604</v>
      </c>
      <c r="E399" s="150" t="str">
        <f t="shared" si="32"/>
        <v/>
      </c>
      <c r="F399" s="150" t="str">
        <f t="shared" si="33"/>
        <v/>
      </c>
      <c r="H399" s="166" t="s">
        <v>2604</v>
      </c>
      <c r="I399" s="142"/>
      <c r="J399" s="152" t="s">
        <v>2604</v>
      </c>
      <c r="K399" s="151" t="s">
        <v>2174</v>
      </c>
      <c r="L399" s="142" t="s">
        <v>2604</v>
      </c>
      <c r="M399" s="150" t="str">
        <f t="shared" si="34"/>
        <v/>
      </c>
      <c r="N399" s="150" t="str">
        <f t="shared" si="35"/>
        <v/>
      </c>
      <c r="P399" s="166" t="s">
        <v>2604</v>
      </c>
      <c r="Q399" s="67" t="s">
        <v>2604</v>
      </c>
      <c r="R399" s="112"/>
    </row>
    <row r="400" spans="1:18" s="65" customFormat="1" hidden="1" x14ac:dyDescent="0.25">
      <c r="A400" s="65" t="s">
        <v>1881</v>
      </c>
      <c r="B400" s="150">
        <v>1</v>
      </c>
      <c r="C400" s="155" t="s">
        <v>2606</v>
      </c>
      <c r="D400" s="142">
        <v>5473</v>
      </c>
      <c r="E400" s="150" t="str">
        <f t="shared" si="32"/>
        <v>1914-15</v>
      </c>
      <c r="F400" s="150" t="str">
        <f t="shared" si="33"/>
        <v/>
      </c>
      <c r="G400" s="65" t="s">
        <v>47</v>
      </c>
      <c r="H400" s="166" t="s">
        <v>2604</v>
      </c>
      <c r="I400" s="142"/>
      <c r="J400" s="152" t="s">
        <v>2604</v>
      </c>
      <c r="K400" s="151" t="s">
        <v>2174</v>
      </c>
      <c r="L400" s="142" t="s">
        <v>2604</v>
      </c>
      <c r="M400" s="150" t="str">
        <f t="shared" si="34"/>
        <v/>
      </c>
      <c r="N400" s="150" t="str">
        <f t="shared" si="35"/>
        <v/>
      </c>
      <c r="P400" s="166" t="s">
        <v>2604</v>
      </c>
      <c r="Q400" s="67" t="s">
        <v>2604</v>
      </c>
      <c r="R400" s="112"/>
    </row>
    <row r="401" spans="1:18" s="65" customFormat="1" hidden="1" x14ac:dyDescent="0.25">
      <c r="A401" s="65" t="s">
        <v>1183</v>
      </c>
      <c r="B401" s="150">
        <v>1</v>
      </c>
      <c r="C401" s="153" t="s">
        <v>2174</v>
      </c>
      <c r="D401" s="142" t="s">
        <v>2604</v>
      </c>
      <c r="E401" s="150" t="str">
        <f t="shared" si="32"/>
        <v/>
      </c>
      <c r="F401" s="150" t="str">
        <f t="shared" si="33"/>
        <v/>
      </c>
      <c r="H401" s="166" t="s">
        <v>2604</v>
      </c>
      <c r="I401" s="142"/>
      <c r="J401" s="152" t="s">
        <v>2604</v>
      </c>
      <c r="K401" s="154" t="s">
        <v>2605</v>
      </c>
      <c r="L401" s="142">
        <v>32428</v>
      </c>
      <c r="M401" s="150" t="str">
        <f t="shared" si="34"/>
        <v>1988-89</v>
      </c>
      <c r="N401" s="150" t="str">
        <f t="shared" si="35"/>
        <v/>
      </c>
      <c r="O401" s="65" t="s">
        <v>43</v>
      </c>
      <c r="P401" s="166">
        <v>150000</v>
      </c>
      <c r="Q401" s="67" t="s">
        <v>2604</v>
      </c>
      <c r="R401" s="112" t="s">
        <v>2298</v>
      </c>
    </row>
    <row r="402" spans="1:18" s="65" customFormat="1" x14ac:dyDescent="0.25">
      <c r="A402" s="65" t="s">
        <v>941</v>
      </c>
      <c r="B402" s="150">
        <v>1</v>
      </c>
      <c r="C402" s="155" t="s">
        <v>2129</v>
      </c>
      <c r="D402" s="142">
        <v>39739</v>
      </c>
      <c r="E402" s="150" t="str">
        <f t="shared" ref="E402:E465" si="36">IF(ISNUMBER(D402),IF(MONTH(D402)&gt;=8,CONCATENATE(YEAR(D402),"-",RIGHT(YEAR(D402)+1,2)),IF(MONTH(D402)&lt;5,CONCATENATE(YEAR(D402)-1,"-",RIGHT(YEAR(D402),2)),"")), "")</f>
        <v>2008-09</v>
      </c>
      <c r="F402" s="150" t="str">
        <f t="shared" ref="F402:F465" si="37">IF(ISNUMBER(D402),IF(AND(MONTH(D402)&gt;5, MONTH(D402)&lt;8),CONCATENATE(YEAR(D402),"-",RIGHT(YEAR(D402)+1,2)),""), "")</f>
        <v/>
      </c>
      <c r="G402" s="65" t="s">
        <v>66</v>
      </c>
      <c r="H402" s="166" t="s">
        <v>2604</v>
      </c>
      <c r="I402" s="142">
        <f>L402</f>
        <v>39767</v>
      </c>
      <c r="J402" s="152" t="s">
        <v>2604</v>
      </c>
      <c r="K402" s="156" t="s">
        <v>2607</v>
      </c>
      <c r="L402" s="142">
        <v>39767</v>
      </c>
      <c r="M402" s="150" t="str">
        <f t="shared" ref="M402:M465" si="38">IF(ISNUMBER(L402),IF(MONTH(L402)&gt;=8,CONCATENATE(YEAR(L402),"-",RIGHT(YEAR(L402)+1,2)),IF(MONTH(L402)&lt;5,CONCATENATE(YEAR(L402)-1,"-",RIGHT(YEAR(L402),2)),"")), "")</f>
        <v>2008-09</v>
      </c>
      <c r="N402" s="150" t="str">
        <f t="shared" ref="N402:N465" si="39">IF(ISNUMBER(L402),IF(AND(MONTH(L402)&gt;5, MONTH(L402)&lt;8),CONCATENATE(YEAR(L402)-1,"-",RIGHT(YEAR(L402),2)),""), "")</f>
        <v/>
      </c>
      <c r="O402" s="65" t="s">
        <v>66</v>
      </c>
      <c r="P402" s="166" t="s">
        <v>2604</v>
      </c>
      <c r="Q402" s="67" t="s">
        <v>2604</v>
      </c>
      <c r="R402" s="112" t="s">
        <v>2299</v>
      </c>
    </row>
    <row r="403" spans="1:18" s="65" customFormat="1" hidden="1" x14ac:dyDescent="0.25">
      <c r="A403" s="65" t="s">
        <v>1875</v>
      </c>
      <c r="B403" s="150">
        <v>1</v>
      </c>
      <c r="C403" s="153" t="s">
        <v>2174</v>
      </c>
      <c r="D403" s="142" t="s">
        <v>2604</v>
      </c>
      <c r="E403" s="150" t="str">
        <f t="shared" si="36"/>
        <v/>
      </c>
      <c r="F403" s="150" t="str">
        <f t="shared" si="37"/>
        <v/>
      </c>
      <c r="H403" s="166" t="s">
        <v>2604</v>
      </c>
      <c r="I403" s="142"/>
      <c r="J403" s="152" t="s">
        <v>2604</v>
      </c>
      <c r="K403" s="151" t="s">
        <v>2174</v>
      </c>
      <c r="L403" s="142" t="s">
        <v>2604</v>
      </c>
      <c r="M403" s="150" t="str">
        <f t="shared" si="38"/>
        <v/>
      </c>
      <c r="N403" s="150" t="str">
        <f t="shared" si="39"/>
        <v/>
      </c>
      <c r="P403" s="166" t="s">
        <v>2604</v>
      </c>
      <c r="Q403" s="67" t="s">
        <v>2604</v>
      </c>
      <c r="R403" s="112"/>
    </row>
    <row r="404" spans="1:18" s="65" customFormat="1" hidden="1" x14ac:dyDescent="0.25">
      <c r="A404" s="65" t="s">
        <v>2111</v>
      </c>
      <c r="B404" s="150">
        <v>1</v>
      </c>
      <c r="C404" s="153" t="s">
        <v>2174</v>
      </c>
      <c r="D404" s="114" t="s">
        <v>2604</v>
      </c>
      <c r="E404" s="150" t="str">
        <f t="shared" si="36"/>
        <v/>
      </c>
      <c r="F404" s="150" t="str">
        <f t="shared" si="37"/>
        <v/>
      </c>
      <c r="H404" s="166" t="s">
        <v>2604</v>
      </c>
      <c r="I404" s="114"/>
      <c r="J404" s="152" t="s">
        <v>2604</v>
      </c>
      <c r="K404" s="151" t="s">
        <v>2174</v>
      </c>
      <c r="L404" s="142" t="s">
        <v>2604</v>
      </c>
      <c r="M404" s="150" t="str">
        <f t="shared" si="38"/>
        <v/>
      </c>
      <c r="N404" s="150" t="str">
        <f t="shared" si="39"/>
        <v/>
      </c>
      <c r="P404" s="166" t="s">
        <v>2604</v>
      </c>
      <c r="Q404" s="67" t="s">
        <v>2604</v>
      </c>
      <c r="R404" s="112"/>
    </row>
    <row r="405" spans="1:18" s="65" customFormat="1" hidden="1" x14ac:dyDescent="0.25">
      <c r="A405" s="65" t="s">
        <v>1501</v>
      </c>
      <c r="B405" s="150">
        <v>1</v>
      </c>
      <c r="C405" s="153" t="s">
        <v>2174</v>
      </c>
      <c r="D405" s="142" t="s">
        <v>2604</v>
      </c>
      <c r="E405" s="150" t="str">
        <f t="shared" si="36"/>
        <v/>
      </c>
      <c r="F405" s="150" t="str">
        <f t="shared" si="37"/>
        <v/>
      </c>
      <c r="H405" s="166" t="s">
        <v>2604</v>
      </c>
      <c r="I405" s="142"/>
      <c r="J405" s="152" t="s">
        <v>2604</v>
      </c>
      <c r="K405" s="151" t="s">
        <v>2174</v>
      </c>
      <c r="L405" s="142" t="s">
        <v>2604</v>
      </c>
      <c r="M405" s="150" t="str">
        <f t="shared" si="38"/>
        <v/>
      </c>
      <c r="N405" s="150" t="str">
        <f t="shared" si="39"/>
        <v/>
      </c>
      <c r="P405" s="166" t="s">
        <v>2604</v>
      </c>
      <c r="Q405" s="67" t="s">
        <v>2604</v>
      </c>
      <c r="R405" s="112"/>
    </row>
    <row r="406" spans="1:18" s="65" customFormat="1" hidden="1" x14ac:dyDescent="0.25">
      <c r="A406" s="65" t="s">
        <v>1587</v>
      </c>
      <c r="B406" s="150">
        <v>1</v>
      </c>
      <c r="C406" s="153" t="s">
        <v>2174</v>
      </c>
      <c r="D406" s="142" t="s">
        <v>2604</v>
      </c>
      <c r="E406" s="150" t="str">
        <f t="shared" si="36"/>
        <v/>
      </c>
      <c r="F406" s="150" t="str">
        <f t="shared" si="37"/>
        <v/>
      </c>
      <c r="H406" s="166" t="s">
        <v>2604</v>
      </c>
      <c r="I406" s="142"/>
      <c r="J406" s="152" t="s">
        <v>2604</v>
      </c>
      <c r="K406" s="151" t="s">
        <v>2174</v>
      </c>
      <c r="L406" s="142" t="s">
        <v>2604</v>
      </c>
      <c r="M406" s="150" t="str">
        <f t="shared" si="38"/>
        <v/>
      </c>
      <c r="N406" s="150" t="str">
        <f t="shared" si="39"/>
        <v/>
      </c>
      <c r="P406" s="166" t="s">
        <v>2604</v>
      </c>
      <c r="Q406" s="67" t="s">
        <v>2604</v>
      </c>
      <c r="R406" s="112"/>
    </row>
    <row r="407" spans="1:18" s="65" customFormat="1" hidden="1" x14ac:dyDescent="0.25">
      <c r="A407" s="65" t="s">
        <v>1769</v>
      </c>
      <c r="B407" s="150">
        <v>1</v>
      </c>
      <c r="C407" s="155" t="s">
        <v>2606</v>
      </c>
      <c r="D407" s="142">
        <v>8435</v>
      </c>
      <c r="E407" s="150" t="str">
        <f t="shared" si="36"/>
        <v>1922-23</v>
      </c>
      <c r="F407" s="150" t="str">
        <f t="shared" si="37"/>
        <v/>
      </c>
      <c r="G407" s="65" t="s">
        <v>30</v>
      </c>
      <c r="H407" s="166" t="s">
        <v>2604</v>
      </c>
      <c r="I407" s="142"/>
      <c r="J407" s="152" t="s">
        <v>2604</v>
      </c>
      <c r="K407" s="154" t="s">
        <v>2605</v>
      </c>
      <c r="L407" s="142">
        <v>9604</v>
      </c>
      <c r="M407" s="150" t="str">
        <f t="shared" si="38"/>
        <v>1925-26</v>
      </c>
      <c r="N407" s="150" t="str">
        <f t="shared" si="39"/>
        <v/>
      </c>
      <c r="O407" s="65" t="s">
        <v>97</v>
      </c>
      <c r="P407" s="166" t="s">
        <v>2604</v>
      </c>
      <c r="Q407" s="67" t="s">
        <v>2604</v>
      </c>
      <c r="R407" s="112"/>
    </row>
    <row r="408" spans="1:18" s="65" customFormat="1" x14ac:dyDescent="0.25">
      <c r="A408" s="65" t="s">
        <v>1010</v>
      </c>
      <c r="B408" s="150">
        <v>1</v>
      </c>
      <c r="C408" s="155" t="s">
        <v>2129</v>
      </c>
      <c r="D408" s="142">
        <v>38360</v>
      </c>
      <c r="E408" s="150" t="str">
        <f t="shared" si="36"/>
        <v>2004-05</v>
      </c>
      <c r="F408" s="150" t="str">
        <f t="shared" si="37"/>
        <v/>
      </c>
      <c r="G408" s="65" t="s">
        <v>67</v>
      </c>
      <c r="H408" s="166" t="s">
        <v>2604</v>
      </c>
      <c r="I408" s="142">
        <f>L408</f>
        <v>38367</v>
      </c>
      <c r="J408" s="152" t="s">
        <v>2604</v>
      </c>
      <c r="K408" s="156" t="s">
        <v>2607</v>
      </c>
      <c r="L408" s="142">
        <v>38367</v>
      </c>
      <c r="M408" s="150" t="str">
        <f t="shared" si="38"/>
        <v>2004-05</v>
      </c>
      <c r="N408" s="150" t="str">
        <f t="shared" si="39"/>
        <v/>
      </c>
      <c r="O408" s="65" t="s">
        <v>67</v>
      </c>
      <c r="P408" s="166" t="s">
        <v>2604</v>
      </c>
      <c r="Q408" s="67" t="s">
        <v>2604</v>
      </c>
      <c r="R408" s="112" t="s">
        <v>2300</v>
      </c>
    </row>
    <row r="409" spans="1:18" s="65" customFormat="1" hidden="1" x14ac:dyDescent="0.25">
      <c r="A409" s="65" t="s">
        <v>1891</v>
      </c>
      <c r="B409" s="150">
        <v>1</v>
      </c>
      <c r="C409" s="155" t="s">
        <v>2606</v>
      </c>
      <c r="D409" s="142">
        <v>3897</v>
      </c>
      <c r="E409" s="150" t="str">
        <f t="shared" si="36"/>
        <v>1910-11</v>
      </c>
      <c r="F409" s="150" t="str">
        <f t="shared" si="37"/>
        <v/>
      </c>
      <c r="G409" s="65" t="s">
        <v>52</v>
      </c>
      <c r="H409" s="166" t="s">
        <v>2604</v>
      </c>
      <c r="I409" s="142"/>
      <c r="J409" s="152" t="s">
        <v>2604</v>
      </c>
      <c r="K409" s="154" t="s">
        <v>2605</v>
      </c>
      <c r="L409" s="142">
        <v>5229</v>
      </c>
      <c r="M409" s="150" t="str">
        <f t="shared" si="38"/>
        <v>1913-14</v>
      </c>
      <c r="N409" s="150" t="str">
        <f t="shared" si="39"/>
        <v/>
      </c>
      <c r="O409" s="65" t="s">
        <v>2301</v>
      </c>
      <c r="P409" s="166" t="s">
        <v>2604</v>
      </c>
      <c r="Q409" s="67" t="s">
        <v>2604</v>
      </c>
      <c r="R409" s="112"/>
    </row>
    <row r="410" spans="1:18" s="65" customFormat="1" hidden="1" x14ac:dyDescent="0.25">
      <c r="A410" s="65" t="s">
        <v>1500</v>
      </c>
      <c r="B410" s="150">
        <v>1</v>
      </c>
      <c r="C410" s="153" t="s">
        <v>2174</v>
      </c>
      <c r="D410" s="142" t="s">
        <v>2604</v>
      </c>
      <c r="E410" s="150" t="str">
        <f t="shared" si="36"/>
        <v/>
      </c>
      <c r="F410" s="150" t="str">
        <f t="shared" si="37"/>
        <v/>
      </c>
      <c r="H410" s="166" t="s">
        <v>2604</v>
      </c>
      <c r="I410" s="142"/>
      <c r="J410" s="152" t="s">
        <v>2604</v>
      </c>
      <c r="K410" s="151" t="s">
        <v>2174</v>
      </c>
      <c r="L410" s="142" t="s">
        <v>2604</v>
      </c>
      <c r="M410" s="150" t="str">
        <f t="shared" si="38"/>
        <v/>
      </c>
      <c r="N410" s="150" t="str">
        <f t="shared" si="39"/>
        <v/>
      </c>
      <c r="P410" s="166" t="s">
        <v>2604</v>
      </c>
      <c r="Q410" s="67" t="s">
        <v>2604</v>
      </c>
      <c r="R410" s="112"/>
    </row>
    <row r="411" spans="1:18" s="65" customFormat="1" hidden="1" x14ac:dyDescent="0.25">
      <c r="A411" s="65" t="s">
        <v>1947</v>
      </c>
      <c r="B411" s="150">
        <v>1</v>
      </c>
      <c r="C411" s="153" t="s">
        <v>2174</v>
      </c>
      <c r="D411" s="114" t="s">
        <v>2604</v>
      </c>
      <c r="E411" s="150" t="str">
        <f t="shared" si="36"/>
        <v/>
      </c>
      <c r="F411" s="150" t="str">
        <f t="shared" si="37"/>
        <v/>
      </c>
      <c r="H411" s="166" t="s">
        <v>2604</v>
      </c>
      <c r="I411" s="114"/>
      <c r="J411" s="152" t="s">
        <v>2604</v>
      </c>
      <c r="K411" s="151" t="s">
        <v>2174</v>
      </c>
      <c r="L411" s="142" t="s">
        <v>2604</v>
      </c>
      <c r="M411" s="150" t="str">
        <f t="shared" si="38"/>
        <v/>
      </c>
      <c r="N411" s="150" t="str">
        <f t="shared" si="39"/>
        <v/>
      </c>
      <c r="P411" s="166" t="s">
        <v>2604</v>
      </c>
      <c r="Q411" s="67" t="s">
        <v>2604</v>
      </c>
      <c r="R411" s="112"/>
    </row>
    <row r="412" spans="1:18" s="65" customFormat="1" hidden="1" x14ac:dyDescent="0.25">
      <c r="A412" s="65" t="s">
        <v>1973</v>
      </c>
      <c r="B412" s="150">
        <v>1</v>
      </c>
      <c r="C412" s="153" t="s">
        <v>2174</v>
      </c>
      <c r="D412" s="114" t="s">
        <v>2604</v>
      </c>
      <c r="E412" s="150" t="str">
        <f t="shared" si="36"/>
        <v/>
      </c>
      <c r="F412" s="150" t="str">
        <f t="shared" si="37"/>
        <v/>
      </c>
      <c r="H412" s="166" t="s">
        <v>2604</v>
      </c>
      <c r="I412" s="114"/>
      <c r="J412" s="152" t="s">
        <v>2604</v>
      </c>
      <c r="K412" s="151" t="s">
        <v>2174</v>
      </c>
      <c r="L412" s="142" t="s">
        <v>2604</v>
      </c>
      <c r="M412" s="150" t="str">
        <f t="shared" si="38"/>
        <v/>
      </c>
      <c r="N412" s="150" t="str">
        <f t="shared" si="39"/>
        <v/>
      </c>
      <c r="P412" s="166" t="s">
        <v>2604</v>
      </c>
      <c r="Q412" s="67" t="s">
        <v>2604</v>
      </c>
      <c r="R412" s="112"/>
    </row>
    <row r="413" spans="1:18" s="65" customFormat="1" hidden="1" x14ac:dyDescent="0.25">
      <c r="A413" s="65" t="s">
        <v>1972</v>
      </c>
      <c r="B413" s="150">
        <v>1</v>
      </c>
      <c r="C413" s="153" t="s">
        <v>2174</v>
      </c>
      <c r="D413" s="142" t="s">
        <v>2604</v>
      </c>
      <c r="E413" s="150" t="str">
        <f t="shared" si="36"/>
        <v/>
      </c>
      <c r="F413" s="150" t="str">
        <f t="shared" si="37"/>
        <v/>
      </c>
      <c r="H413" s="166" t="s">
        <v>2604</v>
      </c>
      <c r="I413" s="142"/>
      <c r="J413" s="152" t="s">
        <v>2604</v>
      </c>
      <c r="K413" s="151" t="s">
        <v>2174</v>
      </c>
      <c r="L413" s="142" t="s">
        <v>2604</v>
      </c>
      <c r="M413" s="150" t="str">
        <f t="shared" si="38"/>
        <v/>
      </c>
      <c r="N413" s="150" t="str">
        <f t="shared" si="39"/>
        <v/>
      </c>
      <c r="P413" s="166" t="s">
        <v>2604</v>
      </c>
      <c r="Q413" s="67" t="s">
        <v>2604</v>
      </c>
      <c r="R413" s="112"/>
    </row>
    <row r="414" spans="1:18" s="65" customFormat="1" hidden="1" x14ac:dyDescent="0.25">
      <c r="A414" s="65" t="s">
        <v>692</v>
      </c>
      <c r="B414" s="150">
        <v>1</v>
      </c>
      <c r="C414" s="153" t="s">
        <v>2174</v>
      </c>
      <c r="D414" s="142" t="s">
        <v>2604</v>
      </c>
      <c r="E414" s="150" t="str">
        <f t="shared" si="36"/>
        <v/>
      </c>
      <c r="F414" s="150" t="str">
        <f t="shared" si="37"/>
        <v/>
      </c>
      <c r="H414" s="166" t="s">
        <v>2604</v>
      </c>
      <c r="I414" s="142"/>
      <c r="J414" s="152" t="s">
        <v>2604</v>
      </c>
      <c r="K414" s="151" t="s">
        <v>2174</v>
      </c>
      <c r="L414" s="142" t="s">
        <v>2604</v>
      </c>
      <c r="M414" s="150" t="str">
        <f t="shared" si="38"/>
        <v/>
      </c>
      <c r="N414" s="150" t="str">
        <f t="shared" si="39"/>
        <v/>
      </c>
      <c r="P414" s="166" t="s">
        <v>2604</v>
      </c>
      <c r="Q414" s="67" t="s">
        <v>2604</v>
      </c>
      <c r="R414" s="112"/>
    </row>
    <row r="415" spans="1:18" s="65" customFormat="1" hidden="1" x14ac:dyDescent="0.25">
      <c r="A415" s="65" t="s">
        <v>1704</v>
      </c>
      <c r="B415" s="150">
        <v>1</v>
      </c>
      <c r="C415" s="153" t="s">
        <v>2174</v>
      </c>
      <c r="D415" s="142" t="s">
        <v>2604</v>
      </c>
      <c r="E415" s="150" t="str">
        <f t="shared" si="36"/>
        <v/>
      </c>
      <c r="F415" s="150" t="str">
        <f t="shared" si="37"/>
        <v/>
      </c>
      <c r="H415" s="166" t="s">
        <v>2604</v>
      </c>
      <c r="I415" s="142"/>
      <c r="J415" s="152" t="s">
        <v>2604</v>
      </c>
      <c r="K415" s="151" t="s">
        <v>2174</v>
      </c>
      <c r="L415" s="142" t="s">
        <v>2604</v>
      </c>
      <c r="M415" s="150" t="str">
        <f t="shared" si="38"/>
        <v/>
      </c>
      <c r="N415" s="150" t="str">
        <f t="shared" si="39"/>
        <v/>
      </c>
      <c r="P415" s="166" t="s">
        <v>2604</v>
      </c>
      <c r="Q415" s="67" t="s">
        <v>2604</v>
      </c>
      <c r="R415" s="112"/>
    </row>
    <row r="416" spans="1:18" s="65" customFormat="1" hidden="1" x14ac:dyDescent="0.25">
      <c r="A416" s="65" t="s">
        <v>1834</v>
      </c>
      <c r="B416" s="150">
        <v>1</v>
      </c>
      <c r="C416" s="153" t="s">
        <v>2174</v>
      </c>
      <c r="D416" s="142" t="s">
        <v>2604</v>
      </c>
      <c r="E416" s="150" t="str">
        <f t="shared" si="36"/>
        <v/>
      </c>
      <c r="F416" s="150" t="str">
        <f t="shared" si="37"/>
        <v/>
      </c>
      <c r="H416" s="166" t="s">
        <v>2604</v>
      </c>
      <c r="I416" s="142"/>
      <c r="J416" s="152" t="s">
        <v>2604</v>
      </c>
      <c r="K416" s="151" t="s">
        <v>2174</v>
      </c>
      <c r="L416" s="142" t="s">
        <v>2604</v>
      </c>
      <c r="M416" s="150" t="str">
        <f t="shared" si="38"/>
        <v/>
      </c>
      <c r="N416" s="150" t="str">
        <f t="shared" si="39"/>
        <v/>
      </c>
      <c r="P416" s="166" t="s">
        <v>2604</v>
      </c>
      <c r="Q416" s="67" t="s">
        <v>2604</v>
      </c>
      <c r="R416" s="112"/>
    </row>
    <row r="417" spans="1:18" s="65" customFormat="1" hidden="1" x14ac:dyDescent="0.25">
      <c r="A417" s="65" t="s">
        <v>1178</v>
      </c>
      <c r="B417" s="150">
        <v>1</v>
      </c>
      <c r="C417" s="155" t="s">
        <v>2606</v>
      </c>
      <c r="D417" s="142">
        <v>31853</v>
      </c>
      <c r="E417" s="150" t="str">
        <f t="shared" si="36"/>
        <v>1986-87</v>
      </c>
      <c r="F417" s="150" t="str">
        <f t="shared" si="37"/>
        <v/>
      </c>
      <c r="G417" s="65" t="s">
        <v>85</v>
      </c>
      <c r="H417" s="166">
        <v>50000</v>
      </c>
      <c r="I417" s="142"/>
      <c r="J417" s="152" t="s">
        <v>2604</v>
      </c>
      <c r="K417" s="154" t="s">
        <v>2605</v>
      </c>
      <c r="L417" s="142">
        <v>32771</v>
      </c>
      <c r="M417" s="150" t="str">
        <f t="shared" si="38"/>
        <v>1989-90</v>
      </c>
      <c r="N417" s="150" t="str">
        <f t="shared" si="39"/>
        <v/>
      </c>
      <c r="O417" s="108" t="s">
        <v>62</v>
      </c>
      <c r="P417" s="166">
        <v>750000</v>
      </c>
      <c r="Q417" s="67" t="s">
        <v>2604</v>
      </c>
      <c r="R417" s="112" t="s">
        <v>2303</v>
      </c>
    </row>
    <row r="418" spans="1:18" s="65" customFormat="1" hidden="1" x14ac:dyDescent="0.25">
      <c r="A418" s="65" t="s">
        <v>796</v>
      </c>
      <c r="B418" s="150">
        <v>1</v>
      </c>
      <c r="C418" s="153" t="s">
        <v>2174</v>
      </c>
      <c r="D418" s="142" t="s">
        <v>2604</v>
      </c>
      <c r="E418" s="150" t="str">
        <f t="shared" si="36"/>
        <v/>
      </c>
      <c r="F418" s="150" t="str">
        <f t="shared" si="37"/>
        <v/>
      </c>
      <c r="H418" s="166" t="s">
        <v>2604</v>
      </c>
      <c r="I418" s="142"/>
      <c r="J418" s="152" t="s">
        <v>2604</v>
      </c>
      <c r="K418" s="151" t="s">
        <v>2174</v>
      </c>
      <c r="L418" s="142" t="s">
        <v>2604</v>
      </c>
      <c r="M418" s="150" t="str">
        <f t="shared" si="38"/>
        <v/>
      </c>
      <c r="N418" s="150" t="str">
        <f t="shared" si="39"/>
        <v/>
      </c>
      <c r="P418" s="166" t="s">
        <v>2604</v>
      </c>
      <c r="Q418" s="67" t="s">
        <v>2604</v>
      </c>
      <c r="R418" s="112" t="s">
        <v>2304</v>
      </c>
    </row>
    <row r="419" spans="1:18" s="65" customFormat="1" hidden="1" x14ac:dyDescent="0.25">
      <c r="A419" s="65" t="s">
        <v>2085</v>
      </c>
      <c r="B419" s="150">
        <v>1</v>
      </c>
      <c r="C419" s="153" t="s">
        <v>2174</v>
      </c>
      <c r="D419" s="114" t="s">
        <v>2604</v>
      </c>
      <c r="E419" s="150" t="str">
        <f t="shared" si="36"/>
        <v/>
      </c>
      <c r="F419" s="150" t="str">
        <f t="shared" si="37"/>
        <v/>
      </c>
      <c r="H419" s="166" t="s">
        <v>2604</v>
      </c>
      <c r="I419" s="114"/>
      <c r="J419" s="152" t="s">
        <v>2604</v>
      </c>
      <c r="K419" s="151" t="s">
        <v>2174</v>
      </c>
      <c r="L419" s="142" t="s">
        <v>2604</v>
      </c>
      <c r="M419" s="150" t="str">
        <f t="shared" si="38"/>
        <v/>
      </c>
      <c r="N419" s="150" t="str">
        <f t="shared" si="39"/>
        <v/>
      </c>
      <c r="P419" s="166" t="s">
        <v>2604</v>
      </c>
      <c r="Q419" s="67" t="s">
        <v>2604</v>
      </c>
      <c r="R419" s="112"/>
    </row>
    <row r="420" spans="1:18" s="65" customFormat="1" hidden="1" x14ac:dyDescent="0.25">
      <c r="A420" s="65" t="s">
        <v>1040</v>
      </c>
      <c r="B420" s="150">
        <v>1</v>
      </c>
      <c r="C420" s="153" t="s">
        <v>2174</v>
      </c>
      <c r="D420" s="142" t="s">
        <v>2604</v>
      </c>
      <c r="E420" s="150" t="str">
        <f t="shared" si="36"/>
        <v/>
      </c>
      <c r="F420" s="150" t="str">
        <f t="shared" si="37"/>
        <v/>
      </c>
      <c r="H420" s="166" t="s">
        <v>2604</v>
      </c>
      <c r="I420" s="142"/>
      <c r="J420" s="152" t="s">
        <v>2604</v>
      </c>
      <c r="K420" s="154" t="s">
        <v>2605</v>
      </c>
      <c r="L420" s="142">
        <v>37121</v>
      </c>
      <c r="M420" s="150" t="str">
        <f t="shared" si="38"/>
        <v>2001-02</v>
      </c>
      <c r="N420" s="150" t="str">
        <f t="shared" si="39"/>
        <v/>
      </c>
      <c r="O420" s="65" t="s">
        <v>76</v>
      </c>
      <c r="P420" s="166" t="s">
        <v>2604</v>
      </c>
      <c r="Q420" s="67" t="s">
        <v>2604</v>
      </c>
      <c r="R420" s="112"/>
    </row>
    <row r="421" spans="1:18" s="65" customFormat="1" hidden="1" x14ac:dyDescent="0.25">
      <c r="A421" s="65" t="s">
        <v>1225</v>
      </c>
      <c r="B421" s="150">
        <v>1</v>
      </c>
      <c r="C421" s="155" t="s">
        <v>2606</v>
      </c>
      <c r="D421" s="142">
        <v>28910</v>
      </c>
      <c r="E421" s="150" t="str">
        <f t="shared" si="36"/>
        <v>1978-79</v>
      </c>
      <c r="F421" s="150" t="str">
        <f t="shared" si="37"/>
        <v/>
      </c>
      <c r="G421" s="65" t="s">
        <v>80</v>
      </c>
      <c r="H421" s="166">
        <v>1000000</v>
      </c>
      <c r="I421" s="142"/>
      <c r="J421" s="152" t="s">
        <v>2604</v>
      </c>
      <c r="K421" s="154" t="s">
        <v>2605</v>
      </c>
      <c r="L421" s="142">
        <v>29829</v>
      </c>
      <c r="M421" s="150" t="str">
        <f t="shared" si="38"/>
        <v>1981-82</v>
      </c>
      <c r="N421" s="150" t="str">
        <f t="shared" si="39"/>
        <v/>
      </c>
      <c r="O421" s="65" t="s">
        <v>43</v>
      </c>
      <c r="P421" s="166">
        <v>735000</v>
      </c>
      <c r="Q421" s="67" t="s">
        <v>2604</v>
      </c>
      <c r="R421" s="112" t="s">
        <v>2305</v>
      </c>
    </row>
    <row r="422" spans="1:18" s="65" customFormat="1" hidden="1" x14ac:dyDescent="0.25">
      <c r="A422" s="65" t="s">
        <v>1285</v>
      </c>
      <c r="B422" s="150">
        <v>1</v>
      </c>
      <c r="C422" s="155" t="s">
        <v>2606</v>
      </c>
      <c r="D422" s="142">
        <v>25949</v>
      </c>
      <c r="E422" s="150" t="str">
        <f t="shared" si="36"/>
        <v>1970-71</v>
      </c>
      <c r="F422" s="150" t="str">
        <f t="shared" si="37"/>
        <v/>
      </c>
      <c r="G422" s="65" t="s">
        <v>28</v>
      </c>
      <c r="H422" s="166">
        <v>35000</v>
      </c>
      <c r="I422" s="142"/>
      <c r="J422" s="152" t="s">
        <v>2604</v>
      </c>
      <c r="K422" s="151" t="s">
        <v>2174</v>
      </c>
      <c r="L422" s="142" t="s">
        <v>2604</v>
      </c>
      <c r="M422" s="150" t="str">
        <f t="shared" si="38"/>
        <v/>
      </c>
      <c r="N422" s="150" t="str">
        <f t="shared" si="39"/>
        <v/>
      </c>
      <c r="P422" s="166" t="s">
        <v>2604</v>
      </c>
      <c r="Q422" s="67" t="s">
        <v>2604</v>
      </c>
      <c r="R422" s="112"/>
    </row>
    <row r="423" spans="1:18" s="65" customFormat="1" hidden="1" x14ac:dyDescent="0.25">
      <c r="A423" s="65" t="s">
        <v>1361</v>
      </c>
      <c r="B423" s="150">
        <v>1</v>
      </c>
      <c r="C423" s="153" t="s">
        <v>2174</v>
      </c>
      <c r="D423" s="142" t="s">
        <v>2604</v>
      </c>
      <c r="E423" s="150" t="str">
        <f t="shared" si="36"/>
        <v/>
      </c>
      <c r="F423" s="150" t="str">
        <f t="shared" si="37"/>
        <v/>
      </c>
      <c r="H423" s="166" t="s">
        <v>2604</v>
      </c>
      <c r="I423" s="142"/>
      <c r="J423" s="152" t="s">
        <v>2604</v>
      </c>
      <c r="K423" s="151" t="s">
        <v>2174</v>
      </c>
      <c r="L423" s="142" t="s">
        <v>2604</v>
      </c>
      <c r="M423" s="150" t="str">
        <f t="shared" si="38"/>
        <v/>
      </c>
      <c r="N423" s="150" t="str">
        <f t="shared" si="39"/>
        <v/>
      </c>
      <c r="P423" s="166" t="s">
        <v>2604</v>
      </c>
      <c r="Q423" s="67" t="s">
        <v>2604</v>
      </c>
      <c r="R423" s="112"/>
    </row>
    <row r="424" spans="1:18" s="65" customFormat="1" hidden="1" x14ac:dyDescent="0.25">
      <c r="A424" s="65" t="s">
        <v>1062</v>
      </c>
      <c r="B424" s="150">
        <v>1</v>
      </c>
      <c r="C424" s="155" t="s">
        <v>2606</v>
      </c>
      <c r="D424" s="142">
        <v>36017</v>
      </c>
      <c r="E424" s="150" t="str">
        <f t="shared" si="36"/>
        <v>1998-99</v>
      </c>
      <c r="F424" s="150" t="str">
        <f t="shared" si="37"/>
        <v/>
      </c>
      <c r="G424" s="65" t="s">
        <v>34</v>
      </c>
      <c r="H424" s="166">
        <v>900000</v>
      </c>
      <c r="I424" s="142"/>
      <c r="J424" s="152" t="s">
        <v>2604</v>
      </c>
      <c r="K424" s="154" t="s">
        <v>2605</v>
      </c>
      <c r="L424" s="142">
        <v>36799</v>
      </c>
      <c r="M424" s="150" t="str">
        <f t="shared" si="38"/>
        <v>2000-01</v>
      </c>
      <c r="N424" s="150" t="str">
        <f t="shared" si="39"/>
        <v/>
      </c>
      <c r="O424" s="65" t="s">
        <v>66</v>
      </c>
      <c r="P424" s="166">
        <v>600000</v>
      </c>
      <c r="Q424" s="67" t="s">
        <v>2604</v>
      </c>
      <c r="R424" s="112" t="s">
        <v>2306</v>
      </c>
    </row>
    <row r="425" spans="1:18" s="65" customFormat="1" hidden="1" x14ac:dyDescent="0.25">
      <c r="A425" s="65" t="s">
        <v>1586</v>
      </c>
      <c r="B425" s="150">
        <v>1</v>
      </c>
      <c r="C425" s="153" t="s">
        <v>2174</v>
      </c>
      <c r="D425" s="142" t="s">
        <v>2604</v>
      </c>
      <c r="E425" s="150" t="str">
        <f t="shared" si="36"/>
        <v/>
      </c>
      <c r="F425" s="150" t="str">
        <f t="shared" si="37"/>
        <v/>
      </c>
      <c r="H425" s="166" t="s">
        <v>2604</v>
      </c>
      <c r="I425" s="142"/>
      <c r="J425" s="152" t="s">
        <v>2604</v>
      </c>
      <c r="K425" s="151" t="s">
        <v>2174</v>
      </c>
      <c r="L425" s="142" t="s">
        <v>2604</v>
      </c>
      <c r="M425" s="150" t="str">
        <f t="shared" si="38"/>
        <v/>
      </c>
      <c r="N425" s="150" t="str">
        <f t="shared" si="39"/>
        <v/>
      </c>
      <c r="P425" s="166" t="s">
        <v>2604</v>
      </c>
      <c r="Q425" s="67" t="s">
        <v>2604</v>
      </c>
      <c r="R425" s="112"/>
    </row>
    <row r="426" spans="1:18" s="65" customFormat="1" hidden="1" x14ac:dyDescent="0.25">
      <c r="A426" s="65" t="s">
        <v>1039</v>
      </c>
      <c r="B426" s="150">
        <v>1</v>
      </c>
      <c r="C426" s="153" t="s">
        <v>2174</v>
      </c>
      <c r="D426" s="142" t="s">
        <v>2604</v>
      </c>
      <c r="E426" s="150" t="str">
        <f t="shared" si="36"/>
        <v/>
      </c>
      <c r="F426" s="150" t="str">
        <f t="shared" si="37"/>
        <v/>
      </c>
      <c r="H426" s="166" t="s">
        <v>2604</v>
      </c>
      <c r="I426" s="142"/>
      <c r="J426" s="152" t="s">
        <v>2604</v>
      </c>
      <c r="K426" s="154" t="s">
        <v>2605</v>
      </c>
      <c r="L426" s="142">
        <v>37166</v>
      </c>
      <c r="M426" s="150" t="str">
        <f t="shared" si="38"/>
        <v>2001-02</v>
      </c>
      <c r="N426" s="150" t="str">
        <f t="shared" si="39"/>
        <v/>
      </c>
      <c r="O426" s="65" t="s">
        <v>95</v>
      </c>
      <c r="P426" s="166" t="s">
        <v>2604</v>
      </c>
      <c r="Q426" s="67" t="s">
        <v>2604</v>
      </c>
      <c r="R426" s="112"/>
    </row>
    <row r="427" spans="1:18" s="65" customFormat="1" hidden="1" x14ac:dyDescent="0.25">
      <c r="A427" s="65" t="s">
        <v>733</v>
      </c>
      <c r="B427" s="150">
        <v>1</v>
      </c>
      <c r="C427" s="155" t="s">
        <v>2606</v>
      </c>
      <c r="D427" s="142">
        <v>40387</v>
      </c>
      <c r="E427" s="150" t="str">
        <f t="shared" si="36"/>
        <v/>
      </c>
      <c r="F427" s="150" t="str">
        <f t="shared" si="37"/>
        <v>2010-11</v>
      </c>
      <c r="G427" s="65" t="s">
        <v>2150</v>
      </c>
      <c r="H427" s="166" t="s">
        <v>2604</v>
      </c>
      <c r="I427" s="142"/>
      <c r="J427" s="152" t="s">
        <v>2604</v>
      </c>
      <c r="K427" s="156" t="s">
        <v>2607</v>
      </c>
      <c r="L427" s="142">
        <v>40915</v>
      </c>
      <c r="M427" s="150" t="str">
        <f t="shared" si="38"/>
        <v>2011-12</v>
      </c>
      <c r="N427" s="150" t="str">
        <f t="shared" si="39"/>
        <v/>
      </c>
      <c r="P427" s="166" t="s">
        <v>2604</v>
      </c>
      <c r="Q427" s="67" t="s">
        <v>2604</v>
      </c>
      <c r="R427" s="112" t="s">
        <v>2307</v>
      </c>
    </row>
    <row r="428" spans="1:18" s="65" customFormat="1" hidden="1" x14ac:dyDescent="0.25">
      <c r="A428" s="65" t="s">
        <v>1379</v>
      </c>
      <c r="B428" s="150">
        <v>1</v>
      </c>
      <c r="C428" s="153" t="s">
        <v>2174</v>
      </c>
      <c r="D428" s="142" t="s">
        <v>2604</v>
      </c>
      <c r="E428" s="150" t="str">
        <f t="shared" si="36"/>
        <v/>
      </c>
      <c r="F428" s="150" t="str">
        <f t="shared" si="37"/>
        <v/>
      </c>
      <c r="H428" s="166" t="s">
        <v>2604</v>
      </c>
      <c r="I428" s="142"/>
      <c r="J428" s="152" t="s">
        <v>2604</v>
      </c>
      <c r="K428" s="151" t="s">
        <v>2174</v>
      </c>
      <c r="L428" s="142" t="s">
        <v>2604</v>
      </c>
      <c r="M428" s="150" t="str">
        <f t="shared" si="38"/>
        <v/>
      </c>
      <c r="N428" s="150" t="str">
        <f t="shared" si="39"/>
        <v/>
      </c>
      <c r="P428" s="166" t="s">
        <v>2604</v>
      </c>
      <c r="Q428" s="67" t="s">
        <v>2604</v>
      </c>
      <c r="R428" s="112"/>
    </row>
    <row r="429" spans="1:18" s="65" customFormat="1" hidden="1" x14ac:dyDescent="0.25">
      <c r="A429" s="65" t="s">
        <v>968</v>
      </c>
      <c r="B429" s="150">
        <v>1</v>
      </c>
      <c r="C429" s="155" t="s">
        <v>2606</v>
      </c>
      <c r="D429" s="142">
        <v>38406</v>
      </c>
      <c r="E429" s="150" t="str">
        <f t="shared" si="36"/>
        <v>2004-05</v>
      </c>
      <c r="F429" s="150" t="str">
        <f t="shared" si="37"/>
        <v/>
      </c>
      <c r="G429" s="65" t="s">
        <v>73</v>
      </c>
      <c r="H429" s="166">
        <v>100000</v>
      </c>
      <c r="I429" s="142"/>
      <c r="J429" s="152" t="s">
        <v>2604</v>
      </c>
      <c r="K429" s="154" t="s">
        <v>2605</v>
      </c>
      <c r="L429" s="142">
        <v>38738</v>
      </c>
      <c r="M429" s="150" t="str">
        <f t="shared" si="38"/>
        <v>2005-06</v>
      </c>
      <c r="N429" s="150" t="str">
        <f t="shared" si="39"/>
        <v/>
      </c>
      <c r="O429" s="65" t="s">
        <v>2308</v>
      </c>
      <c r="P429" s="166" t="s">
        <v>2604</v>
      </c>
      <c r="Q429" s="67" t="s">
        <v>2604</v>
      </c>
      <c r="R429" s="112" t="s">
        <v>2309</v>
      </c>
    </row>
    <row r="430" spans="1:18" s="65" customFormat="1" hidden="1" x14ac:dyDescent="0.25">
      <c r="A430" s="65" t="s">
        <v>732</v>
      </c>
      <c r="B430" s="150">
        <v>1</v>
      </c>
      <c r="C430" s="153" t="s">
        <v>2174</v>
      </c>
      <c r="D430" s="142" t="s">
        <v>2604</v>
      </c>
      <c r="E430" s="150" t="str">
        <f t="shared" si="36"/>
        <v/>
      </c>
      <c r="F430" s="150" t="str">
        <f t="shared" si="37"/>
        <v/>
      </c>
      <c r="H430" s="166" t="s">
        <v>2604</v>
      </c>
      <c r="I430" s="142"/>
      <c r="J430" s="152" t="s">
        <v>2604</v>
      </c>
      <c r="K430" s="151" t="s">
        <v>2174</v>
      </c>
      <c r="L430" s="142" t="s">
        <v>2604</v>
      </c>
      <c r="M430" s="150" t="str">
        <f t="shared" si="38"/>
        <v/>
      </c>
      <c r="N430" s="150" t="str">
        <f t="shared" si="39"/>
        <v/>
      </c>
      <c r="P430" s="166" t="s">
        <v>2604</v>
      </c>
      <c r="Q430" s="67" t="s">
        <v>2604</v>
      </c>
      <c r="R430" s="112"/>
    </row>
    <row r="431" spans="1:18" s="65" customFormat="1" hidden="1" x14ac:dyDescent="0.25">
      <c r="A431" s="65" t="s">
        <v>1630</v>
      </c>
      <c r="B431" s="150">
        <v>1</v>
      </c>
      <c r="C431" s="155" t="s">
        <v>2606</v>
      </c>
      <c r="D431" s="142">
        <v>14126</v>
      </c>
      <c r="E431" s="150" t="str">
        <f t="shared" si="36"/>
        <v>1938-39</v>
      </c>
      <c r="F431" s="150" t="str">
        <f t="shared" si="37"/>
        <v/>
      </c>
      <c r="G431" s="65" t="s">
        <v>46</v>
      </c>
      <c r="H431" s="166" t="s">
        <v>2604</v>
      </c>
      <c r="I431" s="142"/>
      <c r="J431" s="152" t="s">
        <v>2604</v>
      </c>
      <c r="K431" s="151" t="s">
        <v>2174</v>
      </c>
      <c r="L431" s="142" t="s">
        <v>2604</v>
      </c>
      <c r="M431" s="150" t="str">
        <f t="shared" si="38"/>
        <v/>
      </c>
      <c r="N431" s="150" t="str">
        <f t="shared" si="39"/>
        <v/>
      </c>
      <c r="P431" s="166" t="s">
        <v>2604</v>
      </c>
      <c r="Q431" s="67" t="s">
        <v>2604</v>
      </c>
      <c r="R431" s="112"/>
    </row>
    <row r="432" spans="1:18" s="65" customFormat="1" hidden="1" x14ac:dyDescent="0.25">
      <c r="A432" s="65" t="s">
        <v>1946</v>
      </c>
      <c r="B432" s="150">
        <v>1</v>
      </c>
      <c r="C432" s="153" t="s">
        <v>2174</v>
      </c>
      <c r="D432" s="142" t="s">
        <v>2604</v>
      </c>
      <c r="E432" s="150" t="str">
        <f t="shared" si="36"/>
        <v/>
      </c>
      <c r="F432" s="150" t="str">
        <f t="shared" si="37"/>
        <v/>
      </c>
      <c r="H432" s="166" t="s">
        <v>2604</v>
      </c>
      <c r="I432" s="142"/>
      <c r="J432" s="152" t="s">
        <v>2604</v>
      </c>
      <c r="K432" s="151" t="s">
        <v>2174</v>
      </c>
      <c r="L432" s="142" t="s">
        <v>2604</v>
      </c>
      <c r="M432" s="150" t="str">
        <f t="shared" si="38"/>
        <v/>
      </c>
      <c r="N432" s="150" t="str">
        <f t="shared" si="39"/>
        <v/>
      </c>
      <c r="P432" s="166" t="s">
        <v>2604</v>
      </c>
      <c r="Q432" s="67" t="s">
        <v>2604</v>
      </c>
      <c r="R432" s="112"/>
    </row>
    <row r="433" spans="1:18" s="65" customFormat="1" hidden="1" x14ac:dyDescent="0.25">
      <c r="A433" s="65" t="s">
        <v>1860</v>
      </c>
      <c r="B433" s="150">
        <v>1</v>
      </c>
      <c r="C433" s="153" t="s">
        <v>2174</v>
      </c>
      <c r="D433" s="142" t="s">
        <v>2604</v>
      </c>
      <c r="E433" s="150" t="str">
        <f t="shared" si="36"/>
        <v/>
      </c>
      <c r="F433" s="150" t="str">
        <f t="shared" si="37"/>
        <v/>
      </c>
      <c r="H433" s="166" t="s">
        <v>2604</v>
      </c>
      <c r="I433" s="142"/>
      <c r="J433" s="152" t="s">
        <v>2604</v>
      </c>
      <c r="K433" s="151" t="s">
        <v>2174</v>
      </c>
      <c r="L433" s="142" t="s">
        <v>2604</v>
      </c>
      <c r="M433" s="150" t="str">
        <f t="shared" si="38"/>
        <v/>
      </c>
      <c r="N433" s="150" t="str">
        <f t="shared" si="39"/>
        <v/>
      </c>
      <c r="P433" s="166" t="s">
        <v>2604</v>
      </c>
      <c r="Q433" s="67" t="s">
        <v>2604</v>
      </c>
      <c r="R433" s="112"/>
    </row>
    <row r="434" spans="1:18" s="65" customFormat="1" hidden="1" x14ac:dyDescent="0.25">
      <c r="A434" s="65" t="s">
        <v>1859</v>
      </c>
      <c r="B434" s="150">
        <v>1</v>
      </c>
      <c r="C434" s="153" t="s">
        <v>2174</v>
      </c>
      <c r="D434" s="142" t="s">
        <v>2604</v>
      </c>
      <c r="E434" s="150" t="str">
        <f t="shared" si="36"/>
        <v/>
      </c>
      <c r="F434" s="150" t="str">
        <f t="shared" si="37"/>
        <v/>
      </c>
      <c r="H434" s="166" t="s">
        <v>2604</v>
      </c>
      <c r="I434" s="142"/>
      <c r="J434" s="152" t="s">
        <v>2604</v>
      </c>
      <c r="K434" s="151" t="s">
        <v>2174</v>
      </c>
      <c r="L434" s="142" t="s">
        <v>2604</v>
      </c>
      <c r="M434" s="150" t="str">
        <f t="shared" si="38"/>
        <v/>
      </c>
      <c r="N434" s="150" t="str">
        <f t="shared" si="39"/>
        <v/>
      </c>
      <c r="P434" s="166" t="s">
        <v>2604</v>
      </c>
      <c r="Q434" s="67" t="s">
        <v>2604</v>
      </c>
      <c r="R434" s="112"/>
    </row>
    <row r="435" spans="1:18" s="65" customFormat="1" hidden="1" x14ac:dyDescent="0.25">
      <c r="A435" s="65" t="s">
        <v>1392</v>
      </c>
      <c r="B435" s="150">
        <v>1</v>
      </c>
      <c r="C435" s="153" t="s">
        <v>2174</v>
      </c>
      <c r="D435" s="142" t="s">
        <v>2604</v>
      </c>
      <c r="E435" s="150" t="str">
        <f t="shared" si="36"/>
        <v/>
      </c>
      <c r="F435" s="150" t="str">
        <f t="shared" si="37"/>
        <v/>
      </c>
      <c r="H435" s="166" t="s">
        <v>2604</v>
      </c>
      <c r="I435" s="142"/>
      <c r="J435" s="152" t="s">
        <v>2604</v>
      </c>
      <c r="K435" s="151" t="s">
        <v>2174</v>
      </c>
      <c r="L435" s="142" t="s">
        <v>2604</v>
      </c>
      <c r="M435" s="150" t="str">
        <f t="shared" si="38"/>
        <v/>
      </c>
      <c r="N435" s="150" t="str">
        <f t="shared" si="39"/>
        <v/>
      </c>
      <c r="P435" s="166" t="s">
        <v>2604</v>
      </c>
      <c r="Q435" s="67" t="s">
        <v>2604</v>
      </c>
      <c r="R435" s="112"/>
    </row>
    <row r="436" spans="1:18" s="65" customFormat="1" hidden="1" x14ac:dyDescent="0.25">
      <c r="A436" s="65" t="s">
        <v>1269</v>
      </c>
      <c r="B436" s="150">
        <v>1</v>
      </c>
      <c r="C436" s="153" t="s">
        <v>2174</v>
      </c>
      <c r="D436" s="142" t="s">
        <v>2604</v>
      </c>
      <c r="E436" s="150" t="str">
        <f t="shared" si="36"/>
        <v/>
      </c>
      <c r="F436" s="150" t="str">
        <f t="shared" si="37"/>
        <v/>
      </c>
      <c r="H436" s="166" t="s">
        <v>2604</v>
      </c>
      <c r="I436" s="142"/>
      <c r="J436" s="152" t="s">
        <v>2604</v>
      </c>
      <c r="K436" s="151" t="s">
        <v>2174</v>
      </c>
      <c r="L436" s="142" t="s">
        <v>2604</v>
      </c>
      <c r="M436" s="150" t="str">
        <f t="shared" si="38"/>
        <v/>
      </c>
      <c r="N436" s="150" t="str">
        <f t="shared" si="39"/>
        <v/>
      </c>
      <c r="P436" s="166" t="s">
        <v>2604</v>
      </c>
      <c r="Q436" s="67" t="s">
        <v>2604</v>
      </c>
      <c r="R436" s="112"/>
    </row>
    <row r="437" spans="1:18" s="65" customFormat="1" hidden="1" x14ac:dyDescent="0.25">
      <c r="A437" s="65" t="s">
        <v>1762</v>
      </c>
      <c r="B437" s="150">
        <v>1</v>
      </c>
      <c r="C437" s="153" t="s">
        <v>2174</v>
      </c>
      <c r="D437" s="142" t="s">
        <v>2604</v>
      </c>
      <c r="E437" s="150" t="str">
        <f t="shared" si="36"/>
        <v/>
      </c>
      <c r="F437" s="150" t="str">
        <f t="shared" si="37"/>
        <v/>
      </c>
      <c r="H437" s="166" t="s">
        <v>2604</v>
      </c>
      <c r="I437" s="142"/>
      <c r="J437" s="152" t="s">
        <v>2604</v>
      </c>
      <c r="K437" s="151" t="s">
        <v>2174</v>
      </c>
      <c r="L437" s="142" t="s">
        <v>2604</v>
      </c>
      <c r="M437" s="150" t="str">
        <f t="shared" si="38"/>
        <v/>
      </c>
      <c r="N437" s="150" t="str">
        <f t="shared" si="39"/>
        <v/>
      </c>
      <c r="P437" s="166" t="s">
        <v>2604</v>
      </c>
      <c r="Q437" s="67" t="s">
        <v>2604</v>
      </c>
      <c r="R437" s="112"/>
    </row>
    <row r="438" spans="1:18" s="65" customFormat="1" hidden="1" x14ac:dyDescent="0.25">
      <c r="A438" s="65" t="s">
        <v>731</v>
      </c>
      <c r="B438" s="150">
        <v>1</v>
      </c>
      <c r="C438" s="153" t="s">
        <v>2174</v>
      </c>
      <c r="D438" s="142" t="s">
        <v>2604</v>
      </c>
      <c r="E438" s="150" t="str">
        <f t="shared" si="36"/>
        <v/>
      </c>
      <c r="F438" s="150" t="str">
        <f t="shared" si="37"/>
        <v/>
      </c>
      <c r="H438" s="166" t="s">
        <v>2604</v>
      </c>
      <c r="I438" s="142"/>
      <c r="J438" s="152" t="s">
        <v>2604</v>
      </c>
      <c r="K438" s="151" t="s">
        <v>2174</v>
      </c>
      <c r="L438" s="142" t="s">
        <v>2604</v>
      </c>
      <c r="M438" s="150" t="str">
        <f t="shared" si="38"/>
        <v/>
      </c>
      <c r="N438" s="150" t="str">
        <f t="shared" si="39"/>
        <v/>
      </c>
      <c r="P438" s="166" t="s">
        <v>2604</v>
      </c>
      <c r="Q438" s="67" t="s">
        <v>2604</v>
      </c>
      <c r="R438" s="112"/>
    </row>
    <row r="439" spans="1:18" s="65" customFormat="1" hidden="1" x14ac:dyDescent="0.25">
      <c r="A439" s="65" t="s">
        <v>1971</v>
      </c>
      <c r="B439" s="150">
        <v>1</v>
      </c>
      <c r="C439" s="153" t="s">
        <v>2174</v>
      </c>
      <c r="D439" s="142" t="s">
        <v>2604</v>
      </c>
      <c r="E439" s="150" t="str">
        <f t="shared" si="36"/>
        <v/>
      </c>
      <c r="F439" s="150" t="str">
        <f t="shared" si="37"/>
        <v/>
      </c>
      <c r="H439" s="166" t="s">
        <v>2604</v>
      </c>
      <c r="I439" s="142"/>
      <c r="J439" s="152" t="s">
        <v>2604</v>
      </c>
      <c r="K439" s="151" t="s">
        <v>2174</v>
      </c>
      <c r="L439" s="142" t="s">
        <v>2604</v>
      </c>
      <c r="M439" s="150" t="str">
        <f t="shared" si="38"/>
        <v/>
      </c>
      <c r="N439" s="150" t="str">
        <f t="shared" si="39"/>
        <v/>
      </c>
      <c r="P439" s="166" t="s">
        <v>2604</v>
      </c>
      <c r="Q439" s="67" t="s">
        <v>2604</v>
      </c>
      <c r="R439" s="112"/>
    </row>
    <row r="440" spans="1:18" s="65" customFormat="1" hidden="1" x14ac:dyDescent="0.25">
      <c r="A440" s="65" t="s">
        <v>1018</v>
      </c>
      <c r="B440" s="150">
        <v>1</v>
      </c>
      <c r="C440" s="153" t="s">
        <v>2174</v>
      </c>
      <c r="D440" s="114" t="s">
        <v>2604</v>
      </c>
      <c r="E440" s="150" t="str">
        <f t="shared" si="36"/>
        <v/>
      </c>
      <c r="F440" s="150" t="str">
        <f t="shared" si="37"/>
        <v/>
      </c>
      <c r="H440" s="166" t="s">
        <v>2604</v>
      </c>
      <c r="I440" s="114"/>
      <c r="J440" s="152" t="s">
        <v>2604</v>
      </c>
      <c r="K440" s="151" t="s">
        <v>2174</v>
      </c>
      <c r="L440" s="142" t="s">
        <v>2604</v>
      </c>
      <c r="M440" s="150" t="str">
        <f t="shared" si="38"/>
        <v/>
      </c>
      <c r="N440" s="150" t="str">
        <f t="shared" si="39"/>
        <v/>
      </c>
      <c r="P440" s="166" t="s">
        <v>2604</v>
      </c>
      <c r="Q440" s="67" t="s">
        <v>2604</v>
      </c>
      <c r="R440" s="112"/>
    </row>
    <row r="441" spans="1:18" s="65" customFormat="1" hidden="1" x14ac:dyDescent="0.25">
      <c r="A441" s="65" t="s">
        <v>1664</v>
      </c>
      <c r="B441" s="150">
        <v>1</v>
      </c>
      <c r="C441" s="153" t="s">
        <v>2174</v>
      </c>
      <c r="D441" s="142" t="s">
        <v>2604</v>
      </c>
      <c r="E441" s="150" t="str">
        <f t="shared" si="36"/>
        <v/>
      </c>
      <c r="F441" s="150" t="str">
        <f t="shared" si="37"/>
        <v/>
      </c>
      <c r="H441" s="166" t="s">
        <v>2604</v>
      </c>
      <c r="I441" s="142"/>
      <c r="J441" s="152" t="s">
        <v>2604</v>
      </c>
      <c r="K441" s="151" t="s">
        <v>2174</v>
      </c>
      <c r="L441" s="142" t="s">
        <v>2604</v>
      </c>
      <c r="M441" s="150" t="str">
        <f t="shared" si="38"/>
        <v/>
      </c>
      <c r="N441" s="150" t="str">
        <f t="shared" si="39"/>
        <v/>
      </c>
      <c r="P441" s="166" t="s">
        <v>2604</v>
      </c>
      <c r="Q441" s="67" t="s">
        <v>2604</v>
      </c>
      <c r="R441" s="112"/>
    </row>
    <row r="442" spans="1:18" s="65" customFormat="1" hidden="1" x14ac:dyDescent="0.25">
      <c r="A442" s="65" t="s">
        <v>1527</v>
      </c>
      <c r="B442" s="150">
        <v>1</v>
      </c>
      <c r="C442" s="153" t="s">
        <v>2174</v>
      </c>
      <c r="D442" s="142" t="s">
        <v>2604</v>
      </c>
      <c r="E442" s="150" t="str">
        <f t="shared" si="36"/>
        <v/>
      </c>
      <c r="F442" s="150" t="str">
        <f t="shared" si="37"/>
        <v/>
      </c>
      <c r="H442" s="166" t="s">
        <v>2604</v>
      </c>
      <c r="I442" s="142"/>
      <c r="J442" s="152" t="s">
        <v>2604</v>
      </c>
      <c r="K442" s="151" t="s">
        <v>2174</v>
      </c>
      <c r="L442" s="142" t="s">
        <v>2604</v>
      </c>
      <c r="M442" s="150" t="str">
        <f t="shared" si="38"/>
        <v/>
      </c>
      <c r="N442" s="150" t="str">
        <f t="shared" si="39"/>
        <v/>
      </c>
      <c r="P442" s="166" t="s">
        <v>2604</v>
      </c>
      <c r="Q442" s="67" t="s">
        <v>2604</v>
      </c>
      <c r="R442" s="112"/>
    </row>
    <row r="443" spans="1:18" s="65" customFormat="1" hidden="1" x14ac:dyDescent="0.25">
      <c r="A443" s="65" t="s">
        <v>901</v>
      </c>
      <c r="B443" s="150">
        <v>1</v>
      </c>
      <c r="C443" s="153" t="s">
        <v>2174</v>
      </c>
      <c r="D443" s="142" t="s">
        <v>2604</v>
      </c>
      <c r="E443" s="150" t="str">
        <f t="shared" si="36"/>
        <v/>
      </c>
      <c r="F443" s="150" t="str">
        <f t="shared" si="37"/>
        <v/>
      </c>
      <c r="H443" s="166" t="s">
        <v>2604</v>
      </c>
      <c r="I443" s="142"/>
      <c r="J443" s="152" t="s">
        <v>2604</v>
      </c>
      <c r="K443" s="151" t="s">
        <v>2174</v>
      </c>
      <c r="L443" s="142" t="s">
        <v>2604</v>
      </c>
      <c r="M443" s="150" t="str">
        <f t="shared" si="38"/>
        <v/>
      </c>
      <c r="N443" s="150" t="str">
        <f t="shared" si="39"/>
        <v/>
      </c>
      <c r="P443" s="166" t="s">
        <v>2604</v>
      </c>
      <c r="Q443" s="67" t="s">
        <v>2604</v>
      </c>
      <c r="R443" s="112"/>
    </row>
    <row r="444" spans="1:18" s="65" customFormat="1" hidden="1" x14ac:dyDescent="0.25">
      <c r="A444" s="65" t="s">
        <v>839</v>
      </c>
      <c r="B444" s="150">
        <v>1</v>
      </c>
      <c r="C444" s="153" t="s">
        <v>2174</v>
      </c>
      <c r="D444" s="142" t="s">
        <v>2604</v>
      </c>
      <c r="E444" s="150" t="str">
        <f t="shared" si="36"/>
        <v/>
      </c>
      <c r="F444" s="150" t="str">
        <f t="shared" si="37"/>
        <v/>
      </c>
      <c r="H444" s="166" t="s">
        <v>2604</v>
      </c>
      <c r="I444" s="142"/>
      <c r="J444" s="152" t="s">
        <v>2604</v>
      </c>
      <c r="K444" s="151" t="s">
        <v>2174</v>
      </c>
      <c r="L444" s="142" t="s">
        <v>2604</v>
      </c>
      <c r="M444" s="150" t="str">
        <f t="shared" si="38"/>
        <v/>
      </c>
      <c r="N444" s="150" t="str">
        <f t="shared" si="39"/>
        <v/>
      </c>
      <c r="P444" s="166" t="s">
        <v>2604</v>
      </c>
      <c r="Q444" s="67" t="s">
        <v>2604</v>
      </c>
      <c r="R444" s="112" t="s">
        <v>2310</v>
      </c>
    </row>
    <row r="445" spans="1:18" s="65" customFormat="1" hidden="1" x14ac:dyDescent="0.25">
      <c r="A445" s="65" t="s">
        <v>981</v>
      </c>
      <c r="B445" s="150">
        <v>1</v>
      </c>
      <c r="C445" s="155" t="s">
        <v>2606</v>
      </c>
      <c r="D445" s="142">
        <v>37826</v>
      </c>
      <c r="E445" s="150" t="str">
        <f t="shared" si="36"/>
        <v/>
      </c>
      <c r="F445" s="150" t="str">
        <f t="shared" si="37"/>
        <v>2003-04</v>
      </c>
      <c r="G445" s="65" t="s">
        <v>42</v>
      </c>
      <c r="H445" s="166" t="s">
        <v>2604</v>
      </c>
      <c r="I445" s="142"/>
      <c r="J445" s="152" t="s">
        <v>2135</v>
      </c>
      <c r="K445" s="154" t="s">
        <v>2603</v>
      </c>
      <c r="L445" s="142">
        <v>38915</v>
      </c>
      <c r="M445" s="150" t="str">
        <f t="shared" si="38"/>
        <v/>
      </c>
      <c r="N445" s="150" t="str">
        <f t="shared" si="39"/>
        <v>2005-06</v>
      </c>
      <c r="O445" s="65" t="s">
        <v>60</v>
      </c>
      <c r="P445" s="166" t="s">
        <v>2604</v>
      </c>
      <c r="Q445" s="67" t="s">
        <v>2135</v>
      </c>
      <c r="R445" s="112" t="s">
        <v>2311</v>
      </c>
    </row>
    <row r="446" spans="1:18" s="65" customFormat="1" hidden="1" x14ac:dyDescent="0.25">
      <c r="A446" s="65" t="s">
        <v>887</v>
      </c>
      <c r="B446" s="150">
        <v>1</v>
      </c>
      <c r="C446" s="155" t="s">
        <v>2606</v>
      </c>
      <c r="D446" s="142">
        <v>39730</v>
      </c>
      <c r="E446" s="150" t="str">
        <f t="shared" si="36"/>
        <v>2008-09</v>
      </c>
      <c r="F446" s="150" t="str">
        <f t="shared" si="37"/>
        <v/>
      </c>
      <c r="G446" s="65" t="s">
        <v>95</v>
      </c>
      <c r="H446" s="166">
        <v>1130000</v>
      </c>
      <c r="I446" s="142"/>
      <c r="J446" s="152" t="s">
        <v>2604</v>
      </c>
      <c r="K446" s="154" t="s">
        <v>2605</v>
      </c>
      <c r="L446" s="142">
        <v>40778</v>
      </c>
      <c r="M446" s="150" t="str">
        <f t="shared" si="38"/>
        <v>2011-12</v>
      </c>
      <c r="N446" s="150" t="str">
        <f t="shared" si="39"/>
        <v/>
      </c>
      <c r="O446" s="65" t="s">
        <v>86</v>
      </c>
      <c r="P446" s="166">
        <v>158000</v>
      </c>
      <c r="Q446" s="67" t="s">
        <v>2604</v>
      </c>
      <c r="R446" s="112" t="s">
        <v>2312</v>
      </c>
    </row>
    <row r="447" spans="1:18" s="65" customFormat="1" hidden="1" x14ac:dyDescent="0.25">
      <c r="A447" s="65" t="s">
        <v>730</v>
      </c>
      <c r="B447" s="150">
        <v>1</v>
      </c>
      <c r="C447" s="153" t="s">
        <v>2174</v>
      </c>
      <c r="D447" s="114" t="s">
        <v>2604</v>
      </c>
      <c r="E447" s="150" t="str">
        <f t="shared" si="36"/>
        <v/>
      </c>
      <c r="F447" s="150" t="str">
        <f t="shared" si="37"/>
        <v/>
      </c>
      <c r="H447" s="166" t="s">
        <v>2604</v>
      </c>
      <c r="I447" s="114"/>
      <c r="J447" s="152" t="s">
        <v>2604</v>
      </c>
      <c r="K447" s="151" t="s">
        <v>2174</v>
      </c>
      <c r="L447" s="142" t="s">
        <v>2604</v>
      </c>
      <c r="M447" s="150" t="str">
        <f t="shared" si="38"/>
        <v/>
      </c>
      <c r="N447" s="150" t="str">
        <f t="shared" si="39"/>
        <v/>
      </c>
      <c r="P447" s="166" t="s">
        <v>2604</v>
      </c>
      <c r="Q447" s="67" t="s">
        <v>2604</v>
      </c>
      <c r="R447" s="112"/>
    </row>
    <row r="448" spans="1:18" s="65" customFormat="1" x14ac:dyDescent="0.25">
      <c r="A448" s="65" t="s">
        <v>1037</v>
      </c>
      <c r="B448" s="150">
        <v>1</v>
      </c>
      <c r="C448" s="155" t="s">
        <v>2129</v>
      </c>
      <c r="D448" s="114"/>
      <c r="E448" s="150" t="str">
        <f t="shared" si="36"/>
        <v/>
      </c>
      <c r="F448" s="150" t="str">
        <f t="shared" si="37"/>
        <v/>
      </c>
      <c r="G448" s="65" t="s">
        <v>2313</v>
      </c>
      <c r="H448" s="166" t="s">
        <v>2604</v>
      </c>
      <c r="I448" s="142">
        <f>L448</f>
        <v>0</v>
      </c>
      <c r="J448" s="152" t="s">
        <v>2604</v>
      </c>
      <c r="K448" s="156" t="s">
        <v>2607</v>
      </c>
      <c r="L448" s="142">
        <v>0</v>
      </c>
      <c r="M448" s="150" t="str">
        <f t="shared" si="38"/>
        <v>1899-00</v>
      </c>
      <c r="N448" s="150" t="str">
        <f t="shared" si="39"/>
        <v/>
      </c>
      <c r="O448" s="65" t="s">
        <v>2313</v>
      </c>
      <c r="P448" s="166" t="s">
        <v>2604</v>
      </c>
      <c r="Q448" s="67" t="s">
        <v>2604</v>
      </c>
      <c r="R448" s="112" t="s">
        <v>2314</v>
      </c>
    </row>
    <row r="449" spans="1:18" s="65" customFormat="1" hidden="1" x14ac:dyDescent="0.25">
      <c r="A449" s="65" t="s">
        <v>1168</v>
      </c>
      <c r="B449" s="150">
        <v>1</v>
      </c>
      <c r="C449" s="155" t="s">
        <v>2606</v>
      </c>
      <c r="D449" s="142">
        <v>32102</v>
      </c>
      <c r="E449" s="150" t="str">
        <f t="shared" si="36"/>
        <v>1987-88</v>
      </c>
      <c r="F449" s="150" t="str">
        <f t="shared" si="37"/>
        <v/>
      </c>
      <c r="G449" s="65" t="s">
        <v>76</v>
      </c>
      <c r="H449" s="166" t="s">
        <v>2604</v>
      </c>
      <c r="I449" s="142"/>
      <c r="J449" s="152" t="s">
        <v>2604</v>
      </c>
      <c r="K449" s="154" t="s">
        <v>2605</v>
      </c>
      <c r="L449" s="142">
        <v>33719</v>
      </c>
      <c r="M449" s="150" t="str">
        <f t="shared" si="38"/>
        <v>1991-92</v>
      </c>
      <c r="N449" s="150" t="str">
        <f t="shared" si="39"/>
        <v/>
      </c>
      <c r="O449" s="108" t="s">
        <v>42</v>
      </c>
      <c r="P449" s="166" t="s">
        <v>2604</v>
      </c>
      <c r="Q449" s="67" t="s">
        <v>2604</v>
      </c>
      <c r="R449" s="112" t="s">
        <v>2315</v>
      </c>
    </row>
    <row r="450" spans="1:18" s="65" customFormat="1" hidden="1" x14ac:dyDescent="0.25">
      <c r="A450" s="65" t="s">
        <v>2031</v>
      </c>
      <c r="B450" s="150">
        <v>1</v>
      </c>
      <c r="C450" s="153" t="s">
        <v>2174</v>
      </c>
      <c r="D450" s="114" t="s">
        <v>2604</v>
      </c>
      <c r="E450" s="150" t="str">
        <f t="shared" si="36"/>
        <v/>
      </c>
      <c r="F450" s="150" t="str">
        <f t="shared" si="37"/>
        <v/>
      </c>
      <c r="H450" s="166" t="s">
        <v>2604</v>
      </c>
      <c r="I450" s="114"/>
      <c r="J450" s="152" t="s">
        <v>2604</v>
      </c>
      <c r="K450" s="151" t="s">
        <v>2174</v>
      </c>
      <c r="L450" s="142" t="s">
        <v>2604</v>
      </c>
      <c r="M450" s="150" t="str">
        <f t="shared" si="38"/>
        <v/>
      </c>
      <c r="N450" s="150" t="str">
        <f t="shared" si="39"/>
        <v/>
      </c>
      <c r="P450" s="166" t="s">
        <v>2604</v>
      </c>
      <c r="Q450" s="67" t="s">
        <v>2604</v>
      </c>
      <c r="R450" s="112"/>
    </row>
    <row r="451" spans="1:18" s="65" customFormat="1" hidden="1" x14ac:dyDescent="0.25">
      <c r="A451" s="65" t="s">
        <v>1284</v>
      </c>
      <c r="B451" s="150">
        <v>1</v>
      </c>
      <c r="C451" s="153" t="s">
        <v>2174</v>
      </c>
      <c r="D451" s="142" t="s">
        <v>2604</v>
      </c>
      <c r="E451" s="150" t="str">
        <f t="shared" si="36"/>
        <v/>
      </c>
      <c r="F451" s="150" t="str">
        <f t="shared" si="37"/>
        <v/>
      </c>
      <c r="H451" s="166" t="s">
        <v>2604</v>
      </c>
      <c r="I451" s="142"/>
      <c r="J451" s="152" t="s">
        <v>2604</v>
      </c>
      <c r="K451" s="151" t="s">
        <v>2174</v>
      </c>
      <c r="L451" s="142" t="s">
        <v>2604</v>
      </c>
      <c r="M451" s="150" t="str">
        <f t="shared" si="38"/>
        <v/>
      </c>
      <c r="N451" s="150" t="str">
        <f t="shared" si="39"/>
        <v/>
      </c>
      <c r="P451" s="166" t="s">
        <v>2604</v>
      </c>
      <c r="Q451" s="67" t="s">
        <v>2604</v>
      </c>
      <c r="R451" s="112"/>
    </row>
    <row r="452" spans="1:18" s="65" customFormat="1" hidden="1" x14ac:dyDescent="0.25">
      <c r="A452" s="65" t="s">
        <v>1239</v>
      </c>
      <c r="B452" s="150">
        <v>1</v>
      </c>
      <c r="C452" s="155" t="s">
        <v>2606</v>
      </c>
      <c r="D452" s="142">
        <v>28380</v>
      </c>
      <c r="E452" s="150" t="str">
        <f t="shared" si="36"/>
        <v>1977-78</v>
      </c>
      <c r="F452" s="150" t="str">
        <f t="shared" si="37"/>
        <v/>
      </c>
      <c r="G452" s="65" t="s">
        <v>29</v>
      </c>
      <c r="H452" s="166">
        <v>25000</v>
      </c>
      <c r="I452" s="142"/>
      <c r="J452" s="152" t="s">
        <v>2604</v>
      </c>
      <c r="K452" s="154" t="s">
        <v>2605</v>
      </c>
      <c r="L452" s="142">
        <v>28956</v>
      </c>
      <c r="M452" s="150" t="str">
        <f t="shared" si="38"/>
        <v>1978-79</v>
      </c>
      <c r="N452" s="150" t="str">
        <f t="shared" si="39"/>
        <v/>
      </c>
      <c r="O452" s="65" t="s">
        <v>80</v>
      </c>
      <c r="P452" s="166" t="s">
        <v>2604</v>
      </c>
      <c r="Q452" s="67" t="s">
        <v>2604</v>
      </c>
      <c r="R452" s="112" t="s">
        <v>2316</v>
      </c>
    </row>
    <row r="453" spans="1:18" s="65" customFormat="1" hidden="1" x14ac:dyDescent="0.25">
      <c r="A453" s="65" t="s">
        <v>729</v>
      </c>
      <c r="B453" s="150">
        <v>1</v>
      </c>
      <c r="C453" s="153" t="s">
        <v>2174</v>
      </c>
      <c r="D453" s="142" t="s">
        <v>2604</v>
      </c>
      <c r="E453" s="150" t="str">
        <f t="shared" si="36"/>
        <v/>
      </c>
      <c r="F453" s="150" t="str">
        <f t="shared" si="37"/>
        <v/>
      </c>
      <c r="H453" s="166" t="s">
        <v>2604</v>
      </c>
      <c r="I453" s="142"/>
      <c r="J453" s="152" t="s">
        <v>2604</v>
      </c>
      <c r="K453" s="154" t="s">
        <v>2605</v>
      </c>
      <c r="L453" s="142">
        <v>36218</v>
      </c>
      <c r="M453" s="150" t="str">
        <f t="shared" si="38"/>
        <v>1998-99</v>
      </c>
      <c r="N453" s="150" t="str">
        <f t="shared" si="39"/>
        <v/>
      </c>
      <c r="O453" s="65" t="s">
        <v>39</v>
      </c>
      <c r="P453" s="166">
        <v>250000</v>
      </c>
      <c r="Q453" s="67" t="s">
        <v>2604</v>
      </c>
      <c r="R453" s="112"/>
    </row>
    <row r="454" spans="1:18" s="65" customFormat="1" hidden="1" x14ac:dyDescent="0.25">
      <c r="A454" s="65" t="s">
        <v>1849</v>
      </c>
      <c r="B454" s="150">
        <v>1</v>
      </c>
      <c r="C454" s="153" t="s">
        <v>2174</v>
      </c>
      <c r="D454" s="142" t="s">
        <v>2604</v>
      </c>
      <c r="E454" s="150" t="str">
        <f t="shared" si="36"/>
        <v/>
      </c>
      <c r="F454" s="150" t="str">
        <f t="shared" si="37"/>
        <v/>
      </c>
      <c r="H454" s="166" t="s">
        <v>2604</v>
      </c>
      <c r="I454" s="142"/>
      <c r="J454" s="152" t="s">
        <v>2604</v>
      </c>
      <c r="K454" s="151" t="s">
        <v>2174</v>
      </c>
      <c r="L454" s="142" t="s">
        <v>2604</v>
      </c>
      <c r="M454" s="150" t="str">
        <f t="shared" si="38"/>
        <v/>
      </c>
      <c r="N454" s="150" t="str">
        <f t="shared" si="39"/>
        <v/>
      </c>
      <c r="P454" s="166" t="s">
        <v>2604</v>
      </c>
      <c r="Q454" s="67" t="s">
        <v>2604</v>
      </c>
      <c r="R454" s="112"/>
    </row>
    <row r="455" spans="1:18" s="65" customFormat="1" hidden="1" x14ac:dyDescent="0.25">
      <c r="A455" s="65" t="s">
        <v>1236</v>
      </c>
      <c r="B455" s="150">
        <v>1</v>
      </c>
      <c r="C455" s="153" t="s">
        <v>2174</v>
      </c>
      <c r="D455" s="142" t="s">
        <v>2604</v>
      </c>
      <c r="E455" s="150" t="str">
        <f t="shared" si="36"/>
        <v/>
      </c>
      <c r="F455" s="150" t="str">
        <f t="shared" si="37"/>
        <v/>
      </c>
      <c r="H455" s="166" t="s">
        <v>2604</v>
      </c>
      <c r="I455" s="142"/>
      <c r="J455" s="152" t="s">
        <v>2604</v>
      </c>
      <c r="K455" s="151" t="s">
        <v>2174</v>
      </c>
      <c r="L455" s="142" t="s">
        <v>2604</v>
      </c>
      <c r="M455" s="150" t="str">
        <f t="shared" si="38"/>
        <v/>
      </c>
      <c r="N455" s="150" t="str">
        <f t="shared" si="39"/>
        <v/>
      </c>
      <c r="P455" s="166" t="s">
        <v>2604</v>
      </c>
      <c r="Q455" s="67" t="s">
        <v>2604</v>
      </c>
      <c r="R455" s="112"/>
    </row>
    <row r="456" spans="1:18" s="65" customFormat="1" hidden="1" x14ac:dyDescent="0.25">
      <c r="A456" s="65" t="s">
        <v>1719</v>
      </c>
      <c r="B456" s="150">
        <v>1</v>
      </c>
      <c r="C456" s="153" t="s">
        <v>2174</v>
      </c>
      <c r="D456" s="142" t="s">
        <v>2604</v>
      </c>
      <c r="E456" s="150" t="str">
        <f t="shared" si="36"/>
        <v/>
      </c>
      <c r="F456" s="150" t="str">
        <f t="shared" si="37"/>
        <v/>
      </c>
      <c r="H456" s="166" t="s">
        <v>2604</v>
      </c>
      <c r="I456" s="142"/>
      <c r="J456" s="152" t="s">
        <v>2604</v>
      </c>
      <c r="K456" s="151" t="s">
        <v>2174</v>
      </c>
      <c r="L456" s="142" t="s">
        <v>2604</v>
      </c>
      <c r="M456" s="150" t="str">
        <f t="shared" si="38"/>
        <v/>
      </c>
      <c r="N456" s="150" t="str">
        <f t="shared" si="39"/>
        <v/>
      </c>
      <c r="P456" s="166" t="s">
        <v>2604</v>
      </c>
      <c r="Q456" s="67" t="s">
        <v>2604</v>
      </c>
      <c r="R456" s="112"/>
    </row>
    <row r="457" spans="1:18" s="65" customFormat="1" hidden="1" x14ac:dyDescent="0.25">
      <c r="A457" s="65" t="s">
        <v>997</v>
      </c>
      <c r="B457" s="150">
        <v>1</v>
      </c>
      <c r="C457" s="155" t="s">
        <v>2606</v>
      </c>
      <c r="D457" s="142">
        <v>38073</v>
      </c>
      <c r="E457" s="150" t="str">
        <f t="shared" si="36"/>
        <v>2003-04</v>
      </c>
      <c r="F457" s="150" t="str">
        <f t="shared" si="37"/>
        <v/>
      </c>
      <c r="G457" s="65" t="s">
        <v>39</v>
      </c>
      <c r="H457" s="166" t="s">
        <v>2604</v>
      </c>
      <c r="I457" s="142"/>
      <c r="J457" s="152" t="s">
        <v>2135</v>
      </c>
      <c r="K457" s="154" t="s">
        <v>2603</v>
      </c>
      <c r="L457" s="142">
        <v>38843</v>
      </c>
      <c r="M457" s="150" t="str">
        <f t="shared" si="38"/>
        <v/>
      </c>
      <c r="N457" s="150" t="str">
        <f t="shared" si="39"/>
        <v/>
      </c>
      <c r="O457" s="65" t="s">
        <v>32</v>
      </c>
      <c r="P457" s="166" t="s">
        <v>2604</v>
      </c>
      <c r="Q457" s="67" t="s">
        <v>2135</v>
      </c>
      <c r="R457" s="112" t="s">
        <v>2317</v>
      </c>
    </row>
    <row r="458" spans="1:18" s="65" customFormat="1" hidden="1" x14ac:dyDescent="0.25">
      <c r="A458" s="65" t="s">
        <v>1658</v>
      </c>
      <c r="B458" s="150">
        <v>1</v>
      </c>
      <c r="C458" s="153" t="s">
        <v>2174</v>
      </c>
      <c r="D458" s="142" t="s">
        <v>2604</v>
      </c>
      <c r="E458" s="150" t="str">
        <f t="shared" si="36"/>
        <v/>
      </c>
      <c r="F458" s="150" t="str">
        <f t="shared" si="37"/>
        <v/>
      </c>
      <c r="H458" s="166" t="s">
        <v>2604</v>
      </c>
      <c r="I458" s="142"/>
      <c r="J458" s="152" t="s">
        <v>2604</v>
      </c>
      <c r="K458" s="151" t="s">
        <v>2174</v>
      </c>
      <c r="L458" s="142" t="s">
        <v>2604</v>
      </c>
      <c r="M458" s="150" t="str">
        <f t="shared" si="38"/>
        <v/>
      </c>
      <c r="N458" s="150" t="str">
        <f t="shared" si="39"/>
        <v/>
      </c>
      <c r="P458" s="166" t="s">
        <v>2604</v>
      </c>
      <c r="Q458" s="67" t="s">
        <v>2604</v>
      </c>
      <c r="R458" s="112"/>
    </row>
    <row r="459" spans="1:18" s="65" customFormat="1" hidden="1" x14ac:dyDescent="0.25">
      <c r="A459" s="65" t="s">
        <v>903</v>
      </c>
      <c r="B459" s="150">
        <v>1</v>
      </c>
      <c r="C459" s="155" t="s">
        <v>2606</v>
      </c>
      <c r="D459" s="142">
        <v>40380</v>
      </c>
      <c r="E459" s="150" t="str">
        <f t="shared" si="36"/>
        <v/>
      </c>
      <c r="F459" s="150" t="str">
        <f t="shared" si="37"/>
        <v>2010-11</v>
      </c>
      <c r="G459" s="65" t="s">
        <v>2318</v>
      </c>
      <c r="H459" s="166" t="s">
        <v>2604</v>
      </c>
      <c r="I459" s="142"/>
      <c r="J459" s="152" t="s">
        <v>2604</v>
      </c>
      <c r="K459" s="151" t="s">
        <v>2174</v>
      </c>
      <c r="L459" s="142" t="s">
        <v>2604</v>
      </c>
      <c r="M459" s="150" t="str">
        <f t="shared" si="38"/>
        <v/>
      </c>
      <c r="N459" s="150" t="str">
        <f t="shared" si="39"/>
        <v/>
      </c>
      <c r="P459" s="166" t="s">
        <v>2604</v>
      </c>
      <c r="Q459" s="67" t="s">
        <v>2604</v>
      </c>
      <c r="R459" s="112" t="s">
        <v>2319</v>
      </c>
    </row>
    <row r="460" spans="1:18" s="65" customFormat="1" hidden="1" x14ac:dyDescent="0.25">
      <c r="A460" s="65" t="s">
        <v>1739</v>
      </c>
      <c r="B460" s="150">
        <v>1</v>
      </c>
      <c r="C460" s="155" t="s">
        <v>2606</v>
      </c>
      <c r="D460" s="142">
        <v>7966</v>
      </c>
      <c r="E460" s="150" t="str">
        <f t="shared" si="36"/>
        <v>1921-22</v>
      </c>
      <c r="F460" s="150" t="str">
        <f t="shared" si="37"/>
        <v/>
      </c>
      <c r="G460" s="65" t="s">
        <v>2320</v>
      </c>
      <c r="H460" s="166" t="s">
        <v>2604</v>
      </c>
      <c r="I460" s="142"/>
      <c r="J460" s="152" t="s">
        <v>2604</v>
      </c>
      <c r="K460" s="154" t="s">
        <v>2605</v>
      </c>
      <c r="L460" s="142">
        <v>10479</v>
      </c>
      <c r="M460" s="150" t="str">
        <f t="shared" si="38"/>
        <v>1928-29</v>
      </c>
      <c r="N460" s="150" t="str">
        <f t="shared" si="39"/>
        <v/>
      </c>
      <c r="O460" s="65" t="s">
        <v>32</v>
      </c>
      <c r="P460" s="166" t="s">
        <v>2604</v>
      </c>
      <c r="Q460" s="67" t="s">
        <v>2604</v>
      </c>
      <c r="R460" s="112"/>
    </row>
    <row r="461" spans="1:18" s="65" customFormat="1" hidden="1" x14ac:dyDescent="0.25">
      <c r="A461" s="65" t="s">
        <v>1815</v>
      </c>
      <c r="B461" s="150">
        <v>1</v>
      </c>
      <c r="C461" s="153" t="s">
        <v>2174</v>
      </c>
      <c r="D461" s="142" t="s">
        <v>2604</v>
      </c>
      <c r="E461" s="150" t="str">
        <f t="shared" si="36"/>
        <v/>
      </c>
      <c r="F461" s="150" t="str">
        <f t="shared" si="37"/>
        <v/>
      </c>
      <c r="H461" s="166" t="s">
        <v>2604</v>
      </c>
      <c r="I461" s="142"/>
      <c r="J461" s="152" t="s">
        <v>2604</v>
      </c>
      <c r="K461" s="151" t="s">
        <v>2174</v>
      </c>
      <c r="L461" s="142" t="s">
        <v>2604</v>
      </c>
      <c r="M461" s="150" t="str">
        <f t="shared" si="38"/>
        <v/>
      </c>
      <c r="N461" s="150" t="str">
        <f t="shared" si="39"/>
        <v/>
      </c>
      <c r="P461" s="166" t="s">
        <v>2604</v>
      </c>
      <c r="Q461" s="67" t="s">
        <v>2604</v>
      </c>
      <c r="R461" s="112"/>
    </row>
    <row r="462" spans="1:18" s="65" customFormat="1" hidden="1" x14ac:dyDescent="0.25">
      <c r="A462" s="65" t="s">
        <v>1167</v>
      </c>
      <c r="B462" s="150">
        <v>1</v>
      </c>
      <c r="C462" s="153" t="s">
        <v>2174</v>
      </c>
      <c r="D462" s="114" t="s">
        <v>2604</v>
      </c>
      <c r="E462" s="150" t="str">
        <f t="shared" si="36"/>
        <v/>
      </c>
      <c r="F462" s="150" t="str">
        <f t="shared" si="37"/>
        <v/>
      </c>
      <c r="H462" s="166" t="s">
        <v>2604</v>
      </c>
      <c r="I462" s="114"/>
      <c r="J462" s="152" t="s">
        <v>2604</v>
      </c>
      <c r="K462" s="151" t="s">
        <v>2174</v>
      </c>
      <c r="L462" s="142" t="s">
        <v>2604</v>
      </c>
      <c r="M462" s="150" t="str">
        <f t="shared" si="38"/>
        <v/>
      </c>
      <c r="N462" s="150" t="str">
        <f t="shared" si="39"/>
        <v/>
      </c>
      <c r="P462" s="166" t="s">
        <v>2604</v>
      </c>
      <c r="Q462" s="67" t="s">
        <v>2604</v>
      </c>
      <c r="R462" s="112"/>
    </row>
    <row r="463" spans="1:18" s="65" customFormat="1" hidden="1" x14ac:dyDescent="0.25">
      <c r="A463" s="65" t="s">
        <v>1083</v>
      </c>
      <c r="B463" s="150">
        <v>1</v>
      </c>
      <c r="C463" s="153" t="s">
        <v>2174</v>
      </c>
      <c r="D463" s="114" t="s">
        <v>2604</v>
      </c>
      <c r="E463" s="150" t="str">
        <f t="shared" si="36"/>
        <v/>
      </c>
      <c r="F463" s="150" t="str">
        <f t="shared" si="37"/>
        <v/>
      </c>
      <c r="H463" s="166" t="s">
        <v>2604</v>
      </c>
      <c r="I463" s="114"/>
      <c r="J463" s="152" t="s">
        <v>2604</v>
      </c>
      <c r="K463" s="151" t="s">
        <v>2174</v>
      </c>
      <c r="L463" s="142" t="s">
        <v>2604</v>
      </c>
      <c r="M463" s="150" t="str">
        <f t="shared" si="38"/>
        <v/>
      </c>
      <c r="N463" s="150" t="str">
        <f t="shared" si="39"/>
        <v/>
      </c>
      <c r="P463" s="166" t="s">
        <v>2604</v>
      </c>
      <c r="Q463" s="67" t="s">
        <v>2604</v>
      </c>
      <c r="R463" s="112"/>
    </row>
    <row r="464" spans="1:18" s="65" customFormat="1" hidden="1" x14ac:dyDescent="0.25">
      <c r="A464" s="65" t="s">
        <v>865</v>
      </c>
      <c r="B464" s="150">
        <v>1</v>
      </c>
      <c r="C464" s="155" t="s">
        <v>2606</v>
      </c>
      <c r="D464" s="142">
        <v>41126</v>
      </c>
      <c r="E464" s="150" t="str">
        <f t="shared" si="36"/>
        <v>2012-13</v>
      </c>
      <c r="F464" s="150" t="str">
        <f t="shared" si="37"/>
        <v/>
      </c>
      <c r="G464" s="65" t="s">
        <v>76</v>
      </c>
      <c r="H464" s="166" t="s">
        <v>2604</v>
      </c>
      <c r="I464" s="142"/>
      <c r="J464" s="152" t="s">
        <v>2604</v>
      </c>
      <c r="K464" s="154" t="s">
        <v>2605</v>
      </c>
      <c r="L464" s="142">
        <v>41541</v>
      </c>
      <c r="M464" s="150" t="str">
        <f t="shared" si="38"/>
        <v>2013-14</v>
      </c>
      <c r="N464" s="150" t="str">
        <f t="shared" si="39"/>
        <v/>
      </c>
      <c r="O464" s="65" t="s">
        <v>108</v>
      </c>
      <c r="P464" s="166" t="s">
        <v>2604</v>
      </c>
      <c r="Q464" s="67" t="s">
        <v>2604</v>
      </c>
      <c r="R464" s="112" t="s">
        <v>2321</v>
      </c>
    </row>
    <row r="465" spans="1:18" s="65" customFormat="1" hidden="1" x14ac:dyDescent="0.25">
      <c r="A465" s="65" t="s">
        <v>1858</v>
      </c>
      <c r="B465" s="150">
        <v>1</v>
      </c>
      <c r="C465" s="153" t="s">
        <v>2174</v>
      </c>
      <c r="D465" s="142" t="s">
        <v>2604</v>
      </c>
      <c r="E465" s="150" t="str">
        <f t="shared" si="36"/>
        <v/>
      </c>
      <c r="F465" s="150" t="str">
        <f t="shared" si="37"/>
        <v/>
      </c>
      <c r="H465" s="166" t="s">
        <v>2604</v>
      </c>
      <c r="I465" s="142"/>
      <c r="J465" s="152" t="s">
        <v>2604</v>
      </c>
      <c r="K465" s="151" t="s">
        <v>2174</v>
      </c>
      <c r="L465" s="142" t="s">
        <v>2604</v>
      </c>
      <c r="M465" s="150" t="str">
        <f t="shared" si="38"/>
        <v/>
      </c>
      <c r="N465" s="150" t="str">
        <f t="shared" si="39"/>
        <v/>
      </c>
      <c r="P465" s="166" t="s">
        <v>2604</v>
      </c>
      <c r="Q465" s="67" t="s">
        <v>2604</v>
      </c>
      <c r="R465" s="112"/>
    </row>
    <row r="466" spans="1:18" s="65" customFormat="1" hidden="1" x14ac:dyDescent="0.25">
      <c r="A466" s="65" t="s">
        <v>1149</v>
      </c>
      <c r="B466" s="150">
        <v>1</v>
      </c>
      <c r="C466" s="155" t="s">
        <v>2606</v>
      </c>
      <c r="D466" s="142">
        <v>31735</v>
      </c>
      <c r="E466" s="150" t="str">
        <f t="shared" ref="E466:E529" si="40">IF(ISNUMBER(D466),IF(MONTH(D466)&gt;=8,CONCATENATE(YEAR(D466),"-",RIGHT(YEAR(D466)+1,2)),IF(MONTH(D466)&lt;5,CONCATENATE(YEAR(D466)-1,"-",RIGHT(YEAR(D466),2)),"")), "")</f>
        <v>1986-87</v>
      </c>
      <c r="F466" s="150" t="str">
        <f t="shared" ref="F466:F529" si="41">IF(ISNUMBER(D466),IF(AND(MONTH(D466)&gt;5, MONTH(D466)&lt;8),CONCATENATE(YEAR(D466),"-",RIGHT(YEAR(D466)+1,2)),""), "")</f>
        <v/>
      </c>
      <c r="G466" s="65" t="s">
        <v>2150</v>
      </c>
      <c r="H466" s="166" t="s">
        <v>2604</v>
      </c>
      <c r="I466" s="142"/>
      <c r="J466" s="152" t="s">
        <v>2604</v>
      </c>
      <c r="K466" s="154" t="s">
        <v>2605</v>
      </c>
      <c r="L466" s="142">
        <v>34391</v>
      </c>
      <c r="M466" s="150" t="str">
        <f t="shared" ref="M466:M529" si="42">IF(ISNUMBER(L466),IF(MONTH(L466)&gt;=8,CONCATENATE(YEAR(L466),"-",RIGHT(YEAR(L466)+1,2)),IF(MONTH(L466)&lt;5,CONCATENATE(YEAR(L466)-1,"-",RIGHT(YEAR(L466),2)),"")), "")</f>
        <v>1993-94</v>
      </c>
      <c r="N466" s="150" t="str">
        <f t="shared" ref="N466:N529" si="43">IF(ISNUMBER(L466),IF(AND(MONTH(L466)&gt;5, MONTH(L466)&lt;8),CONCATENATE(YEAR(L466)-1,"-",RIGHT(YEAR(L466),2)),""), "")</f>
        <v/>
      </c>
      <c r="O466" s="65" t="s">
        <v>60</v>
      </c>
      <c r="P466" s="166">
        <v>168000</v>
      </c>
      <c r="Q466" s="67" t="s">
        <v>2604</v>
      </c>
      <c r="R466" s="112" t="s">
        <v>2322</v>
      </c>
    </row>
    <row r="467" spans="1:18" s="65" customFormat="1" hidden="1" x14ac:dyDescent="0.25">
      <c r="A467" s="65" t="s">
        <v>1499</v>
      </c>
      <c r="B467" s="150">
        <v>1</v>
      </c>
      <c r="C467" s="153" t="s">
        <v>2174</v>
      </c>
      <c r="D467" s="142" t="s">
        <v>2604</v>
      </c>
      <c r="E467" s="150" t="str">
        <f t="shared" si="40"/>
        <v/>
      </c>
      <c r="F467" s="150" t="str">
        <f t="shared" si="41"/>
        <v/>
      </c>
      <c r="H467" s="166" t="s">
        <v>2604</v>
      </c>
      <c r="I467" s="142"/>
      <c r="J467" s="152" t="s">
        <v>2604</v>
      </c>
      <c r="K467" s="151" t="s">
        <v>2174</v>
      </c>
      <c r="L467" s="142" t="s">
        <v>2604</v>
      </c>
      <c r="M467" s="150" t="str">
        <f t="shared" si="42"/>
        <v/>
      </c>
      <c r="N467" s="150" t="str">
        <f t="shared" si="43"/>
        <v/>
      </c>
      <c r="P467" s="166" t="s">
        <v>2604</v>
      </c>
      <c r="Q467" s="67" t="s">
        <v>2604</v>
      </c>
      <c r="R467" s="112"/>
    </row>
    <row r="468" spans="1:18" s="65" customFormat="1" hidden="1" x14ac:dyDescent="0.25">
      <c r="A468" s="65" t="s">
        <v>1848</v>
      </c>
      <c r="B468" s="150">
        <v>1</v>
      </c>
      <c r="C468" s="153" t="s">
        <v>2174</v>
      </c>
      <c r="D468" s="142" t="s">
        <v>2604</v>
      </c>
      <c r="E468" s="150" t="str">
        <f t="shared" si="40"/>
        <v/>
      </c>
      <c r="F468" s="150" t="str">
        <f t="shared" si="41"/>
        <v/>
      </c>
      <c r="H468" s="166" t="s">
        <v>2604</v>
      </c>
      <c r="I468" s="142"/>
      <c r="J468" s="152" t="s">
        <v>2604</v>
      </c>
      <c r="K468" s="151" t="s">
        <v>2174</v>
      </c>
      <c r="L468" s="142" t="s">
        <v>2604</v>
      </c>
      <c r="M468" s="150" t="str">
        <f t="shared" si="42"/>
        <v/>
      </c>
      <c r="N468" s="150" t="str">
        <f t="shared" si="43"/>
        <v/>
      </c>
      <c r="P468" s="166" t="s">
        <v>2604</v>
      </c>
      <c r="Q468" s="67" t="s">
        <v>2604</v>
      </c>
      <c r="R468" s="112"/>
    </row>
    <row r="469" spans="1:18" s="65" customFormat="1" hidden="1" x14ac:dyDescent="0.25">
      <c r="A469" s="65" t="s">
        <v>728</v>
      </c>
      <c r="B469" s="150">
        <v>1</v>
      </c>
      <c r="C469" s="153" t="s">
        <v>2174</v>
      </c>
      <c r="D469" s="142" t="s">
        <v>2604</v>
      </c>
      <c r="E469" s="150" t="str">
        <f t="shared" si="40"/>
        <v/>
      </c>
      <c r="F469" s="150" t="str">
        <f t="shared" si="41"/>
        <v/>
      </c>
      <c r="H469" s="166" t="s">
        <v>2604</v>
      </c>
      <c r="I469" s="142"/>
      <c r="J469" s="152" t="s">
        <v>2604</v>
      </c>
      <c r="K469" s="151" t="s">
        <v>2174</v>
      </c>
      <c r="L469" s="142" t="s">
        <v>2604</v>
      </c>
      <c r="M469" s="150" t="str">
        <f t="shared" si="42"/>
        <v/>
      </c>
      <c r="N469" s="150" t="str">
        <f t="shared" si="43"/>
        <v/>
      </c>
      <c r="P469" s="166" t="s">
        <v>2604</v>
      </c>
      <c r="Q469" s="67" t="s">
        <v>2604</v>
      </c>
      <c r="R469" s="112" t="s">
        <v>2323</v>
      </c>
    </row>
    <row r="470" spans="1:18" s="65" customFormat="1" hidden="1" x14ac:dyDescent="0.25">
      <c r="A470" s="65" t="s">
        <v>2011</v>
      </c>
      <c r="B470" s="150">
        <v>1</v>
      </c>
      <c r="C470" s="153" t="s">
        <v>2174</v>
      </c>
      <c r="D470" s="114" t="s">
        <v>2604</v>
      </c>
      <c r="E470" s="150" t="str">
        <f t="shared" si="40"/>
        <v/>
      </c>
      <c r="F470" s="150" t="str">
        <f t="shared" si="41"/>
        <v/>
      </c>
      <c r="H470" s="166" t="s">
        <v>2604</v>
      </c>
      <c r="I470" s="114"/>
      <c r="J470" s="152" t="s">
        <v>2604</v>
      </c>
      <c r="K470" s="151" t="s">
        <v>2174</v>
      </c>
      <c r="L470" s="142" t="s">
        <v>2604</v>
      </c>
      <c r="M470" s="150" t="str">
        <f t="shared" si="42"/>
        <v/>
      </c>
      <c r="N470" s="150" t="str">
        <f t="shared" si="43"/>
        <v/>
      </c>
      <c r="P470" s="166" t="s">
        <v>2604</v>
      </c>
      <c r="Q470" s="67" t="s">
        <v>2604</v>
      </c>
      <c r="R470" s="112"/>
    </row>
    <row r="471" spans="1:18" s="65" customFormat="1" hidden="1" x14ac:dyDescent="0.25">
      <c r="A471" s="65" t="s">
        <v>1082</v>
      </c>
      <c r="B471" s="150">
        <v>1</v>
      </c>
      <c r="C471" s="153" t="s">
        <v>2174</v>
      </c>
      <c r="D471" s="142" t="s">
        <v>2604</v>
      </c>
      <c r="E471" s="150" t="str">
        <f t="shared" si="40"/>
        <v/>
      </c>
      <c r="F471" s="150" t="str">
        <f t="shared" si="41"/>
        <v/>
      </c>
      <c r="H471" s="166" t="s">
        <v>2604</v>
      </c>
      <c r="I471" s="142"/>
      <c r="J471" s="152" t="s">
        <v>2604</v>
      </c>
      <c r="K471" s="154" t="s">
        <v>2605</v>
      </c>
      <c r="L471" s="142">
        <v>36369</v>
      </c>
      <c r="M471" s="150" t="str">
        <f t="shared" si="42"/>
        <v/>
      </c>
      <c r="N471" s="150" t="str">
        <f t="shared" si="43"/>
        <v>1998-99</v>
      </c>
      <c r="O471" s="65" t="s">
        <v>60</v>
      </c>
      <c r="P471" s="166" t="s">
        <v>2604</v>
      </c>
      <c r="Q471" s="67" t="s">
        <v>2604</v>
      </c>
      <c r="R471" s="112" t="s">
        <v>2324</v>
      </c>
    </row>
    <row r="472" spans="1:18" s="65" customFormat="1" hidden="1" x14ac:dyDescent="0.25">
      <c r="A472" s="65" t="s">
        <v>2124</v>
      </c>
      <c r="B472" s="150">
        <v>1</v>
      </c>
      <c r="C472" s="153" t="s">
        <v>2174</v>
      </c>
      <c r="D472" s="114" t="s">
        <v>2604</v>
      </c>
      <c r="E472" s="150" t="str">
        <f t="shared" si="40"/>
        <v/>
      </c>
      <c r="F472" s="150" t="str">
        <f t="shared" si="41"/>
        <v/>
      </c>
      <c r="H472" s="166" t="s">
        <v>2604</v>
      </c>
      <c r="I472" s="114"/>
      <c r="J472" s="152" t="s">
        <v>2604</v>
      </c>
      <c r="K472" s="151" t="s">
        <v>2174</v>
      </c>
      <c r="L472" s="142" t="s">
        <v>2604</v>
      </c>
      <c r="M472" s="150" t="str">
        <f t="shared" si="42"/>
        <v/>
      </c>
      <c r="N472" s="150" t="str">
        <f t="shared" si="43"/>
        <v/>
      </c>
      <c r="P472" s="166" t="s">
        <v>2604</v>
      </c>
      <c r="Q472" s="67" t="s">
        <v>2604</v>
      </c>
      <c r="R472" s="112"/>
    </row>
    <row r="473" spans="1:18" s="65" customFormat="1" hidden="1" x14ac:dyDescent="0.25">
      <c r="A473" s="65" t="s">
        <v>1752</v>
      </c>
      <c r="B473" s="150">
        <v>1</v>
      </c>
      <c r="C473" s="153" t="s">
        <v>2174</v>
      </c>
      <c r="D473" s="142" t="s">
        <v>2604</v>
      </c>
      <c r="E473" s="150" t="str">
        <f t="shared" si="40"/>
        <v/>
      </c>
      <c r="F473" s="150" t="str">
        <f t="shared" si="41"/>
        <v/>
      </c>
      <c r="H473" s="166" t="s">
        <v>2604</v>
      </c>
      <c r="I473" s="142"/>
      <c r="J473" s="152" t="s">
        <v>2604</v>
      </c>
      <c r="K473" s="151" t="s">
        <v>2174</v>
      </c>
      <c r="L473" s="142" t="s">
        <v>2604</v>
      </c>
      <c r="M473" s="150" t="str">
        <f t="shared" si="42"/>
        <v/>
      </c>
      <c r="N473" s="150" t="str">
        <f t="shared" si="43"/>
        <v/>
      </c>
      <c r="P473" s="166" t="s">
        <v>2604</v>
      </c>
      <c r="Q473" s="67" t="s">
        <v>2604</v>
      </c>
      <c r="R473" s="112"/>
    </row>
    <row r="474" spans="1:18" s="65" customFormat="1" hidden="1" x14ac:dyDescent="0.25">
      <c r="A474" s="65" t="s">
        <v>1738</v>
      </c>
      <c r="B474" s="150">
        <v>1</v>
      </c>
      <c r="C474" s="153" t="s">
        <v>2174</v>
      </c>
      <c r="D474" s="142" t="s">
        <v>2604</v>
      </c>
      <c r="E474" s="150" t="str">
        <f t="shared" si="40"/>
        <v/>
      </c>
      <c r="F474" s="150" t="str">
        <f t="shared" si="41"/>
        <v/>
      </c>
      <c r="H474" s="166" t="s">
        <v>2604</v>
      </c>
      <c r="I474" s="142"/>
      <c r="J474" s="152" t="s">
        <v>2604</v>
      </c>
      <c r="K474" s="151" t="s">
        <v>2174</v>
      </c>
      <c r="L474" s="142" t="s">
        <v>2604</v>
      </c>
      <c r="M474" s="150" t="str">
        <f t="shared" si="42"/>
        <v/>
      </c>
      <c r="N474" s="150" t="str">
        <f t="shared" si="43"/>
        <v/>
      </c>
      <c r="P474" s="166" t="s">
        <v>2604</v>
      </c>
      <c r="Q474" s="67" t="s">
        <v>2604</v>
      </c>
      <c r="R474" s="112"/>
    </row>
    <row r="475" spans="1:18" s="65" customFormat="1" hidden="1" x14ac:dyDescent="0.25">
      <c r="A475" s="65" t="s">
        <v>1498</v>
      </c>
      <c r="B475" s="150">
        <v>1</v>
      </c>
      <c r="C475" s="153" t="s">
        <v>2174</v>
      </c>
      <c r="D475" s="142" t="s">
        <v>2604</v>
      </c>
      <c r="E475" s="150" t="str">
        <f t="shared" si="40"/>
        <v/>
      </c>
      <c r="F475" s="150" t="str">
        <f t="shared" si="41"/>
        <v/>
      </c>
      <c r="H475" s="166" t="s">
        <v>2604</v>
      </c>
      <c r="I475" s="142"/>
      <c r="J475" s="152" t="s">
        <v>2604</v>
      </c>
      <c r="K475" s="151" t="s">
        <v>2174</v>
      </c>
      <c r="L475" s="142" t="s">
        <v>2604</v>
      </c>
      <c r="M475" s="150" t="str">
        <f t="shared" si="42"/>
        <v/>
      </c>
      <c r="N475" s="150" t="str">
        <f t="shared" si="43"/>
        <v/>
      </c>
      <c r="P475" s="166" t="s">
        <v>2604</v>
      </c>
      <c r="Q475" s="67" t="s">
        <v>2604</v>
      </c>
      <c r="R475" s="112"/>
    </row>
    <row r="476" spans="1:18" s="65" customFormat="1" x14ac:dyDescent="0.25">
      <c r="A476" s="65" t="s">
        <v>1098</v>
      </c>
      <c r="B476" s="150">
        <v>1</v>
      </c>
      <c r="C476" s="155" t="s">
        <v>2129</v>
      </c>
      <c r="D476" s="142">
        <v>36229</v>
      </c>
      <c r="E476" s="150" t="str">
        <f t="shared" si="40"/>
        <v>1998-99</v>
      </c>
      <c r="F476" s="150" t="str">
        <f t="shared" si="41"/>
        <v/>
      </c>
      <c r="G476" s="65" t="s">
        <v>2325</v>
      </c>
      <c r="H476" s="166" t="s">
        <v>2604</v>
      </c>
      <c r="I476" s="142"/>
      <c r="J476" s="152" t="s">
        <v>2604</v>
      </c>
      <c r="K476" s="151" t="s">
        <v>2174</v>
      </c>
      <c r="L476" s="142" t="s">
        <v>2604</v>
      </c>
      <c r="M476" s="150" t="str">
        <f t="shared" si="42"/>
        <v/>
      </c>
      <c r="N476" s="150" t="str">
        <f t="shared" si="43"/>
        <v/>
      </c>
      <c r="P476" s="166" t="s">
        <v>2604</v>
      </c>
      <c r="Q476" s="67" t="s">
        <v>2604</v>
      </c>
      <c r="R476" s="112" t="s">
        <v>2326</v>
      </c>
    </row>
    <row r="477" spans="1:18" s="65" customFormat="1" hidden="1" x14ac:dyDescent="0.25">
      <c r="A477" s="65" t="s">
        <v>2119</v>
      </c>
      <c r="B477" s="150">
        <v>1</v>
      </c>
      <c r="C477" s="153" t="s">
        <v>2174</v>
      </c>
      <c r="D477" s="114" t="s">
        <v>2604</v>
      </c>
      <c r="E477" s="150" t="str">
        <f t="shared" si="40"/>
        <v/>
      </c>
      <c r="F477" s="150" t="str">
        <f t="shared" si="41"/>
        <v/>
      </c>
      <c r="H477" s="166" t="s">
        <v>2604</v>
      </c>
      <c r="I477" s="114"/>
      <c r="J477" s="152" t="s">
        <v>2604</v>
      </c>
      <c r="K477" s="151" t="s">
        <v>2174</v>
      </c>
      <c r="L477" s="142" t="s">
        <v>2604</v>
      </c>
      <c r="M477" s="150" t="str">
        <f t="shared" si="42"/>
        <v/>
      </c>
      <c r="N477" s="150" t="str">
        <f t="shared" si="43"/>
        <v/>
      </c>
      <c r="P477" s="166" t="s">
        <v>2604</v>
      </c>
      <c r="Q477" s="67" t="s">
        <v>2604</v>
      </c>
      <c r="R477" s="112"/>
    </row>
    <row r="478" spans="1:18" s="65" customFormat="1" hidden="1" x14ac:dyDescent="0.25">
      <c r="A478" s="65" t="s">
        <v>1693</v>
      </c>
      <c r="B478" s="150">
        <v>1</v>
      </c>
      <c r="C478" s="153" t="s">
        <v>2174</v>
      </c>
      <c r="D478" s="142" t="s">
        <v>2604</v>
      </c>
      <c r="E478" s="150" t="str">
        <f t="shared" si="40"/>
        <v/>
      </c>
      <c r="F478" s="150" t="str">
        <f t="shared" si="41"/>
        <v/>
      </c>
      <c r="H478" s="166" t="s">
        <v>2604</v>
      </c>
      <c r="I478" s="142"/>
      <c r="J478" s="152" t="s">
        <v>2604</v>
      </c>
      <c r="K478" s="151" t="s">
        <v>2174</v>
      </c>
      <c r="L478" s="142" t="s">
        <v>2604</v>
      </c>
      <c r="M478" s="150" t="str">
        <f t="shared" si="42"/>
        <v/>
      </c>
      <c r="N478" s="150" t="str">
        <f t="shared" si="43"/>
        <v/>
      </c>
      <c r="P478" s="166" t="s">
        <v>2604</v>
      </c>
      <c r="Q478" s="67" t="s">
        <v>2604</v>
      </c>
      <c r="R478" s="112"/>
    </row>
    <row r="479" spans="1:18" s="65" customFormat="1" hidden="1" x14ac:dyDescent="0.25">
      <c r="A479" s="65" t="s">
        <v>1585</v>
      </c>
      <c r="B479" s="150">
        <v>1</v>
      </c>
      <c r="C479" s="153" t="s">
        <v>2174</v>
      </c>
      <c r="D479" s="142" t="s">
        <v>2604</v>
      </c>
      <c r="E479" s="150" t="str">
        <f t="shared" si="40"/>
        <v/>
      </c>
      <c r="F479" s="150" t="str">
        <f t="shared" si="41"/>
        <v/>
      </c>
      <c r="H479" s="166" t="s">
        <v>2604</v>
      </c>
      <c r="I479" s="142"/>
      <c r="J479" s="152" t="s">
        <v>2604</v>
      </c>
      <c r="K479" s="151" t="s">
        <v>2174</v>
      </c>
      <c r="L479" s="142" t="s">
        <v>2604</v>
      </c>
      <c r="M479" s="150" t="str">
        <f t="shared" si="42"/>
        <v/>
      </c>
      <c r="N479" s="150" t="str">
        <f t="shared" si="43"/>
        <v/>
      </c>
      <c r="P479" s="166" t="s">
        <v>2604</v>
      </c>
      <c r="Q479" s="67" t="s">
        <v>2604</v>
      </c>
      <c r="R479" s="112"/>
    </row>
    <row r="480" spans="1:18" s="65" customFormat="1" hidden="1" x14ac:dyDescent="0.25">
      <c r="A480" s="65" t="s">
        <v>2084</v>
      </c>
      <c r="B480" s="150">
        <v>1</v>
      </c>
      <c r="C480" s="153" t="s">
        <v>2174</v>
      </c>
      <c r="D480" s="114" t="s">
        <v>2604</v>
      </c>
      <c r="E480" s="150" t="str">
        <f t="shared" si="40"/>
        <v/>
      </c>
      <c r="F480" s="150" t="str">
        <f t="shared" si="41"/>
        <v/>
      </c>
      <c r="H480" s="166" t="s">
        <v>2604</v>
      </c>
      <c r="I480" s="114"/>
      <c r="J480" s="152" t="s">
        <v>2604</v>
      </c>
      <c r="K480" s="151" t="s">
        <v>2174</v>
      </c>
      <c r="L480" s="142" t="s">
        <v>2604</v>
      </c>
      <c r="M480" s="150" t="str">
        <f t="shared" si="42"/>
        <v/>
      </c>
      <c r="N480" s="150" t="str">
        <f t="shared" si="43"/>
        <v/>
      </c>
      <c r="P480" s="166" t="s">
        <v>2604</v>
      </c>
      <c r="Q480" s="67" t="s">
        <v>2604</v>
      </c>
      <c r="R480" s="112"/>
    </row>
    <row r="481" spans="1:18" s="65" customFormat="1" hidden="1" x14ac:dyDescent="0.25">
      <c r="A481" s="65" t="s">
        <v>1465</v>
      </c>
      <c r="B481" s="150">
        <v>1</v>
      </c>
      <c r="C481" s="153" t="s">
        <v>2174</v>
      </c>
      <c r="D481" s="142" t="s">
        <v>2604</v>
      </c>
      <c r="E481" s="150" t="str">
        <f t="shared" si="40"/>
        <v/>
      </c>
      <c r="F481" s="150" t="str">
        <f t="shared" si="41"/>
        <v/>
      </c>
      <c r="H481" s="166" t="s">
        <v>2604</v>
      </c>
      <c r="I481" s="142"/>
      <c r="J481" s="152" t="s">
        <v>2604</v>
      </c>
      <c r="K481" s="151" t="s">
        <v>2174</v>
      </c>
      <c r="L481" s="142" t="s">
        <v>2604</v>
      </c>
      <c r="M481" s="150" t="str">
        <f t="shared" si="42"/>
        <v/>
      </c>
      <c r="N481" s="150" t="str">
        <f t="shared" si="43"/>
        <v/>
      </c>
      <c r="P481" s="166" t="s">
        <v>2604</v>
      </c>
      <c r="Q481" s="67" t="s">
        <v>2604</v>
      </c>
      <c r="R481" s="112"/>
    </row>
    <row r="482" spans="1:18" s="65" customFormat="1" hidden="1" x14ac:dyDescent="0.25">
      <c r="A482" s="65" t="s">
        <v>1327</v>
      </c>
      <c r="B482" s="150">
        <v>1</v>
      </c>
      <c r="C482" s="153" t="s">
        <v>2174</v>
      </c>
      <c r="D482" s="142" t="s">
        <v>2604</v>
      </c>
      <c r="E482" s="150" t="str">
        <f t="shared" si="40"/>
        <v/>
      </c>
      <c r="F482" s="150" t="str">
        <f t="shared" si="41"/>
        <v/>
      </c>
      <c r="H482" s="166" t="s">
        <v>2604</v>
      </c>
      <c r="I482" s="142"/>
      <c r="J482" s="152" t="s">
        <v>2604</v>
      </c>
      <c r="K482" s="151" t="s">
        <v>2174</v>
      </c>
      <c r="L482" s="142" t="s">
        <v>2604</v>
      </c>
      <c r="M482" s="150" t="str">
        <f t="shared" si="42"/>
        <v/>
      </c>
      <c r="N482" s="150" t="str">
        <f t="shared" si="43"/>
        <v/>
      </c>
      <c r="P482" s="166" t="s">
        <v>2604</v>
      </c>
      <c r="Q482" s="67" t="s">
        <v>2604</v>
      </c>
      <c r="R482" s="112"/>
    </row>
    <row r="483" spans="1:18" s="65" customFormat="1" hidden="1" x14ac:dyDescent="0.25">
      <c r="A483" s="65" t="s">
        <v>775</v>
      </c>
      <c r="B483" s="150">
        <v>1</v>
      </c>
      <c r="C483" s="153" t="s">
        <v>2174</v>
      </c>
      <c r="D483" s="142" t="s">
        <v>2604</v>
      </c>
      <c r="E483" s="150" t="str">
        <f t="shared" si="40"/>
        <v/>
      </c>
      <c r="F483" s="150" t="str">
        <f t="shared" si="41"/>
        <v/>
      </c>
      <c r="H483" s="166" t="s">
        <v>2604</v>
      </c>
      <c r="I483" s="142"/>
      <c r="J483" s="152" t="s">
        <v>2604</v>
      </c>
      <c r="K483" s="151" t="s">
        <v>2174</v>
      </c>
      <c r="L483" s="142" t="s">
        <v>2604</v>
      </c>
      <c r="M483" s="150" t="str">
        <f t="shared" si="42"/>
        <v/>
      </c>
      <c r="N483" s="150" t="str">
        <f t="shared" si="43"/>
        <v/>
      </c>
      <c r="P483" s="166" t="s">
        <v>2604</v>
      </c>
      <c r="Q483" s="67" t="s">
        <v>2604</v>
      </c>
      <c r="R483" s="112" t="s">
        <v>2327</v>
      </c>
    </row>
    <row r="484" spans="1:18" s="65" customFormat="1" x14ac:dyDescent="0.25">
      <c r="A484" s="65" t="s">
        <v>1042</v>
      </c>
      <c r="B484" s="150">
        <v>1</v>
      </c>
      <c r="C484" s="155" t="s">
        <v>2129</v>
      </c>
      <c r="D484" s="142">
        <v>36046</v>
      </c>
      <c r="E484" s="150" t="str">
        <f t="shared" si="40"/>
        <v>1998-99</v>
      </c>
      <c r="F484" s="150" t="str">
        <f t="shared" si="41"/>
        <v/>
      </c>
      <c r="G484" s="65" t="s">
        <v>55</v>
      </c>
      <c r="H484" s="166" t="s">
        <v>2604</v>
      </c>
      <c r="I484" s="142">
        <f>L484</f>
        <v>37367</v>
      </c>
      <c r="J484" s="152" t="s">
        <v>2604</v>
      </c>
      <c r="K484" s="156" t="s">
        <v>2607</v>
      </c>
      <c r="L484" s="142">
        <v>37367</v>
      </c>
      <c r="M484" s="150" t="str">
        <f t="shared" si="42"/>
        <v>2001-02</v>
      </c>
      <c r="N484" s="150" t="str">
        <f t="shared" si="43"/>
        <v/>
      </c>
      <c r="O484" s="108" t="s">
        <v>31</v>
      </c>
      <c r="P484" s="166" t="s">
        <v>2604</v>
      </c>
      <c r="Q484" s="67" t="s">
        <v>2604</v>
      </c>
      <c r="R484" s="112" t="s">
        <v>2328</v>
      </c>
    </row>
    <row r="485" spans="1:18" s="65" customFormat="1" hidden="1" x14ac:dyDescent="0.25">
      <c r="A485" s="65" t="s">
        <v>1335</v>
      </c>
      <c r="B485" s="150">
        <v>1</v>
      </c>
      <c r="C485" s="153" t="s">
        <v>2174</v>
      </c>
      <c r="D485" s="142" t="s">
        <v>2604</v>
      </c>
      <c r="E485" s="150" t="str">
        <f t="shared" si="40"/>
        <v/>
      </c>
      <c r="F485" s="150" t="str">
        <f t="shared" si="41"/>
        <v/>
      </c>
      <c r="H485" s="166" t="s">
        <v>2604</v>
      </c>
      <c r="I485" s="142"/>
      <c r="J485" s="152" t="s">
        <v>2604</v>
      </c>
      <c r="K485" s="151" t="s">
        <v>2174</v>
      </c>
      <c r="L485" s="142" t="s">
        <v>2604</v>
      </c>
      <c r="M485" s="150" t="str">
        <f t="shared" si="42"/>
        <v/>
      </c>
      <c r="N485" s="150" t="str">
        <f t="shared" si="43"/>
        <v/>
      </c>
      <c r="P485" s="166" t="s">
        <v>2604</v>
      </c>
      <c r="Q485" s="67" t="s">
        <v>2604</v>
      </c>
      <c r="R485" s="112"/>
    </row>
    <row r="486" spans="1:18" s="65" customFormat="1" hidden="1" x14ac:dyDescent="0.25">
      <c r="A486" s="65" t="s">
        <v>1224</v>
      </c>
      <c r="B486" s="150">
        <v>1</v>
      </c>
      <c r="C486" s="155" t="s">
        <v>2606</v>
      </c>
      <c r="D486" s="142">
        <v>29085</v>
      </c>
      <c r="E486" s="150" t="str">
        <f t="shared" si="40"/>
        <v>1979-80</v>
      </c>
      <c r="F486" s="150" t="str">
        <f t="shared" si="41"/>
        <v/>
      </c>
      <c r="G486" s="65" t="s">
        <v>65</v>
      </c>
      <c r="H486" s="166">
        <v>500000</v>
      </c>
      <c r="I486" s="142"/>
      <c r="J486" s="152" t="s">
        <v>2604</v>
      </c>
      <c r="K486" s="154" t="s">
        <v>2605</v>
      </c>
      <c r="L486" s="142">
        <v>30083</v>
      </c>
      <c r="M486" s="150" t="str">
        <f t="shared" si="42"/>
        <v/>
      </c>
      <c r="N486" s="150" t="str">
        <f t="shared" si="43"/>
        <v/>
      </c>
      <c r="O486" s="65" t="s">
        <v>65</v>
      </c>
      <c r="P486" s="166">
        <v>300000</v>
      </c>
      <c r="Q486" s="67" t="s">
        <v>2604</v>
      </c>
      <c r="R486" s="112" t="s">
        <v>2329</v>
      </c>
    </row>
    <row r="487" spans="1:18" s="65" customFormat="1" hidden="1" x14ac:dyDescent="0.25">
      <c r="A487" s="65" t="s">
        <v>1218</v>
      </c>
      <c r="B487" s="150">
        <v>1</v>
      </c>
      <c r="C487" s="153" t="s">
        <v>2174</v>
      </c>
      <c r="D487" s="142" t="s">
        <v>2604</v>
      </c>
      <c r="E487" s="150" t="str">
        <f t="shared" si="40"/>
        <v/>
      </c>
      <c r="F487" s="150" t="str">
        <f t="shared" si="41"/>
        <v/>
      </c>
      <c r="H487" s="166" t="s">
        <v>2604</v>
      </c>
      <c r="I487" s="142"/>
      <c r="J487" s="152" t="s">
        <v>2604</v>
      </c>
      <c r="K487" s="154" t="s">
        <v>2605</v>
      </c>
      <c r="L487" s="142">
        <v>30338</v>
      </c>
      <c r="M487" s="150" t="str">
        <f t="shared" si="42"/>
        <v>1982-83</v>
      </c>
      <c r="N487" s="150" t="str">
        <f t="shared" si="43"/>
        <v/>
      </c>
      <c r="O487" s="65" t="s">
        <v>45</v>
      </c>
      <c r="P487" s="166" t="s">
        <v>2604</v>
      </c>
      <c r="Q487" s="67" t="s">
        <v>2604</v>
      </c>
      <c r="R487" s="112" t="s">
        <v>2330</v>
      </c>
    </row>
    <row r="488" spans="1:18" s="65" customFormat="1" hidden="1" x14ac:dyDescent="0.25">
      <c r="A488" s="65" t="s">
        <v>1751</v>
      </c>
      <c r="B488" s="150">
        <v>1</v>
      </c>
      <c r="C488" s="153" t="s">
        <v>2174</v>
      </c>
      <c r="D488" s="142" t="s">
        <v>2604</v>
      </c>
      <c r="E488" s="150" t="str">
        <f t="shared" si="40"/>
        <v/>
      </c>
      <c r="F488" s="150" t="str">
        <f t="shared" si="41"/>
        <v/>
      </c>
      <c r="H488" s="166" t="s">
        <v>2604</v>
      </c>
      <c r="I488" s="142"/>
      <c r="J488" s="152" t="s">
        <v>2604</v>
      </c>
      <c r="K488" s="151" t="s">
        <v>2174</v>
      </c>
      <c r="L488" s="142" t="s">
        <v>2604</v>
      </c>
      <c r="M488" s="150" t="str">
        <f t="shared" si="42"/>
        <v/>
      </c>
      <c r="N488" s="150" t="str">
        <f t="shared" si="43"/>
        <v/>
      </c>
      <c r="P488" s="166" t="s">
        <v>2604</v>
      </c>
      <c r="Q488" s="67" t="s">
        <v>2604</v>
      </c>
      <c r="R488" s="112"/>
    </row>
    <row r="489" spans="1:18" s="65" customFormat="1" hidden="1" x14ac:dyDescent="0.25">
      <c r="A489" s="65" t="s">
        <v>966</v>
      </c>
      <c r="B489" s="150">
        <v>1</v>
      </c>
      <c r="C489" s="155" t="s">
        <v>2606</v>
      </c>
      <c r="D489" s="142">
        <v>39280</v>
      </c>
      <c r="E489" s="150" t="str">
        <f t="shared" si="40"/>
        <v/>
      </c>
      <c r="F489" s="150" t="str">
        <f t="shared" si="41"/>
        <v>2007-08</v>
      </c>
      <c r="G489" s="65" t="s">
        <v>2150</v>
      </c>
      <c r="H489" s="166" t="s">
        <v>2604</v>
      </c>
      <c r="I489" s="142"/>
      <c r="J489" s="152" t="s">
        <v>2604</v>
      </c>
      <c r="K489" s="154" t="s">
        <v>2603</v>
      </c>
      <c r="L489" s="142">
        <v>39280</v>
      </c>
      <c r="M489" s="150" t="str">
        <f t="shared" si="42"/>
        <v/>
      </c>
      <c r="N489" s="150" t="str">
        <f t="shared" si="43"/>
        <v>2006-07</v>
      </c>
      <c r="O489" s="65" t="s">
        <v>2331</v>
      </c>
      <c r="P489" s="166" t="s">
        <v>2604</v>
      </c>
      <c r="Q489" s="67" t="s">
        <v>2135</v>
      </c>
      <c r="R489" s="112" t="s">
        <v>2332</v>
      </c>
    </row>
    <row r="490" spans="1:18" s="65" customFormat="1" hidden="1" x14ac:dyDescent="0.25">
      <c r="A490" s="65" t="s">
        <v>1931</v>
      </c>
      <c r="B490" s="150">
        <v>1</v>
      </c>
      <c r="C490" s="153" t="s">
        <v>2174</v>
      </c>
      <c r="D490" s="142" t="s">
        <v>2604</v>
      </c>
      <c r="E490" s="150" t="str">
        <f t="shared" si="40"/>
        <v/>
      </c>
      <c r="F490" s="150" t="str">
        <f t="shared" si="41"/>
        <v/>
      </c>
      <c r="H490" s="166" t="s">
        <v>2604</v>
      </c>
      <c r="I490" s="142"/>
      <c r="J490" s="152" t="s">
        <v>2604</v>
      </c>
      <c r="K490" s="151" t="s">
        <v>2174</v>
      </c>
      <c r="L490" s="142" t="s">
        <v>2604</v>
      </c>
      <c r="M490" s="150" t="str">
        <f t="shared" si="42"/>
        <v/>
      </c>
      <c r="N490" s="150" t="str">
        <f t="shared" si="43"/>
        <v/>
      </c>
      <c r="P490" s="166" t="s">
        <v>2604</v>
      </c>
      <c r="Q490" s="67" t="s">
        <v>2604</v>
      </c>
      <c r="R490" s="112"/>
    </row>
    <row r="491" spans="1:18" s="65" customFormat="1" hidden="1" x14ac:dyDescent="0.25">
      <c r="A491" s="65" t="s">
        <v>726</v>
      </c>
      <c r="B491" s="150">
        <v>1</v>
      </c>
      <c r="C491" s="155" t="s">
        <v>2606</v>
      </c>
      <c r="D491" s="142">
        <v>40744</v>
      </c>
      <c r="E491" s="150" t="str">
        <f t="shared" si="40"/>
        <v/>
      </c>
      <c r="F491" s="150" t="str">
        <f t="shared" si="41"/>
        <v>2011-12</v>
      </c>
      <c r="G491" s="65" t="s">
        <v>57</v>
      </c>
      <c r="H491" s="166" t="s">
        <v>2604</v>
      </c>
      <c r="I491" s="142"/>
      <c r="J491" s="152" t="s">
        <v>2604</v>
      </c>
      <c r="K491" s="154" t="s">
        <v>2605</v>
      </c>
      <c r="L491" s="142">
        <v>41762</v>
      </c>
      <c r="M491" s="150" t="str">
        <f t="shared" si="42"/>
        <v/>
      </c>
      <c r="N491" s="150" t="str">
        <f t="shared" si="43"/>
        <v/>
      </c>
      <c r="O491" s="65" t="s">
        <v>2333</v>
      </c>
      <c r="P491" s="166" t="s">
        <v>2604</v>
      </c>
      <c r="Q491" s="67" t="s">
        <v>2604</v>
      </c>
      <c r="R491" s="112"/>
    </row>
    <row r="492" spans="1:18" s="65" customFormat="1" hidden="1" x14ac:dyDescent="0.25">
      <c r="A492" s="65" t="s">
        <v>1268</v>
      </c>
      <c r="B492" s="150">
        <v>1</v>
      </c>
      <c r="C492" s="153" t="s">
        <v>2174</v>
      </c>
      <c r="D492" s="142" t="s">
        <v>2604</v>
      </c>
      <c r="E492" s="150" t="str">
        <f t="shared" si="40"/>
        <v/>
      </c>
      <c r="F492" s="150" t="str">
        <f t="shared" si="41"/>
        <v/>
      </c>
      <c r="H492" s="166" t="s">
        <v>2604</v>
      </c>
      <c r="I492" s="142"/>
      <c r="J492" s="152" t="s">
        <v>2604</v>
      </c>
      <c r="K492" s="151" t="s">
        <v>2174</v>
      </c>
      <c r="L492" s="142" t="s">
        <v>2604</v>
      </c>
      <c r="M492" s="150" t="str">
        <f t="shared" si="42"/>
        <v/>
      </c>
      <c r="N492" s="150" t="str">
        <f t="shared" si="43"/>
        <v/>
      </c>
      <c r="P492" s="166" t="s">
        <v>2604</v>
      </c>
      <c r="Q492" s="67" t="s">
        <v>2604</v>
      </c>
      <c r="R492" s="112"/>
    </row>
    <row r="493" spans="1:18" s="65" customFormat="1" hidden="1" x14ac:dyDescent="0.25">
      <c r="A493" s="65" t="s">
        <v>1497</v>
      </c>
      <c r="B493" s="150">
        <v>1</v>
      </c>
      <c r="C493" s="153" t="s">
        <v>2174</v>
      </c>
      <c r="D493" s="142" t="s">
        <v>2604</v>
      </c>
      <c r="E493" s="150" t="str">
        <f t="shared" si="40"/>
        <v/>
      </c>
      <c r="F493" s="150" t="str">
        <f t="shared" si="41"/>
        <v/>
      </c>
      <c r="H493" s="166" t="s">
        <v>2604</v>
      </c>
      <c r="I493" s="142"/>
      <c r="J493" s="152" t="s">
        <v>2604</v>
      </c>
      <c r="K493" s="151" t="s">
        <v>2174</v>
      </c>
      <c r="L493" s="142" t="s">
        <v>2604</v>
      </c>
      <c r="M493" s="150" t="str">
        <f t="shared" si="42"/>
        <v/>
      </c>
      <c r="N493" s="150" t="str">
        <f t="shared" si="43"/>
        <v/>
      </c>
      <c r="P493" s="166" t="s">
        <v>2604</v>
      </c>
      <c r="Q493" s="67" t="s">
        <v>2604</v>
      </c>
      <c r="R493" s="112"/>
    </row>
    <row r="494" spans="1:18" s="65" customFormat="1" hidden="1" x14ac:dyDescent="0.25">
      <c r="A494" s="65" t="s">
        <v>1964</v>
      </c>
      <c r="B494" s="150">
        <v>1</v>
      </c>
      <c r="C494" s="153" t="s">
        <v>2174</v>
      </c>
      <c r="D494" s="142" t="s">
        <v>2604</v>
      </c>
      <c r="E494" s="150" t="str">
        <f t="shared" si="40"/>
        <v/>
      </c>
      <c r="F494" s="150" t="str">
        <f t="shared" si="41"/>
        <v/>
      </c>
      <c r="H494" s="166" t="s">
        <v>2604</v>
      </c>
      <c r="I494" s="142"/>
      <c r="J494" s="152" t="s">
        <v>2604</v>
      </c>
      <c r="K494" s="151" t="s">
        <v>2174</v>
      </c>
      <c r="L494" s="142" t="s">
        <v>2604</v>
      </c>
      <c r="M494" s="150" t="str">
        <f t="shared" si="42"/>
        <v/>
      </c>
      <c r="N494" s="150" t="str">
        <f t="shared" si="43"/>
        <v/>
      </c>
      <c r="P494" s="166" t="s">
        <v>2604</v>
      </c>
      <c r="Q494" s="67" t="s">
        <v>2604</v>
      </c>
      <c r="R494" s="112"/>
    </row>
    <row r="495" spans="1:18" s="65" customFormat="1" hidden="1" x14ac:dyDescent="0.25">
      <c r="A495" s="65" t="s">
        <v>1302</v>
      </c>
      <c r="B495" s="150">
        <v>1</v>
      </c>
      <c r="C495" s="153" t="s">
        <v>2174</v>
      </c>
      <c r="D495" s="142" t="s">
        <v>2604</v>
      </c>
      <c r="E495" s="150" t="str">
        <f t="shared" si="40"/>
        <v/>
      </c>
      <c r="F495" s="150" t="str">
        <f t="shared" si="41"/>
        <v/>
      </c>
      <c r="H495" s="166" t="s">
        <v>2604</v>
      </c>
      <c r="I495" s="142"/>
      <c r="J495" s="152" t="s">
        <v>2604</v>
      </c>
      <c r="K495" s="151" t="s">
        <v>2174</v>
      </c>
      <c r="L495" s="142" t="s">
        <v>2604</v>
      </c>
      <c r="M495" s="150" t="str">
        <f t="shared" si="42"/>
        <v/>
      </c>
      <c r="N495" s="150" t="str">
        <f t="shared" si="43"/>
        <v/>
      </c>
      <c r="P495" s="166" t="s">
        <v>2604</v>
      </c>
      <c r="Q495" s="67" t="s">
        <v>2604</v>
      </c>
      <c r="R495" s="112"/>
    </row>
    <row r="496" spans="1:18" s="65" customFormat="1" x14ac:dyDescent="0.25">
      <c r="A496" s="65" t="s">
        <v>862</v>
      </c>
      <c r="B496" s="150">
        <v>1</v>
      </c>
      <c r="C496" s="155" t="s">
        <v>2129</v>
      </c>
      <c r="D496" s="142">
        <v>40939</v>
      </c>
      <c r="E496" s="150" t="str">
        <f t="shared" si="40"/>
        <v>2011-12</v>
      </c>
      <c r="F496" s="150" t="str">
        <f t="shared" si="41"/>
        <v/>
      </c>
      <c r="G496" s="108" t="s">
        <v>34</v>
      </c>
      <c r="H496" s="166" t="s">
        <v>2604</v>
      </c>
      <c r="I496" s="142">
        <f>L496</f>
        <v>41517</v>
      </c>
      <c r="J496" s="152" t="s">
        <v>2604</v>
      </c>
      <c r="K496" s="156" t="s">
        <v>2607</v>
      </c>
      <c r="L496" s="142">
        <v>41517</v>
      </c>
      <c r="M496" s="150" t="str">
        <f t="shared" si="42"/>
        <v>2013-14</v>
      </c>
      <c r="N496" s="150" t="str">
        <f t="shared" si="43"/>
        <v/>
      </c>
      <c r="O496" s="108" t="s">
        <v>34</v>
      </c>
      <c r="P496" s="166" t="s">
        <v>2604</v>
      </c>
      <c r="Q496" s="67" t="s">
        <v>2604</v>
      </c>
      <c r="R496" s="112" t="s">
        <v>2334</v>
      </c>
    </row>
    <row r="497" spans="1:18" s="65" customFormat="1" hidden="1" x14ac:dyDescent="0.25">
      <c r="A497" s="65" t="s">
        <v>1081</v>
      </c>
      <c r="B497" s="150">
        <v>1</v>
      </c>
      <c r="C497" s="155" t="s">
        <v>2606</v>
      </c>
      <c r="D497" s="142">
        <v>35154</v>
      </c>
      <c r="E497" s="150" t="str">
        <f t="shared" si="40"/>
        <v>1995-96</v>
      </c>
      <c r="F497" s="150" t="str">
        <f t="shared" si="41"/>
        <v/>
      </c>
      <c r="G497" s="65" t="s">
        <v>2150</v>
      </c>
      <c r="H497" s="166" t="s">
        <v>2604</v>
      </c>
      <c r="I497" s="142"/>
      <c r="J497" s="152" t="s">
        <v>2604</v>
      </c>
      <c r="K497" s="156" t="s">
        <v>2607</v>
      </c>
      <c r="L497" s="142">
        <v>36396</v>
      </c>
      <c r="M497" s="150" t="str">
        <f t="shared" si="42"/>
        <v>1999-00</v>
      </c>
      <c r="N497" s="150" t="str">
        <f t="shared" si="43"/>
        <v/>
      </c>
      <c r="O497" s="65" t="s">
        <v>2178</v>
      </c>
      <c r="P497" s="166" t="s">
        <v>2604</v>
      </c>
      <c r="Q497" s="67" t="s">
        <v>2604</v>
      </c>
      <c r="R497" s="112" t="s">
        <v>2335</v>
      </c>
    </row>
    <row r="498" spans="1:18" s="65" customFormat="1" hidden="1" x14ac:dyDescent="0.25">
      <c r="A498" s="65" t="s">
        <v>2118</v>
      </c>
      <c r="B498" s="150">
        <v>1</v>
      </c>
      <c r="C498" s="153" t="s">
        <v>2174</v>
      </c>
      <c r="D498" s="114" t="s">
        <v>2604</v>
      </c>
      <c r="E498" s="150" t="str">
        <f t="shared" si="40"/>
        <v/>
      </c>
      <c r="F498" s="150" t="str">
        <f t="shared" si="41"/>
        <v/>
      </c>
      <c r="H498" s="166" t="s">
        <v>2604</v>
      </c>
      <c r="I498" s="114"/>
      <c r="J498" s="152" t="s">
        <v>2604</v>
      </c>
      <c r="K498" s="151" t="s">
        <v>2174</v>
      </c>
      <c r="L498" s="142" t="s">
        <v>2604</v>
      </c>
      <c r="M498" s="150" t="str">
        <f t="shared" si="42"/>
        <v/>
      </c>
      <c r="N498" s="150" t="str">
        <f t="shared" si="43"/>
        <v/>
      </c>
      <c r="P498" s="166" t="s">
        <v>2604</v>
      </c>
      <c r="Q498" s="67" t="s">
        <v>2604</v>
      </c>
      <c r="R498" s="112"/>
    </row>
    <row r="499" spans="1:18" s="65" customFormat="1" hidden="1" x14ac:dyDescent="0.25">
      <c r="A499" s="65" t="s">
        <v>1443</v>
      </c>
      <c r="B499" s="150">
        <v>1</v>
      </c>
      <c r="C499" s="153" t="s">
        <v>2174</v>
      </c>
      <c r="D499" s="142" t="s">
        <v>2604</v>
      </c>
      <c r="E499" s="150" t="str">
        <f t="shared" si="40"/>
        <v/>
      </c>
      <c r="F499" s="150" t="str">
        <f t="shared" si="41"/>
        <v/>
      </c>
      <c r="H499" s="166" t="s">
        <v>2604</v>
      </c>
      <c r="I499" s="142"/>
      <c r="J499" s="152" t="s">
        <v>2604</v>
      </c>
      <c r="K499" s="151" t="s">
        <v>2174</v>
      </c>
      <c r="L499" s="142" t="s">
        <v>2604</v>
      </c>
      <c r="M499" s="150" t="str">
        <f t="shared" si="42"/>
        <v/>
      </c>
      <c r="N499" s="150" t="str">
        <f t="shared" si="43"/>
        <v/>
      </c>
      <c r="P499" s="166" t="s">
        <v>2604</v>
      </c>
      <c r="Q499" s="67" t="s">
        <v>2604</v>
      </c>
      <c r="R499" s="112"/>
    </row>
    <row r="500" spans="1:18" s="65" customFormat="1" hidden="1" x14ac:dyDescent="0.25">
      <c r="A500" s="65" t="s">
        <v>1206</v>
      </c>
      <c r="B500" s="150">
        <v>1</v>
      </c>
      <c r="C500" s="153" t="s">
        <v>2174</v>
      </c>
      <c r="D500" s="142" t="s">
        <v>2604</v>
      </c>
      <c r="E500" s="150" t="str">
        <f t="shared" si="40"/>
        <v/>
      </c>
      <c r="F500" s="150" t="str">
        <f t="shared" si="41"/>
        <v/>
      </c>
      <c r="H500" s="166" t="s">
        <v>2604</v>
      </c>
      <c r="I500" s="142"/>
      <c r="J500" s="152" t="s">
        <v>2604</v>
      </c>
      <c r="K500" s="151" t="s">
        <v>2174</v>
      </c>
      <c r="L500" s="142" t="s">
        <v>2604</v>
      </c>
      <c r="M500" s="150" t="str">
        <f t="shared" si="42"/>
        <v/>
      </c>
      <c r="N500" s="150" t="str">
        <f t="shared" si="43"/>
        <v/>
      </c>
      <c r="P500" s="166" t="s">
        <v>2604</v>
      </c>
      <c r="Q500" s="67" t="s">
        <v>2604</v>
      </c>
      <c r="R500" s="112"/>
    </row>
    <row r="501" spans="1:18" s="65" customFormat="1" x14ac:dyDescent="0.25">
      <c r="A501" s="65" t="s">
        <v>1027</v>
      </c>
      <c r="B501" s="150">
        <v>1</v>
      </c>
      <c r="C501" s="155" t="s">
        <v>2129</v>
      </c>
      <c r="D501" s="142">
        <v>37828</v>
      </c>
      <c r="E501" s="150" t="str">
        <f t="shared" si="40"/>
        <v/>
      </c>
      <c r="F501" s="150" t="str">
        <f t="shared" si="41"/>
        <v>2003-04</v>
      </c>
      <c r="G501" s="65" t="s">
        <v>68</v>
      </c>
      <c r="H501" s="166" t="s">
        <v>2604</v>
      </c>
      <c r="I501" s="142">
        <f t="shared" ref="I501:I502" si="44">L501</f>
        <v>38042</v>
      </c>
      <c r="J501" s="152" t="s">
        <v>2604</v>
      </c>
      <c r="K501" s="156" t="s">
        <v>2607</v>
      </c>
      <c r="L501" s="142">
        <v>38042</v>
      </c>
      <c r="M501" s="150" t="str">
        <f t="shared" si="42"/>
        <v>2003-04</v>
      </c>
      <c r="N501" s="150" t="str">
        <f t="shared" si="43"/>
        <v/>
      </c>
      <c r="O501" s="65" t="s">
        <v>68</v>
      </c>
      <c r="P501" s="166" t="s">
        <v>2604</v>
      </c>
      <c r="Q501" s="67" t="s">
        <v>2604</v>
      </c>
      <c r="R501" s="112" t="s">
        <v>2336</v>
      </c>
    </row>
    <row r="502" spans="1:18" s="65" customFormat="1" x14ac:dyDescent="0.25">
      <c r="A502" s="65" t="s">
        <v>888</v>
      </c>
      <c r="B502" s="150">
        <v>1</v>
      </c>
      <c r="C502" s="155" t="s">
        <v>2129</v>
      </c>
      <c r="D502" s="142">
        <v>39886</v>
      </c>
      <c r="E502" s="150" t="str">
        <f t="shared" si="40"/>
        <v>2008-09</v>
      </c>
      <c r="F502" s="150" t="str">
        <f t="shared" si="41"/>
        <v/>
      </c>
      <c r="G502" s="108" t="s">
        <v>54</v>
      </c>
      <c r="H502" s="166" t="s">
        <v>2604</v>
      </c>
      <c r="I502" s="142">
        <f t="shared" si="44"/>
        <v>41027</v>
      </c>
      <c r="J502" s="152" t="s">
        <v>2604</v>
      </c>
      <c r="K502" s="156" t="s">
        <v>2607</v>
      </c>
      <c r="L502" s="142">
        <v>41027</v>
      </c>
      <c r="M502" s="150" t="str">
        <f t="shared" si="42"/>
        <v>2011-12</v>
      </c>
      <c r="N502" s="150" t="str">
        <f t="shared" si="43"/>
        <v/>
      </c>
      <c r="O502" s="108" t="s">
        <v>54</v>
      </c>
      <c r="P502" s="166" t="s">
        <v>2604</v>
      </c>
      <c r="Q502" s="67" t="s">
        <v>2604</v>
      </c>
      <c r="R502" s="112" t="s">
        <v>2337</v>
      </c>
    </row>
    <row r="503" spans="1:18" s="65" customFormat="1" hidden="1" x14ac:dyDescent="0.25">
      <c r="A503" s="65" t="s">
        <v>1496</v>
      </c>
      <c r="B503" s="150">
        <v>1</v>
      </c>
      <c r="C503" s="153" t="s">
        <v>2174</v>
      </c>
      <c r="D503" s="142" t="s">
        <v>2604</v>
      </c>
      <c r="E503" s="150" t="str">
        <f t="shared" si="40"/>
        <v/>
      </c>
      <c r="F503" s="150" t="str">
        <f t="shared" si="41"/>
        <v/>
      </c>
      <c r="H503" s="166" t="s">
        <v>2604</v>
      </c>
      <c r="I503" s="142"/>
      <c r="J503" s="152" t="s">
        <v>2604</v>
      </c>
      <c r="K503" s="151" t="s">
        <v>2174</v>
      </c>
      <c r="L503" s="142" t="s">
        <v>2604</v>
      </c>
      <c r="M503" s="150" t="str">
        <f t="shared" si="42"/>
        <v/>
      </c>
      <c r="N503" s="150" t="str">
        <f t="shared" si="43"/>
        <v/>
      </c>
      <c r="P503" s="166" t="s">
        <v>2604</v>
      </c>
      <c r="Q503" s="67" t="s">
        <v>2604</v>
      </c>
      <c r="R503" s="112"/>
    </row>
    <row r="504" spans="1:18" s="65" customFormat="1" hidden="1" x14ac:dyDescent="0.25">
      <c r="A504" s="65" t="s">
        <v>2083</v>
      </c>
      <c r="B504" s="150">
        <v>1</v>
      </c>
      <c r="C504" s="153" t="s">
        <v>2174</v>
      </c>
      <c r="D504" s="114" t="s">
        <v>2604</v>
      </c>
      <c r="E504" s="150" t="str">
        <f t="shared" si="40"/>
        <v/>
      </c>
      <c r="F504" s="150" t="str">
        <f t="shared" si="41"/>
        <v/>
      </c>
      <c r="H504" s="166" t="s">
        <v>2604</v>
      </c>
      <c r="I504" s="114"/>
      <c r="J504" s="152" t="s">
        <v>2604</v>
      </c>
      <c r="K504" s="151" t="s">
        <v>2174</v>
      </c>
      <c r="L504" s="142" t="s">
        <v>2604</v>
      </c>
      <c r="M504" s="150" t="str">
        <f t="shared" si="42"/>
        <v/>
      </c>
      <c r="N504" s="150" t="str">
        <f t="shared" si="43"/>
        <v/>
      </c>
      <c r="P504" s="166" t="s">
        <v>2604</v>
      </c>
      <c r="Q504" s="67" t="s">
        <v>2604</v>
      </c>
      <c r="R504" s="112"/>
    </row>
    <row r="505" spans="1:18" s="65" customFormat="1" hidden="1" x14ac:dyDescent="0.25">
      <c r="A505" s="65" t="s">
        <v>723</v>
      </c>
      <c r="B505" s="150">
        <v>1</v>
      </c>
      <c r="C505" s="155" t="s">
        <v>2606</v>
      </c>
      <c r="D505" s="142">
        <v>34371</v>
      </c>
      <c r="E505" s="150" t="str">
        <f t="shared" si="40"/>
        <v>1993-94</v>
      </c>
      <c r="F505" s="150" t="str">
        <f t="shared" si="41"/>
        <v/>
      </c>
      <c r="G505" s="65" t="s">
        <v>2338</v>
      </c>
      <c r="H505" s="166" t="s">
        <v>2604</v>
      </c>
      <c r="I505" s="142"/>
      <c r="J505" s="152" t="s">
        <v>2604</v>
      </c>
      <c r="K505" s="154" t="s">
        <v>2605</v>
      </c>
      <c r="L505" s="142">
        <v>35553</v>
      </c>
      <c r="M505" s="150" t="str">
        <f t="shared" si="42"/>
        <v/>
      </c>
      <c r="N505" s="150" t="str">
        <f t="shared" si="43"/>
        <v/>
      </c>
      <c r="O505" s="65" t="s">
        <v>65</v>
      </c>
      <c r="P505" s="166" t="s">
        <v>2604</v>
      </c>
      <c r="Q505" s="67" t="s">
        <v>2604</v>
      </c>
      <c r="R505" s="112"/>
    </row>
    <row r="506" spans="1:18" s="65" customFormat="1" hidden="1" x14ac:dyDescent="0.25">
      <c r="A506" s="65" t="s">
        <v>1937</v>
      </c>
      <c r="B506" s="150">
        <v>1</v>
      </c>
      <c r="C506" s="153" t="s">
        <v>2174</v>
      </c>
      <c r="D506" s="142" t="s">
        <v>2604</v>
      </c>
      <c r="E506" s="150" t="str">
        <f t="shared" si="40"/>
        <v/>
      </c>
      <c r="F506" s="150" t="str">
        <f t="shared" si="41"/>
        <v/>
      </c>
      <c r="H506" s="166" t="s">
        <v>2604</v>
      </c>
      <c r="I506" s="142"/>
      <c r="J506" s="152" t="s">
        <v>2604</v>
      </c>
      <c r="K506" s="151" t="s">
        <v>2174</v>
      </c>
      <c r="L506" s="142" t="s">
        <v>2604</v>
      </c>
      <c r="M506" s="150" t="str">
        <f t="shared" si="42"/>
        <v/>
      </c>
      <c r="N506" s="150" t="str">
        <f t="shared" si="43"/>
        <v/>
      </c>
      <c r="P506" s="166" t="s">
        <v>2604</v>
      </c>
      <c r="Q506" s="67" t="s">
        <v>2604</v>
      </c>
      <c r="R506" s="112"/>
    </row>
    <row r="507" spans="1:18" s="65" customFormat="1" hidden="1" x14ac:dyDescent="0.25">
      <c r="A507" s="65" t="s">
        <v>1737</v>
      </c>
      <c r="B507" s="150">
        <v>1</v>
      </c>
      <c r="C507" s="153" t="s">
        <v>2174</v>
      </c>
      <c r="D507" s="142" t="s">
        <v>2604</v>
      </c>
      <c r="E507" s="150" t="str">
        <f t="shared" si="40"/>
        <v/>
      </c>
      <c r="F507" s="150" t="str">
        <f t="shared" si="41"/>
        <v/>
      </c>
      <c r="H507" s="166" t="s">
        <v>2604</v>
      </c>
      <c r="I507" s="142"/>
      <c r="J507" s="152" t="s">
        <v>2604</v>
      </c>
      <c r="K507" s="151" t="s">
        <v>2174</v>
      </c>
      <c r="L507" s="142" t="s">
        <v>2604</v>
      </c>
      <c r="M507" s="150" t="str">
        <f t="shared" si="42"/>
        <v/>
      </c>
      <c r="N507" s="150" t="str">
        <f t="shared" si="43"/>
        <v/>
      </c>
      <c r="P507" s="166" t="s">
        <v>2604</v>
      </c>
      <c r="Q507" s="67" t="s">
        <v>2604</v>
      </c>
      <c r="R507" s="112"/>
    </row>
    <row r="508" spans="1:18" s="65" customFormat="1" hidden="1" x14ac:dyDescent="0.25">
      <c r="A508" s="65" t="s">
        <v>1051</v>
      </c>
      <c r="B508" s="150">
        <v>1</v>
      </c>
      <c r="C508" s="153" t="s">
        <v>2174</v>
      </c>
      <c r="D508" s="114" t="s">
        <v>2604</v>
      </c>
      <c r="E508" s="150" t="str">
        <f t="shared" si="40"/>
        <v/>
      </c>
      <c r="F508" s="150" t="str">
        <f t="shared" si="41"/>
        <v/>
      </c>
      <c r="H508" s="166" t="s">
        <v>2604</v>
      </c>
      <c r="I508" s="114"/>
      <c r="J508" s="152" t="s">
        <v>2604</v>
      </c>
      <c r="K508" s="151" t="s">
        <v>2174</v>
      </c>
      <c r="L508" s="142" t="s">
        <v>2604</v>
      </c>
      <c r="M508" s="150" t="str">
        <f t="shared" si="42"/>
        <v/>
      </c>
      <c r="N508" s="150" t="str">
        <f t="shared" si="43"/>
        <v/>
      </c>
      <c r="P508" s="166" t="s">
        <v>2604</v>
      </c>
      <c r="Q508" s="67" t="s">
        <v>2604</v>
      </c>
      <c r="R508" s="112"/>
    </row>
    <row r="509" spans="1:18" s="65" customFormat="1" hidden="1" x14ac:dyDescent="0.25">
      <c r="A509" s="65" t="s">
        <v>1736</v>
      </c>
      <c r="B509" s="150">
        <v>1</v>
      </c>
      <c r="C509" s="153" t="s">
        <v>2174</v>
      </c>
      <c r="D509" s="142" t="s">
        <v>2604</v>
      </c>
      <c r="E509" s="150" t="str">
        <f t="shared" si="40"/>
        <v/>
      </c>
      <c r="F509" s="150" t="str">
        <f t="shared" si="41"/>
        <v/>
      </c>
      <c r="H509" s="166" t="s">
        <v>2604</v>
      </c>
      <c r="I509" s="142"/>
      <c r="J509" s="152" t="s">
        <v>2604</v>
      </c>
      <c r="K509" s="151" t="s">
        <v>2174</v>
      </c>
      <c r="L509" s="142" t="s">
        <v>2604</v>
      </c>
      <c r="M509" s="150" t="str">
        <f t="shared" si="42"/>
        <v/>
      </c>
      <c r="N509" s="150" t="str">
        <f t="shared" si="43"/>
        <v/>
      </c>
      <c r="P509" s="166" t="s">
        <v>2604</v>
      </c>
      <c r="Q509" s="67" t="s">
        <v>2604</v>
      </c>
      <c r="R509" s="112"/>
    </row>
    <row r="510" spans="1:18" s="65" customFormat="1" hidden="1" x14ac:dyDescent="0.25">
      <c r="A510" s="65" t="s">
        <v>846</v>
      </c>
      <c r="B510" s="150">
        <v>1</v>
      </c>
      <c r="C510" s="153" t="s">
        <v>2174</v>
      </c>
      <c r="D510" s="142" t="s">
        <v>2604</v>
      </c>
      <c r="E510" s="150" t="str">
        <f t="shared" si="40"/>
        <v/>
      </c>
      <c r="F510" s="150" t="str">
        <f t="shared" si="41"/>
        <v/>
      </c>
      <c r="H510" s="166" t="s">
        <v>2604</v>
      </c>
      <c r="I510" s="142"/>
      <c r="J510" s="152" t="s">
        <v>2604</v>
      </c>
      <c r="K510" s="156" t="s">
        <v>2618</v>
      </c>
      <c r="L510" s="142" t="s">
        <v>2604</v>
      </c>
      <c r="M510" s="150" t="str">
        <f t="shared" si="42"/>
        <v/>
      </c>
      <c r="N510" s="150" t="str">
        <f t="shared" si="43"/>
        <v/>
      </c>
      <c r="P510" s="166" t="s">
        <v>2604</v>
      </c>
      <c r="Q510" s="67" t="s">
        <v>2604</v>
      </c>
      <c r="R510" s="112" t="s">
        <v>2339</v>
      </c>
    </row>
    <row r="511" spans="1:18" s="65" customFormat="1" hidden="1" x14ac:dyDescent="0.25">
      <c r="A511" s="65" t="s">
        <v>1847</v>
      </c>
      <c r="B511" s="150">
        <v>1</v>
      </c>
      <c r="C511" s="153" t="s">
        <v>2174</v>
      </c>
      <c r="D511" s="142" t="s">
        <v>2604</v>
      </c>
      <c r="E511" s="150" t="str">
        <f t="shared" si="40"/>
        <v/>
      </c>
      <c r="F511" s="150" t="str">
        <f t="shared" si="41"/>
        <v/>
      </c>
      <c r="H511" s="166" t="s">
        <v>2604</v>
      </c>
      <c r="I511" s="142"/>
      <c r="J511" s="152" t="s">
        <v>2604</v>
      </c>
      <c r="K511" s="151" t="s">
        <v>2174</v>
      </c>
      <c r="L511" s="142" t="s">
        <v>2604</v>
      </c>
      <c r="M511" s="150" t="str">
        <f t="shared" si="42"/>
        <v/>
      </c>
      <c r="N511" s="150" t="str">
        <f t="shared" si="43"/>
        <v/>
      </c>
      <c r="P511" s="166" t="s">
        <v>2604</v>
      </c>
      <c r="Q511" s="67" t="s">
        <v>2604</v>
      </c>
      <c r="R511" s="112"/>
    </row>
    <row r="512" spans="1:18" s="65" customFormat="1" hidden="1" x14ac:dyDescent="0.25">
      <c r="A512" s="65" t="s">
        <v>1464</v>
      </c>
      <c r="B512" s="150">
        <v>1</v>
      </c>
      <c r="C512" s="153" t="s">
        <v>2174</v>
      </c>
      <c r="D512" s="142" t="s">
        <v>2604</v>
      </c>
      <c r="E512" s="150" t="str">
        <f t="shared" si="40"/>
        <v/>
      </c>
      <c r="F512" s="150" t="str">
        <f t="shared" si="41"/>
        <v/>
      </c>
      <c r="H512" s="166" t="s">
        <v>2604</v>
      </c>
      <c r="I512" s="142"/>
      <c r="J512" s="152" t="s">
        <v>2604</v>
      </c>
      <c r="K512" s="151" t="s">
        <v>2174</v>
      </c>
      <c r="L512" s="142" t="s">
        <v>2604</v>
      </c>
      <c r="M512" s="150" t="str">
        <f t="shared" si="42"/>
        <v/>
      </c>
      <c r="N512" s="150" t="str">
        <f t="shared" si="43"/>
        <v/>
      </c>
      <c r="P512" s="166" t="s">
        <v>2604</v>
      </c>
      <c r="Q512" s="67" t="s">
        <v>2604</v>
      </c>
      <c r="R512" s="112"/>
    </row>
    <row r="513" spans="1:18" s="65" customFormat="1" hidden="1" x14ac:dyDescent="0.25">
      <c r="A513" s="65" t="s">
        <v>1301</v>
      </c>
      <c r="B513" s="150">
        <v>1</v>
      </c>
      <c r="C513" s="153" t="s">
        <v>2174</v>
      </c>
      <c r="D513" s="142" t="s">
        <v>2604</v>
      </c>
      <c r="E513" s="150" t="str">
        <f t="shared" si="40"/>
        <v/>
      </c>
      <c r="F513" s="150" t="str">
        <f t="shared" si="41"/>
        <v/>
      </c>
      <c r="H513" s="166" t="s">
        <v>2604</v>
      </c>
      <c r="I513" s="142"/>
      <c r="J513" s="152" t="s">
        <v>2604</v>
      </c>
      <c r="K513" s="151" t="s">
        <v>2174</v>
      </c>
      <c r="L513" s="142" t="s">
        <v>2604</v>
      </c>
      <c r="M513" s="150" t="str">
        <f t="shared" si="42"/>
        <v/>
      </c>
      <c r="N513" s="150" t="str">
        <f t="shared" si="43"/>
        <v/>
      </c>
      <c r="P513" s="166" t="s">
        <v>2604</v>
      </c>
      <c r="Q513" s="67" t="s">
        <v>2604</v>
      </c>
      <c r="R513" s="112"/>
    </row>
    <row r="514" spans="1:18" s="65" customFormat="1" x14ac:dyDescent="0.25">
      <c r="A514" s="65" t="s">
        <v>1032</v>
      </c>
      <c r="B514" s="150">
        <v>1</v>
      </c>
      <c r="C514" s="155" t="s">
        <v>2129</v>
      </c>
      <c r="D514" s="142">
        <v>37471</v>
      </c>
      <c r="E514" s="150" t="str">
        <f t="shared" si="40"/>
        <v>2002-03</v>
      </c>
      <c r="F514" s="150" t="str">
        <f t="shared" si="41"/>
        <v/>
      </c>
      <c r="G514" s="65" t="s">
        <v>68</v>
      </c>
      <c r="H514" s="166" t="s">
        <v>2604</v>
      </c>
      <c r="I514" s="142">
        <f>L514</f>
        <v>37478</v>
      </c>
      <c r="J514" s="152" t="s">
        <v>2604</v>
      </c>
      <c r="K514" s="156" t="s">
        <v>2607</v>
      </c>
      <c r="L514" s="142">
        <v>37478</v>
      </c>
      <c r="M514" s="150" t="str">
        <f t="shared" si="42"/>
        <v>2002-03</v>
      </c>
      <c r="N514" s="150" t="str">
        <f t="shared" si="43"/>
        <v/>
      </c>
      <c r="O514" s="65" t="s">
        <v>68</v>
      </c>
      <c r="P514" s="166" t="s">
        <v>2604</v>
      </c>
      <c r="Q514" s="67" t="s">
        <v>2604</v>
      </c>
      <c r="R514" s="112" t="s">
        <v>2340</v>
      </c>
    </row>
    <row r="515" spans="1:18" s="65" customFormat="1" hidden="1" x14ac:dyDescent="0.25">
      <c r="A515" s="65" t="s">
        <v>834</v>
      </c>
      <c r="B515" s="150">
        <v>1</v>
      </c>
      <c r="C515" s="153" t="s">
        <v>2174</v>
      </c>
      <c r="D515" s="114" t="s">
        <v>2604</v>
      </c>
      <c r="E515" s="150" t="str">
        <f t="shared" si="40"/>
        <v/>
      </c>
      <c r="F515" s="150" t="str">
        <f t="shared" si="41"/>
        <v/>
      </c>
      <c r="H515" s="166" t="s">
        <v>2604</v>
      </c>
      <c r="I515" s="114"/>
      <c r="J515" s="152" t="s">
        <v>2604</v>
      </c>
      <c r="K515" s="151"/>
      <c r="L515" s="142" t="s">
        <v>2604</v>
      </c>
      <c r="M515" s="150" t="str">
        <f t="shared" si="42"/>
        <v/>
      </c>
      <c r="N515" s="150" t="str">
        <f t="shared" si="43"/>
        <v/>
      </c>
      <c r="P515" s="166" t="s">
        <v>2604</v>
      </c>
      <c r="Q515" s="67" t="s">
        <v>2604</v>
      </c>
      <c r="R515" s="112"/>
    </row>
    <row r="516" spans="1:18" s="65" customFormat="1" hidden="1" x14ac:dyDescent="0.25">
      <c r="A516" s="65" t="s">
        <v>1895</v>
      </c>
      <c r="B516" s="150">
        <v>1</v>
      </c>
      <c r="C516" s="153" t="s">
        <v>2174</v>
      </c>
      <c r="D516" s="142" t="s">
        <v>2604</v>
      </c>
      <c r="E516" s="150" t="str">
        <f t="shared" si="40"/>
        <v/>
      </c>
      <c r="F516" s="150" t="str">
        <f t="shared" si="41"/>
        <v/>
      </c>
      <c r="H516" s="166" t="s">
        <v>2604</v>
      </c>
      <c r="I516" s="142"/>
      <c r="J516" s="152" t="s">
        <v>2604</v>
      </c>
      <c r="K516" s="151" t="s">
        <v>2174</v>
      </c>
      <c r="L516" s="142" t="s">
        <v>2604</v>
      </c>
      <c r="M516" s="150" t="str">
        <f t="shared" si="42"/>
        <v/>
      </c>
      <c r="N516" s="150" t="str">
        <f t="shared" si="43"/>
        <v/>
      </c>
      <c r="P516" s="166" t="s">
        <v>2604</v>
      </c>
      <c r="Q516" s="67" t="s">
        <v>2604</v>
      </c>
      <c r="R516" s="112"/>
    </row>
    <row r="517" spans="1:18" s="65" customFormat="1" hidden="1" x14ac:dyDescent="0.25">
      <c r="A517" s="65" t="s">
        <v>2045</v>
      </c>
      <c r="B517" s="150">
        <v>1</v>
      </c>
      <c r="C517" s="153" t="s">
        <v>2174</v>
      </c>
      <c r="D517" s="114" t="s">
        <v>2604</v>
      </c>
      <c r="E517" s="150" t="str">
        <f t="shared" si="40"/>
        <v/>
      </c>
      <c r="F517" s="150" t="str">
        <f t="shared" si="41"/>
        <v/>
      </c>
      <c r="H517" s="166" t="s">
        <v>2604</v>
      </c>
      <c r="I517" s="114"/>
      <c r="J517" s="152" t="s">
        <v>2604</v>
      </c>
      <c r="K517" s="151" t="s">
        <v>2174</v>
      </c>
      <c r="L517" s="142" t="s">
        <v>2604</v>
      </c>
      <c r="M517" s="150" t="str">
        <f t="shared" si="42"/>
        <v/>
      </c>
      <c r="N517" s="150" t="str">
        <f t="shared" si="43"/>
        <v/>
      </c>
      <c r="P517" s="166" t="s">
        <v>2604</v>
      </c>
      <c r="Q517" s="67" t="s">
        <v>2604</v>
      </c>
      <c r="R517" s="112"/>
    </row>
    <row r="518" spans="1:18" s="65" customFormat="1" hidden="1" x14ac:dyDescent="0.25">
      <c r="A518" s="65" t="s">
        <v>1846</v>
      </c>
      <c r="B518" s="150">
        <v>1</v>
      </c>
      <c r="C518" s="153" t="s">
        <v>2174</v>
      </c>
      <c r="D518" s="142" t="s">
        <v>2604</v>
      </c>
      <c r="E518" s="150" t="str">
        <f t="shared" si="40"/>
        <v/>
      </c>
      <c r="F518" s="150" t="str">
        <f t="shared" si="41"/>
        <v/>
      </c>
      <c r="H518" s="166" t="s">
        <v>2604</v>
      </c>
      <c r="I518" s="142"/>
      <c r="J518" s="152" t="s">
        <v>2604</v>
      </c>
      <c r="K518" s="151" t="s">
        <v>2174</v>
      </c>
      <c r="L518" s="142" t="s">
        <v>2604</v>
      </c>
      <c r="M518" s="150" t="str">
        <f t="shared" si="42"/>
        <v/>
      </c>
      <c r="N518" s="150" t="str">
        <f t="shared" si="43"/>
        <v/>
      </c>
      <c r="P518" s="166" t="s">
        <v>2604</v>
      </c>
      <c r="Q518" s="67" t="s">
        <v>2604</v>
      </c>
      <c r="R518" s="112"/>
    </row>
    <row r="519" spans="1:18" s="65" customFormat="1" hidden="1" x14ac:dyDescent="0.25">
      <c r="A519" s="65" t="s">
        <v>2094</v>
      </c>
      <c r="B519" s="150">
        <v>1</v>
      </c>
      <c r="C519" s="153" t="s">
        <v>2174</v>
      </c>
      <c r="D519" s="114" t="s">
        <v>2604</v>
      </c>
      <c r="E519" s="150" t="str">
        <f t="shared" si="40"/>
        <v/>
      </c>
      <c r="F519" s="150" t="str">
        <f t="shared" si="41"/>
        <v/>
      </c>
      <c r="H519" s="166" t="s">
        <v>2604</v>
      </c>
      <c r="I519" s="114"/>
      <c r="J519" s="152" t="s">
        <v>2604</v>
      </c>
      <c r="K519" s="151" t="s">
        <v>2174</v>
      </c>
      <c r="L519" s="142" t="s">
        <v>2604</v>
      </c>
      <c r="M519" s="150" t="str">
        <f t="shared" si="42"/>
        <v/>
      </c>
      <c r="N519" s="150" t="str">
        <f t="shared" si="43"/>
        <v/>
      </c>
      <c r="P519" s="166" t="s">
        <v>2604</v>
      </c>
      <c r="Q519" s="67" t="s">
        <v>2604</v>
      </c>
      <c r="R519" s="112"/>
    </row>
    <row r="520" spans="1:18" s="65" customFormat="1" hidden="1" x14ac:dyDescent="0.25">
      <c r="A520" s="65" t="s">
        <v>2030</v>
      </c>
      <c r="B520" s="150">
        <v>1</v>
      </c>
      <c r="C520" s="153" t="s">
        <v>2174</v>
      </c>
      <c r="D520" s="114" t="s">
        <v>2604</v>
      </c>
      <c r="E520" s="150" t="str">
        <f t="shared" si="40"/>
        <v/>
      </c>
      <c r="F520" s="150" t="str">
        <f t="shared" si="41"/>
        <v/>
      </c>
      <c r="H520" s="166" t="s">
        <v>2604</v>
      </c>
      <c r="I520" s="114"/>
      <c r="J520" s="152" t="s">
        <v>2604</v>
      </c>
      <c r="K520" s="151" t="s">
        <v>2174</v>
      </c>
      <c r="L520" s="142" t="s">
        <v>2604</v>
      </c>
      <c r="M520" s="150" t="str">
        <f t="shared" si="42"/>
        <v/>
      </c>
      <c r="N520" s="150" t="str">
        <f t="shared" si="43"/>
        <v/>
      </c>
      <c r="P520" s="166" t="s">
        <v>2604</v>
      </c>
      <c r="Q520" s="67" t="s">
        <v>2604</v>
      </c>
      <c r="R520" s="112"/>
    </row>
    <row r="521" spans="1:18" s="65" customFormat="1" hidden="1" x14ac:dyDescent="0.25">
      <c r="A521" s="65" t="s">
        <v>1463</v>
      </c>
      <c r="B521" s="150">
        <v>1</v>
      </c>
      <c r="C521" s="153" t="s">
        <v>2174</v>
      </c>
      <c r="D521" s="142" t="s">
        <v>2604</v>
      </c>
      <c r="E521" s="150" t="str">
        <f t="shared" si="40"/>
        <v/>
      </c>
      <c r="F521" s="150" t="str">
        <f t="shared" si="41"/>
        <v/>
      </c>
      <c r="H521" s="166" t="s">
        <v>2604</v>
      </c>
      <c r="I521" s="142"/>
      <c r="J521" s="152" t="s">
        <v>2604</v>
      </c>
      <c r="K521" s="151" t="s">
        <v>2174</v>
      </c>
      <c r="L521" s="142" t="s">
        <v>2604</v>
      </c>
      <c r="M521" s="150" t="str">
        <f t="shared" si="42"/>
        <v/>
      </c>
      <c r="N521" s="150" t="str">
        <f t="shared" si="43"/>
        <v/>
      </c>
      <c r="P521" s="166" t="s">
        <v>2604</v>
      </c>
      <c r="Q521" s="67" t="s">
        <v>2604</v>
      </c>
      <c r="R521" s="112"/>
    </row>
    <row r="522" spans="1:18" s="65" customFormat="1" hidden="1" x14ac:dyDescent="0.25">
      <c r="A522" s="65" t="s">
        <v>1890</v>
      </c>
      <c r="B522" s="150">
        <v>1</v>
      </c>
      <c r="C522" s="153" t="s">
        <v>2174</v>
      </c>
      <c r="D522" s="142" t="s">
        <v>2604</v>
      </c>
      <c r="E522" s="150" t="str">
        <f t="shared" si="40"/>
        <v/>
      </c>
      <c r="F522" s="150" t="str">
        <f t="shared" si="41"/>
        <v/>
      </c>
      <c r="H522" s="166" t="s">
        <v>2604</v>
      </c>
      <c r="I522" s="142"/>
      <c r="J522" s="152" t="s">
        <v>2604</v>
      </c>
      <c r="K522" s="151" t="s">
        <v>2174</v>
      </c>
      <c r="L522" s="142" t="s">
        <v>2604</v>
      </c>
      <c r="M522" s="150" t="str">
        <f t="shared" si="42"/>
        <v/>
      </c>
      <c r="N522" s="150" t="str">
        <f t="shared" si="43"/>
        <v/>
      </c>
      <c r="P522" s="166" t="s">
        <v>2604</v>
      </c>
      <c r="Q522" s="67" t="s">
        <v>2604</v>
      </c>
      <c r="R522" s="112"/>
    </row>
    <row r="523" spans="1:18" s="65" customFormat="1" hidden="1" x14ac:dyDescent="0.25">
      <c r="A523" s="65" t="s">
        <v>1550</v>
      </c>
      <c r="B523" s="150">
        <v>1</v>
      </c>
      <c r="C523" s="153" t="s">
        <v>2174</v>
      </c>
      <c r="D523" s="142" t="s">
        <v>2604</v>
      </c>
      <c r="E523" s="150" t="str">
        <f t="shared" si="40"/>
        <v/>
      </c>
      <c r="F523" s="150" t="str">
        <f t="shared" si="41"/>
        <v/>
      </c>
      <c r="H523" s="166" t="s">
        <v>2604</v>
      </c>
      <c r="I523" s="142"/>
      <c r="J523" s="152" t="s">
        <v>2604</v>
      </c>
      <c r="K523" s="151" t="s">
        <v>2174</v>
      </c>
      <c r="L523" s="142" t="s">
        <v>2604</v>
      </c>
      <c r="M523" s="150" t="str">
        <f t="shared" si="42"/>
        <v/>
      </c>
      <c r="N523" s="150" t="str">
        <f t="shared" si="43"/>
        <v/>
      </c>
      <c r="P523" s="166" t="s">
        <v>2604</v>
      </c>
      <c r="Q523" s="67" t="s">
        <v>2604</v>
      </c>
      <c r="R523" s="112"/>
    </row>
    <row r="524" spans="1:18" s="65" customFormat="1" hidden="1" x14ac:dyDescent="0.25">
      <c r="A524" s="65" t="s">
        <v>1314</v>
      </c>
      <c r="B524" s="150">
        <v>1</v>
      </c>
      <c r="C524" s="153" t="s">
        <v>2174</v>
      </c>
      <c r="D524" s="142" t="s">
        <v>2604</v>
      </c>
      <c r="E524" s="150" t="str">
        <f t="shared" si="40"/>
        <v/>
      </c>
      <c r="F524" s="150" t="str">
        <f t="shared" si="41"/>
        <v/>
      </c>
      <c r="H524" s="166" t="s">
        <v>2604</v>
      </c>
      <c r="I524" s="142"/>
      <c r="J524" s="152" t="s">
        <v>2604</v>
      </c>
      <c r="K524" s="151" t="s">
        <v>2174</v>
      </c>
      <c r="L524" s="142" t="s">
        <v>2604</v>
      </c>
      <c r="M524" s="150" t="str">
        <f t="shared" si="42"/>
        <v/>
      </c>
      <c r="N524" s="150" t="str">
        <f t="shared" si="43"/>
        <v/>
      </c>
      <c r="P524" s="166" t="s">
        <v>2604</v>
      </c>
      <c r="Q524" s="67" t="s">
        <v>2604</v>
      </c>
      <c r="R524" s="112"/>
    </row>
    <row r="525" spans="1:18" s="65" customFormat="1" hidden="1" x14ac:dyDescent="0.25">
      <c r="A525" s="65" t="s">
        <v>849</v>
      </c>
      <c r="B525" s="150">
        <v>1</v>
      </c>
      <c r="C525" s="155" t="s">
        <v>2606</v>
      </c>
      <c r="D525" s="142">
        <v>41129</v>
      </c>
      <c r="E525" s="150" t="str">
        <f t="shared" si="40"/>
        <v>2012-13</v>
      </c>
      <c r="F525" s="150" t="str">
        <f t="shared" si="41"/>
        <v/>
      </c>
      <c r="G525" s="65" t="s">
        <v>67</v>
      </c>
      <c r="H525" s="166" t="s">
        <v>2604</v>
      </c>
      <c r="I525" s="142"/>
      <c r="J525" s="152" t="s">
        <v>2604</v>
      </c>
      <c r="K525" s="151" t="s">
        <v>2174</v>
      </c>
      <c r="L525" s="142" t="s">
        <v>2604</v>
      </c>
      <c r="M525" s="150" t="str">
        <f t="shared" si="42"/>
        <v/>
      </c>
      <c r="N525" s="150" t="str">
        <f t="shared" si="43"/>
        <v/>
      </c>
      <c r="P525" s="166" t="s">
        <v>2604</v>
      </c>
      <c r="Q525" s="67" t="s">
        <v>2604</v>
      </c>
      <c r="R525" s="112" t="s">
        <v>2342</v>
      </c>
    </row>
    <row r="526" spans="1:18" s="65" customFormat="1" hidden="1" x14ac:dyDescent="0.25">
      <c r="A526" s="65" t="s">
        <v>1945</v>
      </c>
      <c r="B526" s="150">
        <v>1</v>
      </c>
      <c r="C526" s="153" t="s">
        <v>2174</v>
      </c>
      <c r="D526" s="142" t="s">
        <v>2604</v>
      </c>
      <c r="E526" s="150" t="str">
        <f t="shared" si="40"/>
        <v/>
      </c>
      <c r="F526" s="150" t="str">
        <f t="shared" si="41"/>
        <v/>
      </c>
      <c r="H526" s="166" t="s">
        <v>2604</v>
      </c>
      <c r="I526" s="142"/>
      <c r="J526" s="152" t="s">
        <v>2604</v>
      </c>
      <c r="K526" s="151" t="s">
        <v>2174</v>
      </c>
      <c r="L526" s="142" t="s">
        <v>2604</v>
      </c>
      <c r="M526" s="150" t="str">
        <f t="shared" si="42"/>
        <v/>
      </c>
      <c r="N526" s="150" t="str">
        <f t="shared" si="43"/>
        <v/>
      </c>
      <c r="P526" s="166" t="s">
        <v>2604</v>
      </c>
      <c r="Q526" s="67" t="s">
        <v>2604</v>
      </c>
      <c r="R526" s="112"/>
    </row>
    <row r="527" spans="1:18" s="65" customFormat="1" hidden="1" x14ac:dyDescent="0.25">
      <c r="A527" s="65" t="s">
        <v>1584</v>
      </c>
      <c r="B527" s="150">
        <v>1</v>
      </c>
      <c r="C527" s="153" t="s">
        <v>2174</v>
      </c>
      <c r="D527" s="142" t="s">
        <v>2604</v>
      </c>
      <c r="E527" s="150" t="str">
        <f t="shared" si="40"/>
        <v/>
      </c>
      <c r="F527" s="150" t="str">
        <f t="shared" si="41"/>
        <v/>
      </c>
      <c r="H527" s="166" t="s">
        <v>2604</v>
      </c>
      <c r="I527" s="142"/>
      <c r="J527" s="152" t="s">
        <v>2604</v>
      </c>
      <c r="K527" s="151" t="s">
        <v>2174</v>
      </c>
      <c r="L527" s="142" t="s">
        <v>2604</v>
      </c>
      <c r="M527" s="150" t="str">
        <f t="shared" si="42"/>
        <v/>
      </c>
      <c r="N527" s="150" t="str">
        <f t="shared" si="43"/>
        <v/>
      </c>
      <c r="P527" s="166" t="s">
        <v>2604</v>
      </c>
      <c r="Q527" s="67" t="s">
        <v>2604</v>
      </c>
      <c r="R527" s="112"/>
    </row>
    <row r="528" spans="1:18" s="65" customFormat="1" hidden="1" x14ac:dyDescent="0.25">
      <c r="A528" s="65" t="s">
        <v>1777</v>
      </c>
      <c r="B528" s="150">
        <v>1</v>
      </c>
      <c r="C528" s="155" t="s">
        <v>2606</v>
      </c>
      <c r="D528" s="142">
        <v>5726</v>
      </c>
      <c r="E528" s="150" t="str">
        <f t="shared" si="40"/>
        <v>1915-16</v>
      </c>
      <c r="F528" s="150" t="str">
        <f t="shared" si="41"/>
        <v/>
      </c>
      <c r="G528" s="65" t="s">
        <v>33</v>
      </c>
      <c r="H528" s="166" t="s">
        <v>2604</v>
      </c>
      <c r="I528" s="142"/>
      <c r="J528" s="152" t="s">
        <v>2604</v>
      </c>
      <c r="K528" s="151" t="s">
        <v>2174</v>
      </c>
      <c r="L528" s="142" t="s">
        <v>2604</v>
      </c>
      <c r="M528" s="150" t="str">
        <f t="shared" si="42"/>
        <v/>
      </c>
      <c r="N528" s="150" t="str">
        <f t="shared" si="43"/>
        <v/>
      </c>
      <c r="P528" s="166" t="s">
        <v>2604</v>
      </c>
      <c r="Q528" s="67" t="s">
        <v>2604</v>
      </c>
      <c r="R528" s="112"/>
    </row>
    <row r="529" spans="1:18" s="65" customFormat="1" hidden="1" x14ac:dyDescent="0.25">
      <c r="A529" s="65" t="s">
        <v>1674</v>
      </c>
      <c r="B529" s="150">
        <v>1</v>
      </c>
      <c r="C529" s="153" t="s">
        <v>2174</v>
      </c>
      <c r="D529" s="142" t="s">
        <v>2604</v>
      </c>
      <c r="E529" s="150" t="str">
        <f t="shared" si="40"/>
        <v/>
      </c>
      <c r="F529" s="150" t="str">
        <f t="shared" si="41"/>
        <v/>
      </c>
      <c r="H529" s="166" t="s">
        <v>2604</v>
      </c>
      <c r="I529" s="142"/>
      <c r="J529" s="152" t="s">
        <v>2604</v>
      </c>
      <c r="K529" s="151" t="s">
        <v>2174</v>
      </c>
      <c r="L529" s="142" t="s">
        <v>2604</v>
      </c>
      <c r="M529" s="150" t="str">
        <f t="shared" si="42"/>
        <v/>
      </c>
      <c r="N529" s="150" t="str">
        <f t="shared" si="43"/>
        <v/>
      </c>
      <c r="P529" s="166" t="s">
        <v>2604</v>
      </c>
      <c r="Q529" s="67" t="s">
        <v>2604</v>
      </c>
      <c r="R529" s="112"/>
    </row>
    <row r="530" spans="1:18" s="65" customFormat="1" hidden="1" x14ac:dyDescent="0.25">
      <c r="A530" s="65" t="s">
        <v>886</v>
      </c>
      <c r="B530" s="150">
        <v>1</v>
      </c>
      <c r="C530" s="155" t="s">
        <v>2606</v>
      </c>
      <c r="D530" s="142">
        <v>35918</v>
      </c>
      <c r="E530" s="150" t="str">
        <f t="shared" ref="E530:E593" si="45">IF(ISNUMBER(D530),IF(MONTH(D530)&gt;=8,CONCATENATE(YEAR(D530),"-",RIGHT(YEAR(D530)+1,2)),IF(MONTH(D530)&lt;5,CONCATENATE(YEAR(D530)-1,"-",RIGHT(YEAR(D530),2)),"")), "")</f>
        <v/>
      </c>
      <c r="F530" s="150" t="str">
        <f t="shared" ref="F530:F593" si="46">IF(ISNUMBER(D530),IF(AND(MONTH(D530)&gt;5, MONTH(D530)&lt;8),CONCATENATE(YEAR(D530),"-",RIGHT(YEAR(D530)+1,2)),""), "")</f>
        <v/>
      </c>
      <c r="G530" s="65" t="s">
        <v>2150</v>
      </c>
      <c r="H530" s="166" t="s">
        <v>2604</v>
      </c>
      <c r="I530" s="142"/>
      <c r="J530" s="152" t="s">
        <v>2604</v>
      </c>
      <c r="K530" s="156" t="s">
        <v>2607</v>
      </c>
      <c r="L530" s="142">
        <v>40953</v>
      </c>
      <c r="M530" s="150" t="str">
        <f t="shared" ref="M530:M593" si="47">IF(ISNUMBER(L530),IF(MONTH(L530)&gt;=8,CONCATENATE(YEAR(L530),"-",RIGHT(YEAR(L530)+1,2)),IF(MONTH(L530)&lt;5,CONCATENATE(YEAR(L530)-1,"-",RIGHT(YEAR(L530),2)),"")), "")</f>
        <v>2011-12</v>
      </c>
      <c r="N530" s="150" t="str">
        <f t="shared" ref="N530:N593" si="48">IF(ISNUMBER(L530),IF(AND(MONTH(L530)&gt;5, MONTH(L530)&lt;8),CONCATENATE(YEAR(L530)-1,"-",RIGHT(YEAR(L530),2)),""), "")</f>
        <v/>
      </c>
      <c r="O530" s="65" t="s">
        <v>2343</v>
      </c>
      <c r="P530" s="166" t="s">
        <v>2604</v>
      </c>
      <c r="Q530" s="67" t="s">
        <v>2604</v>
      </c>
      <c r="R530" s="112" t="s">
        <v>2344</v>
      </c>
    </row>
    <row r="531" spans="1:18" s="65" customFormat="1" hidden="1" x14ac:dyDescent="0.25">
      <c r="A531" s="65" t="s">
        <v>1095</v>
      </c>
      <c r="B531" s="150">
        <v>1</v>
      </c>
      <c r="C531" s="153" t="s">
        <v>2174</v>
      </c>
      <c r="D531" s="142" t="s">
        <v>2604</v>
      </c>
      <c r="E531" s="150" t="str">
        <f t="shared" si="45"/>
        <v/>
      </c>
      <c r="F531" s="150" t="str">
        <f t="shared" si="46"/>
        <v/>
      </c>
      <c r="H531" s="166" t="s">
        <v>2604</v>
      </c>
      <c r="I531" s="142"/>
      <c r="J531" s="152" t="s">
        <v>2604</v>
      </c>
      <c r="K531" s="151" t="s">
        <v>2174</v>
      </c>
      <c r="L531" s="142" t="s">
        <v>2604</v>
      </c>
      <c r="M531" s="150" t="str">
        <f t="shared" si="47"/>
        <v/>
      </c>
      <c r="N531" s="150" t="str">
        <f t="shared" si="48"/>
        <v/>
      </c>
      <c r="P531" s="166" t="s">
        <v>2604</v>
      </c>
      <c r="Q531" s="67" t="s">
        <v>2604</v>
      </c>
      <c r="R531" s="112"/>
    </row>
    <row r="532" spans="1:18" s="65" customFormat="1" hidden="1" x14ac:dyDescent="0.25">
      <c r="A532" s="65" t="s">
        <v>1874</v>
      </c>
      <c r="B532" s="150">
        <v>1</v>
      </c>
      <c r="C532" s="153" t="s">
        <v>2174</v>
      </c>
      <c r="D532" s="142" t="s">
        <v>2604</v>
      </c>
      <c r="E532" s="150" t="str">
        <f t="shared" si="45"/>
        <v/>
      </c>
      <c r="F532" s="150" t="str">
        <f t="shared" si="46"/>
        <v/>
      </c>
      <c r="H532" s="166" t="s">
        <v>2604</v>
      </c>
      <c r="I532" s="142"/>
      <c r="J532" s="152" t="s">
        <v>2604</v>
      </c>
      <c r="K532" s="151" t="s">
        <v>2174</v>
      </c>
      <c r="L532" s="142" t="s">
        <v>2604</v>
      </c>
      <c r="M532" s="150" t="str">
        <f t="shared" si="47"/>
        <v/>
      </c>
      <c r="N532" s="150" t="str">
        <f t="shared" si="48"/>
        <v/>
      </c>
      <c r="P532" s="166" t="s">
        <v>2604</v>
      </c>
      <c r="Q532" s="67" t="s">
        <v>2604</v>
      </c>
      <c r="R532" s="112"/>
    </row>
    <row r="533" spans="1:18" s="65" customFormat="1" hidden="1" x14ac:dyDescent="0.25">
      <c r="A533" s="65" t="s">
        <v>1300</v>
      </c>
      <c r="B533" s="150">
        <v>1</v>
      </c>
      <c r="C533" s="153" t="s">
        <v>2174</v>
      </c>
      <c r="D533" s="142" t="s">
        <v>2604</v>
      </c>
      <c r="E533" s="150" t="str">
        <f t="shared" si="45"/>
        <v/>
      </c>
      <c r="F533" s="150" t="str">
        <f t="shared" si="46"/>
        <v/>
      </c>
      <c r="H533" s="166" t="s">
        <v>2604</v>
      </c>
      <c r="I533" s="142"/>
      <c r="J533" s="152" t="s">
        <v>2604</v>
      </c>
      <c r="K533" s="151" t="s">
        <v>2174</v>
      </c>
      <c r="L533" s="142" t="s">
        <v>2604</v>
      </c>
      <c r="M533" s="150" t="str">
        <f t="shared" si="47"/>
        <v/>
      </c>
      <c r="N533" s="150" t="str">
        <f t="shared" si="48"/>
        <v/>
      </c>
      <c r="P533" s="166" t="s">
        <v>2604</v>
      </c>
      <c r="Q533" s="67" t="s">
        <v>2604</v>
      </c>
      <c r="R533" s="112"/>
    </row>
    <row r="534" spans="1:18" s="65" customFormat="1" hidden="1" x14ac:dyDescent="0.25">
      <c r="A534" s="65" t="s">
        <v>978</v>
      </c>
      <c r="B534" s="150">
        <v>1</v>
      </c>
      <c r="C534" s="155" t="s">
        <v>2606</v>
      </c>
      <c r="D534" s="142">
        <v>38347</v>
      </c>
      <c r="E534" s="150" t="str">
        <f t="shared" si="45"/>
        <v>2004-05</v>
      </c>
      <c r="F534" s="150" t="str">
        <f t="shared" si="46"/>
        <v/>
      </c>
      <c r="G534" s="65" t="s">
        <v>71</v>
      </c>
      <c r="H534" s="166" t="s">
        <v>2604</v>
      </c>
      <c r="I534" s="142"/>
      <c r="J534" s="152" t="s">
        <v>2135</v>
      </c>
      <c r="K534" s="156" t="s">
        <v>2607</v>
      </c>
      <c r="L534" s="142">
        <v>39056</v>
      </c>
      <c r="M534" s="150" t="str">
        <f t="shared" si="47"/>
        <v>2006-07</v>
      </c>
      <c r="N534" s="150" t="str">
        <f t="shared" si="48"/>
        <v/>
      </c>
      <c r="O534" s="65" t="s">
        <v>93</v>
      </c>
      <c r="P534" s="166" t="s">
        <v>2604</v>
      </c>
      <c r="Q534" s="67" t="s">
        <v>2604</v>
      </c>
      <c r="R534" s="112" t="s">
        <v>2345</v>
      </c>
    </row>
    <row r="535" spans="1:18" s="65" customFormat="1" hidden="1" x14ac:dyDescent="0.25">
      <c r="A535" s="65" t="s">
        <v>1857</v>
      </c>
      <c r="B535" s="150">
        <v>1</v>
      </c>
      <c r="C535" s="153" t="s">
        <v>2174</v>
      </c>
      <c r="D535" s="142" t="s">
        <v>2604</v>
      </c>
      <c r="E535" s="150" t="str">
        <f t="shared" si="45"/>
        <v/>
      </c>
      <c r="F535" s="150" t="str">
        <f t="shared" si="46"/>
        <v/>
      </c>
      <c r="H535" s="166" t="s">
        <v>2604</v>
      </c>
      <c r="I535" s="142"/>
      <c r="J535" s="152" t="s">
        <v>2604</v>
      </c>
      <c r="K535" s="151" t="s">
        <v>2174</v>
      </c>
      <c r="L535" s="142" t="s">
        <v>2604</v>
      </c>
      <c r="M535" s="150" t="str">
        <f t="shared" si="47"/>
        <v/>
      </c>
      <c r="N535" s="150" t="str">
        <f t="shared" si="48"/>
        <v/>
      </c>
      <c r="P535" s="166" t="s">
        <v>2604</v>
      </c>
      <c r="Q535" s="67" t="s">
        <v>2604</v>
      </c>
      <c r="R535" s="112"/>
    </row>
    <row r="536" spans="1:18" s="65" customFormat="1" hidden="1" x14ac:dyDescent="0.25">
      <c r="A536" s="65" t="s">
        <v>1526</v>
      </c>
      <c r="B536" s="150">
        <v>1</v>
      </c>
      <c r="C536" s="153" t="s">
        <v>2174</v>
      </c>
      <c r="D536" s="142" t="s">
        <v>2604</v>
      </c>
      <c r="E536" s="150" t="str">
        <f t="shared" si="45"/>
        <v/>
      </c>
      <c r="F536" s="150" t="str">
        <f t="shared" si="46"/>
        <v/>
      </c>
      <c r="H536" s="166" t="s">
        <v>2604</v>
      </c>
      <c r="I536" s="142"/>
      <c r="J536" s="152" t="s">
        <v>2604</v>
      </c>
      <c r="K536" s="151" t="s">
        <v>2174</v>
      </c>
      <c r="L536" s="142" t="s">
        <v>2604</v>
      </c>
      <c r="M536" s="150" t="str">
        <f t="shared" si="47"/>
        <v/>
      </c>
      <c r="N536" s="150" t="str">
        <f t="shared" si="48"/>
        <v/>
      </c>
      <c r="P536" s="166" t="s">
        <v>2604</v>
      </c>
      <c r="Q536" s="67" t="s">
        <v>2604</v>
      </c>
      <c r="R536" s="112"/>
    </row>
    <row r="537" spans="1:18" s="65" customFormat="1" hidden="1" x14ac:dyDescent="0.25">
      <c r="A537" s="65" t="s">
        <v>1727</v>
      </c>
      <c r="B537" s="150">
        <v>1</v>
      </c>
      <c r="C537" s="155" t="s">
        <v>2606</v>
      </c>
      <c r="D537" s="142">
        <v>10101</v>
      </c>
      <c r="E537" s="150" t="str">
        <f t="shared" si="45"/>
        <v>1927-28</v>
      </c>
      <c r="F537" s="150" t="str">
        <f t="shared" si="46"/>
        <v/>
      </c>
      <c r="G537" s="65" t="s">
        <v>2346</v>
      </c>
      <c r="H537" s="166" t="s">
        <v>2604</v>
      </c>
      <c r="I537" s="142"/>
      <c r="J537" s="152" t="s">
        <v>2604</v>
      </c>
      <c r="K537" s="154" t="s">
        <v>2605</v>
      </c>
      <c r="L537" s="142">
        <v>10927</v>
      </c>
      <c r="M537" s="150" t="str">
        <f t="shared" si="47"/>
        <v>1929-30</v>
      </c>
      <c r="N537" s="150" t="str">
        <f t="shared" si="48"/>
        <v/>
      </c>
      <c r="O537" s="65" t="s">
        <v>61</v>
      </c>
      <c r="P537" s="166" t="s">
        <v>2604</v>
      </c>
      <c r="Q537" s="67" t="s">
        <v>2604</v>
      </c>
      <c r="R537" s="112"/>
    </row>
    <row r="538" spans="1:18" s="65" customFormat="1" hidden="1" x14ac:dyDescent="0.25">
      <c r="A538" s="65" t="s">
        <v>1791</v>
      </c>
      <c r="B538" s="150">
        <v>1</v>
      </c>
      <c r="C538" s="153" t="s">
        <v>2174</v>
      </c>
      <c r="D538" s="142" t="s">
        <v>2604</v>
      </c>
      <c r="E538" s="150" t="str">
        <f t="shared" si="45"/>
        <v/>
      </c>
      <c r="F538" s="150" t="str">
        <f t="shared" si="46"/>
        <v/>
      </c>
      <c r="H538" s="166" t="s">
        <v>2604</v>
      </c>
      <c r="I538" s="142"/>
      <c r="J538" s="152" t="s">
        <v>2604</v>
      </c>
      <c r="K538" s="151" t="s">
        <v>2174</v>
      </c>
      <c r="L538" s="142" t="s">
        <v>2604</v>
      </c>
      <c r="M538" s="150" t="str">
        <f t="shared" si="47"/>
        <v/>
      </c>
      <c r="N538" s="150" t="str">
        <f t="shared" si="48"/>
        <v/>
      </c>
      <c r="P538" s="166" t="s">
        <v>2604</v>
      </c>
      <c r="Q538" s="67" t="s">
        <v>2604</v>
      </c>
      <c r="R538" s="112"/>
    </row>
    <row r="539" spans="1:18" s="65" customFormat="1" hidden="1" x14ac:dyDescent="0.25">
      <c r="A539" s="65" t="s">
        <v>1833</v>
      </c>
      <c r="B539" s="150">
        <v>1</v>
      </c>
      <c r="C539" s="153" t="s">
        <v>2174</v>
      </c>
      <c r="D539" s="142" t="s">
        <v>2604</v>
      </c>
      <c r="E539" s="150" t="str">
        <f t="shared" si="45"/>
        <v/>
      </c>
      <c r="F539" s="150" t="str">
        <f t="shared" si="46"/>
        <v/>
      </c>
      <c r="H539" s="166" t="s">
        <v>2604</v>
      </c>
      <c r="I539" s="142"/>
      <c r="J539" s="152" t="s">
        <v>2604</v>
      </c>
      <c r="K539" s="151" t="s">
        <v>2174</v>
      </c>
      <c r="L539" s="142" t="s">
        <v>2604</v>
      </c>
      <c r="M539" s="150" t="str">
        <f t="shared" si="47"/>
        <v/>
      </c>
      <c r="N539" s="150" t="str">
        <f t="shared" si="48"/>
        <v/>
      </c>
      <c r="P539" s="166" t="s">
        <v>2604</v>
      </c>
      <c r="Q539" s="67" t="s">
        <v>2604</v>
      </c>
      <c r="R539" s="112"/>
    </row>
    <row r="540" spans="1:18" s="65" customFormat="1" hidden="1" x14ac:dyDescent="0.25">
      <c r="A540" s="65" t="s">
        <v>1814</v>
      </c>
      <c r="B540" s="150">
        <v>1</v>
      </c>
      <c r="C540" s="153" t="s">
        <v>2174</v>
      </c>
      <c r="D540" s="142" t="s">
        <v>2604</v>
      </c>
      <c r="E540" s="150" t="str">
        <f t="shared" si="45"/>
        <v/>
      </c>
      <c r="F540" s="150" t="str">
        <f t="shared" si="46"/>
        <v/>
      </c>
      <c r="H540" s="166" t="s">
        <v>2604</v>
      </c>
      <c r="I540" s="142"/>
      <c r="J540" s="152" t="s">
        <v>2604</v>
      </c>
      <c r="K540" s="151" t="s">
        <v>2174</v>
      </c>
      <c r="L540" s="142" t="s">
        <v>2604</v>
      </c>
      <c r="M540" s="150" t="str">
        <f t="shared" si="47"/>
        <v/>
      </c>
      <c r="N540" s="150" t="str">
        <f t="shared" si="48"/>
        <v/>
      </c>
      <c r="P540" s="166" t="s">
        <v>2604</v>
      </c>
      <c r="Q540" s="67" t="s">
        <v>2604</v>
      </c>
      <c r="R540" s="112"/>
    </row>
    <row r="541" spans="1:18" s="65" customFormat="1" hidden="1" x14ac:dyDescent="0.25">
      <c r="A541" s="65" t="s">
        <v>1205</v>
      </c>
      <c r="B541" s="150">
        <v>1</v>
      </c>
      <c r="C541" s="153" t="s">
        <v>2174</v>
      </c>
      <c r="D541" s="142" t="s">
        <v>2604</v>
      </c>
      <c r="E541" s="150" t="str">
        <f t="shared" si="45"/>
        <v/>
      </c>
      <c r="F541" s="150" t="str">
        <f t="shared" si="46"/>
        <v/>
      </c>
      <c r="H541" s="166" t="s">
        <v>2604</v>
      </c>
      <c r="I541" s="142"/>
      <c r="J541" s="152" t="s">
        <v>2604</v>
      </c>
      <c r="K541" s="151" t="s">
        <v>2174</v>
      </c>
      <c r="L541" s="142" t="s">
        <v>2604</v>
      </c>
      <c r="M541" s="150" t="str">
        <f t="shared" si="47"/>
        <v/>
      </c>
      <c r="N541" s="150" t="str">
        <f t="shared" si="48"/>
        <v/>
      </c>
      <c r="P541" s="166" t="s">
        <v>2604</v>
      </c>
      <c r="Q541" s="67" t="s">
        <v>2604</v>
      </c>
      <c r="R541" s="112"/>
    </row>
    <row r="542" spans="1:18" s="65" customFormat="1" hidden="1" x14ac:dyDescent="0.25">
      <c r="A542" s="65" t="s">
        <v>1235</v>
      </c>
      <c r="B542" s="150">
        <v>1</v>
      </c>
      <c r="C542" s="155" t="s">
        <v>2606</v>
      </c>
      <c r="D542" s="142">
        <v>29085</v>
      </c>
      <c r="E542" s="150" t="str">
        <f t="shared" si="45"/>
        <v>1979-80</v>
      </c>
      <c r="F542" s="150" t="str">
        <f t="shared" si="46"/>
        <v/>
      </c>
      <c r="G542" s="65" t="s">
        <v>43</v>
      </c>
      <c r="H542" s="166">
        <v>385000</v>
      </c>
      <c r="I542" s="142"/>
      <c r="J542" s="152" t="s">
        <v>2604</v>
      </c>
      <c r="K542" s="154" t="s">
        <v>2605</v>
      </c>
      <c r="L542" s="142">
        <v>29092</v>
      </c>
      <c r="M542" s="150" t="str">
        <f t="shared" si="47"/>
        <v>1979-80</v>
      </c>
      <c r="N542" s="150" t="str">
        <f t="shared" si="48"/>
        <v/>
      </c>
      <c r="O542" s="65" t="s">
        <v>39</v>
      </c>
      <c r="P542" s="166">
        <v>308000</v>
      </c>
      <c r="Q542" s="67" t="s">
        <v>2604</v>
      </c>
      <c r="R542" s="112" t="s">
        <v>2347</v>
      </c>
    </row>
    <row r="543" spans="1:18" s="65" customFormat="1" hidden="1" x14ac:dyDescent="0.25">
      <c r="A543" s="65" t="s">
        <v>1148</v>
      </c>
      <c r="B543" s="150">
        <v>1</v>
      </c>
      <c r="C543" s="153" t="s">
        <v>2174</v>
      </c>
      <c r="D543" s="142" t="s">
        <v>2604</v>
      </c>
      <c r="E543" s="150" t="str">
        <f t="shared" si="45"/>
        <v/>
      </c>
      <c r="F543" s="150" t="str">
        <f t="shared" si="46"/>
        <v/>
      </c>
      <c r="H543" s="166" t="s">
        <v>2604</v>
      </c>
      <c r="I543" s="142"/>
      <c r="J543" s="152" t="s">
        <v>2604</v>
      </c>
      <c r="K543" s="151" t="s">
        <v>2174</v>
      </c>
      <c r="L543" s="142" t="s">
        <v>2604</v>
      </c>
      <c r="M543" s="150" t="str">
        <f t="shared" si="47"/>
        <v/>
      </c>
      <c r="N543" s="150" t="str">
        <f t="shared" si="48"/>
        <v/>
      </c>
      <c r="P543" s="166" t="s">
        <v>2604</v>
      </c>
      <c r="Q543" s="67" t="s">
        <v>2604</v>
      </c>
      <c r="R543" s="112"/>
    </row>
    <row r="544" spans="1:18" s="65" customFormat="1" hidden="1" x14ac:dyDescent="0.25">
      <c r="A544" s="65" t="s">
        <v>1917</v>
      </c>
      <c r="B544" s="150">
        <v>1</v>
      </c>
      <c r="C544" s="153" t="s">
        <v>2174</v>
      </c>
      <c r="D544" s="142" t="s">
        <v>2604</v>
      </c>
      <c r="E544" s="150" t="str">
        <f t="shared" si="45"/>
        <v/>
      </c>
      <c r="F544" s="150" t="str">
        <f t="shared" si="46"/>
        <v/>
      </c>
      <c r="H544" s="166" t="s">
        <v>2604</v>
      </c>
      <c r="I544" s="142"/>
      <c r="J544" s="152" t="s">
        <v>2604</v>
      </c>
      <c r="K544" s="151" t="s">
        <v>2174</v>
      </c>
      <c r="L544" s="142" t="s">
        <v>2604</v>
      </c>
      <c r="M544" s="150" t="str">
        <f t="shared" si="47"/>
        <v/>
      </c>
      <c r="N544" s="150" t="str">
        <f t="shared" si="48"/>
        <v/>
      </c>
      <c r="P544" s="166" t="s">
        <v>2604</v>
      </c>
      <c r="Q544" s="67" t="s">
        <v>2604</v>
      </c>
      <c r="R544" s="112"/>
    </row>
    <row r="545" spans="1:18" s="65" customFormat="1" hidden="1" x14ac:dyDescent="0.25">
      <c r="A545" s="65" t="s">
        <v>1020</v>
      </c>
      <c r="B545" s="150">
        <v>1</v>
      </c>
      <c r="C545" s="153" t="s">
        <v>2174</v>
      </c>
      <c r="D545" s="142" t="s">
        <v>2604</v>
      </c>
      <c r="E545" s="150" t="str">
        <f t="shared" si="45"/>
        <v/>
      </c>
      <c r="F545" s="150" t="str">
        <f t="shared" si="46"/>
        <v/>
      </c>
      <c r="H545" s="166" t="s">
        <v>2604</v>
      </c>
      <c r="I545" s="142"/>
      <c r="J545" s="152" t="s">
        <v>2604</v>
      </c>
      <c r="K545" s="151" t="s">
        <v>2174</v>
      </c>
      <c r="L545" s="142" t="s">
        <v>2604</v>
      </c>
      <c r="M545" s="150" t="str">
        <f t="shared" si="47"/>
        <v/>
      </c>
      <c r="N545" s="150" t="str">
        <f t="shared" si="48"/>
        <v/>
      </c>
      <c r="P545" s="166" t="s">
        <v>2604</v>
      </c>
      <c r="Q545" s="67" t="s">
        <v>2604</v>
      </c>
      <c r="R545" s="112"/>
    </row>
    <row r="546" spans="1:18" s="65" customFormat="1" hidden="1" x14ac:dyDescent="0.25">
      <c r="A546" s="65" t="s">
        <v>1247</v>
      </c>
      <c r="B546" s="150">
        <v>1</v>
      </c>
      <c r="C546" s="153" t="s">
        <v>2174</v>
      </c>
      <c r="D546" s="142" t="s">
        <v>2604</v>
      </c>
      <c r="E546" s="150" t="str">
        <f t="shared" si="45"/>
        <v/>
      </c>
      <c r="F546" s="150" t="str">
        <f t="shared" si="46"/>
        <v/>
      </c>
      <c r="H546" s="166" t="s">
        <v>2604</v>
      </c>
      <c r="I546" s="142"/>
      <c r="J546" s="152" t="s">
        <v>2604</v>
      </c>
      <c r="K546" s="151" t="s">
        <v>2174</v>
      </c>
      <c r="L546" s="142" t="s">
        <v>2604</v>
      </c>
      <c r="M546" s="150" t="str">
        <f t="shared" si="47"/>
        <v/>
      </c>
      <c r="N546" s="150" t="str">
        <f t="shared" si="48"/>
        <v/>
      </c>
      <c r="P546" s="166" t="s">
        <v>2604</v>
      </c>
      <c r="Q546" s="67" t="s">
        <v>2604</v>
      </c>
      <c r="R546" s="112"/>
    </row>
    <row r="547" spans="1:18" s="65" customFormat="1" hidden="1" x14ac:dyDescent="0.25">
      <c r="A547" s="65" t="s">
        <v>1648</v>
      </c>
      <c r="B547" s="150">
        <v>1</v>
      </c>
      <c r="C547" s="153" t="s">
        <v>2174</v>
      </c>
      <c r="D547" s="142" t="s">
        <v>2604</v>
      </c>
      <c r="E547" s="150" t="str">
        <f t="shared" si="45"/>
        <v/>
      </c>
      <c r="F547" s="150" t="str">
        <f t="shared" si="46"/>
        <v/>
      </c>
      <c r="H547" s="166" t="s">
        <v>2604</v>
      </c>
      <c r="I547" s="142"/>
      <c r="J547" s="152" t="s">
        <v>2604</v>
      </c>
      <c r="K547" s="151" t="s">
        <v>2174</v>
      </c>
      <c r="L547" s="142" t="s">
        <v>2604</v>
      </c>
      <c r="M547" s="150" t="str">
        <f t="shared" si="47"/>
        <v/>
      </c>
      <c r="N547" s="150" t="str">
        <f t="shared" si="48"/>
        <v/>
      </c>
      <c r="P547" s="166" t="s">
        <v>2604</v>
      </c>
      <c r="Q547" s="67" t="s">
        <v>2604</v>
      </c>
      <c r="R547" s="112"/>
    </row>
    <row r="548" spans="1:18" s="65" customFormat="1" hidden="1" x14ac:dyDescent="0.25">
      <c r="A548" s="65" t="s">
        <v>2082</v>
      </c>
      <c r="B548" s="150">
        <v>1</v>
      </c>
      <c r="C548" s="153" t="s">
        <v>2174</v>
      </c>
      <c r="D548" s="114" t="s">
        <v>2604</v>
      </c>
      <c r="E548" s="150" t="str">
        <f t="shared" si="45"/>
        <v/>
      </c>
      <c r="F548" s="150" t="str">
        <f t="shared" si="46"/>
        <v/>
      </c>
      <c r="H548" s="166" t="s">
        <v>2604</v>
      </c>
      <c r="I548" s="114"/>
      <c r="J548" s="152" t="s">
        <v>2604</v>
      </c>
      <c r="K548" s="151" t="s">
        <v>2174</v>
      </c>
      <c r="L548" s="142" t="s">
        <v>2604</v>
      </c>
      <c r="M548" s="150" t="str">
        <f t="shared" si="47"/>
        <v/>
      </c>
      <c r="N548" s="150" t="str">
        <f t="shared" si="48"/>
        <v/>
      </c>
      <c r="P548" s="166" t="s">
        <v>2604</v>
      </c>
      <c r="Q548" s="67" t="s">
        <v>2604</v>
      </c>
      <c r="R548" s="112"/>
    </row>
    <row r="549" spans="1:18" s="65" customFormat="1" hidden="1" x14ac:dyDescent="0.25">
      <c r="A549" s="65" t="s">
        <v>927</v>
      </c>
      <c r="B549" s="150">
        <v>1</v>
      </c>
      <c r="C549" s="155" t="s">
        <v>2606</v>
      </c>
      <c r="D549" s="142">
        <v>39280</v>
      </c>
      <c r="E549" s="150" t="str">
        <f t="shared" si="45"/>
        <v/>
      </c>
      <c r="F549" s="150" t="str">
        <f t="shared" si="46"/>
        <v>2007-08</v>
      </c>
      <c r="G549" s="65" t="s">
        <v>2150</v>
      </c>
      <c r="H549" s="166" t="s">
        <v>2604</v>
      </c>
      <c r="I549" s="142"/>
      <c r="J549" s="152" t="s">
        <v>2604</v>
      </c>
      <c r="K549" s="151" t="s">
        <v>2174</v>
      </c>
      <c r="L549" s="142" t="s">
        <v>2604</v>
      </c>
      <c r="M549" s="150" t="str">
        <f t="shared" si="47"/>
        <v/>
      </c>
      <c r="N549" s="150" t="str">
        <f t="shared" si="48"/>
        <v/>
      </c>
      <c r="P549" s="166" t="s">
        <v>2604</v>
      </c>
      <c r="Q549" s="67" t="s">
        <v>2604</v>
      </c>
      <c r="R549" s="112" t="s">
        <v>2348</v>
      </c>
    </row>
    <row r="550" spans="1:18" s="65" customFormat="1" hidden="1" x14ac:dyDescent="0.25">
      <c r="A550" s="65" t="s">
        <v>1726</v>
      </c>
      <c r="B550" s="150">
        <v>1</v>
      </c>
      <c r="C550" s="153" t="s">
        <v>2174</v>
      </c>
      <c r="D550" s="142" t="s">
        <v>2604</v>
      </c>
      <c r="E550" s="150" t="str">
        <f t="shared" si="45"/>
        <v/>
      </c>
      <c r="F550" s="150" t="str">
        <f t="shared" si="46"/>
        <v/>
      </c>
      <c r="H550" s="166" t="s">
        <v>2604</v>
      </c>
      <c r="I550" s="142"/>
      <c r="J550" s="152" t="s">
        <v>2604</v>
      </c>
      <c r="K550" s="151" t="s">
        <v>2174</v>
      </c>
      <c r="L550" s="142" t="s">
        <v>2604</v>
      </c>
      <c r="M550" s="150" t="str">
        <f t="shared" si="47"/>
        <v/>
      </c>
      <c r="N550" s="150" t="str">
        <f t="shared" si="48"/>
        <v/>
      </c>
      <c r="P550" s="166" t="s">
        <v>2604</v>
      </c>
      <c r="Q550" s="67" t="s">
        <v>2604</v>
      </c>
      <c r="R550" s="112"/>
    </row>
    <row r="551" spans="1:18" s="65" customFormat="1" hidden="1" x14ac:dyDescent="0.25">
      <c r="A551" s="65" t="s">
        <v>1944</v>
      </c>
      <c r="B551" s="150">
        <v>1</v>
      </c>
      <c r="C551" s="153" t="s">
        <v>2174</v>
      </c>
      <c r="D551" s="142" t="s">
        <v>2604</v>
      </c>
      <c r="E551" s="150" t="str">
        <f t="shared" si="45"/>
        <v/>
      </c>
      <c r="F551" s="150" t="str">
        <f t="shared" si="46"/>
        <v/>
      </c>
      <c r="H551" s="166" t="s">
        <v>2604</v>
      </c>
      <c r="I551" s="142"/>
      <c r="J551" s="152" t="s">
        <v>2604</v>
      </c>
      <c r="K551" s="151" t="s">
        <v>2174</v>
      </c>
      <c r="L551" s="142" t="s">
        <v>2604</v>
      </c>
      <c r="M551" s="150" t="str">
        <f t="shared" si="47"/>
        <v/>
      </c>
      <c r="N551" s="150" t="str">
        <f t="shared" si="48"/>
        <v/>
      </c>
      <c r="P551" s="166" t="s">
        <v>2604</v>
      </c>
      <c r="Q551" s="67" t="s">
        <v>2604</v>
      </c>
      <c r="R551" s="112"/>
    </row>
    <row r="552" spans="1:18" s="65" customFormat="1" hidden="1" x14ac:dyDescent="0.25">
      <c r="A552" s="65" t="s">
        <v>861</v>
      </c>
      <c r="B552" s="150">
        <v>1</v>
      </c>
      <c r="C552" s="153" t="s">
        <v>2174</v>
      </c>
      <c r="D552" s="142" t="s">
        <v>2604</v>
      </c>
      <c r="E552" s="150" t="str">
        <f t="shared" si="45"/>
        <v/>
      </c>
      <c r="F552" s="150" t="str">
        <f t="shared" si="46"/>
        <v/>
      </c>
      <c r="H552" s="166" t="s">
        <v>2604</v>
      </c>
      <c r="I552" s="142"/>
      <c r="J552" s="152" t="s">
        <v>2604</v>
      </c>
      <c r="K552" s="151" t="s">
        <v>2174</v>
      </c>
      <c r="L552" s="142" t="s">
        <v>2604</v>
      </c>
      <c r="M552" s="150" t="str">
        <f t="shared" si="47"/>
        <v/>
      </c>
      <c r="N552" s="150" t="str">
        <f t="shared" si="48"/>
        <v/>
      </c>
      <c r="P552" s="166" t="s">
        <v>2604</v>
      </c>
      <c r="Q552" s="67" t="s">
        <v>2604</v>
      </c>
      <c r="R552" s="112" t="s">
        <v>2349</v>
      </c>
    </row>
    <row r="553" spans="1:18" s="65" customFormat="1" hidden="1" x14ac:dyDescent="0.25">
      <c r="A553" s="65" t="s">
        <v>1299</v>
      </c>
      <c r="B553" s="150">
        <v>1</v>
      </c>
      <c r="C553" s="155" t="s">
        <v>2606</v>
      </c>
      <c r="D553" s="142">
        <v>24066</v>
      </c>
      <c r="E553" s="150" t="str">
        <f t="shared" si="45"/>
        <v>1965-66</v>
      </c>
      <c r="F553" s="150" t="str">
        <f t="shared" si="46"/>
        <v/>
      </c>
      <c r="G553" s="65" t="s">
        <v>80</v>
      </c>
      <c r="H553" s="166" t="s">
        <v>2604</v>
      </c>
      <c r="I553" s="142"/>
      <c r="J553" s="152" t="s">
        <v>2604</v>
      </c>
      <c r="K553" s="154" t="s">
        <v>2605</v>
      </c>
      <c r="L553" s="142">
        <v>25585</v>
      </c>
      <c r="M553" s="150" t="str">
        <f t="shared" si="47"/>
        <v>1969-70</v>
      </c>
      <c r="N553" s="150" t="str">
        <f t="shared" si="48"/>
        <v/>
      </c>
      <c r="O553" s="65" t="s">
        <v>29</v>
      </c>
      <c r="P553" s="166" t="s">
        <v>2604</v>
      </c>
      <c r="Q553" s="67" t="s">
        <v>2604</v>
      </c>
      <c r="R553" s="112" t="s">
        <v>2350</v>
      </c>
    </row>
    <row r="554" spans="1:18" s="65" customFormat="1" hidden="1" x14ac:dyDescent="0.25">
      <c r="A554" s="65" t="s">
        <v>1116</v>
      </c>
      <c r="B554" s="150">
        <v>1</v>
      </c>
      <c r="C554" s="153" t="s">
        <v>2174</v>
      </c>
      <c r="D554" s="142" t="s">
        <v>2604</v>
      </c>
      <c r="E554" s="150" t="str">
        <f t="shared" si="45"/>
        <v/>
      </c>
      <c r="F554" s="150" t="str">
        <f t="shared" si="46"/>
        <v/>
      </c>
      <c r="H554" s="166" t="s">
        <v>2604</v>
      </c>
      <c r="I554" s="142"/>
      <c r="J554" s="152" t="s">
        <v>2604</v>
      </c>
      <c r="K554" s="151" t="s">
        <v>2174</v>
      </c>
      <c r="L554" s="142" t="s">
        <v>2604</v>
      </c>
      <c r="M554" s="150" t="str">
        <f t="shared" si="47"/>
        <v/>
      </c>
      <c r="N554" s="150" t="str">
        <f t="shared" si="48"/>
        <v/>
      </c>
      <c r="P554" s="166" t="s">
        <v>2604</v>
      </c>
      <c r="Q554" s="67" t="s">
        <v>2604</v>
      </c>
      <c r="R554" s="112"/>
    </row>
    <row r="555" spans="1:18" s="65" customFormat="1" x14ac:dyDescent="0.25">
      <c r="A555" s="65" t="s">
        <v>977</v>
      </c>
      <c r="B555" s="150">
        <v>1</v>
      </c>
      <c r="C555" s="155" t="s">
        <v>2129</v>
      </c>
      <c r="D555" s="114"/>
      <c r="E555" s="150" t="str">
        <f t="shared" si="45"/>
        <v/>
      </c>
      <c r="F555" s="150" t="str">
        <f t="shared" si="46"/>
        <v/>
      </c>
      <c r="G555" s="65" t="s">
        <v>70</v>
      </c>
      <c r="H555" s="166" t="s">
        <v>2604</v>
      </c>
      <c r="I555" s="142">
        <f>L555</f>
        <v>0</v>
      </c>
      <c r="J555" s="152" t="s">
        <v>2604</v>
      </c>
      <c r="K555" s="156" t="s">
        <v>2607</v>
      </c>
      <c r="L555" s="142">
        <v>0</v>
      </c>
      <c r="M555" s="150" t="str">
        <f t="shared" si="47"/>
        <v>1899-00</v>
      </c>
      <c r="N555" s="150" t="str">
        <f t="shared" si="48"/>
        <v/>
      </c>
      <c r="O555" s="65" t="s">
        <v>70</v>
      </c>
      <c r="P555" s="166" t="s">
        <v>2604</v>
      </c>
      <c r="Q555" s="67" t="s">
        <v>2604</v>
      </c>
      <c r="R555" s="112" t="s">
        <v>2351</v>
      </c>
    </row>
    <row r="556" spans="1:18" s="65" customFormat="1" hidden="1" x14ac:dyDescent="0.25">
      <c r="A556" s="65" t="s">
        <v>2093</v>
      </c>
      <c r="B556" s="150">
        <v>1</v>
      </c>
      <c r="C556" s="153" t="s">
        <v>2174</v>
      </c>
      <c r="D556" s="114" t="s">
        <v>2604</v>
      </c>
      <c r="E556" s="150" t="str">
        <f t="shared" si="45"/>
        <v/>
      </c>
      <c r="F556" s="150" t="str">
        <f t="shared" si="46"/>
        <v/>
      </c>
      <c r="H556" s="166" t="s">
        <v>2604</v>
      </c>
      <c r="I556" s="114"/>
      <c r="J556" s="152" t="s">
        <v>2604</v>
      </c>
      <c r="K556" s="151" t="s">
        <v>2174</v>
      </c>
      <c r="L556" s="142" t="s">
        <v>2604</v>
      </c>
      <c r="M556" s="150" t="str">
        <f t="shared" si="47"/>
        <v/>
      </c>
      <c r="N556" s="150" t="str">
        <f t="shared" si="48"/>
        <v/>
      </c>
      <c r="P556" s="166" t="s">
        <v>2604</v>
      </c>
      <c r="Q556" s="67" t="s">
        <v>2604</v>
      </c>
      <c r="R556" s="112"/>
    </row>
    <row r="557" spans="1:18" s="65" customFormat="1" hidden="1" x14ac:dyDescent="0.25">
      <c r="A557" s="65" t="s">
        <v>1495</v>
      </c>
      <c r="B557" s="150">
        <v>1</v>
      </c>
      <c r="C557" s="153" t="s">
        <v>2174</v>
      </c>
      <c r="D557" s="142" t="s">
        <v>2604</v>
      </c>
      <c r="E557" s="150" t="str">
        <f t="shared" si="45"/>
        <v/>
      </c>
      <c r="F557" s="150" t="str">
        <f t="shared" si="46"/>
        <v/>
      </c>
      <c r="H557" s="166" t="s">
        <v>2604</v>
      </c>
      <c r="I557" s="142"/>
      <c r="J557" s="152" t="s">
        <v>2604</v>
      </c>
      <c r="K557" s="151" t="s">
        <v>2174</v>
      </c>
      <c r="L557" s="142" t="s">
        <v>2604</v>
      </c>
      <c r="M557" s="150" t="str">
        <f t="shared" si="47"/>
        <v/>
      </c>
      <c r="N557" s="150" t="str">
        <f t="shared" si="48"/>
        <v/>
      </c>
      <c r="P557" s="166" t="s">
        <v>2604</v>
      </c>
      <c r="Q557" s="67" t="s">
        <v>2604</v>
      </c>
      <c r="R557" s="112"/>
    </row>
    <row r="558" spans="1:18" s="65" customFormat="1" hidden="1" x14ac:dyDescent="0.25">
      <c r="A558" s="65" t="s">
        <v>1697</v>
      </c>
      <c r="B558" s="150">
        <v>1</v>
      </c>
      <c r="C558" s="153" t="s">
        <v>2174</v>
      </c>
      <c r="D558" s="142" t="s">
        <v>2604</v>
      </c>
      <c r="E558" s="150" t="str">
        <f t="shared" si="45"/>
        <v/>
      </c>
      <c r="F558" s="150" t="str">
        <f t="shared" si="46"/>
        <v/>
      </c>
      <c r="H558" s="166" t="s">
        <v>2604</v>
      </c>
      <c r="I558" s="142"/>
      <c r="J558" s="152" t="s">
        <v>2604</v>
      </c>
      <c r="K558" s="151" t="s">
        <v>2174</v>
      </c>
      <c r="L558" s="142" t="s">
        <v>2604</v>
      </c>
      <c r="M558" s="150" t="str">
        <f t="shared" si="47"/>
        <v/>
      </c>
      <c r="N558" s="150" t="str">
        <f t="shared" si="48"/>
        <v/>
      </c>
      <c r="P558" s="166" t="s">
        <v>2604</v>
      </c>
      <c r="Q558" s="67" t="s">
        <v>2604</v>
      </c>
      <c r="R558" s="112"/>
    </row>
    <row r="559" spans="1:18" s="65" customFormat="1" hidden="1" x14ac:dyDescent="0.25">
      <c r="A559" s="65" t="s">
        <v>1776</v>
      </c>
      <c r="B559" s="150">
        <v>1</v>
      </c>
      <c r="C559" s="153" t="s">
        <v>2174</v>
      </c>
      <c r="D559" s="142" t="s">
        <v>2604</v>
      </c>
      <c r="E559" s="150" t="str">
        <f t="shared" si="45"/>
        <v/>
      </c>
      <c r="F559" s="150" t="str">
        <f t="shared" si="46"/>
        <v/>
      </c>
      <c r="H559" s="166" t="s">
        <v>2604</v>
      </c>
      <c r="I559" s="142"/>
      <c r="J559" s="152" t="s">
        <v>2604</v>
      </c>
      <c r="K559" s="151" t="s">
        <v>2174</v>
      </c>
      <c r="L559" s="142" t="s">
        <v>2604</v>
      </c>
      <c r="M559" s="150" t="str">
        <f t="shared" si="47"/>
        <v/>
      </c>
      <c r="N559" s="150" t="str">
        <f t="shared" si="48"/>
        <v/>
      </c>
      <c r="P559" s="166" t="s">
        <v>2604</v>
      </c>
      <c r="Q559" s="67" t="s">
        <v>2604</v>
      </c>
      <c r="R559" s="112"/>
    </row>
    <row r="560" spans="1:18" s="65" customFormat="1" hidden="1" x14ac:dyDescent="0.25">
      <c r="A560" s="65" t="s">
        <v>1525</v>
      </c>
      <c r="B560" s="150">
        <v>1</v>
      </c>
      <c r="C560" s="153" t="s">
        <v>2174</v>
      </c>
      <c r="D560" s="142" t="s">
        <v>2604</v>
      </c>
      <c r="E560" s="150" t="str">
        <f t="shared" si="45"/>
        <v/>
      </c>
      <c r="F560" s="150" t="str">
        <f t="shared" si="46"/>
        <v/>
      </c>
      <c r="H560" s="166" t="s">
        <v>2604</v>
      </c>
      <c r="I560" s="142"/>
      <c r="J560" s="152" t="s">
        <v>2604</v>
      </c>
      <c r="K560" s="151" t="s">
        <v>2174</v>
      </c>
      <c r="L560" s="142" t="s">
        <v>2604</v>
      </c>
      <c r="M560" s="150" t="str">
        <f t="shared" si="47"/>
        <v/>
      </c>
      <c r="N560" s="150" t="str">
        <f t="shared" si="48"/>
        <v/>
      </c>
      <c r="P560" s="166" t="s">
        <v>2604</v>
      </c>
      <c r="Q560" s="67" t="s">
        <v>2604</v>
      </c>
      <c r="R560" s="112"/>
    </row>
    <row r="561" spans="1:18" s="65" customFormat="1" hidden="1" x14ac:dyDescent="0.25">
      <c r="A561" s="65" t="s">
        <v>1750</v>
      </c>
      <c r="B561" s="150">
        <v>1</v>
      </c>
      <c r="C561" s="153" t="s">
        <v>2174</v>
      </c>
      <c r="D561" s="142" t="s">
        <v>2604</v>
      </c>
      <c r="E561" s="150" t="str">
        <f t="shared" si="45"/>
        <v/>
      </c>
      <c r="F561" s="150" t="str">
        <f t="shared" si="46"/>
        <v/>
      </c>
      <c r="H561" s="166" t="s">
        <v>2604</v>
      </c>
      <c r="I561" s="142"/>
      <c r="J561" s="152" t="s">
        <v>2604</v>
      </c>
      <c r="K561" s="151" t="s">
        <v>2174</v>
      </c>
      <c r="L561" s="142" t="s">
        <v>2604</v>
      </c>
      <c r="M561" s="150" t="str">
        <f t="shared" si="47"/>
        <v/>
      </c>
      <c r="N561" s="150" t="str">
        <f t="shared" si="48"/>
        <v/>
      </c>
      <c r="P561" s="166" t="s">
        <v>2604</v>
      </c>
      <c r="Q561" s="67" t="s">
        <v>2604</v>
      </c>
      <c r="R561" s="112"/>
    </row>
    <row r="562" spans="1:18" s="65" customFormat="1" x14ac:dyDescent="0.25">
      <c r="A562" s="65" t="s">
        <v>893</v>
      </c>
      <c r="B562" s="150">
        <v>1</v>
      </c>
      <c r="C562" s="155" t="s">
        <v>2129</v>
      </c>
      <c r="D562" s="142">
        <v>40950</v>
      </c>
      <c r="E562" s="150" t="str">
        <f t="shared" si="45"/>
        <v>2011-12</v>
      </c>
      <c r="F562" s="150" t="str">
        <f t="shared" si="46"/>
        <v/>
      </c>
      <c r="G562" s="65" t="s">
        <v>68</v>
      </c>
      <c r="H562" s="166" t="s">
        <v>2604</v>
      </c>
      <c r="I562" s="142">
        <f>L562</f>
        <v>40995</v>
      </c>
      <c r="J562" s="152" t="s">
        <v>2604</v>
      </c>
      <c r="K562" s="156" t="s">
        <v>2607</v>
      </c>
      <c r="L562" s="142">
        <v>40995</v>
      </c>
      <c r="M562" s="150" t="str">
        <f t="shared" si="47"/>
        <v>2011-12</v>
      </c>
      <c r="N562" s="150" t="str">
        <f t="shared" si="48"/>
        <v/>
      </c>
      <c r="O562" s="65" t="s">
        <v>68</v>
      </c>
      <c r="P562" s="166" t="s">
        <v>2604</v>
      </c>
      <c r="Q562" s="67" t="s">
        <v>2604</v>
      </c>
      <c r="R562" s="112" t="s">
        <v>2352</v>
      </c>
    </row>
    <row r="563" spans="1:18" s="65" customFormat="1" hidden="1" x14ac:dyDescent="0.25">
      <c r="A563" s="65" t="s">
        <v>2036</v>
      </c>
      <c r="B563" s="150">
        <v>1</v>
      </c>
      <c r="C563" s="153" t="s">
        <v>2174</v>
      </c>
      <c r="D563" s="114" t="s">
        <v>2604</v>
      </c>
      <c r="E563" s="150" t="str">
        <f t="shared" si="45"/>
        <v/>
      </c>
      <c r="F563" s="150" t="str">
        <f t="shared" si="46"/>
        <v/>
      </c>
      <c r="H563" s="166" t="s">
        <v>2604</v>
      </c>
      <c r="I563" s="114"/>
      <c r="J563" s="152" t="s">
        <v>2604</v>
      </c>
      <c r="K563" s="151" t="s">
        <v>2174</v>
      </c>
      <c r="L563" s="142" t="s">
        <v>2604</v>
      </c>
      <c r="M563" s="150" t="str">
        <f t="shared" si="47"/>
        <v/>
      </c>
      <c r="N563" s="150" t="str">
        <f t="shared" si="48"/>
        <v/>
      </c>
      <c r="P563" s="166" t="s">
        <v>2604</v>
      </c>
      <c r="Q563" s="67" t="s">
        <v>2604</v>
      </c>
      <c r="R563" s="112"/>
    </row>
    <row r="564" spans="1:18" s="65" customFormat="1" hidden="1" x14ac:dyDescent="0.25">
      <c r="A564" s="65" t="s">
        <v>1799</v>
      </c>
      <c r="B564" s="150">
        <v>1</v>
      </c>
      <c r="C564" s="153" t="s">
        <v>2174</v>
      </c>
      <c r="D564" s="142" t="s">
        <v>2604</v>
      </c>
      <c r="E564" s="150" t="str">
        <f t="shared" si="45"/>
        <v/>
      </c>
      <c r="F564" s="150" t="str">
        <f t="shared" si="46"/>
        <v/>
      </c>
      <c r="H564" s="166" t="s">
        <v>2604</v>
      </c>
      <c r="I564" s="142"/>
      <c r="J564" s="152" t="s">
        <v>2604</v>
      </c>
      <c r="K564" s="151" t="s">
        <v>2174</v>
      </c>
      <c r="L564" s="142" t="s">
        <v>2604</v>
      </c>
      <c r="M564" s="150" t="str">
        <f t="shared" si="47"/>
        <v/>
      </c>
      <c r="N564" s="150" t="str">
        <f t="shared" si="48"/>
        <v/>
      </c>
      <c r="P564" s="166" t="s">
        <v>2604</v>
      </c>
      <c r="Q564" s="67" t="s">
        <v>2604</v>
      </c>
      <c r="R564" s="112"/>
    </row>
    <row r="565" spans="1:18" s="65" customFormat="1" hidden="1" x14ac:dyDescent="0.25">
      <c r="A565" s="65" t="s">
        <v>1368</v>
      </c>
      <c r="B565" s="150">
        <v>1</v>
      </c>
      <c r="C565" s="155" t="s">
        <v>2606</v>
      </c>
      <c r="D565" s="142">
        <v>20321</v>
      </c>
      <c r="E565" s="150" t="str">
        <f t="shared" si="45"/>
        <v>1955-56</v>
      </c>
      <c r="F565" s="150" t="str">
        <f t="shared" si="46"/>
        <v/>
      </c>
      <c r="G565" s="108" t="s">
        <v>31</v>
      </c>
      <c r="H565" s="166" t="s">
        <v>2604</v>
      </c>
      <c r="I565" s="142"/>
      <c r="J565" s="152" t="s">
        <v>2604</v>
      </c>
      <c r="K565" s="154" t="s">
        <v>2605</v>
      </c>
      <c r="L565" s="142">
        <v>21252</v>
      </c>
      <c r="M565" s="150" t="str">
        <f t="shared" si="47"/>
        <v>1957-58</v>
      </c>
      <c r="N565" s="150" t="str">
        <f t="shared" si="48"/>
        <v/>
      </c>
      <c r="O565" s="65" t="s">
        <v>76</v>
      </c>
      <c r="P565" s="166" t="s">
        <v>2604</v>
      </c>
      <c r="Q565" s="67" t="s">
        <v>2604</v>
      </c>
      <c r="R565" s="112"/>
    </row>
    <row r="566" spans="1:18" s="65" customFormat="1" hidden="1" x14ac:dyDescent="0.25">
      <c r="A566" s="65" t="s">
        <v>1298</v>
      </c>
      <c r="B566" s="150">
        <v>1</v>
      </c>
      <c r="C566" s="153" t="s">
        <v>2174</v>
      </c>
      <c r="D566" s="142" t="s">
        <v>2604</v>
      </c>
      <c r="E566" s="150" t="str">
        <f t="shared" si="45"/>
        <v/>
      </c>
      <c r="F566" s="150" t="str">
        <f t="shared" si="46"/>
        <v/>
      </c>
      <c r="H566" s="166" t="s">
        <v>2604</v>
      </c>
      <c r="I566" s="142"/>
      <c r="J566" s="152" t="s">
        <v>2604</v>
      </c>
      <c r="K566" s="151" t="s">
        <v>2174</v>
      </c>
      <c r="L566" s="142" t="s">
        <v>2604</v>
      </c>
      <c r="M566" s="150" t="str">
        <f t="shared" si="47"/>
        <v/>
      </c>
      <c r="N566" s="150" t="str">
        <f t="shared" si="48"/>
        <v/>
      </c>
      <c r="P566" s="166" t="s">
        <v>2604</v>
      </c>
      <c r="Q566" s="67" t="s">
        <v>2604</v>
      </c>
      <c r="R566" s="112"/>
    </row>
    <row r="567" spans="1:18" s="65" customFormat="1" x14ac:dyDescent="0.25">
      <c r="A567" s="65" t="s">
        <v>895</v>
      </c>
      <c r="B567" s="150">
        <v>1</v>
      </c>
      <c r="C567" s="155" t="s">
        <v>2129</v>
      </c>
      <c r="D567" s="142">
        <v>40810</v>
      </c>
      <c r="E567" s="150" t="str">
        <f t="shared" si="45"/>
        <v>2011-12</v>
      </c>
      <c r="F567" s="150" t="str">
        <f t="shared" si="46"/>
        <v/>
      </c>
      <c r="G567" s="65" t="s">
        <v>81</v>
      </c>
      <c r="H567" s="166" t="s">
        <v>2604</v>
      </c>
      <c r="I567" s="142">
        <f>L567</f>
        <v>40834</v>
      </c>
      <c r="J567" s="152" t="s">
        <v>2604</v>
      </c>
      <c r="K567" s="156" t="s">
        <v>2607</v>
      </c>
      <c r="L567" s="142">
        <v>40834</v>
      </c>
      <c r="M567" s="150" t="str">
        <f t="shared" si="47"/>
        <v>2011-12</v>
      </c>
      <c r="N567" s="150" t="str">
        <f t="shared" si="48"/>
        <v/>
      </c>
      <c r="O567" s="65" t="s">
        <v>81</v>
      </c>
      <c r="P567" s="166" t="s">
        <v>2604</v>
      </c>
      <c r="Q567" s="67" t="s">
        <v>2604</v>
      </c>
      <c r="R567" s="112" t="s">
        <v>2353</v>
      </c>
    </row>
    <row r="568" spans="1:18" s="65" customFormat="1" hidden="1" x14ac:dyDescent="0.25">
      <c r="A568" s="65" t="s">
        <v>1293</v>
      </c>
      <c r="B568" s="150">
        <v>1</v>
      </c>
      <c r="C568" s="153" t="s">
        <v>2174</v>
      </c>
      <c r="D568" s="142" t="s">
        <v>2604</v>
      </c>
      <c r="E568" s="150" t="str">
        <f t="shared" si="45"/>
        <v/>
      </c>
      <c r="F568" s="150" t="str">
        <f t="shared" si="46"/>
        <v/>
      </c>
      <c r="H568" s="166" t="s">
        <v>2604</v>
      </c>
      <c r="I568" s="142"/>
      <c r="J568" s="152" t="s">
        <v>2604</v>
      </c>
      <c r="K568" s="151" t="s">
        <v>2174</v>
      </c>
      <c r="L568" s="142" t="s">
        <v>2604</v>
      </c>
      <c r="M568" s="150" t="str">
        <f t="shared" si="47"/>
        <v/>
      </c>
      <c r="N568" s="150" t="str">
        <f t="shared" si="48"/>
        <v/>
      </c>
      <c r="P568" s="166" t="s">
        <v>2604</v>
      </c>
      <c r="Q568" s="67" t="s">
        <v>2604</v>
      </c>
      <c r="R568" s="112"/>
    </row>
    <row r="569" spans="1:18" s="65" customFormat="1" hidden="1" x14ac:dyDescent="0.25">
      <c r="A569" s="65" t="s">
        <v>1442</v>
      </c>
      <c r="B569" s="150">
        <v>1</v>
      </c>
      <c r="C569" s="153" t="s">
        <v>2174</v>
      </c>
      <c r="D569" s="142" t="s">
        <v>2604</v>
      </c>
      <c r="E569" s="150" t="str">
        <f t="shared" si="45"/>
        <v/>
      </c>
      <c r="F569" s="150" t="str">
        <f t="shared" si="46"/>
        <v/>
      </c>
      <c r="H569" s="166" t="s">
        <v>2604</v>
      </c>
      <c r="I569" s="142"/>
      <c r="J569" s="152" t="s">
        <v>2604</v>
      </c>
      <c r="K569" s="151" t="s">
        <v>2174</v>
      </c>
      <c r="L569" s="142" t="s">
        <v>2604</v>
      </c>
      <c r="M569" s="150" t="str">
        <f t="shared" si="47"/>
        <v/>
      </c>
      <c r="N569" s="150" t="str">
        <f t="shared" si="48"/>
        <v/>
      </c>
      <c r="P569" s="166" t="s">
        <v>2604</v>
      </c>
      <c r="Q569" s="67" t="s">
        <v>2604</v>
      </c>
      <c r="R569" s="112"/>
    </row>
    <row r="570" spans="1:18" s="65" customFormat="1" hidden="1" x14ac:dyDescent="0.25">
      <c r="A570" s="65" t="s">
        <v>1494</v>
      </c>
      <c r="B570" s="150">
        <v>1</v>
      </c>
      <c r="C570" s="153" t="s">
        <v>2174</v>
      </c>
      <c r="D570" s="142" t="s">
        <v>2604</v>
      </c>
      <c r="E570" s="150" t="str">
        <f t="shared" si="45"/>
        <v/>
      </c>
      <c r="F570" s="150" t="str">
        <f t="shared" si="46"/>
        <v/>
      </c>
      <c r="H570" s="166" t="s">
        <v>2604</v>
      </c>
      <c r="I570" s="142"/>
      <c r="J570" s="152" t="s">
        <v>2604</v>
      </c>
      <c r="K570" s="151" t="s">
        <v>2174</v>
      </c>
      <c r="L570" s="142" t="s">
        <v>2604</v>
      </c>
      <c r="M570" s="150" t="str">
        <f t="shared" si="47"/>
        <v/>
      </c>
      <c r="N570" s="150" t="str">
        <f t="shared" si="48"/>
        <v/>
      </c>
      <c r="P570" s="166" t="s">
        <v>2604</v>
      </c>
      <c r="Q570" s="67" t="s">
        <v>2604</v>
      </c>
      <c r="R570" s="112"/>
    </row>
    <row r="571" spans="1:18" s="65" customFormat="1" hidden="1" x14ac:dyDescent="0.25">
      <c r="A571" s="65" t="s">
        <v>1278</v>
      </c>
      <c r="B571" s="150">
        <v>1</v>
      </c>
      <c r="C571" s="153" t="s">
        <v>2174</v>
      </c>
      <c r="D571" s="142" t="s">
        <v>2604</v>
      </c>
      <c r="E571" s="150" t="str">
        <f t="shared" si="45"/>
        <v/>
      </c>
      <c r="F571" s="150" t="str">
        <f t="shared" si="46"/>
        <v/>
      </c>
      <c r="H571" s="166" t="s">
        <v>2604</v>
      </c>
      <c r="I571" s="142"/>
      <c r="J571" s="152" t="s">
        <v>2604</v>
      </c>
      <c r="K571" s="151" t="s">
        <v>2174</v>
      </c>
      <c r="L571" s="142" t="s">
        <v>2604</v>
      </c>
      <c r="M571" s="150" t="str">
        <f t="shared" si="47"/>
        <v/>
      </c>
      <c r="N571" s="150" t="str">
        <f t="shared" si="48"/>
        <v/>
      </c>
      <c r="P571" s="166" t="s">
        <v>2604</v>
      </c>
      <c r="Q571" s="67" t="s">
        <v>2604</v>
      </c>
      <c r="R571" s="112"/>
    </row>
    <row r="572" spans="1:18" s="65" customFormat="1" hidden="1" x14ac:dyDescent="0.25">
      <c r="A572" s="65" t="s">
        <v>1313</v>
      </c>
      <c r="B572" s="150">
        <v>1</v>
      </c>
      <c r="C572" s="155" t="s">
        <v>2606</v>
      </c>
      <c r="D572" s="142">
        <v>23408</v>
      </c>
      <c r="E572" s="150" t="str">
        <f t="shared" si="45"/>
        <v>1963-64</v>
      </c>
      <c r="F572" s="150" t="str">
        <f t="shared" si="46"/>
        <v/>
      </c>
      <c r="G572" s="65" t="s">
        <v>34</v>
      </c>
      <c r="H572" s="166" t="s">
        <v>2604</v>
      </c>
      <c r="I572" s="142"/>
      <c r="J572" s="152" t="s">
        <v>2604</v>
      </c>
      <c r="K572" s="154" t="s">
        <v>2605</v>
      </c>
      <c r="L572" s="142">
        <v>24735</v>
      </c>
      <c r="M572" s="150" t="str">
        <f t="shared" si="47"/>
        <v>1967-68</v>
      </c>
      <c r="N572" s="150" t="str">
        <f t="shared" si="48"/>
        <v/>
      </c>
      <c r="O572" s="65" t="s">
        <v>29</v>
      </c>
      <c r="P572" s="166">
        <v>26000</v>
      </c>
      <c r="Q572" s="67" t="s">
        <v>2604</v>
      </c>
      <c r="R572" s="112" t="s">
        <v>2354</v>
      </c>
    </row>
    <row r="573" spans="1:18" s="65" customFormat="1" hidden="1" x14ac:dyDescent="0.25">
      <c r="A573" s="65" t="s">
        <v>1979</v>
      </c>
      <c r="B573" s="150">
        <v>1</v>
      </c>
      <c r="C573" s="153" t="s">
        <v>2174</v>
      </c>
      <c r="D573" s="142" t="s">
        <v>2604</v>
      </c>
      <c r="E573" s="150" t="str">
        <f t="shared" si="45"/>
        <v/>
      </c>
      <c r="F573" s="150" t="str">
        <f t="shared" si="46"/>
        <v/>
      </c>
      <c r="H573" s="166" t="s">
        <v>2604</v>
      </c>
      <c r="I573" s="142"/>
      <c r="J573" s="152" t="s">
        <v>2604</v>
      </c>
      <c r="K573" s="151" t="s">
        <v>2174</v>
      </c>
      <c r="L573" s="142" t="s">
        <v>2604</v>
      </c>
      <c r="M573" s="150" t="str">
        <f t="shared" si="47"/>
        <v/>
      </c>
      <c r="N573" s="150" t="str">
        <f t="shared" si="48"/>
        <v/>
      </c>
      <c r="P573" s="166" t="s">
        <v>2604</v>
      </c>
      <c r="Q573" s="67" t="s">
        <v>2604</v>
      </c>
      <c r="R573" s="112"/>
    </row>
    <row r="574" spans="1:18" s="65" customFormat="1" hidden="1" x14ac:dyDescent="0.25">
      <c r="A574" s="65" t="s">
        <v>1832</v>
      </c>
      <c r="B574" s="150">
        <v>1</v>
      </c>
      <c r="C574" s="153" t="s">
        <v>2174</v>
      </c>
      <c r="D574" s="142" t="s">
        <v>2604</v>
      </c>
      <c r="E574" s="150" t="str">
        <f t="shared" si="45"/>
        <v/>
      </c>
      <c r="F574" s="150" t="str">
        <f t="shared" si="46"/>
        <v/>
      </c>
      <c r="H574" s="166" t="s">
        <v>2604</v>
      </c>
      <c r="I574" s="142"/>
      <c r="J574" s="152" t="s">
        <v>2604</v>
      </c>
      <c r="K574" s="151" t="s">
        <v>2174</v>
      </c>
      <c r="L574" s="142" t="s">
        <v>2604</v>
      </c>
      <c r="M574" s="150" t="str">
        <f t="shared" si="47"/>
        <v/>
      </c>
      <c r="N574" s="150" t="str">
        <f t="shared" si="48"/>
        <v/>
      </c>
      <c r="P574" s="166" t="s">
        <v>2604</v>
      </c>
      <c r="Q574" s="67" t="s">
        <v>2604</v>
      </c>
      <c r="R574" s="112"/>
    </row>
    <row r="575" spans="1:18" s="65" customFormat="1" hidden="1" x14ac:dyDescent="0.25">
      <c r="A575" s="65" t="s">
        <v>721</v>
      </c>
      <c r="B575" s="150">
        <v>1</v>
      </c>
      <c r="C575" s="153" t="s">
        <v>2174</v>
      </c>
      <c r="D575" s="142" t="s">
        <v>2604</v>
      </c>
      <c r="E575" s="150" t="str">
        <f t="shared" si="45"/>
        <v/>
      </c>
      <c r="F575" s="150" t="str">
        <f t="shared" si="46"/>
        <v/>
      </c>
      <c r="H575" s="166" t="s">
        <v>2604</v>
      </c>
      <c r="I575" s="142"/>
      <c r="J575" s="152" t="s">
        <v>2604</v>
      </c>
      <c r="K575" s="151" t="s">
        <v>2174</v>
      </c>
      <c r="L575" s="142" t="s">
        <v>2604</v>
      </c>
      <c r="M575" s="150" t="str">
        <f t="shared" si="47"/>
        <v/>
      </c>
      <c r="N575" s="150" t="str">
        <f t="shared" si="48"/>
        <v/>
      </c>
      <c r="P575" s="166" t="s">
        <v>2604</v>
      </c>
      <c r="Q575" s="67" t="s">
        <v>2604</v>
      </c>
      <c r="R575" s="112"/>
    </row>
    <row r="576" spans="1:18" s="65" customFormat="1" hidden="1" x14ac:dyDescent="0.25">
      <c r="A576" s="65" t="s">
        <v>769</v>
      </c>
      <c r="B576" s="150">
        <v>1</v>
      </c>
      <c r="C576" s="153" t="s">
        <v>2174</v>
      </c>
      <c r="D576" s="142" t="s">
        <v>2604</v>
      </c>
      <c r="E576" s="150" t="str">
        <f t="shared" si="45"/>
        <v/>
      </c>
      <c r="F576" s="150" t="str">
        <f t="shared" si="46"/>
        <v/>
      </c>
      <c r="H576" s="166" t="s">
        <v>2604</v>
      </c>
      <c r="I576" s="142"/>
      <c r="J576" s="152" t="s">
        <v>2604</v>
      </c>
      <c r="K576" s="151" t="s">
        <v>2174</v>
      </c>
      <c r="L576" s="142" t="s">
        <v>2604</v>
      </c>
      <c r="M576" s="150" t="str">
        <f t="shared" si="47"/>
        <v/>
      </c>
      <c r="N576" s="150" t="str">
        <f t="shared" si="48"/>
        <v/>
      </c>
      <c r="P576" s="166" t="s">
        <v>2604</v>
      </c>
      <c r="Q576" s="67" t="s">
        <v>2604</v>
      </c>
      <c r="R576" s="112" t="s">
        <v>2355</v>
      </c>
    </row>
    <row r="577" spans="1:18" s="65" customFormat="1" hidden="1" x14ac:dyDescent="0.25">
      <c r="A577" s="65" t="s">
        <v>1333</v>
      </c>
      <c r="B577" s="150">
        <v>1</v>
      </c>
      <c r="C577" s="153" t="s">
        <v>2174</v>
      </c>
      <c r="D577" s="142" t="s">
        <v>2604</v>
      </c>
      <c r="E577" s="150" t="str">
        <f t="shared" si="45"/>
        <v/>
      </c>
      <c r="F577" s="150" t="str">
        <f t="shared" si="46"/>
        <v/>
      </c>
      <c r="H577" s="166" t="s">
        <v>2604</v>
      </c>
      <c r="I577" s="142"/>
      <c r="J577" s="152" t="s">
        <v>2604</v>
      </c>
      <c r="K577" s="151" t="s">
        <v>2174</v>
      </c>
      <c r="L577" s="142" t="s">
        <v>2604</v>
      </c>
      <c r="M577" s="150" t="str">
        <f t="shared" si="47"/>
        <v/>
      </c>
      <c r="N577" s="150" t="str">
        <f t="shared" si="48"/>
        <v/>
      </c>
      <c r="P577" s="166" t="s">
        <v>2604</v>
      </c>
      <c r="Q577" s="67" t="s">
        <v>2604</v>
      </c>
      <c r="R577" s="112"/>
    </row>
    <row r="578" spans="1:18" s="65" customFormat="1" hidden="1" x14ac:dyDescent="0.25">
      <c r="A578" s="65" t="s">
        <v>2081</v>
      </c>
      <c r="B578" s="150">
        <v>1</v>
      </c>
      <c r="C578" s="153" t="s">
        <v>2174</v>
      </c>
      <c r="D578" s="114" t="s">
        <v>2604</v>
      </c>
      <c r="E578" s="150" t="str">
        <f t="shared" si="45"/>
        <v/>
      </c>
      <c r="F578" s="150" t="str">
        <f t="shared" si="46"/>
        <v/>
      </c>
      <c r="H578" s="166" t="s">
        <v>2604</v>
      </c>
      <c r="I578" s="114"/>
      <c r="J578" s="152" t="s">
        <v>2604</v>
      </c>
      <c r="K578" s="151" t="s">
        <v>2174</v>
      </c>
      <c r="L578" s="142" t="s">
        <v>2604</v>
      </c>
      <c r="M578" s="150" t="str">
        <f t="shared" si="47"/>
        <v/>
      </c>
      <c r="N578" s="150" t="str">
        <f t="shared" si="48"/>
        <v/>
      </c>
      <c r="P578" s="166" t="s">
        <v>2604</v>
      </c>
      <c r="Q578" s="67" t="s">
        <v>2604</v>
      </c>
      <c r="R578" s="112"/>
    </row>
    <row r="579" spans="1:18" s="65" customFormat="1" hidden="1" x14ac:dyDescent="0.25">
      <c r="A579" s="65" t="s">
        <v>1174</v>
      </c>
      <c r="B579" s="150">
        <v>1</v>
      </c>
      <c r="C579" s="155" t="s">
        <v>2606</v>
      </c>
      <c r="D579" s="142">
        <v>30086</v>
      </c>
      <c r="E579" s="150" t="str">
        <f t="shared" si="45"/>
        <v/>
      </c>
      <c r="F579" s="150" t="str">
        <f t="shared" si="46"/>
        <v/>
      </c>
      <c r="G579" s="65" t="s">
        <v>2150</v>
      </c>
      <c r="H579" s="166" t="s">
        <v>2604</v>
      </c>
      <c r="I579" s="142"/>
      <c r="J579" s="152" t="s">
        <v>2604</v>
      </c>
      <c r="K579" s="154" t="s">
        <v>2605</v>
      </c>
      <c r="L579" s="142">
        <v>33376</v>
      </c>
      <c r="M579" s="150" t="str">
        <f t="shared" si="47"/>
        <v/>
      </c>
      <c r="N579" s="150" t="str">
        <f t="shared" si="48"/>
        <v/>
      </c>
      <c r="O579" s="65" t="s">
        <v>33</v>
      </c>
      <c r="P579" s="166">
        <v>368000</v>
      </c>
      <c r="Q579" s="67" t="s">
        <v>2604</v>
      </c>
      <c r="R579" s="112" t="s">
        <v>2356</v>
      </c>
    </row>
    <row r="580" spans="1:18" s="65" customFormat="1" hidden="1" x14ac:dyDescent="0.25">
      <c r="A580" s="65" t="s">
        <v>1096</v>
      </c>
      <c r="B580" s="150">
        <v>1</v>
      </c>
      <c r="C580" s="153" t="s">
        <v>2174</v>
      </c>
      <c r="D580" s="142" t="s">
        <v>2604</v>
      </c>
      <c r="E580" s="150" t="str">
        <f t="shared" si="45"/>
        <v/>
      </c>
      <c r="F580" s="150" t="str">
        <f t="shared" si="46"/>
        <v/>
      </c>
      <c r="H580" s="166" t="s">
        <v>2604</v>
      </c>
      <c r="I580" s="142"/>
      <c r="J580" s="152" t="s">
        <v>2604</v>
      </c>
      <c r="K580" s="151" t="s">
        <v>2174</v>
      </c>
      <c r="L580" s="142" t="s">
        <v>2604</v>
      </c>
      <c r="M580" s="150" t="str">
        <f t="shared" si="47"/>
        <v/>
      </c>
      <c r="N580" s="150" t="str">
        <f t="shared" si="48"/>
        <v/>
      </c>
      <c r="P580" s="166" t="s">
        <v>2604</v>
      </c>
      <c r="Q580" s="67" t="s">
        <v>2604</v>
      </c>
      <c r="R580" s="112"/>
    </row>
    <row r="581" spans="1:18" s="65" customFormat="1" hidden="1" x14ac:dyDescent="0.25">
      <c r="A581" s="65" t="s">
        <v>1768</v>
      </c>
      <c r="B581" s="150">
        <v>1</v>
      </c>
      <c r="C581" s="153" t="s">
        <v>2174</v>
      </c>
      <c r="D581" s="142" t="s">
        <v>2604</v>
      </c>
      <c r="E581" s="150" t="str">
        <f t="shared" si="45"/>
        <v/>
      </c>
      <c r="F581" s="150" t="str">
        <f t="shared" si="46"/>
        <v/>
      </c>
      <c r="H581" s="166" t="s">
        <v>2604</v>
      </c>
      <c r="I581" s="142"/>
      <c r="J581" s="152" t="s">
        <v>2604</v>
      </c>
      <c r="K581" s="151" t="s">
        <v>2174</v>
      </c>
      <c r="L581" s="142" t="s">
        <v>2604</v>
      </c>
      <c r="M581" s="150" t="str">
        <f t="shared" si="47"/>
        <v/>
      </c>
      <c r="N581" s="150" t="str">
        <f t="shared" si="48"/>
        <v/>
      </c>
      <c r="P581" s="166" t="s">
        <v>2604</v>
      </c>
      <c r="Q581" s="67" t="s">
        <v>2604</v>
      </c>
      <c r="R581" s="112"/>
    </row>
    <row r="582" spans="1:18" s="65" customFormat="1" hidden="1" x14ac:dyDescent="0.25">
      <c r="A582" s="65" t="s">
        <v>1080</v>
      </c>
      <c r="B582" s="150">
        <v>1</v>
      </c>
      <c r="C582" s="155" t="s">
        <v>2606</v>
      </c>
      <c r="D582" s="142">
        <v>36369</v>
      </c>
      <c r="E582" s="150" t="str">
        <f t="shared" si="45"/>
        <v/>
      </c>
      <c r="F582" s="150" t="str">
        <f t="shared" si="46"/>
        <v>1999-00</v>
      </c>
      <c r="G582" s="65" t="s">
        <v>2150</v>
      </c>
      <c r="H582" s="166" t="s">
        <v>2604</v>
      </c>
      <c r="I582" s="142"/>
      <c r="J582" s="152" t="s">
        <v>2604</v>
      </c>
      <c r="K582" s="154" t="s">
        <v>2603</v>
      </c>
      <c r="L582" s="142">
        <v>36369</v>
      </c>
      <c r="M582" s="150" t="str">
        <f t="shared" si="47"/>
        <v/>
      </c>
      <c r="N582" s="150" t="str">
        <f t="shared" si="48"/>
        <v>1998-99</v>
      </c>
      <c r="O582" s="65" t="s">
        <v>109</v>
      </c>
      <c r="P582" s="166" t="s">
        <v>2604</v>
      </c>
      <c r="Q582" s="67" t="s">
        <v>2135</v>
      </c>
      <c r="R582" s="112" t="s">
        <v>2357</v>
      </c>
    </row>
    <row r="583" spans="1:18" s="65" customFormat="1" hidden="1" x14ac:dyDescent="0.25">
      <c r="A583" s="65" t="s">
        <v>1831</v>
      </c>
      <c r="B583" s="150">
        <v>1</v>
      </c>
      <c r="C583" s="153" t="s">
        <v>2174</v>
      </c>
      <c r="D583" s="142" t="s">
        <v>2604</v>
      </c>
      <c r="E583" s="150" t="str">
        <f t="shared" si="45"/>
        <v/>
      </c>
      <c r="F583" s="150" t="str">
        <f t="shared" si="46"/>
        <v/>
      </c>
      <c r="H583" s="166" t="s">
        <v>2604</v>
      </c>
      <c r="I583" s="142"/>
      <c r="J583" s="152" t="s">
        <v>2604</v>
      </c>
      <c r="K583" s="151" t="s">
        <v>2174</v>
      </c>
      <c r="L583" s="142" t="s">
        <v>2604</v>
      </c>
      <c r="M583" s="150" t="str">
        <f t="shared" si="47"/>
        <v/>
      </c>
      <c r="N583" s="150" t="str">
        <f t="shared" si="48"/>
        <v/>
      </c>
      <c r="P583" s="166" t="s">
        <v>2604</v>
      </c>
      <c r="Q583" s="67" t="s">
        <v>2604</v>
      </c>
      <c r="R583" s="112"/>
    </row>
    <row r="584" spans="1:18" s="65" customFormat="1" hidden="1" x14ac:dyDescent="0.25">
      <c r="A584" s="65" t="s">
        <v>1524</v>
      </c>
      <c r="B584" s="150">
        <v>1</v>
      </c>
      <c r="C584" s="153" t="s">
        <v>2174</v>
      </c>
      <c r="D584" s="142" t="s">
        <v>2604</v>
      </c>
      <c r="E584" s="150" t="str">
        <f t="shared" si="45"/>
        <v/>
      </c>
      <c r="F584" s="150" t="str">
        <f t="shared" si="46"/>
        <v/>
      </c>
      <c r="H584" s="166" t="s">
        <v>2604</v>
      </c>
      <c r="I584" s="142"/>
      <c r="J584" s="152" t="s">
        <v>2604</v>
      </c>
      <c r="K584" s="151" t="s">
        <v>2174</v>
      </c>
      <c r="L584" s="142" t="s">
        <v>2604</v>
      </c>
      <c r="M584" s="150" t="str">
        <f t="shared" si="47"/>
        <v/>
      </c>
      <c r="N584" s="150" t="str">
        <f t="shared" si="48"/>
        <v/>
      </c>
      <c r="P584" s="166" t="s">
        <v>2604</v>
      </c>
      <c r="Q584" s="67" t="s">
        <v>2604</v>
      </c>
      <c r="R584" s="112"/>
    </row>
    <row r="585" spans="1:18" s="65" customFormat="1" hidden="1" x14ac:dyDescent="0.25">
      <c r="A585" s="65" t="s">
        <v>1391</v>
      </c>
      <c r="B585" s="150">
        <v>1</v>
      </c>
      <c r="C585" s="153" t="s">
        <v>2174</v>
      </c>
      <c r="D585" s="142" t="s">
        <v>2604</v>
      </c>
      <c r="E585" s="150" t="str">
        <f t="shared" si="45"/>
        <v/>
      </c>
      <c r="F585" s="150" t="str">
        <f t="shared" si="46"/>
        <v/>
      </c>
      <c r="H585" s="166" t="s">
        <v>2604</v>
      </c>
      <c r="I585" s="142"/>
      <c r="J585" s="152" t="s">
        <v>2604</v>
      </c>
      <c r="K585" s="151" t="s">
        <v>2174</v>
      </c>
      <c r="L585" s="142" t="s">
        <v>2604</v>
      </c>
      <c r="M585" s="150" t="str">
        <f t="shared" si="47"/>
        <v/>
      </c>
      <c r="N585" s="150" t="str">
        <f t="shared" si="48"/>
        <v/>
      </c>
      <c r="P585" s="166" t="s">
        <v>2604</v>
      </c>
      <c r="Q585" s="67" t="s">
        <v>2604</v>
      </c>
      <c r="R585" s="112"/>
    </row>
    <row r="586" spans="1:18" s="65" customFormat="1" hidden="1" x14ac:dyDescent="0.25">
      <c r="A586" s="65" t="s">
        <v>1956</v>
      </c>
      <c r="B586" s="150">
        <v>1</v>
      </c>
      <c r="C586" s="153" t="s">
        <v>2174</v>
      </c>
      <c r="D586" s="142" t="s">
        <v>2604</v>
      </c>
      <c r="E586" s="150" t="str">
        <f t="shared" si="45"/>
        <v/>
      </c>
      <c r="F586" s="150" t="str">
        <f t="shared" si="46"/>
        <v/>
      </c>
      <c r="H586" s="166" t="s">
        <v>2604</v>
      </c>
      <c r="I586" s="142"/>
      <c r="J586" s="152" t="s">
        <v>2604</v>
      </c>
      <c r="K586" s="151" t="s">
        <v>2174</v>
      </c>
      <c r="L586" s="142" t="s">
        <v>2604</v>
      </c>
      <c r="M586" s="150" t="str">
        <f t="shared" si="47"/>
        <v/>
      </c>
      <c r="N586" s="150" t="str">
        <f t="shared" si="48"/>
        <v/>
      </c>
      <c r="P586" s="166" t="s">
        <v>2604</v>
      </c>
      <c r="Q586" s="67" t="s">
        <v>2604</v>
      </c>
      <c r="R586" s="112"/>
    </row>
    <row r="587" spans="1:18" s="65" customFormat="1" hidden="1" x14ac:dyDescent="0.25">
      <c r="A587" s="65" t="s">
        <v>2062</v>
      </c>
      <c r="B587" s="150">
        <v>1</v>
      </c>
      <c r="C587" s="153" t="s">
        <v>2174</v>
      </c>
      <c r="D587" s="114" t="s">
        <v>2604</v>
      </c>
      <c r="E587" s="150" t="str">
        <f t="shared" si="45"/>
        <v/>
      </c>
      <c r="F587" s="150" t="str">
        <f t="shared" si="46"/>
        <v/>
      </c>
      <c r="H587" s="166" t="s">
        <v>2604</v>
      </c>
      <c r="I587" s="114"/>
      <c r="J587" s="152" t="s">
        <v>2604</v>
      </c>
      <c r="K587" s="151" t="s">
        <v>2174</v>
      </c>
      <c r="L587" s="142" t="s">
        <v>2604</v>
      </c>
      <c r="M587" s="150" t="str">
        <f t="shared" si="47"/>
        <v/>
      </c>
      <c r="N587" s="150" t="str">
        <f t="shared" si="48"/>
        <v/>
      </c>
      <c r="P587" s="166" t="s">
        <v>2604</v>
      </c>
      <c r="Q587" s="67" t="s">
        <v>2604</v>
      </c>
      <c r="R587" s="112"/>
    </row>
    <row r="588" spans="1:18" s="65" customFormat="1" hidden="1" x14ac:dyDescent="0.25">
      <c r="A588" s="65" t="s">
        <v>1297</v>
      </c>
      <c r="B588" s="150">
        <v>1</v>
      </c>
      <c r="C588" s="153" t="s">
        <v>2174</v>
      </c>
      <c r="D588" s="142" t="s">
        <v>2604</v>
      </c>
      <c r="E588" s="150" t="str">
        <f t="shared" si="45"/>
        <v/>
      </c>
      <c r="F588" s="150" t="str">
        <f t="shared" si="46"/>
        <v/>
      </c>
      <c r="H588" s="166" t="s">
        <v>2604</v>
      </c>
      <c r="I588" s="142"/>
      <c r="J588" s="152" t="s">
        <v>2604</v>
      </c>
      <c r="K588" s="151" t="s">
        <v>2174</v>
      </c>
      <c r="L588" s="142" t="s">
        <v>2604</v>
      </c>
      <c r="M588" s="150" t="str">
        <f t="shared" si="47"/>
        <v/>
      </c>
      <c r="N588" s="150" t="str">
        <f t="shared" si="48"/>
        <v/>
      </c>
      <c r="P588" s="166" t="s">
        <v>2604</v>
      </c>
      <c r="Q588" s="67" t="s">
        <v>2604</v>
      </c>
      <c r="R588" s="112"/>
    </row>
    <row r="589" spans="1:18" s="65" customFormat="1" hidden="1" x14ac:dyDescent="0.25">
      <c r="A589" s="65" t="s">
        <v>1523</v>
      </c>
      <c r="B589" s="150">
        <v>1</v>
      </c>
      <c r="C589" s="153" t="s">
        <v>2174</v>
      </c>
      <c r="D589" s="142" t="s">
        <v>2604</v>
      </c>
      <c r="E589" s="150" t="str">
        <f t="shared" si="45"/>
        <v/>
      </c>
      <c r="F589" s="150" t="str">
        <f t="shared" si="46"/>
        <v/>
      </c>
      <c r="H589" s="166" t="s">
        <v>2604</v>
      </c>
      <c r="I589" s="142"/>
      <c r="J589" s="152" t="s">
        <v>2604</v>
      </c>
      <c r="K589" s="151" t="s">
        <v>2174</v>
      </c>
      <c r="L589" s="142" t="s">
        <v>2604</v>
      </c>
      <c r="M589" s="150" t="str">
        <f t="shared" si="47"/>
        <v/>
      </c>
      <c r="N589" s="150" t="str">
        <f t="shared" si="48"/>
        <v/>
      </c>
      <c r="P589" s="166" t="s">
        <v>2604</v>
      </c>
      <c r="Q589" s="67" t="s">
        <v>2604</v>
      </c>
      <c r="R589" s="112"/>
    </row>
    <row r="590" spans="1:18" s="65" customFormat="1" hidden="1" x14ac:dyDescent="0.25">
      <c r="A590" s="65" t="s">
        <v>2016</v>
      </c>
      <c r="B590" s="150">
        <v>1</v>
      </c>
      <c r="C590" s="153" t="s">
        <v>2174</v>
      </c>
      <c r="D590" s="114" t="s">
        <v>2604</v>
      </c>
      <c r="E590" s="150" t="str">
        <f t="shared" si="45"/>
        <v/>
      </c>
      <c r="F590" s="150" t="str">
        <f t="shared" si="46"/>
        <v/>
      </c>
      <c r="H590" s="166" t="s">
        <v>2604</v>
      </c>
      <c r="I590" s="114"/>
      <c r="J590" s="152" t="s">
        <v>2604</v>
      </c>
      <c r="K590" s="151" t="s">
        <v>2174</v>
      </c>
      <c r="L590" s="142" t="s">
        <v>2604</v>
      </c>
      <c r="M590" s="150" t="str">
        <f t="shared" si="47"/>
        <v/>
      </c>
      <c r="N590" s="150" t="str">
        <f t="shared" si="48"/>
        <v/>
      </c>
      <c r="P590" s="166" t="s">
        <v>2604</v>
      </c>
      <c r="Q590" s="67" t="s">
        <v>2604</v>
      </c>
      <c r="R590" s="112"/>
    </row>
    <row r="591" spans="1:18" s="65" customFormat="1" hidden="1" x14ac:dyDescent="0.25">
      <c r="A591" s="65" t="s">
        <v>1943</v>
      </c>
      <c r="B591" s="150">
        <v>1</v>
      </c>
      <c r="C591" s="153" t="s">
        <v>2174</v>
      </c>
      <c r="D591" s="142" t="s">
        <v>2604</v>
      </c>
      <c r="E591" s="150" t="str">
        <f t="shared" si="45"/>
        <v/>
      </c>
      <c r="F591" s="150" t="str">
        <f t="shared" si="46"/>
        <v/>
      </c>
      <c r="H591" s="166" t="s">
        <v>2604</v>
      </c>
      <c r="I591" s="142"/>
      <c r="J591" s="152" t="s">
        <v>2604</v>
      </c>
      <c r="K591" s="151" t="s">
        <v>2174</v>
      </c>
      <c r="L591" s="142" t="s">
        <v>2604</v>
      </c>
      <c r="M591" s="150" t="str">
        <f t="shared" si="47"/>
        <v/>
      </c>
      <c r="N591" s="150" t="str">
        <f t="shared" si="48"/>
        <v/>
      </c>
      <c r="P591" s="166" t="s">
        <v>2604</v>
      </c>
      <c r="Q591" s="67" t="s">
        <v>2604</v>
      </c>
      <c r="R591" s="112"/>
    </row>
    <row r="592" spans="1:18" s="65" customFormat="1" hidden="1" x14ac:dyDescent="0.25">
      <c r="A592" s="65" t="s">
        <v>2122</v>
      </c>
      <c r="B592" s="150">
        <v>1</v>
      </c>
      <c r="C592" s="153" t="s">
        <v>2174</v>
      </c>
      <c r="D592" s="114" t="s">
        <v>2604</v>
      </c>
      <c r="E592" s="150" t="str">
        <f t="shared" si="45"/>
        <v/>
      </c>
      <c r="F592" s="150" t="str">
        <f t="shared" si="46"/>
        <v/>
      </c>
      <c r="H592" s="166" t="s">
        <v>2604</v>
      </c>
      <c r="I592" s="114"/>
      <c r="J592" s="152" t="s">
        <v>2604</v>
      </c>
      <c r="K592" s="151" t="s">
        <v>2174</v>
      </c>
      <c r="L592" s="142" t="s">
        <v>2604</v>
      </c>
      <c r="M592" s="150" t="str">
        <f t="shared" si="47"/>
        <v/>
      </c>
      <c r="N592" s="150" t="str">
        <f t="shared" si="48"/>
        <v/>
      </c>
      <c r="P592" s="166" t="s">
        <v>2604</v>
      </c>
      <c r="Q592" s="67" t="s">
        <v>2604</v>
      </c>
      <c r="R592" s="112"/>
    </row>
    <row r="593" spans="1:18" s="65" customFormat="1" hidden="1" x14ac:dyDescent="0.25">
      <c r="A593" s="65" t="s">
        <v>984</v>
      </c>
      <c r="B593" s="150">
        <v>1</v>
      </c>
      <c r="C593" s="155" t="s">
        <v>2606</v>
      </c>
      <c r="D593" s="142">
        <v>38547</v>
      </c>
      <c r="E593" s="150" t="str">
        <f t="shared" si="45"/>
        <v/>
      </c>
      <c r="F593" s="150" t="str">
        <f t="shared" si="46"/>
        <v>2005-06</v>
      </c>
      <c r="G593" s="65" t="s">
        <v>75</v>
      </c>
      <c r="H593" s="166" t="s">
        <v>2604</v>
      </c>
      <c r="I593" s="142"/>
      <c r="J593" s="152" t="s">
        <v>2604</v>
      </c>
      <c r="K593" s="154" t="s">
        <v>2603</v>
      </c>
      <c r="L593" s="142">
        <v>39220</v>
      </c>
      <c r="M593" s="150" t="str">
        <f t="shared" si="47"/>
        <v/>
      </c>
      <c r="N593" s="150" t="str">
        <f t="shared" si="48"/>
        <v/>
      </c>
      <c r="O593" s="108" t="s">
        <v>103</v>
      </c>
      <c r="P593" s="166" t="s">
        <v>2604</v>
      </c>
      <c r="Q593" s="67" t="s">
        <v>2135</v>
      </c>
      <c r="R593" s="112" t="s">
        <v>2359</v>
      </c>
    </row>
    <row r="594" spans="1:18" s="65" customFormat="1" hidden="1" x14ac:dyDescent="0.25">
      <c r="A594" s="65" t="s">
        <v>960</v>
      </c>
      <c r="B594" s="150">
        <v>1</v>
      </c>
      <c r="C594" s="155" t="s">
        <v>2606</v>
      </c>
      <c r="D594" s="142">
        <v>38731</v>
      </c>
      <c r="E594" s="150" t="str">
        <f t="shared" ref="E594:E657" si="49">IF(ISNUMBER(D594),IF(MONTH(D594)&gt;=8,CONCATENATE(YEAR(D594),"-",RIGHT(YEAR(D594)+1,2)),IF(MONTH(D594)&lt;5,CONCATENATE(YEAR(D594)-1,"-",RIGHT(YEAR(D594),2)),"")), "")</f>
        <v>2005-06</v>
      </c>
      <c r="F594" s="150" t="str">
        <f t="shared" ref="F594:F657" si="50">IF(ISNUMBER(D594),IF(AND(MONTH(D594)&gt;5, MONTH(D594)&lt;8),CONCATENATE(YEAR(D594),"-",RIGHT(YEAR(D594)+1,2)),""), "")</f>
        <v/>
      </c>
      <c r="G594" s="65" t="s">
        <v>2360</v>
      </c>
      <c r="H594" s="166">
        <v>315000</v>
      </c>
      <c r="I594" s="142"/>
      <c r="J594" s="152" t="s">
        <v>2604</v>
      </c>
      <c r="K594" s="156" t="s">
        <v>2607</v>
      </c>
      <c r="L594" s="142">
        <v>39522</v>
      </c>
      <c r="M594" s="150" t="str">
        <f t="shared" ref="M594:M657" si="51">IF(ISNUMBER(L594),IF(MONTH(L594)&gt;=8,CONCATENATE(YEAR(L594),"-",RIGHT(YEAR(L594)+1,2)),IF(MONTH(L594)&lt;5,CONCATENATE(YEAR(L594)-1,"-",RIGHT(YEAR(L594),2)),"")), "")</f>
        <v>2007-08</v>
      </c>
      <c r="N594" s="150" t="str">
        <f t="shared" ref="N594:N657" si="52">IF(ISNUMBER(L594),IF(AND(MONTH(L594)&gt;5, MONTH(L594)&lt;8),CONCATENATE(YEAR(L594)-1,"-",RIGHT(YEAR(L594),2)),""), "")</f>
        <v/>
      </c>
      <c r="O594" s="65" t="s">
        <v>47</v>
      </c>
      <c r="P594" s="166" t="s">
        <v>2604</v>
      </c>
      <c r="Q594" s="67" t="s">
        <v>2604</v>
      </c>
      <c r="R594" s="112" t="s">
        <v>2361</v>
      </c>
    </row>
    <row r="595" spans="1:18" s="65" customFormat="1" hidden="1" x14ac:dyDescent="0.25">
      <c r="A595" s="65" t="s">
        <v>1692</v>
      </c>
      <c r="B595" s="150">
        <v>1</v>
      </c>
      <c r="C595" s="153" t="s">
        <v>2174</v>
      </c>
      <c r="D595" s="142" t="s">
        <v>2604</v>
      </c>
      <c r="E595" s="150" t="str">
        <f t="shared" si="49"/>
        <v/>
      </c>
      <c r="F595" s="150" t="str">
        <f t="shared" si="50"/>
        <v/>
      </c>
      <c r="H595" s="166" t="s">
        <v>2604</v>
      </c>
      <c r="I595" s="142"/>
      <c r="J595" s="152" t="s">
        <v>2604</v>
      </c>
      <c r="K595" s="151" t="s">
        <v>2174</v>
      </c>
      <c r="L595" s="142" t="s">
        <v>2604</v>
      </c>
      <c r="M595" s="150" t="str">
        <f t="shared" si="51"/>
        <v/>
      </c>
      <c r="N595" s="150" t="str">
        <f t="shared" si="52"/>
        <v/>
      </c>
      <c r="P595" s="166" t="s">
        <v>2604</v>
      </c>
      <c r="Q595" s="67" t="s">
        <v>2604</v>
      </c>
      <c r="R595" s="112"/>
    </row>
    <row r="596" spans="1:18" s="65" customFormat="1" hidden="1" x14ac:dyDescent="0.25">
      <c r="A596" s="65" t="s">
        <v>691</v>
      </c>
      <c r="B596" s="150">
        <v>1</v>
      </c>
      <c r="C596" s="153" t="s">
        <v>2174</v>
      </c>
      <c r="D596" s="142" t="s">
        <v>2604</v>
      </c>
      <c r="E596" s="150" t="str">
        <f t="shared" si="49"/>
        <v/>
      </c>
      <c r="F596" s="150" t="str">
        <f t="shared" si="50"/>
        <v/>
      </c>
      <c r="H596" s="166" t="s">
        <v>2604</v>
      </c>
      <c r="I596" s="142"/>
      <c r="J596" s="152" t="s">
        <v>2604</v>
      </c>
      <c r="K596" s="151" t="s">
        <v>2174</v>
      </c>
      <c r="L596" s="142" t="s">
        <v>2604</v>
      </c>
      <c r="M596" s="150" t="str">
        <f t="shared" si="51"/>
        <v/>
      </c>
      <c r="N596" s="150" t="str">
        <f t="shared" si="52"/>
        <v/>
      </c>
      <c r="P596" s="166" t="s">
        <v>2604</v>
      </c>
      <c r="Q596" s="67" t="s">
        <v>2604</v>
      </c>
      <c r="R596" s="112"/>
    </row>
    <row r="597" spans="1:18" s="65" customFormat="1" hidden="1" x14ac:dyDescent="0.25">
      <c r="A597" s="65" t="s">
        <v>1904</v>
      </c>
      <c r="B597" s="150">
        <v>1</v>
      </c>
      <c r="C597" s="153" t="s">
        <v>2174</v>
      </c>
      <c r="D597" s="142" t="s">
        <v>2604</v>
      </c>
      <c r="E597" s="150" t="str">
        <f t="shared" si="49"/>
        <v/>
      </c>
      <c r="F597" s="150" t="str">
        <f t="shared" si="50"/>
        <v/>
      </c>
      <c r="H597" s="166" t="s">
        <v>2604</v>
      </c>
      <c r="I597" s="142"/>
      <c r="J597" s="152" t="s">
        <v>2604</v>
      </c>
      <c r="K597" s="151" t="s">
        <v>2174</v>
      </c>
      <c r="L597" s="142" t="s">
        <v>2604</v>
      </c>
      <c r="M597" s="150" t="str">
        <f t="shared" si="51"/>
        <v/>
      </c>
      <c r="N597" s="150" t="str">
        <f t="shared" si="52"/>
        <v/>
      </c>
      <c r="P597" s="166" t="s">
        <v>2604</v>
      </c>
      <c r="Q597" s="67" t="s">
        <v>2604</v>
      </c>
      <c r="R597" s="112"/>
    </row>
    <row r="598" spans="1:18" s="65" customFormat="1" hidden="1" x14ac:dyDescent="0.25">
      <c r="A598" s="65" t="s">
        <v>1156</v>
      </c>
      <c r="B598" s="150">
        <v>1</v>
      </c>
      <c r="C598" s="155" t="s">
        <v>2606</v>
      </c>
      <c r="D598" s="114"/>
      <c r="E598" s="150" t="str">
        <f t="shared" si="49"/>
        <v/>
      </c>
      <c r="F598" s="150" t="str">
        <f t="shared" si="50"/>
        <v/>
      </c>
      <c r="G598" s="65" t="s">
        <v>2178</v>
      </c>
      <c r="H598" s="166" t="s">
        <v>2604</v>
      </c>
      <c r="I598" s="114"/>
      <c r="J598" s="152" t="s">
        <v>2135</v>
      </c>
      <c r="K598" s="154" t="s">
        <v>2605</v>
      </c>
      <c r="L598" s="142">
        <v>0</v>
      </c>
      <c r="M598" s="150" t="str">
        <f t="shared" si="51"/>
        <v>1899-00</v>
      </c>
      <c r="N598" s="150" t="str">
        <f t="shared" si="52"/>
        <v/>
      </c>
      <c r="O598" s="65" t="s">
        <v>109</v>
      </c>
      <c r="P598" s="166">
        <v>56000</v>
      </c>
      <c r="Q598" s="67" t="s">
        <v>2604</v>
      </c>
      <c r="R598" s="112" t="s">
        <v>2362</v>
      </c>
    </row>
    <row r="599" spans="1:18" s="65" customFormat="1" hidden="1" x14ac:dyDescent="0.25">
      <c r="A599" s="65" t="s">
        <v>930</v>
      </c>
      <c r="B599" s="150">
        <v>1</v>
      </c>
      <c r="C599" s="153" t="s">
        <v>2174</v>
      </c>
      <c r="D599" s="142" t="s">
        <v>2604</v>
      </c>
      <c r="E599" s="150" t="str">
        <f t="shared" si="49"/>
        <v/>
      </c>
      <c r="F599" s="150" t="str">
        <f t="shared" si="50"/>
        <v/>
      </c>
      <c r="H599" s="166" t="s">
        <v>2604</v>
      </c>
      <c r="I599" s="142"/>
      <c r="J599" s="152" t="s">
        <v>2604</v>
      </c>
      <c r="K599" s="151" t="s">
        <v>2174</v>
      </c>
      <c r="L599" s="142" t="s">
        <v>2604</v>
      </c>
      <c r="M599" s="150" t="str">
        <f t="shared" si="51"/>
        <v/>
      </c>
      <c r="N599" s="150" t="str">
        <f t="shared" si="52"/>
        <v/>
      </c>
      <c r="P599" s="166" t="s">
        <v>2604</v>
      </c>
      <c r="Q599" s="67" t="s">
        <v>2604</v>
      </c>
      <c r="R599" s="112"/>
    </row>
    <row r="600" spans="1:18" s="65" customFormat="1" hidden="1" x14ac:dyDescent="0.25">
      <c r="A600" s="65" t="s">
        <v>1845</v>
      </c>
      <c r="B600" s="150">
        <v>1</v>
      </c>
      <c r="C600" s="153" t="s">
        <v>2174</v>
      </c>
      <c r="D600" s="142" t="s">
        <v>2604</v>
      </c>
      <c r="E600" s="150" t="str">
        <f t="shared" si="49"/>
        <v/>
      </c>
      <c r="F600" s="150" t="str">
        <f t="shared" si="50"/>
        <v/>
      </c>
      <c r="H600" s="166" t="s">
        <v>2604</v>
      </c>
      <c r="I600" s="142"/>
      <c r="J600" s="152" t="s">
        <v>2604</v>
      </c>
      <c r="K600" s="151" t="s">
        <v>2174</v>
      </c>
      <c r="L600" s="142" t="s">
        <v>2604</v>
      </c>
      <c r="M600" s="150" t="str">
        <f t="shared" si="51"/>
        <v/>
      </c>
      <c r="N600" s="150" t="str">
        <f t="shared" si="52"/>
        <v/>
      </c>
      <c r="P600" s="166" t="s">
        <v>2604</v>
      </c>
      <c r="Q600" s="67" t="s">
        <v>2604</v>
      </c>
      <c r="R600" s="112"/>
    </row>
    <row r="601" spans="1:18" s="65" customFormat="1" hidden="1" x14ac:dyDescent="0.25">
      <c r="A601" s="65" t="s">
        <v>1916</v>
      </c>
      <c r="B601" s="150">
        <v>1</v>
      </c>
      <c r="C601" s="153" t="s">
        <v>2174</v>
      </c>
      <c r="D601" s="142" t="s">
        <v>2604</v>
      </c>
      <c r="E601" s="150" t="str">
        <f t="shared" si="49"/>
        <v/>
      </c>
      <c r="F601" s="150" t="str">
        <f t="shared" si="50"/>
        <v/>
      </c>
      <c r="H601" s="166" t="s">
        <v>2604</v>
      </c>
      <c r="I601" s="142"/>
      <c r="J601" s="152" t="s">
        <v>2604</v>
      </c>
      <c r="K601" s="151" t="s">
        <v>2174</v>
      </c>
      <c r="L601" s="142" t="s">
        <v>2604</v>
      </c>
      <c r="M601" s="150" t="str">
        <f t="shared" si="51"/>
        <v/>
      </c>
      <c r="N601" s="150" t="str">
        <f t="shared" si="52"/>
        <v/>
      </c>
      <c r="P601" s="166" t="s">
        <v>2604</v>
      </c>
      <c r="Q601" s="67" t="s">
        <v>2604</v>
      </c>
      <c r="R601" s="112"/>
    </row>
    <row r="602" spans="1:18" s="65" customFormat="1" x14ac:dyDescent="0.25">
      <c r="A602" s="65" t="s">
        <v>958</v>
      </c>
      <c r="B602" s="150">
        <v>1</v>
      </c>
      <c r="C602" s="155" t="s">
        <v>2129</v>
      </c>
      <c r="D602" s="142">
        <v>39487</v>
      </c>
      <c r="E602" s="150" t="str">
        <f t="shared" si="49"/>
        <v>2007-08</v>
      </c>
      <c r="F602" s="150" t="str">
        <f t="shared" si="50"/>
        <v/>
      </c>
      <c r="G602" s="65" t="s">
        <v>86</v>
      </c>
      <c r="H602" s="166" t="s">
        <v>2604</v>
      </c>
      <c r="I602" s="142">
        <f>L602</f>
        <v>39490</v>
      </c>
      <c r="J602" s="152" t="s">
        <v>2604</v>
      </c>
      <c r="K602" s="156" t="s">
        <v>2607</v>
      </c>
      <c r="L602" s="142">
        <v>39490</v>
      </c>
      <c r="M602" s="150" t="str">
        <f t="shared" si="51"/>
        <v>2007-08</v>
      </c>
      <c r="N602" s="150" t="str">
        <f t="shared" si="52"/>
        <v/>
      </c>
      <c r="O602" s="65" t="s">
        <v>86</v>
      </c>
      <c r="P602" s="166" t="s">
        <v>2604</v>
      </c>
      <c r="Q602" s="67" t="s">
        <v>2604</v>
      </c>
      <c r="R602" s="112" t="s">
        <v>2363</v>
      </c>
    </row>
    <row r="603" spans="1:18" s="65" customFormat="1" hidden="1" x14ac:dyDescent="0.25">
      <c r="A603" s="65" t="s">
        <v>1583</v>
      </c>
      <c r="B603" s="150">
        <v>1</v>
      </c>
      <c r="C603" s="153" t="s">
        <v>2174</v>
      </c>
      <c r="D603" s="142" t="s">
        <v>2604</v>
      </c>
      <c r="E603" s="150" t="str">
        <f t="shared" si="49"/>
        <v/>
      </c>
      <c r="F603" s="150" t="str">
        <f t="shared" si="50"/>
        <v/>
      </c>
      <c r="H603" s="166" t="s">
        <v>2604</v>
      </c>
      <c r="I603" s="142"/>
      <c r="J603" s="152" t="s">
        <v>2604</v>
      </c>
      <c r="K603" s="151" t="s">
        <v>2174</v>
      </c>
      <c r="L603" s="142" t="s">
        <v>2604</v>
      </c>
      <c r="M603" s="150" t="str">
        <f t="shared" si="51"/>
        <v/>
      </c>
      <c r="N603" s="150" t="str">
        <f t="shared" si="52"/>
        <v/>
      </c>
      <c r="P603" s="166" t="s">
        <v>2604</v>
      </c>
      <c r="Q603" s="67" t="s">
        <v>2604</v>
      </c>
      <c r="R603" s="112"/>
    </row>
    <row r="604" spans="1:18" s="65" customFormat="1" x14ac:dyDescent="0.25">
      <c r="A604" s="65" t="s">
        <v>992</v>
      </c>
      <c r="B604" s="150">
        <v>1</v>
      </c>
      <c r="C604" s="155" t="s">
        <v>2129</v>
      </c>
      <c r="D604" s="142">
        <v>38612</v>
      </c>
      <c r="E604" s="150" t="str">
        <f t="shared" si="49"/>
        <v>2005-06</v>
      </c>
      <c r="F604" s="150" t="str">
        <f t="shared" si="50"/>
        <v/>
      </c>
      <c r="G604" s="65" t="s">
        <v>28</v>
      </c>
      <c r="H604" s="166" t="s">
        <v>2604</v>
      </c>
      <c r="I604" s="142">
        <f>L604</f>
        <v>38647</v>
      </c>
      <c r="J604" s="152" t="s">
        <v>2604</v>
      </c>
      <c r="K604" s="156" t="s">
        <v>2607</v>
      </c>
      <c r="L604" s="142">
        <v>38647</v>
      </c>
      <c r="M604" s="150" t="str">
        <f t="shared" si="51"/>
        <v>2005-06</v>
      </c>
      <c r="N604" s="150" t="str">
        <f t="shared" si="52"/>
        <v/>
      </c>
      <c r="O604" s="65" t="s">
        <v>28</v>
      </c>
      <c r="P604" s="166" t="s">
        <v>2604</v>
      </c>
      <c r="Q604" s="67" t="s">
        <v>2604</v>
      </c>
      <c r="R604" s="112" t="s">
        <v>2364</v>
      </c>
    </row>
    <row r="605" spans="1:18" s="65" customFormat="1" hidden="1" x14ac:dyDescent="0.25">
      <c r="A605" s="65" t="s">
        <v>1582</v>
      </c>
      <c r="B605" s="150">
        <v>1</v>
      </c>
      <c r="C605" s="153" t="s">
        <v>2174</v>
      </c>
      <c r="D605" s="142" t="s">
        <v>2604</v>
      </c>
      <c r="E605" s="150" t="str">
        <f t="shared" si="49"/>
        <v/>
      </c>
      <c r="F605" s="150" t="str">
        <f t="shared" si="50"/>
        <v/>
      </c>
      <c r="H605" s="166" t="s">
        <v>2604</v>
      </c>
      <c r="I605" s="142"/>
      <c r="J605" s="152" t="s">
        <v>2604</v>
      </c>
      <c r="K605" s="151" t="s">
        <v>2174</v>
      </c>
      <c r="L605" s="142" t="s">
        <v>2604</v>
      </c>
      <c r="M605" s="150" t="str">
        <f t="shared" si="51"/>
        <v/>
      </c>
      <c r="N605" s="150" t="str">
        <f t="shared" si="52"/>
        <v/>
      </c>
      <c r="P605" s="166" t="s">
        <v>2604</v>
      </c>
      <c r="Q605" s="67" t="s">
        <v>2604</v>
      </c>
      <c r="R605" s="112"/>
    </row>
    <row r="606" spans="1:18" s="65" customFormat="1" hidden="1" x14ac:dyDescent="0.25">
      <c r="A606" s="65" t="s">
        <v>1108</v>
      </c>
      <c r="B606" s="150">
        <v>1</v>
      </c>
      <c r="C606" s="153" t="s">
        <v>2174</v>
      </c>
      <c r="D606" s="142" t="s">
        <v>2604</v>
      </c>
      <c r="E606" s="150" t="str">
        <f t="shared" si="49"/>
        <v/>
      </c>
      <c r="F606" s="150" t="str">
        <f t="shared" si="50"/>
        <v/>
      </c>
      <c r="H606" s="166" t="s">
        <v>2604</v>
      </c>
      <c r="I606" s="142"/>
      <c r="J606" s="152" t="s">
        <v>2604</v>
      </c>
      <c r="K606" s="151" t="s">
        <v>2174</v>
      </c>
      <c r="L606" s="142" t="s">
        <v>2604</v>
      </c>
      <c r="M606" s="150" t="str">
        <f t="shared" si="51"/>
        <v/>
      </c>
      <c r="N606" s="150" t="str">
        <f t="shared" si="52"/>
        <v/>
      </c>
      <c r="P606" s="166" t="s">
        <v>2604</v>
      </c>
      <c r="Q606" s="67" t="s">
        <v>2604</v>
      </c>
      <c r="R606" s="112"/>
    </row>
    <row r="607" spans="1:18" s="65" customFormat="1" hidden="1" x14ac:dyDescent="0.25">
      <c r="A607" s="65" t="s">
        <v>1718</v>
      </c>
      <c r="B607" s="150">
        <v>1</v>
      </c>
      <c r="C607" s="153" t="s">
        <v>2174</v>
      </c>
      <c r="D607" s="142" t="s">
        <v>2604</v>
      </c>
      <c r="E607" s="150" t="str">
        <f t="shared" si="49"/>
        <v/>
      </c>
      <c r="F607" s="150" t="str">
        <f t="shared" si="50"/>
        <v/>
      </c>
      <c r="H607" s="166" t="s">
        <v>2604</v>
      </c>
      <c r="I607" s="142"/>
      <c r="J607" s="152" t="s">
        <v>2604</v>
      </c>
      <c r="K607" s="151" t="s">
        <v>2174</v>
      </c>
      <c r="L607" s="142" t="s">
        <v>2604</v>
      </c>
      <c r="M607" s="150" t="str">
        <f t="shared" si="51"/>
        <v/>
      </c>
      <c r="N607" s="150" t="str">
        <f t="shared" si="52"/>
        <v/>
      </c>
      <c r="P607" s="166" t="s">
        <v>2604</v>
      </c>
      <c r="Q607" s="67" t="s">
        <v>2604</v>
      </c>
      <c r="R607" s="112"/>
    </row>
    <row r="608" spans="1:18" s="65" customFormat="1" hidden="1" x14ac:dyDescent="0.25">
      <c r="A608" s="65" t="s">
        <v>1703</v>
      </c>
      <c r="B608" s="150">
        <v>1</v>
      </c>
      <c r="C608" s="153" t="s">
        <v>2174</v>
      </c>
      <c r="D608" s="142" t="s">
        <v>2604</v>
      </c>
      <c r="E608" s="150" t="str">
        <f t="shared" si="49"/>
        <v/>
      </c>
      <c r="F608" s="150" t="str">
        <f t="shared" si="50"/>
        <v/>
      </c>
      <c r="H608" s="166" t="s">
        <v>2604</v>
      </c>
      <c r="I608" s="142"/>
      <c r="J608" s="152" t="s">
        <v>2604</v>
      </c>
      <c r="K608" s="151" t="s">
        <v>2174</v>
      </c>
      <c r="L608" s="142" t="s">
        <v>2604</v>
      </c>
      <c r="M608" s="150" t="str">
        <f t="shared" si="51"/>
        <v/>
      </c>
      <c r="N608" s="150" t="str">
        <f t="shared" si="52"/>
        <v/>
      </c>
      <c r="P608" s="166" t="s">
        <v>2604</v>
      </c>
      <c r="Q608" s="67" t="s">
        <v>2604</v>
      </c>
      <c r="R608" s="112"/>
    </row>
    <row r="609" spans="1:18" s="65" customFormat="1" hidden="1" x14ac:dyDescent="0.25">
      <c r="A609" s="65" t="s">
        <v>1522</v>
      </c>
      <c r="B609" s="150">
        <v>1</v>
      </c>
      <c r="C609" s="153" t="s">
        <v>2174</v>
      </c>
      <c r="D609" s="142" t="s">
        <v>2604</v>
      </c>
      <c r="E609" s="150" t="str">
        <f t="shared" si="49"/>
        <v/>
      </c>
      <c r="F609" s="150" t="str">
        <f t="shared" si="50"/>
        <v/>
      </c>
      <c r="H609" s="166" t="s">
        <v>2604</v>
      </c>
      <c r="I609" s="142"/>
      <c r="J609" s="152" t="s">
        <v>2604</v>
      </c>
      <c r="K609" s="151" t="s">
        <v>2174</v>
      </c>
      <c r="L609" s="142" t="s">
        <v>2604</v>
      </c>
      <c r="M609" s="150" t="str">
        <f t="shared" si="51"/>
        <v/>
      </c>
      <c r="N609" s="150" t="str">
        <f t="shared" si="52"/>
        <v/>
      </c>
      <c r="P609" s="166" t="s">
        <v>2604</v>
      </c>
      <c r="Q609" s="67" t="s">
        <v>2604</v>
      </c>
      <c r="R609" s="112"/>
    </row>
    <row r="610" spans="1:18" s="65" customFormat="1" x14ac:dyDescent="0.25">
      <c r="A610" s="65" t="s">
        <v>1036</v>
      </c>
      <c r="B610" s="150">
        <v>1</v>
      </c>
      <c r="C610" s="155" t="s">
        <v>2129</v>
      </c>
      <c r="D610" s="142">
        <v>37681</v>
      </c>
      <c r="E610" s="150" t="str">
        <f t="shared" si="49"/>
        <v>2002-03</v>
      </c>
      <c r="F610" s="150" t="str">
        <f t="shared" si="50"/>
        <v/>
      </c>
      <c r="G610" s="65" t="s">
        <v>43</v>
      </c>
      <c r="H610" s="166" t="s">
        <v>2604</v>
      </c>
      <c r="I610" s="142">
        <f>L610</f>
        <v>37756</v>
      </c>
      <c r="J610" s="152" t="s">
        <v>2604</v>
      </c>
      <c r="K610" s="156" t="s">
        <v>2607</v>
      </c>
      <c r="L610" s="142">
        <v>37756</v>
      </c>
      <c r="M610" s="150" t="str">
        <f t="shared" si="51"/>
        <v/>
      </c>
      <c r="N610" s="150" t="str">
        <f t="shared" si="52"/>
        <v/>
      </c>
      <c r="O610" s="65" t="s">
        <v>43</v>
      </c>
      <c r="P610" s="166" t="s">
        <v>2604</v>
      </c>
      <c r="Q610" s="67" t="s">
        <v>2604</v>
      </c>
      <c r="R610" s="112" t="s">
        <v>2365</v>
      </c>
    </row>
    <row r="611" spans="1:18" s="65" customFormat="1" hidden="1" x14ac:dyDescent="0.25">
      <c r="A611" s="65" t="s">
        <v>1375</v>
      </c>
      <c r="B611" s="150">
        <v>1</v>
      </c>
      <c r="C611" s="153" t="s">
        <v>2174</v>
      </c>
      <c r="D611" s="142" t="s">
        <v>2604</v>
      </c>
      <c r="E611" s="150" t="str">
        <f t="shared" si="49"/>
        <v/>
      </c>
      <c r="F611" s="150" t="str">
        <f t="shared" si="50"/>
        <v/>
      </c>
      <c r="H611" s="166" t="s">
        <v>2604</v>
      </c>
      <c r="I611" s="142"/>
      <c r="J611" s="152" t="s">
        <v>2604</v>
      </c>
      <c r="K611" s="151" t="s">
        <v>2174</v>
      </c>
      <c r="L611" s="142" t="s">
        <v>2604</v>
      </c>
      <c r="M611" s="150" t="str">
        <f t="shared" si="51"/>
        <v/>
      </c>
      <c r="N611" s="150" t="str">
        <f t="shared" si="52"/>
        <v/>
      </c>
      <c r="P611" s="166" t="s">
        <v>2604</v>
      </c>
      <c r="Q611" s="67" t="s">
        <v>2604</v>
      </c>
      <c r="R611" s="112"/>
    </row>
    <row r="612" spans="1:18" s="65" customFormat="1" hidden="1" x14ac:dyDescent="0.25">
      <c r="A612" s="65" t="s">
        <v>690</v>
      </c>
      <c r="B612" s="150">
        <v>1</v>
      </c>
      <c r="C612" s="153" t="s">
        <v>2174</v>
      </c>
      <c r="D612" s="142" t="s">
        <v>2604</v>
      </c>
      <c r="E612" s="150" t="str">
        <f t="shared" si="49"/>
        <v/>
      </c>
      <c r="F612" s="150" t="str">
        <f t="shared" si="50"/>
        <v/>
      </c>
      <c r="H612" s="166" t="s">
        <v>2604</v>
      </c>
      <c r="I612" s="142"/>
      <c r="J612" s="152" t="s">
        <v>2604</v>
      </c>
      <c r="K612" s="151" t="s">
        <v>2174</v>
      </c>
      <c r="L612" s="142" t="s">
        <v>2604</v>
      </c>
      <c r="M612" s="150" t="str">
        <f t="shared" si="51"/>
        <v/>
      </c>
      <c r="N612" s="150" t="str">
        <f t="shared" si="52"/>
        <v/>
      </c>
      <c r="P612" s="166" t="s">
        <v>2604</v>
      </c>
      <c r="Q612" s="67" t="s">
        <v>2604</v>
      </c>
      <c r="R612" s="112"/>
    </row>
    <row r="613" spans="1:18" s="65" customFormat="1" hidden="1" x14ac:dyDescent="0.25">
      <c r="A613" s="65" t="s">
        <v>1629</v>
      </c>
      <c r="B613" s="150">
        <v>1</v>
      </c>
      <c r="C613" s="153" t="s">
        <v>2174</v>
      </c>
      <c r="D613" s="142" t="s">
        <v>2604</v>
      </c>
      <c r="E613" s="150" t="str">
        <f t="shared" si="49"/>
        <v/>
      </c>
      <c r="F613" s="150" t="str">
        <f t="shared" si="50"/>
        <v/>
      </c>
      <c r="H613" s="166" t="s">
        <v>2604</v>
      </c>
      <c r="I613" s="142"/>
      <c r="J613" s="152" t="s">
        <v>2604</v>
      </c>
      <c r="K613" s="151" t="s">
        <v>2174</v>
      </c>
      <c r="L613" s="142" t="s">
        <v>2604</v>
      </c>
      <c r="M613" s="150" t="str">
        <f t="shared" si="51"/>
        <v/>
      </c>
      <c r="N613" s="150" t="str">
        <f t="shared" si="52"/>
        <v/>
      </c>
      <c r="P613" s="166" t="s">
        <v>2604</v>
      </c>
      <c r="Q613" s="67" t="s">
        <v>2604</v>
      </c>
      <c r="R613" s="112"/>
    </row>
    <row r="614" spans="1:18" s="65" customFormat="1" hidden="1" x14ac:dyDescent="0.25">
      <c r="A614" s="65" t="s">
        <v>951</v>
      </c>
      <c r="B614" s="150">
        <v>1</v>
      </c>
      <c r="C614" s="153" t="s">
        <v>2174</v>
      </c>
      <c r="D614" s="142" t="s">
        <v>2604</v>
      </c>
      <c r="E614" s="150" t="str">
        <f t="shared" si="49"/>
        <v/>
      </c>
      <c r="F614" s="150" t="str">
        <f t="shared" si="50"/>
        <v/>
      </c>
      <c r="H614" s="166" t="s">
        <v>2604</v>
      </c>
      <c r="I614" s="142"/>
      <c r="J614" s="152" t="s">
        <v>2604</v>
      </c>
      <c r="K614" s="151" t="s">
        <v>2174</v>
      </c>
      <c r="L614" s="142" t="s">
        <v>2604</v>
      </c>
      <c r="M614" s="150" t="str">
        <f t="shared" si="51"/>
        <v/>
      </c>
      <c r="N614" s="150" t="str">
        <f t="shared" si="52"/>
        <v/>
      </c>
      <c r="P614" s="166" t="s">
        <v>2604</v>
      </c>
      <c r="Q614" s="67" t="s">
        <v>2604</v>
      </c>
      <c r="R614" s="112"/>
    </row>
    <row r="615" spans="1:18" s="65" customFormat="1" hidden="1" x14ac:dyDescent="0.25">
      <c r="A615" s="65" t="s">
        <v>1915</v>
      </c>
      <c r="B615" s="150">
        <v>1</v>
      </c>
      <c r="C615" s="153" t="s">
        <v>2174</v>
      </c>
      <c r="D615" s="142" t="s">
        <v>2604</v>
      </c>
      <c r="E615" s="150" t="str">
        <f t="shared" si="49"/>
        <v/>
      </c>
      <c r="F615" s="150" t="str">
        <f t="shared" si="50"/>
        <v/>
      </c>
      <c r="H615" s="166" t="s">
        <v>2604</v>
      </c>
      <c r="I615" s="142"/>
      <c r="J615" s="152" t="s">
        <v>2604</v>
      </c>
      <c r="K615" s="151" t="s">
        <v>2174</v>
      </c>
      <c r="L615" s="142" t="s">
        <v>2604</v>
      </c>
      <c r="M615" s="150" t="str">
        <f t="shared" si="51"/>
        <v/>
      </c>
      <c r="N615" s="150" t="str">
        <f t="shared" si="52"/>
        <v/>
      </c>
      <c r="P615" s="166" t="s">
        <v>2604</v>
      </c>
      <c r="Q615" s="67" t="s">
        <v>2604</v>
      </c>
      <c r="R615" s="112"/>
    </row>
    <row r="616" spans="1:18" s="65" customFormat="1" hidden="1" x14ac:dyDescent="0.25">
      <c r="A616" s="65" t="s">
        <v>970</v>
      </c>
      <c r="B616" s="150">
        <v>1</v>
      </c>
      <c r="C616" s="155" t="s">
        <v>2606</v>
      </c>
      <c r="D616" s="142">
        <v>38915</v>
      </c>
      <c r="E616" s="150" t="str">
        <f t="shared" si="49"/>
        <v/>
      </c>
      <c r="F616" s="150" t="str">
        <f t="shared" si="50"/>
        <v>2006-07</v>
      </c>
      <c r="G616" s="65" t="s">
        <v>2150</v>
      </c>
      <c r="H616" s="166" t="s">
        <v>2604</v>
      </c>
      <c r="I616" s="142"/>
      <c r="J616" s="152" t="s">
        <v>2604</v>
      </c>
      <c r="K616" s="154" t="s">
        <v>2603</v>
      </c>
      <c r="L616" s="142">
        <v>39144</v>
      </c>
      <c r="M616" s="150" t="str">
        <f t="shared" si="51"/>
        <v>2006-07</v>
      </c>
      <c r="N616" s="150" t="str">
        <f t="shared" si="52"/>
        <v/>
      </c>
      <c r="O616" s="65" t="s">
        <v>2366</v>
      </c>
      <c r="P616" s="166" t="s">
        <v>2604</v>
      </c>
      <c r="Q616" s="67" t="s">
        <v>2135</v>
      </c>
      <c r="R616" s="112" t="s">
        <v>2367</v>
      </c>
    </row>
    <row r="617" spans="1:18" s="65" customFormat="1" hidden="1" x14ac:dyDescent="0.25">
      <c r="A617" s="65" t="s">
        <v>1419</v>
      </c>
      <c r="B617" s="150">
        <v>1</v>
      </c>
      <c r="C617" s="153" t="s">
        <v>2174</v>
      </c>
      <c r="D617" s="142" t="s">
        <v>2604</v>
      </c>
      <c r="E617" s="150" t="str">
        <f t="shared" si="49"/>
        <v/>
      </c>
      <c r="F617" s="150" t="str">
        <f t="shared" si="50"/>
        <v/>
      </c>
      <c r="H617" s="166" t="s">
        <v>2604</v>
      </c>
      <c r="I617" s="142"/>
      <c r="J617" s="152" t="s">
        <v>2604</v>
      </c>
      <c r="K617" s="151" t="s">
        <v>2174</v>
      </c>
      <c r="L617" s="142" t="s">
        <v>2604</v>
      </c>
      <c r="M617" s="150" t="str">
        <f t="shared" si="51"/>
        <v/>
      </c>
      <c r="N617" s="150" t="str">
        <f t="shared" si="52"/>
        <v/>
      </c>
      <c r="P617" s="166" t="s">
        <v>2604</v>
      </c>
      <c r="Q617" s="67" t="s">
        <v>2604</v>
      </c>
      <c r="R617" s="112"/>
    </row>
    <row r="618" spans="1:18" s="65" customFormat="1" hidden="1" x14ac:dyDescent="0.25">
      <c r="A618" s="65" t="s">
        <v>1283</v>
      </c>
      <c r="B618" s="150">
        <v>1</v>
      </c>
      <c r="C618" s="153" t="s">
        <v>2174</v>
      </c>
      <c r="D618" s="142" t="s">
        <v>2604</v>
      </c>
      <c r="E618" s="150" t="str">
        <f t="shared" si="49"/>
        <v/>
      </c>
      <c r="F618" s="150" t="str">
        <f t="shared" si="50"/>
        <v/>
      </c>
      <c r="H618" s="166" t="s">
        <v>2604</v>
      </c>
      <c r="I618" s="142"/>
      <c r="J618" s="152" t="s">
        <v>2604</v>
      </c>
      <c r="K618" s="151" t="s">
        <v>2174</v>
      </c>
      <c r="L618" s="142" t="s">
        <v>2604</v>
      </c>
      <c r="M618" s="150" t="str">
        <f t="shared" si="51"/>
        <v/>
      </c>
      <c r="N618" s="150" t="str">
        <f t="shared" si="52"/>
        <v/>
      </c>
      <c r="P618" s="166" t="s">
        <v>2604</v>
      </c>
      <c r="Q618" s="67" t="s">
        <v>2604</v>
      </c>
      <c r="R618" s="112"/>
    </row>
    <row r="619" spans="1:18" s="65" customFormat="1" hidden="1" x14ac:dyDescent="0.25">
      <c r="A619" s="65" t="s">
        <v>2024</v>
      </c>
      <c r="B619" s="150">
        <v>1</v>
      </c>
      <c r="C619" s="153" t="s">
        <v>2174</v>
      </c>
      <c r="D619" s="114" t="s">
        <v>2604</v>
      </c>
      <c r="E619" s="150" t="str">
        <f t="shared" si="49"/>
        <v/>
      </c>
      <c r="F619" s="150" t="str">
        <f t="shared" si="50"/>
        <v/>
      </c>
      <c r="H619" s="166" t="s">
        <v>2604</v>
      </c>
      <c r="I619" s="114"/>
      <c r="J619" s="152" t="s">
        <v>2604</v>
      </c>
      <c r="K619" s="151" t="s">
        <v>2174</v>
      </c>
      <c r="L619" s="142" t="s">
        <v>2604</v>
      </c>
      <c r="M619" s="150" t="str">
        <f t="shared" si="51"/>
        <v/>
      </c>
      <c r="N619" s="150" t="str">
        <f t="shared" si="52"/>
        <v/>
      </c>
      <c r="P619" s="166" t="s">
        <v>2604</v>
      </c>
      <c r="Q619" s="67" t="s">
        <v>2604</v>
      </c>
      <c r="R619" s="112"/>
    </row>
    <row r="620" spans="1:18" s="65" customFormat="1" hidden="1" x14ac:dyDescent="0.25">
      <c r="A620" s="65" t="s">
        <v>1628</v>
      </c>
      <c r="B620" s="150">
        <v>1</v>
      </c>
      <c r="C620" s="153" t="s">
        <v>2174</v>
      </c>
      <c r="D620" s="142" t="s">
        <v>2604</v>
      </c>
      <c r="E620" s="150" t="str">
        <f t="shared" si="49"/>
        <v/>
      </c>
      <c r="F620" s="150" t="str">
        <f t="shared" si="50"/>
        <v/>
      </c>
      <c r="H620" s="166" t="s">
        <v>2604</v>
      </c>
      <c r="I620" s="142"/>
      <c r="J620" s="152" t="s">
        <v>2604</v>
      </c>
      <c r="K620" s="151" t="s">
        <v>2174</v>
      </c>
      <c r="L620" s="142" t="s">
        <v>2604</v>
      </c>
      <c r="M620" s="150" t="str">
        <f t="shared" si="51"/>
        <v/>
      </c>
      <c r="N620" s="150" t="str">
        <f t="shared" si="52"/>
        <v/>
      </c>
      <c r="P620" s="166" t="s">
        <v>2604</v>
      </c>
      <c r="Q620" s="67" t="s">
        <v>2604</v>
      </c>
      <c r="R620" s="112"/>
    </row>
    <row r="621" spans="1:18" s="65" customFormat="1" hidden="1" x14ac:dyDescent="0.25">
      <c r="A621" s="65" t="s">
        <v>844</v>
      </c>
      <c r="B621" s="150">
        <v>1</v>
      </c>
      <c r="C621" s="153" t="s">
        <v>2174</v>
      </c>
      <c r="D621" s="142" t="s">
        <v>2604</v>
      </c>
      <c r="E621" s="150" t="str">
        <f t="shared" si="49"/>
        <v/>
      </c>
      <c r="F621" s="150" t="str">
        <f t="shared" si="50"/>
        <v/>
      </c>
      <c r="H621" s="166" t="s">
        <v>2604</v>
      </c>
      <c r="I621" s="142"/>
      <c r="J621" s="152" t="s">
        <v>2604</v>
      </c>
      <c r="K621" s="151" t="s">
        <v>2174</v>
      </c>
      <c r="L621" s="142" t="s">
        <v>2604</v>
      </c>
      <c r="M621" s="150" t="str">
        <f t="shared" si="51"/>
        <v/>
      </c>
      <c r="N621" s="150" t="str">
        <f t="shared" si="52"/>
        <v/>
      </c>
      <c r="P621" s="166" t="s">
        <v>2604</v>
      </c>
      <c r="Q621" s="67" t="s">
        <v>2604</v>
      </c>
      <c r="R621" s="112" t="s">
        <v>2368</v>
      </c>
    </row>
    <row r="622" spans="1:18" s="65" customFormat="1" hidden="1" x14ac:dyDescent="0.25">
      <c r="A622" s="65" t="s">
        <v>1691</v>
      </c>
      <c r="B622" s="150">
        <v>1</v>
      </c>
      <c r="C622" s="153" t="s">
        <v>2174</v>
      </c>
      <c r="D622" s="142" t="s">
        <v>2604</v>
      </c>
      <c r="E622" s="150" t="str">
        <f t="shared" si="49"/>
        <v/>
      </c>
      <c r="F622" s="150" t="str">
        <f t="shared" si="50"/>
        <v/>
      </c>
      <c r="H622" s="166" t="s">
        <v>2604</v>
      </c>
      <c r="I622" s="142"/>
      <c r="J622" s="152" t="s">
        <v>2604</v>
      </c>
      <c r="K622" s="151" t="s">
        <v>2174</v>
      </c>
      <c r="L622" s="142" t="s">
        <v>2604</v>
      </c>
      <c r="M622" s="150" t="str">
        <f t="shared" si="51"/>
        <v/>
      </c>
      <c r="N622" s="150" t="str">
        <f t="shared" si="52"/>
        <v/>
      </c>
      <c r="P622" s="166" t="s">
        <v>2604</v>
      </c>
      <c r="Q622" s="67" t="s">
        <v>2604</v>
      </c>
      <c r="R622" s="112"/>
    </row>
    <row r="623" spans="1:18" s="65" customFormat="1" hidden="1" x14ac:dyDescent="0.25">
      <c r="A623" s="65" t="s">
        <v>1627</v>
      </c>
      <c r="B623" s="150">
        <v>1</v>
      </c>
      <c r="C623" s="153" t="s">
        <v>2174</v>
      </c>
      <c r="D623" s="142" t="s">
        <v>2604</v>
      </c>
      <c r="E623" s="150" t="str">
        <f t="shared" si="49"/>
        <v/>
      </c>
      <c r="F623" s="150" t="str">
        <f t="shared" si="50"/>
        <v/>
      </c>
      <c r="H623" s="166" t="s">
        <v>2604</v>
      </c>
      <c r="I623" s="142"/>
      <c r="J623" s="152" t="s">
        <v>2604</v>
      </c>
      <c r="K623" s="151" t="s">
        <v>2174</v>
      </c>
      <c r="L623" s="142" t="s">
        <v>2604</v>
      </c>
      <c r="M623" s="150" t="str">
        <f t="shared" si="51"/>
        <v/>
      </c>
      <c r="N623" s="150" t="str">
        <f t="shared" si="52"/>
        <v/>
      </c>
      <c r="P623" s="166" t="s">
        <v>2604</v>
      </c>
      <c r="Q623" s="67" t="s">
        <v>2604</v>
      </c>
      <c r="R623" s="112"/>
    </row>
    <row r="624" spans="1:18" s="65" customFormat="1" hidden="1" x14ac:dyDescent="0.25">
      <c r="A624" s="65" t="s">
        <v>1360</v>
      </c>
      <c r="B624" s="150">
        <v>1</v>
      </c>
      <c r="C624" s="153" t="s">
        <v>2174</v>
      </c>
      <c r="D624" s="142" t="s">
        <v>2604</v>
      </c>
      <c r="E624" s="150" t="str">
        <f t="shared" si="49"/>
        <v/>
      </c>
      <c r="F624" s="150" t="str">
        <f t="shared" si="50"/>
        <v/>
      </c>
      <c r="H624" s="166" t="s">
        <v>2604</v>
      </c>
      <c r="I624" s="142"/>
      <c r="J624" s="152" t="s">
        <v>2604</v>
      </c>
      <c r="K624" s="151" t="s">
        <v>2174</v>
      </c>
      <c r="L624" s="142" t="s">
        <v>2604</v>
      </c>
      <c r="M624" s="150" t="str">
        <f t="shared" si="51"/>
        <v/>
      </c>
      <c r="N624" s="150" t="str">
        <f t="shared" si="52"/>
        <v/>
      </c>
      <c r="P624" s="166" t="s">
        <v>2604</v>
      </c>
      <c r="Q624" s="67" t="s">
        <v>2604</v>
      </c>
      <c r="R624" s="112"/>
    </row>
    <row r="625" spans="1:18" s="65" customFormat="1" hidden="1" x14ac:dyDescent="0.25">
      <c r="A625" s="65" t="s">
        <v>877</v>
      </c>
      <c r="B625" s="150">
        <v>1</v>
      </c>
      <c r="C625" s="153" t="s">
        <v>2174</v>
      </c>
      <c r="D625" s="142" t="s">
        <v>2604</v>
      </c>
      <c r="E625" s="150" t="str">
        <f t="shared" si="49"/>
        <v/>
      </c>
      <c r="F625" s="150" t="str">
        <f t="shared" si="50"/>
        <v/>
      </c>
      <c r="H625" s="166" t="s">
        <v>2604</v>
      </c>
      <c r="I625" s="142"/>
      <c r="J625" s="152" t="s">
        <v>2604</v>
      </c>
      <c r="K625" s="156" t="s">
        <v>2607</v>
      </c>
      <c r="L625" s="142">
        <v>41384</v>
      </c>
      <c r="M625" s="150" t="str">
        <f t="shared" si="51"/>
        <v>2012-13</v>
      </c>
      <c r="N625" s="150" t="str">
        <f t="shared" si="52"/>
        <v/>
      </c>
      <c r="O625" s="65" t="s">
        <v>49</v>
      </c>
      <c r="P625" s="166" t="s">
        <v>2604</v>
      </c>
      <c r="Q625" s="67" t="s">
        <v>2604</v>
      </c>
      <c r="R625" s="112" t="s">
        <v>2369</v>
      </c>
    </row>
    <row r="626" spans="1:18" s="65" customFormat="1" hidden="1" x14ac:dyDescent="0.25">
      <c r="A626" s="65" t="s">
        <v>869</v>
      </c>
      <c r="B626" s="150">
        <v>1</v>
      </c>
      <c r="C626" s="153" t="s">
        <v>2174</v>
      </c>
      <c r="D626" s="142" t="s">
        <v>2604</v>
      </c>
      <c r="E626" s="150" t="str">
        <f t="shared" si="49"/>
        <v/>
      </c>
      <c r="F626" s="150" t="str">
        <f t="shared" si="50"/>
        <v/>
      </c>
      <c r="H626" s="166" t="s">
        <v>2604</v>
      </c>
      <c r="I626" s="142"/>
      <c r="J626" s="152" t="s">
        <v>2604</v>
      </c>
      <c r="K626" s="156" t="s">
        <v>2607</v>
      </c>
      <c r="L626" s="142">
        <v>41269</v>
      </c>
      <c r="M626" s="150" t="str">
        <f t="shared" si="51"/>
        <v>2012-13</v>
      </c>
      <c r="N626" s="150" t="str">
        <f t="shared" si="52"/>
        <v/>
      </c>
      <c r="O626" s="65" t="s">
        <v>33</v>
      </c>
      <c r="P626" s="166" t="s">
        <v>2604</v>
      </c>
      <c r="Q626" s="67" t="s">
        <v>2604</v>
      </c>
      <c r="R626" s="112" t="s">
        <v>2370</v>
      </c>
    </row>
    <row r="627" spans="1:18" s="65" customFormat="1" hidden="1" x14ac:dyDescent="0.25">
      <c r="A627" s="65" t="s">
        <v>1647</v>
      </c>
      <c r="B627" s="150">
        <v>1</v>
      </c>
      <c r="C627" s="153" t="s">
        <v>2174</v>
      </c>
      <c r="D627" s="142" t="s">
        <v>2604</v>
      </c>
      <c r="E627" s="150" t="str">
        <f t="shared" si="49"/>
        <v/>
      </c>
      <c r="F627" s="150" t="str">
        <f t="shared" si="50"/>
        <v/>
      </c>
      <c r="H627" s="166" t="s">
        <v>2604</v>
      </c>
      <c r="I627" s="142"/>
      <c r="J627" s="152" t="s">
        <v>2604</v>
      </c>
      <c r="K627" s="151" t="s">
        <v>2174</v>
      </c>
      <c r="L627" s="142" t="s">
        <v>2604</v>
      </c>
      <c r="M627" s="150" t="str">
        <f t="shared" si="51"/>
        <v/>
      </c>
      <c r="N627" s="150" t="str">
        <f t="shared" si="52"/>
        <v/>
      </c>
      <c r="P627" s="166" t="s">
        <v>2604</v>
      </c>
      <c r="Q627" s="67" t="s">
        <v>2604</v>
      </c>
      <c r="R627" s="112"/>
    </row>
    <row r="628" spans="1:18" s="65" customFormat="1" hidden="1" x14ac:dyDescent="0.25">
      <c r="A628" s="65" t="s">
        <v>790</v>
      </c>
      <c r="B628" s="150">
        <v>1</v>
      </c>
      <c r="C628" s="153" t="s">
        <v>2174</v>
      </c>
      <c r="D628" s="114" t="s">
        <v>2604</v>
      </c>
      <c r="E628" s="150" t="str">
        <f t="shared" si="49"/>
        <v/>
      </c>
      <c r="F628" s="150" t="str">
        <f t="shared" si="50"/>
        <v/>
      </c>
      <c r="H628" s="166" t="s">
        <v>2604</v>
      </c>
      <c r="I628" s="114"/>
      <c r="J628" s="152" t="s">
        <v>2604</v>
      </c>
      <c r="K628" s="151" t="s">
        <v>2174</v>
      </c>
      <c r="L628" s="142" t="s">
        <v>2604</v>
      </c>
      <c r="M628" s="150" t="str">
        <f t="shared" si="51"/>
        <v/>
      </c>
      <c r="N628" s="150" t="str">
        <f t="shared" si="52"/>
        <v/>
      </c>
      <c r="P628" s="166" t="s">
        <v>2604</v>
      </c>
      <c r="Q628" s="67" t="s">
        <v>2604</v>
      </c>
      <c r="R628" s="112"/>
    </row>
    <row r="629" spans="1:18" s="65" customFormat="1" hidden="1" x14ac:dyDescent="0.25">
      <c r="A629" s="65" t="s">
        <v>1493</v>
      </c>
      <c r="B629" s="150">
        <v>1</v>
      </c>
      <c r="C629" s="153" t="s">
        <v>2174</v>
      </c>
      <c r="D629" s="142" t="s">
        <v>2604</v>
      </c>
      <c r="E629" s="150" t="str">
        <f t="shared" si="49"/>
        <v/>
      </c>
      <c r="F629" s="150" t="str">
        <f t="shared" si="50"/>
        <v/>
      </c>
      <c r="H629" s="166" t="s">
        <v>2604</v>
      </c>
      <c r="I629" s="142"/>
      <c r="J629" s="152" t="s">
        <v>2604</v>
      </c>
      <c r="K629" s="151" t="s">
        <v>2174</v>
      </c>
      <c r="L629" s="142" t="s">
        <v>2604</v>
      </c>
      <c r="M629" s="150" t="str">
        <f t="shared" si="51"/>
        <v/>
      </c>
      <c r="N629" s="150" t="str">
        <f t="shared" si="52"/>
        <v/>
      </c>
      <c r="P629" s="166" t="s">
        <v>2604</v>
      </c>
      <c r="Q629" s="67" t="s">
        <v>2604</v>
      </c>
      <c r="R629" s="112"/>
    </row>
    <row r="630" spans="1:18" s="65" customFormat="1" hidden="1" x14ac:dyDescent="0.25">
      <c r="A630" s="65" t="s">
        <v>1334</v>
      </c>
      <c r="B630" s="150">
        <v>1</v>
      </c>
      <c r="C630" s="153" t="s">
        <v>2174</v>
      </c>
      <c r="D630" s="142" t="s">
        <v>2604</v>
      </c>
      <c r="E630" s="150" t="str">
        <f t="shared" si="49"/>
        <v/>
      </c>
      <c r="F630" s="150" t="str">
        <f t="shared" si="50"/>
        <v/>
      </c>
      <c r="H630" s="166" t="s">
        <v>2604</v>
      </c>
      <c r="I630" s="142"/>
      <c r="J630" s="152" t="s">
        <v>2604</v>
      </c>
      <c r="K630" s="151" t="s">
        <v>2174</v>
      </c>
      <c r="L630" s="142" t="s">
        <v>2604</v>
      </c>
      <c r="M630" s="150" t="str">
        <f t="shared" si="51"/>
        <v/>
      </c>
      <c r="N630" s="150" t="str">
        <f t="shared" si="52"/>
        <v/>
      </c>
      <c r="P630" s="166" t="s">
        <v>2604</v>
      </c>
      <c r="Q630" s="67" t="s">
        <v>2604</v>
      </c>
      <c r="R630" s="112"/>
    </row>
    <row r="631" spans="1:18" s="65" customFormat="1" hidden="1" x14ac:dyDescent="0.25">
      <c r="A631" s="65" t="s">
        <v>1354</v>
      </c>
      <c r="B631" s="150">
        <v>1</v>
      </c>
      <c r="C631" s="155" t="s">
        <v>2606</v>
      </c>
      <c r="D631" s="142">
        <v>20321</v>
      </c>
      <c r="E631" s="150" t="str">
        <f t="shared" si="49"/>
        <v>1955-56</v>
      </c>
      <c r="F631" s="150" t="str">
        <f t="shared" si="50"/>
        <v/>
      </c>
      <c r="G631" s="65" t="s">
        <v>29</v>
      </c>
      <c r="H631" s="166">
        <v>5000</v>
      </c>
      <c r="I631" s="142"/>
      <c r="J631" s="152" t="s">
        <v>2604</v>
      </c>
      <c r="K631" s="154" t="s">
        <v>2605</v>
      </c>
      <c r="L631" s="142">
        <v>22015</v>
      </c>
      <c r="M631" s="150" t="str">
        <f t="shared" si="51"/>
        <v>1959-60</v>
      </c>
      <c r="N631" s="150" t="str">
        <f t="shared" si="52"/>
        <v/>
      </c>
      <c r="O631" s="65" t="s">
        <v>78</v>
      </c>
      <c r="P631" s="166">
        <v>8000</v>
      </c>
      <c r="Q631" s="67" t="s">
        <v>2604</v>
      </c>
      <c r="R631" s="112"/>
    </row>
    <row r="632" spans="1:18" s="65" customFormat="1" hidden="1" x14ac:dyDescent="0.25">
      <c r="A632" s="65" t="s">
        <v>1009</v>
      </c>
      <c r="B632" s="150">
        <v>1</v>
      </c>
      <c r="C632" s="155" t="s">
        <v>2606</v>
      </c>
      <c r="D632" s="142">
        <v>38031</v>
      </c>
      <c r="E632" s="150" t="str">
        <f t="shared" si="49"/>
        <v>2003-04</v>
      </c>
      <c r="F632" s="150" t="str">
        <f t="shared" si="50"/>
        <v/>
      </c>
      <c r="G632" s="65" t="s">
        <v>61</v>
      </c>
      <c r="H632" s="166" t="s">
        <v>2604</v>
      </c>
      <c r="I632" s="142"/>
      <c r="J632" s="152" t="s">
        <v>2135</v>
      </c>
      <c r="K632" s="154" t="s">
        <v>2603</v>
      </c>
      <c r="L632" s="142">
        <v>38347</v>
      </c>
      <c r="M632" s="150" t="str">
        <f t="shared" si="51"/>
        <v>2004-05</v>
      </c>
      <c r="N632" s="150" t="str">
        <f t="shared" si="52"/>
        <v/>
      </c>
      <c r="O632" s="65" t="s">
        <v>63</v>
      </c>
      <c r="P632" s="166" t="s">
        <v>2604</v>
      </c>
      <c r="Q632" s="67" t="s">
        <v>2135</v>
      </c>
      <c r="R632" s="112" t="s">
        <v>2371</v>
      </c>
    </row>
    <row r="633" spans="1:18" s="65" customFormat="1" hidden="1" x14ac:dyDescent="0.25">
      <c r="A633" s="65" t="s">
        <v>841</v>
      </c>
      <c r="B633" s="150">
        <v>1</v>
      </c>
      <c r="C633" s="153" t="s">
        <v>2174</v>
      </c>
      <c r="D633" s="142" t="s">
        <v>2604</v>
      </c>
      <c r="E633" s="150" t="str">
        <f t="shared" si="49"/>
        <v/>
      </c>
      <c r="F633" s="150" t="str">
        <f t="shared" si="50"/>
        <v/>
      </c>
      <c r="H633" s="166" t="s">
        <v>2604</v>
      </c>
      <c r="I633" s="142"/>
      <c r="J633" s="152" t="s">
        <v>2604</v>
      </c>
      <c r="K633" s="151" t="s">
        <v>2174</v>
      </c>
      <c r="L633" s="142" t="s">
        <v>2604</v>
      </c>
      <c r="M633" s="150" t="str">
        <f t="shared" si="51"/>
        <v/>
      </c>
      <c r="N633" s="150" t="str">
        <f t="shared" si="52"/>
        <v/>
      </c>
      <c r="P633" s="166" t="s">
        <v>2604</v>
      </c>
      <c r="Q633" s="67" t="s">
        <v>2604</v>
      </c>
      <c r="R633" s="112" t="s">
        <v>2372</v>
      </c>
    </row>
    <row r="634" spans="1:18" s="65" customFormat="1" hidden="1" x14ac:dyDescent="0.25">
      <c r="A634" s="65" t="s">
        <v>1292</v>
      </c>
      <c r="B634" s="150">
        <v>1</v>
      </c>
      <c r="C634" s="155" t="s">
        <v>2606</v>
      </c>
      <c r="D634" s="142">
        <v>25585</v>
      </c>
      <c r="E634" s="150" t="str">
        <f t="shared" si="49"/>
        <v>1969-70</v>
      </c>
      <c r="F634" s="150" t="str">
        <f t="shared" si="50"/>
        <v/>
      </c>
      <c r="G634" s="65" t="s">
        <v>2373</v>
      </c>
      <c r="H634" s="166" t="s">
        <v>2604</v>
      </c>
      <c r="I634" s="142"/>
      <c r="J634" s="152" t="s">
        <v>2604</v>
      </c>
      <c r="K634" s="154" t="s">
        <v>2605</v>
      </c>
      <c r="L634" s="142">
        <v>25858</v>
      </c>
      <c r="M634" s="150" t="str">
        <f t="shared" si="51"/>
        <v>1970-71</v>
      </c>
      <c r="N634" s="150" t="str">
        <f t="shared" si="52"/>
        <v/>
      </c>
      <c r="O634" s="65" t="s">
        <v>2373</v>
      </c>
      <c r="P634" s="166" t="s">
        <v>2604</v>
      </c>
      <c r="Q634" s="67" t="s">
        <v>2604</v>
      </c>
      <c r="R634" s="112"/>
    </row>
    <row r="635" spans="1:18" s="65" customFormat="1" hidden="1" x14ac:dyDescent="0.25">
      <c r="A635" s="65" t="s">
        <v>1955</v>
      </c>
      <c r="B635" s="150">
        <v>1</v>
      </c>
      <c r="C635" s="153" t="s">
        <v>2174</v>
      </c>
      <c r="D635" s="142" t="s">
        <v>2604</v>
      </c>
      <c r="E635" s="150" t="str">
        <f t="shared" si="49"/>
        <v/>
      </c>
      <c r="F635" s="150" t="str">
        <f t="shared" si="50"/>
        <v/>
      </c>
      <c r="H635" s="166" t="s">
        <v>2604</v>
      </c>
      <c r="I635" s="142"/>
      <c r="J635" s="152" t="s">
        <v>2604</v>
      </c>
      <c r="K635" s="151" t="s">
        <v>2174</v>
      </c>
      <c r="L635" s="142" t="s">
        <v>2604</v>
      </c>
      <c r="M635" s="150" t="str">
        <f t="shared" si="51"/>
        <v/>
      </c>
      <c r="N635" s="150" t="str">
        <f t="shared" si="52"/>
        <v/>
      </c>
      <c r="P635" s="166" t="s">
        <v>2604</v>
      </c>
      <c r="Q635" s="67" t="s">
        <v>2604</v>
      </c>
      <c r="R635" s="112"/>
    </row>
    <row r="636" spans="1:18" s="65" customFormat="1" hidden="1" x14ac:dyDescent="0.25">
      <c r="A636" s="65" t="s">
        <v>1492</v>
      </c>
      <c r="B636" s="150">
        <v>1</v>
      </c>
      <c r="C636" s="153" t="s">
        <v>2174</v>
      </c>
      <c r="D636" s="142" t="s">
        <v>2604</v>
      </c>
      <c r="E636" s="150" t="str">
        <f t="shared" si="49"/>
        <v/>
      </c>
      <c r="F636" s="150" t="str">
        <f t="shared" si="50"/>
        <v/>
      </c>
      <c r="H636" s="166" t="s">
        <v>2604</v>
      </c>
      <c r="I636" s="142"/>
      <c r="J636" s="152" t="s">
        <v>2604</v>
      </c>
      <c r="K636" s="151" t="s">
        <v>2174</v>
      </c>
      <c r="L636" s="142" t="s">
        <v>2604</v>
      </c>
      <c r="M636" s="150" t="str">
        <f t="shared" si="51"/>
        <v/>
      </c>
      <c r="N636" s="150" t="str">
        <f t="shared" si="52"/>
        <v/>
      </c>
      <c r="P636" s="166" t="s">
        <v>2604</v>
      </c>
      <c r="Q636" s="67" t="s">
        <v>2604</v>
      </c>
      <c r="R636" s="112"/>
    </row>
    <row r="637" spans="1:18" s="65" customFormat="1" hidden="1" x14ac:dyDescent="0.25">
      <c r="A637" s="65" t="s">
        <v>1844</v>
      </c>
      <c r="B637" s="150">
        <v>1</v>
      </c>
      <c r="C637" s="153" t="s">
        <v>2174</v>
      </c>
      <c r="D637" s="142" t="s">
        <v>2604</v>
      </c>
      <c r="E637" s="150" t="str">
        <f t="shared" si="49"/>
        <v/>
      </c>
      <c r="F637" s="150" t="str">
        <f t="shared" si="50"/>
        <v/>
      </c>
      <c r="H637" s="166" t="s">
        <v>2604</v>
      </c>
      <c r="I637" s="142"/>
      <c r="J637" s="152" t="s">
        <v>2604</v>
      </c>
      <c r="K637" s="151" t="s">
        <v>2174</v>
      </c>
      <c r="L637" s="142" t="s">
        <v>2604</v>
      </c>
      <c r="M637" s="150" t="str">
        <f t="shared" si="51"/>
        <v/>
      </c>
      <c r="N637" s="150" t="str">
        <f t="shared" si="52"/>
        <v/>
      </c>
      <c r="P637" s="166" t="s">
        <v>2604</v>
      </c>
      <c r="Q637" s="67" t="s">
        <v>2604</v>
      </c>
      <c r="R637" s="112"/>
    </row>
    <row r="638" spans="1:18" s="65" customFormat="1" hidden="1" x14ac:dyDescent="0.25">
      <c r="A638" s="65" t="s">
        <v>1856</v>
      </c>
      <c r="B638" s="150">
        <v>1</v>
      </c>
      <c r="C638" s="153" t="s">
        <v>2174</v>
      </c>
      <c r="D638" s="142" t="s">
        <v>2604</v>
      </c>
      <c r="E638" s="150" t="str">
        <f t="shared" si="49"/>
        <v/>
      </c>
      <c r="F638" s="150" t="str">
        <f t="shared" si="50"/>
        <v/>
      </c>
      <c r="H638" s="166" t="s">
        <v>2604</v>
      </c>
      <c r="I638" s="142"/>
      <c r="J638" s="152" t="s">
        <v>2604</v>
      </c>
      <c r="K638" s="151" t="s">
        <v>2174</v>
      </c>
      <c r="L638" s="142" t="s">
        <v>2604</v>
      </c>
      <c r="M638" s="150" t="str">
        <f t="shared" si="51"/>
        <v/>
      </c>
      <c r="N638" s="150" t="str">
        <f t="shared" si="52"/>
        <v/>
      </c>
      <c r="P638" s="166" t="s">
        <v>2604</v>
      </c>
      <c r="Q638" s="67" t="s">
        <v>2604</v>
      </c>
      <c r="R638" s="112"/>
    </row>
    <row r="639" spans="1:18" s="65" customFormat="1" hidden="1" x14ac:dyDescent="0.25">
      <c r="A639" s="65" t="s">
        <v>1942</v>
      </c>
      <c r="B639" s="150">
        <v>1</v>
      </c>
      <c r="C639" s="153" t="s">
        <v>2174</v>
      </c>
      <c r="D639" s="114" t="s">
        <v>2604</v>
      </c>
      <c r="E639" s="150" t="str">
        <f t="shared" si="49"/>
        <v/>
      </c>
      <c r="F639" s="150" t="str">
        <f t="shared" si="50"/>
        <v/>
      </c>
      <c r="H639" s="166" t="s">
        <v>2604</v>
      </c>
      <c r="I639" s="114"/>
      <c r="J639" s="152" t="s">
        <v>2604</v>
      </c>
      <c r="K639" s="151" t="s">
        <v>2174</v>
      </c>
      <c r="L639" s="142" t="s">
        <v>2604</v>
      </c>
      <c r="M639" s="150" t="str">
        <f t="shared" si="51"/>
        <v/>
      </c>
      <c r="N639" s="150" t="str">
        <f t="shared" si="52"/>
        <v/>
      </c>
      <c r="P639" s="166" t="s">
        <v>2604</v>
      </c>
      <c r="Q639" s="67" t="s">
        <v>2604</v>
      </c>
      <c r="R639" s="112"/>
    </row>
    <row r="640" spans="1:18" s="65" customFormat="1" hidden="1" x14ac:dyDescent="0.25">
      <c r="A640" s="65" t="s">
        <v>2102</v>
      </c>
      <c r="B640" s="150">
        <v>1</v>
      </c>
      <c r="C640" s="153" t="s">
        <v>2174</v>
      </c>
      <c r="D640" s="114" t="s">
        <v>2604</v>
      </c>
      <c r="E640" s="150" t="str">
        <f t="shared" si="49"/>
        <v/>
      </c>
      <c r="F640" s="150" t="str">
        <f t="shared" si="50"/>
        <v/>
      </c>
      <c r="H640" s="166" t="s">
        <v>2604</v>
      </c>
      <c r="I640" s="114"/>
      <c r="J640" s="152" t="s">
        <v>2604</v>
      </c>
      <c r="K640" s="151" t="s">
        <v>2174</v>
      </c>
      <c r="L640" s="142" t="s">
        <v>2604</v>
      </c>
      <c r="M640" s="150" t="str">
        <f t="shared" si="51"/>
        <v/>
      </c>
      <c r="N640" s="150" t="str">
        <f t="shared" si="52"/>
        <v/>
      </c>
      <c r="P640" s="166" t="s">
        <v>2604</v>
      </c>
      <c r="Q640" s="67" t="s">
        <v>2604</v>
      </c>
      <c r="R640" s="112"/>
    </row>
    <row r="641" spans="1:18" s="65" customFormat="1" hidden="1" x14ac:dyDescent="0.25">
      <c r="A641" s="65" t="s">
        <v>1125</v>
      </c>
      <c r="B641" s="150">
        <v>1</v>
      </c>
      <c r="C641" s="155" t="s">
        <v>2606</v>
      </c>
      <c r="D641" s="142">
        <v>35030</v>
      </c>
      <c r="E641" s="150" t="str">
        <f t="shared" si="49"/>
        <v>1995-96</v>
      </c>
      <c r="F641" s="150" t="str">
        <f t="shared" si="50"/>
        <v/>
      </c>
      <c r="G641" s="65" t="s">
        <v>52</v>
      </c>
      <c r="H641" s="166">
        <v>65000</v>
      </c>
      <c r="I641" s="142"/>
      <c r="J641" s="152" t="s">
        <v>2604</v>
      </c>
      <c r="K641" s="154" t="s">
        <v>2603</v>
      </c>
      <c r="L641" s="142">
        <v>35030</v>
      </c>
      <c r="M641" s="150" t="str">
        <f t="shared" si="51"/>
        <v>1995-96</v>
      </c>
      <c r="N641" s="150" t="str">
        <f t="shared" si="52"/>
        <v/>
      </c>
      <c r="O641" s="65" t="s">
        <v>2374</v>
      </c>
      <c r="P641" s="166" t="s">
        <v>2604</v>
      </c>
      <c r="Q641" s="67" t="s">
        <v>2135</v>
      </c>
      <c r="R641" s="112" t="s">
        <v>2375</v>
      </c>
    </row>
    <row r="642" spans="1:18" s="65" customFormat="1" hidden="1" x14ac:dyDescent="0.25">
      <c r="A642" s="65" t="s">
        <v>1581</v>
      </c>
      <c r="B642" s="150">
        <v>1</v>
      </c>
      <c r="C642" s="153" t="s">
        <v>2174</v>
      </c>
      <c r="D642" s="142" t="s">
        <v>2604</v>
      </c>
      <c r="E642" s="150" t="str">
        <f t="shared" si="49"/>
        <v/>
      </c>
      <c r="F642" s="150" t="str">
        <f t="shared" si="50"/>
        <v/>
      </c>
      <c r="H642" s="166" t="s">
        <v>2604</v>
      </c>
      <c r="I642" s="142"/>
      <c r="J642" s="152" t="s">
        <v>2604</v>
      </c>
      <c r="K642" s="151" t="s">
        <v>2174</v>
      </c>
      <c r="L642" s="142" t="s">
        <v>2604</v>
      </c>
      <c r="M642" s="150" t="str">
        <f t="shared" si="51"/>
        <v/>
      </c>
      <c r="N642" s="150" t="str">
        <f t="shared" si="52"/>
        <v/>
      </c>
      <c r="P642" s="166" t="s">
        <v>2604</v>
      </c>
      <c r="Q642" s="67" t="s">
        <v>2604</v>
      </c>
      <c r="R642" s="112"/>
    </row>
    <row r="643" spans="1:18" s="65" customFormat="1" hidden="1" x14ac:dyDescent="0.25">
      <c r="A643" s="65" t="s">
        <v>1342</v>
      </c>
      <c r="B643" s="150">
        <v>1</v>
      </c>
      <c r="C643" s="153" t="s">
        <v>2174</v>
      </c>
      <c r="D643" s="142" t="s">
        <v>2604</v>
      </c>
      <c r="E643" s="150" t="str">
        <f t="shared" si="49"/>
        <v/>
      </c>
      <c r="F643" s="150" t="str">
        <f t="shared" si="50"/>
        <v/>
      </c>
      <c r="H643" s="166" t="s">
        <v>2604</v>
      </c>
      <c r="I643" s="142"/>
      <c r="J643" s="152" t="s">
        <v>2604</v>
      </c>
      <c r="K643" s="151" t="s">
        <v>2174</v>
      </c>
      <c r="L643" s="142" t="s">
        <v>2604</v>
      </c>
      <c r="M643" s="150" t="str">
        <f t="shared" si="51"/>
        <v/>
      </c>
      <c r="N643" s="150" t="str">
        <f t="shared" si="52"/>
        <v/>
      </c>
      <c r="P643" s="166" t="s">
        <v>2604</v>
      </c>
      <c r="Q643" s="67" t="s">
        <v>2604</v>
      </c>
      <c r="R643" s="112"/>
    </row>
    <row r="644" spans="1:18" s="65" customFormat="1" hidden="1" x14ac:dyDescent="0.25">
      <c r="A644" s="65" t="s">
        <v>2080</v>
      </c>
      <c r="B644" s="150">
        <v>1</v>
      </c>
      <c r="C644" s="153" t="s">
        <v>2174</v>
      </c>
      <c r="D644" s="114" t="s">
        <v>2604</v>
      </c>
      <c r="E644" s="150" t="str">
        <f t="shared" si="49"/>
        <v/>
      </c>
      <c r="F644" s="150" t="str">
        <f t="shared" si="50"/>
        <v/>
      </c>
      <c r="H644" s="166" t="s">
        <v>2604</v>
      </c>
      <c r="I644" s="114"/>
      <c r="J644" s="152" t="s">
        <v>2604</v>
      </c>
      <c r="K644" s="151" t="s">
        <v>2174</v>
      </c>
      <c r="L644" s="142" t="s">
        <v>2604</v>
      </c>
      <c r="M644" s="150" t="str">
        <f t="shared" si="51"/>
        <v/>
      </c>
      <c r="N644" s="150" t="str">
        <f t="shared" si="52"/>
        <v/>
      </c>
      <c r="P644" s="166" t="s">
        <v>2604</v>
      </c>
      <c r="Q644" s="67" t="s">
        <v>2604</v>
      </c>
      <c r="R644" s="112"/>
    </row>
    <row r="645" spans="1:18" s="65" customFormat="1" hidden="1" x14ac:dyDescent="0.25">
      <c r="A645" s="65" t="s">
        <v>1267</v>
      </c>
      <c r="B645" s="150">
        <v>1</v>
      </c>
      <c r="C645" s="153" t="s">
        <v>2174</v>
      </c>
      <c r="D645" s="142" t="s">
        <v>2604</v>
      </c>
      <c r="E645" s="150" t="str">
        <f t="shared" si="49"/>
        <v/>
      </c>
      <c r="F645" s="150" t="str">
        <f t="shared" si="50"/>
        <v/>
      </c>
      <c r="H645" s="166" t="s">
        <v>2604</v>
      </c>
      <c r="I645" s="142"/>
      <c r="J645" s="152" t="s">
        <v>2604</v>
      </c>
      <c r="K645" s="151" t="s">
        <v>2174</v>
      </c>
      <c r="L645" s="142" t="s">
        <v>2604</v>
      </c>
      <c r="M645" s="150" t="str">
        <f t="shared" si="51"/>
        <v/>
      </c>
      <c r="N645" s="150" t="str">
        <f t="shared" si="52"/>
        <v/>
      </c>
      <c r="P645" s="166" t="s">
        <v>2604</v>
      </c>
      <c r="Q645" s="67" t="s">
        <v>2604</v>
      </c>
      <c r="R645" s="112"/>
    </row>
    <row r="646" spans="1:18" s="65" customFormat="1" hidden="1" x14ac:dyDescent="0.25">
      <c r="A646" s="65" t="s">
        <v>2177</v>
      </c>
      <c r="B646" s="150">
        <v>1</v>
      </c>
      <c r="C646" s="153" t="s">
        <v>2174</v>
      </c>
      <c r="D646" s="142" t="s">
        <v>2604</v>
      </c>
      <c r="E646" s="150" t="str">
        <f t="shared" si="49"/>
        <v/>
      </c>
      <c r="F646" s="150" t="str">
        <f t="shared" si="50"/>
        <v/>
      </c>
      <c r="H646" s="166" t="s">
        <v>2604</v>
      </c>
      <c r="I646" s="142"/>
      <c r="J646" s="152" t="s">
        <v>2604</v>
      </c>
      <c r="K646" s="151" t="s">
        <v>2174</v>
      </c>
      <c r="L646" s="142" t="s">
        <v>2604</v>
      </c>
      <c r="M646" s="150" t="str">
        <f t="shared" si="51"/>
        <v/>
      </c>
      <c r="N646" s="150" t="str">
        <f t="shared" si="52"/>
        <v/>
      </c>
      <c r="P646" s="166" t="s">
        <v>2604</v>
      </c>
      <c r="Q646" s="67" t="s">
        <v>2604</v>
      </c>
      <c r="R646" s="112"/>
    </row>
    <row r="647" spans="1:18" s="65" customFormat="1" hidden="1" x14ac:dyDescent="0.25">
      <c r="A647" s="65" t="s">
        <v>988</v>
      </c>
      <c r="B647" s="150">
        <v>1</v>
      </c>
      <c r="C647" s="153" t="s">
        <v>2174</v>
      </c>
      <c r="D647" s="142" t="s">
        <v>2604</v>
      </c>
      <c r="E647" s="150" t="str">
        <f t="shared" si="49"/>
        <v/>
      </c>
      <c r="F647" s="150" t="str">
        <f t="shared" si="50"/>
        <v/>
      </c>
      <c r="H647" s="166" t="s">
        <v>2604</v>
      </c>
      <c r="I647" s="142"/>
      <c r="J647" s="152" t="s">
        <v>2604</v>
      </c>
      <c r="K647" s="151" t="s">
        <v>2174</v>
      </c>
      <c r="L647" s="142" t="s">
        <v>2604</v>
      </c>
      <c r="M647" s="150" t="str">
        <f t="shared" si="51"/>
        <v/>
      </c>
      <c r="N647" s="150" t="str">
        <f t="shared" si="52"/>
        <v/>
      </c>
      <c r="P647" s="166" t="s">
        <v>2604</v>
      </c>
      <c r="Q647" s="67" t="s">
        <v>2604</v>
      </c>
      <c r="R647" s="112"/>
    </row>
    <row r="648" spans="1:18" s="65" customFormat="1" x14ac:dyDescent="0.25">
      <c r="A648" s="65" t="s">
        <v>972</v>
      </c>
      <c r="B648" s="150">
        <v>1</v>
      </c>
      <c r="C648" s="155" t="s">
        <v>2129</v>
      </c>
      <c r="D648" s="142">
        <v>38182</v>
      </c>
      <c r="E648" s="150" t="str">
        <f t="shared" si="49"/>
        <v/>
      </c>
      <c r="F648" s="150" t="str">
        <f t="shared" si="50"/>
        <v>2004-05</v>
      </c>
      <c r="G648" s="65" t="s">
        <v>2376</v>
      </c>
      <c r="H648" s="166" t="s">
        <v>2604</v>
      </c>
      <c r="I648" s="142">
        <f>L648</f>
        <v>38915</v>
      </c>
      <c r="J648" s="152" t="s">
        <v>2604</v>
      </c>
      <c r="K648" s="156" t="s">
        <v>2607</v>
      </c>
      <c r="L648" s="142">
        <v>38915</v>
      </c>
      <c r="M648" s="150" t="str">
        <f t="shared" si="51"/>
        <v/>
      </c>
      <c r="N648" s="150" t="str">
        <f t="shared" si="52"/>
        <v>2005-06</v>
      </c>
      <c r="O648" s="65" t="s">
        <v>2376</v>
      </c>
      <c r="P648" s="166" t="s">
        <v>2604</v>
      </c>
      <c r="Q648" s="67" t="s">
        <v>2604</v>
      </c>
      <c r="R648" s="112" t="s">
        <v>2377</v>
      </c>
    </row>
    <row r="649" spans="1:18" s="65" customFormat="1" hidden="1" x14ac:dyDescent="0.25">
      <c r="A649" s="65" t="s">
        <v>859</v>
      </c>
      <c r="B649" s="150">
        <v>1</v>
      </c>
      <c r="C649" s="153" t="s">
        <v>2174</v>
      </c>
      <c r="D649" s="142" t="s">
        <v>2604</v>
      </c>
      <c r="E649" s="150" t="str">
        <f t="shared" si="49"/>
        <v/>
      </c>
      <c r="F649" s="150" t="str">
        <f t="shared" si="50"/>
        <v/>
      </c>
      <c r="H649" s="166" t="s">
        <v>2604</v>
      </c>
      <c r="I649" s="142"/>
      <c r="J649" s="152" t="s">
        <v>2604</v>
      </c>
      <c r="K649" s="156" t="s">
        <v>2607</v>
      </c>
      <c r="L649" s="142">
        <v>41755</v>
      </c>
      <c r="M649" s="150" t="str">
        <f t="shared" si="51"/>
        <v>2013-14</v>
      </c>
      <c r="N649" s="150" t="str">
        <f t="shared" si="52"/>
        <v/>
      </c>
      <c r="O649" s="65" t="s">
        <v>28</v>
      </c>
      <c r="P649" s="166" t="s">
        <v>2604</v>
      </c>
      <c r="Q649" s="67" t="s">
        <v>2604</v>
      </c>
      <c r="R649" s="112" t="s">
        <v>2378</v>
      </c>
    </row>
    <row r="650" spans="1:18" s="65" customFormat="1" hidden="1" x14ac:dyDescent="0.25">
      <c r="A650" s="65" t="s">
        <v>2079</v>
      </c>
      <c r="B650" s="150">
        <v>1</v>
      </c>
      <c r="C650" s="153" t="s">
        <v>2174</v>
      </c>
      <c r="D650" s="114" t="s">
        <v>2604</v>
      </c>
      <c r="E650" s="150" t="str">
        <f t="shared" si="49"/>
        <v/>
      </c>
      <c r="F650" s="150" t="str">
        <f t="shared" si="50"/>
        <v/>
      </c>
      <c r="H650" s="166" t="s">
        <v>2604</v>
      </c>
      <c r="I650" s="114"/>
      <c r="J650" s="152" t="s">
        <v>2604</v>
      </c>
      <c r="K650" s="151" t="s">
        <v>2174</v>
      </c>
      <c r="L650" s="142" t="s">
        <v>2604</v>
      </c>
      <c r="M650" s="150" t="str">
        <f t="shared" si="51"/>
        <v/>
      </c>
      <c r="N650" s="150" t="str">
        <f t="shared" si="52"/>
        <v/>
      </c>
      <c r="P650" s="166" t="s">
        <v>2604</v>
      </c>
      <c r="Q650" s="67" t="s">
        <v>2604</v>
      </c>
      <c r="R650" s="112"/>
    </row>
    <row r="651" spans="1:18" s="65" customFormat="1" hidden="1" x14ac:dyDescent="0.25">
      <c r="A651" s="65" t="s">
        <v>2121</v>
      </c>
      <c r="B651" s="150">
        <v>1</v>
      </c>
      <c r="C651" s="153" t="s">
        <v>2174</v>
      </c>
      <c r="D651" s="114" t="s">
        <v>2604</v>
      </c>
      <c r="E651" s="150" t="str">
        <f t="shared" si="49"/>
        <v/>
      </c>
      <c r="F651" s="150" t="str">
        <f t="shared" si="50"/>
        <v/>
      </c>
      <c r="H651" s="166" t="s">
        <v>2604</v>
      </c>
      <c r="I651" s="114"/>
      <c r="J651" s="152" t="s">
        <v>2604</v>
      </c>
      <c r="K651" s="151" t="s">
        <v>2174</v>
      </c>
      <c r="L651" s="142" t="s">
        <v>2604</v>
      </c>
      <c r="M651" s="150" t="str">
        <f t="shared" si="51"/>
        <v/>
      </c>
      <c r="N651" s="150" t="str">
        <f t="shared" si="52"/>
        <v/>
      </c>
      <c r="P651" s="166" t="s">
        <v>2604</v>
      </c>
      <c r="Q651" s="67" t="s">
        <v>2604</v>
      </c>
      <c r="R651" s="112"/>
    </row>
    <row r="652" spans="1:18" s="65" customFormat="1" hidden="1" x14ac:dyDescent="0.25">
      <c r="A652" s="65" t="s">
        <v>2029</v>
      </c>
      <c r="B652" s="150">
        <v>1</v>
      </c>
      <c r="C652" s="153" t="s">
        <v>2174</v>
      </c>
      <c r="D652" s="114" t="s">
        <v>2604</v>
      </c>
      <c r="E652" s="150" t="str">
        <f t="shared" si="49"/>
        <v/>
      </c>
      <c r="F652" s="150" t="str">
        <f t="shared" si="50"/>
        <v/>
      </c>
      <c r="H652" s="166" t="s">
        <v>2604</v>
      </c>
      <c r="I652" s="114"/>
      <c r="J652" s="152" t="s">
        <v>2604</v>
      </c>
      <c r="K652" s="151" t="s">
        <v>2174</v>
      </c>
      <c r="L652" s="142" t="s">
        <v>2604</v>
      </c>
      <c r="M652" s="150" t="str">
        <f t="shared" si="51"/>
        <v/>
      </c>
      <c r="N652" s="150" t="str">
        <f t="shared" si="52"/>
        <v/>
      </c>
      <c r="P652" s="166" t="s">
        <v>2604</v>
      </c>
      <c r="Q652" s="67" t="s">
        <v>2604</v>
      </c>
      <c r="R652" s="112"/>
    </row>
    <row r="653" spans="1:18" s="65" customFormat="1" hidden="1" x14ac:dyDescent="0.25">
      <c r="A653" s="65" t="s">
        <v>1021</v>
      </c>
      <c r="B653" s="150">
        <v>1</v>
      </c>
      <c r="C653" s="153" t="s">
        <v>2174</v>
      </c>
      <c r="D653" s="114" t="s">
        <v>2604</v>
      </c>
      <c r="E653" s="150" t="str">
        <f t="shared" si="49"/>
        <v/>
      </c>
      <c r="F653" s="150" t="str">
        <f t="shared" si="50"/>
        <v/>
      </c>
      <c r="H653" s="166" t="s">
        <v>2604</v>
      </c>
      <c r="I653" s="114"/>
      <c r="J653" s="152" t="s">
        <v>2604</v>
      </c>
      <c r="K653" s="151" t="s">
        <v>2174</v>
      </c>
      <c r="L653" s="142" t="s">
        <v>2604</v>
      </c>
      <c r="M653" s="150" t="str">
        <f t="shared" si="51"/>
        <v/>
      </c>
      <c r="N653" s="150" t="str">
        <f t="shared" si="52"/>
        <v/>
      </c>
      <c r="P653" s="166" t="s">
        <v>2604</v>
      </c>
      <c r="Q653" s="67" t="s">
        <v>2604</v>
      </c>
      <c r="R653" s="112"/>
    </row>
    <row r="654" spans="1:18" s="65" customFormat="1" hidden="1" x14ac:dyDescent="0.25">
      <c r="A654" s="65" t="s">
        <v>2108</v>
      </c>
      <c r="B654" s="150">
        <v>1</v>
      </c>
      <c r="C654" s="153" t="s">
        <v>2174</v>
      </c>
      <c r="D654" s="114" t="s">
        <v>2604</v>
      </c>
      <c r="E654" s="150" t="str">
        <f t="shared" si="49"/>
        <v/>
      </c>
      <c r="F654" s="150" t="str">
        <f t="shared" si="50"/>
        <v/>
      </c>
      <c r="H654" s="166" t="s">
        <v>2604</v>
      </c>
      <c r="I654" s="114"/>
      <c r="J654" s="152" t="s">
        <v>2604</v>
      </c>
      <c r="K654" s="151" t="s">
        <v>2174</v>
      </c>
      <c r="L654" s="142" t="s">
        <v>2604</v>
      </c>
      <c r="M654" s="150" t="str">
        <f t="shared" si="51"/>
        <v/>
      </c>
      <c r="N654" s="150" t="str">
        <f t="shared" si="52"/>
        <v/>
      </c>
      <c r="P654" s="166" t="s">
        <v>2604</v>
      </c>
      <c r="Q654" s="67" t="s">
        <v>2604</v>
      </c>
      <c r="R654" s="112"/>
    </row>
    <row r="655" spans="1:18" s="65" customFormat="1" hidden="1" x14ac:dyDescent="0.25">
      <c r="A655" s="65" t="s">
        <v>1549</v>
      </c>
      <c r="B655" s="150">
        <v>1</v>
      </c>
      <c r="C655" s="153" t="s">
        <v>2174</v>
      </c>
      <c r="D655" s="142" t="s">
        <v>2604</v>
      </c>
      <c r="E655" s="150" t="str">
        <f t="shared" si="49"/>
        <v/>
      </c>
      <c r="F655" s="150" t="str">
        <f t="shared" si="50"/>
        <v/>
      </c>
      <c r="H655" s="166" t="s">
        <v>2604</v>
      </c>
      <c r="I655" s="142"/>
      <c r="J655" s="152" t="s">
        <v>2604</v>
      </c>
      <c r="K655" s="151" t="s">
        <v>2174</v>
      </c>
      <c r="L655" s="142" t="s">
        <v>2604</v>
      </c>
      <c r="M655" s="150" t="str">
        <f t="shared" si="51"/>
        <v/>
      </c>
      <c r="N655" s="150" t="str">
        <f t="shared" si="52"/>
        <v/>
      </c>
      <c r="P655" s="166" t="s">
        <v>2604</v>
      </c>
      <c r="Q655" s="67" t="s">
        <v>2604</v>
      </c>
      <c r="R655" s="112"/>
    </row>
    <row r="656" spans="1:18" s="65" customFormat="1" hidden="1" x14ac:dyDescent="0.25">
      <c r="A656" s="65" t="s">
        <v>1166</v>
      </c>
      <c r="B656" s="150">
        <v>1</v>
      </c>
      <c r="C656" s="155" t="s">
        <v>2606</v>
      </c>
      <c r="D656" s="142">
        <v>32868</v>
      </c>
      <c r="E656" s="150" t="str">
        <f t="shared" si="49"/>
        <v>1989-90</v>
      </c>
      <c r="F656" s="150" t="str">
        <f t="shared" si="50"/>
        <v/>
      </c>
      <c r="G656" s="108" t="s">
        <v>31</v>
      </c>
      <c r="H656" s="166">
        <v>132000</v>
      </c>
      <c r="I656" s="142"/>
      <c r="J656" s="152" t="s">
        <v>2604</v>
      </c>
      <c r="K656" s="156" t="s">
        <v>2607</v>
      </c>
      <c r="L656" s="142">
        <v>33485</v>
      </c>
      <c r="M656" s="150" t="str">
        <f t="shared" si="51"/>
        <v>1991-92</v>
      </c>
      <c r="N656" s="150" t="str">
        <f t="shared" si="52"/>
        <v/>
      </c>
      <c r="O656" s="108" t="s">
        <v>30</v>
      </c>
      <c r="P656" s="166" t="s">
        <v>2604</v>
      </c>
      <c r="Q656" s="67" t="s">
        <v>2604</v>
      </c>
      <c r="R656" s="112" t="s">
        <v>2379</v>
      </c>
    </row>
    <row r="657" spans="1:18" s="65" customFormat="1" hidden="1" x14ac:dyDescent="0.25">
      <c r="A657" s="65" t="s">
        <v>868</v>
      </c>
      <c r="B657" s="150">
        <v>1</v>
      </c>
      <c r="C657" s="155" t="s">
        <v>2606</v>
      </c>
      <c r="D657" s="142">
        <v>36647</v>
      </c>
      <c r="E657" s="150" t="str">
        <f t="shared" si="49"/>
        <v/>
      </c>
      <c r="F657" s="150" t="str">
        <f t="shared" si="50"/>
        <v/>
      </c>
      <c r="G657" s="65" t="s">
        <v>2150</v>
      </c>
      <c r="H657" s="166" t="s">
        <v>2604</v>
      </c>
      <c r="I657" s="142"/>
      <c r="J657" s="152" t="s">
        <v>2604</v>
      </c>
      <c r="K657" s="154" t="s">
        <v>2605</v>
      </c>
      <c r="L657" s="142">
        <v>41230</v>
      </c>
      <c r="M657" s="150" t="str">
        <f t="shared" si="51"/>
        <v>2012-13</v>
      </c>
      <c r="N657" s="150" t="str">
        <f t="shared" si="52"/>
        <v/>
      </c>
      <c r="O657" s="108" t="s">
        <v>42</v>
      </c>
      <c r="P657" s="166">
        <v>5250000</v>
      </c>
      <c r="Q657" s="67" t="s">
        <v>2604</v>
      </c>
      <c r="R657" s="112" t="s">
        <v>2380</v>
      </c>
    </row>
    <row r="658" spans="1:18" s="65" customFormat="1" hidden="1" x14ac:dyDescent="0.25">
      <c r="A658" s="65" t="s">
        <v>1548</v>
      </c>
      <c r="B658" s="150">
        <v>1</v>
      </c>
      <c r="C658" s="153" t="s">
        <v>2174</v>
      </c>
      <c r="D658" s="142" t="s">
        <v>2604</v>
      </c>
      <c r="E658" s="150" t="str">
        <f t="shared" ref="E658:E721" si="53">IF(ISNUMBER(D658),IF(MONTH(D658)&gt;=8,CONCATENATE(YEAR(D658),"-",RIGHT(YEAR(D658)+1,2)),IF(MONTH(D658)&lt;5,CONCATENATE(YEAR(D658)-1,"-",RIGHT(YEAR(D658),2)),"")), "")</f>
        <v/>
      </c>
      <c r="F658" s="150" t="str">
        <f t="shared" ref="F658:F721" si="54">IF(ISNUMBER(D658),IF(AND(MONTH(D658)&gt;5, MONTH(D658)&lt;8),CONCATENATE(YEAR(D658),"-",RIGHT(YEAR(D658)+1,2)),""), "")</f>
        <v/>
      </c>
      <c r="H658" s="166" t="s">
        <v>2604</v>
      </c>
      <c r="I658" s="142"/>
      <c r="J658" s="152" t="s">
        <v>2604</v>
      </c>
      <c r="K658" s="151" t="s">
        <v>2174</v>
      </c>
      <c r="L658" s="142" t="s">
        <v>2604</v>
      </c>
      <c r="M658" s="150" t="str">
        <f t="shared" ref="M658:M721" si="55">IF(ISNUMBER(L658),IF(MONTH(L658)&gt;=8,CONCATENATE(YEAR(L658),"-",RIGHT(YEAR(L658)+1,2)),IF(MONTH(L658)&lt;5,CONCATENATE(YEAR(L658)-1,"-",RIGHT(YEAR(L658),2)),"")), "")</f>
        <v/>
      </c>
      <c r="N658" s="150" t="str">
        <f t="shared" ref="N658:N721" si="56">IF(ISNUMBER(L658),IF(AND(MONTH(L658)&gt;5, MONTH(L658)&lt;8),CONCATENATE(YEAR(L658)-1,"-",RIGHT(YEAR(L658),2)),""), "")</f>
        <v/>
      </c>
      <c r="P658" s="166" t="s">
        <v>2604</v>
      </c>
      <c r="Q658" s="67" t="s">
        <v>2604</v>
      </c>
      <c r="R658" s="112"/>
    </row>
    <row r="659" spans="1:18" s="65" customFormat="1" hidden="1" x14ac:dyDescent="0.25">
      <c r="A659" s="65" t="s">
        <v>1626</v>
      </c>
      <c r="B659" s="150">
        <v>1</v>
      </c>
      <c r="C659" s="153" t="s">
        <v>2174</v>
      </c>
      <c r="D659" s="142" t="s">
        <v>2604</v>
      </c>
      <c r="E659" s="150" t="str">
        <f t="shared" si="53"/>
        <v/>
      </c>
      <c r="F659" s="150" t="str">
        <f t="shared" si="54"/>
        <v/>
      </c>
      <c r="H659" s="166" t="s">
        <v>2604</v>
      </c>
      <c r="I659" s="142"/>
      <c r="J659" s="152" t="s">
        <v>2604</v>
      </c>
      <c r="K659" s="151" t="s">
        <v>2174</v>
      </c>
      <c r="L659" s="142" t="s">
        <v>2604</v>
      </c>
      <c r="M659" s="150" t="str">
        <f t="shared" si="55"/>
        <v/>
      </c>
      <c r="N659" s="150" t="str">
        <f t="shared" si="56"/>
        <v/>
      </c>
      <c r="P659" s="166" t="s">
        <v>2604</v>
      </c>
      <c r="Q659" s="67" t="s">
        <v>2604</v>
      </c>
      <c r="R659" s="112"/>
    </row>
    <row r="660" spans="1:18" s="65" customFormat="1" hidden="1" x14ac:dyDescent="0.25">
      <c r="A660" s="65" t="s">
        <v>1735</v>
      </c>
      <c r="B660" s="150">
        <v>1</v>
      </c>
      <c r="C660" s="153" t="s">
        <v>2174</v>
      </c>
      <c r="D660" s="142" t="s">
        <v>2604</v>
      </c>
      <c r="E660" s="150" t="str">
        <f t="shared" si="53"/>
        <v/>
      </c>
      <c r="F660" s="150" t="str">
        <f t="shared" si="54"/>
        <v/>
      </c>
      <c r="H660" s="166" t="s">
        <v>2604</v>
      </c>
      <c r="I660" s="142"/>
      <c r="J660" s="152" t="s">
        <v>2604</v>
      </c>
      <c r="K660" s="151" t="s">
        <v>2174</v>
      </c>
      <c r="L660" s="142" t="s">
        <v>2604</v>
      </c>
      <c r="M660" s="150" t="str">
        <f t="shared" si="55"/>
        <v/>
      </c>
      <c r="N660" s="150" t="str">
        <f t="shared" si="56"/>
        <v/>
      </c>
      <c r="P660" s="166" t="s">
        <v>2604</v>
      </c>
      <c r="Q660" s="67" t="s">
        <v>2604</v>
      </c>
      <c r="R660" s="112"/>
    </row>
    <row r="661" spans="1:18" s="65" customFormat="1" hidden="1" x14ac:dyDescent="0.25">
      <c r="A661" s="65" t="s">
        <v>1855</v>
      </c>
      <c r="B661" s="150">
        <v>1</v>
      </c>
      <c r="C661" s="153" t="s">
        <v>2174</v>
      </c>
      <c r="D661" s="142" t="s">
        <v>2604</v>
      </c>
      <c r="E661" s="150" t="str">
        <f t="shared" si="53"/>
        <v/>
      </c>
      <c r="F661" s="150" t="str">
        <f t="shared" si="54"/>
        <v/>
      </c>
      <c r="H661" s="166" t="s">
        <v>2604</v>
      </c>
      <c r="I661" s="142"/>
      <c r="J661" s="152" t="s">
        <v>2604</v>
      </c>
      <c r="K661" s="151" t="s">
        <v>2174</v>
      </c>
      <c r="L661" s="142" t="s">
        <v>2604</v>
      </c>
      <c r="M661" s="150" t="str">
        <f t="shared" si="55"/>
        <v/>
      </c>
      <c r="N661" s="150" t="str">
        <f t="shared" si="56"/>
        <v/>
      </c>
      <c r="P661" s="166" t="s">
        <v>2604</v>
      </c>
      <c r="Q661" s="67" t="s">
        <v>2604</v>
      </c>
      <c r="R661" s="112"/>
    </row>
    <row r="662" spans="1:18" s="65" customFormat="1" hidden="1" x14ac:dyDescent="0.25">
      <c r="A662" s="65" t="s">
        <v>1547</v>
      </c>
      <c r="B662" s="150">
        <v>1</v>
      </c>
      <c r="C662" s="153" t="s">
        <v>2174</v>
      </c>
      <c r="D662" s="142" t="s">
        <v>2604</v>
      </c>
      <c r="E662" s="150" t="str">
        <f t="shared" si="53"/>
        <v/>
      </c>
      <c r="F662" s="150" t="str">
        <f t="shared" si="54"/>
        <v/>
      </c>
      <c r="H662" s="166" t="s">
        <v>2604</v>
      </c>
      <c r="I662" s="142"/>
      <c r="J662" s="152" t="s">
        <v>2604</v>
      </c>
      <c r="K662" s="151" t="s">
        <v>2174</v>
      </c>
      <c r="L662" s="142" t="s">
        <v>2604</v>
      </c>
      <c r="M662" s="150" t="str">
        <f t="shared" si="55"/>
        <v/>
      </c>
      <c r="N662" s="150" t="str">
        <f t="shared" si="56"/>
        <v/>
      </c>
      <c r="P662" s="166" t="s">
        <v>2604</v>
      </c>
      <c r="Q662" s="67" t="s">
        <v>2604</v>
      </c>
      <c r="R662" s="112"/>
    </row>
    <row r="663" spans="1:18" s="65" customFormat="1" hidden="1" x14ac:dyDescent="0.25">
      <c r="A663" s="65" t="s">
        <v>719</v>
      </c>
      <c r="B663" s="150">
        <v>1</v>
      </c>
      <c r="C663" s="153" t="s">
        <v>2174</v>
      </c>
      <c r="D663" s="142" t="s">
        <v>2604</v>
      </c>
      <c r="E663" s="150" t="str">
        <f t="shared" si="53"/>
        <v/>
      </c>
      <c r="F663" s="150" t="str">
        <f t="shared" si="54"/>
        <v/>
      </c>
      <c r="H663" s="166" t="s">
        <v>2604</v>
      </c>
      <c r="I663" s="142"/>
      <c r="J663" s="152" t="s">
        <v>2604</v>
      </c>
      <c r="K663" s="151" t="s">
        <v>2174</v>
      </c>
      <c r="L663" s="142" t="s">
        <v>2604</v>
      </c>
      <c r="M663" s="150" t="str">
        <f t="shared" si="55"/>
        <v/>
      </c>
      <c r="N663" s="150" t="str">
        <f t="shared" si="56"/>
        <v/>
      </c>
      <c r="P663" s="166" t="s">
        <v>2604</v>
      </c>
      <c r="Q663" s="67" t="s">
        <v>2604</v>
      </c>
      <c r="R663" s="112"/>
    </row>
    <row r="664" spans="1:18" s="65" customFormat="1" hidden="1" x14ac:dyDescent="0.25">
      <c r="A664" s="65" t="s">
        <v>1008</v>
      </c>
      <c r="B664" s="150">
        <v>1</v>
      </c>
      <c r="C664" s="155" t="s">
        <v>2606</v>
      </c>
      <c r="D664" s="142">
        <v>37482</v>
      </c>
      <c r="E664" s="150" t="str">
        <f t="shared" si="53"/>
        <v>2002-03</v>
      </c>
      <c r="F664" s="150" t="str">
        <f t="shared" si="54"/>
        <v/>
      </c>
      <c r="G664" s="65" t="s">
        <v>51</v>
      </c>
      <c r="H664" s="166" t="s">
        <v>2604</v>
      </c>
      <c r="I664" s="142"/>
      <c r="J664" s="152" t="s">
        <v>2604</v>
      </c>
      <c r="K664" s="154" t="s">
        <v>2603</v>
      </c>
      <c r="L664" s="142">
        <v>38318</v>
      </c>
      <c r="M664" s="150" t="str">
        <f t="shared" si="55"/>
        <v>2004-05</v>
      </c>
      <c r="N664" s="150" t="str">
        <f t="shared" si="56"/>
        <v/>
      </c>
      <c r="O664" s="65" t="s">
        <v>82</v>
      </c>
      <c r="P664" s="166" t="s">
        <v>2604</v>
      </c>
      <c r="Q664" s="67" t="s">
        <v>2135</v>
      </c>
      <c r="R664" s="112" t="s">
        <v>2381</v>
      </c>
    </row>
    <row r="665" spans="1:18" s="65" customFormat="1" hidden="1" x14ac:dyDescent="0.25">
      <c r="A665" s="65" t="s">
        <v>1046</v>
      </c>
      <c r="B665" s="150">
        <v>1</v>
      </c>
      <c r="C665" s="155" t="s">
        <v>2606</v>
      </c>
      <c r="D665" s="142">
        <v>36488</v>
      </c>
      <c r="E665" s="150" t="str">
        <f t="shared" si="53"/>
        <v>1999-00</v>
      </c>
      <c r="F665" s="150" t="str">
        <f t="shared" si="54"/>
        <v/>
      </c>
      <c r="G665" s="65" t="s">
        <v>2382</v>
      </c>
      <c r="H665" s="166">
        <v>2660000</v>
      </c>
      <c r="I665" s="142"/>
      <c r="J665" s="152" t="s">
        <v>2604</v>
      </c>
      <c r="K665" s="154" t="s">
        <v>2605</v>
      </c>
      <c r="L665" s="142">
        <v>37268</v>
      </c>
      <c r="M665" s="150" t="str">
        <f t="shared" si="55"/>
        <v>2001-02</v>
      </c>
      <c r="N665" s="150" t="str">
        <f t="shared" si="56"/>
        <v/>
      </c>
      <c r="O665" s="65" t="s">
        <v>80</v>
      </c>
      <c r="P665" s="166">
        <v>140000</v>
      </c>
      <c r="Q665" s="67" t="s">
        <v>2604</v>
      </c>
      <c r="R665" s="112" t="s">
        <v>2383</v>
      </c>
    </row>
    <row r="666" spans="1:18" s="65" customFormat="1" hidden="1" x14ac:dyDescent="0.25">
      <c r="A666" s="65" t="s">
        <v>1491</v>
      </c>
      <c r="B666" s="150">
        <v>1</v>
      </c>
      <c r="C666" s="153" t="s">
        <v>2174</v>
      </c>
      <c r="D666" s="142" t="s">
        <v>2604</v>
      </c>
      <c r="E666" s="150" t="str">
        <f t="shared" si="53"/>
        <v/>
      </c>
      <c r="F666" s="150" t="str">
        <f t="shared" si="54"/>
        <v/>
      </c>
      <c r="H666" s="166" t="s">
        <v>2604</v>
      </c>
      <c r="I666" s="142"/>
      <c r="J666" s="152" t="s">
        <v>2604</v>
      </c>
      <c r="K666" s="151" t="s">
        <v>2174</v>
      </c>
      <c r="L666" s="142" t="s">
        <v>2604</v>
      </c>
      <c r="M666" s="150" t="str">
        <f t="shared" si="55"/>
        <v/>
      </c>
      <c r="N666" s="150" t="str">
        <f t="shared" si="56"/>
        <v/>
      </c>
      <c r="P666" s="166" t="s">
        <v>2604</v>
      </c>
      <c r="Q666" s="67" t="s">
        <v>2604</v>
      </c>
      <c r="R666" s="112"/>
    </row>
    <row r="667" spans="1:18" s="65" customFormat="1" hidden="1" x14ac:dyDescent="0.25">
      <c r="A667" s="65" t="s">
        <v>1049</v>
      </c>
      <c r="B667" s="150">
        <v>1</v>
      </c>
      <c r="C667" s="155" t="s">
        <v>2606</v>
      </c>
      <c r="D667" s="142">
        <v>35630</v>
      </c>
      <c r="E667" s="150" t="str">
        <f t="shared" si="53"/>
        <v/>
      </c>
      <c r="F667" s="150" t="str">
        <f t="shared" si="54"/>
        <v>1997-98</v>
      </c>
      <c r="G667" s="65" t="s">
        <v>75</v>
      </c>
      <c r="H667" s="166">
        <v>2200000</v>
      </c>
      <c r="I667" s="142"/>
      <c r="J667" s="152" t="s">
        <v>2604</v>
      </c>
      <c r="K667" s="154" t="s">
        <v>2605</v>
      </c>
      <c r="L667" s="142">
        <v>37128</v>
      </c>
      <c r="M667" s="150" t="str">
        <f t="shared" si="55"/>
        <v>2001-02</v>
      </c>
      <c r="N667" s="150" t="str">
        <f t="shared" si="56"/>
        <v/>
      </c>
      <c r="O667" s="65" t="s">
        <v>28</v>
      </c>
      <c r="P667" s="166">
        <v>200000</v>
      </c>
      <c r="Q667" s="67" t="s">
        <v>2604</v>
      </c>
      <c r="R667" s="112" t="s">
        <v>2384</v>
      </c>
    </row>
    <row r="668" spans="1:18" s="65" customFormat="1" hidden="1" x14ac:dyDescent="0.25">
      <c r="A668" s="65" t="s">
        <v>971</v>
      </c>
      <c r="B668" s="150">
        <v>1</v>
      </c>
      <c r="C668" s="155" t="s">
        <v>2606</v>
      </c>
      <c r="D668" s="142">
        <v>35826</v>
      </c>
      <c r="E668" s="150" t="str">
        <f t="shared" si="53"/>
        <v>1997-98</v>
      </c>
      <c r="F668" s="150" t="str">
        <f t="shared" si="54"/>
        <v/>
      </c>
      <c r="G668" s="65" t="s">
        <v>2221</v>
      </c>
      <c r="H668" s="166">
        <v>3150000</v>
      </c>
      <c r="I668" s="142"/>
      <c r="J668" s="152" t="s">
        <v>2604</v>
      </c>
      <c r="K668" s="156" t="s">
        <v>2607</v>
      </c>
      <c r="L668" s="142">
        <v>38689</v>
      </c>
      <c r="M668" s="150" t="str">
        <f t="shared" si="55"/>
        <v>2005-06</v>
      </c>
      <c r="N668" s="150" t="str">
        <f t="shared" si="56"/>
        <v/>
      </c>
      <c r="O668" s="65" t="s">
        <v>40</v>
      </c>
      <c r="P668" s="166" t="s">
        <v>2604</v>
      </c>
      <c r="Q668" s="67" t="s">
        <v>2604</v>
      </c>
      <c r="R668" s="112" t="s">
        <v>2385</v>
      </c>
    </row>
    <row r="669" spans="1:18" s="65" customFormat="1" hidden="1" x14ac:dyDescent="0.25">
      <c r="A669" s="65" t="s">
        <v>1798</v>
      </c>
      <c r="B669" s="150">
        <v>1</v>
      </c>
      <c r="C669" s="153" t="s">
        <v>2174</v>
      </c>
      <c r="D669" s="142" t="s">
        <v>2604</v>
      </c>
      <c r="E669" s="150" t="str">
        <f t="shared" si="53"/>
        <v/>
      </c>
      <c r="F669" s="150" t="str">
        <f t="shared" si="54"/>
        <v/>
      </c>
      <c r="H669" s="166" t="s">
        <v>2604</v>
      </c>
      <c r="I669" s="142"/>
      <c r="J669" s="152" t="s">
        <v>2604</v>
      </c>
      <c r="K669" s="151" t="s">
        <v>2174</v>
      </c>
      <c r="L669" s="142" t="s">
        <v>2604</v>
      </c>
      <c r="M669" s="150" t="str">
        <f t="shared" si="55"/>
        <v/>
      </c>
      <c r="N669" s="150" t="str">
        <f t="shared" si="56"/>
        <v/>
      </c>
      <c r="P669" s="166" t="s">
        <v>2604</v>
      </c>
      <c r="Q669" s="67" t="s">
        <v>2604</v>
      </c>
      <c r="R669" s="112"/>
    </row>
    <row r="670" spans="1:18" s="65" customFormat="1" hidden="1" x14ac:dyDescent="0.25">
      <c r="A670" s="65" t="s">
        <v>1403</v>
      </c>
      <c r="B670" s="150">
        <v>1</v>
      </c>
      <c r="C670" s="153" t="s">
        <v>2174</v>
      </c>
      <c r="D670" s="142" t="s">
        <v>2604</v>
      </c>
      <c r="E670" s="150" t="str">
        <f t="shared" si="53"/>
        <v/>
      </c>
      <c r="F670" s="150" t="str">
        <f t="shared" si="54"/>
        <v/>
      </c>
      <c r="H670" s="166" t="s">
        <v>2604</v>
      </c>
      <c r="I670" s="142"/>
      <c r="J670" s="152" t="s">
        <v>2604</v>
      </c>
      <c r="K670" s="151" t="s">
        <v>2174</v>
      </c>
      <c r="L670" s="142" t="s">
        <v>2604</v>
      </c>
      <c r="M670" s="150" t="str">
        <f t="shared" si="55"/>
        <v/>
      </c>
      <c r="N670" s="150" t="str">
        <f t="shared" si="56"/>
        <v/>
      </c>
      <c r="P670" s="166" t="s">
        <v>2604</v>
      </c>
      <c r="Q670" s="67" t="s">
        <v>2604</v>
      </c>
      <c r="R670" s="112"/>
    </row>
    <row r="671" spans="1:18" s="65" customFormat="1" hidden="1" x14ac:dyDescent="0.25">
      <c r="A671" s="65" t="s">
        <v>1428</v>
      </c>
      <c r="B671" s="150">
        <v>1</v>
      </c>
      <c r="C671" s="153" t="s">
        <v>2174</v>
      </c>
      <c r="D671" s="142" t="s">
        <v>2604</v>
      </c>
      <c r="E671" s="150" t="str">
        <f t="shared" si="53"/>
        <v/>
      </c>
      <c r="F671" s="150" t="str">
        <f t="shared" si="54"/>
        <v/>
      </c>
      <c r="H671" s="166" t="s">
        <v>2604</v>
      </c>
      <c r="I671" s="142"/>
      <c r="J671" s="152" t="s">
        <v>2604</v>
      </c>
      <c r="K671" s="151" t="s">
        <v>2174</v>
      </c>
      <c r="L671" s="142" t="s">
        <v>2604</v>
      </c>
      <c r="M671" s="150" t="str">
        <f t="shared" si="55"/>
        <v/>
      </c>
      <c r="N671" s="150" t="str">
        <f t="shared" si="56"/>
        <v/>
      </c>
      <c r="P671" s="166" t="s">
        <v>2604</v>
      </c>
      <c r="Q671" s="67" t="s">
        <v>2604</v>
      </c>
      <c r="R671" s="112"/>
    </row>
    <row r="672" spans="1:18" s="65" customFormat="1" hidden="1" x14ac:dyDescent="0.25">
      <c r="A672" s="65" t="s">
        <v>1462</v>
      </c>
      <c r="B672" s="150">
        <v>1</v>
      </c>
      <c r="C672" s="153" t="s">
        <v>2174</v>
      </c>
      <c r="D672" s="142" t="s">
        <v>2604</v>
      </c>
      <c r="E672" s="150" t="str">
        <f t="shared" si="53"/>
        <v/>
      </c>
      <c r="F672" s="150" t="str">
        <f t="shared" si="54"/>
        <v/>
      </c>
      <c r="H672" s="166" t="s">
        <v>2604</v>
      </c>
      <c r="I672" s="142"/>
      <c r="J672" s="152" t="s">
        <v>2604</v>
      </c>
      <c r="K672" s="151" t="s">
        <v>2174</v>
      </c>
      <c r="L672" s="142" t="s">
        <v>2604</v>
      </c>
      <c r="M672" s="150" t="str">
        <f t="shared" si="55"/>
        <v/>
      </c>
      <c r="N672" s="150" t="str">
        <f t="shared" si="56"/>
        <v/>
      </c>
      <c r="P672" s="166" t="s">
        <v>2604</v>
      </c>
      <c r="Q672" s="67" t="s">
        <v>2604</v>
      </c>
      <c r="R672" s="112"/>
    </row>
    <row r="673" spans="1:18" s="65" customFormat="1" hidden="1" x14ac:dyDescent="0.25">
      <c r="A673" s="65" t="s">
        <v>1031</v>
      </c>
      <c r="B673" s="150">
        <v>1</v>
      </c>
      <c r="C673" s="153" t="s">
        <v>2174</v>
      </c>
      <c r="D673" s="142" t="s">
        <v>2604</v>
      </c>
      <c r="E673" s="150" t="str">
        <f t="shared" si="53"/>
        <v/>
      </c>
      <c r="F673" s="150" t="str">
        <f t="shared" si="54"/>
        <v/>
      </c>
      <c r="H673" s="166" t="s">
        <v>2604</v>
      </c>
      <c r="I673" s="142"/>
      <c r="J673" s="152" t="s">
        <v>2604</v>
      </c>
      <c r="K673" s="151" t="s">
        <v>2174</v>
      </c>
      <c r="L673" s="142" t="s">
        <v>2604</v>
      </c>
      <c r="M673" s="150" t="str">
        <f t="shared" si="55"/>
        <v/>
      </c>
      <c r="N673" s="150" t="str">
        <f t="shared" si="56"/>
        <v/>
      </c>
      <c r="P673" s="166" t="s">
        <v>2604</v>
      </c>
      <c r="Q673" s="67" t="s">
        <v>2604</v>
      </c>
      <c r="R673" s="112"/>
    </row>
    <row r="674" spans="1:18" s="65" customFormat="1" hidden="1" x14ac:dyDescent="0.25">
      <c r="A674" s="65" t="s">
        <v>1954</v>
      </c>
      <c r="B674" s="150">
        <v>1</v>
      </c>
      <c r="C674" s="153" t="s">
        <v>2174</v>
      </c>
      <c r="D674" s="142" t="s">
        <v>2604</v>
      </c>
      <c r="E674" s="150" t="str">
        <f t="shared" si="53"/>
        <v/>
      </c>
      <c r="F674" s="150" t="str">
        <f t="shared" si="54"/>
        <v/>
      </c>
      <c r="H674" s="166" t="s">
        <v>2604</v>
      </c>
      <c r="I674" s="142"/>
      <c r="J674" s="152" t="s">
        <v>2604</v>
      </c>
      <c r="K674" s="151" t="s">
        <v>2174</v>
      </c>
      <c r="L674" s="142" t="s">
        <v>2604</v>
      </c>
      <c r="M674" s="150" t="str">
        <f t="shared" si="55"/>
        <v/>
      </c>
      <c r="N674" s="150" t="str">
        <f t="shared" si="56"/>
        <v/>
      </c>
      <c r="P674" s="166" t="s">
        <v>2604</v>
      </c>
      <c r="Q674" s="67" t="s">
        <v>2604</v>
      </c>
      <c r="R674" s="112"/>
    </row>
    <row r="675" spans="1:18" s="65" customFormat="1" hidden="1" x14ac:dyDescent="0.25">
      <c r="A675" s="65" t="s">
        <v>1749</v>
      </c>
      <c r="B675" s="150">
        <v>1</v>
      </c>
      <c r="C675" s="153" t="s">
        <v>2174</v>
      </c>
      <c r="D675" s="142" t="s">
        <v>2604</v>
      </c>
      <c r="E675" s="150" t="str">
        <f t="shared" si="53"/>
        <v/>
      </c>
      <c r="F675" s="150" t="str">
        <f t="shared" si="54"/>
        <v/>
      </c>
      <c r="H675" s="166" t="s">
        <v>2604</v>
      </c>
      <c r="I675" s="142"/>
      <c r="J675" s="152" t="s">
        <v>2604</v>
      </c>
      <c r="K675" s="151" t="s">
        <v>2174</v>
      </c>
      <c r="L675" s="142" t="s">
        <v>2604</v>
      </c>
      <c r="M675" s="150" t="str">
        <f t="shared" si="55"/>
        <v/>
      </c>
      <c r="N675" s="150" t="str">
        <f t="shared" si="56"/>
        <v/>
      </c>
      <c r="P675" s="166" t="s">
        <v>2604</v>
      </c>
      <c r="Q675" s="67" t="s">
        <v>2604</v>
      </c>
      <c r="R675" s="112"/>
    </row>
    <row r="676" spans="1:18" s="65" customFormat="1" hidden="1" x14ac:dyDescent="0.25">
      <c r="A676" s="65" t="s">
        <v>1266</v>
      </c>
      <c r="B676" s="150">
        <v>1</v>
      </c>
      <c r="C676" s="155" t="s">
        <v>2606</v>
      </c>
      <c r="D676" s="142">
        <v>27258</v>
      </c>
      <c r="E676" s="150" t="str">
        <f t="shared" si="53"/>
        <v>1974-75</v>
      </c>
      <c r="F676" s="150" t="str">
        <f t="shared" si="54"/>
        <v/>
      </c>
      <c r="G676" s="65" t="s">
        <v>539</v>
      </c>
      <c r="H676" s="166" t="s">
        <v>2604</v>
      </c>
      <c r="I676" s="142"/>
      <c r="J676" s="152" t="s">
        <v>2604</v>
      </c>
      <c r="K676" s="154" t="s">
        <v>2605</v>
      </c>
      <c r="L676" s="142">
        <v>27498</v>
      </c>
      <c r="M676" s="150" t="str">
        <f t="shared" si="55"/>
        <v>1974-75</v>
      </c>
      <c r="N676" s="150" t="str">
        <f t="shared" si="56"/>
        <v/>
      </c>
      <c r="O676" s="65" t="s">
        <v>75</v>
      </c>
      <c r="P676" s="166" t="s">
        <v>2604</v>
      </c>
      <c r="Q676" s="67" t="s">
        <v>2604</v>
      </c>
      <c r="R676" s="112" t="s">
        <v>2386</v>
      </c>
    </row>
    <row r="677" spans="1:18" s="65" customFormat="1" hidden="1" x14ac:dyDescent="0.25">
      <c r="A677" s="65" t="s">
        <v>1367</v>
      </c>
      <c r="B677" s="150">
        <v>1</v>
      </c>
      <c r="C677" s="153" t="s">
        <v>2174</v>
      </c>
      <c r="D677" s="142" t="s">
        <v>2604</v>
      </c>
      <c r="E677" s="150" t="str">
        <f t="shared" si="53"/>
        <v/>
      </c>
      <c r="F677" s="150" t="str">
        <f t="shared" si="54"/>
        <v/>
      </c>
      <c r="H677" s="166" t="s">
        <v>2604</v>
      </c>
      <c r="I677" s="142"/>
      <c r="J677" s="152" t="s">
        <v>2604</v>
      </c>
      <c r="K677" s="151" t="s">
        <v>2174</v>
      </c>
      <c r="L677" s="142" t="s">
        <v>2604</v>
      </c>
      <c r="M677" s="150" t="str">
        <f t="shared" si="55"/>
        <v/>
      </c>
      <c r="N677" s="150" t="str">
        <f t="shared" si="56"/>
        <v/>
      </c>
      <c r="P677" s="166" t="s">
        <v>2604</v>
      </c>
      <c r="Q677" s="67" t="s">
        <v>2604</v>
      </c>
      <c r="R677" s="112"/>
    </row>
    <row r="678" spans="1:18" s="65" customFormat="1" hidden="1" x14ac:dyDescent="0.25">
      <c r="A678" s="65" t="s">
        <v>1044</v>
      </c>
      <c r="B678" s="150">
        <v>1</v>
      </c>
      <c r="C678" s="153" t="s">
        <v>2174</v>
      </c>
      <c r="D678" s="142" t="s">
        <v>2604</v>
      </c>
      <c r="E678" s="150" t="str">
        <f t="shared" si="53"/>
        <v/>
      </c>
      <c r="F678" s="150" t="str">
        <f t="shared" si="54"/>
        <v/>
      </c>
      <c r="H678" s="166" t="s">
        <v>2604</v>
      </c>
      <c r="I678" s="142"/>
      <c r="J678" s="152" t="s">
        <v>2604</v>
      </c>
      <c r="K678" s="154" t="s">
        <v>2603</v>
      </c>
      <c r="L678" s="142">
        <v>37385</v>
      </c>
      <c r="M678" s="150" t="str">
        <f t="shared" si="55"/>
        <v/>
      </c>
      <c r="N678" s="150" t="str">
        <f t="shared" si="56"/>
        <v/>
      </c>
      <c r="O678" s="65" t="s">
        <v>79</v>
      </c>
      <c r="P678" s="166" t="s">
        <v>2604</v>
      </c>
      <c r="Q678" s="67" t="s">
        <v>2135</v>
      </c>
      <c r="R678" s="112" t="s">
        <v>2387</v>
      </c>
    </row>
    <row r="679" spans="1:18" s="65" customFormat="1" hidden="1" x14ac:dyDescent="0.25">
      <c r="A679" s="65" t="s">
        <v>1797</v>
      </c>
      <c r="B679" s="150">
        <v>1</v>
      </c>
      <c r="C679" s="153" t="s">
        <v>2174</v>
      </c>
      <c r="D679" s="142" t="s">
        <v>2604</v>
      </c>
      <c r="E679" s="150" t="str">
        <f t="shared" si="53"/>
        <v/>
      </c>
      <c r="F679" s="150" t="str">
        <f t="shared" si="54"/>
        <v/>
      </c>
      <c r="H679" s="166" t="s">
        <v>2604</v>
      </c>
      <c r="I679" s="142"/>
      <c r="J679" s="152" t="s">
        <v>2604</v>
      </c>
      <c r="K679" s="151" t="s">
        <v>2174</v>
      </c>
      <c r="L679" s="142" t="s">
        <v>2604</v>
      </c>
      <c r="M679" s="150" t="str">
        <f t="shared" si="55"/>
        <v/>
      </c>
      <c r="N679" s="150" t="str">
        <f t="shared" si="56"/>
        <v/>
      </c>
      <c r="P679" s="166" t="s">
        <v>2604</v>
      </c>
      <c r="Q679" s="67" t="s">
        <v>2604</v>
      </c>
      <c r="R679" s="112"/>
    </row>
    <row r="680" spans="1:18" s="65" customFormat="1" hidden="1" x14ac:dyDescent="0.25">
      <c r="A680" s="65" t="s">
        <v>1782</v>
      </c>
      <c r="B680" s="150">
        <v>1</v>
      </c>
      <c r="C680" s="153" t="s">
        <v>2174</v>
      </c>
      <c r="D680" s="142" t="s">
        <v>2604</v>
      </c>
      <c r="E680" s="150" t="str">
        <f t="shared" si="53"/>
        <v/>
      </c>
      <c r="F680" s="150" t="str">
        <f t="shared" si="54"/>
        <v/>
      </c>
      <c r="H680" s="166" t="s">
        <v>2604</v>
      </c>
      <c r="I680" s="142"/>
      <c r="J680" s="152" t="s">
        <v>2604</v>
      </c>
      <c r="K680" s="151" t="s">
        <v>2174</v>
      </c>
      <c r="L680" s="142" t="s">
        <v>2604</v>
      </c>
      <c r="M680" s="150" t="str">
        <f t="shared" si="55"/>
        <v/>
      </c>
      <c r="N680" s="150" t="str">
        <f t="shared" si="56"/>
        <v/>
      </c>
      <c r="P680" s="166" t="s">
        <v>2604</v>
      </c>
      <c r="Q680" s="67" t="s">
        <v>2604</v>
      </c>
      <c r="R680" s="112"/>
    </row>
    <row r="681" spans="1:18" s="65" customFormat="1" hidden="1" x14ac:dyDescent="0.25">
      <c r="A681" s="65" t="s">
        <v>1953</v>
      </c>
      <c r="B681" s="150">
        <v>1</v>
      </c>
      <c r="C681" s="153" t="s">
        <v>2174</v>
      </c>
      <c r="D681" s="142" t="s">
        <v>2604</v>
      </c>
      <c r="E681" s="150" t="str">
        <f t="shared" si="53"/>
        <v/>
      </c>
      <c r="F681" s="150" t="str">
        <f t="shared" si="54"/>
        <v/>
      </c>
      <c r="H681" s="166" t="s">
        <v>2604</v>
      </c>
      <c r="I681" s="142"/>
      <c r="J681" s="152" t="s">
        <v>2604</v>
      </c>
      <c r="K681" s="151" t="s">
        <v>2174</v>
      </c>
      <c r="L681" s="142" t="s">
        <v>2604</v>
      </c>
      <c r="M681" s="150" t="str">
        <f t="shared" si="55"/>
        <v/>
      </c>
      <c r="N681" s="150" t="str">
        <f t="shared" si="56"/>
        <v/>
      </c>
      <c r="P681" s="166" t="s">
        <v>2604</v>
      </c>
      <c r="Q681" s="67" t="s">
        <v>2604</v>
      </c>
      <c r="R681" s="112"/>
    </row>
    <row r="682" spans="1:18" s="65" customFormat="1" hidden="1" x14ac:dyDescent="0.25">
      <c r="A682" s="65" t="s">
        <v>1427</v>
      </c>
      <c r="B682" s="150">
        <v>1</v>
      </c>
      <c r="C682" s="153" t="s">
        <v>2174</v>
      </c>
      <c r="D682" s="142" t="s">
        <v>2604</v>
      </c>
      <c r="E682" s="150" t="str">
        <f t="shared" si="53"/>
        <v/>
      </c>
      <c r="F682" s="150" t="str">
        <f t="shared" si="54"/>
        <v/>
      </c>
      <c r="H682" s="166" t="s">
        <v>2604</v>
      </c>
      <c r="I682" s="142"/>
      <c r="J682" s="152" t="s">
        <v>2604</v>
      </c>
      <c r="K682" s="151" t="s">
        <v>2174</v>
      </c>
      <c r="L682" s="142" t="s">
        <v>2604</v>
      </c>
      <c r="M682" s="150" t="str">
        <f t="shared" si="55"/>
        <v/>
      </c>
      <c r="N682" s="150" t="str">
        <f t="shared" si="56"/>
        <v/>
      </c>
      <c r="P682" s="166" t="s">
        <v>2604</v>
      </c>
      <c r="Q682" s="67" t="s">
        <v>2604</v>
      </c>
      <c r="R682" s="112"/>
    </row>
    <row r="683" spans="1:18" s="65" customFormat="1" hidden="1" x14ac:dyDescent="0.25">
      <c r="A683" s="65" t="s">
        <v>1366</v>
      </c>
      <c r="B683" s="150">
        <v>1</v>
      </c>
      <c r="C683" s="153" t="s">
        <v>2174</v>
      </c>
      <c r="D683" s="142" t="s">
        <v>2604</v>
      </c>
      <c r="E683" s="150" t="str">
        <f t="shared" si="53"/>
        <v/>
      </c>
      <c r="F683" s="150" t="str">
        <f t="shared" si="54"/>
        <v/>
      </c>
      <c r="H683" s="166" t="s">
        <v>2604</v>
      </c>
      <c r="I683" s="142"/>
      <c r="J683" s="152" t="s">
        <v>2604</v>
      </c>
      <c r="K683" s="151" t="s">
        <v>2174</v>
      </c>
      <c r="L683" s="142" t="s">
        <v>2604</v>
      </c>
      <c r="M683" s="150" t="str">
        <f t="shared" si="55"/>
        <v/>
      </c>
      <c r="N683" s="150" t="str">
        <f t="shared" si="56"/>
        <v/>
      </c>
      <c r="P683" s="166" t="s">
        <v>2604</v>
      </c>
      <c r="Q683" s="67" t="s">
        <v>2604</v>
      </c>
      <c r="R683" s="112"/>
    </row>
    <row r="684" spans="1:18" s="65" customFormat="1" hidden="1" x14ac:dyDescent="0.25">
      <c r="A684" s="65" t="s">
        <v>1332</v>
      </c>
      <c r="B684" s="150">
        <v>1</v>
      </c>
      <c r="C684" s="153" t="s">
        <v>2174</v>
      </c>
      <c r="D684" s="142" t="s">
        <v>2604</v>
      </c>
      <c r="E684" s="150" t="str">
        <f t="shared" si="53"/>
        <v/>
      </c>
      <c r="F684" s="150" t="str">
        <f t="shared" si="54"/>
        <v/>
      </c>
      <c r="H684" s="166" t="s">
        <v>2604</v>
      </c>
      <c r="I684" s="142"/>
      <c r="J684" s="152" t="s">
        <v>2604</v>
      </c>
      <c r="K684" s="151" t="s">
        <v>2174</v>
      </c>
      <c r="L684" s="142" t="s">
        <v>2604</v>
      </c>
      <c r="M684" s="150" t="str">
        <f t="shared" si="55"/>
        <v/>
      </c>
      <c r="N684" s="150" t="str">
        <f t="shared" si="56"/>
        <v/>
      </c>
      <c r="P684" s="166" t="s">
        <v>2604</v>
      </c>
      <c r="Q684" s="67" t="s">
        <v>2604</v>
      </c>
      <c r="R684" s="112"/>
    </row>
    <row r="685" spans="1:18" s="65" customFormat="1" hidden="1" x14ac:dyDescent="0.25">
      <c r="A685" s="65" t="s">
        <v>1412</v>
      </c>
      <c r="B685" s="150">
        <v>1</v>
      </c>
      <c r="C685" s="153" t="s">
        <v>2174</v>
      </c>
      <c r="D685" s="142" t="s">
        <v>2604</v>
      </c>
      <c r="E685" s="150" t="str">
        <f t="shared" si="53"/>
        <v/>
      </c>
      <c r="F685" s="150" t="str">
        <f t="shared" si="54"/>
        <v/>
      </c>
      <c r="H685" s="166" t="s">
        <v>2604</v>
      </c>
      <c r="I685" s="142"/>
      <c r="J685" s="152" t="s">
        <v>2604</v>
      </c>
      <c r="K685" s="151" t="s">
        <v>2174</v>
      </c>
      <c r="L685" s="142" t="s">
        <v>2604</v>
      </c>
      <c r="M685" s="150" t="str">
        <f t="shared" si="55"/>
        <v/>
      </c>
      <c r="N685" s="150" t="str">
        <f t="shared" si="56"/>
        <v/>
      </c>
      <c r="P685" s="166" t="s">
        <v>2604</v>
      </c>
      <c r="Q685" s="67" t="s">
        <v>2604</v>
      </c>
      <c r="R685" s="112"/>
    </row>
    <row r="686" spans="1:18" s="65" customFormat="1" hidden="1" x14ac:dyDescent="0.25">
      <c r="A686" s="65" t="s">
        <v>1165</v>
      </c>
      <c r="B686" s="150">
        <v>1</v>
      </c>
      <c r="C686" s="153" t="s">
        <v>2174</v>
      </c>
      <c r="D686" s="142" t="s">
        <v>2604</v>
      </c>
      <c r="E686" s="150" t="str">
        <f t="shared" si="53"/>
        <v/>
      </c>
      <c r="F686" s="150" t="str">
        <f t="shared" si="54"/>
        <v/>
      </c>
      <c r="H686" s="166" t="s">
        <v>2604</v>
      </c>
      <c r="I686" s="142"/>
      <c r="J686" s="152" t="s">
        <v>2604</v>
      </c>
      <c r="K686" s="151" t="s">
        <v>2174</v>
      </c>
      <c r="L686" s="142" t="s">
        <v>2604</v>
      </c>
      <c r="M686" s="150" t="str">
        <f t="shared" si="55"/>
        <v/>
      </c>
      <c r="N686" s="150" t="str">
        <f t="shared" si="56"/>
        <v/>
      </c>
      <c r="P686" s="166" t="s">
        <v>2604</v>
      </c>
      <c r="Q686" s="67" t="s">
        <v>2604</v>
      </c>
      <c r="R686" s="112"/>
    </row>
    <row r="687" spans="1:18" s="65" customFormat="1" hidden="1" x14ac:dyDescent="0.25">
      <c r="A687" s="65" t="s">
        <v>843</v>
      </c>
      <c r="B687" s="150">
        <v>1</v>
      </c>
      <c r="C687" s="153" t="s">
        <v>2174</v>
      </c>
      <c r="D687" s="142" t="s">
        <v>2604</v>
      </c>
      <c r="E687" s="150" t="str">
        <f t="shared" si="53"/>
        <v/>
      </c>
      <c r="F687" s="150" t="str">
        <f t="shared" si="54"/>
        <v/>
      </c>
      <c r="H687" s="166" t="s">
        <v>2604</v>
      </c>
      <c r="I687" s="142"/>
      <c r="J687" s="152" t="s">
        <v>2604</v>
      </c>
      <c r="K687" s="151" t="s">
        <v>2174</v>
      </c>
      <c r="L687" s="142" t="s">
        <v>2604</v>
      </c>
      <c r="M687" s="150" t="str">
        <f t="shared" si="55"/>
        <v/>
      </c>
      <c r="N687" s="150" t="str">
        <f t="shared" si="56"/>
        <v/>
      </c>
      <c r="P687" s="166" t="s">
        <v>2604</v>
      </c>
      <c r="Q687" s="67" t="s">
        <v>2604</v>
      </c>
      <c r="R687" s="112" t="s">
        <v>2388</v>
      </c>
    </row>
    <row r="688" spans="1:18" s="65" customFormat="1" hidden="1" x14ac:dyDescent="0.25">
      <c r="A688" s="65" t="s">
        <v>1155</v>
      </c>
      <c r="B688" s="150">
        <v>1</v>
      </c>
      <c r="C688" s="155" t="s">
        <v>2606</v>
      </c>
      <c r="D688" s="142">
        <v>33113</v>
      </c>
      <c r="E688" s="150" t="str">
        <f t="shared" si="53"/>
        <v>1990-91</v>
      </c>
      <c r="F688" s="150" t="str">
        <f t="shared" si="54"/>
        <v/>
      </c>
      <c r="G688" s="65" t="s">
        <v>2389</v>
      </c>
      <c r="H688" s="166">
        <v>140000</v>
      </c>
      <c r="I688" s="142"/>
      <c r="J688" s="152" t="s">
        <v>2604</v>
      </c>
      <c r="K688" s="154" t="s">
        <v>2605</v>
      </c>
      <c r="L688" s="142">
        <v>34097</v>
      </c>
      <c r="M688" s="150" t="str">
        <f t="shared" si="55"/>
        <v/>
      </c>
      <c r="N688" s="150" t="str">
        <f t="shared" si="56"/>
        <v/>
      </c>
      <c r="O688" s="65" t="s">
        <v>52</v>
      </c>
      <c r="P688" s="166">
        <v>5950000</v>
      </c>
      <c r="Q688" s="67" t="s">
        <v>2604</v>
      </c>
      <c r="R688" s="112" t="s">
        <v>2390</v>
      </c>
    </row>
    <row r="689" spans="1:18" s="65" customFormat="1" hidden="1" x14ac:dyDescent="0.25">
      <c r="A689" s="65" t="s">
        <v>1317</v>
      </c>
      <c r="B689" s="150">
        <v>1</v>
      </c>
      <c r="C689" s="153" t="s">
        <v>2174</v>
      </c>
      <c r="D689" s="142" t="s">
        <v>2604</v>
      </c>
      <c r="E689" s="150" t="str">
        <f t="shared" si="53"/>
        <v/>
      </c>
      <c r="F689" s="150" t="str">
        <f t="shared" si="54"/>
        <v/>
      </c>
      <c r="H689" s="166" t="s">
        <v>2604</v>
      </c>
      <c r="I689" s="142"/>
      <c r="J689" s="152" t="s">
        <v>2604</v>
      </c>
      <c r="K689" s="151" t="s">
        <v>2174</v>
      </c>
      <c r="L689" s="142" t="s">
        <v>2604</v>
      </c>
      <c r="M689" s="150" t="str">
        <f t="shared" si="55"/>
        <v/>
      </c>
      <c r="N689" s="150" t="str">
        <f t="shared" si="56"/>
        <v/>
      </c>
      <c r="P689" s="166" t="s">
        <v>2604</v>
      </c>
      <c r="Q689" s="67" t="s">
        <v>2604</v>
      </c>
      <c r="R689" s="112"/>
    </row>
    <row r="690" spans="1:18" s="65" customFormat="1" hidden="1" x14ac:dyDescent="0.25">
      <c r="A690" s="65" t="s">
        <v>1035</v>
      </c>
      <c r="B690" s="150">
        <v>1</v>
      </c>
      <c r="C690" s="155" t="s">
        <v>2606</v>
      </c>
      <c r="D690" s="114"/>
      <c r="E690" s="150" t="str">
        <f t="shared" si="53"/>
        <v/>
      </c>
      <c r="F690" s="150" t="str">
        <f t="shared" si="54"/>
        <v/>
      </c>
      <c r="G690" s="65" t="s">
        <v>2150</v>
      </c>
      <c r="H690" s="166" t="s">
        <v>2604</v>
      </c>
      <c r="I690" s="114"/>
      <c r="J690" s="152" t="s">
        <v>2604</v>
      </c>
      <c r="K690" s="154" t="s">
        <v>2603</v>
      </c>
      <c r="L690" s="142">
        <v>0</v>
      </c>
      <c r="M690" s="150" t="str">
        <f t="shared" si="55"/>
        <v>1899-00</v>
      </c>
      <c r="N690" s="150" t="str">
        <f t="shared" si="56"/>
        <v/>
      </c>
      <c r="O690" s="65" t="s">
        <v>2391</v>
      </c>
      <c r="P690" s="166" t="s">
        <v>2604</v>
      </c>
      <c r="Q690" s="67" t="s">
        <v>2135</v>
      </c>
      <c r="R690" s="112" t="s">
        <v>2392</v>
      </c>
    </row>
    <row r="691" spans="1:18" s="65" customFormat="1" hidden="1" x14ac:dyDescent="0.25">
      <c r="A691" s="65" t="s">
        <v>1830</v>
      </c>
      <c r="B691" s="150">
        <v>1</v>
      </c>
      <c r="C691" s="153" t="s">
        <v>2174</v>
      </c>
      <c r="D691" s="142" t="s">
        <v>2604</v>
      </c>
      <c r="E691" s="150" t="str">
        <f t="shared" si="53"/>
        <v/>
      </c>
      <c r="F691" s="150" t="str">
        <f t="shared" si="54"/>
        <v/>
      </c>
      <c r="H691" s="166" t="s">
        <v>2604</v>
      </c>
      <c r="I691" s="142"/>
      <c r="J691" s="152" t="s">
        <v>2604</v>
      </c>
      <c r="K691" s="151" t="s">
        <v>2174</v>
      </c>
      <c r="L691" s="142" t="s">
        <v>2604</v>
      </c>
      <c r="M691" s="150" t="str">
        <f t="shared" si="55"/>
        <v/>
      </c>
      <c r="N691" s="150" t="str">
        <f t="shared" si="56"/>
        <v/>
      </c>
      <c r="P691" s="166" t="s">
        <v>2604</v>
      </c>
      <c r="Q691" s="67" t="s">
        <v>2604</v>
      </c>
      <c r="R691" s="112"/>
    </row>
    <row r="692" spans="1:18" s="65" customFormat="1" hidden="1" x14ac:dyDescent="0.25">
      <c r="A692" s="65" t="s">
        <v>1702</v>
      </c>
      <c r="B692" s="150">
        <v>1</v>
      </c>
      <c r="C692" s="153" t="s">
        <v>2174</v>
      </c>
      <c r="D692" s="142" t="s">
        <v>2604</v>
      </c>
      <c r="E692" s="150" t="str">
        <f t="shared" si="53"/>
        <v/>
      </c>
      <c r="F692" s="150" t="str">
        <f t="shared" si="54"/>
        <v/>
      </c>
      <c r="H692" s="166" t="s">
        <v>2604</v>
      </c>
      <c r="I692" s="142"/>
      <c r="J692" s="152" t="s">
        <v>2604</v>
      </c>
      <c r="K692" s="151" t="s">
        <v>2174</v>
      </c>
      <c r="L692" s="142" t="s">
        <v>2604</v>
      </c>
      <c r="M692" s="150" t="str">
        <f t="shared" si="55"/>
        <v/>
      </c>
      <c r="N692" s="150" t="str">
        <f t="shared" si="56"/>
        <v/>
      </c>
      <c r="P692" s="166" t="s">
        <v>2604</v>
      </c>
      <c r="Q692" s="67" t="s">
        <v>2604</v>
      </c>
      <c r="R692" s="112"/>
    </row>
    <row r="693" spans="1:18" s="65" customFormat="1" hidden="1" x14ac:dyDescent="0.25">
      <c r="A693" s="65" t="s">
        <v>1353</v>
      </c>
      <c r="B693" s="150">
        <v>1</v>
      </c>
      <c r="C693" s="153" t="s">
        <v>2174</v>
      </c>
      <c r="D693" s="142" t="s">
        <v>2604</v>
      </c>
      <c r="E693" s="150" t="str">
        <f t="shared" si="53"/>
        <v/>
      </c>
      <c r="F693" s="150" t="str">
        <f t="shared" si="54"/>
        <v/>
      </c>
      <c r="H693" s="166" t="s">
        <v>2604</v>
      </c>
      <c r="I693" s="142"/>
      <c r="J693" s="152" t="s">
        <v>2604</v>
      </c>
      <c r="K693" s="151" t="s">
        <v>2174</v>
      </c>
      <c r="L693" s="142" t="s">
        <v>2604</v>
      </c>
      <c r="M693" s="150" t="str">
        <f t="shared" si="55"/>
        <v/>
      </c>
      <c r="N693" s="150" t="str">
        <f t="shared" si="56"/>
        <v/>
      </c>
      <c r="P693" s="166" t="s">
        <v>2604</v>
      </c>
      <c r="Q693" s="67" t="s">
        <v>2604</v>
      </c>
      <c r="R693" s="112"/>
    </row>
    <row r="694" spans="1:18" s="65" customFormat="1" hidden="1" x14ac:dyDescent="0.25">
      <c r="A694" s="65" t="s">
        <v>1390</v>
      </c>
      <c r="B694" s="150">
        <v>1</v>
      </c>
      <c r="C694" s="153" t="s">
        <v>2174</v>
      </c>
      <c r="D694" s="142" t="s">
        <v>2604</v>
      </c>
      <c r="E694" s="150" t="str">
        <f t="shared" si="53"/>
        <v/>
      </c>
      <c r="F694" s="150" t="str">
        <f t="shared" si="54"/>
        <v/>
      </c>
      <c r="H694" s="166" t="s">
        <v>2604</v>
      </c>
      <c r="I694" s="142"/>
      <c r="J694" s="152" t="s">
        <v>2604</v>
      </c>
      <c r="K694" s="151" t="s">
        <v>2174</v>
      </c>
      <c r="L694" s="142" t="s">
        <v>2604</v>
      </c>
      <c r="M694" s="150" t="str">
        <f t="shared" si="55"/>
        <v/>
      </c>
      <c r="N694" s="150" t="str">
        <f t="shared" si="56"/>
        <v/>
      </c>
      <c r="P694" s="166" t="s">
        <v>2604</v>
      </c>
      <c r="Q694" s="67" t="s">
        <v>2604</v>
      </c>
      <c r="R694" s="112"/>
    </row>
    <row r="695" spans="1:18" s="65" customFormat="1" hidden="1" x14ac:dyDescent="0.25">
      <c r="A695" s="65" t="s">
        <v>1223</v>
      </c>
      <c r="B695" s="150">
        <v>1</v>
      </c>
      <c r="C695" s="153" t="s">
        <v>2174</v>
      </c>
      <c r="D695" s="142" t="s">
        <v>2604</v>
      </c>
      <c r="E695" s="150" t="str">
        <f t="shared" si="53"/>
        <v/>
      </c>
      <c r="F695" s="150" t="str">
        <f t="shared" si="54"/>
        <v/>
      </c>
      <c r="H695" s="166" t="s">
        <v>2604</v>
      </c>
      <c r="I695" s="142"/>
      <c r="J695" s="152" t="s">
        <v>2604</v>
      </c>
      <c r="K695" s="151" t="s">
        <v>2174</v>
      </c>
      <c r="L695" s="142" t="s">
        <v>2604</v>
      </c>
      <c r="M695" s="150" t="str">
        <f t="shared" si="55"/>
        <v/>
      </c>
      <c r="N695" s="150" t="str">
        <f t="shared" si="56"/>
        <v/>
      </c>
      <c r="P695" s="166" t="s">
        <v>2604</v>
      </c>
      <c r="Q695" s="67" t="s">
        <v>2604</v>
      </c>
      <c r="R695" s="112"/>
    </row>
    <row r="696" spans="1:18" s="65" customFormat="1" hidden="1" x14ac:dyDescent="0.25">
      <c r="A696" s="65" t="s">
        <v>2005</v>
      </c>
      <c r="B696" s="150">
        <v>1</v>
      </c>
      <c r="C696" s="153" t="s">
        <v>2174</v>
      </c>
      <c r="D696" s="114" t="s">
        <v>2604</v>
      </c>
      <c r="E696" s="150" t="str">
        <f t="shared" si="53"/>
        <v/>
      </c>
      <c r="F696" s="150" t="str">
        <f t="shared" si="54"/>
        <v/>
      </c>
      <c r="H696" s="166" t="s">
        <v>2604</v>
      </c>
      <c r="I696" s="114"/>
      <c r="J696" s="152" t="s">
        <v>2604</v>
      </c>
      <c r="K696" s="151" t="s">
        <v>2174</v>
      </c>
      <c r="L696" s="142" t="s">
        <v>2604</v>
      </c>
      <c r="M696" s="150" t="str">
        <f t="shared" si="55"/>
        <v/>
      </c>
      <c r="N696" s="150" t="str">
        <f t="shared" si="56"/>
        <v/>
      </c>
      <c r="P696" s="166" t="s">
        <v>2604</v>
      </c>
      <c r="Q696" s="67" t="s">
        <v>2604</v>
      </c>
      <c r="R696" s="112"/>
    </row>
    <row r="697" spans="1:18" s="65" customFormat="1" hidden="1" x14ac:dyDescent="0.25">
      <c r="A697" s="65" t="s">
        <v>1053</v>
      </c>
      <c r="B697" s="150">
        <v>1</v>
      </c>
      <c r="C697" s="153" t="s">
        <v>2174</v>
      </c>
      <c r="D697" s="142" t="s">
        <v>2604</v>
      </c>
      <c r="E697" s="150" t="str">
        <f t="shared" si="53"/>
        <v/>
      </c>
      <c r="F697" s="150" t="str">
        <f t="shared" si="54"/>
        <v/>
      </c>
      <c r="H697" s="166" t="s">
        <v>2604</v>
      </c>
      <c r="I697" s="142"/>
      <c r="J697" s="152" t="s">
        <v>2604</v>
      </c>
      <c r="K697" s="151" t="s">
        <v>2174</v>
      </c>
      <c r="L697" s="142" t="s">
        <v>2604</v>
      </c>
      <c r="M697" s="150" t="str">
        <f t="shared" si="55"/>
        <v/>
      </c>
      <c r="N697" s="150" t="str">
        <f t="shared" si="56"/>
        <v/>
      </c>
      <c r="P697" s="166" t="s">
        <v>2604</v>
      </c>
      <c r="Q697" s="67" t="s">
        <v>2604</v>
      </c>
      <c r="R697" s="112"/>
    </row>
    <row r="698" spans="1:18" s="65" customFormat="1" hidden="1" x14ac:dyDescent="0.25">
      <c r="A698" s="65" t="s">
        <v>2023</v>
      </c>
      <c r="B698" s="150">
        <v>1</v>
      </c>
      <c r="C698" s="153" t="s">
        <v>2174</v>
      </c>
      <c r="D698" s="114" t="s">
        <v>2604</v>
      </c>
      <c r="E698" s="150" t="str">
        <f t="shared" si="53"/>
        <v/>
      </c>
      <c r="F698" s="150" t="str">
        <f t="shared" si="54"/>
        <v/>
      </c>
      <c r="H698" s="166" t="s">
        <v>2604</v>
      </c>
      <c r="I698" s="114"/>
      <c r="J698" s="152" t="s">
        <v>2604</v>
      </c>
      <c r="K698" s="151" t="s">
        <v>2174</v>
      </c>
      <c r="L698" s="142" t="s">
        <v>2604</v>
      </c>
      <c r="M698" s="150" t="str">
        <f t="shared" si="55"/>
        <v/>
      </c>
      <c r="N698" s="150" t="str">
        <f t="shared" si="56"/>
        <v/>
      </c>
      <c r="P698" s="166" t="s">
        <v>2604</v>
      </c>
      <c r="Q698" s="67" t="s">
        <v>2604</v>
      </c>
      <c r="R698" s="112"/>
    </row>
    <row r="699" spans="1:18" s="65" customFormat="1" hidden="1" x14ac:dyDescent="0.25">
      <c r="A699" s="65" t="s">
        <v>1147</v>
      </c>
      <c r="B699" s="150">
        <v>1</v>
      </c>
      <c r="C699" s="153" t="s">
        <v>2174</v>
      </c>
      <c r="D699" s="142" t="s">
        <v>2604</v>
      </c>
      <c r="E699" s="150" t="str">
        <f t="shared" si="53"/>
        <v/>
      </c>
      <c r="F699" s="150" t="str">
        <f t="shared" si="54"/>
        <v/>
      </c>
      <c r="H699" s="166" t="s">
        <v>2604</v>
      </c>
      <c r="I699" s="142"/>
      <c r="J699" s="152" t="s">
        <v>2604</v>
      </c>
      <c r="K699" s="151" t="s">
        <v>2174</v>
      </c>
      <c r="L699" s="142" t="s">
        <v>2604</v>
      </c>
      <c r="M699" s="150" t="str">
        <f t="shared" si="55"/>
        <v/>
      </c>
      <c r="N699" s="150" t="str">
        <f t="shared" si="56"/>
        <v/>
      </c>
      <c r="P699" s="166" t="s">
        <v>2604</v>
      </c>
      <c r="Q699" s="67" t="s">
        <v>2604</v>
      </c>
      <c r="R699" s="112"/>
    </row>
    <row r="700" spans="1:18" s="65" customFormat="1" hidden="1" x14ac:dyDescent="0.25">
      <c r="A700" s="65" t="s">
        <v>1521</v>
      </c>
      <c r="B700" s="150">
        <v>1</v>
      </c>
      <c r="C700" s="153" t="s">
        <v>2174</v>
      </c>
      <c r="D700" s="142" t="s">
        <v>2604</v>
      </c>
      <c r="E700" s="150" t="str">
        <f t="shared" si="53"/>
        <v/>
      </c>
      <c r="F700" s="150" t="str">
        <f t="shared" si="54"/>
        <v/>
      </c>
      <c r="H700" s="166" t="s">
        <v>2604</v>
      </c>
      <c r="I700" s="142"/>
      <c r="J700" s="152" t="s">
        <v>2604</v>
      </c>
      <c r="K700" s="151" t="s">
        <v>2174</v>
      </c>
      <c r="L700" s="142" t="s">
        <v>2604</v>
      </c>
      <c r="M700" s="150" t="str">
        <f t="shared" si="55"/>
        <v/>
      </c>
      <c r="N700" s="150" t="str">
        <f t="shared" si="56"/>
        <v/>
      </c>
      <c r="P700" s="166" t="s">
        <v>2604</v>
      </c>
      <c r="Q700" s="67" t="s">
        <v>2604</v>
      </c>
      <c r="R700" s="112"/>
    </row>
    <row r="701" spans="1:18" s="65" customFormat="1" hidden="1" x14ac:dyDescent="0.25">
      <c r="A701" s="65" t="s">
        <v>998</v>
      </c>
      <c r="B701" s="150">
        <v>1</v>
      </c>
      <c r="C701" s="155" t="s">
        <v>2606</v>
      </c>
      <c r="D701" s="142">
        <v>37954</v>
      </c>
      <c r="E701" s="150" t="str">
        <f t="shared" si="53"/>
        <v>2003-04</v>
      </c>
      <c r="F701" s="150" t="str">
        <f t="shared" si="54"/>
        <v/>
      </c>
      <c r="G701" s="65" t="s">
        <v>93</v>
      </c>
      <c r="H701" s="166">
        <v>980000</v>
      </c>
      <c r="I701" s="142"/>
      <c r="J701" s="152" t="s">
        <v>2604</v>
      </c>
      <c r="K701" s="156" t="s">
        <v>2607</v>
      </c>
      <c r="L701" s="142">
        <v>38403</v>
      </c>
      <c r="M701" s="150" t="str">
        <f t="shared" si="55"/>
        <v>2004-05</v>
      </c>
      <c r="N701" s="150" t="str">
        <f t="shared" si="56"/>
        <v/>
      </c>
      <c r="O701" s="65" t="s">
        <v>65</v>
      </c>
      <c r="P701" s="166" t="s">
        <v>2604</v>
      </c>
      <c r="Q701" s="67" t="s">
        <v>2604</v>
      </c>
      <c r="R701" s="112" t="s">
        <v>2393</v>
      </c>
    </row>
    <row r="702" spans="1:18" s="65" customFormat="1" hidden="1" x14ac:dyDescent="0.25">
      <c r="A702" s="65" t="s">
        <v>1854</v>
      </c>
      <c r="B702" s="150">
        <v>1</v>
      </c>
      <c r="C702" s="153" t="s">
        <v>2174</v>
      </c>
      <c r="D702" s="142" t="s">
        <v>2604</v>
      </c>
      <c r="E702" s="150" t="str">
        <f t="shared" si="53"/>
        <v/>
      </c>
      <c r="F702" s="150" t="str">
        <f t="shared" si="54"/>
        <v/>
      </c>
      <c r="H702" s="166" t="s">
        <v>2604</v>
      </c>
      <c r="I702" s="142"/>
      <c r="J702" s="152" t="s">
        <v>2604</v>
      </c>
      <c r="K702" s="151" t="s">
        <v>2174</v>
      </c>
      <c r="L702" s="142" t="s">
        <v>2604</v>
      </c>
      <c r="M702" s="150" t="str">
        <f t="shared" si="55"/>
        <v/>
      </c>
      <c r="N702" s="150" t="str">
        <f t="shared" si="56"/>
        <v/>
      </c>
      <c r="P702" s="166" t="s">
        <v>2604</v>
      </c>
      <c r="Q702" s="67" t="s">
        <v>2604</v>
      </c>
      <c r="R702" s="112"/>
    </row>
    <row r="703" spans="1:18" s="65" customFormat="1" hidden="1" x14ac:dyDescent="0.25">
      <c r="A703" s="65" t="s">
        <v>1813</v>
      </c>
      <c r="B703" s="150">
        <v>1</v>
      </c>
      <c r="C703" s="153" t="s">
        <v>2174</v>
      </c>
      <c r="D703" s="142" t="s">
        <v>2604</v>
      </c>
      <c r="E703" s="150" t="str">
        <f t="shared" si="53"/>
        <v/>
      </c>
      <c r="F703" s="150" t="str">
        <f t="shared" si="54"/>
        <v/>
      </c>
      <c r="H703" s="166" t="s">
        <v>2604</v>
      </c>
      <c r="I703" s="142"/>
      <c r="J703" s="152" t="s">
        <v>2604</v>
      </c>
      <c r="K703" s="151" t="s">
        <v>2174</v>
      </c>
      <c r="L703" s="142" t="s">
        <v>2604</v>
      </c>
      <c r="M703" s="150" t="str">
        <f t="shared" si="55"/>
        <v/>
      </c>
      <c r="N703" s="150" t="str">
        <f t="shared" si="56"/>
        <v/>
      </c>
      <c r="P703" s="166" t="s">
        <v>2604</v>
      </c>
      <c r="Q703" s="67" t="s">
        <v>2604</v>
      </c>
      <c r="R703" s="112"/>
    </row>
    <row r="704" spans="1:18" s="65" customFormat="1" hidden="1" x14ac:dyDescent="0.25">
      <c r="A704" s="65" t="s">
        <v>1580</v>
      </c>
      <c r="B704" s="150">
        <v>1</v>
      </c>
      <c r="C704" s="153" t="s">
        <v>2174</v>
      </c>
      <c r="D704" s="142" t="s">
        <v>2604</v>
      </c>
      <c r="E704" s="150" t="str">
        <f t="shared" si="53"/>
        <v/>
      </c>
      <c r="F704" s="150" t="str">
        <f t="shared" si="54"/>
        <v/>
      </c>
      <c r="H704" s="166" t="s">
        <v>2604</v>
      </c>
      <c r="I704" s="142"/>
      <c r="J704" s="152" t="s">
        <v>2604</v>
      </c>
      <c r="K704" s="151" t="s">
        <v>2174</v>
      </c>
      <c r="L704" s="142" t="s">
        <v>2604</v>
      </c>
      <c r="M704" s="150" t="str">
        <f t="shared" si="55"/>
        <v/>
      </c>
      <c r="N704" s="150" t="str">
        <f t="shared" si="56"/>
        <v/>
      </c>
      <c r="P704" s="166" t="s">
        <v>2604</v>
      </c>
      <c r="Q704" s="67" t="s">
        <v>2604</v>
      </c>
      <c r="R704" s="112"/>
    </row>
    <row r="705" spans="1:18" s="65" customFormat="1" hidden="1" x14ac:dyDescent="0.25">
      <c r="A705" s="65" t="s">
        <v>1411</v>
      </c>
      <c r="B705" s="150">
        <v>1</v>
      </c>
      <c r="C705" s="153" t="s">
        <v>2174</v>
      </c>
      <c r="D705" s="142" t="s">
        <v>2604</v>
      </c>
      <c r="E705" s="150" t="str">
        <f t="shared" si="53"/>
        <v/>
      </c>
      <c r="F705" s="150" t="str">
        <f t="shared" si="54"/>
        <v/>
      </c>
      <c r="H705" s="166" t="s">
        <v>2604</v>
      </c>
      <c r="I705" s="142"/>
      <c r="J705" s="152" t="s">
        <v>2604</v>
      </c>
      <c r="K705" s="151" t="s">
        <v>2174</v>
      </c>
      <c r="L705" s="142" t="s">
        <v>2604</v>
      </c>
      <c r="M705" s="150" t="str">
        <f t="shared" si="55"/>
        <v/>
      </c>
      <c r="N705" s="150" t="str">
        <f t="shared" si="56"/>
        <v/>
      </c>
      <c r="P705" s="166" t="s">
        <v>2604</v>
      </c>
      <c r="Q705" s="67" t="s">
        <v>2604</v>
      </c>
      <c r="R705" s="112"/>
    </row>
    <row r="706" spans="1:18" s="65" customFormat="1" hidden="1" x14ac:dyDescent="0.25">
      <c r="A706" s="65" t="s">
        <v>1352</v>
      </c>
      <c r="B706" s="150">
        <v>1</v>
      </c>
      <c r="C706" s="153" t="s">
        <v>2174</v>
      </c>
      <c r="D706" s="142" t="s">
        <v>2604</v>
      </c>
      <c r="E706" s="150" t="str">
        <f t="shared" si="53"/>
        <v/>
      </c>
      <c r="F706" s="150" t="str">
        <f t="shared" si="54"/>
        <v/>
      </c>
      <c r="H706" s="166" t="s">
        <v>2604</v>
      </c>
      <c r="I706" s="142"/>
      <c r="J706" s="152" t="s">
        <v>2604</v>
      </c>
      <c r="K706" s="151" t="s">
        <v>2174</v>
      </c>
      <c r="L706" s="142" t="s">
        <v>2604</v>
      </c>
      <c r="M706" s="150" t="str">
        <f t="shared" si="55"/>
        <v/>
      </c>
      <c r="N706" s="150" t="str">
        <f t="shared" si="56"/>
        <v/>
      </c>
      <c r="P706" s="166" t="s">
        <v>2604</v>
      </c>
      <c r="Q706" s="67" t="s">
        <v>2604</v>
      </c>
      <c r="R706" s="112"/>
    </row>
    <row r="707" spans="1:18" s="65" customFormat="1" hidden="1" x14ac:dyDescent="0.25">
      <c r="A707" s="65" t="s">
        <v>1546</v>
      </c>
      <c r="B707" s="150">
        <v>1</v>
      </c>
      <c r="C707" s="153" t="s">
        <v>2174</v>
      </c>
      <c r="D707" s="142" t="s">
        <v>2604</v>
      </c>
      <c r="E707" s="150" t="str">
        <f t="shared" si="53"/>
        <v/>
      </c>
      <c r="F707" s="150" t="str">
        <f t="shared" si="54"/>
        <v/>
      </c>
      <c r="H707" s="166" t="s">
        <v>2604</v>
      </c>
      <c r="I707" s="142"/>
      <c r="J707" s="152" t="s">
        <v>2604</v>
      </c>
      <c r="K707" s="151" t="s">
        <v>2174</v>
      </c>
      <c r="L707" s="142" t="s">
        <v>2604</v>
      </c>
      <c r="M707" s="150" t="str">
        <f t="shared" si="55"/>
        <v/>
      </c>
      <c r="N707" s="150" t="str">
        <f t="shared" si="56"/>
        <v/>
      </c>
      <c r="P707" s="166" t="s">
        <v>2604</v>
      </c>
      <c r="Q707" s="67" t="s">
        <v>2604</v>
      </c>
      <c r="R707" s="112"/>
    </row>
    <row r="708" spans="1:18" s="65" customFormat="1" x14ac:dyDescent="0.25">
      <c r="A708" s="65" t="s">
        <v>912</v>
      </c>
      <c r="B708" s="150">
        <v>1</v>
      </c>
      <c r="C708" s="155" t="s">
        <v>2129</v>
      </c>
      <c r="D708" s="142">
        <v>40575</v>
      </c>
      <c r="E708" s="150" t="str">
        <f t="shared" si="53"/>
        <v>2010-11</v>
      </c>
      <c r="F708" s="150" t="str">
        <f t="shared" si="54"/>
        <v/>
      </c>
      <c r="G708" s="65" t="s">
        <v>41</v>
      </c>
      <c r="H708" s="166" t="s">
        <v>2604</v>
      </c>
      <c r="I708" s="142"/>
      <c r="J708" s="152" t="s">
        <v>2604</v>
      </c>
      <c r="K708" s="151" t="s">
        <v>2174</v>
      </c>
      <c r="L708" s="142" t="s">
        <v>2604</v>
      </c>
      <c r="M708" s="150" t="str">
        <f t="shared" si="55"/>
        <v/>
      </c>
      <c r="N708" s="150" t="str">
        <f t="shared" si="56"/>
        <v/>
      </c>
      <c r="P708" s="166" t="s">
        <v>2604</v>
      </c>
      <c r="Q708" s="67" t="s">
        <v>2604</v>
      </c>
      <c r="R708" s="112" t="s">
        <v>2394</v>
      </c>
    </row>
    <row r="709" spans="1:18" s="65" customFormat="1" hidden="1" x14ac:dyDescent="0.25">
      <c r="A709" s="65" t="s">
        <v>689</v>
      </c>
      <c r="B709" s="150">
        <v>1</v>
      </c>
      <c r="C709" s="153" t="s">
        <v>2174</v>
      </c>
      <c r="D709" s="114" t="s">
        <v>2604</v>
      </c>
      <c r="E709" s="150" t="str">
        <f t="shared" si="53"/>
        <v/>
      </c>
      <c r="F709" s="150" t="str">
        <f t="shared" si="54"/>
        <v/>
      </c>
      <c r="H709" s="166" t="s">
        <v>2604</v>
      </c>
      <c r="I709" s="114"/>
      <c r="J709" s="152" t="s">
        <v>2604</v>
      </c>
      <c r="K709" s="151" t="s">
        <v>2174</v>
      </c>
      <c r="L709" s="142" t="s">
        <v>2604</v>
      </c>
      <c r="M709" s="150" t="str">
        <f t="shared" si="55"/>
        <v/>
      </c>
      <c r="N709" s="150" t="str">
        <f t="shared" si="56"/>
        <v/>
      </c>
      <c r="P709" s="166" t="s">
        <v>2604</v>
      </c>
      <c r="Q709" s="67" t="s">
        <v>2604</v>
      </c>
      <c r="R709" s="112"/>
    </row>
    <row r="710" spans="1:18" s="65" customFormat="1" hidden="1" x14ac:dyDescent="0.25">
      <c r="A710" s="65" t="s">
        <v>1646</v>
      </c>
      <c r="B710" s="150">
        <v>1</v>
      </c>
      <c r="C710" s="153" t="s">
        <v>2174</v>
      </c>
      <c r="D710" s="142" t="s">
        <v>2604</v>
      </c>
      <c r="E710" s="150" t="str">
        <f t="shared" si="53"/>
        <v/>
      </c>
      <c r="F710" s="150" t="str">
        <f t="shared" si="54"/>
        <v/>
      </c>
      <c r="H710" s="166" t="s">
        <v>2604</v>
      </c>
      <c r="I710" s="142"/>
      <c r="J710" s="152" t="s">
        <v>2604</v>
      </c>
      <c r="K710" s="151" t="s">
        <v>2174</v>
      </c>
      <c r="L710" s="142" t="s">
        <v>2604</v>
      </c>
      <c r="M710" s="150" t="str">
        <f t="shared" si="55"/>
        <v/>
      </c>
      <c r="N710" s="150" t="str">
        <f t="shared" si="56"/>
        <v/>
      </c>
      <c r="P710" s="166" t="s">
        <v>2604</v>
      </c>
      <c r="Q710" s="67" t="s">
        <v>2604</v>
      </c>
      <c r="R710" s="112"/>
    </row>
    <row r="711" spans="1:18" s="65" customFormat="1" hidden="1" x14ac:dyDescent="0.25">
      <c r="A711" s="65" t="s">
        <v>840</v>
      </c>
      <c r="B711" s="150">
        <v>1</v>
      </c>
      <c r="C711" s="153" t="s">
        <v>2174</v>
      </c>
      <c r="D711" s="114" t="s">
        <v>2604</v>
      </c>
      <c r="E711" s="150" t="str">
        <f t="shared" si="53"/>
        <v/>
      </c>
      <c r="F711" s="150" t="str">
        <f t="shared" si="54"/>
        <v/>
      </c>
      <c r="H711" s="166" t="s">
        <v>2604</v>
      </c>
      <c r="I711" s="114"/>
      <c r="J711" s="152" t="s">
        <v>2604</v>
      </c>
      <c r="K711" s="151" t="s">
        <v>2174</v>
      </c>
      <c r="L711" s="142" t="s">
        <v>2604</v>
      </c>
      <c r="M711" s="150" t="str">
        <f t="shared" si="55"/>
        <v/>
      </c>
      <c r="N711" s="150" t="str">
        <f t="shared" si="56"/>
        <v/>
      </c>
      <c r="P711" s="166" t="s">
        <v>2604</v>
      </c>
      <c r="Q711" s="67" t="s">
        <v>2604</v>
      </c>
      <c r="R711" s="112"/>
    </row>
    <row r="712" spans="1:18" s="65" customFormat="1" hidden="1" x14ac:dyDescent="0.25">
      <c r="A712" s="65" t="s">
        <v>1545</v>
      </c>
      <c r="B712" s="150">
        <v>1</v>
      </c>
      <c r="C712" s="153" t="s">
        <v>2174</v>
      </c>
      <c r="D712" s="142" t="s">
        <v>2604</v>
      </c>
      <c r="E712" s="150" t="str">
        <f t="shared" si="53"/>
        <v/>
      </c>
      <c r="F712" s="150" t="str">
        <f t="shared" si="54"/>
        <v/>
      </c>
      <c r="H712" s="166" t="s">
        <v>2604</v>
      </c>
      <c r="I712" s="142"/>
      <c r="J712" s="152" t="s">
        <v>2604</v>
      </c>
      <c r="K712" s="151" t="s">
        <v>2174</v>
      </c>
      <c r="L712" s="142" t="s">
        <v>2604</v>
      </c>
      <c r="M712" s="150" t="str">
        <f t="shared" si="55"/>
        <v/>
      </c>
      <c r="N712" s="150" t="str">
        <f t="shared" si="56"/>
        <v/>
      </c>
      <c r="P712" s="166" t="s">
        <v>2604</v>
      </c>
      <c r="Q712" s="67" t="s">
        <v>2604</v>
      </c>
      <c r="R712" s="112"/>
    </row>
    <row r="713" spans="1:18" s="65" customFormat="1" hidden="1" x14ac:dyDescent="0.25">
      <c r="A713" s="65" t="s">
        <v>1544</v>
      </c>
      <c r="B713" s="150">
        <v>1</v>
      </c>
      <c r="C713" s="153" t="s">
        <v>2174</v>
      </c>
      <c r="D713" s="142" t="s">
        <v>2604</v>
      </c>
      <c r="E713" s="150" t="str">
        <f t="shared" si="53"/>
        <v/>
      </c>
      <c r="F713" s="150" t="str">
        <f t="shared" si="54"/>
        <v/>
      </c>
      <c r="H713" s="166" t="s">
        <v>2604</v>
      </c>
      <c r="I713" s="142"/>
      <c r="J713" s="152" t="s">
        <v>2604</v>
      </c>
      <c r="K713" s="151" t="s">
        <v>2174</v>
      </c>
      <c r="L713" s="142" t="s">
        <v>2604</v>
      </c>
      <c r="M713" s="150" t="str">
        <f t="shared" si="55"/>
        <v/>
      </c>
      <c r="N713" s="150" t="str">
        <f t="shared" si="56"/>
        <v/>
      </c>
      <c r="P713" s="166" t="s">
        <v>2604</v>
      </c>
      <c r="Q713" s="67" t="s">
        <v>2604</v>
      </c>
      <c r="R713" s="112"/>
    </row>
    <row r="714" spans="1:18" s="65" customFormat="1" hidden="1" x14ac:dyDescent="0.25">
      <c r="A714" s="65" t="s">
        <v>1378</v>
      </c>
      <c r="B714" s="150">
        <v>1</v>
      </c>
      <c r="C714" s="153" t="s">
        <v>2174</v>
      </c>
      <c r="D714" s="142" t="s">
        <v>2604</v>
      </c>
      <c r="E714" s="150" t="str">
        <f t="shared" si="53"/>
        <v/>
      </c>
      <c r="F714" s="150" t="str">
        <f t="shared" si="54"/>
        <v/>
      </c>
      <c r="H714" s="166" t="s">
        <v>2604</v>
      </c>
      <c r="I714" s="142"/>
      <c r="J714" s="152" t="s">
        <v>2604</v>
      </c>
      <c r="K714" s="151" t="s">
        <v>2174</v>
      </c>
      <c r="L714" s="142" t="s">
        <v>2604</v>
      </c>
      <c r="M714" s="150" t="str">
        <f t="shared" si="55"/>
        <v/>
      </c>
      <c r="N714" s="150" t="str">
        <f t="shared" si="56"/>
        <v/>
      </c>
      <c r="P714" s="166" t="s">
        <v>2604</v>
      </c>
      <c r="Q714" s="67" t="s">
        <v>2604</v>
      </c>
      <c r="R714" s="112"/>
    </row>
    <row r="715" spans="1:18" s="65" customFormat="1" hidden="1" x14ac:dyDescent="0.25">
      <c r="A715" s="65" t="s">
        <v>1725</v>
      </c>
      <c r="B715" s="150">
        <v>1</v>
      </c>
      <c r="C715" s="153" t="s">
        <v>2174</v>
      </c>
      <c r="D715" s="142" t="s">
        <v>2604</v>
      </c>
      <c r="E715" s="150" t="str">
        <f t="shared" si="53"/>
        <v/>
      </c>
      <c r="F715" s="150" t="str">
        <f t="shared" si="54"/>
        <v/>
      </c>
      <c r="H715" s="166" t="s">
        <v>2604</v>
      </c>
      <c r="I715" s="142"/>
      <c r="J715" s="152" t="s">
        <v>2604</v>
      </c>
      <c r="K715" s="151" t="s">
        <v>2174</v>
      </c>
      <c r="L715" s="142" t="s">
        <v>2604</v>
      </c>
      <c r="M715" s="150" t="str">
        <f t="shared" si="55"/>
        <v/>
      </c>
      <c r="N715" s="150" t="str">
        <f t="shared" si="56"/>
        <v/>
      </c>
      <c r="P715" s="166" t="s">
        <v>2604</v>
      </c>
      <c r="Q715" s="67" t="s">
        <v>2604</v>
      </c>
      <c r="R715" s="112"/>
    </row>
    <row r="716" spans="1:18" s="65" customFormat="1" hidden="1" x14ac:dyDescent="0.25">
      <c r="A716" s="65" t="s">
        <v>1903</v>
      </c>
      <c r="B716" s="150">
        <v>1</v>
      </c>
      <c r="C716" s="153" t="s">
        <v>2174</v>
      </c>
      <c r="D716" s="142" t="s">
        <v>2604</v>
      </c>
      <c r="E716" s="150" t="str">
        <f t="shared" si="53"/>
        <v/>
      </c>
      <c r="F716" s="150" t="str">
        <f t="shared" si="54"/>
        <v/>
      </c>
      <c r="H716" s="166" t="s">
        <v>2604</v>
      </c>
      <c r="I716" s="142"/>
      <c r="J716" s="152" t="s">
        <v>2604</v>
      </c>
      <c r="K716" s="151" t="s">
        <v>2174</v>
      </c>
      <c r="L716" s="142" t="s">
        <v>2604</v>
      </c>
      <c r="M716" s="150" t="str">
        <f t="shared" si="55"/>
        <v/>
      </c>
      <c r="N716" s="150" t="str">
        <f t="shared" si="56"/>
        <v/>
      </c>
      <c r="P716" s="166" t="s">
        <v>2604</v>
      </c>
      <c r="Q716" s="67" t="s">
        <v>2604</v>
      </c>
      <c r="R716" s="112"/>
    </row>
    <row r="717" spans="1:18" s="65" customFormat="1" hidden="1" x14ac:dyDescent="0.25">
      <c r="A717" s="65" t="s">
        <v>1701</v>
      </c>
      <c r="B717" s="150">
        <v>1</v>
      </c>
      <c r="C717" s="153" t="s">
        <v>2174</v>
      </c>
      <c r="D717" s="142" t="s">
        <v>2604</v>
      </c>
      <c r="E717" s="150" t="str">
        <f t="shared" si="53"/>
        <v/>
      </c>
      <c r="F717" s="150" t="str">
        <f t="shared" si="54"/>
        <v/>
      </c>
      <c r="H717" s="166" t="s">
        <v>2604</v>
      </c>
      <c r="I717" s="142"/>
      <c r="J717" s="152" t="s">
        <v>2604</v>
      </c>
      <c r="K717" s="151" t="s">
        <v>2174</v>
      </c>
      <c r="L717" s="142" t="s">
        <v>2604</v>
      </c>
      <c r="M717" s="150" t="str">
        <f t="shared" si="55"/>
        <v/>
      </c>
      <c r="N717" s="150" t="str">
        <f t="shared" si="56"/>
        <v/>
      </c>
      <c r="P717" s="166" t="s">
        <v>2604</v>
      </c>
      <c r="Q717" s="67" t="s">
        <v>2604</v>
      </c>
      <c r="R717" s="112"/>
    </row>
    <row r="718" spans="1:18" s="65" customFormat="1" hidden="1" x14ac:dyDescent="0.25">
      <c r="A718" s="65" t="s">
        <v>1625</v>
      </c>
      <c r="B718" s="150">
        <v>1</v>
      </c>
      <c r="C718" s="153" t="s">
        <v>2174</v>
      </c>
      <c r="D718" s="142" t="s">
        <v>2604</v>
      </c>
      <c r="E718" s="150" t="str">
        <f t="shared" si="53"/>
        <v/>
      </c>
      <c r="F718" s="150" t="str">
        <f t="shared" si="54"/>
        <v/>
      </c>
      <c r="H718" s="166" t="s">
        <v>2604</v>
      </c>
      <c r="I718" s="142"/>
      <c r="J718" s="152" t="s">
        <v>2604</v>
      </c>
      <c r="K718" s="151" t="s">
        <v>2174</v>
      </c>
      <c r="L718" s="142" t="s">
        <v>2604</v>
      </c>
      <c r="M718" s="150" t="str">
        <f t="shared" si="55"/>
        <v/>
      </c>
      <c r="N718" s="150" t="str">
        <f t="shared" si="56"/>
        <v/>
      </c>
      <c r="P718" s="166" t="s">
        <v>2604</v>
      </c>
      <c r="Q718" s="67" t="s">
        <v>2604</v>
      </c>
      <c r="R718" s="112"/>
    </row>
    <row r="719" spans="1:18" s="65" customFormat="1" hidden="1" x14ac:dyDescent="0.25">
      <c r="A719" s="65" t="s">
        <v>715</v>
      </c>
      <c r="B719" s="150">
        <v>1</v>
      </c>
      <c r="C719" s="153" t="s">
        <v>2174</v>
      </c>
      <c r="D719" s="142" t="s">
        <v>2604</v>
      </c>
      <c r="E719" s="150" t="str">
        <f t="shared" si="53"/>
        <v/>
      </c>
      <c r="F719" s="150" t="str">
        <f t="shared" si="54"/>
        <v/>
      </c>
      <c r="H719" s="166" t="s">
        <v>2604</v>
      </c>
      <c r="I719" s="142"/>
      <c r="J719" s="152" t="s">
        <v>2604</v>
      </c>
      <c r="K719" s="151" t="s">
        <v>2174</v>
      </c>
      <c r="L719" s="142" t="s">
        <v>2604</v>
      </c>
      <c r="M719" s="150" t="str">
        <f t="shared" si="55"/>
        <v/>
      </c>
      <c r="N719" s="150" t="str">
        <f t="shared" si="56"/>
        <v/>
      </c>
      <c r="P719" s="166" t="s">
        <v>2604</v>
      </c>
      <c r="Q719" s="67" t="s">
        <v>2604</v>
      </c>
      <c r="R719" s="112" t="s">
        <v>2395</v>
      </c>
    </row>
    <row r="720" spans="1:18" s="65" customFormat="1" hidden="1" x14ac:dyDescent="0.25">
      <c r="A720" s="65" t="s">
        <v>845</v>
      </c>
      <c r="B720" s="150">
        <v>1</v>
      </c>
      <c r="C720" s="155" t="s">
        <v>2606</v>
      </c>
      <c r="D720" s="142">
        <v>40380</v>
      </c>
      <c r="E720" s="150" t="str">
        <f t="shared" si="53"/>
        <v/>
      </c>
      <c r="F720" s="150" t="str">
        <f t="shared" si="54"/>
        <v>2010-11</v>
      </c>
      <c r="G720" s="65" t="s">
        <v>2150</v>
      </c>
      <c r="H720" s="166" t="s">
        <v>2604</v>
      </c>
      <c r="I720" s="142"/>
      <c r="J720" s="152" t="s">
        <v>2604</v>
      </c>
      <c r="K720" s="156" t="s">
        <v>2607</v>
      </c>
      <c r="L720" s="142">
        <v>42126</v>
      </c>
      <c r="M720" s="150" t="str">
        <f t="shared" si="55"/>
        <v/>
      </c>
      <c r="N720" s="150" t="str">
        <f t="shared" si="56"/>
        <v/>
      </c>
      <c r="O720" s="65" t="s">
        <v>601</v>
      </c>
      <c r="P720" s="166" t="s">
        <v>2604</v>
      </c>
      <c r="Q720" s="67" t="s">
        <v>2604</v>
      </c>
      <c r="R720" s="112" t="s">
        <v>2396</v>
      </c>
    </row>
    <row r="721" spans="1:18" s="65" customFormat="1" hidden="1" x14ac:dyDescent="0.25">
      <c r="A721" s="65" t="s">
        <v>1829</v>
      </c>
      <c r="B721" s="150">
        <v>1</v>
      </c>
      <c r="C721" s="153" t="s">
        <v>2174</v>
      </c>
      <c r="D721" s="142" t="s">
        <v>2604</v>
      </c>
      <c r="E721" s="150" t="str">
        <f t="shared" si="53"/>
        <v/>
      </c>
      <c r="F721" s="150" t="str">
        <f t="shared" si="54"/>
        <v/>
      </c>
      <c r="H721" s="166" t="s">
        <v>2604</v>
      </c>
      <c r="I721" s="142"/>
      <c r="J721" s="152" t="s">
        <v>2604</v>
      </c>
      <c r="K721" s="151" t="s">
        <v>2174</v>
      </c>
      <c r="L721" s="142" t="s">
        <v>2604</v>
      </c>
      <c r="M721" s="150" t="str">
        <f t="shared" si="55"/>
        <v/>
      </c>
      <c r="N721" s="150" t="str">
        <f t="shared" si="56"/>
        <v/>
      </c>
      <c r="P721" s="166" t="s">
        <v>2604</v>
      </c>
      <c r="Q721" s="67" t="s">
        <v>2604</v>
      </c>
      <c r="R721" s="112"/>
    </row>
    <row r="722" spans="1:18" s="65" customFormat="1" hidden="1" x14ac:dyDescent="0.25">
      <c r="A722" s="65" t="s">
        <v>1142</v>
      </c>
      <c r="B722" s="150">
        <v>1</v>
      </c>
      <c r="C722" s="155" t="s">
        <v>2606</v>
      </c>
      <c r="D722" s="142">
        <v>32428</v>
      </c>
      <c r="E722" s="150" t="str">
        <f t="shared" ref="E722:E785" si="57">IF(ISNUMBER(D722),IF(MONTH(D722)&gt;=8,CONCATENATE(YEAR(D722),"-",RIGHT(YEAR(D722)+1,2)),IF(MONTH(D722)&lt;5,CONCATENATE(YEAR(D722)-1,"-",RIGHT(YEAR(D722),2)),"")), "")</f>
        <v>1988-89</v>
      </c>
      <c r="F722" s="150" t="str">
        <f t="shared" ref="F722:F785" si="58">IF(ISNUMBER(D722),IF(AND(MONTH(D722)&gt;5, MONTH(D722)&lt;8),CONCATENATE(YEAR(D722),"-",RIGHT(YEAR(D722)+1,2)),""), "")</f>
        <v/>
      </c>
      <c r="G722" s="65" t="s">
        <v>44</v>
      </c>
      <c r="H722" s="166">
        <v>102000</v>
      </c>
      <c r="I722" s="142"/>
      <c r="J722" s="152" t="s">
        <v>2604</v>
      </c>
      <c r="K722" s="154" t="s">
        <v>2603</v>
      </c>
      <c r="L722" s="142">
        <v>34272</v>
      </c>
      <c r="M722" s="150" t="str">
        <f t="shared" ref="M722:M767" si="59">IF(ISNUMBER(L722),IF(MONTH(L722)&gt;=8,CONCATENATE(YEAR(L722),"-",RIGHT(YEAR(L722)+1,2)),IF(MONTH(L722)&lt;5,CONCATENATE(YEAR(L722)-1,"-",RIGHT(YEAR(L722),2)),"")), "")</f>
        <v>1993-94</v>
      </c>
      <c r="N722" s="150" t="str">
        <f t="shared" ref="N722:N785" si="60">IF(ISNUMBER(L722),IF(AND(MONTH(L722)&gt;5, MONTH(L722)&lt;8),CONCATENATE(YEAR(L722)-1,"-",RIGHT(YEAR(L722),2)),""), "")</f>
        <v/>
      </c>
      <c r="O722" s="65" t="s">
        <v>36</v>
      </c>
      <c r="P722" s="166" t="s">
        <v>2604</v>
      </c>
      <c r="Q722" s="67" t="s">
        <v>2135</v>
      </c>
      <c r="R722" s="112" t="s">
        <v>2397</v>
      </c>
    </row>
    <row r="723" spans="1:18" s="65" customFormat="1" hidden="1" x14ac:dyDescent="0.25">
      <c r="A723" s="65" t="s">
        <v>1761</v>
      </c>
      <c r="B723" s="150">
        <v>1</v>
      </c>
      <c r="C723" s="153" t="s">
        <v>2174</v>
      </c>
      <c r="D723" s="142" t="s">
        <v>2604</v>
      </c>
      <c r="E723" s="150" t="str">
        <f t="shared" si="57"/>
        <v/>
      </c>
      <c r="F723" s="150" t="str">
        <f t="shared" si="58"/>
        <v/>
      </c>
      <c r="H723" s="166" t="s">
        <v>2604</v>
      </c>
      <c r="I723" s="142"/>
      <c r="J723" s="152" t="s">
        <v>2604</v>
      </c>
      <c r="K723" s="151" t="s">
        <v>2174</v>
      </c>
      <c r="L723" s="142" t="s">
        <v>2604</v>
      </c>
      <c r="M723" s="150" t="str">
        <f t="shared" si="59"/>
        <v/>
      </c>
      <c r="N723" s="150" t="str">
        <f t="shared" si="60"/>
        <v/>
      </c>
      <c r="P723" s="166" t="s">
        <v>2604</v>
      </c>
      <c r="Q723" s="67" t="s">
        <v>2604</v>
      </c>
      <c r="R723" s="112"/>
    </row>
    <row r="724" spans="1:18" s="65" customFormat="1" hidden="1" x14ac:dyDescent="0.25">
      <c r="A724" s="65" t="s">
        <v>1812</v>
      </c>
      <c r="B724" s="150">
        <v>1</v>
      </c>
      <c r="C724" s="153" t="s">
        <v>2174</v>
      </c>
      <c r="D724" s="142" t="s">
        <v>2604</v>
      </c>
      <c r="E724" s="150" t="str">
        <f t="shared" si="57"/>
        <v/>
      </c>
      <c r="F724" s="150" t="str">
        <f t="shared" si="58"/>
        <v/>
      </c>
      <c r="H724" s="166" t="s">
        <v>2604</v>
      </c>
      <c r="I724" s="142"/>
      <c r="J724" s="152" t="s">
        <v>2604</v>
      </c>
      <c r="K724" s="151" t="s">
        <v>2174</v>
      </c>
      <c r="L724" s="142" t="s">
        <v>2604</v>
      </c>
      <c r="M724" s="150" t="str">
        <f t="shared" si="59"/>
        <v/>
      </c>
      <c r="N724" s="150" t="str">
        <f t="shared" si="60"/>
        <v/>
      </c>
      <c r="P724" s="166" t="s">
        <v>2604</v>
      </c>
      <c r="Q724" s="67" t="s">
        <v>2604</v>
      </c>
      <c r="R724" s="112"/>
    </row>
    <row r="725" spans="1:18" s="65" customFormat="1" hidden="1" x14ac:dyDescent="0.25">
      <c r="A725" s="65" t="s">
        <v>1389</v>
      </c>
      <c r="B725" s="150">
        <v>1</v>
      </c>
      <c r="C725" s="153" t="s">
        <v>2174</v>
      </c>
      <c r="D725" s="142" t="s">
        <v>2604</v>
      </c>
      <c r="E725" s="150" t="str">
        <f t="shared" si="57"/>
        <v/>
      </c>
      <c r="F725" s="150" t="str">
        <f t="shared" si="58"/>
        <v/>
      </c>
      <c r="H725" s="166" t="s">
        <v>2604</v>
      </c>
      <c r="I725" s="142"/>
      <c r="J725" s="152" t="s">
        <v>2604</v>
      </c>
      <c r="K725" s="151" t="s">
        <v>2174</v>
      </c>
      <c r="L725" s="142" t="s">
        <v>2604</v>
      </c>
      <c r="M725" s="150" t="str">
        <f t="shared" si="59"/>
        <v/>
      </c>
      <c r="N725" s="150" t="str">
        <f t="shared" si="60"/>
        <v/>
      </c>
      <c r="P725" s="166" t="s">
        <v>2604</v>
      </c>
      <c r="Q725" s="67" t="s">
        <v>2604</v>
      </c>
      <c r="R725" s="112"/>
    </row>
    <row r="726" spans="1:18" s="65" customFormat="1" hidden="1" x14ac:dyDescent="0.25">
      <c r="A726" s="65" t="s">
        <v>1331</v>
      </c>
      <c r="B726" s="150">
        <v>1</v>
      </c>
      <c r="C726" s="153" t="s">
        <v>2174</v>
      </c>
      <c r="D726" s="142" t="s">
        <v>2604</v>
      </c>
      <c r="E726" s="150" t="str">
        <f t="shared" si="57"/>
        <v/>
      </c>
      <c r="F726" s="150" t="str">
        <f t="shared" si="58"/>
        <v/>
      </c>
      <c r="H726" s="166" t="s">
        <v>2604</v>
      </c>
      <c r="I726" s="142"/>
      <c r="J726" s="152" t="s">
        <v>2604</v>
      </c>
      <c r="K726" s="151" t="s">
        <v>2174</v>
      </c>
      <c r="L726" s="142" t="s">
        <v>2604</v>
      </c>
      <c r="M726" s="150" t="str">
        <f t="shared" si="59"/>
        <v/>
      </c>
      <c r="N726" s="150" t="str">
        <f t="shared" si="60"/>
        <v/>
      </c>
      <c r="P726" s="166" t="s">
        <v>2604</v>
      </c>
      <c r="Q726" s="67" t="s">
        <v>2604</v>
      </c>
      <c r="R726" s="112"/>
    </row>
    <row r="727" spans="1:18" s="65" customFormat="1" hidden="1" x14ac:dyDescent="0.25">
      <c r="A727" s="65" t="s">
        <v>1461</v>
      </c>
      <c r="B727" s="150">
        <v>1</v>
      </c>
      <c r="C727" s="153" t="s">
        <v>2174</v>
      </c>
      <c r="D727" s="142" t="s">
        <v>2604</v>
      </c>
      <c r="E727" s="150" t="str">
        <f t="shared" si="57"/>
        <v/>
      </c>
      <c r="F727" s="150" t="str">
        <f t="shared" si="58"/>
        <v/>
      </c>
      <c r="H727" s="166" t="s">
        <v>2604</v>
      </c>
      <c r="I727" s="142"/>
      <c r="J727" s="152" t="s">
        <v>2604</v>
      </c>
      <c r="K727" s="151" t="s">
        <v>2174</v>
      </c>
      <c r="L727" s="142" t="s">
        <v>2604</v>
      </c>
      <c r="M727" s="150" t="str">
        <f t="shared" si="59"/>
        <v/>
      </c>
      <c r="N727" s="150" t="str">
        <f t="shared" si="60"/>
        <v/>
      </c>
      <c r="P727" s="166" t="s">
        <v>2604</v>
      </c>
      <c r="Q727" s="67" t="s">
        <v>2604</v>
      </c>
      <c r="R727" s="112"/>
    </row>
    <row r="728" spans="1:18" s="65" customFormat="1" hidden="1" x14ac:dyDescent="0.25">
      <c r="A728" s="65" t="s">
        <v>1418</v>
      </c>
      <c r="B728" s="150">
        <v>1</v>
      </c>
      <c r="C728" s="153" t="s">
        <v>2174</v>
      </c>
      <c r="D728" s="142" t="s">
        <v>2604</v>
      </c>
      <c r="E728" s="150" t="str">
        <f t="shared" si="57"/>
        <v/>
      </c>
      <c r="F728" s="150" t="str">
        <f t="shared" si="58"/>
        <v/>
      </c>
      <c r="H728" s="166" t="s">
        <v>2604</v>
      </c>
      <c r="I728" s="142"/>
      <c r="J728" s="152" t="s">
        <v>2604</v>
      </c>
      <c r="K728" s="151" t="s">
        <v>2174</v>
      </c>
      <c r="L728" s="142" t="s">
        <v>2604</v>
      </c>
      <c r="M728" s="150" t="str">
        <f t="shared" si="59"/>
        <v/>
      </c>
      <c r="N728" s="150" t="str">
        <f t="shared" si="60"/>
        <v/>
      </c>
      <c r="P728" s="166" t="s">
        <v>2604</v>
      </c>
      <c r="Q728" s="67" t="s">
        <v>2604</v>
      </c>
      <c r="R728" s="112"/>
    </row>
    <row r="729" spans="1:18" s="65" customFormat="1" hidden="1" x14ac:dyDescent="0.25">
      <c r="A729" s="65" t="s">
        <v>1128</v>
      </c>
      <c r="B729" s="150">
        <v>1</v>
      </c>
      <c r="C729" s="155" t="s">
        <v>2606</v>
      </c>
      <c r="D729" s="142">
        <v>34566</v>
      </c>
      <c r="E729" s="150" t="str">
        <f t="shared" si="57"/>
        <v>1994-95</v>
      </c>
      <c r="F729" s="150" t="str">
        <f t="shared" si="58"/>
        <v/>
      </c>
      <c r="G729" s="65" t="s">
        <v>89</v>
      </c>
      <c r="H729" s="166">
        <v>210000</v>
      </c>
      <c r="I729" s="142"/>
      <c r="J729" s="152" t="s">
        <v>2604</v>
      </c>
      <c r="K729" s="156" t="s">
        <v>2607</v>
      </c>
      <c r="L729" s="142">
        <v>35459</v>
      </c>
      <c r="M729" s="150" t="str">
        <f t="shared" si="59"/>
        <v>1996-97</v>
      </c>
      <c r="N729" s="150" t="str">
        <f t="shared" si="60"/>
        <v/>
      </c>
      <c r="O729" s="108" t="s">
        <v>72</v>
      </c>
      <c r="P729" s="166" t="s">
        <v>2604</v>
      </c>
      <c r="Q729" s="67" t="s">
        <v>2604</v>
      </c>
      <c r="R729" s="112" t="s">
        <v>2398</v>
      </c>
    </row>
    <row r="730" spans="1:18" s="65" customFormat="1" hidden="1" x14ac:dyDescent="0.25">
      <c r="A730" s="65" t="s">
        <v>2101</v>
      </c>
      <c r="B730" s="150">
        <v>1</v>
      </c>
      <c r="C730" s="153" t="s">
        <v>2174</v>
      </c>
      <c r="D730" s="114" t="s">
        <v>2604</v>
      </c>
      <c r="E730" s="150" t="str">
        <f t="shared" si="57"/>
        <v/>
      </c>
      <c r="F730" s="150" t="str">
        <f t="shared" si="58"/>
        <v/>
      </c>
      <c r="H730" s="166" t="s">
        <v>2604</v>
      </c>
      <c r="I730" s="114"/>
      <c r="J730" s="152" t="s">
        <v>2604</v>
      </c>
      <c r="K730" s="151" t="s">
        <v>2174</v>
      </c>
      <c r="L730" s="142" t="s">
        <v>2604</v>
      </c>
      <c r="M730" s="150" t="str">
        <f t="shared" si="59"/>
        <v/>
      </c>
      <c r="N730" s="150" t="str">
        <f t="shared" si="60"/>
        <v/>
      </c>
      <c r="P730" s="166" t="s">
        <v>2604</v>
      </c>
      <c r="Q730" s="67" t="s">
        <v>2604</v>
      </c>
      <c r="R730" s="112"/>
    </row>
    <row r="731" spans="1:18" s="65" customFormat="1" hidden="1" x14ac:dyDescent="0.25">
      <c r="A731" s="65" t="s">
        <v>1889</v>
      </c>
      <c r="B731" s="150">
        <v>1</v>
      </c>
      <c r="C731" s="153" t="s">
        <v>2174</v>
      </c>
      <c r="D731" s="142" t="s">
        <v>2604</v>
      </c>
      <c r="E731" s="150" t="str">
        <f t="shared" si="57"/>
        <v/>
      </c>
      <c r="F731" s="150" t="str">
        <f t="shared" si="58"/>
        <v/>
      </c>
      <c r="H731" s="166" t="s">
        <v>2604</v>
      </c>
      <c r="I731" s="142"/>
      <c r="J731" s="152" t="s">
        <v>2604</v>
      </c>
      <c r="K731" s="151" t="s">
        <v>2174</v>
      </c>
      <c r="L731" s="142" t="s">
        <v>2604</v>
      </c>
      <c r="M731" s="150" t="str">
        <f t="shared" si="59"/>
        <v/>
      </c>
      <c r="N731" s="150" t="str">
        <f t="shared" si="60"/>
        <v/>
      </c>
      <c r="P731" s="166" t="s">
        <v>2604</v>
      </c>
      <c r="Q731" s="67" t="s">
        <v>2604</v>
      </c>
      <c r="R731" s="112"/>
    </row>
    <row r="732" spans="1:18" s="65" customFormat="1" hidden="1" x14ac:dyDescent="0.25">
      <c r="A732" s="65" t="s">
        <v>1388</v>
      </c>
      <c r="B732" s="150">
        <v>1</v>
      </c>
      <c r="C732" s="153" t="s">
        <v>2174</v>
      </c>
      <c r="D732" s="142" t="s">
        <v>2604</v>
      </c>
      <c r="E732" s="150" t="str">
        <f t="shared" si="57"/>
        <v/>
      </c>
      <c r="F732" s="150" t="str">
        <f t="shared" si="58"/>
        <v/>
      </c>
      <c r="H732" s="166" t="s">
        <v>2604</v>
      </c>
      <c r="I732" s="142"/>
      <c r="J732" s="152" t="s">
        <v>2604</v>
      </c>
      <c r="K732" s="151" t="s">
        <v>2174</v>
      </c>
      <c r="L732" s="142" t="s">
        <v>2604</v>
      </c>
      <c r="M732" s="150" t="str">
        <f t="shared" si="59"/>
        <v/>
      </c>
      <c r="N732" s="150" t="str">
        <f t="shared" si="60"/>
        <v/>
      </c>
      <c r="P732" s="166" t="s">
        <v>2604</v>
      </c>
      <c r="Q732" s="67" t="s">
        <v>2604</v>
      </c>
      <c r="R732" s="112"/>
    </row>
    <row r="733" spans="1:18" s="65" customFormat="1" hidden="1" x14ac:dyDescent="0.25">
      <c r="A733" s="65" t="s">
        <v>955</v>
      </c>
      <c r="B733" s="150">
        <v>1</v>
      </c>
      <c r="C733" s="155" t="s">
        <v>2606</v>
      </c>
      <c r="D733" s="142">
        <v>39280</v>
      </c>
      <c r="E733" s="150" t="str">
        <f t="shared" si="57"/>
        <v/>
      </c>
      <c r="F733" s="150" t="str">
        <f t="shared" si="58"/>
        <v>2007-08</v>
      </c>
      <c r="G733" s="65" t="s">
        <v>2399</v>
      </c>
      <c r="H733" s="166" t="s">
        <v>2604</v>
      </c>
      <c r="I733" s="142"/>
      <c r="J733" s="152" t="s">
        <v>2135</v>
      </c>
      <c r="K733" s="154" t="s">
        <v>2603</v>
      </c>
      <c r="L733" s="142">
        <v>39476</v>
      </c>
      <c r="M733" s="150" t="str">
        <f t="shared" si="59"/>
        <v>2007-08</v>
      </c>
      <c r="N733" s="150" t="str">
        <f t="shared" si="60"/>
        <v/>
      </c>
      <c r="O733" s="108" t="s">
        <v>103</v>
      </c>
      <c r="P733" s="166" t="s">
        <v>2604</v>
      </c>
      <c r="Q733" s="67" t="s">
        <v>2135</v>
      </c>
      <c r="R733" s="112" t="s">
        <v>2400</v>
      </c>
    </row>
    <row r="734" spans="1:18" s="65" customFormat="1" hidden="1" x14ac:dyDescent="0.25">
      <c r="A734" s="65" t="s">
        <v>1734</v>
      </c>
      <c r="B734" s="150">
        <v>1</v>
      </c>
      <c r="C734" s="153" t="s">
        <v>2174</v>
      </c>
      <c r="D734" s="142" t="s">
        <v>2604</v>
      </c>
      <c r="E734" s="150" t="str">
        <f t="shared" si="57"/>
        <v/>
      </c>
      <c r="F734" s="150" t="str">
        <f t="shared" si="58"/>
        <v/>
      </c>
      <c r="H734" s="166" t="s">
        <v>2604</v>
      </c>
      <c r="I734" s="142"/>
      <c r="J734" s="152" t="s">
        <v>2604</v>
      </c>
      <c r="K734" s="151" t="s">
        <v>2174</v>
      </c>
      <c r="L734" s="142" t="s">
        <v>2604</v>
      </c>
      <c r="M734" s="150" t="str">
        <f t="shared" si="59"/>
        <v/>
      </c>
      <c r="N734" s="150" t="str">
        <f t="shared" si="60"/>
        <v/>
      </c>
      <c r="P734" s="166" t="s">
        <v>2604</v>
      </c>
      <c r="Q734" s="67" t="s">
        <v>2604</v>
      </c>
      <c r="R734" s="112"/>
    </row>
    <row r="735" spans="1:18" s="65" customFormat="1" hidden="1" x14ac:dyDescent="0.25">
      <c r="A735" s="65" t="s">
        <v>1936</v>
      </c>
      <c r="B735" s="150">
        <v>1</v>
      </c>
      <c r="C735" s="153" t="s">
        <v>2174</v>
      </c>
      <c r="D735" s="142" t="s">
        <v>2604</v>
      </c>
      <c r="E735" s="150" t="str">
        <f t="shared" si="57"/>
        <v/>
      </c>
      <c r="F735" s="150" t="str">
        <f t="shared" si="58"/>
        <v/>
      </c>
      <c r="H735" s="166" t="s">
        <v>2604</v>
      </c>
      <c r="I735" s="142"/>
      <c r="J735" s="152" t="s">
        <v>2604</v>
      </c>
      <c r="K735" s="151" t="s">
        <v>2174</v>
      </c>
      <c r="L735" s="142" t="s">
        <v>2604</v>
      </c>
      <c r="M735" s="150" t="str">
        <f t="shared" si="59"/>
        <v/>
      </c>
      <c r="N735" s="150" t="str">
        <f t="shared" si="60"/>
        <v/>
      </c>
      <c r="P735" s="166" t="s">
        <v>2604</v>
      </c>
      <c r="Q735" s="67" t="s">
        <v>2604</v>
      </c>
      <c r="R735" s="112"/>
    </row>
    <row r="736" spans="1:18" s="65" customFormat="1" hidden="1" x14ac:dyDescent="0.25">
      <c r="A736" s="65" t="s">
        <v>979</v>
      </c>
      <c r="B736" s="150">
        <v>1</v>
      </c>
      <c r="C736" s="155" t="s">
        <v>2606</v>
      </c>
      <c r="D736" s="142">
        <v>36561</v>
      </c>
      <c r="E736" s="150" t="str">
        <f t="shared" si="57"/>
        <v>1999-00</v>
      </c>
      <c r="F736" s="150" t="str">
        <f t="shared" si="58"/>
        <v/>
      </c>
      <c r="G736" s="65" t="s">
        <v>36</v>
      </c>
      <c r="H736" s="166">
        <v>245000</v>
      </c>
      <c r="I736" s="142"/>
      <c r="J736" s="152" t="s">
        <v>2604</v>
      </c>
      <c r="K736" s="154" t="s">
        <v>2603</v>
      </c>
      <c r="L736" s="142">
        <v>39220</v>
      </c>
      <c r="M736" s="150" t="str">
        <f t="shared" si="59"/>
        <v/>
      </c>
      <c r="N736" s="150" t="str">
        <f t="shared" si="60"/>
        <v/>
      </c>
      <c r="O736" s="108" t="s">
        <v>32</v>
      </c>
      <c r="P736" s="166" t="s">
        <v>2604</v>
      </c>
      <c r="Q736" s="67" t="s">
        <v>2135</v>
      </c>
      <c r="R736" s="112" t="s">
        <v>2401</v>
      </c>
    </row>
    <row r="737" spans="1:18" s="65" customFormat="1" hidden="1" x14ac:dyDescent="0.25">
      <c r="A737" s="65" t="s">
        <v>1397</v>
      </c>
      <c r="B737" s="150">
        <v>1</v>
      </c>
      <c r="C737" s="153" t="s">
        <v>2174</v>
      </c>
      <c r="D737" s="142" t="s">
        <v>2604</v>
      </c>
      <c r="E737" s="150" t="str">
        <f t="shared" si="57"/>
        <v/>
      </c>
      <c r="F737" s="150" t="str">
        <f t="shared" si="58"/>
        <v/>
      </c>
      <c r="H737" s="166" t="s">
        <v>2604</v>
      </c>
      <c r="I737" s="142"/>
      <c r="J737" s="152" t="s">
        <v>2604</v>
      </c>
      <c r="K737" s="151" t="s">
        <v>2174</v>
      </c>
      <c r="L737" s="142" t="s">
        <v>2604</v>
      </c>
      <c r="M737" s="150" t="str">
        <f t="shared" si="59"/>
        <v/>
      </c>
      <c r="N737" s="150" t="str">
        <f t="shared" si="60"/>
        <v/>
      </c>
      <c r="P737" s="166" t="s">
        <v>2604</v>
      </c>
      <c r="Q737" s="67" t="s">
        <v>2604</v>
      </c>
      <c r="R737" s="112"/>
    </row>
    <row r="738" spans="1:18" s="65" customFormat="1" hidden="1" x14ac:dyDescent="0.25">
      <c r="A738" s="65" t="s">
        <v>1579</v>
      </c>
      <c r="B738" s="150">
        <v>1</v>
      </c>
      <c r="C738" s="153" t="s">
        <v>2174</v>
      </c>
      <c r="D738" s="142" t="s">
        <v>2604</v>
      </c>
      <c r="E738" s="150" t="str">
        <f t="shared" si="57"/>
        <v/>
      </c>
      <c r="F738" s="150" t="str">
        <f t="shared" si="58"/>
        <v/>
      </c>
      <c r="H738" s="166" t="s">
        <v>2604</v>
      </c>
      <c r="I738" s="142"/>
      <c r="J738" s="152" t="s">
        <v>2604</v>
      </c>
      <c r="K738" s="151" t="s">
        <v>2174</v>
      </c>
      <c r="L738" s="142" t="s">
        <v>2604</v>
      </c>
      <c r="M738" s="150" t="str">
        <f t="shared" si="59"/>
        <v/>
      </c>
      <c r="N738" s="150" t="str">
        <f t="shared" si="60"/>
        <v/>
      </c>
      <c r="P738" s="166" t="s">
        <v>2604</v>
      </c>
      <c r="Q738" s="67" t="s">
        <v>2604</v>
      </c>
      <c r="R738" s="112"/>
    </row>
    <row r="739" spans="1:18" s="65" customFormat="1" hidden="1" x14ac:dyDescent="0.25">
      <c r="A739" s="65" t="s">
        <v>771</v>
      </c>
      <c r="B739" s="150">
        <v>1</v>
      </c>
      <c r="C739" s="153" t="s">
        <v>2174</v>
      </c>
      <c r="D739" s="142" t="s">
        <v>2604</v>
      </c>
      <c r="E739" s="150" t="str">
        <f t="shared" si="57"/>
        <v/>
      </c>
      <c r="F739" s="150" t="str">
        <f t="shared" si="58"/>
        <v/>
      </c>
      <c r="H739" s="166" t="s">
        <v>2604</v>
      </c>
      <c r="I739" s="142"/>
      <c r="J739" s="152" t="s">
        <v>2604</v>
      </c>
      <c r="K739" s="151" t="s">
        <v>2174</v>
      </c>
      <c r="L739" s="142" t="s">
        <v>2604</v>
      </c>
      <c r="M739" s="150" t="str">
        <f t="shared" si="59"/>
        <v/>
      </c>
      <c r="N739" s="150" t="str">
        <f t="shared" si="60"/>
        <v/>
      </c>
      <c r="P739" s="166" t="s">
        <v>2604</v>
      </c>
      <c r="Q739" s="67" t="s">
        <v>2604</v>
      </c>
      <c r="R739" s="112" t="s">
        <v>2402</v>
      </c>
    </row>
    <row r="740" spans="1:18" s="65" customFormat="1" hidden="1" x14ac:dyDescent="0.25">
      <c r="A740" s="65" t="s">
        <v>1359</v>
      </c>
      <c r="B740" s="150">
        <v>1</v>
      </c>
      <c r="C740" s="153" t="s">
        <v>2174</v>
      </c>
      <c r="D740" s="142" t="s">
        <v>2604</v>
      </c>
      <c r="E740" s="150" t="str">
        <f t="shared" si="57"/>
        <v/>
      </c>
      <c r="F740" s="150" t="str">
        <f t="shared" si="58"/>
        <v/>
      </c>
      <c r="H740" s="166" t="s">
        <v>2604</v>
      </c>
      <c r="I740" s="142"/>
      <c r="J740" s="152" t="s">
        <v>2604</v>
      </c>
      <c r="K740" s="151" t="s">
        <v>2174</v>
      </c>
      <c r="L740" s="142" t="s">
        <v>2604</v>
      </c>
      <c r="M740" s="150" t="str">
        <f t="shared" si="59"/>
        <v/>
      </c>
      <c r="N740" s="150" t="str">
        <f t="shared" si="60"/>
        <v/>
      </c>
      <c r="P740" s="166" t="s">
        <v>2604</v>
      </c>
      <c r="Q740" s="67" t="s">
        <v>2604</v>
      </c>
      <c r="R740" s="112"/>
    </row>
    <row r="741" spans="1:18" s="65" customFormat="1" hidden="1" x14ac:dyDescent="0.25">
      <c r="A741" s="65" t="s">
        <v>2109</v>
      </c>
      <c r="B741" s="150">
        <v>1</v>
      </c>
      <c r="C741" s="153" t="s">
        <v>2174</v>
      </c>
      <c r="D741" s="114" t="s">
        <v>2604</v>
      </c>
      <c r="E741" s="150" t="str">
        <f t="shared" si="57"/>
        <v/>
      </c>
      <c r="F741" s="150" t="str">
        <f t="shared" si="58"/>
        <v/>
      </c>
      <c r="H741" s="166" t="s">
        <v>2604</v>
      </c>
      <c r="I741" s="114"/>
      <c r="J741" s="152" t="s">
        <v>2604</v>
      </c>
      <c r="K741" s="151" t="s">
        <v>2174</v>
      </c>
      <c r="L741" s="142" t="s">
        <v>2604</v>
      </c>
      <c r="M741" s="150" t="str">
        <f t="shared" si="59"/>
        <v/>
      </c>
      <c r="N741" s="150" t="str">
        <f t="shared" si="60"/>
        <v/>
      </c>
      <c r="P741" s="166" t="s">
        <v>2604</v>
      </c>
      <c r="Q741" s="67" t="s">
        <v>2604</v>
      </c>
      <c r="R741" s="112"/>
    </row>
    <row r="742" spans="1:18" s="65" customFormat="1" hidden="1" x14ac:dyDescent="0.25">
      <c r="A742" s="65" t="s">
        <v>1490</v>
      </c>
      <c r="B742" s="150">
        <v>1</v>
      </c>
      <c r="C742" s="153" t="s">
        <v>2174</v>
      </c>
      <c r="D742" s="142" t="s">
        <v>2604</v>
      </c>
      <c r="E742" s="150" t="str">
        <f t="shared" si="57"/>
        <v/>
      </c>
      <c r="F742" s="150" t="str">
        <f t="shared" si="58"/>
        <v/>
      </c>
      <c r="H742" s="166" t="s">
        <v>2604</v>
      </c>
      <c r="I742" s="142"/>
      <c r="J742" s="152" t="s">
        <v>2604</v>
      </c>
      <c r="K742" s="151" t="s">
        <v>2174</v>
      </c>
      <c r="L742" s="142" t="s">
        <v>2604</v>
      </c>
      <c r="M742" s="150" t="str">
        <f t="shared" si="59"/>
        <v/>
      </c>
      <c r="N742" s="150" t="str">
        <f t="shared" si="60"/>
        <v/>
      </c>
      <c r="P742" s="166" t="s">
        <v>2604</v>
      </c>
      <c r="Q742" s="67" t="s">
        <v>2604</v>
      </c>
      <c r="R742" s="112"/>
    </row>
    <row r="743" spans="1:18" s="65" customFormat="1" hidden="1" x14ac:dyDescent="0.25">
      <c r="A743" s="65" t="s">
        <v>1930</v>
      </c>
      <c r="B743" s="150">
        <v>1</v>
      </c>
      <c r="C743" s="153" t="s">
        <v>2174</v>
      </c>
      <c r="D743" s="114" t="s">
        <v>2604</v>
      </c>
      <c r="E743" s="150" t="str">
        <f t="shared" si="57"/>
        <v/>
      </c>
      <c r="F743" s="150" t="str">
        <f t="shared" si="58"/>
        <v/>
      </c>
      <c r="H743" s="166" t="s">
        <v>2604</v>
      </c>
      <c r="I743" s="114"/>
      <c r="J743" s="152" t="s">
        <v>2604</v>
      </c>
      <c r="K743" s="151" t="s">
        <v>2174</v>
      </c>
      <c r="L743" s="142" t="s">
        <v>2604</v>
      </c>
      <c r="M743" s="150" t="str">
        <f t="shared" si="59"/>
        <v/>
      </c>
      <c r="N743" s="150" t="str">
        <f t="shared" si="60"/>
        <v/>
      </c>
      <c r="P743" s="166" t="s">
        <v>2604</v>
      </c>
      <c r="Q743" s="67" t="s">
        <v>2604</v>
      </c>
      <c r="R743" s="112"/>
    </row>
    <row r="744" spans="1:18" s="65" customFormat="1" hidden="1" x14ac:dyDescent="0.25">
      <c r="A744" s="65" t="s">
        <v>1410</v>
      </c>
      <c r="B744" s="150">
        <v>1</v>
      </c>
      <c r="C744" s="153" t="s">
        <v>2174</v>
      </c>
      <c r="D744" s="142" t="s">
        <v>2604</v>
      </c>
      <c r="E744" s="150" t="str">
        <f t="shared" si="57"/>
        <v/>
      </c>
      <c r="F744" s="150" t="str">
        <f t="shared" si="58"/>
        <v/>
      </c>
      <c r="H744" s="166" t="s">
        <v>2604</v>
      </c>
      <c r="I744" s="142"/>
      <c r="J744" s="152" t="s">
        <v>2604</v>
      </c>
      <c r="K744" s="151" t="s">
        <v>2174</v>
      </c>
      <c r="L744" s="142" t="s">
        <v>2604</v>
      </c>
      <c r="M744" s="150" t="str">
        <f t="shared" si="59"/>
        <v/>
      </c>
      <c r="N744" s="150" t="str">
        <f t="shared" si="60"/>
        <v/>
      </c>
      <c r="P744" s="166" t="s">
        <v>2604</v>
      </c>
      <c r="Q744" s="67" t="s">
        <v>2604</v>
      </c>
      <c r="R744" s="112"/>
    </row>
    <row r="745" spans="1:18" s="65" customFormat="1" hidden="1" x14ac:dyDescent="0.25">
      <c r="A745" s="65" t="s">
        <v>1409</v>
      </c>
      <c r="B745" s="150">
        <v>1</v>
      </c>
      <c r="C745" s="153" t="s">
        <v>2174</v>
      </c>
      <c r="D745" s="142" t="s">
        <v>2604</v>
      </c>
      <c r="E745" s="150" t="str">
        <f t="shared" si="57"/>
        <v/>
      </c>
      <c r="F745" s="150" t="str">
        <f t="shared" si="58"/>
        <v/>
      </c>
      <c r="H745" s="166" t="s">
        <v>2604</v>
      </c>
      <c r="I745" s="142"/>
      <c r="J745" s="152" t="s">
        <v>2604</v>
      </c>
      <c r="K745" s="151" t="s">
        <v>2174</v>
      </c>
      <c r="L745" s="142" t="s">
        <v>2604</v>
      </c>
      <c r="M745" s="150" t="str">
        <f t="shared" si="59"/>
        <v/>
      </c>
      <c r="N745" s="150" t="str">
        <f t="shared" si="60"/>
        <v/>
      </c>
      <c r="P745" s="166" t="s">
        <v>2604</v>
      </c>
      <c r="Q745" s="67" t="s">
        <v>2604</v>
      </c>
      <c r="R745" s="112"/>
    </row>
    <row r="746" spans="1:18" s="65" customFormat="1" hidden="1" x14ac:dyDescent="0.25">
      <c r="A746" s="65" t="s">
        <v>2053</v>
      </c>
      <c r="B746" s="150">
        <v>1</v>
      </c>
      <c r="C746" s="153" t="s">
        <v>2174</v>
      </c>
      <c r="D746" s="114" t="s">
        <v>2604</v>
      </c>
      <c r="E746" s="150" t="str">
        <f t="shared" si="57"/>
        <v/>
      </c>
      <c r="F746" s="150" t="str">
        <f t="shared" si="58"/>
        <v/>
      </c>
      <c r="H746" s="166" t="s">
        <v>2604</v>
      </c>
      <c r="I746" s="114"/>
      <c r="J746" s="152" t="s">
        <v>2604</v>
      </c>
      <c r="K746" s="151" t="s">
        <v>2174</v>
      </c>
      <c r="L746" s="142" t="s">
        <v>2604</v>
      </c>
      <c r="M746" s="150" t="str">
        <f t="shared" si="59"/>
        <v/>
      </c>
      <c r="N746" s="150" t="str">
        <f t="shared" si="60"/>
        <v/>
      </c>
      <c r="P746" s="166" t="s">
        <v>2604</v>
      </c>
      <c r="Q746" s="67" t="s">
        <v>2604</v>
      </c>
      <c r="R746" s="112"/>
    </row>
    <row r="747" spans="1:18" s="65" customFormat="1" hidden="1" x14ac:dyDescent="0.25">
      <c r="A747" s="65" t="s">
        <v>1760</v>
      </c>
      <c r="B747" s="150">
        <v>1</v>
      </c>
      <c r="C747" s="153" t="s">
        <v>2174</v>
      </c>
      <c r="D747" s="142" t="s">
        <v>2604</v>
      </c>
      <c r="E747" s="150" t="str">
        <f t="shared" si="57"/>
        <v/>
      </c>
      <c r="F747" s="150" t="str">
        <f t="shared" si="58"/>
        <v/>
      </c>
      <c r="H747" s="166" t="s">
        <v>2604</v>
      </c>
      <c r="I747" s="142"/>
      <c r="J747" s="152" t="s">
        <v>2604</v>
      </c>
      <c r="K747" s="151" t="s">
        <v>2174</v>
      </c>
      <c r="L747" s="142" t="s">
        <v>2604</v>
      </c>
      <c r="M747" s="150" t="str">
        <f t="shared" si="59"/>
        <v/>
      </c>
      <c r="N747" s="150" t="str">
        <f t="shared" si="60"/>
        <v/>
      </c>
      <c r="P747" s="166" t="s">
        <v>2604</v>
      </c>
      <c r="Q747" s="67" t="s">
        <v>2604</v>
      </c>
      <c r="R747" s="112"/>
    </row>
    <row r="748" spans="1:18" s="65" customFormat="1" hidden="1" x14ac:dyDescent="0.25">
      <c r="A748" s="65" t="s">
        <v>1374</v>
      </c>
      <c r="B748" s="150">
        <v>1</v>
      </c>
      <c r="C748" s="155" t="s">
        <v>2606</v>
      </c>
      <c r="D748" s="142">
        <v>20531</v>
      </c>
      <c r="E748" s="150" t="str">
        <f t="shared" si="57"/>
        <v>1955-56</v>
      </c>
      <c r="F748" s="150" t="str">
        <f t="shared" si="58"/>
        <v/>
      </c>
      <c r="G748" s="65" t="s">
        <v>59</v>
      </c>
      <c r="H748" s="166" t="s">
        <v>2604</v>
      </c>
      <c r="I748" s="142"/>
      <c r="J748" s="152" t="s">
        <v>2604</v>
      </c>
      <c r="K748" s="151" t="s">
        <v>2174</v>
      </c>
      <c r="L748" s="142" t="s">
        <v>2604</v>
      </c>
      <c r="M748" s="150" t="str">
        <f t="shared" si="59"/>
        <v/>
      </c>
      <c r="N748" s="150" t="str">
        <f t="shared" si="60"/>
        <v/>
      </c>
      <c r="P748" s="166" t="s">
        <v>2604</v>
      </c>
      <c r="Q748" s="67" t="s">
        <v>2604</v>
      </c>
      <c r="R748" s="112"/>
    </row>
    <row r="749" spans="1:18" s="65" customFormat="1" hidden="1" x14ac:dyDescent="0.25">
      <c r="A749" s="65" t="s">
        <v>1717</v>
      </c>
      <c r="B749" s="150">
        <v>1</v>
      </c>
      <c r="C749" s="153" t="s">
        <v>2174</v>
      </c>
      <c r="D749" s="142" t="s">
        <v>2604</v>
      </c>
      <c r="E749" s="150" t="str">
        <f t="shared" si="57"/>
        <v/>
      </c>
      <c r="F749" s="150" t="str">
        <f t="shared" si="58"/>
        <v/>
      </c>
      <c r="H749" s="166" t="s">
        <v>2604</v>
      </c>
      <c r="I749" s="142"/>
      <c r="J749" s="152" t="s">
        <v>2604</v>
      </c>
      <c r="K749" s="151" t="s">
        <v>2174</v>
      </c>
      <c r="L749" s="142" t="s">
        <v>2604</v>
      </c>
      <c r="M749" s="150" t="str">
        <f t="shared" si="59"/>
        <v/>
      </c>
      <c r="N749" s="150" t="str">
        <f t="shared" si="60"/>
        <v/>
      </c>
      <c r="P749" s="166" t="s">
        <v>2604</v>
      </c>
      <c r="Q749" s="67" t="s">
        <v>2604</v>
      </c>
      <c r="R749" s="112"/>
    </row>
    <row r="750" spans="1:18" s="65" customFormat="1" hidden="1" x14ac:dyDescent="0.25">
      <c r="A750" s="65" t="s">
        <v>1233</v>
      </c>
      <c r="B750" s="150">
        <v>1</v>
      </c>
      <c r="C750" s="155" t="s">
        <v>2606</v>
      </c>
      <c r="D750" s="142">
        <v>28035</v>
      </c>
      <c r="E750" s="150" t="str">
        <f t="shared" si="57"/>
        <v>1976-77</v>
      </c>
      <c r="F750" s="150" t="str">
        <f t="shared" si="58"/>
        <v/>
      </c>
      <c r="G750" s="65" t="s">
        <v>63</v>
      </c>
      <c r="H750" s="166">
        <v>49000</v>
      </c>
      <c r="I750" s="142"/>
      <c r="J750" s="152" t="s">
        <v>2604</v>
      </c>
      <c r="K750" s="154" t="s">
        <v>2605</v>
      </c>
      <c r="L750" s="142">
        <v>29628</v>
      </c>
      <c r="M750" s="150" t="str">
        <f t="shared" si="59"/>
        <v>1980-81</v>
      </c>
      <c r="N750" s="150" t="str">
        <f t="shared" si="60"/>
        <v/>
      </c>
      <c r="O750" s="108" t="s">
        <v>106</v>
      </c>
      <c r="P750" s="166" t="s">
        <v>2604</v>
      </c>
      <c r="Q750" s="67" t="s">
        <v>2604</v>
      </c>
      <c r="R750" s="112" t="s">
        <v>2403</v>
      </c>
    </row>
    <row r="751" spans="1:18" s="65" customFormat="1" hidden="1" x14ac:dyDescent="0.25">
      <c r="A751" s="65" t="s">
        <v>1914</v>
      </c>
      <c r="B751" s="150">
        <v>1</v>
      </c>
      <c r="C751" s="153" t="s">
        <v>2174</v>
      </c>
      <c r="D751" s="142" t="s">
        <v>2604</v>
      </c>
      <c r="E751" s="150" t="str">
        <f t="shared" si="57"/>
        <v/>
      </c>
      <c r="F751" s="150" t="str">
        <f t="shared" si="58"/>
        <v/>
      </c>
      <c r="H751" s="166" t="s">
        <v>2604</v>
      </c>
      <c r="I751" s="142"/>
      <c r="J751" s="152" t="s">
        <v>2604</v>
      </c>
      <c r="K751" s="151" t="s">
        <v>2174</v>
      </c>
      <c r="L751" s="142" t="s">
        <v>2604</v>
      </c>
      <c r="M751" s="150" t="str">
        <f t="shared" si="59"/>
        <v/>
      </c>
      <c r="N751" s="150" t="str">
        <f t="shared" si="60"/>
        <v/>
      </c>
      <c r="P751" s="166" t="s">
        <v>2604</v>
      </c>
      <c r="Q751" s="67" t="s">
        <v>2604</v>
      </c>
      <c r="R751" s="112"/>
    </row>
    <row r="752" spans="1:18" s="65" customFormat="1" hidden="1" x14ac:dyDescent="0.25">
      <c r="A752" s="65" t="s">
        <v>1880</v>
      </c>
      <c r="B752" s="150">
        <v>1</v>
      </c>
      <c r="C752" s="153" t="s">
        <v>2174</v>
      </c>
      <c r="D752" s="142" t="s">
        <v>2604</v>
      </c>
      <c r="E752" s="150" t="str">
        <f t="shared" si="57"/>
        <v/>
      </c>
      <c r="F752" s="150" t="str">
        <f t="shared" si="58"/>
        <v/>
      </c>
      <c r="H752" s="166" t="s">
        <v>2604</v>
      </c>
      <c r="I752" s="142"/>
      <c r="J752" s="152" t="s">
        <v>2604</v>
      </c>
      <c r="K752" s="151" t="s">
        <v>2174</v>
      </c>
      <c r="L752" s="142" t="s">
        <v>2604</v>
      </c>
      <c r="M752" s="150" t="str">
        <f t="shared" si="59"/>
        <v/>
      </c>
      <c r="N752" s="150" t="str">
        <f t="shared" si="60"/>
        <v/>
      </c>
      <c r="P752" s="166" t="s">
        <v>2604</v>
      </c>
      <c r="Q752" s="67" t="s">
        <v>2604</v>
      </c>
      <c r="R752" s="112"/>
    </row>
    <row r="753" spans="1:18" s="65" customFormat="1" hidden="1" x14ac:dyDescent="0.25">
      <c r="A753" s="65" t="s">
        <v>962</v>
      </c>
      <c r="B753" s="150">
        <v>1</v>
      </c>
      <c r="C753" s="155" t="s">
        <v>2606</v>
      </c>
      <c r="D753" s="142">
        <v>39284</v>
      </c>
      <c r="E753" s="150" t="str">
        <f t="shared" si="57"/>
        <v/>
      </c>
      <c r="F753" s="150" t="str">
        <f t="shared" si="58"/>
        <v>2007-08</v>
      </c>
      <c r="G753" s="65" t="s">
        <v>85</v>
      </c>
      <c r="H753" s="166">
        <v>126000</v>
      </c>
      <c r="I753" s="142"/>
      <c r="J753" s="152" t="s">
        <v>2604</v>
      </c>
      <c r="K753" s="154" t="s">
        <v>2605</v>
      </c>
      <c r="L753" s="142">
        <v>39564</v>
      </c>
      <c r="M753" s="150" t="str">
        <f t="shared" si="59"/>
        <v>2007-08</v>
      </c>
      <c r="N753" s="150" t="str">
        <f t="shared" si="60"/>
        <v/>
      </c>
      <c r="O753" s="108" t="s">
        <v>92</v>
      </c>
      <c r="P753" s="166">
        <v>105000</v>
      </c>
      <c r="Q753" s="67" t="s">
        <v>2604</v>
      </c>
      <c r="R753" s="112" t="s">
        <v>2404</v>
      </c>
    </row>
    <row r="754" spans="1:18" s="65" customFormat="1" hidden="1" x14ac:dyDescent="0.25">
      <c r="A754" s="65" t="s">
        <v>1991</v>
      </c>
      <c r="B754" s="150">
        <v>1</v>
      </c>
      <c r="C754" s="153" t="s">
        <v>2174</v>
      </c>
      <c r="D754" s="114" t="s">
        <v>2604</v>
      </c>
      <c r="E754" s="150" t="str">
        <f t="shared" si="57"/>
        <v/>
      </c>
      <c r="F754" s="150" t="str">
        <f t="shared" si="58"/>
        <v/>
      </c>
      <c r="H754" s="166" t="s">
        <v>2604</v>
      </c>
      <c r="I754" s="114"/>
      <c r="J754" s="152" t="s">
        <v>2604</v>
      </c>
      <c r="K754" s="151" t="s">
        <v>2174</v>
      </c>
      <c r="L754" s="142" t="s">
        <v>2604</v>
      </c>
      <c r="M754" s="150" t="str">
        <f t="shared" si="59"/>
        <v/>
      </c>
      <c r="N754" s="150" t="str">
        <f t="shared" si="60"/>
        <v/>
      </c>
      <c r="P754" s="166" t="s">
        <v>2604</v>
      </c>
      <c r="Q754" s="67" t="s">
        <v>2604</v>
      </c>
      <c r="R754" s="112"/>
    </row>
    <row r="755" spans="1:18" s="65" customFormat="1" hidden="1" x14ac:dyDescent="0.25">
      <c r="A755" s="65" t="s">
        <v>1707</v>
      </c>
      <c r="B755" s="150">
        <v>1</v>
      </c>
      <c r="C755" s="153" t="s">
        <v>2174</v>
      </c>
      <c r="D755" s="142" t="s">
        <v>2604</v>
      </c>
      <c r="E755" s="150" t="str">
        <f t="shared" si="57"/>
        <v/>
      </c>
      <c r="F755" s="150" t="str">
        <f t="shared" si="58"/>
        <v/>
      </c>
      <c r="H755" s="166" t="s">
        <v>2604</v>
      </c>
      <c r="I755" s="142"/>
      <c r="J755" s="152" t="s">
        <v>2604</v>
      </c>
      <c r="K755" s="151" t="s">
        <v>2174</v>
      </c>
      <c r="L755" s="142" t="s">
        <v>2604</v>
      </c>
      <c r="M755" s="150" t="str">
        <f t="shared" si="59"/>
        <v/>
      </c>
      <c r="N755" s="150" t="str">
        <f t="shared" si="60"/>
        <v/>
      </c>
      <c r="P755" s="166" t="s">
        <v>2604</v>
      </c>
      <c r="Q755" s="67" t="s">
        <v>2604</v>
      </c>
      <c r="R755" s="112"/>
    </row>
    <row r="756" spans="1:18" s="65" customFormat="1" hidden="1" x14ac:dyDescent="0.25">
      <c r="A756" s="65" t="s">
        <v>1460</v>
      </c>
      <c r="B756" s="150">
        <v>1</v>
      </c>
      <c r="C756" s="153" t="s">
        <v>2174</v>
      </c>
      <c r="D756" s="142" t="s">
        <v>2604</v>
      </c>
      <c r="E756" s="150" t="str">
        <f t="shared" si="57"/>
        <v/>
      </c>
      <c r="F756" s="150" t="str">
        <f t="shared" si="58"/>
        <v/>
      </c>
      <c r="H756" s="166" t="s">
        <v>2604</v>
      </c>
      <c r="I756" s="142"/>
      <c r="J756" s="152" t="s">
        <v>2604</v>
      </c>
      <c r="K756" s="151" t="s">
        <v>2174</v>
      </c>
      <c r="L756" s="142" t="s">
        <v>2604</v>
      </c>
      <c r="M756" s="150" t="str">
        <f t="shared" si="59"/>
        <v/>
      </c>
      <c r="N756" s="150" t="str">
        <f t="shared" si="60"/>
        <v/>
      </c>
      <c r="P756" s="166" t="s">
        <v>2604</v>
      </c>
      <c r="Q756" s="67" t="s">
        <v>2604</v>
      </c>
      <c r="R756" s="112"/>
    </row>
    <row r="757" spans="1:18" s="65" customFormat="1" hidden="1" x14ac:dyDescent="0.25">
      <c r="A757" s="65" t="s">
        <v>1173</v>
      </c>
      <c r="B757" s="150">
        <v>1</v>
      </c>
      <c r="C757" s="153" t="s">
        <v>2174</v>
      </c>
      <c r="D757" s="142" t="s">
        <v>2604</v>
      </c>
      <c r="E757" s="150" t="str">
        <f t="shared" si="57"/>
        <v/>
      </c>
      <c r="F757" s="150" t="str">
        <f t="shared" si="58"/>
        <v/>
      </c>
      <c r="H757" s="166" t="s">
        <v>2604</v>
      </c>
      <c r="I757" s="142"/>
      <c r="J757" s="152" t="s">
        <v>2604</v>
      </c>
      <c r="K757" s="151" t="s">
        <v>2174</v>
      </c>
      <c r="L757" s="142" t="s">
        <v>2604</v>
      </c>
      <c r="M757" s="150" t="str">
        <f t="shared" si="59"/>
        <v/>
      </c>
      <c r="N757" s="150" t="str">
        <f t="shared" si="60"/>
        <v/>
      </c>
      <c r="P757" s="166" t="s">
        <v>2604</v>
      </c>
      <c r="Q757" s="67" t="s">
        <v>2604</v>
      </c>
      <c r="R757" s="112"/>
    </row>
    <row r="758" spans="1:18" s="65" customFormat="1" hidden="1" x14ac:dyDescent="0.25">
      <c r="A758" s="65" t="s">
        <v>1007</v>
      </c>
      <c r="B758" s="150">
        <v>1</v>
      </c>
      <c r="C758" s="153" t="s">
        <v>2174</v>
      </c>
      <c r="D758" s="142" t="s">
        <v>2604</v>
      </c>
      <c r="E758" s="150" t="str">
        <f t="shared" si="57"/>
        <v/>
      </c>
      <c r="F758" s="150" t="str">
        <f t="shared" si="58"/>
        <v/>
      </c>
      <c r="H758" s="166" t="s">
        <v>2604</v>
      </c>
      <c r="I758" s="142"/>
      <c r="J758" s="152" t="s">
        <v>2604</v>
      </c>
      <c r="K758" s="151" t="s">
        <v>2174</v>
      </c>
      <c r="L758" s="142" t="s">
        <v>2604</v>
      </c>
      <c r="M758" s="150" t="str">
        <f t="shared" si="59"/>
        <v/>
      </c>
      <c r="N758" s="150" t="str">
        <f t="shared" si="60"/>
        <v/>
      </c>
      <c r="P758" s="166" t="s">
        <v>2604</v>
      </c>
      <c r="Q758" s="67" t="s">
        <v>2604</v>
      </c>
      <c r="R758" s="112"/>
    </row>
    <row r="759" spans="1:18" s="65" customFormat="1" hidden="1" x14ac:dyDescent="0.25">
      <c r="A759" s="65" t="s">
        <v>1402</v>
      </c>
      <c r="B759" s="150">
        <v>1</v>
      </c>
      <c r="C759" s="153" t="s">
        <v>2174</v>
      </c>
      <c r="D759" s="142" t="s">
        <v>2604</v>
      </c>
      <c r="E759" s="150" t="str">
        <f t="shared" si="57"/>
        <v/>
      </c>
      <c r="F759" s="150" t="str">
        <f t="shared" si="58"/>
        <v/>
      </c>
      <c r="H759" s="166" t="s">
        <v>2604</v>
      </c>
      <c r="I759" s="142"/>
      <c r="J759" s="152" t="s">
        <v>2604</v>
      </c>
      <c r="K759" s="151" t="s">
        <v>2174</v>
      </c>
      <c r="L759" s="142" t="s">
        <v>2604</v>
      </c>
      <c r="M759" s="150" t="str">
        <f t="shared" si="59"/>
        <v/>
      </c>
      <c r="N759" s="150" t="str">
        <f t="shared" si="60"/>
        <v/>
      </c>
      <c r="P759" s="166" t="s">
        <v>2604</v>
      </c>
      <c r="Q759" s="67" t="s">
        <v>2604</v>
      </c>
      <c r="R759" s="112"/>
    </row>
    <row r="760" spans="1:18" s="65" customFormat="1" hidden="1" x14ac:dyDescent="0.25">
      <c r="A760" s="65" t="s">
        <v>1811</v>
      </c>
      <c r="B760" s="150">
        <v>1</v>
      </c>
      <c r="C760" s="153" t="s">
        <v>2174</v>
      </c>
      <c r="D760" s="142" t="s">
        <v>2604</v>
      </c>
      <c r="E760" s="150" t="str">
        <f t="shared" si="57"/>
        <v/>
      </c>
      <c r="F760" s="150" t="str">
        <f t="shared" si="58"/>
        <v/>
      </c>
      <c r="H760" s="166" t="s">
        <v>2604</v>
      </c>
      <c r="I760" s="142"/>
      <c r="J760" s="152" t="s">
        <v>2604</v>
      </c>
      <c r="K760" s="151" t="s">
        <v>2174</v>
      </c>
      <c r="L760" s="142" t="s">
        <v>2604</v>
      </c>
      <c r="M760" s="150" t="str">
        <f t="shared" si="59"/>
        <v/>
      </c>
      <c r="N760" s="150" t="str">
        <f t="shared" si="60"/>
        <v/>
      </c>
      <c r="P760" s="166" t="s">
        <v>2604</v>
      </c>
      <c r="Q760" s="67" t="s">
        <v>2604</v>
      </c>
      <c r="R760" s="112"/>
    </row>
    <row r="761" spans="1:18" s="65" customFormat="1" hidden="1" x14ac:dyDescent="0.25">
      <c r="A761" s="65" t="s">
        <v>1624</v>
      </c>
      <c r="B761" s="150">
        <v>1</v>
      </c>
      <c r="C761" s="153" t="s">
        <v>2174</v>
      </c>
      <c r="D761" s="142" t="s">
        <v>2604</v>
      </c>
      <c r="E761" s="150" t="str">
        <f t="shared" si="57"/>
        <v/>
      </c>
      <c r="F761" s="150" t="str">
        <f t="shared" si="58"/>
        <v/>
      </c>
      <c r="H761" s="166" t="s">
        <v>2604</v>
      </c>
      <c r="I761" s="142"/>
      <c r="J761" s="152" t="s">
        <v>2604</v>
      </c>
      <c r="K761" s="151" t="s">
        <v>2174</v>
      </c>
      <c r="L761" s="142" t="s">
        <v>2604</v>
      </c>
      <c r="M761" s="150" t="str">
        <f t="shared" si="59"/>
        <v/>
      </c>
      <c r="N761" s="150" t="str">
        <f t="shared" si="60"/>
        <v/>
      </c>
      <c r="P761" s="166" t="s">
        <v>2604</v>
      </c>
      <c r="Q761" s="67" t="s">
        <v>2604</v>
      </c>
      <c r="R761" s="112"/>
    </row>
    <row r="762" spans="1:18" s="65" customFormat="1" hidden="1" x14ac:dyDescent="0.25">
      <c r="A762" s="65" t="s">
        <v>1006</v>
      </c>
      <c r="B762" s="150">
        <v>1</v>
      </c>
      <c r="C762" s="153" t="s">
        <v>2174</v>
      </c>
      <c r="D762" s="114" t="s">
        <v>2604</v>
      </c>
      <c r="E762" s="150" t="str">
        <f t="shared" si="57"/>
        <v/>
      </c>
      <c r="F762" s="150" t="str">
        <f t="shared" si="58"/>
        <v/>
      </c>
      <c r="H762" s="166" t="s">
        <v>2604</v>
      </c>
      <c r="I762" s="114"/>
      <c r="J762" s="152" t="s">
        <v>2604</v>
      </c>
      <c r="K762" s="151" t="s">
        <v>2174</v>
      </c>
      <c r="L762" s="142" t="s">
        <v>2604</v>
      </c>
      <c r="M762" s="150" t="str">
        <f t="shared" si="59"/>
        <v/>
      </c>
      <c r="N762" s="150" t="str">
        <f t="shared" si="60"/>
        <v/>
      </c>
      <c r="P762" s="166" t="s">
        <v>2604</v>
      </c>
      <c r="Q762" s="67" t="s">
        <v>2604</v>
      </c>
      <c r="R762" s="112"/>
    </row>
    <row r="763" spans="1:18" s="65" customFormat="1" hidden="1" x14ac:dyDescent="0.25">
      <c r="A763" s="65" t="s">
        <v>2107</v>
      </c>
      <c r="B763" s="150">
        <v>1</v>
      </c>
      <c r="C763" s="153" t="s">
        <v>2174</v>
      </c>
      <c r="D763" s="114" t="s">
        <v>2604</v>
      </c>
      <c r="E763" s="150" t="str">
        <f t="shared" si="57"/>
        <v/>
      </c>
      <c r="F763" s="150" t="str">
        <f t="shared" si="58"/>
        <v/>
      </c>
      <c r="H763" s="166" t="s">
        <v>2604</v>
      </c>
      <c r="I763" s="114"/>
      <c r="J763" s="152" t="s">
        <v>2604</v>
      </c>
      <c r="K763" s="151" t="s">
        <v>2174</v>
      </c>
      <c r="L763" s="142" t="s">
        <v>2604</v>
      </c>
      <c r="M763" s="150" t="str">
        <f t="shared" si="59"/>
        <v/>
      </c>
      <c r="N763" s="150" t="str">
        <f t="shared" si="60"/>
        <v/>
      </c>
      <c r="P763" s="166" t="s">
        <v>2604</v>
      </c>
      <c r="Q763" s="67" t="s">
        <v>2604</v>
      </c>
      <c r="R763" s="112"/>
    </row>
    <row r="764" spans="1:18" s="65" customFormat="1" hidden="1" x14ac:dyDescent="0.25">
      <c r="A764" s="65" t="s">
        <v>2115</v>
      </c>
      <c r="B764" s="150">
        <v>1</v>
      </c>
      <c r="C764" s="153" t="s">
        <v>2174</v>
      </c>
      <c r="D764" s="114" t="s">
        <v>2604</v>
      </c>
      <c r="E764" s="150" t="str">
        <f t="shared" si="57"/>
        <v/>
      </c>
      <c r="F764" s="150" t="str">
        <f t="shared" si="58"/>
        <v/>
      </c>
      <c r="H764" s="166" t="s">
        <v>2604</v>
      </c>
      <c r="I764" s="114"/>
      <c r="J764" s="152" t="s">
        <v>2604</v>
      </c>
      <c r="K764" s="151" t="s">
        <v>2174</v>
      </c>
      <c r="L764" s="142" t="s">
        <v>2604</v>
      </c>
      <c r="M764" s="150" t="str">
        <f t="shared" si="59"/>
        <v/>
      </c>
      <c r="N764" s="150" t="str">
        <f t="shared" si="60"/>
        <v/>
      </c>
      <c r="P764" s="166" t="s">
        <v>2604</v>
      </c>
      <c r="Q764" s="67" t="s">
        <v>2604</v>
      </c>
      <c r="R764" s="112"/>
    </row>
    <row r="765" spans="1:18" s="65" customFormat="1" hidden="1" x14ac:dyDescent="0.25">
      <c r="A765" s="65" t="s">
        <v>2123</v>
      </c>
      <c r="B765" s="150">
        <v>1</v>
      </c>
      <c r="C765" s="153" t="s">
        <v>2174</v>
      </c>
      <c r="D765" s="114" t="s">
        <v>2604</v>
      </c>
      <c r="E765" s="150" t="str">
        <f t="shared" si="57"/>
        <v/>
      </c>
      <c r="F765" s="150" t="str">
        <f t="shared" si="58"/>
        <v/>
      </c>
      <c r="H765" s="166" t="s">
        <v>2604</v>
      </c>
      <c r="I765" s="114"/>
      <c r="J765" s="152" t="s">
        <v>2604</v>
      </c>
      <c r="K765" s="151" t="s">
        <v>2174</v>
      </c>
      <c r="L765" s="142" t="s">
        <v>2604</v>
      </c>
      <c r="M765" s="150" t="str">
        <f t="shared" si="59"/>
        <v/>
      </c>
      <c r="N765" s="150" t="str">
        <f t="shared" si="60"/>
        <v/>
      </c>
      <c r="P765" s="166" t="s">
        <v>2604</v>
      </c>
      <c r="Q765" s="67" t="s">
        <v>2604</v>
      </c>
      <c r="R765" s="112"/>
    </row>
    <row r="766" spans="1:18" s="65" customFormat="1" hidden="1" x14ac:dyDescent="0.25">
      <c r="A766" s="65" t="s">
        <v>2117</v>
      </c>
      <c r="B766" s="150">
        <v>1</v>
      </c>
      <c r="C766" s="153" t="s">
        <v>2174</v>
      </c>
      <c r="D766" s="114" t="s">
        <v>2604</v>
      </c>
      <c r="E766" s="150" t="str">
        <f t="shared" si="57"/>
        <v/>
      </c>
      <c r="F766" s="150" t="str">
        <f t="shared" si="58"/>
        <v/>
      </c>
      <c r="H766" s="166" t="s">
        <v>2604</v>
      </c>
      <c r="I766" s="114"/>
      <c r="J766" s="152" t="s">
        <v>2604</v>
      </c>
      <c r="K766" s="151" t="s">
        <v>2174</v>
      </c>
      <c r="L766" s="142" t="s">
        <v>2604</v>
      </c>
      <c r="M766" s="150" t="str">
        <f t="shared" si="59"/>
        <v/>
      </c>
      <c r="N766" s="150" t="str">
        <f t="shared" si="60"/>
        <v/>
      </c>
      <c r="P766" s="166" t="s">
        <v>2604</v>
      </c>
      <c r="Q766" s="67" t="s">
        <v>2604</v>
      </c>
      <c r="R766" s="112"/>
    </row>
    <row r="767" spans="1:18" s="65" customFormat="1" hidden="1" x14ac:dyDescent="0.25">
      <c r="A767" s="65" t="s">
        <v>1796</v>
      </c>
      <c r="B767" s="150">
        <v>1</v>
      </c>
      <c r="C767" s="153" t="s">
        <v>2174</v>
      </c>
      <c r="D767" s="142" t="s">
        <v>2604</v>
      </c>
      <c r="E767" s="150" t="str">
        <f t="shared" si="57"/>
        <v/>
      </c>
      <c r="F767" s="150" t="str">
        <f t="shared" si="58"/>
        <v/>
      </c>
      <c r="H767" s="166" t="s">
        <v>2604</v>
      </c>
      <c r="I767" s="142"/>
      <c r="J767" s="152" t="s">
        <v>2604</v>
      </c>
      <c r="K767" s="151" t="s">
        <v>2174</v>
      </c>
      <c r="L767" s="142" t="s">
        <v>2604</v>
      </c>
      <c r="M767" s="150" t="str">
        <f t="shared" si="59"/>
        <v/>
      </c>
      <c r="N767" s="150" t="str">
        <f t="shared" si="60"/>
        <v/>
      </c>
      <c r="P767" s="166" t="s">
        <v>2604</v>
      </c>
      <c r="Q767" s="67" t="s">
        <v>2604</v>
      </c>
      <c r="R767" s="112"/>
    </row>
    <row r="768" spans="1:18" s="65" customFormat="1" hidden="1" x14ac:dyDescent="0.25">
      <c r="A768" s="65" t="s">
        <v>1259</v>
      </c>
      <c r="B768" s="150">
        <v>1</v>
      </c>
      <c r="C768" s="153" t="s">
        <v>2174</v>
      </c>
      <c r="D768" s="114" t="s">
        <v>2604</v>
      </c>
      <c r="E768" s="150" t="str">
        <f t="shared" si="57"/>
        <v/>
      </c>
      <c r="F768" s="150" t="str">
        <f t="shared" si="58"/>
        <v/>
      </c>
      <c r="H768" s="166"/>
      <c r="I768" s="114"/>
      <c r="J768" s="152" t="s">
        <v>2604</v>
      </c>
      <c r="K768" s="151" t="s">
        <v>2174</v>
      </c>
      <c r="L768" s="142"/>
      <c r="M768" s="150"/>
      <c r="N768" s="150" t="str">
        <f t="shared" si="60"/>
        <v/>
      </c>
      <c r="P768" s="166"/>
      <c r="Q768" s="67" t="s">
        <v>2604</v>
      </c>
      <c r="R768" s="112"/>
    </row>
    <row r="769" spans="1:18" s="65" customFormat="1" hidden="1" x14ac:dyDescent="0.25">
      <c r="A769" s="65" t="s">
        <v>1441</v>
      </c>
      <c r="B769" s="150">
        <v>1</v>
      </c>
      <c r="C769" s="153" t="s">
        <v>2174</v>
      </c>
      <c r="D769" s="142" t="s">
        <v>2604</v>
      </c>
      <c r="E769" s="150" t="str">
        <f t="shared" si="57"/>
        <v/>
      </c>
      <c r="F769" s="150" t="str">
        <f t="shared" si="58"/>
        <v/>
      </c>
      <c r="H769" s="166" t="s">
        <v>2604</v>
      </c>
      <c r="I769" s="142"/>
      <c r="J769" s="152" t="s">
        <v>2604</v>
      </c>
      <c r="K769" s="151" t="s">
        <v>2174</v>
      </c>
      <c r="L769" s="142" t="s">
        <v>2604</v>
      </c>
      <c r="M769" s="150" t="str">
        <f t="shared" ref="M769:M832" si="61">IF(ISNUMBER(L769),IF(MONTH(L769)&gt;=8,CONCATENATE(YEAR(L769),"-",RIGHT(YEAR(L769)+1,2)),IF(MONTH(L769)&lt;5,CONCATENATE(YEAR(L769)-1,"-",RIGHT(YEAR(L769),2)),"")), "")</f>
        <v/>
      </c>
      <c r="N769" s="150" t="str">
        <f t="shared" si="60"/>
        <v/>
      </c>
      <c r="P769" s="166" t="s">
        <v>2604</v>
      </c>
      <c r="Q769" s="67" t="s">
        <v>2604</v>
      </c>
      <c r="R769" s="112"/>
    </row>
    <row r="770" spans="1:18" s="65" customFormat="1" hidden="1" x14ac:dyDescent="0.25">
      <c r="A770" s="65" t="s">
        <v>1759</v>
      </c>
      <c r="B770" s="150">
        <v>1</v>
      </c>
      <c r="C770" s="153" t="s">
        <v>2174</v>
      </c>
      <c r="D770" s="142" t="s">
        <v>2604</v>
      </c>
      <c r="E770" s="150" t="str">
        <f t="shared" si="57"/>
        <v/>
      </c>
      <c r="F770" s="150" t="str">
        <f t="shared" si="58"/>
        <v/>
      </c>
      <c r="H770" s="166" t="s">
        <v>2604</v>
      </c>
      <c r="I770" s="142"/>
      <c r="J770" s="152" t="s">
        <v>2604</v>
      </c>
      <c r="K770" s="151" t="s">
        <v>2174</v>
      </c>
      <c r="L770" s="142" t="s">
        <v>2604</v>
      </c>
      <c r="M770" s="150" t="str">
        <f t="shared" si="61"/>
        <v/>
      </c>
      <c r="N770" s="150" t="str">
        <f t="shared" si="60"/>
        <v/>
      </c>
      <c r="P770" s="166" t="s">
        <v>2604</v>
      </c>
      <c r="Q770" s="67" t="s">
        <v>2604</v>
      </c>
      <c r="R770" s="112"/>
    </row>
    <row r="771" spans="1:18" s="65" customFormat="1" hidden="1" x14ac:dyDescent="0.25">
      <c r="A771" s="65" t="s">
        <v>1050</v>
      </c>
      <c r="B771" s="150">
        <v>1</v>
      </c>
      <c r="C771" s="153" t="s">
        <v>2174</v>
      </c>
      <c r="D771" s="142" t="s">
        <v>2604</v>
      </c>
      <c r="E771" s="150" t="str">
        <f t="shared" si="57"/>
        <v/>
      </c>
      <c r="F771" s="150" t="str">
        <f t="shared" si="58"/>
        <v/>
      </c>
      <c r="H771" s="166" t="s">
        <v>2604</v>
      </c>
      <c r="I771" s="142"/>
      <c r="J771" s="152" t="s">
        <v>2604</v>
      </c>
      <c r="K771" s="151" t="s">
        <v>2174</v>
      </c>
      <c r="L771" s="142" t="s">
        <v>2604</v>
      </c>
      <c r="M771" s="150" t="str">
        <f t="shared" si="61"/>
        <v/>
      </c>
      <c r="N771" s="150" t="str">
        <f t="shared" si="60"/>
        <v/>
      </c>
      <c r="P771" s="166" t="s">
        <v>2604</v>
      </c>
      <c r="Q771" s="67" t="s">
        <v>2604</v>
      </c>
      <c r="R771" s="112"/>
    </row>
    <row r="772" spans="1:18" s="65" customFormat="1" hidden="1" x14ac:dyDescent="0.25">
      <c r="A772" s="65" t="s">
        <v>883</v>
      </c>
      <c r="B772" s="150">
        <v>1</v>
      </c>
      <c r="C772" s="155" t="s">
        <v>2606</v>
      </c>
      <c r="D772" s="142">
        <v>39721</v>
      </c>
      <c r="E772" s="150" t="str">
        <f t="shared" si="57"/>
        <v>2008-09</v>
      </c>
      <c r="F772" s="150" t="str">
        <f t="shared" si="58"/>
        <v/>
      </c>
      <c r="G772" s="108" t="s">
        <v>608</v>
      </c>
      <c r="H772" s="166">
        <v>175000</v>
      </c>
      <c r="I772" s="142"/>
      <c r="J772" s="152" t="s">
        <v>2604</v>
      </c>
      <c r="K772" s="151" t="s">
        <v>2174</v>
      </c>
      <c r="L772" s="142" t="s">
        <v>2604</v>
      </c>
      <c r="M772" s="150" t="str">
        <f t="shared" si="61"/>
        <v/>
      </c>
      <c r="N772" s="150" t="str">
        <f t="shared" si="60"/>
        <v/>
      </c>
      <c r="P772" s="166" t="s">
        <v>2604</v>
      </c>
      <c r="Q772" s="67" t="s">
        <v>2604</v>
      </c>
      <c r="R772" s="112" t="s">
        <v>2406</v>
      </c>
    </row>
    <row r="773" spans="1:18" s="65" customFormat="1" hidden="1" x14ac:dyDescent="0.25">
      <c r="A773" s="65" t="s">
        <v>1172</v>
      </c>
      <c r="B773" s="150">
        <v>1</v>
      </c>
      <c r="C773" s="153" t="s">
        <v>2174</v>
      </c>
      <c r="D773" s="142" t="s">
        <v>2604</v>
      </c>
      <c r="E773" s="150" t="str">
        <f t="shared" si="57"/>
        <v/>
      </c>
      <c r="F773" s="150" t="str">
        <f t="shared" si="58"/>
        <v/>
      </c>
      <c r="H773" s="166" t="s">
        <v>2604</v>
      </c>
      <c r="I773" s="142"/>
      <c r="J773" s="152" t="s">
        <v>2604</v>
      </c>
      <c r="K773" s="151" t="s">
        <v>2174</v>
      </c>
      <c r="L773" s="142" t="s">
        <v>2604</v>
      </c>
      <c r="M773" s="150" t="str">
        <f t="shared" si="61"/>
        <v/>
      </c>
      <c r="N773" s="150" t="str">
        <f t="shared" si="60"/>
        <v/>
      </c>
      <c r="P773" s="166" t="s">
        <v>2604</v>
      </c>
      <c r="Q773" s="67" t="s">
        <v>2604</v>
      </c>
      <c r="R773" s="112"/>
    </row>
    <row r="774" spans="1:18" s="65" customFormat="1" hidden="1" x14ac:dyDescent="0.25">
      <c r="A774" s="65" t="s">
        <v>1277</v>
      </c>
      <c r="B774" s="150">
        <v>1</v>
      </c>
      <c r="C774" s="153" t="s">
        <v>2174</v>
      </c>
      <c r="D774" s="142" t="s">
        <v>2604</v>
      </c>
      <c r="E774" s="150" t="str">
        <f t="shared" si="57"/>
        <v/>
      </c>
      <c r="F774" s="150" t="str">
        <f t="shared" si="58"/>
        <v/>
      </c>
      <c r="H774" s="166" t="s">
        <v>2604</v>
      </c>
      <c r="I774" s="142"/>
      <c r="J774" s="152" t="s">
        <v>2604</v>
      </c>
      <c r="K774" s="151" t="s">
        <v>2174</v>
      </c>
      <c r="L774" s="142" t="s">
        <v>2604</v>
      </c>
      <c r="M774" s="150" t="str">
        <f t="shared" si="61"/>
        <v/>
      </c>
      <c r="N774" s="150" t="str">
        <f t="shared" si="60"/>
        <v/>
      </c>
      <c r="P774" s="166" t="s">
        <v>2604</v>
      </c>
      <c r="Q774" s="67" t="s">
        <v>2604</v>
      </c>
      <c r="R774" s="112"/>
    </row>
    <row r="775" spans="1:18" s="65" customFormat="1" hidden="1" x14ac:dyDescent="0.25">
      <c r="A775" s="65" t="s">
        <v>1795</v>
      </c>
      <c r="B775" s="150">
        <v>1</v>
      </c>
      <c r="C775" s="153" t="s">
        <v>2174</v>
      </c>
      <c r="D775" s="142" t="s">
        <v>2604</v>
      </c>
      <c r="E775" s="150" t="str">
        <f t="shared" si="57"/>
        <v/>
      </c>
      <c r="F775" s="150" t="str">
        <f t="shared" si="58"/>
        <v/>
      </c>
      <c r="H775" s="166" t="s">
        <v>2604</v>
      </c>
      <c r="I775" s="142"/>
      <c r="J775" s="152" t="s">
        <v>2604</v>
      </c>
      <c r="K775" s="151" t="s">
        <v>2174</v>
      </c>
      <c r="L775" s="142" t="s">
        <v>2604</v>
      </c>
      <c r="M775" s="150" t="str">
        <f t="shared" si="61"/>
        <v/>
      </c>
      <c r="N775" s="150" t="str">
        <f t="shared" si="60"/>
        <v/>
      </c>
      <c r="P775" s="166" t="s">
        <v>2604</v>
      </c>
      <c r="Q775" s="67" t="s">
        <v>2604</v>
      </c>
      <c r="R775" s="112"/>
    </row>
    <row r="776" spans="1:18" s="65" customFormat="1" hidden="1" x14ac:dyDescent="0.25">
      <c r="A776" s="65" t="s">
        <v>1079</v>
      </c>
      <c r="B776" s="150">
        <v>1</v>
      </c>
      <c r="C776" s="155" t="s">
        <v>2606</v>
      </c>
      <c r="D776" s="142">
        <v>34196</v>
      </c>
      <c r="E776" s="150" t="str">
        <f t="shared" si="57"/>
        <v>1993-94</v>
      </c>
      <c r="F776" s="150" t="str">
        <f t="shared" si="58"/>
        <v/>
      </c>
      <c r="G776" s="65" t="s">
        <v>98</v>
      </c>
      <c r="H776" s="166">
        <v>375000</v>
      </c>
      <c r="I776" s="142"/>
      <c r="J776" s="152" t="s">
        <v>2604</v>
      </c>
      <c r="K776" s="154" t="s">
        <v>2605</v>
      </c>
      <c r="L776" s="142">
        <v>36392</v>
      </c>
      <c r="M776" s="150" t="str">
        <f t="shared" si="61"/>
        <v>1999-00</v>
      </c>
      <c r="N776" s="150" t="str">
        <f t="shared" si="60"/>
        <v/>
      </c>
      <c r="O776" s="65" t="s">
        <v>28</v>
      </c>
      <c r="P776" s="166" t="s">
        <v>2604</v>
      </c>
      <c r="Q776" s="67" t="s">
        <v>2604</v>
      </c>
      <c r="R776" s="112" t="s">
        <v>2407</v>
      </c>
    </row>
    <row r="777" spans="1:18" s="65" customFormat="1" hidden="1" x14ac:dyDescent="0.25">
      <c r="A777" s="65" t="s">
        <v>2078</v>
      </c>
      <c r="B777" s="150">
        <v>1</v>
      </c>
      <c r="C777" s="153" t="s">
        <v>2174</v>
      </c>
      <c r="D777" s="114" t="s">
        <v>2604</v>
      </c>
      <c r="E777" s="150" t="str">
        <f t="shared" si="57"/>
        <v/>
      </c>
      <c r="F777" s="150" t="str">
        <f t="shared" si="58"/>
        <v/>
      </c>
      <c r="H777" s="166" t="s">
        <v>2604</v>
      </c>
      <c r="I777" s="114"/>
      <c r="J777" s="152" t="s">
        <v>2604</v>
      </c>
      <c r="K777" s="151" t="s">
        <v>2174</v>
      </c>
      <c r="L777" s="142" t="s">
        <v>2604</v>
      </c>
      <c r="M777" s="150" t="str">
        <f t="shared" si="61"/>
        <v/>
      </c>
      <c r="N777" s="150" t="str">
        <f t="shared" si="60"/>
        <v/>
      </c>
      <c r="P777" s="166" t="s">
        <v>2604</v>
      </c>
      <c r="Q777" s="67" t="s">
        <v>2604</v>
      </c>
      <c r="R777" s="112"/>
    </row>
    <row r="778" spans="1:18" s="65" customFormat="1" hidden="1" x14ac:dyDescent="0.25">
      <c r="A778" s="65" t="s">
        <v>1902</v>
      </c>
      <c r="B778" s="150">
        <v>1</v>
      </c>
      <c r="C778" s="153" t="s">
        <v>2174</v>
      </c>
      <c r="D778" s="142" t="s">
        <v>2604</v>
      </c>
      <c r="E778" s="150" t="str">
        <f t="shared" si="57"/>
        <v/>
      </c>
      <c r="F778" s="150" t="str">
        <f t="shared" si="58"/>
        <v/>
      </c>
      <c r="H778" s="166" t="s">
        <v>2604</v>
      </c>
      <c r="I778" s="142"/>
      <c r="J778" s="152" t="s">
        <v>2604</v>
      </c>
      <c r="K778" s="151" t="s">
        <v>2174</v>
      </c>
      <c r="L778" s="142" t="s">
        <v>2604</v>
      </c>
      <c r="M778" s="150" t="str">
        <f t="shared" si="61"/>
        <v/>
      </c>
      <c r="N778" s="150" t="str">
        <f t="shared" si="60"/>
        <v/>
      </c>
      <c r="P778" s="166" t="s">
        <v>2604</v>
      </c>
      <c r="Q778" s="67" t="s">
        <v>2604</v>
      </c>
      <c r="R778" s="112"/>
    </row>
    <row r="779" spans="1:18" s="65" customFormat="1" hidden="1" x14ac:dyDescent="0.25">
      <c r="A779" s="65" t="s">
        <v>2092</v>
      </c>
      <c r="B779" s="150">
        <v>1</v>
      </c>
      <c r="C779" s="153" t="s">
        <v>2174</v>
      </c>
      <c r="D779" s="114" t="s">
        <v>2604</v>
      </c>
      <c r="E779" s="150" t="str">
        <f t="shared" si="57"/>
        <v/>
      </c>
      <c r="F779" s="150" t="str">
        <f t="shared" si="58"/>
        <v/>
      </c>
      <c r="H779" s="166" t="s">
        <v>2604</v>
      </c>
      <c r="I779" s="114"/>
      <c r="J779" s="152" t="s">
        <v>2604</v>
      </c>
      <c r="K779" s="151" t="s">
        <v>2174</v>
      </c>
      <c r="L779" s="142" t="s">
        <v>2604</v>
      </c>
      <c r="M779" s="150" t="str">
        <f t="shared" si="61"/>
        <v/>
      </c>
      <c r="N779" s="150" t="str">
        <f t="shared" si="60"/>
        <v/>
      </c>
      <c r="P779" s="166" t="s">
        <v>2604</v>
      </c>
      <c r="Q779" s="67" t="s">
        <v>2604</v>
      </c>
      <c r="R779" s="112"/>
    </row>
    <row r="780" spans="1:18" s="65" customFormat="1" hidden="1" x14ac:dyDescent="0.25">
      <c r="A780" s="65" t="s">
        <v>847</v>
      </c>
      <c r="B780" s="150">
        <v>1</v>
      </c>
      <c r="C780" s="153" t="s">
        <v>2174</v>
      </c>
      <c r="D780" s="142" t="s">
        <v>2604</v>
      </c>
      <c r="E780" s="150" t="str">
        <f t="shared" si="57"/>
        <v/>
      </c>
      <c r="F780" s="150" t="str">
        <f t="shared" si="58"/>
        <v/>
      </c>
      <c r="G780" s="108" t="s">
        <v>81</v>
      </c>
      <c r="H780" s="166" t="s">
        <v>2604</v>
      </c>
      <c r="I780" s="142"/>
      <c r="J780" s="152" t="s">
        <v>2604</v>
      </c>
      <c r="K780" s="156" t="s">
        <v>2603</v>
      </c>
      <c r="L780" s="142">
        <v>42171</v>
      </c>
      <c r="M780" s="150" t="str">
        <f t="shared" si="61"/>
        <v/>
      </c>
      <c r="N780" s="150" t="str">
        <f t="shared" si="60"/>
        <v>2014-15</v>
      </c>
      <c r="O780" s="108" t="s">
        <v>81</v>
      </c>
      <c r="P780" s="166" t="s">
        <v>2604</v>
      </c>
      <c r="Q780" s="67" t="s">
        <v>2604</v>
      </c>
      <c r="R780" s="112" t="s">
        <v>2408</v>
      </c>
    </row>
    <row r="781" spans="1:18" s="65" customFormat="1" hidden="1" x14ac:dyDescent="0.25">
      <c r="A781" s="65" t="s">
        <v>1164</v>
      </c>
      <c r="B781" s="150">
        <v>1</v>
      </c>
      <c r="C781" s="155" t="s">
        <v>2606</v>
      </c>
      <c r="D781" s="114"/>
      <c r="E781" s="150" t="str">
        <f t="shared" si="57"/>
        <v/>
      </c>
      <c r="F781" s="150" t="str">
        <f t="shared" si="58"/>
        <v/>
      </c>
      <c r="G781" s="65" t="s">
        <v>2409</v>
      </c>
      <c r="H781" s="166" t="s">
        <v>2604</v>
      </c>
      <c r="I781" s="114"/>
      <c r="J781" s="152" t="s">
        <v>2604</v>
      </c>
      <c r="K781" s="154" t="s">
        <v>2605</v>
      </c>
      <c r="L781" s="142">
        <v>0</v>
      </c>
      <c r="M781" s="150" t="str">
        <f t="shared" si="61"/>
        <v>1899-00</v>
      </c>
      <c r="N781" s="150" t="str">
        <f t="shared" si="60"/>
        <v/>
      </c>
      <c r="O781" s="65" t="s">
        <v>2409</v>
      </c>
      <c r="P781" s="166" t="s">
        <v>2604</v>
      </c>
      <c r="Q781" s="67" t="s">
        <v>2604</v>
      </c>
      <c r="R781" s="112" t="s">
        <v>2410</v>
      </c>
    </row>
    <row r="782" spans="1:18" s="65" customFormat="1" x14ac:dyDescent="0.25">
      <c r="A782" s="65" t="s">
        <v>838</v>
      </c>
      <c r="B782" s="150">
        <v>1</v>
      </c>
      <c r="C782" s="155" t="s">
        <v>2129</v>
      </c>
      <c r="D782" s="142">
        <v>40016</v>
      </c>
      <c r="E782" s="150" t="str">
        <f t="shared" si="57"/>
        <v/>
      </c>
      <c r="F782" s="150" t="str">
        <f t="shared" si="58"/>
        <v>2009-10</v>
      </c>
      <c r="G782" s="65" t="s">
        <v>2411</v>
      </c>
      <c r="H782" s="166" t="s">
        <v>2604</v>
      </c>
      <c r="I782" s="142"/>
      <c r="J782" s="152" t="s">
        <v>2604</v>
      </c>
      <c r="K782" s="151" t="s">
        <v>2603</v>
      </c>
      <c r="L782" s="142">
        <v>42215</v>
      </c>
      <c r="M782" s="150" t="str">
        <f t="shared" si="61"/>
        <v/>
      </c>
      <c r="N782" s="150" t="str">
        <f t="shared" si="60"/>
        <v>2014-15</v>
      </c>
      <c r="O782" s="65" t="s">
        <v>2643</v>
      </c>
      <c r="P782" s="166" t="s">
        <v>2604</v>
      </c>
      <c r="Q782" s="67" t="s">
        <v>2604</v>
      </c>
      <c r="R782" s="112" t="s">
        <v>2412</v>
      </c>
    </row>
    <row r="783" spans="1:18" s="65" customFormat="1" hidden="1" x14ac:dyDescent="0.25">
      <c r="A783" s="65" t="s">
        <v>1888</v>
      </c>
      <c r="B783" s="150">
        <v>1</v>
      </c>
      <c r="C783" s="153" t="s">
        <v>2174</v>
      </c>
      <c r="D783" s="142" t="s">
        <v>2604</v>
      </c>
      <c r="E783" s="150" t="str">
        <f t="shared" si="57"/>
        <v/>
      </c>
      <c r="F783" s="150" t="str">
        <f t="shared" si="58"/>
        <v/>
      </c>
      <c r="H783" s="166" t="s">
        <v>2604</v>
      </c>
      <c r="I783" s="142"/>
      <c r="J783" s="152" t="s">
        <v>2604</v>
      </c>
      <c r="K783" s="151" t="s">
        <v>2174</v>
      </c>
      <c r="L783" s="142" t="s">
        <v>2604</v>
      </c>
      <c r="M783" s="150" t="str">
        <f t="shared" si="61"/>
        <v/>
      </c>
      <c r="N783" s="150" t="str">
        <f t="shared" si="60"/>
        <v/>
      </c>
      <c r="P783" s="166" t="s">
        <v>2604</v>
      </c>
      <c r="Q783" s="67" t="s">
        <v>2604</v>
      </c>
      <c r="R783" s="112"/>
    </row>
    <row r="784" spans="1:18" s="65" customFormat="1" hidden="1" x14ac:dyDescent="0.25">
      <c r="A784" s="65" t="s">
        <v>830</v>
      </c>
      <c r="B784" s="150">
        <v>1</v>
      </c>
      <c r="C784" s="153" t="s">
        <v>2174</v>
      </c>
      <c r="D784" s="142" t="s">
        <v>2604</v>
      </c>
      <c r="E784" s="150" t="str">
        <f t="shared" si="57"/>
        <v/>
      </c>
      <c r="F784" s="150" t="str">
        <f t="shared" si="58"/>
        <v/>
      </c>
      <c r="H784" s="166" t="s">
        <v>2604</v>
      </c>
      <c r="I784" s="142"/>
      <c r="J784" s="152" t="s">
        <v>2604</v>
      </c>
      <c r="K784" s="151" t="s">
        <v>2174</v>
      </c>
      <c r="L784" s="142" t="s">
        <v>2604</v>
      </c>
      <c r="M784" s="150" t="str">
        <f t="shared" si="61"/>
        <v/>
      </c>
      <c r="N784" s="150" t="str">
        <f t="shared" si="60"/>
        <v/>
      </c>
      <c r="P784" s="166" t="s">
        <v>2604</v>
      </c>
      <c r="Q784" s="67" t="s">
        <v>2604</v>
      </c>
      <c r="R784" s="112" t="s">
        <v>2413</v>
      </c>
    </row>
    <row r="785" spans="1:18" s="65" customFormat="1" hidden="1" x14ac:dyDescent="0.25">
      <c r="A785" s="65" t="s">
        <v>1078</v>
      </c>
      <c r="B785" s="150">
        <v>1</v>
      </c>
      <c r="C785" s="155" t="s">
        <v>2606</v>
      </c>
      <c r="D785" s="142">
        <v>36379</v>
      </c>
      <c r="E785" s="150" t="str">
        <f t="shared" si="57"/>
        <v>1999-00</v>
      </c>
      <c r="F785" s="150" t="str">
        <f t="shared" si="58"/>
        <v/>
      </c>
      <c r="G785" s="65" t="s">
        <v>2414</v>
      </c>
      <c r="H785" s="166" t="s">
        <v>2604</v>
      </c>
      <c r="I785" s="142"/>
      <c r="J785" s="152" t="s">
        <v>2604</v>
      </c>
      <c r="K785" s="154" t="s">
        <v>2605</v>
      </c>
      <c r="L785" s="142">
        <v>36488</v>
      </c>
      <c r="M785" s="150" t="str">
        <f t="shared" si="61"/>
        <v>1999-00</v>
      </c>
      <c r="N785" s="150" t="str">
        <f t="shared" si="60"/>
        <v/>
      </c>
      <c r="O785" s="65" t="s">
        <v>2415</v>
      </c>
      <c r="P785" s="166" t="s">
        <v>2604</v>
      </c>
      <c r="Q785" s="67" t="s">
        <v>2604</v>
      </c>
      <c r="R785" s="112" t="s">
        <v>2416</v>
      </c>
    </row>
    <row r="786" spans="1:18" s="65" customFormat="1" x14ac:dyDescent="0.25">
      <c r="A786" s="65" t="s">
        <v>1154</v>
      </c>
      <c r="B786" s="150">
        <v>1</v>
      </c>
      <c r="C786" s="155" t="s">
        <v>2129</v>
      </c>
      <c r="D786" s="142">
        <v>33681</v>
      </c>
      <c r="E786" s="150" t="str">
        <f t="shared" ref="E786:E849" si="62">IF(ISNUMBER(D786),IF(MONTH(D786)&gt;=8,CONCATENATE(YEAR(D786),"-",RIGHT(YEAR(D786)+1,2)),IF(MONTH(D786)&lt;5,CONCATENATE(YEAR(D786)-1,"-",RIGHT(YEAR(D786),2)),"")), "")</f>
        <v>1991-92</v>
      </c>
      <c r="F786" s="150" t="str">
        <f t="shared" ref="F786:F849" si="63">IF(ISNUMBER(D786),IF(AND(MONTH(D786)&gt;5, MONTH(D786)&lt;8),CONCATENATE(YEAR(D786),"-",RIGHT(YEAR(D786)+1,2)),""), "")</f>
        <v/>
      </c>
      <c r="G786" s="65" t="s">
        <v>92</v>
      </c>
      <c r="H786" s="166" t="s">
        <v>2604</v>
      </c>
      <c r="I786" s="142">
        <f>L786</f>
        <v>34097</v>
      </c>
      <c r="J786" s="152" t="s">
        <v>2604</v>
      </c>
      <c r="K786" s="156" t="s">
        <v>2607</v>
      </c>
      <c r="L786" s="142">
        <v>34097</v>
      </c>
      <c r="M786" s="150" t="str">
        <f t="shared" si="61"/>
        <v/>
      </c>
      <c r="N786" s="150" t="str">
        <f t="shared" ref="N786:N849" si="64">IF(ISNUMBER(L786),IF(AND(MONTH(L786)&gt;5, MONTH(L786)&lt;8),CONCATENATE(YEAR(L786)-1,"-",RIGHT(YEAR(L786),2)),""), "")</f>
        <v/>
      </c>
      <c r="O786" s="108" t="s">
        <v>28</v>
      </c>
      <c r="P786" s="166" t="s">
        <v>2604</v>
      </c>
      <c r="Q786" s="67" t="s">
        <v>2604</v>
      </c>
      <c r="R786" s="112" t="s">
        <v>2417</v>
      </c>
    </row>
    <row r="787" spans="1:18" s="65" customFormat="1" hidden="1" x14ac:dyDescent="0.25">
      <c r="A787" s="65" t="s">
        <v>1913</v>
      </c>
      <c r="B787" s="150">
        <v>1</v>
      </c>
      <c r="C787" s="153" t="s">
        <v>2174</v>
      </c>
      <c r="D787" s="142" t="s">
        <v>2604</v>
      </c>
      <c r="E787" s="150" t="str">
        <f t="shared" si="62"/>
        <v/>
      </c>
      <c r="F787" s="150" t="str">
        <f t="shared" si="63"/>
        <v/>
      </c>
      <c r="H787" s="166" t="s">
        <v>2604</v>
      </c>
      <c r="I787" s="142"/>
      <c r="J787" s="152" t="s">
        <v>2604</v>
      </c>
      <c r="K787" s="151" t="s">
        <v>2174</v>
      </c>
      <c r="L787" s="142" t="s">
        <v>2604</v>
      </c>
      <c r="M787" s="150" t="str">
        <f t="shared" si="61"/>
        <v/>
      </c>
      <c r="N787" s="150" t="str">
        <f t="shared" si="64"/>
        <v/>
      </c>
      <c r="P787" s="166" t="s">
        <v>2604</v>
      </c>
      <c r="Q787" s="67" t="s">
        <v>2604</v>
      </c>
      <c r="R787" s="112"/>
    </row>
    <row r="788" spans="1:18" s="65" customFormat="1" hidden="1" x14ac:dyDescent="0.25">
      <c r="A788" s="65" t="s">
        <v>1733</v>
      </c>
      <c r="B788" s="150">
        <v>1</v>
      </c>
      <c r="C788" s="153" t="s">
        <v>2174</v>
      </c>
      <c r="D788" s="142" t="s">
        <v>2604</v>
      </c>
      <c r="E788" s="150" t="str">
        <f t="shared" si="62"/>
        <v/>
      </c>
      <c r="F788" s="150" t="str">
        <f t="shared" si="63"/>
        <v/>
      </c>
      <c r="H788" s="166" t="s">
        <v>2604</v>
      </c>
      <c r="I788" s="142"/>
      <c r="J788" s="152" t="s">
        <v>2604</v>
      </c>
      <c r="K788" s="151" t="s">
        <v>2174</v>
      </c>
      <c r="L788" s="142" t="s">
        <v>2604</v>
      </c>
      <c r="M788" s="150" t="str">
        <f t="shared" si="61"/>
        <v/>
      </c>
      <c r="N788" s="150" t="str">
        <f t="shared" si="64"/>
        <v/>
      </c>
      <c r="P788" s="166" t="s">
        <v>2604</v>
      </c>
      <c r="Q788" s="67" t="s">
        <v>2604</v>
      </c>
      <c r="R788" s="112"/>
    </row>
    <row r="789" spans="1:18" s="65" customFormat="1" hidden="1" x14ac:dyDescent="0.25">
      <c r="A789" s="65" t="s">
        <v>1926</v>
      </c>
      <c r="B789" s="150">
        <v>1</v>
      </c>
      <c r="C789" s="153" t="s">
        <v>2174</v>
      </c>
      <c r="D789" s="142" t="s">
        <v>2604</v>
      </c>
      <c r="E789" s="150" t="str">
        <f t="shared" si="62"/>
        <v/>
      </c>
      <c r="F789" s="150" t="str">
        <f t="shared" si="63"/>
        <v/>
      </c>
      <c r="H789" s="166" t="s">
        <v>2604</v>
      </c>
      <c r="I789" s="142"/>
      <c r="J789" s="152" t="s">
        <v>2604</v>
      </c>
      <c r="K789" s="151" t="s">
        <v>2174</v>
      </c>
      <c r="L789" s="142" t="s">
        <v>2604</v>
      </c>
      <c r="M789" s="150" t="str">
        <f t="shared" si="61"/>
        <v/>
      </c>
      <c r="N789" s="150" t="str">
        <f t="shared" si="64"/>
        <v/>
      </c>
      <c r="P789" s="166" t="s">
        <v>2604</v>
      </c>
      <c r="Q789" s="67" t="s">
        <v>2604</v>
      </c>
      <c r="R789" s="112"/>
    </row>
    <row r="790" spans="1:18" s="65" customFormat="1" hidden="1" x14ac:dyDescent="0.25">
      <c r="A790" s="65" t="s">
        <v>1309</v>
      </c>
      <c r="B790" s="150">
        <v>1</v>
      </c>
      <c r="C790" s="153" t="s">
        <v>2174</v>
      </c>
      <c r="D790" s="142" t="s">
        <v>2604</v>
      </c>
      <c r="E790" s="150" t="str">
        <f t="shared" si="62"/>
        <v/>
      </c>
      <c r="F790" s="150" t="str">
        <f t="shared" si="63"/>
        <v/>
      </c>
      <c r="H790" s="166" t="s">
        <v>2604</v>
      </c>
      <c r="I790" s="142"/>
      <c r="J790" s="152" t="s">
        <v>2604</v>
      </c>
      <c r="K790" s="151" t="s">
        <v>2174</v>
      </c>
      <c r="L790" s="142" t="s">
        <v>2604</v>
      </c>
      <c r="M790" s="150" t="str">
        <f t="shared" si="61"/>
        <v/>
      </c>
      <c r="N790" s="150" t="str">
        <f t="shared" si="64"/>
        <v/>
      </c>
      <c r="P790" s="166" t="s">
        <v>2604</v>
      </c>
      <c r="Q790" s="67" t="s">
        <v>2604</v>
      </c>
      <c r="R790" s="112"/>
    </row>
    <row r="791" spans="1:18" s="65" customFormat="1" hidden="1" x14ac:dyDescent="0.25">
      <c r="A791" s="65" t="s">
        <v>1767</v>
      </c>
      <c r="B791" s="150">
        <v>1</v>
      </c>
      <c r="C791" s="153" t="s">
        <v>2174</v>
      </c>
      <c r="D791" s="142" t="s">
        <v>2604</v>
      </c>
      <c r="E791" s="150" t="str">
        <f t="shared" si="62"/>
        <v/>
      </c>
      <c r="F791" s="150" t="str">
        <f t="shared" si="63"/>
        <v/>
      </c>
      <c r="H791" s="166" t="s">
        <v>2604</v>
      </c>
      <c r="I791" s="142"/>
      <c r="J791" s="152" t="s">
        <v>2604</v>
      </c>
      <c r="K791" s="151" t="s">
        <v>2174</v>
      </c>
      <c r="L791" s="142" t="s">
        <v>2604</v>
      </c>
      <c r="M791" s="150" t="str">
        <f t="shared" si="61"/>
        <v/>
      </c>
      <c r="N791" s="150" t="str">
        <f t="shared" si="64"/>
        <v/>
      </c>
      <c r="P791" s="166" t="s">
        <v>2604</v>
      </c>
      <c r="Q791" s="67" t="s">
        <v>2604</v>
      </c>
      <c r="R791" s="112"/>
    </row>
    <row r="792" spans="1:18" s="65" customFormat="1" hidden="1" x14ac:dyDescent="0.25">
      <c r="A792" s="65" t="s">
        <v>1145</v>
      </c>
      <c r="B792" s="150">
        <v>1</v>
      </c>
      <c r="C792" s="153" t="s">
        <v>2174</v>
      </c>
      <c r="D792" s="114" t="s">
        <v>2604</v>
      </c>
      <c r="E792" s="150" t="str">
        <f t="shared" si="62"/>
        <v/>
      </c>
      <c r="F792" s="150" t="str">
        <f t="shared" si="63"/>
        <v/>
      </c>
      <c r="H792" s="166" t="s">
        <v>2604</v>
      </c>
      <c r="I792" s="114"/>
      <c r="J792" s="152" t="s">
        <v>2604</v>
      </c>
      <c r="K792" s="151" t="s">
        <v>2174</v>
      </c>
      <c r="L792" s="142" t="s">
        <v>2604</v>
      </c>
      <c r="M792" s="150" t="str">
        <f t="shared" si="61"/>
        <v/>
      </c>
      <c r="N792" s="150" t="str">
        <f t="shared" si="64"/>
        <v/>
      </c>
      <c r="P792" s="166" t="s">
        <v>2604</v>
      </c>
      <c r="Q792" s="67" t="s">
        <v>2604</v>
      </c>
      <c r="R792" s="112"/>
    </row>
    <row r="793" spans="1:18" s="65" customFormat="1" hidden="1" x14ac:dyDescent="0.25">
      <c r="A793" s="65" t="s">
        <v>2010</v>
      </c>
      <c r="B793" s="150">
        <v>1</v>
      </c>
      <c r="C793" s="153" t="s">
        <v>2174</v>
      </c>
      <c r="D793" s="114" t="s">
        <v>2604</v>
      </c>
      <c r="E793" s="150" t="str">
        <f t="shared" si="62"/>
        <v/>
      </c>
      <c r="F793" s="150" t="str">
        <f t="shared" si="63"/>
        <v/>
      </c>
      <c r="H793" s="166" t="s">
        <v>2604</v>
      </c>
      <c r="I793" s="114"/>
      <c r="J793" s="152" t="s">
        <v>2604</v>
      </c>
      <c r="K793" s="151" t="s">
        <v>2174</v>
      </c>
      <c r="L793" s="142" t="s">
        <v>2604</v>
      </c>
      <c r="M793" s="150" t="str">
        <f t="shared" si="61"/>
        <v/>
      </c>
      <c r="N793" s="150" t="str">
        <f t="shared" si="64"/>
        <v/>
      </c>
      <c r="P793" s="166" t="s">
        <v>2604</v>
      </c>
      <c r="Q793" s="67" t="s">
        <v>2604</v>
      </c>
      <c r="R793" s="112"/>
    </row>
    <row r="794" spans="1:18" s="65" customFormat="1" hidden="1" x14ac:dyDescent="0.25">
      <c r="A794" s="65" t="s">
        <v>1828</v>
      </c>
      <c r="B794" s="150">
        <v>1</v>
      </c>
      <c r="C794" s="153" t="s">
        <v>2174</v>
      </c>
      <c r="D794" s="142" t="s">
        <v>2604</v>
      </c>
      <c r="E794" s="150" t="str">
        <f t="shared" si="62"/>
        <v/>
      </c>
      <c r="F794" s="150" t="str">
        <f t="shared" si="63"/>
        <v/>
      </c>
      <c r="H794" s="166" t="s">
        <v>2604</v>
      </c>
      <c r="I794" s="142"/>
      <c r="J794" s="152" t="s">
        <v>2604</v>
      </c>
      <c r="K794" s="151" t="s">
        <v>2174</v>
      </c>
      <c r="L794" s="142" t="s">
        <v>2604</v>
      </c>
      <c r="M794" s="150" t="str">
        <f t="shared" si="61"/>
        <v/>
      </c>
      <c r="N794" s="150" t="str">
        <f t="shared" si="64"/>
        <v/>
      </c>
      <c r="P794" s="166" t="s">
        <v>2604</v>
      </c>
      <c r="Q794" s="67" t="s">
        <v>2604</v>
      </c>
      <c r="R794" s="112"/>
    </row>
    <row r="795" spans="1:18" s="65" customFormat="1" hidden="1" x14ac:dyDescent="0.25">
      <c r="A795" s="65" t="s">
        <v>1387</v>
      </c>
      <c r="B795" s="150">
        <v>1</v>
      </c>
      <c r="C795" s="153" t="s">
        <v>2174</v>
      </c>
      <c r="D795" s="142" t="s">
        <v>2604</v>
      </c>
      <c r="E795" s="150" t="str">
        <f t="shared" si="62"/>
        <v/>
      </c>
      <c r="F795" s="150" t="str">
        <f t="shared" si="63"/>
        <v/>
      </c>
      <c r="H795" s="166" t="s">
        <v>2604</v>
      </c>
      <c r="I795" s="142"/>
      <c r="J795" s="152" t="s">
        <v>2604</v>
      </c>
      <c r="K795" s="151" t="s">
        <v>2174</v>
      </c>
      <c r="L795" s="142" t="s">
        <v>2604</v>
      </c>
      <c r="M795" s="150" t="str">
        <f t="shared" si="61"/>
        <v/>
      </c>
      <c r="N795" s="150" t="str">
        <f t="shared" si="64"/>
        <v/>
      </c>
      <c r="P795" s="166" t="s">
        <v>2604</v>
      </c>
      <c r="Q795" s="67" t="s">
        <v>2604</v>
      </c>
      <c r="R795" s="112"/>
    </row>
    <row r="796" spans="1:18" s="65" customFormat="1" hidden="1" x14ac:dyDescent="0.25">
      <c r="A796" s="65" t="s">
        <v>1645</v>
      </c>
      <c r="B796" s="150">
        <v>1</v>
      </c>
      <c r="C796" s="153" t="s">
        <v>2174</v>
      </c>
      <c r="D796" s="142" t="s">
        <v>2604</v>
      </c>
      <c r="E796" s="150" t="str">
        <f t="shared" si="62"/>
        <v/>
      </c>
      <c r="F796" s="150" t="str">
        <f t="shared" si="63"/>
        <v/>
      </c>
      <c r="H796" s="166" t="s">
        <v>2604</v>
      </c>
      <c r="I796" s="142"/>
      <c r="J796" s="152" t="s">
        <v>2604</v>
      </c>
      <c r="K796" s="151" t="s">
        <v>2174</v>
      </c>
      <c r="L796" s="142" t="s">
        <v>2604</v>
      </c>
      <c r="M796" s="150" t="str">
        <f t="shared" si="61"/>
        <v/>
      </c>
      <c r="N796" s="150" t="str">
        <f t="shared" si="64"/>
        <v/>
      </c>
      <c r="P796" s="166" t="s">
        <v>2604</v>
      </c>
      <c r="Q796" s="67" t="s">
        <v>2604</v>
      </c>
      <c r="R796" s="112"/>
    </row>
    <row r="797" spans="1:18" s="65" customFormat="1" hidden="1" x14ac:dyDescent="0.25">
      <c r="A797" s="65" t="s">
        <v>1417</v>
      </c>
      <c r="B797" s="150">
        <v>1</v>
      </c>
      <c r="C797" s="153" t="s">
        <v>2174</v>
      </c>
      <c r="D797" s="142" t="s">
        <v>2604</v>
      </c>
      <c r="E797" s="150" t="str">
        <f t="shared" si="62"/>
        <v/>
      </c>
      <c r="F797" s="150" t="str">
        <f t="shared" si="63"/>
        <v/>
      </c>
      <c r="H797" s="166" t="s">
        <v>2604</v>
      </c>
      <c r="I797" s="142"/>
      <c r="J797" s="152" t="s">
        <v>2604</v>
      </c>
      <c r="K797" s="151" t="s">
        <v>2174</v>
      </c>
      <c r="L797" s="142" t="s">
        <v>2604</v>
      </c>
      <c r="M797" s="150" t="str">
        <f t="shared" si="61"/>
        <v/>
      </c>
      <c r="N797" s="150" t="str">
        <f t="shared" si="64"/>
        <v/>
      </c>
      <c r="P797" s="166" t="s">
        <v>2604</v>
      </c>
      <c r="Q797" s="67" t="s">
        <v>2604</v>
      </c>
      <c r="R797" s="112"/>
    </row>
    <row r="798" spans="1:18" s="65" customFormat="1" hidden="1" x14ac:dyDescent="0.25">
      <c r="A798" s="65" t="s">
        <v>1775</v>
      </c>
      <c r="B798" s="150">
        <v>1</v>
      </c>
      <c r="C798" s="153" t="s">
        <v>2174</v>
      </c>
      <c r="D798" s="142" t="s">
        <v>2604</v>
      </c>
      <c r="E798" s="150" t="str">
        <f t="shared" si="62"/>
        <v/>
      </c>
      <c r="F798" s="150" t="str">
        <f t="shared" si="63"/>
        <v/>
      </c>
      <c r="H798" s="166" t="s">
        <v>2604</v>
      </c>
      <c r="I798" s="142"/>
      <c r="J798" s="152" t="s">
        <v>2604</v>
      </c>
      <c r="K798" s="151" t="s">
        <v>2174</v>
      </c>
      <c r="L798" s="142" t="s">
        <v>2604</v>
      </c>
      <c r="M798" s="150" t="str">
        <f t="shared" si="61"/>
        <v/>
      </c>
      <c r="N798" s="150" t="str">
        <f t="shared" si="64"/>
        <v/>
      </c>
      <c r="P798" s="166" t="s">
        <v>2604</v>
      </c>
      <c r="Q798" s="67" t="s">
        <v>2604</v>
      </c>
      <c r="R798" s="112"/>
    </row>
    <row r="799" spans="1:18" s="65" customFormat="1" hidden="1" x14ac:dyDescent="0.25">
      <c r="A799" s="65" t="s">
        <v>1358</v>
      </c>
      <c r="B799" s="150">
        <v>1</v>
      </c>
      <c r="C799" s="153" t="s">
        <v>2174</v>
      </c>
      <c r="D799" s="142" t="s">
        <v>2604</v>
      </c>
      <c r="E799" s="150" t="str">
        <f t="shared" si="62"/>
        <v/>
      </c>
      <c r="F799" s="150" t="str">
        <f t="shared" si="63"/>
        <v/>
      </c>
      <c r="H799" s="166" t="s">
        <v>2604</v>
      </c>
      <c r="I799" s="142"/>
      <c r="J799" s="152" t="s">
        <v>2604</v>
      </c>
      <c r="K799" s="151" t="s">
        <v>2174</v>
      </c>
      <c r="L799" s="142" t="s">
        <v>2604</v>
      </c>
      <c r="M799" s="150" t="str">
        <f t="shared" si="61"/>
        <v/>
      </c>
      <c r="N799" s="150" t="str">
        <f t="shared" si="64"/>
        <v/>
      </c>
      <c r="P799" s="166" t="s">
        <v>2604</v>
      </c>
      <c r="Q799" s="67" t="s">
        <v>2604</v>
      </c>
      <c r="R799" s="112"/>
    </row>
    <row r="800" spans="1:18" s="65" customFormat="1" x14ac:dyDescent="0.25">
      <c r="A800" s="65" t="s">
        <v>944</v>
      </c>
      <c r="B800" s="150">
        <v>1</v>
      </c>
      <c r="C800" s="155" t="s">
        <v>2129</v>
      </c>
      <c r="D800" s="142">
        <v>39673</v>
      </c>
      <c r="E800" s="150" t="str">
        <f t="shared" si="62"/>
        <v>2008-09</v>
      </c>
      <c r="F800" s="150" t="str">
        <f t="shared" si="63"/>
        <v/>
      </c>
      <c r="G800" s="108" t="s">
        <v>52</v>
      </c>
      <c r="H800" s="166" t="s">
        <v>2604</v>
      </c>
      <c r="I800" s="142">
        <f>L800</f>
        <v>39777</v>
      </c>
      <c r="J800" s="152" t="s">
        <v>2604</v>
      </c>
      <c r="K800" s="156" t="s">
        <v>2607</v>
      </c>
      <c r="L800" s="142">
        <v>39777</v>
      </c>
      <c r="M800" s="150" t="str">
        <f t="shared" si="61"/>
        <v>2008-09</v>
      </c>
      <c r="N800" s="150" t="str">
        <f t="shared" si="64"/>
        <v/>
      </c>
      <c r="O800" s="108" t="s">
        <v>52</v>
      </c>
      <c r="P800" s="166" t="s">
        <v>2604</v>
      </c>
      <c r="Q800" s="67" t="s">
        <v>2604</v>
      </c>
      <c r="R800" s="112" t="s">
        <v>2418</v>
      </c>
    </row>
    <row r="801" spans="1:18" s="65" customFormat="1" hidden="1" x14ac:dyDescent="0.25">
      <c r="A801" s="65" t="s">
        <v>1265</v>
      </c>
      <c r="B801" s="150">
        <v>1</v>
      </c>
      <c r="C801" s="153" t="s">
        <v>2174</v>
      </c>
      <c r="D801" s="142" t="s">
        <v>2604</v>
      </c>
      <c r="E801" s="150" t="str">
        <f t="shared" si="62"/>
        <v/>
      </c>
      <c r="F801" s="150" t="str">
        <f t="shared" si="63"/>
        <v/>
      </c>
      <c r="H801" s="166" t="s">
        <v>2604</v>
      </c>
      <c r="I801" s="142"/>
      <c r="J801" s="152" t="s">
        <v>2604</v>
      </c>
      <c r="K801" s="151" t="s">
        <v>2174</v>
      </c>
      <c r="L801" s="142" t="s">
        <v>2604</v>
      </c>
      <c r="M801" s="150" t="str">
        <f t="shared" si="61"/>
        <v/>
      </c>
      <c r="N801" s="150" t="str">
        <f t="shared" si="64"/>
        <v/>
      </c>
      <c r="P801" s="166" t="s">
        <v>2604</v>
      </c>
      <c r="Q801" s="67" t="s">
        <v>2604</v>
      </c>
      <c r="R801" s="112"/>
    </row>
    <row r="802" spans="1:18" s="65" customFormat="1" hidden="1" x14ac:dyDescent="0.25">
      <c r="A802" s="65" t="s">
        <v>1578</v>
      </c>
      <c r="B802" s="150">
        <v>1</v>
      </c>
      <c r="C802" s="153" t="s">
        <v>2174</v>
      </c>
      <c r="D802" s="142" t="s">
        <v>2604</v>
      </c>
      <c r="E802" s="150" t="str">
        <f t="shared" si="62"/>
        <v/>
      </c>
      <c r="F802" s="150" t="str">
        <f t="shared" si="63"/>
        <v/>
      </c>
      <c r="H802" s="166" t="s">
        <v>2604</v>
      </c>
      <c r="I802" s="142"/>
      <c r="J802" s="152" t="s">
        <v>2604</v>
      </c>
      <c r="K802" s="151" t="s">
        <v>2174</v>
      </c>
      <c r="L802" s="142" t="s">
        <v>2604</v>
      </c>
      <c r="M802" s="150" t="str">
        <f t="shared" si="61"/>
        <v/>
      </c>
      <c r="N802" s="150" t="str">
        <f t="shared" si="64"/>
        <v/>
      </c>
      <c r="P802" s="166" t="s">
        <v>2604</v>
      </c>
      <c r="Q802" s="67" t="s">
        <v>2604</v>
      </c>
      <c r="R802" s="112"/>
    </row>
    <row r="803" spans="1:18" s="65" customFormat="1" hidden="1" x14ac:dyDescent="0.25">
      <c r="A803" s="65" t="s">
        <v>2044</v>
      </c>
      <c r="B803" s="150">
        <v>1</v>
      </c>
      <c r="C803" s="153" t="s">
        <v>2174</v>
      </c>
      <c r="D803" s="114" t="s">
        <v>2604</v>
      </c>
      <c r="E803" s="150" t="str">
        <f t="shared" si="62"/>
        <v/>
      </c>
      <c r="F803" s="150" t="str">
        <f t="shared" si="63"/>
        <v/>
      </c>
      <c r="H803" s="166" t="s">
        <v>2604</v>
      </c>
      <c r="I803" s="114"/>
      <c r="J803" s="152" t="s">
        <v>2604</v>
      </c>
      <c r="K803" s="151" t="s">
        <v>2174</v>
      </c>
      <c r="L803" s="142" t="s">
        <v>2604</v>
      </c>
      <c r="M803" s="150" t="str">
        <f t="shared" si="61"/>
        <v/>
      </c>
      <c r="N803" s="150" t="str">
        <f t="shared" si="64"/>
        <v/>
      </c>
      <c r="P803" s="166" t="s">
        <v>2604</v>
      </c>
      <c r="Q803" s="67" t="s">
        <v>2604</v>
      </c>
      <c r="R803" s="112"/>
    </row>
    <row r="804" spans="1:18" s="65" customFormat="1" hidden="1" x14ac:dyDescent="0.25">
      <c r="A804" s="65" t="s">
        <v>1543</v>
      </c>
      <c r="B804" s="150">
        <v>1</v>
      </c>
      <c r="C804" s="153" t="s">
        <v>2174</v>
      </c>
      <c r="D804" s="142" t="s">
        <v>2604</v>
      </c>
      <c r="E804" s="150" t="str">
        <f t="shared" si="62"/>
        <v/>
      </c>
      <c r="F804" s="150" t="str">
        <f t="shared" si="63"/>
        <v/>
      </c>
      <c r="H804" s="166" t="s">
        <v>2604</v>
      </c>
      <c r="I804" s="142"/>
      <c r="J804" s="152" t="s">
        <v>2604</v>
      </c>
      <c r="K804" s="151" t="s">
        <v>2174</v>
      </c>
      <c r="L804" s="142" t="s">
        <v>2604</v>
      </c>
      <c r="M804" s="150" t="str">
        <f t="shared" si="61"/>
        <v/>
      </c>
      <c r="N804" s="150" t="str">
        <f t="shared" si="64"/>
        <v/>
      </c>
      <c r="P804" s="166" t="s">
        <v>2604</v>
      </c>
      <c r="Q804" s="67" t="s">
        <v>2604</v>
      </c>
      <c r="R804" s="112"/>
    </row>
    <row r="805" spans="1:18" s="65" customFormat="1" hidden="1" x14ac:dyDescent="0.25">
      <c r="A805" s="65" t="s">
        <v>1673</v>
      </c>
      <c r="B805" s="150">
        <v>1</v>
      </c>
      <c r="C805" s="153" t="s">
        <v>2174</v>
      </c>
      <c r="D805" s="142" t="s">
        <v>2604</v>
      </c>
      <c r="E805" s="150" t="str">
        <f t="shared" si="62"/>
        <v/>
      </c>
      <c r="F805" s="150" t="str">
        <f t="shared" si="63"/>
        <v/>
      </c>
      <c r="H805" s="166" t="s">
        <v>2604</v>
      </c>
      <c r="I805" s="142"/>
      <c r="J805" s="152" t="s">
        <v>2604</v>
      </c>
      <c r="K805" s="151" t="s">
        <v>2174</v>
      </c>
      <c r="L805" s="142" t="s">
        <v>2604</v>
      </c>
      <c r="M805" s="150" t="str">
        <f t="shared" si="61"/>
        <v/>
      </c>
      <c r="N805" s="150" t="str">
        <f t="shared" si="64"/>
        <v/>
      </c>
      <c r="P805" s="166" t="s">
        <v>2604</v>
      </c>
      <c r="Q805" s="67" t="s">
        <v>2604</v>
      </c>
      <c r="R805" s="112"/>
    </row>
    <row r="806" spans="1:18" s="65" customFormat="1" hidden="1" x14ac:dyDescent="0.25">
      <c r="A806" s="65" t="s">
        <v>1061</v>
      </c>
      <c r="B806" s="150">
        <v>1</v>
      </c>
      <c r="C806" s="155" t="s">
        <v>2606</v>
      </c>
      <c r="D806" s="142">
        <v>36379</v>
      </c>
      <c r="E806" s="150" t="str">
        <f t="shared" si="62"/>
        <v>1999-00</v>
      </c>
      <c r="F806" s="150" t="str">
        <f t="shared" si="63"/>
        <v/>
      </c>
      <c r="G806" s="65" t="s">
        <v>2419</v>
      </c>
      <c r="H806" s="166" t="s">
        <v>2604</v>
      </c>
      <c r="I806" s="142"/>
      <c r="J806" s="152" t="s">
        <v>2604</v>
      </c>
      <c r="K806" s="151" t="s">
        <v>2174</v>
      </c>
      <c r="L806" s="142" t="s">
        <v>2604</v>
      </c>
      <c r="M806" s="150" t="str">
        <f t="shared" si="61"/>
        <v/>
      </c>
      <c r="N806" s="150" t="str">
        <f t="shared" si="64"/>
        <v/>
      </c>
      <c r="P806" s="166" t="s">
        <v>2604</v>
      </c>
      <c r="Q806" s="67" t="s">
        <v>2604</v>
      </c>
      <c r="R806" s="112" t="s">
        <v>2420</v>
      </c>
    </row>
    <row r="807" spans="1:18" s="65" customFormat="1" hidden="1" x14ac:dyDescent="0.25">
      <c r="A807" s="65" t="s">
        <v>1577</v>
      </c>
      <c r="B807" s="150">
        <v>1</v>
      </c>
      <c r="C807" s="153" t="s">
        <v>2174</v>
      </c>
      <c r="D807" s="142" t="s">
        <v>2604</v>
      </c>
      <c r="E807" s="150" t="str">
        <f t="shared" si="62"/>
        <v/>
      </c>
      <c r="F807" s="150" t="str">
        <f t="shared" si="63"/>
        <v/>
      </c>
      <c r="H807" s="166" t="s">
        <v>2604</v>
      </c>
      <c r="I807" s="142"/>
      <c r="J807" s="152" t="s">
        <v>2604</v>
      </c>
      <c r="K807" s="151" t="s">
        <v>2174</v>
      </c>
      <c r="L807" s="142" t="s">
        <v>2604</v>
      </c>
      <c r="M807" s="150" t="str">
        <f t="shared" si="61"/>
        <v/>
      </c>
      <c r="N807" s="150" t="str">
        <f t="shared" si="64"/>
        <v/>
      </c>
      <c r="P807" s="166" t="s">
        <v>2604</v>
      </c>
      <c r="Q807" s="67" t="s">
        <v>2604</v>
      </c>
      <c r="R807" s="112"/>
    </row>
    <row r="808" spans="1:18" s="65" customFormat="1" hidden="1" x14ac:dyDescent="0.25">
      <c r="A808" s="65" t="s">
        <v>1077</v>
      </c>
      <c r="B808" s="150">
        <v>1</v>
      </c>
      <c r="C808" s="153" t="s">
        <v>2174</v>
      </c>
      <c r="D808" s="142" t="s">
        <v>2604</v>
      </c>
      <c r="E808" s="150" t="str">
        <f t="shared" si="62"/>
        <v/>
      </c>
      <c r="F808" s="150" t="str">
        <f t="shared" si="63"/>
        <v/>
      </c>
      <c r="H808" s="166" t="s">
        <v>2604</v>
      </c>
      <c r="I808" s="142"/>
      <c r="J808" s="152" t="s">
        <v>2604</v>
      </c>
      <c r="K808" s="151" t="s">
        <v>2174</v>
      </c>
      <c r="L808" s="142" t="s">
        <v>2604</v>
      </c>
      <c r="M808" s="150" t="str">
        <f t="shared" si="61"/>
        <v/>
      </c>
      <c r="N808" s="150" t="str">
        <f t="shared" si="64"/>
        <v/>
      </c>
      <c r="P808" s="166" t="s">
        <v>2604</v>
      </c>
      <c r="Q808" s="67" t="s">
        <v>2604</v>
      </c>
      <c r="R808" s="112"/>
    </row>
    <row r="809" spans="1:18" s="65" customFormat="1" hidden="1" x14ac:dyDescent="0.25">
      <c r="A809" s="65" t="s">
        <v>1459</v>
      </c>
      <c r="B809" s="150">
        <v>1</v>
      </c>
      <c r="C809" s="153" t="s">
        <v>2174</v>
      </c>
      <c r="D809" s="142" t="s">
        <v>2604</v>
      </c>
      <c r="E809" s="150" t="str">
        <f t="shared" si="62"/>
        <v/>
      </c>
      <c r="F809" s="150" t="str">
        <f t="shared" si="63"/>
        <v/>
      </c>
      <c r="H809" s="166" t="s">
        <v>2604</v>
      </c>
      <c r="I809" s="142"/>
      <c r="J809" s="152" t="s">
        <v>2604</v>
      </c>
      <c r="K809" s="151" t="s">
        <v>2174</v>
      </c>
      <c r="L809" s="142" t="s">
        <v>2604</v>
      </c>
      <c r="M809" s="150" t="str">
        <f t="shared" si="61"/>
        <v/>
      </c>
      <c r="N809" s="150" t="str">
        <f t="shared" si="64"/>
        <v/>
      </c>
      <c r="P809" s="166" t="s">
        <v>2604</v>
      </c>
      <c r="Q809" s="67" t="s">
        <v>2604</v>
      </c>
      <c r="R809" s="112"/>
    </row>
    <row r="810" spans="1:18" s="65" customFormat="1" hidden="1" x14ac:dyDescent="0.25">
      <c r="A810" s="65" t="s">
        <v>1576</v>
      </c>
      <c r="B810" s="150">
        <v>1</v>
      </c>
      <c r="C810" s="153" t="s">
        <v>2174</v>
      </c>
      <c r="D810" s="142" t="s">
        <v>2604</v>
      </c>
      <c r="E810" s="150" t="str">
        <f t="shared" si="62"/>
        <v/>
      </c>
      <c r="F810" s="150" t="str">
        <f t="shared" si="63"/>
        <v/>
      </c>
      <c r="H810" s="166" t="s">
        <v>2604</v>
      </c>
      <c r="I810" s="142"/>
      <c r="J810" s="152" t="s">
        <v>2604</v>
      </c>
      <c r="K810" s="151" t="s">
        <v>2174</v>
      </c>
      <c r="L810" s="142" t="s">
        <v>2604</v>
      </c>
      <c r="M810" s="150" t="str">
        <f t="shared" si="61"/>
        <v/>
      </c>
      <c r="N810" s="150" t="str">
        <f t="shared" si="64"/>
        <v/>
      </c>
      <c r="P810" s="166" t="s">
        <v>2604</v>
      </c>
      <c r="Q810" s="67" t="s">
        <v>2604</v>
      </c>
      <c r="R810" s="112"/>
    </row>
    <row r="811" spans="1:18" s="65" customFormat="1" hidden="1" x14ac:dyDescent="0.25">
      <c r="A811" s="65" t="s">
        <v>1575</v>
      </c>
      <c r="B811" s="150">
        <v>1</v>
      </c>
      <c r="C811" s="153" t="s">
        <v>2174</v>
      </c>
      <c r="D811" s="142" t="s">
        <v>2604</v>
      </c>
      <c r="E811" s="150" t="str">
        <f t="shared" si="62"/>
        <v/>
      </c>
      <c r="F811" s="150" t="str">
        <f t="shared" si="63"/>
        <v/>
      </c>
      <c r="H811" s="166" t="s">
        <v>2604</v>
      </c>
      <c r="I811" s="142"/>
      <c r="J811" s="152" t="s">
        <v>2604</v>
      </c>
      <c r="K811" s="151" t="s">
        <v>2174</v>
      </c>
      <c r="L811" s="142" t="s">
        <v>2604</v>
      </c>
      <c r="M811" s="150" t="str">
        <f t="shared" si="61"/>
        <v/>
      </c>
      <c r="N811" s="150" t="str">
        <f t="shared" si="64"/>
        <v/>
      </c>
      <c r="P811" s="166" t="s">
        <v>2604</v>
      </c>
      <c r="Q811" s="67" t="s">
        <v>2604</v>
      </c>
      <c r="R811" s="112"/>
    </row>
    <row r="812" spans="1:18" s="65" customFormat="1" hidden="1" x14ac:dyDescent="0.25">
      <c r="A812" s="65" t="s">
        <v>1690</v>
      </c>
      <c r="B812" s="150">
        <v>1</v>
      </c>
      <c r="C812" s="153" t="s">
        <v>2174</v>
      </c>
      <c r="D812" s="142" t="s">
        <v>2604</v>
      </c>
      <c r="E812" s="150" t="str">
        <f t="shared" si="62"/>
        <v/>
      </c>
      <c r="F812" s="150" t="str">
        <f t="shared" si="63"/>
        <v/>
      </c>
      <c r="H812" s="166" t="s">
        <v>2604</v>
      </c>
      <c r="I812" s="142"/>
      <c r="J812" s="152" t="s">
        <v>2604</v>
      </c>
      <c r="K812" s="151" t="s">
        <v>2174</v>
      </c>
      <c r="L812" s="142" t="s">
        <v>2604</v>
      </c>
      <c r="M812" s="150" t="str">
        <f t="shared" si="61"/>
        <v/>
      </c>
      <c r="N812" s="150" t="str">
        <f t="shared" si="64"/>
        <v/>
      </c>
      <c r="P812" s="166" t="s">
        <v>2604</v>
      </c>
      <c r="Q812" s="67" t="s">
        <v>2604</v>
      </c>
      <c r="R812" s="112"/>
    </row>
    <row r="813" spans="1:18" s="65" customFormat="1" hidden="1" x14ac:dyDescent="0.25">
      <c r="A813" s="65" t="s">
        <v>2061</v>
      </c>
      <c r="B813" s="150">
        <v>1</v>
      </c>
      <c r="C813" s="153" t="s">
        <v>2174</v>
      </c>
      <c r="D813" s="114" t="s">
        <v>2604</v>
      </c>
      <c r="E813" s="150" t="str">
        <f t="shared" si="62"/>
        <v/>
      </c>
      <c r="F813" s="150" t="str">
        <f t="shared" si="63"/>
        <v/>
      </c>
      <c r="H813" s="166" t="s">
        <v>2604</v>
      </c>
      <c r="I813" s="114"/>
      <c r="J813" s="152" t="s">
        <v>2604</v>
      </c>
      <c r="K813" s="151" t="s">
        <v>2174</v>
      </c>
      <c r="L813" s="142" t="s">
        <v>2604</v>
      </c>
      <c r="M813" s="150" t="str">
        <f t="shared" si="61"/>
        <v/>
      </c>
      <c r="N813" s="150" t="str">
        <f t="shared" si="64"/>
        <v/>
      </c>
      <c r="P813" s="166" t="s">
        <v>2604</v>
      </c>
      <c r="Q813" s="67" t="s">
        <v>2604</v>
      </c>
      <c r="R813" s="112"/>
    </row>
    <row r="814" spans="1:18" s="65" customFormat="1" hidden="1" x14ac:dyDescent="0.25">
      <c r="A814" s="65" t="s">
        <v>1321</v>
      </c>
      <c r="B814" s="150">
        <v>1</v>
      </c>
      <c r="C814" s="153" t="s">
        <v>2174</v>
      </c>
      <c r="D814" s="142" t="s">
        <v>2604</v>
      </c>
      <c r="E814" s="150" t="str">
        <f t="shared" si="62"/>
        <v/>
      </c>
      <c r="F814" s="150" t="str">
        <f t="shared" si="63"/>
        <v/>
      </c>
      <c r="H814" s="166" t="s">
        <v>2604</v>
      </c>
      <c r="I814" s="142"/>
      <c r="J814" s="152" t="s">
        <v>2604</v>
      </c>
      <c r="K814" s="151" t="s">
        <v>2174</v>
      </c>
      <c r="L814" s="142" t="s">
        <v>2604</v>
      </c>
      <c r="M814" s="150" t="str">
        <f t="shared" si="61"/>
        <v/>
      </c>
      <c r="N814" s="150" t="str">
        <f t="shared" si="64"/>
        <v/>
      </c>
      <c r="P814" s="166" t="s">
        <v>2604</v>
      </c>
      <c r="Q814" s="67" t="s">
        <v>2604</v>
      </c>
      <c r="R814" s="112"/>
    </row>
    <row r="815" spans="1:18" s="65" customFormat="1" hidden="1" x14ac:dyDescent="0.25">
      <c r="A815" s="65" t="s">
        <v>1289</v>
      </c>
      <c r="B815" s="150">
        <v>1</v>
      </c>
      <c r="C815" s="153" t="s">
        <v>2174</v>
      </c>
      <c r="D815" s="142" t="s">
        <v>2604</v>
      </c>
      <c r="E815" s="150" t="str">
        <f t="shared" si="62"/>
        <v/>
      </c>
      <c r="F815" s="150" t="str">
        <f t="shared" si="63"/>
        <v/>
      </c>
      <c r="H815" s="166" t="s">
        <v>2604</v>
      </c>
      <c r="I815" s="142"/>
      <c r="J815" s="152" t="s">
        <v>2604</v>
      </c>
      <c r="K815" s="151" t="s">
        <v>2174</v>
      </c>
      <c r="L815" s="142" t="s">
        <v>2604</v>
      </c>
      <c r="M815" s="150" t="str">
        <f t="shared" si="61"/>
        <v/>
      </c>
      <c r="N815" s="150" t="str">
        <f t="shared" si="64"/>
        <v/>
      </c>
      <c r="P815" s="166" t="s">
        <v>2604</v>
      </c>
      <c r="Q815" s="67" t="s">
        <v>2604</v>
      </c>
      <c r="R815" s="112"/>
    </row>
    <row r="816" spans="1:18" s="65" customFormat="1" hidden="1" x14ac:dyDescent="0.25">
      <c r="A816" s="65" t="s">
        <v>1401</v>
      </c>
      <c r="B816" s="150">
        <v>1</v>
      </c>
      <c r="C816" s="153" t="s">
        <v>2174</v>
      </c>
      <c r="D816" s="142" t="s">
        <v>2604</v>
      </c>
      <c r="E816" s="150" t="str">
        <f t="shared" si="62"/>
        <v/>
      </c>
      <c r="F816" s="150" t="str">
        <f t="shared" si="63"/>
        <v/>
      </c>
      <c r="H816" s="166" t="s">
        <v>2604</v>
      </c>
      <c r="I816" s="142"/>
      <c r="J816" s="152" t="s">
        <v>2604</v>
      </c>
      <c r="K816" s="151" t="s">
        <v>2174</v>
      </c>
      <c r="L816" s="142" t="s">
        <v>2604</v>
      </c>
      <c r="M816" s="150" t="str">
        <f t="shared" si="61"/>
        <v/>
      </c>
      <c r="N816" s="150" t="str">
        <f t="shared" si="64"/>
        <v/>
      </c>
      <c r="P816" s="166" t="s">
        <v>2604</v>
      </c>
      <c r="Q816" s="67" t="s">
        <v>2604</v>
      </c>
      <c r="R816" s="112"/>
    </row>
    <row r="817" spans="1:18" s="65" customFormat="1" hidden="1" x14ac:dyDescent="0.25">
      <c r="A817" s="65" t="s">
        <v>1644</v>
      </c>
      <c r="B817" s="150">
        <v>1</v>
      </c>
      <c r="C817" s="153" t="s">
        <v>2174</v>
      </c>
      <c r="D817" s="142" t="s">
        <v>2604</v>
      </c>
      <c r="E817" s="150" t="str">
        <f t="shared" si="62"/>
        <v/>
      </c>
      <c r="F817" s="150" t="str">
        <f t="shared" si="63"/>
        <v/>
      </c>
      <c r="H817" s="166" t="s">
        <v>2604</v>
      </c>
      <c r="I817" s="142"/>
      <c r="J817" s="152" t="s">
        <v>2604</v>
      </c>
      <c r="K817" s="151" t="s">
        <v>2174</v>
      </c>
      <c r="L817" s="142" t="s">
        <v>2604</v>
      </c>
      <c r="M817" s="150" t="str">
        <f t="shared" si="61"/>
        <v/>
      </c>
      <c r="N817" s="150" t="str">
        <f t="shared" si="64"/>
        <v/>
      </c>
      <c r="P817" s="166" t="s">
        <v>2604</v>
      </c>
      <c r="Q817" s="67" t="s">
        <v>2604</v>
      </c>
      <c r="R817" s="112"/>
    </row>
    <row r="818" spans="1:18" s="65" customFormat="1" hidden="1" x14ac:dyDescent="0.25">
      <c r="A818" s="65" t="s">
        <v>1643</v>
      </c>
      <c r="B818" s="150">
        <v>1</v>
      </c>
      <c r="C818" s="153" t="s">
        <v>2174</v>
      </c>
      <c r="D818" s="142" t="s">
        <v>2604</v>
      </c>
      <c r="E818" s="150" t="str">
        <f t="shared" si="62"/>
        <v/>
      </c>
      <c r="F818" s="150" t="str">
        <f t="shared" si="63"/>
        <v/>
      </c>
      <c r="H818" s="166" t="s">
        <v>2604</v>
      </c>
      <c r="I818" s="142"/>
      <c r="J818" s="152" t="s">
        <v>2604</v>
      </c>
      <c r="K818" s="151" t="s">
        <v>2174</v>
      </c>
      <c r="L818" s="142" t="s">
        <v>2604</v>
      </c>
      <c r="M818" s="150" t="str">
        <f t="shared" si="61"/>
        <v/>
      </c>
      <c r="N818" s="150" t="str">
        <f t="shared" si="64"/>
        <v/>
      </c>
      <c r="P818" s="166" t="s">
        <v>2604</v>
      </c>
      <c r="Q818" s="67" t="s">
        <v>2604</v>
      </c>
      <c r="R818" s="112"/>
    </row>
    <row r="819" spans="1:18" s="65" customFormat="1" hidden="1" x14ac:dyDescent="0.25">
      <c r="A819" s="65" t="s">
        <v>2035</v>
      </c>
      <c r="B819" s="150">
        <v>1</v>
      </c>
      <c r="C819" s="153" t="s">
        <v>2174</v>
      </c>
      <c r="D819" s="114" t="s">
        <v>2604</v>
      </c>
      <c r="E819" s="150" t="str">
        <f t="shared" si="62"/>
        <v/>
      </c>
      <c r="F819" s="150" t="str">
        <f t="shared" si="63"/>
        <v/>
      </c>
      <c r="H819" s="166" t="s">
        <v>2604</v>
      </c>
      <c r="I819" s="114"/>
      <c r="J819" s="152" t="s">
        <v>2604</v>
      </c>
      <c r="K819" s="151" t="s">
        <v>2174</v>
      </c>
      <c r="L819" s="142" t="s">
        <v>2604</v>
      </c>
      <c r="M819" s="150" t="str">
        <f t="shared" si="61"/>
        <v/>
      </c>
      <c r="N819" s="150" t="str">
        <f t="shared" si="64"/>
        <v/>
      </c>
      <c r="P819" s="166" t="s">
        <v>2604</v>
      </c>
      <c r="Q819" s="67" t="s">
        <v>2604</v>
      </c>
      <c r="R819" s="112"/>
    </row>
    <row r="820" spans="1:18" s="65" customFormat="1" hidden="1" x14ac:dyDescent="0.25">
      <c r="A820" s="65" t="s">
        <v>1901</v>
      </c>
      <c r="B820" s="150">
        <v>1</v>
      </c>
      <c r="C820" s="153" t="s">
        <v>2174</v>
      </c>
      <c r="D820" s="142" t="s">
        <v>2604</v>
      </c>
      <c r="E820" s="150" t="str">
        <f t="shared" si="62"/>
        <v/>
      </c>
      <c r="F820" s="150" t="str">
        <f t="shared" si="63"/>
        <v/>
      </c>
      <c r="H820" s="166" t="s">
        <v>2604</v>
      </c>
      <c r="I820" s="142"/>
      <c r="J820" s="152" t="s">
        <v>2604</v>
      </c>
      <c r="K820" s="151" t="s">
        <v>2174</v>
      </c>
      <c r="L820" s="142" t="s">
        <v>2604</v>
      </c>
      <c r="M820" s="150" t="str">
        <f t="shared" si="61"/>
        <v/>
      </c>
      <c r="N820" s="150" t="str">
        <f t="shared" si="64"/>
        <v/>
      </c>
      <c r="P820" s="166" t="s">
        <v>2604</v>
      </c>
      <c r="Q820" s="67" t="s">
        <v>2604</v>
      </c>
      <c r="R820" s="112"/>
    </row>
    <row r="821" spans="1:18" s="65" customFormat="1" hidden="1" x14ac:dyDescent="0.25">
      <c r="A821" s="65" t="s">
        <v>1258</v>
      </c>
      <c r="B821" s="150">
        <v>1</v>
      </c>
      <c r="C821" s="153" t="s">
        <v>2174</v>
      </c>
      <c r="D821" s="142" t="s">
        <v>2604</v>
      </c>
      <c r="E821" s="150" t="str">
        <f t="shared" si="62"/>
        <v/>
      </c>
      <c r="F821" s="150" t="str">
        <f t="shared" si="63"/>
        <v/>
      </c>
      <c r="H821" s="166" t="s">
        <v>2604</v>
      </c>
      <c r="I821" s="142"/>
      <c r="J821" s="152" t="s">
        <v>2604</v>
      </c>
      <c r="K821" s="151" t="s">
        <v>2174</v>
      </c>
      <c r="L821" s="142" t="s">
        <v>2604</v>
      </c>
      <c r="M821" s="150" t="str">
        <f t="shared" si="61"/>
        <v/>
      </c>
      <c r="N821" s="150" t="str">
        <f t="shared" si="64"/>
        <v/>
      </c>
      <c r="P821" s="166" t="s">
        <v>2604</v>
      </c>
      <c r="Q821" s="67" t="s">
        <v>2604</v>
      </c>
      <c r="R821" s="112"/>
    </row>
    <row r="822" spans="1:18" s="65" customFormat="1" hidden="1" x14ac:dyDescent="0.25">
      <c r="A822" s="65" t="s">
        <v>929</v>
      </c>
      <c r="B822" s="150">
        <v>1</v>
      </c>
      <c r="C822" s="153" t="s">
        <v>2174</v>
      </c>
      <c r="D822" s="142" t="s">
        <v>2604</v>
      </c>
      <c r="E822" s="150" t="str">
        <f t="shared" si="62"/>
        <v/>
      </c>
      <c r="F822" s="150" t="str">
        <f t="shared" si="63"/>
        <v/>
      </c>
      <c r="H822" s="166" t="s">
        <v>2604</v>
      </c>
      <c r="I822" s="142"/>
      <c r="J822" s="152" t="s">
        <v>2604</v>
      </c>
      <c r="K822" s="151" t="s">
        <v>2174</v>
      </c>
      <c r="L822" s="142" t="s">
        <v>2604</v>
      </c>
      <c r="M822" s="150" t="str">
        <f t="shared" si="61"/>
        <v/>
      </c>
      <c r="N822" s="150" t="str">
        <f t="shared" si="64"/>
        <v/>
      </c>
      <c r="P822" s="166" t="s">
        <v>2604</v>
      </c>
      <c r="Q822" s="67" t="s">
        <v>2604</v>
      </c>
      <c r="R822" s="112"/>
    </row>
    <row r="823" spans="1:18" s="65" customFormat="1" hidden="1" x14ac:dyDescent="0.25">
      <c r="A823" s="65" t="s">
        <v>889</v>
      </c>
      <c r="B823" s="150">
        <v>1</v>
      </c>
      <c r="C823" s="153" t="s">
        <v>2174</v>
      </c>
      <c r="D823" s="142" t="s">
        <v>2604</v>
      </c>
      <c r="E823" s="150" t="str">
        <f t="shared" si="62"/>
        <v/>
      </c>
      <c r="F823" s="150" t="str">
        <f t="shared" si="63"/>
        <v/>
      </c>
      <c r="H823" s="166" t="s">
        <v>2604</v>
      </c>
      <c r="I823" s="142"/>
      <c r="J823" s="152" t="s">
        <v>2604</v>
      </c>
      <c r="K823" s="151" t="s">
        <v>2174</v>
      </c>
      <c r="L823" s="142" t="s">
        <v>2604</v>
      </c>
      <c r="M823" s="150" t="str">
        <f t="shared" si="61"/>
        <v/>
      </c>
      <c r="N823" s="150" t="str">
        <f t="shared" si="64"/>
        <v/>
      </c>
      <c r="P823" s="166" t="s">
        <v>2604</v>
      </c>
      <c r="Q823" s="67" t="s">
        <v>2604</v>
      </c>
      <c r="R823" s="112"/>
    </row>
    <row r="824" spans="1:18" s="65" customFormat="1" hidden="1" x14ac:dyDescent="0.25">
      <c r="A824" s="65" t="s">
        <v>2004</v>
      </c>
      <c r="B824" s="150">
        <v>1</v>
      </c>
      <c r="C824" s="153" t="s">
        <v>2174</v>
      </c>
      <c r="D824" s="114" t="s">
        <v>2604</v>
      </c>
      <c r="E824" s="150" t="str">
        <f t="shared" si="62"/>
        <v/>
      </c>
      <c r="F824" s="150" t="str">
        <f t="shared" si="63"/>
        <v/>
      </c>
      <c r="H824" s="166" t="s">
        <v>2604</v>
      </c>
      <c r="I824" s="114"/>
      <c r="J824" s="152" t="s">
        <v>2604</v>
      </c>
      <c r="K824" s="151" t="s">
        <v>2174</v>
      </c>
      <c r="L824" s="142" t="s">
        <v>2604</v>
      </c>
      <c r="M824" s="150" t="str">
        <f t="shared" si="61"/>
        <v/>
      </c>
      <c r="N824" s="150" t="str">
        <f t="shared" si="64"/>
        <v/>
      </c>
      <c r="P824" s="166" t="s">
        <v>2604</v>
      </c>
      <c r="Q824" s="67" t="s">
        <v>2604</v>
      </c>
      <c r="R824" s="112"/>
    </row>
    <row r="825" spans="1:18" s="65" customFormat="1" hidden="1" x14ac:dyDescent="0.25">
      <c r="A825" s="65" t="s">
        <v>1978</v>
      </c>
      <c r="B825" s="150">
        <v>1</v>
      </c>
      <c r="C825" s="153" t="s">
        <v>2174</v>
      </c>
      <c r="D825" s="142" t="s">
        <v>2604</v>
      </c>
      <c r="E825" s="150" t="str">
        <f t="shared" si="62"/>
        <v/>
      </c>
      <c r="F825" s="150" t="str">
        <f t="shared" si="63"/>
        <v/>
      </c>
      <c r="H825" s="166" t="s">
        <v>2604</v>
      </c>
      <c r="I825" s="142"/>
      <c r="J825" s="152" t="s">
        <v>2604</v>
      </c>
      <c r="K825" s="151" t="s">
        <v>2174</v>
      </c>
      <c r="L825" s="142" t="s">
        <v>2604</v>
      </c>
      <c r="M825" s="150" t="str">
        <f t="shared" si="61"/>
        <v/>
      </c>
      <c r="N825" s="150" t="str">
        <f t="shared" si="64"/>
        <v/>
      </c>
      <c r="P825" s="166" t="s">
        <v>2604</v>
      </c>
      <c r="Q825" s="67" t="s">
        <v>2604</v>
      </c>
      <c r="R825" s="112"/>
    </row>
    <row r="826" spans="1:18" s="65" customFormat="1" hidden="1" x14ac:dyDescent="0.25">
      <c r="A826" s="65" t="s">
        <v>1985</v>
      </c>
      <c r="B826" s="150">
        <v>1</v>
      </c>
      <c r="C826" s="153" t="s">
        <v>2174</v>
      </c>
      <c r="D826" s="142" t="s">
        <v>2604</v>
      </c>
      <c r="E826" s="150" t="str">
        <f t="shared" si="62"/>
        <v/>
      </c>
      <c r="F826" s="150" t="str">
        <f t="shared" si="63"/>
        <v/>
      </c>
      <c r="H826" s="166" t="s">
        <v>2604</v>
      </c>
      <c r="I826" s="142"/>
      <c r="J826" s="152" t="s">
        <v>2604</v>
      </c>
      <c r="K826" s="151" t="s">
        <v>2174</v>
      </c>
      <c r="L826" s="142" t="s">
        <v>2604</v>
      </c>
      <c r="M826" s="150" t="str">
        <f t="shared" si="61"/>
        <v/>
      </c>
      <c r="N826" s="150" t="str">
        <f t="shared" si="64"/>
        <v/>
      </c>
      <c r="P826" s="166" t="s">
        <v>2604</v>
      </c>
      <c r="Q826" s="67" t="s">
        <v>2604</v>
      </c>
      <c r="R826" s="112"/>
    </row>
    <row r="827" spans="1:18" s="65" customFormat="1" hidden="1" x14ac:dyDescent="0.25">
      <c r="A827" s="65" t="s">
        <v>833</v>
      </c>
      <c r="B827" s="150">
        <v>1</v>
      </c>
      <c r="C827" s="153" t="s">
        <v>2174</v>
      </c>
      <c r="D827" s="142" t="s">
        <v>2604</v>
      </c>
      <c r="E827" s="150" t="str">
        <f t="shared" si="62"/>
        <v/>
      </c>
      <c r="F827" s="150" t="str">
        <f t="shared" si="63"/>
        <v/>
      </c>
      <c r="H827" s="166" t="s">
        <v>2604</v>
      </c>
      <c r="I827" s="142"/>
      <c r="J827" s="152" t="s">
        <v>2604</v>
      </c>
      <c r="K827" s="151" t="s">
        <v>2174</v>
      </c>
      <c r="L827" s="142" t="s">
        <v>2604</v>
      </c>
      <c r="M827" s="150" t="str">
        <f t="shared" si="61"/>
        <v/>
      </c>
      <c r="N827" s="150" t="str">
        <f t="shared" si="64"/>
        <v/>
      </c>
      <c r="P827" s="166" t="s">
        <v>2604</v>
      </c>
      <c r="Q827" s="67" t="s">
        <v>2604</v>
      </c>
      <c r="R827" s="112"/>
    </row>
    <row r="828" spans="1:18" s="65" customFormat="1" hidden="1" x14ac:dyDescent="0.25">
      <c r="A828" s="65" t="s">
        <v>1350</v>
      </c>
      <c r="B828" s="150">
        <v>1</v>
      </c>
      <c r="C828" s="153" t="s">
        <v>2174</v>
      </c>
      <c r="D828" s="142" t="s">
        <v>2604</v>
      </c>
      <c r="E828" s="150" t="str">
        <f t="shared" si="62"/>
        <v/>
      </c>
      <c r="F828" s="150" t="str">
        <f t="shared" si="63"/>
        <v/>
      </c>
      <c r="H828" s="166" t="s">
        <v>2604</v>
      </c>
      <c r="I828" s="142"/>
      <c r="J828" s="152" t="s">
        <v>2604</v>
      </c>
      <c r="K828" s="151" t="s">
        <v>2174</v>
      </c>
      <c r="L828" s="142" t="s">
        <v>2604</v>
      </c>
      <c r="M828" s="150" t="str">
        <f t="shared" si="61"/>
        <v/>
      </c>
      <c r="N828" s="150" t="str">
        <f t="shared" si="64"/>
        <v/>
      </c>
      <c r="P828" s="166" t="s">
        <v>2604</v>
      </c>
      <c r="Q828" s="67" t="s">
        <v>2604</v>
      </c>
      <c r="R828" s="112"/>
    </row>
    <row r="829" spans="1:18" s="65" customFormat="1" hidden="1" x14ac:dyDescent="0.25">
      <c r="A829" s="65" t="s">
        <v>1574</v>
      </c>
      <c r="B829" s="150">
        <v>1</v>
      </c>
      <c r="C829" s="153" t="s">
        <v>2174</v>
      </c>
      <c r="D829" s="142" t="s">
        <v>2604</v>
      </c>
      <c r="E829" s="150" t="str">
        <f t="shared" si="62"/>
        <v/>
      </c>
      <c r="F829" s="150" t="str">
        <f t="shared" si="63"/>
        <v/>
      </c>
      <c r="H829" s="166" t="s">
        <v>2604</v>
      </c>
      <c r="I829" s="142"/>
      <c r="J829" s="152" t="s">
        <v>2604</v>
      </c>
      <c r="K829" s="151" t="s">
        <v>2174</v>
      </c>
      <c r="L829" s="142" t="s">
        <v>2604</v>
      </c>
      <c r="M829" s="150" t="str">
        <f t="shared" si="61"/>
        <v/>
      </c>
      <c r="N829" s="150" t="str">
        <f t="shared" si="64"/>
        <v/>
      </c>
      <c r="P829" s="166" t="s">
        <v>2604</v>
      </c>
      <c r="Q829" s="67" t="s">
        <v>2604</v>
      </c>
      <c r="R829" s="112"/>
    </row>
    <row r="830" spans="1:18" s="65" customFormat="1" hidden="1" x14ac:dyDescent="0.25">
      <c r="A830" s="65" t="s">
        <v>1341</v>
      </c>
      <c r="B830" s="150">
        <v>1</v>
      </c>
      <c r="C830" s="153" t="s">
        <v>2174</v>
      </c>
      <c r="D830" s="142" t="s">
        <v>2604</v>
      </c>
      <c r="E830" s="150" t="str">
        <f t="shared" si="62"/>
        <v/>
      </c>
      <c r="F830" s="150" t="str">
        <f t="shared" si="63"/>
        <v/>
      </c>
      <c r="H830" s="166" t="s">
        <v>2604</v>
      </c>
      <c r="I830" s="142"/>
      <c r="J830" s="152" t="s">
        <v>2604</v>
      </c>
      <c r="K830" s="151" t="s">
        <v>2174</v>
      </c>
      <c r="L830" s="142" t="s">
        <v>2604</v>
      </c>
      <c r="M830" s="150" t="str">
        <f t="shared" si="61"/>
        <v/>
      </c>
      <c r="N830" s="150" t="str">
        <f t="shared" si="64"/>
        <v/>
      </c>
      <c r="P830" s="166" t="s">
        <v>2604</v>
      </c>
      <c r="Q830" s="67" t="s">
        <v>2604</v>
      </c>
      <c r="R830" s="112"/>
    </row>
    <row r="831" spans="1:18" s="65" customFormat="1" hidden="1" x14ac:dyDescent="0.25">
      <c r="A831" s="65" t="s">
        <v>874</v>
      </c>
      <c r="B831" s="150">
        <v>1</v>
      </c>
      <c r="C831" s="155" t="s">
        <v>2606</v>
      </c>
      <c r="D831" s="142">
        <v>40005</v>
      </c>
      <c r="E831" s="150" t="str">
        <f t="shared" si="62"/>
        <v/>
      </c>
      <c r="F831" s="150" t="str">
        <f t="shared" si="63"/>
        <v>2009-10</v>
      </c>
      <c r="G831" s="65" t="s">
        <v>67</v>
      </c>
      <c r="H831" s="166">
        <v>1310000</v>
      </c>
      <c r="I831" s="142"/>
      <c r="J831" s="152" t="s">
        <v>2604</v>
      </c>
      <c r="K831" s="156" t="s">
        <v>2607</v>
      </c>
      <c r="L831" s="142">
        <v>41149</v>
      </c>
      <c r="M831" s="150" t="str">
        <f t="shared" si="61"/>
        <v>2012-13</v>
      </c>
      <c r="N831" s="150" t="str">
        <f t="shared" si="64"/>
        <v/>
      </c>
      <c r="O831" s="65" t="s">
        <v>77</v>
      </c>
      <c r="P831" s="166" t="s">
        <v>2604</v>
      </c>
      <c r="Q831" s="67" t="s">
        <v>2604</v>
      </c>
      <c r="R831" s="112" t="s">
        <v>2421</v>
      </c>
    </row>
    <row r="832" spans="1:18" s="65" customFormat="1" hidden="1" x14ac:dyDescent="0.25">
      <c r="A832" s="65" t="s">
        <v>1222</v>
      </c>
      <c r="B832" s="150">
        <v>1</v>
      </c>
      <c r="C832" s="155" t="s">
        <v>2606</v>
      </c>
      <c r="D832" s="142">
        <v>27447</v>
      </c>
      <c r="E832" s="150" t="str">
        <f t="shared" si="62"/>
        <v>1974-75</v>
      </c>
      <c r="F832" s="150" t="str">
        <f t="shared" si="63"/>
        <v/>
      </c>
      <c r="G832" s="108" t="s">
        <v>65</v>
      </c>
      <c r="H832" s="166">
        <v>49000</v>
      </c>
      <c r="I832" s="142"/>
      <c r="J832" s="152" t="s">
        <v>2604</v>
      </c>
      <c r="K832" s="154" t="s">
        <v>2605</v>
      </c>
      <c r="L832" s="142">
        <v>30086</v>
      </c>
      <c r="M832" s="150" t="str">
        <f t="shared" si="61"/>
        <v/>
      </c>
      <c r="N832" s="150" t="str">
        <f t="shared" si="64"/>
        <v/>
      </c>
      <c r="O832" s="108" t="s">
        <v>30</v>
      </c>
      <c r="P832" s="166" t="s">
        <v>2604</v>
      </c>
      <c r="Q832" s="67" t="s">
        <v>2604</v>
      </c>
      <c r="R832" s="112" t="s">
        <v>2422</v>
      </c>
    </row>
    <row r="833" spans="1:18" s="65" customFormat="1" hidden="1" x14ac:dyDescent="0.25">
      <c r="A833" s="65" t="s">
        <v>1102</v>
      </c>
      <c r="B833" s="150">
        <v>1</v>
      </c>
      <c r="C833" s="153" t="s">
        <v>2174</v>
      </c>
      <c r="D833" s="142" t="s">
        <v>2604</v>
      </c>
      <c r="E833" s="150" t="str">
        <f t="shared" si="62"/>
        <v/>
      </c>
      <c r="F833" s="150" t="str">
        <f t="shared" si="63"/>
        <v/>
      </c>
      <c r="H833" s="166" t="s">
        <v>2604</v>
      </c>
      <c r="I833" s="142"/>
      <c r="J833" s="152" t="s">
        <v>2604</v>
      </c>
      <c r="K833" s="154" t="s">
        <v>2603</v>
      </c>
      <c r="L833" s="142">
        <v>35923</v>
      </c>
      <c r="M833" s="150" t="str">
        <f t="shared" ref="M833:M896" si="65">IF(ISNUMBER(L833),IF(MONTH(L833)&gt;=8,CONCATENATE(YEAR(L833),"-",RIGHT(YEAR(L833)+1,2)),IF(MONTH(L833)&lt;5,CONCATENATE(YEAR(L833)-1,"-",RIGHT(YEAR(L833),2)),"")), "")</f>
        <v/>
      </c>
      <c r="N833" s="150" t="str">
        <f t="shared" si="64"/>
        <v/>
      </c>
      <c r="O833" s="65" t="s">
        <v>95</v>
      </c>
      <c r="P833" s="166" t="s">
        <v>2604</v>
      </c>
      <c r="Q833" s="67" t="s">
        <v>2135</v>
      </c>
      <c r="R833" s="112" t="s">
        <v>2423</v>
      </c>
    </row>
    <row r="834" spans="1:18" s="65" customFormat="1" hidden="1" x14ac:dyDescent="0.25">
      <c r="A834" s="65" t="s">
        <v>875</v>
      </c>
      <c r="B834" s="150">
        <v>1</v>
      </c>
      <c r="C834" s="155" t="s">
        <v>2606</v>
      </c>
      <c r="D834" s="142">
        <v>39008</v>
      </c>
      <c r="E834" s="150" t="str">
        <f t="shared" si="62"/>
        <v>2006-07</v>
      </c>
      <c r="F834" s="150" t="str">
        <f t="shared" si="63"/>
        <v/>
      </c>
      <c r="G834" s="65" t="s">
        <v>2150</v>
      </c>
      <c r="H834" s="166" t="s">
        <v>2604</v>
      </c>
      <c r="I834" s="142"/>
      <c r="J834" s="152" t="s">
        <v>2604</v>
      </c>
      <c r="K834" s="151" t="s">
        <v>2174</v>
      </c>
      <c r="L834" s="142" t="s">
        <v>2604</v>
      </c>
      <c r="M834" s="150" t="str">
        <f t="shared" si="65"/>
        <v/>
      </c>
      <c r="N834" s="150" t="str">
        <f t="shared" si="64"/>
        <v/>
      </c>
      <c r="P834" s="166" t="s">
        <v>2604</v>
      </c>
      <c r="Q834" s="67" t="s">
        <v>2604</v>
      </c>
      <c r="R834" s="112" t="s">
        <v>2424</v>
      </c>
    </row>
    <row r="835" spans="1:18" s="65" customFormat="1" hidden="1" x14ac:dyDescent="0.25">
      <c r="A835" s="65" t="s">
        <v>1200</v>
      </c>
      <c r="B835" s="150">
        <v>1</v>
      </c>
      <c r="C835" s="155" t="s">
        <v>2606</v>
      </c>
      <c r="D835" s="142">
        <v>30954</v>
      </c>
      <c r="E835" s="150" t="str">
        <f t="shared" si="62"/>
        <v>1984-85</v>
      </c>
      <c r="F835" s="150" t="str">
        <f t="shared" si="63"/>
        <v/>
      </c>
      <c r="G835" s="65" t="s">
        <v>2399</v>
      </c>
      <c r="H835" s="166" t="s">
        <v>2604</v>
      </c>
      <c r="I835" s="142"/>
      <c r="J835" s="152" t="s">
        <v>2604</v>
      </c>
      <c r="K835" s="154" t="s">
        <v>2605</v>
      </c>
      <c r="L835" s="142">
        <v>31407</v>
      </c>
      <c r="M835" s="150" t="str">
        <f t="shared" si="65"/>
        <v>1985-86</v>
      </c>
      <c r="N835" s="150" t="str">
        <f t="shared" si="64"/>
        <v/>
      </c>
      <c r="O835" s="65" t="s">
        <v>63</v>
      </c>
      <c r="P835" s="166">
        <v>112000</v>
      </c>
      <c r="Q835" s="67" t="s">
        <v>2604</v>
      </c>
      <c r="R835" s="112" t="s">
        <v>2425</v>
      </c>
    </row>
    <row r="836" spans="1:18" s="65" customFormat="1" hidden="1" x14ac:dyDescent="0.25">
      <c r="A836" s="65" t="s">
        <v>2003</v>
      </c>
      <c r="B836" s="150">
        <v>1</v>
      </c>
      <c r="C836" s="153" t="s">
        <v>2174</v>
      </c>
      <c r="D836" s="114" t="s">
        <v>2604</v>
      </c>
      <c r="E836" s="150" t="str">
        <f t="shared" si="62"/>
        <v/>
      </c>
      <c r="F836" s="150" t="str">
        <f t="shared" si="63"/>
        <v/>
      </c>
      <c r="H836" s="166" t="s">
        <v>2604</v>
      </c>
      <c r="I836" s="114"/>
      <c r="J836" s="152" t="s">
        <v>2604</v>
      </c>
      <c r="K836" s="151" t="s">
        <v>2174</v>
      </c>
      <c r="L836" s="142" t="s">
        <v>2604</v>
      </c>
      <c r="M836" s="150" t="str">
        <f t="shared" si="65"/>
        <v/>
      </c>
      <c r="N836" s="150" t="str">
        <f t="shared" si="64"/>
        <v/>
      </c>
      <c r="P836" s="166" t="s">
        <v>2604</v>
      </c>
      <c r="Q836" s="67" t="s">
        <v>2604</v>
      </c>
      <c r="R836" s="112"/>
    </row>
    <row r="837" spans="1:18" s="65" customFormat="1" hidden="1" x14ac:dyDescent="0.25">
      <c r="A837" s="65" t="s">
        <v>1257</v>
      </c>
      <c r="B837" s="150">
        <v>1</v>
      </c>
      <c r="C837" s="153" t="s">
        <v>2174</v>
      </c>
      <c r="D837" s="142" t="s">
        <v>2604</v>
      </c>
      <c r="E837" s="150" t="str">
        <f t="shared" si="62"/>
        <v/>
      </c>
      <c r="F837" s="150" t="str">
        <f t="shared" si="63"/>
        <v/>
      </c>
      <c r="H837" s="166" t="s">
        <v>2604</v>
      </c>
      <c r="I837" s="142"/>
      <c r="J837" s="152" t="s">
        <v>2604</v>
      </c>
      <c r="K837" s="151" t="s">
        <v>2174</v>
      </c>
      <c r="L837" s="142" t="s">
        <v>2604</v>
      </c>
      <c r="M837" s="150" t="str">
        <f t="shared" si="65"/>
        <v/>
      </c>
      <c r="N837" s="150" t="str">
        <f t="shared" si="64"/>
        <v/>
      </c>
      <c r="P837" s="166" t="s">
        <v>2604</v>
      </c>
      <c r="Q837" s="67" t="s">
        <v>2604</v>
      </c>
      <c r="R837" s="112"/>
    </row>
    <row r="838" spans="1:18" s="65" customFormat="1" hidden="1" x14ac:dyDescent="0.25">
      <c r="A838" s="65" t="s">
        <v>1706</v>
      </c>
      <c r="B838" s="150">
        <v>1</v>
      </c>
      <c r="C838" s="153" t="s">
        <v>2174</v>
      </c>
      <c r="D838" s="142" t="s">
        <v>2604</v>
      </c>
      <c r="E838" s="150" t="str">
        <f t="shared" si="62"/>
        <v/>
      </c>
      <c r="F838" s="150" t="str">
        <f t="shared" si="63"/>
        <v/>
      </c>
      <c r="H838" s="166" t="s">
        <v>2604</v>
      </c>
      <c r="I838" s="142"/>
      <c r="J838" s="152" t="s">
        <v>2604</v>
      </c>
      <c r="K838" s="151" t="s">
        <v>2174</v>
      </c>
      <c r="L838" s="142" t="s">
        <v>2604</v>
      </c>
      <c r="M838" s="150" t="str">
        <f t="shared" si="65"/>
        <v/>
      </c>
      <c r="N838" s="150" t="str">
        <f t="shared" si="64"/>
        <v/>
      </c>
      <c r="P838" s="166" t="s">
        <v>2604</v>
      </c>
      <c r="Q838" s="67" t="s">
        <v>2604</v>
      </c>
      <c r="R838" s="112"/>
    </row>
    <row r="839" spans="1:18" s="65" customFormat="1" hidden="1" x14ac:dyDescent="0.25">
      <c r="A839" s="65" t="s">
        <v>908</v>
      </c>
      <c r="B839" s="150">
        <v>1</v>
      </c>
      <c r="C839" s="155" t="s">
        <v>2606</v>
      </c>
      <c r="D839" s="142">
        <v>40016</v>
      </c>
      <c r="E839" s="150" t="str">
        <f t="shared" si="62"/>
        <v/>
      </c>
      <c r="F839" s="150" t="str">
        <f t="shared" si="63"/>
        <v>2009-10</v>
      </c>
      <c r="G839" s="108" t="s">
        <v>31</v>
      </c>
      <c r="H839" s="166">
        <v>700000</v>
      </c>
      <c r="I839" s="142"/>
      <c r="J839" s="152" t="s">
        <v>2604</v>
      </c>
      <c r="K839" s="154" t="s">
        <v>2603</v>
      </c>
      <c r="L839" s="142">
        <v>40675</v>
      </c>
      <c r="M839" s="150" t="str">
        <f t="shared" si="65"/>
        <v/>
      </c>
      <c r="N839" s="150" t="str">
        <f t="shared" si="64"/>
        <v/>
      </c>
      <c r="O839" s="65" t="s">
        <v>46</v>
      </c>
      <c r="P839" s="166" t="s">
        <v>2604</v>
      </c>
      <c r="Q839" s="67" t="s">
        <v>2135</v>
      </c>
      <c r="R839" s="112" t="s">
        <v>2426</v>
      </c>
    </row>
    <row r="840" spans="1:18" s="65" customFormat="1" hidden="1" x14ac:dyDescent="0.25">
      <c r="A840" s="65" t="s">
        <v>1748</v>
      </c>
      <c r="B840" s="150">
        <v>1</v>
      </c>
      <c r="C840" s="153" t="s">
        <v>2174</v>
      </c>
      <c r="D840" s="142" t="s">
        <v>2604</v>
      </c>
      <c r="E840" s="150" t="str">
        <f t="shared" si="62"/>
        <v/>
      </c>
      <c r="F840" s="150" t="str">
        <f t="shared" si="63"/>
        <v/>
      </c>
      <c r="H840" s="166" t="s">
        <v>2604</v>
      </c>
      <c r="I840" s="142"/>
      <c r="J840" s="152" t="s">
        <v>2604</v>
      </c>
      <c r="K840" s="151" t="s">
        <v>2174</v>
      </c>
      <c r="L840" s="142" t="s">
        <v>2604</v>
      </c>
      <c r="M840" s="150" t="str">
        <f t="shared" si="65"/>
        <v/>
      </c>
      <c r="N840" s="150" t="str">
        <f t="shared" si="64"/>
        <v/>
      </c>
      <c r="P840" s="166" t="s">
        <v>2604</v>
      </c>
      <c r="Q840" s="67" t="s">
        <v>2604</v>
      </c>
      <c r="R840" s="112"/>
    </row>
    <row r="841" spans="1:18" s="65" customFormat="1" hidden="1" x14ac:dyDescent="0.25">
      <c r="A841" s="65" t="s">
        <v>1642</v>
      </c>
      <c r="B841" s="150">
        <v>1</v>
      </c>
      <c r="C841" s="153" t="s">
        <v>2174</v>
      </c>
      <c r="D841" s="142" t="s">
        <v>2604</v>
      </c>
      <c r="E841" s="150" t="str">
        <f t="shared" si="62"/>
        <v/>
      </c>
      <c r="F841" s="150" t="str">
        <f t="shared" si="63"/>
        <v/>
      </c>
      <c r="H841" s="166" t="s">
        <v>2604</v>
      </c>
      <c r="I841" s="142"/>
      <c r="J841" s="152" t="s">
        <v>2604</v>
      </c>
      <c r="K841" s="151" t="s">
        <v>2174</v>
      </c>
      <c r="L841" s="142" t="s">
        <v>2604</v>
      </c>
      <c r="M841" s="150" t="str">
        <f t="shared" si="65"/>
        <v/>
      </c>
      <c r="N841" s="150" t="str">
        <f t="shared" si="64"/>
        <v/>
      </c>
      <c r="P841" s="166" t="s">
        <v>2604</v>
      </c>
      <c r="Q841" s="67" t="s">
        <v>2604</v>
      </c>
      <c r="R841" s="112"/>
    </row>
    <row r="842" spans="1:18" s="65" customFormat="1" hidden="1" x14ac:dyDescent="0.25">
      <c r="A842" s="65" t="s">
        <v>1246</v>
      </c>
      <c r="B842" s="150">
        <v>1</v>
      </c>
      <c r="C842" s="153" t="s">
        <v>2174</v>
      </c>
      <c r="D842" s="142" t="s">
        <v>2604</v>
      </c>
      <c r="E842" s="150" t="str">
        <f t="shared" si="62"/>
        <v/>
      </c>
      <c r="F842" s="150" t="str">
        <f t="shared" si="63"/>
        <v/>
      </c>
      <c r="H842" s="166" t="s">
        <v>2604</v>
      </c>
      <c r="I842" s="142"/>
      <c r="J842" s="152" t="s">
        <v>2604</v>
      </c>
      <c r="K842" s="151" t="s">
        <v>2174</v>
      </c>
      <c r="L842" s="142" t="s">
        <v>2604</v>
      </c>
      <c r="M842" s="150" t="str">
        <f t="shared" si="65"/>
        <v/>
      </c>
      <c r="N842" s="150" t="str">
        <f t="shared" si="64"/>
        <v/>
      </c>
      <c r="P842" s="166" t="s">
        <v>2604</v>
      </c>
      <c r="Q842" s="67" t="s">
        <v>2604</v>
      </c>
      <c r="R842" s="112"/>
    </row>
    <row r="843" spans="1:18" s="65" customFormat="1" hidden="1" x14ac:dyDescent="0.25">
      <c r="A843" s="65" t="s">
        <v>1276</v>
      </c>
      <c r="B843" s="150">
        <v>1</v>
      </c>
      <c r="C843" s="153" t="s">
        <v>2174</v>
      </c>
      <c r="D843" s="142" t="s">
        <v>2604</v>
      </c>
      <c r="E843" s="150" t="str">
        <f t="shared" si="62"/>
        <v/>
      </c>
      <c r="F843" s="150" t="str">
        <f t="shared" si="63"/>
        <v/>
      </c>
      <c r="H843" s="166" t="s">
        <v>2604</v>
      </c>
      <c r="I843" s="142"/>
      <c r="J843" s="152" t="s">
        <v>2604</v>
      </c>
      <c r="K843" s="151" t="s">
        <v>2174</v>
      </c>
      <c r="L843" s="142" t="s">
        <v>2604</v>
      </c>
      <c r="M843" s="150" t="str">
        <f t="shared" si="65"/>
        <v/>
      </c>
      <c r="N843" s="150" t="str">
        <f t="shared" si="64"/>
        <v/>
      </c>
      <c r="P843" s="166" t="s">
        <v>2604</v>
      </c>
      <c r="Q843" s="67" t="s">
        <v>2604</v>
      </c>
      <c r="R843" s="112"/>
    </row>
    <row r="844" spans="1:18" s="65" customFormat="1" hidden="1" x14ac:dyDescent="0.25">
      <c r="A844" s="65" t="s">
        <v>2617</v>
      </c>
      <c r="B844" s="150">
        <v>1</v>
      </c>
      <c r="C844" s="153" t="s">
        <v>2174</v>
      </c>
      <c r="D844" s="142" t="s">
        <v>2604</v>
      </c>
      <c r="E844" s="150" t="str">
        <f t="shared" si="62"/>
        <v/>
      </c>
      <c r="F844" s="150" t="str">
        <f t="shared" si="63"/>
        <v/>
      </c>
      <c r="H844" s="166" t="s">
        <v>2604</v>
      </c>
      <c r="I844" s="142"/>
      <c r="J844" s="152" t="s">
        <v>2604</v>
      </c>
      <c r="K844" s="151" t="s">
        <v>2174</v>
      </c>
      <c r="L844" s="142" t="s">
        <v>2604</v>
      </c>
      <c r="M844" s="150" t="str">
        <f t="shared" si="65"/>
        <v/>
      </c>
      <c r="N844" s="150" t="str">
        <f t="shared" si="64"/>
        <v/>
      </c>
      <c r="P844" s="166" t="s">
        <v>2604</v>
      </c>
      <c r="Q844" s="67" t="s">
        <v>2604</v>
      </c>
      <c r="R844" s="112"/>
    </row>
    <row r="845" spans="1:18" s="65" customFormat="1" hidden="1" x14ac:dyDescent="0.25">
      <c r="A845" s="65" t="s">
        <v>1296</v>
      </c>
      <c r="B845" s="150">
        <v>1</v>
      </c>
      <c r="C845" s="153" t="s">
        <v>2174</v>
      </c>
      <c r="D845" s="142" t="s">
        <v>2604</v>
      </c>
      <c r="E845" s="150" t="str">
        <f t="shared" si="62"/>
        <v/>
      </c>
      <c r="F845" s="150" t="str">
        <f t="shared" si="63"/>
        <v/>
      </c>
      <c r="H845" s="166" t="s">
        <v>2604</v>
      </c>
      <c r="I845" s="142"/>
      <c r="J845" s="152" t="s">
        <v>2604</v>
      </c>
      <c r="K845" s="151" t="s">
        <v>2174</v>
      </c>
      <c r="L845" s="142" t="s">
        <v>2604</v>
      </c>
      <c r="M845" s="150" t="str">
        <f t="shared" si="65"/>
        <v/>
      </c>
      <c r="N845" s="150" t="str">
        <f t="shared" si="64"/>
        <v/>
      </c>
      <c r="P845" s="166" t="s">
        <v>2604</v>
      </c>
      <c r="Q845" s="67" t="s">
        <v>2604</v>
      </c>
      <c r="R845" s="112"/>
    </row>
    <row r="846" spans="1:18" s="65" customFormat="1" hidden="1" x14ac:dyDescent="0.25">
      <c r="A846" s="65" t="s">
        <v>1153</v>
      </c>
      <c r="B846" s="150">
        <v>1</v>
      </c>
      <c r="C846" s="155" t="s">
        <v>2606</v>
      </c>
      <c r="D846" s="142">
        <v>33859</v>
      </c>
      <c r="E846" s="150" t="str">
        <f t="shared" si="62"/>
        <v>1992-93</v>
      </c>
      <c r="F846" s="150" t="str">
        <f t="shared" si="63"/>
        <v/>
      </c>
      <c r="G846" s="65" t="s">
        <v>2427</v>
      </c>
      <c r="H846" s="166" t="s">
        <v>2604</v>
      </c>
      <c r="I846" s="142"/>
      <c r="J846" s="152" t="s">
        <v>2604</v>
      </c>
      <c r="K846" s="154" t="s">
        <v>2605</v>
      </c>
      <c r="L846" s="142">
        <v>34041</v>
      </c>
      <c r="M846" s="150" t="str">
        <f t="shared" si="65"/>
        <v>1992-93</v>
      </c>
      <c r="N846" s="150" t="str">
        <f t="shared" si="64"/>
        <v/>
      </c>
      <c r="O846" s="65" t="s">
        <v>2428</v>
      </c>
      <c r="P846" s="166" t="s">
        <v>2604</v>
      </c>
      <c r="Q846" s="67" t="s">
        <v>2604</v>
      </c>
      <c r="R846" s="112" t="s">
        <v>2429</v>
      </c>
    </row>
    <row r="847" spans="1:18" s="65" customFormat="1" hidden="1" x14ac:dyDescent="0.25">
      <c r="A847" s="65" t="s">
        <v>1887</v>
      </c>
      <c r="B847" s="150">
        <v>1</v>
      </c>
      <c r="C847" s="153" t="s">
        <v>2174</v>
      </c>
      <c r="D847" s="142" t="s">
        <v>2604</v>
      </c>
      <c r="E847" s="150" t="str">
        <f t="shared" si="62"/>
        <v/>
      </c>
      <c r="F847" s="150" t="str">
        <f t="shared" si="63"/>
        <v/>
      </c>
      <c r="H847" s="166" t="s">
        <v>2604</v>
      </c>
      <c r="I847" s="142"/>
      <c r="J847" s="152" t="s">
        <v>2604</v>
      </c>
      <c r="K847" s="151" t="s">
        <v>2174</v>
      </c>
      <c r="L847" s="142" t="s">
        <v>2604</v>
      </c>
      <c r="M847" s="150" t="str">
        <f t="shared" si="65"/>
        <v/>
      </c>
      <c r="N847" s="150" t="str">
        <f t="shared" si="64"/>
        <v/>
      </c>
      <c r="P847" s="166" t="s">
        <v>2604</v>
      </c>
      <c r="Q847" s="67" t="s">
        <v>2604</v>
      </c>
      <c r="R847" s="112"/>
    </row>
    <row r="848" spans="1:18" s="65" customFormat="1" hidden="1" x14ac:dyDescent="0.25">
      <c r="A848" s="65" t="s">
        <v>1747</v>
      </c>
      <c r="B848" s="150">
        <v>1</v>
      </c>
      <c r="C848" s="153" t="s">
        <v>2174</v>
      </c>
      <c r="D848" s="142" t="s">
        <v>2604</v>
      </c>
      <c r="E848" s="150" t="str">
        <f t="shared" si="62"/>
        <v/>
      </c>
      <c r="F848" s="150" t="str">
        <f t="shared" si="63"/>
        <v/>
      </c>
      <c r="H848" s="166" t="s">
        <v>2604</v>
      </c>
      <c r="I848" s="142"/>
      <c r="J848" s="152" t="s">
        <v>2604</v>
      </c>
      <c r="K848" s="151" t="s">
        <v>2174</v>
      </c>
      <c r="L848" s="142" t="s">
        <v>2604</v>
      </c>
      <c r="M848" s="150" t="str">
        <f t="shared" si="65"/>
        <v/>
      </c>
      <c r="N848" s="150" t="str">
        <f t="shared" si="64"/>
        <v/>
      </c>
      <c r="P848" s="166" t="s">
        <v>2604</v>
      </c>
      <c r="Q848" s="67" t="s">
        <v>2604</v>
      </c>
      <c r="R848" s="112"/>
    </row>
    <row r="849" spans="1:18" s="65" customFormat="1" hidden="1" x14ac:dyDescent="0.25">
      <c r="A849" s="65" t="s">
        <v>1386</v>
      </c>
      <c r="B849" s="150">
        <v>1</v>
      </c>
      <c r="C849" s="153" t="s">
        <v>2174</v>
      </c>
      <c r="D849" s="142" t="s">
        <v>2604</v>
      </c>
      <c r="E849" s="150" t="str">
        <f t="shared" si="62"/>
        <v/>
      </c>
      <c r="F849" s="150" t="str">
        <f t="shared" si="63"/>
        <v/>
      </c>
      <c r="H849" s="166" t="s">
        <v>2604</v>
      </c>
      <c r="I849" s="142"/>
      <c r="J849" s="152" t="s">
        <v>2604</v>
      </c>
      <c r="K849" s="151" t="s">
        <v>2174</v>
      </c>
      <c r="L849" s="142" t="s">
        <v>2604</v>
      </c>
      <c r="M849" s="150" t="str">
        <f t="shared" si="65"/>
        <v/>
      </c>
      <c r="N849" s="150" t="str">
        <f t="shared" si="64"/>
        <v/>
      </c>
      <c r="P849" s="166" t="s">
        <v>2604</v>
      </c>
      <c r="Q849" s="67" t="s">
        <v>2604</v>
      </c>
      <c r="R849" s="112"/>
    </row>
    <row r="850" spans="1:18" s="65" customFormat="1" hidden="1" x14ac:dyDescent="0.25">
      <c r="A850" s="65" t="s">
        <v>825</v>
      </c>
      <c r="B850" s="150">
        <v>1</v>
      </c>
      <c r="C850" s="153" t="s">
        <v>2174</v>
      </c>
      <c r="D850" s="142" t="s">
        <v>2604</v>
      </c>
      <c r="E850" s="150" t="str">
        <f t="shared" ref="E850:E913" si="66">IF(ISNUMBER(D850),IF(MONTH(D850)&gt;=8,CONCATENATE(YEAR(D850),"-",RIGHT(YEAR(D850)+1,2)),IF(MONTH(D850)&lt;5,CONCATENATE(YEAR(D850)-1,"-",RIGHT(YEAR(D850),2)),"")), "")</f>
        <v/>
      </c>
      <c r="F850" s="150" t="str">
        <f t="shared" ref="F850:F913" si="67">IF(ISNUMBER(D850),IF(AND(MONTH(D850)&gt;5, MONTH(D850)&lt;8),CONCATENATE(YEAR(D850),"-",RIGHT(YEAR(D850)+1,2)),""), "")</f>
        <v/>
      </c>
      <c r="H850" s="166" t="s">
        <v>2604</v>
      </c>
      <c r="I850" s="142"/>
      <c r="J850" s="152" t="s">
        <v>2604</v>
      </c>
      <c r="K850" s="151" t="s">
        <v>2174</v>
      </c>
      <c r="L850" s="142" t="s">
        <v>2604</v>
      </c>
      <c r="M850" s="150" t="str">
        <f t="shared" si="65"/>
        <v/>
      </c>
      <c r="N850" s="150" t="str">
        <f t="shared" ref="N850:N913" si="68">IF(ISNUMBER(L850),IF(AND(MONTH(L850)&gt;5, MONTH(L850)&lt;8),CONCATENATE(YEAR(L850)-1,"-",RIGHT(YEAR(L850),2)),""), "")</f>
        <v/>
      </c>
      <c r="P850" s="166" t="s">
        <v>2604</v>
      </c>
      <c r="Q850" s="67" t="s">
        <v>2604</v>
      </c>
      <c r="R850" s="112" t="s">
        <v>2430</v>
      </c>
    </row>
    <row r="851" spans="1:18" s="65" customFormat="1" hidden="1" x14ac:dyDescent="0.25">
      <c r="A851" s="65" t="s">
        <v>1746</v>
      </c>
      <c r="B851" s="150">
        <v>1</v>
      </c>
      <c r="C851" s="153" t="s">
        <v>2174</v>
      </c>
      <c r="D851" s="142" t="s">
        <v>2604</v>
      </c>
      <c r="E851" s="150" t="str">
        <f t="shared" si="66"/>
        <v/>
      </c>
      <c r="F851" s="150" t="str">
        <f t="shared" si="67"/>
        <v/>
      </c>
      <c r="H851" s="166" t="s">
        <v>2604</v>
      </c>
      <c r="I851" s="142"/>
      <c r="J851" s="152" t="s">
        <v>2604</v>
      </c>
      <c r="K851" s="151" t="s">
        <v>2174</v>
      </c>
      <c r="L851" s="142" t="s">
        <v>2604</v>
      </c>
      <c r="M851" s="150" t="str">
        <f t="shared" si="65"/>
        <v/>
      </c>
      <c r="N851" s="150" t="str">
        <f t="shared" si="68"/>
        <v/>
      </c>
      <c r="P851" s="166" t="s">
        <v>2604</v>
      </c>
      <c r="Q851" s="67" t="s">
        <v>2604</v>
      </c>
      <c r="R851" s="112"/>
    </row>
    <row r="852" spans="1:18" s="65" customFormat="1" hidden="1" x14ac:dyDescent="0.25">
      <c r="A852" s="65" t="s">
        <v>1623</v>
      </c>
      <c r="B852" s="150">
        <v>1</v>
      </c>
      <c r="C852" s="153" t="s">
        <v>2174</v>
      </c>
      <c r="D852" s="142" t="s">
        <v>2604</v>
      </c>
      <c r="E852" s="150" t="str">
        <f t="shared" si="66"/>
        <v/>
      </c>
      <c r="F852" s="150" t="str">
        <f t="shared" si="67"/>
        <v/>
      </c>
      <c r="H852" s="166" t="s">
        <v>2604</v>
      </c>
      <c r="I852" s="142"/>
      <c r="J852" s="152" t="s">
        <v>2604</v>
      </c>
      <c r="K852" s="151" t="s">
        <v>2174</v>
      </c>
      <c r="L852" s="142" t="s">
        <v>2604</v>
      </c>
      <c r="M852" s="150" t="str">
        <f t="shared" si="65"/>
        <v/>
      </c>
      <c r="N852" s="150" t="str">
        <f t="shared" si="68"/>
        <v/>
      </c>
      <c r="P852" s="166" t="s">
        <v>2604</v>
      </c>
      <c r="Q852" s="67" t="s">
        <v>2604</v>
      </c>
      <c r="R852" s="112"/>
    </row>
    <row r="853" spans="1:18" s="65" customFormat="1" hidden="1" x14ac:dyDescent="0.25">
      <c r="A853" s="65" t="s">
        <v>1067</v>
      </c>
      <c r="B853" s="150">
        <v>1</v>
      </c>
      <c r="C853" s="153" t="s">
        <v>2174</v>
      </c>
      <c r="D853" s="142" t="s">
        <v>2604</v>
      </c>
      <c r="E853" s="150" t="str">
        <f t="shared" si="66"/>
        <v/>
      </c>
      <c r="F853" s="150" t="str">
        <f t="shared" si="67"/>
        <v/>
      </c>
      <c r="H853" s="166" t="s">
        <v>2604</v>
      </c>
      <c r="I853" s="142"/>
      <c r="J853" s="152" t="s">
        <v>2604</v>
      </c>
      <c r="K853" s="151" t="s">
        <v>2174</v>
      </c>
      <c r="L853" s="142" t="s">
        <v>2604</v>
      </c>
      <c r="M853" s="150" t="str">
        <f t="shared" si="65"/>
        <v/>
      </c>
      <c r="N853" s="150" t="str">
        <f t="shared" si="68"/>
        <v/>
      </c>
      <c r="P853" s="166" t="s">
        <v>2604</v>
      </c>
      <c r="Q853" s="67" t="s">
        <v>2604</v>
      </c>
      <c r="R853" s="112"/>
    </row>
    <row r="854" spans="1:18" s="65" customFormat="1" hidden="1" x14ac:dyDescent="0.25">
      <c r="A854" s="65" t="s">
        <v>1657</v>
      </c>
      <c r="B854" s="150">
        <v>1</v>
      </c>
      <c r="C854" s="153" t="s">
        <v>2174</v>
      </c>
      <c r="D854" s="142" t="s">
        <v>2604</v>
      </c>
      <c r="E854" s="150" t="str">
        <f t="shared" si="66"/>
        <v/>
      </c>
      <c r="F854" s="150" t="str">
        <f t="shared" si="67"/>
        <v/>
      </c>
      <c r="H854" s="166" t="s">
        <v>2604</v>
      </c>
      <c r="I854" s="142"/>
      <c r="J854" s="152" t="s">
        <v>2604</v>
      </c>
      <c r="K854" s="151" t="s">
        <v>2174</v>
      </c>
      <c r="L854" s="142" t="s">
        <v>2604</v>
      </c>
      <c r="M854" s="150" t="str">
        <f t="shared" si="65"/>
        <v/>
      </c>
      <c r="N854" s="150" t="str">
        <f t="shared" si="68"/>
        <v/>
      </c>
      <c r="P854" s="166" t="s">
        <v>2604</v>
      </c>
      <c r="Q854" s="67" t="s">
        <v>2604</v>
      </c>
      <c r="R854" s="112"/>
    </row>
    <row r="855" spans="1:18" s="65" customFormat="1" x14ac:dyDescent="0.25">
      <c r="A855" s="65" t="s">
        <v>1024</v>
      </c>
      <c r="B855" s="150">
        <v>1</v>
      </c>
      <c r="C855" s="155" t="s">
        <v>2129</v>
      </c>
      <c r="D855" s="142">
        <v>37860</v>
      </c>
      <c r="E855" s="150" t="str">
        <f t="shared" si="66"/>
        <v>2003-04</v>
      </c>
      <c r="F855" s="150" t="str">
        <f t="shared" si="67"/>
        <v/>
      </c>
      <c r="G855" s="65" t="s">
        <v>2164</v>
      </c>
      <c r="H855" s="166" t="s">
        <v>2604</v>
      </c>
      <c r="I855" s="142">
        <f>L855</f>
        <v>37947</v>
      </c>
      <c r="J855" s="152" t="s">
        <v>2604</v>
      </c>
      <c r="K855" s="156" t="s">
        <v>2607</v>
      </c>
      <c r="L855" s="142">
        <v>37947</v>
      </c>
      <c r="M855" s="150" t="str">
        <f t="shared" si="65"/>
        <v>2003-04</v>
      </c>
      <c r="N855" s="150" t="str">
        <f t="shared" si="68"/>
        <v/>
      </c>
      <c r="O855" s="65" t="s">
        <v>65</v>
      </c>
      <c r="P855" s="166" t="s">
        <v>2604</v>
      </c>
      <c r="Q855" s="67" t="s">
        <v>2604</v>
      </c>
      <c r="R855" s="112" t="s">
        <v>2431</v>
      </c>
    </row>
    <row r="856" spans="1:18" s="65" customFormat="1" hidden="1" x14ac:dyDescent="0.25">
      <c r="A856" s="65" t="s">
        <v>1458</v>
      </c>
      <c r="B856" s="150">
        <v>1</v>
      </c>
      <c r="C856" s="153" t="s">
        <v>2174</v>
      </c>
      <c r="D856" s="142" t="s">
        <v>2604</v>
      </c>
      <c r="E856" s="150" t="str">
        <f t="shared" si="66"/>
        <v/>
      </c>
      <c r="F856" s="150" t="str">
        <f t="shared" si="67"/>
        <v/>
      </c>
      <c r="H856" s="166" t="s">
        <v>2604</v>
      </c>
      <c r="I856" s="142"/>
      <c r="J856" s="152" t="s">
        <v>2604</v>
      </c>
      <c r="K856" s="151" t="s">
        <v>2174</v>
      </c>
      <c r="L856" s="142" t="s">
        <v>2604</v>
      </c>
      <c r="M856" s="150" t="str">
        <f t="shared" si="65"/>
        <v/>
      </c>
      <c r="N856" s="150" t="str">
        <f t="shared" si="68"/>
        <v/>
      </c>
      <c r="P856" s="166" t="s">
        <v>2604</v>
      </c>
      <c r="Q856" s="67" t="s">
        <v>2604</v>
      </c>
      <c r="R856" s="112"/>
    </row>
    <row r="857" spans="1:18" s="65" customFormat="1" hidden="1" x14ac:dyDescent="0.25">
      <c r="A857" s="65" t="s">
        <v>1984</v>
      </c>
      <c r="B857" s="150">
        <v>1</v>
      </c>
      <c r="C857" s="153" t="s">
        <v>2174</v>
      </c>
      <c r="D857" s="114" t="s">
        <v>2604</v>
      </c>
      <c r="E857" s="150" t="str">
        <f t="shared" si="66"/>
        <v/>
      </c>
      <c r="F857" s="150" t="str">
        <f t="shared" si="67"/>
        <v/>
      </c>
      <c r="H857" s="166" t="s">
        <v>2604</v>
      </c>
      <c r="I857" s="114"/>
      <c r="J857" s="152" t="s">
        <v>2604</v>
      </c>
      <c r="K857" s="151" t="s">
        <v>2174</v>
      </c>
      <c r="L857" s="142" t="s">
        <v>2604</v>
      </c>
      <c r="M857" s="150" t="str">
        <f t="shared" si="65"/>
        <v/>
      </c>
      <c r="N857" s="150" t="str">
        <f t="shared" si="68"/>
        <v/>
      </c>
      <c r="P857" s="166" t="s">
        <v>2604</v>
      </c>
      <c r="Q857" s="67" t="s">
        <v>2604</v>
      </c>
      <c r="R857" s="112"/>
    </row>
    <row r="858" spans="1:18" s="65" customFormat="1" x14ac:dyDescent="0.25">
      <c r="A858" s="65" t="s">
        <v>939</v>
      </c>
      <c r="B858" s="150">
        <v>1</v>
      </c>
      <c r="C858" s="155" t="s">
        <v>2129</v>
      </c>
      <c r="D858" s="142">
        <v>39879</v>
      </c>
      <c r="E858" s="150" t="str">
        <f t="shared" si="66"/>
        <v>2008-09</v>
      </c>
      <c r="F858" s="150" t="str">
        <f t="shared" si="67"/>
        <v/>
      </c>
      <c r="G858" s="65" t="s">
        <v>80</v>
      </c>
      <c r="H858" s="166" t="s">
        <v>2604</v>
      </c>
      <c r="I858" s="142">
        <f>L858</f>
        <v>39893</v>
      </c>
      <c r="J858" s="152" t="s">
        <v>2604</v>
      </c>
      <c r="K858" s="156" t="s">
        <v>2607</v>
      </c>
      <c r="L858" s="142">
        <v>39893</v>
      </c>
      <c r="M858" s="150" t="str">
        <f t="shared" si="65"/>
        <v>2008-09</v>
      </c>
      <c r="N858" s="150" t="str">
        <f t="shared" si="68"/>
        <v/>
      </c>
      <c r="O858" s="65" t="s">
        <v>80</v>
      </c>
      <c r="P858" s="166" t="s">
        <v>2604</v>
      </c>
      <c r="Q858" s="67" t="s">
        <v>2604</v>
      </c>
      <c r="R858" s="112" t="s">
        <v>2433</v>
      </c>
    </row>
    <row r="859" spans="1:18" s="65" customFormat="1" hidden="1" x14ac:dyDescent="0.25">
      <c r="A859" s="65" t="s">
        <v>2077</v>
      </c>
      <c r="B859" s="150">
        <v>1</v>
      </c>
      <c r="C859" s="153" t="s">
        <v>2174</v>
      </c>
      <c r="D859" s="114" t="s">
        <v>2604</v>
      </c>
      <c r="E859" s="150" t="str">
        <f t="shared" si="66"/>
        <v/>
      </c>
      <c r="F859" s="150" t="str">
        <f t="shared" si="67"/>
        <v/>
      </c>
      <c r="H859" s="166" t="s">
        <v>2604</v>
      </c>
      <c r="I859" s="114"/>
      <c r="J859" s="152" t="s">
        <v>2604</v>
      </c>
      <c r="K859" s="151" t="s">
        <v>2174</v>
      </c>
      <c r="L859" s="142" t="s">
        <v>2604</v>
      </c>
      <c r="M859" s="150" t="str">
        <f t="shared" si="65"/>
        <v/>
      </c>
      <c r="N859" s="150" t="str">
        <f t="shared" si="68"/>
        <v/>
      </c>
      <c r="P859" s="166" t="s">
        <v>2604</v>
      </c>
      <c r="Q859" s="67" t="s">
        <v>2604</v>
      </c>
      <c r="R859" s="112"/>
    </row>
    <row r="860" spans="1:18" s="65" customFormat="1" hidden="1" x14ac:dyDescent="0.25">
      <c r="A860" s="65" t="s">
        <v>884</v>
      </c>
      <c r="B860" s="150">
        <v>1</v>
      </c>
      <c r="C860" s="155" t="s">
        <v>2606</v>
      </c>
      <c r="D860" s="142">
        <v>40380</v>
      </c>
      <c r="E860" s="150" t="str">
        <f t="shared" si="66"/>
        <v/>
      </c>
      <c r="F860" s="150" t="str">
        <f t="shared" si="67"/>
        <v>2010-11</v>
      </c>
      <c r="G860" s="65" t="s">
        <v>2150</v>
      </c>
      <c r="H860" s="166" t="s">
        <v>2604</v>
      </c>
      <c r="I860" s="142"/>
      <c r="J860" s="152" t="s">
        <v>2604</v>
      </c>
      <c r="K860" s="156" t="s">
        <v>2607</v>
      </c>
      <c r="L860" s="142">
        <v>40739</v>
      </c>
      <c r="M860" s="150" t="str">
        <f t="shared" si="65"/>
        <v/>
      </c>
      <c r="N860" s="150" t="str">
        <f t="shared" si="68"/>
        <v>2010-11</v>
      </c>
      <c r="O860" s="65" t="s">
        <v>2434</v>
      </c>
      <c r="P860" s="166" t="s">
        <v>2604</v>
      </c>
      <c r="Q860" s="67" t="s">
        <v>2604</v>
      </c>
      <c r="R860" s="112" t="s">
        <v>2435</v>
      </c>
    </row>
    <row r="861" spans="1:18" s="65" customFormat="1" hidden="1" x14ac:dyDescent="0.25">
      <c r="A861" s="65" t="s">
        <v>1440</v>
      </c>
      <c r="B861" s="150">
        <v>1</v>
      </c>
      <c r="C861" s="153" t="s">
        <v>2174</v>
      </c>
      <c r="D861" s="142" t="s">
        <v>2604</v>
      </c>
      <c r="E861" s="150" t="str">
        <f t="shared" si="66"/>
        <v/>
      </c>
      <c r="F861" s="150" t="str">
        <f t="shared" si="67"/>
        <v/>
      </c>
      <c r="H861" s="166" t="s">
        <v>2604</v>
      </c>
      <c r="I861" s="142"/>
      <c r="J861" s="152" t="s">
        <v>2604</v>
      </c>
      <c r="K861" s="151" t="s">
        <v>2174</v>
      </c>
      <c r="L861" s="142" t="s">
        <v>2604</v>
      </c>
      <c r="M861" s="150" t="str">
        <f t="shared" si="65"/>
        <v/>
      </c>
      <c r="N861" s="150" t="str">
        <f t="shared" si="68"/>
        <v/>
      </c>
      <c r="P861" s="166" t="s">
        <v>2604</v>
      </c>
      <c r="Q861" s="67" t="s">
        <v>2604</v>
      </c>
      <c r="R861" s="112"/>
    </row>
    <row r="862" spans="1:18" s="65" customFormat="1" hidden="1" x14ac:dyDescent="0.25">
      <c r="A862" s="65" t="s">
        <v>1573</v>
      </c>
      <c r="B862" s="150">
        <v>1</v>
      </c>
      <c r="C862" s="153" t="s">
        <v>2174</v>
      </c>
      <c r="D862" s="142" t="s">
        <v>2604</v>
      </c>
      <c r="E862" s="150" t="str">
        <f t="shared" si="66"/>
        <v/>
      </c>
      <c r="F862" s="150" t="str">
        <f t="shared" si="67"/>
        <v/>
      </c>
      <c r="H862" s="166" t="s">
        <v>2604</v>
      </c>
      <c r="I862" s="142"/>
      <c r="J862" s="152" t="s">
        <v>2604</v>
      </c>
      <c r="K862" s="151" t="s">
        <v>2174</v>
      </c>
      <c r="L862" s="142" t="s">
        <v>2604</v>
      </c>
      <c r="M862" s="150" t="str">
        <f t="shared" si="65"/>
        <v/>
      </c>
      <c r="N862" s="150" t="str">
        <f t="shared" si="68"/>
        <v/>
      </c>
      <c r="P862" s="166" t="s">
        <v>2604</v>
      </c>
      <c r="Q862" s="67" t="s">
        <v>2604</v>
      </c>
      <c r="R862" s="112"/>
    </row>
    <row r="863" spans="1:18" s="65" customFormat="1" hidden="1" x14ac:dyDescent="0.25">
      <c r="A863" s="65" t="s">
        <v>1076</v>
      </c>
      <c r="B863" s="150">
        <v>1</v>
      </c>
      <c r="C863" s="153" t="s">
        <v>2174</v>
      </c>
      <c r="D863" s="142" t="s">
        <v>2604</v>
      </c>
      <c r="E863" s="150" t="str">
        <f t="shared" si="66"/>
        <v/>
      </c>
      <c r="F863" s="150" t="str">
        <f t="shared" si="67"/>
        <v/>
      </c>
      <c r="H863" s="166" t="s">
        <v>2604</v>
      </c>
      <c r="I863" s="142"/>
      <c r="J863" s="152" t="s">
        <v>2604</v>
      </c>
      <c r="K863" s="151" t="s">
        <v>2174</v>
      </c>
      <c r="L863" s="142" t="s">
        <v>2604</v>
      </c>
      <c r="M863" s="150" t="str">
        <f t="shared" si="65"/>
        <v/>
      </c>
      <c r="N863" s="150" t="str">
        <f t="shared" si="68"/>
        <v/>
      </c>
      <c r="P863" s="166" t="s">
        <v>2604</v>
      </c>
      <c r="Q863" s="67" t="s">
        <v>2604</v>
      </c>
      <c r="R863" s="112"/>
    </row>
    <row r="864" spans="1:18" s="65" customFormat="1" x14ac:dyDescent="0.25">
      <c r="A864" s="65" t="s">
        <v>1005</v>
      </c>
      <c r="B864" s="150">
        <v>1</v>
      </c>
      <c r="C864" s="155" t="s">
        <v>2129</v>
      </c>
      <c r="D864" s="142">
        <v>38388</v>
      </c>
      <c r="E864" s="150" t="str">
        <f t="shared" si="66"/>
        <v>2004-05</v>
      </c>
      <c r="F864" s="150" t="str">
        <f t="shared" si="67"/>
        <v/>
      </c>
      <c r="G864" s="65" t="s">
        <v>2302</v>
      </c>
      <c r="H864" s="166" t="s">
        <v>2604</v>
      </c>
      <c r="I864" s="142">
        <f>L864</f>
        <v>38480</v>
      </c>
      <c r="J864" s="152" t="s">
        <v>2604</v>
      </c>
      <c r="K864" s="156" t="s">
        <v>2607</v>
      </c>
      <c r="L864" s="142">
        <v>38480</v>
      </c>
      <c r="M864" s="150" t="str">
        <f t="shared" si="65"/>
        <v/>
      </c>
      <c r="N864" s="150" t="str">
        <f t="shared" si="68"/>
        <v/>
      </c>
      <c r="O864" s="108" t="s">
        <v>62</v>
      </c>
      <c r="P864" s="166" t="s">
        <v>2604</v>
      </c>
      <c r="Q864" s="67" t="s">
        <v>2604</v>
      </c>
      <c r="R864" s="112" t="s">
        <v>2436</v>
      </c>
    </row>
    <row r="865" spans="1:18" s="65" customFormat="1" x14ac:dyDescent="0.25">
      <c r="A865" s="65" t="s">
        <v>758</v>
      </c>
      <c r="B865" s="150">
        <v>1</v>
      </c>
      <c r="C865" s="153" t="s">
        <v>2129</v>
      </c>
      <c r="D865" s="142">
        <v>42251</v>
      </c>
      <c r="E865" s="150" t="str">
        <f t="shared" si="66"/>
        <v>2015-16</v>
      </c>
      <c r="F865" s="150" t="str">
        <f t="shared" si="67"/>
        <v/>
      </c>
      <c r="G865" s="108" t="s">
        <v>2616</v>
      </c>
      <c r="H865" s="166" t="s">
        <v>2604</v>
      </c>
      <c r="I865" s="142">
        <v>42551</v>
      </c>
      <c r="J865" s="152" t="s">
        <v>2604</v>
      </c>
      <c r="K865" s="151" t="s">
        <v>2174</v>
      </c>
      <c r="L865" s="142" t="s">
        <v>2604</v>
      </c>
      <c r="M865" s="150" t="str">
        <f t="shared" si="65"/>
        <v/>
      </c>
      <c r="N865" s="150" t="str">
        <f t="shared" si="68"/>
        <v/>
      </c>
      <c r="P865" s="166" t="s">
        <v>2604</v>
      </c>
      <c r="Q865" s="67" t="s">
        <v>2604</v>
      </c>
      <c r="R865" s="112" t="s">
        <v>2437</v>
      </c>
    </row>
    <row r="866" spans="1:18" s="65" customFormat="1" hidden="1" x14ac:dyDescent="0.25">
      <c r="A866" s="65" t="s">
        <v>1107</v>
      </c>
      <c r="B866" s="150">
        <v>1</v>
      </c>
      <c r="C866" s="153" t="s">
        <v>2174</v>
      </c>
      <c r="D866" s="142" t="s">
        <v>2604</v>
      </c>
      <c r="E866" s="150" t="str">
        <f t="shared" si="66"/>
        <v/>
      </c>
      <c r="F866" s="150" t="str">
        <f t="shared" si="67"/>
        <v/>
      </c>
      <c r="H866" s="166" t="s">
        <v>2604</v>
      </c>
      <c r="I866" s="142"/>
      <c r="J866" s="152" t="s">
        <v>2604</v>
      </c>
      <c r="K866" s="151" t="s">
        <v>2174</v>
      </c>
      <c r="L866" s="142" t="s">
        <v>2604</v>
      </c>
      <c r="M866" s="150" t="str">
        <f t="shared" si="65"/>
        <v/>
      </c>
      <c r="N866" s="150" t="str">
        <f t="shared" si="68"/>
        <v/>
      </c>
      <c r="P866" s="166" t="s">
        <v>2604</v>
      </c>
      <c r="Q866" s="67" t="s">
        <v>2604</v>
      </c>
      <c r="R866" s="112"/>
    </row>
    <row r="867" spans="1:18" s="65" customFormat="1" x14ac:dyDescent="0.25">
      <c r="A867" s="65" t="s">
        <v>1146</v>
      </c>
      <c r="B867" s="150">
        <v>1</v>
      </c>
      <c r="C867" s="153" t="s">
        <v>2129</v>
      </c>
      <c r="D867" s="114" t="s">
        <v>2604</v>
      </c>
      <c r="E867" s="150" t="str">
        <f t="shared" si="66"/>
        <v/>
      </c>
      <c r="F867" s="150" t="str">
        <f t="shared" si="67"/>
        <v/>
      </c>
      <c r="G867" s="65" t="s">
        <v>32</v>
      </c>
      <c r="H867" s="166" t="s">
        <v>2604</v>
      </c>
      <c r="I867" s="142" t="str">
        <f>L867</f>
        <v/>
      </c>
      <c r="J867" s="152" t="s">
        <v>2604</v>
      </c>
      <c r="K867" s="151" t="s">
        <v>2607</v>
      </c>
      <c r="L867" s="142" t="s">
        <v>2604</v>
      </c>
      <c r="M867" s="150" t="str">
        <f t="shared" si="65"/>
        <v/>
      </c>
      <c r="N867" s="150" t="str">
        <f t="shared" si="68"/>
        <v/>
      </c>
      <c r="P867" s="166" t="s">
        <v>2604</v>
      </c>
      <c r="Q867" s="67" t="s">
        <v>2604</v>
      </c>
      <c r="R867" s="112"/>
    </row>
    <row r="868" spans="1:18" s="65" customFormat="1" hidden="1" x14ac:dyDescent="0.25">
      <c r="A868" s="65" t="s">
        <v>1139</v>
      </c>
      <c r="B868" s="150">
        <v>1</v>
      </c>
      <c r="C868" s="153" t="s">
        <v>2174</v>
      </c>
      <c r="D868" s="142" t="s">
        <v>2604</v>
      </c>
      <c r="E868" s="150" t="str">
        <f t="shared" si="66"/>
        <v/>
      </c>
      <c r="F868" s="150" t="str">
        <f t="shared" si="67"/>
        <v/>
      </c>
      <c r="H868" s="166" t="s">
        <v>2604</v>
      </c>
      <c r="I868" s="142"/>
      <c r="J868" s="152" t="s">
        <v>2604</v>
      </c>
      <c r="K868" s="151" t="s">
        <v>2174</v>
      </c>
      <c r="L868" s="142" t="s">
        <v>2604</v>
      </c>
      <c r="M868" s="150" t="str">
        <f t="shared" si="65"/>
        <v/>
      </c>
      <c r="N868" s="150" t="str">
        <f t="shared" si="68"/>
        <v/>
      </c>
      <c r="P868" s="166" t="s">
        <v>2604</v>
      </c>
      <c r="Q868" s="67" t="s">
        <v>2604</v>
      </c>
      <c r="R868" s="112"/>
    </row>
    <row r="869" spans="1:18" s="65" customFormat="1" hidden="1" x14ac:dyDescent="0.25">
      <c r="A869" s="65" t="s">
        <v>1075</v>
      </c>
      <c r="B869" s="150">
        <v>1</v>
      </c>
      <c r="C869" s="153" t="s">
        <v>2174</v>
      </c>
      <c r="D869" s="142" t="s">
        <v>2604</v>
      </c>
      <c r="E869" s="150" t="str">
        <f t="shared" si="66"/>
        <v/>
      </c>
      <c r="F869" s="150" t="str">
        <f t="shared" si="67"/>
        <v/>
      </c>
      <c r="H869" s="166" t="s">
        <v>2604</v>
      </c>
      <c r="I869" s="142"/>
      <c r="J869" s="152" t="s">
        <v>2604</v>
      </c>
      <c r="K869" s="154" t="s">
        <v>2603</v>
      </c>
      <c r="L869" s="142">
        <v>36647</v>
      </c>
      <c r="M869" s="150" t="str">
        <f t="shared" si="65"/>
        <v/>
      </c>
      <c r="N869" s="150" t="str">
        <f t="shared" si="68"/>
        <v/>
      </c>
      <c r="O869" s="65" t="s">
        <v>2438</v>
      </c>
      <c r="P869" s="166" t="s">
        <v>2604</v>
      </c>
      <c r="Q869" s="67" t="s">
        <v>2135</v>
      </c>
      <c r="R869" s="112" t="s">
        <v>2439</v>
      </c>
    </row>
    <row r="870" spans="1:18" s="65" customFormat="1" hidden="1" x14ac:dyDescent="0.25">
      <c r="A870" s="65" t="s">
        <v>1572</v>
      </c>
      <c r="B870" s="150">
        <v>1</v>
      </c>
      <c r="C870" s="153" t="s">
        <v>2174</v>
      </c>
      <c r="D870" s="142" t="s">
        <v>2604</v>
      </c>
      <c r="E870" s="150" t="str">
        <f t="shared" si="66"/>
        <v/>
      </c>
      <c r="F870" s="150" t="str">
        <f t="shared" si="67"/>
        <v/>
      </c>
      <c r="H870" s="166" t="s">
        <v>2604</v>
      </c>
      <c r="I870" s="142"/>
      <c r="J870" s="152" t="s">
        <v>2604</v>
      </c>
      <c r="K870" s="151" t="s">
        <v>2174</v>
      </c>
      <c r="L870" s="142" t="s">
        <v>2604</v>
      </c>
      <c r="M870" s="150" t="str">
        <f t="shared" si="65"/>
        <v/>
      </c>
      <c r="N870" s="150" t="str">
        <f t="shared" si="68"/>
        <v/>
      </c>
      <c r="P870" s="166" t="s">
        <v>2604</v>
      </c>
      <c r="Q870" s="67" t="s">
        <v>2604</v>
      </c>
      <c r="R870" s="112"/>
    </row>
    <row r="871" spans="1:18" s="65" customFormat="1" hidden="1" x14ac:dyDescent="0.25">
      <c r="A871" s="65" t="s">
        <v>1571</v>
      </c>
      <c r="B871" s="150">
        <v>1</v>
      </c>
      <c r="C871" s="153" t="s">
        <v>2174</v>
      </c>
      <c r="D871" s="142" t="s">
        <v>2604</v>
      </c>
      <c r="E871" s="150" t="str">
        <f t="shared" si="66"/>
        <v/>
      </c>
      <c r="F871" s="150" t="str">
        <f t="shared" si="67"/>
        <v/>
      </c>
      <c r="H871" s="166" t="s">
        <v>2604</v>
      </c>
      <c r="I871" s="142"/>
      <c r="J871" s="152" t="s">
        <v>2604</v>
      </c>
      <c r="K871" s="151" t="s">
        <v>2174</v>
      </c>
      <c r="L871" s="142" t="s">
        <v>2604</v>
      </c>
      <c r="M871" s="150" t="str">
        <f t="shared" si="65"/>
        <v/>
      </c>
      <c r="N871" s="150" t="str">
        <f t="shared" si="68"/>
        <v/>
      </c>
      <c r="P871" s="166" t="s">
        <v>2604</v>
      </c>
      <c r="Q871" s="67" t="s">
        <v>2604</v>
      </c>
      <c r="R871" s="112"/>
    </row>
    <row r="872" spans="1:18" s="65" customFormat="1" hidden="1" x14ac:dyDescent="0.25">
      <c r="A872" s="65" t="s">
        <v>1191</v>
      </c>
      <c r="B872" s="150">
        <v>1</v>
      </c>
      <c r="C872" s="153" t="s">
        <v>2174</v>
      </c>
      <c r="D872" s="142" t="s">
        <v>2604</v>
      </c>
      <c r="E872" s="150" t="str">
        <f t="shared" si="66"/>
        <v/>
      </c>
      <c r="F872" s="150" t="str">
        <f t="shared" si="67"/>
        <v/>
      </c>
      <c r="H872" s="166" t="s">
        <v>2604</v>
      </c>
      <c r="I872" s="142"/>
      <c r="J872" s="152" t="s">
        <v>2604</v>
      </c>
      <c r="K872" s="151" t="s">
        <v>2174</v>
      </c>
      <c r="L872" s="142" t="s">
        <v>2604</v>
      </c>
      <c r="M872" s="150" t="str">
        <f t="shared" si="65"/>
        <v/>
      </c>
      <c r="N872" s="150" t="str">
        <f t="shared" si="68"/>
        <v/>
      </c>
      <c r="P872" s="166" t="s">
        <v>2604</v>
      </c>
      <c r="Q872" s="67" t="s">
        <v>2604</v>
      </c>
      <c r="R872" s="112"/>
    </row>
    <row r="873" spans="1:18" s="65" customFormat="1" hidden="1" x14ac:dyDescent="0.25">
      <c r="A873" s="65" t="s">
        <v>1520</v>
      </c>
      <c r="B873" s="150">
        <v>1</v>
      </c>
      <c r="C873" s="153" t="s">
        <v>2174</v>
      </c>
      <c r="D873" s="142" t="s">
        <v>2604</v>
      </c>
      <c r="E873" s="150" t="str">
        <f t="shared" si="66"/>
        <v/>
      </c>
      <c r="F873" s="150" t="str">
        <f t="shared" si="67"/>
        <v/>
      </c>
      <c r="H873" s="166" t="s">
        <v>2604</v>
      </c>
      <c r="I873" s="142"/>
      <c r="J873" s="152" t="s">
        <v>2604</v>
      </c>
      <c r="K873" s="151" t="s">
        <v>2174</v>
      </c>
      <c r="L873" s="142" t="s">
        <v>2604</v>
      </c>
      <c r="M873" s="150" t="str">
        <f t="shared" si="65"/>
        <v/>
      </c>
      <c r="N873" s="150" t="str">
        <f t="shared" si="68"/>
        <v/>
      </c>
      <c r="P873" s="166" t="s">
        <v>2604</v>
      </c>
      <c r="Q873" s="67" t="s">
        <v>2604</v>
      </c>
      <c r="R873" s="112"/>
    </row>
    <row r="874" spans="1:18" s="65" customFormat="1" hidden="1" x14ac:dyDescent="0.25">
      <c r="A874" s="65" t="s">
        <v>1245</v>
      </c>
      <c r="B874" s="150">
        <v>1</v>
      </c>
      <c r="C874" s="153" t="s">
        <v>2174</v>
      </c>
      <c r="D874" s="142" t="s">
        <v>2604</v>
      </c>
      <c r="E874" s="150" t="str">
        <f t="shared" si="66"/>
        <v/>
      </c>
      <c r="F874" s="150" t="str">
        <f t="shared" si="67"/>
        <v/>
      </c>
      <c r="H874" s="166" t="s">
        <v>2604</v>
      </c>
      <c r="I874" s="142"/>
      <c r="J874" s="152" t="s">
        <v>2604</v>
      </c>
      <c r="K874" s="151" t="s">
        <v>2174</v>
      </c>
      <c r="L874" s="142" t="s">
        <v>2604</v>
      </c>
      <c r="M874" s="150" t="str">
        <f t="shared" si="65"/>
        <v/>
      </c>
      <c r="N874" s="150" t="str">
        <f t="shared" si="68"/>
        <v/>
      </c>
      <c r="P874" s="166" t="s">
        <v>2604</v>
      </c>
      <c r="Q874" s="67" t="s">
        <v>2604</v>
      </c>
      <c r="R874" s="112"/>
    </row>
    <row r="875" spans="1:18" s="65" customFormat="1" hidden="1" x14ac:dyDescent="0.25">
      <c r="A875" s="65" t="s">
        <v>1052</v>
      </c>
      <c r="B875" s="150">
        <v>1</v>
      </c>
      <c r="C875" s="153" t="s">
        <v>2174</v>
      </c>
      <c r="D875" s="142" t="s">
        <v>2604</v>
      </c>
      <c r="E875" s="150" t="str">
        <f t="shared" si="66"/>
        <v/>
      </c>
      <c r="F875" s="150" t="str">
        <f t="shared" si="67"/>
        <v/>
      </c>
      <c r="H875" s="166" t="s">
        <v>2604</v>
      </c>
      <c r="I875" s="142"/>
      <c r="J875" s="152" t="s">
        <v>2604</v>
      </c>
      <c r="K875" s="151" t="s">
        <v>2174</v>
      </c>
      <c r="L875" s="142" t="s">
        <v>2604</v>
      </c>
      <c r="M875" s="150" t="str">
        <f t="shared" si="65"/>
        <v/>
      </c>
      <c r="N875" s="150" t="str">
        <f t="shared" si="68"/>
        <v/>
      </c>
      <c r="P875" s="166" t="s">
        <v>2604</v>
      </c>
      <c r="Q875" s="67" t="s">
        <v>2604</v>
      </c>
      <c r="R875" s="112"/>
    </row>
    <row r="876" spans="1:18" s="65" customFormat="1" hidden="1" x14ac:dyDescent="0.25">
      <c r="A876" s="65" t="s">
        <v>1774</v>
      </c>
      <c r="B876" s="150">
        <v>1</v>
      </c>
      <c r="C876" s="153" t="s">
        <v>2174</v>
      </c>
      <c r="D876" s="142" t="s">
        <v>2604</v>
      </c>
      <c r="E876" s="150" t="str">
        <f t="shared" si="66"/>
        <v/>
      </c>
      <c r="F876" s="150" t="str">
        <f t="shared" si="67"/>
        <v/>
      </c>
      <c r="H876" s="166" t="s">
        <v>2604</v>
      </c>
      <c r="I876" s="142"/>
      <c r="J876" s="152" t="s">
        <v>2604</v>
      </c>
      <c r="K876" s="151" t="s">
        <v>2174</v>
      </c>
      <c r="L876" s="142" t="s">
        <v>2604</v>
      </c>
      <c r="M876" s="150" t="str">
        <f t="shared" si="65"/>
        <v/>
      </c>
      <c r="N876" s="150" t="str">
        <f t="shared" si="68"/>
        <v/>
      </c>
      <c r="P876" s="166" t="s">
        <v>2604</v>
      </c>
      <c r="Q876" s="67" t="s">
        <v>2604</v>
      </c>
      <c r="R876" s="112"/>
    </row>
    <row r="877" spans="1:18" s="65" customFormat="1" hidden="1" x14ac:dyDescent="0.25">
      <c r="A877" s="65" t="s">
        <v>1264</v>
      </c>
      <c r="B877" s="150">
        <v>1</v>
      </c>
      <c r="C877" s="153" t="s">
        <v>2174</v>
      </c>
      <c r="D877" s="142" t="s">
        <v>2604</v>
      </c>
      <c r="E877" s="150" t="str">
        <f t="shared" si="66"/>
        <v/>
      </c>
      <c r="F877" s="150" t="str">
        <f t="shared" si="67"/>
        <v/>
      </c>
      <c r="H877" s="166" t="s">
        <v>2604</v>
      </c>
      <c r="I877" s="142"/>
      <c r="J877" s="152" t="s">
        <v>2604</v>
      </c>
      <c r="K877" s="151" t="s">
        <v>2174</v>
      </c>
      <c r="L877" s="142" t="s">
        <v>2604</v>
      </c>
      <c r="M877" s="150" t="str">
        <f t="shared" si="65"/>
        <v/>
      </c>
      <c r="N877" s="150" t="str">
        <f t="shared" si="68"/>
        <v/>
      </c>
      <c r="P877" s="166" t="s">
        <v>2604</v>
      </c>
      <c r="Q877" s="67" t="s">
        <v>2604</v>
      </c>
      <c r="R877" s="112"/>
    </row>
    <row r="878" spans="1:18" s="65" customFormat="1" hidden="1" x14ac:dyDescent="0.25">
      <c r="A878" s="65" t="s">
        <v>860</v>
      </c>
      <c r="B878" s="150">
        <v>1</v>
      </c>
      <c r="C878" s="155" t="s">
        <v>2606</v>
      </c>
      <c r="D878" s="142">
        <v>40771</v>
      </c>
      <c r="E878" s="150" t="str">
        <f t="shared" si="66"/>
        <v>2011-12</v>
      </c>
      <c r="F878" s="150" t="str">
        <f t="shared" si="67"/>
        <v/>
      </c>
      <c r="G878" s="65" t="s">
        <v>28</v>
      </c>
      <c r="H878" s="166">
        <v>945000</v>
      </c>
      <c r="I878" s="142"/>
      <c r="J878" s="152" t="s">
        <v>2604</v>
      </c>
      <c r="K878" s="151" t="s">
        <v>2174</v>
      </c>
      <c r="L878" s="142" t="s">
        <v>2604</v>
      </c>
      <c r="M878" s="150" t="str">
        <f t="shared" si="65"/>
        <v/>
      </c>
      <c r="N878" s="150" t="str">
        <f t="shared" si="68"/>
        <v/>
      </c>
      <c r="P878" s="166" t="s">
        <v>2604</v>
      </c>
      <c r="Q878" s="67" t="s">
        <v>2604</v>
      </c>
      <c r="R878" s="112" t="s">
        <v>2440</v>
      </c>
    </row>
    <row r="879" spans="1:18" s="65" customFormat="1" hidden="1" x14ac:dyDescent="0.25">
      <c r="A879" s="65" t="s">
        <v>1622</v>
      </c>
      <c r="B879" s="150">
        <v>1</v>
      </c>
      <c r="C879" s="153" t="s">
        <v>2174</v>
      </c>
      <c r="D879" s="142" t="s">
        <v>2604</v>
      </c>
      <c r="E879" s="150" t="str">
        <f t="shared" si="66"/>
        <v/>
      </c>
      <c r="F879" s="150" t="str">
        <f t="shared" si="67"/>
        <v/>
      </c>
      <c r="H879" s="166" t="s">
        <v>2604</v>
      </c>
      <c r="I879" s="142"/>
      <c r="J879" s="152" t="s">
        <v>2604</v>
      </c>
      <c r="K879" s="151" t="s">
        <v>2174</v>
      </c>
      <c r="L879" s="142" t="s">
        <v>2604</v>
      </c>
      <c r="M879" s="150" t="str">
        <f t="shared" si="65"/>
        <v/>
      </c>
      <c r="N879" s="150" t="str">
        <f t="shared" si="68"/>
        <v/>
      </c>
      <c r="P879" s="166" t="s">
        <v>2604</v>
      </c>
      <c r="Q879" s="67" t="s">
        <v>2604</v>
      </c>
      <c r="R879" s="112"/>
    </row>
    <row r="880" spans="1:18" s="65" customFormat="1" hidden="1" x14ac:dyDescent="0.25">
      <c r="A880" s="65" t="s">
        <v>1190</v>
      </c>
      <c r="B880" s="150">
        <v>1</v>
      </c>
      <c r="C880" s="155" t="s">
        <v>2606</v>
      </c>
      <c r="D880" s="142">
        <v>27606</v>
      </c>
      <c r="E880" s="150" t="str">
        <f t="shared" si="66"/>
        <v/>
      </c>
      <c r="F880" s="150" t="str">
        <f t="shared" si="67"/>
        <v>1975-76</v>
      </c>
      <c r="G880" s="65" t="s">
        <v>2441</v>
      </c>
      <c r="H880" s="166" t="s">
        <v>2604</v>
      </c>
      <c r="I880" s="142"/>
      <c r="J880" s="152" t="s">
        <v>2604</v>
      </c>
      <c r="K880" s="154" t="s">
        <v>2605</v>
      </c>
      <c r="L880" s="142">
        <v>31906</v>
      </c>
      <c r="M880" s="150" t="str">
        <f t="shared" si="65"/>
        <v/>
      </c>
      <c r="N880" s="150" t="str">
        <f t="shared" si="68"/>
        <v/>
      </c>
      <c r="O880" s="65" t="s">
        <v>2441</v>
      </c>
      <c r="P880" s="166" t="s">
        <v>2604</v>
      </c>
      <c r="Q880" s="67" t="s">
        <v>2604</v>
      </c>
      <c r="R880" s="112" t="s">
        <v>2442</v>
      </c>
    </row>
    <row r="881" spans="1:18" s="65" customFormat="1" hidden="1" x14ac:dyDescent="0.25">
      <c r="A881" s="65" t="s">
        <v>1781</v>
      </c>
      <c r="B881" s="150">
        <v>1</v>
      </c>
      <c r="C881" s="153" t="s">
        <v>2174</v>
      </c>
      <c r="D881" s="142" t="s">
        <v>2604</v>
      </c>
      <c r="E881" s="150" t="str">
        <f t="shared" si="66"/>
        <v/>
      </c>
      <c r="F881" s="150" t="str">
        <f t="shared" si="67"/>
        <v/>
      </c>
      <c r="H881" s="166" t="s">
        <v>2604</v>
      </c>
      <c r="I881" s="142"/>
      <c r="J881" s="152" t="s">
        <v>2604</v>
      </c>
      <c r="K881" s="151" t="s">
        <v>2174</v>
      </c>
      <c r="L881" s="142" t="s">
        <v>2604</v>
      </c>
      <c r="M881" s="150" t="str">
        <f t="shared" si="65"/>
        <v/>
      </c>
      <c r="N881" s="150" t="str">
        <f t="shared" si="68"/>
        <v/>
      </c>
      <c r="P881" s="166" t="s">
        <v>2604</v>
      </c>
      <c r="Q881" s="67" t="s">
        <v>2604</v>
      </c>
      <c r="R881" s="112"/>
    </row>
    <row r="882" spans="1:18" s="65" customFormat="1" hidden="1" x14ac:dyDescent="0.25">
      <c r="A882" s="65" t="s">
        <v>714</v>
      </c>
      <c r="B882" s="150">
        <v>1</v>
      </c>
      <c r="C882" s="155" t="s">
        <v>2606</v>
      </c>
      <c r="D882" s="142">
        <v>42186</v>
      </c>
      <c r="E882" s="150" t="str">
        <f t="shared" si="66"/>
        <v/>
      </c>
      <c r="F882" s="150" t="str">
        <f t="shared" si="67"/>
        <v>2015-16</v>
      </c>
      <c r="G882" s="108" t="s">
        <v>30</v>
      </c>
      <c r="H882" s="166">
        <v>0</v>
      </c>
      <c r="I882" s="142"/>
      <c r="J882" s="157" t="s">
        <v>2611</v>
      </c>
      <c r="K882" s="151" t="s">
        <v>2174</v>
      </c>
      <c r="L882" s="142" t="s">
        <v>2604</v>
      </c>
      <c r="M882" s="150" t="str">
        <f t="shared" si="65"/>
        <v/>
      </c>
      <c r="N882" s="150" t="str">
        <f t="shared" si="68"/>
        <v/>
      </c>
      <c r="P882" s="166" t="s">
        <v>2604</v>
      </c>
      <c r="Q882" s="67" t="s">
        <v>2604</v>
      </c>
      <c r="R882" s="112" t="s">
        <v>2443</v>
      </c>
    </row>
    <row r="883" spans="1:18" s="65" customFormat="1" hidden="1" x14ac:dyDescent="0.25">
      <c r="A883" s="65" t="s">
        <v>1621</v>
      </c>
      <c r="B883" s="150">
        <v>1</v>
      </c>
      <c r="C883" s="153" t="s">
        <v>2174</v>
      </c>
      <c r="D883" s="142" t="s">
        <v>2604</v>
      </c>
      <c r="E883" s="150" t="str">
        <f t="shared" si="66"/>
        <v/>
      </c>
      <c r="F883" s="150" t="str">
        <f t="shared" si="67"/>
        <v/>
      </c>
      <c r="H883" s="166" t="s">
        <v>2604</v>
      </c>
      <c r="I883" s="142"/>
      <c r="J883" s="152" t="s">
        <v>2604</v>
      </c>
      <c r="K883" s="151" t="s">
        <v>2174</v>
      </c>
      <c r="L883" s="142" t="s">
        <v>2604</v>
      </c>
      <c r="M883" s="150" t="str">
        <f t="shared" si="65"/>
        <v/>
      </c>
      <c r="N883" s="150" t="str">
        <f t="shared" si="68"/>
        <v/>
      </c>
      <c r="P883" s="166" t="s">
        <v>2604</v>
      </c>
      <c r="Q883" s="67" t="s">
        <v>2604</v>
      </c>
      <c r="R883" s="112"/>
    </row>
    <row r="884" spans="1:18" s="65" customFormat="1" hidden="1" x14ac:dyDescent="0.25">
      <c r="A884" s="65" t="s">
        <v>713</v>
      </c>
      <c r="B884" s="150">
        <v>1</v>
      </c>
      <c r="C884" s="153" t="s">
        <v>2174</v>
      </c>
      <c r="D884" s="142" t="s">
        <v>2604</v>
      </c>
      <c r="E884" s="150" t="str">
        <f t="shared" si="66"/>
        <v/>
      </c>
      <c r="F884" s="150" t="str">
        <f t="shared" si="67"/>
        <v/>
      </c>
      <c r="H884" s="166" t="s">
        <v>2604</v>
      </c>
      <c r="I884" s="142"/>
      <c r="J884" s="152" t="s">
        <v>2604</v>
      </c>
      <c r="K884" s="151" t="s">
        <v>2174</v>
      </c>
      <c r="L884" s="142" t="s">
        <v>2604</v>
      </c>
      <c r="M884" s="150" t="str">
        <f t="shared" si="65"/>
        <v/>
      </c>
      <c r="N884" s="150" t="str">
        <f t="shared" si="68"/>
        <v/>
      </c>
      <c r="P884" s="166" t="s">
        <v>2604</v>
      </c>
      <c r="Q884" s="67" t="s">
        <v>2604</v>
      </c>
      <c r="R884" s="112"/>
    </row>
    <row r="885" spans="1:18" s="65" customFormat="1" hidden="1" x14ac:dyDescent="0.25">
      <c r="A885" s="65" t="s">
        <v>1320</v>
      </c>
      <c r="B885" s="150">
        <v>1</v>
      </c>
      <c r="C885" s="155" t="s">
        <v>2606</v>
      </c>
      <c r="D885" s="142">
        <v>23040</v>
      </c>
      <c r="E885" s="150" t="str">
        <f t="shared" si="66"/>
        <v>1962-63</v>
      </c>
      <c r="F885" s="150" t="str">
        <f t="shared" si="67"/>
        <v/>
      </c>
      <c r="G885" s="65" t="s">
        <v>2444</v>
      </c>
      <c r="H885" s="166" t="s">
        <v>2604</v>
      </c>
      <c r="I885" s="142"/>
      <c r="J885" s="152" t="s">
        <v>2604</v>
      </c>
      <c r="K885" s="154" t="s">
        <v>2605</v>
      </c>
      <c r="L885" s="142">
        <v>24157</v>
      </c>
      <c r="M885" s="150" t="str">
        <f t="shared" si="65"/>
        <v>1965-66</v>
      </c>
      <c r="N885" s="150" t="str">
        <f t="shared" si="68"/>
        <v/>
      </c>
      <c r="O885" s="65" t="s">
        <v>92</v>
      </c>
      <c r="P885" s="166" t="s">
        <v>2604</v>
      </c>
      <c r="Q885" s="67" t="s">
        <v>2604</v>
      </c>
      <c r="R885" s="112"/>
    </row>
    <row r="886" spans="1:18" s="65" customFormat="1" hidden="1" x14ac:dyDescent="0.25">
      <c r="A886" s="65" t="s">
        <v>873</v>
      </c>
      <c r="B886" s="150">
        <v>1</v>
      </c>
      <c r="C886" s="155" t="s">
        <v>2606</v>
      </c>
      <c r="D886" s="142">
        <v>39158</v>
      </c>
      <c r="E886" s="150" t="str">
        <f t="shared" si="66"/>
        <v>2006-07</v>
      </c>
      <c r="F886" s="150" t="str">
        <f t="shared" si="67"/>
        <v/>
      </c>
      <c r="G886" s="65" t="s">
        <v>2150</v>
      </c>
      <c r="H886" s="166" t="s">
        <v>2604</v>
      </c>
      <c r="I886" s="142"/>
      <c r="J886" s="152" t="s">
        <v>2604</v>
      </c>
      <c r="K886" s="156" t="s">
        <v>2607</v>
      </c>
      <c r="L886" s="142">
        <v>41279</v>
      </c>
      <c r="M886" s="150" t="str">
        <f t="shared" si="65"/>
        <v>2012-13</v>
      </c>
      <c r="N886" s="150" t="str">
        <f t="shared" si="68"/>
        <v/>
      </c>
      <c r="O886" s="65" t="s">
        <v>48</v>
      </c>
      <c r="P886" s="166" t="s">
        <v>2604</v>
      </c>
      <c r="Q886" s="67" t="s">
        <v>2604</v>
      </c>
      <c r="R886" s="112" t="s">
        <v>2445</v>
      </c>
    </row>
    <row r="887" spans="1:18" s="65" customFormat="1" hidden="1" x14ac:dyDescent="0.25">
      <c r="A887" s="65" t="s">
        <v>1163</v>
      </c>
      <c r="B887" s="150">
        <v>1</v>
      </c>
      <c r="C887" s="153" t="s">
        <v>2174</v>
      </c>
      <c r="D887" s="114" t="s">
        <v>2604</v>
      </c>
      <c r="E887" s="150" t="str">
        <f t="shared" si="66"/>
        <v/>
      </c>
      <c r="F887" s="150" t="str">
        <f t="shared" si="67"/>
        <v/>
      </c>
      <c r="H887" s="166" t="s">
        <v>2604</v>
      </c>
      <c r="I887" s="114"/>
      <c r="J887" s="152" t="s">
        <v>2604</v>
      </c>
      <c r="K887" s="151" t="s">
        <v>2174</v>
      </c>
      <c r="L887" s="142" t="s">
        <v>2604</v>
      </c>
      <c r="M887" s="150" t="str">
        <f t="shared" si="65"/>
        <v/>
      </c>
      <c r="N887" s="150" t="str">
        <f t="shared" si="68"/>
        <v/>
      </c>
      <c r="P887" s="166" t="s">
        <v>2604</v>
      </c>
      <c r="Q887" s="67" t="s">
        <v>2604</v>
      </c>
      <c r="R887" s="112"/>
    </row>
    <row r="888" spans="1:18" s="65" customFormat="1" hidden="1" x14ac:dyDescent="0.25">
      <c r="A888" s="65" t="s">
        <v>1620</v>
      </c>
      <c r="B888" s="150">
        <v>1</v>
      </c>
      <c r="C888" s="153" t="s">
        <v>2174</v>
      </c>
      <c r="D888" s="142" t="s">
        <v>2604</v>
      </c>
      <c r="E888" s="150" t="str">
        <f t="shared" si="66"/>
        <v/>
      </c>
      <c r="F888" s="150" t="str">
        <f t="shared" si="67"/>
        <v/>
      </c>
      <c r="H888" s="166" t="s">
        <v>2604</v>
      </c>
      <c r="I888" s="142"/>
      <c r="J888" s="152" t="s">
        <v>2604</v>
      </c>
      <c r="K888" s="151" t="s">
        <v>2174</v>
      </c>
      <c r="L888" s="142" t="s">
        <v>2604</v>
      </c>
      <c r="M888" s="150" t="str">
        <f t="shared" si="65"/>
        <v/>
      </c>
      <c r="N888" s="150" t="str">
        <f t="shared" si="68"/>
        <v/>
      </c>
      <c r="P888" s="166" t="s">
        <v>2604</v>
      </c>
      <c r="Q888" s="67" t="s">
        <v>2604</v>
      </c>
      <c r="R888" s="112"/>
    </row>
    <row r="889" spans="1:18" s="65" customFormat="1" hidden="1" x14ac:dyDescent="0.25">
      <c r="A889" s="65" t="s">
        <v>1385</v>
      </c>
      <c r="B889" s="150">
        <v>1</v>
      </c>
      <c r="C889" s="153" t="s">
        <v>2174</v>
      </c>
      <c r="D889" s="142" t="s">
        <v>2604</v>
      </c>
      <c r="E889" s="150" t="str">
        <f t="shared" si="66"/>
        <v/>
      </c>
      <c r="F889" s="150" t="str">
        <f t="shared" si="67"/>
        <v/>
      </c>
      <c r="H889" s="166" t="s">
        <v>2604</v>
      </c>
      <c r="I889" s="142"/>
      <c r="J889" s="152" t="s">
        <v>2604</v>
      </c>
      <c r="K889" s="151" t="s">
        <v>2174</v>
      </c>
      <c r="L889" s="142" t="s">
        <v>2604</v>
      </c>
      <c r="M889" s="150" t="str">
        <f t="shared" si="65"/>
        <v/>
      </c>
      <c r="N889" s="150" t="str">
        <f t="shared" si="68"/>
        <v/>
      </c>
      <c r="P889" s="166" t="s">
        <v>2604</v>
      </c>
      <c r="Q889" s="67" t="s">
        <v>2604</v>
      </c>
      <c r="R889" s="112"/>
    </row>
    <row r="890" spans="1:18" s="65" customFormat="1" hidden="1" x14ac:dyDescent="0.25">
      <c r="A890" s="65" t="s">
        <v>1457</v>
      </c>
      <c r="B890" s="150">
        <v>1</v>
      </c>
      <c r="C890" s="153" t="s">
        <v>2174</v>
      </c>
      <c r="D890" s="142" t="s">
        <v>2604</v>
      </c>
      <c r="E890" s="150" t="str">
        <f t="shared" si="66"/>
        <v/>
      </c>
      <c r="F890" s="150" t="str">
        <f t="shared" si="67"/>
        <v/>
      </c>
      <c r="H890" s="166" t="s">
        <v>2604</v>
      </c>
      <c r="I890" s="142"/>
      <c r="J890" s="152" t="s">
        <v>2604</v>
      </c>
      <c r="K890" s="151" t="s">
        <v>2174</v>
      </c>
      <c r="L890" s="142" t="s">
        <v>2604</v>
      </c>
      <c r="M890" s="150" t="str">
        <f t="shared" si="65"/>
        <v/>
      </c>
      <c r="N890" s="150" t="str">
        <f t="shared" si="68"/>
        <v/>
      </c>
      <c r="P890" s="166" t="s">
        <v>2604</v>
      </c>
      <c r="Q890" s="67" t="s">
        <v>2604</v>
      </c>
      <c r="R890" s="112"/>
    </row>
    <row r="891" spans="1:18" s="65" customFormat="1" hidden="1" x14ac:dyDescent="0.25">
      <c r="A891" s="65" t="s">
        <v>854</v>
      </c>
      <c r="B891" s="150">
        <v>1</v>
      </c>
      <c r="C891" s="153" t="s">
        <v>2174</v>
      </c>
      <c r="D891" s="114" t="s">
        <v>2604</v>
      </c>
      <c r="E891" s="150" t="str">
        <f t="shared" si="66"/>
        <v/>
      </c>
      <c r="F891" s="150" t="str">
        <f t="shared" si="67"/>
        <v/>
      </c>
      <c r="H891" s="166" t="s">
        <v>2604</v>
      </c>
      <c r="I891" s="114"/>
      <c r="J891" s="152" t="s">
        <v>2604</v>
      </c>
      <c r="K891" s="156" t="s">
        <v>2607</v>
      </c>
      <c r="L891" s="142">
        <v>0</v>
      </c>
      <c r="M891" s="150" t="str">
        <f t="shared" si="65"/>
        <v>1899-00</v>
      </c>
      <c r="N891" s="150" t="str">
        <f t="shared" si="68"/>
        <v/>
      </c>
      <c r="O891" s="65" t="s">
        <v>2341</v>
      </c>
      <c r="P891" s="166" t="s">
        <v>2604</v>
      </c>
      <c r="Q891" s="67" t="s">
        <v>2604</v>
      </c>
      <c r="R891" s="112" t="s">
        <v>2446</v>
      </c>
    </row>
    <row r="892" spans="1:18" s="65" customFormat="1" hidden="1" x14ac:dyDescent="0.25">
      <c r="A892" s="65" t="s">
        <v>1732</v>
      </c>
      <c r="B892" s="150">
        <v>1</v>
      </c>
      <c r="C892" s="153" t="s">
        <v>2174</v>
      </c>
      <c r="D892" s="142" t="s">
        <v>2604</v>
      </c>
      <c r="E892" s="150" t="str">
        <f t="shared" si="66"/>
        <v/>
      </c>
      <c r="F892" s="150" t="str">
        <f t="shared" si="67"/>
        <v/>
      </c>
      <c r="H892" s="166" t="s">
        <v>2604</v>
      </c>
      <c r="I892" s="142"/>
      <c r="J892" s="152" t="s">
        <v>2604</v>
      </c>
      <c r="K892" s="151" t="s">
        <v>2174</v>
      </c>
      <c r="L892" s="142" t="s">
        <v>2604</v>
      </c>
      <c r="M892" s="150" t="str">
        <f t="shared" si="65"/>
        <v/>
      </c>
      <c r="N892" s="150" t="str">
        <f t="shared" si="68"/>
        <v/>
      </c>
      <c r="P892" s="166" t="s">
        <v>2604</v>
      </c>
      <c r="Q892" s="67" t="s">
        <v>2604</v>
      </c>
      <c r="R892" s="112"/>
    </row>
    <row r="893" spans="1:18" s="65" customFormat="1" x14ac:dyDescent="0.25">
      <c r="A893" s="65" t="s">
        <v>892</v>
      </c>
      <c r="B893" s="150">
        <v>1</v>
      </c>
      <c r="C893" s="155" t="s">
        <v>2129</v>
      </c>
      <c r="D893" s="142">
        <v>37816</v>
      </c>
      <c r="E893" s="150" t="str">
        <f t="shared" si="66"/>
        <v/>
      </c>
      <c r="F893" s="150" t="str">
        <f t="shared" si="67"/>
        <v>2003-04</v>
      </c>
      <c r="G893" s="65" t="s">
        <v>2447</v>
      </c>
      <c r="H893" s="166" t="s">
        <v>2604</v>
      </c>
      <c r="I893" s="142">
        <f>L893</f>
        <v>40929</v>
      </c>
      <c r="J893" s="152" t="s">
        <v>2604</v>
      </c>
      <c r="K893" s="156" t="s">
        <v>2607</v>
      </c>
      <c r="L893" s="142">
        <v>40929</v>
      </c>
      <c r="M893" s="150" t="str">
        <f t="shared" si="65"/>
        <v>2011-12</v>
      </c>
      <c r="N893" s="150" t="str">
        <f t="shared" si="68"/>
        <v/>
      </c>
      <c r="O893" s="65" t="s">
        <v>2447</v>
      </c>
      <c r="P893" s="166" t="s">
        <v>2604</v>
      </c>
      <c r="Q893" s="67" t="s">
        <v>2604</v>
      </c>
      <c r="R893" s="112" t="s">
        <v>2448</v>
      </c>
    </row>
    <row r="894" spans="1:18" s="65" customFormat="1" hidden="1" x14ac:dyDescent="0.25">
      <c r="A894" s="65" t="s">
        <v>1983</v>
      </c>
      <c r="B894" s="150">
        <v>1</v>
      </c>
      <c r="C894" s="153" t="s">
        <v>2174</v>
      </c>
      <c r="D894" s="142" t="s">
        <v>2604</v>
      </c>
      <c r="E894" s="150" t="str">
        <f t="shared" si="66"/>
        <v/>
      </c>
      <c r="F894" s="150" t="str">
        <f t="shared" si="67"/>
        <v/>
      </c>
      <c r="H894" s="166" t="s">
        <v>2604</v>
      </c>
      <c r="I894" s="142"/>
      <c r="J894" s="152" t="s">
        <v>2604</v>
      </c>
      <c r="K894" s="151" t="s">
        <v>2174</v>
      </c>
      <c r="L894" s="142" t="s">
        <v>2604</v>
      </c>
      <c r="M894" s="150" t="str">
        <f t="shared" si="65"/>
        <v/>
      </c>
      <c r="N894" s="150" t="str">
        <f t="shared" si="68"/>
        <v/>
      </c>
      <c r="P894" s="166" t="s">
        <v>2604</v>
      </c>
      <c r="Q894" s="67" t="s">
        <v>2604</v>
      </c>
      <c r="R894" s="112"/>
    </row>
    <row r="895" spans="1:18" s="65" customFormat="1" hidden="1" x14ac:dyDescent="0.25">
      <c r="A895" s="65" t="s">
        <v>1357</v>
      </c>
      <c r="B895" s="150">
        <v>1</v>
      </c>
      <c r="C895" s="153" t="s">
        <v>2174</v>
      </c>
      <c r="D895" s="142" t="s">
        <v>2604</v>
      </c>
      <c r="E895" s="150" t="str">
        <f t="shared" si="66"/>
        <v/>
      </c>
      <c r="F895" s="150" t="str">
        <f t="shared" si="67"/>
        <v/>
      </c>
      <c r="H895" s="166" t="s">
        <v>2604</v>
      </c>
      <c r="I895" s="142"/>
      <c r="J895" s="152" t="s">
        <v>2604</v>
      </c>
      <c r="K895" s="151" t="s">
        <v>2174</v>
      </c>
      <c r="L895" s="142" t="s">
        <v>2604</v>
      </c>
      <c r="M895" s="150" t="str">
        <f t="shared" si="65"/>
        <v/>
      </c>
      <c r="N895" s="150" t="str">
        <f t="shared" si="68"/>
        <v/>
      </c>
      <c r="P895" s="166" t="s">
        <v>2604</v>
      </c>
      <c r="Q895" s="67" t="s">
        <v>2604</v>
      </c>
      <c r="R895" s="112"/>
    </row>
    <row r="896" spans="1:18" s="65" customFormat="1" hidden="1" x14ac:dyDescent="0.25">
      <c r="A896" s="65" t="s">
        <v>1426</v>
      </c>
      <c r="B896" s="150">
        <v>1</v>
      </c>
      <c r="C896" s="153" t="s">
        <v>2174</v>
      </c>
      <c r="D896" s="142" t="s">
        <v>2604</v>
      </c>
      <c r="E896" s="150" t="str">
        <f t="shared" si="66"/>
        <v/>
      </c>
      <c r="F896" s="150" t="str">
        <f t="shared" si="67"/>
        <v/>
      </c>
      <c r="H896" s="166" t="s">
        <v>2604</v>
      </c>
      <c r="I896" s="142"/>
      <c r="J896" s="152" t="s">
        <v>2604</v>
      </c>
      <c r="K896" s="151" t="s">
        <v>2174</v>
      </c>
      <c r="L896" s="142" t="s">
        <v>2604</v>
      </c>
      <c r="M896" s="150" t="str">
        <f t="shared" si="65"/>
        <v/>
      </c>
      <c r="N896" s="150" t="str">
        <f t="shared" si="68"/>
        <v/>
      </c>
      <c r="P896" s="166" t="s">
        <v>2604</v>
      </c>
      <c r="Q896" s="67" t="s">
        <v>2604</v>
      </c>
      <c r="R896" s="112"/>
    </row>
    <row r="897" spans="1:18" s="65" customFormat="1" hidden="1" x14ac:dyDescent="0.25">
      <c r="A897" s="65" t="s">
        <v>1886</v>
      </c>
      <c r="B897" s="150">
        <v>1</v>
      </c>
      <c r="C897" s="153" t="s">
        <v>2174</v>
      </c>
      <c r="D897" s="114" t="s">
        <v>2604</v>
      </c>
      <c r="E897" s="150" t="str">
        <f t="shared" si="66"/>
        <v/>
      </c>
      <c r="F897" s="150" t="str">
        <f t="shared" si="67"/>
        <v/>
      </c>
      <c r="H897" s="166" t="s">
        <v>2604</v>
      </c>
      <c r="I897" s="114"/>
      <c r="J897" s="152" t="s">
        <v>2604</v>
      </c>
      <c r="K897" s="151" t="s">
        <v>2174</v>
      </c>
      <c r="L897" s="142" t="s">
        <v>2604</v>
      </c>
      <c r="M897" s="150" t="str">
        <f t="shared" ref="M897:M960" si="69">IF(ISNUMBER(L897),IF(MONTH(L897)&gt;=8,CONCATENATE(YEAR(L897),"-",RIGHT(YEAR(L897)+1,2)),IF(MONTH(L897)&lt;5,CONCATENATE(YEAR(L897)-1,"-",RIGHT(YEAR(L897),2)),"")), "")</f>
        <v/>
      </c>
      <c r="N897" s="150" t="str">
        <f t="shared" si="68"/>
        <v/>
      </c>
      <c r="P897" s="166" t="s">
        <v>2604</v>
      </c>
      <c r="Q897" s="67" t="s">
        <v>2604</v>
      </c>
      <c r="R897" s="112"/>
    </row>
    <row r="898" spans="1:18" s="65" customFormat="1" hidden="1" x14ac:dyDescent="0.25">
      <c r="A898" s="65" t="s">
        <v>1773</v>
      </c>
      <c r="B898" s="150">
        <v>1</v>
      </c>
      <c r="C898" s="153" t="s">
        <v>2174</v>
      </c>
      <c r="D898" s="142" t="s">
        <v>2604</v>
      </c>
      <c r="E898" s="150" t="str">
        <f t="shared" si="66"/>
        <v/>
      </c>
      <c r="F898" s="150" t="str">
        <f t="shared" si="67"/>
        <v/>
      </c>
      <c r="H898" s="166" t="s">
        <v>2604</v>
      </c>
      <c r="I898" s="142"/>
      <c r="J898" s="152" t="s">
        <v>2604</v>
      </c>
      <c r="K898" s="151" t="s">
        <v>2174</v>
      </c>
      <c r="L898" s="142" t="s">
        <v>2604</v>
      </c>
      <c r="M898" s="150" t="str">
        <f t="shared" si="69"/>
        <v/>
      </c>
      <c r="N898" s="150" t="str">
        <f t="shared" si="68"/>
        <v/>
      </c>
      <c r="P898" s="166" t="s">
        <v>2604</v>
      </c>
      <c r="Q898" s="67" t="s">
        <v>2604</v>
      </c>
      <c r="R898" s="112"/>
    </row>
    <row r="899" spans="1:18" s="65" customFormat="1" hidden="1" x14ac:dyDescent="0.25">
      <c r="A899" s="65" t="s">
        <v>1356</v>
      </c>
      <c r="B899" s="150">
        <v>1</v>
      </c>
      <c r="C899" s="153" t="s">
        <v>2174</v>
      </c>
      <c r="D899" s="142" t="s">
        <v>2604</v>
      </c>
      <c r="E899" s="150" t="str">
        <f t="shared" si="66"/>
        <v/>
      </c>
      <c r="F899" s="150" t="str">
        <f t="shared" si="67"/>
        <v/>
      </c>
      <c r="H899" s="166" t="s">
        <v>2604</v>
      </c>
      <c r="I899" s="142"/>
      <c r="J899" s="152" t="s">
        <v>2604</v>
      </c>
      <c r="K899" s="151" t="s">
        <v>2174</v>
      </c>
      <c r="L899" s="142" t="s">
        <v>2604</v>
      </c>
      <c r="M899" s="150" t="str">
        <f t="shared" si="69"/>
        <v/>
      </c>
      <c r="N899" s="150" t="str">
        <f t="shared" si="68"/>
        <v/>
      </c>
      <c r="P899" s="166" t="s">
        <v>2604</v>
      </c>
      <c r="Q899" s="67" t="s">
        <v>2604</v>
      </c>
      <c r="R899" s="112"/>
    </row>
    <row r="900" spans="1:18" s="65" customFormat="1" hidden="1" x14ac:dyDescent="0.25">
      <c r="A900" s="65" t="s">
        <v>1724</v>
      </c>
      <c r="B900" s="150">
        <v>1</v>
      </c>
      <c r="C900" s="153" t="s">
        <v>2174</v>
      </c>
      <c r="D900" s="142" t="s">
        <v>2604</v>
      </c>
      <c r="E900" s="150" t="str">
        <f t="shared" si="66"/>
        <v/>
      </c>
      <c r="F900" s="150" t="str">
        <f t="shared" si="67"/>
        <v/>
      </c>
      <c r="H900" s="166" t="s">
        <v>2604</v>
      </c>
      <c r="I900" s="142"/>
      <c r="J900" s="152" t="s">
        <v>2604</v>
      </c>
      <c r="K900" s="151" t="s">
        <v>2174</v>
      </c>
      <c r="L900" s="142" t="s">
        <v>2604</v>
      </c>
      <c r="M900" s="150" t="str">
        <f t="shared" si="69"/>
        <v/>
      </c>
      <c r="N900" s="150" t="str">
        <f t="shared" si="68"/>
        <v/>
      </c>
      <c r="P900" s="166" t="s">
        <v>2604</v>
      </c>
      <c r="Q900" s="67" t="s">
        <v>2604</v>
      </c>
      <c r="R900" s="112"/>
    </row>
    <row r="901" spans="1:18" s="65" customFormat="1" hidden="1" x14ac:dyDescent="0.25">
      <c r="A901" s="65" t="s">
        <v>1542</v>
      </c>
      <c r="B901" s="150">
        <v>1</v>
      </c>
      <c r="C901" s="153" t="s">
        <v>2174</v>
      </c>
      <c r="D901" s="142" t="s">
        <v>2604</v>
      </c>
      <c r="E901" s="150" t="str">
        <f t="shared" si="66"/>
        <v/>
      </c>
      <c r="F901" s="150" t="str">
        <f t="shared" si="67"/>
        <v/>
      </c>
      <c r="H901" s="166" t="s">
        <v>2604</v>
      </c>
      <c r="I901" s="142"/>
      <c r="J901" s="152" t="s">
        <v>2604</v>
      </c>
      <c r="K901" s="151" t="s">
        <v>2174</v>
      </c>
      <c r="L901" s="142" t="s">
        <v>2604</v>
      </c>
      <c r="M901" s="150" t="str">
        <f t="shared" si="69"/>
        <v/>
      </c>
      <c r="N901" s="150" t="str">
        <f t="shared" si="68"/>
        <v/>
      </c>
      <c r="P901" s="166" t="s">
        <v>2604</v>
      </c>
      <c r="Q901" s="67" t="s">
        <v>2604</v>
      </c>
      <c r="R901" s="112"/>
    </row>
    <row r="902" spans="1:18" s="65" customFormat="1" hidden="1" x14ac:dyDescent="0.25">
      <c r="A902" s="65" t="s">
        <v>880</v>
      </c>
      <c r="B902" s="150">
        <v>1</v>
      </c>
      <c r="C902" s="153" t="s">
        <v>2174</v>
      </c>
      <c r="D902" s="142" t="s">
        <v>2604</v>
      </c>
      <c r="E902" s="150" t="str">
        <f t="shared" si="66"/>
        <v/>
      </c>
      <c r="F902" s="150" t="str">
        <f t="shared" si="67"/>
        <v/>
      </c>
      <c r="H902" s="166" t="s">
        <v>2604</v>
      </c>
      <c r="I902" s="142"/>
      <c r="J902" s="152" t="s">
        <v>2604</v>
      </c>
      <c r="K902" s="151" t="s">
        <v>2174</v>
      </c>
      <c r="L902" s="142" t="s">
        <v>2604</v>
      </c>
      <c r="M902" s="150" t="str">
        <f t="shared" si="69"/>
        <v/>
      </c>
      <c r="N902" s="150" t="str">
        <f t="shared" si="68"/>
        <v/>
      </c>
      <c r="P902" s="166" t="s">
        <v>2604</v>
      </c>
      <c r="Q902" s="67" t="s">
        <v>2604</v>
      </c>
      <c r="R902" s="112"/>
    </row>
    <row r="903" spans="1:18" s="65" customFormat="1" hidden="1" x14ac:dyDescent="0.25">
      <c r="A903" s="65" t="s">
        <v>864</v>
      </c>
      <c r="B903" s="150">
        <v>1</v>
      </c>
      <c r="C903" s="155" t="s">
        <v>2606</v>
      </c>
      <c r="D903" s="142">
        <v>39647</v>
      </c>
      <c r="E903" s="150" t="str">
        <f t="shared" si="66"/>
        <v/>
      </c>
      <c r="F903" s="150" t="str">
        <f t="shared" si="67"/>
        <v>2008-09</v>
      </c>
      <c r="G903" s="65" t="s">
        <v>2449</v>
      </c>
      <c r="H903" s="166">
        <v>245000</v>
      </c>
      <c r="I903" s="142"/>
      <c r="J903" s="152" t="s">
        <v>2604</v>
      </c>
      <c r="K903" s="154" t="s">
        <v>2605</v>
      </c>
      <c r="L903" s="142">
        <v>41720</v>
      </c>
      <c r="M903" s="150" t="str">
        <f t="shared" si="69"/>
        <v>2013-14</v>
      </c>
      <c r="N903" s="150" t="str">
        <f t="shared" si="68"/>
        <v/>
      </c>
      <c r="O903" s="65" t="s">
        <v>80</v>
      </c>
      <c r="P903" s="166" t="s">
        <v>2604</v>
      </c>
      <c r="Q903" s="67" t="s">
        <v>2604</v>
      </c>
      <c r="R903" s="112" t="s">
        <v>2450</v>
      </c>
    </row>
    <row r="904" spans="1:18" s="65" customFormat="1" hidden="1" x14ac:dyDescent="0.25">
      <c r="A904" s="65" t="s">
        <v>916</v>
      </c>
      <c r="B904" s="150">
        <v>1</v>
      </c>
      <c r="C904" s="153" t="s">
        <v>2174</v>
      </c>
      <c r="D904" s="142" t="s">
        <v>2604</v>
      </c>
      <c r="E904" s="150" t="str">
        <f t="shared" si="66"/>
        <v/>
      </c>
      <c r="F904" s="150" t="str">
        <f t="shared" si="67"/>
        <v/>
      </c>
      <c r="H904" s="166" t="s">
        <v>2604</v>
      </c>
      <c r="I904" s="142"/>
      <c r="J904" s="152" t="s">
        <v>2604</v>
      </c>
      <c r="K904" s="151" t="s">
        <v>2174</v>
      </c>
      <c r="L904" s="142" t="s">
        <v>2604</v>
      </c>
      <c r="M904" s="150" t="str">
        <f t="shared" si="69"/>
        <v/>
      </c>
      <c r="N904" s="150" t="str">
        <f t="shared" si="68"/>
        <v/>
      </c>
      <c r="P904" s="166" t="s">
        <v>2604</v>
      </c>
      <c r="Q904" s="67" t="s">
        <v>2604</v>
      </c>
      <c r="R904" s="112"/>
    </row>
    <row r="905" spans="1:18" s="65" customFormat="1" hidden="1" x14ac:dyDescent="0.25">
      <c r="A905" s="65" t="s">
        <v>1827</v>
      </c>
      <c r="B905" s="150">
        <v>1</v>
      </c>
      <c r="C905" s="153" t="s">
        <v>2174</v>
      </c>
      <c r="D905" s="142" t="s">
        <v>2604</v>
      </c>
      <c r="E905" s="150" t="str">
        <f t="shared" si="66"/>
        <v/>
      </c>
      <c r="F905" s="150" t="str">
        <f t="shared" si="67"/>
        <v/>
      </c>
      <c r="H905" s="166" t="s">
        <v>2604</v>
      </c>
      <c r="I905" s="142"/>
      <c r="J905" s="152" t="s">
        <v>2604</v>
      </c>
      <c r="K905" s="151" t="s">
        <v>2174</v>
      </c>
      <c r="L905" s="142" t="s">
        <v>2604</v>
      </c>
      <c r="M905" s="150" t="str">
        <f t="shared" si="69"/>
        <v/>
      </c>
      <c r="N905" s="150" t="str">
        <f t="shared" si="68"/>
        <v/>
      </c>
      <c r="P905" s="166" t="s">
        <v>2604</v>
      </c>
      <c r="Q905" s="67" t="s">
        <v>2604</v>
      </c>
      <c r="R905" s="112"/>
    </row>
    <row r="906" spans="1:18" s="65" customFormat="1" hidden="1" x14ac:dyDescent="0.25">
      <c r="A906" s="65" t="s">
        <v>1641</v>
      </c>
      <c r="B906" s="150">
        <v>1</v>
      </c>
      <c r="C906" s="153" t="s">
        <v>2174</v>
      </c>
      <c r="D906" s="142" t="s">
        <v>2604</v>
      </c>
      <c r="E906" s="150" t="str">
        <f t="shared" si="66"/>
        <v/>
      </c>
      <c r="F906" s="150" t="str">
        <f t="shared" si="67"/>
        <v/>
      </c>
      <c r="H906" s="166" t="s">
        <v>2604</v>
      </c>
      <c r="I906" s="142"/>
      <c r="J906" s="152" t="s">
        <v>2604</v>
      </c>
      <c r="K906" s="151" t="s">
        <v>2174</v>
      </c>
      <c r="L906" s="142" t="s">
        <v>2604</v>
      </c>
      <c r="M906" s="150" t="str">
        <f t="shared" si="69"/>
        <v/>
      </c>
      <c r="N906" s="150" t="str">
        <f t="shared" si="68"/>
        <v/>
      </c>
      <c r="P906" s="166" t="s">
        <v>2604</v>
      </c>
      <c r="Q906" s="67" t="s">
        <v>2604</v>
      </c>
      <c r="R906" s="112"/>
    </row>
    <row r="907" spans="1:18" s="65" customFormat="1" hidden="1" x14ac:dyDescent="0.25">
      <c r="A907" s="65" t="s">
        <v>2028</v>
      </c>
      <c r="B907" s="150">
        <v>1</v>
      </c>
      <c r="C907" s="153" t="s">
        <v>2174</v>
      </c>
      <c r="D907" s="114" t="s">
        <v>2604</v>
      </c>
      <c r="E907" s="150" t="str">
        <f t="shared" si="66"/>
        <v/>
      </c>
      <c r="F907" s="150" t="str">
        <f t="shared" si="67"/>
        <v/>
      </c>
      <c r="H907" s="166" t="s">
        <v>2604</v>
      </c>
      <c r="I907" s="114"/>
      <c r="J907" s="152" t="s">
        <v>2604</v>
      </c>
      <c r="K907" s="151" t="s">
        <v>2174</v>
      </c>
      <c r="L907" s="142" t="s">
        <v>2604</v>
      </c>
      <c r="M907" s="150" t="str">
        <f t="shared" si="69"/>
        <v/>
      </c>
      <c r="N907" s="150" t="str">
        <f t="shared" si="68"/>
        <v/>
      </c>
      <c r="P907" s="166" t="s">
        <v>2604</v>
      </c>
      <c r="Q907" s="67" t="s">
        <v>2604</v>
      </c>
      <c r="R907" s="112"/>
    </row>
    <row r="908" spans="1:18" s="65" customFormat="1" hidden="1" x14ac:dyDescent="0.25">
      <c r="A908" s="65" t="s">
        <v>1990</v>
      </c>
      <c r="B908" s="150">
        <v>1</v>
      </c>
      <c r="C908" s="153" t="s">
        <v>2174</v>
      </c>
      <c r="D908" s="142" t="s">
        <v>2604</v>
      </c>
      <c r="E908" s="150" t="str">
        <f t="shared" si="66"/>
        <v/>
      </c>
      <c r="F908" s="150" t="str">
        <f t="shared" si="67"/>
        <v/>
      </c>
      <c r="H908" s="166" t="s">
        <v>2604</v>
      </c>
      <c r="I908" s="142"/>
      <c r="J908" s="152" t="s">
        <v>2604</v>
      </c>
      <c r="K908" s="151" t="s">
        <v>2174</v>
      </c>
      <c r="L908" s="142" t="s">
        <v>2604</v>
      </c>
      <c r="M908" s="150" t="str">
        <f t="shared" si="69"/>
        <v/>
      </c>
      <c r="N908" s="150" t="str">
        <f t="shared" si="68"/>
        <v/>
      </c>
      <c r="P908" s="166" t="s">
        <v>2604</v>
      </c>
      <c r="Q908" s="67" t="s">
        <v>2604</v>
      </c>
      <c r="R908" s="112"/>
    </row>
    <row r="909" spans="1:18" s="65" customFormat="1" hidden="1" x14ac:dyDescent="0.25">
      <c r="A909" s="65" t="s">
        <v>1977</v>
      </c>
      <c r="B909" s="150">
        <v>1</v>
      </c>
      <c r="C909" s="153" t="s">
        <v>2174</v>
      </c>
      <c r="D909" s="142" t="s">
        <v>2604</v>
      </c>
      <c r="E909" s="150" t="str">
        <f t="shared" si="66"/>
        <v/>
      </c>
      <c r="F909" s="150" t="str">
        <f t="shared" si="67"/>
        <v/>
      </c>
      <c r="H909" s="166" t="s">
        <v>2604</v>
      </c>
      <c r="I909" s="142"/>
      <c r="J909" s="152" t="s">
        <v>2604</v>
      </c>
      <c r="K909" s="151" t="s">
        <v>2174</v>
      </c>
      <c r="L909" s="142" t="s">
        <v>2604</v>
      </c>
      <c r="M909" s="150" t="str">
        <f t="shared" si="69"/>
        <v/>
      </c>
      <c r="N909" s="150" t="str">
        <f t="shared" si="68"/>
        <v/>
      </c>
      <c r="P909" s="166" t="s">
        <v>2604</v>
      </c>
      <c r="Q909" s="67" t="s">
        <v>2604</v>
      </c>
      <c r="R909" s="112"/>
    </row>
    <row r="910" spans="1:18" s="65" customFormat="1" hidden="1" x14ac:dyDescent="0.25">
      <c r="A910" s="65" t="s">
        <v>915</v>
      </c>
      <c r="B910" s="150">
        <v>1</v>
      </c>
      <c r="C910" s="153" t="s">
        <v>2174</v>
      </c>
      <c r="D910" s="114" t="s">
        <v>2604</v>
      </c>
      <c r="E910" s="150" t="str">
        <f t="shared" si="66"/>
        <v/>
      </c>
      <c r="F910" s="150" t="str">
        <f t="shared" si="67"/>
        <v/>
      </c>
      <c r="H910" s="166" t="s">
        <v>2604</v>
      </c>
      <c r="I910" s="114"/>
      <c r="J910" s="152" t="s">
        <v>2604</v>
      </c>
      <c r="K910" s="151" t="s">
        <v>2174</v>
      </c>
      <c r="L910" s="142" t="s">
        <v>2604</v>
      </c>
      <c r="M910" s="150" t="str">
        <f t="shared" si="69"/>
        <v/>
      </c>
      <c r="N910" s="150" t="str">
        <f t="shared" si="68"/>
        <v/>
      </c>
      <c r="P910" s="166" t="s">
        <v>2604</v>
      </c>
      <c r="Q910" s="67" t="s">
        <v>2604</v>
      </c>
      <c r="R910" s="112"/>
    </row>
    <row r="911" spans="1:18" s="65" customFormat="1" hidden="1" x14ac:dyDescent="0.25">
      <c r="A911" s="65" t="s">
        <v>1221</v>
      </c>
      <c r="B911" s="150">
        <v>1</v>
      </c>
      <c r="C911" s="155" t="s">
        <v>2606</v>
      </c>
      <c r="D911" s="142">
        <v>28476</v>
      </c>
      <c r="E911" s="150" t="str">
        <f t="shared" si="66"/>
        <v>1977-78</v>
      </c>
      <c r="F911" s="150" t="str">
        <f t="shared" si="67"/>
        <v/>
      </c>
      <c r="G911" s="65" t="s">
        <v>81</v>
      </c>
      <c r="H911" s="166">
        <v>120000</v>
      </c>
      <c r="I911" s="142"/>
      <c r="J911" s="152" t="s">
        <v>2604</v>
      </c>
      <c r="K911" s="154" t="s">
        <v>2605</v>
      </c>
      <c r="L911" s="142">
        <v>30079</v>
      </c>
      <c r="M911" s="150" t="str">
        <f t="shared" si="69"/>
        <v/>
      </c>
      <c r="N911" s="150" t="str">
        <f t="shared" si="68"/>
        <v/>
      </c>
      <c r="O911" s="65" t="s">
        <v>2451</v>
      </c>
      <c r="P911" s="166" t="s">
        <v>2604</v>
      </c>
      <c r="Q911" s="67" t="s">
        <v>2604</v>
      </c>
      <c r="R911" s="112" t="s">
        <v>2452</v>
      </c>
    </row>
    <row r="912" spans="1:18" s="65" customFormat="1" hidden="1" x14ac:dyDescent="0.25">
      <c r="A912" s="65" t="s">
        <v>1826</v>
      </c>
      <c r="B912" s="150">
        <v>1</v>
      </c>
      <c r="C912" s="153" t="s">
        <v>2174</v>
      </c>
      <c r="D912" s="142" t="s">
        <v>2604</v>
      </c>
      <c r="E912" s="150" t="str">
        <f t="shared" si="66"/>
        <v/>
      </c>
      <c r="F912" s="150" t="str">
        <f t="shared" si="67"/>
        <v/>
      </c>
      <c r="H912" s="166" t="s">
        <v>2604</v>
      </c>
      <c r="I912" s="142"/>
      <c r="J912" s="152" t="s">
        <v>2604</v>
      </c>
      <c r="K912" s="151" t="s">
        <v>2174</v>
      </c>
      <c r="L912" s="142" t="s">
        <v>2604</v>
      </c>
      <c r="M912" s="150" t="str">
        <f t="shared" si="69"/>
        <v/>
      </c>
      <c r="N912" s="150" t="str">
        <f t="shared" si="68"/>
        <v/>
      </c>
      <c r="P912" s="166" t="s">
        <v>2604</v>
      </c>
      <c r="Q912" s="67" t="s">
        <v>2604</v>
      </c>
      <c r="R912" s="112"/>
    </row>
    <row r="913" spans="1:18" s="65" customFormat="1" hidden="1" x14ac:dyDescent="0.25">
      <c r="A913" s="65" t="s">
        <v>1788</v>
      </c>
      <c r="B913" s="150">
        <v>1</v>
      </c>
      <c r="C913" s="153" t="s">
        <v>2174</v>
      </c>
      <c r="D913" s="142" t="s">
        <v>2604</v>
      </c>
      <c r="E913" s="150" t="str">
        <f t="shared" si="66"/>
        <v/>
      </c>
      <c r="F913" s="150" t="str">
        <f t="shared" si="67"/>
        <v/>
      </c>
      <c r="H913" s="166" t="s">
        <v>2604</v>
      </c>
      <c r="I913" s="142"/>
      <c r="J913" s="152" t="s">
        <v>2604</v>
      </c>
      <c r="K913" s="151" t="s">
        <v>2174</v>
      </c>
      <c r="L913" s="142" t="s">
        <v>2604</v>
      </c>
      <c r="M913" s="150" t="str">
        <f t="shared" si="69"/>
        <v/>
      </c>
      <c r="N913" s="150" t="str">
        <f t="shared" si="68"/>
        <v/>
      </c>
      <c r="P913" s="166" t="s">
        <v>2604</v>
      </c>
      <c r="Q913" s="67" t="s">
        <v>2604</v>
      </c>
      <c r="R913" s="112"/>
    </row>
    <row r="914" spans="1:18" s="65" customFormat="1" hidden="1" x14ac:dyDescent="0.25">
      <c r="A914" s="65" t="s">
        <v>1772</v>
      </c>
      <c r="B914" s="150">
        <v>1</v>
      </c>
      <c r="C914" s="153" t="s">
        <v>2174</v>
      </c>
      <c r="D914" s="142" t="s">
        <v>2604</v>
      </c>
      <c r="E914" s="150" t="str">
        <f t="shared" ref="E914:E977" si="70">IF(ISNUMBER(D914),IF(MONTH(D914)&gt;=8,CONCATENATE(YEAR(D914),"-",RIGHT(YEAR(D914)+1,2)),IF(MONTH(D914)&lt;5,CONCATENATE(YEAR(D914)-1,"-",RIGHT(YEAR(D914),2)),"")), "")</f>
        <v/>
      </c>
      <c r="F914" s="150" t="str">
        <f t="shared" ref="F914:F977" si="71">IF(ISNUMBER(D914),IF(AND(MONTH(D914)&gt;5, MONTH(D914)&lt;8),CONCATENATE(YEAR(D914),"-",RIGHT(YEAR(D914)+1,2)),""), "")</f>
        <v/>
      </c>
      <c r="H914" s="166" t="s">
        <v>2604</v>
      </c>
      <c r="I914" s="142"/>
      <c r="J914" s="152" t="s">
        <v>2604</v>
      </c>
      <c r="K914" s="151" t="s">
        <v>2174</v>
      </c>
      <c r="L914" s="142" t="s">
        <v>2604</v>
      </c>
      <c r="M914" s="150" t="str">
        <f t="shared" si="69"/>
        <v/>
      </c>
      <c r="N914" s="150" t="str">
        <f t="shared" ref="N914:N977" si="72">IF(ISNUMBER(L914),IF(AND(MONTH(L914)&gt;5, MONTH(L914)&lt;8),CONCATENATE(YEAR(L914)-1,"-",RIGHT(YEAR(L914),2)),""), "")</f>
        <v/>
      </c>
      <c r="P914" s="166" t="s">
        <v>2604</v>
      </c>
      <c r="Q914" s="67" t="s">
        <v>2604</v>
      </c>
      <c r="R914" s="112"/>
    </row>
    <row r="915" spans="1:18" s="65" customFormat="1" hidden="1" x14ac:dyDescent="0.25">
      <c r="A915" s="65" t="s">
        <v>1873</v>
      </c>
      <c r="B915" s="150">
        <v>1</v>
      </c>
      <c r="C915" s="153" t="s">
        <v>2174</v>
      </c>
      <c r="D915" s="142" t="s">
        <v>2604</v>
      </c>
      <c r="E915" s="150" t="str">
        <f t="shared" si="70"/>
        <v/>
      </c>
      <c r="F915" s="150" t="str">
        <f t="shared" si="71"/>
        <v/>
      </c>
      <c r="H915" s="166" t="s">
        <v>2604</v>
      </c>
      <c r="I915" s="142"/>
      <c r="J915" s="152" t="s">
        <v>2604</v>
      </c>
      <c r="K915" s="151" t="s">
        <v>2174</v>
      </c>
      <c r="L915" s="142" t="s">
        <v>2604</v>
      </c>
      <c r="M915" s="150" t="str">
        <f t="shared" si="69"/>
        <v/>
      </c>
      <c r="N915" s="150" t="str">
        <f t="shared" si="72"/>
        <v/>
      </c>
      <c r="P915" s="166" t="s">
        <v>2604</v>
      </c>
      <c r="Q915" s="67" t="s">
        <v>2604</v>
      </c>
      <c r="R915" s="112"/>
    </row>
    <row r="916" spans="1:18" s="65" customFormat="1" hidden="1" x14ac:dyDescent="0.25">
      <c r="A916" s="65" t="s">
        <v>1952</v>
      </c>
      <c r="B916" s="150">
        <v>1</v>
      </c>
      <c r="C916" s="153" t="s">
        <v>2174</v>
      </c>
      <c r="D916" s="142" t="s">
        <v>2604</v>
      </c>
      <c r="E916" s="150" t="str">
        <f t="shared" si="70"/>
        <v/>
      </c>
      <c r="F916" s="150" t="str">
        <f t="shared" si="71"/>
        <v/>
      </c>
      <c r="H916" s="166" t="s">
        <v>2604</v>
      </c>
      <c r="I916" s="142"/>
      <c r="J916" s="152" t="s">
        <v>2604</v>
      </c>
      <c r="K916" s="151" t="s">
        <v>2174</v>
      </c>
      <c r="L916" s="142" t="s">
        <v>2604</v>
      </c>
      <c r="M916" s="150" t="str">
        <f t="shared" si="69"/>
        <v/>
      </c>
      <c r="N916" s="150" t="str">
        <f t="shared" si="72"/>
        <v/>
      </c>
      <c r="P916" s="166" t="s">
        <v>2604</v>
      </c>
      <c r="Q916" s="67" t="s">
        <v>2604</v>
      </c>
      <c r="R916" s="112"/>
    </row>
    <row r="917" spans="1:18" s="65" customFormat="1" hidden="1" x14ac:dyDescent="0.25">
      <c r="A917" s="65" t="s">
        <v>1810</v>
      </c>
      <c r="B917" s="150">
        <v>1</v>
      </c>
      <c r="C917" s="153" t="s">
        <v>2174</v>
      </c>
      <c r="D917" s="142" t="s">
        <v>2604</v>
      </c>
      <c r="E917" s="150" t="str">
        <f t="shared" si="70"/>
        <v/>
      </c>
      <c r="F917" s="150" t="str">
        <f t="shared" si="71"/>
        <v/>
      </c>
      <c r="H917" s="166" t="s">
        <v>2604</v>
      </c>
      <c r="I917" s="142"/>
      <c r="J917" s="152" t="s">
        <v>2604</v>
      </c>
      <c r="K917" s="151" t="s">
        <v>2174</v>
      </c>
      <c r="L917" s="142" t="s">
        <v>2604</v>
      </c>
      <c r="M917" s="150" t="str">
        <f t="shared" si="69"/>
        <v/>
      </c>
      <c r="N917" s="150" t="str">
        <f t="shared" si="72"/>
        <v/>
      </c>
      <c r="P917" s="166" t="s">
        <v>2604</v>
      </c>
      <c r="Q917" s="67" t="s">
        <v>2604</v>
      </c>
      <c r="R917" s="112"/>
    </row>
    <row r="918" spans="1:18" s="65" customFormat="1" x14ac:dyDescent="0.25">
      <c r="A918" s="65" t="s">
        <v>935</v>
      </c>
      <c r="B918" s="150">
        <v>1</v>
      </c>
      <c r="C918" s="155" t="s">
        <v>2129</v>
      </c>
      <c r="D918" s="142">
        <v>39651</v>
      </c>
      <c r="E918" s="150" t="str">
        <f t="shared" si="70"/>
        <v/>
      </c>
      <c r="F918" s="150" t="str">
        <f t="shared" si="71"/>
        <v>2008-09</v>
      </c>
      <c r="G918" s="65" t="s">
        <v>2453</v>
      </c>
      <c r="H918" s="166" t="s">
        <v>2604</v>
      </c>
      <c r="I918" s="142">
        <f>L918</f>
        <v>39865</v>
      </c>
      <c r="J918" s="152" t="s">
        <v>2604</v>
      </c>
      <c r="K918" s="156" t="s">
        <v>2607</v>
      </c>
      <c r="L918" s="142">
        <v>39865</v>
      </c>
      <c r="M918" s="150" t="str">
        <f t="shared" si="69"/>
        <v>2008-09</v>
      </c>
      <c r="N918" s="150" t="str">
        <f t="shared" si="72"/>
        <v/>
      </c>
      <c r="O918" s="65" t="s">
        <v>2453</v>
      </c>
      <c r="P918" s="166" t="s">
        <v>2604</v>
      </c>
      <c r="Q918" s="67" t="s">
        <v>2604</v>
      </c>
      <c r="R918" s="112" t="s">
        <v>2454</v>
      </c>
    </row>
    <row r="919" spans="1:18" s="65" customFormat="1" hidden="1" x14ac:dyDescent="0.25">
      <c r="A919" s="65" t="s">
        <v>1291</v>
      </c>
      <c r="B919" s="150">
        <v>1</v>
      </c>
      <c r="C919" s="155" t="s">
        <v>2606</v>
      </c>
      <c r="D919" s="142">
        <v>23292</v>
      </c>
      <c r="E919" s="150" t="str">
        <f t="shared" si="70"/>
        <v>1963-64</v>
      </c>
      <c r="F919" s="150" t="str">
        <f t="shared" si="71"/>
        <v/>
      </c>
      <c r="G919" s="65" t="s">
        <v>2150</v>
      </c>
      <c r="H919" s="166" t="s">
        <v>2604</v>
      </c>
      <c r="I919" s="142"/>
      <c r="J919" s="152" t="s">
        <v>2604</v>
      </c>
      <c r="K919" s="154" t="s">
        <v>2605</v>
      </c>
      <c r="L919" s="142">
        <v>25851</v>
      </c>
      <c r="M919" s="150" t="str">
        <f t="shared" si="69"/>
        <v>1970-71</v>
      </c>
      <c r="N919" s="150" t="str">
        <f t="shared" si="72"/>
        <v/>
      </c>
      <c r="O919" s="65" t="s">
        <v>39</v>
      </c>
      <c r="P919" s="166">
        <v>99000</v>
      </c>
      <c r="Q919" s="67" t="s">
        <v>2604</v>
      </c>
      <c r="R919" s="112" t="s">
        <v>2455</v>
      </c>
    </row>
    <row r="920" spans="1:18" s="65" customFormat="1" hidden="1" x14ac:dyDescent="0.25">
      <c r="A920" s="65" t="s">
        <v>1941</v>
      </c>
      <c r="B920" s="150">
        <v>1</v>
      </c>
      <c r="C920" s="153" t="s">
        <v>2174</v>
      </c>
      <c r="D920" s="142" t="s">
        <v>2604</v>
      </c>
      <c r="E920" s="150" t="str">
        <f t="shared" si="70"/>
        <v/>
      </c>
      <c r="F920" s="150" t="str">
        <f t="shared" si="71"/>
        <v/>
      </c>
      <c r="H920" s="166" t="s">
        <v>2604</v>
      </c>
      <c r="I920" s="142"/>
      <c r="J920" s="152" t="s">
        <v>2604</v>
      </c>
      <c r="K920" s="151" t="s">
        <v>2174</v>
      </c>
      <c r="L920" s="142" t="s">
        <v>2604</v>
      </c>
      <c r="M920" s="150" t="str">
        <f t="shared" si="69"/>
        <v/>
      </c>
      <c r="N920" s="150" t="str">
        <f t="shared" si="72"/>
        <v/>
      </c>
      <c r="P920" s="166" t="s">
        <v>2604</v>
      </c>
      <c r="Q920" s="67" t="s">
        <v>2604</v>
      </c>
      <c r="R920" s="112"/>
    </row>
    <row r="921" spans="1:18" s="65" customFormat="1" hidden="1" x14ac:dyDescent="0.25">
      <c r="A921" s="65" t="s">
        <v>1373</v>
      </c>
      <c r="B921" s="150">
        <v>1</v>
      </c>
      <c r="C921" s="153" t="s">
        <v>2174</v>
      </c>
      <c r="D921" s="142" t="s">
        <v>2604</v>
      </c>
      <c r="E921" s="150" t="str">
        <f t="shared" si="70"/>
        <v/>
      </c>
      <c r="F921" s="150" t="str">
        <f t="shared" si="71"/>
        <v/>
      </c>
      <c r="H921" s="166" t="s">
        <v>2604</v>
      </c>
      <c r="I921" s="142"/>
      <c r="J921" s="152" t="s">
        <v>2604</v>
      </c>
      <c r="K921" s="151" t="s">
        <v>2174</v>
      </c>
      <c r="L921" s="142" t="s">
        <v>2604</v>
      </c>
      <c r="M921" s="150" t="str">
        <f t="shared" si="69"/>
        <v/>
      </c>
      <c r="N921" s="150" t="str">
        <f t="shared" si="72"/>
        <v/>
      </c>
      <c r="P921" s="166" t="s">
        <v>2604</v>
      </c>
      <c r="Q921" s="67" t="s">
        <v>2604</v>
      </c>
      <c r="R921" s="112"/>
    </row>
    <row r="922" spans="1:18" s="65" customFormat="1" hidden="1" x14ac:dyDescent="0.25">
      <c r="A922" s="65" t="s">
        <v>2091</v>
      </c>
      <c r="B922" s="150">
        <v>1</v>
      </c>
      <c r="C922" s="153" t="s">
        <v>2174</v>
      </c>
      <c r="D922" s="114" t="s">
        <v>2604</v>
      </c>
      <c r="E922" s="150" t="str">
        <f t="shared" si="70"/>
        <v/>
      </c>
      <c r="F922" s="150" t="str">
        <f t="shared" si="71"/>
        <v/>
      </c>
      <c r="H922" s="166" t="s">
        <v>2604</v>
      </c>
      <c r="I922" s="114"/>
      <c r="J922" s="152" t="s">
        <v>2604</v>
      </c>
      <c r="K922" s="151" t="s">
        <v>2174</v>
      </c>
      <c r="L922" s="142" t="s">
        <v>2604</v>
      </c>
      <c r="M922" s="150" t="str">
        <f t="shared" si="69"/>
        <v/>
      </c>
      <c r="N922" s="150" t="str">
        <f t="shared" si="72"/>
        <v/>
      </c>
      <c r="P922" s="166" t="s">
        <v>2604</v>
      </c>
      <c r="Q922" s="67" t="s">
        <v>2604</v>
      </c>
      <c r="R922" s="112"/>
    </row>
    <row r="923" spans="1:18" s="65" customFormat="1" hidden="1" x14ac:dyDescent="0.25">
      <c r="A923" s="65" t="s">
        <v>1619</v>
      </c>
      <c r="B923" s="150">
        <v>1</v>
      </c>
      <c r="C923" s="153" t="s">
        <v>2174</v>
      </c>
      <c r="D923" s="142" t="s">
        <v>2604</v>
      </c>
      <c r="E923" s="150" t="str">
        <f t="shared" si="70"/>
        <v/>
      </c>
      <c r="F923" s="150" t="str">
        <f t="shared" si="71"/>
        <v/>
      </c>
      <c r="H923" s="166" t="s">
        <v>2604</v>
      </c>
      <c r="I923" s="142"/>
      <c r="J923" s="152" t="s">
        <v>2604</v>
      </c>
      <c r="K923" s="151" t="s">
        <v>2174</v>
      </c>
      <c r="L923" s="142" t="s">
        <v>2604</v>
      </c>
      <c r="M923" s="150" t="str">
        <f t="shared" si="69"/>
        <v/>
      </c>
      <c r="N923" s="150" t="str">
        <f t="shared" si="72"/>
        <v/>
      </c>
      <c r="P923" s="166" t="s">
        <v>2604</v>
      </c>
      <c r="Q923" s="67" t="s">
        <v>2604</v>
      </c>
      <c r="R923" s="112"/>
    </row>
    <row r="924" spans="1:18" s="65" customFormat="1" hidden="1" x14ac:dyDescent="0.25">
      <c r="A924" s="65" t="s">
        <v>1963</v>
      </c>
      <c r="B924" s="150">
        <v>1</v>
      </c>
      <c r="C924" s="153" t="s">
        <v>2174</v>
      </c>
      <c r="D924" s="114" t="s">
        <v>2604</v>
      </c>
      <c r="E924" s="150" t="str">
        <f t="shared" si="70"/>
        <v/>
      </c>
      <c r="F924" s="150" t="str">
        <f t="shared" si="71"/>
        <v/>
      </c>
      <c r="H924" s="166" t="s">
        <v>2604</v>
      </c>
      <c r="I924" s="114"/>
      <c r="J924" s="152" t="s">
        <v>2604</v>
      </c>
      <c r="K924" s="151" t="s">
        <v>2174</v>
      </c>
      <c r="L924" s="142" t="s">
        <v>2604</v>
      </c>
      <c r="M924" s="150" t="str">
        <f t="shared" si="69"/>
        <v/>
      </c>
      <c r="N924" s="150" t="str">
        <f t="shared" si="72"/>
        <v/>
      </c>
      <c r="P924" s="166" t="s">
        <v>2604</v>
      </c>
      <c r="Q924" s="67" t="s">
        <v>2604</v>
      </c>
      <c r="R924" s="112"/>
    </row>
    <row r="925" spans="1:18" s="65" customFormat="1" hidden="1" x14ac:dyDescent="0.25">
      <c r="A925" s="65" t="s">
        <v>1439</v>
      </c>
      <c r="B925" s="150">
        <v>1</v>
      </c>
      <c r="C925" s="153" t="s">
        <v>2174</v>
      </c>
      <c r="D925" s="142" t="s">
        <v>2604</v>
      </c>
      <c r="E925" s="150" t="str">
        <f t="shared" si="70"/>
        <v/>
      </c>
      <c r="F925" s="150" t="str">
        <f t="shared" si="71"/>
        <v/>
      </c>
      <c r="H925" s="166" t="s">
        <v>2604</v>
      </c>
      <c r="I925" s="142"/>
      <c r="J925" s="152" t="s">
        <v>2604</v>
      </c>
      <c r="K925" s="151" t="s">
        <v>2174</v>
      </c>
      <c r="L925" s="142" t="s">
        <v>2604</v>
      </c>
      <c r="M925" s="150" t="str">
        <f t="shared" si="69"/>
        <v/>
      </c>
      <c r="N925" s="150" t="str">
        <f t="shared" si="72"/>
        <v/>
      </c>
      <c r="P925" s="166" t="s">
        <v>2604</v>
      </c>
      <c r="Q925" s="67" t="s">
        <v>2604</v>
      </c>
      <c r="R925" s="112"/>
    </row>
    <row r="926" spans="1:18" s="65" customFormat="1" hidden="1" x14ac:dyDescent="0.25">
      <c r="A926" s="65" t="s">
        <v>1825</v>
      </c>
      <c r="B926" s="150">
        <v>1</v>
      </c>
      <c r="C926" s="153" t="s">
        <v>2174</v>
      </c>
      <c r="D926" s="142" t="s">
        <v>2604</v>
      </c>
      <c r="E926" s="150" t="str">
        <f t="shared" si="70"/>
        <v/>
      </c>
      <c r="F926" s="150" t="str">
        <f t="shared" si="71"/>
        <v/>
      </c>
      <c r="H926" s="166" t="s">
        <v>2604</v>
      </c>
      <c r="I926" s="142"/>
      <c r="J926" s="152" t="s">
        <v>2604</v>
      </c>
      <c r="K926" s="151" t="s">
        <v>2174</v>
      </c>
      <c r="L926" s="142" t="s">
        <v>2604</v>
      </c>
      <c r="M926" s="150" t="str">
        <f t="shared" si="69"/>
        <v/>
      </c>
      <c r="N926" s="150" t="str">
        <f t="shared" si="72"/>
        <v/>
      </c>
      <c r="P926" s="166" t="s">
        <v>2604</v>
      </c>
      <c r="Q926" s="67" t="s">
        <v>2604</v>
      </c>
      <c r="R926" s="112"/>
    </row>
    <row r="927" spans="1:18" s="65" customFormat="1" hidden="1" x14ac:dyDescent="0.25">
      <c r="A927" s="65" t="s">
        <v>991</v>
      </c>
      <c r="B927" s="150">
        <v>1</v>
      </c>
      <c r="C927" s="155" t="s">
        <v>2606</v>
      </c>
      <c r="D927" s="142">
        <v>38297</v>
      </c>
      <c r="E927" s="150" t="str">
        <f t="shared" si="70"/>
        <v>2004-05</v>
      </c>
      <c r="F927" s="150" t="str">
        <f t="shared" si="71"/>
        <v/>
      </c>
      <c r="G927" s="65" t="s">
        <v>2302</v>
      </c>
      <c r="H927" s="166">
        <v>210000</v>
      </c>
      <c r="I927" s="142"/>
      <c r="J927" s="152" t="s">
        <v>2604</v>
      </c>
      <c r="K927" s="154" t="s">
        <v>2603</v>
      </c>
      <c r="L927" s="142">
        <v>38381</v>
      </c>
      <c r="M927" s="150" t="str">
        <f t="shared" si="69"/>
        <v>2004-05</v>
      </c>
      <c r="N927" s="150" t="str">
        <f t="shared" si="72"/>
        <v/>
      </c>
      <c r="O927" s="108" t="s">
        <v>31</v>
      </c>
      <c r="P927" s="166" t="s">
        <v>2604</v>
      </c>
      <c r="Q927" s="67" t="s">
        <v>2135</v>
      </c>
      <c r="R927" s="112" t="s">
        <v>2456</v>
      </c>
    </row>
    <row r="928" spans="1:18" s="65" customFormat="1" hidden="1" x14ac:dyDescent="0.25">
      <c r="A928" s="65" t="s">
        <v>1723</v>
      </c>
      <c r="B928" s="150">
        <v>1</v>
      </c>
      <c r="C928" s="153" t="s">
        <v>2174</v>
      </c>
      <c r="D928" s="142" t="s">
        <v>2604</v>
      </c>
      <c r="E928" s="150" t="str">
        <f t="shared" si="70"/>
        <v/>
      </c>
      <c r="F928" s="150" t="str">
        <f t="shared" si="71"/>
        <v/>
      </c>
      <c r="H928" s="166" t="s">
        <v>2604</v>
      </c>
      <c r="I928" s="142"/>
      <c r="J928" s="152" t="s">
        <v>2604</v>
      </c>
      <c r="K928" s="151" t="s">
        <v>2174</v>
      </c>
      <c r="L928" s="142" t="s">
        <v>2604</v>
      </c>
      <c r="M928" s="150" t="str">
        <f t="shared" si="69"/>
        <v/>
      </c>
      <c r="N928" s="150" t="str">
        <f t="shared" si="72"/>
        <v/>
      </c>
      <c r="P928" s="166" t="s">
        <v>2604</v>
      </c>
      <c r="Q928" s="67" t="s">
        <v>2604</v>
      </c>
      <c r="R928" s="112"/>
    </row>
    <row r="929" spans="1:18" s="65" customFormat="1" hidden="1" x14ac:dyDescent="0.25">
      <c r="A929" s="65" t="s">
        <v>1519</v>
      </c>
      <c r="B929" s="150">
        <v>1</v>
      </c>
      <c r="C929" s="153" t="s">
        <v>2174</v>
      </c>
      <c r="D929" s="142" t="s">
        <v>2604</v>
      </c>
      <c r="E929" s="150" t="str">
        <f t="shared" si="70"/>
        <v/>
      </c>
      <c r="F929" s="150" t="str">
        <f t="shared" si="71"/>
        <v/>
      </c>
      <c r="H929" s="166" t="s">
        <v>2604</v>
      </c>
      <c r="I929" s="142"/>
      <c r="J929" s="152" t="s">
        <v>2604</v>
      </c>
      <c r="K929" s="151" t="s">
        <v>2174</v>
      </c>
      <c r="L929" s="142" t="s">
        <v>2604</v>
      </c>
      <c r="M929" s="150" t="str">
        <f t="shared" si="69"/>
        <v/>
      </c>
      <c r="N929" s="150" t="str">
        <f t="shared" si="72"/>
        <v/>
      </c>
      <c r="P929" s="166" t="s">
        <v>2604</v>
      </c>
      <c r="Q929" s="67" t="s">
        <v>2604</v>
      </c>
      <c r="R929" s="112"/>
    </row>
    <row r="930" spans="1:18" s="65" customFormat="1" hidden="1" x14ac:dyDescent="0.25">
      <c r="A930" s="65" t="s">
        <v>1663</v>
      </c>
      <c r="B930" s="150">
        <v>1</v>
      </c>
      <c r="C930" s="153" t="s">
        <v>2174</v>
      </c>
      <c r="D930" s="142" t="s">
        <v>2604</v>
      </c>
      <c r="E930" s="150" t="str">
        <f t="shared" si="70"/>
        <v/>
      </c>
      <c r="F930" s="150" t="str">
        <f t="shared" si="71"/>
        <v/>
      </c>
      <c r="H930" s="166" t="s">
        <v>2604</v>
      </c>
      <c r="I930" s="142"/>
      <c r="J930" s="152" t="s">
        <v>2604</v>
      </c>
      <c r="K930" s="151" t="s">
        <v>2174</v>
      </c>
      <c r="L930" s="142" t="s">
        <v>2604</v>
      </c>
      <c r="M930" s="150" t="str">
        <f t="shared" si="69"/>
        <v/>
      </c>
      <c r="N930" s="150" t="str">
        <f t="shared" si="72"/>
        <v/>
      </c>
      <c r="P930" s="166" t="s">
        <v>2604</v>
      </c>
      <c r="Q930" s="67" t="s">
        <v>2604</v>
      </c>
      <c r="R930" s="112"/>
    </row>
    <row r="931" spans="1:18" s="65" customFormat="1" hidden="1" x14ac:dyDescent="0.25">
      <c r="A931" s="65" t="s">
        <v>1438</v>
      </c>
      <c r="B931" s="150">
        <v>1</v>
      </c>
      <c r="C931" s="155" t="s">
        <v>2606</v>
      </c>
      <c r="D931" s="142">
        <v>16821</v>
      </c>
      <c r="E931" s="150" t="str">
        <f t="shared" si="70"/>
        <v>1945-46</v>
      </c>
      <c r="F931" s="150" t="str">
        <f t="shared" si="71"/>
        <v/>
      </c>
      <c r="G931" s="65" t="s">
        <v>33</v>
      </c>
      <c r="H931" s="166" t="s">
        <v>2604</v>
      </c>
      <c r="I931" s="142"/>
      <c r="J931" s="152" t="s">
        <v>2604</v>
      </c>
      <c r="K931" s="151" t="s">
        <v>2174</v>
      </c>
      <c r="L931" s="142" t="s">
        <v>2604</v>
      </c>
      <c r="M931" s="150" t="str">
        <f t="shared" si="69"/>
        <v/>
      </c>
      <c r="N931" s="150" t="str">
        <f t="shared" si="72"/>
        <v/>
      </c>
      <c r="P931" s="166" t="s">
        <v>2604</v>
      </c>
      <c r="Q931" s="67" t="s">
        <v>2604</v>
      </c>
      <c r="R931" s="112"/>
    </row>
    <row r="932" spans="1:18" s="65" customFormat="1" x14ac:dyDescent="0.25">
      <c r="A932" s="65" t="s">
        <v>776</v>
      </c>
      <c r="B932" s="150">
        <v>1</v>
      </c>
      <c r="C932" s="153" t="s">
        <v>2129</v>
      </c>
      <c r="D932" s="142">
        <v>42248</v>
      </c>
      <c r="E932" s="150" t="str">
        <f t="shared" si="70"/>
        <v>2015-16</v>
      </c>
      <c r="F932" s="150" t="str">
        <f t="shared" si="71"/>
        <v/>
      </c>
      <c r="G932" s="108" t="s">
        <v>608</v>
      </c>
      <c r="H932" s="166" t="s">
        <v>2604</v>
      </c>
      <c r="I932" s="142">
        <v>42551</v>
      </c>
      <c r="J932" s="152" t="s">
        <v>2604</v>
      </c>
      <c r="K932" s="151" t="s">
        <v>2174</v>
      </c>
      <c r="L932" s="142" t="s">
        <v>2604</v>
      </c>
      <c r="M932" s="150" t="str">
        <f t="shared" si="69"/>
        <v/>
      </c>
      <c r="N932" s="150" t="str">
        <f t="shared" si="72"/>
        <v/>
      </c>
      <c r="P932" s="166" t="s">
        <v>2604</v>
      </c>
      <c r="Q932" s="67" t="s">
        <v>2604</v>
      </c>
      <c r="R932" s="112"/>
    </row>
    <row r="933" spans="1:18" s="65" customFormat="1" hidden="1" x14ac:dyDescent="0.25">
      <c r="A933" s="65" t="s">
        <v>1232</v>
      </c>
      <c r="B933" s="150">
        <v>1</v>
      </c>
      <c r="C933" s="153" t="s">
        <v>2174</v>
      </c>
      <c r="D933" s="142" t="s">
        <v>2604</v>
      </c>
      <c r="E933" s="150" t="str">
        <f t="shared" si="70"/>
        <v/>
      </c>
      <c r="F933" s="150" t="str">
        <f t="shared" si="71"/>
        <v/>
      </c>
      <c r="H933" s="166" t="s">
        <v>2604</v>
      </c>
      <c r="I933" s="142"/>
      <c r="J933" s="152" t="s">
        <v>2604</v>
      </c>
      <c r="K933" s="151" t="s">
        <v>2174</v>
      </c>
      <c r="L933" s="142" t="s">
        <v>2604</v>
      </c>
      <c r="M933" s="150" t="str">
        <f t="shared" si="69"/>
        <v/>
      </c>
      <c r="N933" s="150" t="str">
        <f t="shared" si="72"/>
        <v/>
      </c>
      <c r="P933" s="166" t="s">
        <v>2604</v>
      </c>
      <c r="Q933" s="67" t="s">
        <v>2604</v>
      </c>
      <c r="R933" s="112"/>
    </row>
    <row r="934" spans="1:18" s="65" customFormat="1" hidden="1" x14ac:dyDescent="0.25">
      <c r="A934" s="65" t="s">
        <v>1244</v>
      </c>
      <c r="B934" s="150">
        <v>1</v>
      </c>
      <c r="C934" s="153" t="s">
        <v>2174</v>
      </c>
      <c r="D934" s="142" t="s">
        <v>2604</v>
      </c>
      <c r="E934" s="150" t="str">
        <f t="shared" si="70"/>
        <v/>
      </c>
      <c r="F934" s="150" t="str">
        <f t="shared" si="71"/>
        <v/>
      </c>
      <c r="H934" s="166" t="s">
        <v>2604</v>
      </c>
      <c r="I934" s="142"/>
      <c r="J934" s="152" t="s">
        <v>2604</v>
      </c>
      <c r="K934" s="151" t="s">
        <v>2174</v>
      </c>
      <c r="L934" s="142" t="s">
        <v>2604</v>
      </c>
      <c r="M934" s="150" t="str">
        <f t="shared" si="69"/>
        <v/>
      </c>
      <c r="N934" s="150" t="str">
        <f t="shared" si="72"/>
        <v/>
      </c>
      <c r="P934" s="166" t="s">
        <v>2604</v>
      </c>
      <c r="Q934" s="67" t="s">
        <v>2604</v>
      </c>
      <c r="R934" s="112"/>
    </row>
    <row r="935" spans="1:18" s="65" customFormat="1" x14ac:dyDescent="0.25">
      <c r="A935" s="65" t="s">
        <v>757</v>
      </c>
      <c r="B935" s="150">
        <v>1</v>
      </c>
      <c r="C935" s="153" t="s">
        <v>2129</v>
      </c>
      <c r="D935" s="142">
        <v>42251</v>
      </c>
      <c r="E935" s="150" t="str">
        <f t="shared" si="70"/>
        <v>2015-16</v>
      </c>
      <c r="F935" s="150" t="str">
        <f t="shared" si="71"/>
        <v/>
      </c>
      <c r="G935" s="108" t="s">
        <v>2483</v>
      </c>
      <c r="H935" s="166" t="s">
        <v>2604</v>
      </c>
      <c r="I935" s="142">
        <v>42551</v>
      </c>
      <c r="J935" s="152" t="s">
        <v>2604</v>
      </c>
      <c r="K935" s="151"/>
      <c r="L935" s="142" t="s">
        <v>2604</v>
      </c>
      <c r="M935" s="150" t="str">
        <f t="shared" si="69"/>
        <v/>
      </c>
      <c r="N935" s="150" t="str">
        <f t="shared" si="72"/>
        <v/>
      </c>
      <c r="P935" s="166" t="s">
        <v>2604</v>
      </c>
      <c r="Q935" s="67" t="s">
        <v>2604</v>
      </c>
      <c r="R935" s="112" t="s">
        <v>2457</v>
      </c>
    </row>
    <row r="936" spans="1:18" s="65" customFormat="1" x14ac:dyDescent="0.25">
      <c r="A936" s="65" t="s">
        <v>1056</v>
      </c>
      <c r="B936" s="150">
        <v>1</v>
      </c>
      <c r="C936" s="155" t="s">
        <v>2129</v>
      </c>
      <c r="D936" s="142">
        <v>36820</v>
      </c>
      <c r="E936" s="150" t="str">
        <f t="shared" si="70"/>
        <v>2000-01</v>
      </c>
      <c r="F936" s="150" t="str">
        <f t="shared" si="71"/>
        <v/>
      </c>
      <c r="G936" s="65" t="s">
        <v>2458</v>
      </c>
      <c r="H936" s="166" t="s">
        <v>2604</v>
      </c>
      <c r="I936" s="142">
        <f>L936</f>
        <v>36957</v>
      </c>
      <c r="J936" s="152" t="s">
        <v>2604</v>
      </c>
      <c r="K936" s="156" t="s">
        <v>2607</v>
      </c>
      <c r="L936" s="142">
        <v>36957</v>
      </c>
      <c r="M936" s="150" t="str">
        <f t="shared" si="69"/>
        <v>2000-01</v>
      </c>
      <c r="N936" s="150" t="str">
        <f t="shared" si="72"/>
        <v/>
      </c>
      <c r="O936" s="65" t="s">
        <v>2458</v>
      </c>
      <c r="P936" s="166" t="s">
        <v>2604</v>
      </c>
      <c r="Q936" s="67" t="s">
        <v>2604</v>
      </c>
      <c r="R936" s="112" t="s">
        <v>2459</v>
      </c>
    </row>
    <row r="937" spans="1:18" s="65" customFormat="1" hidden="1" x14ac:dyDescent="0.25">
      <c r="A937" s="65" t="s">
        <v>1124</v>
      </c>
      <c r="B937" s="150">
        <v>1</v>
      </c>
      <c r="C937" s="153" t="s">
        <v>2174</v>
      </c>
      <c r="D937" s="142" t="s">
        <v>2604</v>
      </c>
      <c r="E937" s="150" t="str">
        <f t="shared" si="70"/>
        <v/>
      </c>
      <c r="F937" s="150" t="str">
        <f t="shared" si="71"/>
        <v/>
      </c>
      <c r="H937" s="166" t="s">
        <v>2604</v>
      </c>
      <c r="I937" s="142"/>
      <c r="J937" s="152" t="s">
        <v>2604</v>
      </c>
      <c r="K937" s="151" t="s">
        <v>2174</v>
      </c>
      <c r="L937" s="142" t="s">
        <v>2604</v>
      </c>
      <c r="M937" s="150" t="str">
        <f t="shared" si="69"/>
        <v/>
      </c>
      <c r="N937" s="150" t="str">
        <f t="shared" si="72"/>
        <v/>
      </c>
      <c r="P937" s="166" t="s">
        <v>2604</v>
      </c>
      <c r="Q937" s="67" t="s">
        <v>2604</v>
      </c>
      <c r="R937" s="112"/>
    </row>
    <row r="938" spans="1:18" s="65" customFormat="1" hidden="1" x14ac:dyDescent="0.25">
      <c r="A938" s="65" t="s">
        <v>1231</v>
      </c>
      <c r="B938" s="150">
        <v>1</v>
      </c>
      <c r="C938" s="153" t="s">
        <v>2174</v>
      </c>
      <c r="D938" s="142" t="s">
        <v>2604</v>
      </c>
      <c r="E938" s="150" t="str">
        <f t="shared" si="70"/>
        <v/>
      </c>
      <c r="F938" s="150" t="str">
        <f t="shared" si="71"/>
        <v/>
      </c>
      <c r="H938" s="166" t="s">
        <v>2604</v>
      </c>
      <c r="I938" s="142"/>
      <c r="J938" s="152" t="s">
        <v>2604</v>
      </c>
      <c r="K938" s="151" t="s">
        <v>2174</v>
      </c>
      <c r="L938" s="142" t="s">
        <v>2604</v>
      </c>
      <c r="M938" s="150" t="str">
        <f t="shared" si="69"/>
        <v/>
      </c>
      <c r="N938" s="150" t="str">
        <f t="shared" si="72"/>
        <v/>
      </c>
      <c r="P938" s="166" t="s">
        <v>2604</v>
      </c>
      <c r="Q938" s="67" t="s">
        <v>2604</v>
      </c>
      <c r="R938" s="112"/>
    </row>
    <row r="939" spans="1:18" s="65" customFormat="1" hidden="1" x14ac:dyDescent="0.25">
      <c r="A939" s="65" t="s">
        <v>1437</v>
      </c>
      <c r="B939" s="150">
        <v>1</v>
      </c>
      <c r="C939" s="153" t="s">
        <v>2174</v>
      </c>
      <c r="D939" s="142" t="s">
        <v>2604</v>
      </c>
      <c r="E939" s="150" t="str">
        <f t="shared" si="70"/>
        <v/>
      </c>
      <c r="F939" s="150" t="str">
        <f t="shared" si="71"/>
        <v/>
      </c>
      <c r="H939" s="166" t="s">
        <v>2604</v>
      </c>
      <c r="I939" s="142"/>
      <c r="J939" s="152" t="s">
        <v>2604</v>
      </c>
      <c r="K939" s="151" t="s">
        <v>2174</v>
      </c>
      <c r="L939" s="142" t="s">
        <v>2604</v>
      </c>
      <c r="M939" s="150" t="str">
        <f t="shared" si="69"/>
        <v/>
      </c>
      <c r="N939" s="150" t="str">
        <f t="shared" si="72"/>
        <v/>
      </c>
      <c r="P939" s="166" t="s">
        <v>2604</v>
      </c>
      <c r="Q939" s="67" t="s">
        <v>2604</v>
      </c>
      <c r="R939" s="112"/>
    </row>
    <row r="940" spans="1:18" s="65" customFormat="1" hidden="1" x14ac:dyDescent="0.25">
      <c r="A940" s="65" t="s">
        <v>1152</v>
      </c>
      <c r="B940" s="150">
        <v>1</v>
      </c>
      <c r="C940" s="153" t="s">
        <v>2174</v>
      </c>
      <c r="D940" s="142" t="s">
        <v>2604</v>
      </c>
      <c r="E940" s="150" t="str">
        <f t="shared" si="70"/>
        <v/>
      </c>
      <c r="F940" s="150" t="str">
        <f t="shared" si="71"/>
        <v/>
      </c>
      <c r="H940" s="166" t="s">
        <v>2604</v>
      </c>
      <c r="I940" s="142"/>
      <c r="J940" s="152" t="s">
        <v>2604</v>
      </c>
      <c r="K940" s="151" t="s">
        <v>2174</v>
      </c>
      <c r="L940" s="142" t="s">
        <v>2604</v>
      </c>
      <c r="M940" s="150" t="str">
        <f t="shared" si="69"/>
        <v/>
      </c>
      <c r="N940" s="150" t="str">
        <f t="shared" si="72"/>
        <v/>
      </c>
      <c r="P940" s="166" t="s">
        <v>2604</v>
      </c>
      <c r="Q940" s="67" t="s">
        <v>2604</v>
      </c>
      <c r="R940" s="112"/>
    </row>
    <row r="941" spans="1:18" s="65" customFormat="1" hidden="1" x14ac:dyDescent="0.25">
      <c r="A941" s="65" t="s">
        <v>1794</v>
      </c>
      <c r="B941" s="150">
        <v>1</v>
      </c>
      <c r="C941" s="153" t="s">
        <v>2174</v>
      </c>
      <c r="D941" s="142" t="s">
        <v>2604</v>
      </c>
      <c r="E941" s="150" t="str">
        <f t="shared" si="70"/>
        <v/>
      </c>
      <c r="F941" s="150" t="str">
        <f t="shared" si="71"/>
        <v/>
      </c>
      <c r="H941" s="166" t="s">
        <v>2604</v>
      </c>
      <c r="I941" s="142"/>
      <c r="J941" s="152" t="s">
        <v>2604</v>
      </c>
      <c r="K941" s="151" t="s">
        <v>2174</v>
      </c>
      <c r="L941" s="142" t="s">
        <v>2604</v>
      </c>
      <c r="M941" s="150" t="str">
        <f t="shared" si="69"/>
        <v/>
      </c>
      <c r="N941" s="150" t="str">
        <f t="shared" si="72"/>
        <v/>
      </c>
      <c r="P941" s="166" t="s">
        <v>2604</v>
      </c>
      <c r="Q941" s="67" t="s">
        <v>2604</v>
      </c>
      <c r="R941" s="112"/>
    </row>
    <row r="942" spans="1:18" s="65" customFormat="1" x14ac:dyDescent="0.25">
      <c r="A942" s="65" t="s">
        <v>954</v>
      </c>
      <c r="B942" s="150">
        <v>1</v>
      </c>
      <c r="C942" s="155" t="s">
        <v>2129</v>
      </c>
      <c r="D942" s="142">
        <v>39515</v>
      </c>
      <c r="E942" s="150" t="str">
        <f t="shared" si="70"/>
        <v>2007-08</v>
      </c>
      <c r="F942" s="150" t="str">
        <f t="shared" si="71"/>
        <v/>
      </c>
      <c r="G942" s="108" t="s">
        <v>31</v>
      </c>
      <c r="H942" s="166" t="s">
        <v>2604</v>
      </c>
      <c r="I942" s="142">
        <f>L942</f>
        <v>39571</v>
      </c>
      <c r="J942" s="152" t="s">
        <v>2604</v>
      </c>
      <c r="K942" s="156" t="s">
        <v>2607</v>
      </c>
      <c r="L942" s="142">
        <v>39571</v>
      </c>
      <c r="M942" s="150" t="str">
        <f t="shared" si="69"/>
        <v/>
      </c>
      <c r="N942" s="150" t="str">
        <f t="shared" si="72"/>
        <v/>
      </c>
      <c r="O942" s="108" t="s">
        <v>31</v>
      </c>
      <c r="P942" s="166" t="s">
        <v>2604</v>
      </c>
      <c r="Q942" s="67" t="s">
        <v>2604</v>
      </c>
      <c r="R942" s="112" t="s">
        <v>2460</v>
      </c>
    </row>
    <row r="943" spans="1:18" s="65" customFormat="1" hidden="1" x14ac:dyDescent="0.25">
      <c r="A943" s="65" t="s">
        <v>1384</v>
      </c>
      <c r="B943" s="150">
        <v>1</v>
      </c>
      <c r="C943" s="153" t="s">
        <v>2174</v>
      </c>
      <c r="D943" s="142" t="s">
        <v>2604</v>
      </c>
      <c r="E943" s="150" t="str">
        <f t="shared" si="70"/>
        <v/>
      </c>
      <c r="F943" s="150" t="str">
        <f t="shared" si="71"/>
        <v/>
      </c>
      <c r="H943" s="166" t="s">
        <v>2604</v>
      </c>
      <c r="I943" s="142"/>
      <c r="J943" s="152" t="s">
        <v>2604</v>
      </c>
      <c r="K943" s="151" t="s">
        <v>2174</v>
      </c>
      <c r="L943" s="142" t="s">
        <v>2604</v>
      </c>
      <c r="M943" s="150" t="str">
        <f t="shared" si="69"/>
        <v/>
      </c>
      <c r="N943" s="150" t="str">
        <f t="shared" si="72"/>
        <v/>
      </c>
      <c r="P943" s="166" t="s">
        <v>2604</v>
      </c>
      <c r="Q943" s="67" t="s">
        <v>2604</v>
      </c>
      <c r="R943" s="112"/>
    </row>
    <row r="944" spans="1:18" s="65" customFormat="1" hidden="1" x14ac:dyDescent="0.25">
      <c r="A944" s="65" t="s">
        <v>741</v>
      </c>
      <c r="B944" s="150">
        <v>1</v>
      </c>
      <c r="C944" s="153" t="s">
        <v>2174</v>
      </c>
      <c r="D944" s="142" t="s">
        <v>2604</v>
      </c>
      <c r="E944" s="150" t="str">
        <f t="shared" si="70"/>
        <v/>
      </c>
      <c r="F944" s="150" t="str">
        <f t="shared" si="71"/>
        <v/>
      </c>
      <c r="H944" s="166" t="s">
        <v>2604</v>
      </c>
      <c r="I944" s="142"/>
      <c r="J944" s="152" t="s">
        <v>2604</v>
      </c>
      <c r="K944" s="151" t="s">
        <v>2174</v>
      </c>
      <c r="L944" s="142" t="s">
        <v>2604</v>
      </c>
      <c r="M944" s="150" t="str">
        <f t="shared" si="69"/>
        <v/>
      </c>
      <c r="N944" s="150" t="str">
        <f t="shared" si="72"/>
        <v/>
      </c>
      <c r="P944" s="166" t="s">
        <v>2604</v>
      </c>
      <c r="Q944" s="67" t="s">
        <v>2604</v>
      </c>
      <c r="R944" s="112" t="s">
        <v>2461</v>
      </c>
    </row>
    <row r="945" spans="1:18" s="65" customFormat="1" x14ac:dyDescent="0.25">
      <c r="A945" s="65" t="s">
        <v>942</v>
      </c>
      <c r="B945" s="150">
        <v>1</v>
      </c>
      <c r="C945" s="155" t="s">
        <v>2129</v>
      </c>
      <c r="D945" s="142">
        <v>39875</v>
      </c>
      <c r="E945" s="150" t="str">
        <f t="shared" si="70"/>
        <v>2008-09</v>
      </c>
      <c r="F945" s="150" t="str">
        <f t="shared" si="71"/>
        <v/>
      </c>
      <c r="G945" s="65" t="s">
        <v>33</v>
      </c>
      <c r="H945" s="166" t="s">
        <v>2604</v>
      </c>
      <c r="I945" s="142">
        <f>L945</f>
        <v>39928</v>
      </c>
      <c r="J945" s="152" t="s">
        <v>2604</v>
      </c>
      <c r="K945" s="156" t="s">
        <v>2607</v>
      </c>
      <c r="L945" s="142">
        <v>39928</v>
      </c>
      <c r="M945" s="150" t="str">
        <f t="shared" si="69"/>
        <v>2008-09</v>
      </c>
      <c r="N945" s="150" t="str">
        <f t="shared" si="72"/>
        <v/>
      </c>
      <c r="O945" s="65" t="s">
        <v>33</v>
      </c>
      <c r="P945" s="166" t="s">
        <v>2604</v>
      </c>
      <c r="Q945" s="67" t="s">
        <v>2604</v>
      </c>
      <c r="R945" s="112" t="s">
        <v>2462</v>
      </c>
    </row>
    <row r="946" spans="1:18" s="65" customFormat="1" hidden="1" x14ac:dyDescent="0.25">
      <c r="A946" s="65" t="s">
        <v>2052</v>
      </c>
      <c r="B946" s="150">
        <v>1</v>
      </c>
      <c r="C946" s="153" t="s">
        <v>2174</v>
      </c>
      <c r="D946" s="114" t="s">
        <v>2604</v>
      </c>
      <c r="E946" s="150" t="str">
        <f t="shared" si="70"/>
        <v/>
      </c>
      <c r="F946" s="150" t="str">
        <f t="shared" si="71"/>
        <v/>
      </c>
      <c r="H946" s="166" t="s">
        <v>2604</v>
      </c>
      <c r="I946" s="114"/>
      <c r="J946" s="152" t="s">
        <v>2604</v>
      </c>
      <c r="K946" s="151" t="s">
        <v>2174</v>
      </c>
      <c r="L946" s="142" t="s">
        <v>2604</v>
      </c>
      <c r="M946" s="150" t="str">
        <f t="shared" si="69"/>
        <v/>
      </c>
      <c r="N946" s="150" t="str">
        <f t="shared" si="72"/>
        <v/>
      </c>
      <c r="P946" s="166" t="s">
        <v>2604</v>
      </c>
      <c r="Q946" s="67" t="s">
        <v>2604</v>
      </c>
      <c r="R946" s="112"/>
    </row>
    <row r="947" spans="1:18" s="65" customFormat="1" hidden="1" x14ac:dyDescent="0.25">
      <c r="A947" s="65" t="s">
        <v>1187</v>
      </c>
      <c r="B947" s="150">
        <v>1</v>
      </c>
      <c r="C947" s="155" t="s">
        <v>2606</v>
      </c>
      <c r="D947" s="142">
        <v>31892</v>
      </c>
      <c r="E947" s="150" t="str">
        <f t="shared" si="70"/>
        <v>1986-87</v>
      </c>
      <c r="F947" s="150" t="str">
        <f t="shared" si="71"/>
        <v/>
      </c>
      <c r="G947" s="65" t="s">
        <v>2463</v>
      </c>
      <c r="H947" s="166">
        <v>88000</v>
      </c>
      <c r="I947" s="142"/>
      <c r="J947" s="152" t="s">
        <v>2604</v>
      </c>
      <c r="K947" s="156" t="s">
        <v>2607</v>
      </c>
      <c r="L947" s="142">
        <v>32186</v>
      </c>
      <c r="M947" s="150" t="str">
        <f t="shared" si="69"/>
        <v>1987-88</v>
      </c>
      <c r="N947" s="150" t="str">
        <f t="shared" si="72"/>
        <v/>
      </c>
      <c r="O947" s="65" t="s">
        <v>61</v>
      </c>
      <c r="P947" s="166" t="s">
        <v>2604</v>
      </c>
      <c r="Q947" s="67" t="s">
        <v>2604</v>
      </c>
      <c r="R947" s="112" t="s">
        <v>2464</v>
      </c>
    </row>
    <row r="948" spans="1:18" s="65" customFormat="1" hidden="1" x14ac:dyDescent="0.25">
      <c r="A948" s="65" t="s">
        <v>1408</v>
      </c>
      <c r="B948" s="150">
        <v>1</v>
      </c>
      <c r="C948" s="153" t="s">
        <v>2174</v>
      </c>
      <c r="D948" s="142" t="s">
        <v>2604</v>
      </c>
      <c r="E948" s="150" t="str">
        <f t="shared" si="70"/>
        <v/>
      </c>
      <c r="F948" s="150" t="str">
        <f t="shared" si="71"/>
        <v/>
      </c>
      <c r="H948" s="166" t="s">
        <v>2604</v>
      </c>
      <c r="I948" s="142"/>
      <c r="J948" s="152" t="s">
        <v>2604</v>
      </c>
      <c r="K948" s="151" t="s">
        <v>2174</v>
      </c>
      <c r="L948" s="142" t="s">
        <v>2604</v>
      </c>
      <c r="M948" s="150" t="str">
        <f t="shared" si="69"/>
        <v/>
      </c>
      <c r="N948" s="150" t="str">
        <f t="shared" si="72"/>
        <v/>
      </c>
      <c r="P948" s="166" t="s">
        <v>2604</v>
      </c>
      <c r="Q948" s="67" t="s">
        <v>2604</v>
      </c>
      <c r="R948" s="112"/>
    </row>
    <row r="949" spans="1:18" s="65" customFormat="1" hidden="1" x14ac:dyDescent="0.25">
      <c r="A949" s="65" t="s">
        <v>1489</v>
      </c>
      <c r="B949" s="150">
        <v>1</v>
      </c>
      <c r="C949" s="153" t="s">
        <v>2174</v>
      </c>
      <c r="D949" s="142" t="s">
        <v>2604</v>
      </c>
      <c r="E949" s="150" t="str">
        <f t="shared" si="70"/>
        <v/>
      </c>
      <c r="F949" s="150" t="str">
        <f t="shared" si="71"/>
        <v/>
      </c>
      <c r="H949" s="166" t="s">
        <v>2604</v>
      </c>
      <c r="I949" s="142"/>
      <c r="J949" s="152" t="s">
        <v>2604</v>
      </c>
      <c r="K949" s="151" t="s">
        <v>2174</v>
      </c>
      <c r="L949" s="142" t="s">
        <v>2604</v>
      </c>
      <c r="M949" s="150" t="str">
        <f t="shared" si="69"/>
        <v/>
      </c>
      <c r="N949" s="150" t="str">
        <f t="shared" si="72"/>
        <v/>
      </c>
      <c r="P949" s="166" t="s">
        <v>2604</v>
      </c>
      <c r="Q949" s="67" t="s">
        <v>2604</v>
      </c>
      <c r="R949" s="112"/>
    </row>
    <row r="950" spans="1:18" s="65" customFormat="1" hidden="1" x14ac:dyDescent="0.25">
      <c r="A950" s="65" t="s">
        <v>1029</v>
      </c>
      <c r="B950" s="150">
        <v>1</v>
      </c>
      <c r="C950" s="155" t="s">
        <v>2606</v>
      </c>
      <c r="D950" s="142">
        <v>37674</v>
      </c>
      <c r="E950" s="150" t="str">
        <f t="shared" si="70"/>
        <v>2002-03</v>
      </c>
      <c r="F950" s="150" t="str">
        <f t="shared" si="71"/>
        <v/>
      </c>
      <c r="G950" s="65" t="s">
        <v>2465</v>
      </c>
      <c r="H950" s="166" t="s">
        <v>2604</v>
      </c>
      <c r="I950" s="142"/>
      <c r="J950" s="152" t="s">
        <v>2604</v>
      </c>
      <c r="K950" s="154" t="s">
        <v>2603</v>
      </c>
      <c r="L950" s="142">
        <v>38017</v>
      </c>
      <c r="M950" s="150" t="str">
        <f t="shared" si="69"/>
        <v>2003-04</v>
      </c>
      <c r="N950" s="150" t="str">
        <f t="shared" si="72"/>
        <v/>
      </c>
      <c r="O950" s="65" t="s">
        <v>2466</v>
      </c>
      <c r="P950" s="166" t="s">
        <v>2604</v>
      </c>
      <c r="Q950" s="67" t="s">
        <v>2135</v>
      </c>
      <c r="R950" s="112" t="s">
        <v>2467</v>
      </c>
    </row>
    <row r="951" spans="1:18" s="65" customFormat="1" hidden="1" x14ac:dyDescent="0.25">
      <c r="A951" s="65" t="s">
        <v>985</v>
      </c>
      <c r="B951" s="150">
        <v>1</v>
      </c>
      <c r="C951" s="155" t="s">
        <v>2606</v>
      </c>
      <c r="D951" s="142">
        <v>38547</v>
      </c>
      <c r="E951" s="150" t="str">
        <f t="shared" si="70"/>
        <v/>
      </c>
      <c r="F951" s="150" t="str">
        <f t="shared" si="71"/>
        <v>2005-06</v>
      </c>
      <c r="G951" s="65" t="s">
        <v>81</v>
      </c>
      <c r="H951" s="166">
        <v>550000</v>
      </c>
      <c r="I951" s="142"/>
      <c r="J951" s="152" t="s">
        <v>2604</v>
      </c>
      <c r="K951" s="154" t="s">
        <v>2603</v>
      </c>
      <c r="L951" s="142">
        <v>38950</v>
      </c>
      <c r="M951" s="150" t="str">
        <f t="shared" si="69"/>
        <v>2006-07</v>
      </c>
      <c r="N951" s="150" t="str">
        <f t="shared" si="72"/>
        <v/>
      </c>
      <c r="O951" s="65" t="s">
        <v>2468</v>
      </c>
      <c r="P951" s="166" t="s">
        <v>2604</v>
      </c>
      <c r="Q951" s="67" t="s">
        <v>2135</v>
      </c>
      <c r="R951" s="112" t="s">
        <v>2469</v>
      </c>
    </row>
    <row r="952" spans="1:18" s="65" customFormat="1" hidden="1" x14ac:dyDescent="0.25">
      <c r="A952" s="65" t="s">
        <v>708</v>
      </c>
      <c r="B952" s="150">
        <v>1</v>
      </c>
      <c r="C952" s="153" t="s">
        <v>2174</v>
      </c>
      <c r="D952" s="142" t="s">
        <v>2604</v>
      </c>
      <c r="E952" s="150" t="str">
        <f t="shared" si="70"/>
        <v/>
      </c>
      <c r="F952" s="150" t="str">
        <f t="shared" si="71"/>
        <v/>
      </c>
      <c r="H952" s="166" t="s">
        <v>2604</v>
      </c>
      <c r="I952" s="142"/>
      <c r="J952" s="152" t="s">
        <v>2604</v>
      </c>
      <c r="K952" s="151" t="s">
        <v>2174</v>
      </c>
      <c r="L952" s="142" t="s">
        <v>2604</v>
      </c>
      <c r="M952" s="150" t="str">
        <f t="shared" si="69"/>
        <v/>
      </c>
      <c r="N952" s="150" t="str">
        <f t="shared" si="72"/>
        <v/>
      </c>
      <c r="P952" s="166" t="s">
        <v>2604</v>
      </c>
      <c r="Q952" s="67" t="s">
        <v>2604</v>
      </c>
      <c r="R952" s="112"/>
    </row>
    <row r="953" spans="1:18" s="65" customFormat="1" hidden="1" x14ac:dyDescent="0.25">
      <c r="A953" s="65" t="s">
        <v>1872</v>
      </c>
      <c r="B953" s="150">
        <v>1</v>
      </c>
      <c r="C953" s="153" t="s">
        <v>2174</v>
      </c>
      <c r="D953" s="142" t="s">
        <v>2604</v>
      </c>
      <c r="E953" s="150" t="str">
        <f t="shared" si="70"/>
        <v/>
      </c>
      <c r="F953" s="150" t="str">
        <f t="shared" si="71"/>
        <v/>
      </c>
      <c r="H953" s="166" t="s">
        <v>2604</v>
      </c>
      <c r="I953" s="142"/>
      <c r="J953" s="152" t="s">
        <v>2604</v>
      </c>
      <c r="K953" s="151" t="s">
        <v>2174</v>
      </c>
      <c r="L953" s="142" t="s">
        <v>2604</v>
      </c>
      <c r="M953" s="150" t="str">
        <f t="shared" si="69"/>
        <v/>
      </c>
      <c r="N953" s="150" t="str">
        <f t="shared" si="72"/>
        <v/>
      </c>
      <c r="P953" s="166" t="s">
        <v>2604</v>
      </c>
      <c r="Q953" s="67" t="s">
        <v>2604</v>
      </c>
      <c r="R953" s="112"/>
    </row>
    <row r="954" spans="1:18" s="65" customFormat="1" hidden="1" x14ac:dyDescent="0.25">
      <c r="A954" s="65" t="s">
        <v>1160</v>
      </c>
      <c r="B954" s="150">
        <v>1</v>
      </c>
      <c r="C954" s="153" t="s">
        <v>2174</v>
      </c>
      <c r="D954" s="142" t="s">
        <v>2604</v>
      </c>
      <c r="E954" s="150" t="str">
        <f t="shared" si="70"/>
        <v/>
      </c>
      <c r="F954" s="150" t="str">
        <f t="shared" si="71"/>
        <v/>
      </c>
      <c r="H954" s="166" t="s">
        <v>2604</v>
      </c>
      <c r="I954" s="142"/>
      <c r="J954" s="152" t="s">
        <v>2604</v>
      </c>
      <c r="K954" s="151" t="s">
        <v>2174</v>
      </c>
      <c r="L954" s="142" t="s">
        <v>2604</v>
      </c>
      <c r="M954" s="150" t="str">
        <f t="shared" si="69"/>
        <v/>
      </c>
      <c r="N954" s="150" t="str">
        <f t="shared" si="72"/>
        <v/>
      </c>
      <c r="P954" s="166" t="s">
        <v>2604</v>
      </c>
      <c r="Q954" s="67" t="s">
        <v>2604</v>
      </c>
      <c r="R954" s="112"/>
    </row>
    <row r="955" spans="1:18" s="65" customFormat="1" hidden="1" x14ac:dyDescent="0.25">
      <c r="A955" s="65" t="s">
        <v>2076</v>
      </c>
      <c r="B955" s="150">
        <v>1</v>
      </c>
      <c r="C955" s="153" t="s">
        <v>2174</v>
      </c>
      <c r="D955" s="114" t="s">
        <v>2604</v>
      </c>
      <c r="E955" s="150" t="str">
        <f t="shared" si="70"/>
        <v/>
      </c>
      <c r="F955" s="150" t="str">
        <f t="shared" si="71"/>
        <v/>
      </c>
      <c r="H955" s="166" t="s">
        <v>2604</v>
      </c>
      <c r="I955" s="114"/>
      <c r="J955" s="152" t="s">
        <v>2604</v>
      </c>
      <c r="K955" s="151" t="s">
        <v>2174</v>
      </c>
      <c r="L955" s="142" t="s">
        <v>2604</v>
      </c>
      <c r="M955" s="150" t="str">
        <f t="shared" si="69"/>
        <v/>
      </c>
      <c r="N955" s="150" t="str">
        <f t="shared" si="72"/>
        <v/>
      </c>
      <c r="P955" s="166" t="s">
        <v>2604</v>
      </c>
      <c r="Q955" s="67" t="s">
        <v>2604</v>
      </c>
      <c r="R955" s="112"/>
    </row>
    <row r="956" spans="1:18" s="65" customFormat="1" hidden="1" x14ac:dyDescent="0.25">
      <c r="A956" s="65" t="s">
        <v>1925</v>
      </c>
      <c r="B956" s="150">
        <v>1</v>
      </c>
      <c r="C956" s="153" t="s">
        <v>2174</v>
      </c>
      <c r="D956" s="142" t="s">
        <v>2604</v>
      </c>
      <c r="E956" s="150" t="str">
        <f t="shared" si="70"/>
        <v/>
      </c>
      <c r="F956" s="150" t="str">
        <f t="shared" si="71"/>
        <v/>
      </c>
      <c r="H956" s="166" t="s">
        <v>2604</v>
      </c>
      <c r="I956" s="142"/>
      <c r="J956" s="152" t="s">
        <v>2604</v>
      </c>
      <c r="K956" s="151" t="s">
        <v>2174</v>
      </c>
      <c r="L956" s="142" t="s">
        <v>2604</v>
      </c>
      <c r="M956" s="150" t="str">
        <f t="shared" si="69"/>
        <v/>
      </c>
      <c r="N956" s="150" t="str">
        <f t="shared" si="72"/>
        <v/>
      </c>
      <c r="P956" s="166" t="s">
        <v>2604</v>
      </c>
      <c r="Q956" s="67" t="s">
        <v>2604</v>
      </c>
      <c r="R956" s="112"/>
    </row>
    <row r="957" spans="1:18" s="65" customFormat="1" hidden="1" x14ac:dyDescent="0.25">
      <c r="A957" s="65" t="s">
        <v>1330</v>
      </c>
      <c r="B957" s="150">
        <v>1</v>
      </c>
      <c r="C957" s="153" t="s">
        <v>2174</v>
      </c>
      <c r="D957" s="142" t="s">
        <v>2604</v>
      </c>
      <c r="E957" s="150" t="str">
        <f t="shared" si="70"/>
        <v/>
      </c>
      <c r="F957" s="150" t="str">
        <f t="shared" si="71"/>
        <v/>
      </c>
      <c r="H957" s="166" t="s">
        <v>2604</v>
      </c>
      <c r="I957" s="142"/>
      <c r="J957" s="152" t="s">
        <v>2604</v>
      </c>
      <c r="K957" s="151" t="s">
        <v>2174</v>
      </c>
      <c r="L957" s="142" t="s">
        <v>2604</v>
      </c>
      <c r="M957" s="150" t="str">
        <f t="shared" si="69"/>
        <v/>
      </c>
      <c r="N957" s="150" t="str">
        <f t="shared" si="72"/>
        <v/>
      </c>
      <c r="P957" s="166" t="s">
        <v>2604</v>
      </c>
      <c r="Q957" s="67" t="s">
        <v>2604</v>
      </c>
      <c r="R957" s="112"/>
    </row>
    <row r="958" spans="1:18" s="65" customFormat="1" hidden="1" x14ac:dyDescent="0.25">
      <c r="A958" s="65" t="s">
        <v>1074</v>
      </c>
      <c r="B958" s="150">
        <v>1</v>
      </c>
      <c r="C958" s="155" t="s">
        <v>2606</v>
      </c>
      <c r="D958" s="142">
        <v>36190</v>
      </c>
      <c r="E958" s="150" t="str">
        <f t="shared" si="70"/>
        <v>1998-99</v>
      </c>
      <c r="F958" s="150" t="str">
        <f t="shared" si="71"/>
        <v/>
      </c>
      <c r="G958" s="65" t="s">
        <v>67</v>
      </c>
      <c r="H958" s="166">
        <v>945000</v>
      </c>
      <c r="I958" s="142"/>
      <c r="J958" s="152" t="s">
        <v>2604</v>
      </c>
      <c r="K958" s="154" t="s">
        <v>2605</v>
      </c>
      <c r="L958" s="142">
        <v>36400</v>
      </c>
      <c r="M958" s="150" t="str">
        <f t="shared" si="69"/>
        <v>1999-00</v>
      </c>
      <c r="N958" s="150" t="str">
        <f t="shared" si="72"/>
        <v/>
      </c>
      <c r="O958" s="65" t="s">
        <v>63</v>
      </c>
      <c r="P958" s="166">
        <v>420000</v>
      </c>
      <c r="Q958" s="67" t="s">
        <v>2604</v>
      </c>
      <c r="R958" s="112" t="s">
        <v>2470</v>
      </c>
    </row>
    <row r="959" spans="1:18" s="65" customFormat="1" hidden="1" x14ac:dyDescent="0.25">
      <c r="A959" s="65" t="s">
        <v>1766</v>
      </c>
      <c r="B959" s="150">
        <v>1</v>
      </c>
      <c r="C959" s="153" t="s">
        <v>2174</v>
      </c>
      <c r="D959" s="142" t="s">
        <v>2604</v>
      </c>
      <c r="E959" s="150" t="str">
        <f t="shared" si="70"/>
        <v/>
      </c>
      <c r="F959" s="150" t="str">
        <f t="shared" si="71"/>
        <v/>
      </c>
      <c r="H959" s="166" t="s">
        <v>2604</v>
      </c>
      <c r="I959" s="142"/>
      <c r="J959" s="152" t="s">
        <v>2604</v>
      </c>
      <c r="K959" s="151" t="s">
        <v>2174</v>
      </c>
      <c r="L959" s="142" t="s">
        <v>2604</v>
      </c>
      <c r="M959" s="150" t="str">
        <f t="shared" si="69"/>
        <v/>
      </c>
      <c r="N959" s="150" t="str">
        <f t="shared" si="72"/>
        <v/>
      </c>
      <c r="P959" s="166" t="s">
        <v>2604</v>
      </c>
      <c r="Q959" s="67" t="s">
        <v>2604</v>
      </c>
      <c r="R959" s="112"/>
    </row>
    <row r="960" spans="1:18" s="65" customFormat="1" hidden="1" x14ac:dyDescent="0.25">
      <c r="A960" s="65" t="s">
        <v>1787</v>
      </c>
      <c r="B960" s="150">
        <v>1</v>
      </c>
      <c r="C960" s="153" t="s">
        <v>2174</v>
      </c>
      <c r="D960" s="142" t="s">
        <v>2604</v>
      </c>
      <c r="E960" s="150" t="str">
        <f t="shared" si="70"/>
        <v/>
      </c>
      <c r="F960" s="150" t="str">
        <f t="shared" si="71"/>
        <v/>
      </c>
      <c r="H960" s="166" t="s">
        <v>2604</v>
      </c>
      <c r="I960" s="142"/>
      <c r="J960" s="152" t="s">
        <v>2604</v>
      </c>
      <c r="K960" s="151" t="s">
        <v>2174</v>
      </c>
      <c r="L960" s="142" t="s">
        <v>2604</v>
      </c>
      <c r="M960" s="150" t="str">
        <f t="shared" si="69"/>
        <v/>
      </c>
      <c r="N960" s="150" t="str">
        <f t="shared" si="72"/>
        <v/>
      </c>
      <c r="P960" s="166" t="s">
        <v>2604</v>
      </c>
      <c r="Q960" s="67" t="s">
        <v>2604</v>
      </c>
      <c r="R960" s="112"/>
    </row>
    <row r="961" spans="1:18" s="65" customFormat="1" hidden="1" x14ac:dyDescent="0.25">
      <c r="A961" s="65" t="s">
        <v>1162</v>
      </c>
      <c r="B961" s="150">
        <v>1</v>
      </c>
      <c r="C961" s="155" t="s">
        <v>2606</v>
      </c>
      <c r="D961" s="142">
        <v>32263</v>
      </c>
      <c r="E961" s="150" t="str">
        <f t="shared" si="70"/>
        <v>1987-88</v>
      </c>
      <c r="F961" s="150" t="str">
        <f t="shared" si="71"/>
        <v/>
      </c>
      <c r="G961" s="65" t="s">
        <v>46</v>
      </c>
      <c r="H961" s="166">
        <v>273000</v>
      </c>
      <c r="I961" s="142"/>
      <c r="J961" s="152" t="s">
        <v>2604</v>
      </c>
      <c r="K961" s="154" t="s">
        <v>2605</v>
      </c>
      <c r="L961" s="142">
        <v>33544</v>
      </c>
      <c r="M961" s="150" t="str">
        <f t="shared" ref="M961:M1024" si="73">IF(ISNUMBER(L961),IF(MONTH(L961)&gt;=8,CONCATENATE(YEAR(L961),"-",RIGHT(YEAR(L961)+1,2)),IF(MONTH(L961)&lt;5,CONCATENATE(YEAR(L961)-1,"-",RIGHT(YEAR(L961),2)),"")), "")</f>
        <v>1991-92</v>
      </c>
      <c r="N961" s="150" t="str">
        <f t="shared" si="72"/>
        <v/>
      </c>
      <c r="O961" s="65" t="s">
        <v>33</v>
      </c>
      <c r="P961" s="166">
        <v>683000</v>
      </c>
      <c r="Q961" s="67" t="s">
        <v>2604</v>
      </c>
      <c r="R961" s="112" t="s">
        <v>2471</v>
      </c>
    </row>
    <row r="962" spans="1:18" s="65" customFormat="1" hidden="1" x14ac:dyDescent="0.25">
      <c r="A962" s="65" t="s">
        <v>1809</v>
      </c>
      <c r="B962" s="150">
        <v>1</v>
      </c>
      <c r="C962" s="153" t="s">
        <v>2174</v>
      </c>
      <c r="D962" s="142" t="s">
        <v>2604</v>
      </c>
      <c r="E962" s="150" t="str">
        <f t="shared" si="70"/>
        <v/>
      </c>
      <c r="F962" s="150" t="str">
        <f t="shared" si="71"/>
        <v/>
      </c>
      <c r="H962" s="166" t="s">
        <v>2604</v>
      </c>
      <c r="I962" s="142"/>
      <c r="J962" s="152" t="s">
        <v>2604</v>
      </c>
      <c r="K962" s="151" t="s">
        <v>2174</v>
      </c>
      <c r="L962" s="142" t="s">
        <v>2604</v>
      </c>
      <c r="M962" s="150" t="str">
        <f t="shared" si="73"/>
        <v/>
      </c>
      <c r="N962" s="150" t="str">
        <f t="shared" si="72"/>
        <v/>
      </c>
      <c r="P962" s="166" t="s">
        <v>2604</v>
      </c>
      <c r="Q962" s="67" t="s">
        <v>2604</v>
      </c>
      <c r="R962" s="112"/>
    </row>
    <row r="963" spans="1:18" s="65" customFormat="1" hidden="1" x14ac:dyDescent="0.25">
      <c r="A963" s="65" t="s">
        <v>1786</v>
      </c>
      <c r="B963" s="150">
        <v>1</v>
      </c>
      <c r="C963" s="153" t="s">
        <v>2174</v>
      </c>
      <c r="D963" s="142" t="s">
        <v>2604</v>
      </c>
      <c r="E963" s="150" t="str">
        <f t="shared" si="70"/>
        <v/>
      </c>
      <c r="F963" s="150" t="str">
        <f t="shared" si="71"/>
        <v/>
      </c>
      <c r="H963" s="166" t="s">
        <v>2604</v>
      </c>
      <c r="I963" s="142"/>
      <c r="J963" s="152" t="s">
        <v>2604</v>
      </c>
      <c r="K963" s="151" t="s">
        <v>2174</v>
      </c>
      <c r="L963" s="142" t="s">
        <v>2604</v>
      </c>
      <c r="M963" s="150" t="str">
        <f t="shared" si="73"/>
        <v/>
      </c>
      <c r="N963" s="150" t="str">
        <f t="shared" si="72"/>
        <v/>
      </c>
      <c r="P963" s="166" t="s">
        <v>2604</v>
      </c>
      <c r="Q963" s="67" t="s">
        <v>2604</v>
      </c>
      <c r="R963" s="112"/>
    </row>
    <row r="964" spans="1:18" s="65" customFormat="1" hidden="1" x14ac:dyDescent="0.25">
      <c r="A964" s="65" t="s">
        <v>2002</v>
      </c>
      <c r="B964" s="150">
        <v>1</v>
      </c>
      <c r="C964" s="153" t="s">
        <v>2174</v>
      </c>
      <c r="D964" s="114" t="s">
        <v>2604</v>
      </c>
      <c r="E964" s="150" t="str">
        <f t="shared" si="70"/>
        <v/>
      </c>
      <c r="F964" s="150" t="str">
        <f t="shared" si="71"/>
        <v/>
      </c>
      <c r="H964" s="166" t="s">
        <v>2604</v>
      </c>
      <c r="I964" s="114"/>
      <c r="J964" s="152" t="s">
        <v>2604</v>
      </c>
      <c r="K964" s="151" t="s">
        <v>2174</v>
      </c>
      <c r="L964" s="142" t="s">
        <v>2604</v>
      </c>
      <c r="M964" s="150" t="str">
        <f t="shared" si="73"/>
        <v/>
      </c>
      <c r="N964" s="150" t="str">
        <f t="shared" si="72"/>
        <v/>
      </c>
      <c r="P964" s="166" t="s">
        <v>2604</v>
      </c>
      <c r="Q964" s="67" t="s">
        <v>2604</v>
      </c>
      <c r="R964" s="112"/>
    </row>
    <row r="965" spans="1:18" s="65" customFormat="1" hidden="1" x14ac:dyDescent="0.25">
      <c r="A965" s="65" t="s">
        <v>2114</v>
      </c>
      <c r="B965" s="150">
        <v>1</v>
      </c>
      <c r="C965" s="153" t="s">
        <v>2174</v>
      </c>
      <c r="D965" s="114" t="s">
        <v>2604</v>
      </c>
      <c r="E965" s="150" t="str">
        <f t="shared" si="70"/>
        <v/>
      </c>
      <c r="F965" s="150" t="str">
        <f t="shared" si="71"/>
        <v/>
      </c>
      <c r="H965" s="166" t="s">
        <v>2604</v>
      </c>
      <c r="I965" s="114"/>
      <c r="J965" s="152" t="s">
        <v>2604</v>
      </c>
      <c r="K965" s="151" t="s">
        <v>2174</v>
      </c>
      <c r="L965" s="142" t="s">
        <v>2604</v>
      </c>
      <c r="M965" s="150" t="str">
        <f t="shared" si="73"/>
        <v/>
      </c>
      <c r="N965" s="150" t="str">
        <f t="shared" si="72"/>
        <v/>
      </c>
      <c r="P965" s="166" t="s">
        <v>2604</v>
      </c>
      <c r="Q965" s="67" t="s">
        <v>2604</v>
      </c>
      <c r="R965" s="112"/>
    </row>
    <row r="966" spans="1:18" s="65" customFormat="1" hidden="1" x14ac:dyDescent="0.25">
      <c r="A966" s="65" t="s">
        <v>2100</v>
      </c>
      <c r="B966" s="150">
        <v>1</v>
      </c>
      <c r="C966" s="153" t="s">
        <v>2174</v>
      </c>
      <c r="D966" s="114" t="s">
        <v>2604</v>
      </c>
      <c r="E966" s="150" t="str">
        <f t="shared" si="70"/>
        <v/>
      </c>
      <c r="F966" s="150" t="str">
        <f t="shared" si="71"/>
        <v/>
      </c>
      <c r="H966" s="166" t="s">
        <v>2604</v>
      </c>
      <c r="I966" s="114"/>
      <c r="J966" s="152" t="s">
        <v>2604</v>
      </c>
      <c r="K966" s="151" t="s">
        <v>2174</v>
      </c>
      <c r="L966" s="142" t="s">
        <v>2604</v>
      </c>
      <c r="M966" s="150" t="str">
        <f t="shared" si="73"/>
        <v/>
      </c>
      <c r="N966" s="150" t="str">
        <f t="shared" si="72"/>
        <v/>
      </c>
      <c r="P966" s="166" t="s">
        <v>2604</v>
      </c>
      <c r="Q966" s="67" t="s">
        <v>2604</v>
      </c>
      <c r="R966" s="112"/>
    </row>
    <row r="967" spans="1:18" s="65" customFormat="1" hidden="1" x14ac:dyDescent="0.25">
      <c r="A967" s="65" t="s">
        <v>1518</v>
      </c>
      <c r="B967" s="150">
        <v>1</v>
      </c>
      <c r="C967" s="153" t="s">
        <v>2174</v>
      </c>
      <c r="D967" s="142" t="s">
        <v>2604</v>
      </c>
      <c r="E967" s="150" t="str">
        <f t="shared" si="70"/>
        <v/>
      </c>
      <c r="F967" s="150" t="str">
        <f t="shared" si="71"/>
        <v/>
      </c>
      <c r="H967" s="166" t="s">
        <v>2604</v>
      </c>
      <c r="I967" s="142"/>
      <c r="J967" s="152" t="s">
        <v>2604</v>
      </c>
      <c r="K967" s="151" t="s">
        <v>2174</v>
      </c>
      <c r="L967" s="142" t="s">
        <v>2604</v>
      </c>
      <c r="M967" s="150" t="str">
        <f t="shared" si="73"/>
        <v/>
      </c>
      <c r="N967" s="150" t="str">
        <f t="shared" si="72"/>
        <v/>
      </c>
      <c r="P967" s="166" t="s">
        <v>2604</v>
      </c>
      <c r="Q967" s="67" t="s">
        <v>2604</v>
      </c>
      <c r="R967" s="112"/>
    </row>
    <row r="968" spans="1:18" s="65" customFormat="1" hidden="1" x14ac:dyDescent="0.25">
      <c r="A968" s="65" t="s">
        <v>1329</v>
      </c>
      <c r="B968" s="150">
        <v>1</v>
      </c>
      <c r="C968" s="153" t="s">
        <v>2174</v>
      </c>
      <c r="D968" s="142" t="s">
        <v>2604</v>
      </c>
      <c r="E968" s="150" t="str">
        <f t="shared" si="70"/>
        <v/>
      </c>
      <c r="F968" s="150" t="str">
        <f t="shared" si="71"/>
        <v/>
      </c>
      <c r="H968" s="166" t="s">
        <v>2604</v>
      </c>
      <c r="I968" s="142"/>
      <c r="J968" s="152" t="s">
        <v>2604</v>
      </c>
      <c r="K968" s="151" t="s">
        <v>2174</v>
      </c>
      <c r="L968" s="142" t="s">
        <v>2604</v>
      </c>
      <c r="M968" s="150" t="str">
        <f t="shared" si="73"/>
        <v/>
      </c>
      <c r="N968" s="150" t="str">
        <f t="shared" si="72"/>
        <v/>
      </c>
      <c r="P968" s="166" t="s">
        <v>2604</v>
      </c>
      <c r="Q968" s="67" t="s">
        <v>2604</v>
      </c>
      <c r="R968" s="112"/>
    </row>
    <row r="969" spans="1:18" s="65" customFormat="1" hidden="1" x14ac:dyDescent="0.25">
      <c r="A969" s="65" t="s">
        <v>1094</v>
      </c>
      <c r="B969" s="150">
        <v>1</v>
      </c>
      <c r="C969" s="155" t="s">
        <v>2606</v>
      </c>
      <c r="D969" s="142">
        <v>35635</v>
      </c>
      <c r="E969" s="150" t="str">
        <f t="shared" si="70"/>
        <v/>
      </c>
      <c r="F969" s="150" t="str">
        <f t="shared" si="71"/>
        <v>1997-98</v>
      </c>
      <c r="G969" s="65" t="s">
        <v>2472</v>
      </c>
      <c r="H969" s="166" t="s">
        <v>2604</v>
      </c>
      <c r="I969" s="142"/>
      <c r="J969" s="152" t="s">
        <v>2604</v>
      </c>
      <c r="K969" s="154" t="s">
        <v>2605</v>
      </c>
      <c r="L969" s="142">
        <v>35998</v>
      </c>
      <c r="M969" s="150" t="str">
        <f t="shared" si="73"/>
        <v/>
      </c>
      <c r="N969" s="150" t="str">
        <f t="shared" si="72"/>
        <v>1997-98</v>
      </c>
      <c r="O969" s="65" t="s">
        <v>2196</v>
      </c>
      <c r="P969" s="166" t="s">
        <v>2604</v>
      </c>
      <c r="Q969" s="67" t="s">
        <v>2604</v>
      </c>
      <c r="R969" s="112" t="s">
        <v>2473</v>
      </c>
    </row>
    <row r="970" spans="1:18" s="65" customFormat="1" hidden="1" x14ac:dyDescent="0.25">
      <c r="A970" s="65" t="s">
        <v>826</v>
      </c>
      <c r="B970" s="150">
        <v>1</v>
      </c>
      <c r="C970" s="153" t="s">
        <v>2174</v>
      </c>
      <c r="D970" s="142" t="s">
        <v>2604</v>
      </c>
      <c r="E970" s="150" t="str">
        <f t="shared" si="70"/>
        <v/>
      </c>
      <c r="F970" s="150" t="str">
        <f t="shared" si="71"/>
        <v/>
      </c>
      <c r="H970" s="166" t="s">
        <v>2604</v>
      </c>
      <c r="I970" s="142"/>
      <c r="J970" s="152" t="s">
        <v>2604</v>
      </c>
      <c r="K970" s="151" t="s">
        <v>2174</v>
      </c>
      <c r="L970" s="142" t="s">
        <v>2604</v>
      </c>
      <c r="M970" s="150" t="str">
        <f t="shared" si="73"/>
        <v/>
      </c>
      <c r="N970" s="150" t="str">
        <f t="shared" si="72"/>
        <v/>
      </c>
      <c r="P970" s="166" t="s">
        <v>2604</v>
      </c>
      <c r="Q970" s="67" t="s">
        <v>2604</v>
      </c>
      <c r="R970" s="112" t="s">
        <v>2474</v>
      </c>
    </row>
    <row r="971" spans="1:18" s="65" customFormat="1" hidden="1" x14ac:dyDescent="0.25">
      <c r="A971" s="65" t="s">
        <v>1618</v>
      </c>
      <c r="B971" s="150">
        <v>1</v>
      </c>
      <c r="C971" s="153" t="s">
        <v>2174</v>
      </c>
      <c r="D971" s="142" t="s">
        <v>2604</v>
      </c>
      <c r="E971" s="150" t="str">
        <f t="shared" si="70"/>
        <v/>
      </c>
      <c r="F971" s="150" t="str">
        <f t="shared" si="71"/>
        <v/>
      </c>
      <c r="H971" s="166" t="s">
        <v>2604</v>
      </c>
      <c r="I971" s="142"/>
      <c r="J971" s="152" t="s">
        <v>2604</v>
      </c>
      <c r="K971" s="151" t="s">
        <v>2174</v>
      </c>
      <c r="L971" s="142" t="s">
        <v>2604</v>
      </c>
      <c r="M971" s="150" t="str">
        <f t="shared" si="73"/>
        <v/>
      </c>
      <c r="N971" s="150" t="str">
        <f t="shared" si="72"/>
        <v/>
      </c>
      <c r="P971" s="166" t="s">
        <v>2604</v>
      </c>
      <c r="Q971" s="67" t="s">
        <v>2604</v>
      </c>
      <c r="R971" s="112"/>
    </row>
    <row r="972" spans="1:18" s="65" customFormat="1" hidden="1" x14ac:dyDescent="0.25">
      <c r="A972" s="65" t="s">
        <v>1456</v>
      </c>
      <c r="B972" s="150">
        <v>1</v>
      </c>
      <c r="C972" s="153" t="s">
        <v>2174</v>
      </c>
      <c r="D972" s="142" t="s">
        <v>2604</v>
      </c>
      <c r="E972" s="150" t="str">
        <f t="shared" si="70"/>
        <v/>
      </c>
      <c r="F972" s="150" t="str">
        <f t="shared" si="71"/>
        <v/>
      </c>
      <c r="H972" s="166" t="s">
        <v>2604</v>
      </c>
      <c r="I972" s="142"/>
      <c r="J972" s="152" t="s">
        <v>2604</v>
      </c>
      <c r="K972" s="151" t="s">
        <v>2174</v>
      </c>
      <c r="L972" s="142" t="s">
        <v>2604</v>
      </c>
      <c r="M972" s="150" t="str">
        <f t="shared" si="73"/>
        <v/>
      </c>
      <c r="N972" s="150" t="str">
        <f t="shared" si="72"/>
        <v/>
      </c>
      <c r="P972" s="166" t="s">
        <v>2604</v>
      </c>
      <c r="Q972" s="67" t="s">
        <v>2604</v>
      </c>
      <c r="R972" s="112"/>
    </row>
    <row r="973" spans="1:18" s="65" customFormat="1" hidden="1" x14ac:dyDescent="0.25">
      <c r="A973" s="65" t="s">
        <v>1349</v>
      </c>
      <c r="B973" s="150">
        <v>1</v>
      </c>
      <c r="C973" s="153" t="s">
        <v>2174</v>
      </c>
      <c r="D973" s="142" t="s">
        <v>2604</v>
      </c>
      <c r="E973" s="150" t="str">
        <f t="shared" si="70"/>
        <v/>
      </c>
      <c r="F973" s="150" t="str">
        <f t="shared" si="71"/>
        <v/>
      </c>
      <c r="H973" s="166" t="s">
        <v>2604</v>
      </c>
      <c r="I973" s="142"/>
      <c r="J973" s="152" t="s">
        <v>2604</v>
      </c>
      <c r="K973" s="151" t="s">
        <v>2174</v>
      </c>
      <c r="L973" s="142" t="s">
        <v>2604</v>
      </c>
      <c r="M973" s="150" t="str">
        <f t="shared" si="73"/>
        <v/>
      </c>
      <c r="N973" s="150" t="str">
        <f t="shared" si="72"/>
        <v/>
      </c>
      <c r="P973" s="166" t="s">
        <v>2604</v>
      </c>
      <c r="Q973" s="67" t="s">
        <v>2604</v>
      </c>
      <c r="R973" s="112"/>
    </row>
    <row r="974" spans="1:18" s="65" customFormat="1" hidden="1" x14ac:dyDescent="0.25">
      <c r="A974" s="65" t="s">
        <v>1541</v>
      </c>
      <c r="B974" s="150">
        <v>1</v>
      </c>
      <c r="C974" s="153" t="s">
        <v>2174</v>
      </c>
      <c r="D974" s="142" t="s">
        <v>2604</v>
      </c>
      <c r="E974" s="150" t="str">
        <f t="shared" si="70"/>
        <v/>
      </c>
      <c r="F974" s="150" t="str">
        <f t="shared" si="71"/>
        <v/>
      </c>
      <c r="H974" s="166" t="s">
        <v>2604</v>
      </c>
      <c r="I974" s="142"/>
      <c r="J974" s="152" t="s">
        <v>2604</v>
      </c>
      <c r="K974" s="151" t="s">
        <v>2174</v>
      </c>
      <c r="L974" s="142" t="s">
        <v>2604</v>
      </c>
      <c r="M974" s="150" t="str">
        <f t="shared" si="73"/>
        <v/>
      </c>
      <c r="N974" s="150" t="str">
        <f t="shared" si="72"/>
        <v/>
      </c>
      <c r="P974" s="166" t="s">
        <v>2604</v>
      </c>
      <c r="Q974" s="67" t="s">
        <v>2604</v>
      </c>
      <c r="R974" s="112"/>
    </row>
    <row r="975" spans="1:18" s="65" customFormat="1" hidden="1" x14ac:dyDescent="0.25">
      <c r="A975" s="65" t="s">
        <v>1540</v>
      </c>
      <c r="B975" s="150">
        <v>1</v>
      </c>
      <c r="C975" s="153" t="s">
        <v>2174</v>
      </c>
      <c r="D975" s="142" t="s">
        <v>2604</v>
      </c>
      <c r="E975" s="150" t="str">
        <f t="shared" si="70"/>
        <v/>
      </c>
      <c r="F975" s="150" t="str">
        <f t="shared" si="71"/>
        <v/>
      </c>
      <c r="H975" s="166" t="s">
        <v>2604</v>
      </c>
      <c r="I975" s="142"/>
      <c r="J975" s="152" t="s">
        <v>2604</v>
      </c>
      <c r="K975" s="151" t="s">
        <v>2174</v>
      </c>
      <c r="L975" s="142" t="s">
        <v>2604</v>
      </c>
      <c r="M975" s="150" t="str">
        <f t="shared" si="73"/>
        <v/>
      </c>
      <c r="N975" s="150" t="str">
        <f t="shared" si="72"/>
        <v/>
      </c>
      <c r="P975" s="166" t="s">
        <v>2604</v>
      </c>
      <c r="Q975" s="67" t="s">
        <v>2604</v>
      </c>
      <c r="R975" s="112"/>
    </row>
    <row r="976" spans="1:18" s="65" customFormat="1" hidden="1" x14ac:dyDescent="0.25">
      <c r="A976" s="65" t="s">
        <v>1488</v>
      </c>
      <c r="B976" s="150">
        <v>1</v>
      </c>
      <c r="C976" s="153" t="s">
        <v>2174</v>
      </c>
      <c r="D976" s="142" t="s">
        <v>2604</v>
      </c>
      <c r="E976" s="150" t="str">
        <f t="shared" si="70"/>
        <v/>
      </c>
      <c r="F976" s="150" t="str">
        <f t="shared" si="71"/>
        <v/>
      </c>
      <c r="H976" s="166" t="s">
        <v>2604</v>
      </c>
      <c r="I976" s="142"/>
      <c r="J976" s="152" t="s">
        <v>2604</v>
      </c>
      <c r="K976" s="151" t="s">
        <v>2174</v>
      </c>
      <c r="L976" s="142" t="s">
        <v>2604</v>
      </c>
      <c r="M976" s="150" t="str">
        <f t="shared" si="73"/>
        <v/>
      </c>
      <c r="N976" s="150" t="str">
        <f t="shared" si="72"/>
        <v/>
      </c>
      <c r="P976" s="166" t="s">
        <v>2604</v>
      </c>
      <c r="Q976" s="67" t="s">
        <v>2604</v>
      </c>
      <c r="R976" s="112"/>
    </row>
    <row r="977" spans="1:18" s="65" customFormat="1" hidden="1" x14ac:dyDescent="0.25">
      <c r="A977" s="65" t="s">
        <v>1487</v>
      </c>
      <c r="B977" s="150">
        <v>1</v>
      </c>
      <c r="C977" s="153" t="s">
        <v>2174</v>
      </c>
      <c r="D977" s="142" t="s">
        <v>2604</v>
      </c>
      <c r="E977" s="150" t="str">
        <f t="shared" si="70"/>
        <v/>
      </c>
      <c r="F977" s="150" t="str">
        <f t="shared" si="71"/>
        <v/>
      </c>
      <c r="H977" s="166" t="s">
        <v>2604</v>
      </c>
      <c r="I977" s="142"/>
      <c r="J977" s="152" t="s">
        <v>2604</v>
      </c>
      <c r="K977" s="151" t="s">
        <v>2174</v>
      </c>
      <c r="L977" s="142" t="s">
        <v>2604</v>
      </c>
      <c r="M977" s="150" t="str">
        <f t="shared" si="73"/>
        <v/>
      </c>
      <c r="N977" s="150" t="str">
        <f t="shared" si="72"/>
        <v/>
      </c>
      <c r="P977" s="166" t="s">
        <v>2604</v>
      </c>
      <c r="Q977" s="67" t="s">
        <v>2604</v>
      </c>
      <c r="R977" s="112"/>
    </row>
    <row r="978" spans="1:18" s="65" customFormat="1" hidden="1" x14ac:dyDescent="0.25">
      <c r="A978" s="65" t="s">
        <v>1263</v>
      </c>
      <c r="B978" s="150">
        <v>1</v>
      </c>
      <c r="C978" s="153" t="s">
        <v>2174</v>
      </c>
      <c r="D978" s="142" t="s">
        <v>2604</v>
      </c>
      <c r="E978" s="150" t="str">
        <f t="shared" ref="E978:E1041" si="74">IF(ISNUMBER(D978),IF(MONTH(D978)&gt;=8,CONCATENATE(YEAR(D978),"-",RIGHT(YEAR(D978)+1,2)),IF(MONTH(D978)&lt;5,CONCATENATE(YEAR(D978)-1,"-",RIGHT(YEAR(D978),2)),"")), "")</f>
        <v/>
      </c>
      <c r="F978" s="150" t="str">
        <f t="shared" ref="F978:F1041" si="75">IF(ISNUMBER(D978),IF(AND(MONTH(D978)&gt;5, MONTH(D978)&lt;8),CONCATENATE(YEAR(D978),"-",RIGHT(YEAR(D978)+1,2)),""), "")</f>
        <v/>
      </c>
      <c r="H978" s="166" t="s">
        <v>2604</v>
      </c>
      <c r="I978" s="142"/>
      <c r="J978" s="152" t="s">
        <v>2604</v>
      </c>
      <c r="K978" s="151" t="s">
        <v>2174</v>
      </c>
      <c r="L978" s="142" t="s">
        <v>2604</v>
      </c>
      <c r="M978" s="150" t="str">
        <f t="shared" si="73"/>
        <v/>
      </c>
      <c r="N978" s="150" t="str">
        <f t="shared" ref="N978:N1041" si="76">IF(ISNUMBER(L978),IF(AND(MONTH(L978)&gt;5, MONTH(L978)&lt;8),CONCATENATE(YEAR(L978)-1,"-",RIGHT(YEAR(L978),2)),""), "")</f>
        <v/>
      </c>
      <c r="P978" s="166" t="s">
        <v>2604</v>
      </c>
      <c r="Q978" s="67" t="s">
        <v>2604</v>
      </c>
      <c r="R978" s="112"/>
    </row>
    <row r="979" spans="1:18" s="65" customFormat="1" hidden="1" x14ac:dyDescent="0.25">
      <c r="A979" s="65" t="s">
        <v>1455</v>
      </c>
      <c r="B979" s="150">
        <v>1</v>
      </c>
      <c r="C979" s="153" t="s">
        <v>2174</v>
      </c>
      <c r="D979" s="142" t="s">
        <v>2604</v>
      </c>
      <c r="E979" s="150" t="str">
        <f t="shared" si="74"/>
        <v/>
      </c>
      <c r="F979" s="150" t="str">
        <f t="shared" si="75"/>
        <v/>
      </c>
      <c r="H979" s="166" t="s">
        <v>2604</v>
      </c>
      <c r="I979" s="142"/>
      <c r="J979" s="152" t="s">
        <v>2604</v>
      </c>
      <c r="K979" s="151" t="s">
        <v>2174</v>
      </c>
      <c r="L979" s="142" t="s">
        <v>2604</v>
      </c>
      <c r="M979" s="150" t="str">
        <f t="shared" si="73"/>
        <v/>
      </c>
      <c r="N979" s="150" t="str">
        <f t="shared" si="76"/>
        <v/>
      </c>
      <c r="P979" s="166" t="s">
        <v>2604</v>
      </c>
      <c r="Q979" s="67" t="s">
        <v>2604</v>
      </c>
      <c r="R979" s="112"/>
    </row>
    <row r="980" spans="1:18" s="65" customFormat="1" hidden="1" x14ac:dyDescent="0.25">
      <c r="A980" s="65" t="s">
        <v>1129</v>
      </c>
      <c r="B980" s="150">
        <v>1</v>
      </c>
      <c r="C980" s="155" t="s">
        <v>2606</v>
      </c>
      <c r="D980" s="142">
        <v>31276</v>
      </c>
      <c r="E980" s="150" t="str">
        <f t="shared" si="74"/>
        <v>1985-86</v>
      </c>
      <c r="F980" s="150" t="str">
        <f t="shared" si="75"/>
        <v/>
      </c>
      <c r="G980" s="65" t="s">
        <v>63</v>
      </c>
      <c r="H980" s="166">
        <v>238000</v>
      </c>
      <c r="I980" s="142"/>
      <c r="J980" s="152" t="s">
        <v>2604</v>
      </c>
      <c r="K980" s="154" t="s">
        <v>2605</v>
      </c>
      <c r="L980" s="142">
        <v>35553</v>
      </c>
      <c r="M980" s="150" t="str">
        <f t="shared" si="73"/>
        <v/>
      </c>
      <c r="N980" s="150" t="str">
        <f t="shared" si="76"/>
        <v/>
      </c>
      <c r="O980" s="108" t="s">
        <v>42</v>
      </c>
      <c r="P980" s="166" t="s">
        <v>2604</v>
      </c>
      <c r="Q980" s="67" t="s">
        <v>2604</v>
      </c>
      <c r="R980" s="112" t="s">
        <v>2475</v>
      </c>
    </row>
    <row r="981" spans="1:18" s="65" customFormat="1" hidden="1" x14ac:dyDescent="0.25">
      <c r="A981" s="65" t="s">
        <v>975</v>
      </c>
      <c r="B981" s="150">
        <v>1</v>
      </c>
      <c r="C981" s="153" t="s">
        <v>2174</v>
      </c>
      <c r="D981" s="142" t="s">
        <v>2604</v>
      </c>
      <c r="E981" s="150" t="str">
        <f t="shared" si="74"/>
        <v/>
      </c>
      <c r="F981" s="150" t="str">
        <f t="shared" si="75"/>
        <v/>
      </c>
      <c r="H981" s="166" t="s">
        <v>2604</v>
      </c>
      <c r="I981" s="142"/>
      <c r="J981" s="152" t="s">
        <v>2604</v>
      </c>
      <c r="K981" s="151" t="s">
        <v>2174</v>
      </c>
      <c r="L981" s="142" t="s">
        <v>2604</v>
      </c>
      <c r="M981" s="150" t="str">
        <f t="shared" si="73"/>
        <v/>
      </c>
      <c r="N981" s="150" t="str">
        <f t="shared" si="76"/>
        <v/>
      </c>
      <c r="P981" s="166" t="s">
        <v>2604</v>
      </c>
      <c r="Q981" s="67" t="s">
        <v>2604</v>
      </c>
      <c r="R981" s="112"/>
    </row>
    <row r="982" spans="1:18" s="65" customFormat="1" hidden="1" x14ac:dyDescent="0.25">
      <c r="A982" s="65" t="s">
        <v>1982</v>
      </c>
      <c r="B982" s="150">
        <v>1</v>
      </c>
      <c r="C982" s="153" t="s">
        <v>2174</v>
      </c>
      <c r="D982" s="114" t="s">
        <v>2604</v>
      </c>
      <c r="E982" s="150" t="str">
        <f t="shared" si="74"/>
        <v/>
      </c>
      <c r="F982" s="150" t="str">
        <f t="shared" si="75"/>
        <v/>
      </c>
      <c r="H982" s="166" t="s">
        <v>2604</v>
      </c>
      <c r="I982" s="114"/>
      <c r="J982" s="152" t="s">
        <v>2604</v>
      </c>
      <c r="K982" s="151" t="s">
        <v>2174</v>
      </c>
      <c r="L982" s="142" t="s">
        <v>2604</v>
      </c>
      <c r="M982" s="150" t="str">
        <f t="shared" si="73"/>
        <v/>
      </c>
      <c r="N982" s="150" t="str">
        <f t="shared" si="76"/>
        <v/>
      </c>
      <c r="P982" s="166" t="s">
        <v>2604</v>
      </c>
      <c r="Q982" s="67" t="s">
        <v>2604</v>
      </c>
      <c r="R982" s="112"/>
    </row>
    <row r="983" spans="1:18" s="65" customFormat="1" hidden="1" x14ac:dyDescent="0.25">
      <c r="A983" s="65" t="s">
        <v>852</v>
      </c>
      <c r="B983" s="150">
        <v>1</v>
      </c>
      <c r="C983" s="153" t="s">
        <v>2174</v>
      </c>
      <c r="D983" s="142" t="s">
        <v>2604</v>
      </c>
      <c r="E983" s="150" t="str">
        <f t="shared" si="74"/>
        <v/>
      </c>
      <c r="F983" s="150" t="str">
        <f t="shared" si="75"/>
        <v/>
      </c>
      <c r="H983" s="166" t="s">
        <v>2604</v>
      </c>
      <c r="I983" s="142"/>
      <c r="J983" s="152" t="s">
        <v>2604</v>
      </c>
      <c r="K983" s="151" t="s">
        <v>2174</v>
      </c>
      <c r="L983" s="142" t="s">
        <v>2604</v>
      </c>
      <c r="M983" s="150" t="str">
        <f t="shared" si="73"/>
        <v/>
      </c>
      <c r="N983" s="150" t="str">
        <f t="shared" si="76"/>
        <v/>
      </c>
      <c r="P983" s="166" t="s">
        <v>2604</v>
      </c>
      <c r="Q983" s="67" t="s">
        <v>2604</v>
      </c>
      <c r="R983" s="112"/>
    </row>
    <row r="984" spans="1:18" s="65" customFormat="1" hidden="1" x14ac:dyDescent="0.25">
      <c r="A984" s="65" t="s">
        <v>1275</v>
      </c>
      <c r="B984" s="150">
        <v>1</v>
      </c>
      <c r="C984" s="153" t="s">
        <v>2174</v>
      </c>
      <c r="D984" s="142" t="s">
        <v>2604</v>
      </c>
      <c r="E984" s="150" t="str">
        <f t="shared" si="74"/>
        <v/>
      </c>
      <c r="F984" s="150" t="str">
        <f t="shared" si="75"/>
        <v/>
      </c>
      <c r="H984" s="166" t="s">
        <v>2604</v>
      </c>
      <c r="I984" s="142"/>
      <c r="J984" s="152" t="s">
        <v>2604</v>
      </c>
      <c r="K984" s="151" t="s">
        <v>2174</v>
      </c>
      <c r="L984" s="142" t="s">
        <v>2604</v>
      </c>
      <c r="M984" s="150" t="str">
        <f t="shared" si="73"/>
        <v/>
      </c>
      <c r="N984" s="150" t="str">
        <f t="shared" si="76"/>
        <v/>
      </c>
      <c r="P984" s="166" t="s">
        <v>2604</v>
      </c>
      <c r="Q984" s="67" t="s">
        <v>2604</v>
      </c>
      <c r="R984" s="112"/>
    </row>
    <row r="985" spans="1:18" s="65" customFormat="1" hidden="1" x14ac:dyDescent="0.25">
      <c r="A985" s="65" t="s">
        <v>924</v>
      </c>
      <c r="B985" s="150">
        <v>1</v>
      </c>
      <c r="C985" s="155" t="s">
        <v>2606</v>
      </c>
      <c r="D985" s="142">
        <v>38188</v>
      </c>
      <c r="E985" s="150" t="str">
        <f t="shared" si="74"/>
        <v/>
      </c>
      <c r="F985" s="150" t="str">
        <f t="shared" si="75"/>
        <v>2004-05</v>
      </c>
      <c r="G985" s="65" t="s">
        <v>2150</v>
      </c>
      <c r="H985" s="166" t="s">
        <v>2604</v>
      </c>
      <c r="I985" s="142"/>
      <c r="J985" s="152" t="s">
        <v>2604</v>
      </c>
      <c r="K985" s="154" t="s">
        <v>2605</v>
      </c>
      <c r="L985" s="142">
        <v>40309</v>
      </c>
      <c r="M985" s="150" t="str">
        <f t="shared" si="73"/>
        <v/>
      </c>
      <c r="N985" s="150" t="str">
        <f t="shared" si="76"/>
        <v/>
      </c>
      <c r="O985" s="108" t="s">
        <v>42</v>
      </c>
      <c r="P985" s="166">
        <v>840000</v>
      </c>
      <c r="Q985" s="67" t="s">
        <v>2604</v>
      </c>
      <c r="R985" s="112" t="s">
        <v>2476</v>
      </c>
    </row>
    <row r="986" spans="1:18" s="65" customFormat="1" hidden="1" x14ac:dyDescent="0.25">
      <c r="A986" s="65" t="s">
        <v>1640</v>
      </c>
      <c r="B986" s="150">
        <v>1</v>
      </c>
      <c r="C986" s="153" t="s">
        <v>2174</v>
      </c>
      <c r="D986" s="142" t="s">
        <v>2604</v>
      </c>
      <c r="E986" s="150" t="str">
        <f t="shared" si="74"/>
        <v/>
      </c>
      <c r="F986" s="150" t="str">
        <f t="shared" si="75"/>
        <v/>
      </c>
      <c r="H986" s="166" t="s">
        <v>2604</v>
      </c>
      <c r="I986" s="142"/>
      <c r="J986" s="152" t="s">
        <v>2604</v>
      </c>
      <c r="K986" s="151" t="s">
        <v>2174</v>
      </c>
      <c r="L986" s="142" t="s">
        <v>2604</v>
      </c>
      <c r="M986" s="150" t="str">
        <f t="shared" si="73"/>
        <v/>
      </c>
      <c r="N986" s="150" t="str">
        <f t="shared" si="76"/>
        <v/>
      </c>
      <c r="P986" s="166" t="s">
        <v>2604</v>
      </c>
      <c r="Q986" s="67" t="s">
        <v>2604</v>
      </c>
      <c r="R986" s="112"/>
    </row>
    <row r="987" spans="1:18" s="65" customFormat="1" hidden="1" x14ac:dyDescent="0.25">
      <c r="A987" s="65" t="s">
        <v>1066</v>
      </c>
      <c r="B987" s="150">
        <v>1</v>
      </c>
      <c r="C987" s="155" t="s">
        <v>2606</v>
      </c>
      <c r="D987" s="142">
        <v>36379</v>
      </c>
      <c r="E987" s="150" t="str">
        <f t="shared" si="74"/>
        <v>1999-00</v>
      </c>
      <c r="F987" s="150" t="str">
        <f t="shared" si="75"/>
        <v/>
      </c>
      <c r="G987" s="65" t="s">
        <v>2419</v>
      </c>
      <c r="H987" s="166" t="s">
        <v>2604</v>
      </c>
      <c r="I987" s="142"/>
      <c r="J987" s="152" t="s">
        <v>2604</v>
      </c>
      <c r="K987" s="154" t="s">
        <v>2605</v>
      </c>
      <c r="L987" s="142">
        <v>36547</v>
      </c>
      <c r="M987" s="150" t="str">
        <f t="shared" si="73"/>
        <v>1999-00</v>
      </c>
      <c r="N987" s="150" t="str">
        <f t="shared" si="76"/>
        <v/>
      </c>
      <c r="O987" s="65" t="s">
        <v>2419</v>
      </c>
      <c r="P987" s="166" t="s">
        <v>2604</v>
      </c>
      <c r="Q987" s="67" t="s">
        <v>2604</v>
      </c>
      <c r="R987" s="112" t="s">
        <v>2477</v>
      </c>
    </row>
    <row r="988" spans="1:18" s="65" customFormat="1" hidden="1" x14ac:dyDescent="0.25">
      <c r="A988" s="65" t="s">
        <v>1115</v>
      </c>
      <c r="B988" s="150">
        <v>1</v>
      </c>
      <c r="C988" s="155" t="s">
        <v>2606</v>
      </c>
      <c r="D988" s="142">
        <v>34202</v>
      </c>
      <c r="E988" s="150" t="str">
        <f t="shared" si="74"/>
        <v>1993-94</v>
      </c>
      <c r="F988" s="150" t="str">
        <f t="shared" si="75"/>
        <v/>
      </c>
      <c r="G988" s="65" t="s">
        <v>75</v>
      </c>
      <c r="H988" s="166" t="s">
        <v>2604</v>
      </c>
      <c r="I988" s="142"/>
      <c r="J988" s="152" t="s">
        <v>2604</v>
      </c>
      <c r="K988" s="154" t="s">
        <v>2605</v>
      </c>
      <c r="L988" s="142">
        <v>35690</v>
      </c>
      <c r="M988" s="150" t="str">
        <f t="shared" si="73"/>
        <v>1997-98</v>
      </c>
      <c r="N988" s="150" t="str">
        <f t="shared" si="76"/>
        <v/>
      </c>
      <c r="O988" s="65" t="s">
        <v>56</v>
      </c>
      <c r="P988" s="166" t="s">
        <v>2604</v>
      </c>
      <c r="Q988" s="67" t="s">
        <v>2604</v>
      </c>
      <c r="R988" s="112" t="s">
        <v>2478</v>
      </c>
    </row>
    <row r="989" spans="1:18" s="65" customFormat="1" hidden="1" x14ac:dyDescent="0.25">
      <c r="A989" s="65" t="s">
        <v>1295</v>
      </c>
      <c r="B989" s="150">
        <v>1</v>
      </c>
      <c r="C989" s="153" t="s">
        <v>2174</v>
      </c>
      <c r="D989" s="114" t="s">
        <v>2604</v>
      </c>
      <c r="E989" s="150" t="str">
        <f t="shared" si="74"/>
        <v/>
      </c>
      <c r="F989" s="150" t="str">
        <f t="shared" si="75"/>
        <v/>
      </c>
      <c r="H989" s="166" t="s">
        <v>2604</v>
      </c>
      <c r="I989" s="114"/>
      <c r="J989" s="152" t="s">
        <v>2604</v>
      </c>
      <c r="K989" s="151" t="s">
        <v>2174</v>
      </c>
      <c r="L989" s="142" t="s">
        <v>2604</v>
      </c>
      <c r="M989" s="150" t="str">
        <f t="shared" si="73"/>
        <v/>
      </c>
      <c r="N989" s="150" t="str">
        <f t="shared" si="76"/>
        <v/>
      </c>
      <c r="P989" s="166" t="s">
        <v>2604</v>
      </c>
      <c r="Q989" s="67" t="s">
        <v>2604</v>
      </c>
      <c r="R989" s="112"/>
    </row>
    <row r="990" spans="1:18" s="65" customFormat="1" hidden="1" x14ac:dyDescent="0.25">
      <c r="A990" s="65" t="s">
        <v>2022</v>
      </c>
      <c r="B990" s="150">
        <v>1</v>
      </c>
      <c r="C990" s="153" t="s">
        <v>2174</v>
      </c>
      <c r="D990" s="114" t="s">
        <v>2604</v>
      </c>
      <c r="E990" s="150" t="str">
        <f t="shared" si="74"/>
        <v/>
      </c>
      <c r="F990" s="150" t="str">
        <f t="shared" si="75"/>
        <v/>
      </c>
      <c r="H990" s="166" t="s">
        <v>2604</v>
      </c>
      <c r="I990" s="114"/>
      <c r="J990" s="152" t="s">
        <v>2604</v>
      </c>
      <c r="K990" s="151" t="s">
        <v>2174</v>
      </c>
      <c r="L990" s="142" t="s">
        <v>2604</v>
      </c>
      <c r="M990" s="150" t="str">
        <f t="shared" si="73"/>
        <v/>
      </c>
      <c r="N990" s="150" t="str">
        <f t="shared" si="76"/>
        <v/>
      </c>
      <c r="P990" s="166" t="s">
        <v>2604</v>
      </c>
      <c r="Q990" s="67" t="s">
        <v>2604</v>
      </c>
      <c r="R990" s="112"/>
    </row>
    <row r="991" spans="1:18" s="65" customFormat="1" hidden="1" x14ac:dyDescent="0.25">
      <c r="A991" s="65" t="s">
        <v>2075</v>
      </c>
      <c r="B991" s="150">
        <v>1</v>
      </c>
      <c r="C991" s="153" t="s">
        <v>2174</v>
      </c>
      <c r="D991" s="114" t="s">
        <v>2604</v>
      </c>
      <c r="E991" s="150" t="str">
        <f t="shared" si="74"/>
        <v/>
      </c>
      <c r="F991" s="150" t="str">
        <f t="shared" si="75"/>
        <v/>
      </c>
      <c r="H991" s="166" t="s">
        <v>2604</v>
      </c>
      <c r="I991" s="114"/>
      <c r="J991" s="152" t="s">
        <v>2604</v>
      </c>
      <c r="K991" s="151" t="s">
        <v>2174</v>
      </c>
      <c r="L991" s="142" t="s">
        <v>2604</v>
      </c>
      <c r="M991" s="150" t="str">
        <f t="shared" si="73"/>
        <v/>
      </c>
      <c r="N991" s="150" t="str">
        <f t="shared" si="76"/>
        <v/>
      </c>
      <c r="P991" s="166" t="s">
        <v>2604</v>
      </c>
      <c r="Q991" s="67" t="s">
        <v>2604</v>
      </c>
      <c r="R991" s="112"/>
    </row>
    <row r="992" spans="1:18" s="65" customFormat="1" hidden="1" x14ac:dyDescent="0.25">
      <c r="A992" s="65" t="s">
        <v>2074</v>
      </c>
      <c r="B992" s="150">
        <v>1</v>
      </c>
      <c r="C992" s="153" t="s">
        <v>2174</v>
      </c>
      <c r="D992" s="114" t="s">
        <v>2604</v>
      </c>
      <c r="E992" s="150" t="str">
        <f t="shared" si="74"/>
        <v/>
      </c>
      <c r="F992" s="150" t="str">
        <f t="shared" si="75"/>
        <v/>
      </c>
      <c r="H992" s="166" t="s">
        <v>2604</v>
      </c>
      <c r="I992" s="114"/>
      <c r="J992" s="152" t="s">
        <v>2604</v>
      </c>
      <c r="K992" s="151" t="s">
        <v>2174</v>
      </c>
      <c r="L992" s="142" t="s">
        <v>2604</v>
      </c>
      <c r="M992" s="150" t="str">
        <f t="shared" si="73"/>
        <v/>
      </c>
      <c r="N992" s="150" t="str">
        <f t="shared" si="76"/>
        <v/>
      </c>
      <c r="P992" s="166" t="s">
        <v>2604</v>
      </c>
      <c r="Q992" s="67" t="s">
        <v>2604</v>
      </c>
      <c r="R992" s="112"/>
    </row>
    <row r="993" spans="1:18" s="65" customFormat="1" hidden="1" x14ac:dyDescent="0.25">
      <c r="A993" s="65" t="s">
        <v>2060</v>
      </c>
      <c r="B993" s="150">
        <v>1</v>
      </c>
      <c r="C993" s="153" t="s">
        <v>2174</v>
      </c>
      <c r="D993" s="114" t="s">
        <v>2604</v>
      </c>
      <c r="E993" s="150" t="str">
        <f t="shared" si="74"/>
        <v/>
      </c>
      <c r="F993" s="150" t="str">
        <f t="shared" si="75"/>
        <v/>
      </c>
      <c r="H993" s="166" t="s">
        <v>2604</v>
      </c>
      <c r="I993" s="114"/>
      <c r="J993" s="152" t="s">
        <v>2604</v>
      </c>
      <c r="K993" s="151" t="s">
        <v>2174</v>
      </c>
      <c r="L993" s="142" t="s">
        <v>2604</v>
      </c>
      <c r="M993" s="150" t="str">
        <f t="shared" si="73"/>
        <v/>
      </c>
      <c r="N993" s="150" t="str">
        <f t="shared" si="76"/>
        <v/>
      </c>
      <c r="P993" s="166" t="s">
        <v>2604</v>
      </c>
      <c r="Q993" s="67" t="s">
        <v>2604</v>
      </c>
      <c r="R993" s="112"/>
    </row>
    <row r="994" spans="1:18" s="65" customFormat="1" hidden="1" x14ac:dyDescent="0.25">
      <c r="A994" s="65" t="s">
        <v>2090</v>
      </c>
      <c r="B994" s="150">
        <v>1</v>
      </c>
      <c r="C994" s="153" t="s">
        <v>2174</v>
      </c>
      <c r="D994" s="114" t="s">
        <v>2604</v>
      </c>
      <c r="E994" s="150" t="str">
        <f t="shared" si="74"/>
        <v/>
      </c>
      <c r="F994" s="150" t="str">
        <f t="shared" si="75"/>
        <v/>
      </c>
      <c r="H994" s="166" t="s">
        <v>2604</v>
      </c>
      <c r="I994" s="114"/>
      <c r="J994" s="152" t="s">
        <v>2604</v>
      </c>
      <c r="K994" s="151" t="s">
        <v>2174</v>
      </c>
      <c r="L994" s="142" t="s">
        <v>2604</v>
      </c>
      <c r="M994" s="150" t="str">
        <f t="shared" si="73"/>
        <v/>
      </c>
      <c r="N994" s="150" t="str">
        <f t="shared" si="76"/>
        <v/>
      </c>
      <c r="P994" s="166" t="s">
        <v>2604</v>
      </c>
      <c r="Q994" s="67" t="s">
        <v>2604</v>
      </c>
      <c r="R994" s="112"/>
    </row>
    <row r="995" spans="1:18" s="65" customFormat="1" hidden="1" x14ac:dyDescent="0.25">
      <c r="A995" s="65" t="s">
        <v>2051</v>
      </c>
      <c r="B995" s="150">
        <v>1</v>
      </c>
      <c r="C995" s="153" t="s">
        <v>2174</v>
      </c>
      <c r="D995" s="114" t="s">
        <v>2604</v>
      </c>
      <c r="E995" s="150" t="str">
        <f t="shared" si="74"/>
        <v/>
      </c>
      <c r="F995" s="150" t="str">
        <f t="shared" si="75"/>
        <v/>
      </c>
      <c r="H995" s="166" t="s">
        <v>2604</v>
      </c>
      <c r="I995" s="114"/>
      <c r="J995" s="152" t="s">
        <v>2604</v>
      </c>
      <c r="K995" s="151" t="s">
        <v>2174</v>
      </c>
      <c r="L995" s="142" t="s">
        <v>2604</v>
      </c>
      <c r="M995" s="150" t="str">
        <f t="shared" si="73"/>
        <v/>
      </c>
      <c r="N995" s="150" t="str">
        <f t="shared" si="76"/>
        <v/>
      </c>
      <c r="P995" s="166" t="s">
        <v>2604</v>
      </c>
      <c r="Q995" s="67" t="s">
        <v>2604</v>
      </c>
      <c r="R995" s="112"/>
    </row>
    <row r="996" spans="1:18" s="65" customFormat="1" hidden="1" x14ac:dyDescent="0.25">
      <c r="A996" s="65" t="s">
        <v>1454</v>
      </c>
      <c r="B996" s="150">
        <v>1</v>
      </c>
      <c r="C996" s="153" t="s">
        <v>2174</v>
      </c>
      <c r="D996" s="142" t="s">
        <v>2604</v>
      </c>
      <c r="E996" s="150" t="str">
        <f t="shared" si="74"/>
        <v/>
      </c>
      <c r="F996" s="150" t="str">
        <f t="shared" si="75"/>
        <v/>
      </c>
      <c r="H996" s="166" t="s">
        <v>2604</v>
      </c>
      <c r="I996" s="142"/>
      <c r="J996" s="152" t="s">
        <v>2604</v>
      </c>
      <c r="K996" s="151" t="s">
        <v>2174</v>
      </c>
      <c r="L996" s="142" t="s">
        <v>2604</v>
      </c>
      <c r="M996" s="150" t="str">
        <f t="shared" si="73"/>
        <v/>
      </c>
      <c r="N996" s="150" t="str">
        <f t="shared" si="76"/>
        <v/>
      </c>
      <c r="P996" s="166" t="s">
        <v>2604</v>
      </c>
      <c r="Q996" s="67" t="s">
        <v>2604</v>
      </c>
      <c r="R996" s="112"/>
    </row>
    <row r="997" spans="1:18" s="65" customFormat="1" hidden="1" x14ac:dyDescent="0.25">
      <c r="A997" s="65" t="s">
        <v>767</v>
      </c>
      <c r="B997" s="150">
        <v>1</v>
      </c>
      <c r="C997" s="153" t="s">
        <v>2606</v>
      </c>
      <c r="D997" s="142">
        <v>42215</v>
      </c>
      <c r="E997" s="150" t="str">
        <f t="shared" si="74"/>
        <v/>
      </c>
      <c r="F997" s="150" t="str">
        <f t="shared" si="75"/>
        <v>2015-16</v>
      </c>
      <c r="G997" s="108" t="s">
        <v>2615</v>
      </c>
      <c r="H997" s="166" t="s">
        <v>2604</v>
      </c>
      <c r="I997" s="142"/>
      <c r="J997" s="157" t="s">
        <v>2611</v>
      </c>
      <c r="K997" s="151" t="s">
        <v>2174</v>
      </c>
      <c r="L997" s="142" t="s">
        <v>2604</v>
      </c>
      <c r="M997" s="150" t="str">
        <f t="shared" si="73"/>
        <v/>
      </c>
      <c r="N997" s="150" t="str">
        <f t="shared" si="76"/>
        <v/>
      </c>
      <c r="P997" s="166" t="s">
        <v>2604</v>
      </c>
      <c r="Q997" s="67" t="s">
        <v>2604</v>
      </c>
      <c r="R997" s="112"/>
    </row>
    <row r="998" spans="1:18" s="65" customFormat="1" hidden="1" x14ac:dyDescent="0.25">
      <c r="A998" s="65" t="s">
        <v>967</v>
      </c>
      <c r="B998" s="150">
        <v>1</v>
      </c>
      <c r="C998" s="153" t="s">
        <v>2174</v>
      </c>
      <c r="D998" s="142" t="s">
        <v>2604</v>
      </c>
      <c r="E998" s="150" t="str">
        <f t="shared" si="74"/>
        <v/>
      </c>
      <c r="F998" s="150" t="str">
        <f t="shared" si="75"/>
        <v/>
      </c>
      <c r="H998" s="166" t="s">
        <v>2604</v>
      </c>
      <c r="I998" s="142"/>
      <c r="J998" s="152" t="s">
        <v>2604</v>
      </c>
      <c r="K998" s="151" t="s">
        <v>2174</v>
      </c>
      <c r="L998" s="142" t="s">
        <v>2604</v>
      </c>
      <c r="M998" s="150" t="str">
        <f t="shared" si="73"/>
        <v/>
      </c>
      <c r="N998" s="150" t="str">
        <f t="shared" si="76"/>
        <v/>
      </c>
      <c r="P998" s="166" t="s">
        <v>2604</v>
      </c>
      <c r="Q998" s="67" t="s">
        <v>2604</v>
      </c>
      <c r="R998" s="112"/>
    </row>
    <row r="999" spans="1:18" s="65" customFormat="1" hidden="1" x14ac:dyDescent="0.25">
      <c r="A999" s="65" t="s">
        <v>2073</v>
      </c>
      <c r="B999" s="150">
        <v>1</v>
      </c>
      <c r="C999" s="153" t="s">
        <v>2174</v>
      </c>
      <c r="D999" s="114" t="s">
        <v>2604</v>
      </c>
      <c r="E999" s="150" t="str">
        <f t="shared" si="74"/>
        <v/>
      </c>
      <c r="F999" s="150" t="str">
        <f t="shared" si="75"/>
        <v/>
      </c>
      <c r="H999" s="166" t="s">
        <v>2604</v>
      </c>
      <c r="I999" s="114"/>
      <c r="J999" s="152" t="s">
        <v>2604</v>
      </c>
      <c r="K999" s="151" t="s">
        <v>2174</v>
      </c>
      <c r="L999" s="142" t="s">
        <v>2604</v>
      </c>
      <c r="M999" s="150" t="str">
        <f t="shared" si="73"/>
        <v/>
      </c>
      <c r="N999" s="150" t="str">
        <f t="shared" si="76"/>
        <v/>
      </c>
      <c r="P999" s="166" t="s">
        <v>2604</v>
      </c>
      <c r="Q999" s="67" t="s">
        <v>2604</v>
      </c>
      <c r="R999" s="112"/>
    </row>
    <row r="1000" spans="1:18" s="65" customFormat="1" hidden="1" x14ac:dyDescent="0.25">
      <c r="A1000" s="65" t="s">
        <v>2072</v>
      </c>
      <c r="B1000" s="150">
        <v>1</v>
      </c>
      <c r="C1000" s="153" t="s">
        <v>2174</v>
      </c>
      <c r="D1000" s="114" t="s">
        <v>2604</v>
      </c>
      <c r="E1000" s="150" t="str">
        <f t="shared" si="74"/>
        <v/>
      </c>
      <c r="F1000" s="150" t="str">
        <f t="shared" si="75"/>
        <v/>
      </c>
      <c r="H1000" s="166" t="s">
        <v>2604</v>
      </c>
      <c r="I1000" s="114"/>
      <c r="J1000" s="152" t="s">
        <v>2604</v>
      </c>
      <c r="K1000" s="151" t="s">
        <v>2174</v>
      </c>
      <c r="L1000" s="142" t="s">
        <v>2604</v>
      </c>
      <c r="M1000" s="150" t="str">
        <f t="shared" si="73"/>
        <v/>
      </c>
      <c r="N1000" s="150" t="str">
        <f t="shared" si="76"/>
        <v/>
      </c>
      <c r="P1000" s="166" t="s">
        <v>2604</v>
      </c>
      <c r="Q1000" s="67" t="s">
        <v>2604</v>
      </c>
      <c r="R1000" s="112"/>
    </row>
    <row r="1001" spans="1:18" s="65" customFormat="1" hidden="1" x14ac:dyDescent="0.25">
      <c r="A1001" s="65" t="s">
        <v>1060</v>
      </c>
      <c r="B1001" s="150">
        <v>1</v>
      </c>
      <c r="C1001" s="155" t="s">
        <v>2606</v>
      </c>
      <c r="D1001" s="142">
        <v>36368</v>
      </c>
      <c r="E1001" s="150" t="str">
        <f t="shared" si="74"/>
        <v/>
      </c>
      <c r="F1001" s="150" t="str">
        <f t="shared" si="75"/>
        <v>1999-00</v>
      </c>
      <c r="G1001" s="65" t="s">
        <v>59</v>
      </c>
      <c r="H1001" s="166" t="s">
        <v>2604</v>
      </c>
      <c r="I1001" s="142"/>
      <c r="J1001" s="152" t="s">
        <v>2135</v>
      </c>
      <c r="K1001" s="154" t="s">
        <v>2605</v>
      </c>
      <c r="L1001" s="142">
        <v>36778</v>
      </c>
      <c r="M1001" s="150" t="str">
        <f t="shared" si="73"/>
        <v>2000-01</v>
      </c>
      <c r="N1001" s="150" t="str">
        <f t="shared" si="76"/>
        <v/>
      </c>
      <c r="O1001" s="65" t="s">
        <v>2308</v>
      </c>
      <c r="P1001" s="166" t="s">
        <v>2604</v>
      </c>
      <c r="Q1001" s="67" t="s">
        <v>2604</v>
      </c>
      <c r="R1001" s="112" t="s">
        <v>2479</v>
      </c>
    </row>
    <row r="1002" spans="1:18" s="65" customFormat="1" hidden="1" x14ac:dyDescent="0.25">
      <c r="A1002" s="65" t="s">
        <v>1407</v>
      </c>
      <c r="B1002" s="150">
        <v>1</v>
      </c>
      <c r="C1002" s="153" t="s">
        <v>2174</v>
      </c>
      <c r="D1002" s="142" t="s">
        <v>2604</v>
      </c>
      <c r="E1002" s="150" t="str">
        <f t="shared" si="74"/>
        <v/>
      </c>
      <c r="F1002" s="150" t="str">
        <f t="shared" si="75"/>
        <v/>
      </c>
      <c r="H1002" s="166" t="s">
        <v>2604</v>
      </c>
      <c r="I1002" s="142"/>
      <c r="J1002" s="152" t="s">
        <v>2604</v>
      </c>
      <c r="K1002" s="151" t="s">
        <v>2174</v>
      </c>
      <c r="L1002" s="142" t="s">
        <v>2604</v>
      </c>
      <c r="M1002" s="150" t="str">
        <f t="shared" si="73"/>
        <v/>
      </c>
      <c r="N1002" s="150" t="str">
        <f t="shared" si="76"/>
        <v/>
      </c>
      <c r="P1002" s="166" t="s">
        <v>2604</v>
      </c>
      <c r="Q1002" s="67" t="s">
        <v>2604</v>
      </c>
      <c r="R1002" s="112"/>
    </row>
    <row r="1003" spans="1:18" s="65" customFormat="1" hidden="1" x14ac:dyDescent="0.25">
      <c r="A1003" s="65" t="s">
        <v>1328</v>
      </c>
      <c r="B1003" s="150">
        <v>1</v>
      </c>
      <c r="C1003" s="153" t="s">
        <v>2174</v>
      </c>
      <c r="D1003" s="142" t="s">
        <v>2604</v>
      </c>
      <c r="E1003" s="150" t="str">
        <f t="shared" si="74"/>
        <v/>
      </c>
      <c r="F1003" s="150" t="str">
        <f t="shared" si="75"/>
        <v/>
      </c>
      <c r="H1003" s="166" t="s">
        <v>2604</v>
      </c>
      <c r="I1003" s="142"/>
      <c r="J1003" s="152" t="s">
        <v>2604</v>
      </c>
      <c r="K1003" s="154" t="s">
        <v>2605</v>
      </c>
      <c r="L1003" s="142">
        <v>23359</v>
      </c>
      <c r="M1003" s="150" t="str">
        <f t="shared" si="73"/>
        <v>1963-64</v>
      </c>
      <c r="N1003" s="150" t="str">
        <f t="shared" si="76"/>
        <v/>
      </c>
      <c r="O1003" s="65" t="s">
        <v>78</v>
      </c>
      <c r="P1003" s="166" t="s">
        <v>2604</v>
      </c>
      <c r="Q1003" s="67" t="s">
        <v>2604</v>
      </c>
      <c r="R1003" s="112"/>
    </row>
    <row r="1004" spans="1:18" s="65" customFormat="1" hidden="1" x14ac:dyDescent="0.25">
      <c r="A1004" s="65" t="s">
        <v>1186</v>
      </c>
      <c r="B1004" s="150">
        <v>1</v>
      </c>
      <c r="C1004" s="153" t="s">
        <v>2174</v>
      </c>
      <c r="D1004" s="142" t="s">
        <v>2604</v>
      </c>
      <c r="E1004" s="150" t="str">
        <f t="shared" si="74"/>
        <v/>
      </c>
      <c r="F1004" s="150" t="str">
        <f t="shared" si="75"/>
        <v/>
      </c>
      <c r="H1004" s="166" t="s">
        <v>2604</v>
      </c>
      <c r="I1004" s="142"/>
      <c r="J1004" s="152" t="s">
        <v>2604</v>
      </c>
      <c r="K1004" s="151" t="s">
        <v>2174</v>
      </c>
      <c r="L1004" s="142" t="s">
        <v>2604</v>
      </c>
      <c r="M1004" s="150" t="str">
        <f t="shared" si="73"/>
        <v/>
      </c>
      <c r="N1004" s="150" t="str">
        <f t="shared" si="76"/>
        <v/>
      </c>
      <c r="P1004" s="166" t="s">
        <v>2604</v>
      </c>
      <c r="Q1004" s="67" t="s">
        <v>2604</v>
      </c>
      <c r="R1004" s="112"/>
    </row>
    <row r="1005" spans="1:18" s="65" customFormat="1" hidden="1" x14ac:dyDescent="0.25">
      <c r="A1005" s="65" t="s">
        <v>1073</v>
      </c>
      <c r="B1005" s="150">
        <v>1</v>
      </c>
      <c r="C1005" s="153" t="s">
        <v>2174</v>
      </c>
      <c r="D1005" s="142" t="s">
        <v>2604</v>
      </c>
      <c r="E1005" s="150" t="str">
        <f t="shared" si="74"/>
        <v/>
      </c>
      <c r="F1005" s="150" t="str">
        <f t="shared" si="75"/>
        <v/>
      </c>
      <c r="H1005" s="166" t="s">
        <v>2604</v>
      </c>
      <c r="I1005" s="142"/>
      <c r="J1005" s="152" t="s">
        <v>2604</v>
      </c>
      <c r="K1005" s="151" t="s">
        <v>2174</v>
      </c>
      <c r="L1005" s="142" t="s">
        <v>2604</v>
      </c>
      <c r="M1005" s="150" t="str">
        <f t="shared" si="73"/>
        <v/>
      </c>
      <c r="N1005" s="150" t="str">
        <f t="shared" si="76"/>
        <v/>
      </c>
      <c r="P1005" s="166" t="s">
        <v>2604</v>
      </c>
      <c r="Q1005" s="67" t="s">
        <v>2604</v>
      </c>
      <c r="R1005" s="112"/>
    </row>
    <row r="1006" spans="1:18" s="65" customFormat="1" hidden="1" x14ac:dyDescent="0.25">
      <c r="A1006" s="65" t="s">
        <v>1230</v>
      </c>
      <c r="B1006" s="150">
        <v>1</v>
      </c>
      <c r="C1006" s="155" t="s">
        <v>2606</v>
      </c>
      <c r="D1006" s="142">
        <v>29449</v>
      </c>
      <c r="E1006" s="150" t="str">
        <f t="shared" si="74"/>
        <v>1980-81</v>
      </c>
      <c r="F1006" s="150" t="str">
        <f t="shared" si="75"/>
        <v/>
      </c>
      <c r="G1006" s="65" t="s">
        <v>2480</v>
      </c>
      <c r="H1006" s="166" t="s">
        <v>2604</v>
      </c>
      <c r="I1006" s="142"/>
      <c r="J1006" s="152" t="s">
        <v>2604</v>
      </c>
      <c r="K1006" s="154" t="s">
        <v>2605</v>
      </c>
      <c r="L1006" s="142">
        <v>29673</v>
      </c>
      <c r="M1006" s="150" t="str">
        <f t="shared" si="73"/>
        <v>1980-81</v>
      </c>
      <c r="N1006" s="150" t="str">
        <f t="shared" si="76"/>
        <v/>
      </c>
      <c r="O1006" s="65" t="s">
        <v>2481</v>
      </c>
      <c r="P1006" s="166" t="s">
        <v>2604</v>
      </c>
      <c r="Q1006" s="67" t="s">
        <v>2604</v>
      </c>
      <c r="R1006" s="112" t="s">
        <v>2482</v>
      </c>
    </row>
    <row r="1007" spans="1:18" s="65" customFormat="1" hidden="1" x14ac:dyDescent="0.25">
      <c r="A1007" s="65" t="s">
        <v>1900</v>
      </c>
      <c r="B1007" s="150">
        <v>1</v>
      </c>
      <c r="C1007" s="153" t="s">
        <v>2174</v>
      </c>
      <c r="D1007" s="142" t="s">
        <v>2604</v>
      </c>
      <c r="E1007" s="150" t="str">
        <f t="shared" si="74"/>
        <v/>
      </c>
      <c r="F1007" s="150" t="str">
        <f t="shared" si="75"/>
        <v/>
      </c>
      <c r="H1007" s="166" t="s">
        <v>2604</v>
      </c>
      <c r="I1007" s="142"/>
      <c r="J1007" s="152" t="s">
        <v>2604</v>
      </c>
      <c r="K1007" s="151" t="s">
        <v>2174</v>
      </c>
      <c r="L1007" s="142" t="s">
        <v>2604</v>
      </c>
      <c r="M1007" s="150" t="str">
        <f t="shared" si="73"/>
        <v/>
      </c>
      <c r="N1007" s="150" t="str">
        <f t="shared" si="76"/>
        <v/>
      </c>
      <c r="P1007" s="166" t="s">
        <v>2604</v>
      </c>
      <c r="Q1007" s="67" t="s">
        <v>2604</v>
      </c>
      <c r="R1007" s="112"/>
    </row>
    <row r="1008" spans="1:18" s="65" customFormat="1" hidden="1" x14ac:dyDescent="0.25">
      <c r="A1008" s="65" t="s">
        <v>1517</v>
      </c>
      <c r="B1008" s="150">
        <v>1</v>
      </c>
      <c r="C1008" s="153" t="s">
        <v>2174</v>
      </c>
      <c r="D1008" s="142" t="s">
        <v>2604</v>
      </c>
      <c r="E1008" s="150" t="str">
        <f t="shared" si="74"/>
        <v/>
      </c>
      <c r="F1008" s="150" t="str">
        <f t="shared" si="75"/>
        <v/>
      </c>
      <c r="H1008" s="166" t="s">
        <v>2604</v>
      </c>
      <c r="I1008" s="142"/>
      <c r="J1008" s="152" t="s">
        <v>2604</v>
      </c>
      <c r="K1008" s="151" t="s">
        <v>2174</v>
      </c>
      <c r="L1008" s="142" t="s">
        <v>2604</v>
      </c>
      <c r="M1008" s="150" t="str">
        <f t="shared" si="73"/>
        <v/>
      </c>
      <c r="N1008" s="150" t="str">
        <f t="shared" si="76"/>
        <v/>
      </c>
      <c r="P1008" s="166" t="s">
        <v>2604</v>
      </c>
      <c r="Q1008" s="67" t="s">
        <v>2604</v>
      </c>
      <c r="R1008" s="112"/>
    </row>
    <row r="1009" spans="1:18" s="65" customFormat="1" hidden="1" x14ac:dyDescent="0.25">
      <c r="A1009" s="65" t="s">
        <v>1824</v>
      </c>
      <c r="B1009" s="150">
        <v>1</v>
      </c>
      <c r="C1009" s="153" t="s">
        <v>2174</v>
      </c>
      <c r="D1009" s="142" t="s">
        <v>2604</v>
      </c>
      <c r="E1009" s="150" t="str">
        <f t="shared" si="74"/>
        <v/>
      </c>
      <c r="F1009" s="150" t="str">
        <f t="shared" si="75"/>
        <v/>
      </c>
      <c r="H1009" s="166" t="s">
        <v>2604</v>
      </c>
      <c r="I1009" s="142"/>
      <c r="J1009" s="152" t="s">
        <v>2604</v>
      </c>
      <c r="K1009" s="151" t="s">
        <v>2174</v>
      </c>
      <c r="L1009" s="142" t="s">
        <v>2604</v>
      </c>
      <c r="M1009" s="150" t="str">
        <f t="shared" si="73"/>
        <v/>
      </c>
      <c r="N1009" s="150" t="str">
        <f t="shared" si="76"/>
        <v/>
      </c>
      <c r="P1009" s="166" t="s">
        <v>2604</v>
      </c>
      <c r="Q1009" s="67" t="s">
        <v>2604</v>
      </c>
      <c r="R1009" s="112"/>
    </row>
    <row r="1010" spans="1:18" s="65" customFormat="1" hidden="1" x14ac:dyDescent="0.25">
      <c r="A1010" s="65" t="s">
        <v>712</v>
      </c>
      <c r="B1010" s="150">
        <v>1</v>
      </c>
      <c r="C1010" s="155" t="s">
        <v>2606</v>
      </c>
      <c r="D1010" s="142">
        <v>36190</v>
      </c>
      <c r="E1010" s="150" t="str">
        <f t="shared" si="74"/>
        <v>1998-99</v>
      </c>
      <c r="F1010" s="150" t="str">
        <f t="shared" si="75"/>
        <v/>
      </c>
      <c r="G1010" s="65" t="s">
        <v>2483</v>
      </c>
      <c r="H1010" s="166" t="s">
        <v>2604</v>
      </c>
      <c r="I1010" s="142"/>
      <c r="J1010" s="152" t="s">
        <v>2604</v>
      </c>
      <c r="K1010" s="154" t="s">
        <v>2605</v>
      </c>
      <c r="L1010" s="142">
        <v>36512</v>
      </c>
      <c r="M1010" s="150" t="str">
        <f t="shared" si="73"/>
        <v>1999-00</v>
      </c>
      <c r="N1010" s="150" t="str">
        <f t="shared" si="76"/>
        <v/>
      </c>
      <c r="O1010" s="65" t="s">
        <v>2483</v>
      </c>
      <c r="P1010" s="166" t="s">
        <v>2604</v>
      </c>
      <c r="Q1010" s="67" t="s">
        <v>2604</v>
      </c>
      <c r="R1010" s="112"/>
    </row>
    <row r="1011" spans="1:18" s="65" customFormat="1" hidden="1" x14ac:dyDescent="0.25">
      <c r="A1011" s="65" t="s">
        <v>1689</v>
      </c>
      <c r="B1011" s="150">
        <v>1</v>
      </c>
      <c r="C1011" s="153" t="s">
        <v>2174</v>
      </c>
      <c r="D1011" s="142" t="s">
        <v>2604</v>
      </c>
      <c r="E1011" s="150" t="str">
        <f t="shared" si="74"/>
        <v/>
      </c>
      <c r="F1011" s="150" t="str">
        <f t="shared" si="75"/>
        <v/>
      </c>
      <c r="H1011" s="166" t="s">
        <v>2604</v>
      </c>
      <c r="I1011" s="142"/>
      <c r="J1011" s="152" t="s">
        <v>2604</v>
      </c>
      <c r="K1011" s="151" t="s">
        <v>2174</v>
      </c>
      <c r="L1011" s="142" t="s">
        <v>2604</v>
      </c>
      <c r="M1011" s="150" t="str">
        <f t="shared" si="73"/>
        <v/>
      </c>
      <c r="N1011" s="150" t="str">
        <f t="shared" si="76"/>
        <v/>
      </c>
      <c r="P1011" s="166" t="s">
        <v>2604</v>
      </c>
      <c r="Q1011" s="67" t="s">
        <v>2604</v>
      </c>
      <c r="R1011" s="112"/>
    </row>
    <row r="1012" spans="1:18" s="65" customFormat="1" hidden="1" x14ac:dyDescent="0.25">
      <c r="A1012" s="65" t="s">
        <v>1570</v>
      </c>
      <c r="B1012" s="150">
        <v>1</v>
      </c>
      <c r="C1012" s="153" t="s">
        <v>2174</v>
      </c>
      <c r="D1012" s="142" t="s">
        <v>2604</v>
      </c>
      <c r="E1012" s="150" t="str">
        <f t="shared" si="74"/>
        <v/>
      </c>
      <c r="F1012" s="150" t="str">
        <f t="shared" si="75"/>
        <v/>
      </c>
      <c r="H1012" s="166" t="s">
        <v>2604</v>
      </c>
      <c r="I1012" s="142"/>
      <c r="J1012" s="152" t="s">
        <v>2604</v>
      </c>
      <c r="K1012" s="151" t="s">
        <v>2174</v>
      </c>
      <c r="L1012" s="142" t="s">
        <v>2604</v>
      </c>
      <c r="M1012" s="150" t="str">
        <f t="shared" si="73"/>
        <v/>
      </c>
      <c r="N1012" s="150" t="str">
        <f t="shared" si="76"/>
        <v/>
      </c>
      <c r="P1012" s="166" t="s">
        <v>2604</v>
      </c>
      <c r="Q1012" s="67" t="s">
        <v>2604</v>
      </c>
      <c r="R1012" s="112"/>
    </row>
    <row r="1013" spans="1:18" s="65" customFormat="1" hidden="1" x14ac:dyDescent="0.25">
      <c r="A1013" s="65" t="s">
        <v>1486</v>
      </c>
      <c r="B1013" s="150">
        <v>1</v>
      </c>
      <c r="C1013" s="153" t="s">
        <v>2174</v>
      </c>
      <c r="D1013" s="142" t="s">
        <v>2604</v>
      </c>
      <c r="E1013" s="150" t="str">
        <f t="shared" si="74"/>
        <v/>
      </c>
      <c r="F1013" s="150" t="str">
        <f t="shared" si="75"/>
        <v/>
      </c>
      <c r="H1013" s="166" t="s">
        <v>2604</v>
      </c>
      <c r="I1013" s="142"/>
      <c r="J1013" s="152" t="s">
        <v>2604</v>
      </c>
      <c r="K1013" s="151" t="s">
        <v>2174</v>
      </c>
      <c r="L1013" s="142" t="s">
        <v>2604</v>
      </c>
      <c r="M1013" s="150" t="str">
        <f t="shared" si="73"/>
        <v/>
      </c>
      <c r="N1013" s="150" t="str">
        <f t="shared" si="76"/>
        <v/>
      </c>
      <c r="P1013" s="166" t="s">
        <v>2604</v>
      </c>
      <c r="Q1013" s="67" t="s">
        <v>2604</v>
      </c>
      <c r="R1013" s="112"/>
    </row>
    <row r="1014" spans="1:18" s="65" customFormat="1" hidden="1" x14ac:dyDescent="0.25">
      <c r="A1014" s="65" t="s">
        <v>1951</v>
      </c>
      <c r="B1014" s="150">
        <v>1</v>
      </c>
      <c r="C1014" s="153" t="s">
        <v>2174</v>
      </c>
      <c r="D1014" s="142" t="s">
        <v>2604</v>
      </c>
      <c r="E1014" s="150" t="str">
        <f t="shared" si="74"/>
        <v/>
      </c>
      <c r="F1014" s="150" t="str">
        <f t="shared" si="75"/>
        <v/>
      </c>
      <c r="H1014" s="166" t="s">
        <v>2604</v>
      </c>
      <c r="I1014" s="142"/>
      <c r="J1014" s="152" t="s">
        <v>2604</v>
      </c>
      <c r="K1014" s="151" t="s">
        <v>2174</v>
      </c>
      <c r="L1014" s="142" t="s">
        <v>2604</v>
      </c>
      <c r="M1014" s="150" t="str">
        <f t="shared" si="73"/>
        <v/>
      </c>
      <c r="N1014" s="150" t="str">
        <f t="shared" si="76"/>
        <v/>
      </c>
      <c r="P1014" s="166" t="s">
        <v>2604</v>
      </c>
      <c r="Q1014" s="67" t="s">
        <v>2604</v>
      </c>
      <c r="R1014" s="112"/>
    </row>
    <row r="1015" spans="1:18" s="65" customFormat="1" hidden="1" x14ac:dyDescent="0.25">
      <c r="A1015" s="65" t="s">
        <v>1004</v>
      </c>
      <c r="B1015" s="150">
        <v>1</v>
      </c>
      <c r="C1015" s="155" t="s">
        <v>2606</v>
      </c>
      <c r="D1015" s="142">
        <v>38403</v>
      </c>
      <c r="E1015" s="150" t="str">
        <f t="shared" si="74"/>
        <v>2004-05</v>
      </c>
      <c r="F1015" s="150" t="str">
        <f t="shared" si="75"/>
        <v/>
      </c>
      <c r="G1015" s="65" t="s">
        <v>2484</v>
      </c>
      <c r="H1015" s="166" t="s">
        <v>2604</v>
      </c>
      <c r="I1015" s="142"/>
      <c r="J1015" s="152" t="s">
        <v>2135</v>
      </c>
      <c r="K1015" s="154" t="s">
        <v>2603</v>
      </c>
      <c r="L1015" s="142">
        <v>38472</v>
      </c>
      <c r="M1015" s="150" t="str">
        <f t="shared" si="73"/>
        <v>2004-05</v>
      </c>
      <c r="N1015" s="150" t="str">
        <f t="shared" si="76"/>
        <v/>
      </c>
      <c r="O1015" s="65" t="s">
        <v>2308</v>
      </c>
      <c r="P1015" s="166" t="s">
        <v>2604</v>
      </c>
      <c r="Q1015" s="67" t="s">
        <v>2135</v>
      </c>
      <c r="R1015" s="112" t="s">
        <v>2485</v>
      </c>
    </row>
    <row r="1016" spans="1:18" s="65" customFormat="1" hidden="1" x14ac:dyDescent="0.25">
      <c r="A1016" s="65" t="s">
        <v>1879</v>
      </c>
      <c r="B1016" s="150">
        <v>1</v>
      </c>
      <c r="C1016" s="153" t="s">
        <v>2174</v>
      </c>
      <c r="D1016" s="142" t="s">
        <v>2604</v>
      </c>
      <c r="E1016" s="150" t="str">
        <f t="shared" si="74"/>
        <v/>
      </c>
      <c r="F1016" s="150" t="str">
        <f t="shared" si="75"/>
        <v/>
      </c>
      <c r="H1016" s="166" t="s">
        <v>2604</v>
      </c>
      <c r="I1016" s="142"/>
      <c r="J1016" s="152" t="s">
        <v>2604</v>
      </c>
      <c r="K1016" s="151" t="s">
        <v>2174</v>
      </c>
      <c r="L1016" s="142" t="s">
        <v>2604</v>
      </c>
      <c r="M1016" s="150" t="str">
        <f t="shared" si="73"/>
        <v/>
      </c>
      <c r="N1016" s="150" t="str">
        <f t="shared" si="76"/>
        <v/>
      </c>
      <c r="P1016" s="166" t="s">
        <v>2604</v>
      </c>
      <c r="Q1016" s="67" t="s">
        <v>2604</v>
      </c>
      <c r="R1016" s="112"/>
    </row>
    <row r="1017" spans="1:18" s="65" customFormat="1" hidden="1" x14ac:dyDescent="0.25">
      <c r="A1017" s="65" t="s">
        <v>952</v>
      </c>
      <c r="B1017" s="150">
        <v>1</v>
      </c>
      <c r="C1017" s="155" t="s">
        <v>2606</v>
      </c>
      <c r="D1017" s="142">
        <v>38915</v>
      </c>
      <c r="E1017" s="150" t="str">
        <f t="shared" si="74"/>
        <v/>
      </c>
      <c r="F1017" s="150" t="str">
        <f t="shared" si="75"/>
        <v>2006-07</v>
      </c>
      <c r="G1017" s="65" t="s">
        <v>2150</v>
      </c>
      <c r="H1017" s="166" t="s">
        <v>2604</v>
      </c>
      <c r="I1017" s="142"/>
      <c r="J1017" s="152" t="s">
        <v>2604</v>
      </c>
      <c r="K1017" s="156" t="s">
        <v>2607</v>
      </c>
      <c r="L1017" s="142">
        <v>39329</v>
      </c>
      <c r="M1017" s="150" t="str">
        <f t="shared" si="73"/>
        <v>2007-08</v>
      </c>
      <c r="N1017" s="150" t="str">
        <f t="shared" si="76"/>
        <v/>
      </c>
      <c r="O1017" s="65" t="s">
        <v>2486</v>
      </c>
      <c r="P1017" s="166" t="s">
        <v>2604</v>
      </c>
      <c r="Q1017" s="67" t="s">
        <v>2604</v>
      </c>
      <c r="R1017" s="112" t="s">
        <v>2487</v>
      </c>
    </row>
    <row r="1018" spans="1:18" s="65" customFormat="1" hidden="1" x14ac:dyDescent="0.25">
      <c r="A1018" s="65" t="s">
        <v>1871</v>
      </c>
      <c r="B1018" s="150">
        <v>1</v>
      </c>
      <c r="C1018" s="153" t="s">
        <v>2174</v>
      </c>
      <c r="D1018" s="142" t="s">
        <v>2604</v>
      </c>
      <c r="E1018" s="150" t="str">
        <f t="shared" si="74"/>
        <v/>
      </c>
      <c r="F1018" s="150" t="str">
        <f t="shared" si="75"/>
        <v/>
      </c>
      <c r="H1018" s="166" t="s">
        <v>2604</v>
      </c>
      <c r="I1018" s="142"/>
      <c r="J1018" s="152" t="s">
        <v>2604</v>
      </c>
      <c r="K1018" s="151" t="s">
        <v>2174</v>
      </c>
      <c r="L1018" s="142" t="s">
        <v>2604</v>
      </c>
      <c r="M1018" s="150" t="str">
        <f t="shared" si="73"/>
        <v/>
      </c>
      <c r="N1018" s="150" t="str">
        <f t="shared" si="76"/>
        <v/>
      </c>
      <c r="P1018" s="166" t="s">
        <v>2604</v>
      </c>
      <c r="Q1018" s="67" t="s">
        <v>2604</v>
      </c>
      <c r="R1018" s="112"/>
    </row>
    <row r="1019" spans="1:18" s="65" customFormat="1" hidden="1" x14ac:dyDescent="0.25">
      <c r="A1019" s="65" t="s">
        <v>1745</v>
      </c>
      <c r="B1019" s="150">
        <v>1</v>
      </c>
      <c r="C1019" s="153" t="s">
        <v>2174</v>
      </c>
      <c r="D1019" s="142" t="s">
        <v>2604</v>
      </c>
      <c r="E1019" s="150" t="str">
        <f t="shared" si="74"/>
        <v/>
      </c>
      <c r="F1019" s="150" t="str">
        <f t="shared" si="75"/>
        <v/>
      </c>
      <c r="H1019" s="166" t="s">
        <v>2604</v>
      </c>
      <c r="I1019" s="142"/>
      <c r="J1019" s="152" t="s">
        <v>2604</v>
      </c>
      <c r="K1019" s="151" t="s">
        <v>2174</v>
      </c>
      <c r="L1019" s="142" t="s">
        <v>2604</v>
      </c>
      <c r="M1019" s="150" t="str">
        <f t="shared" si="73"/>
        <v/>
      </c>
      <c r="N1019" s="150" t="str">
        <f t="shared" si="76"/>
        <v/>
      </c>
      <c r="P1019" s="166" t="s">
        <v>2604</v>
      </c>
      <c r="Q1019" s="67" t="s">
        <v>2604</v>
      </c>
      <c r="R1019" s="112"/>
    </row>
    <row r="1020" spans="1:18" s="65" customFormat="1" hidden="1" x14ac:dyDescent="0.25">
      <c r="A1020" s="65" t="s">
        <v>1425</v>
      </c>
      <c r="B1020" s="150">
        <v>1</v>
      </c>
      <c r="C1020" s="153" t="s">
        <v>2174</v>
      </c>
      <c r="D1020" s="142" t="s">
        <v>2604</v>
      </c>
      <c r="E1020" s="150" t="str">
        <f t="shared" si="74"/>
        <v/>
      </c>
      <c r="F1020" s="150" t="str">
        <f t="shared" si="75"/>
        <v/>
      </c>
      <c r="H1020" s="166" t="s">
        <v>2604</v>
      </c>
      <c r="I1020" s="142"/>
      <c r="J1020" s="152" t="s">
        <v>2604</v>
      </c>
      <c r="K1020" s="151" t="s">
        <v>2174</v>
      </c>
      <c r="L1020" s="142" t="s">
        <v>2604</v>
      </c>
      <c r="M1020" s="150" t="str">
        <f t="shared" si="73"/>
        <v/>
      </c>
      <c r="N1020" s="150" t="str">
        <f t="shared" si="76"/>
        <v/>
      </c>
      <c r="P1020" s="166" t="s">
        <v>2604</v>
      </c>
      <c r="Q1020" s="67" t="s">
        <v>2604</v>
      </c>
      <c r="R1020" s="112"/>
    </row>
    <row r="1021" spans="1:18" s="65" customFormat="1" hidden="1" x14ac:dyDescent="0.25">
      <c r="A1021" s="65" t="s">
        <v>1217</v>
      </c>
      <c r="B1021" s="150">
        <v>1</v>
      </c>
      <c r="C1021" s="155" t="s">
        <v>2606</v>
      </c>
      <c r="D1021" s="142">
        <v>29827</v>
      </c>
      <c r="E1021" s="150" t="str">
        <f t="shared" si="74"/>
        <v>1981-82</v>
      </c>
      <c r="F1021" s="150" t="str">
        <f t="shared" si="75"/>
        <v/>
      </c>
      <c r="G1021" s="65" t="s">
        <v>44</v>
      </c>
      <c r="H1021" s="166">
        <v>384000</v>
      </c>
      <c r="I1021" s="142"/>
      <c r="J1021" s="152" t="s">
        <v>2604</v>
      </c>
      <c r="K1021" s="154" t="s">
        <v>2605</v>
      </c>
      <c r="L1021" s="142">
        <v>30429</v>
      </c>
      <c r="M1021" s="150" t="str">
        <f t="shared" si="73"/>
        <v>1982-83</v>
      </c>
      <c r="N1021" s="150" t="str">
        <f t="shared" si="76"/>
        <v/>
      </c>
      <c r="O1021" s="65" t="s">
        <v>35</v>
      </c>
      <c r="P1021" s="166">
        <v>100000</v>
      </c>
      <c r="Q1021" s="67" t="s">
        <v>2604</v>
      </c>
      <c r="R1021" s="112" t="s">
        <v>2488</v>
      </c>
    </row>
    <row r="1022" spans="1:18" s="65" customFormat="1" x14ac:dyDescent="0.25">
      <c r="A1022" s="65" t="s">
        <v>1048</v>
      </c>
      <c r="B1022" s="150">
        <v>1</v>
      </c>
      <c r="C1022" s="155" t="s">
        <v>2129</v>
      </c>
      <c r="D1022" s="142">
        <v>37337</v>
      </c>
      <c r="E1022" s="150" t="str">
        <f t="shared" si="74"/>
        <v>2001-02</v>
      </c>
      <c r="F1022" s="150" t="str">
        <f t="shared" si="75"/>
        <v/>
      </c>
      <c r="G1022" s="108" t="s">
        <v>34</v>
      </c>
      <c r="H1022" s="166" t="s">
        <v>2604</v>
      </c>
      <c r="I1022" s="142">
        <f>L1022</f>
        <v>37359</v>
      </c>
      <c r="J1022" s="152" t="s">
        <v>2604</v>
      </c>
      <c r="K1022" s="156" t="s">
        <v>2607</v>
      </c>
      <c r="L1022" s="142">
        <v>37359</v>
      </c>
      <c r="M1022" s="150" t="str">
        <f t="shared" si="73"/>
        <v>2001-02</v>
      </c>
      <c r="N1022" s="150" t="str">
        <f t="shared" si="76"/>
        <v/>
      </c>
      <c r="O1022" s="108" t="s">
        <v>34</v>
      </c>
      <c r="P1022" s="166" t="s">
        <v>2604</v>
      </c>
      <c r="Q1022" s="67" t="s">
        <v>2604</v>
      </c>
      <c r="R1022" s="112" t="s">
        <v>2489</v>
      </c>
    </row>
    <row r="1023" spans="1:18" s="65" customFormat="1" hidden="1" x14ac:dyDescent="0.25">
      <c r="A1023" s="65" t="s">
        <v>983</v>
      </c>
      <c r="B1023" s="150">
        <v>1</v>
      </c>
      <c r="C1023" s="155" t="s">
        <v>2606</v>
      </c>
      <c r="D1023" s="142">
        <v>36425</v>
      </c>
      <c r="E1023" s="150" t="str">
        <f t="shared" si="74"/>
        <v>1999-00</v>
      </c>
      <c r="F1023" s="150" t="str">
        <f t="shared" si="75"/>
        <v/>
      </c>
      <c r="G1023" s="65" t="s">
        <v>2150</v>
      </c>
      <c r="H1023" s="166" t="s">
        <v>2604</v>
      </c>
      <c r="I1023" s="142"/>
      <c r="J1023" s="152" t="s">
        <v>2604</v>
      </c>
      <c r="K1023" s="154" t="s">
        <v>2605</v>
      </c>
      <c r="L1023" s="142">
        <v>39220</v>
      </c>
      <c r="M1023" s="150" t="str">
        <f t="shared" si="73"/>
        <v/>
      </c>
      <c r="N1023" s="150" t="str">
        <f t="shared" si="76"/>
        <v/>
      </c>
      <c r="O1023" s="65" t="s">
        <v>67</v>
      </c>
      <c r="P1023" s="166">
        <v>2630000</v>
      </c>
      <c r="Q1023" s="67" t="s">
        <v>2604</v>
      </c>
      <c r="R1023" s="112" t="s">
        <v>2490</v>
      </c>
    </row>
    <row r="1024" spans="1:18" s="65" customFormat="1" hidden="1" x14ac:dyDescent="0.25">
      <c r="A1024" s="65" t="s">
        <v>1656</v>
      </c>
      <c r="B1024" s="150">
        <v>1</v>
      </c>
      <c r="C1024" s="153" t="s">
        <v>2174</v>
      </c>
      <c r="D1024" s="142" t="s">
        <v>2604</v>
      </c>
      <c r="E1024" s="150" t="str">
        <f t="shared" si="74"/>
        <v/>
      </c>
      <c r="F1024" s="150" t="str">
        <f t="shared" si="75"/>
        <v/>
      </c>
      <c r="H1024" s="166" t="s">
        <v>2604</v>
      </c>
      <c r="I1024" s="142"/>
      <c r="J1024" s="152" t="s">
        <v>2604</v>
      </c>
      <c r="K1024" s="151" t="s">
        <v>2174</v>
      </c>
      <c r="L1024" s="142" t="s">
        <v>2604</v>
      </c>
      <c r="M1024" s="150" t="str">
        <f t="shared" si="73"/>
        <v/>
      </c>
      <c r="N1024" s="150" t="str">
        <f t="shared" si="76"/>
        <v/>
      </c>
      <c r="P1024" s="166" t="s">
        <v>2604</v>
      </c>
      <c r="Q1024" s="67" t="s">
        <v>2604</v>
      </c>
      <c r="R1024" s="112"/>
    </row>
    <row r="1025" spans="1:18" s="65" customFormat="1" hidden="1" x14ac:dyDescent="0.25">
      <c r="A1025" s="65" t="s">
        <v>1705</v>
      </c>
      <c r="B1025" s="150">
        <v>1</v>
      </c>
      <c r="C1025" s="153" t="s">
        <v>2174</v>
      </c>
      <c r="D1025" s="142" t="s">
        <v>2604</v>
      </c>
      <c r="E1025" s="150" t="str">
        <f t="shared" si="74"/>
        <v/>
      </c>
      <c r="F1025" s="150" t="str">
        <f t="shared" si="75"/>
        <v/>
      </c>
      <c r="H1025" s="166" t="s">
        <v>2604</v>
      </c>
      <c r="I1025" s="142"/>
      <c r="J1025" s="152" t="s">
        <v>2604</v>
      </c>
      <c r="K1025" s="151" t="s">
        <v>2174</v>
      </c>
      <c r="L1025" s="142" t="s">
        <v>2604</v>
      </c>
      <c r="M1025" s="150" t="str">
        <f t="shared" ref="M1025:M1088" si="77">IF(ISNUMBER(L1025),IF(MONTH(L1025)&gt;=8,CONCATENATE(YEAR(L1025),"-",RIGHT(YEAR(L1025)+1,2)),IF(MONTH(L1025)&lt;5,CONCATENATE(YEAR(L1025)-1,"-",RIGHT(YEAR(L1025),2)),"")), "")</f>
        <v/>
      </c>
      <c r="N1025" s="150" t="str">
        <f t="shared" si="76"/>
        <v/>
      </c>
      <c r="P1025" s="166" t="s">
        <v>2604</v>
      </c>
      <c r="Q1025" s="67" t="s">
        <v>2604</v>
      </c>
      <c r="R1025" s="112"/>
    </row>
    <row r="1026" spans="1:18" s="65" customFormat="1" hidden="1" x14ac:dyDescent="0.25">
      <c r="A1026" s="65" t="s">
        <v>1072</v>
      </c>
      <c r="B1026" s="150">
        <v>1</v>
      </c>
      <c r="C1026" s="155" t="s">
        <v>2606</v>
      </c>
      <c r="D1026" s="142">
        <v>36046</v>
      </c>
      <c r="E1026" s="150" t="str">
        <f t="shared" si="74"/>
        <v>1998-99</v>
      </c>
      <c r="F1026" s="150" t="str">
        <f t="shared" si="75"/>
        <v/>
      </c>
      <c r="G1026" s="65" t="s">
        <v>81</v>
      </c>
      <c r="H1026" s="166">
        <v>2630000</v>
      </c>
      <c r="I1026" s="142"/>
      <c r="J1026" s="152" t="s">
        <v>2604</v>
      </c>
      <c r="K1026" s="154" t="s">
        <v>2605</v>
      </c>
      <c r="L1026" s="142">
        <v>36603</v>
      </c>
      <c r="M1026" s="150" t="str">
        <f t="shared" si="77"/>
        <v>1999-00</v>
      </c>
      <c r="N1026" s="150" t="str">
        <f t="shared" si="76"/>
        <v/>
      </c>
      <c r="O1026" s="65" t="s">
        <v>69</v>
      </c>
      <c r="P1026" s="166">
        <v>630000</v>
      </c>
      <c r="Q1026" s="67" t="s">
        <v>2604</v>
      </c>
      <c r="R1026" s="112" t="s">
        <v>2491</v>
      </c>
    </row>
    <row r="1027" spans="1:18" s="65" customFormat="1" hidden="1" x14ac:dyDescent="0.25">
      <c r="A1027" s="65" t="s">
        <v>1326</v>
      </c>
      <c r="B1027" s="150">
        <v>1</v>
      </c>
      <c r="C1027" s="153" t="s">
        <v>2174</v>
      </c>
      <c r="D1027" s="142" t="s">
        <v>2604</v>
      </c>
      <c r="E1027" s="150" t="str">
        <f t="shared" si="74"/>
        <v/>
      </c>
      <c r="F1027" s="150" t="str">
        <f t="shared" si="75"/>
        <v/>
      </c>
      <c r="H1027" s="166" t="s">
        <v>2604</v>
      </c>
      <c r="I1027" s="142"/>
      <c r="J1027" s="152" t="s">
        <v>2604</v>
      </c>
      <c r="K1027" s="151" t="s">
        <v>2174</v>
      </c>
      <c r="L1027" s="142" t="s">
        <v>2604</v>
      </c>
      <c r="M1027" s="150" t="str">
        <f t="shared" si="77"/>
        <v/>
      </c>
      <c r="N1027" s="150" t="str">
        <f t="shared" si="76"/>
        <v/>
      </c>
      <c r="P1027" s="166" t="s">
        <v>2604</v>
      </c>
      <c r="Q1027" s="67" t="s">
        <v>2604</v>
      </c>
      <c r="R1027" s="112"/>
    </row>
    <row r="1028" spans="1:18" s="65" customFormat="1" hidden="1" x14ac:dyDescent="0.25">
      <c r="A1028" s="65" t="s">
        <v>1569</v>
      </c>
      <c r="B1028" s="150">
        <v>1</v>
      </c>
      <c r="C1028" s="153" t="s">
        <v>2174</v>
      </c>
      <c r="D1028" s="142" t="s">
        <v>2604</v>
      </c>
      <c r="E1028" s="150" t="str">
        <f t="shared" si="74"/>
        <v/>
      </c>
      <c r="F1028" s="150" t="str">
        <f t="shared" si="75"/>
        <v/>
      </c>
      <c r="H1028" s="166" t="s">
        <v>2604</v>
      </c>
      <c r="I1028" s="142"/>
      <c r="J1028" s="152" t="s">
        <v>2604</v>
      </c>
      <c r="K1028" s="151" t="s">
        <v>2174</v>
      </c>
      <c r="L1028" s="142" t="s">
        <v>2604</v>
      </c>
      <c r="M1028" s="150" t="str">
        <f t="shared" si="77"/>
        <v/>
      </c>
      <c r="N1028" s="150" t="str">
        <f t="shared" si="76"/>
        <v/>
      </c>
      <c r="P1028" s="166" t="s">
        <v>2604</v>
      </c>
      <c r="Q1028" s="67" t="s">
        <v>2604</v>
      </c>
      <c r="R1028" s="112"/>
    </row>
    <row r="1029" spans="1:18" s="65" customFormat="1" hidden="1" x14ac:dyDescent="0.25">
      <c r="A1029" s="65" t="s">
        <v>1672</v>
      </c>
      <c r="B1029" s="150">
        <v>1</v>
      </c>
      <c r="C1029" s="153" t="s">
        <v>2174</v>
      </c>
      <c r="D1029" s="142" t="s">
        <v>2604</v>
      </c>
      <c r="E1029" s="150" t="str">
        <f t="shared" si="74"/>
        <v/>
      </c>
      <c r="F1029" s="150" t="str">
        <f t="shared" si="75"/>
        <v/>
      </c>
      <c r="H1029" s="166" t="s">
        <v>2604</v>
      </c>
      <c r="I1029" s="142"/>
      <c r="J1029" s="152" t="s">
        <v>2604</v>
      </c>
      <c r="K1029" s="151" t="s">
        <v>2174</v>
      </c>
      <c r="L1029" s="142" t="s">
        <v>2604</v>
      </c>
      <c r="M1029" s="150" t="str">
        <f t="shared" si="77"/>
        <v/>
      </c>
      <c r="N1029" s="150" t="str">
        <f t="shared" si="76"/>
        <v/>
      </c>
      <c r="P1029" s="166" t="s">
        <v>2604</v>
      </c>
      <c r="Q1029" s="67" t="s">
        <v>2604</v>
      </c>
      <c r="R1029" s="112"/>
    </row>
    <row r="1030" spans="1:18" s="65" customFormat="1" hidden="1" x14ac:dyDescent="0.25">
      <c r="A1030" s="65" t="s">
        <v>2001</v>
      </c>
      <c r="B1030" s="150">
        <v>1</v>
      </c>
      <c r="C1030" s="153" t="s">
        <v>2174</v>
      </c>
      <c r="D1030" s="114" t="s">
        <v>2604</v>
      </c>
      <c r="E1030" s="150" t="str">
        <f t="shared" si="74"/>
        <v/>
      </c>
      <c r="F1030" s="150" t="str">
        <f t="shared" si="75"/>
        <v/>
      </c>
      <c r="H1030" s="166" t="s">
        <v>2604</v>
      </c>
      <c r="I1030" s="114"/>
      <c r="J1030" s="152" t="s">
        <v>2604</v>
      </c>
      <c r="K1030" s="151" t="s">
        <v>2174</v>
      </c>
      <c r="L1030" s="142" t="s">
        <v>2604</v>
      </c>
      <c r="M1030" s="150" t="str">
        <f t="shared" si="77"/>
        <v/>
      </c>
      <c r="N1030" s="150" t="str">
        <f t="shared" si="76"/>
        <v/>
      </c>
      <c r="P1030" s="166" t="s">
        <v>2604</v>
      </c>
      <c r="Q1030" s="67" t="s">
        <v>2604</v>
      </c>
      <c r="R1030" s="112"/>
    </row>
    <row r="1031" spans="1:18" s="65" customFormat="1" hidden="1" x14ac:dyDescent="0.25">
      <c r="A1031" s="65" t="s">
        <v>1935</v>
      </c>
      <c r="B1031" s="150">
        <v>1</v>
      </c>
      <c r="C1031" s="153" t="s">
        <v>2174</v>
      </c>
      <c r="D1031" s="142" t="s">
        <v>2604</v>
      </c>
      <c r="E1031" s="150" t="str">
        <f t="shared" si="74"/>
        <v/>
      </c>
      <c r="F1031" s="150" t="str">
        <f t="shared" si="75"/>
        <v/>
      </c>
      <c r="H1031" s="166" t="s">
        <v>2604</v>
      </c>
      <c r="I1031" s="142"/>
      <c r="J1031" s="152" t="s">
        <v>2604</v>
      </c>
      <c r="K1031" s="151" t="s">
        <v>2174</v>
      </c>
      <c r="L1031" s="142" t="s">
        <v>2604</v>
      </c>
      <c r="M1031" s="150" t="str">
        <f t="shared" si="77"/>
        <v/>
      </c>
      <c r="N1031" s="150" t="str">
        <f t="shared" si="76"/>
        <v/>
      </c>
      <c r="P1031" s="166" t="s">
        <v>2604</v>
      </c>
      <c r="Q1031" s="67" t="s">
        <v>2604</v>
      </c>
      <c r="R1031" s="112"/>
    </row>
    <row r="1032" spans="1:18" s="65" customFormat="1" x14ac:dyDescent="0.25">
      <c r="A1032" s="65" t="s">
        <v>906</v>
      </c>
      <c r="B1032" s="150">
        <v>1</v>
      </c>
      <c r="C1032" s="155" t="s">
        <v>2129</v>
      </c>
      <c r="D1032" s="142">
        <v>40511</v>
      </c>
      <c r="E1032" s="150" t="str">
        <f t="shared" si="74"/>
        <v>2010-11</v>
      </c>
      <c r="F1032" s="150" t="str">
        <f t="shared" si="75"/>
        <v/>
      </c>
      <c r="G1032" s="65" t="s">
        <v>59</v>
      </c>
      <c r="H1032" s="166" t="s">
        <v>2604</v>
      </c>
      <c r="I1032" s="142"/>
      <c r="J1032" s="152" t="s">
        <v>2604</v>
      </c>
      <c r="K1032" s="151" t="s">
        <v>2174</v>
      </c>
      <c r="L1032" s="142" t="s">
        <v>2604</v>
      </c>
      <c r="M1032" s="150" t="str">
        <f t="shared" si="77"/>
        <v/>
      </c>
      <c r="N1032" s="150" t="str">
        <f t="shared" si="76"/>
        <v/>
      </c>
      <c r="P1032" s="166" t="s">
        <v>2604</v>
      </c>
      <c r="Q1032" s="67" t="s">
        <v>2604</v>
      </c>
      <c r="R1032" s="112" t="s">
        <v>2492</v>
      </c>
    </row>
    <row r="1033" spans="1:18" s="65" customFormat="1" hidden="1" x14ac:dyDescent="0.25">
      <c r="A1033" s="65" t="s">
        <v>1780</v>
      </c>
      <c r="B1033" s="150">
        <v>1</v>
      </c>
      <c r="C1033" s="153" t="s">
        <v>2174</v>
      </c>
      <c r="D1033" s="142" t="s">
        <v>2604</v>
      </c>
      <c r="E1033" s="150" t="str">
        <f t="shared" si="74"/>
        <v/>
      </c>
      <c r="F1033" s="150" t="str">
        <f t="shared" si="75"/>
        <v/>
      </c>
      <c r="H1033" s="166" t="s">
        <v>2604</v>
      </c>
      <c r="I1033" s="142"/>
      <c r="J1033" s="152" t="s">
        <v>2604</v>
      </c>
      <c r="K1033" s="151" t="s">
        <v>2174</v>
      </c>
      <c r="L1033" s="142" t="s">
        <v>2604</v>
      </c>
      <c r="M1033" s="150" t="str">
        <f t="shared" si="77"/>
        <v/>
      </c>
      <c r="N1033" s="150" t="str">
        <f t="shared" si="76"/>
        <v/>
      </c>
      <c r="P1033" s="166" t="s">
        <v>2604</v>
      </c>
      <c r="Q1033" s="67" t="s">
        <v>2604</v>
      </c>
      <c r="R1033" s="112"/>
    </row>
    <row r="1034" spans="1:18" s="65" customFormat="1" hidden="1" x14ac:dyDescent="0.25">
      <c r="A1034" s="65" t="s">
        <v>1436</v>
      </c>
      <c r="B1034" s="150">
        <v>1</v>
      </c>
      <c r="C1034" s="153" t="s">
        <v>2174</v>
      </c>
      <c r="D1034" s="142" t="s">
        <v>2604</v>
      </c>
      <c r="E1034" s="150" t="str">
        <f t="shared" si="74"/>
        <v/>
      </c>
      <c r="F1034" s="150" t="str">
        <f t="shared" si="75"/>
        <v/>
      </c>
      <c r="H1034" s="166" t="s">
        <v>2604</v>
      </c>
      <c r="I1034" s="142"/>
      <c r="J1034" s="152" t="s">
        <v>2604</v>
      </c>
      <c r="K1034" s="151" t="s">
        <v>2174</v>
      </c>
      <c r="L1034" s="142" t="s">
        <v>2604</v>
      </c>
      <c r="M1034" s="150" t="str">
        <f t="shared" si="77"/>
        <v/>
      </c>
      <c r="N1034" s="150" t="str">
        <f t="shared" si="76"/>
        <v/>
      </c>
      <c r="P1034" s="166" t="s">
        <v>2604</v>
      </c>
      <c r="Q1034" s="67" t="s">
        <v>2604</v>
      </c>
      <c r="R1034" s="112"/>
    </row>
    <row r="1035" spans="1:18" s="65" customFormat="1" hidden="1" x14ac:dyDescent="0.25">
      <c r="A1035" s="65" t="s">
        <v>1406</v>
      </c>
      <c r="B1035" s="150">
        <v>1</v>
      </c>
      <c r="C1035" s="153" t="s">
        <v>2174</v>
      </c>
      <c r="D1035" s="142" t="s">
        <v>2604</v>
      </c>
      <c r="E1035" s="150" t="str">
        <f t="shared" si="74"/>
        <v/>
      </c>
      <c r="F1035" s="150" t="str">
        <f t="shared" si="75"/>
        <v/>
      </c>
      <c r="H1035" s="166" t="s">
        <v>2604</v>
      </c>
      <c r="I1035" s="142"/>
      <c r="J1035" s="152" t="s">
        <v>2604</v>
      </c>
      <c r="K1035" s="151" t="s">
        <v>2174</v>
      </c>
      <c r="L1035" s="142" t="s">
        <v>2604</v>
      </c>
      <c r="M1035" s="150" t="str">
        <f t="shared" si="77"/>
        <v/>
      </c>
      <c r="N1035" s="150" t="str">
        <f t="shared" si="76"/>
        <v/>
      </c>
      <c r="P1035" s="166" t="s">
        <v>2604</v>
      </c>
      <c r="Q1035" s="67" t="s">
        <v>2604</v>
      </c>
      <c r="R1035" s="112"/>
    </row>
    <row r="1036" spans="1:18" s="65" customFormat="1" hidden="1" x14ac:dyDescent="0.25">
      <c r="A1036" s="65" t="s">
        <v>914</v>
      </c>
      <c r="B1036" s="150">
        <v>1</v>
      </c>
      <c r="C1036" s="153" t="s">
        <v>2174</v>
      </c>
      <c r="D1036" s="142" t="s">
        <v>2604</v>
      </c>
      <c r="E1036" s="150" t="str">
        <f t="shared" si="74"/>
        <v/>
      </c>
      <c r="F1036" s="150" t="str">
        <f t="shared" si="75"/>
        <v/>
      </c>
      <c r="H1036" s="166" t="s">
        <v>2604</v>
      </c>
      <c r="I1036" s="142"/>
      <c r="J1036" s="152" t="s">
        <v>2604</v>
      </c>
      <c r="K1036" s="151" t="s">
        <v>2174</v>
      </c>
      <c r="L1036" s="142" t="s">
        <v>2604</v>
      </c>
      <c r="M1036" s="150" t="str">
        <f t="shared" si="77"/>
        <v/>
      </c>
      <c r="N1036" s="150" t="str">
        <f t="shared" si="76"/>
        <v/>
      </c>
      <c r="P1036" s="166" t="s">
        <v>2604</v>
      </c>
      <c r="Q1036" s="67" t="s">
        <v>2604</v>
      </c>
      <c r="R1036" s="112"/>
    </row>
    <row r="1037" spans="1:18" s="65" customFormat="1" hidden="1" x14ac:dyDescent="0.25">
      <c r="A1037" s="65" t="s">
        <v>1204</v>
      </c>
      <c r="B1037" s="150">
        <v>1</v>
      </c>
      <c r="C1037" s="155" t="s">
        <v>2606</v>
      </c>
      <c r="D1037" s="142">
        <v>30989</v>
      </c>
      <c r="E1037" s="150" t="str">
        <f t="shared" si="74"/>
        <v>1984-85</v>
      </c>
      <c r="F1037" s="150" t="str">
        <f t="shared" si="75"/>
        <v/>
      </c>
      <c r="H1037" s="166" t="s">
        <v>2604</v>
      </c>
      <c r="I1037" s="142"/>
      <c r="J1037" s="152" t="s">
        <v>2604</v>
      </c>
      <c r="K1037" s="154" t="s">
        <v>2605</v>
      </c>
      <c r="L1037" s="142">
        <v>31003</v>
      </c>
      <c r="M1037" s="150" t="str">
        <f t="shared" si="77"/>
        <v>1984-85</v>
      </c>
      <c r="N1037" s="150" t="str">
        <f t="shared" si="76"/>
        <v/>
      </c>
      <c r="P1037" s="166" t="s">
        <v>2604</v>
      </c>
      <c r="Q1037" s="67" t="s">
        <v>2604</v>
      </c>
      <c r="R1037" s="112" t="s">
        <v>2493</v>
      </c>
    </row>
    <row r="1038" spans="1:18" s="65" customFormat="1" hidden="1" x14ac:dyDescent="0.25">
      <c r="A1038" s="65" t="s">
        <v>926</v>
      </c>
      <c r="B1038" s="150">
        <v>1</v>
      </c>
      <c r="C1038" s="155" t="s">
        <v>2606</v>
      </c>
      <c r="D1038" s="142">
        <v>39657</v>
      </c>
      <c r="E1038" s="150" t="str">
        <f t="shared" si="74"/>
        <v/>
      </c>
      <c r="F1038" s="150" t="str">
        <f t="shared" si="75"/>
        <v>2008-09</v>
      </c>
      <c r="G1038" s="65" t="s">
        <v>2150</v>
      </c>
      <c r="H1038" s="166" t="s">
        <v>2604</v>
      </c>
      <c r="I1038" s="142"/>
      <c r="J1038" s="152" t="s">
        <v>2604</v>
      </c>
      <c r="K1038" s="156" t="s">
        <v>2607</v>
      </c>
      <c r="L1038" s="142">
        <v>39657</v>
      </c>
      <c r="M1038" s="150" t="str">
        <f t="shared" si="77"/>
        <v/>
      </c>
      <c r="N1038" s="150" t="str">
        <f t="shared" si="76"/>
        <v>2007-08</v>
      </c>
      <c r="O1038" s="65" t="s">
        <v>2494</v>
      </c>
      <c r="P1038" s="166" t="s">
        <v>2604</v>
      </c>
      <c r="Q1038" s="67" t="s">
        <v>2604</v>
      </c>
      <c r="R1038" s="112" t="s">
        <v>2495</v>
      </c>
    </row>
    <row r="1039" spans="1:18" s="65" customFormat="1" hidden="1" x14ac:dyDescent="0.25">
      <c r="A1039" s="65" t="s">
        <v>1758</v>
      </c>
      <c r="B1039" s="150">
        <v>1</v>
      </c>
      <c r="C1039" s="153" t="s">
        <v>2174</v>
      </c>
      <c r="D1039" s="142" t="s">
        <v>2604</v>
      </c>
      <c r="E1039" s="150" t="str">
        <f t="shared" si="74"/>
        <v/>
      </c>
      <c r="F1039" s="150" t="str">
        <f t="shared" si="75"/>
        <v/>
      </c>
      <c r="H1039" s="166" t="s">
        <v>2604</v>
      </c>
      <c r="I1039" s="142"/>
      <c r="J1039" s="152" t="s">
        <v>2604</v>
      </c>
      <c r="K1039" s="151" t="s">
        <v>2174</v>
      </c>
      <c r="L1039" s="142" t="s">
        <v>2604</v>
      </c>
      <c r="M1039" s="150" t="str">
        <f t="shared" si="77"/>
        <v/>
      </c>
      <c r="N1039" s="150" t="str">
        <f t="shared" si="76"/>
        <v/>
      </c>
      <c r="P1039" s="166" t="s">
        <v>2604</v>
      </c>
      <c r="Q1039" s="67" t="s">
        <v>2604</v>
      </c>
      <c r="R1039" s="112"/>
    </row>
    <row r="1040" spans="1:18" s="65" customFormat="1" hidden="1" x14ac:dyDescent="0.25">
      <c r="A1040" s="65" t="s">
        <v>867</v>
      </c>
      <c r="B1040" s="150">
        <v>1</v>
      </c>
      <c r="C1040" s="153" t="s">
        <v>2174</v>
      </c>
      <c r="D1040" s="142" t="s">
        <v>2604</v>
      </c>
      <c r="E1040" s="150" t="str">
        <f t="shared" si="74"/>
        <v/>
      </c>
      <c r="F1040" s="150" t="str">
        <f t="shared" si="75"/>
        <v/>
      </c>
      <c r="H1040" s="166" t="s">
        <v>2604</v>
      </c>
      <c r="I1040" s="142"/>
      <c r="J1040" s="152" t="s">
        <v>2604</v>
      </c>
      <c r="K1040" s="151" t="s">
        <v>2174</v>
      </c>
      <c r="L1040" s="142" t="s">
        <v>2604</v>
      </c>
      <c r="M1040" s="150" t="str">
        <f t="shared" si="77"/>
        <v/>
      </c>
      <c r="N1040" s="150" t="str">
        <f t="shared" si="76"/>
        <v/>
      </c>
      <c r="P1040" s="166" t="s">
        <v>2604</v>
      </c>
      <c r="Q1040" s="67" t="s">
        <v>2604</v>
      </c>
      <c r="R1040" s="112" t="s">
        <v>2496</v>
      </c>
    </row>
    <row r="1041" spans="1:18" s="65" customFormat="1" hidden="1" x14ac:dyDescent="0.25">
      <c r="A1041" s="65" t="s">
        <v>832</v>
      </c>
      <c r="B1041" s="150">
        <v>1</v>
      </c>
      <c r="C1041" s="155" t="s">
        <v>2606</v>
      </c>
      <c r="D1041" s="142">
        <v>25249</v>
      </c>
      <c r="E1041" s="150" t="str">
        <f t="shared" si="74"/>
        <v>1968-69</v>
      </c>
      <c r="F1041" s="150" t="str">
        <f t="shared" si="75"/>
        <v/>
      </c>
      <c r="G1041" s="65" t="s">
        <v>28</v>
      </c>
      <c r="H1041" s="166" t="s">
        <v>2604</v>
      </c>
      <c r="I1041" s="142"/>
      <c r="J1041" s="152" t="s">
        <v>2604</v>
      </c>
      <c r="K1041" s="154" t="s">
        <v>2605</v>
      </c>
      <c r="L1041" s="142">
        <v>26180</v>
      </c>
      <c r="M1041" s="150" t="str">
        <f t="shared" si="77"/>
        <v>1971-72</v>
      </c>
      <c r="N1041" s="150" t="str">
        <f t="shared" si="76"/>
        <v/>
      </c>
      <c r="O1041" s="65" t="s">
        <v>2168</v>
      </c>
      <c r="P1041" s="166" t="s">
        <v>2604</v>
      </c>
      <c r="Q1041" s="67" t="s">
        <v>2604</v>
      </c>
      <c r="R1041" s="112" t="s">
        <v>2497</v>
      </c>
    </row>
    <row r="1042" spans="1:18" s="65" customFormat="1" hidden="1" x14ac:dyDescent="0.25">
      <c r="A1042" s="65" t="s">
        <v>879</v>
      </c>
      <c r="B1042" s="150">
        <v>1</v>
      </c>
      <c r="C1042" s="153" t="s">
        <v>2174</v>
      </c>
      <c r="D1042" s="142" t="s">
        <v>2604</v>
      </c>
      <c r="E1042" s="150" t="str">
        <f t="shared" ref="E1042:E1105" si="78">IF(ISNUMBER(D1042),IF(MONTH(D1042)&gt;=8,CONCATENATE(YEAR(D1042),"-",RIGHT(YEAR(D1042)+1,2)),IF(MONTH(D1042)&lt;5,CONCATENATE(YEAR(D1042)-1,"-",RIGHT(YEAR(D1042),2)),"")), "")</f>
        <v/>
      </c>
      <c r="F1042" s="150" t="str">
        <f t="shared" ref="F1042:F1105" si="79">IF(ISNUMBER(D1042),IF(AND(MONTH(D1042)&gt;5, MONTH(D1042)&lt;8),CONCATENATE(YEAR(D1042),"-",RIGHT(YEAR(D1042)+1,2)),""), "")</f>
        <v/>
      </c>
      <c r="H1042" s="166" t="s">
        <v>2604</v>
      </c>
      <c r="I1042" s="142"/>
      <c r="J1042" s="152" t="s">
        <v>2604</v>
      </c>
      <c r="K1042" s="151" t="s">
        <v>2174</v>
      </c>
      <c r="L1042" s="142" t="s">
        <v>2604</v>
      </c>
      <c r="M1042" s="150" t="str">
        <f t="shared" si="77"/>
        <v/>
      </c>
      <c r="N1042" s="150" t="str">
        <f t="shared" ref="N1042:N1105" si="80">IF(ISNUMBER(L1042),IF(AND(MONTH(L1042)&gt;5, MONTH(L1042)&lt;8),CONCATENATE(YEAR(L1042)-1,"-",RIGHT(YEAR(L1042),2)),""), "")</f>
        <v/>
      </c>
      <c r="P1042" s="166" t="s">
        <v>2604</v>
      </c>
      <c r="Q1042" s="67" t="s">
        <v>2604</v>
      </c>
      <c r="R1042" s="112"/>
    </row>
    <row r="1043" spans="1:18" s="65" customFormat="1" hidden="1" x14ac:dyDescent="0.25">
      <c r="A1043" s="65" t="s">
        <v>710</v>
      </c>
      <c r="B1043" s="150">
        <v>1</v>
      </c>
      <c r="C1043" s="155" t="s">
        <v>2606</v>
      </c>
      <c r="D1043" s="142">
        <v>36845</v>
      </c>
      <c r="E1043" s="150" t="str">
        <f t="shared" si="78"/>
        <v>2000-01</v>
      </c>
      <c r="F1043" s="150" t="str">
        <f t="shared" si="79"/>
        <v/>
      </c>
      <c r="G1043" s="65" t="s">
        <v>2150</v>
      </c>
      <c r="H1043" s="166" t="s">
        <v>2604</v>
      </c>
      <c r="I1043" s="142"/>
      <c r="J1043" s="152" t="s">
        <v>2604</v>
      </c>
      <c r="K1043" s="154" t="s">
        <v>2603</v>
      </c>
      <c r="L1043" s="142">
        <v>41896</v>
      </c>
      <c r="M1043" s="150" t="str">
        <f t="shared" si="77"/>
        <v>2014-15</v>
      </c>
      <c r="N1043" s="150" t="str">
        <f t="shared" si="80"/>
        <v/>
      </c>
      <c r="O1043" s="65" t="s">
        <v>2432</v>
      </c>
      <c r="P1043" s="166" t="s">
        <v>2604</v>
      </c>
      <c r="Q1043" s="67" t="s">
        <v>2135</v>
      </c>
      <c r="R1043" s="112" t="s">
        <v>2498</v>
      </c>
    </row>
    <row r="1044" spans="1:18" s="65" customFormat="1" hidden="1" x14ac:dyDescent="0.25">
      <c r="A1044" s="65" t="s">
        <v>925</v>
      </c>
      <c r="B1044" s="150">
        <v>1</v>
      </c>
      <c r="C1044" s="155" t="s">
        <v>2606</v>
      </c>
      <c r="D1044" s="114"/>
      <c r="E1044" s="150" t="str">
        <f t="shared" si="78"/>
        <v/>
      </c>
      <c r="F1044" s="150" t="str">
        <f t="shared" si="79"/>
        <v/>
      </c>
      <c r="G1044" s="65" t="s">
        <v>2150</v>
      </c>
      <c r="H1044" s="166" t="s">
        <v>2604</v>
      </c>
      <c r="I1044" s="114"/>
      <c r="J1044" s="152" t="s">
        <v>2604</v>
      </c>
      <c r="K1044" s="156" t="s">
        <v>2607</v>
      </c>
      <c r="L1044" s="142">
        <v>0</v>
      </c>
      <c r="M1044" s="150" t="str">
        <f t="shared" si="77"/>
        <v>1899-00</v>
      </c>
      <c r="N1044" s="150" t="str">
        <f t="shared" si="80"/>
        <v/>
      </c>
      <c r="O1044" s="65" t="s">
        <v>2499</v>
      </c>
      <c r="P1044" s="166" t="s">
        <v>2604</v>
      </c>
      <c r="Q1044" s="67" t="s">
        <v>2604</v>
      </c>
      <c r="R1044" s="112" t="s">
        <v>2500</v>
      </c>
    </row>
    <row r="1045" spans="1:18" s="65" customFormat="1" hidden="1" x14ac:dyDescent="0.25">
      <c r="A1045" s="65" t="s">
        <v>1894</v>
      </c>
      <c r="B1045" s="150">
        <v>1</v>
      </c>
      <c r="C1045" s="153" t="s">
        <v>2174</v>
      </c>
      <c r="D1045" s="142" t="s">
        <v>2604</v>
      </c>
      <c r="E1045" s="150" t="str">
        <f t="shared" si="78"/>
        <v/>
      </c>
      <c r="F1045" s="150" t="str">
        <f t="shared" si="79"/>
        <v/>
      </c>
      <c r="H1045" s="166" t="s">
        <v>2604</v>
      </c>
      <c r="I1045" s="142"/>
      <c r="J1045" s="152" t="s">
        <v>2604</v>
      </c>
      <c r="K1045" s="151" t="s">
        <v>2174</v>
      </c>
      <c r="L1045" s="142" t="s">
        <v>2604</v>
      </c>
      <c r="M1045" s="150" t="str">
        <f t="shared" si="77"/>
        <v/>
      </c>
      <c r="N1045" s="150" t="str">
        <f t="shared" si="80"/>
        <v/>
      </c>
      <c r="P1045" s="166" t="s">
        <v>2604</v>
      </c>
      <c r="Q1045" s="67" t="s">
        <v>2604</v>
      </c>
      <c r="R1045" s="112"/>
    </row>
    <row r="1046" spans="1:18" s="65" customFormat="1" hidden="1" x14ac:dyDescent="0.25">
      <c r="A1046" s="65" t="s">
        <v>1870</v>
      </c>
      <c r="B1046" s="150">
        <v>1</v>
      </c>
      <c r="C1046" s="153" t="s">
        <v>2174</v>
      </c>
      <c r="D1046" s="142" t="s">
        <v>2604</v>
      </c>
      <c r="E1046" s="150" t="str">
        <f t="shared" si="78"/>
        <v/>
      </c>
      <c r="F1046" s="150" t="str">
        <f t="shared" si="79"/>
        <v/>
      </c>
      <c r="H1046" s="166" t="s">
        <v>2604</v>
      </c>
      <c r="I1046" s="142"/>
      <c r="J1046" s="152" t="s">
        <v>2604</v>
      </c>
      <c r="K1046" s="151" t="s">
        <v>2174</v>
      </c>
      <c r="L1046" s="142" t="s">
        <v>2604</v>
      </c>
      <c r="M1046" s="150" t="str">
        <f t="shared" si="77"/>
        <v/>
      </c>
      <c r="N1046" s="150" t="str">
        <f t="shared" si="80"/>
        <v/>
      </c>
      <c r="P1046" s="166" t="s">
        <v>2604</v>
      </c>
      <c r="Q1046" s="67" t="s">
        <v>2604</v>
      </c>
      <c r="R1046" s="112"/>
    </row>
    <row r="1047" spans="1:18" s="65" customFormat="1" hidden="1" x14ac:dyDescent="0.25">
      <c r="A1047" s="65" t="s">
        <v>1516</v>
      </c>
      <c r="B1047" s="150">
        <v>1</v>
      </c>
      <c r="C1047" s="153" t="s">
        <v>2174</v>
      </c>
      <c r="D1047" s="142" t="s">
        <v>2604</v>
      </c>
      <c r="E1047" s="150" t="str">
        <f t="shared" si="78"/>
        <v/>
      </c>
      <c r="F1047" s="150" t="str">
        <f t="shared" si="79"/>
        <v/>
      </c>
      <c r="H1047" s="166" t="s">
        <v>2604</v>
      </c>
      <c r="I1047" s="142"/>
      <c r="J1047" s="152" t="s">
        <v>2604</v>
      </c>
      <c r="K1047" s="151" t="s">
        <v>2174</v>
      </c>
      <c r="L1047" s="142" t="s">
        <v>2604</v>
      </c>
      <c r="M1047" s="150" t="str">
        <f t="shared" si="77"/>
        <v/>
      </c>
      <c r="N1047" s="150" t="str">
        <f t="shared" si="80"/>
        <v/>
      </c>
      <c r="P1047" s="166" t="s">
        <v>2604</v>
      </c>
      <c r="Q1047" s="67" t="s">
        <v>2604</v>
      </c>
      <c r="R1047" s="112"/>
    </row>
    <row r="1048" spans="1:18" s="65" customFormat="1" hidden="1" x14ac:dyDescent="0.25">
      <c r="A1048" s="65" t="s">
        <v>1171</v>
      </c>
      <c r="B1048" s="150">
        <v>1</v>
      </c>
      <c r="C1048" s="155" t="s">
        <v>2606</v>
      </c>
      <c r="D1048" s="142">
        <v>31293</v>
      </c>
      <c r="E1048" s="150" t="str">
        <f t="shared" si="78"/>
        <v>1985-86</v>
      </c>
      <c r="F1048" s="150" t="str">
        <f t="shared" si="79"/>
        <v/>
      </c>
      <c r="G1048" s="65" t="s">
        <v>2240</v>
      </c>
      <c r="H1048" s="166">
        <v>182000</v>
      </c>
      <c r="I1048" s="142"/>
      <c r="J1048" s="152" t="s">
        <v>2604</v>
      </c>
      <c r="K1048" s="156" t="s">
        <v>2607</v>
      </c>
      <c r="L1048" s="142">
        <v>33131</v>
      </c>
      <c r="M1048" s="150" t="str">
        <f t="shared" si="77"/>
        <v>1990-91</v>
      </c>
      <c r="N1048" s="150" t="str">
        <f t="shared" si="80"/>
        <v/>
      </c>
      <c r="O1048" s="65" t="s">
        <v>36</v>
      </c>
      <c r="P1048" s="166" t="s">
        <v>2604</v>
      </c>
      <c r="Q1048" s="67" t="s">
        <v>2604</v>
      </c>
      <c r="R1048" s="112" t="s">
        <v>2501</v>
      </c>
    </row>
    <row r="1049" spans="1:18" s="65" customFormat="1" hidden="1" x14ac:dyDescent="0.25">
      <c r="A1049" s="65" t="s">
        <v>2000</v>
      </c>
      <c r="B1049" s="150">
        <v>1</v>
      </c>
      <c r="C1049" s="153" t="s">
        <v>2174</v>
      </c>
      <c r="D1049" s="114" t="s">
        <v>2604</v>
      </c>
      <c r="E1049" s="150" t="str">
        <f t="shared" si="78"/>
        <v/>
      </c>
      <c r="F1049" s="150" t="str">
        <f t="shared" si="79"/>
        <v/>
      </c>
      <c r="H1049" s="166" t="s">
        <v>2604</v>
      </c>
      <c r="I1049" s="114"/>
      <c r="J1049" s="152" t="s">
        <v>2604</v>
      </c>
      <c r="K1049" s="151" t="s">
        <v>2174</v>
      </c>
      <c r="L1049" s="142" t="s">
        <v>2604</v>
      </c>
      <c r="M1049" s="150" t="str">
        <f t="shared" si="77"/>
        <v/>
      </c>
      <c r="N1049" s="150" t="str">
        <f t="shared" si="80"/>
        <v/>
      </c>
      <c r="P1049" s="166" t="s">
        <v>2604</v>
      </c>
      <c r="Q1049" s="67" t="s">
        <v>2604</v>
      </c>
      <c r="R1049" s="112"/>
    </row>
    <row r="1050" spans="1:18" s="65" customFormat="1" hidden="1" x14ac:dyDescent="0.25">
      <c r="A1050" s="65" t="s">
        <v>2502</v>
      </c>
      <c r="B1050" s="150">
        <v>1</v>
      </c>
      <c r="C1050" s="153" t="s">
        <v>2174</v>
      </c>
      <c r="D1050" s="114" t="s">
        <v>2604</v>
      </c>
      <c r="E1050" s="150" t="str">
        <f t="shared" si="78"/>
        <v/>
      </c>
      <c r="F1050" s="150" t="str">
        <f t="shared" si="79"/>
        <v/>
      </c>
      <c r="H1050" s="166" t="s">
        <v>2604</v>
      </c>
      <c r="I1050" s="114"/>
      <c r="J1050" s="152" t="s">
        <v>2604</v>
      </c>
      <c r="K1050" s="151" t="s">
        <v>2174</v>
      </c>
      <c r="L1050" s="142" t="s">
        <v>2604</v>
      </c>
      <c r="M1050" s="150" t="str">
        <f t="shared" si="77"/>
        <v/>
      </c>
      <c r="N1050" s="150" t="str">
        <f t="shared" si="80"/>
        <v/>
      </c>
      <c r="P1050" s="166" t="s">
        <v>2604</v>
      </c>
      <c r="Q1050" s="67" t="s">
        <v>2604</v>
      </c>
      <c r="R1050" s="112"/>
    </row>
    <row r="1051" spans="1:18" s="65" customFormat="1" hidden="1" x14ac:dyDescent="0.25">
      <c r="A1051" s="65" t="s">
        <v>2009</v>
      </c>
      <c r="B1051" s="150">
        <v>1</v>
      </c>
      <c r="C1051" s="153" t="s">
        <v>2174</v>
      </c>
      <c r="D1051" s="114" t="s">
        <v>2604</v>
      </c>
      <c r="E1051" s="150" t="str">
        <f t="shared" si="78"/>
        <v/>
      </c>
      <c r="F1051" s="150" t="str">
        <f t="shared" si="79"/>
        <v/>
      </c>
      <c r="H1051" s="166" t="s">
        <v>2604</v>
      </c>
      <c r="I1051" s="114"/>
      <c r="J1051" s="152" t="s">
        <v>2604</v>
      </c>
      <c r="K1051" s="151" t="s">
        <v>2174</v>
      </c>
      <c r="L1051" s="142" t="s">
        <v>2604</v>
      </c>
      <c r="M1051" s="150" t="str">
        <f t="shared" si="77"/>
        <v/>
      </c>
      <c r="N1051" s="150" t="str">
        <f t="shared" si="80"/>
        <v/>
      </c>
      <c r="P1051" s="166" t="s">
        <v>2604</v>
      </c>
      <c r="Q1051" s="67" t="s">
        <v>2604</v>
      </c>
      <c r="R1051" s="112"/>
    </row>
    <row r="1052" spans="1:18" s="65" customFormat="1" hidden="1" x14ac:dyDescent="0.25">
      <c r="A1052" s="65" t="s">
        <v>1539</v>
      </c>
      <c r="B1052" s="150">
        <v>1</v>
      </c>
      <c r="C1052" s="153" t="s">
        <v>2174</v>
      </c>
      <c r="D1052" s="142" t="s">
        <v>2604</v>
      </c>
      <c r="E1052" s="150" t="str">
        <f t="shared" si="78"/>
        <v/>
      </c>
      <c r="F1052" s="150" t="str">
        <f t="shared" si="79"/>
        <v/>
      </c>
      <c r="H1052" s="166" t="s">
        <v>2604</v>
      </c>
      <c r="I1052" s="142"/>
      <c r="J1052" s="152" t="s">
        <v>2604</v>
      </c>
      <c r="K1052" s="151" t="s">
        <v>2174</v>
      </c>
      <c r="L1052" s="142" t="s">
        <v>2604</v>
      </c>
      <c r="M1052" s="150" t="str">
        <f t="shared" si="77"/>
        <v/>
      </c>
      <c r="N1052" s="150" t="str">
        <f t="shared" si="80"/>
        <v/>
      </c>
      <c r="P1052" s="166" t="s">
        <v>2604</v>
      </c>
      <c r="Q1052" s="67" t="s">
        <v>2604</v>
      </c>
      <c r="R1052" s="112"/>
    </row>
    <row r="1053" spans="1:18" s="65" customFormat="1" hidden="1" x14ac:dyDescent="0.25">
      <c r="A1053" s="65" t="s">
        <v>934</v>
      </c>
      <c r="B1053" s="150">
        <v>1</v>
      </c>
      <c r="C1053" s="155" t="s">
        <v>2606</v>
      </c>
      <c r="D1053" s="114"/>
      <c r="E1053" s="150" t="str">
        <f t="shared" si="78"/>
        <v/>
      </c>
      <c r="F1053" s="150" t="str">
        <f t="shared" si="79"/>
        <v/>
      </c>
      <c r="G1053" s="65" t="s">
        <v>76</v>
      </c>
      <c r="H1053" s="166" t="s">
        <v>2604</v>
      </c>
      <c r="I1053" s="114"/>
      <c r="J1053" s="152" t="s">
        <v>2135</v>
      </c>
      <c r="K1053" s="154" t="s">
        <v>2603</v>
      </c>
      <c r="L1053" s="142">
        <v>0</v>
      </c>
      <c r="M1053" s="150" t="str">
        <f t="shared" si="77"/>
        <v>1899-00</v>
      </c>
      <c r="N1053" s="150" t="str">
        <f t="shared" si="80"/>
        <v/>
      </c>
      <c r="O1053" s="65" t="s">
        <v>112</v>
      </c>
      <c r="P1053" s="166" t="s">
        <v>2604</v>
      </c>
      <c r="Q1053" s="67" t="s">
        <v>2135</v>
      </c>
      <c r="R1053" s="112" t="s">
        <v>2503</v>
      </c>
    </row>
    <row r="1054" spans="1:18" s="65" customFormat="1" hidden="1" x14ac:dyDescent="0.25">
      <c r="A1054" s="65" t="s">
        <v>1251</v>
      </c>
      <c r="B1054" s="150">
        <v>1</v>
      </c>
      <c r="C1054" s="153" t="s">
        <v>2174</v>
      </c>
      <c r="D1054" s="142" t="s">
        <v>2604</v>
      </c>
      <c r="E1054" s="150" t="str">
        <f t="shared" si="78"/>
        <v/>
      </c>
      <c r="F1054" s="150" t="str">
        <f t="shared" si="79"/>
        <v/>
      </c>
      <c r="H1054" s="166" t="s">
        <v>2604</v>
      </c>
      <c r="I1054" s="142"/>
      <c r="J1054" s="152" t="s">
        <v>2604</v>
      </c>
      <c r="K1054" s="151" t="s">
        <v>2174</v>
      </c>
      <c r="L1054" s="142" t="s">
        <v>2604</v>
      </c>
      <c r="M1054" s="150" t="str">
        <f t="shared" si="77"/>
        <v/>
      </c>
      <c r="N1054" s="150" t="str">
        <f t="shared" si="80"/>
        <v/>
      </c>
      <c r="P1054" s="166" t="s">
        <v>2604</v>
      </c>
      <c r="Q1054" s="67" t="s">
        <v>2604</v>
      </c>
      <c r="R1054" s="112"/>
    </row>
    <row r="1055" spans="1:18" s="65" customFormat="1" hidden="1" x14ac:dyDescent="0.25">
      <c r="A1055" s="65" t="s">
        <v>1912</v>
      </c>
      <c r="B1055" s="150">
        <v>1</v>
      </c>
      <c r="C1055" s="153" t="s">
        <v>2174</v>
      </c>
      <c r="D1055" s="142" t="s">
        <v>2604</v>
      </c>
      <c r="E1055" s="150" t="str">
        <f t="shared" si="78"/>
        <v/>
      </c>
      <c r="F1055" s="150" t="str">
        <f t="shared" si="79"/>
        <v/>
      </c>
      <c r="H1055" s="166" t="s">
        <v>2604</v>
      </c>
      <c r="I1055" s="142"/>
      <c r="J1055" s="152" t="s">
        <v>2604</v>
      </c>
      <c r="K1055" s="151" t="s">
        <v>2174</v>
      </c>
      <c r="L1055" s="142" t="s">
        <v>2604</v>
      </c>
      <c r="M1055" s="150" t="str">
        <f t="shared" si="77"/>
        <v/>
      </c>
      <c r="N1055" s="150" t="str">
        <f t="shared" si="80"/>
        <v/>
      </c>
      <c r="P1055" s="166" t="s">
        <v>2604</v>
      </c>
      <c r="Q1055" s="67" t="s">
        <v>2604</v>
      </c>
      <c r="R1055" s="112"/>
    </row>
    <row r="1056" spans="1:18" s="65" customFormat="1" hidden="1" x14ac:dyDescent="0.25">
      <c r="A1056" s="65" t="s">
        <v>822</v>
      </c>
      <c r="B1056" s="150">
        <v>1</v>
      </c>
      <c r="C1056" s="153" t="s">
        <v>2174</v>
      </c>
      <c r="D1056" s="114" t="s">
        <v>2604</v>
      </c>
      <c r="E1056" s="150" t="str">
        <f t="shared" si="78"/>
        <v/>
      </c>
      <c r="F1056" s="150" t="str">
        <f t="shared" si="79"/>
        <v/>
      </c>
      <c r="H1056" s="166" t="s">
        <v>2604</v>
      </c>
      <c r="I1056" s="114"/>
      <c r="J1056" s="152" t="s">
        <v>2604</v>
      </c>
      <c r="K1056" s="151" t="s">
        <v>2174</v>
      </c>
      <c r="L1056" s="142" t="s">
        <v>2604</v>
      </c>
      <c r="M1056" s="150" t="str">
        <f t="shared" si="77"/>
        <v/>
      </c>
      <c r="N1056" s="150" t="str">
        <f t="shared" si="80"/>
        <v/>
      </c>
      <c r="P1056" s="166" t="s">
        <v>2604</v>
      </c>
      <c r="Q1056" s="67" t="s">
        <v>2604</v>
      </c>
      <c r="R1056" s="112" t="s">
        <v>2504</v>
      </c>
    </row>
    <row r="1057" spans="1:18" s="65" customFormat="1" hidden="1" x14ac:dyDescent="0.25">
      <c r="A1057" s="65" t="s">
        <v>1135</v>
      </c>
      <c r="B1057" s="150">
        <v>1</v>
      </c>
      <c r="C1057" s="153" t="s">
        <v>2174</v>
      </c>
      <c r="D1057" s="142" t="s">
        <v>2604</v>
      </c>
      <c r="E1057" s="150" t="str">
        <f t="shared" si="78"/>
        <v/>
      </c>
      <c r="F1057" s="150" t="str">
        <f t="shared" si="79"/>
        <v/>
      </c>
      <c r="H1057" s="166" t="s">
        <v>2604</v>
      </c>
      <c r="I1057" s="142"/>
      <c r="J1057" s="152" t="s">
        <v>2604</v>
      </c>
      <c r="K1057" s="151" t="s">
        <v>2174</v>
      </c>
      <c r="L1057" s="142" t="s">
        <v>2604</v>
      </c>
      <c r="M1057" s="150" t="str">
        <f t="shared" si="77"/>
        <v/>
      </c>
      <c r="N1057" s="150" t="str">
        <f t="shared" si="80"/>
        <v/>
      </c>
      <c r="P1057" s="166" t="s">
        <v>2604</v>
      </c>
      <c r="Q1057" s="67" t="s">
        <v>2604</v>
      </c>
      <c r="R1057" s="112"/>
    </row>
    <row r="1058" spans="1:18" s="65" customFormat="1" hidden="1" x14ac:dyDescent="0.25">
      <c r="A1058" s="65" t="s">
        <v>1515</v>
      </c>
      <c r="B1058" s="150">
        <v>1</v>
      </c>
      <c r="C1058" s="153" t="s">
        <v>2174</v>
      </c>
      <c r="D1058" s="142" t="s">
        <v>2604</v>
      </c>
      <c r="E1058" s="150" t="str">
        <f t="shared" si="78"/>
        <v/>
      </c>
      <c r="F1058" s="150" t="str">
        <f t="shared" si="79"/>
        <v/>
      </c>
      <c r="H1058" s="166" t="s">
        <v>2604</v>
      </c>
      <c r="I1058" s="142"/>
      <c r="J1058" s="152" t="s">
        <v>2604</v>
      </c>
      <c r="K1058" s="151" t="s">
        <v>2174</v>
      </c>
      <c r="L1058" s="142" t="s">
        <v>2604</v>
      </c>
      <c r="M1058" s="150" t="str">
        <f t="shared" si="77"/>
        <v/>
      </c>
      <c r="N1058" s="150" t="str">
        <f t="shared" si="80"/>
        <v/>
      </c>
      <c r="P1058" s="166" t="s">
        <v>2604</v>
      </c>
      <c r="Q1058" s="67" t="s">
        <v>2604</v>
      </c>
      <c r="R1058" s="112"/>
    </row>
    <row r="1059" spans="1:18" s="65" customFormat="1" hidden="1" x14ac:dyDescent="0.25">
      <c r="A1059" s="65" t="s">
        <v>1189</v>
      </c>
      <c r="B1059" s="150">
        <v>1</v>
      </c>
      <c r="C1059" s="153" t="s">
        <v>2174</v>
      </c>
      <c r="D1059" s="142" t="s">
        <v>2604</v>
      </c>
      <c r="E1059" s="150" t="str">
        <f t="shared" si="78"/>
        <v/>
      </c>
      <c r="F1059" s="150" t="str">
        <f t="shared" si="79"/>
        <v/>
      </c>
      <c r="H1059" s="166" t="s">
        <v>2604</v>
      </c>
      <c r="I1059" s="142"/>
      <c r="J1059" s="152" t="s">
        <v>2604</v>
      </c>
      <c r="K1059" s="151" t="s">
        <v>2174</v>
      </c>
      <c r="L1059" s="142" t="s">
        <v>2604</v>
      </c>
      <c r="M1059" s="150" t="str">
        <f t="shared" si="77"/>
        <v/>
      </c>
      <c r="N1059" s="150" t="str">
        <f t="shared" si="80"/>
        <v/>
      </c>
      <c r="P1059" s="166" t="s">
        <v>2604</v>
      </c>
      <c r="Q1059" s="67" t="s">
        <v>2604</v>
      </c>
      <c r="R1059" s="112"/>
    </row>
    <row r="1060" spans="1:18" s="65" customFormat="1" hidden="1" x14ac:dyDescent="0.25">
      <c r="A1060" s="65" t="s">
        <v>1885</v>
      </c>
      <c r="B1060" s="150">
        <v>1</v>
      </c>
      <c r="C1060" s="153" t="s">
        <v>2174</v>
      </c>
      <c r="D1060" s="142" t="s">
        <v>2604</v>
      </c>
      <c r="E1060" s="150" t="str">
        <f t="shared" si="78"/>
        <v/>
      </c>
      <c r="F1060" s="150" t="str">
        <f t="shared" si="79"/>
        <v/>
      </c>
      <c r="H1060" s="166" t="s">
        <v>2604</v>
      </c>
      <c r="I1060" s="142"/>
      <c r="J1060" s="152" t="s">
        <v>2604</v>
      </c>
      <c r="K1060" s="151" t="s">
        <v>2174</v>
      </c>
      <c r="L1060" s="142" t="s">
        <v>2604</v>
      </c>
      <c r="M1060" s="150" t="str">
        <f t="shared" si="77"/>
        <v/>
      </c>
      <c r="N1060" s="150" t="str">
        <f t="shared" si="80"/>
        <v/>
      </c>
      <c r="P1060" s="166" t="s">
        <v>2604</v>
      </c>
      <c r="Q1060" s="67" t="s">
        <v>2604</v>
      </c>
      <c r="R1060" s="112"/>
    </row>
    <row r="1061" spans="1:18" s="65" customFormat="1" hidden="1" x14ac:dyDescent="0.25">
      <c r="A1061" s="65" t="s">
        <v>1999</v>
      </c>
      <c r="B1061" s="150">
        <v>1</v>
      </c>
      <c r="C1061" s="153" t="s">
        <v>2174</v>
      </c>
      <c r="D1061" s="114" t="s">
        <v>2604</v>
      </c>
      <c r="E1061" s="150" t="str">
        <f t="shared" si="78"/>
        <v/>
      </c>
      <c r="F1061" s="150" t="str">
        <f t="shared" si="79"/>
        <v/>
      </c>
      <c r="H1061" s="166" t="s">
        <v>2604</v>
      </c>
      <c r="I1061" s="114"/>
      <c r="J1061" s="152" t="s">
        <v>2604</v>
      </c>
      <c r="K1061" s="151" t="s">
        <v>2174</v>
      </c>
      <c r="L1061" s="142" t="s">
        <v>2604</v>
      </c>
      <c r="M1061" s="150" t="str">
        <f t="shared" si="77"/>
        <v/>
      </c>
      <c r="N1061" s="150" t="str">
        <f t="shared" si="80"/>
        <v/>
      </c>
      <c r="P1061" s="166" t="s">
        <v>2604</v>
      </c>
      <c r="Q1061" s="67" t="s">
        <v>2604</v>
      </c>
      <c r="R1061" s="112"/>
    </row>
    <row r="1062" spans="1:18" s="65" customFormat="1" hidden="1" x14ac:dyDescent="0.25">
      <c r="A1062" s="65" t="s">
        <v>1843</v>
      </c>
      <c r="B1062" s="150">
        <v>1</v>
      </c>
      <c r="C1062" s="153" t="s">
        <v>2174</v>
      </c>
      <c r="D1062" s="142" t="s">
        <v>2604</v>
      </c>
      <c r="E1062" s="150" t="str">
        <f t="shared" si="78"/>
        <v/>
      </c>
      <c r="F1062" s="150" t="str">
        <f t="shared" si="79"/>
        <v/>
      </c>
      <c r="H1062" s="166" t="s">
        <v>2604</v>
      </c>
      <c r="I1062" s="142"/>
      <c r="J1062" s="152" t="s">
        <v>2604</v>
      </c>
      <c r="K1062" s="151" t="s">
        <v>2174</v>
      </c>
      <c r="L1062" s="142" t="s">
        <v>2604</v>
      </c>
      <c r="M1062" s="150" t="str">
        <f t="shared" si="77"/>
        <v/>
      </c>
      <c r="N1062" s="150" t="str">
        <f t="shared" si="80"/>
        <v/>
      </c>
      <c r="P1062" s="166" t="s">
        <v>2604</v>
      </c>
      <c r="Q1062" s="67" t="s">
        <v>2604</v>
      </c>
      <c r="R1062" s="112"/>
    </row>
    <row r="1063" spans="1:18" s="65" customFormat="1" hidden="1" x14ac:dyDescent="0.25">
      <c r="A1063" s="65" t="s">
        <v>937</v>
      </c>
      <c r="B1063" s="150">
        <v>1</v>
      </c>
      <c r="C1063" s="155" t="s">
        <v>2606</v>
      </c>
      <c r="D1063" s="142">
        <v>38912</v>
      </c>
      <c r="E1063" s="150" t="str">
        <f t="shared" si="78"/>
        <v/>
      </c>
      <c r="F1063" s="150" t="str">
        <f t="shared" si="79"/>
        <v>2006-07</v>
      </c>
      <c r="G1063" s="65" t="s">
        <v>2150</v>
      </c>
      <c r="H1063" s="166" t="s">
        <v>2604</v>
      </c>
      <c r="I1063" s="142"/>
      <c r="J1063" s="152" t="s">
        <v>2604</v>
      </c>
      <c r="K1063" s="156" t="s">
        <v>2607</v>
      </c>
      <c r="L1063" s="142">
        <v>39662</v>
      </c>
      <c r="M1063" s="150" t="str">
        <f t="shared" si="77"/>
        <v>2008-09</v>
      </c>
      <c r="N1063" s="150" t="str">
        <f t="shared" si="80"/>
        <v/>
      </c>
      <c r="O1063" s="65" t="s">
        <v>2499</v>
      </c>
      <c r="P1063" s="166" t="s">
        <v>2604</v>
      </c>
      <c r="Q1063" s="67" t="s">
        <v>2604</v>
      </c>
      <c r="R1063" s="112" t="s">
        <v>2505</v>
      </c>
    </row>
    <row r="1064" spans="1:18" s="65" customFormat="1" hidden="1" x14ac:dyDescent="0.25">
      <c r="A1064" s="65" t="s">
        <v>1655</v>
      </c>
      <c r="B1064" s="150">
        <v>1</v>
      </c>
      <c r="C1064" s="153" t="s">
        <v>2174</v>
      </c>
      <c r="D1064" s="142" t="s">
        <v>2604</v>
      </c>
      <c r="E1064" s="150" t="str">
        <f t="shared" si="78"/>
        <v/>
      </c>
      <c r="F1064" s="150" t="str">
        <f t="shared" si="79"/>
        <v/>
      </c>
      <c r="H1064" s="166" t="s">
        <v>2604</v>
      </c>
      <c r="I1064" s="142"/>
      <c r="J1064" s="152" t="s">
        <v>2604</v>
      </c>
      <c r="K1064" s="151" t="s">
        <v>2174</v>
      </c>
      <c r="L1064" s="142" t="s">
        <v>2604</v>
      </c>
      <c r="M1064" s="150" t="str">
        <f t="shared" si="77"/>
        <v/>
      </c>
      <c r="N1064" s="150" t="str">
        <f t="shared" si="80"/>
        <v/>
      </c>
      <c r="P1064" s="166" t="s">
        <v>2604</v>
      </c>
      <c r="Q1064" s="67" t="s">
        <v>2604</v>
      </c>
      <c r="R1064" s="112"/>
    </row>
    <row r="1065" spans="1:18" s="65" customFormat="1" hidden="1" x14ac:dyDescent="0.25">
      <c r="A1065" s="65" t="s">
        <v>1435</v>
      </c>
      <c r="B1065" s="150">
        <v>1</v>
      </c>
      <c r="C1065" s="153" t="s">
        <v>2174</v>
      </c>
      <c r="D1065" s="142" t="s">
        <v>2604</v>
      </c>
      <c r="E1065" s="150" t="str">
        <f t="shared" si="78"/>
        <v/>
      </c>
      <c r="F1065" s="150" t="str">
        <f t="shared" si="79"/>
        <v/>
      </c>
      <c r="H1065" s="166" t="s">
        <v>2604</v>
      </c>
      <c r="I1065" s="142"/>
      <c r="J1065" s="152" t="s">
        <v>2604</v>
      </c>
      <c r="K1065" s="151" t="s">
        <v>2174</v>
      </c>
      <c r="L1065" s="142" t="s">
        <v>2604</v>
      </c>
      <c r="M1065" s="150" t="str">
        <f t="shared" si="77"/>
        <v/>
      </c>
      <c r="N1065" s="150" t="str">
        <f t="shared" si="80"/>
        <v/>
      </c>
      <c r="P1065" s="166" t="s">
        <v>2604</v>
      </c>
      <c r="Q1065" s="67" t="s">
        <v>2604</v>
      </c>
      <c r="R1065" s="112"/>
    </row>
    <row r="1066" spans="1:18" s="65" customFormat="1" hidden="1" x14ac:dyDescent="0.25">
      <c r="A1066" s="65" t="s">
        <v>1970</v>
      </c>
      <c r="B1066" s="150">
        <v>1</v>
      </c>
      <c r="C1066" s="153" t="s">
        <v>2174</v>
      </c>
      <c r="D1066" s="142" t="s">
        <v>2604</v>
      </c>
      <c r="E1066" s="150" t="str">
        <f t="shared" si="78"/>
        <v/>
      </c>
      <c r="F1066" s="150" t="str">
        <f t="shared" si="79"/>
        <v/>
      </c>
      <c r="H1066" s="166" t="s">
        <v>2604</v>
      </c>
      <c r="I1066" s="142"/>
      <c r="J1066" s="152" t="s">
        <v>2604</v>
      </c>
      <c r="K1066" s="151" t="s">
        <v>2174</v>
      </c>
      <c r="L1066" s="142" t="s">
        <v>2604</v>
      </c>
      <c r="M1066" s="150" t="str">
        <f t="shared" si="77"/>
        <v/>
      </c>
      <c r="N1066" s="150" t="str">
        <f t="shared" si="80"/>
        <v/>
      </c>
      <c r="P1066" s="166" t="s">
        <v>2604</v>
      </c>
      <c r="Q1066" s="67" t="s">
        <v>2604</v>
      </c>
      <c r="R1066" s="112"/>
    </row>
    <row r="1067" spans="1:18" s="65" customFormat="1" hidden="1" x14ac:dyDescent="0.25">
      <c r="A1067" s="65" t="s">
        <v>2043</v>
      </c>
      <c r="B1067" s="150">
        <v>1</v>
      </c>
      <c r="C1067" s="153" t="s">
        <v>2174</v>
      </c>
      <c r="D1067" s="114" t="s">
        <v>2604</v>
      </c>
      <c r="E1067" s="150" t="str">
        <f t="shared" si="78"/>
        <v/>
      </c>
      <c r="F1067" s="150" t="str">
        <f t="shared" si="79"/>
        <v/>
      </c>
      <c r="H1067" s="166" t="s">
        <v>2604</v>
      </c>
      <c r="I1067" s="114"/>
      <c r="J1067" s="152" t="s">
        <v>2604</v>
      </c>
      <c r="K1067" s="151" t="s">
        <v>2174</v>
      </c>
      <c r="L1067" s="142" t="s">
        <v>2604</v>
      </c>
      <c r="M1067" s="150" t="str">
        <f t="shared" si="77"/>
        <v/>
      </c>
      <c r="N1067" s="150" t="str">
        <f t="shared" si="80"/>
        <v/>
      </c>
      <c r="P1067" s="166" t="s">
        <v>2604</v>
      </c>
      <c r="Q1067" s="67" t="s">
        <v>2604</v>
      </c>
      <c r="R1067" s="112"/>
    </row>
    <row r="1068" spans="1:18" s="65" customFormat="1" hidden="1" x14ac:dyDescent="0.25">
      <c r="A1068" s="65" t="s">
        <v>1514</v>
      </c>
      <c r="B1068" s="150">
        <v>1</v>
      </c>
      <c r="C1068" s="153" t="s">
        <v>2174</v>
      </c>
      <c r="D1068" s="142" t="s">
        <v>2604</v>
      </c>
      <c r="E1068" s="150" t="str">
        <f t="shared" si="78"/>
        <v/>
      </c>
      <c r="F1068" s="150" t="str">
        <f t="shared" si="79"/>
        <v/>
      </c>
      <c r="H1068" s="166" t="s">
        <v>2604</v>
      </c>
      <c r="I1068" s="142"/>
      <c r="J1068" s="152" t="s">
        <v>2604</v>
      </c>
      <c r="K1068" s="151" t="s">
        <v>2174</v>
      </c>
      <c r="L1068" s="142" t="s">
        <v>2604</v>
      </c>
      <c r="M1068" s="150" t="str">
        <f t="shared" si="77"/>
        <v/>
      </c>
      <c r="N1068" s="150" t="str">
        <f t="shared" si="80"/>
        <v/>
      </c>
      <c r="P1068" s="166" t="s">
        <v>2604</v>
      </c>
      <c r="Q1068" s="67" t="s">
        <v>2604</v>
      </c>
      <c r="R1068" s="112"/>
    </row>
    <row r="1069" spans="1:18" s="65" customFormat="1" hidden="1" x14ac:dyDescent="0.25">
      <c r="A1069" s="65" t="s">
        <v>1282</v>
      </c>
      <c r="B1069" s="150">
        <v>1</v>
      </c>
      <c r="C1069" s="153" t="s">
        <v>2174</v>
      </c>
      <c r="D1069" s="142" t="s">
        <v>2604</v>
      </c>
      <c r="E1069" s="150" t="str">
        <f t="shared" si="78"/>
        <v/>
      </c>
      <c r="F1069" s="150" t="str">
        <f t="shared" si="79"/>
        <v/>
      </c>
      <c r="H1069" s="166" t="s">
        <v>2604</v>
      </c>
      <c r="I1069" s="142"/>
      <c r="J1069" s="152" t="s">
        <v>2604</v>
      </c>
      <c r="K1069" s="151" t="s">
        <v>2174</v>
      </c>
      <c r="L1069" s="142" t="s">
        <v>2604</v>
      </c>
      <c r="M1069" s="150" t="str">
        <f t="shared" si="77"/>
        <v/>
      </c>
      <c r="N1069" s="150" t="str">
        <f t="shared" si="80"/>
        <v/>
      </c>
      <c r="P1069" s="166" t="s">
        <v>2604</v>
      </c>
      <c r="Q1069" s="67" t="s">
        <v>2604</v>
      </c>
      <c r="R1069" s="112"/>
    </row>
    <row r="1070" spans="1:18" s="65" customFormat="1" hidden="1" x14ac:dyDescent="0.25">
      <c r="A1070" s="65" t="s">
        <v>1281</v>
      </c>
      <c r="B1070" s="150">
        <v>1</v>
      </c>
      <c r="C1070" s="153" t="s">
        <v>2174</v>
      </c>
      <c r="D1070" s="142" t="s">
        <v>2604</v>
      </c>
      <c r="E1070" s="150" t="str">
        <f t="shared" si="78"/>
        <v/>
      </c>
      <c r="F1070" s="150" t="str">
        <f t="shared" si="79"/>
        <v/>
      </c>
      <c r="H1070" s="166" t="s">
        <v>2604</v>
      </c>
      <c r="I1070" s="142"/>
      <c r="J1070" s="152" t="s">
        <v>2604</v>
      </c>
      <c r="K1070" s="151" t="s">
        <v>2174</v>
      </c>
      <c r="L1070" s="142" t="s">
        <v>2604</v>
      </c>
      <c r="M1070" s="150" t="str">
        <f t="shared" si="77"/>
        <v/>
      </c>
      <c r="N1070" s="150" t="str">
        <f t="shared" si="80"/>
        <v/>
      </c>
      <c r="P1070" s="166" t="s">
        <v>2604</v>
      </c>
      <c r="Q1070" s="67" t="s">
        <v>2604</v>
      </c>
      <c r="R1070" s="112"/>
    </row>
    <row r="1071" spans="1:18" s="65" customFormat="1" hidden="1" x14ac:dyDescent="0.25">
      <c r="A1071" s="65" t="s">
        <v>707</v>
      </c>
      <c r="B1071" s="150">
        <v>1</v>
      </c>
      <c r="C1071" s="155" t="s">
        <v>2606</v>
      </c>
      <c r="D1071" s="142">
        <v>37818</v>
      </c>
      <c r="E1071" s="150" t="str">
        <f t="shared" si="78"/>
        <v/>
      </c>
      <c r="F1071" s="150" t="str">
        <f t="shared" si="79"/>
        <v>2003-04</v>
      </c>
      <c r="G1071" s="65" t="s">
        <v>2150</v>
      </c>
      <c r="H1071" s="166" t="s">
        <v>2604</v>
      </c>
      <c r="I1071" s="142"/>
      <c r="J1071" s="152" t="s">
        <v>2604</v>
      </c>
      <c r="K1071" s="154" t="s">
        <v>2603</v>
      </c>
      <c r="L1071" s="142">
        <v>38472</v>
      </c>
      <c r="M1071" s="150" t="str">
        <f t="shared" si="77"/>
        <v>2004-05</v>
      </c>
      <c r="N1071" s="150" t="str">
        <f t="shared" si="80"/>
        <v/>
      </c>
      <c r="O1071" s="65" t="s">
        <v>94</v>
      </c>
      <c r="P1071" s="166" t="s">
        <v>2604</v>
      </c>
      <c r="Q1071" s="67" t="s">
        <v>2135</v>
      </c>
      <c r="R1071" s="112" t="s">
        <v>2506</v>
      </c>
    </row>
    <row r="1072" spans="1:18" s="65" customFormat="1" hidden="1" x14ac:dyDescent="0.25">
      <c r="A1072" s="65" t="s">
        <v>1199</v>
      </c>
      <c r="B1072" s="150">
        <v>1</v>
      </c>
      <c r="C1072" s="155" t="s">
        <v>2606</v>
      </c>
      <c r="D1072" s="142">
        <v>27091</v>
      </c>
      <c r="E1072" s="150" t="str">
        <f t="shared" si="78"/>
        <v>1973-74</v>
      </c>
      <c r="F1072" s="150" t="str">
        <f t="shared" si="79"/>
        <v/>
      </c>
      <c r="G1072" s="65" t="s">
        <v>2507</v>
      </c>
      <c r="H1072" s="166" t="s">
        <v>2604</v>
      </c>
      <c r="I1072" s="142"/>
      <c r="J1072" s="152" t="s">
        <v>2604</v>
      </c>
      <c r="K1072" s="154" t="s">
        <v>2605</v>
      </c>
      <c r="L1072" s="142">
        <v>31423</v>
      </c>
      <c r="M1072" s="150" t="str">
        <f t="shared" si="77"/>
        <v>1985-86</v>
      </c>
      <c r="N1072" s="150" t="str">
        <f t="shared" si="80"/>
        <v/>
      </c>
      <c r="O1072" s="65" t="s">
        <v>29</v>
      </c>
      <c r="P1072" s="166" t="s">
        <v>2604</v>
      </c>
      <c r="Q1072" s="67" t="s">
        <v>2604</v>
      </c>
      <c r="R1072" s="112" t="s">
        <v>2508</v>
      </c>
    </row>
    <row r="1073" spans="1:18" s="65" customFormat="1" hidden="1" x14ac:dyDescent="0.25">
      <c r="A1073" s="65" t="s">
        <v>1950</v>
      </c>
      <c r="B1073" s="150">
        <v>1</v>
      </c>
      <c r="C1073" s="153" t="s">
        <v>2174</v>
      </c>
      <c r="D1073" s="142" t="s">
        <v>2604</v>
      </c>
      <c r="E1073" s="150" t="str">
        <f t="shared" si="78"/>
        <v/>
      </c>
      <c r="F1073" s="150" t="str">
        <f t="shared" si="79"/>
        <v/>
      </c>
      <c r="H1073" s="166" t="s">
        <v>2604</v>
      </c>
      <c r="I1073" s="142"/>
      <c r="J1073" s="152" t="s">
        <v>2604</v>
      </c>
      <c r="K1073" s="151" t="s">
        <v>2174</v>
      </c>
      <c r="L1073" s="142" t="s">
        <v>2604</v>
      </c>
      <c r="M1073" s="150" t="str">
        <f t="shared" si="77"/>
        <v/>
      </c>
      <c r="N1073" s="150" t="str">
        <f t="shared" si="80"/>
        <v/>
      </c>
      <c r="P1073" s="166" t="s">
        <v>2604</v>
      </c>
      <c r="Q1073" s="67" t="s">
        <v>2604</v>
      </c>
      <c r="R1073" s="112"/>
    </row>
    <row r="1074" spans="1:18" s="65" customFormat="1" hidden="1" x14ac:dyDescent="0.25">
      <c r="A1074" s="65" t="s">
        <v>1716</v>
      </c>
      <c r="B1074" s="150">
        <v>1</v>
      </c>
      <c r="C1074" s="153" t="s">
        <v>2174</v>
      </c>
      <c r="D1074" s="142" t="s">
        <v>2604</v>
      </c>
      <c r="E1074" s="150" t="str">
        <f t="shared" si="78"/>
        <v/>
      </c>
      <c r="F1074" s="150" t="str">
        <f t="shared" si="79"/>
        <v/>
      </c>
      <c r="H1074" s="166" t="s">
        <v>2604</v>
      </c>
      <c r="I1074" s="142"/>
      <c r="J1074" s="152" t="s">
        <v>2604</v>
      </c>
      <c r="K1074" s="151" t="s">
        <v>2174</v>
      </c>
      <c r="L1074" s="142" t="s">
        <v>2604</v>
      </c>
      <c r="M1074" s="150" t="str">
        <f t="shared" si="77"/>
        <v/>
      </c>
      <c r="N1074" s="150" t="str">
        <f t="shared" si="80"/>
        <v/>
      </c>
      <c r="P1074" s="166" t="s">
        <v>2604</v>
      </c>
      <c r="Q1074" s="67" t="s">
        <v>2604</v>
      </c>
      <c r="R1074" s="112"/>
    </row>
    <row r="1075" spans="1:18" s="65" customFormat="1" hidden="1" x14ac:dyDescent="0.25">
      <c r="A1075" s="65" t="s">
        <v>1823</v>
      </c>
      <c r="B1075" s="150">
        <v>1</v>
      </c>
      <c r="C1075" s="153" t="s">
        <v>2174</v>
      </c>
      <c r="D1075" s="142" t="s">
        <v>2604</v>
      </c>
      <c r="E1075" s="150" t="str">
        <f t="shared" si="78"/>
        <v/>
      </c>
      <c r="F1075" s="150" t="str">
        <f t="shared" si="79"/>
        <v/>
      </c>
      <c r="H1075" s="166" t="s">
        <v>2604</v>
      </c>
      <c r="I1075" s="142"/>
      <c r="J1075" s="152" t="s">
        <v>2604</v>
      </c>
      <c r="K1075" s="151" t="s">
        <v>2174</v>
      </c>
      <c r="L1075" s="142" t="s">
        <v>2604</v>
      </c>
      <c r="M1075" s="150" t="str">
        <f t="shared" si="77"/>
        <v/>
      </c>
      <c r="N1075" s="150" t="str">
        <f t="shared" si="80"/>
        <v/>
      </c>
      <c r="P1075" s="166" t="s">
        <v>2604</v>
      </c>
      <c r="Q1075" s="67" t="s">
        <v>2604</v>
      </c>
      <c r="R1075" s="112"/>
    </row>
    <row r="1076" spans="1:18" s="65" customFormat="1" hidden="1" x14ac:dyDescent="0.25">
      <c r="A1076" s="65" t="s">
        <v>1617</v>
      </c>
      <c r="B1076" s="150">
        <v>1</v>
      </c>
      <c r="C1076" s="153" t="s">
        <v>2174</v>
      </c>
      <c r="D1076" s="142" t="s">
        <v>2604</v>
      </c>
      <c r="E1076" s="150" t="str">
        <f t="shared" si="78"/>
        <v/>
      </c>
      <c r="F1076" s="150" t="str">
        <f t="shared" si="79"/>
        <v/>
      </c>
      <c r="H1076" s="166" t="s">
        <v>2604</v>
      </c>
      <c r="I1076" s="142"/>
      <c r="J1076" s="152" t="s">
        <v>2604</v>
      </c>
      <c r="K1076" s="151" t="s">
        <v>2174</v>
      </c>
      <c r="L1076" s="142" t="s">
        <v>2604</v>
      </c>
      <c r="M1076" s="150" t="str">
        <f t="shared" si="77"/>
        <v/>
      </c>
      <c r="N1076" s="150" t="str">
        <f t="shared" si="80"/>
        <v/>
      </c>
      <c r="P1076" s="166" t="s">
        <v>2604</v>
      </c>
      <c r="Q1076" s="67" t="s">
        <v>2604</v>
      </c>
      <c r="R1076" s="112"/>
    </row>
    <row r="1077" spans="1:18" s="65" customFormat="1" hidden="1" x14ac:dyDescent="0.25">
      <c r="A1077" s="65" t="s">
        <v>1969</v>
      </c>
      <c r="B1077" s="150">
        <v>1</v>
      </c>
      <c r="C1077" s="153" t="s">
        <v>2174</v>
      </c>
      <c r="D1077" s="114" t="s">
        <v>2604</v>
      </c>
      <c r="E1077" s="150" t="str">
        <f t="shared" si="78"/>
        <v/>
      </c>
      <c r="F1077" s="150" t="str">
        <f t="shared" si="79"/>
        <v/>
      </c>
      <c r="H1077" s="166" t="s">
        <v>2604</v>
      </c>
      <c r="I1077" s="114"/>
      <c r="J1077" s="152" t="s">
        <v>2604</v>
      </c>
      <c r="K1077" s="151" t="s">
        <v>2174</v>
      </c>
      <c r="L1077" s="142" t="s">
        <v>2604</v>
      </c>
      <c r="M1077" s="150" t="str">
        <f t="shared" si="77"/>
        <v/>
      </c>
      <c r="N1077" s="150" t="str">
        <f t="shared" si="80"/>
        <v/>
      </c>
      <c r="P1077" s="166" t="s">
        <v>2604</v>
      </c>
      <c r="Q1077" s="67" t="s">
        <v>2604</v>
      </c>
      <c r="R1077" s="112"/>
    </row>
    <row r="1078" spans="1:18" s="65" customFormat="1" hidden="1" x14ac:dyDescent="0.25">
      <c r="A1078" s="65" t="s">
        <v>1106</v>
      </c>
      <c r="B1078" s="150">
        <v>1</v>
      </c>
      <c r="C1078" s="153" t="s">
        <v>2174</v>
      </c>
      <c r="D1078" s="142" t="s">
        <v>2604</v>
      </c>
      <c r="E1078" s="150" t="str">
        <f t="shared" si="78"/>
        <v/>
      </c>
      <c r="F1078" s="150" t="str">
        <f t="shared" si="79"/>
        <v/>
      </c>
      <c r="H1078" s="166" t="s">
        <v>2604</v>
      </c>
      <c r="I1078" s="142"/>
      <c r="J1078" s="152" t="s">
        <v>2604</v>
      </c>
      <c r="K1078" s="151" t="s">
        <v>2174</v>
      </c>
      <c r="L1078" s="142" t="s">
        <v>2604</v>
      </c>
      <c r="M1078" s="150" t="str">
        <f t="shared" si="77"/>
        <v/>
      </c>
      <c r="N1078" s="150" t="str">
        <f t="shared" si="80"/>
        <v/>
      </c>
      <c r="P1078" s="166" t="s">
        <v>2604</v>
      </c>
      <c r="Q1078" s="67" t="s">
        <v>2604</v>
      </c>
      <c r="R1078" s="112"/>
    </row>
    <row r="1079" spans="1:18" s="65" customFormat="1" hidden="1" x14ac:dyDescent="0.25">
      <c r="A1079" s="65" t="s">
        <v>1003</v>
      </c>
      <c r="B1079" s="150">
        <v>1</v>
      </c>
      <c r="C1079" s="155" t="s">
        <v>2606</v>
      </c>
      <c r="D1079" s="142">
        <v>36647</v>
      </c>
      <c r="E1079" s="150" t="str">
        <f t="shared" si="78"/>
        <v/>
      </c>
      <c r="F1079" s="150" t="str">
        <f t="shared" si="79"/>
        <v/>
      </c>
      <c r="G1079" s="65" t="s">
        <v>2150</v>
      </c>
      <c r="H1079" s="166" t="s">
        <v>2604</v>
      </c>
      <c r="I1079" s="142"/>
      <c r="J1079" s="152" t="s">
        <v>2604</v>
      </c>
      <c r="K1079" s="154" t="s">
        <v>2603</v>
      </c>
      <c r="L1079" s="142">
        <v>38229</v>
      </c>
      <c r="M1079" s="150" t="str">
        <f t="shared" si="77"/>
        <v>2004-05</v>
      </c>
      <c r="N1079" s="150" t="str">
        <f t="shared" si="80"/>
        <v/>
      </c>
      <c r="O1079" s="65" t="s">
        <v>48</v>
      </c>
      <c r="P1079" s="166" t="s">
        <v>2604</v>
      </c>
      <c r="Q1079" s="67" t="s">
        <v>2135</v>
      </c>
      <c r="R1079" s="112" t="s">
        <v>2509</v>
      </c>
    </row>
    <row r="1080" spans="1:18" s="65" customFormat="1" x14ac:dyDescent="0.25">
      <c r="A1080" s="65" t="s">
        <v>902</v>
      </c>
      <c r="B1080" s="150">
        <v>1</v>
      </c>
      <c r="C1080" s="155" t="s">
        <v>2129</v>
      </c>
      <c r="D1080" s="142">
        <v>40016</v>
      </c>
      <c r="E1080" s="150" t="str">
        <f t="shared" si="78"/>
        <v/>
      </c>
      <c r="F1080" s="150" t="str">
        <f t="shared" si="79"/>
        <v>2009-10</v>
      </c>
      <c r="G1080" s="65" t="s">
        <v>538</v>
      </c>
      <c r="H1080" s="166" t="s">
        <v>2604</v>
      </c>
      <c r="I1080" s="142"/>
      <c r="J1080" s="152" t="s">
        <v>2604</v>
      </c>
      <c r="K1080" s="154" t="s">
        <v>2603</v>
      </c>
      <c r="L1080" s="142">
        <v>40607</v>
      </c>
      <c r="M1080" s="150" t="str">
        <f t="shared" si="77"/>
        <v>2010-11</v>
      </c>
      <c r="N1080" s="150" t="str">
        <f t="shared" si="80"/>
        <v/>
      </c>
      <c r="O1080" s="65" t="s">
        <v>51</v>
      </c>
      <c r="P1080" s="166" t="s">
        <v>2604</v>
      </c>
      <c r="Q1080" s="67" t="s">
        <v>2135</v>
      </c>
      <c r="R1080" s="112" t="s">
        <v>2510</v>
      </c>
    </row>
    <row r="1081" spans="1:18" s="65" customFormat="1" hidden="1" x14ac:dyDescent="0.25">
      <c r="A1081" s="65" t="s">
        <v>1744</v>
      </c>
      <c r="B1081" s="150">
        <v>1</v>
      </c>
      <c r="C1081" s="153" t="s">
        <v>2174</v>
      </c>
      <c r="D1081" s="142" t="s">
        <v>2604</v>
      </c>
      <c r="E1081" s="150" t="str">
        <f t="shared" si="78"/>
        <v/>
      </c>
      <c r="F1081" s="150" t="str">
        <f t="shared" si="79"/>
        <v/>
      </c>
      <c r="H1081" s="166" t="s">
        <v>2604</v>
      </c>
      <c r="I1081" s="142"/>
      <c r="J1081" s="152" t="s">
        <v>2604</v>
      </c>
      <c r="K1081" s="151" t="s">
        <v>2174</v>
      </c>
      <c r="L1081" s="142" t="s">
        <v>2604</v>
      </c>
      <c r="M1081" s="150" t="str">
        <f t="shared" si="77"/>
        <v/>
      </c>
      <c r="N1081" s="150" t="str">
        <f t="shared" si="80"/>
        <v/>
      </c>
      <c r="P1081" s="166" t="s">
        <v>2604</v>
      </c>
      <c r="Q1081" s="67" t="s">
        <v>2604</v>
      </c>
      <c r="R1081" s="112"/>
    </row>
    <row r="1082" spans="1:18" s="65" customFormat="1" hidden="1" x14ac:dyDescent="0.25">
      <c r="A1082" s="65" t="s">
        <v>1220</v>
      </c>
      <c r="B1082" s="150">
        <v>1</v>
      </c>
      <c r="C1082" s="153" t="s">
        <v>2174</v>
      </c>
      <c r="D1082" s="142" t="s">
        <v>2604</v>
      </c>
      <c r="E1082" s="150" t="str">
        <f t="shared" si="78"/>
        <v/>
      </c>
      <c r="F1082" s="150" t="str">
        <f t="shared" si="79"/>
        <v/>
      </c>
      <c r="H1082" s="166" t="s">
        <v>2604</v>
      </c>
      <c r="I1082" s="142"/>
      <c r="J1082" s="152" t="s">
        <v>2604</v>
      </c>
      <c r="K1082" s="151" t="s">
        <v>2174</v>
      </c>
      <c r="L1082" s="142" t="s">
        <v>2604</v>
      </c>
      <c r="M1082" s="150" t="str">
        <f t="shared" si="77"/>
        <v/>
      </c>
      <c r="N1082" s="150" t="str">
        <f t="shared" si="80"/>
        <v/>
      </c>
      <c r="P1082" s="166" t="s">
        <v>2604</v>
      </c>
      <c r="Q1082" s="67" t="s">
        <v>2604</v>
      </c>
      <c r="R1082" s="112"/>
    </row>
    <row r="1083" spans="1:18" s="65" customFormat="1" hidden="1" x14ac:dyDescent="0.25">
      <c r="A1083" s="65" t="s">
        <v>1616</v>
      </c>
      <c r="B1083" s="150">
        <v>1</v>
      </c>
      <c r="C1083" s="153" t="s">
        <v>2174</v>
      </c>
      <c r="D1083" s="142" t="s">
        <v>2604</v>
      </c>
      <c r="E1083" s="150" t="str">
        <f t="shared" si="78"/>
        <v/>
      </c>
      <c r="F1083" s="150" t="str">
        <f t="shared" si="79"/>
        <v/>
      </c>
      <c r="H1083" s="166" t="s">
        <v>2604</v>
      </c>
      <c r="I1083" s="142"/>
      <c r="J1083" s="152" t="s">
        <v>2604</v>
      </c>
      <c r="K1083" s="151" t="s">
        <v>2174</v>
      </c>
      <c r="L1083" s="142" t="s">
        <v>2604</v>
      </c>
      <c r="M1083" s="150" t="str">
        <f t="shared" si="77"/>
        <v/>
      </c>
      <c r="N1083" s="150" t="str">
        <f t="shared" si="80"/>
        <v/>
      </c>
      <c r="P1083" s="166" t="s">
        <v>2604</v>
      </c>
      <c r="Q1083" s="67" t="s">
        <v>2604</v>
      </c>
      <c r="R1083" s="112"/>
    </row>
    <row r="1084" spans="1:18" s="65" customFormat="1" hidden="1" x14ac:dyDescent="0.25">
      <c r="A1084" s="65" t="s">
        <v>987</v>
      </c>
      <c r="B1084" s="150">
        <v>1</v>
      </c>
      <c r="C1084" s="155" t="s">
        <v>2606</v>
      </c>
      <c r="D1084" s="142">
        <v>35630</v>
      </c>
      <c r="E1084" s="150" t="str">
        <f t="shared" si="78"/>
        <v/>
      </c>
      <c r="F1084" s="150" t="str">
        <f t="shared" si="79"/>
        <v>1997-98</v>
      </c>
      <c r="G1084" s="65" t="s">
        <v>79</v>
      </c>
      <c r="H1084" s="166">
        <v>2100000</v>
      </c>
      <c r="I1084" s="142"/>
      <c r="J1084" s="152" t="s">
        <v>2604</v>
      </c>
      <c r="K1084" s="154" t="s">
        <v>2605</v>
      </c>
      <c r="L1084" s="142">
        <v>38454</v>
      </c>
      <c r="M1084" s="150" t="str">
        <f t="shared" si="77"/>
        <v>2004-05</v>
      </c>
      <c r="N1084" s="150" t="str">
        <f t="shared" si="80"/>
        <v/>
      </c>
      <c r="O1084" s="65" t="s">
        <v>61</v>
      </c>
      <c r="P1084" s="166">
        <v>315000</v>
      </c>
      <c r="Q1084" s="67" t="s">
        <v>2604</v>
      </c>
      <c r="R1084" s="112" t="s">
        <v>2511</v>
      </c>
    </row>
    <row r="1085" spans="1:18" s="65" customFormat="1" hidden="1" x14ac:dyDescent="0.25">
      <c r="A1085" s="65" t="s">
        <v>1785</v>
      </c>
      <c r="B1085" s="150">
        <v>1</v>
      </c>
      <c r="C1085" s="153" t="s">
        <v>2174</v>
      </c>
      <c r="D1085" s="142" t="s">
        <v>2604</v>
      </c>
      <c r="E1085" s="150" t="str">
        <f t="shared" si="78"/>
        <v/>
      </c>
      <c r="F1085" s="150" t="str">
        <f t="shared" si="79"/>
        <v/>
      </c>
      <c r="H1085" s="166" t="s">
        <v>2604</v>
      </c>
      <c r="I1085" s="142"/>
      <c r="J1085" s="152" t="s">
        <v>2604</v>
      </c>
      <c r="K1085" s="151" t="s">
        <v>2174</v>
      </c>
      <c r="L1085" s="142" t="s">
        <v>2604</v>
      </c>
      <c r="M1085" s="150" t="str">
        <f t="shared" si="77"/>
        <v/>
      </c>
      <c r="N1085" s="150" t="str">
        <f t="shared" si="80"/>
        <v/>
      </c>
      <c r="P1085" s="166" t="s">
        <v>2604</v>
      </c>
      <c r="Q1085" s="67" t="s">
        <v>2604</v>
      </c>
      <c r="R1085" s="112"/>
    </row>
    <row r="1086" spans="1:18" s="65" customFormat="1" hidden="1" x14ac:dyDescent="0.25">
      <c r="A1086" s="65" t="s">
        <v>2059</v>
      </c>
      <c r="B1086" s="150">
        <v>1</v>
      </c>
      <c r="C1086" s="153" t="s">
        <v>2174</v>
      </c>
      <c r="D1086" s="114" t="s">
        <v>2604</v>
      </c>
      <c r="E1086" s="150" t="str">
        <f t="shared" si="78"/>
        <v/>
      </c>
      <c r="F1086" s="150" t="str">
        <f t="shared" si="79"/>
        <v/>
      </c>
      <c r="H1086" s="166" t="s">
        <v>2604</v>
      </c>
      <c r="I1086" s="114"/>
      <c r="J1086" s="152" t="s">
        <v>2604</v>
      </c>
      <c r="K1086" s="151" t="s">
        <v>2174</v>
      </c>
      <c r="L1086" s="142" t="s">
        <v>2604</v>
      </c>
      <c r="M1086" s="150" t="str">
        <f t="shared" si="77"/>
        <v/>
      </c>
      <c r="N1086" s="150" t="str">
        <f t="shared" si="80"/>
        <v/>
      </c>
      <c r="P1086" s="166" t="s">
        <v>2604</v>
      </c>
      <c r="Q1086" s="67" t="s">
        <v>2604</v>
      </c>
      <c r="R1086" s="112"/>
    </row>
    <row r="1087" spans="1:18" s="65" customFormat="1" hidden="1" x14ac:dyDescent="0.25">
      <c r="A1087" s="65" t="s">
        <v>1143</v>
      </c>
      <c r="B1087" s="150">
        <v>1</v>
      </c>
      <c r="C1087" s="155" t="s">
        <v>2606</v>
      </c>
      <c r="D1087" s="142">
        <v>34031</v>
      </c>
      <c r="E1087" s="150" t="str">
        <f t="shared" si="78"/>
        <v>1992-93</v>
      </c>
      <c r="F1087" s="150" t="str">
        <f t="shared" si="79"/>
        <v/>
      </c>
      <c r="G1087" s="65" t="s">
        <v>63</v>
      </c>
      <c r="H1087" s="166">
        <v>340000</v>
      </c>
      <c r="I1087" s="142"/>
      <c r="J1087" s="152" t="s">
        <v>2604</v>
      </c>
      <c r="K1087" s="154" t="s">
        <v>2605</v>
      </c>
      <c r="L1087" s="142">
        <v>34566</v>
      </c>
      <c r="M1087" s="150" t="str">
        <f t="shared" si="77"/>
        <v>1994-95</v>
      </c>
      <c r="N1087" s="150" t="str">
        <f t="shared" si="80"/>
        <v/>
      </c>
      <c r="O1087" s="65" t="s">
        <v>2308</v>
      </c>
      <c r="P1087" s="166" t="s">
        <v>2604</v>
      </c>
      <c r="Q1087" s="67" t="s">
        <v>2604</v>
      </c>
      <c r="R1087" s="112" t="s">
        <v>2512</v>
      </c>
    </row>
    <row r="1088" spans="1:18" s="65" customFormat="1" hidden="1" x14ac:dyDescent="0.25">
      <c r="A1088" s="65" t="s">
        <v>2021</v>
      </c>
      <c r="B1088" s="150">
        <v>1</v>
      </c>
      <c r="C1088" s="153" t="s">
        <v>2174</v>
      </c>
      <c r="D1088" s="114" t="s">
        <v>2604</v>
      </c>
      <c r="E1088" s="150" t="str">
        <f t="shared" si="78"/>
        <v/>
      </c>
      <c r="F1088" s="150" t="str">
        <f t="shared" si="79"/>
        <v/>
      </c>
      <c r="H1088" s="166" t="s">
        <v>2604</v>
      </c>
      <c r="I1088" s="114"/>
      <c r="J1088" s="152" t="s">
        <v>2604</v>
      </c>
      <c r="K1088" s="151" t="s">
        <v>2174</v>
      </c>
      <c r="L1088" s="142" t="s">
        <v>2604</v>
      </c>
      <c r="M1088" s="150" t="str">
        <f t="shared" si="77"/>
        <v/>
      </c>
      <c r="N1088" s="150" t="str">
        <f t="shared" si="80"/>
        <v/>
      </c>
      <c r="P1088" s="166" t="s">
        <v>2604</v>
      </c>
      <c r="Q1088" s="67" t="s">
        <v>2604</v>
      </c>
      <c r="R1088" s="112"/>
    </row>
    <row r="1089" spans="1:18" s="65" customFormat="1" hidden="1" x14ac:dyDescent="0.25">
      <c r="A1089" s="65" t="s">
        <v>1934</v>
      </c>
      <c r="B1089" s="150">
        <v>1</v>
      </c>
      <c r="C1089" s="153" t="s">
        <v>2174</v>
      </c>
      <c r="D1089" s="142" t="s">
        <v>2604</v>
      </c>
      <c r="E1089" s="150" t="str">
        <f t="shared" si="78"/>
        <v/>
      </c>
      <c r="F1089" s="150" t="str">
        <f t="shared" si="79"/>
        <v/>
      </c>
      <c r="H1089" s="166" t="s">
        <v>2604</v>
      </c>
      <c r="I1089" s="142"/>
      <c r="J1089" s="152" t="s">
        <v>2604</v>
      </c>
      <c r="K1089" s="151" t="s">
        <v>2174</v>
      </c>
      <c r="L1089" s="142" t="s">
        <v>2604</v>
      </c>
      <c r="M1089" s="150" t="str">
        <f t="shared" ref="M1089:M1152" si="81">IF(ISNUMBER(L1089),IF(MONTH(L1089)&gt;=8,CONCATENATE(YEAR(L1089),"-",RIGHT(YEAR(L1089)+1,2)),IF(MONTH(L1089)&lt;5,CONCATENATE(YEAR(L1089)-1,"-",RIGHT(YEAR(L1089),2)),"")), "")</f>
        <v/>
      </c>
      <c r="N1089" s="150" t="str">
        <f t="shared" si="80"/>
        <v/>
      </c>
      <c r="P1089" s="166" t="s">
        <v>2604</v>
      </c>
      <c r="Q1089" s="67" t="s">
        <v>2604</v>
      </c>
      <c r="R1089" s="112"/>
    </row>
    <row r="1090" spans="1:18" s="65" customFormat="1" hidden="1" x14ac:dyDescent="0.25">
      <c r="A1090" s="65" t="s">
        <v>1639</v>
      </c>
      <c r="B1090" s="150">
        <v>1</v>
      </c>
      <c r="C1090" s="153" t="s">
        <v>2174</v>
      </c>
      <c r="D1090" s="142" t="s">
        <v>2604</v>
      </c>
      <c r="E1090" s="150" t="str">
        <f t="shared" si="78"/>
        <v/>
      </c>
      <c r="F1090" s="150" t="str">
        <f t="shared" si="79"/>
        <v/>
      </c>
      <c r="H1090" s="166" t="s">
        <v>2604</v>
      </c>
      <c r="I1090" s="142"/>
      <c r="J1090" s="152" t="s">
        <v>2604</v>
      </c>
      <c r="K1090" s="151" t="s">
        <v>2174</v>
      </c>
      <c r="L1090" s="142" t="s">
        <v>2604</v>
      </c>
      <c r="M1090" s="150" t="str">
        <f t="shared" si="81"/>
        <v/>
      </c>
      <c r="N1090" s="150" t="str">
        <f t="shared" si="80"/>
        <v/>
      </c>
      <c r="P1090" s="166" t="s">
        <v>2604</v>
      </c>
      <c r="Q1090" s="67" t="s">
        <v>2604</v>
      </c>
      <c r="R1090" s="112"/>
    </row>
    <row r="1091" spans="1:18" s="65" customFormat="1" hidden="1" x14ac:dyDescent="0.25">
      <c r="A1091" s="65" t="s">
        <v>2058</v>
      </c>
      <c r="B1091" s="150">
        <v>1</v>
      </c>
      <c r="C1091" s="153" t="s">
        <v>2174</v>
      </c>
      <c r="D1091" s="114" t="s">
        <v>2604</v>
      </c>
      <c r="E1091" s="150" t="str">
        <f t="shared" si="78"/>
        <v/>
      </c>
      <c r="F1091" s="150" t="str">
        <f t="shared" si="79"/>
        <v/>
      </c>
      <c r="H1091" s="166" t="s">
        <v>2604</v>
      </c>
      <c r="I1091" s="114"/>
      <c r="J1091" s="152" t="s">
        <v>2604</v>
      </c>
      <c r="K1091" s="151" t="s">
        <v>2174</v>
      </c>
      <c r="L1091" s="142" t="s">
        <v>2604</v>
      </c>
      <c r="M1091" s="150" t="str">
        <f t="shared" si="81"/>
        <v/>
      </c>
      <c r="N1091" s="150" t="str">
        <f t="shared" si="80"/>
        <v/>
      </c>
      <c r="P1091" s="166" t="s">
        <v>2604</v>
      </c>
      <c r="Q1091" s="67" t="s">
        <v>2604</v>
      </c>
      <c r="R1091" s="112"/>
    </row>
    <row r="1092" spans="1:18" s="65" customFormat="1" hidden="1" x14ac:dyDescent="0.25">
      <c r="A1092" s="65" t="s">
        <v>1924</v>
      </c>
      <c r="B1092" s="150">
        <v>1</v>
      </c>
      <c r="C1092" s="153" t="s">
        <v>2174</v>
      </c>
      <c r="D1092" s="142" t="s">
        <v>2604</v>
      </c>
      <c r="E1092" s="150" t="str">
        <f t="shared" si="78"/>
        <v/>
      </c>
      <c r="F1092" s="150" t="str">
        <f t="shared" si="79"/>
        <v/>
      </c>
      <c r="H1092" s="166" t="s">
        <v>2604</v>
      </c>
      <c r="I1092" s="142"/>
      <c r="J1092" s="152" t="s">
        <v>2604</v>
      </c>
      <c r="K1092" s="151" t="s">
        <v>2174</v>
      </c>
      <c r="L1092" s="142" t="s">
        <v>2604</v>
      </c>
      <c r="M1092" s="150" t="str">
        <f t="shared" si="81"/>
        <v/>
      </c>
      <c r="N1092" s="150" t="str">
        <f t="shared" si="80"/>
        <v/>
      </c>
      <c r="P1092" s="166" t="s">
        <v>2604</v>
      </c>
      <c r="Q1092" s="67" t="s">
        <v>2604</v>
      </c>
      <c r="R1092" s="112"/>
    </row>
    <row r="1093" spans="1:18" s="65" customFormat="1" hidden="1" x14ac:dyDescent="0.25">
      <c r="A1093" s="65" t="s">
        <v>1340</v>
      </c>
      <c r="B1093" s="150">
        <v>1</v>
      </c>
      <c r="C1093" s="153" t="s">
        <v>2174</v>
      </c>
      <c r="D1093" s="142" t="s">
        <v>2604</v>
      </c>
      <c r="E1093" s="150" t="str">
        <f t="shared" si="78"/>
        <v/>
      </c>
      <c r="F1093" s="150" t="str">
        <f t="shared" si="79"/>
        <v/>
      </c>
      <c r="H1093" s="166" t="s">
        <v>2604</v>
      </c>
      <c r="I1093" s="142"/>
      <c r="J1093" s="152" t="s">
        <v>2604</v>
      </c>
      <c r="K1093" s="151" t="s">
        <v>2174</v>
      </c>
      <c r="L1093" s="142" t="s">
        <v>2604</v>
      </c>
      <c r="M1093" s="150" t="str">
        <f t="shared" si="81"/>
        <v/>
      </c>
      <c r="N1093" s="150" t="str">
        <f t="shared" si="80"/>
        <v/>
      </c>
      <c r="P1093" s="166" t="s">
        <v>2604</v>
      </c>
      <c r="Q1093" s="67" t="s">
        <v>2604</v>
      </c>
      <c r="R1093" s="112"/>
    </row>
    <row r="1094" spans="1:18" s="65" customFormat="1" hidden="1" x14ac:dyDescent="0.25">
      <c r="A1094" s="65" t="s">
        <v>1911</v>
      </c>
      <c r="B1094" s="150">
        <v>1</v>
      </c>
      <c r="C1094" s="153" t="s">
        <v>2174</v>
      </c>
      <c r="D1094" s="142" t="s">
        <v>2604</v>
      </c>
      <c r="E1094" s="150" t="str">
        <f t="shared" si="78"/>
        <v/>
      </c>
      <c r="F1094" s="150" t="str">
        <f t="shared" si="79"/>
        <v/>
      </c>
      <c r="H1094" s="166" t="s">
        <v>2604</v>
      </c>
      <c r="I1094" s="142"/>
      <c r="J1094" s="152" t="s">
        <v>2604</v>
      </c>
      <c r="K1094" s="151" t="s">
        <v>2174</v>
      </c>
      <c r="L1094" s="142" t="s">
        <v>2604</v>
      </c>
      <c r="M1094" s="150" t="str">
        <f t="shared" si="81"/>
        <v/>
      </c>
      <c r="N1094" s="150" t="str">
        <f t="shared" si="80"/>
        <v/>
      </c>
      <c r="P1094" s="166" t="s">
        <v>2604</v>
      </c>
      <c r="Q1094" s="67" t="s">
        <v>2604</v>
      </c>
      <c r="R1094" s="112"/>
    </row>
    <row r="1095" spans="1:18" s="65" customFormat="1" hidden="1" x14ac:dyDescent="0.25">
      <c r="A1095" s="65" t="s">
        <v>1126</v>
      </c>
      <c r="B1095" s="150">
        <v>1</v>
      </c>
      <c r="C1095" s="153" t="s">
        <v>2174</v>
      </c>
      <c r="D1095" s="142" t="s">
        <v>2604</v>
      </c>
      <c r="E1095" s="150" t="str">
        <f t="shared" si="78"/>
        <v/>
      </c>
      <c r="F1095" s="150" t="str">
        <f t="shared" si="79"/>
        <v/>
      </c>
      <c r="H1095" s="166" t="s">
        <v>2604</v>
      </c>
      <c r="I1095" s="142"/>
      <c r="J1095" s="152" t="s">
        <v>2604</v>
      </c>
      <c r="K1095" s="151" t="s">
        <v>2174</v>
      </c>
      <c r="L1095" s="142" t="s">
        <v>2604</v>
      </c>
      <c r="M1095" s="150" t="str">
        <f t="shared" si="81"/>
        <v/>
      </c>
      <c r="N1095" s="150" t="str">
        <f t="shared" si="80"/>
        <v/>
      </c>
      <c r="P1095" s="166" t="s">
        <v>2604</v>
      </c>
      <c r="Q1095" s="67" t="s">
        <v>2604</v>
      </c>
      <c r="R1095" s="112"/>
    </row>
    <row r="1096" spans="1:18" s="65" customFormat="1" hidden="1" x14ac:dyDescent="0.25">
      <c r="A1096" s="65" t="s">
        <v>2050</v>
      </c>
      <c r="B1096" s="150">
        <v>1</v>
      </c>
      <c r="C1096" s="153" t="s">
        <v>2174</v>
      </c>
      <c r="D1096" s="114" t="s">
        <v>2604</v>
      </c>
      <c r="E1096" s="150" t="str">
        <f t="shared" si="78"/>
        <v/>
      </c>
      <c r="F1096" s="150" t="str">
        <f t="shared" si="79"/>
        <v/>
      </c>
      <c r="H1096" s="166" t="s">
        <v>2604</v>
      </c>
      <c r="I1096" s="114"/>
      <c r="J1096" s="152" t="s">
        <v>2604</v>
      </c>
      <c r="K1096" s="151" t="s">
        <v>2174</v>
      </c>
      <c r="L1096" s="142" t="s">
        <v>2604</v>
      </c>
      <c r="M1096" s="150" t="str">
        <f t="shared" si="81"/>
        <v/>
      </c>
      <c r="N1096" s="150" t="str">
        <f t="shared" si="80"/>
        <v/>
      </c>
      <c r="P1096" s="166" t="s">
        <v>2604</v>
      </c>
      <c r="Q1096" s="67" t="s">
        <v>2604</v>
      </c>
      <c r="R1096" s="112"/>
    </row>
    <row r="1097" spans="1:18" s="65" customFormat="1" hidden="1" x14ac:dyDescent="0.25">
      <c r="A1097" s="65" t="s">
        <v>1568</v>
      </c>
      <c r="B1097" s="150">
        <v>1</v>
      </c>
      <c r="C1097" s="153" t="s">
        <v>2174</v>
      </c>
      <c r="D1097" s="142" t="s">
        <v>2604</v>
      </c>
      <c r="E1097" s="150" t="str">
        <f t="shared" si="78"/>
        <v/>
      </c>
      <c r="F1097" s="150" t="str">
        <f t="shared" si="79"/>
        <v/>
      </c>
      <c r="H1097" s="166" t="s">
        <v>2604</v>
      </c>
      <c r="I1097" s="142"/>
      <c r="J1097" s="152" t="s">
        <v>2604</v>
      </c>
      <c r="K1097" s="151" t="s">
        <v>2174</v>
      </c>
      <c r="L1097" s="142" t="s">
        <v>2604</v>
      </c>
      <c r="M1097" s="150" t="str">
        <f t="shared" si="81"/>
        <v/>
      </c>
      <c r="N1097" s="150" t="str">
        <f t="shared" si="80"/>
        <v/>
      </c>
      <c r="P1097" s="166" t="s">
        <v>2604</v>
      </c>
      <c r="Q1097" s="67" t="s">
        <v>2604</v>
      </c>
      <c r="R1097" s="112"/>
    </row>
    <row r="1098" spans="1:18" s="65" customFormat="1" hidden="1" x14ac:dyDescent="0.25">
      <c r="A1098" s="65" t="s">
        <v>1923</v>
      </c>
      <c r="B1098" s="150">
        <v>1</v>
      </c>
      <c r="C1098" s="153" t="s">
        <v>2174</v>
      </c>
      <c r="D1098" s="142" t="s">
        <v>2604</v>
      </c>
      <c r="E1098" s="150" t="str">
        <f t="shared" si="78"/>
        <v/>
      </c>
      <c r="F1098" s="150" t="str">
        <f t="shared" si="79"/>
        <v/>
      </c>
      <c r="H1098" s="166" t="s">
        <v>2604</v>
      </c>
      <c r="I1098" s="142"/>
      <c r="J1098" s="152" t="s">
        <v>2604</v>
      </c>
      <c r="K1098" s="151" t="s">
        <v>2174</v>
      </c>
      <c r="L1098" s="142" t="s">
        <v>2604</v>
      </c>
      <c r="M1098" s="150" t="str">
        <f t="shared" si="81"/>
        <v/>
      </c>
      <c r="N1098" s="150" t="str">
        <f t="shared" si="80"/>
        <v/>
      </c>
      <c r="P1098" s="166" t="s">
        <v>2604</v>
      </c>
      <c r="Q1098" s="67" t="s">
        <v>2604</v>
      </c>
      <c r="R1098" s="112"/>
    </row>
    <row r="1099" spans="1:18" s="65" customFormat="1" hidden="1" x14ac:dyDescent="0.25">
      <c r="A1099" s="65" t="s">
        <v>1567</v>
      </c>
      <c r="B1099" s="150">
        <v>1</v>
      </c>
      <c r="C1099" s="153" t="s">
        <v>2174</v>
      </c>
      <c r="D1099" s="142" t="s">
        <v>2604</v>
      </c>
      <c r="E1099" s="150" t="str">
        <f t="shared" si="78"/>
        <v/>
      </c>
      <c r="F1099" s="150" t="str">
        <f t="shared" si="79"/>
        <v/>
      </c>
      <c r="H1099" s="166" t="s">
        <v>2604</v>
      </c>
      <c r="I1099" s="142"/>
      <c r="J1099" s="152" t="s">
        <v>2604</v>
      </c>
      <c r="K1099" s="151" t="s">
        <v>2174</v>
      </c>
      <c r="L1099" s="142" t="s">
        <v>2604</v>
      </c>
      <c r="M1099" s="150" t="str">
        <f t="shared" si="81"/>
        <v/>
      </c>
      <c r="N1099" s="150" t="str">
        <f t="shared" si="80"/>
        <v/>
      </c>
      <c r="P1099" s="166" t="s">
        <v>2604</v>
      </c>
      <c r="Q1099" s="67" t="s">
        <v>2604</v>
      </c>
      <c r="R1099" s="112"/>
    </row>
    <row r="1100" spans="1:18" s="65" customFormat="1" hidden="1" x14ac:dyDescent="0.25">
      <c r="A1100" s="65" t="s">
        <v>2113</v>
      </c>
      <c r="B1100" s="150">
        <v>1</v>
      </c>
      <c r="C1100" s="153" t="s">
        <v>2174</v>
      </c>
      <c r="D1100" s="114" t="s">
        <v>2604</v>
      </c>
      <c r="E1100" s="150" t="str">
        <f t="shared" si="78"/>
        <v/>
      </c>
      <c r="F1100" s="150" t="str">
        <f t="shared" si="79"/>
        <v/>
      </c>
      <c r="H1100" s="166" t="s">
        <v>2604</v>
      </c>
      <c r="I1100" s="114"/>
      <c r="J1100" s="152" t="s">
        <v>2604</v>
      </c>
      <c r="K1100" s="151" t="s">
        <v>2174</v>
      </c>
      <c r="L1100" s="142" t="s">
        <v>2604</v>
      </c>
      <c r="M1100" s="150" t="str">
        <f t="shared" si="81"/>
        <v/>
      </c>
      <c r="N1100" s="150" t="str">
        <f t="shared" si="80"/>
        <v/>
      </c>
      <c r="P1100" s="166" t="s">
        <v>2604</v>
      </c>
      <c r="Q1100" s="67" t="s">
        <v>2604</v>
      </c>
      <c r="R1100" s="112"/>
    </row>
    <row r="1101" spans="1:18" s="65" customFormat="1" hidden="1" x14ac:dyDescent="0.25">
      <c r="A1101" s="65" t="s">
        <v>1114</v>
      </c>
      <c r="B1101" s="150">
        <v>1</v>
      </c>
      <c r="C1101" s="155" t="s">
        <v>2606</v>
      </c>
      <c r="D1101" s="142">
        <v>35294</v>
      </c>
      <c r="E1101" s="150" t="str">
        <f t="shared" si="78"/>
        <v>1996-97</v>
      </c>
      <c r="F1101" s="150" t="str">
        <f t="shared" si="79"/>
        <v/>
      </c>
      <c r="G1101" s="65" t="s">
        <v>2513</v>
      </c>
      <c r="H1101" s="166">
        <v>1190000</v>
      </c>
      <c r="I1101" s="142"/>
      <c r="J1101" s="152" t="s">
        <v>2604</v>
      </c>
      <c r="K1101" s="154" t="s">
        <v>2605</v>
      </c>
      <c r="L1101" s="142">
        <v>35706</v>
      </c>
      <c r="M1101" s="150" t="str">
        <f t="shared" si="81"/>
        <v>1997-98</v>
      </c>
      <c r="N1101" s="150" t="str">
        <f t="shared" si="80"/>
        <v/>
      </c>
      <c r="O1101" s="65" t="s">
        <v>32</v>
      </c>
      <c r="P1101" s="166" t="s">
        <v>2604</v>
      </c>
      <c r="Q1101" s="67" t="s">
        <v>2604</v>
      </c>
      <c r="R1101" s="112" t="s">
        <v>2514</v>
      </c>
    </row>
    <row r="1102" spans="1:18" s="65" customFormat="1" hidden="1" x14ac:dyDescent="0.25">
      <c r="A1102" s="65" t="s">
        <v>1899</v>
      </c>
      <c r="B1102" s="150">
        <v>1</v>
      </c>
      <c r="C1102" s="153" t="s">
        <v>2174</v>
      </c>
      <c r="D1102" s="142" t="s">
        <v>2604</v>
      </c>
      <c r="E1102" s="150" t="str">
        <f t="shared" si="78"/>
        <v/>
      </c>
      <c r="F1102" s="150" t="str">
        <f t="shared" si="79"/>
        <v/>
      </c>
      <c r="H1102" s="166" t="s">
        <v>2604</v>
      </c>
      <c r="I1102" s="142"/>
      <c r="J1102" s="152" t="s">
        <v>2604</v>
      </c>
      <c r="K1102" s="151" t="s">
        <v>2174</v>
      </c>
      <c r="L1102" s="142" t="s">
        <v>2604</v>
      </c>
      <c r="M1102" s="150" t="str">
        <f t="shared" si="81"/>
        <v/>
      </c>
      <c r="N1102" s="150" t="str">
        <f t="shared" si="80"/>
        <v/>
      </c>
      <c r="P1102" s="166" t="s">
        <v>2604</v>
      </c>
      <c r="Q1102" s="67" t="s">
        <v>2604</v>
      </c>
      <c r="R1102" s="112"/>
    </row>
    <row r="1103" spans="1:18" s="65" customFormat="1" hidden="1" x14ac:dyDescent="0.25">
      <c r="A1103" s="65" t="s">
        <v>1250</v>
      </c>
      <c r="B1103" s="150">
        <v>1</v>
      </c>
      <c r="C1103" s="153" t="s">
        <v>2174</v>
      </c>
      <c r="D1103" s="142" t="s">
        <v>2604</v>
      </c>
      <c r="E1103" s="150" t="str">
        <f t="shared" si="78"/>
        <v/>
      </c>
      <c r="F1103" s="150" t="str">
        <f t="shared" si="79"/>
        <v/>
      </c>
      <c r="H1103" s="166" t="s">
        <v>2604</v>
      </c>
      <c r="I1103" s="142"/>
      <c r="J1103" s="152" t="s">
        <v>2604</v>
      </c>
      <c r="K1103" s="151" t="s">
        <v>2174</v>
      </c>
      <c r="L1103" s="142" t="s">
        <v>2604</v>
      </c>
      <c r="M1103" s="150" t="str">
        <f t="shared" si="81"/>
        <v/>
      </c>
      <c r="N1103" s="150" t="str">
        <f t="shared" si="80"/>
        <v/>
      </c>
      <c r="P1103" s="166" t="s">
        <v>2604</v>
      </c>
      <c r="Q1103" s="67" t="s">
        <v>2604</v>
      </c>
      <c r="R1103" s="112"/>
    </row>
    <row r="1104" spans="1:18" s="65" customFormat="1" hidden="1" x14ac:dyDescent="0.25">
      <c r="A1104" s="65" t="s">
        <v>1434</v>
      </c>
      <c r="B1104" s="150">
        <v>1</v>
      </c>
      <c r="C1104" s="153" t="s">
        <v>2174</v>
      </c>
      <c r="D1104" s="142" t="s">
        <v>2604</v>
      </c>
      <c r="E1104" s="150" t="str">
        <f t="shared" si="78"/>
        <v/>
      </c>
      <c r="F1104" s="150" t="str">
        <f t="shared" si="79"/>
        <v/>
      </c>
      <c r="H1104" s="166" t="s">
        <v>2604</v>
      </c>
      <c r="I1104" s="142"/>
      <c r="J1104" s="152" t="s">
        <v>2604</v>
      </c>
      <c r="K1104" s="151" t="s">
        <v>2174</v>
      </c>
      <c r="L1104" s="142" t="s">
        <v>2604</v>
      </c>
      <c r="M1104" s="150" t="str">
        <f t="shared" si="81"/>
        <v/>
      </c>
      <c r="N1104" s="150" t="str">
        <f t="shared" si="80"/>
        <v/>
      </c>
      <c r="P1104" s="166" t="s">
        <v>2604</v>
      </c>
      <c r="Q1104" s="67" t="s">
        <v>2604</v>
      </c>
      <c r="R1104" s="112"/>
    </row>
    <row r="1105" spans="1:18" s="65" customFormat="1" hidden="1" x14ac:dyDescent="0.25">
      <c r="A1105" s="65" t="s">
        <v>1688</v>
      </c>
      <c r="B1105" s="150">
        <v>1</v>
      </c>
      <c r="C1105" s="153" t="s">
        <v>2174</v>
      </c>
      <c r="D1105" s="142" t="s">
        <v>2604</v>
      </c>
      <c r="E1105" s="150" t="str">
        <f t="shared" si="78"/>
        <v/>
      </c>
      <c r="F1105" s="150" t="str">
        <f t="shared" si="79"/>
        <v/>
      </c>
      <c r="H1105" s="166" t="s">
        <v>2604</v>
      </c>
      <c r="I1105" s="142"/>
      <c r="J1105" s="152" t="s">
        <v>2604</v>
      </c>
      <c r="K1105" s="151" t="s">
        <v>2174</v>
      </c>
      <c r="L1105" s="142" t="s">
        <v>2604</v>
      </c>
      <c r="M1105" s="150" t="str">
        <f t="shared" si="81"/>
        <v/>
      </c>
      <c r="N1105" s="150" t="str">
        <f t="shared" si="80"/>
        <v/>
      </c>
      <c r="P1105" s="166" t="s">
        <v>2604</v>
      </c>
      <c r="Q1105" s="67" t="s">
        <v>2604</v>
      </c>
      <c r="R1105" s="112"/>
    </row>
    <row r="1106" spans="1:18" s="65" customFormat="1" hidden="1" x14ac:dyDescent="0.25">
      <c r="A1106" s="65" t="s">
        <v>1976</v>
      </c>
      <c r="B1106" s="150">
        <v>1</v>
      </c>
      <c r="C1106" s="153" t="s">
        <v>2174</v>
      </c>
      <c r="D1106" s="142" t="s">
        <v>2604</v>
      </c>
      <c r="E1106" s="150" t="str">
        <f t="shared" ref="E1106:E1169" si="82">IF(ISNUMBER(D1106),IF(MONTH(D1106)&gt;=8,CONCATENATE(YEAR(D1106),"-",RIGHT(YEAR(D1106)+1,2)),IF(MONTH(D1106)&lt;5,CONCATENATE(YEAR(D1106)-1,"-",RIGHT(YEAR(D1106),2)),"")), "")</f>
        <v/>
      </c>
      <c r="F1106" s="150" t="str">
        <f t="shared" ref="F1106:F1169" si="83">IF(ISNUMBER(D1106),IF(AND(MONTH(D1106)&gt;5, MONTH(D1106)&lt;8),CONCATENATE(YEAR(D1106),"-",RIGHT(YEAR(D1106)+1,2)),""), "")</f>
        <v/>
      </c>
      <c r="H1106" s="166" t="s">
        <v>2604</v>
      </c>
      <c r="I1106" s="142"/>
      <c r="J1106" s="152" t="s">
        <v>2604</v>
      </c>
      <c r="K1106" s="151" t="s">
        <v>2174</v>
      </c>
      <c r="L1106" s="142" t="s">
        <v>2604</v>
      </c>
      <c r="M1106" s="150" t="str">
        <f t="shared" si="81"/>
        <v/>
      </c>
      <c r="N1106" s="150" t="str">
        <f t="shared" ref="N1106:N1169" si="84">IF(ISNUMBER(L1106),IF(AND(MONTH(L1106)&gt;5, MONTH(L1106)&lt;8),CONCATENATE(YEAR(L1106)-1,"-",RIGHT(YEAR(L1106),2)),""), "")</f>
        <v/>
      </c>
      <c r="P1106" s="166" t="s">
        <v>2604</v>
      </c>
      <c r="Q1106" s="67" t="s">
        <v>2604</v>
      </c>
      <c r="R1106" s="112"/>
    </row>
    <row r="1107" spans="1:18" s="65" customFormat="1" hidden="1" x14ac:dyDescent="0.25">
      <c r="A1107" s="65" t="s">
        <v>1757</v>
      </c>
      <c r="B1107" s="150">
        <v>1</v>
      </c>
      <c r="C1107" s="153" t="s">
        <v>2174</v>
      </c>
      <c r="D1107" s="142" t="s">
        <v>2604</v>
      </c>
      <c r="E1107" s="150" t="str">
        <f t="shared" si="82"/>
        <v/>
      </c>
      <c r="F1107" s="150" t="str">
        <f t="shared" si="83"/>
        <v/>
      </c>
      <c r="H1107" s="166" t="s">
        <v>2604</v>
      </c>
      <c r="I1107" s="142"/>
      <c r="J1107" s="152" t="s">
        <v>2604</v>
      </c>
      <c r="K1107" s="151" t="s">
        <v>2174</v>
      </c>
      <c r="L1107" s="142" t="s">
        <v>2604</v>
      </c>
      <c r="M1107" s="150" t="str">
        <f t="shared" si="81"/>
        <v/>
      </c>
      <c r="N1107" s="150" t="str">
        <f t="shared" si="84"/>
        <v/>
      </c>
      <c r="P1107" s="166" t="s">
        <v>2604</v>
      </c>
      <c r="Q1107" s="67" t="s">
        <v>2604</v>
      </c>
      <c r="R1107" s="112"/>
    </row>
    <row r="1108" spans="1:18" s="65" customFormat="1" hidden="1" x14ac:dyDescent="0.25">
      <c r="A1108" s="65" t="s">
        <v>1105</v>
      </c>
      <c r="B1108" s="150">
        <v>1</v>
      </c>
      <c r="C1108" s="153" t="s">
        <v>2174</v>
      </c>
      <c r="D1108" s="142" t="s">
        <v>2604</v>
      </c>
      <c r="E1108" s="150" t="str">
        <f t="shared" si="82"/>
        <v/>
      </c>
      <c r="F1108" s="150" t="str">
        <f t="shared" si="83"/>
        <v/>
      </c>
      <c r="H1108" s="166" t="s">
        <v>2604</v>
      </c>
      <c r="I1108" s="142"/>
      <c r="J1108" s="152" t="s">
        <v>2604</v>
      </c>
      <c r="K1108" s="151" t="s">
        <v>2174</v>
      </c>
      <c r="L1108" s="142" t="s">
        <v>2604</v>
      </c>
      <c r="M1108" s="150" t="str">
        <f t="shared" si="81"/>
        <v/>
      </c>
      <c r="N1108" s="150" t="str">
        <f t="shared" si="84"/>
        <v/>
      </c>
      <c r="P1108" s="166" t="s">
        <v>2604</v>
      </c>
      <c r="Q1108" s="67" t="s">
        <v>2604</v>
      </c>
      <c r="R1108" s="112"/>
    </row>
    <row r="1109" spans="1:18" s="65" customFormat="1" hidden="1" x14ac:dyDescent="0.25">
      <c r="A1109" s="65" t="s">
        <v>704</v>
      </c>
      <c r="B1109" s="150">
        <v>1</v>
      </c>
      <c r="C1109" s="153" t="s">
        <v>2174</v>
      </c>
      <c r="D1109" s="142" t="s">
        <v>2604</v>
      </c>
      <c r="E1109" s="150" t="str">
        <f t="shared" si="82"/>
        <v/>
      </c>
      <c r="F1109" s="150" t="str">
        <f t="shared" si="83"/>
        <v/>
      </c>
      <c r="H1109" s="166" t="s">
        <v>2604</v>
      </c>
      <c r="I1109" s="142"/>
      <c r="J1109" s="152" t="s">
        <v>2604</v>
      </c>
      <c r="K1109" s="151" t="s">
        <v>2174</v>
      </c>
      <c r="L1109" s="142" t="s">
        <v>2604</v>
      </c>
      <c r="M1109" s="150" t="str">
        <f t="shared" si="81"/>
        <v/>
      </c>
      <c r="N1109" s="150" t="str">
        <f t="shared" si="84"/>
        <v/>
      </c>
      <c r="P1109" s="166" t="s">
        <v>2604</v>
      </c>
      <c r="Q1109" s="67" t="s">
        <v>2604</v>
      </c>
      <c r="R1109" s="112"/>
    </row>
    <row r="1110" spans="1:18" s="65" customFormat="1" hidden="1" x14ac:dyDescent="0.25">
      <c r="A1110" s="65" t="s">
        <v>1822</v>
      </c>
      <c r="B1110" s="150">
        <v>1</v>
      </c>
      <c r="C1110" s="153" t="s">
        <v>2174</v>
      </c>
      <c r="D1110" s="142" t="s">
        <v>2604</v>
      </c>
      <c r="E1110" s="150" t="str">
        <f t="shared" si="82"/>
        <v/>
      </c>
      <c r="F1110" s="150" t="str">
        <f t="shared" si="83"/>
        <v/>
      </c>
      <c r="H1110" s="166" t="s">
        <v>2604</v>
      </c>
      <c r="I1110" s="142"/>
      <c r="J1110" s="152" t="s">
        <v>2604</v>
      </c>
      <c r="K1110" s="151" t="s">
        <v>2174</v>
      </c>
      <c r="L1110" s="142" t="s">
        <v>2604</v>
      </c>
      <c r="M1110" s="150" t="str">
        <f t="shared" si="81"/>
        <v/>
      </c>
      <c r="N1110" s="150" t="str">
        <f t="shared" si="84"/>
        <v/>
      </c>
      <c r="P1110" s="166" t="s">
        <v>2604</v>
      </c>
      <c r="Q1110" s="67" t="s">
        <v>2604</v>
      </c>
      <c r="R1110" s="112"/>
    </row>
    <row r="1111" spans="1:18" s="65" customFormat="1" hidden="1" x14ac:dyDescent="0.25">
      <c r="A1111" s="65" t="s">
        <v>1765</v>
      </c>
      <c r="B1111" s="150">
        <v>1</v>
      </c>
      <c r="C1111" s="153" t="s">
        <v>2174</v>
      </c>
      <c r="D1111" s="142" t="s">
        <v>2604</v>
      </c>
      <c r="E1111" s="150" t="str">
        <f t="shared" si="82"/>
        <v/>
      </c>
      <c r="F1111" s="150" t="str">
        <f t="shared" si="83"/>
        <v/>
      </c>
      <c r="H1111" s="166" t="s">
        <v>2604</v>
      </c>
      <c r="I1111" s="142"/>
      <c r="J1111" s="152" t="s">
        <v>2604</v>
      </c>
      <c r="K1111" s="151" t="s">
        <v>2174</v>
      </c>
      <c r="L1111" s="142" t="s">
        <v>2604</v>
      </c>
      <c r="M1111" s="150" t="str">
        <f t="shared" si="81"/>
        <v/>
      </c>
      <c r="N1111" s="150" t="str">
        <f t="shared" si="84"/>
        <v/>
      </c>
      <c r="P1111" s="166" t="s">
        <v>2604</v>
      </c>
      <c r="Q1111" s="67" t="s">
        <v>2604</v>
      </c>
      <c r="R1111" s="112"/>
    </row>
    <row r="1112" spans="1:18" s="65" customFormat="1" hidden="1" x14ac:dyDescent="0.25">
      <c r="A1112" s="65" t="s">
        <v>1989</v>
      </c>
      <c r="B1112" s="150">
        <v>1</v>
      </c>
      <c r="C1112" s="153" t="s">
        <v>2174</v>
      </c>
      <c r="D1112" s="114" t="s">
        <v>2604</v>
      </c>
      <c r="E1112" s="150" t="str">
        <f t="shared" si="82"/>
        <v/>
      </c>
      <c r="F1112" s="150" t="str">
        <f t="shared" si="83"/>
        <v/>
      </c>
      <c r="H1112" s="166" t="s">
        <v>2604</v>
      </c>
      <c r="I1112" s="114"/>
      <c r="J1112" s="152" t="s">
        <v>2604</v>
      </c>
      <c r="K1112" s="151" t="s">
        <v>2174</v>
      </c>
      <c r="L1112" s="142" t="s">
        <v>2604</v>
      </c>
      <c r="M1112" s="150" t="str">
        <f t="shared" si="81"/>
        <v/>
      </c>
      <c r="N1112" s="150" t="str">
        <f t="shared" si="84"/>
        <v/>
      </c>
      <c r="P1112" s="166" t="s">
        <v>2604</v>
      </c>
      <c r="Q1112" s="67" t="s">
        <v>2604</v>
      </c>
      <c r="R1112" s="112"/>
    </row>
    <row r="1113" spans="1:18" s="65" customFormat="1" hidden="1" x14ac:dyDescent="0.25">
      <c r="A1113" s="65" t="s">
        <v>1372</v>
      </c>
      <c r="B1113" s="150">
        <v>1</v>
      </c>
      <c r="C1113" s="153" t="s">
        <v>2174</v>
      </c>
      <c r="D1113" s="142" t="s">
        <v>2604</v>
      </c>
      <c r="E1113" s="150" t="str">
        <f t="shared" si="82"/>
        <v/>
      </c>
      <c r="F1113" s="150" t="str">
        <f t="shared" si="83"/>
        <v/>
      </c>
      <c r="H1113" s="166" t="s">
        <v>2604</v>
      </c>
      <c r="I1113" s="142"/>
      <c r="J1113" s="152" t="s">
        <v>2604</v>
      </c>
      <c r="K1113" s="151" t="s">
        <v>2174</v>
      </c>
      <c r="L1113" s="142" t="s">
        <v>2604</v>
      </c>
      <c r="M1113" s="150" t="str">
        <f t="shared" si="81"/>
        <v/>
      </c>
      <c r="N1113" s="150" t="str">
        <f t="shared" si="84"/>
        <v/>
      </c>
      <c r="P1113" s="166" t="s">
        <v>2604</v>
      </c>
      <c r="Q1113" s="67" t="s">
        <v>2604</v>
      </c>
      <c r="R1113" s="112"/>
    </row>
    <row r="1114" spans="1:18" s="65" customFormat="1" hidden="1" x14ac:dyDescent="0.25">
      <c r="A1114" s="65" t="s">
        <v>1715</v>
      </c>
      <c r="B1114" s="150">
        <v>1</v>
      </c>
      <c r="C1114" s="153" t="s">
        <v>2174</v>
      </c>
      <c r="D1114" s="142" t="s">
        <v>2604</v>
      </c>
      <c r="E1114" s="150" t="str">
        <f t="shared" si="82"/>
        <v/>
      </c>
      <c r="F1114" s="150" t="str">
        <f t="shared" si="83"/>
        <v/>
      </c>
      <c r="H1114" s="166" t="s">
        <v>2604</v>
      </c>
      <c r="I1114" s="142"/>
      <c r="J1114" s="152" t="s">
        <v>2604</v>
      </c>
      <c r="K1114" s="151" t="s">
        <v>2174</v>
      </c>
      <c r="L1114" s="142" t="s">
        <v>2604</v>
      </c>
      <c r="M1114" s="150" t="str">
        <f t="shared" si="81"/>
        <v/>
      </c>
      <c r="N1114" s="150" t="str">
        <f t="shared" si="84"/>
        <v/>
      </c>
      <c r="P1114" s="166" t="s">
        <v>2604</v>
      </c>
      <c r="Q1114" s="67" t="s">
        <v>2604</v>
      </c>
      <c r="R1114" s="112"/>
    </row>
    <row r="1115" spans="1:18" s="65" customFormat="1" hidden="1" x14ac:dyDescent="0.25">
      <c r="A1115" s="65" t="s">
        <v>1615</v>
      </c>
      <c r="B1115" s="150">
        <v>1</v>
      </c>
      <c r="C1115" s="153" t="s">
        <v>2174</v>
      </c>
      <c r="D1115" s="142" t="s">
        <v>2604</v>
      </c>
      <c r="E1115" s="150" t="str">
        <f t="shared" si="82"/>
        <v/>
      </c>
      <c r="F1115" s="150" t="str">
        <f t="shared" si="83"/>
        <v/>
      </c>
      <c r="H1115" s="166" t="s">
        <v>2604</v>
      </c>
      <c r="I1115" s="142"/>
      <c r="J1115" s="152" t="s">
        <v>2604</v>
      </c>
      <c r="K1115" s="151" t="s">
        <v>2174</v>
      </c>
      <c r="L1115" s="142" t="s">
        <v>2604</v>
      </c>
      <c r="M1115" s="150" t="str">
        <f t="shared" si="81"/>
        <v/>
      </c>
      <c r="N1115" s="150" t="str">
        <f t="shared" si="84"/>
        <v/>
      </c>
      <c r="P1115" s="166" t="s">
        <v>2604</v>
      </c>
      <c r="Q1115" s="67" t="s">
        <v>2604</v>
      </c>
      <c r="R1115" s="112"/>
    </row>
    <row r="1116" spans="1:18" s="65" customFormat="1" hidden="1" x14ac:dyDescent="0.25">
      <c r="A1116" s="65" t="s">
        <v>1185</v>
      </c>
      <c r="B1116" s="150">
        <v>1</v>
      </c>
      <c r="C1116" s="155" t="s">
        <v>2606</v>
      </c>
      <c r="D1116" s="142">
        <v>31003</v>
      </c>
      <c r="E1116" s="150" t="str">
        <f t="shared" si="82"/>
        <v>1984-85</v>
      </c>
      <c r="F1116" s="150" t="str">
        <f t="shared" si="83"/>
        <v/>
      </c>
      <c r="G1116" s="65" t="s">
        <v>2516</v>
      </c>
      <c r="H1116" s="166">
        <v>42000</v>
      </c>
      <c r="I1116" s="142"/>
      <c r="J1116" s="152" t="s">
        <v>2604</v>
      </c>
      <c r="K1116" s="156" t="s">
        <v>2607</v>
      </c>
      <c r="L1116" s="142">
        <v>32032</v>
      </c>
      <c r="M1116" s="150" t="str">
        <f t="shared" si="81"/>
        <v>1987-88</v>
      </c>
      <c r="N1116" s="150" t="str">
        <f t="shared" si="84"/>
        <v/>
      </c>
      <c r="O1116" s="65" t="s">
        <v>68</v>
      </c>
      <c r="P1116" s="166" t="s">
        <v>2604</v>
      </c>
      <c r="Q1116" s="67" t="s">
        <v>2604</v>
      </c>
      <c r="R1116" s="112" t="s">
        <v>2517</v>
      </c>
    </row>
    <row r="1117" spans="1:18" s="65" customFormat="1" hidden="1" x14ac:dyDescent="0.25">
      <c r="A1117" s="65" t="s">
        <v>950</v>
      </c>
      <c r="B1117" s="150">
        <v>1</v>
      </c>
      <c r="C1117" s="153" t="s">
        <v>2174</v>
      </c>
      <c r="D1117" s="142" t="s">
        <v>2604</v>
      </c>
      <c r="E1117" s="150" t="str">
        <f t="shared" si="82"/>
        <v/>
      </c>
      <c r="F1117" s="150" t="str">
        <f t="shared" si="83"/>
        <v/>
      </c>
      <c r="H1117" s="166" t="s">
        <v>2604</v>
      </c>
      <c r="I1117" s="142"/>
      <c r="J1117" s="152" t="s">
        <v>2604</v>
      </c>
      <c r="K1117" s="151" t="s">
        <v>2174</v>
      </c>
      <c r="L1117" s="142" t="s">
        <v>2604</v>
      </c>
      <c r="M1117" s="150" t="str">
        <f t="shared" si="81"/>
        <v/>
      </c>
      <c r="N1117" s="150" t="str">
        <f t="shared" si="84"/>
        <v/>
      </c>
      <c r="P1117" s="166" t="s">
        <v>2604</v>
      </c>
      <c r="Q1117" s="67" t="s">
        <v>2604</v>
      </c>
      <c r="R1117" s="112"/>
    </row>
    <row r="1118" spans="1:18" s="65" customFormat="1" hidden="1" x14ac:dyDescent="0.25">
      <c r="A1118" s="65" t="s">
        <v>1262</v>
      </c>
      <c r="B1118" s="150">
        <v>1</v>
      </c>
      <c r="C1118" s="153" t="s">
        <v>2174</v>
      </c>
      <c r="D1118" s="142" t="s">
        <v>2604</v>
      </c>
      <c r="E1118" s="150" t="str">
        <f t="shared" si="82"/>
        <v/>
      </c>
      <c r="F1118" s="150" t="str">
        <f t="shared" si="83"/>
        <v/>
      </c>
      <c r="H1118" s="166" t="s">
        <v>2604</v>
      </c>
      <c r="I1118" s="142"/>
      <c r="J1118" s="152" t="s">
        <v>2604</v>
      </c>
      <c r="K1118" s="151" t="s">
        <v>2174</v>
      </c>
      <c r="L1118" s="142" t="s">
        <v>2604</v>
      </c>
      <c r="M1118" s="150" t="str">
        <f t="shared" si="81"/>
        <v/>
      </c>
      <c r="N1118" s="150" t="str">
        <f t="shared" si="84"/>
        <v/>
      </c>
      <c r="P1118" s="166" t="s">
        <v>2604</v>
      </c>
      <c r="Q1118" s="67" t="s">
        <v>2604</v>
      </c>
      <c r="R1118" s="112"/>
    </row>
    <row r="1119" spans="1:18" s="65" customFormat="1" hidden="1" x14ac:dyDescent="0.25">
      <c r="A1119" s="65" t="s">
        <v>2027</v>
      </c>
      <c r="B1119" s="150">
        <v>1</v>
      </c>
      <c r="C1119" s="153" t="s">
        <v>2174</v>
      </c>
      <c r="D1119" s="114" t="s">
        <v>2604</v>
      </c>
      <c r="E1119" s="150" t="str">
        <f t="shared" si="82"/>
        <v/>
      </c>
      <c r="F1119" s="150" t="str">
        <f t="shared" si="83"/>
        <v/>
      </c>
      <c r="H1119" s="166" t="s">
        <v>2604</v>
      </c>
      <c r="I1119" s="114"/>
      <c r="J1119" s="152" t="s">
        <v>2604</v>
      </c>
      <c r="K1119" s="151" t="s">
        <v>2174</v>
      </c>
      <c r="L1119" s="142" t="s">
        <v>2604</v>
      </c>
      <c r="M1119" s="150" t="str">
        <f t="shared" si="81"/>
        <v/>
      </c>
      <c r="N1119" s="150" t="str">
        <f t="shared" si="84"/>
        <v/>
      </c>
      <c r="P1119" s="166" t="s">
        <v>2604</v>
      </c>
      <c r="Q1119" s="67" t="s">
        <v>2604</v>
      </c>
      <c r="R1119" s="112"/>
    </row>
    <row r="1120" spans="1:18" s="65" customFormat="1" hidden="1" x14ac:dyDescent="0.25">
      <c r="A1120" s="65" t="s">
        <v>1869</v>
      </c>
      <c r="B1120" s="150">
        <v>1</v>
      </c>
      <c r="C1120" s="153" t="s">
        <v>2174</v>
      </c>
      <c r="D1120" s="142" t="s">
        <v>2604</v>
      </c>
      <c r="E1120" s="150" t="str">
        <f t="shared" si="82"/>
        <v/>
      </c>
      <c r="F1120" s="150" t="str">
        <f t="shared" si="83"/>
        <v/>
      </c>
      <c r="H1120" s="166" t="s">
        <v>2604</v>
      </c>
      <c r="I1120" s="142"/>
      <c r="J1120" s="152" t="s">
        <v>2604</v>
      </c>
      <c r="K1120" s="151" t="s">
        <v>2174</v>
      </c>
      <c r="L1120" s="142" t="s">
        <v>2604</v>
      </c>
      <c r="M1120" s="150" t="str">
        <f t="shared" si="81"/>
        <v/>
      </c>
      <c r="N1120" s="150" t="str">
        <f t="shared" si="84"/>
        <v/>
      </c>
      <c r="P1120" s="166" t="s">
        <v>2604</v>
      </c>
      <c r="Q1120" s="67" t="s">
        <v>2604</v>
      </c>
      <c r="R1120" s="112"/>
    </row>
    <row r="1121" spans="1:18" s="65" customFormat="1" hidden="1" x14ac:dyDescent="0.25">
      <c r="A1121" s="65" t="s">
        <v>871</v>
      </c>
      <c r="B1121" s="150">
        <v>1</v>
      </c>
      <c r="C1121" s="153" t="s">
        <v>2174</v>
      </c>
      <c r="D1121" s="142" t="s">
        <v>2604</v>
      </c>
      <c r="E1121" s="150" t="str">
        <f t="shared" si="82"/>
        <v/>
      </c>
      <c r="F1121" s="150" t="str">
        <f t="shared" si="83"/>
        <v/>
      </c>
      <c r="H1121" s="166" t="s">
        <v>2604</v>
      </c>
      <c r="I1121" s="142"/>
      <c r="J1121" s="152" t="s">
        <v>2604</v>
      </c>
      <c r="K1121" s="156" t="s">
        <v>2607</v>
      </c>
      <c r="L1121" s="142">
        <v>41398</v>
      </c>
      <c r="M1121" s="150" t="str">
        <f t="shared" si="81"/>
        <v/>
      </c>
      <c r="N1121" s="150" t="str">
        <f t="shared" si="84"/>
        <v/>
      </c>
      <c r="O1121" s="65" t="s">
        <v>67</v>
      </c>
      <c r="P1121" s="166" t="s">
        <v>2604</v>
      </c>
      <c r="Q1121" s="67" t="s">
        <v>2604</v>
      </c>
      <c r="R1121" s="112" t="s">
        <v>2518</v>
      </c>
    </row>
    <row r="1122" spans="1:18" s="65" customFormat="1" hidden="1" x14ac:dyDescent="0.25">
      <c r="A1122" s="65" t="s">
        <v>702</v>
      </c>
      <c r="B1122" s="150">
        <v>1</v>
      </c>
      <c r="C1122" s="153" t="s">
        <v>2174</v>
      </c>
      <c r="D1122" s="142" t="s">
        <v>2604</v>
      </c>
      <c r="E1122" s="150" t="str">
        <f t="shared" si="82"/>
        <v/>
      </c>
      <c r="F1122" s="150" t="str">
        <f t="shared" si="83"/>
        <v/>
      </c>
      <c r="H1122" s="166" t="s">
        <v>2604</v>
      </c>
      <c r="I1122" s="142"/>
      <c r="J1122" s="152" t="s">
        <v>2604</v>
      </c>
      <c r="K1122" s="151" t="s">
        <v>2174</v>
      </c>
      <c r="L1122" s="142" t="s">
        <v>2604</v>
      </c>
      <c r="M1122" s="150" t="str">
        <f t="shared" si="81"/>
        <v/>
      </c>
      <c r="N1122" s="150" t="str">
        <f t="shared" si="84"/>
        <v/>
      </c>
      <c r="P1122" s="166" t="s">
        <v>2604</v>
      </c>
      <c r="Q1122" s="67" t="s">
        <v>2604</v>
      </c>
      <c r="R1122" s="112"/>
    </row>
    <row r="1123" spans="1:18" s="65" customFormat="1" hidden="1" x14ac:dyDescent="0.25">
      <c r="A1123" s="65" t="s">
        <v>1365</v>
      </c>
      <c r="B1123" s="150">
        <v>1</v>
      </c>
      <c r="C1123" s="153" t="s">
        <v>2174</v>
      </c>
      <c r="D1123" s="142" t="s">
        <v>2604</v>
      </c>
      <c r="E1123" s="150" t="str">
        <f t="shared" si="82"/>
        <v/>
      </c>
      <c r="F1123" s="150" t="str">
        <f t="shared" si="83"/>
        <v/>
      </c>
      <c r="H1123" s="166" t="s">
        <v>2604</v>
      </c>
      <c r="I1123" s="142"/>
      <c r="J1123" s="152" t="s">
        <v>2604</v>
      </c>
      <c r="K1123" s="151" t="s">
        <v>2174</v>
      </c>
      <c r="L1123" s="142" t="s">
        <v>2604</v>
      </c>
      <c r="M1123" s="150" t="str">
        <f t="shared" si="81"/>
        <v/>
      </c>
      <c r="N1123" s="150" t="str">
        <f t="shared" si="84"/>
        <v/>
      </c>
      <c r="P1123" s="166" t="s">
        <v>2604</v>
      </c>
      <c r="Q1123" s="67" t="s">
        <v>2604</v>
      </c>
      <c r="R1123" s="112"/>
    </row>
    <row r="1124" spans="1:18" s="65" customFormat="1" hidden="1" x14ac:dyDescent="0.25">
      <c r="A1124" s="65" t="s">
        <v>1566</v>
      </c>
      <c r="B1124" s="150">
        <v>1</v>
      </c>
      <c r="C1124" s="153" t="s">
        <v>2174</v>
      </c>
      <c r="D1124" s="142" t="s">
        <v>2604</v>
      </c>
      <c r="E1124" s="150" t="str">
        <f t="shared" si="82"/>
        <v/>
      </c>
      <c r="F1124" s="150" t="str">
        <f t="shared" si="83"/>
        <v/>
      </c>
      <c r="H1124" s="166" t="s">
        <v>2604</v>
      </c>
      <c r="I1124" s="142"/>
      <c r="J1124" s="152" t="s">
        <v>2604</v>
      </c>
      <c r="K1124" s="151" t="s">
        <v>2174</v>
      </c>
      <c r="L1124" s="142" t="s">
        <v>2604</v>
      </c>
      <c r="M1124" s="150" t="str">
        <f t="shared" si="81"/>
        <v/>
      </c>
      <c r="N1124" s="150" t="str">
        <f t="shared" si="84"/>
        <v/>
      </c>
      <c r="P1124" s="166" t="s">
        <v>2604</v>
      </c>
      <c r="Q1124" s="67" t="s">
        <v>2604</v>
      </c>
      <c r="R1124" s="112"/>
    </row>
    <row r="1125" spans="1:18" s="65" customFormat="1" hidden="1" x14ac:dyDescent="0.25">
      <c r="A1125" s="65" t="s">
        <v>2008</v>
      </c>
      <c r="B1125" s="150">
        <v>1</v>
      </c>
      <c r="C1125" s="153" t="s">
        <v>2174</v>
      </c>
      <c r="D1125" s="114" t="s">
        <v>2604</v>
      </c>
      <c r="E1125" s="150" t="str">
        <f t="shared" si="82"/>
        <v/>
      </c>
      <c r="F1125" s="150" t="str">
        <f t="shared" si="83"/>
        <v/>
      </c>
      <c r="H1125" s="166" t="s">
        <v>2604</v>
      </c>
      <c r="I1125" s="114"/>
      <c r="J1125" s="152" t="s">
        <v>2604</v>
      </c>
      <c r="K1125" s="151" t="s">
        <v>2174</v>
      </c>
      <c r="L1125" s="142" t="s">
        <v>2604</v>
      </c>
      <c r="M1125" s="150" t="str">
        <f t="shared" si="81"/>
        <v/>
      </c>
      <c r="N1125" s="150" t="str">
        <f t="shared" si="84"/>
        <v/>
      </c>
      <c r="P1125" s="166" t="s">
        <v>2604</v>
      </c>
      <c r="Q1125" s="67" t="s">
        <v>2604</v>
      </c>
      <c r="R1125" s="112"/>
    </row>
    <row r="1126" spans="1:18" s="65" customFormat="1" hidden="1" x14ac:dyDescent="0.25">
      <c r="A1126" s="65" t="s">
        <v>1821</v>
      </c>
      <c r="B1126" s="150">
        <v>1</v>
      </c>
      <c r="C1126" s="153" t="s">
        <v>2174</v>
      </c>
      <c r="D1126" s="142" t="s">
        <v>2604</v>
      </c>
      <c r="E1126" s="150" t="str">
        <f t="shared" si="82"/>
        <v/>
      </c>
      <c r="F1126" s="150" t="str">
        <f t="shared" si="83"/>
        <v/>
      </c>
      <c r="H1126" s="166" t="s">
        <v>2604</v>
      </c>
      <c r="I1126" s="142"/>
      <c r="J1126" s="152" t="s">
        <v>2604</v>
      </c>
      <c r="K1126" s="151" t="s">
        <v>2174</v>
      </c>
      <c r="L1126" s="142" t="s">
        <v>2604</v>
      </c>
      <c r="M1126" s="150" t="str">
        <f t="shared" si="81"/>
        <v/>
      </c>
      <c r="N1126" s="150" t="str">
        <f t="shared" si="84"/>
        <v/>
      </c>
      <c r="P1126" s="166" t="s">
        <v>2604</v>
      </c>
      <c r="Q1126" s="67" t="s">
        <v>2604</v>
      </c>
      <c r="R1126" s="112"/>
    </row>
    <row r="1127" spans="1:18" s="65" customFormat="1" hidden="1" x14ac:dyDescent="0.25">
      <c r="A1127" s="65" t="s">
        <v>1808</v>
      </c>
      <c r="B1127" s="150">
        <v>1</v>
      </c>
      <c r="C1127" s="153" t="s">
        <v>2174</v>
      </c>
      <c r="D1127" s="142" t="s">
        <v>2604</v>
      </c>
      <c r="E1127" s="150" t="str">
        <f t="shared" si="82"/>
        <v/>
      </c>
      <c r="F1127" s="150" t="str">
        <f t="shared" si="83"/>
        <v/>
      </c>
      <c r="H1127" s="166" t="s">
        <v>2604</v>
      </c>
      <c r="I1127" s="142"/>
      <c r="J1127" s="152" t="s">
        <v>2604</v>
      </c>
      <c r="K1127" s="151" t="s">
        <v>2174</v>
      </c>
      <c r="L1127" s="142" t="s">
        <v>2604</v>
      </c>
      <c r="M1127" s="150" t="str">
        <f t="shared" si="81"/>
        <v/>
      </c>
      <c r="N1127" s="150" t="str">
        <f t="shared" si="84"/>
        <v/>
      </c>
      <c r="P1127" s="166" t="s">
        <v>2604</v>
      </c>
      <c r="Q1127" s="67" t="s">
        <v>2604</v>
      </c>
      <c r="R1127" s="112"/>
    </row>
    <row r="1128" spans="1:18" s="65" customFormat="1" hidden="1" x14ac:dyDescent="0.25">
      <c r="A1128" s="65" t="s">
        <v>1929</v>
      </c>
      <c r="B1128" s="150">
        <v>1</v>
      </c>
      <c r="C1128" s="153" t="s">
        <v>2174</v>
      </c>
      <c r="D1128" s="142" t="s">
        <v>2604</v>
      </c>
      <c r="E1128" s="150" t="str">
        <f t="shared" si="82"/>
        <v/>
      </c>
      <c r="F1128" s="150" t="str">
        <f t="shared" si="83"/>
        <v/>
      </c>
      <c r="H1128" s="166" t="s">
        <v>2604</v>
      </c>
      <c r="I1128" s="142"/>
      <c r="J1128" s="152" t="s">
        <v>2604</v>
      </c>
      <c r="K1128" s="151" t="s">
        <v>2174</v>
      </c>
      <c r="L1128" s="142" t="s">
        <v>2604</v>
      </c>
      <c r="M1128" s="150" t="str">
        <f t="shared" si="81"/>
        <v/>
      </c>
      <c r="N1128" s="150" t="str">
        <f t="shared" si="84"/>
        <v/>
      </c>
      <c r="P1128" s="166" t="s">
        <v>2604</v>
      </c>
      <c r="Q1128" s="67" t="s">
        <v>2604</v>
      </c>
      <c r="R1128" s="112"/>
    </row>
    <row r="1129" spans="1:18" s="65" customFormat="1" hidden="1" x14ac:dyDescent="0.25">
      <c r="A1129" s="65" t="s">
        <v>1868</v>
      </c>
      <c r="B1129" s="150">
        <v>1</v>
      </c>
      <c r="C1129" s="153" t="s">
        <v>2174</v>
      </c>
      <c r="D1129" s="142" t="s">
        <v>2604</v>
      </c>
      <c r="E1129" s="150" t="str">
        <f t="shared" si="82"/>
        <v/>
      </c>
      <c r="F1129" s="150" t="str">
        <f t="shared" si="83"/>
        <v/>
      </c>
      <c r="H1129" s="166" t="s">
        <v>2604</v>
      </c>
      <c r="I1129" s="142"/>
      <c r="J1129" s="152" t="s">
        <v>2604</v>
      </c>
      <c r="K1129" s="151" t="s">
        <v>2174</v>
      </c>
      <c r="L1129" s="142" t="s">
        <v>2604</v>
      </c>
      <c r="M1129" s="150" t="str">
        <f t="shared" si="81"/>
        <v/>
      </c>
      <c r="N1129" s="150" t="str">
        <f t="shared" si="84"/>
        <v/>
      </c>
      <c r="P1129" s="166" t="s">
        <v>2604</v>
      </c>
      <c r="Q1129" s="67" t="s">
        <v>2604</v>
      </c>
      <c r="R1129" s="112"/>
    </row>
    <row r="1130" spans="1:18" s="65" customFormat="1" hidden="1" x14ac:dyDescent="0.25">
      <c r="A1130" s="65" t="s">
        <v>2071</v>
      </c>
      <c r="B1130" s="150">
        <v>1</v>
      </c>
      <c r="C1130" s="153" t="s">
        <v>2174</v>
      </c>
      <c r="D1130" s="114" t="s">
        <v>2604</v>
      </c>
      <c r="E1130" s="150" t="str">
        <f t="shared" si="82"/>
        <v/>
      </c>
      <c r="F1130" s="150" t="str">
        <f t="shared" si="83"/>
        <v/>
      </c>
      <c r="H1130" s="166" t="s">
        <v>2604</v>
      </c>
      <c r="I1130" s="114"/>
      <c r="J1130" s="152" t="s">
        <v>2604</v>
      </c>
      <c r="K1130" s="151" t="s">
        <v>2174</v>
      </c>
      <c r="L1130" s="142" t="s">
        <v>2604</v>
      </c>
      <c r="M1130" s="150" t="str">
        <f t="shared" si="81"/>
        <v/>
      </c>
      <c r="N1130" s="150" t="str">
        <f t="shared" si="84"/>
        <v/>
      </c>
      <c r="P1130" s="166" t="s">
        <v>2604</v>
      </c>
      <c r="Q1130" s="67" t="s">
        <v>2604</v>
      </c>
      <c r="R1130" s="112"/>
    </row>
    <row r="1131" spans="1:18" s="65" customFormat="1" hidden="1" x14ac:dyDescent="0.25">
      <c r="A1131" s="65" t="s">
        <v>1177</v>
      </c>
      <c r="B1131" s="150">
        <v>1</v>
      </c>
      <c r="C1131" s="155" t="s">
        <v>2606</v>
      </c>
      <c r="D1131" s="142">
        <v>32771</v>
      </c>
      <c r="E1131" s="150" t="str">
        <f t="shared" si="82"/>
        <v>1989-90</v>
      </c>
      <c r="F1131" s="150" t="str">
        <f t="shared" si="83"/>
        <v/>
      </c>
      <c r="G1131" s="65" t="s">
        <v>65</v>
      </c>
      <c r="H1131" s="166">
        <v>650000</v>
      </c>
      <c r="I1131" s="142"/>
      <c r="J1131" s="152" t="s">
        <v>2604</v>
      </c>
      <c r="K1131" s="154" t="s">
        <v>2605</v>
      </c>
      <c r="L1131" s="142">
        <v>32771</v>
      </c>
      <c r="M1131" s="150" t="str">
        <f t="shared" si="81"/>
        <v>1989-90</v>
      </c>
      <c r="N1131" s="150" t="str">
        <f t="shared" si="84"/>
        <v/>
      </c>
      <c r="O1131" s="65" t="s">
        <v>77</v>
      </c>
      <c r="P1131" s="166">
        <v>438000</v>
      </c>
      <c r="Q1131" s="67" t="s">
        <v>2604</v>
      </c>
      <c r="R1131" s="112" t="s">
        <v>2519</v>
      </c>
    </row>
    <row r="1132" spans="1:18" s="65" customFormat="1" hidden="1" x14ac:dyDescent="0.25">
      <c r="A1132" s="65" t="s">
        <v>1151</v>
      </c>
      <c r="B1132" s="150">
        <v>1</v>
      </c>
      <c r="C1132" s="155" t="s">
        <v>2606</v>
      </c>
      <c r="D1132" s="142">
        <v>33467</v>
      </c>
      <c r="E1132" s="150" t="str">
        <f t="shared" si="82"/>
        <v>1991-92</v>
      </c>
      <c r="F1132" s="150" t="str">
        <f t="shared" si="83"/>
        <v/>
      </c>
      <c r="G1132" s="65" t="s">
        <v>71</v>
      </c>
      <c r="H1132" s="166">
        <v>1160000</v>
      </c>
      <c r="I1132" s="142"/>
      <c r="J1132" s="152" t="s">
        <v>2604</v>
      </c>
      <c r="K1132" s="154" t="s">
        <v>2605</v>
      </c>
      <c r="L1132" s="142">
        <v>33838</v>
      </c>
      <c r="M1132" s="150" t="str">
        <f t="shared" si="81"/>
        <v>1992-93</v>
      </c>
      <c r="N1132" s="150" t="str">
        <f t="shared" si="84"/>
        <v/>
      </c>
      <c r="O1132" s="108" t="s">
        <v>54</v>
      </c>
      <c r="P1132" s="166">
        <v>2210000</v>
      </c>
      <c r="Q1132" s="67" t="s">
        <v>2604</v>
      </c>
      <c r="R1132" s="112" t="s">
        <v>2520</v>
      </c>
    </row>
    <row r="1133" spans="1:18" s="65" customFormat="1" hidden="1" x14ac:dyDescent="0.25">
      <c r="A1133" s="65" t="s">
        <v>1308</v>
      </c>
      <c r="B1133" s="150">
        <v>1</v>
      </c>
      <c r="C1133" s="153" t="s">
        <v>2174</v>
      </c>
      <c r="D1133" s="142" t="s">
        <v>2604</v>
      </c>
      <c r="E1133" s="150" t="str">
        <f t="shared" si="82"/>
        <v/>
      </c>
      <c r="F1133" s="150" t="str">
        <f t="shared" si="83"/>
        <v/>
      </c>
      <c r="H1133" s="166" t="s">
        <v>2604</v>
      </c>
      <c r="I1133" s="142"/>
      <c r="J1133" s="152" t="s">
        <v>2604</v>
      </c>
      <c r="K1133" s="151" t="s">
        <v>2174</v>
      </c>
      <c r="L1133" s="142" t="s">
        <v>2604</v>
      </c>
      <c r="M1133" s="150" t="str">
        <f t="shared" si="81"/>
        <v/>
      </c>
      <c r="N1133" s="150" t="str">
        <f t="shared" si="84"/>
        <v/>
      </c>
      <c r="P1133" s="166" t="s">
        <v>2604</v>
      </c>
      <c r="Q1133" s="67" t="s">
        <v>2604</v>
      </c>
      <c r="R1133" s="112"/>
    </row>
    <row r="1134" spans="1:18" s="65" customFormat="1" hidden="1" x14ac:dyDescent="0.25">
      <c r="A1134" s="65" t="s">
        <v>1219</v>
      </c>
      <c r="B1134" s="150">
        <v>1</v>
      </c>
      <c r="C1134" s="155" t="s">
        <v>2606</v>
      </c>
      <c r="D1134" s="142">
        <v>28385</v>
      </c>
      <c r="E1134" s="150" t="str">
        <f t="shared" si="82"/>
        <v>1977-78</v>
      </c>
      <c r="F1134" s="150" t="str">
        <f t="shared" si="83"/>
        <v/>
      </c>
      <c r="G1134" s="65" t="s">
        <v>68</v>
      </c>
      <c r="H1134" s="166">
        <v>200000</v>
      </c>
      <c r="I1134" s="142"/>
      <c r="J1134" s="152" t="s">
        <v>2604</v>
      </c>
      <c r="K1134" s="154" t="s">
        <v>2605</v>
      </c>
      <c r="L1134" s="142">
        <v>30086</v>
      </c>
      <c r="M1134" s="150" t="str">
        <f t="shared" si="81"/>
        <v/>
      </c>
      <c r="N1134" s="150" t="str">
        <f t="shared" si="84"/>
        <v/>
      </c>
      <c r="O1134" s="65" t="s">
        <v>67</v>
      </c>
      <c r="P1134" s="166" t="s">
        <v>2604</v>
      </c>
      <c r="Q1134" s="67" t="s">
        <v>2604</v>
      </c>
      <c r="R1134" s="112" t="s">
        <v>2521</v>
      </c>
    </row>
    <row r="1135" spans="1:18" s="65" customFormat="1" hidden="1" x14ac:dyDescent="0.25">
      <c r="A1135" s="65" t="s">
        <v>1099</v>
      </c>
      <c r="B1135" s="150">
        <v>1</v>
      </c>
      <c r="C1135" s="155" t="s">
        <v>2606</v>
      </c>
      <c r="D1135" s="142">
        <v>36064</v>
      </c>
      <c r="E1135" s="150" t="str">
        <f t="shared" si="82"/>
        <v>1998-99</v>
      </c>
      <c r="F1135" s="150" t="str">
        <f t="shared" si="83"/>
        <v/>
      </c>
      <c r="G1135" s="65" t="s">
        <v>66</v>
      </c>
      <c r="H1135" s="166">
        <v>1470000</v>
      </c>
      <c r="I1135" s="142"/>
      <c r="J1135" s="152" t="s">
        <v>2604</v>
      </c>
      <c r="K1135" s="154" t="s">
        <v>2605</v>
      </c>
      <c r="L1135" s="142">
        <v>36274</v>
      </c>
      <c r="M1135" s="150" t="str">
        <f t="shared" si="81"/>
        <v>1998-99</v>
      </c>
      <c r="N1135" s="150" t="str">
        <f t="shared" si="84"/>
        <v/>
      </c>
      <c r="O1135" s="65" t="s">
        <v>45</v>
      </c>
      <c r="P1135" s="166">
        <v>700000</v>
      </c>
      <c r="Q1135" s="67" t="s">
        <v>2604</v>
      </c>
      <c r="R1135" s="112" t="s">
        <v>2522</v>
      </c>
    </row>
    <row r="1136" spans="1:18" s="65" customFormat="1" x14ac:dyDescent="0.25">
      <c r="A1136" s="65" t="s">
        <v>923</v>
      </c>
      <c r="B1136" s="150">
        <v>1</v>
      </c>
      <c r="C1136" s="155" t="s">
        <v>2129</v>
      </c>
      <c r="D1136" s="142">
        <v>40145</v>
      </c>
      <c r="E1136" s="150" t="str">
        <f t="shared" si="82"/>
        <v>2009-10</v>
      </c>
      <c r="F1136" s="150" t="str">
        <f t="shared" si="83"/>
        <v/>
      </c>
      <c r="G1136" s="65" t="s">
        <v>33</v>
      </c>
      <c r="H1136" s="166" t="s">
        <v>2604</v>
      </c>
      <c r="I1136" s="142"/>
      <c r="J1136" s="152" t="s">
        <v>2604</v>
      </c>
      <c r="K1136" s="151" t="s">
        <v>2174</v>
      </c>
      <c r="L1136" s="142" t="s">
        <v>2604</v>
      </c>
      <c r="M1136" s="150" t="str">
        <f t="shared" si="81"/>
        <v/>
      </c>
      <c r="N1136" s="150" t="str">
        <f t="shared" si="84"/>
        <v/>
      </c>
      <c r="P1136" s="166" t="s">
        <v>2604</v>
      </c>
      <c r="Q1136" s="67" t="s">
        <v>2604</v>
      </c>
      <c r="R1136" s="112" t="s">
        <v>2523</v>
      </c>
    </row>
    <row r="1137" spans="1:18" s="65" customFormat="1" hidden="1" x14ac:dyDescent="0.25">
      <c r="A1137" s="65" t="s">
        <v>1820</v>
      </c>
      <c r="B1137" s="150">
        <v>1</v>
      </c>
      <c r="C1137" s="153" t="s">
        <v>2174</v>
      </c>
      <c r="D1137" s="142" t="s">
        <v>2604</v>
      </c>
      <c r="E1137" s="150" t="str">
        <f t="shared" si="82"/>
        <v/>
      </c>
      <c r="F1137" s="150" t="str">
        <f t="shared" si="83"/>
        <v/>
      </c>
      <c r="H1137" s="166" t="s">
        <v>2604</v>
      </c>
      <c r="I1137" s="142"/>
      <c r="J1137" s="152" t="s">
        <v>2604</v>
      </c>
      <c r="K1137" s="151" t="s">
        <v>2174</v>
      </c>
      <c r="L1137" s="142" t="s">
        <v>2604</v>
      </c>
      <c r="M1137" s="150" t="str">
        <f t="shared" si="81"/>
        <v/>
      </c>
      <c r="N1137" s="150" t="str">
        <f t="shared" si="84"/>
        <v/>
      </c>
      <c r="P1137" s="166" t="s">
        <v>2604</v>
      </c>
      <c r="Q1137" s="67" t="s">
        <v>2604</v>
      </c>
      <c r="R1137" s="112"/>
    </row>
    <row r="1138" spans="1:18" s="65" customFormat="1" hidden="1" x14ac:dyDescent="0.25">
      <c r="A1138" s="65" t="s">
        <v>2026</v>
      </c>
      <c r="B1138" s="150">
        <v>1</v>
      </c>
      <c r="C1138" s="153" t="s">
        <v>2174</v>
      </c>
      <c r="D1138" s="114" t="s">
        <v>2604</v>
      </c>
      <c r="E1138" s="150" t="str">
        <f t="shared" si="82"/>
        <v/>
      </c>
      <c r="F1138" s="150" t="str">
        <f t="shared" si="83"/>
        <v/>
      </c>
      <c r="H1138" s="166" t="s">
        <v>2604</v>
      </c>
      <c r="I1138" s="114"/>
      <c r="J1138" s="152" t="s">
        <v>2604</v>
      </c>
      <c r="K1138" s="151" t="s">
        <v>2174</v>
      </c>
      <c r="L1138" s="142" t="s">
        <v>2604</v>
      </c>
      <c r="M1138" s="150" t="str">
        <f t="shared" si="81"/>
        <v/>
      </c>
      <c r="N1138" s="150" t="str">
        <f t="shared" si="84"/>
        <v/>
      </c>
      <c r="P1138" s="166" t="s">
        <v>2604</v>
      </c>
      <c r="Q1138" s="67" t="s">
        <v>2604</v>
      </c>
      <c r="R1138" s="112"/>
    </row>
    <row r="1139" spans="1:18" s="65" customFormat="1" hidden="1" x14ac:dyDescent="0.25">
      <c r="A1139" s="65" t="s">
        <v>1433</v>
      </c>
      <c r="B1139" s="150">
        <v>1</v>
      </c>
      <c r="C1139" s="153" t="s">
        <v>2174</v>
      </c>
      <c r="D1139" s="142" t="s">
        <v>2604</v>
      </c>
      <c r="E1139" s="150" t="str">
        <f t="shared" si="82"/>
        <v/>
      </c>
      <c r="F1139" s="150" t="str">
        <f t="shared" si="83"/>
        <v/>
      </c>
      <c r="H1139" s="166" t="s">
        <v>2604</v>
      </c>
      <c r="I1139" s="142"/>
      <c r="J1139" s="152" t="s">
        <v>2604</v>
      </c>
      <c r="K1139" s="151" t="s">
        <v>2174</v>
      </c>
      <c r="L1139" s="142" t="s">
        <v>2604</v>
      </c>
      <c r="M1139" s="150" t="str">
        <f t="shared" si="81"/>
        <v/>
      </c>
      <c r="N1139" s="150" t="str">
        <f t="shared" si="84"/>
        <v/>
      </c>
      <c r="P1139" s="166" t="s">
        <v>2604</v>
      </c>
      <c r="Q1139" s="67" t="s">
        <v>2604</v>
      </c>
      <c r="R1139" s="112"/>
    </row>
    <row r="1140" spans="1:18" s="65" customFormat="1" hidden="1" x14ac:dyDescent="0.25">
      <c r="A1140" s="65" t="s">
        <v>1127</v>
      </c>
      <c r="B1140" s="150">
        <v>1</v>
      </c>
      <c r="C1140" s="155" t="s">
        <v>2606</v>
      </c>
      <c r="D1140" s="142">
        <v>34951</v>
      </c>
      <c r="E1140" s="150" t="str">
        <f t="shared" si="82"/>
        <v>1995-96</v>
      </c>
      <c r="F1140" s="150" t="str">
        <f t="shared" si="83"/>
        <v/>
      </c>
      <c r="G1140" s="65" t="s">
        <v>2524</v>
      </c>
      <c r="H1140" s="166" t="s">
        <v>2604</v>
      </c>
      <c r="I1140" s="142"/>
      <c r="J1140" s="152" t="s">
        <v>2604</v>
      </c>
      <c r="K1140" s="156" t="s">
        <v>2607</v>
      </c>
      <c r="L1140" s="142">
        <v>35315</v>
      </c>
      <c r="M1140" s="150" t="str">
        <f t="shared" si="81"/>
        <v>1996-97</v>
      </c>
      <c r="N1140" s="150" t="str">
        <f t="shared" si="84"/>
        <v/>
      </c>
      <c r="O1140" s="65" t="s">
        <v>2525</v>
      </c>
      <c r="P1140" s="166" t="s">
        <v>2604</v>
      </c>
      <c r="Q1140" s="67" t="s">
        <v>2604</v>
      </c>
      <c r="R1140" s="112" t="s">
        <v>2526</v>
      </c>
    </row>
    <row r="1141" spans="1:18" s="65" customFormat="1" hidden="1" x14ac:dyDescent="0.25">
      <c r="A1141" s="65" t="s">
        <v>1364</v>
      </c>
      <c r="B1141" s="150">
        <v>1</v>
      </c>
      <c r="C1141" s="153" t="s">
        <v>2174</v>
      </c>
      <c r="D1141" s="142" t="s">
        <v>2604</v>
      </c>
      <c r="E1141" s="150" t="str">
        <f t="shared" si="82"/>
        <v/>
      </c>
      <c r="F1141" s="150" t="str">
        <f t="shared" si="83"/>
        <v/>
      </c>
      <c r="H1141" s="166" t="s">
        <v>2604</v>
      </c>
      <c r="I1141" s="142"/>
      <c r="J1141" s="152" t="s">
        <v>2604</v>
      </c>
      <c r="K1141" s="151" t="s">
        <v>2174</v>
      </c>
      <c r="L1141" s="142" t="s">
        <v>2604</v>
      </c>
      <c r="M1141" s="150" t="str">
        <f t="shared" si="81"/>
        <v/>
      </c>
      <c r="N1141" s="150" t="str">
        <f t="shared" si="84"/>
        <v/>
      </c>
      <c r="P1141" s="166" t="s">
        <v>2604</v>
      </c>
      <c r="Q1141" s="67" t="s">
        <v>2604</v>
      </c>
      <c r="R1141" s="112"/>
    </row>
    <row r="1142" spans="1:18" s="65" customFormat="1" hidden="1" x14ac:dyDescent="0.25">
      <c r="A1142" s="65" t="s">
        <v>1453</v>
      </c>
      <c r="B1142" s="150">
        <v>1</v>
      </c>
      <c r="C1142" s="153" t="s">
        <v>2174</v>
      </c>
      <c r="D1142" s="142" t="s">
        <v>2604</v>
      </c>
      <c r="E1142" s="150" t="str">
        <f t="shared" si="82"/>
        <v/>
      </c>
      <c r="F1142" s="150" t="str">
        <f t="shared" si="83"/>
        <v/>
      </c>
      <c r="H1142" s="166" t="s">
        <v>2604</v>
      </c>
      <c r="I1142" s="142"/>
      <c r="J1142" s="152" t="s">
        <v>2604</v>
      </c>
      <c r="K1142" s="151" t="s">
        <v>2174</v>
      </c>
      <c r="L1142" s="142" t="s">
        <v>2604</v>
      </c>
      <c r="M1142" s="150" t="str">
        <f t="shared" si="81"/>
        <v/>
      </c>
      <c r="N1142" s="150" t="str">
        <f t="shared" si="84"/>
        <v/>
      </c>
      <c r="P1142" s="166" t="s">
        <v>2604</v>
      </c>
      <c r="Q1142" s="67" t="s">
        <v>2604</v>
      </c>
      <c r="R1142" s="112"/>
    </row>
    <row r="1143" spans="1:18" s="65" customFormat="1" hidden="1" x14ac:dyDescent="0.25">
      <c r="A1143" s="65" t="s">
        <v>1884</v>
      </c>
      <c r="B1143" s="150">
        <v>1</v>
      </c>
      <c r="C1143" s="153" t="s">
        <v>2174</v>
      </c>
      <c r="D1143" s="142" t="s">
        <v>2604</v>
      </c>
      <c r="E1143" s="150" t="str">
        <f t="shared" si="82"/>
        <v/>
      </c>
      <c r="F1143" s="150" t="str">
        <f t="shared" si="83"/>
        <v/>
      </c>
      <c r="H1143" s="166" t="s">
        <v>2604</v>
      </c>
      <c r="I1143" s="142"/>
      <c r="J1143" s="152" t="s">
        <v>2604</v>
      </c>
      <c r="K1143" s="151" t="s">
        <v>2174</v>
      </c>
      <c r="L1143" s="142" t="s">
        <v>2604</v>
      </c>
      <c r="M1143" s="150" t="str">
        <f t="shared" si="81"/>
        <v/>
      </c>
      <c r="N1143" s="150" t="str">
        <f t="shared" si="84"/>
        <v/>
      </c>
      <c r="P1143" s="166" t="s">
        <v>2604</v>
      </c>
      <c r="Q1143" s="67" t="s">
        <v>2604</v>
      </c>
      <c r="R1143" s="112"/>
    </row>
    <row r="1144" spans="1:18" s="65" customFormat="1" hidden="1" x14ac:dyDescent="0.25">
      <c r="A1144" s="65" t="s">
        <v>2089</v>
      </c>
      <c r="B1144" s="150">
        <v>1</v>
      </c>
      <c r="C1144" s="153" t="s">
        <v>2174</v>
      </c>
      <c r="D1144" s="114" t="s">
        <v>2604</v>
      </c>
      <c r="E1144" s="150" t="str">
        <f t="shared" si="82"/>
        <v/>
      </c>
      <c r="F1144" s="150" t="str">
        <f t="shared" si="83"/>
        <v/>
      </c>
      <c r="H1144" s="166" t="s">
        <v>2604</v>
      </c>
      <c r="I1144" s="114"/>
      <c r="J1144" s="152" t="s">
        <v>2604</v>
      </c>
      <c r="K1144" s="151" t="s">
        <v>2174</v>
      </c>
      <c r="L1144" s="142" t="s">
        <v>2604</v>
      </c>
      <c r="M1144" s="150" t="str">
        <f t="shared" si="81"/>
        <v/>
      </c>
      <c r="N1144" s="150" t="str">
        <f t="shared" si="84"/>
        <v/>
      </c>
      <c r="P1144" s="166" t="s">
        <v>2604</v>
      </c>
      <c r="Q1144" s="67" t="s">
        <v>2604</v>
      </c>
      <c r="R1144" s="112"/>
    </row>
    <row r="1145" spans="1:18" s="65" customFormat="1" hidden="1" x14ac:dyDescent="0.25">
      <c r="A1145" s="65" t="s">
        <v>1424</v>
      </c>
      <c r="B1145" s="150">
        <v>1</v>
      </c>
      <c r="C1145" s="153" t="s">
        <v>2174</v>
      </c>
      <c r="D1145" s="142" t="s">
        <v>2604</v>
      </c>
      <c r="E1145" s="150" t="str">
        <f t="shared" si="82"/>
        <v/>
      </c>
      <c r="F1145" s="150" t="str">
        <f t="shared" si="83"/>
        <v/>
      </c>
      <c r="H1145" s="166" t="s">
        <v>2604</v>
      </c>
      <c r="I1145" s="142"/>
      <c r="J1145" s="152" t="s">
        <v>2604</v>
      </c>
      <c r="K1145" s="151" t="s">
        <v>2174</v>
      </c>
      <c r="L1145" s="142" t="s">
        <v>2604</v>
      </c>
      <c r="M1145" s="150" t="str">
        <f t="shared" si="81"/>
        <v/>
      </c>
      <c r="N1145" s="150" t="str">
        <f t="shared" si="84"/>
        <v/>
      </c>
      <c r="P1145" s="166" t="s">
        <v>2604</v>
      </c>
      <c r="Q1145" s="67" t="s">
        <v>2604</v>
      </c>
      <c r="R1145" s="112"/>
    </row>
    <row r="1146" spans="1:18" s="65" customFormat="1" hidden="1" x14ac:dyDescent="0.25">
      <c r="A1146" s="65" t="s">
        <v>1671</v>
      </c>
      <c r="B1146" s="150">
        <v>1</v>
      </c>
      <c r="C1146" s="153" t="s">
        <v>2174</v>
      </c>
      <c r="D1146" s="142" t="s">
        <v>2604</v>
      </c>
      <c r="E1146" s="150" t="str">
        <f t="shared" si="82"/>
        <v/>
      </c>
      <c r="F1146" s="150" t="str">
        <f t="shared" si="83"/>
        <v/>
      </c>
      <c r="H1146" s="166" t="s">
        <v>2604</v>
      </c>
      <c r="I1146" s="142"/>
      <c r="J1146" s="152" t="s">
        <v>2604</v>
      </c>
      <c r="K1146" s="151" t="s">
        <v>2174</v>
      </c>
      <c r="L1146" s="142" t="s">
        <v>2604</v>
      </c>
      <c r="M1146" s="150" t="str">
        <f t="shared" si="81"/>
        <v/>
      </c>
      <c r="N1146" s="150" t="str">
        <f t="shared" si="84"/>
        <v/>
      </c>
      <c r="P1146" s="166" t="s">
        <v>2604</v>
      </c>
      <c r="Q1146" s="67" t="s">
        <v>2604</v>
      </c>
      <c r="R1146" s="112"/>
    </row>
    <row r="1147" spans="1:18" s="65" customFormat="1" x14ac:dyDescent="0.25">
      <c r="A1147" s="65" t="s">
        <v>938</v>
      </c>
      <c r="B1147" s="150">
        <v>1</v>
      </c>
      <c r="C1147" s="155" t="s">
        <v>2129</v>
      </c>
      <c r="D1147" s="142">
        <v>39281</v>
      </c>
      <c r="E1147" s="150" t="str">
        <f t="shared" si="82"/>
        <v/>
      </c>
      <c r="F1147" s="150" t="str">
        <f t="shared" si="83"/>
        <v>2007-08</v>
      </c>
      <c r="G1147" s="65" t="s">
        <v>74</v>
      </c>
      <c r="H1147" s="166" t="s">
        <v>2604</v>
      </c>
      <c r="I1147" s="142">
        <f>L1147</f>
        <v>39862</v>
      </c>
      <c r="J1147" s="152" t="s">
        <v>2604</v>
      </c>
      <c r="K1147" s="156" t="s">
        <v>2607</v>
      </c>
      <c r="L1147" s="142">
        <v>39862</v>
      </c>
      <c r="M1147" s="150" t="str">
        <f t="shared" si="81"/>
        <v>2008-09</v>
      </c>
      <c r="N1147" s="150" t="str">
        <f t="shared" si="84"/>
        <v/>
      </c>
      <c r="O1147" s="65" t="s">
        <v>74</v>
      </c>
      <c r="P1147" s="166" t="s">
        <v>2604</v>
      </c>
      <c r="Q1147" s="67" t="s">
        <v>2604</v>
      </c>
      <c r="R1147" s="112" t="s">
        <v>2527</v>
      </c>
    </row>
    <row r="1148" spans="1:18" s="65" customFormat="1" hidden="1" x14ac:dyDescent="0.25">
      <c r="A1148" s="65" t="s">
        <v>1538</v>
      </c>
      <c r="B1148" s="150">
        <v>1</v>
      </c>
      <c r="C1148" s="153" t="s">
        <v>2174</v>
      </c>
      <c r="D1148" s="142" t="s">
        <v>2604</v>
      </c>
      <c r="E1148" s="150" t="str">
        <f t="shared" si="82"/>
        <v/>
      </c>
      <c r="F1148" s="150" t="str">
        <f t="shared" si="83"/>
        <v/>
      </c>
      <c r="H1148" s="166" t="s">
        <v>2604</v>
      </c>
      <c r="I1148" s="142"/>
      <c r="J1148" s="152" t="s">
        <v>2604</v>
      </c>
      <c r="K1148" s="151" t="s">
        <v>2174</v>
      </c>
      <c r="L1148" s="142" t="s">
        <v>2604</v>
      </c>
      <c r="M1148" s="150" t="str">
        <f t="shared" si="81"/>
        <v/>
      </c>
      <c r="N1148" s="150" t="str">
        <f t="shared" si="84"/>
        <v/>
      </c>
      <c r="P1148" s="166" t="s">
        <v>2604</v>
      </c>
      <c r="Q1148" s="67" t="s">
        <v>2604</v>
      </c>
      <c r="R1148" s="112"/>
    </row>
    <row r="1149" spans="1:18" s="65" customFormat="1" hidden="1" x14ac:dyDescent="0.25">
      <c r="A1149" s="65" t="s">
        <v>1910</v>
      </c>
      <c r="B1149" s="150">
        <v>1</v>
      </c>
      <c r="C1149" s="153" t="s">
        <v>2174</v>
      </c>
      <c r="D1149" s="142" t="s">
        <v>2604</v>
      </c>
      <c r="E1149" s="150" t="str">
        <f t="shared" si="82"/>
        <v/>
      </c>
      <c r="F1149" s="150" t="str">
        <f t="shared" si="83"/>
        <v/>
      </c>
      <c r="H1149" s="166" t="s">
        <v>2604</v>
      </c>
      <c r="I1149" s="142"/>
      <c r="J1149" s="152" t="s">
        <v>2604</v>
      </c>
      <c r="K1149" s="151" t="s">
        <v>2174</v>
      </c>
      <c r="L1149" s="142" t="s">
        <v>2604</v>
      </c>
      <c r="M1149" s="150" t="str">
        <f t="shared" si="81"/>
        <v/>
      </c>
      <c r="N1149" s="150" t="str">
        <f t="shared" si="84"/>
        <v/>
      </c>
      <c r="P1149" s="166" t="s">
        <v>2604</v>
      </c>
      <c r="Q1149" s="67" t="s">
        <v>2604</v>
      </c>
      <c r="R1149" s="112"/>
    </row>
    <row r="1150" spans="1:18" s="65" customFormat="1" hidden="1" x14ac:dyDescent="0.25">
      <c r="A1150" s="65" t="s">
        <v>1371</v>
      </c>
      <c r="B1150" s="150">
        <v>1</v>
      </c>
      <c r="C1150" s="153" t="s">
        <v>2174</v>
      </c>
      <c r="D1150" s="142" t="s">
        <v>2604</v>
      </c>
      <c r="E1150" s="150" t="str">
        <f t="shared" si="82"/>
        <v/>
      </c>
      <c r="F1150" s="150" t="str">
        <f t="shared" si="83"/>
        <v/>
      </c>
      <c r="H1150" s="166" t="s">
        <v>2604</v>
      </c>
      <c r="I1150" s="142"/>
      <c r="J1150" s="152" t="s">
        <v>2604</v>
      </c>
      <c r="K1150" s="151" t="s">
        <v>2174</v>
      </c>
      <c r="L1150" s="142" t="s">
        <v>2604</v>
      </c>
      <c r="M1150" s="150" t="str">
        <f t="shared" si="81"/>
        <v/>
      </c>
      <c r="N1150" s="150" t="str">
        <f t="shared" si="84"/>
        <v/>
      </c>
      <c r="P1150" s="166" t="s">
        <v>2604</v>
      </c>
      <c r="Q1150" s="67" t="s">
        <v>2604</v>
      </c>
      <c r="R1150" s="112"/>
    </row>
    <row r="1151" spans="1:18" s="65" customFormat="1" hidden="1" x14ac:dyDescent="0.25">
      <c r="A1151" s="65" t="s">
        <v>1203</v>
      </c>
      <c r="B1151" s="150">
        <v>1</v>
      </c>
      <c r="C1151" s="153" t="s">
        <v>2174</v>
      </c>
      <c r="D1151" s="142" t="s">
        <v>2604</v>
      </c>
      <c r="E1151" s="150" t="str">
        <f t="shared" si="82"/>
        <v/>
      </c>
      <c r="F1151" s="150" t="str">
        <f t="shared" si="83"/>
        <v/>
      </c>
      <c r="H1151" s="166" t="s">
        <v>2604</v>
      </c>
      <c r="I1151" s="142"/>
      <c r="J1151" s="152" t="s">
        <v>2604</v>
      </c>
      <c r="K1151" s="151" t="s">
        <v>2174</v>
      </c>
      <c r="L1151" s="142" t="s">
        <v>2604</v>
      </c>
      <c r="M1151" s="150" t="str">
        <f t="shared" si="81"/>
        <v/>
      </c>
      <c r="N1151" s="150" t="str">
        <f t="shared" si="84"/>
        <v/>
      </c>
      <c r="P1151" s="166" t="s">
        <v>2604</v>
      </c>
      <c r="Q1151" s="67" t="s">
        <v>2604</v>
      </c>
      <c r="R1151" s="112"/>
    </row>
    <row r="1152" spans="1:18" s="65" customFormat="1" hidden="1" x14ac:dyDescent="0.25">
      <c r="A1152" s="65" t="s">
        <v>2020</v>
      </c>
      <c r="B1152" s="150">
        <v>1</v>
      </c>
      <c r="C1152" s="153" t="s">
        <v>2174</v>
      </c>
      <c r="D1152" s="114" t="s">
        <v>2604</v>
      </c>
      <c r="E1152" s="150" t="str">
        <f t="shared" si="82"/>
        <v/>
      </c>
      <c r="F1152" s="150" t="str">
        <f t="shared" si="83"/>
        <v/>
      </c>
      <c r="H1152" s="166" t="s">
        <v>2604</v>
      </c>
      <c r="I1152" s="114"/>
      <c r="J1152" s="152" t="s">
        <v>2604</v>
      </c>
      <c r="K1152" s="151" t="s">
        <v>2174</v>
      </c>
      <c r="L1152" s="142" t="s">
        <v>2604</v>
      </c>
      <c r="M1152" s="150" t="str">
        <f t="shared" si="81"/>
        <v/>
      </c>
      <c r="N1152" s="150" t="str">
        <f t="shared" si="84"/>
        <v/>
      </c>
      <c r="P1152" s="166" t="s">
        <v>2604</v>
      </c>
      <c r="Q1152" s="67" t="s">
        <v>2604</v>
      </c>
      <c r="R1152" s="112"/>
    </row>
    <row r="1153" spans="1:18" s="65" customFormat="1" hidden="1" x14ac:dyDescent="0.25">
      <c r="A1153" s="65" t="s">
        <v>1229</v>
      </c>
      <c r="B1153" s="150">
        <v>1</v>
      </c>
      <c r="C1153" s="153" t="s">
        <v>2174</v>
      </c>
      <c r="D1153" s="142" t="s">
        <v>2604</v>
      </c>
      <c r="E1153" s="150" t="str">
        <f t="shared" si="82"/>
        <v/>
      </c>
      <c r="F1153" s="150" t="str">
        <f t="shared" si="83"/>
        <v/>
      </c>
      <c r="H1153" s="166" t="s">
        <v>2604</v>
      </c>
      <c r="I1153" s="142"/>
      <c r="J1153" s="152" t="s">
        <v>2604</v>
      </c>
      <c r="K1153" s="151" t="s">
        <v>2174</v>
      </c>
      <c r="L1153" s="142" t="s">
        <v>2604</v>
      </c>
      <c r="M1153" s="150" t="str">
        <f t="shared" ref="M1153:M1216" si="85">IF(ISNUMBER(L1153),IF(MONTH(L1153)&gt;=8,CONCATENATE(YEAR(L1153),"-",RIGHT(YEAR(L1153)+1,2)),IF(MONTH(L1153)&lt;5,CONCATENATE(YEAR(L1153)-1,"-",RIGHT(YEAR(L1153),2)),"")), "")</f>
        <v/>
      </c>
      <c r="N1153" s="150" t="str">
        <f t="shared" si="84"/>
        <v/>
      </c>
      <c r="P1153" s="166" t="s">
        <v>2604</v>
      </c>
      <c r="Q1153" s="67" t="s">
        <v>2604</v>
      </c>
      <c r="R1153" s="112"/>
    </row>
    <row r="1154" spans="1:18" s="65" customFormat="1" hidden="1" x14ac:dyDescent="0.25">
      <c r="A1154" s="65" t="s">
        <v>2120</v>
      </c>
      <c r="B1154" s="150">
        <v>1</v>
      </c>
      <c r="C1154" s="153" t="s">
        <v>2174</v>
      </c>
      <c r="D1154" s="114" t="s">
        <v>2604</v>
      </c>
      <c r="E1154" s="150" t="str">
        <f t="shared" si="82"/>
        <v/>
      </c>
      <c r="F1154" s="150" t="str">
        <f t="shared" si="83"/>
        <v/>
      </c>
      <c r="H1154" s="166" t="s">
        <v>2604</v>
      </c>
      <c r="I1154" s="114"/>
      <c r="J1154" s="152" t="s">
        <v>2604</v>
      </c>
      <c r="K1154" s="151" t="s">
        <v>2174</v>
      </c>
      <c r="L1154" s="142" t="s">
        <v>2604</v>
      </c>
      <c r="M1154" s="150" t="str">
        <f t="shared" si="85"/>
        <v/>
      </c>
      <c r="N1154" s="150" t="str">
        <f t="shared" si="84"/>
        <v/>
      </c>
      <c r="P1154" s="166" t="s">
        <v>2604</v>
      </c>
      <c r="Q1154" s="67" t="s">
        <v>2604</v>
      </c>
      <c r="R1154" s="112"/>
    </row>
    <row r="1155" spans="1:18" s="65" customFormat="1" hidden="1" x14ac:dyDescent="0.25">
      <c r="A1155" s="65" t="s">
        <v>1485</v>
      </c>
      <c r="B1155" s="150">
        <v>1</v>
      </c>
      <c r="C1155" s="153" t="s">
        <v>2174</v>
      </c>
      <c r="D1155" s="142" t="s">
        <v>2604</v>
      </c>
      <c r="E1155" s="150" t="str">
        <f t="shared" si="82"/>
        <v/>
      </c>
      <c r="F1155" s="150" t="str">
        <f t="shared" si="83"/>
        <v/>
      </c>
      <c r="H1155" s="166" t="s">
        <v>2604</v>
      </c>
      <c r="I1155" s="142"/>
      <c r="J1155" s="152" t="s">
        <v>2604</v>
      </c>
      <c r="K1155" s="151" t="s">
        <v>2174</v>
      </c>
      <c r="L1155" s="142" t="s">
        <v>2604</v>
      </c>
      <c r="M1155" s="150" t="str">
        <f t="shared" si="85"/>
        <v/>
      </c>
      <c r="N1155" s="150" t="str">
        <f t="shared" si="84"/>
        <v/>
      </c>
      <c r="P1155" s="166" t="s">
        <v>2604</v>
      </c>
      <c r="Q1155" s="67" t="s">
        <v>2604</v>
      </c>
      <c r="R1155" s="112"/>
    </row>
    <row r="1156" spans="1:18" s="65" customFormat="1" hidden="1" x14ac:dyDescent="0.25">
      <c r="A1156" s="65" t="s">
        <v>2034</v>
      </c>
      <c r="B1156" s="150">
        <v>1</v>
      </c>
      <c r="C1156" s="153" t="s">
        <v>2174</v>
      </c>
      <c r="D1156" s="114" t="s">
        <v>2604</v>
      </c>
      <c r="E1156" s="150" t="str">
        <f t="shared" si="82"/>
        <v/>
      </c>
      <c r="F1156" s="150" t="str">
        <f t="shared" si="83"/>
        <v/>
      </c>
      <c r="H1156" s="166" t="s">
        <v>2604</v>
      </c>
      <c r="I1156" s="114"/>
      <c r="J1156" s="152" t="s">
        <v>2604</v>
      </c>
      <c r="K1156" s="151" t="s">
        <v>2174</v>
      </c>
      <c r="L1156" s="142" t="s">
        <v>2604</v>
      </c>
      <c r="M1156" s="150" t="str">
        <f t="shared" si="85"/>
        <v/>
      </c>
      <c r="N1156" s="150" t="str">
        <f t="shared" si="84"/>
        <v/>
      </c>
      <c r="P1156" s="166" t="s">
        <v>2604</v>
      </c>
      <c r="Q1156" s="67" t="s">
        <v>2604</v>
      </c>
      <c r="R1156" s="112"/>
    </row>
    <row r="1157" spans="1:18" s="65" customFormat="1" hidden="1" x14ac:dyDescent="0.25">
      <c r="A1157" s="65" t="s">
        <v>2042</v>
      </c>
      <c r="B1157" s="150">
        <v>1</v>
      </c>
      <c r="C1157" s="153" t="s">
        <v>2174</v>
      </c>
      <c r="D1157" s="114" t="s">
        <v>2604</v>
      </c>
      <c r="E1157" s="150" t="str">
        <f t="shared" si="82"/>
        <v/>
      </c>
      <c r="F1157" s="150" t="str">
        <f t="shared" si="83"/>
        <v/>
      </c>
      <c r="H1157" s="166" t="s">
        <v>2604</v>
      </c>
      <c r="I1157" s="114"/>
      <c r="J1157" s="152" t="s">
        <v>2604</v>
      </c>
      <c r="K1157" s="151" t="s">
        <v>2174</v>
      </c>
      <c r="L1157" s="142" t="s">
        <v>2604</v>
      </c>
      <c r="M1157" s="150" t="str">
        <f t="shared" si="85"/>
        <v/>
      </c>
      <c r="N1157" s="150" t="str">
        <f t="shared" si="84"/>
        <v/>
      </c>
      <c r="P1157" s="166" t="s">
        <v>2604</v>
      </c>
      <c r="Q1157" s="67" t="s">
        <v>2604</v>
      </c>
      <c r="R1157" s="112"/>
    </row>
    <row r="1158" spans="1:18" s="65" customFormat="1" hidden="1" x14ac:dyDescent="0.25">
      <c r="A1158" s="65" t="s">
        <v>1274</v>
      </c>
      <c r="B1158" s="150">
        <v>1</v>
      </c>
      <c r="C1158" s="153" t="s">
        <v>2174</v>
      </c>
      <c r="D1158" s="142" t="s">
        <v>2604</v>
      </c>
      <c r="E1158" s="150" t="str">
        <f t="shared" si="82"/>
        <v/>
      </c>
      <c r="F1158" s="150" t="str">
        <f t="shared" si="83"/>
        <v/>
      </c>
      <c r="H1158" s="166" t="s">
        <v>2604</v>
      </c>
      <c r="I1158" s="142"/>
      <c r="J1158" s="152" t="s">
        <v>2604</v>
      </c>
      <c r="K1158" s="151" t="s">
        <v>2174</v>
      </c>
      <c r="L1158" s="142" t="s">
        <v>2604</v>
      </c>
      <c r="M1158" s="150" t="str">
        <f t="shared" si="85"/>
        <v/>
      </c>
      <c r="N1158" s="150" t="str">
        <f t="shared" si="84"/>
        <v/>
      </c>
      <c r="P1158" s="166" t="s">
        <v>2604</v>
      </c>
      <c r="Q1158" s="67" t="s">
        <v>2604</v>
      </c>
      <c r="R1158" s="112"/>
    </row>
    <row r="1159" spans="1:18" s="65" customFormat="1" hidden="1" x14ac:dyDescent="0.25">
      <c r="A1159" s="65" t="s">
        <v>1687</v>
      </c>
      <c r="B1159" s="150">
        <v>1</v>
      </c>
      <c r="C1159" s="153" t="s">
        <v>2174</v>
      </c>
      <c r="D1159" s="142" t="s">
        <v>2604</v>
      </c>
      <c r="E1159" s="150" t="str">
        <f t="shared" si="82"/>
        <v/>
      </c>
      <c r="F1159" s="150" t="str">
        <f t="shared" si="83"/>
        <v/>
      </c>
      <c r="H1159" s="166" t="s">
        <v>2604</v>
      </c>
      <c r="I1159" s="142"/>
      <c r="J1159" s="152" t="s">
        <v>2604</v>
      </c>
      <c r="K1159" s="151" t="s">
        <v>2174</v>
      </c>
      <c r="L1159" s="142" t="s">
        <v>2604</v>
      </c>
      <c r="M1159" s="150" t="str">
        <f t="shared" si="85"/>
        <v/>
      </c>
      <c r="N1159" s="150" t="str">
        <f t="shared" si="84"/>
        <v/>
      </c>
      <c r="P1159" s="166" t="s">
        <v>2604</v>
      </c>
      <c r="Q1159" s="67" t="s">
        <v>2604</v>
      </c>
      <c r="R1159" s="112"/>
    </row>
    <row r="1160" spans="1:18" s="65" customFormat="1" hidden="1" x14ac:dyDescent="0.25">
      <c r="A1160" s="65" t="s">
        <v>2070</v>
      </c>
      <c r="B1160" s="150">
        <v>1</v>
      </c>
      <c r="C1160" s="153" t="s">
        <v>2174</v>
      </c>
      <c r="D1160" s="114" t="s">
        <v>2604</v>
      </c>
      <c r="E1160" s="150" t="str">
        <f t="shared" si="82"/>
        <v/>
      </c>
      <c r="F1160" s="150" t="str">
        <f t="shared" si="83"/>
        <v/>
      </c>
      <c r="H1160" s="166" t="s">
        <v>2604</v>
      </c>
      <c r="I1160" s="114"/>
      <c r="J1160" s="152" t="s">
        <v>2604</v>
      </c>
      <c r="K1160" s="151" t="s">
        <v>2174</v>
      </c>
      <c r="L1160" s="142" t="s">
        <v>2604</v>
      </c>
      <c r="M1160" s="150" t="str">
        <f t="shared" si="85"/>
        <v/>
      </c>
      <c r="N1160" s="150" t="str">
        <f t="shared" si="84"/>
        <v/>
      </c>
      <c r="P1160" s="166" t="s">
        <v>2604</v>
      </c>
      <c r="Q1160" s="67" t="s">
        <v>2604</v>
      </c>
      <c r="R1160" s="112"/>
    </row>
    <row r="1161" spans="1:18" s="65" customFormat="1" hidden="1" x14ac:dyDescent="0.25">
      <c r="A1161" s="65" t="s">
        <v>1670</v>
      </c>
      <c r="B1161" s="150">
        <v>1</v>
      </c>
      <c r="C1161" s="153" t="s">
        <v>2174</v>
      </c>
      <c r="D1161" s="142" t="s">
        <v>2604</v>
      </c>
      <c r="E1161" s="150" t="str">
        <f t="shared" si="82"/>
        <v/>
      </c>
      <c r="F1161" s="150" t="str">
        <f t="shared" si="83"/>
        <v/>
      </c>
      <c r="H1161" s="166" t="s">
        <v>2604</v>
      </c>
      <c r="I1161" s="142"/>
      <c r="J1161" s="152" t="s">
        <v>2604</v>
      </c>
      <c r="K1161" s="151" t="s">
        <v>2174</v>
      </c>
      <c r="L1161" s="142" t="s">
        <v>2604</v>
      </c>
      <c r="M1161" s="150" t="str">
        <f t="shared" si="85"/>
        <v/>
      </c>
      <c r="N1161" s="150" t="str">
        <f t="shared" si="84"/>
        <v/>
      </c>
      <c r="P1161" s="166" t="s">
        <v>2604</v>
      </c>
      <c r="Q1161" s="67" t="s">
        <v>2604</v>
      </c>
      <c r="R1161" s="112"/>
    </row>
    <row r="1162" spans="1:18" s="65" customFormat="1" hidden="1" x14ac:dyDescent="0.25">
      <c r="A1162" s="65" t="s">
        <v>1669</v>
      </c>
      <c r="B1162" s="150">
        <v>1</v>
      </c>
      <c r="C1162" s="153" t="s">
        <v>2174</v>
      </c>
      <c r="D1162" s="142" t="s">
        <v>2604</v>
      </c>
      <c r="E1162" s="150" t="str">
        <f t="shared" si="82"/>
        <v/>
      </c>
      <c r="F1162" s="150" t="str">
        <f t="shared" si="83"/>
        <v/>
      </c>
      <c r="H1162" s="166" t="s">
        <v>2604</v>
      </c>
      <c r="I1162" s="142"/>
      <c r="J1162" s="152" t="s">
        <v>2604</v>
      </c>
      <c r="K1162" s="151" t="s">
        <v>2174</v>
      </c>
      <c r="L1162" s="142" t="s">
        <v>2604</v>
      </c>
      <c r="M1162" s="150" t="str">
        <f t="shared" si="85"/>
        <v/>
      </c>
      <c r="N1162" s="150" t="str">
        <f t="shared" si="84"/>
        <v/>
      </c>
      <c r="P1162" s="166" t="s">
        <v>2604</v>
      </c>
      <c r="Q1162" s="67" t="s">
        <v>2604</v>
      </c>
      <c r="R1162" s="112"/>
    </row>
    <row r="1163" spans="1:18" s="65" customFormat="1" hidden="1" x14ac:dyDescent="0.25">
      <c r="A1163" s="65" t="s">
        <v>1909</v>
      </c>
      <c r="B1163" s="150">
        <v>1</v>
      </c>
      <c r="C1163" s="153" t="s">
        <v>2174</v>
      </c>
      <c r="D1163" s="142" t="s">
        <v>2604</v>
      </c>
      <c r="E1163" s="150" t="str">
        <f t="shared" si="82"/>
        <v/>
      </c>
      <c r="F1163" s="150" t="str">
        <f t="shared" si="83"/>
        <v/>
      </c>
      <c r="H1163" s="166" t="s">
        <v>2604</v>
      </c>
      <c r="I1163" s="142"/>
      <c r="J1163" s="152" t="s">
        <v>2604</v>
      </c>
      <c r="K1163" s="151" t="s">
        <v>2174</v>
      </c>
      <c r="L1163" s="142" t="s">
        <v>2604</v>
      </c>
      <c r="M1163" s="150" t="str">
        <f t="shared" si="85"/>
        <v/>
      </c>
      <c r="N1163" s="150" t="str">
        <f t="shared" si="84"/>
        <v/>
      </c>
      <c r="P1163" s="166" t="s">
        <v>2604</v>
      </c>
      <c r="Q1163" s="67" t="s">
        <v>2604</v>
      </c>
      <c r="R1163" s="112"/>
    </row>
    <row r="1164" spans="1:18" s="65" customFormat="1" hidden="1" x14ac:dyDescent="0.25">
      <c r="A1164" s="65" t="s">
        <v>1537</v>
      </c>
      <c r="B1164" s="150">
        <v>1</v>
      </c>
      <c r="C1164" s="153" t="s">
        <v>2174</v>
      </c>
      <c r="D1164" s="142" t="s">
        <v>2604</v>
      </c>
      <c r="E1164" s="150" t="str">
        <f t="shared" si="82"/>
        <v/>
      </c>
      <c r="F1164" s="150" t="str">
        <f t="shared" si="83"/>
        <v/>
      </c>
      <c r="H1164" s="166" t="s">
        <v>2604</v>
      </c>
      <c r="I1164" s="142"/>
      <c r="J1164" s="152" t="s">
        <v>2604</v>
      </c>
      <c r="K1164" s="151" t="s">
        <v>2174</v>
      </c>
      <c r="L1164" s="142" t="s">
        <v>2604</v>
      </c>
      <c r="M1164" s="150" t="str">
        <f t="shared" si="85"/>
        <v/>
      </c>
      <c r="N1164" s="150" t="str">
        <f t="shared" si="84"/>
        <v/>
      </c>
      <c r="P1164" s="166" t="s">
        <v>2604</v>
      </c>
      <c r="Q1164" s="67" t="s">
        <v>2604</v>
      </c>
      <c r="R1164" s="112"/>
    </row>
    <row r="1165" spans="1:18" s="65" customFormat="1" hidden="1" x14ac:dyDescent="0.25">
      <c r="A1165" s="65" t="s">
        <v>1867</v>
      </c>
      <c r="B1165" s="150">
        <v>1</v>
      </c>
      <c r="C1165" s="153" t="s">
        <v>2174</v>
      </c>
      <c r="D1165" s="142" t="s">
        <v>2604</v>
      </c>
      <c r="E1165" s="150" t="str">
        <f t="shared" si="82"/>
        <v/>
      </c>
      <c r="F1165" s="150" t="str">
        <f t="shared" si="83"/>
        <v/>
      </c>
      <c r="H1165" s="166" t="s">
        <v>2604</v>
      </c>
      <c r="I1165" s="142"/>
      <c r="J1165" s="152" t="s">
        <v>2604</v>
      </c>
      <c r="K1165" s="151" t="s">
        <v>2174</v>
      </c>
      <c r="L1165" s="142" t="s">
        <v>2604</v>
      </c>
      <c r="M1165" s="150" t="str">
        <f t="shared" si="85"/>
        <v/>
      </c>
      <c r="N1165" s="150" t="str">
        <f t="shared" si="84"/>
        <v/>
      </c>
      <c r="P1165" s="166" t="s">
        <v>2604</v>
      </c>
      <c r="Q1165" s="67" t="s">
        <v>2604</v>
      </c>
      <c r="R1165" s="112"/>
    </row>
    <row r="1166" spans="1:18" s="65" customFormat="1" hidden="1" x14ac:dyDescent="0.25">
      <c r="A1166" s="65" t="s">
        <v>1113</v>
      </c>
      <c r="B1166" s="150">
        <v>1</v>
      </c>
      <c r="C1166" s="153" t="s">
        <v>2174</v>
      </c>
      <c r="D1166" s="142" t="s">
        <v>2604</v>
      </c>
      <c r="E1166" s="150" t="str">
        <f t="shared" si="82"/>
        <v/>
      </c>
      <c r="F1166" s="150" t="str">
        <f t="shared" si="83"/>
        <v/>
      </c>
      <c r="H1166" s="166" t="s">
        <v>2604</v>
      </c>
      <c r="I1166" s="142"/>
      <c r="J1166" s="152" t="s">
        <v>2604</v>
      </c>
      <c r="K1166" s="151" t="s">
        <v>2174</v>
      </c>
      <c r="L1166" s="142" t="s">
        <v>2604</v>
      </c>
      <c r="M1166" s="150" t="str">
        <f t="shared" si="85"/>
        <v/>
      </c>
      <c r="N1166" s="150" t="str">
        <f t="shared" si="84"/>
        <v/>
      </c>
      <c r="P1166" s="166" t="s">
        <v>2604</v>
      </c>
      <c r="Q1166" s="67" t="s">
        <v>2604</v>
      </c>
      <c r="R1166" s="112"/>
    </row>
    <row r="1167" spans="1:18" s="65" customFormat="1" hidden="1" x14ac:dyDescent="0.25">
      <c r="A1167" s="65" t="s">
        <v>700</v>
      </c>
      <c r="B1167" s="150">
        <v>1</v>
      </c>
      <c r="C1167" s="155" t="s">
        <v>2606</v>
      </c>
      <c r="D1167" s="142">
        <v>38915</v>
      </c>
      <c r="E1167" s="150" t="str">
        <f t="shared" si="82"/>
        <v/>
      </c>
      <c r="F1167" s="150" t="str">
        <f t="shared" si="83"/>
        <v>2006-07</v>
      </c>
      <c r="G1167" s="65" t="s">
        <v>67</v>
      </c>
      <c r="H1167" s="166">
        <v>490000</v>
      </c>
      <c r="I1167" s="142"/>
      <c r="J1167" s="152" t="s">
        <v>2604</v>
      </c>
      <c r="K1167" s="151" t="s">
        <v>2174</v>
      </c>
      <c r="L1167" s="142" t="s">
        <v>2604</v>
      </c>
      <c r="M1167" s="150" t="str">
        <f t="shared" si="85"/>
        <v/>
      </c>
      <c r="N1167" s="150" t="str">
        <f t="shared" si="84"/>
        <v/>
      </c>
      <c r="P1167" s="166" t="s">
        <v>2604</v>
      </c>
      <c r="Q1167" s="67" t="s">
        <v>2604</v>
      </c>
      <c r="R1167" s="112" t="s">
        <v>2528</v>
      </c>
    </row>
    <row r="1168" spans="1:18" s="65" customFormat="1" hidden="1" x14ac:dyDescent="0.25">
      <c r="A1168" s="65" t="s">
        <v>2033</v>
      </c>
      <c r="B1168" s="150">
        <v>1</v>
      </c>
      <c r="C1168" s="153" t="s">
        <v>2174</v>
      </c>
      <c r="D1168" s="114" t="s">
        <v>2604</v>
      </c>
      <c r="E1168" s="150" t="str">
        <f t="shared" si="82"/>
        <v/>
      </c>
      <c r="F1168" s="150" t="str">
        <f t="shared" si="83"/>
        <v/>
      </c>
      <c r="H1168" s="166" t="s">
        <v>2604</v>
      </c>
      <c r="I1168" s="114"/>
      <c r="J1168" s="152" t="s">
        <v>2604</v>
      </c>
      <c r="K1168" s="151" t="s">
        <v>2174</v>
      </c>
      <c r="L1168" s="142" t="s">
        <v>2604</v>
      </c>
      <c r="M1168" s="150" t="str">
        <f t="shared" si="85"/>
        <v/>
      </c>
      <c r="N1168" s="150" t="str">
        <f t="shared" si="84"/>
        <v/>
      </c>
      <c r="P1168" s="166" t="s">
        <v>2604</v>
      </c>
      <c r="Q1168" s="67" t="s">
        <v>2604</v>
      </c>
      <c r="R1168" s="112"/>
    </row>
    <row r="1169" spans="1:18" s="65" customFormat="1" hidden="1" x14ac:dyDescent="0.25">
      <c r="A1169" s="65" t="s">
        <v>1842</v>
      </c>
      <c r="B1169" s="150">
        <v>1</v>
      </c>
      <c r="C1169" s="153" t="s">
        <v>2174</v>
      </c>
      <c r="D1169" s="142" t="s">
        <v>2604</v>
      </c>
      <c r="E1169" s="150" t="str">
        <f t="shared" si="82"/>
        <v/>
      </c>
      <c r="F1169" s="150" t="str">
        <f t="shared" si="83"/>
        <v/>
      </c>
      <c r="H1169" s="166" t="s">
        <v>2604</v>
      </c>
      <c r="I1169" s="142"/>
      <c r="J1169" s="152" t="s">
        <v>2604</v>
      </c>
      <c r="K1169" s="151" t="s">
        <v>2174</v>
      </c>
      <c r="L1169" s="142" t="s">
        <v>2604</v>
      </c>
      <c r="M1169" s="150" t="str">
        <f t="shared" si="85"/>
        <v/>
      </c>
      <c r="N1169" s="150" t="str">
        <f t="shared" si="84"/>
        <v/>
      </c>
      <c r="P1169" s="166" t="s">
        <v>2604</v>
      </c>
      <c r="Q1169" s="67" t="s">
        <v>2604</v>
      </c>
      <c r="R1169" s="112"/>
    </row>
    <row r="1170" spans="1:18" s="65" customFormat="1" hidden="1" x14ac:dyDescent="0.25">
      <c r="A1170" s="65" t="s">
        <v>1026</v>
      </c>
      <c r="B1170" s="150">
        <v>1</v>
      </c>
      <c r="C1170" s="155" t="s">
        <v>2606</v>
      </c>
      <c r="D1170" s="142">
        <v>37842</v>
      </c>
      <c r="E1170" s="150" t="str">
        <f t="shared" ref="E1170:E1233" si="86">IF(ISNUMBER(D1170),IF(MONTH(D1170)&gt;=8,CONCATENATE(YEAR(D1170),"-",RIGHT(YEAR(D1170)+1,2)),IF(MONTH(D1170)&lt;5,CONCATENATE(YEAR(D1170)-1,"-",RIGHT(YEAR(D1170),2)),"")), "")</f>
        <v>2003-04</v>
      </c>
      <c r="F1170" s="150" t="str">
        <f t="shared" ref="F1170:F1233" si="87">IF(ISNUMBER(D1170),IF(AND(MONTH(D1170)&gt;5, MONTH(D1170)&lt;8),CONCATENATE(YEAR(D1170),"-",RIGHT(YEAR(D1170)+1,2)),""), "")</f>
        <v/>
      </c>
      <c r="G1170" s="65" t="s">
        <v>87</v>
      </c>
      <c r="H1170" s="166" t="s">
        <v>2604</v>
      </c>
      <c r="I1170" s="142"/>
      <c r="J1170" s="152" t="s">
        <v>2135</v>
      </c>
      <c r="K1170" s="154" t="s">
        <v>2603</v>
      </c>
      <c r="L1170" s="142">
        <v>38108</v>
      </c>
      <c r="M1170" s="150" t="str">
        <f t="shared" si="85"/>
        <v/>
      </c>
      <c r="N1170" s="150" t="str">
        <f t="shared" ref="N1170:N1233" si="88">IF(ISNUMBER(L1170),IF(AND(MONTH(L1170)&gt;5, MONTH(L1170)&lt;8),CONCATENATE(YEAR(L1170)-1,"-",RIGHT(YEAR(L1170),2)),""), "")</f>
        <v/>
      </c>
      <c r="O1170" s="65" t="s">
        <v>2155</v>
      </c>
      <c r="P1170" s="166" t="s">
        <v>2604</v>
      </c>
      <c r="Q1170" s="67" t="s">
        <v>2135</v>
      </c>
      <c r="R1170" s="112" t="s">
        <v>2529</v>
      </c>
    </row>
    <row r="1171" spans="1:18" s="65" customFormat="1" hidden="1" x14ac:dyDescent="0.25">
      <c r="A1171" s="65" t="s">
        <v>982</v>
      </c>
      <c r="B1171" s="150">
        <v>1</v>
      </c>
      <c r="C1171" s="155" t="s">
        <v>2606</v>
      </c>
      <c r="D1171" s="142">
        <v>38547</v>
      </c>
      <c r="E1171" s="150" t="str">
        <f t="shared" si="86"/>
        <v/>
      </c>
      <c r="F1171" s="150" t="str">
        <f t="shared" si="87"/>
        <v>2005-06</v>
      </c>
      <c r="G1171" s="65" t="s">
        <v>93</v>
      </c>
      <c r="H1171" s="166" t="s">
        <v>2604</v>
      </c>
      <c r="I1171" s="142"/>
      <c r="J1171" s="152" t="s">
        <v>2135</v>
      </c>
      <c r="K1171" s="154" t="s">
        <v>2603</v>
      </c>
      <c r="L1171" s="142">
        <v>39110</v>
      </c>
      <c r="M1171" s="150" t="str">
        <f t="shared" si="85"/>
        <v>2006-07</v>
      </c>
      <c r="N1171" s="150" t="str">
        <f t="shared" si="88"/>
        <v/>
      </c>
      <c r="O1171" s="65" t="s">
        <v>93</v>
      </c>
      <c r="P1171" s="166" t="s">
        <v>2604</v>
      </c>
      <c r="Q1171" s="67" t="s">
        <v>2135</v>
      </c>
      <c r="R1171" s="112" t="s">
        <v>2530</v>
      </c>
    </row>
    <row r="1172" spans="1:18" s="65" customFormat="1" hidden="1" x14ac:dyDescent="0.25">
      <c r="A1172" s="65" t="s">
        <v>2057</v>
      </c>
      <c r="B1172" s="150">
        <v>1</v>
      </c>
      <c r="C1172" s="153" t="s">
        <v>2174</v>
      </c>
      <c r="D1172" s="114" t="s">
        <v>2604</v>
      </c>
      <c r="E1172" s="150" t="str">
        <f t="shared" si="86"/>
        <v/>
      </c>
      <c r="F1172" s="150" t="str">
        <f t="shared" si="87"/>
        <v/>
      </c>
      <c r="H1172" s="166" t="s">
        <v>2604</v>
      </c>
      <c r="I1172" s="114"/>
      <c r="J1172" s="152" t="s">
        <v>2604</v>
      </c>
      <c r="K1172" s="151" t="s">
        <v>2174</v>
      </c>
      <c r="L1172" s="142" t="s">
        <v>2604</v>
      </c>
      <c r="M1172" s="150" t="str">
        <f t="shared" si="85"/>
        <v/>
      </c>
      <c r="N1172" s="150" t="str">
        <f t="shared" si="88"/>
        <v/>
      </c>
      <c r="P1172" s="166" t="s">
        <v>2604</v>
      </c>
      <c r="Q1172" s="67" t="s">
        <v>2604</v>
      </c>
      <c r="R1172" s="112"/>
    </row>
    <row r="1173" spans="1:18" s="65" customFormat="1" hidden="1" x14ac:dyDescent="0.25">
      <c r="A1173" s="65" t="s">
        <v>1536</v>
      </c>
      <c r="B1173" s="150">
        <v>1</v>
      </c>
      <c r="C1173" s="153" t="s">
        <v>2174</v>
      </c>
      <c r="D1173" s="142" t="s">
        <v>2604</v>
      </c>
      <c r="E1173" s="150" t="str">
        <f t="shared" si="86"/>
        <v/>
      </c>
      <c r="F1173" s="150" t="str">
        <f t="shared" si="87"/>
        <v/>
      </c>
      <c r="H1173" s="166" t="s">
        <v>2604</v>
      </c>
      <c r="I1173" s="142"/>
      <c r="J1173" s="152" t="s">
        <v>2604</v>
      </c>
      <c r="K1173" s="151" t="s">
        <v>2174</v>
      </c>
      <c r="L1173" s="142" t="s">
        <v>2604</v>
      </c>
      <c r="M1173" s="150" t="str">
        <f t="shared" si="85"/>
        <v/>
      </c>
      <c r="N1173" s="150" t="str">
        <f t="shared" si="88"/>
        <v/>
      </c>
      <c r="P1173" s="166" t="s">
        <v>2604</v>
      </c>
      <c r="Q1173" s="67" t="s">
        <v>2604</v>
      </c>
      <c r="R1173" s="112"/>
    </row>
    <row r="1174" spans="1:18" s="65" customFormat="1" hidden="1" x14ac:dyDescent="0.25">
      <c r="A1174" s="65" t="s">
        <v>1764</v>
      </c>
      <c r="B1174" s="150">
        <v>1</v>
      </c>
      <c r="C1174" s="153" t="s">
        <v>2174</v>
      </c>
      <c r="D1174" s="142" t="s">
        <v>2604</v>
      </c>
      <c r="E1174" s="150" t="str">
        <f t="shared" si="86"/>
        <v/>
      </c>
      <c r="F1174" s="150" t="str">
        <f t="shared" si="87"/>
        <v/>
      </c>
      <c r="H1174" s="166" t="s">
        <v>2604</v>
      </c>
      <c r="I1174" s="142"/>
      <c r="J1174" s="152" t="s">
        <v>2604</v>
      </c>
      <c r="K1174" s="151" t="s">
        <v>2174</v>
      </c>
      <c r="L1174" s="142" t="s">
        <v>2604</v>
      </c>
      <c r="M1174" s="150" t="str">
        <f t="shared" si="85"/>
        <v/>
      </c>
      <c r="N1174" s="150" t="str">
        <f t="shared" si="88"/>
        <v/>
      </c>
      <c r="P1174" s="166" t="s">
        <v>2604</v>
      </c>
      <c r="Q1174" s="67" t="s">
        <v>2604</v>
      </c>
      <c r="R1174" s="112"/>
    </row>
    <row r="1175" spans="1:18" s="65" customFormat="1" hidden="1" x14ac:dyDescent="0.25">
      <c r="A1175" s="65" t="s">
        <v>1988</v>
      </c>
      <c r="B1175" s="150">
        <v>1</v>
      </c>
      <c r="C1175" s="153" t="s">
        <v>2174</v>
      </c>
      <c r="D1175" s="114" t="s">
        <v>2604</v>
      </c>
      <c r="E1175" s="150" t="str">
        <f t="shared" si="86"/>
        <v/>
      </c>
      <c r="F1175" s="150" t="str">
        <f t="shared" si="87"/>
        <v/>
      </c>
      <c r="H1175" s="166" t="s">
        <v>2604</v>
      </c>
      <c r="I1175" s="114"/>
      <c r="J1175" s="152" t="s">
        <v>2604</v>
      </c>
      <c r="K1175" s="151" t="s">
        <v>2174</v>
      </c>
      <c r="L1175" s="142" t="s">
        <v>2604</v>
      </c>
      <c r="M1175" s="150" t="str">
        <f t="shared" si="85"/>
        <v/>
      </c>
      <c r="N1175" s="150" t="str">
        <f t="shared" si="88"/>
        <v/>
      </c>
      <c r="P1175" s="166" t="s">
        <v>2604</v>
      </c>
      <c r="Q1175" s="67" t="s">
        <v>2604</v>
      </c>
      <c r="R1175" s="112"/>
    </row>
    <row r="1176" spans="1:18" s="65" customFormat="1" hidden="1" x14ac:dyDescent="0.25">
      <c r="A1176" s="65" t="s">
        <v>1922</v>
      </c>
      <c r="B1176" s="150">
        <v>1</v>
      </c>
      <c r="C1176" s="153" t="s">
        <v>2174</v>
      </c>
      <c r="D1176" s="114" t="s">
        <v>2604</v>
      </c>
      <c r="E1176" s="150" t="str">
        <f t="shared" si="86"/>
        <v/>
      </c>
      <c r="F1176" s="150" t="str">
        <f t="shared" si="87"/>
        <v/>
      </c>
      <c r="H1176" s="166" t="s">
        <v>2604</v>
      </c>
      <c r="I1176" s="114"/>
      <c r="J1176" s="152" t="s">
        <v>2604</v>
      </c>
      <c r="K1176" s="151" t="s">
        <v>2174</v>
      </c>
      <c r="L1176" s="142" t="s">
        <v>2604</v>
      </c>
      <c r="M1176" s="150" t="str">
        <f t="shared" si="85"/>
        <v/>
      </c>
      <c r="N1176" s="150" t="str">
        <f t="shared" si="88"/>
        <v/>
      </c>
      <c r="P1176" s="166" t="s">
        <v>2604</v>
      </c>
      <c r="Q1176" s="67" t="s">
        <v>2604</v>
      </c>
      <c r="R1176" s="112"/>
    </row>
    <row r="1177" spans="1:18" s="65" customFormat="1" hidden="1" x14ac:dyDescent="0.25">
      <c r="A1177" s="65" t="s">
        <v>1316</v>
      </c>
      <c r="B1177" s="150">
        <v>1</v>
      </c>
      <c r="C1177" s="153" t="s">
        <v>2174</v>
      </c>
      <c r="D1177" s="142" t="s">
        <v>2604</v>
      </c>
      <c r="E1177" s="150" t="str">
        <f t="shared" si="86"/>
        <v/>
      </c>
      <c r="F1177" s="150" t="str">
        <f t="shared" si="87"/>
        <v/>
      </c>
      <c r="H1177" s="166" t="s">
        <v>2604</v>
      </c>
      <c r="I1177" s="142"/>
      <c r="J1177" s="152" t="s">
        <v>2604</v>
      </c>
      <c r="K1177" s="151" t="s">
        <v>2174</v>
      </c>
      <c r="L1177" s="142" t="s">
        <v>2604</v>
      </c>
      <c r="M1177" s="150" t="str">
        <f t="shared" si="85"/>
        <v/>
      </c>
      <c r="N1177" s="150" t="str">
        <f t="shared" si="88"/>
        <v/>
      </c>
      <c r="P1177" s="166" t="s">
        <v>2604</v>
      </c>
      <c r="Q1177" s="67" t="s">
        <v>2604</v>
      </c>
      <c r="R1177" s="112"/>
    </row>
    <row r="1178" spans="1:18" s="65" customFormat="1" hidden="1" x14ac:dyDescent="0.25">
      <c r="A1178" s="65" t="s">
        <v>1535</v>
      </c>
      <c r="B1178" s="150">
        <v>1</v>
      </c>
      <c r="C1178" s="153" t="s">
        <v>2174</v>
      </c>
      <c r="D1178" s="142" t="s">
        <v>2604</v>
      </c>
      <c r="E1178" s="150" t="str">
        <f t="shared" si="86"/>
        <v/>
      </c>
      <c r="F1178" s="150" t="str">
        <f t="shared" si="87"/>
        <v/>
      </c>
      <c r="H1178" s="166" t="s">
        <v>2604</v>
      </c>
      <c r="I1178" s="142"/>
      <c r="J1178" s="152" t="s">
        <v>2604</v>
      </c>
      <c r="K1178" s="151" t="s">
        <v>2174</v>
      </c>
      <c r="L1178" s="142" t="s">
        <v>2604</v>
      </c>
      <c r="M1178" s="150" t="str">
        <f t="shared" si="85"/>
        <v/>
      </c>
      <c r="N1178" s="150" t="str">
        <f t="shared" si="88"/>
        <v/>
      </c>
      <c r="P1178" s="166" t="s">
        <v>2604</v>
      </c>
      <c r="Q1178" s="67" t="s">
        <v>2604</v>
      </c>
      <c r="R1178" s="112"/>
    </row>
    <row r="1179" spans="1:18" s="65" customFormat="1" hidden="1" x14ac:dyDescent="0.25">
      <c r="A1179" s="65" t="s">
        <v>1898</v>
      </c>
      <c r="B1179" s="150">
        <v>1</v>
      </c>
      <c r="C1179" s="153" t="s">
        <v>2174</v>
      </c>
      <c r="D1179" s="142" t="s">
        <v>2604</v>
      </c>
      <c r="E1179" s="150" t="str">
        <f t="shared" si="86"/>
        <v/>
      </c>
      <c r="F1179" s="150" t="str">
        <f t="shared" si="87"/>
        <v/>
      </c>
      <c r="H1179" s="166" t="s">
        <v>2604</v>
      </c>
      <c r="I1179" s="142"/>
      <c r="J1179" s="152" t="s">
        <v>2604</v>
      </c>
      <c r="K1179" s="151" t="s">
        <v>2174</v>
      </c>
      <c r="L1179" s="142" t="s">
        <v>2604</v>
      </c>
      <c r="M1179" s="150" t="str">
        <f t="shared" si="85"/>
        <v/>
      </c>
      <c r="N1179" s="150" t="str">
        <f t="shared" si="88"/>
        <v/>
      </c>
      <c r="P1179" s="166" t="s">
        <v>2604</v>
      </c>
      <c r="Q1179" s="67" t="s">
        <v>2604</v>
      </c>
      <c r="R1179" s="112"/>
    </row>
    <row r="1180" spans="1:18" s="65" customFormat="1" hidden="1" x14ac:dyDescent="0.25">
      <c r="A1180" s="65" t="s">
        <v>949</v>
      </c>
      <c r="B1180" s="150">
        <v>1</v>
      </c>
      <c r="C1180" s="155" t="s">
        <v>2606</v>
      </c>
      <c r="D1180" s="142">
        <v>39652</v>
      </c>
      <c r="E1180" s="150" t="str">
        <f t="shared" si="86"/>
        <v/>
      </c>
      <c r="F1180" s="150" t="str">
        <f t="shared" si="87"/>
        <v>2008-09</v>
      </c>
      <c r="G1180" s="65" t="s">
        <v>2150</v>
      </c>
      <c r="H1180" s="166" t="s">
        <v>2604</v>
      </c>
      <c r="I1180" s="142"/>
      <c r="J1180" s="152" t="s">
        <v>2604</v>
      </c>
      <c r="K1180" s="154" t="s">
        <v>2603</v>
      </c>
      <c r="L1180" s="142">
        <v>39652</v>
      </c>
      <c r="M1180" s="150" t="str">
        <f t="shared" si="85"/>
        <v/>
      </c>
      <c r="N1180" s="150" t="str">
        <f t="shared" si="88"/>
        <v>2007-08</v>
      </c>
      <c r="O1180" s="65" t="s">
        <v>2531</v>
      </c>
      <c r="P1180" s="166" t="s">
        <v>2604</v>
      </c>
      <c r="Q1180" s="67" t="s">
        <v>2135</v>
      </c>
      <c r="R1180" s="112" t="s">
        <v>2532</v>
      </c>
    </row>
    <row r="1181" spans="1:18" s="65" customFormat="1" hidden="1" x14ac:dyDescent="0.25">
      <c r="A1181" s="65" t="s">
        <v>1793</v>
      </c>
      <c r="B1181" s="150">
        <v>1</v>
      </c>
      <c r="C1181" s="153" t="s">
        <v>2174</v>
      </c>
      <c r="D1181" s="142" t="s">
        <v>2604</v>
      </c>
      <c r="E1181" s="150" t="str">
        <f t="shared" si="86"/>
        <v/>
      </c>
      <c r="F1181" s="150" t="str">
        <f t="shared" si="87"/>
        <v/>
      </c>
      <c r="H1181" s="166" t="s">
        <v>2604</v>
      </c>
      <c r="I1181" s="142"/>
      <c r="J1181" s="152" t="s">
        <v>2604</v>
      </c>
      <c r="K1181" s="151" t="s">
        <v>2174</v>
      </c>
      <c r="L1181" s="142" t="s">
        <v>2604</v>
      </c>
      <c r="M1181" s="150" t="str">
        <f t="shared" si="85"/>
        <v/>
      </c>
      <c r="N1181" s="150" t="str">
        <f t="shared" si="88"/>
        <v/>
      </c>
      <c r="P1181" s="166" t="s">
        <v>2604</v>
      </c>
      <c r="Q1181" s="67" t="s">
        <v>2604</v>
      </c>
      <c r="R1181" s="112"/>
    </row>
    <row r="1182" spans="1:18" s="65" customFormat="1" hidden="1" x14ac:dyDescent="0.25">
      <c r="A1182" s="65" t="s">
        <v>1170</v>
      </c>
      <c r="B1182" s="150">
        <v>1</v>
      </c>
      <c r="C1182" s="155" t="s">
        <v>2606</v>
      </c>
      <c r="D1182" s="142">
        <v>31759</v>
      </c>
      <c r="E1182" s="150" t="str">
        <f t="shared" si="86"/>
        <v>1986-87</v>
      </c>
      <c r="F1182" s="150" t="str">
        <f t="shared" si="87"/>
        <v/>
      </c>
      <c r="G1182" s="65" t="s">
        <v>2150</v>
      </c>
      <c r="H1182" s="166" t="s">
        <v>2604</v>
      </c>
      <c r="I1182" s="142"/>
      <c r="J1182" s="152" t="s">
        <v>2604</v>
      </c>
      <c r="K1182" s="154" t="s">
        <v>2605</v>
      </c>
      <c r="L1182" s="142">
        <v>33320</v>
      </c>
      <c r="M1182" s="150" t="str">
        <f t="shared" si="85"/>
        <v>1990-91</v>
      </c>
      <c r="N1182" s="150" t="str">
        <f t="shared" si="88"/>
        <v/>
      </c>
      <c r="O1182" s="65" t="s">
        <v>56</v>
      </c>
      <c r="P1182" s="166" t="s">
        <v>2604</v>
      </c>
      <c r="Q1182" s="67" t="s">
        <v>2604</v>
      </c>
      <c r="R1182" s="112" t="s">
        <v>2533</v>
      </c>
    </row>
    <row r="1183" spans="1:18" s="65" customFormat="1" hidden="1" x14ac:dyDescent="0.25">
      <c r="A1183" s="65" t="s">
        <v>1565</v>
      </c>
      <c r="B1183" s="150">
        <v>1</v>
      </c>
      <c r="C1183" s="153" t="s">
        <v>2174</v>
      </c>
      <c r="D1183" s="142" t="s">
        <v>2604</v>
      </c>
      <c r="E1183" s="150" t="str">
        <f t="shared" si="86"/>
        <v/>
      </c>
      <c r="F1183" s="150" t="str">
        <f t="shared" si="87"/>
        <v/>
      </c>
      <c r="H1183" s="166" t="s">
        <v>2604</v>
      </c>
      <c r="I1183" s="142"/>
      <c r="J1183" s="152" t="s">
        <v>2604</v>
      </c>
      <c r="K1183" s="151" t="s">
        <v>2174</v>
      </c>
      <c r="L1183" s="142" t="s">
        <v>2604</v>
      </c>
      <c r="M1183" s="150" t="str">
        <f t="shared" si="85"/>
        <v/>
      </c>
      <c r="N1183" s="150" t="str">
        <f t="shared" si="88"/>
        <v/>
      </c>
      <c r="P1183" s="166" t="s">
        <v>2604</v>
      </c>
      <c r="Q1183" s="67" t="s">
        <v>2604</v>
      </c>
      <c r="R1183" s="112"/>
    </row>
    <row r="1184" spans="1:18" s="65" customFormat="1" hidden="1" x14ac:dyDescent="0.25">
      <c r="A1184" s="65" t="s">
        <v>1513</v>
      </c>
      <c r="B1184" s="150">
        <v>1</v>
      </c>
      <c r="C1184" s="153" t="s">
        <v>2174</v>
      </c>
      <c r="D1184" s="142" t="s">
        <v>2604</v>
      </c>
      <c r="E1184" s="150" t="str">
        <f t="shared" si="86"/>
        <v/>
      </c>
      <c r="F1184" s="150" t="str">
        <f t="shared" si="87"/>
        <v/>
      </c>
      <c r="H1184" s="166" t="s">
        <v>2604</v>
      </c>
      <c r="I1184" s="142"/>
      <c r="J1184" s="152" t="s">
        <v>2604</v>
      </c>
      <c r="K1184" s="151" t="s">
        <v>2174</v>
      </c>
      <c r="L1184" s="142" t="s">
        <v>2604</v>
      </c>
      <c r="M1184" s="150" t="str">
        <f t="shared" si="85"/>
        <v/>
      </c>
      <c r="N1184" s="150" t="str">
        <f t="shared" si="88"/>
        <v/>
      </c>
      <c r="P1184" s="166" t="s">
        <v>2604</v>
      </c>
      <c r="Q1184" s="67" t="s">
        <v>2604</v>
      </c>
      <c r="R1184" s="112"/>
    </row>
    <row r="1185" spans="1:18" s="65" customFormat="1" hidden="1" x14ac:dyDescent="0.25">
      <c r="A1185" s="65" t="s">
        <v>697</v>
      </c>
      <c r="B1185" s="150">
        <v>1</v>
      </c>
      <c r="C1185" s="155" t="s">
        <v>2606</v>
      </c>
      <c r="D1185" s="142">
        <v>36190</v>
      </c>
      <c r="E1185" s="150" t="str">
        <f t="shared" si="86"/>
        <v>1998-99</v>
      </c>
      <c r="F1185" s="150" t="str">
        <f t="shared" si="87"/>
        <v/>
      </c>
      <c r="G1185" s="65" t="s">
        <v>2534</v>
      </c>
      <c r="H1185" s="166" t="s">
        <v>2604</v>
      </c>
      <c r="I1185" s="142"/>
      <c r="J1185" s="152" t="s">
        <v>2604</v>
      </c>
      <c r="K1185" s="154" t="s">
        <v>2605</v>
      </c>
      <c r="L1185" s="142">
        <v>36274</v>
      </c>
      <c r="M1185" s="150" t="str">
        <f t="shared" si="85"/>
        <v>1998-99</v>
      </c>
      <c r="N1185" s="150" t="str">
        <f t="shared" si="88"/>
        <v/>
      </c>
      <c r="O1185" s="65" t="s">
        <v>2175</v>
      </c>
      <c r="P1185" s="166" t="s">
        <v>2604</v>
      </c>
      <c r="Q1185" s="67" t="s">
        <v>2604</v>
      </c>
      <c r="R1185" s="112" t="s">
        <v>2535</v>
      </c>
    </row>
    <row r="1186" spans="1:18" s="65" customFormat="1" hidden="1" x14ac:dyDescent="0.25">
      <c r="A1186" s="65" t="s">
        <v>1484</v>
      </c>
      <c r="B1186" s="150">
        <v>1</v>
      </c>
      <c r="C1186" s="153" t="s">
        <v>2174</v>
      </c>
      <c r="D1186" s="142" t="s">
        <v>2604</v>
      </c>
      <c r="E1186" s="150" t="str">
        <f t="shared" si="86"/>
        <v/>
      </c>
      <c r="F1186" s="150" t="str">
        <f t="shared" si="87"/>
        <v/>
      </c>
      <c r="H1186" s="166" t="s">
        <v>2604</v>
      </c>
      <c r="I1186" s="142"/>
      <c r="J1186" s="152" t="s">
        <v>2604</v>
      </c>
      <c r="K1186" s="151" t="s">
        <v>2174</v>
      </c>
      <c r="L1186" s="142" t="s">
        <v>2604</v>
      </c>
      <c r="M1186" s="150" t="str">
        <f t="shared" si="85"/>
        <v/>
      </c>
      <c r="N1186" s="150" t="str">
        <f t="shared" si="88"/>
        <v/>
      </c>
      <c r="P1186" s="166" t="s">
        <v>2604</v>
      </c>
      <c r="Q1186" s="67" t="s">
        <v>2604</v>
      </c>
      <c r="R1186" s="112"/>
    </row>
    <row r="1187" spans="1:18" s="65" customFormat="1" hidden="1" x14ac:dyDescent="0.25">
      <c r="A1187" s="65" t="s">
        <v>2088</v>
      </c>
      <c r="B1187" s="150">
        <v>1</v>
      </c>
      <c r="C1187" s="153" t="s">
        <v>2174</v>
      </c>
      <c r="D1187" s="114" t="s">
        <v>2604</v>
      </c>
      <c r="E1187" s="150" t="str">
        <f t="shared" si="86"/>
        <v/>
      </c>
      <c r="F1187" s="150" t="str">
        <f t="shared" si="87"/>
        <v/>
      </c>
      <c r="H1187" s="166" t="s">
        <v>2604</v>
      </c>
      <c r="I1187" s="114"/>
      <c r="J1187" s="152" t="s">
        <v>2604</v>
      </c>
      <c r="K1187" s="151" t="s">
        <v>2174</v>
      </c>
      <c r="L1187" s="142" t="s">
        <v>2604</v>
      </c>
      <c r="M1187" s="150" t="str">
        <f t="shared" si="85"/>
        <v/>
      </c>
      <c r="N1187" s="150" t="str">
        <f t="shared" si="88"/>
        <v/>
      </c>
      <c r="P1187" s="166" t="s">
        <v>2604</v>
      </c>
      <c r="Q1187" s="67" t="s">
        <v>2604</v>
      </c>
      <c r="R1187" s="112"/>
    </row>
    <row r="1188" spans="1:18" s="65" customFormat="1" hidden="1" x14ac:dyDescent="0.25">
      <c r="A1188" s="65" t="s">
        <v>1968</v>
      </c>
      <c r="B1188" s="150">
        <v>1</v>
      </c>
      <c r="C1188" s="153" t="s">
        <v>2174</v>
      </c>
      <c r="D1188" s="142" t="s">
        <v>2604</v>
      </c>
      <c r="E1188" s="150" t="str">
        <f t="shared" si="86"/>
        <v/>
      </c>
      <c r="F1188" s="150" t="str">
        <f t="shared" si="87"/>
        <v/>
      </c>
      <c r="H1188" s="166" t="s">
        <v>2604</v>
      </c>
      <c r="I1188" s="142"/>
      <c r="J1188" s="152" t="s">
        <v>2604</v>
      </c>
      <c r="K1188" s="151" t="s">
        <v>2174</v>
      </c>
      <c r="L1188" s="142" t="s">
        <v>2604</v>
      </c>
      <c r="M1188" s="150" t="str">
        <f t="shared" si="85"/>
        <v/>
      </c>
      <c r="N1188" s="150" t="str">
        <f t="shared" si="88"/>
        <v/>
      </c>
      <c r="P1188" s="166" t="s">
        <v>2604</v>
      </c>
      <c r="Q1188" s="67" t="s">
        <v>2604</v>
      </c>
      <c r="R1188" s="112"/>
    </row>
    <row r="1189" spans="1:18" s="65" customFormat="1" hidden="1" x14ac:dyDescent="0.25">
      <c r="A1189" s="65" t="s">
        <v>2015</v>
      </c>
      <c r="B1189" s="150">
        <v>1</v>
      </c>
      <c r="C1189" s="153" t="s">
        <v>2174</v>
      </c>
      <c r="D1189" s="114" t="s">
        <v>2604</v>
      </c>
      <c r="E1189" s="150" t="str">
        <f t="shared" si="86"/>
        <v/>
      </c>
      <c r="F1189" s="150" t="str">
        <f t="shared" si="87"/>
        <v/>
      </c>
      <c r="H1189" s="166" t="s">
        <v>2604</v>
      </c>
      <c r="I1189" s="114"/>
      <c r="J1189" s="152" t="s">
        <v>2604</v>
      </c>
      <c r="K1189" s="151" t="s">
        <v>2174</v>
      </c>
      <c r="L1189" s="142" t="s">
        <v>2604</v>
      </c>
      <c r="M1189" s="150" t="str">
        <f t="shared" si="85"/>
        <v/>
      </c>
      <c r="N1189" s="150" t="str">
        <f t="shared" si="88"/>
        <v/>
      </c>
      <c r="P1189" s="166" t="s">
        <v>2604</v>
      </c>
      <c r="Q1189" s="67" t="s">
        <v>2604</v>
      </c>
      <c r="R1189" s="112"/>
    </row>
    <row r="1190" spans="1:18" s="65" customFormat="1" x14ac:dyDescent="0.25">
      <c r="A1190" s="65" t="s">
        <v>1028</v>
      </c>
      <c r="B1190" s="150">
        <v>1</v>
      </c>
      <c r="C1190" s="155" t="s">
        <v>2129</v>
      </c>
      <c r="D1190" s="142">
        <v>37816</v>
      </c>
      <c r="E1190" s="150" t="str">
        <f t="shared" si="86"/>
        <v/>
      </c>
      <c r="F1190" s="150" t="str">
        <f t="shared" si="87"/>
        <v>2003-04</v>
      </c>
      <c r="G1190" s="65" t="s">
        <v>52</v>
      </c>
      <c r="H1190" s="166" t="s">
        <v>2604</v>
      </c>
      <c r="I1190" s="142"/>
      <c r="J1190" s="152" t="s">
        <v>2604</v>
      </c>
      <c r="K1190" s="151" t="s">
        <v>2174</v>
      </c>
      <c r="L1190" s="142" t="s">
        <v>2604</v>
      </c>
      <c r="M1190" s="150" t="str">
        <f t="shared" si="85"/>
        <v/>
      </c>
      <c r="N1190" s="150" t="str">
        <f t="shared" si="88"/>
        <v/>
      </c>
      <c r="P1190" s="166" t="s">
        <v>2604</v>
      </c>
      <c r="Q1190" s="67" t="s">
        <v>2604</v>
      </c>
      <c r="R1190" s="112" t="s">
        <v>2536</v>
      </c>
    </row>
    <row r="1191" spans="1:18" s="65" customFormat="1" hidden="1" x14ac:dyDescent="0.25">
      <c r="A1191" s="65" t="s">
        <v>1696</v>
      </c>
      <c r="B1191" s="150">
        <v>1</v>
      </c>
      <c r="C1191" s="153" t="s">
        <v>2174</v>
      </c>
      <c r="D1191" s="142" t="s">
        <v>2604</v>
      </c>
      <c r="E1191" s="150" t="str">
        <f t="shared" si="86"/>
        <v/>
      </c>
      <c r="F1191" s="150" t="str">
        <f t="shared" si="87"/>
        <v/>
      </c>
      <c r="H1191" s="166" t="s">
        <v>2604</v>
      </c>
      <c r="I1191" s="142"/>
      <c r="J1191" s="152" t="s">
        <v>2604</v>
      </c>
      <c r="K1191" s="151" t="s">
        <v>2174</v>
      </c>
      <c r="L1191" s="142" t="s">
        <v>2604</v>
      </c>
      <c r="M1191" s="150" t="str">
        <f t="shared" si="85"/>
        <v/>
      </c>
      <c r="N1191" s="150" t="str">
        <f t="shared" si="88"/>
        <v/>
      </c>
      <c r="P1191" s="166" t="s">
        <v>2604</v>
      </c>
      <c r="Q1191" s="67" t="s">
        <v>2604</v>
      </c>
      <c r="R1191" s="112"/>
    </row>
    <row r="1192" spans="1:18" s="65" customFormat="1" hidden="1" x14ac:dyDescent="0.25">
      <c r="A1192" s="65" t="s">
        <v>1654</v>
      </c>
      <c r="B1192" s="150">
        <v>1</v>
      </c>
      <c r="C1192" s="153" t="s">
        <v>2174</v>
      </c>
      <c r="D1192" s="142" t="s">
        <v>2604</v>
      </c>
      <c r="E1192" s="150" t="str">
        <f t="shared" si="86"/>
        <v/>
      </c>
      <c r="F1192" s="150" t="str">
        <f t="shared" si="87"/>
        <v/>
      </c>
      <c r="H1192" s="166" t="s">
        <v>2604</v>
      </c>
      <c r="I1192" s="142"/>
      <c r="J1192" s="152" t="s">
        <v>2604</v>
      </c>
      <c r="K1192" s="151" t="s">
        <v>2174</v>
      </c>
      <c r="L1192" s="142" t="s">
        <v>2604</v>
      </c>
      <c r="M1192" s="150" t="str">
        <f t="shared" si="85"/>
        <v/>
      </c>
      <c r="N1192" s="150" t="str">
        <f t="shared" si="88"/>
        <v/>
      </c>
      <c r="P1192" s="166" t="s">
        <v>2604</v>
      </c>
      <c r="Q1192" s="67" t="s">
        <v>2604</v>
      </c>
      <c r="R1192" s="112"/>
    </row>
    <row r="1193" spans="1:18" s="65" customFormat="1" hidden="1" x14ac:dyDescent="0.25">
      <c r="A1193" s="65" t="s">
        <v>1100</v>
      </c>
      <c r="B1193" s="150">
        <v>1</v>
      </c>
      <c r="C1193" s="155" t="s">
        <v>2606</v>
      </c>
      <c r="D1193" s="142">
        <v>33726</v>
      </c>
      <c r="E1193" s="150" t="str">
        <f t="shared" si="86"/>
        <v/>
      </c>
      <c r="F1193" s="150" t="str">
        <f t="shared" si="87"/>
        <v/>
      </c>
      <c r="G1193" s="65" t="s">
        <v>2150</v>
      </c>
      <c r="H1193" s="166" t="s">
        <v>2604</v>
      </c>
      <c r="I1193" s="142"/>
      <c r="J1193" s="152" t="s">
        <v>2604</v>
      </c>
      <c r="K1193" s="154" t="s">
        <v>2605</v>
      </c>
      <c r="L1193" s="142">
        <v>36229</v>
      </c>
      <c r="M1193" s="150" t="str">
        <f t="shared" si="85"/>
        <v>1998-99</v>
      </c>
      <c r="N1193" s="150" t="str">
        <f t="shared" si="88"/>
        <v/>
      </c>
      <c r="O1193" s="65" t="s">
        <v>33</v>
      </c>
      <c r="P1193" s="166">
        <v>5600000</v>
      </c>
      <c r="Q1193" s="67" t="s">
        <v>2604</v>
      </c>
      <c r="R1193" s="112" t="s">
        <v>2537</v>
      </c>
    </row>
    <row r="1194" spans="1:18" s="65" customFormat="1" hidden="1" x14ac:dyDescent="0.25">
      <c r="A1194" s="65" t="s">
        <v>1288</v>
      </c>
      <c r="B1194" s="150">
        <v>1</v>
      </c>
      <c r="C1194" s="155" t="s">
        <v>2606</v>
      </c>
      <c r="D1194" s="142">
        <v>23141</v>
      </c>
      <c r="E1194" s="150" t="str">
        <f t="shared" si="86"/>
        <v/>
      </c>
      <c r="F1194" s="150" t="str">
        <f t="shared" si="87"/>
        <v/>
      </c>
      <c r="G1194" s="65" t="s">
        <v>109</v>
      </c>
      <c r="H1194" s="166" t="s">
        <v>2604</v>
      </c>
      <c r="I1194" s="142"/>
      <c r="J1194" s="152" t="s">
        <v>2604</v>
      </c>
      <c r="K1194" s="154" t="s">
        <v>2605</v>
      </c>
      <c r="L1194" s="142">
        <v>26348</v>
      </c>
      <c r="M1194" s="150" t="str">
        <f t="shared" si="85"/>
        <v>1971-72</v>
      </c>
      <c r="N1194" s="150" t="str">
        <f t="shared" si="88"/>
        <v/>
      </c>
      <c r="O1194" s="65" t="s">
        <v>52</v>
      </c>
      <c r="P1194" s="166" t="s">
        <v>2604</v>
      </c>
      <c r="Q1194" s="67" t="s">
        <v>2604</v>
      </c>
      <c r="R1194" s="112" t="s">
        <v>2538</v>
      </c>
    </row>
    <row r="1195" spans="1:18" s="65" customFormat="1" hidden="1" x14ac:dyDescent="0.25">
      <c r="A1195" s="65" t="s">
        <v>1668</v>
      </c>
      <c r="B1195" s="150">
        <v>1</v>
      </c>
      <c r="C1195" s="153" t="s">
        <v>2174</v>
      </c>
      <c r="D1195" s="142" t="s">
        <v>2604</v>
      </c>
      <c r="E1195" s="150" t="str">
        <f t="shared" si="86"/>
        <v/>
      </c>
      <c r="F1195" s="150" t="str">
        <f t="shared" si="87"/>
        <v/>
      </c>
      <c r="H1195" s="166" t="s">
        <v>2604</v>
      </c>
      <c r="I1195" s="142"/>
      <c r="J1195" s="152" t="s">
        <v>2604</v>
      </c>
      <c r="K1195" s="151" t="s">
        <v>2174</v>
      </c>
      <c r="L1195" s="142" t="s">
        <v>2604</v>
      </c>
      <c r="M1195" s="150" t="str">
        <f t="shared" si="85"/>
        <v/>
      </c>
      <c r="N1195" s="150" t="str">
        <f t="shared" si="88"/>
        <v/>
      </c>
      <c r="P1195" s="166" t="s">
        <v>2604</v>
      </c>
      <c r="Q1195" s="67" t="s">
        <v>2604</v>
      </c>
      <c r="R1195" s="112"/>
    </row>
    <row r="1196" spans="1:18" s="65" customFormat="1" hidden="1" x14ac:dyDescent="0.25">
      <c r="A1196" s="65" t="s">
        <v>1743</v>
      </c>
      <c r="B1196" s="150">
        <v>1</v>
      </c>
      <c r="C1196" s="153" t="s">
        <v>2174</v>
      </c>
      <c r="D1196" s="142" t="s">
        <v>2604</v>
      </c>
      <c r="E1196" s="150" t="str">
        <f t="shared" si="86"/>
        <v/>
      </c>
      <c r="F1196" s="150" t="str">
        <f t="shared" si="87"/>
        <v/>
      </c>
      <c r="H1196" s="166" t="s">
        <v>2604</v>
      </c>
      <c r="I1196" s="142"/>
      <c r="J1196" s="152" t="s">
        <v>2604</v>
      </c>
      <c r="K1196" s="151" t="s">
        <v>2174</v>
      </c>
      <c r="L1196" s="142" t="s">
        <v>2604</v>
      </c>
      <c r="M1196" s="150" t="str">
        <f t="shared" si="85"/>
        <v/>
      </c>
      <c r="N1196" s="150" t="str">
        <f t="shared" si="88"/>
        <v/>
      </c>
      <c r="P1196" s="166" t="s">
        <v>2604</v>
      </c>
      <c r="Q1196" s="67" t="s">
        <v>2604</v>
      </c>
      <c r="R1196" s="112"/>
    </row>
    <row r="1197" spans="1:18" s="65" customFormat="1" hidden="1" x14ac:dyDescent="0.25">
      <c r="A1197" s="65" t="s">
        <v>1483</v>
      </c>
      <c r="B1197" s="150">
        <v>1</v>
      </c>
      <c r="C1197" s="153" t="s">
        <v>2174</v>
      </c>
      <c r="D1197" s="142" t="s">
        <v>2604</v>
      </c>
      <c r="E1197" s="150" t="str">
        <f t="shared" si="86"/>
        <v/>
      </c>
      <c r="F1197" s="150" t="str">
        <f t="shared" si="87"/>
        <v/>
      </c>
      <c r="H1197" s="166" t="s">
        <v>2604</v>
      </c>
      <c r="I1197" s="142"/>
      <c r="J1197" s="152" t="s">
        <v>2604</v>
      </c>
      <c r="K1197" s="151" t="s">
        <v>2174</v>
      </c>
      <c r="L1197" s="142" t="s">
        <v>2604</v>
      </c>
      <c r="M1197" s="150" t="str">
        <f t="shared" si="85"/>
        <v/>
      </c>
      <c r="N1197" s="150" t="str">
        <f t="shared" si="88"/>
        <v/>
      </c>
      <c r="P1197" s="166" t="s">
        <v>2604</v>
      </c>
      <c r="Q1197" s="67" t="s">
        <v>2604</v>
      </c>
      <c r="R1197" s="112"/>
    </row>
    <row r="1198" spans="1:18" s="65" customFormat="1" hidden="1" x14ac:dyDescent="0.25">
      <c r="A1198" s="65" t="s">
        <v>1998</v>
      </c>
      <c r="B1198" s="150">
        <v>1</v>
      </c>
      <c r="C1198" s="153" t="s">
        <v>2174</v>
      </c>
      <c r="D1198" s="114" t="s">
        <v>2604</v>
      </c>
      <c r="E1198" s="150" t="str">
        <f t="shared" si="86"/>
        <v/>
      </c>
      <c r="F1198" s="150" t="str">
        <f t="shared" si="87"/>
        <v/>
      </c>
      <c r="H1198" s="166" t="s">
        <v>2604</v>
      </c>
      <c r="I1198" s="114"/>
      <c r="J1198" s="152" t="s">
        <v>2604</v>
      </c>
      <c r="K1198" s="151" t="s">
        <v>2174</v>
      </c>
      <c r="L1198" s="142" t="s">
        <v>2604</v>
      </c>
      <c r="M1198" s="150" t="str">
        <f t="shared" si="85"/>
        <v/>
      </c>
      <c r="N1198" s="150" t="str">
        <f t="shared" si="88"/>
        <v/>
      </c>
      <c r="P1198" s="166" t="s">
        <v>2604</v>
      </c>
      <c r="Q1198" s="67" t="s">
        <v>2604</v>
      </c>
      <c r="R1198" s="112"/>
    </row>
    <row r="1199" spans="1:18" s="65" customFormat="1" hidden="1" x14ac:dyDescent="0.25">
      <c r="A1199" s="65" t="s">
        <v>1949</v>
      </c>
      <c r="B1199" s="150">
        <v>1</v>
      </c>
      <c r="C1199" s="153" t="s">
        <v>2174</v>
      </c>
      <c r="D1199" s="142" t="s">
        <v>2604</v>
      </c>
      <c r="E1199" s="150" t="str">
        <f t="shared" si="86"/>
        <v/>
      </c>
      <c r="F1199" s="150" t="str">
        <f t="shared" si="87"/>
        <v/>
      </c>
      <c r="H1199" s="166" t="s">
        <v>2604</v>
      </c>
      <c r="I1199" s="142"/>
      <c r="J1199" s="152" t="s">
        <v>2604</v>
      </c>
      <c r="K1199" s="151" t="s">
        <v>2174</v>
      </c>
      <c r="L1199" s="142" t="s">
        <v>2604</v>
      </c>
      <c r="M1199" s="150" t="str">
        <f t="shared" si="85"/>
        <v/>
      </c>
      <c r="N1199" s="150" t="str">
        <f t="shared" si="88"/>
        <v/>
      </c>
      <c r="P1199" s="166" t="s">
        <v>2604</v>
      </c>
      <c r="Q1199" s="67" t="s">
        <v>2604</v>
      </c>
      <c r="R1199" s="112"/>
    </row>
    <row r="1200" spans="1:18" s="65" customFormat="1" hidden="1" x14ac:dyDescent="0.25">
      <c r="A1200" s="65" t="s">
        <v>1045</v>
      </c>
      <c r="B1200" s="150">
        <v>1</v>
      </c>
      <c r="C1200" s="155" t="s">
        <v>2606</v>
      </c>
      <c r="D1200" s="142">
        <v>37212</v>
      </c>
      <c r="E1200" s="150" t="str">
        <f t="shared" si="86"/>
        <v>2001-02</v>
      </c>
      <c r="F1200" s="150" t="str">
        <f t="shared" si="87"/>
        <v/>
      </c>
      <c r="G1200" s="108" t="s">
        <v>30</v>
      </c>
      <c r="H1200" s="166" t="s">
        <v>2604</v>
      </c>
      <c r="I1200" s="142"/>
      <c r="J1200" s="152" t="s">
        <v>2135</v>
      </c>
      <c r="K1200" s="154" t="s">
        <v>2603</v>
      </c>
      <c r="L1200" s="142">
        <v>37313</v>
      </c>
      <c r="M1200" s="150" t="str">
        <f t="shared" si="85"/>
        <v>2001-02</v>
      </c>
      <c r="N1200" s="150" t="str">
        <f t="shared" si="88"/>
        <v/>
      </c>
      <c r="O1200" s="65" t="s">
        <v>61</v>
      </c>
      <c r="P1200" s="166" t="s">
        <v>2604</v>
      </c>
      <c r="Q1200" s="67" t="s">
        <v>2135</v>
      </c>
      <c r="R1200" s="112" t="s">
        <v>2539</v>
      </c>
    </row>
    <row r="1201" spans="1:18" s="65" customFormat="1" hidden="1" x14ac:dyDescent="0.25">
      <c r="A1201" s="65" t="s">
        <v>1819</v>
      </c>
      <c r="B1201" s="150">
        <v>1</v>
      </c>
      <c r="C1201" s="153" t="s">
        <v>2174</v>
      </c>
      <c r="D1201" s="142" t="s">
        <v>2604</v>
      </c>
      <c r="E1201" s="150" t="str">
        <f t="shared" si="86"/>
        <v/>
      </c>
      <c r="F1201" s="150" t="str">
        <f t="shared" si="87"/>
        <v/>
      </c>
      <c r="H1201" s="166" t="s">
        <v>2604</v>
      </c>
      <c r="I1201" s="142"/>
      <c r="J1201" s="152" t="s">
        <v>2604</v>
      </c>
      <c r="K1201" s="151" t="s">
        <v>2174</v>
      </c>
      <c r="L1201" s="142" t="s">
        <v>2604</v>
      </c>
      <c r="M1201" s="150" t="str">
        <f t="shared" si="85"/>
        <v/>
      </c>
      <c r="N1201" s="150" t="str">
        <f t="shared" si="88"/>
        <v/>
      </c>
      <c r="P1201" s="166" t="s">
        <v>2604</v>
      </c>
      <c r="Q1201" s="67" t="s">
        <v>2604</v>
      </c>
      <c r="R1201" s="112"/>
    </row>
    <row r="1202" spans="1:18" s="65" customFormat="1" hidden="1" x14ac:dyDescent="0.25">
      <c r="A1202" s="65" t="s">
        <v>1256</v>
      </c>
      <c r="B1202" s="150">
        <v>1</v>
      </c>
      <c r="C1202" s="153" t="s">
        <v>2174</v>
      </c>
      <c r="D1202" s="142" t="s">
        <v>2604</v>
      </c>
      <c r="E1202" s="150" t="str">
        <f t="shared" si="86"/>
        <v/>
      </c>
      <c r="F1202" s="150" t="str">
        <f t="shared" si="87"/>
        <v/>
      </c>
      <c r="H1202" s="166" t="s">
        <v>2604</v>
      </c>
      <c r="I1202" s="142"/>
      <c r="J1202" s="152" t="s">
        <v>2604</v>
      </c>
      <c r="K1202" s="151" t="s">
        <v>2174</v>
      </c>
      <c r="L1202" s="142" t="s">
        <v>2604</v>
      </c>
      <c r="M1202" s="150" t="str">
        <f t="shared" si="85"/>
        <v/>
      </c>
      <c r="N1202" s="150" t="str">
        <f t="shared" si="88"/>
        <v/>
      </c>
      <c r="P1202" s="166" t="s">
        <v>2604</v>
      </c>
      <c r="Q1202" s="67" t="s">
        <v>2604</v>
      </c>
      <c r="R1202" s="112"/>
    </row>
    <row r="1203" spans="1:18" s="65" customFormat="1" hidden="1" x14ac:dyDescent="0.25">
      <c r="A1203" s="65" t="s">
        <v>1452</v>
      </c>
      <c r="B1203" s="150">
        <v>1</v>
      </c>
      <c r="C1203" s="153" t="s">
        <v>2174</v>
      </c>
      <c r="D1203" s="142" t="s">
        <v>2604</v>
      </c>
      <c r="E1203" s="150" t="str">
        <f t="shared" si="86"/>
        <v/>
      </c>
      <c r="F1203" s="150" t="str">
        <f t="shared" si="87"/>
        <v/>
      </c>
      <c r="H1203" s="166" t="s">
        <v>2604</v>
      </c>
      <c r="I1203" s="142"/>
      <c r="J1203" s="152" t="s">
        <v>2604</v>
      </c>
      <c r="K1203" s="151" t="s">
        <v>2174</v>
      </c>
      <c r="L1203" s="142" t="s">
        <v>2604</v>
      </c>
      <c r="M1203" s="150" t="str">
        <f t="shared" si="85"/>
        <v/>
      </c>
      <c r="N1203" s="150" t="str">
        <f t="shared" si="88"/>
        <v/>
      </c>
      <c r="P1203" s="166" t="s">
        <v>2604</v>
      </c>
      <c r="Q1203" s="67" t="s">
        <v>2604</v>
      </c>
      <c r="R1203" s="112"/>
    </row>
    <row r="1204" spans="1:18" s="65" customFormat="1" hidden="1" x14ac:dyDescent="0.25">
      <c r="A1204" s="65" t="s">
        <v>1176</v>
      </c>
      <c r="B1204" s="150">
        <v>1</v>
      </c>
      <c r="C1204" s="153" t="s">
        <v>2174</v>
      </c>
      <c r="D1204" s="142" t="s">
        <v>2604</v>
      </c>
      <c r="E1204" s="150" t="str">
        <f t="shared" si="86"/>
        <v/>
      </c>
      <c r="F1204" s="150" t="str">
        <f t="shared" si="87"/>
        <v/>
      </c>
      <c r="H1204" s="166" t="s">
        <v>2604</v>
      </c>
      <c r="I1204" s="142"/>
      <c r="J1204" s="152" t="s">
        <v>2604</v>
      </c>
      <c r="K1204" s="151" t="s">
        <v>2174</v>
      </c>
      <c r="L1204" s="142" t="s">
        <v>2604</v>
      </c>
      <c r="M1204" s="150" t="str">
        <f t="shared" si="85"/>
        <v/>
      </c>
      <c r="N1204" s="150" t="str">
        <f t="shared" si="88"/>
        <v/>
      </c>
      <c r="P1204" s="166" t="s">
        <v>2604</v>
      </c>
      <c r="Q1204" s="67" t="s">
        <v>2604</v>
      </c>
      <c r="R1204" s="112"/>
    </row>
    <row r="1205" spans="1:18" s="65" customFormat="1" hidden="1" x14ac:dyDescent="0.25">
      <c r="A1205" s="65" t="s">
        <v>1202</v>
      </c>
      <c r="B1205" s="150">
        <v>1</v>
      </c>
      <c r="C1205" s="155" t="s">
        <v>2606</v>
      </c>
      <c r="D1205" s="142">
        <v>30240</v>
      </c>
      <c r="E1205" s="150" t="str">
        <f t="shared" si="86"/>
        <v>1982-83</v>
      </c>
      <c r="F1205" s="150" t="str">
        <f t="shared" si="87"/>
        <v/>
      </c>
      <c r="G1205" s="65" t="s">
        <v>33</v>
      </c>
      <c r="H1205" s="166" t="s">
        <v>2604</v>
      </c>
      <c r="I1205" s="142"/>
      <c r="J1205" s="152" t="s">
        <v>2604</v>
      </c>
      <c r="K1205" s="154" t="s">
        <v>2605</v>
      </c>
      <c r="L1205" s="142">
        <v>31184</v>
      </c>
      <c r="M1205" s="150" t="str">
        <f t="shared" si="85"/>
        <v/>
      </c>
      <c r="N1205" s="150" t="str">
        <f t="shared" si="88"/>
        <v/>
      </c>
      <c r="O1205" s="65" t="s">
        <v>69</v>
      </c>
      <c r="P1205" s="166" t="s">
        <v>2604</v>
      </c>
      <c r="Q1205" s="67" t="s">
        <v>2604</v>
      </c>
      <c r="R1205" s="112" t="s">
        <v>2540</v>
      </c>
    </row>
    <row r="1206" spans="1:18" s="65" customFormat="1" hidden="1" x14ac:dyDescent="0.25">
      <c r="A1206" s="65" t="s">
        <v>948</v>
      </c>
      <c r="B1206" s="150">
        <v>1</v>
      </c>
      <c r="C1206" s="155" t="s">
        <v>2606</v>
      </c>
      <c r="D1206" s="142">
        <v>39657</v>
      </c>
      <c r="E1206" s="150" t="str">
        <f t="shared" si="86"/>
        <v/>
      </c>
      <c r="F1206" s="150" t="str">
        <f t="shared" si="87"/>
        <v>2008-09</v>
      </c>
      <c r="G1206" s="65" t="s">
        <v>2541</v>
      </c>
      <c r="H1206" s="166" t="s">
        <v>2604</v>
      </c>
      <c r="I1206" s="142"/>
      <c r="J1206" s="152" t="s">
        <v>2135</v>
      </c>
      <c r="K1206" s="156" t="s">
        <v>2607</v>
      </c>
      <c r="L1206" s="142">
        <v>39657</v>
      </c>
      <c r="M1206" s="150" t="str">
        <f t="shared" si="85"/>
        <v/>
      </c>
      <c r="N1206" s="150" t="str">
        <f t="shared" si="88"/>
        <v>2007-08</v>
      </c>
      <c r="O1206" s="65" t="s">
        <v>2542</v>
      </c>
      <c r="P1206" s="166" t="s">
        <v>2604</v>
      </c>
      <c r="Q1206" s="67" t="s">
        <v>2604</v>
      </c>
      <c r="R1206" s="112" t="s">
        <v>2543</v>
      </c>
    </row>
    <row r="1207" spans="1:18" s="65" customFormat="1" hidden="1" x14ac:dyDescent="0.25">
      <c r="A1207" s="65" t="s">
        <v>1002</v>
      </c>
      <c r="B1207" s="150">
        <v>1</v>
      </c>
      <c r="C1207" s="155" t="s">
        <v>2606</v>
      </c>
      <c r="D1207" s="114"/>
      <c r="E1207" s="150" t="str">
        <f t="shared" si="86"/>
        <v/>
      </c>
      <c r="F1207" s="150" t="str">
        <f t="shared" si="87"/>
        <v/>
      </c>
      <c r="G1207" s="65" t="s">
        <v>2544</v>
      </c>
      <c r="H1207" s="166">
        <v>100000</v>
      </c>
      <c r="I1207" s="114"/>
      <c r="J1207" s="152" t="s">
        <v>2604</v>
      </c>
      <c r="K1207" s="154" t="s">
        <v>2605</v>
      </c>
      <c r="L1207" s="142">
        <v>0</v>
      </c>
      <c r="M1207" s="150" t="str">
        <f t="shared" si="85"/>
        <v>1899-00</v>
      </c>
      <c r="N1207" s="150" t="str">
        <f t="shared" si="88"/>
        <v/>
      </c>
      <c r="O1207" s="65" t="s">
        <v>2544</v>
      </c>
      <c r="P1207" s="166" t="s">
        <v>2604</v>
      </c>
      <c r="Q1207" s="67" t="s">
        <v>2604</v>
      </c>
      <c r="R1207" s="112" t="s">
        <v>2545</v>
      </c>
    </row>
    <row r="1208" spans="1:18" s="65" customFormat="1" hidden="1" x14ac:dyDescent="0.25">
      <c r="A1208" s="65" t="s">
        <v>1307</v>
      </c>
      <c r="B1208" s="150">
        <v>1</v>
      </c>
      <c r="C1208" s="153" t="s">
        <v>2174</v>
      </c>
      <c r="D1208" s="142" t="s">
        <v>2604</v>
      </c>
      <c r="E1208" s="150" t="str">
        <f t="shared" si="86"/>
        <v/>
      </c>
      <c r="F1208" s="150" t="str">
        <f t="shared" si="87"/>
        <v/>
      </c>
      <c r="H1208" s="166" t="s">
        <v>2604</v>
      </c>
      <c r="I1208" s="142"/>
      <c r="J1208" s="152" t="s">
        <v>2604</v>
      </c>
      <c r="K1208" s="151" t="s">
        <v>2174</v>
      </c>
      <c r="L1208" s="142" t="s">
        <v>2604</v>
      </c>
      <c r="M1208" s="150" t="str">
        <f t="shared" si="85"/>
        <v/>
      </c>
      <c r="N1208" s="150" t="str">
        <f t="shared" si="88"/>
        <v/>
      </c>
      <c r="P1208" s="166" t="s">
        <v>2604</v>
      </c>
      <c r="Q1208" s="67" t="s">
        <v>2604</v>
      </c>
      <c r="R1208" s="112"/>
    </row>
    <row r="1209" spans="1:18" s="65" customFormat="1" hidden="1" x14ac:dyDescent="0.25">
      <c r="A1209" s="65" t="s">
        <v>996</v>
      </c>
      <c r="B1209" s="150">
        <v>1</v>
      </c>
      <c r="C1209" s="155" t="s">
        <v>2606</v>
      </c>
      <c r="D1209" s="142">
        <v>37877</v>
      </c>
      <c r="E1209" s="150" t="str">
        <f t="shared" si="86"/>
        <v>2003-04</v>
      </c>
      <c r="F1209" s="150" t="str">
        <f t="shared" si="87"/>
        <v/>
      </c>
      <c r="G1209" s="65" t="s">
        <v>40</v>
      </c>
      <c r="H1209" s="166">
        <v>525000</v>
      </c>
      <c r="I1209" s="142"/>
      <c r="J1209" s="152" t="s">
        <v>2604</v>
      </c>
      <c r="K1209" s="156" t="s">
        <v>2607</v>
      </c>
      <c r="L1209" s="142">
        <v>38719</v>
      </c>
      <c r="M1209" s="150" t="str">
        <f t="shared" si="85"/>
        <v>2005-06</v>
      </c>
      <c r="N1209" s="150" t="str">
        <f t="shared" si="88"/>
        <v/>
      </c>
      <c r="O1209" s="65" t="s">
        <v>100</v>
      </c>
      <c r="P1209" s="166" t="s">
        <v>2604</v>
      </c>
      <c r="Q1209" s="67" t="s">
        <v>2604</v>
      </c>
      <c r="R1209" s="112" t="s">
        <v>2546</v>
      </c>
    </row>
    <row r="1210" spans="1:18" s="65" customFormat="1" hidden="1" x14ac:dyDescent="0.25">
      <c r="A1210" s="65" t="s">
        <v>1756</v>
      </c>
      <c r="B1210" s="150">
        <v>1</v>
      </c>
      <c r="C1210" s="153" t="s">
        <v>2174</v>
      </c>
      <c r="D1210" s="142" t="s">
        <v>2604</v>
      </c>
      <c r="E1210" s="150" t="str">
        <f t="shared" si="86"/>
        <v/>
      </c>
      <c r="F1210" s="150" t="str">
        <f t="shared" si="87"/>
        <v/>
      </c>
      <c r="H1210" s="166" t="s">
        <v>2604</v>
      </c>
      <c r="I1210" s="142"/>
      <c r="J1210" s="152" t="s">
        <v>2604</v>
      </c>
      <c r="K1210" s="151" t="s">
        <v>2174</v>
      </c>
      <c r="L1210" s="142" t="s">
        <v>2604</v>
      </c>
      <c r="M1210" s="150" t="str">
        <f t="shared" si="85"/>
        <v/>
      </c>
      <c r="N1210" s="150" t="str">
        <f t="shared" si="88"/>
        <v/>
      </c>
      <c r="P1210" s="166" t="s">
        <v>2604</v>
      </c>
      <c r="Q1210" s="67" t="s">
        <v>2604</v>
      </c>
      <c r="R1210" s="112"/>
    </row>
    <row r="1211" spans="1:18" s="65" customFormat="1" hidden="1" x14ac:dyDescent="0.25">
      <c r="A1211" s="65" t="s">
        <v>1482</v>
      </c>
      <c r="B1211" s="150">
        <v>1</v>
      </c>
      <c r="C1211" s="153" t="s">
        <v>2174</v>
      </c>
      <c r="D1211" s="142" t="s">
        <v>2604</v>
      </c>
      <c r="E1211" s="150" t="str">
        <f t="shared" si="86"/>
        <v/>
      </c>
      <c r="F1211" s="150" t="str">
        <f t="shared" si="87"/>
        <v/>
      </c>
      <c r="H1211" s="166" t="s">
        <v>2604</v>
      </c>
      <c r="I1211" s="142"/>
      <c r="J1211" s="152" t="s">
        <v>2604</v>
      </c>
      <c r="K1211" s="151" t="s">
        <v>2174</v>
      </c>
      <c r="L1211" s="142" t="s">
        <v>2604</v>
      </c>
      <c r="M1211" s="150" t="str">
        <f t="shared" si="85"/>
        <v/>
      </c>
      <c r="N1211" s="150" t="str">
        <f t="shared" si="88"/>
        <v/>
      </c>
      <c r="P1211" s="166" t="s">
        <v>2604</v>
      </c>
      <c r="Q1211" s="67" t="s">
        <v>2604</v>
      </c>
      <c r="R1211" s="112"/>
    </row>
    <row r="1212" spans="1:18" s="65" customFormat="1" hidden="1" x14ac:dyDescent="0.25">
      <c r="A1212" s="65" t="s">
        <v>2019</v>
      </c>
      <c r="B1212" s="150">
        <v>1</v>
      </c>
      <c r="C1212" s="153" t="s">
        <v>2174</v>
      </c>
      <c r="D1212" s="114" t="s">
        <v>2604</v>
      </c>
      <c r="E1212" s="150" t="str">
        <f t="shared" si="86"/>
        <v/>
      </c>
      <c r="F1212" s="150" t="str">
        <f t="shared" si="87"/>
        <v/>
      </c>
      <c r="H1212" s="166" t="s">
        <v>2604</v>
      </c>
      <c r="I1212" s="114"/>
      <c r="J1212" s="152" t="s">
        <v>2604</v>
      </c>
      <c r="K1212" s="151" t="s">
        <v>2174</v>
      </c>
      <c r="L1212" s="142" t="s">
        <v>2604</v>
      </c>
      <c r="M1212" s="150" t="str">
        <f t="shared" si="85"/>
        <v/>
      </c>
      <c r="N1212" s="150" t="str">
        <f t="shared" si="88"/>
        <v/>
      </c>
      <c r="P1212" s="166" t="s">
        <v>2604</v>
      </c>
      <c r="Q1212" s="67" t="s">
        <v>2604</v>
      </c>
      <c r="R1212" s="112"/>
    </row>
    <row r="1213" spans="1:18" s="65" customFormat="1" x14ac:dyDescent="0.25">
      <c r="A1213" s="65" t="s">
        <v>1071</v>
      </c>
      <c r="B1213" s="150">
        <v>1</v>
      </c>
      <c r="C1213" s="155" t="s">
        <v>2129</v>
      </c>
      <c r="D1213" s="142">
        <v>36624</v>
      </c>
      <c r="E1213" s="150" t="str">
        <f t="shared" si="86"/>
        <v>1999-00</v>
      </c>
      <c r="F1213" s="150" t="str">
        <f t="shared" si="87"/>
        <v/>
      </c>
      <c r="G1213" s="65" t="s">
        <v>49</v>
      </c>
      <c r="H1213" s="166" t="s">
        <v>2604</v>
      </c>
      <c r="I1213" s="142">
        <f>L1213</f>
        <v>36653</v>
      </c>
      <c r="J1213" s="152" t="s">
        <v>2604</v>
      </c>
      <c r="K1213" s="156" t="s">
        <v>2607</v>
      </c>
      <c r="L1213" s="142">
        <v>36653</v>
      </c>
      <c r="M1213" s="150" t="str">
        <f t="shared" si="85"/>
        <v/>
      </c>
      <c r="N1213" s="150" t="str">
        <f t="shared" si="88"/>
        <v/>
      </c>
      <c r="O1213" s="65" t="s">
        <v>49</v>
      </c>
      <c r="P1213" s="166" t="s">
        <v>2604</v>
      </c>
      <c r="Q1213" s="67" t="s">
        <v>2604</v>
      </c>
      <c r="R1213" s="112" t="s">
        <v>2547</v>
      </c>
    </row>
    <row r="1214" spans="1:18" s="65" customFormat="1" hidden="1" x14ac:dyDescent="0.25">
      <c r="A1214" s="65" t="s">
        <v>824</v>
      </c>
      <c r="B1214" s="150">
        <v>1</v>
      </c>
      <c r="C1214" s="153" t="s">
        <v>2174</v>
      </c>
      <c r="D1214" s="142" t="s">
        <v>2604</v>
      </c>
      <c r="E1214" s="150" t="str">
        <f t="shared" si="86"/>
        <v/>
      </c>
      <c r="F1214" s="150" t="str">
        <f t="shared" si="87"/>
        <v/>
      </c>
      <c r="H1214" s="166" t="s">
        <v>2604</v>
      </c>
      <c r="I1214" s="142"/>
      <c r="J1214" s="152" t="s">
        <v>2604</v>
      </c>
      <c r="K1214" s="151" t="s">
        <v>2174</v>
      </c>
      <c r="L1214" s="142" t="s">
        <v>2604</v>
      </c>
      <c r="M1214" s="150" t="str">
        <f t="shared" si="85"/>
        <v/>
      </c>
      <c r="N1214" s="150" t="str">
        <f t="shared" si="88"/>
        <v/>
      </c>
      <c r="P1214" s="166" t="s">
        <v>2604</v>
      </c>
      <c r="Q1214" s="67" t="s">
        <v>2604</v>
      </c>
      <c r="R1214" s="112" t="s">
        <v>2548</v>
      </c>
    </row>
    <row r="1215" spans="1:18" s="65" customFormat="1" hidden="1" x14ac:dyDescent="0.25">
      <c r="A1215" s="65" t="s">
        <v>1213</v>
      </c>
      <c r="B1215" s="150">
        <v>1</v>
      </c>
      <c r="C1215" s="155" t="s">
        <v>2606</v>
      </c>
      <c r="D1215" s="142">
        <v>30605</v>
      </c>
      <c r="E1215" s="150" t="str">
        <f t="shared" si="86"/>
        <v>1983-84</v>
      </c>
      <c r="F1215" s="150" t="str">
        <f t="shared" si="87"/>
        <v/>
      </c>
      <c r="G1215" s="108" t="s">
        <v>84</v>
      </c>
      <c r="H1215" s="166" t="s">
        <v>2604</v>
      </c>
      <c r="I1215" s="142"/>
      <c r="J1215" s="152" t="s">
        <v>2604</v>
      </c>
      <c r="K1215" s="154" t="s">
        <v>2605</v>
      </c>
      <c r="L1215" s="142">
        <v>30793</v>
      </c>
      <c r="M1215" s="150" t="str">
        <f t="shared" si="85"/>
        <v>1983-84</v>
      </c>
      <c r="N1215" s="150" t="str">
        <f t="shared" si="88"/>
        <v/>
      </c>
      <c r="O1215" s="65" t="s">
        <v>2549</v>
      </c>
      <c r="P1215" s="166" t="s">
        <v>2604</v>
      </c>
      <c r="Q1215" s="67" t="s">
        <v>2604</v>
      </c>
      <c r="R1215" s="112" t="s">
        <v>2550</v>
      </c>
    </row>
    <row r="1216" spans="1:18" s="65" customFormat="1" hidden="1" x14ac:dyDescent="0.25">
      <c r="A1216" s="65" t="s">
        <v>1097</v>
      </c>
      <c r="B1216" s="150">
        <v>1</v>
      </c>
      <c r="C1216" s="155" t="s">
        <v>2606</v>
      </c>
      <c r="D1216" s="142">
        <v>16156</v>
      </c>
      <c r="E1216" s="150" t="str">
        <f t="shared" si="86"/>
        <v>1943-44</v>
      </c>
      <c r="F1216" s="150" t="str">
        <f t="shared" si="87"/>
        <v/>
      </c>
      <c r="G1216" s="65" t="s">
        <v>2229</v>
      </c>
      <c r="H1216" s="166" t="s">
        <v>2604</v>
      </c>
      <c r="I1216" s="142"/>
      <c r="J1216" s="152" t="s">
        <v>2135</v>
      </c>
      <c r="K1216" s="154" t="s">
        <v>2603</v>
      </c>
      <c r="L1216" s="142">
        <v>22025</v>
      </c>
      <c r="M1216" s="150" t="str">
        <f t="shared" si="85"/>
        <v>1959-60</v>
      </c>
      <c r="N1216" s="150" t="str">
        <f t="shared" si="88"/>
        <v/>
      </c>
      <c r="O1216" s="65" t="s">
        <v>45</v>
      </c>
      <c r="P1216" s="166" t="s">
        <v>2604</v>
      </c>
      <c r="Q1216" s="67" t="s">
        <v>2135</v>
      </c>
      <c r="R1216" s="112" t="s">
        <v>2551</v>
      </c>
    </row>
    <row r="1217" spans="1:18" s="65" customFormat="1" hidden="1" x14ac:dyDescent="0.25">
      <c r="A1217" s="65" t="s">
        <v>694</v>
      </c>
      <c r="B1217" s="150">
        <v>1</v>
      </c>
      <c r="C1217" s="153" t="s">
        <v>2174</v>
      </c>
      <c r="D1217" s="142" t="s">
        <v>2604</v>
      </c>
      <c r="E1217" s="150" t="str">
        <f t="shared" si="86"/>
        <v/>
      </c>
      <c r="F1217" s="150" t="str">
        <f t="shared" si="87"/>
        <v/>
      </c>
      <c r="H1217" s="166" t="s">
        <v>2604</v>
      </c>
      <c r="I1217" s="142"/>
      <c r="J1217" s="152" t="s">
        <v>2604</v>
      </c>
      <c r="K1217" s="151" t="s">
        <v>2174</v>
      </c>
      <c r="L1217" s="142" t="s">
        <v>2604</v>
      </c>
      <c r="M1217" s="150" t="str">
        <f t="shared" ref="M1217:M1279" si="89">IF(ISNUMBER(L1217),IF(MONTH(L1217)&gt;=8,CONCATENATE(YEAR(L1217),"-",RIGHT(YEAR(L1217)+1,2)),IF(MONTH(L1217)&lt;5,CONCATENATE(YEAR(L1217)-1,"-",RIGHT(YEAR(L1217),2)),"")), "")</f>
        <v/>
      </c>
      <c r="N1217" s="150" t="str">
        <f t="shared" si="88"/>
        <v/>
      </c>
      <c r="P1217" s="166" t="s">
        <v>2604</v>
      </c>
      <c r="Q1217" s="67" t="s">
        <v>2604</v>
      </c>
      <c r="R1217" s="112"/>
    </row>
    <row r="1218" spans="1:18" s="65" customFormat="1" hidden="1" x14ac:dyDescent="0.25">
      <c r="A1218" s="65" t="s">
        <v>1104</v>
      </c>
      <c r="B1218" s="150">
        <v>1</v>
      </c>
      <c r="C1218" s="155" t="s">
        <v>2606</v>
      </c>
      <c r="D1218" s="142">
        <v>35511</v>
      </c>
      <c r="E1218" s="150" t="str">
        <f t="shared" si="86"/>
        <v>1996-97</v>
      </c>
      <c r="F1218" s="150" t="str">
        <f t="shared" si="87"/>
        <v/>
      </c>
      <c r="G1218" s="65" t="s">
        <v>79</v>
      </c>
      <c r="H1218" s="166">
        <v>1050000</v>
      </c>
      <c r="I1218" s="142"/>
      <c r="J1218" s="152" t="s">
        <v>2604</v>
      </c>
      <c r="K1218" s="154" t="s">
        <v>2603</v>
      </c>
      <c r="L1218" s="142">
        <v>36017</v>
      </c>
      <c r="M1218" s="150" t="str">
        <f t="shared" si="89"/>
        <v>1998-99</v>
      </c>
      <c r="N1218" s="150" t="str">
        <f t="shared" si="88"/>
        <v/>
      </c>
      <c r="O1218" s="108" t="s">
        <v>62</v>
      </c>
      <c r="P1218" s="166" t="s">
        <v>2604</v>
      </c>
      <c r="Q1218" s="67" t="s">
        <v>2135</v>
      </c>
      <c r="R1218" s="112" t="s">
        <v>2552</v>
      </c>
    </row>
    <row r="1219" spans="1:18" s="65" customFormat="1" hidden="1" x14ac:dyDescent="0.25">
      <c r="A1219" s="65" t="s">
        <v>2614</v>
      </c>
      <c r="B1219" s="150">
        <v>1</v>
      </c>
      <c r="C1219" s="153" t="s">
        <v>2174</v>
      </c>
      <c r="D1219" s="114" t="s">
        <v>2604</v>
      </c>
      <c r="E1219" s="150" t="str">
        <f t="shared" si="86"/>
        <v/>
      </c>
      <c r="F1219" s="150" t="str">
        <f t="shared" si="87"/>
        <v/>
      </c>
      <c r="H1219" s="166" t="s">
        <v>2604</v>
      </c>
      <c r="I1219" s="114"/>
      <c r="J1219" s="152" t="s">
        <v>2604</v>
      </c>
      <c r="K1219" s="151" t="s">
        <v>2174</v>
      </c>
      <c r="L1219" s="142" t="s">
        <v>2604</v>
      </c>
      <c r="M1219" s="150" t="str">
        <f t="shared" si="89"/>
        <v/>
      </c>
      <c r="N1219" s="150" t="str">
        <f t="shared" si="88"/>
        <v/>
      </c>
      <c r="P1219" s="166" t="s">
        <v>2604</v>
      </c>
      <c r="Q1219" s="67" t="s">
        <v>2604</v>
      </c>
      <c r="R1219" s="112"/>
    </row>
    <row r="1220" spans="1:18" s="65" customFormat="1" hidden="1" x14ac:dyDescent="0.25">
      <c r="A1220" s="65" t="s">
        <v>1686</v>
      </c>
      <c r="B1220" s="150">
        <v>1</v>
      </c>
      <c r="C1220" s="153" t="s">
        <v>2174</v>
      </c>
      <c r="D1220" s="142" t="s">
        <v>2604</v>
      </c>
      <c r="E1220" s="150" t="str">
        <f t="shared" si="86"/>
        <v/>
      </c>
      <c r="F1220" s="150" t="str">
        <f t="shared" si="87"/>
        <v/>
      </c>
      <c r="H1220" s="166" t="s">
        <v>2604</v>
      </c>
      <c r="I1220" s="142"/>
      <c r="J1220" s="152" t="s">
        <v>2604</v>
      </c>
      <c r="K1220" s="151" t="s">
        <v>2174</v>
      </c>
      <c r="L1220" s="142" t="s">
        <v>2604</v>
      </c>
      <c r="M1220" s="150" t="str">
        <f t="shared" si="89"/>
        <v/>
      </c>
      <c r="N1220" s="150" t="str">
        <f t="shared" si="88"/>
        <v/>
      </c>
      <c r="P1220" s="166" t="s">
        <v>2604</v>
      </c>
      <c r="Q1220" s="67" t="s">
        <v>2604</v>
      </c>
      <c r="R1220" s="112"/>
    </row>
    <row r="1221" spans="1:18" s="65" customFormat="1" hidden="1" x14ac:dyDescent="0.25">
      <c r="A1221" s="65" t="s">
        <v>976</v>
      </c>
      <c r="B1221" s="150">
        <v>1</v>
      </c>
      <c r="C1221" s="155" t="s">
        <v>2606</v>
      </c>
      <c r="D1221" s="142">
        <v>37136</v>
      </c>
      <c r="E1221" s="150" t="str">
        <f t="shared" si="86"/>
        <v>2001-02</v>
      </c>
      <c r="F1221" s="150" t="str">
        <f t="shared" si="87"/>
        <v/>
      </c>
      <c r="G1221" s="65" t="s">
        <v>2150</v>
      </c>
      <c r="H1221" s="166" t="s">
        <v>2604</v>
      </c>
      <c r="I1221" s="142"/>
      <c r="J1221" s="152" t="s">
        <v>2604</v>
      </c>
      <c r="K1221" s="156" t="s">
        <v>2607</v>
      </c>
      <c r="L1221" s="142">
        <v>39095</v>
      </c>
      <c r="M1221" s="150" t="str">
        <f t="shared" si="89"/>
        <v>2006-07</v>
      </c>
      <c r="N1221" s="150" t="str">
        <f t="shared" si="88"/>
        <v/>
      </c>
      <c r="O1221" s="65" t="s">
        <v>79</v>
      </c>
      <c r="P1221" s="166" t="s">
        <v>2604</v>
      </c>
      <c r="Q1221" s="67" t="s">
        <v>2604</v>
      </c>
      <c r="R1221" s="112" t="s">
        <v>2553</v>
      </c>
    </row>
    <row r="1222" spans="1:18" s="65" customFormat="1" hidden="1" x14ac:dyDescent="0.25">
      <c r="A1222" s="65" t="s">
        <v>1722</v>
      </c>
      <c r="B1222" s="150">
        <v>1</v>
      </c>
      <c r="C1222" s="153" t="s">
        <v>2174</v>
      </c>
      <c r="D1222" s="142" t="s">
        <v>2604</v>
      </c>
      <c r="E1222" s="150" t="str">
        <f t="shared" si="86"/>
        <v/>
      </c>
      <c r="F1222" s="150" t="str">
        <f t="shared" si="87"/>
        <v/>
      </c>
      <c r="H1222" s="166" t="s">
        <v>2604</v>
      </c>
      <c r="I1222" s="142"/>
      <c r="J1222" s="152" t="s">
        <v>2604</v>
      </c>
      <c r="K1222" s="151" t="s">
        <v>2174</v>
      </c>
      <c r="L1222" s="142" t="s">
        <v>2604</v>
      </c>
      <c r="M1222" s="150" t="str">
        <f t="shared" si="89"/>
        <v/>
      </c>
      <c r="N1222" s="150" t="str">
        <f t="shared" si="88"/>
        <v/>
      </c>
      <c r="P1222" s="166" t="s">
        <v>2604</v>
      </c>
      <c r="Q1222" s="67" t="s">
        <v>2604</v>
      </c>
      <c r="R1222" s="112"/>
    </row>
    <row r="1223" spans="1:18" s="65" customFormat="1" hidden="1" x14ac:dyDescent="0.25">
      <c r="A1223" s="65" t="s">
        <v>1383</v>
      </c>
      <c r="B1223" s="150">
        <v>1</v>
      </c>
      <c r="C1223" s="153" t="s">
        <v>2174</v>
      </c>
      <c r="D1223" s="142" t="s">
        <v>2604</v>
      </c>
      <c r="E1223" s="150" t="str">
        <f t="shared" si="86"/>
        <v/>
      </c>
      <c r="F1223" s="150" t="str">
        <f t="shared" si="87"/>
        <v/>
      </c>
      <c r="H1223" s="166" t="s">
        <v>2604</v>
      </c>
      <c r="I1223" s="142"/>
      <c r="J1223" s="152" t="s">
        <v>2604</v>
      </c>
      <c r="K1223" s="151" t="s">
        <v>2174</v>
      </c>
      <c r="L1223" s="142" t="s">
        <v>2604</v>
      </c>
      <c r="M1223" s="150" t="str">
        <f t="shared" si="89"/>
        <v/>
      </c>
      <c r="N1223" s="150" t="str">
        <f t="shared" si="88"/>
        <v/>
      </c>
      <c r="P1223" s="166" t="s">
        <v>2604</v>
      </c>
      <c r="Q1223" s="67" t="s">
        <v>2604</v>
      </c>
      <c r="R1223" s="112"/>
    </row>
    <row r="1224" spans="1:18" s="65" customFormat="1" hidden="1" x14ac:dyDescent="0.25">
      <c r="A1224" s="65" t="s">
        <v>1348</v>
      </c>
      <c r="B1224" s="150">
        <v>1</v>
      </c>
      <c r="C1224" s="153" t="s">
        <v>2174</v>
      </c>
      <c r="D1224" s="142" t="s">
        <v>2604</v>
      </c>
      <c r="E1224" s="150" t="str">
        <f t="shared" si="86"/>
        <v/>
      </c>
      <c r="F1224" s="150" t="str">
        <f t="shared" si="87"/>
        <v/>
      </c>
      <c r="H1224" s="166" t="s">
        <v>2604</v>
      </c>
      <c r="I1224" s="142"/>
      <c r="J1224" s="152" t="s">
        <v>2604</v>
      </c>
      <c r="K1224" s="151" t="s">
        <v>2174</v>
      </c>
      <c r="L1224" s="142" t="s">
        <v>2604</v>
      </c>
      <c r="M1224" s="150" t="str">
        <f t="shared" si="89"/>
        <v/>
      </c>
      <c r="N1224" s="150" t="str">
        <f t="shared" si="88"/>
        <v/>
      </c>
      <c r="P1224" s="166" t="s">
        <v>2604</v>
      </c>
      <c r="Q1224" s="67" t="s">
        <v>2604</v>
      </c>
      <c r="R1224" s="112"/>
    </row>
    <row r="1225" spans="1:18" s="65" customFormat="1" hidden="1" x14ac:dyDescent="0.25">
      <c r="A1225" s="65" t="s">
        <v>2041</v>
      </c>
      <c r="B1225" s="150">
        <v>1</v>
      </c>
      <c r="C1225" s="153" t="s">
        <v>2174</v>
      </c>
      <c r="D1225" s="114" t="s">
        <v>2604</v>
      </c>
      <c r="E1225" s="150" t="str">
        <f t="shared" si="86"/>
        <v/>
      </c>
      <c r="F1225" s="150" t="str">
        <f t="shared" si="87"/>
        <v/>
      </c>
      <c r="H1225" s="166" t="s">
        <v>2604</v>
      </c>
      <c r="I1225" s="114"/>
      <c r="J1225" s="152" t="s">
        <v>2604</v>
      </c>
      <c r="K1225" s="151" t="s">
        <v>2174</v>
      </c>
      <c r="L1225" s="142" t="s">
        <v>2604</v>
      </c>
      <c r="M1225" s="150" t="str">
        <f t="shared" si="89"/>
        <v/>
      </c>
      <c r="N1225" s="150" t="str">
        <f t="shared" si="88"/>
        <v/>
      </c>
      <c r="P1225" s="166" t="s">
        <v>2604</v>
      </c>
      <c r="Q1225" s="67" t="s">
        <v>2604</v>
      </c>
      <c r="R1225" s="112"/>
    </row>
    <row r="1226" spans="1:18" s="65" customFormat="1" hidden="1" x14ac:dyDescent="0.25">
      <c r="A1226" s="65" t="s">
        <v>905</v>
      </c>
      <c r="B1226" s="150">
        <v>1</v>
      </c>
      <c r="C1226" s="155" t="s">
        <v>2606</v>
      </c>
      <c r="D1226" s="142">
        <v>39293</v>
      </c>
      <c r="E1226" s="150" t="str">
        <f t="shared" si="86"/>
        <v/>
      </c>
      <c r="F1226" s="150" t="str">
        <f t="shared" si="87"/>
        <v>2007-08</v>
      </c>
      <c r="G1226" s="65" t="s">
        <v>2150</v>
      </c>
      <c r="H1226" s="166" t="s">
        <v>2604</v>
      </c>
      <c r="I1226" s="142"/>
      <c r="J1226" s="152" t="s">
        <v>2604</v>
      </c>
      <c r="K1226" s="156" t="s">
        <v>2607</v>
      </c>
      <c r="L1226" s="142">
        <v>40400</v>
      </c>
      <c r="M1226" s="150" t="str">
        <f t="shared" si="89"/>
        <v>2010-11</v>
      </c>
      <c r="N1226" s="150" t="str">
        <f t="shared" si="88"/>
        <v/>
      </c>
      <c r="O1226" s="65" t="s">
        <v>2405</v>
      </c>
      <c r="P1226" s="166" t="s">
        <v>2604</v>
      </c>
      <c r="Q1226" s="67" t="s">
        <v>2604</v>
      </c>
      <c r="R1226" s="112" t="s">
        <v>2554</v>
      </c>
    </row>
    <row r="1227" spans="1:18" s="65" customFormat="1" hidden="1" x14ac:dyDescent="0.25">
      <c r="A1227" s="65" t="s">
        <v>1997</v>
      </c>
      <c r="B1227" s="150">
        <v>1</v>
      </c>
      <c r="C1227" s="153" t="s">
        <v>2174</v>
      </c>
      <c r="D1227" s="114" t="s">
        <v>2604</v>
      </c>
      <c r="E1227" s="150" t="str">
        <f t="shared" si="86"/>
        <v/>
      </c>
      <c r="F1227" s="150" t="str">
        <f t="shared" si="87"/>
        <v/>
      </c>
      <c r="H1227" s="166" t="s">
        <v>2604</v>
      </c>
      <c r="I1227" s="114"/>
      <c r="J1227" s="152" t="s">
        <v>2604</v>
      </c>
      <c r="K1227" s="151" t="s">
        <v>2174</v>
      </c>
      <c r="L1227" s="142" t="s">
        <v>2604</v>
      </c>
      <c r="M1227" s="150" t="str">
        <f t="shared" si="89"/>
        <v/>
      </c>
      <c r="N1227" s="150" t="str">
        <f t="shared" si="88"/>
        <v/>
      </c>
      <c r="P1227" s="166" t="s">
        <v>2604</v>
      </c>
      <c r="Q1227" s="67" t="s">
        <v>2604</v>
      </c>
      <c r="R1227" s="112"/>
    </row>
    <row r="1228" spans="1:18" s="65" customFormat="1" hidden="1" x14ac:dyDescent="0.25">
      <c r="A1228" s="65" t="s">
        <v>1841</v>
      </c>
      <c r="B1228" s="150">
        <v>1</v>
      </c>
      <c r="C1228" s="153" t="s">
        <v>2174</v>
      </c>
      <c r="D1228" s="142" t="s">
        <v>2604</v>
      </c>
      <c r="E1228" s="150" t="str">
        <f t="shared" si="86"/>
        <v/>
      </c>
      <c r="F1228" s="150" t="str">
        <f t="shared" si="87"/>
        <v/>
      </c>
      <c r="H1228" s="166" t="s">
        <v>2604</v>
      </c>
      <c r="I1228" s="142"/>
      <c r="J1228" s="152" t="s">
        <v>2604</v>
      </c>
      <c r="K1228" s="151" t="s">
        <v>2174</v>
      </c>
      <c r="L1228" s="142" t="s">
        <v>2604</v>
      </c>
      <c r="M1228" s="150" t="str">
        <f t="shared" si="89"/>
        <v/>
      </c>
      <c r="N1228" s="150" t="str">
        <f t="shared" si="88"/>
        <v/>
      </c>
      <c r="P1228" s="166" t="s">
        <v>2604</v>
      </c>
      <c r="Q1228" s="67" t="s">
        <v>2604</v>
      </c>
      <c r="R1228" s="112"/>
    </row>
    <row r="1229" spans="1:18" s="65" customFormat="1" hidden="1" x14ac:dyDescent="0.25">
      <c r="A1229" s="65" t="s">
        <v>1481</v>
      </c>
      <c r="B1229" s="150">
        <v>1</v>
      </c>
      <c r="C1229" s="153" t="s">
        <v>2174</v>
      </c>
      <c r="D1229" s="142" t="s">
        <v>2604</v>
      </c>
      <c r="E1229" s="150" t="str">
        <f t="shared" si="86"/>
        <v/>
      </c>
      <c r="F1229" s="150" t="str">
        <f t="shared" si="87"/>
        <v/>
      </c>
      <c r="H1229" s="166" t="s">
        <v>2604</v>
      </c>
      <c r="I1229" s="142"/>
      <c r="J1229" s="152" t="s">
        <v>2604</v>
      </c>
      <c r="K1229" s="151" t="s">
        <v>2174</v>
      </c>
      <c r="L1229" s="142" t="s">
        <v>2604</v>
      </c>
      <c r="M1229" s="150" t="str">
        <f t="shared" si="89"/>
        <v/>
      </c>
      <c r="N1229" s="150" t="str">
        <f t="shared" si="88"/>
        <v/>
      </c>
      <c r="P1229" s="166" t="s">
        <v>2604</v>
      </c>
      <c r="Q1229" s="67" t="s">
        <v>2604</v>
      </c>
      <c r="R1229" s="112"/>
    </row>
    <row r="1230" spans="1:18" s="65" customFormat="1" hidden="1" x14ac:dyDescent="0.25">
      <c r="A1230" s="65" t="s">
        <v>1137</v>
      </c>
      <c r="B1230" s="150">
        <v>1</v>
      </c>
      <c r="C1230" s="155" t="s">
        <v>2606</v>
      </c>
      <c r="D1230" s="142">
        <v>33467</v>
      </c>
      <c r="E1230" s="150" t="str">
        <f t="shared" si="86"/>
        <v>1991-92</v>
      </c>
      <c r="F1230" s="150" t="str">
        <f t="shared" si="87"/>
        <v/>
      </c>
      <c r="G1230" s="65" t="s">
        <v>45</v>
      </c>
      <c r="H1230" s="166">
        <v>1220000</v>
      </c>
      <c r="I1230" s="142"/>
      <c r="J1230" s="152" t="s">
        <v>2604</v>
      </c>
      <c r="K1230" s="156" t="s">
        <v>2607</v>
      </c>
      <c r="L1230" s="142">
        <v>34727</v>
      </c>
      <c r="M1230" s="150" t="str">
        <f t="shared" si="89"/>
        <v>1994-95</v>
      </c>
      <c r="N1230" s="150" t="str">
        <f t="shared" si="88"/>
        <v/>
      </c>
      <c r="O1230" s="65" t="s">
        <v>88</v>
      </c>
      <c r="P1230" s="166" t="s">
        <v>2604</v>
      </c>
      <c r="Q1230" s="67" t="s">
        <v>2604</v>
      </c>
      <c r="R1230" s="112" t="s">
        <v>2555</v>
      </c>
    </row>
    <row r="1231" spans="1:18" s="65" customFormat="1" hidden="1" x14ac:dyDescent="0.25">
      <c r="A1231" s="65" t="s">
        <v>1763</v>
      </c>
      <c r="B1231" s="150">
        <v>1</v>
      </c>
      <c r="C1231" s="153" t="s">
        <v>2174</v>
      </c>
      <c r="D1231" s="142" t="s">
        <v>2604</v>
      </c>
      <c r="E1231" s="150" t="str">
        <f t="shared" si="86"/>
        <v/>
      </c>
      <c r="F1231" s="150" t="str">
        <f t="shared" si="87"/>
        <v/>
      </c>
      <c r="H1231" s="166" t="s">
        <v>2604</v>
      </c>
      <c r="I1231" s="142"/>
      <c r="J1231" s="152" t="s">
        <v>2604</v>
      </c>
      <c r="K1231" s="151" t="s">
        <v>2174</v>
      </c>
      <c r="L1231" s="142" t="s">
        <v>2604</v>
      </c>
      <c r="M1231" s="150" t="str">
        <f t="shared" si="89"/>
        <v/>
      </c>
      <c r="N1231" s="150" t="str">
        <f t="shared" si="88"/>
        <v/>
      </c>
      <c r="P1231" s="166" t="s">
        <v>2604</v>
      </c>
      <c r="Q1231" s="67" t="s">
        <v>2604</v>
      </c>
      <c r="R1231" s="112"/>
    </row>
    <row r="1232" spans="1:18" s="65" customFormat="1" hidden="1" x14ac:dyDescent="0.25">
      <c r="A1232" s="65" t="s">
        <v>1853</v>
      </c>
      <c r="B1232" s="150">
        <v>1</v>
      </c>
      <c r="C1232" s="153" t="s">
        <v>2174</v>
      </c>
      <c r="D1232" s="142" t="s">
        <v>2604</v>
      </c>
      <c r="E1232" s="150" t="str">
        <f t="shared" si="86"/>
        <v/>
      </c>
      <c r="F1232" s="150" t="str">
        <f t="shared" si="87"/>
        <v/>
      </c>
      <c r="H1232" s="166" t="s">
        <v>2604</v>
      </c>
      <c r="I1232" s="142"/>
      <c r="J1232" s="152" t="s">
        <v>2604</v>
      </c>
      <c r="K1232" s="151" t="s">
        <v>2174</v>
      </c>
      <c r="L1232" s="142" t="s">
        <v>2604</v>
      </c>
      <c r="M1232" s="150" t="str">
        <f t="shared" si="89"/>
        <v/>
      </c>
      <c r="N1232" s="150" t="str">
        <f t="shared" si="88"/>
        <v/>
      </c>
      <c r="P1232" s="166" t="s">
        <v>2604</v>
      </c>
      <c r="Q1232" s="67" t="s">
        <v>2604</v>
      </c>
      <c r="R1232" s="112"/>
    </row>
    <row r="1233" spans="1:18" s="65" customFormat="1" hidden="1" x14ac:dyDescent="0.25">
      <c r="A1233" s="65" t="s">
        <v>1779</v>
      </c>
      <c r="B1233" s="150">
        <v>1</v>
      </c>
      <c r="C1233" s="153" t="s">
        <v>2174</v>
      </c>
      <c r="D1233" s="142" t="s">
        <v>2604</v>
      </c>
      <c r="E1233" s="150" t="str">
        <f t="shared" si="86"/>
        <v/>
      </c>
      <c r="F1233" s="150" t="str">
        <f t="shared" si="87"/>
        <v/>
      </c>
      <c r="H1233" s="166" t="s">
        <v>2604</v>
      </c>
      <c r="I1233" s="142"/>
      <c r="J1233" s="152" t="s">
        <v>2604</v>
      </c>
      <c r="K1233" s="151" t="s">
        <v>2174</v>
      </c>
      <c r="L1233" s="142" t="s">
        <v>2604</v>
      </c>
      <c r="M1233" s="150" t="str">
        <f t="shared" si="89"/>
        <v/>
      </c>
      <c r="N1233" s="150" t="str">
        <f t="shared" si="88"/>
        <v/>
      </c>
      <c r="P1233" s="166" t="s">
        <v>2604</v>
      </c>
      <c r="Q1233" s="67" t="s">
        <v>2604</v>
      </c>
      <c r="R1233" s="112"/>
    </row>
    <row r="1234" spans="1:18" s="65" customFormat="1" hidden="1" x14ac:dyDescent="0.25">
      <c r="A1234" s="65" t="s">
        <v>1653</v>
      </c>
      <c r="B1234" s="150">
        <v>1</v>
      </c>
      <c r="C1234" s="153" t="s">
        <v>2174</v>
      </c>
      <c r="D1234" s="142" t="s">
        <v>2604</v>
      </c>
      <c r="E1234" s="150" t="str">
        <f t="shared" ref="E1234:E1273" si="90">IF(ISNUMBER(D1234),IF(MONTH(D1234)&gt;=8,CONCATENATE(YEAR(D1234),"-",RIGHT(YEAR(D1234)+1,2)),IF(MONTH(D1234)&lt;5,CONCATENATE(YEAR(D1234)-1,"-",RIGHT(YEAR(D1234),2)),"")), "")</f>
        <v/>
      </c>
      <c r="F1234" s="150" t="str">
        <f t="shared" ref="F1234:F1293" si="91">IF(ISNUMBER(D1234),IF(AND(MONTH(D1234)&gt;5, MONTH(D1234)&lt;8),CONCATENATE(YEAR(D1234),"-",RIGHT(YEAR(D1234)+1,2)),""), "")</f>
        <v/>
      </c>
      <c r="H1234" s="166" t="s">
        <v>2604</v>
      </c>
      <c r="I1234" s="142"/>
      <c r="J1234" s="152" t="s">
        <v>2604</v>
      </c>
      <c r="K1234" s="151" t="s">
        <v>2174</v>
      </c>
      <c r="L1234" s="142" t="s">
        <v>2604</v>
      </c>
      <c r="M1234" s="150" t="str">
        <f t="shared" si="89"/>
        <v/>
      </c>
      <c r="N1234" s="150" t="str">
        <f t="shared" ref="N1234:N1279" si="92">IF(ISNUMBER(L1234),IF(AND(MONTH(L1234)&gt;5, MONTH(L1234)&lt;8),CONCATENATE(YEAR(L1234)-1,"-",RIGHT(YEAR(L1234),2)),""), "")</f>
        <v/>
      </c>
      <c r="P1234" s="166" t="s">
        <v>2604</v>
      </c>
      <c r="Q1234" s="67" t="s">
        <v>2604</v>
      </c>
      <c r="R1234" s="112"/>
    </row>
    <row r="1235" spans="1:18" s="65" customFormat="1" hidden="1" x14ac:dyDescent="0.25">
      <c r="A1235" s="65" t="s">
        <v>1101</v>
      </c>
      <c r="B1235" s="150">
        <v>1</v>
      </c>
      <c r="C1235" s="155" t="s">
        <v>2606</v>
      </c>
      <c r="D1235" s="142">
        <v>35912</v>
      </c>
      <c r="E1235" s="150" t="str">
        <f t="shared" si="90"/>
        <v>1997-98</v>
      </c>
      <c r="F1235" s="150" t="str">
        <f t="shared" si="91"/>
        <v/>
      </c>
      <c r="G1235" s="65" t="s">
        <v>2150</v>
      </c>
      <c r="H1235" s="166" t="s">
        <v>2604</v>
      </c>
      <c r="I1235" s="142"/>
      <c r="J1235" s="152" t="s">
        <v>2604</v>
      </c>
      <c r="K1235" s="156" t="s">
        <v>2607</v>
      </c>
      <c r="L1235" s="142">
        <v>35912</v>
      </c>
      <c r="M1235" s="150" t="str">
        <f t="shared" si="89"/>
        <v>1997-98</v>
      </c>
      <c r="N1235" s="150" t="str">
        <f t="shared" si="92"/>
        <v/>
      </c>
      <c r="O1235" s="65" t="s">
        <v>2556</v>
      </c>
      <c r="P1235" s="166" t="s">
        <v>2604</v>
      </c>
      <c r="Q1235" s="67" t="s">
        <v>2604</v>
      </c>
      <c r="R1235" s="112" t="s">
        <v>2557</v>
      </c>
    </row>
    <row r="1236" spans="1:18" s="65" customFormat="1" hidden="1" x14ac:dyDescent="0.25">
      <c r="A1236" s="65" t="s">
        <v>1212</v>
      </c>
      <c r="B1236" s="150">
        <v>1</v>
      </c>
      <c r="C1236" s="155" t="s">
        <v>2606</v>
      </c>
      <c r="D1236" s="142">
        <v>28380</v>
      </c>
      <c r="E1236" s="150" t="str">
        <f t="shared" si="90"/>
        <v>1977-78</v>
      </c>
      <c r="F1236" s="150" t="str">
        <f t="shared" si="91"/>
        <v/>
      </c>
      <c r="G1236" s="65" t="s">
        <v>80</v>
      </c>
      <c r="H1236" s="166" t="s">
        <v>2604</v>
      </c>
      <c r="I1236" s="142"/>
      <c r="J1236" s="152" t="s">
        <v>2604</v>
      </c>
      <c r="K1236" s="154" t="s">
        <v>2605</v>
      </c>
      <c r="L1236" s="142">
        <v>30632</v>
      </c>
      <c r="M1236" s="150" t="str">
        <f t="shared" si="89"/>
        <v>1983-84</v>
      </c>
      <c r="N1236" s="150" t="str">
        <f t="shared" si="92"/>
        <v/>
      </c>
      <c r="O1236" s="65" t="s">
        <v>96</v>
      </c>
      <c r="P1236" s="166" t="s">
        <v>2604</v>
      </c>
      <c r="Q1236" s="67" t="s">
        <v>2604</v>
      </c>
      <c r="R1236" s="112" t="s">
        <v>2558</v>
      </c>
    </row>
    <row r="1237" spans="1:18" s="65" customFormat="1" hidden="1" x14ac:dyDescent="0.25">
      <c r="A1237" s="65" t="s">
        <v>2069</v>
      </c>
      <c r="B1237" s="150">
        <v>1</v>
      </c>
      <c r="C1237" s="153" t="s">
        <v>2174</v>
      </c>
      <c r="D1237" s="114" t="s">
        <v>2604</v>
      </c>
      <c r="E1237" s="150" t="str">
        <f t="shared" si="90"/>
        <v/>
      </c>
      <c r="F1237" s="150" t="str">
        <f t="shared" si="91"/>
        <v/>
      </c>
      <c r="H1237" s="166" t="s">
        <v>2604</v>
      </c>
      <c r="I1237" s="114"/>
      <c r="J1237" s="152" t="s">
        <v>2604</v>
      </c>
      <c r="K1237" s="151" t="s">
        <v>2174</v>
      </c>
      <c r="L1237" s="142" t="s">
        <v>2604</v>
      </c>
      <c r="M1237" s="150" t="str">
        <f t="shared" si="89"/>
        <v/>
      </c>
      <c r="N1237" s="150" t="str">
        <f t="shared" si="92"/>
        <v/>
      </c>
      <c r="P1237" s="166" t="s">
        <v>2604</v>
      </c>
      <c r="Q1237" s="67" t="s">
        <v>2604</v>
      </c>
      <c r="R1237" s="112"/>
    </row>
    <row r="1238" spans="1:18" s="65" customFormat="1" hidden="1" x14ac:dyDescent="0.25">
      <c r="A1238" s="65" t="s">
        <v>1480</v>
      </c>
      <c r="B1238" s="150">
        <v>1</v>
      </c>
      <c r="C1238" s="153" t="s">
        <v>2174</v>
      </c>
      <c r="D1238" s="142" t="s">
        <v>2604</v>
      </c>
      <c r="E1238" s="150" t="str">
        <f t="shared" si="90"/>
        <v/>
      </c>
      <c r="F1238" s="150" t="str">
        <f t="shared" si="91"/>
        <v/>
      </c>
      <c r="H1238" s="166" t="s">
        <v>2604</v>
      </c>
      <c r="I1238" s="142"/>
      <c r="J1238" s="152" t="s">
        <v>2604</v>
      </c>
      <c r="K1238" s="151" t="s">
        <v>2174</v>
      </c>
      <c r="L1238" s="142" t="s">
        <v>2604</v>
      </c>
      <c r="M1238" s="150" t="str">
        <f t="shared" si="89"/>
        <v/>
      </c>
      <c r="N1238" s="150" t="str">
        <f t="shared" si="92"/>
        <v/>
      </c>
      <c r="P1238" s="166" t="s">
        <v>2604</v>
      </c>
      <c r="Q1238" s="67" t="s">
        <v>2604</v>
      </c>
      <c r="R1238" s="112"/>
    </row>
    <row r="1239" spans="1:18" s="65" customFormat="1" hidden="1" x14ac:dyDescent="0.25">
      <c r="A1239" s="65" t="s">
        <v>1742</v>
      </c>
      <c r="B1239" s="150">
        <v>1</v>
      </c>
      <c r="C1239" s="153" t="s">
        <v>2174</v>
      </c>
      <c r="D1239" s="142" t="s">
        <v>2604</v>
      </c>
      <c r="E1239" s="150" t="str">
        <f t="shared" si="90"/>
        <v/>
      </c>
      <c r="F1239" s="150" t="str">
        <f t="shared" si="91"/>
        <v/>
      </c>
      <c r="H1239" s="166" t="s">
        <v>2604</v>
      </c>
      <c r="I1239" s="142"/>
      <c r="J1239" s="152" t="s">
        <v>2604</v>
      </c>
      <c r="K1239" s="151" t="s">
        <v>2174</v>
      </c>
      <c r="L1239" s="142" t="s">
        <v>2604</v>
      </c>
      <c r="M1239" s="150" t="str">
        <f t="shared" si="89"/>
        <v/>
      </c>
      <c r="N1239" s="150" t="str">
        <f t="shared" si="92"/>
        <v/>
      </c>
      <c r="P1239" s="166" t="s">
        <v>2604</v>
      </c>
      <c r="Q1239" s="67" t="s">
        <v>2604</v>
      </c>
      <c r="R1239" s="112"/>
    </row>
    <row r="1240" spans="1:18" s="65" customFormat="1" x14ac:dyDescent="0.25">
      <c r="A1240" s="65" t="s">
        <v>1132</v>
      </c>
      <c r="B1240" s="150">
        <v>1</v>
      </c>
      <c r="C1240" s="155" t="s">
        <v>2129</v>
      </c>
      <c r="D1240" s="114"/>
      <c r="E1240" s="150" t="str">
        <f t="shared" si="90"/>
        <v/>
      </c>
      <c r="F1240" s="150" t="str">
        <f t="shared" si="91"/>
        <v/>
      </c>
      <c r="G1240" s="65" t="s">
        <v>32</v>
      </c>
      <c r="H1240" s="166" t="s">
        <v>2604</v>
      </c>
      <c r="I1240" s="142">
        <f>L1240</f>
        <v>0</v>
      </c>
      <c r="J1240" s="152" t="s">
        <v>2604</v>
      </c>
      <c r="K1240" s="156" t="s">
        <v>2607</v>
      </c>
      <c r="L1240" s="142">
        <v>0</v>
      </c>
      <c r="M1240" s="150" t="str">
        <f t="shared" si="89"/>
        <v>1899-00</v>
      </c>
      <c r="N1240" s="150" t="str">
        <f t="shared" si="92"/>
        <v/>
      </c>
      <c r="O1240" s="65" t="s">
        <v>32</v>
      </c>
      <c r="P1240" s="166" t="s">
        <v>2604</v>
      </c>
      <c r="Q1240" s="67" t="s">
        <v>2604</v>
      </c>
      <c r="R1240" s="112" t="s">
        <v>2559</v>
      </c>
    </row>
    <row r="1241" spans="1:18" s="65" customFormat="1" hidden="1" x14ac:dyDescent="0.25">
      <c r="A1241" s="65" t="s">
        <v>965</v>
      </c>
      <c r="B1241" s="150">
        <v>1</v>
      </c>
      <c r="C1241" s="153" t="s">
        <v>2174</v>
      </c>
      <c r="D1241" s="142" t="s">
        <v>2604</v>
      </c>
      <c r="E1241" s="150" t="str">
        <f t="shared" si="90"/>
        <v/>
      </c>
      <c r="F1241" s="150" t="str">
        <f t="shared" si="91"/>
        <v/>
      </c>
      <c r="H1241" s="166" t="s">
        <v>2604</v>
      </c>
      <c r="I1241" s="142"/>
      <c r="J1241" s="152" t="s">
        <v>2604</v>
      </c>
      <c r="K1241" s="151" t="s">
        <v>2174</v>
      </c>
      <c r="L1241" s="142" t="s">
        <v>2604</v>
      </c>
      <c r="M1241" s="150" t="str">
        <f t="shared" si="89"/>
        <v/>
      </c>
      <c r="N1241" s="150" t="str">
        <f t="shared" si="92"/>
        <v/>
      </c>
      <c r="P1241" s="166" t="s">
        <v>2604</v>
      </c>
      <c r="Q1241" s="67" t="s">
        <v>2604</v>
      </c>
      <c r="R1241" s="112"/>
    </row>
    <row r="1242" spans="1:18" s="65" customFormat="1" hidden="1" x14ac:dyDescent="0.25">
      <c r="A1242" s="65" t="s">
        <v>964</v>
      </c>
      <c r="B1242" s="150">
        <v>1</v>
      </c>
      <c r="C1242" s="153" t="s">
        <v>2174</v>
      </c>
      <c r="D1242" s="142" t="s">
        <v>2604</v>
      </c>
      <c r="E1242" s="150" t="str">
        <f t="shared" si="90"/>
        <v/>
      </c>
      <c r="F1242" s="150" t="str">
        <f t="shared" si="91"/>
        <v/>
      </c>
      <c r="H1242" s="166" t="s">
        <v>2604</v>
      </c>
      <c r="I1242" s="142"/>
      <c r="J1242" s="152" t="s">
        <v>2604</v>
      </c>
      <c r="K1242" s="151" t="s">
        <v>2174</v>
      </c>
      <c r="L1242" s="142" t="s">
        <v>2604</v>
      </c>
      <c r="M1242" s="150" t="str">
        <f t="shared" si="89"/>
        <v/>
      </c>
      <c r="N1242" s="150" t="str">
        <f t="shared" si="92"/>
        <v/>
      </c>
      <c r="P1242" s="166" t="s">
        <v>2604</v>
      </c>
      <c r="Q1242" s="67" t="s">
        <v>2604</v>
      </c>
      <c r="R1242" s="112"/>
    </row>
    <row r="1243" spans="1:18" s="65" customFormat="1" hidden="1" x14ac:dyDescent="0.25">
      <c r="A1243" s="65" t="s">
        <v>1614</v>
      </c>
      <c r="B1243" s="150">
        <v>1</v>
      </c>
      <c r="C1243" s="153" t="s">
        <v>2174</v>
      </c>
      <c r="D1243" s="142" t="s">
        <v>2604</v>
      </c>
      <c r="E1243" s="150" t="str">
        <f t="shared" si="90"/>
        <v/>
      </c>
      <c r="F1243" s="150" t="str">
        <f t="shared" si="91"/>
        <v/>
      </c>
      <c r="H1243" s="166" t="s">
        <v>2604</v>
      </c>
      <c r="I1243" s="142"/>
      <c r="J1243" s="152" t="s">
        <v>2604</v>
      </c>
      <c r="K1243" s="151" t="s">
        <v>2174</v>
      </c>
      <c r="L1243" s="142" t="s">
        <v>2604</v>
      </c>
      <c r="M1243" s="150" t="str">
        <f t="shared" si="89"/>
        <v/>
      </c>
      <c r="N1243" s="150" t="str">
        <f t="shared" si="92"/>
        <v/>
      </c>
      <c r="P1243" s="166" t="s">
        <v>2604</v>
      </c>
      <c r="Q1243" s="67" t="s">
        <v>2604</v>
      </c>
      <c r="R1243" s="112"/>
    </row>
    <row r="1244" spans="1:18" s="65" customFormat="1" hidden="1" x14ac:dyDescent="0.25">
      <c r="A1244" s="65" t="s">
        <v>1451</v>
      </c>
      <c r="B1244" s="150">
        <v>1</v>
      </c>
      <c r="C1244" s="153" t="s">
        <v>2174</v>
      </c>
      <c r="D1244" s="142" t="s">
        <v>2604</v>
      </c>
      <c r="E1244" s="150" t="str">
        <f t="shared" si="90"/>
        <v/>
      </c>
      <c r="F1244" s="150" t="str">
        <f t="shared" si="91"/>
        <v/>
      </c>
      <c r="H1244" s="166" t="s">
        <v>2604</v>
      </c>
      <c r="I1244" s="142"/>
      <c r="J1244" s="152" t="s">
        <v>2604</v>
      </c>
      <c r="K1244" s="151" t="s">
        <v>2174</v>
      </c>
      <c r="L1244" s="142" t="s">
        <v>2604</v>
      </c>
      <c r="M1244" s="150" t="str">
        <f t="shared" si="89"/>
        <v/>
      </c>
      <c r="N1244" s="150" t="str">
        <f t="shared" si="92"/>
        <v/>
      </c>
      <c r="P1244" s="166" t="s">
        <v>2604</v>
      </c>
      <c r="Q1244" s="67" t="s">
        <v>2604</v>
      </c>
      <c r="R1244" s="112"/>
    </row>
    <row r="1245" spans="1:18" s="65" customFormat="1" x14ac:dyDescent="0.25">
      <c r="A1245" s="65" t="s">
        <v>751</v>
      </c>
      <c r="B1245" s="150">
        <v>1</v>
      </c>
      <c r="C1245" s="153" t="s">
        <v>2129</v>
      </c>
      <c r="D1245" s="142">
        <v>42301</v>
      </c>
      <c r="E1245" s="150"/>
      <c r="F1245" s="150"/>
      <c r="G1245" s="65" t="s">
        <v>30</v>
      </c>
      <c r="H1245" s="166"/>
      <c r="I1245" s="142">
        <v>42345</v>
      </c>
      <c r="J1245" s="152"/>
      <c r="K1245" s="151"/>
      <c r="L1245" s="142"/>
      <c r="M1245" s="150"/>
      <c r="N1245" s="150"/>
      <c r="P1245" s="166"/>
      <c r="Q1245" s="67"/>
      <c r="R1245" s="112"/>
    </row>
    <row r="1246" spans="1:18" s="65" customFormat="1" x14ac:dyDescent="0.25">
      <c r="A1246" s="65" t="s">
        <v>857</v>
      </c>
      <c r="B1246" s="150">
        <v>1</v>
      </c>
      <c r="C1246" s="155" t="s">
        <v>2129</v>
      </c>
      <c r="D1246" s="142">
        <v>40530</v>
      </c>
      <c r="E1246" s="150" t="str">
        <f t="shared" si="90"/>
        <v>2010-11</v>
      </c>
      <c r="F1246" s="150" t="str">
        <f t="shared" si="91"/>
        <v/>
      </c>
      <c r="G1246" s="65" t="s">
        <v>77</v>
      </c>
      <c r="H1246" s="166" t="s">
        <v>2604</v>
      </c>
      <c r="I1246" s="142">
        <f>L1246</f>
        <v>41762</v>
      </c>
      <c r="J1246" s="152" t="s">
        <v>2604</v>
      </c>
      <c r="K1246" s="156" t="s">
        <v>2607</v>
      </c>
      <c r="L1246" s="142">
        <v>41762</v>
      </c>
      <c r="M1246" s="150" t="str">
        <f t="shared" si="89"/>
        <v/>
      </c>
      <c r="N1246" s="150" t="str">
        <f t="shared" si="92"/>
        <v/>
      </c>
      <c r="O1246" s="65" t="s">
        <v>45</v>
      </c>
      <c r="P1246" s="166" t="s">
        <v>2604</v>
      </c>
      <c r="Q1246" s="67" t="s">
        <v>2604</v>
      </c>
      <c r="R1246" s="112" t="s">
        <v>2560</v>
      </c>
    </row>
    <row r="1247" spans="1:18" s="65" customFormat="1" hidden="1" x14ac:dyDescent="0.25">
      <c r="A1247" s="65" t="s">
        <v>1613</v>
      </c>
      <c r="B1247" s="150">
        <v>1</v>
      </c>
      <c r="C1247" s="153" t="s">
        <v>2174</v>
      </c>
      <c r="D1247" s="142" t="s">
        <v>2604</v>
      </c>
      <c r="E1247" s="150" t="str">
        <f t="shared" si="90"/>
        <v/>
      </c>
      <c r="F1247" s="150" t="str">
        <f t="shared" si="91"/>
        <v/>
      </c>
      <c r="H1247" s="166" t="s">
        <v>2604</v>
      </c>
      <c r="I1247" s="142"/>
      <c r="J1247" s="152" t="s">
        <v>2604</v>
      </c>
      <c r="K1247" s="151" t="s">
        <v>2174</v>
      </c>
      <c r="L1247" s="142" t="s">
        <v>2604</v>
      </c>
      <c r="M1247" s="150" t="str">
        <f t="shared" si="89"/>
        <v/>
      </c>
      <c r="N1247" s="150" t="str">
        <f t="shared" si="92"/>
        <v/>
      </c>
      <c r="P1247" s="166" t="s">
        <v>2604</v>
      </c>
      <c r="Q1247" s="67" t="s">
        <v>2604</v>
      </c>
      <c r="R1247" s="112"/>
    </row>
    <row r="1248" spans="1:18" s="65" customFormat="1" hidden="1" x14ac:dyDescent="0.25">
      <c r="A1248" s="65" t="s">
        <v>2068</v>
      </c>
      <c r="B1248" s="150">
        <v>1</v>
      </c>
      <c r="C1248" s="153" t="s">
        <v>2174</v>
      </c>
      <c r="D1248" s="114" t="s">
        <v>2604</v>
      </c>
      <c r="E1248" s="150" t="str">
        <f t="shared" si="90"/>
        <v/>
      </c>
      <c r="F1248" s="150" t="str">
        <f t="shared" si="91"/>
        <v/>
      </c>
      <c r="H1248" s="166" t="s">
        <v>2604</v>
      </c>
      <c r="I1248" s="114"/>
      <c r="J1248" s="152" t="s">
        <v>2604</v>
      </c>
      <c r="K1248" s="151" t="s">
        <v>2174</v>
      </c>
      <c r="L1248" s="142" t="s">
        <v>2604</v>
      </c>
      <c r="M1248" s="150" t="str">
        <f t="shared" si="89"/>
        <v/>
      </c>
      <c r="N1248" s="150" t="str">
        <f t="shared" si="92"/>
        <v/>
      </c>
      <c r="P1248" s="166" t="s">
        <v>2604</v>
      </c>
      <c r="Q1248" s="67" t="s">
        <v>2604</v>
      </c>
      <c r="R1248" s="112"/>
    </row>
    <row r="1249" spans="1:18" s="65" customFormat="1" hidden="1" x14ac:dyDescent="0.25">
      <c r="A1249" s="65" t="s">
        <v>1962</v>
      </c>
      <c r="B1249" s="150">
        <v>1</v>
      </c>
      <c r="C1249" s="153" t="s">
        <v>2174</v>
      </c>
      <c r="D1249" s="142" t="s">
        <v>2604</v>
      </c>
      <c r="E1249" s="150" t="str">
        <f t="shared" si="90"/>
        <v/>
      </c>
      <c r="F1249" s="150" t="str">
        <f t="shared" si="91"/>
        <v/>
      </c>
      <c r="H1249" s="166" t="s">
        <v>2604</v>
      </c>
      <c r="I1249" s="142"/>
      <c r="J1249" s="152" t="s">
        <v>2604</v>
      </c>
      <c r="K1249" s="151" t="s">
        <v>2174</v>
      </c>
      <c r="L1249" s="142" t="s">
        <v>2604</v>
      </c>
      <c r="M1249" s="150" t="str">
        <f t="shared" si="89"/>
        <v/>
      </c>
      <c r="N1249" s="150" t="str">
        <f t="shared" si="92"/>
        <v/>
      </c>
      <c r="P1249" s="166" t="s">
        <v>2604</v>
      </c>
      <c r="Q1249" s="67" t="s">
        <v>2604</v>
      </c>
      <c r="R1249" s="112"/>
    </row>
    <row r="1250" spans="1:18" s="65" customFormat="1" hidden="1" x14ac:dyDescent="0.25">
      <c r="A1250" s="65" t="s">
        <v>940</v>
      </c>
      <c r="B1250" s="150">
        <v>1</v>
      </c>
      <c r="C1250" s="153" t="s">
        <v>2174</v>
      </c>
      <c r="D1250" s="114" t="s">
        <v>2604</v>
      </c>
      <c r="E1250" s="150" t="str">
        <f t="shared" si="90"/>
        <v/>
      </c>
      <c r="F1250" s="150" t="str">
        <f t="shared" si="91"/>
        <v/>
      </c>
      <c r="H1250" s="166" t="s">
        <v>2604</v>
      </c>
      <c r="I1250" s="114"/>
      <c r="J1250" s="152" t="s">
        <v>2604</v>
      </c>
      <c r="K1250" s="151" t="s">
        <v>2174</v>
      </c>
      <c r="L1250" s="142" t="s">
        <v>2604</v>
      </c>
      <c r="M1250" s="150" t="str">
        <f t="shared" si="89"/>
        <v/>
      </c>
      <c r="N1250" s="150" t="str">
        <f t="shared" si="92"/>
        <v/>
      </c>
      <c r="P1250" s="166" t="s">
        <v>2604</v>
      </c>
      <c r="Q1250" s="67" t="s">
        <v>2604</v>
      </c>
      <c r="R1250" s="112"/>
    </row>
    <row r="1251" spans="1:18" s="65" customFormat="1" x14ac:dyDescent="0.25">
      <c r="A1251" s="65" t="s">
        <v>947</v>
      </c>
      <c r="B1251" s="150">
        <v>1</v>
      </c>
      <c r="C1251" s="155" t="s">
        <v>2129</v>
      </c>
      <c r="D1251" s="142">
        <v>39893</v>
      </c>
      <c r="E1251" s="150" t="str">
        <f t="shared" si="90"/>
        <v>2008-09</v>
      </c>
      <c r="F1251" s="150" t="str">
        <f t="shared" si="91"/>
        <v/>
      </c>
      <c r="G1251" s="65" t="s">
        <v>39</v>
      </c>
      <c r="H1251" s="166" t="s">
        <v>2604</v>
      </c>
      <c r="I1251" s="142">
        <f>L1251</f>
        <v>39914</v>
      </c>
      <c r="J1251" s="152" t="s">
        <v>2604</v>
      </c>
      <c r="K1251" s="156" t="s">
        <v>2607</v>
      </c>
      <c r="L1251" s="142">
        <v>39914</v>
      </c>
      <c r="M1251" s="150" t="str">
        <f t="shared" si="89"/>
        <v>2008-09</v>
      </c>
      <c r="N1251" s="150" t="str">
        <f t="shared" si="92"/>
        <v/>
      </c>
      <c r="O1251" s="65" t="s">
        <v>39</v>
      </c>
      <c r="P1251" s="166" t="s">
        <v>2604</v>
      </c>
      <c r="Q1251" s="67" t="s">
        <v>2604</v>
      </c>
      <c r="R1251" s="112" t="s">
        <v>2561</v>
      </c>
    </row>
    <row r="1252" spans="1:18" s="65" customFormat="1" hidden="1" x14ac:dyDescent="0.25">
      <c r="A1252" s="65" t="s">
        <v>1382</v>
      </c>
      <c r="B1252" s="150">
        <v>1</v>
      </c>
      <c r="C1252" s="153" t="s">
        <v>2174</v>
      </c>
      <c r="D1252" s="142" t="s">
        <v>2604</v>
      </c>
      <c r="E1252" s="150" t="str">
        <f t="shared" si="90"/>
        <v/>
      </c>
      <c r="F1252" s="150" t="str">
        <f t="shared" si="91"/>
        <v/>
      </c>
      <c r="H1252" s="166" t="s">
        <v>2604</v>
      </c>
      <c r="I1252" s="142"/>
      <c r="J1252" s="152" t="s">
        <v>2604</v>
      </c>
      <c r="K1252" s="151" t="s">
        <v>2174</v>
      </c>
      <c r="L1252" s="142" t="s">
        <v>2604</v>
      </c>
      <c r="M1252" s="150" t="str">
        <f t="shared" si="89"/>
        <v/>
      </c>
      <c r="N1252" s="150" t="str">
        <f t="shared" si="92"/>
        <v/>
      </c>
      <c r="P1252" s="166" t="s">
        <v>2604</v>
      </c>
      <c r="Q1252" s="67" t="s">
        <v>2604</v>
      </c>
      <c r="R1252" s="112"/>
    </row>
    <row r="1253" spans="1:18" s="65" customFormat="1" hidden="1" x14ac:dyDescent="0.25">
      <c r="A1253" s="65" t="s">
        <v>1070</v>
      </c>
      <c r="B1253" s="150">
        <v>1</v>
      </c>
      <c r="C1253" s="155" t="s">
        <v>2606</v>
      </c>
      <c r="D1253" s="142">
        <v>36647</v>
      </c>
      <c r="E1253" s="150" t="str">
        <f t="shared" si="90"/>
        <v/>
      </c>
      <c r="F1253" s="150" t="str">
        <f t="shared" si="91"/>
        <v/>
      </c>
      <c r="G1253" s="65" t="s">
        <v>2150</v>
      </c>
      <c r="H1253" s="166" t="s">
        <v>2604</v>
      </c>
      <c r="I1253" s="142"/>
      <c r="J1253" s="152" t="s">
        <v>2604</v>
      </c>
      <c r="K1253" s="154" t="s">
        <v>2603</v>
      </c>
      <c r="L1253" s="142">
        <v>36647</v>
      </c>
      <c r="M1253" s="150" t="str">
        <f t="shared" si="89"/>
        <v/>
      </c>
      <c r="N1253" s="150" t="str">
        <f t="shared" si="92"/>
        <v/>
      </c>
      <c r="O1253" s="65" t="s">
        <v>28</v>
      </c>
      <c r="P1253" s="166" t="s">
        <v>2604</v>
      </c>
      <c r="Q1253" s="67" t="s">
        <v>2135</v>
      </c>
      <c r="R1253" s="112" t="s">
        <v>2562</v>
      </c>
    </row>
    <row r="1254" spans="1:18" s="65" customFormat="1" hidden="1" x14ac:dyDescent="0.25">
      <c r="A1254" s="65" t="s">
        <v>1731</v>
      </c>
      <c r="B1254" s="150">
        <v>1</v>
      </c>
      <c r="C1254" s="153" t="s">
        <v>2174</v>
      </c>
      <c r="D1254" s="142" t="s">
        <v>2604</v>
      </c>
      <c r="E1254" s="150" t="str">
        <f t="shared" si="90"/>
        <v/>
      </c>
      <c r="F1254" s="150" t="str">
        <f t="shared" si="91"/>
        <v/>
      </c>
      <c r="H1254" s="166" t="s">
        <v>2604</v>
      </c>
      <c r="I1254" s="142"/>
      <c r="J1254" s="152" t="s">
        <v>2604</v>
      </c>
      <c r="K1254" s="151" t="s">
        <v>2174</v>
      </c>
      <c r="L1254" s="142" t="s">
        <v>2604</v>
      </c>
      <c r="M1254" s="150" t="str">
        <f t="shared" si="89"/>
        <v/>
      </c>
      <c r="N1254" s="150" t="str">
        <f t="shared" si="92"/>
        <v/>
      </c>
      <c r="P1254" s="166" t="s">
        <v>2604</v>
      </c>
      <c r="Q1254" s="67" t="s">
        <v>2604</v>
      </c>
      <c r="R1254" s="112"/>
    </row>
    <row r="1255" spans="1:18" s="65" customFormat="1" hidden="1" x14ac:dyDescent="0.25">
      <c r="A1255" s="65" t="s">
        <v>2067</v>
      </c>
      <c r="B1255" s="150">
        <v>1</v>
      </c>
      <c r="C1255" s="153" t="s">
        <v>2174</v>
      </c>
      <c r="D1255" s="114" t="s">
        <v>2604</v>
      </c>
      <c r="E1255" s="150" t="str">
        <f t="shared" si="90"/>
        <v/>
      </c>
      <c r="F1255" s="150" t="str">
        <f t="shared" si="91"/>
        <v/>
      </c>
      <c r="H1255" s="166" t="s">
        <v>2604</v>
      </c>
      <c r="I1255" s="114"/>
      <c r="J1255" s="152" t="s">
        <v>2604</v>
      </c>
      <c r="K1255" s="151" t="s">
        <v>2174</v>
      </c>
      <c r="L1255" s="142" t="s">
        <v>2604</v>
      </c>
      <c r="M1255" s="150" t="str">
        <f t="shared" si="89"/>
        <v/>
      </c>
      <c r="N1255" s="150" t="str">
        <f t="shared" si="92"/>
        <v/>
      </c>
      <c r="P1255" s="166" t="s">
        <v>2604</v>
      </c>
      <c r="Q1255" s="67" t="s">
        <v>2604</v>
      </c>
      <c r="R1255" s="112"/>
    </row>
    <row r="1256" spans="1:18" s="65" customFormat="1" hidden="1" x14ac:dyDescent="0.25">
      <c r="A1256" s="65" t="s">
        <v>2099</v>
      </c>
      <c r="B1256" s="150">
        <v>1</v>
      </c>
      <c r="C1256" s="153" t="s">
        <v>2174</v>
      </c>
      <c r="D1256" s="114" t="s">
        <v>2604</v>
      </c>
      <c r="E1256" s="150" t="str">
        <f t="shared" si="90"/>
        <v/>
      </c>
      <c r="F1256" s="150" t="str">
        <f t="shared" si="91"/>
        <v/>
      </c>
      <c r="H1256" s="166" t="s">
        <v>2604</v>
      </c>
      <c r="I1256" s="114"/>
      <c r="J1256" s="152" t="s">
        <v>2604</v>
      </c>
      <c r="K1256" s="151" t="s">
        <v>2174</v>
      </c>
      <c r="L1256" s="142" t="s">
        <v>2604</v>
      </c>
      <c r="M1256" s="150" t="str">
        <f t="shared" si="89"/>
        <v/>
      </c>
      <c r="N1256" s="150" t="str">
        <f t="shared" si="92"/>
        <v/>
      </c>
      <c r="P1256" s="166" t="s">
        <v>2604</v>
      </c>
      <c r="Q1256" s="67" t="s">
        <v>2604</v>
      </c>
      <c r="R1256" s="112"/>
    </row>
    <row r="1257" spans="1:18" s="65" customFormat="1" hidden="1" x14ac:dyDescent="0.25">
      <c r="A1257" s="65" t="s">
        <v>2098</v>
      </c>
      <c r="B1257" s="150">
        <v>1</v>
      </c>
      <c r="C1257" s="153" t="s">
        <v>2174</v>
      </c>
      <c r="D1257" s="114" t="s">
        <v>2604</v>
      </c>
      <c r="E1257" s="150" t="str">
        <f t="shared" si="90"/>
        <v/>
      </c>
      <c r="F1257" s="150" t="str">
        <f t="shared" si="91"/>
        <v/>
      </c>
      <c r="H1257" s="166" t="s">
        <v>2604</v>
      </c>
      <c r="I1257" s="114"/>
      <c r="J1257" s="152" t="s">
        <v>2604</v>
      </c>
      <c r="K1257" s="151" t="s">
        <v>2174</v>
      </c>
      <c r="L1257" s="142" t="s">
        <v>2604</v>
      </c>
      <c r="M1257" s="150" t="str">
        <f t="shared" si="89"/>
        <v/>
      </c>
      <c r="N1257" s="150" t="str">
        <f t="shared" si="92"/>
        <v/>
      </c>
      <c r="P1257" s="166" t="s">
        <v>2604</v>
      </c>
      <c r="Q1257" s="67" t="s">
        <v>2604</v>
      </c>
      <c r="R1257" s="112"/>
    </row>
    <row r="1258" spans="1:18" s="65" customFormat="1" hidden="1" x14ac:dyDescent="0.25">
      <c r="A1258" s="65" t="s">
        <v>1030</v>
      </c>
      <c r="B1258" s="150">
        <v>1</v>
      </c>
      <c r="C1258" s="155" t="s">
        <v>2606</v>
      </c>
      <c r="D1258" s="114"/>
      <c r="E1258" s="150" t="str">
        <f t="shared" si="90"/>
        <v/>
      </c>
      <c r="F1258" s="150" t="str">
        <f t="shared" si="91"/>
        <v/>
      </c>
      <c r="G1258" s="65" t="s">
        <v>106</v>
      </c>
      <c r="H1258" s="166" t="s">
        <v>2604</v>
      </c>
      <c r="I1258" s="114"/>
      <c r="J1258" s="152" t="s">
        <v>2135</v>
      </c>
      <c r="K1258" s="156" t="s">
        <v>2607</v>
      </c>
      <c r="L1258" s="142">
        <v>0</v>
      </c>
      <c r="M1258" s="150" t="str">
        <f t="shared" si="89"/>
        <v>1899-00</v>
      </c>
      <c r="N1258" s="150" t="str">
        <f t="shared" si="92"/>
        <v/>
      </c>
      <c r="O1258" s="65" t="s">
        <v>2563</v>
      </c>
      <c r="P1258" s="166" t="s">
        <v>2604</v>
      </c>
      <c r="Q1258" s="67" t="s">
        <v>2604</v>
      </c>
      <c r="R1258" s="112" t="s">
        <v>2564</v>
      </c>
    </row>
    <row r="1259" spans="1:18" s="65" customFormat="1" hidden="1" x14ac:dyDescent="0.25">
      <c r="A1259" s="65" t="s">
        <v>909</v>
      </c>
      <c r="B1259" s="150">
        <v>1</v>
      </c>
      <c r="C1259" s="155" t="s">
        <v>2606</v>
      </c>
      <c r="D1259" s="142">
        <v>38675</v>
      </c>
      <c r="E1259" s="150" t="str">
        <f t="shared" si="90"/>
        <v>2005-06</v>
      </c>
      <c r="F1259" s="150" t="str">
        <f t="shared" si="91"/>
        <v/>
      </c>
      <c r="G1259" s="65" t="s">
        <v>2358</v>
      </c>
      <c r="H1259" s="166">
        <v>700000</v>
      </c>
      <c r="I1259" s="142"/>
      <c r="J1259" s="152" t="s">
        <v>2604</v>
      </c>
      <c r="K1259" s="154" t="s">
        <v>2603</v>
      </c>
      <c r="L1259" s="142">
        <v>40679</v>
      </c>
      <c r="M1259" s="150" t="str">
        <f t="shared" si="89"/>
        <v/>
      </c>
      <c r="N1259" s="150" t="str">
        <f t="shared" si="92"/>
        <v/>
      </c>
      <c r="O1259" s="65" t="s">
        <v>29</v>
      </c>
      <c r="P1259" s="166" t="s">
        <v>2604</v>
      </c>
      <c r="Q1259" s="67" t="s">
        <v>2135</v>
      </c>
      <c r="R1259" s="112" t="s">
        <v>2565</v>
      </c>
    </row>
    <row r="1260" spans="1:18" s="65" customFormat="1" hidden="1" x14ac:dyDescent="0.25">
      <c r="A1260" s="65" t="s">
        <v>2106</v>
      </c>
      <c r="B1260" s="150">
        <v>1</v>
      </c>
      <c r="C1260" s="153" t="s">
        <v>2174</v>
      </c>
      <c r="D1260" s="114" t="s">
        <v>2604</v>
      </c>
      <c r="E1260" s="150" t="str">
        <f t="shared" si="90"/>
        <v/>
      </c>
      <c r="F1260" s="150" t="str">
        <f t="shared" si="91"/>
        <v/>
      </c>
      <c r="H1260" s="166" t="s">
        <v>2604</v>
      </c>
      <c r="I1260" s="114"/>
      <c r="J1260" s="152" t="s">
        <v>2604</v>
      </c>
      <c r="K1260" s="151" t="s">
        <v>2174</v>
      </c>
      <c r="L1260" s="142" t="s">
        <v>2604</v>
      </c>
      <c r="M1260" s="150" t="str">
        <f t="shared" si="89"/>
        <v/>
      </c>
      <c r="N1260" s="150" t="str">
        <f t="shared" si="92"/>
        <v/>
      </c>
      <c r="P1260" s="166" t="s">
        <v>2604</v>
      </c>
      <c r="Q1260" s="67" t="s">
        <v>2604</v>
      </c>
      <c r="R1260" s="112"/>
    </row>
    <row r="1261" spans="1:18" s="65" customFormat="1" x14ac:dyDescent="0.25">
      <c r="A1261" s="65" t="s">
        <v>1065</v>
      </c>
      <c r="B1261" s="150">
        <v>1</v>
      </c>
      <c r="C1261" s="155" t="s">
        <v>2129</v>
      </c>
      <c r="D1261" s="142">
        <v>36869</v>
      </c>
      <c r="E1261" s="150" t="str">
        <f t="shared" si="90"/>
        <v>2000-01</v>
      </c>
      <c r="F1261" s="150" t="str">
        <f t="shared" si="91"/>
        <v/>
      </c>
      <c r="G1261" s="65" t="s">
        <v>59</v>
      </c>
      <c r="H1261" s="166" t="s">
        <v>2604</v>
      </c>
      <c r="I1261" s="142">
        <f>L1261</f>
        <v>36869</v>
      </c>
      <c r="J1261" s="152" t="s">
        <v>2604</v>
      </c>
      <c r="K1261" s="156" t="s">
        <v>2607</v>
      </c>
      <c r="L1261" s="142">
        <v>36869</v>
      </c>
      <c r="M1261" s="150" t="str">
        <f t="shared" si="89"/>
        <v>2000-01</v>
      </c>
      <c r="N1261" s="150" t="str">
        <f t="shared" si="92"/>
        <v/>
      </c>
      <c r="O1261" s="65" t="s">
        <v>59</v>
      </c>
      <c r="P1261" s="166" t="s">
        <v>2604</v>
      </c>
      <c r="Q1261" s="67" t="s">
        <v>2604</v>
      </c>
      <c r="R1261" s="112" t="s">
        <v>2566</v>
      </c>
    </row>
    <row r="1262" spans="1:18" s="65" customFormat="1" hidden="1" x14ac:dyDescent="0.25">
      <c r="A1262" s="65" t="s">
        <v>1211</v>
      </c>
      <c r="B1262" s="150">
        <v>1</v>
      </c>
      <c r="C1262" s="155" t="s">
        <v>2606</v>
      </c>
      <c r="D1262" s="142">
        <v>30198</v>
      </c>
      <c r="E1262" s="150" t="str">
        <f t="shared" si="90"/>
        <v>1982-83</v>
      </c>
      <c r="F1262" s="150" t="str">
        <f t="shared" si="91"/>
        <v/>
      </c>
      <c r="G1262" s="65" t="s">
        <v>2567</v>
      </c>
      <c r="H1262" s="166">
        <v>200000</v>
      </c>
      <c r="I1262" s="142"/>
      <c r="J1262" s="152" t="s">
        <v>2604</v>
      </c>
      <c r="K1262" s="154" t="s">
        <v>2605</v>
      </c>
      <c r="L1262" s="142">
        <v>30818</v>
      </c>
      <c r="M1262" s="150" t="str">
        <f t="shared" si="89"/>
        <v/>
      </c>
      <c r="N1262" s="150" t="str">
        <f t="shared" si="92"/>
        <v/>
      </c>
      <c r="O1262" s="65" t="s">
        <v>2515</v>
      </c>
      <c r="P1262" s="166" t="s">
        <v>2604</v>
      </c>
      <c r="Q1262" s="67" t="s">
        <v>2604</v>
      </c>
      <c r="R1262" s="112"/>
    </row>
    <row r="1263" spans="1:18" s="65" customFormat="1" hidden="1" x14ac:dyDescent="0.25">
      <c r="A1263" s="65" t="s">
        <v>1093</v>
      </c>
      <c r="B1263" s="150">
        <v>1</v>
      </c>
      <c r="C1263" s="155" t="s">
        <v>2606</v>
      </c>
      <c r="D1263" s="142">
        <v>35500</v>
      </c>
      <c r="E1263" s="150" t="str">
        <f t="shared" si="90"/>
        <v>1996-97</v>
      </c>
      <c r="F1263" s="150" t="str">
        <f t="shared" si="91"/>
        <v/>
      </c>
      <c r="G1263" s="65" t="s">
        <v>2399</v>
      </c>
      <c r="H1263" s="166">
        <v>4500000</v>
      </c>
      <c r="I1263" s="142"/>
      <c r="J1263" s="152" t="s">
        <v>2604</v>
      </c>
      <c r="K1263" s="154" t="s">
        <v>2605</v>
      </c>
      <c r="L1263" s="142">
        <v>36281</v>
      </c>
      <c r="M1263" s="150" t="str">
        <f t="shared" si="89"/>
        <v/>
      </c>
      <c r="N1263" s="150" t="str">
        <f t="shared" si="92"/>
        <v/>
      </c>
      <c r="O1263" s="65" t="s">
        <v>2568</v>
      </c>
      <c r="P1263" s="166">
        <v>3500000</v>
      </c>
      <c r="Q1263" s="67" t="s">
        <v>2604</v>
      </c>
      <c r="R1263" s="112"/>
    </row>
    <row r="1264" spans="1:18" s="65" customFormat="1" hidden="1" x14ac:dyDescent="0.25">
      <c r="A1264" s="65" t="s">
        <v>1685</v>
      </c>
      <c r="B1264" s="150">
        <v>1</v>
      </c>
      <c r="C1264" s="153" t="s">
        <v>2174</v>
      </c>
      <c r="D1264" s="142" t="s">
        <v>2604</v>
      </c>
      <c r="E1264" s="150" t="str">
        <f t="shared" si="90"/>
        <v/>
      </c>
      <c r="F1264" s="150" t="str">
        <f t="shared" si="91"/>
        <v/>
      </c>
      <c r="H1264" s="166" t="s">
        <v>2604</v>
      </c>
      <c r="I1264" s="142"/>
      <c r="J1264" s="152" t="s">
        <v>2604</v>
      </c>
      <c r="K1264" s="151" t="s">
        <v>2174</v>
      </c>
      <c r="L1264" s="142" t="s">
        <v>2604</v>
      </c>
      <c r="M1264" s="150" t="str">
        <f t="shared" si="89"/>
        <v/>
      </c>
      <c r="N1264" s="150" t="str">
        <f t="shared" si="92"/>
        <v/>
      </c>
      <c r="P1264" s="166" t="s">
        <v>2604</v>
      </c>
      <c r="Q1264" s="67" t="s">
        <v>2604</v>
      </c>
      <c r="R1264" s="112"/>
    </row>
    <row r="1265" spans="1:18" s="65" customFormat="1" hidden="1" x14ac:dyDescent="0.25">
      <c r="A1265" s="65" t="s">
        <v>2613</v>
      </c>
      <c r="B1265" s="150">
        <v>1</v>
      </c>
      <c r="C1265" s="153" t="s">
        <v>2174</v>
      </c>
      <c r="D1265" s="142" t="s">
        <v>2604</v>
      </c>
      <c r="E1265" s="150" t="str">
        <f t="shared" si="90"/>
        <v/>
      </c>
      <c r="F1265" s="150" t="str">
        <f t="shared" si="91"/>
        <v/>
      </c>
      <c r="H1265" s="166" t="s">
        <v>2604</v>
      </c>
      <c r="I1265" s="142"/>
      <c r="J1265" s="152" t="s">
        <v>2604</v>
      </c>
      <c r="K1265" s="151" t="s">
        <v>2174</v>
      </c>
      <c r="L1265" s="142" t="s">
        <v>2604</v>
      </c>
      <c r="M1265" s="150" t="str">
        <f t="shared" si="89"/>
        <v/>
      </c>
      <c r="N1265" s="150" t="str">
        <f t="shared" si="92"/>
        <v/>
      </c>
      <c r="P1265" s="166" t="s">
        <v>2604</v>
      </c>
      <c r="Q1265" s="67" t="s">
        <v>2604</v>
      </c>
      <c r="R1265" s="112"/>
    </row>
    <row r="1266" spans="1:18" s="65" customFormat="1" hidden="1" x14ac:dyDescent="0.25">
      <c r="A1266" s="65" t="s">
        <v>765</v>
      </c>
      <c r="B1266" s="150">
        <v>1</v>
      </c>
      <c r="C1266" s="153" t="s">
        <v>2174</v>
      </c>
      <c r="D1266" s="142" t="s">
        <v>2604</v>
      </c>
      <c r="E1266" s="150" t="str">
        <f t="shared" si="90"/>
        <v/>
      </c>
      <c r="F1266" s="150" t="str">
        <f t="shared" si="91"/>
        <v/>
      </c>
      <c r="H1266" s="166" t="s">
        <v>2604</v>
      </c>
      <c r="I1266" s="142"/>
      <c r="J1266" s="152" t="s">
        <v>2604</v>
      </c>
      <c r="K1266" s="151" t="s">
        <v>2174</v>
      </c>
      <c r="L1266" s="142" t="s">
        <v>2604</v>
      </c>
      <c r="M1266" s="150" t="str">
        <f t="shared" si="89"/>
        <v/>
      </c>
      <c r="N1266" s="150" t="str">
        <f t="shared" si="92"/>
        <v/>
      </c>
      <c r="P1266" s="166" t="s">
        <v>2604</v>
      </c>
      <c r="Q1266" s="67" t="s">
        <v>2604</v>
      </c>
      <c r="R1266" s="112" t="s">
        <v>2569</v>
      </c>
    </row>
    <row r="1267" spans="1:18" s="65" customFormat="1" x14ac:dyDescent="0.25">
      <c r="A1267" s="65" t="s">
        <v>1034</v>
      </c>
      <c r="B1267" s="150">
        <v>1</v>
      </c>
      <c r="C1267" s="155" t="s">
        <v>2129</v>
      </c>
      <c r="D1267" s="142">
        <v>36568</v>
      </c>
      <c r="E1267" s="150" t="str">
        <f t="shared" si="90"/>
        <v>1999-00</v>
      </c>
      <c r="F1267" s="150" t="str">
        <f t="shared" si="91"/>
        <v/>
      </c>
      <c r="G1267" s="65" t="s">
        <v>43</v>
      </c>
      <c r="H1267" s="166" t="s">
        <v>2604</v>
      </c>
      <c r="I1267" s="142">
        <f>L1267</f>
        <v>37289</v>
      </c>
      <c r="J1267" s="152" t="s">
        <v>2604</v>
      </c>
      <c r="K1267" s="156" t="s">
        <v>2607</v>
      </c>
      <c r="L1267" s="142">
        <v>37289</v>
      </c>
      <c r="M1267" s="150" t="str">
        <f t="shared" si="89"/>
        <v>2001-02</v>
      </c>
      <c r="N1267" s="150" t="str">
        <f t="shared" si="92"/>
        <v/>
      </c>
      <c r="O1267" s="65" t="s">
        <v>43</v>
      </c>
      <c r="P1267" s="166" t="s">
        <v>2604</v>
      </c>
      <c r="Q1267" s="67" t="s">
        <v>2604</v>
      </c>
      <c r="R1267" s="112" t="s">
        <v>2570</v>
      </c>
    </row>
    <row r="1268" spans="1:18" s="65" customFormat="1" hidden="1" x14ac:dyDescent="0.25">
      <c r="A1268" s="65" t="s">
        <v>1564</v>
      </c>
      <c r="B1268" s="150">
        <v>1</v>
      </c>
      <c r="C1268" s="153" t="s">
        <v>2174</v>
      </c>
      <c r="D1268" s="142" t="s">
        <v>2604</v>
      </c>
      <c r="E1268" s="150" t="str">
        <f t="shared" si="90"/>
        <v/>
      </c>
      <c r="F1268" s="150" t="str">
        <f t="shared" si="91"/>
        <v/>
      </c>
      <c r="H1268" s="166" t="s">
        <v>2604</v>
      </c>
      <c r="I1268" s="142"/>
      <c r="J1268" s="152" t="s">
        <v>2604</v>
      </c>
      <c r="K1268" s="151" t="s">
        <v>2174</v>
      </c>
      <c r="L1268" s="142" t="s">
        <v>2604</v>
      </c>
      <c r="M1268" s="150" t="str">
        <f t="shared" si="89"/>
        <v/>
      </c>
      <c r="N1268" s="150" t="str">
        <f t="shared" si="92"/>
        <v/>
      </c>
      <c r="P1268" s="166" t="s">
        <v>2604</v>
      </c>
      <c r="Q1268" s="67" t="s">
        <v>2604</v>
      </c>
      <c r="R1268" s="112"/>
    </row>
    <row r="1269" spans="1:18" s="65" customFormat="1" hidden="1" x14ac:dyDescent="0.25">
      <c r="A1269" s="65" t="s">
        <v>831</v>
      </c>
      <c r="B1269" s="150">
        <v>1</v>
      </c>
      <c r="C1269" s="153" t="s">
        <v>2174</v>
      </c>
      <c r="D1269" s="142" t="s">
        <v>2604</v>
      </c>
      <c r="E1269" s="150" t="str">
        <f t="shared" si="90"/>
        <v/>
      </c>
      <c r="F1269" s="150" t="str">
        <f t="shared" si="91"/>
        <v/>
      </c>
      <c r="H1269" s="166" t="s">
        <v>2604</v>
      </c>
      <c r="I1269" s="142"/>
      <c r="J1269" s="152" t="s">
        <v>2604</v>
      </c>
      <c r="K1269" s="151" t="s">
        <v>2174</v>
      </c>
      <c r="L1269" s="142" t="s">
        <v>2604</v>
      </c>
      <c r="M1269" s="150" t="str">
        <f t="shared" si="89"/>
        <v/>
      </c>
      <c r="N1269" s="150" t="str">
        <f t="shared" si="92"/>
        <v/>
      </c>
      <c r="P1269" s="166" t="s">
        <v>2604</v>
      </c>
      <c r="Q1269" s="67" t="s">
        <v>2604</v>
      </c>
      <c r="R1269" s="112" t="s">
        <v>2571</v>
      </c>
    </row>
    <row r="1270" spans="1:18" s="65" customFormat="1" hidden="1" x14ac:dyDescent="0.25">
      <c r="A1270" s="65" t="s">
        <v>1721</v>
      </c>
      <c r="B1270" s="150">
        <v>1</v>
      </c>
      <c r="C1270" s="153" t="s">
        <v>2174</v>
      </c>
      <c r="D1270" s="142" t="s">
        <v>2604</v>
      </c>
      <c r="E1270" s="150" t="str">
        <f t="shared" si="90"/>
        <v/>
      </c>
      <c r="F1270" s="150" t="str">
        <f t="shared" si="91"/>
        <v/>
      </c>
      <c r="H1270" s="166" t="s">
        <v>2604</v>
      </c>
      <c r="I1270" s="142"/>
      <c r="J1270" s="152" t="s">
        <v>2604</v>
      </c>
      <c r="K1270" s="151" t="s">
        <v>2174</v>
      </c>
      <c r="L1270" s="142" t="s">
        <v>2604</v>
      </c>
      <c r="M1270" s="150" t="str">
        <f t="shared" si="89"/>
        <v/>
      </c>
      <c r="N1270" s="150" t="str">
        <f t="shared" si="92"/>
        <v/>
      </c>
      <c r="P1270" s="166" t="s">
        <v>2604</v>
      </c>
      <c r="Q1270" s="67" t="s">
        <v>2604</v>
      </c>
      <c r="R1270" s="112"/>
    </row>
    <row r="1271" spans="1:18" s="65" customFormat="1" hidden="1" x14ac:dyDescent="0.25">
      <c r="A1271" s="65" t="s">
        <v>990</v>
      </c>
      <c r="B1271" s="150">
        <v>1</v>
      </c>
      <c r="C1271" s="155" t="s">
        <v>2606</v>
      </c>
      <c r="D1271" s="142">
        <v>38643</v>
      </c>
      <c r="E1271" s="150" t="str">
        <f t="shared" si="90"/>
        <v>2005-06</v>
      </c>
      <c r="F1271" s="150" t="str">
        <f t="shared" si="91"/>
        <v/>
      </c>
      <c r="G1271" s="65" t="s">
        <v>2150</v>
      </c>
      <c r="H1271" s="166" t="s">
        <v>2604</v>
      </c>
      <c r="I1271" s="142"/>
      <c r="J1271" s="152" t="s">
        <v>2604</v>
      </c>
      <c r="K1271" s="154" t="s">
        <v>2605</v>
      </c>
      <c r="L1271" s="142">
        <v>38748</v>
      </c>
      <c r="M1271" s="150" t="str">
        <f t="shared" si="89"/>
        <v>2005-06</v>
      </c>
      <c r="N1271" s="150" t="str">
        <f t="shared" si="92"/>
        <v/>
      </c>
      <c r="O1271" s="65" t="s">
        <v>2572</v>
      </c>
      <c r="P1271" s="166" t="s">
        <v>2604</v>
      </c>
      <c r="Q1271" s="67" t="s">
        <v>2604</v>
      </c>
      <c r="R1271" s="112" t="s">
        <v>2573</v>
      </c>
    </row>
    <row r="1272" spans="1:18" s="65" customFormat="1" hidden="1" x14ac:dyDescent="0.25">
      <c r="A1272" s="65" t="s">
        <v>1612</v>
      </c>
      <c r="B1272" s="150">
        <v>1</v>
      </c>
      <c r="C1272" s="153" t="s">
        <v>2174</v>
      </c>
      <c r="D1272" s="142" t="s">
        <v>2604</v>
      </c>
      <c r="E1272" s="150" t="str">
        <f t="shared" si="90"/>
        <v/>
      </c>
      <c r="F1272" s="150" t="str">
        <f t="shared" si="91"/>
        <v/>
      </c>
      <c r="H1272" s="166" t="s">
        <v>2604</v>
      </c>
      <c r="I1272" s="142"/>
      <c r="J1272" s="152" t="s">
        <v>2604</v>
      </c>
      <c r="K1272" s="151" t="s">
        <v>2174</v>
      </c>
      <c r="L1272" s="142" t="s">
        <v>2604</v>
      </c>
      <c r="M1272" s="150" t="str">
        <f t="shared" si="89"/>
        <v/>
      </c>
      <c r="N1272" s="150" t="str">
        <f t="shared" si="92"/>
        <v/>
      </c>
      <c r="P1272" s="166" t="s">
        <v>2604</v>
      </c>
      <c r="Q1272" s="67" t="s">
        <v>2604</v>
      </c>
      <c r="R1272" s="112"/>
    </row>
    <row r="1273" spans="1:18" s="65" customFormat="1" hidden="1" x14ac:dyDescent="0.25">
      <c r="A1273" s="65" t="s">
        <v>1325</v>
      </c>
      <c r="B1273" s="150">
        <v>1</v>
      </c>
      <c r="C1273" s="153" t="s">
        <v>2174</v>
      </c>
      <c r="D1273" s="142" t="s">
        <v>2604</v>
      </c>
      <c r="E1273" s="150" t="str">
        <f t="shared" si="90"/>
        <v/>
      </c>
      <c r="F1273" s="150" t="str">
        <f t="shared" si="91"/>
        <v/>
      </c>
      <c r="H1273" s="166" t="s">
        <v>2604</v>
      </c>
      <c r="I1273" s="142"/>
      <c r="J1273" s="152" t="s">
        <v>2604</v>
      </c>
      <c r="K1273" s="151" t="s">
        <v>2174</v>
      </c>
      <c r="L1273" s="142" t="s">
        <v>2604</v>
      </c>
      <c r="M1273" s="150" t="str">
        <f t="shared" si="89"/>
        <v/>
      </c>
      <c r="N1273" s="150" t="str">
        <f t="shared" si="92"/>
        <v/>
      </c>
      <c r="P1273" s="166" t="s">
        <v>2604</v>
      </c>
      <c r="Q1273" s="67" t="s">
        <v>2604</v>
      </c>
      <c r="R1273" s="112"/>
    </row>
    <row r="1274" spans="1:18" s="65" customFormat="1" hidden="1" x14ac:dyDescent="0.25">
      <c r="A1274" s="65" t="s">
        <v>1741</v>
      </c>
      <c r="B1274" s="150">
        <v>1</v>
      </c>
      <c r="C1274" s="153" t="s">
        <v>2174</v>
      </c>
      <c r="D1274" s="142" t="s">
        <v>2604</v>
      </c>
      <c r="E1274" s="150" t="str">
        <f t="shared" ref="E1274:E1282" si="93">IF(ISNUMBER(D1274),IF(MONTH(D1274)&gt;=8,CONCATENATE(YEAR(D1274),"-",RIGHT(YEAR(D1274)+1,2)),IF(MONTH(D1274)&lt;5,CONCATENATE(YEAR(D1274)-1,"-",RIGHT(YEAR(D1274),2)),"")), "")</f>
        <v/>
      </c>
      <c r="F1274" s="150" t="str">
        <f t="shared" ref="F1274:F1282" si="94">IF(ISNUMBER(D1274),IF(AND(MONTH(D1274)&gt;5, MONTH(D1274)&lt;8),CONCATENATE(YEAR(D1274),"-",RIGHT(YEAR(D1274)+1,2)),""), "")</f>
        <v/>
      </c>
      <c r="H1274" s="166" t="s">
        <v>2604</v>
      </c>
      <c r="I1274" s="142"/>
      <c r="J1274" s="152" t="s">
        <v>2604</v>
      </c>
      <c r="K1274" s="151" t="s">
        <v>2174</v>
      </c>
      <c r="L1274" s="142" t="s">
        <v>2604</v>
      </c>
      <c r="M1274" s="150" t="str">
        <f t="shared" si="89"/>
        <v/>
      </c>
      <c r="N1274" s="150" t="str">
        <f t="shared" si="92"/>
        <v/>
      </c>
      <c r="P1274" s="166" t="s">
        <v>2604</v>
      </c>
      <c r="Q1274" s="67" t="s">
        <v>2604</v>
      </c>
      <c r="R1274" s="112"/>
    </row>
    <row r="1275" spans="1:18" s="65" customFormat="1" hidden="1" x14ac:dyDescent="0.25">
      <c r="A1275" s="65" t="s">
        <v>1807</v>
      </c>
      <c r="B1275" s="150">
        <v>1</v>
      </c>
      <c r="C1275" s="153" t="s">
        <v>2174</v>
      </c>
      <c r="D1275" s="142" t="s">
        <v>2604</v>
      </c>
      <c r="E1275" s="150" t="str">
        <f t="shared" si="93"/>
        <v/>
      </c>
      <c r="F1275" s="150" t="str">
        <f t="shared" si="94"/>
        <v/>
      </c>
      <c r="H1275" s="166" t="s">
        <v>2604</v>
      </c>
      <c r="I1275" s="142"/>
      <c r="J1275" s="152" t="s">
        <v>2604</v>
      </c>
      <c r="K1275" s="151" t="s">
        <v>2174</v>
      </c>
      <c r="L1275" s="142" t="s">
        <v>2604</v>
      </c>
      <c r="M1275" s="150" t="str">
        <f t="shared" si="89"/>
        <v/>
      </c>
      <c r="N1275" s="150" t="str">
        <f t="shared" si="92"/>
        <v/>
      </c>
      <c r="P1275" s="166" t="s">
        <v>2604</v>
      </c>
      <c r="Q1275" s="67" t="s">
        <v>2604</v>
      </c>
      <c r="R1275" s="112"/>
    </row>
    <row r="1276" spans="1:18" s="65" customFormat="1" hidden="1" x14ac:dyDescent="0.25">
      <c r="A1276" s="65" t="s">
        <v>1563</v>
      </c>
      <c r="B1276" s="150">
        <v>1</v>
      </c>
      <c r="C1276" s="153" t="s">
        <v>2174</v>
      </c>
      <c r="D1276" s="142" t="s">
        <v>2604</v>
      </c>
      <c r="E1276" s="150" t="str">
        <f t="shared" si="93"/>
        <v/>
      </c>
      <c r="F1276" s="150" t="str">
        <f t="shared" si="94"/>
        <v/>
      </c>
      <c r="H1276" s="166" t="s">
        <v>2604</v>
      </c>
      <c r="I1276" s="142"/>
      <c r="J1276" s="152" t="s">
        <v>2604</v>
      </c>
      <c r="K1276" s="151" t="s">
        <v>2174</v>
      </c>
      <c r="L1276" s="142" t="s">
        <v>2604</v>
      </c>
      <c r="M1276" s="150" t="str">
        <f t="shared" si="89"/>
        <v/>
      </c>
      <c r="N1276" s="150" t="str">
        <f t="shared" si="92"/>
        <v/>
      </c>
      <c r="P1276" s="166" t="s">
        <v>2604</v>
      </c>
      <c r="Q1276" s="67" t="s">
        <v>2604</v>
      </c>
      <c r="R1276" s="112"/>
    </row>
    <row r="1277" spans="1:18" s="65" customFormat="1" hidden="1" x14ac:dyDescent="0.25">
      <c r="A1277" s="65" t="s">
        <v>1611</v>
      </c>
      <c r="B1277" s="150">
        <v>1</v>
      </c>
      <c r="C1277" s="153" t="s">
        <v>2174</v>
      </c>
      <c r="D1277" s="142" t="s">
        <v>2604</v>
      </c>
      <c r="E1277" s="150" t="str">
        <f t="shared" si="93"/>
        <v/>
      </c>
      <c r="F1277" s="150" t="str">
        <f t="shared" si="94"/>
        <v/>
      </c>
      <c r="H1277" s="166" t="s">
        <v>2604</v>
      </c>
      <c r="I1277" s="142"/>
      <c r="J1277" s="152" t="s">
        <v>2604</v>
      </c>
      <c r="K1277" s="151" t="s">
        <v>2174</v>
      </c>
      <c r="L1277" s="142" t="s">
        <v>2604</v>
      </c>
      <c r="M1277" s="150" t="str">
        <f t="shared" si="89"/>
        <v/>
      </c>
      <c r="N1277" s="150" t="str">
        <f t="shared" si="92"/>
        <v/>
      </c>
      <c r="P1277" s="166" t="s">
        <v>2604</v>
      </c>
      <c r="Q1277" s="67" t="s">
        <v>2604</v>
      </c>
      <c r="R1277" s="112"/>
    </row>
    <row r="1278" spans="1:18" s="65" customFormat="1" hidden="1" x14ac:dyDescent="0.25">
      <c r="A1278" s="65" t="s">
        <v>1562</v>
      </c>
      <c r="B1278" s="150">
        <v>1</v>
      </c>
      <c r="C1278" s="153" t="s">
        <v>2174</v>
      </c>
      <c r="D1278" s="142" t="s">
        <v>2604</v>
      </c>
      <c r="E1278" s="150" t="str">
        <f t="shared" si="93"/>
        <v/>
      </c>
      <c r="F1278" s="150" t="str">
        <f t="shared" si="94"/>
        <v/>
      </c>
      <c r="H1278" s="166" t="s">
        <v>2604</v>
      </c>
      <c r="I1278" s="142"/>
      <c r="J1278" s="152" t="s">
        <v>2604</v>
      </c>
      <c r="K1278" s="151" t="s">
        <v>2174</v>
      </c>
      <c r="L1278" s="142" t="s">
        <v>2604</v>
      </c>
      <c r="M1278" s="150" t="str">
        <f t="shared" si="89"/>
        <v/>
      </c>
      <c r="N1278" s="150" t="str">
        <f t="shared" si="92"/>
        <v/>
      </c>
      <c r="P1278" s="166" t="s">
        <v>2604</v>
      </c>
      <c r="Q1278" s="67" t="s">
        <v>2604</v>
      </c>
      <c r="R1278" s="112"/>
    </row>
    <row r="1279" spans="1:18" s="65" customFormat="1" hidden="1" x14ac:dyDescent="0.25">
      <c r="A1279" s="65" t="s">
        <v>1450</v>
      </c>
      <c r="B1279" s="150">
        <v>1</v>
      </c>
      <c r="C1279" s="153" t="s">
        <v>2174</v>
      </c>
      <c r="D1279" s="142" t="s">
        <v>2604</v>
      </c>
      <c r="E1279" s="150" t="str">
        <f t="shared" si="93"/>
        <v/>
      </c>
      <c r="F1279" s="150" t="str">
        <f t="shared" si="94"/>
        <v/>
      </c>
      <c r="H1279" s="166" t="s">
        <v>2604</v>
      </c>
      <c r="I1279" s="142"/>
      <c r="J1279" s="152" t="s">
        <v>2604</v>
      </c>
      <c r="K1279" s="151" t="s">
        <v>2174</v>
      </c>
      <c r="L1279" s="142" t="s">
        <v>2604</v>
      </c>
      <c r="M1279" s="150" t="str">
        <f t="shared" si="89"/>
        <v/>
      </c>
      <c r="N1279" s="150" t="str">
        <f t="shared" si="92"/>
        <v/>
      </c>
      <c r="P1279" s="166" t="s">
        <v>2604</v>
      </c>
      <c r="Q1279" s="67" t="s">
        <v>2604</v>
      </c>
      <c r="R1279" s="112"/>
    </row>
    <row r="1280" spans="1:18" s="65" customFormat="1" hidden="1" x14ac:dyDescent="0.25">
      <c r="A1280" s="65" t="s">
        <v>1381</v>
      </c>
      <c r="B1280" s="150">
        <v>1</v>
      </c>
      <c r="C1280" s="153" t="s">
        <v>2174</v>
      </c>
      <c r="D1280" s="142" t="s">
        <v>2604</v>
      </c>
      <c r="E1280" s="150" t="str">
        <f t="shared" si="93"/>
        <v/>
      </c>
      <c r="F1280" s="150" t="str">
        <f t="shared" si="94"/>
        <v/>
      </c>
      <c r="H1280" s="166" t="s">
        <v>2604</v>
      </c>
      <c r="I1280" s="142"/>
      <c r="J1280" s="152" t="s">
        <v>2604</v>
      </c>
      <c r="K1280" s="151" t="s">
        <v>2174</v>
      </c>
      <c r="L1280" s="142" t="s">
        <v>2604</v>
      </c>
      <c r="M1280" s="150" t="str">
        <f t="shared" ref="M1280:M1290" si="95">IF(ISNUMBER(L1280),IF(MONTH(L1280)&gt;=8,CONCATENATE(YEAR(L1280),"-",RIGHT(YEAR(L1280)+1,2)),IF(MONTH(L1280)&lt;5,CONCATENATE(YEAR(L1280)-1,"-",RIGHT(YEAR(L1280),2)),"")), "")</f>
        <v/>
      </c>
      <c r="N1280" s="150" t="str">
        <f t="shared" ref="N1280:N1290" si="96">IF(ISNUMBER(L1280),IF(AND(MONTH(L1280)&gt;5, MONTH(L1280)&lt;8),CONCATENATE(YEAR(L1280)-1,"-",RIGHT(YEAR(L1280),2)),""), "")</f>
        <v/>
      </c>
      <c r="P1280" s="166" t="s">
        <v>2604</v>
      </c>
      <c r="Q1280" s="67" t="s">
        <v>2604</v>
      </c>
      <c r="R1280" s="112"/>
    </row>
    <row r="1281" spans="1:18" s="65" customFormat="1" hidden="1" x14ac:dyDescent="0.25">
      <c r="A1281" s="65" t="s">
        <v>1001</v>
      </c>
      <c r="B1281" s="150">
        <v>1</v>
      </c>
      <c r="C1281" s="155" t="s">
        <v>2606</v>
      </c>
      <c r="D1281" s="142">
        <v>30755</v>
      </c>
      <c r="E1281" s="150" t="str">
        <f t="shared" si="93"/>
        <v>1983-84</v>
      </c>
      <c r="F1281" s="150" t="str">
        <f t="shared" si="94"/>
        <v/>
      </c>
      <c r="G1281" s="65" t="s">
        <v>2150</v>
      </c>
      <c r="H1281" s="166" t="s">
        <v>2604</v>
      </c>
      <c r="I1281" s="142"/>
      <c r="J1281" s="152" t="s">
        <v>2604</v>
      </c>
      <c r="K1281" s="154" t="s">
        <v>2605</v>
      </c>
      <c r="L1281" s="142">
        <v>38206</v>
      </c>
      <c r="M1281" s="150" t="str">
        <f t="shared" si="95"/>
        <v>2004-05</v>
      </c>
      <c r="N1281" s="150" t="str">
        <f t="shared" si="96"/>
        <v/>
      </c>
      <c r="O1281" s="65" t="s">
        <v>2414</v>
      </c>
      <c r="P1281" s="166">
        <v>1190000</v>
      </c>
      <c r="Q1281" s="67" t="s">
        <v>2604</v>
      </c>
      <c r="R1281" s="112" t="s">
        <v>2574</v>
      </c>
    </row>
    <row r="1282" spans="1:18" s="65" customFormat="1" hidden="1" x14ac:dyDescent="0.25">
      <c r="A1282" s="65" t="s">
        <v>1001</v>
      </c>
      <c r="B1282" s="150">
        <v>2</v>
      </c>
      <c r="C1282" s="153" t="s">
        <v>2606</v>
      </c>
      <c r="D1282" s="142">
        <v>37438</v>
      </c>
      <c r="E1282" s="150" t="str">
        <f t="shared" si="93"/>
        <v/>
      </c>
      <c r="F1282" s="150" t="str">
        <f t="shared" si="94"/>
        <v>2002-03</v>
      </c>
      <c r="G1282" s="65" t="s">
        <v>77</v>
      </c>
      <c r="H1282" s="166" t="s">
        <v>2604</v>
      </c>
      <c r="I1282" s="142"/>
      <c r="J1282" s="152" t="s">
        <v>2604</v>
      </c>
      <c r="K1282" s="151" t="s">
        <v>2638</v>
      </c>
      <c r="L1282" s="142"/>
      <c r="M1282" s="150" t="str">
        <f t="shared" si="95"/>
        <v/>
      </c>
      <c r="N1282" s="150" t="str">
        <f t="shared" si="96"/>
        <v/>
      </c>
      <c r="P1282" s="166"/>
      <c r="Q1282" s="67"/>
      <c r="R1282" s="112"/>
    </row>
    <row r="1283" spans="1:18" s="65" customFormat="1" hidden="1" x14ac:dyDescent="0.25">
      <c r="A1283" s="65" t="s">
        <v>1755</v>
      </c>
      <c r="B1283" s="150">
        <v>1</v>
      </c>
      <c r="C1283" s="153" t="s">
        <v>2174</v>
      </c>
      <c r="D1283" s="142" t="s">
        <v>2604</v>
      </c>
      <c r="E1283" s="150" t="str">
        <f t="shared" ref="E1283:E1288" si="97">IF(ISNUMBER(D1283),IF(MONTH(D1283)&gt;=8,CONCATENATE(YEAR(D1283),"-",RIGHT(YEAR(D1283)+1,2)),IF(MONTH(D1283)&lt;5,CONCATENATE(YEAR(D1283)-1,"-",RIGHT(YEAR(D1283),2)),"")), "")</f>
        <v/>
      </c>
      <c r="F1283" s="150" t="str">
        <f t="shared" ref="F1283:F1288" si="98">IF(ISNUMBER(D1283),IF(AND(MONTH(D1283)&gt;5, MONTH(D1283)&lt;8),CONCATENATE(YEAR(D1283),"-",RIGHT(YEAR(D1283)+1,2)),""), "")</f>
        <v/>
      </c>
      <c r="H1283" s="166" t="s">
        <v>2604</v>
      </c>
      <c r="I1283" s="142"/>
      <c r="J1283" s="152" t="s">
        <v>2604</v>
      </c>
      <c r="K1283" s="151" t="s">
        <v>2174</v>
      </c>
      <c r="L1283" s="142" t="s">
        <v>2604</v>
      </c>
      <c r="M1283" s="150" t="str">
        <f t="shared" si="95"/>
        <v/>
      </c>
      <c r="N1283" s="150" t="str">
        <f t="shared" si="96"/>
        <v/>
      </c>
      <c r="P1283" s="166" t="s">
        <v>2604</v>
      </c>
      <c r="Q1283" s="67" t="s">
        <v>2604</v>
      </c>
      <c r="R1283" s="112"/>
    </row>
    <row r="1284" spans="1:18" s="65" customFormat="1" hidden="1" x14ac:dyDescent="0.25">
      <c r="A1284" s="65" t="s">
        <v>1122</v>
      </c>
      <c r="B1284" s="150">
        <v>1</v>
      </c>
      <c r="C1284" s="155" t="s">
        <v>2606</v>
      </c>
      <c r="D1284" s="114"/>
      <c r="E1284" s="150" t="str">
        <f t="shared" si="97"/>
        <v/>
      </c>
      <c r="F1284" s="150" t="str">
        <f t="shared" si="98"/>
        <v/>
      </c>
      <c r="G1284" s="65" t="s">
        <v>2150</v>
      </c>
      <c r="H1284" s="166" t="s">
        <v>2604</v>
      </c>
      <c r="I1284" s="114"/>
      <c r="J1284" s="152" t="s">
        <v>2604</v>
      </c>
      <c r="K1284" s="154" t="s">
        <v>2605</v>
      </c>
      <c r="L1284" s="142">
        <v>0</v>
      </c>
      <c r="M1284" s="150" t="str">
        <f t="shared" si="95"/>
        <v>1899-00</v>
      </c>
      <c r="N1284" s="150" t="str">
        <f t="shared" si="96"/>
        <v/>
      </c>
      <c r="O1284" s="65" t="s">
        <v>109</v>
      </c>
      <c r="P1284" s="166" t="s">
        <v>2604</v>
      </c>
      <c r="Q1284" s="67" t="s">
        <v>2604</v>
      </c>
      <c r="R1284" s="112" t="s">
        <v>2575</v>
      </c>
    </row>
    <row r="1285" spans="1:18" s="65" customFormat="1" hidden="1" x14ac:dyDescent="0.25">
      <c r="A1285" s="65" t="s">
        <v>2014</v>
      </c>
      <c r="B1285" s="150">
        <v>1</v>
      </c>
      <c r="C1285" s="153" t="s">
        <v>2174</v>
      </c>
      <c r="D1285" s="114" t="s">
        <v>2604</v>
      </c>
      <c r="E1285" s="150" t="str">
        <f t="shared" si="97"/>
        <v/>
      </c>
      <c r="F1285" s="150" t="str">
        <f t="shared" si="98"/>
        <v/>
      </c>
      <c r="H1285" s="166" t="s">
        <v>2604</v>
      </c>
      <c r="I1285" s="114"/>
      <c r="J1285" s="152" t="s">
        <v>2604</v>
      </c>
      <c r="K1285" s="151" t="s">
        <v>2174</v>
      </c>
      <c r="L1285" s="142" t="s">
        <v>2604</v>
      </c>
      <c r="M1285" s="150" t="str">
        <f t="shared" si="95"/>
        <v/>
      </c>
      <c r="N1285" s="150" t="str">
        <f t="shared" si="96"/>
        <v/>
      </c>
      <c r="P1285" s="166" t="s">
        <v>2604</v>
      </c>
      <c r="Q1285" s="67" t="s">
        <v>2604</v>
      </c>
      <c r="R1285" s="112"/>
    </row>
    <row r="1286" spans="1:18" s="65" customFormat="1" hidden="1" x14ac:dyDescent="0.25">
      <c r="A1286" s="65" t="s">
        <v>742</v>
      </c>
      <c r="B1286" s="150">
        <v>1</v>
      </c>
      <c r="C1286" s="153" t="s">
        <v>2174</v>
      </c>
      <c r="D1286" s="142" t="s">
        <v>2604</v>
      </c>
      <c r="E1286" s="150" t="str">
        <f t="shared" si="97"/>
        <v/>
      </c>
      <c r="F1286" s="150" t="str">
        <f t="shared" si="98"/>
        <v/>
      </c>
      <c r="H1286" s="166" t="s">
        <v>2604</v>
      </c>
      <c r="I1286" s="142"/>
      <c r="J1286" s="152" t="s">
        <v>2604</v>
      </c>
      <c r="K1286" s="151" t="s">
        <v>2174</v>
      </c>
      <c r="L1286" s="142" t="s">
        <v>2604</v>
      </c>
      <c r="M1286" s="150" t="str">
        <f t="shared" si="95"/>
        <v/>
      </c>
      <c r="N1286" s="150" t="str">
        <f t="shared" si="96"/>
        <v/>
      </c>
      <c r="P1286" s="166" t="s">
        <v>2604</v>
      </c>
      <c r="Q1286" s="67" t="s">
        <v>2604</v>
      </c>
      <c r="R1286" s="112" t="s">
        <v>2576</v>
      </c>
    </row>
    <row r="1287" spans="1:18" s="65" customFormat="1" hidden="1" x14ac:dyDescent="0.25">
      <c r="A1287" s="65" t="s">
        <v>1897</v>
      </c>
      <c r="B1287" s="150">
        <v>1</v>
      </c>
      <c r="C1287" s="153" t="s">
        <v>2174</v>
      </c>
      <c r="D1287" s="142" t="s">
        <v>2604</v>
      </c>
      <c r="E1287" s="150" t="str">
        <f t="shared" si="97"/>
        <v/>
      </c>
      <c r="F1287" s="150" t="str">
        <f t="shared" si="98"/>
        <v/>
      </c>
      <c r="H1287" s="166" t="s">
        <v>2604</v>
      </c>
      <c r="I1287" s="142"/>
      <c r="J1287" s="152" t="s">
        <v>2604</v>
      </c>
      <c r="K1287" s="151" t="s">
        <v>2174</v>
      </c>
      <c r="L1287" s="142" t="s">
        <v>2604</v>
      </c>
      <c r="M1287" s="150" t="str">
        <f t="shared" si="95"/>
        <v/>
      </c>
      <c r="N1287" s="150" t="str">
        <f t="shared" si="96"/>
        <v/>
      </c>
      <c r="P1287" s="166" t="s">
        <v>2604</v>
      </c>
      <c r="Q1287" s="67" t="s">
        <v>2604</v>
      </c>
      <c r="R1287" s="112"/>
    </row>
    <row r="1288" spans="1:18" s="65" customFormat="1" hidden="1" x14ac:dyDescent="0.25">
      <c r="A1288" s="65" t="s">
        <v>1684</v>
      </c>
      <c r="B1288" s="150">
        <v>1</v>
      </c>
      <c r="C1288" s="153" t="s">
        <v>2174</v>
      </c>
      <c r="D1288" s="142" t="s">
        <v>2604</v>
      </c>
      <c r="E1288" s="150" t="str">
        <f t="shared" si="97"/>
        <v/>
      </c>
      <c r="F1288" s="150" t="str">
        <f t="shared" si="98"/>
        <v/>
      </c>
      <c r="H1288" s="166" t="s">
        <v>2604</v>
      </c>
      <c r="I1288" s="142"/>
      <c r="J1288" s="152" t="s">
        <v>2604</v>
      </c>
      <c r="K1288" s="151" t="s">
        <v>2174</v>
      </c>
      <c r="L1288" s="142" t="s">
        <v>2604</v>
      </c>
      <c r="M1288" s="150" t="str">
        <f t="shared" si="95"/>
        <v/>
      </c>
      <c r="N1288" s="150" t="str">
        <f t="shared" si="96"/>
        <v/>
      </c>
      <c r="P1288" s="166" t="s">
        <v>2604</v>
      </c>
      <c r="Q1288" s="67" t="s">
        <v>2604</v>
      </c>
      <c r="R1288" s="112"/>
    </row>
    <row r="1289" spans="1:18" s="65" customFormat="1" hidden="1" x14ac:dyDescent="0.25">
      <c r="A1289" s="65" t="s">
        <v>2612</v>
      </c>
      <c r="B1289" s="150">
        <v>1</v>
      </c>
      <c r="C1289" s="153" t="s">
        <v>2174</v>
      </c>
      <c r="D1289" s="114" t="s">
        <v>2604</v>
      </c>
      <c r="E1289" s="150" t="str">
        <f t="shared" ref="E1289:E1314" si="99">IF(ISNUMBER(D1289),IF(MONTH(D1289)&gt;=8,CONCATENATE(YEAR(D1289),"-",RIGHT(YEAR(D1289)+1,2)),IF(MONTH(D1289)&lt;5,CONCATENATE(YEAR(D1289)-1,"-",RIGHT(YEAR(D1289),2)),"")), "")</f>
        <v/>
      </c>
      <c r="F1289" s="150" t="str">
        <f t="shared" si="91"/>
        <v/>
      </c>
      <c r="H1289" s="166" t="s">
        <v>2604</v>
      </c>
      <c r="I1289" s="114"/>
      <c r="J1289" s="152" t="s">
        <v>2604</v>
      </c>
      <c r="K1289" s="151" t="s">
        <v>2174</v>
      </c>
      <c r="L1289" s="142" t="s">
        <v>2604</v>
      </c>
      <c r="M1289" s="150" t="str">
        <f t="shared" si="95"/>
        <v/>
      </c>
      <c r="N1289" s="150" t="str">
        <f t="shared" si="96"/>
        <v/>
      </c>
      <c r="P1289" s="166" t="s">
        <v>2604</v>
      </c>
      <c r="Q1289" s="67" t="s">
        <v>2604</v>
      </c>
      <c r="R1289" s="112"/>
    </row>
    <row r="1290" spans="1:18" s="65" customFormat="1" hidden="1" x14ac:dyDescent="0.25">
      <c r="A1290" s="65" t="s">
        <v>1714</v>
      </c>
      <c r="B1290" s="150">
        <v>1</v>
      </c>
      <c r="C1290" s="153" t="s">
        <v>2174</v>
      </c>
      <c r="D1290" s="142" t="s">
        <v>2604</v>
      </c>
      <c r="E1290" s="150" t="str">
        <f t="shared" si="99"/>
        <v/>
      </c>
      <c r="F1290" s="150" t="str">
        <f t="shared" si="91"/>
        <v/>
      </c>
      <c r="H1290" s="166" t="s">
        <v>2604</v>
      </c>
      <c r="I1290" s="142"/>
      <c r="J1290" s="152" t="s">
        <v>2604</v>
      </c>
      <c r="K1290" s="151" t="s">
        <v>2174</v>
      </c>
      <c r="L1290" s="142" t="s">
        <v>2604</v>
      </c>
      <c r="M1290" s="150" t="str">
        <f t="shared" si="95"/>
        <v/>
      </c>
      <c r="N1290" s="150" t="str">
        <f t="shared" si="96"/>
        <v/>
      </c>
      <c r="P1290" s="166" t="s">
        <v>2604</v>
      </c>
      <c r="Q1290" s="67" t="s">
        <v>2604</v>
      </c>
      <c r="R1290" s="112"/>
    </row>
    <row r="1291" spans="1:18" s="65" customFormat="1" hidden="1" x14ac:dyDescent="0.25">
      <c r="A1291" s="65" t="s">
        <v>1210</v>
      </c>
      <c r="B1291" s="150">
        <v>1</v>
      </c>
      <c r="C1291" s="155" t="s">
        <v>2606</v>
      </c>
      <c r="D1291" s="142">
        <v>29449</v>
      </c>
      <c r="E1291" s="150" t="str">
        <f t="shared" si="99"/>
        <v>1980-81</v>
      </c>
      <c r="F1291" s="150" t="str">
        <f t="shared" si="91"/>
        <v/>
      </c>
      <c r="G1291" s="65" t="s">
        <v>63</v>
      </c>
      <c r="H1291" s="166">
        <v>1250000</v>
      </c>
      <c r="I1291" s="142"/>
      <c r="J1291" s="152" t="s">
        <v>2604</v>
      </c>
      <c r="K1291" s="154" t="s">
        <v>2605</v>
      </c>
      <c r="L1291" s="142">
        <v>30818</v>
      </c>
      <c r="M1291" s="150" t="str">
        <f t="shared" ref="M1291:M1314" si="100">IF(ISNUMBER(L1291),IF(MONTH(L1291)&gt;=8,CONCATENATE(YEAR(L1291),"-",RIGHT(YEAR(L1291)+1,2)),IF(MONTH(L1291)&lt;5,CONCATENATE(YEAR(L1291)-1,"-",RIGHT(YEAR(L1291),2)),"")), "")</f>
        <v/>
      </c>
      <c r="N1291" s="150" t="str">
        <f t="shared" ref="N1291:N1314" si="101">IF(ISNUMBER(L1291),IF(AND(MONTH(L1291)&gt;5, MONTH(L1291)&lt;8),CONCATENATE(YEAR(L1291)-1,"-",RIGHT(YEAR(L1291),2)),""), "")</f>
        <v/>
      </c>
      <c r="O1291" s="65" t="s">
        <v>2577</v>
      </c>
      <c r="P1291" s="166" t="s">
        <v>2604</v>
      </c>
      <c r="Q1291" s="67" t="s">
        <v>2604</v>
      </c>
      <c r="R1291" s="112"/>
    </row>
    <row r="1292" spans="1:18" s="65" customFormat="1" hidden="1" x14ac:dyDescent="0.25">
      <c r="A1292" s="65" t="s">
        <v>1680</v>
      </c>
      <c r="B1292" s="150">
        <v>1</v>
      </c>
      <c r="C1292" s="153" t="s">
        <v>2174</v>
      </c>
      <c r="D1292" s="142" t="s">
        <v>2604</v>
      </c>
      <c r="E1292" s="150" t="str">
        <f t="shared" si="99"/>
        <v/>
      </c>
      <c r="F1292" s="150" t="str">
        <f t="shared" si="91"/>
        <v/>
      </c>
      <c r="H1292" s="166" t="s">
        <v>2604</v>
      </c>
      <c r="I1292" s="142"/>
      <c r="J1292" s="152" t="s">
        <v>2604</v>
      </c>
      <c r="K1292" s="151" t="s">
        <v>2174</v>
      </c>
      <c r="L1292" s="142" t="s">
        <v>2604</v>
      </c>
      <c r="M1292" s="150" t="str">
        <f t="shared" si="100"/>
        <v/>
      </c>
      <c r="N1292" s="150" t="str">
        <f t="shared" si="101"/>
        <v/>
      </c>
      <c r="P1292" s="166" t="s">
        <v>2604</v>
      </c>
      <c r="Q1292" s="67" t="s">
        <v>2604</v>
      </c>
      <c r="R1292" s="112"/>
    </row>
    <row r="1293" spans="1:18" s="65" customFormat="1" hidden="1" x14ac:dyDescent="0.25">
      <c r="A1293" s="65" t="s">
        <v>1198</v>
      </c>
      <c r="B1293" s="150">
        <v>1</v>
      </c>
      <c r="C1293" s="153" t="s">
        <v>2174</v>
      </c>
      <c r="D1293" s="142" t="s">
        <v>2604</v>
      </c>
      <c r="E1293" s="150" t="str">
        <f t="shared" si="99"/>
        <v/>
      </c>
      <c r="F1293" s="150" t="str">
        <f t="shared" si="91"/>
        <v/>
      </c>
      <c r="H1293" s="166" t="s">
        <v>2604</v>
      </c>
      <c r="I1293" s="142"/>
      <c r="J1293" s="152" t="s">
        <v>2604</v>
      </c>
      <c r="K1293" s="151" t="s">
        <v>2174</v>
      </c>
      <c r="L1293" s="142" t="s">
        <v>2604</v>
      </c>
      <c r="M1293" s="150" t="str">
        <f t="shared" si="100"/>
        <v/>
      </c>
      <c r="N1293" s="150" t="str">
        <f t="shared" si="101"/>
        <v/>
      </c>
      <c r="P1293" s="166" t="s">
        <v>2604</v>
      </c>
      <c r="Q1293" s="67" t="s">
        <v>2604</v>
      </c>
      <c r="R1293" s="112"/>
    </row>
    <row r="1294" spans="1:18" s="65" customFormat="1" hidden="1" x14ac:dyDescent="0.25">
      <c r="A1294" s="65" t="s">
        <v>1806</v>
      </c>
      <c r="B1294" s="150">
        <v>1</v>
      </c>
      <c r="C1294" s="153" t="s">
        <v>2174</v>
      </c>
      <c r="D1294" s="142" t="s">
        <v>2604</v>
      </c>
      <c r="E1294" s="150" t="str">
        <f t="shared" si="99"/>
        <v/>
      </c>
      <c r="F1294" s="150" t="str">
        <f t="shared" ref="F1294:F1314" si="102">IF(ISNUMBER(D1294),IF(AND(MONTH(D1294)&gt;5, MONTH(D1294)&lt;8),CONCATENATE(YEAR(D1294),"-",RIGHT(YEAR(D1294)+1,2)),""), "")</f>
        <v/>
      </c>
      <c r="H1294" s="166" t="s">
        <v>2604</v>
      </c>
      <c r="I1294" s="142"/>
      <c r="J1294" s="152" t="s">
        <v>2604</v>
      </c>
      <c r="K1294" s="151" t="s">
        <v>2174</v>
      </c>
      <c r="L1294" s="142" t="s">
        <v>2604</v>
      </c>
      <c r="M1294" s="150" t="str">
        <f t="shared" si="100"/>
        <v/>
      </c>
      <c r="N1294" s="150" t="str">
        <f t="shared" si="101"/>
        <v/>
      </c>
      <c r="P1294" s="166" t="s">
        <v>2604</v>
      </c>
      <c r="Q1294" s="67" t="s">
        <v>2604</v>
      </c>
      <c r="R1294" s="112"/>
    </row>
    <row r="1295" spans="1:18" s="65" customFormat="1" hidden="1" x14ac:dyDescent="0.25">
      <c r="A1295" s="65" t="s">
        <v>2097</v>
      </c>
      <c r="B1295" s="150">
        <v>1</v>
      </c>
      <c r="C1295" s="153" t="s">
        <v>2174</v>
      </c>
      <c r="D1295" s="114" t="s">
        <v>2604</v>
      </c>
      <c r="E1295" s="150" t="str">
        <f t="shared" si="99"/>
        <v/>
      </c>
      <c r="F1295" s="150" t="str">
        <f t="shared" si="102"/>
        <v/>
      </c>
      <c r="H1295" s="166" t="s">
        <v>2604</v>
      </c>
      <c r="I1295" s="114"/>
      <c r="J1295" s="152" t="s">
        <v>2604</v>
      </c>
      <c r="K1295" s="151" t="s">
        <v>2174</v>
      </c>
      <c r="L1295" s="142" t="s">
        <v>2604</v>
      </c>
      <c r="M1295" s="150" t="str">
        <f t="shared" si="100"/>
        <v/>
      </c>
      <c r="N1295" s="150" t="str">
        <f t="shared" si="101"/>
        <v/>
      </c>
      <c r="P1295" s="166" t="s">
        <v>2604</v>
      </c>
      <c r="Q1295" s="67" t="s">
        <v>2604</v>
      </c>
      <c r="R1295" s="112"/>
    </row>
    <row r="1296" spans="1:18" s="65" customFormat="1" hidden="1" x14ac:dyDescent="0.25">
      <c r="A1296" s="65" t="s">
        <v>1840</v>
      </c>
      <c r="B1296" s="150">
        <v>1</v>
      </c>
      <c r="C1296" s="153" t="s">
        <v>2174</v>
      </c>
      <c r="D1296" s="142" t="s">
        <v>2604</v>
      </c>
      <c r="E1296" s="150" t="str">
        <f t="shared" si="99"/>
        <v/>
      </c>
      <c r="F1296" s="150" t="str">
        <f t="shared" si="102"/>
        <v/>
      </c>
      <c r="H1296" s="166" t="s">
        <v>2604</v>
      </c>
      <c r="I1296" s="142"/>
      <c r="J1296" s="152" t="s">
        <v>2604</v>
      </c>
      <c r="K1296" s="151" t="s">
        <v>2174</v>
      </c>
      <c r="L1296" s="142" t="s">
        <v>2604</v>
      </c>
      <c r="M1296" s="150" t="str">
        <f t="shared" si="100"/>
        <v/>
      </c>
      <c r="N1296" s="150" t="str">
        <f t="shared" si="101"/>
        <v/>
      </c>
      <c r="P1296" s="166" t="s">
        <v>2604</v>
      </c>
      <c r="Q1296" s="67" t="s">
        <v>2604</v>
      </c>
      <c r="R1296" s="112"/>
    </row>
    <row r="1297" spans="1:18" s="65" customFormat="1" hidden="1" x14ac:dyDescent="0.25">
      <c r="A1297" s="65" t="s">
        <v>1561</v>
      </c>
      <c r="B1297" s="150">
        <v>1</v>
      </c>
      <c r="C1297" s="153" t="s">
        <v>2174</v>
      </c>
      <c r="D1297" s="142" t="s">
        <v>2604</v>
      </c>
      <c r="E1297" s="150" t="str">
        <f t="shared" si="99"/>
        <v/>
      </c>
      <c r="F1297" s="150" t="str">
        <f t="shared" si="102"/>
        <v/>
      </c>
      <c r="H1297" s="166" t="s">
        <v>2604</v>
      </c>
      <c r="I1297" s="142"/>
      <c r="J1297" s="152" t="s">
        <v>2604</v>
      </c>
      <c r="K1297" s="151" t="s">
        <v>2174</v>
      </c>
      <c r="L1297" s="142" t="s">
        <v>2604</v>
      </c>
      <c r="M1297" s="150" t="str">
        <f t="shared" si="100"/>
        <v/>
      </c>
      <c r="N1297" s="150" t="str">
        <f t="shared" si="101"/>
        <v/>
      </c>
      <c r="P1297" s="166" t="s">
        <v>2604</v>
      </c>
      <c r="Q1297" s="67" t="s">
        <v>2604</v>
      </c>
      <c r="R1297" s="112"/>
    </row>
    <row r="1298" spans="1:18" s="65" customFormat="1" hidden="1" x14ac:dyDescent="0.25">
      <c r="A1298" s="65" t="s">
        <v>1000</v>
      </c>
      <c r="B1298" s="150">
        <v>1</v>
      </c>
      <c r="C1298" s="155" t="s">
        <v>2606</v>
      </c>
      <c r="D1298" s="142">
        <v>37084</v>
      </c>
      <c r="E1298" s="150" t="str">
        <f t="shared" si="99"/>
        <v/>
      </c>
      <c r="F1298" s="150" t="str">
        <f t="shared" si="102"/>
        <v>2001-02</v>
      </c>
      <c r="G1298" s="65" t="s">
        <v>163</v>
      </c>
      <c r="H1298" s="166" t="s">
        <v>2604</v>
      </c>
      <c r="I1298" s="142"/>
      <c r="J1298" s="152" t="s">
        <v>2135</v>
      </c>
      <c r="K1298" s="154" t="s">
        <v>2603</v>
      </c>
      <c r="L1298" s="142">
        <v>38184</v>
      </c>
      <c r="M1298" s="150" t="str">
        <f t="shared" si="100"/>
        <v/>
      </c>
      <c r="N1298" s="150" t="str">
        <f t="shared" si="101"/>
        <v>2003-04</v>
      </c>
      <c r="O1298" s="65" t="s">
        <v>75</v>
      </c>
      <c r="P1298" s="166" t="s">
        <v>2604</v>
      </c>
      <c r="Q1298" s="67" t="s">
        <v>2135</v>
      </c>
      <c r="R1298" s="112" t="s">
        <v>2578</v>
      </c>
    </row>
    <row r="1299" spans="1:18" s="65" customFormat="1" hidden="1" x14ac:dyDescent="0.25">
      <c r="A1299" s="65" t="s">
        <v>1423</v>
      </c>
      <c r="B1299" s="150">
        <v>1</v>
      </c>
      <c r="C1299" s="153" t="s">
        <v>2174</v>
      </c>
      <c r="D1299" s="142" t="s">
        <v>2604</v>
      </c>
      <c r="E1299" s="150" t="str">
        <f t="shared" si="99"/>
        <v/>
      </c>
      <c r="F1299" s="150" t="str">
        <f t="shared" si="102"/>
        <v/>
      </c>
      <c r="H1299" s="166" t="s">
        <v>2604</v>
      </c>
      <c r="I1299" s="142"/>
      <c r="J1299" s="152" t="s">
        <v>2604</v>
      </c>
      <c r="K1299" s="151" t="s">
        <v>2174</v>
      </c>
      <c r="L1299" s="142" t="s">
        <v>2604</v>
      </c>
      <c r="M1299" s="150" t="str">
        <f t="shared" si="100"/>
        <v/>
      </c>
      <c r="N1299" s="150" t="str">
        <f t="shared" si="101"/>
        <v/>
      </c>
      <c r="P1299" s="166" t="s">
        <v>2604</v>
      </c>
      <c r="Q1299" s="67" t="s">
        <v>2604</v>
      </c>
      <c r="R1299" s="112"/>
    </row>
    <row r="1300" spans="1:18" s="65" customFormat="1" hidden="1" x14ac:dyDescent="0.25">
      <c r="A1300" s="65" t="s">
        <v>693</v>
      </c>
      <c r="B1300" s="150">
        <v>1</v>
      </c>
      <c r="C1300" s="153" t="s">
        <v>2174</v>
      </c>
      <c r="D1300" s="142" t="s">
        <v>2604</v>
      </c>
      <c r="E1300" s="150" t="str">
        <f t="shared" si="99"/>
        <v/>
      </c>
      <c r="F1300" s="150" t="str">
        <f t="shared" si="102"/>
        <v/>
      </c>
      <c r="H1300" s="166" t="s">
        <v>2604</v>
      </c>
      <c r="I1300" s="142"/>
      <c r="J1300" s="152" t="s">
        <v>2604</v>
      </c>
      <c r="K1300" s="151" t="s">
        <v>2174</v>
      </c>
      <c r="L1300" s="142" t="s">
        <v>2604</v>
      </c>
      <c r="M1300" s="150" t="str">
        <f t="shared" si="100"/>
        <v/>
      </c>
      <c r="N1300" s="150" t="str">
        <f t="shared" si="101"/>
        <v/>
      </c>
      <c r="P1300" s="166" t="s">
        <v>2604</v>
      </c>
      <c r="Q1300" s="67" t="s">
        <v>2604</v>
      </c>
      <c r="R1300" s="112"/>
    </row>
    <row r="1301" spans="1:18" s="65" customFormat="1" hidden="1" x14ac:dyDescent="0.25">
      <c r="A1301" s="65" t="s">
        <v>740</v>
      </c>
      <c r="B1301" s="150">
        <v>1</v>
      </c>
      <c r="C1301" s="153" t="s">
        <v>2606</v>
      </c>
      <c r="D1301" s="142">
        <v>42187</v>
      </c>
      <c r="E1301" s="150" t="str">
        <f t="shared" si="99"/>
        <v/>
      </c>
      <c r="F1301" s="150" t="str">
        <f t="shared" si="102"/>
        <v>2015-16</v>
      </c>
      <c r="G1301" s="108" t="s">
        <v>29</v>
      </c>
      <c r="H1301" s="166">
        <v>0</v>
      </c>
      <c r="I1301" s="142"/>
      <c r="J1301" s="157" t="s">
        <v>2611</v>
      </c>
      <c r="K1301" s="151" t="s">
        <v>2174</v>
      </c>
      <c r="L1301" s="142" t="s">
        <v>2604</v>
      </c>
      <c r="M1301" s="150" t="str">
        <f t="shared" si="100"/>
        <v/>
      </c>
      <c r="N1301" s="150" t="str">
        <f t="shared" si="101"/>
        <v/>
      </c>
      <c r="P1301" s="166" t="s">
        <v>2604</v>
      </c>
      <c r="Q1301" s="67" t="s">
        <v>2604</v>
      </c>
      <c r="R1301" s="112" t="s">
        <v>2579</v>
      </c>
    </row>
    <row r="1302" spans="1:18" s="65" customFormat="1" hidden="1" x14ac:dyDescent="0.25">
      <c r="A1302" s="65" t="s">
        <v>1216</v>
      </c>
      <c r="B1302" s="150">
        <v>1</v>
      </c>
      <c r="C1302" s="153" t="s">
        <v>2174</v>
      </c>
      <c r="D1302" s="142" t="s">
        <v>2604</v>
      </c>
      <c r="E1302" s="150" t="str">
        <f t="shared" si="99"/>
        <v/>
      </c>
      <c r="F1302" s="150" t="str">
        <f t="shared" si="102"/>
        <v/>
      </c>
      <c r="H1302" s="166" t="s">
        <v>2604</v>
      </c>
      <c r="I1302" s="142"/>
      <c r="J1302" s="152" t="s">
        <v>2604</v>
      </c>
      <c r="K1302" s="151" t="s">
        <v>2174</v>
      </c>
      <c r="L1302" s="142" t="s">
        <v>2604</v>
      </c>
      <c r="M1302" s="150" t="str">
        <f t="shared" si="100"/>
        <v/>
      </c>
      <c r="N1302" s="150" t="str">
        <f t="shared" si="101"/>
        <v/>
      </c>
      <c r="P1302" s="166" t="s">
        <v>2604</v>
      </c>
      <c r="Q1302" s="67" t="s">
        <v>2604</v>
      </c>
      <c r="R1302" s="112"/>
    </row>
    <row r="1303" spans="1:18" s="65" customFormat="1" hidden="1" x14ac:dyDescent="0.25">
      <c r="A1303" s="65" t="s">
        <v>1610</v>
      </c>
      <c r="B1303" s="150">
        <v>1</v>
      </c>
      <c r="C1303" s="153" t="s">
        <v>2174</v>
      </c>
      <c r="D1303" s="142" t="s">
        <v>2604</v>
      </c>
      <c r="E1303" s="150" t="str">
        <f t="shared" si="99"/>
        <v/>
      </c>
      <c r="F1303" s="150" t="str">
        <f t="shared" si="102"/>
        <v/>
      </c>
      <c r="H1303" s="166" t="s">
        <v>2604</v>
      </c>
      <c r="I1303" s="142"/>
      <c r="J1303" s="152" t="s">
        <v>2604</v>
      </c>
      <c r="K1303" s="151" t="s">
        <v>2174</v>
      </c>
      <c r="L1303" s="142" t="s">
        <v>2604</v>
      </c>
      <c r="M1303" s="150" t="str">
        <f t="shared" si="100"/>
        <v/>
      </c>
      <c r="N1303" s="150" t="str">
        <f t="shared" si="101"/>
        <v/>
      </c>
      <c r="P1303" s="166" t="s">
        <v>2604</v>
      </c>
      <c r="Q1303" s="67" t="s">
        <v>2604</v>
      </c>
      <c r="R1303" s="112"/>
    </row>
    <row r="1304" spans="1:18" s="65" customFormat="1" hidden="1" x14ac:dyDescent="0.25">
      <c r="A1304" s="65" t="s">
        <v>1479</v>
      </c>
      <c r="B1304" s="150">
        <v>1</v>
      </c>
      <c r="C1304" s="153" t="s">
        <v>2174</v>
      </c>
      <c r="D1304" s="142" t="s">
        <v>2604</v>
      </c>
      <c r="E1304" s="150" t="str">
        <f t="shared" si="99"/>
        <v/>
      </c>
      <c r="F1304" s="150" t="str">
        <f t="shared" si="102"/>
        <v/>
      </c>
      <c r="H1304" s="166" t="s">
        <v>2604</v>
      </c>
      <c r="I1304" s="142"/>
      <c r="J1304" s="152" t="s">
        <v>2604</v>
      </c>
      <c r="K1304" s="151" t="s">
        <v>2174</v>
      </c>
      <c r="L1304" s="142" t="s">
        <v>2604</v>
      </c>
      <c r="M1304" s="150" t="str">
        <f t="shared" si="100"/>
        <v/>
      </c>
      <c r="N1304" s="150" t="str">
        <f t="shared" si="101"/>
        <v/>
      </c>
      <c r="P1304" s="166" t="s">
        <v>2604</v>
      </c>
      <c r="Q1304" s="67" t="s">
        <v>2604</v>
      </c>
      <c r="R1304" s="112"/>
    </row>
    <row r="1305" spans="1:18" s="65" customFormat="1" hidden="1" x14ac:dyDescent="0.25">
      <c r="A1305" s="65" t="s">
        <v>2096</v>
      </c>
      <c r="B1305" s="150">
        <v>1</v>
      </c>
      <c r="C1305" s="153" t="s">
        <v>2174</v>
      </c>
      <c r="D1305" s="114" t="s">
        <v>2604</v>
      </c>
      <c r="E1305" s="150" t="str">
        <f t="shared" si="99"/>
        <v/>
      </c>
      <c r="F1305" s="150" t="str">
        <f t="shared" si="102"/>
        <v/>
      </c>
      <c r="H1305" s="166" t="s">
        <v>2604</v>
      </c>
      <c r="I1305" s="114"/>
      <c r="J1305" s="152" t="s">
        <v>2604</v>
      </c>
      <c r="K1305" s="151" t="s">
        <v>2174</v>
      </c>
      <c r="L1305" s="142" t="s">
        <v>2604</v>
      </c>
      <c r="M1305" s="150" t="str">
        <f t="shared" si="100"/>
        <v/>
      </c>
      <c r="N1305" s="150" t="str">
        <f t="shared" si="101"/>
        <v/>
      </c>
      <c r="P1305" s="166" t="s">
        <v>2604</v>
      </c>
      <c r="Q1305" s="67" t="s">
        <v>2604</v>
      </c>
      <c r="R1305" s="112"/>
    </row>
    <row r="1306" spans="1:18" s="65" customFormat="1" hidden="1" x14ac:dyDescent="0.25">
      <c r="A1306" s="65" t="s">
        <v>1112</v>
      </c>
      <c r="B1306" s="150">
        <v>1</v>
      </c>
      <c r="C1306" s="155" t="s">
        <v>2606</v>
      </c>
      <c r="D1306" s="142">
        <v>34209</v>
      </c>
      <c r="E1306" s="150" t="str">
        <f t="shared" si="99"/>
        <v>1993-94</v>
      </c>
      <c r="F1306" s="150" t="str">
        <f t="shared" si="102"/>
        <v/>
      </c>
      <c r="G1306" s="65" t="s">
        <v>2150</v>
      </c>
      <c r="H1306" s="166" t="s">
        <v>2604</v>
      </c>
      <c r="I1306" s="142"/>
      <c r="J1306" s="152" t="s">
        <v>2604</v>
      </c>
      <c r="K1306" s="156" t="s">
        <v>2607</v>
      </c>
      <c r="L1306" s="142">
        <v>35669</v>
      </c>
      <c r="M1306" s="150" t="str">
        <f t="shared" si="100"/>
        <v>1997-98</v>
      </c>
      <c r="N1306" s="150" t="str">
        <f t="shared" si="101"/>
        <v/>
      </c>
      <c r="O1306" s="65" t="s">
        <v>36</v>
      </c>
      <c r="P1306" s="166" t="s">
        <v>2604</v>
      </c>
      <c r="Q1306" s="67" t="s">
        <v>2604</v>
      </c>
      <c r="R1306" s="112" t="s">
        <v>2580</v>
      </c>
    </row>
    <row r="1307" spans="1:18" s="65" customFormat="1" hidden="1" x14ac:dyDescent="0.25">
      <c r="A1307" s="65" t="s">
        <v>1961</v>
      </c>
      <c r="B1307" s="150">
        <v>1</v>
      </c>
      <c r="C1307" s="153" t="s">
        <v>2174</v>
      </c>
      <c r="D1307" s="142" t="s">
        <v>2604</v>
      </c>
      <c r="E1307" s="150" t="str">
        <f t="shared" si="99"/>
        <v/>
      </c>
      <c r="F1307" s="150" t="str">
        <f t="shared" si="102"/>
        <v/>
      </c>
      <c r="H1307" s="166" t="s">
        <v>2604</v>
      </c>
      <c r="I1307" s="142"/>
      <c r="J1307" s="152" t="s">
        <v>2604</v>
      </c>
      <c r="K1307" s="151" t="s">
        <v>2174</v>
      </c>
      <c r="L1307" s="142" t="s">
        <v>2604</v>
      </c>
      <c r="M1307" s="150" t="str">
        <f t="shared" si="100"/>
        <v/>
      </c>
      <c r="N1307" s="150" t="str">
        <f t="shared" si="101"/>
        <v/>
      </c>
      <c r="P1307" s="166" t="s">
        <v>2604</v>
      </c>
      <c r="Q1307" s="67" t="s">
        <v>2604</v>
      </c>
      <c r="R1307" s="112"/>
    </row>
    <row r="1308" spans="1:18" s="65" customFormat="1" x14ac:dyDescent="0.25">
      <c r="A1308" s="65" t="s">
        <v>1161</v>
      </c>
      <c r="B1308" s="150">
        <v>1</v>
      </c>
      <c r="C1308" s="155" t="s">
        <v>2129</v>
      </c>
      <c r="D1308" s="142">
        <v>32186</v>
      </c>
      <c r="E1308" s="150" t="str">
        <f t="shared" si="99"/>
        <v>1987-88</v>
      </c>
      <c r="F1308" s="150" t="str">
        <f t="shared" si="102"/>
        <v/>
      </c>
      <c r="G1308" s="65" t="s">
        <v>2602</v>
      </c>
      <c r="H1308" s="166" t="s">
        <v>2604</v>
      </c>
      <c r="I1308" s="142">
        <f>L1308</f>
        <v>33706</v>
      </c>
      <c r="J1308" s="152" t="s">
        <v>2604</v>
      </c>
      <c r="K1308" s="156" t="s">
        <v>2607</v>
      </c>
      <c r="L1308" s="142">
        <v>33706</v>
      </c>
      <c r="M1308" s="150" t="str">
        <f t="shared" si="100"/>
        <v>1991-92</v>
      </c>
      <c r="N1308" s="150" t="str">
        <f t="shared" si="101"/>
        <v/>
      </c>
      <c r="O1308" s="65" t="s">
        <v>2602</v>
      </c>
      <c r="P1308" s="166" t="s">
        <v>2604</v>
      </c>
      <c r="Q1308" s="67" t="s">
        <v>2604</v>
      </c>
      <c r="R1308" s="112" t="s">
        <v>2581</v>
      </c>
    </row>
    <row r="1309" spans="1:18" s="65" customFormat="1" hidden="1" x14ac:dyDescent="0.25">
      <c r="A1309" s="65" t="s">
        <v>1512</v>
      </c>
      <c r="B1309" s="150">
        <v>1</v>
      </c>
      <c r="C1309" s="153" t="s">
        <v>2174</v>
      </c>
      <c r="D1309" s="142" t="s">
        <v>2604</v>
      </c>
      <c r="E1309" s="150" t="str">
        <f t="shared" si="99"/>
        <v/>
      </c>
      <c r="F1309" s="150" t="str">
        <f t="shared" si="102"/>
        <v/>
      </c>
      <c r="H1309" s="166" t="s">
        <v>2604</v>
      </c>
      <c r="I1309" s="142"/>
      <c r="J1309" s="152" t="s">
        <v>2604</v>
      </c>
      <c r="K1309" s="151" t="s">
        <v>2174</v>
      </c>
      <c r="L1309" s="142" t="s">
        <v>2604</v>
      </c>
      <c r="M1309" s="150" t="str">
        <f t="shared" si="100"/>
        <v/>
      </c>
      <c r="N1309" s="150" t="str">
        <f t="shared" si="101"/>
        <v/>
      </c>
      <c r="P1309" s="166" t="s">
        <v>2604</v>
      </c>
      <c r="Q1309" s="67" t="s">
        <v>2604</v>
      </c>
      <c r="R1309" s="112"/>
    </row>
    <row r="1310" spans="1:18" s="65" customFormat="1" hidden="1" x14ac:dyDescent="0.25">
      <c r="A1310" s="65" t="s">
        <v>2610</v>
      </c>
      <c r="B1310" s="150">
        <v>1</v>
      </c>
      <c r="C1310" s="153" t="s">
        <v>2174</v>
      </c>
      <c r="D1310" s="114" t="s">
        <v>2604</v>
      </c>
      <c r="E1310" s="150" t="str">
        <f t="shared" si="99"/>
        <v/>
      </c>
      <c r="F1310" s="150" t="str">
        <f t="shared" si="102"/>
        <v/>
      </c>
      <c r="H1310" s="166" t="s">
        <v>2604</v>
      </c>
      <c r="I1310" s="114"/>
      <c r="J1310" s="152" t="s">
        <v>2604</v>
      </c>
      <c r="K1310" s="151" t="s">
        <v>2174</v>
      </c>
      <c r="L1310" s="142" t="s">
        <v>2604</v>
      </c>
      <c r="M1310" s="150" t="str">
        <f t="shared" si="100"/>
        <v/>
      </c>
      <c r="N1310" s="150" t="str">
        <f t="shared" si="101"/>
        <v/>
      </c>
      <c r="P1310" s="166" t="s">
        <v>2604</v>
      </c>
      <c r="Q1310" s="67" t="s">
        <v>2604</v>
      </c>
      <c r="R1310" s="112"/>
    </row>
    <row r="1311" spans="1:18" s="65" customFormat="1" hidden="1" x14ac:dyDescent="0.25">
      <c r="A1311" s="65" t="s">
        <v>900</v>
      </c>
      <c r="B1311" s="150">
        <v>1</v>
      </c>
      <c r="C1311" s="153" t="s">
        <v>2174</v>
      </c>
      <c r="D1311" s="142" t="s">
        <v>2604</v>
      </c>
      <c r="E1311" s="150" t="str">
        <f t="shared" si="99"/>
        <v/>
      </c>
      <c r="F1311" s="150" t="str">
        <f t="shared" si="102"/>
        <v/>
      </c>
      <c r="H1311" s="166" t="s">
        <v>2604</v>
      </c>
      <c r="I1311" s="142"/>
      <c r="J1311" s="152" t="s">
        <v>2604</v>
      </c>
      <c r="K1311" s="151" t="s">
        <v>2174</v>
      </c>
      <c r="L1311" s="142" t="s">
        <v>2604</v>
      </c>
      <c r="M1311" s="150" t="str">
        <f t="shared" si="100"/>
        <v/>
      </c>
      <c r="N1311" s="150" t="str">
        <f t="shared" si="101"/>
        <v/>
      </c>
      <c r="P1311" s="166" t="s">
        <v>2604</v>
      </c>
      <c r="Q1311" s="67" t="s">
        <v>2604</v>
      </c>
      <c r="R1311" s="112"/>
    </row>
    <row r="1312" spans="1:18" s="65" customFormat="1" hidden="1" x14ac:dyDescent="0.25">
      <c r="A1312" s="65" t="s">
        <v>1511</v>
      </c>
      <c r="B1312" s="150">
        <v>1</v>
      </c>
      <c r="C1312" s="153" t="s">
        <v>2174</v>
      </c>
      <c r="D1312" s="142" t="s">
        <v>2604</v>
      </c>
      <c r="E1312" s="150" t="str">
        <f t="shared" si="99"/>
        <v/>
      </c>
      <c r="F1312" s="150" t="str">
        <f t="shared" si="102"/>
        <v/>
      </c>
      <c r="H1312" s="166" t="s">
        <v>2604</v>
      </c>
      <c r="I1312" s="142"/>
      <c r="J1312" s="152" t="s">
        <v>2604</v>
      </c>
      <c r="K1312" s="151" t="s">
        <v>2174</v>
      </c>
      <c r="L1312" s="142" t="s">
        <v>2604</v>
      </c>
      <c r="M1312" s="150" t="str">
        <f t="shared" si="100"/>
        <v/>
      </c>
      <c r="N1312" s="150" t="str">
        <f t="shared" si="101"/>
        <v/>
      </c>
      <c r="P1312" s="166" t="s">
        <v>2604</v>
      </c>
      <c r="Q1312" s="67" t="s">
        <v>2604</v>
      </c>
      <c r="R1312" s="112"/>
    </row>
    <row r="1313" spans="1:18" s="65" customFormat="1" hidden="1" x14ac:dyDescent="0.25">
      <c r="A1313" s="65" t="s">
        <v>1347</v>
      </c>
      <c r="B1313" s="150">
        <v>1</v>
      </c>
      <c r="C1313" s="153" t="s">
        <v>2174</v>
      </c>
      <c r="D1313" s="142" t="s">
        <v>2604</v>
      </c>
      <c r="E1313" s="150" t="str">
        <f t="shared" si="99"/>
        <v/>
      </c>
      <c r="F1313" s="150" t="str">
        <f t="shared" si="102"/>
        <v/>
      </c>
      <c r="H1313" s="166" t="s">
        <v>2604</v>
      </c>
      <c r="I1313" s="142"/>
      <c r="J1313" s="152" t="s">
        <v>2604</v>
      </c>
      <c r="K1313" s="151" t="s">
        <v>2174</v>
      </c>
      <c r="L1313" s="142" t="s">
        <v>2604</v>
      </c>
      <c r="M1313" s="150" t="str">
        <f t="shared" si="100"/>
        <v/>
      </c>
      <c r="N1313" s="150" t="str">
        <f t="shared" si="101"/>
        <v/>
      </c>
      <c r="P1313" s="166" t="s">
        <v>2604</v>
      </c>
      <c r="Q1313" s="67" t="s">
        <v>2604</v>
      </c>
      <c r="R1313" s="112"/>
    </row>
    <row r="1314" spans="1:18" s="65" customFormat="1" hidden="1" x14ac:dyDescent="0.25">
      <c r="A1314" s="65" t="s">
        <v>1134</v>
      </c>
      <c r="B1314" s="150">
        <v>1</v>
      </c>
      <c r="C1314" s="155" t="s">
        <v>2606</v>
      </c>
      <c r="D1314" s="142">
        <v>31276</v>
      </c>
      <c r="E1314" s="150" t="str">
        <f t="shared" si="99"/>
        <v>1985-86</v>
      </c>
      <c r="F1314" s="150" t="str">
        <f t="shared" si="102"/>
        <v/>
      </c>
      <c r="G1314" s="65" t="s">
        <v>69</v>
      </c>
      <c r="H1314" s="166">
        <v>210000</v>
      </c>
      <c r="I1314" s="142"/>
      <c r="J1314" s="152" t="s">
        <v>2604</v>
      </c>
      <c r="K1314" s="154" t="s">
        <v>2605</v>
      </c>
      <c r="L1314" s="142">
        <v>34706</v>
      </c>
      <c r="M1314" s="150" t="str">
        <f t="shared" si="100"/>
        <v>1994-95</v>
      </c>
      <c r="N1314" s="150" t="str">
        <f t="shared" si="101"/>
        <v/>
      </c>
      <c r="O1314" s="65" t="s">
        <v>52</v>
      </c>
      <c r="P1314" s="166">
        <v>1190000</v>
      </c>
      <c r="Q1314" s="67" t="s">
        <v>2604</v>
      </c>
      <c r="R1314" s="112" t="s">
        <v>2582</v>
      </c>
    </row>
    <row r="1315" spans="1:18" s="65" customFormat="1" hidden="1" x14ac:dyDescent="0.25">
      <c r="A1315" s="65" t="s">
        <v>1134</v>
      </c>
      <c r="B1315" s="150">
        <v>2</v>
      </c>
      <c r="C1315" s="153" t="s">
        <v>2174</v>
      </c>
      <c r="D1315" s="142"/>
      <c r="E1315" s="150"/>
      <c r="F1315" s="150"/>
      <c r="H1315" s="166"/>
      <c r="I1315" s="142"/>
      <c r="J1315" s="152"/>
      <c r="K1315" s="151" t="s">
        <v>2174</v>
      </c>
      <c r="L1315" s="142"/>
      <c r="M1315" s="150"/>
      <c r="N1315" s="150"/>
      <c r="P1315" s="166"/>
      <c r="Q1315" s="67"/>
      <c r="R1315" s="112"/>
    </row>
    <row r="1316" spans="1:18" s="65" customFormat="1" hidden="1" x14ac:dyDescent="0.25">
      <c r="A1316" s="65" t="s">
        <v>2066</v>
      </c>
      <c r="B1316" s="150">
        <v>1</v>
      </c>
      <c r="C1316" s="153" t="s">
        <v>2174</v>
      </c>
      <c r="D1316" s="114" t="s">
        <v>2604</v>
      </c>
      <c r="E1316" s="150" t="str">
        <f t="shared" ref="E1316:E1347" si="103">IF(ISNUMBER(D1316),IF(MONTH(D1316)&gt;=8,CONCATENATE(YEAR(D1316),"-",RIGHT(YEAR(D1316)+1,2)),IF(MONTH(D1316)&lt;5,CONCATENATE(YEAR(D1316)-1,"-",RIGHT(YEAR(D1316),2)),"")), "")</f>
        <v/>
      </c>
      <c r="F1316" s="150" t="str">
        <f t="shared" ref="F1316:F1347" si="104">IF(ISNUMBER(D1316),IF(AND(MONTH(D1316)&gt;5, MONTH(D1316)&lt;8),CONCATENATE(YEAR(D1316),"-",RIGHT(YEAR(D1316)+1,2)),""), "")</f>
        <v/>
      </c>
      <c r="H1316" s="166" t="s">
        <v>2604</v>
      </c>
      <c r="I1316" s="114"/>
      <c r="J1316" s="152" t="s">
        <v>2604</v>
      </c>
      <c r="K1316" s="151" t="s">
        <v>2174</v>
      </c>
      <c r="L1316" s="142" t="s">
        <v>2604</v>
      </c>
      <c r="M1316" s="150" t="str">
        <f t="shared" ref="M1316:M1347" si="105">IF(ISNUMBER(L1316),IF(MONTH(L1316)&gt;=8,CONCATENATE(YEAR(L1316),"-",RIGHT(YEAR(L1316)+1,2)),IF(MONTH(L1316)&lt;5,CONCATENATE(YEAR(L1316)-1,"-",RIGHT(YEAR(L1316),2)),"")), "")</f>
        <v/>
      </c>
      <c r="N1316" s="150" t="str">
        <f t="shared" ref="N1316:N1347" si="106">IF(ISNUMBER(L1316),IF(AND(MONTH(L1316)&gt;5, MONTH(L1316)&lt;8),CONCATENATE(YEAR(L1316)-1,"-",RIGHT(YEAR(L1316),2)),""), "")</f>
        <v/>
      </c>
      <c r="P1316" s="166" t="s">
        <v>2604</v>
      </c>
      <c r="Q1316" s="67" t="s">
        <v>2604</v>
      </c>
      <c r="R1316" s="112"/>
    </row>
    <row r="1317" spans="1:18" s="65" customFormat="1" hidden="1" x14ac:dyDescent="0.25">
      <c r="A1317" s="65" t="s">
        <v>1534</v>
      </c>
      <c r="B1317" s="150">
        <v>1</v>
      </c>
      <c r="C1317" s="153" t="s">
        <v>2174</v>
      </c>
      <c r="D1317" s="142" t="s">
        <v>2604</v>
      </c>
      <c r="E1317" s="150" t="str">
        <f t="shared" si="103"/>
        <v/>
      </c>
      <c r="F1317" s="150" t="str">
        <f t="shared" si="104"/>
        <v/>
      </c>
      <c r="H1317" s="166" t="s">
        <v>2604</v>
      </c>
      <c r="I1317" s="142"/>
      <c r="J1317" s="152" t="s">
        <v>2604</v>
      </c>
      <c r="K1317" s="151" t="s">
        <v>2174</v>
      </c>
      <c r="L1317" s="142" t="s">
        <v>2604</v>
      </c>
      <c r="M1317" s="150" t="str">
        <f t="shared" si="105"/>
        <v/>
      </c>
      <c r="N1317" s="150" t="str">
        <f t="shared" si="106"/>
        <v/>
      </c>
      <c r="P1317" s="166" t="s">
        <v>2604</v>
      </c>
      <c r="Q1317" s="67" t="s">
        <v>2604</v>
      </c>
      <c r="R1317" s="112"/>
    </row>
    <row r="1318" spans="1:18" s="65" customFormat="1" hidden="1" x14ac:dyDescent="0.25">
      <c r="A1318" s="65" t="s">
        <v>969</v>
      </c>
      <c r="B1318" s="150">
        <v>1</v>
      </c>
      <c r="C1318" s="155" t="s">
        <v>2606</v>
      </c>
      <c r="D1318" s="142">
        <v>38556</v>
      </c>
      <c r="E1318" s="150" t="str">
        <f t="shared" si="103"/>
        <v/>
      </c>
      <c r="F1318" s="150" t="str">
        <f t="shared" si="104"/>
        <v>2005-06</v>
      </c>
      <c r="G1318" s="65" t="s">
        <v>2150</v>
      </c>
      <c r="H1318" s="166" t="s">
        <v>2604</v>
      </c>
      <c r="I1318" s="142"/>
      <c r="J1318" s="152" t="s">
        <v>2604</v>
      </c>
      <c r="K1318" s="156" t="s">
        <v>2607</v>
      </c>
      <c r="L1318" s="142">
        <v>39213</v>
      </c>
      <c r="M1318" s="150" t="str">
        <f t="shared" si="105"/>
        <v/>
      </c>
      <c r="N1318" s="150" t="str">
        <f t="shared" si="106"/>
        <v/>
      </c>
      <c r="O1318" s="65" t="s">
        <v>51</v>
      </c>
      <c r="P1318" s="166" t="s">
        <v>2604</v>
      </c>
      <c r="Q1318" s="67" t="s">
        <v>2604</v>
      </c>
      <c r="R1318" s="112" t="s">
        <v>2583</v>
      </c>
    </row>
    <row r="1319" spans="1:18" s="65" customFormat="1" hidden="1" x14ac:dyDescent="0.25">
      <c r="A1319" s="65" t="s">
        <v>1249</v>
      </c>
      <c r="B1319" s="150">
        <v>1</v>
      </c>
      <c r="C1319" s="153" t="s">
        <v>2174</v>
      </c>
      <c r="D1319" s="142" t="s">
        <v>2604</v>
      </c>
      <c r="E1319" s="150" t="str">
        <f t="shared" si="103"/>
        <v/>
      </c>
      <c r="F1319" s="150" t="str">
        <f t="shared" si="104"/>
        <v/>
      </c>
      <c r="H1319" s="166" t="s">
        <v>2604</v>
      </c>
      <c r="I1319" s="142"/>
      <c r="J1319" s="152" t="s">
        <v>2604</v>
      </c>
      <c r="K1319" s="151" t="s">
        <v>2174</v>
      </c>
      <c r="L1319" s="142" t="s">
        <v>2604</v>
      </c>
      <c r="M1319" s="150" t="str">
        <f t="shared" si="105"/>
        <v/>
      </c>
      <c r="N1319" s="150" t="str">
        <f t="shared" si="106"/>
        <v/>
      </c>
      <c r="P1319" s="166" t="s">
        <v>2604</v>
      </c>
      <c r="Q1319" s="67" t="s">
        <v>2604</v>
      </c>
      <c r="R1319" s="112"/>
    </row>
    <row r="1320" spans="1:18" s="65" customFormat="1" hidden="1" x14ac:dyDescent="0.25">
      <c r="A1320" s="65" t="s">
        <v>1921</v>
      </c>
      <c r="B1320" s="150">
        <v>1</v>
      </c>
      <c r="C1320" s="153" t="s">
        <v>2174</v>
      </c>
      <c r="D1320" s="142" t="s">
        <v>2604</v>
      </c>
      <c r="E1320" s="150" t="str">
        <f t="shared" si="103"/>
        <v/>
      </c>
      <c r="F1320" s="150" t="str">
        <f t="shared" si="104"/>
        <v/>
      </c>
      <c r="H1320" s="166" t="s">
        <v>2604</v>
      </c>
      <c r="I1320" s="142"/>
      <c r="J1320" s="152" t="s">
        <v>2604</v>
      </c>
      <c r="K1320" s="151" t="s">
        <v>2174</v>
      </c>
      <c r="L1320" s="142" t="s">
        <v>2604</v>
      </c>
      <c r="M1320" s="150" t="str">
        <f t="shared" si="105"/>
        <v/>
      </c>
      <c r="N1320" s="150" t="str">
        <f t="shared" si="106"/>
        <v/>
      </c>
      <c r="P1320" s="166" t="s">
        <v>2604</v>
      </c>
      <c r="Q1320" s="67" t="s">
        <v>2604</v>
      </c>
      <c r="R1320" s="112"/>
    </row>
    <row r="1321" spans="1:18" s="65" customFormat="1" hidden="1" x14ac:dyDescent="0.25">
      <c r="A1321" s="65" t="s">
        <v>999</v>
      </c>
      <c r="B1321" s="150">
        <v>1</v>
      </c>
      <c r="C1321" s="155" t="s">
        <v>2606</v>
      </c>
      <c r="D1321" s="142">
        <v>37136</v>
      </c>
      <c r="E1321" s="150" t="str">
        <f t="shared" si="103"/>
        <v>2001-02</v>
      </c>
      <c r="F1321" s="150" t="str">
        <f t="shared" si="104"/>
        <v/>
      </c>
      <c r="G1321" s="65" t="s">
        <v>2150</v>
      </c>
      <c r="H1321" s="166" t="s">
        <v>2604</v>
      </c>
      <c r="I1321" s="142"/>
      <c r="J1321" s="152" t="s">
        <v>2604</v>
      </c>
      <c r="K1321" s="156" t="s">
        <v>2607</v>
      </c>
      <c r="L1321" s="142">
        <v>38347</v>
      </c>
      <c r="M1321" s="150" t="str">
        <f t="shared" si="105"/>
        <v>2004-05</v>
      </c>
      <c r="N1321" s="150" t="str">
        <f t="shared" si="106"/>
        <v/>
      </c>
      <c r="O1321" s="65" t="s">
        <v>2584</v>
      </c>
      <c r="P1321" s="166" t="s">
        <v>2604</v>
      </c>
      <c r="Q1321" s="67" t="s">
        <v>2604</v>
      </c>
      <c r="R1321" s="112" t="s">
        <v>2585</v>
      </c>
    </row>
    <row r="1322" spans="1:18" s="65" customFormat="1" hidden="1" x14ac:dyDescent="0.25">
      <c r="A1322" s="65" t="s">
        <v>1609</v>
      </c>
      <c r="B1322" s="150">
        <v>1</v>
      </c>
      <c r="C1322" s="153" t="s">
        <v>2174</v>
      </c>
      <c r="D1322" s="142" t="s">
        <v>2604</v>
      </c>
      <c r="E1322" s="150" t="str">
        <f t="shared" si="103"/>
        <v/>
      </c>
      <c r="F1322" s="150" t="str">
        <f t="shared" si="104"/>
        <v/>
      </c>
      <c r="H1322" s="166" t="s">
        <v>2604</v>
      </c>
      <c r="I1322" s="142"/>
      <c r="J1322" s="152" t="s">
        <v>2604</v>
      </c>
      <c r="K1322" s="151" t="s">
        <v>2174</v>
      </c>
      <c r="L1322" s="142" t="s">
        <v>2604</v>
      </c>
      <c r="M1322" s="150" t="str">
        <f t="shared" si="105"/>
        <v/>
      </c>
      <c r="N1322" s="150" t="str">
        <f t="shared" si="106"/>
        <v/>
      </c>
      <c r="P1322" s="166" t="s">
        <v>2604</v>
      </c>
      <c r="Q1322" s="67" t="s">
        <v>2604</v>
      </c>
      <c r="R1322" s="112"/>
    </row>
    <row r="1323" spans="1:18" s="65" customFormat="1" hidden="1" x14ac:dyDescent="0.25">
      <c r="A1323" s="65" t="s">
        <v>1449</v>
      </c>
      <c r="B1323" s="150">
        <v>1</v>
      </c>
      <c r="C1323" s="153" t="s">
        <v>2174</v>
      </c>
      <c r="D1323" s="142" t="s">
        <v>2604</v>
      </c>
      <c r="E1323" s="150" t="str">
        <f t="shared" si="103"/>
        <v/>
      </c>
      <c r="F1323" s="150" t="str">
        <f t="shared" si="104"/>
        <v/>
      </c>
      <c r="H1323" s="166" t="s">
        <v>2604</v>
      </c>
      <c r="I1323" s="142"/>
      <c r="J1323" s="152" t="s">
        <v>2604</v>
      </c>
      <c r="K1323" s="151" t="s">
        <v>2174</v>
      </c>
      <c r="L1323" s="142" t="s">
        <v>2604</v>
      </c>
      <c r="M1323" s="150" t="str">
        <f t="shared" si="105"/>
        <v/>
      </c>
      <c r="N1323" s="150" t="str">
        <f t="shared" si="106"/>
        <v/>
      </c>
      <c r="P1323" s="166" t="s">
        <v>2604</v>
      </c>
      <c r="Q1323" s="67" t="s">
        <v>2604</v>
      </c>
      <c r="R1323" s="112"/>
    </row>
    <row r="1324" spans="1:18" s="65" customFormat="1" hidden="1" x14ac:dyDescent="0.25">
      <c r="A1324" s="65" t="s">
        <v>1351</v>
      </c>
      <c r="B1324" s="150">
        <v>1</v>
      </c>
      <c r="C1324" s="153" t="s">
        <v>2174</v>
      </c>
      <c r="D1324" s="142" t="s">
        <v>2604</v>
      </c>
      <c r="E1324" s="150" t="str">
        <f t="shared" si="103"/>
        <v/>
      </c>
      <c r="F1324" s="150" t="str">
        <f t="shared" si="104"/>
        <v/>
      </c>
      <c r="H1324" s="166" t="s">
        <v>2604</v>
      </c>
      <c r="I1324" s="142"/>
      <c r="J1324" s="152" t="s">
        <v>2604</v>
      </c>
      <c r="K1324" s="151" t="s">
        <v>2174</v>
      </c>
      <c r="L1324" s="142" t="s">
        <v>2604</v>
      </c>
      <c r="M1324" s="150" t="str">
        <f t="shared" si="105"/>
        <v/>
      </c>
      <c r="N1324" s="150" t="str">
        <f t="shared" si="106"/>
        <v/>
      </c>
      <c r="P1324" s="166" t="s">
        <v>2604</v>
      </c>
      <c r="Q1324" s="67" t="s">
        <v>2604</v>
      </c>
      <c r="R1324" s="112"/>
    </row>
    <row r="1325" spans="1:18" s="65" customFormat="1" hidden="1" x14ac:dyDescent="0.25">
      <c r="A1325" s="65" t="s">
        <v>1416</v>
      </c>
      <c r="B1325" s="150">
        <v>1</v>
      </c>
      <c r="C1325" s="153" t="s">
        <v>2174</v>
      </c>
      <c r="D1325" s="142" t="s">
        <v>2604</v>
      </c>
      <c r="E1325" s="150" t="str">
        <f t="shared" si="103"/>
        <v/>
      </c>
      <c r="F1325" s="150" t="str">
        <f t="shared" si="104"/>
        <v/>
      </c>
      <c r="H1325" s="166" t="s">
        <v>2604</v>
      </c>
      <c r="I1325" s="142"/>
      <c r="J1325" s="152" t="s">
        <v>2604</v>
      </c>
      <c r="K1325" s="151" t="s">
        <v>2174</v>
      </c>
      <c r="L1325" s="142" t="s">
        <v>2604</v>
      </c>
      <c r="M1325" s="150" t="str">
        <f t="shared" si="105"/>
        <v/>
      </c>
      <c r="N1325" s="150" t="str">
        <f t="shared" si="106"/>
        <v/>
      </c>
      <c r="P1325" s="166" t="s">
        <v>2604</v>
      </c>
      <c r="Q1325" s="67" t="s">
        <v>2604</v>
      </c>
      <c r="R1325" s="112"/>
    </row>
    <row r="1326" spans="1:18" s="65" customFormat="1" hidden="1" x14ac:dyDescent="0.25">
      <c r="A1326" s="65" t="s">
        <v>1920</v>
      </c>
      <c r="B1326" s="150">
        <v>1</v>
      </c>
      <c r="C1326" s="153" t="s">
        <v>2174</v>
      </c>
      <c r="D1326" s="142" t="s">
        <v>2604</v>
      </c>
      <c r="E1326" s="150" t="str">
        <f t="shared" si="103"/>
        <v/>
      </c>
      <c r="F1326" s="150" t="str">
        <f t="shared" si="104"/>
        <v/>
      </c>
      <c r="H1326" s="166" t="s">
        <v>2604</v>
      </c>
      <c r="I1326" s="142"/>
      <c r="J1326" s="152" t="s">
        <v>2604</v>
      </c>
      <c r="K1326" s="151" t="s">
        <v>2174</v>
      </c>
      <c r="L1326" s="142" t="s">
        <v>2604</v>
      </c>
      <c r="M1326" s="150" t="str">
        <f t="shared" si="105"/>
        <v/>
      </c>
      <c r="N1326" s="150" t="str">
        <f t="shared" si="106"/>
        <v/>
      </c>
      <c r="P1326" s="166" t="s">
        <v>2604</v>
      </c>
      <c r="Q1326" s="67" t="s">
        <v>2604</v>
      </c>
      <c r="R1326" s="112"/>
    </row>
    <row r="1327" spans="1:18" s="65" customFormat="1" hidden="1" x14ac:dyDescent="0.25">
      <c r="A1327" s="65" t="s">
        <v>1448</v>
      </c>
      <c r="B1327" s="150">
        <v>1</v>
      </c>
      <c r="C1327" s="153" t="s">
        <v>2174</v>
      </c>
      <c r="D1327" s="142" t="s">
        <v>2604</v>
      </c>
      <c r="E1327" s="150" t="str">
        <f t="shared" si="103"/>
        <v/>
      </c>
      <c r="F1327" s="150" t="str">
        <f t="shared" si="104"/>
        <v/>
      </c>
      <c r="H1327" s="166" t="s">
        <v>2604</v>
      </c>
      <c r="I1327" s="142"/>
      <c r="J1327" s="152" t="s">
        <v>2604</v>
      </c>
      <c r="K1327" s="151" t="s">
        <v>2174</v>
      </c>
      <c r="L1327" s="142" t="s">
        <v>2604</v>
      </c>
      <c r="M1327" s="150" t="str">
        <f t="shared" si="105"/>
        <v/>
      </c>
      <c r="N1327" s="150" t="str">
        <f t="shared" si="106"/>
        <v/>
      </c>
      <c r="P1327" s="166" t="s">
        <v>2604</v>
      </c>
      <c r="Q1327" s="67" t="s">
        <v>2604</v>
      </c>
      <c r="R1327" s="112"/>
    </row>
    <row r="1328" spans="1:18" s="65" customFormat="1" hidden="1" x14ac:dyDescent="0.25">
      <c r="A1328" s="65" t="s">
        <v>1967</v>
      </c>
      <c r="B1328" s="150">
        <v>1</v>
      </c>
      <c r="C1328" s="153" t="s">
        <v>2174</v>
      </c>
      <c r="D1328" s="142" t="s">
        <v>2604</v>
      </c>
      <c r="E1328" s="150" t="str">
        <f t="shared" si="103"/>
        <v/>
      </c>
      <c r="F1328" s="150" t="str">
        <f t="shared" si="104"/>
        <v/>
      </c>
      <c r="H1328" s="166" t="s">
        <v>2604</v>
      </c>
      <c r="I1328" s="142"/>
      <c r="J1328" s="152" t="s">
        <v>2604</v>
      </c>
      <c r="K1328" s="151" t="s">
        <v>2174</v>
      </c>
      <c r="L1328" s="142" t="s">
        <v>2604</v>
      </c>
      <c r="M1328" s="150" t="str">
        <f t="shared" si="105"/>
        <v/>
      </c>
      <c r="N1328" s="150" t="str">
        <f t="shared" si="106"/>
        <v/>
      </c>
      <c r="P1328" s="166" t="s">
        <v>2604</v>
      </c>
      <c r="Q1328" s="67" t="s">
        <v>2604</v>
      </c>
      <c r="R1328" s="112"/>
    </row>
    <row r="1329" spans="1:18" s="65" customFormat="1" hidden="1" x14ac:dyDescent="0.25">
      <c r="A1329" s="65" t="s">
        <v>1287</v>
      </c>
      <c r="B1329" s="150">
        <v>1</v>
      </c>
      <c r="C1329" s="153" t="s">
        <v>2174</v>
      </c>
      <c r="D1329" s="114" t="s">
        <v>2604</v>
      </c>
      <c r="E1329" s="150" t="str">
        <f t="shared" si="103"/>
        <v/>
      </c>
      <c r="F1329" s="150" t="str">
        <f t="shared" si="104"/>
        <v/>
      </c>
      <c r="H1329" s="166" t="s">
        <v>2604</v>
      </c>
      <c r="I1329" s="114"/>
      <c r="J1329" s="152" t="s">
        <v>2604</v>
      </c>
      <c r="K1329" s="151" t="s">
        <v>2174</v>
      </c>
      <c r="L1329" s="142" t="s">
        <v>2604</v>
      </c>
      <c r="M1329" s="150" t="str">
        <f t="shared" si="105"/>
        <v/>
      </c>
      <c r="N1329" s="150" t="str">
        <f t="shared" si="106"/>
        <v/>
      </c>
      <c r="P1329" s="166" t="s">
        <v>2604</v>
      </c>
      <c r="Q1329" s="67" t="s">
        <v>2604</v>
      </c>
      <c r="R1329" s="112"/>
    </row>
    <row r="1330" spans="1:18" s="65" customFormat="1" hidden="1" x14ac:dyDescent="0.25">
      <c r="A1330" s="65" t="s">
        <v>1312</v>
      </c>
      <c r="B1330" s="150">
        <v>1</v>
      </c>
      <c r="C1330" s="153" t="s">
        <v>2174</v>
      </c>
      <c r="D1330" s="142" t="s">
        <v>2604</v>
      </c>
      <c r="E1330" s="150" t="str">
        <f t="shared" si="103"/>
        <v/>
      </c>
      <c r="F1330" s="150" t="str">
        <f t="shared" si="104"/>
        <v/>
      </c>
      <c r="H1330" s="166" t="s">
        <v>2604</v>
      </c>
      <c r="I1330" s="142"/>
      <c r="J1330" s="152" t="s">
        <v>2604</v>
      </c>
      <c r="K1330" s="151" t="s">
        <v>2174</v>
      </c>
      <c r="L1330" s="142" t="s">
        <v>2604</v>
      </c>
      <c r="M1330" s="150" t="str">
        <f t="shared" si="105"/>
        <v/>
      </c>
      <c r="N1330" s="150" t="str">
        <f t="shared" si="106"/>
        <v/>
      </c>
      <c r="P1330" s="166" t="s">
        <v>2604</v>
      </c>
      <c r="Q1330" s="67" t="s">
        <v>2604</v>
      </c>
      <c r="R1330" s="112"/>
    </row>
    <row r="1331" spans="1:18" s="65" customFormat="1" hidden="1" x14ac:dyDescent="0.25">
      <c r="A1331" s="65" t="s">
        <v>737</v>
      </c>
      <c r="B1331" s="150">
        <v>1</v>
      </c>
      <c r="C1331" s="153" t="s">
        <v>2174</v>
      </c>
      <c r="D1331" s="142" t="s">
        <v>2604</v>
      </c>
      <c r="E1331" s="150" t="str">
        <f t="shared" si="103"/>
        <v/>
      </c>
      <c r="F1331" s="150" t="str">
        <f t="shared" si="104"/>
        <v/>
      </c>
      <c r="H1331" s="166" t="s">
        <v>2604</v>
      </c>
      <c r="I1331" s="142"/>
      <c r="J1331" s="152" t="s">
        <v>2604</v>
      </c>
      <c r="K1331" s="151" t="s">
        <v>2174</v>
      </c>
      <c r="L1331" s="142" t="s">
        <v>2604</v>
      </c>
      <c r="M1331" s="150" t="str">
        <f t="shared" si="105"/>
        <v/>
      </c>
      <c r="N1331" s="150" t="str">
        <f t="shared" si="106"/>
        <v/>
      </c>
      <c r="P1331" s="166" t="s">
        <v>2604</v>
      </c>
      <c r="Q1331" s="67" t="s">
        <v>2604</v>
      </c>
      <c r="R1331" s="112"/>
    </row>
    <row r="1332" spans="1:18" s="65" customFormat="1" hidden="1" x14ac:dyDescent="0.25">
      <c r="A1332" s="65" t="s">
        <v>2056</v>
      </c>
      <c r="B1332" s="150">
        <v>1</v>
      </c>
      <c r="C1332" s="153" t="s">
        <v>2174</v>
      </c>
      <c r="D1332" s="114" t="s">
        <v>2604</v>
      </c>
      <c r="E1332" s="150" t="str">
        <f t="shared" si="103"/>
        <v/>
      </c>
      <c r="F1332" s="150" t="str">
        <f t="shared" si="104"/>
        <v/>
      </c>
      <c r="H1332" s="166" t="s">
        <v>2604</v>
      </c>
      <c r="I1332" s="114"/>
      <c r="J1332" s="152" t="s">
        <v>2604</v>
      </c>
      <c r="K1332" s="151" t="s">
        <v>2174</v>
      </c>
      <c r="L1332" s="142" t="s">
        <v>2604</v>
      </c>
      <c r="M1332" s="150" t="str">
        <f t="shared" si="105"/>
        <v/>
      </c>
      <c r="N1332" s="150" t="str">
        <f t="shared" si="106"/>
        <v/>
      </c>
      <c r="P1332" s="166" t="s">
        <v>2604</v>
      </c>
      <c r="Q1332" s="67" t="s">
        <v>2604</v>
      </c>
      <c r="R1332" s="112"/>
    </row>
    <row r="1333" spans="1:18" s="65" customFormat="1" hidden="1" x14ac:dyDescent="0.25">
      <c r="A1333" s="65" t="s">
        <v>1818</v>
      </c>
      <c r="B1333" s="150">
        <v>1</v>
      </c>
      <c r="C1333" s="153" t="s">
        <v>2174</v>
      </c>
      <c r="D1333" s="142" t="s">
        <v>2604</v>
      </c>
      <c r="E1333" s="150" t="str">
        <f t="shared" si="103"/>
        <v/>
      </c>
      <c r="F1333" s="150" t="str">
        <f t="shared" si="104"/>
        <v/>
      </c>
      <c r="H1333" s="166" t="s">
        <v>2604</v>
      </c>
      <c r="I1333" s="142"/>
      <c r="J1333" s="152" t="s">
        <v>2604</v>
      </c>
      <c r="K1333" s="151" t="s">
        <v>2174</v>
      </c>
      <c r="L1333" s="142" t="s">
        <v>2604</v>
      </c>
      <c r="M1333" s="150" t="str">
        <f t="shared" si="105"/>
        <v/>
      </c>
      <c r="N1333" s="150" t="str">
        <f t="shared" si="106"/>
        <v/>
      </c>
      <c r="P1333" s="166" t="s">
        <v>2604</v>
      </c>
      <c r="Q1333" s="67" t="s">
        <v>2604</v>
      </c>
      <c r="R1333" s="112"/>
    </row>
    <row r="1334" spans="1:18" s="65" customFormat="1" hidden="1" x14ac:dyDescent="0.25">
      <c r="A1334" s="65" t="s">
        <v>1197</v>
      </c>
      <c r="B1334" s="150">
        <v>1</v>
      </c>
      <c r="C1334" s="153" t="s">
        <v>2174</v>
      </c>
      <c r="D1334" s="142" t="s">
        <v>2604</v>
      </c>
      <c r="E1334" s="150" t="str">
        <f t="shared" si="103"/>
        <v/>
      </c>
      <c r="F1334" s="150" t="str">
        <f t="shared" si="104"/>
        <v/>
      </c>
      <c r="H1334" s="166" t="s">
        <v>2604</v>
      </c>
      <c r="I1334" s="142"/>
      <c r="J1334" s="152" t="s">
        <v>2604</v>
      </c>
      <c r="K1334" s="151" t="s">
        <v>2174</v>
      </c>
      <c r="L1334" s="142" t="s">
        <v>2604</v>
      </c>
      <c r="M1334" s="150" t="str">
        <f t="shared" si="105"/>
        <v/>
      </c>
      <c r="N1334" s="150" t="str">
        <f t="shared" si="106"/>
        <v/>
      </c>
      <c r="P1334" s="166" t="s">
        <v>2604</v>
      </c>
      <c r="Q1334" s="67" t="s">
        <v>2604</v>
      </c>
      <c r="R1334" s="112"/>
    </row>
    <row r="1335" spans="1:18" s="65" customFormat="1" hidden="1" x14ac:dyDescent="0.25">
      <c r="A1335" s="65" t="s">
        <v>1273</v>
      </c>
      <c r="B1335" s="150">
        <v>1</v>
      </c>
      <c r="C1335" s="153" t="s">
        <v>2174</v>
      </c>
      <c r="D1335" s="142" t="s">
        <v>2604</v>
      </c>
      <c r="E1335" s="150" t="str">
        <f t="shared" si="103"/>
        <v/>
      </c>
      <c r="F1335" s="150" t="str">
        <f t="shared" si="104"/>
        <v/>
      </c>
      <c r="H1335" s="166" t="s">
        <v>2604</v>
      </c>
      <c r="I1335" s="142"/>
      <c r="J1335" s="152" t="s">
        <v>2604</v>
      </c>
      <c r="K1335" s="151" t="s">
        <v>2174</v>
      </c>
      <c r="L1335" s="142" t="s">
        <v>2604</v>
      </c>
      <c r="M1335" s="150" t="str">
        <f t="shared" si="105"/>
        <v/>
      </c>
      <c r="N1335" s="150" t="str">
        <f t="shared" si="106"/>
        <v/>
      </c>
      <c r="P1335" s="166" t="s">
        <v>2604</v>
      </c>
      <c r="Q1335" s="67" t="s">
        <v>2604</v>
      </c>
      <c r="R1335" s="112"/>
    </row>
    <row r="1336" spans="1:18" s="65" customFormat="1" hidden="1" x14ac:dyDescent="0.25">
      <c r="A1336" s="65" t="s">
        <v>1510</v>
      </c>
      <c r="B1336" s="150">
        <v>1</v>
      </c>
      <c r="C1336" s="153" t="s">
        <v>2174</v>
      </c>
      <c r="D1336" s="142" t="s">
        <v>2604</v>
      </c>
      <c r="E1336" s="150" t="str">
        <f t="shared" si="103"/>
        <v/>
      </c>
      <c r="F1336" s="150" t="str">
        <f t="shared" si="104"/>
        <v/>
      </c>
      <c r="H1336" s="166" t="s">
        <v>2604</v>
      </c>
      <c r="I1336" s="142"/>
      <c r="J1336" s="152" t="s">
        <v>2604</v>
      </c>
      <c r="K1336" s="151" t="s">
        <v>2174</v>
      </c>
      <c r="L1336" s="142" t="s">
        <v>2604</v>
      </c>
      <c r="M1336" s="150" t="str">
        <f t="shared" si="105"/>
        <v/>
      </c>
      <c r="N1336" s="150" t="str">
        <f t="shared" si="106"/>
        <v/>
      </c>
      <c r="P1336" s="166" t="s">
        <v>2604</v>
      </c>
      <c r="Q1336" s="67" t="s">
        <v>2604</v>
      </c>
      <c r="R1336" s="112"/>
    </row>
    <row r="1337" spans="1:18" s="65" customFormat="1" hidden="1" x14ac:dyDescent="0.25">
      <c r="A1337" s="65" t="s">
        <v>1415</v>
      </c>
      <c r="B1337" s="150">
        <v>1</v>
      </c>
      <c r="C1337" s="153" t="s">
        <v>2174</v>
      </c>
      <c r="D1337" s="142" t="s">
        <v>2604</v>
      </c>
      <c r="E1337" s="150" t="str">
        <f t="shared" si="103"/>
        <v/>
      </c>
      <c r="F1337" s="150" t="str">
        <f t="shared" si="104"/>
        <v/>
      </c>
      <c r="H1337" s="166" t="s">
        <v>2604</v>
      </c>
      <c r="I1337" s="142"/>
      <c r="J1337" s="152" t="s">
        <v>2604</v>
      </c>
      <c r="K1337" s="151" t="s">
        <v>2174</v>
      </c>
      <c r="L1337" s="142" t="s">
        <v>2604</v>
      </c>
      <c r="M1337" s="150" t="str">
        <f t="shared" si="105"/>
        <v/>
      </c>
      <c r="N1337" s="150" t="str">
        <f t="shared" si="106"/>
        <v/>
      </c>
      <c r="P1337" s="166" t="s">
        <v>2604</v>
      </c>
      <c r="Q1337" s="67" t="s">
        <v>2604</v>
      </c>
      <c r="R1337" s="112"/>
    </row>
    <row r="1338" spans="1:18" s="65" customFormat="1" hidden="1" x14ac:dyDescent="0.25">
      <c r="A1338" s="65" t="s">
        <v>2013</v>
      </c>
      <c r="B1338" s="150">
        <v>1</v>
      </c>
      <c r="C1338" s="153" t="s">
        <v>2174</v>
      </c>
      <c r="D1338" s="114" t="s">
        <v>2604</v>
      </c>
      <c r="E1338" s="150" t="str">
        <f t="shared" si="103"/>
        <v/>
      </c>
      <c r="F1338" s="150" t="str">
        <f t="shared" si="104"/>
        <v/>
      </c>
      <c r="H1338" s="166" t="s">
        <v>2604</v>
      </c>
      <c r="I1338" s="114"/>
      <c r="J1338" s="152" t="s">
        <v>2604</v>
      </c>
      <c r="K1338" s="151" t="s">
        <v>2174</v>
      </c>
      <c r="L1338" s="142" t="s">
        <v>2604</v>
      </c>
      <c r="M1338" s="150" t="str">
        <f t="shared" si="105"/>
        <v/>
      </c>
      <c r="N1338" s="150" t="str">
        <f t="shared" si="106"/>
        <v/>
      </c>
      <c r="P1338" s="166" t="s">
        <v>2604</v>
      </c>
      <c r="Q1338" s="67" t="s">
        <v>2604</v>
      </c>
      <c r="R1338" s="112"/>
    </row>
    <row r="1339" spans="1:18" s="65" customFormat="1" hidden="1" x14ac:dyDescent="0.25">
      <c r="A1339" s="65" t="s">
        <v>1478</v>
      </c>
      <c r="B1339" s="150">
        <v>1</v>
      </c>
      <c r="C1339" s="153" t="s">
        <v>2174</v>
      </c>
      <c r="D1339" s="142" t="s">
        <v>2604</v>
      </c>
      <c r="E1339" s="150" t="str">
        <f t="shared" si="103"/>
        <v/>
      </c>
      <c r="F1339" s="150" t="str">
        <f t="shared" si="104"/>
        <v/>
      </c>
      <c r="H1339" s="166" t="s">
        <v>2604</v>
      </c>
      <c r="I1339" s="142"/>
      <c r="J1339" s="152" t="s">
        <v>2604</v>
      </c>
      <c r="K1339" s="151" t="s">
        <v>2174</v>
      </c>
      <c r="L1339" s="142" t="s">
        <v>2604</v>
      </c>
      <c r="M1339" s="150" t="str">
        <f t="shared" si="105"/>
        <v/>
      </c>
      <c r="N1339" s="150" t="str">
        <f t="shared" si="106"/>
        <v/>
      </c>
      <c r="P1339" s="166" t="s">
        <v>2604</v>
      </c>
      <c r="Q1339" s="67" t="s">
        <v>2604</v>
      </c>
      <c r="R1339" s="112"/>
    </row>
    <row r="1340" spans="1:18" s="65" customFormat="1" hidden="1" x14ac:dyDescent="0.25">
      <c r="A1340" s="65" t="s">
        <v>1184</v>
      </c>
      <c r="B1340" s="150">
        <v>1</v>
      </c>
      <c r="C1340" s="153" t="s">
        <v>2174</v>
      </c>
      <c r="D1340" s="142" t="s">
        <v>2604</v>
      </c>
      <c r="E1340" s="150" t="str">
        <f t="shared" si="103"/>
        <v/>
      </c>
      <c r="F1340" s="150" t="str">
        <f t="shared" si="104"/>
        <v/>
      </c>
      <c r="H1340" s="166" t="s">
        <v>2604</v>
      </c>
      <c r="I1340" s="142"/>
      <c r="J1340" s="152" t="s">
        <v>2604</v>
      </c>
      <c r="K1340" s="151" t="s">
        <v>2174</v>
      </c>
      <c r="L1340" s="142" t="s">
        <v>2604</v>
      </c>
      <c r="M1340" s="150" t="str">
        <f t="shared" si="105"/>
        <v/>
      </c>
      <c r="N1340" s="150" t="str">
        <f t="shared" si="106"/>
        <v/>
      </c>
      <c r="P1340" s="166" t="s">
        <v>2604</v>
      </c>
      <c r="Q1340" s="67" t="s">
        <v>2604</v>
      </c>
      <c r="R1340" s="112"/>
    </row>
    <row r="1341" spans="1:18" s="65" customFormat="1" hidden="1" x14ac:dyDescent="0.25">
      <c r="A1341" s="65" t="s">
        <v>1477</v>
      </c>
      <c r="B1341" s="150">
        <v>1</v>
      </c>
      <c r="C1341" s="153" t="s">
        <v>2174</v>
      </c>
      <c r="D1341" s="142" t="s">
        <v>2604</v>
      </c>
      <c r="E1341" s="150" t="str">
        <f t="shared" si="103"/>
        <v/>
      </c>
      <c r="F1341" s="150" t="str">
        <f t="shared" si="104"/>
        <v/>
      </c>
      <c r="H1341" s="166" t="s">
        <v>2604</v>
      </c>
      <c r="I1341" s="142"/>
      <c r="J1341" s="152" t="s">
        <v>2604</v>
      </c>
      <c r="K1341" s="151" t="s">
        <v>2174</v>
      </c>
      <c r="L1341" s="142" t="s">
        <v>2604</v>
      </c>
      <c r="M1341" s="150" t="str">
        <f t="shared" si="105"/>
        <v/>
      </c>
      <c r="N1341" s="150" t="str">
        <f t="shared" si="106"/>
        <v/>
      </c>
      <c r="P1341" s="166" t="s">
        <v>2604</v>
      </c>
      <c r="Q1341" s="67" t="s">
        <v>2604</v>
      </c>
      <c r="R1341" s="112"/>
    </row>
    <row r="1342" spans="1:18" s="65" customFormat="1" hidden="1" x14ac:dyDescent="0.25">
      <c r="A1342" s="65" t="s">
        <v>1447</v>
      </c>
      <c r="B1342" s="150">
        <v>1</v>
      </c>
      <c r="C1342" s="153" t="s">
        <v>2174</v>
      </c>
      <c r="D1342" s="142" t="s">
        <v>2604</v>
      </c>
      <c r="E1342" s="150" t="str">
        <f t="shared" si="103"/>
        <v/>
      </c>
      <c r="F1342" s="150" t="str">
        <f t="shared" si="104"/>
        <v/>
      </c>
      <c r="H1342" s="166" t="s">
        <v>2604</v>
      </c>
      <c r="I1342" s="142"/>
      <c r="J1342" s="152" t="s">
        <v>2604</v>
      </c>
      <c r="K1342" s="151" t="s">
        <v>2174</v>
      </c>
      <c r="L1342" s="142" t="s">
        <v>2604</v>
      </c>
      <c r="M1342" s="150" t="str">
        <f t="shared" si="105"/>
        <v/>
      </c>
      <c r="N1342" s="150" t="str">
        <f t="shared" si="106"/>
        <v/>
      </c>
      <c r="P1342" s="166" t="s">
        <v>2604</v>
      </c>
      <c r="Q1342" s="67" t="s">
        <v>2604</v>
      </c>
      <c r="R1342" s="112"/>
    </row>
    <row r="1343" spans="1:18" s="65" customFormat="1" hidden="1" x14ac:dyDescent="0.25">
      <c r="A1343" s="65" t="s">
        <v>2586</v>
      </c>
      <c r="B1343" s="150">
        <v>1</v>
      </c>
      <c r="C1343" s="153" t="s">
        <v>2174</v>
      </c>
      <c r="D1343" s="114" t="s">
        <v>2604</v>
      </c>
      <c r="E1343" s="150" t="str">
        <f t="shared" si="103"/>
        <v/>
      </c>
      <c r="F1343" s="150" t="str">
        <f t="shared" si="104"/>
        <v/>
      </c>
      <c r="H1343" s="166" t="s">
        <v>2604</v>
      </c>
      <c r="I1343" s="114"/>
      <c r="J1343" s="152" t="s">
        <v>2604</v>
      </c>
      <c r="K1343" s="151" t="s">
        <v>2174</v>
      </c>
      <c r="L1343" s="142" t="s">
        <v>2604</v>
      </c>
      <c r="M1343" s="150" t="str">
        <f t="shared" si="105"/>
        <v/>
      </c>
      <c r="N1343" s="150" t="str">
        <f t="shared" si="106"/>
        <v/>
      </c>
      <c r="P1343" s="166" t="s">
        <v>2604</v>
      </c>
      <c r="Q1343" s="67" t="s">
        <v>2604</v>
      </c>
      <c r="R1343" s="112"/>
    </row>
    <row r="1344" spans="1:18" s="65" customFormat="1" hidden="1" x14ac:dyDescent="0.25">
      <c r="A1344" s="65" t="s">
        <v>1159</v>
      </c>
      <c r="B1344" s="150">
        <v>1</v>
      </c>
      <c r="C1344" s="155" t="s">
        <v>2606</v>
      </c>
      <c r="D1344" s="142">
        <v>31407</v>
      </c>
      <c r="E1344" s="150" t="str">
        <f t="shared" si="103"/>
        <v>1985-86</v>
      </c>
      <c r="F1344" s="150" t="str">
        <f t="shared" si="104"/>
        <v/>
      </c>
      <c r="G1344" s="65" t="s">
        <v>2150</v>
      </c>
      <c r="H1344" s="166" t="s">
        <v>2604</v>
      </c>
      <c r="I1344" s="142"/>
      <c r="J1344" s="152" t="s">
        <v>2604</v>
      </c>
      <c r="K1344" s="154" t="s">
        <v>2605</v>
      </c>
      <c r="L1344" s="142">
        <v>34097</v>
      </c>
      <c r="M1344" s="150" t="str">
        <f t="shared" si="105"/>
        <v/>
      </c>
      <c r="N1344" s="150" t="str">
        <f t="shared" si="106"/>
        <v/>
      </c>
      <c r="P1344" s="166" t="s">
        <v>2604</v>
      </c>
      <c r="Q1344" s="65" t="s">
        <v>2308</v>
      </c>
      <c r="R1344" s="112" t="s">
        <v>2587</v>
      </c>
    </row>
    <row r="1345" spans="1:18" s="65" customFormat="1" hidden="1" x14ac:dyDescent="0.25">
      <c r="A1345" s="65" t="s">
        <v>1023</v>
      </c>
      <c r="B1345" s="150">
        <v>1</v>
      </c>
      <c r="C1345" s="155" t="s">
        <v>2606</v>
      </c>
      <c r="D1345" s="142">
        <v>36528</v>
      </c>
      <c r="E1345" s="150" t="str">
        <f t="shared" si="103"/>
        <v>1999-00</v>
      </c>
      <c r="F1345" s="150" t="str">
        <f t="shared" si="104"/>
        <v/>
      </c>
      <c r="G1345" s="108" t="s">
        <v>2608</v>
      </c>
      <c r="H1345" s="166" t="s">
        <v>2604</v>
      </c>
      <c r="I1345" s="142"/>
      <c r="J1345" s="152" t="s">
        <v>2604</v>
      </c>
      <c r="K1345" s="154" t="s">
        <v>2605</v>
      </c>
      <c r="L1345" s="142">
        <v>38116</v>
      </c>
      <c r="M1345" s="150" t="str">
        <f t="shared" si="105"/>
        <v/>
      </c>
      <c r="N1345" s="150" t="str">
        <f t="shared" si="106"/>
        <v/>
      </c>
      <c r="O1345" s="65" t="s">
        <v>61</v>
      </c>
      <c r="P1345" s="166">
        <v>525000</v>
      </c>
      <c r="Q1345" s="67" t="s">
        <v>2604</v>
      </c>
      <c r="R1345" s="112" t="s">
        <v>2588</v>
      </c>
    </row>
    <row r="1346" spans="1:18" s="65" customFormat="1" hidden="1" x14ac:dyDescent="0.25">
      <c r="A1346" s="65" t="s">
        <v>1896</v>
      </c>
      <c r="B1346" s="150">
        <v>1</v>
      </c>
      <c r="C1346" s="153" t="s">
        <v>2174</v>
      </c>
      <c r="D1346" s="142" t="s">
        <v>2604</v>
      </c>
      <c r="E1346" s="150" t="str">
        <f t="shared" si="103"/>
        <v/>
      </c>
      <c r="F1346" s="150" t="str">
        <f t="shared" si="104"/>
        <v/>
      </c>
      <c r="H1346" s="166" t="s">
        <v>2604</v>
      </c>
      <c r="I1346" s="142"/>
      <c r="J1346" s="152" t="s">
        <v>2604</v>
      </c>
      <c r="K1346" s="151" t="s">
        <v>2174</v>
      </c>
      <c r="L1346" s="142" t="s">
        <v>2604</v>
      </c>
      <c r="M1346" s="150" t="str">
        <f t="shared" si="105"/>
        <v/>
      </c>
      <c r="N1346" s="150" t="str">
        <f t="shared" si="106"/>
        <v/>
      </c>
      <c r="P1346" s="166" t="s">
        <v>2604</v>
      </c>
      <c r="Q1346" s="67" t="s">
        <v>2604</v>
      </c>
      <c r="R1346" s="112"/>
    </row>
    <row r="1347" spans="1:18" s="65" customFormat="1" x14ac:dyDescent="0.25">
      <c r="A1347" s="65" t="s">
        <v>760</v>
      </c>
      <c r="B1347" s="150">
        <v>1</v>
      </c>
      <c r="C1347" s="153" t="s">
        <v>2129</v>
      </c>
      <c r="D1347" s="142">
        <v>42257</v>
      </c>
      <c r="E1347" s="150" t="str">
        <f t="shared" si="103"/>
        <v>2015-16</v>
      </c>
      <c r="F1347" s="150" t="str">
        <f t="shared" si="104"/>
        <v/>
      </c>
      <c r="G1347" s="108" t="s">
        <v>30</v>
      </c>
      <c r="H1347" s="166" t="s">
        <v>2604</v>
      </c>
      <c r="I1347" s="142">
        <v>42385</v>
      </c>
      <c r="J1347" s="152" t="s">
        <v>2604</v>
      </c>
      <c r="K1347" s="151"/>
      <c r="L1347" s="142" t="s">
        <v>2604</v>
      </c>
      <c r="M1347" s="150" t="str">
        <f t="shared" si="105"/>
        <v/>
      </c>
      <c r="N1347" s="150" t="str">
        <f t="shared" si="106"/>
        <v/>
      </c>
      <c r="P1347" s="166" t="s">
        <v>2604</v>
      </c>
      <c r="Q1347" s="67" t="s">
        <v>2604</v>
      </c>
      <c r="R1347" s="112"/>
    </row>
    <row r="1348" spans="1:18" s="65" customFormat="1" hidden="1" x14ac:dyDescent="0.25">
      <c r="A1348" s="65" t="s">
        <v>2609</v>
      </c>
      <c r="B1348" s="150">
        <v>1</v>
      </c>
      <c r="C1348" s="153" t="s">
        <v>2174</v>
      </c>
      <c r="D1348" s="114" t="s">
        <v>2604</v>
      </c>
      <c r="E1348" s="150" t="str">
        <f t="shared" ref="E1348:E1378" si="107">IF(ISNUMBER(D1348),IF(MONTH(D1348)&gt;=8,CONCATENATE(YEAR(D1348),"-",RIGHT(YEAR(D1348)+1,2)),IF(MONTH(D1348)&lt;5,CONCATENATE(YEAR(D1348)-1,"-",RIGHT(YEAR(D1348),2)),"")), "")</f>
        <v/>
      </c>
      <c r="F1348" s="150" t="str">
        <f t="shared" ref="F1348:F1378" si="108">IF(ISNUMBER(D1348),IF(AND(MONTH(D1348)&gt;5, MONTH(D1348)&lt;8),CONCATENATE(YEAR(D1348),"-",RIGHT(YEAR(D1348)+1,2)),""), "")</f>
        <v/>
      </c>
      <c r="H1348" s="166" t="s">
        <v>2604</v>
      </c>
      <c r="I1348" s="114"/>
      <c r="J1348" s="152" t="s">
        <v>2604</v>
      </c>
      <c r="K1348" s="151" t="s">
        <v>2174</v>
      </c>
      <c r="L1348" s="142" t="s">
        <v>2604</v>
      </c>
      <c r="M1348" s="150" t="str">
        <f t="shared" ref="M1348:M1378" si="109">IF(ISNUMBER(L1348),IF(MONTH(L1348)&gt;=8,CONCATENATE(YEAR(L1348),"-",RIGHT(YEAR(L1348)+1,2)),IF(MONTH(L1348)&lt;5,CONCATENATE(YEAR(L1348)-1,"-",RIGHT(YEAR(L1348),2)),"")), "")</f>
        <v/>
      </c>
      <c r="N1348" s="150" t="str">
        <f t="shared" ref="N1348:N1378" si="110">IF(ISNUMBER(L1348),IF(AND(MONTH(L1348)&gt;5, MONTH(L1348)&lt;8),CONCATENATE(YEAR(L1348)-1,"-",RIGHT(YEAR(L1348),2)),""), "")</f>
        <v/>
      </c>
      <c r="P1348" s="166" t="s">
        <v>2604</v>
      </c>
      <c r="Q1348" s="67" t="s">
        <v>2604</v>
      </c>
      <c r="R1348" s="112"/>
    </row>
    <row r="1349" spans="1:18" s="65" customFormat="1" hidden="1" x14ac:dyDescent="0.25">
      <c r="A1349" s="65" t="s">
        <v>1306</v>
      </c>
      <c r="B1349" s="150">
        <v>1</v>
      </c>
      <c r="C1349" s="153" t="s">
        <v>2174</v>
      </c>
      <c r="D1349" s="142" t="s">
        <v>2604</v>
      </c>
      <c r="E1349" s="150" t="str">
        <f t="shared" si="107"/>
        <v/>
      </c>
      <c r="F1349" s="150" t="str">
        <f t="shared" si="108"/>
        <v/>
      </c>
      <c r="H1349" s="166" t="s">
        <v>2604</v>
      </c>
      <c r="I1349" s="142"/>
      <c r="J1349" s="152" t="s">
        <v>2604</v>
      </c>
      <c r="K1349" s="151" t="s">
        <v>2174</v>
      </c>
      <c r="L1349" s="142" t="s">
        <v>2604</v>
      </c>
      <c r="M1349" s="150" t="str">
        <f t="shared" si="109"/>
        <v/>
      </c>
      <c r="N1349" s="150" t="str">
        <f t="shared" si="110"/>
        <v/>
      </c>
      <c r="P1349" s="166" t="s">
        <v>2604</v>
      </c>
      <c r="Q1349" s="67" t="s">
        <v>2604</v>
      </c>
      <c r="R1349" s="112"/>
    </row>
    <row r="1350" spans="1:18" s="65" customFormat="1" hidden="1" x14ac:dyDescent="0.25">
      <c r="A1350" s="65" t="s">
        <v>1209</v>
      </c>
      <c r="B1350" s="150">
        <v>1</v>
      </c>
      <c r="C1350" s="153" t="s">
        <v>2174</v>
      </c>
      <c r="D1350" s="142" t="s">
        <v>2604</v>
      </c>
      <c r="E1350" s="150" t="str">
        <f t="shared" si="107"/>
        <v/>
      </c>
      <c r="F1350" s="150" t="str">
        <f t="shared" si="108"/>
        <v/>
      </c>
      <c r="H1350" s="166" t="s">
        <v>2604</v>
      </c>
      <c r="I1350" s="142"/>
      <c r="J1350" s="152" t="s">
        <v>2604</v>
      </c>
      <c r="K1350" s="151" t="s">
        <v>2174</v>
      </c>
      <c r="L1350" s="142" t="s">
        <v>2604</v>
      </c>
      <c r="M1350" s="150" t="str">
        <f t="shared" si="109"/>
        <v/>
      </c>
      <c r="N1350" s="150" t="str">
        <f t="shared" si="110"/>
        <v/>
      </c>
      <c r="P1350" s="166" t="s">
        <v>2604</v>
      </c>
      <c r="Q1350" s="67" t="s">
        <v>2604</v>
      </c>
      <c r="R1350" s="112"/>
    </row>
    <row r="1351" spans="1:18" s="65" customFormat="1" hidden="1" x14ac:dyDescent="0.25">
      <c r="A1351" s="65" t="s">
        <v>1315</v>
      </c>
      <c r="B1351" s="150">
        <v>1</v>
      </c>
      <c r="C1351" s="153" t="s">
        <v>2174</v>
      </c>
      <c r="D1351" s="142" t="s">
        <v>2604</v>
      </c>
      <c r="E1351" s="150" t="str">
        <f t="shared" si="107"/>
        <v/>
      </c>
      <c r="F1351" s="150" t="str">
        <f t="shared" si="108"/>
        <v/>
      </c>
      <c r="H1351" s="166" t="s">
        <v>2604</v>
      </c>
      <c r="I1351" s="142"/>
      <c r="J1351" s="152" t="s">
        <v>2604</v>
      </c>
      <c r="K1351" s="151" t="s">
        <v>2174</v>
      </c>
      <c r="L1351" s="142" t="s">
        <v>2604</v>
      </c>
      <c r="M1351" s="150" t="str">
        <f t="shared" si="109"/>
        <v/>
      </c>
      <c r="N1351" s="150" t="str">
        <f t="shared" si="110"/>
        <v/>
      </c>
      <c r="P1351" s="166" t="s">
        <v>2604</v>
      </c>
      <c r="Q1351" s="67" t="s">
        <v>2604</v>
      </c>
      <c r="R1351" s="112"/>
    </row>
    <row r="1352" spans="1:18" s="65" customFormat="1" hidden="1" x14ac:dyDescent="0.25">
      <c r="A1352" s="65" t="s">
        <v>1324</v>
      </c>
      <c r="B1352" s="150">
        <v>1</v>
      </c>
      <c r="C1352" s="153" t="s">
        <v>2174</v>
      </c>
      <c r="D1352" s="142" t="s">
        <v>2604</v>
      </c>
      <c r="E1352" s="150" t="str">
        <f t="shared" si="107"/>
        <v/>
      </c>
      <c r="F1352" s="150" t="str">
        <f t="shared" si="108"/>
        <v/>
      </c>
      <c r="H1352" s="166" t="s">
        <v>2604</v>
      </c>
      <c r="I1352" s="142"/>
      <c r="J1352" s="152" t="s">
        <v>2604</v>
      </c>
      <c r="K1352" s="151" t="s">
        <v>2174</v>
      </c>
      <c r="L1352" s="142" t="s">
        <v>2604</v>
      </c>
      <c r="M1352" s="150" t="str">
        <f t="shared" si="109"/>
        <v/>
      </c>
      <c r="N1352" s="150" t="str">
        <f t="shared" si="110"/>
        <v/>
      </c>
      <c r="P1352" s="166" t="s">
        <v>2604</v>
      </c>
      <c r="Q1352" s="67" t="s">
        <v>2604</v>
      </c>
      <c r="R1352" s="112"/>
    </row>
    <row r="1353" spans="1:18" s="65" customFormat="1" hidden="1" x14ac:dyDescent="0.25">
      <c r="A1353" s="65" t="s">
        <v>747</v>
      </c>
      <c r="B1353" s="150">
        <v>1</v>
      </c>
      <c r="C1353" s="155" t="s">
        <v>2606</v>
      </c>
      <c r="D1353" s="142">
        <v>39280</v>
      </c>
      <c r="E1353" s="150" t="str">
        <f t="shared" si="107"/>
        <v/>
      </c>
      <c r="F1353" s="150" t="str">
        <f t="shared" si="108"/>
        <v>2007-08</v>
      </c>
      <c r="G1353" s="108" t="s">
        <v>31</v>
      </c>
      <c r="H1353" s="166">
        <v>315000</v>
      </c>
      <c r="I1353" s="142"/>
      <c r="J1353" s="152" t="s">
        <v>2604</v>
      </c>
      <c r="K1353" s="154" t="s">
        <v>2603</v>
      </c>
      <c r="L1353" s="142">
        <v>42293</v>
      </c>
      <c r="M1353" s="150" t="str">
        <f t="shared" si="109"/>
        <v>2015-16</v>
      </c>
      <c r="N1353" s="150" t="str">
        <f t="shared" si="110"/>
        <v/>
      </c>
      <c r="O1353" s="65" t="s">
        <v>2399</v>
      </c>
      <c r="P1353" s="166" t="s">
        <v>2604</v>
      </c>
      <c r="Q1353" s="67" t="s">
        <v>2135</v>
      </c>
      <c r="R1353" s="112" t="s">
        <v>2589</v>
      </c>
    </row>
    <row r="1354" spans="1:18" s="65" customFormat="1" hidden="1" x14ac:dyDescent="0.25">
      <c r="A1354" s="65" t="s">
        <v>1150</v>
      </c>
      <c r="B1354" s="150">
        <v>1</v>
      </c>
      <c r="C1354" s="155" t="s">
        <v>2606</v>
      </c>
      <c r="D1354" s="142">
        <v>32022</v>
      </c>
      <c r="E1354" s="150" t="str">
        <f t="shared" si="107"/>
        <v>1987-88</v>
      </c>
      <c r="F1354" s="150" t="str">
        <f t="shared" si="108"/>
        <v/>
      </c>
      <c r="G1354" s="108" t="s">
        <v>2608</v>
      </c>
      <c r="H1354" s="166" t="s">
        <v>2604</v>
      </c>
      <c r="I1354" s="142"/>
      <c r="J1354" s="152" t="s">
        <v>2604</v>
      </c>
      <c r="K1354" s="156" t="s">
        <v>2607</v>
      </c>
      <c r="L1354" s="142">
        <v>33981</v>
      </c>
      <c r="M1354" s="150" t="str">
        <f t="shared" si="109"/>
        <v>1992-93</v>
      </c>
      <c r="N1354" s="150" t="str">
        <f t="shared" si="110"/>
        <v/>
      </c>
      <c r="O1354" s="108" t="s">
        <v>42</v>
      </c>
      <c r="P1354" s="166" t="s">
        <v>2604</v>
      </c>
      <c r="Q1354" s="67" t="s">
        <v>2604</v>
      </c>
      <c r="R1354" s="112" t="s">
        <v>2590</v>
      </c>
    </row>
    <row r="1355" spans="1:18" s="65" customFormat="1" hidden="1" x14ac:dyDescent="0.25">
      <c r="A1355" s="65" t="s">
        <v>1346</v>
      </c>
      <c r="B1355" s="150">
        <v>1</v>
      </c>
      <c r="C1355" s="155" t="s">
        <v>2606</v>
      </c>
      <c r="D1355" s="142">
        <v>18907</v>
      </c>
      <c r="E1355" s="150" t="str">
        <f t="shared" si="107"/>
        <v>1951-52</v>
      </c>
      <c r="F1355" s="150" t="str">
        <f t="shared" si="108"/>
        <v/>
      </c>
      <c r="G1355" s="65" t="s">
        <v>2591</v>
      </c>
      <c r="H1355" s="166" t="s">
        <v>2604</v>
      </c>
      <c r="I1355" s="142"/>
      <c r="J1355" s="152" t="s">
        <v>2604</v>
      </c>
      <c r="K1355" s="154" t="s">
        <v>2605</v>
      </c>
      <c r="L1355" s="142">
        <v>22162</v>
      </c>
      <c r="M1355" s="150" t="str">
        <f t="shared" si="109"/>
        <v>1960-61</v>
      </c>
      <c r="N1355" s="150" t="str">
        <f t="shared" si="110"/>
        <v/>
      </c>
      <c r="O1355" s="65" t="s">
        <v>87</v>
      </c>
      <c r="P1355" s="166" t="s">
        <v>2604</v>
      </c>
      <c r="Q1355" s="67" t="s">
        <v>2604</v>
      </c>
      <c r="R1355" s="112"/>
    </row>
    <row r="1356" spans="1:18" s="65" customFormat="1" hidden="1" x14ac:dyDescent="0.25">
      <c r="A1356" s="65" t="s">
        <v>1272</v>
      </c>
      <c r="B1356" s="150">
        <v>1</v>
      </c>
      <c r="C1356" s="153" t="s">
        <v>2174</v>
      </c>
      <c r="D1356" s="142" t="s">
        <v>2604</v>
      </c>
      <c r="E1356" s="150" t="str">
        <f t="shared" si="107"/>
        <v/>
      </c>
      <c r="F1356" s="150" t="str">
        <f t="shared" si="108"/>
        <v/>
      </c>
      <c r="H1356" s="166" t="s">
        <v>2604</v>
      </c>
      <c r="I1356" s="142"/>
      <c r="J1356" s="152" t="s">
        <v>2604</v>
      </c>
      <c r="K1356" s="151" t="s">
        <v>2174</v>
      </c>
      <c r="L1356" s="142" t="s">
        <v>2604</v>
      </c>
      <c r="M1356" s="150" t="str">
        <f t="shared" si="109"/>
        <v/>
      </c>
      <c r="N1356" s="150" t="str">
        <f t="shared" si="110"/>
        <v/>
      </c>
      <c r="P1356" s="166" t="s">
        <v>2604</v>
      </c>
      <c r="Q1356" s="67" t="s">
        <v>2604</v>
      </c>
      <c r="R1356" s="112"/>
    </row>
    <row r="1357" spans="1:18" s="65" customFormat="1" hidden="1" x14ac:dyDescent="0.25">
      <c r="A1357" s="65" t="s">
        <v>1560</v>
      </c>
      <c r="B1357" s="150">
        <v>1</v>
      </c>
      <c r="C1357" s="153" t="s">
        <v>2174</v>
      </c>
      <c r="D1357" s="142" t="s">
        <v>2604</v>
      </c>
      <c r="E1357" s="150" t="str">
        <f t="shared" si="107"/>
        <v/>
      </c>
      <c r="F1357" s="150" t="str">
        <f t="shared" si="108"/>
        <v/>
      </c>
      <c r="H1357" s="166" t="s">
        <v>2604</v>
      </c>
      <c r="I1357" s="142"/>
      <c r="J1357" s="152" t="s">
        <v>2604</v>
      </c>
      <c r="K1357" s="151" t="s">
        <v>2174</v>
      </c>
      <c r="L1357" s="142" t="s">
        <v>2604</v>
      </c>
      <c r="M1357" s="150" t="str">
        <f t="shared" si="109"/>
        <v/>
      </c>
      <c r="N1357" s="150" t="str">
        <f t="shared" si="110"/>
        <v/>
      </c>
      <c r="P1357" s="166" t="s">
        <v>2604</v>
      </c>
      <c r="Q1357" s="67" t="s">
        <v>2604</v>
      </c>
      <c r="R1357" s="112"/>
    </row>
    <row r="1358" spans="1:18" s="65" customFormat="1" hidden="1" x14ac:dyDescent="0.25">
      <c r="A1358" s="65" t="s">
        <v>1238</v>
      </c>
      <c r="B1358" s="150">
        <v>1</v>
      </c>
      <c r="C1358" s="155" t="s">
        <v>2606</v>
      </c>
      <c r="D1358" s="142">
        <v>28028</v>
      </c>
      <c r="E1358" s="150" t="str">
        <f t="shared" si="107"/>
        <v>1976-77</v>
      </c>
      <c r="F1358" s="150" t="str">
        <f t="shared" si="108"/>
        <v/>
      </c>
      <c r="G1358" s="65" t="s">
        <v>80</v>
      </c>
      <c r="H1358" s="166" t="s">
        <v>2604</v>
      </c>
      <c r="I1358" s="142"/>
      <c r="J1358" s="152" t="s">
        <v>2604</v>
      </c>
      <c r="K1358" s="154" t="s">
        <v>2605</v>
      </c>
      <c r="L1358" s="142">
        <v>28721</v>
      </c>
      <c r="M1358" s="150" t="str">
        <f t="shared" si="109"/>
        <v>1978-79</v>
      </c>
      <c r="N1358" s="150" t="str">
        <f t="shared" si="110"/>
        <v/>
      </c>
      <c r="O1358" s="108" t="s">
        <v>42</v>
      </c>
      <c r="P1358" s="166">
        <v>175000</v>
      </c>
      <c r="Q1358" s="67" t="s">
        <v>2604</v>
      </c>
      <c r="R1358" s="112" t="s">
        <v>2592</v>
      </c>
    </row>
    <row r="1359" spans="1:18" s="65" customFormat="1" hidden="1" x14ac:dyDescent="0.25">
      <c r="A1359" s="65" t="s">
        <v>1069</v>
      </c>
      <c r="B1359" s="150">
        <v>1</v>
      </c>
      <c r="C1359" s="155" t="s">
        <v>2606</v>
      </c>
      <c r="D1359" s="142">
        <v>33240</v>
      </c>
      <c r="E1359" s="150" t="str">
        <f t="shared" si="107"/>
        <v>1990-91</v>
      </c>
      <c r="F1359" s="150" t="str">
        <f t="shared" si="108"/>
        <v/>
      </c>
      <c r="G1359" s="65" t="s">
        <v>2593</v>
      </c>
      <c r="H1359" s="166">
        <v>669000</v>
      </c>
      <c r="I1359" s="142"/>
      <c r="J1359" s="152" t="s">
        <v>2604</v>
      </c>
      <c r="K1359" s="154" t="s">
        <v>2603</v>
      </c>
      <c r="L1359" s="142">
        <v>36653</v>
      </c>
      <c r="M1359" s="150" t="str">
        <f t="shared" si="109"/>
        <v/>
      </c>
      <c r="N1359" s="150" t="str">
        <f t="shared" si="110"/>
        <v/>
      </c>
      <c r="O1359" s="65" t="s">
        <v>45</v>
      </c>
      <c r="P1359" s="166" t="s">
        <v>2604</v>
      </c>
      <c r="Q1359" s="67" t="s">
        <v>2135</v>
      </c>
      <c r="R1359" s="112" t="s">
        <v>2594</v>
      </c>
    </row>
    <row r="1360" spans="1:18" s="65" customFormat="1" hidden="1" x14ac:dyDescent="0.25">
      <c r="A1360" s="65" t="s">
        <v>1908</v>
      </c>
      <c r="B1360" s="150">
        <v>1</v>
      </c>
      <c r="C1360" s="153" t="s">
        <v>2174</v>
      </c>
      <c r="D1360" s="142" t="s">
        <v>2604</v>
      </c>
      <c r="E1360" s="150" t="str">
        <f t="shared" si="107"/>
        <v/>
      </c>
      <c r="F1360" s="150" t="str">
        <f t="shared" si="108"/>
        <v/>
      </c>
      <c r="H1360" s="166" t="s">
        <v>2604</v>
      </c>
      <c r="I1360" s="142"/>
      <c r="J1360" s="152" t="s">
        <v>2604</v>
      </c>
      <c r="K1360" s="151" t="s">
        <v>2174</v>
      </c>
      <c r="L1360" s="142" t="s">
        <v>2604</v>
      </c>
      <c r="M1360" s="150" t="str">
        <f t="shared" si="109"/>
        <v/>
      </c>
      <c r="N1360" s="150" t="str">
        <f t="shared" si="110"/>
        <v/>
      </c>
      <c r="P1360" s="166" t="s">
        <v>2604</v>
      </c>
      <c r="Q1360" s="67" t="s">
        <v>2604</v>
      </c>
      <c r="R1360" s="112"/>
    </row>
    <row r="1361" spans="1:18" s="65" customFormat="1" hidden="1" x14ac:dyDescent="0.25">
      <c r="A1361" s="65" t="s">
        <v>1339</v>
      </c>
      <c r="B1361" s="150">
        <v>1</v>
      </c>
      <c r="C1361" s="153" t="s">
        <v>2174</v>
      </c>
      <c r="D1361" s="142" t="s">
        <v>2604</v>
      </c>
      <c r="E1361" s="150" t="str">
        <f t="shared" si="107"/>
        <v/>
      </c>
      <c r="F1361" s="150" t="str">
        <f t="shared" si="108"/>
        <v/>
      </c>
      <c r="H1361" s="166" t="s">
        <v>2604</v>
      </c>
      <c r="I1361" s="142"/>
      <c r="J1361" s="152" t="s">
        <v>2604</v>
      </c>
      <c r="K1361" s="151" t="s">
        <v>2174</v>
      </c>
      <c r="L1361" s="142" t="s">
        <v>2604</v>
      </c>
      <c r="M1361" s="150" t="str">
        <f t="shared" si="109"/>
        <v/>
      </c>
      <c r="N1361" s="150" t="str">
        <f t="shared" si="110"/>
        <v/>
      </c>
      <c r="P1361" s="166" t="s">
        <v>2604</v>
      </c>
      <c r="Q1361" s="67" t="s">
        <v>2604</v>
      </c>
      <c r="R1361" s="112"/>
    </row>
    <row r="1362" spans="1:18" s="65" customFormat="1" hidden="1" x14ac:dyDescent="0.25">
      <c r="A1362" s="65" t="s">
        <v>1608</v>
      </c>
      <c r="B1362" s="150">
        <v>1</v>
      </c>
      <c r="C1362" s="153" t="s">
        <v>2174</v>
      </c>
      <c r="D1362" s="142" t="s">
        <v>2604</v>
      </c>
      <c r="E1362" s="150" t="str">
        <f t="shared" si="107"/>
        <v/>
      </c>
      <c r="F1362" s="150" t="str">
        <f t="shared" si="108"/>
        <v/>
      </c>
      <c r="H1362" s="166" t="s">
        <v>2604</v>
      </c>
      <c r="I1362" s="142"/>
      <c r="J1362" s="152" t="s">
        <v>2604</v>
      </c>
      <c r="K1362" s="151" t="s">
        <v>2174</v>
      </c>
      <c r="L1362" s="142" t="s">
        <v>2604</v>
      </c>
      <c r="M1362" s="150" t="str">
        <f t="shared" si="109"/>
        <v/>
      </c>
      <c r="N1362" s="150" t="str">
        <f t="shared" si="110"/>
        <v/>
      </c>
      <c r="P1362" s="166" t="s">
        <v>2604</v>
      </c>
      <c r="Q1362" s="67" t="s">
        <v>2604</v>
      </c>
      <c r="R1362" s="112"/>
    </row>
    <row r="1363" spans="1:18" s="65" customFormat="1" hidden="1" x14ac:dyDescent="0.25">
      <c r="A1363" s="65" t="s">
        <v>1234</v>
      </c>
      <c r="B1363" s="150">
        <v>1</v>
      </c>
      <c r="C1363" s="153" t="s">
        <v>2174</v>
      </c>
      <c r="D1363" s="142" t="s">
        <v>2604</v>
      </c>
      <c r="E1363" s="150" t="str">
        <f t="shared" si="107"/>
        <v/>
      </c>
      <c r="F1363" s="150" t="str">
        <f t="shared" si="108"/>
        <v/>
      </c>
      <c r="H1363" s="166" t="s">
        <v>2604</v>
      </c>
      <c r="I1363" s="142"/>
      <c r="J1363" s="152" t="s">
        <v>2604</v>
      </c>
      <c r="K1363" s="154" t="s">
        <v>2605</v>
      </c>
      <c r="L1363" s="142">
        <v>29176</v>
      </c>
      <c r="M1363" s="150" t="str">
        <f t="shared" si="109"/>
        <v>1979-80</v>
      </c>
      <c r="N1363" s="150" t="str">
        <f t="shared" si="110"/>
        <v/>
      </c>
      <c r="O1363" s="65" t="s">
        <v>2595</v>
      </c>
      <c r="P1363" s="166">
        <v>875000</v>
      </c>
      <c r="Q1363" s="67" t="s">
        <v>2604</v>
      </c>
      <c r="R1363" s="112" t="s">
        <v>2596</v>
      </c>
    </row>
    <row r="1364" spans="1:18" s="65" customFormat="1" hidden="1" x14ac:dyDescent="0.25">
      <c r="A1364" s="65" t="s">
        <v>1933</v>
      </c>
      <c r="B1364" s="150">
        <v>1</v>
      </c>
      <c r="C1364" s="153" t="s">
        <v>2174</v>
      </c>
      <c r="D1364" s="142" t="s">
        <v>2604</v>
      </c>
      <c r="E1364" s="150" t="str">
        <f t="shared" si="107"/>
        <v/>
      </c>
      <c r="F1364" s="150" t="str">
        <f t="shared" si="108"/>
        <v/>
      </c>
      <c r="H1364" s="166" t="s">
        <v>2604</v>
      </c>
      <c r="I1364" s="142"/>
      <c r="J1364" s="152" t="s">
        <v>2604</v>
      </c>
      <c r="K1364" s="151" t="s">
        <v>2174</v>
      </c>
      <c r="L1364" s="142" t="s">
        <v>2604</v>
      </c>
      <c r="M1364" s="150" t="str">
        <f t="shared" si="109"/>
        <v/>
      </c>
      <c r="N1364" s="150" t="str">
        <f t="shared" si="110"/>
        <v/>
      </c>
      <c r="P1364" s="166" t="s">
        <v>2604</v>
      </c>
      <c r="Q1364" s="67" t="s">
        <v>2604</v>
      </c>
      <c r="R1364" s="112"/>
    </row>
    <row r="1365" spans="1:18" s="65" customFormat="1" hidden="1" x14ac:dyDescent="0.25">
      <c r="A1365" s="65" t="s">
        <v>1446</v>
      </c>
      <c r="B1365" s="150">
        <v>1</v>
      </c>
      <c r="C1365" s="153" t="s">
        <v>2174</v>
      </c>
      <c r="D1365" s="142" t="s">
        <v>2604</v>
      </c>
      <c r="E1365" s="150" t="str">
        <f t="shared" si="107"/>
        <v/>
      </c>
      <c r="F1365" s="150" t="str">
        <f t="shared" si="108"/>
        <v/>
      </c>
      <c r="H1365" s="166" t="s">
        <v>2604</v>
      </c>
      <c r="I1365" s="142"/>
      <c r="J1365" s="152" t="s">
        <v>2604</v>
      </c>
      <c r="K1365" s="151" t="s">
        <v>2174</v>
      </c>
      <c r="L1365" s="142" t="s">
        <v>2604</v>
      </c>
      <c r="M1365" s="150" t="str">
        <f t="shared" si="109"/>
        <v/>
      </c>
      <c r="N1365" s="150" t="str">
        <f t="shared" si="110"/>
        <v/>
      </c>
      <c r="P1365" s="166" t="s">
        <v>2604</v>
      </c>
      <c r="Q1365" s="67" t="s">
        <v>2604</v>
      </c>
      <c r="R1365" s="112"/>
    </row>
    <row r="1366" spans="1:18" s="65" customFormat="1" hidden="1" x14ac:dyDescent="0.25">
      <c r="A1366" s="65" t="s">
        <v>1243</v>
      </c>
      <c r="B1366" s="150">
        <v>1</v>
      </c>
      <c r="C1366" s="153" t="s">
        <v>2174</v>
      </c>
      <c r="D1366" s="142" t="s">
        <v>2604</v>
      </c>
      <c r="E1366" s="150" t="str">
        <f t="shared" si="107"/>
        <v/>
      </c>
      <c r="F1366" s="150" t="str">
        <f t="shared" si="108"/>
        <v/>
      </c>
      <c r="H1366" s="166" t="s">
        <v>2604</v>
      </c>
      <c r="I1366" s="142"/>
      <c r="J1366" s="152" t="s">
        <v>2604</v>
      </c>
      <c r="K1366" s="151" t="s">
        <v>2174</v>
      </c>
      <c r="L1366" s="142" t="s">
        <v>2604</v>
      </c>
      <c r="M1366" s="150" t="str">
        <f t="shared" si="109"/>
        <v/>
      </c>
      <c r="N1366" s="150" t="str">
        <f t="shared" si="110"/>
        <v/>
      </c>
      <c r="P1366" s="166" t="s">
        <v>2604</v>
      </c>
      <c r="Q1366" s="67" t="s">
        <v>2604</v>
      </c>
      <c r="R1366" s="112"/>
    </row>
    <row r="1367" spans="1:18" s="65" customFormat="1" x14ac:dyDescent="0.25">
      <c r="A1367" s="65" t="s">
        <v>899</v>
      </c>
      <c r="B1367" s="150">
        <v>1</v>
      </c>
      <c r="C1367" s="155" t="s">
        <v>2129</v>
      </c>
      <c r="D1367" s="142">
        <v>40950</v>
      </c>
      <c r="E1367" s="150" t="str">
        <f t="shared" si="107"/>
        <v>2011-12</v>
      </c>
      <c r="F1367" s="150" t="str">
        <f t="shared" si="108"/>
        <v/>
      </c>
      <c r="G1367" s="108" t="s">
        <v>52</v>
      </c>
      <c r="H1367" s="166" t="s">
        <v>2604</v>
      </c>
      <c r="I1367" s="142"/>
      <c r="J1367" s="152" t="s">
        <v>2604</v>
      </c>
      <c r="K1367" s="151" t="s">
        <v>2174</v>
      </c>
      <c r="L1367" s="142" t="s">
        <v>2604</v>
      </c>
      <c r="M1367" s="150" t="str">
        <f t="shared" si="109"/>
        <v/>
      </c>
      <c r="N1367" s="150" t="str">
        <f t="shared" si="110"/>
        <v/>
      </c>
      <c r="P1367" s="166" t="s">
        <v>2604</v>
      </c>
      <c r="Q1367" s="67" t="s">
        <v>2604</v>
      </c>
      <c r="R1367" s="112" t="s">
        <v>2597</v>
      </c>
    </row>
    <row r="1368" spans="1:18" s="65" customFormat="1" hidden="1" x14ac:dyDescent="0.25">
      <c r="A1368" s="65" t="s">
        <v>1996</v>
      </c>
      <c r="B1368" s="150">
        <v>1</v>
      </c>
      <c r="C1368" s="153" t="s">
        <v>2174</v>
      </c>
      <c r="D1368" s="114" t="s">
        <v>2604</v>
      </c>
      <c r="E1368" s="150" t="str">
        <f t="shared" si="107"/>
        <v/>
      </c>
      <c r="F1368" s="150" t="str">
        <f t="shared" si="108"/>
        <v/>
      </c>
      <c r="H1368" s="166" t="s">
        <v>2604</v>
      </c>
      <c r="I1368" s="114"/>
      <c r="J1368" s="152" t="s">
        <v>2604</v>
      </c>
      <c r="K1368" s="151" t="s">
        <v>2174</v>
      </c>
      <c r="L1368" s="142" t="s">
        <v>2604</v>
      </c>
      <c r="M1368" s="150" t="str">
        <f t="shared" si="109"/>
        <v/>
      </c>
      <c r="N1368" s="150" t="str">
        <f t="shared" si="110"/>
        <v/>
      </c>
      <c r="P1368" s="166" t="s">
        <v>2604</v>
      </c>
      <c r="Q1368" s="67" t="s">
        <v>2604</v>
      </c>
      <c r="R1368" s="112"/>
    </row>
    <row r="1369" spans="1:18" s="65" customFormat="1" hidden="1" x14ac:dyDescent="0.25">
      <c r="A1369" s="65" t="s">
        <v>1476</v>
      </c>
      <c r="B1369" s="150">
        <v>1</v>
      </c>
      <c r="C1369" s="153" t="s">
        <v>2174</v>
      </c>
      <c r="D1369" s="142" t="s">
        <v>2604</v>
      </c>
      <c r="E1369" s="150" t="str">
        <f t="shared" si="107"/>
        <v/>
      </c>
      <c r="F1369" s="150" t="str">
        <f t="shared" si="108"/>
        <v/>
      </c>
      <c r="H1369" s="166" t="s">
        <v>2604</v>
      </c>
      <c r="I1369" s="142"/>
      <c r="J1369" s="152" t="s">
        <v>2604</v>
      </c>
      <c r="K1369" s="151" t="s">
        <v>2174</v>
      </c>
      <c r="L1369" s="142" t="s">
        <v>2604</v>
      </c>
      <c r="M1369" s="150" t="str">
        <f t="shared" si="109"/>
        <v/>
      </c>
      <c r="N1369" s="150" t="str">
        <f t="shared" si="110"/>
        <v/>
      </c>
      <c r="P1369" s="166" t="s">
        <v>2604</v>
      </c>
      <c r="Q1369" s="67" t="s">
        <v>2604</v>
      </c>
      <c r="R1369" s="112"/>
    </row>
    <row r="1370" spans="1:18" s="65" customFormat="1" hidden="1" x14ac:dyDescent="0.25">
      <c r="A1370" s="65" t="s">
        <v>980</v>
      </c>
      <c r="B1370" s="150">
        <v>1</v>
      </c>
      <c r="C1370" s="155" t="s">
        <v>2606</v>
      </c>
      <c r="D1370" s="142">
        <v>39158</v>
      </c>
      <c r="E1370" s="150" t="str">
        <f t="shared" si="107"/>
        <v>2006-07</v>
      </c>
      <c r="F1370" s="150" t="str">
        <f t="shared" si="108"/>
        <v/>
      </c>
      <c r="G1370" s="65" t="s">
        <v>32</v>
      </c>
      <c r="H1370" s="166" t="s">
        <v>2604</v>
      </c>
      <c r="I1370" s="142"/>
      <c r="J1370" s="152" t="s">
        <v>2135</v>
      </c>
      <c r="K1370" s="154" t="s">
        <v>2603</v>
      </c>
      <c r="L1370" s="142">
        <v>39220</v>
      </c>
      <c r="M1370" s="150" t="str">
        <f t="shared" si="109"/>
        <v/>
      </c>
      <c r="N1370" s="150" t="str">
        <f t="shared" si="110"/>
        <v/>
      </c>
      <c r="O1370" s="65" t="s">
        <v>112</v>
      </c>
      <c r="P1370" s="166" t="s">
        <v>2604</v>
      </c>
      <c r="Q1370" s="67" t="s">
        <v>2135</v>
      </c>
      <c r="R1370" s="112" t="s">
        <v>2598</v>
      </c>
    </row>
    <row r="1371" spans="1:18" s="65" customFormat="1" hidden="1" x14ac:dyDescent="0.25">
      <c r="A1371" s="65" t="s">
        <v>1960</v>
      </c>
      <c r="B1371" s="150">
        <v>1</v>
      </c>
      <c r="C1371" s="153" t="s">
        <v>2174</v>
      </c>
      <c r="D1371" s="142" t="s">
        <v>2604</v>
      </c>
      <c r="E1371" s="150" t="str">
        <f t="shared" si="107"/>
        <v/>
      </c>
      <c r="F1371" s="150" t="str">
        <f t="shared" si="108"/>
        <v/>
      </c>
      <c r="H1371" s="166" t="s">
        <v>2604</v>
      </c>
      <c r="I1371" s="142"/>
      <c r="J1371" s="152" t="s">
        <v>2604</v>
      </c>
      <c r="K1371" s="151" t="s">
        <v>2174</v>
      </c>
      <c r="L1371" s="142" t="s">
        <v>2604</v>
      </c>
      <c r="M1371" s="150" t="str">
        <f t="shared" si="109"/>
        <v/>
      </c>
      <c r="N1371" s="150" t="str">
        <f t="shared" si="110"/>
        <v/>
      </c>
      <c r="P1371" s="166" t="s">
        <v>2604</v>
      </c>
      <c r="Q1371" s="67" t="s">
        <v>2604</v>
      </c>
      <c r="R1371" s="112"/>
    </row>
    <row r="1372" spans="1:18" s="65" customFormat="1" x14ac:dyDescent="0.25">
      <c r="A1372" s="65" t="s">
        <v>1068</v>
      </c>
      <c r="B1372" s="150">
        <v>1</v>
      </c>
      <c r="C1372" s="155" t="s">
        <v>2129</v>
      </c>
      <c r="D1372" s="142">
        <v>36400</v>
      </c>
      <c r="E1372" s="150" t="str">
        <f t="shared" si="107"/>
        <v>1999-00</v>
      </c>
      <c r="F1372" s="150" t="str">
        <f t="shared" si="108"/>
        <v/>
      </c>
      <c r="G1372" s="65" t="s">
        <v>2302</v>
      </c>
      <c r="H1372" s="166" t="s">
        <v>2604</v>
      </c>
      <c r="I1372" s="142">
        <f>L1372</f>
        <v>36456</v>
      </c>
      <c r="J1372" s="152" t="s">
        <v>2604</v>
      </c>
      <c r="K1372" s="156" t="s">
        <v>2607</v>
      </c>
      <c r="L1372" s="142">
        <v>36456</v>
      </c>
      <c r="M1372" s="150" t="str">
        <f t="shared" si="109"/>
        <v>1999-00</v>
      </c>
      <c r="N1372" s="150" t="str">
        <f t="shared" si="110"/>
        <v/>
      </c>
      <c r="O1372" s="108" t="s">
        <v>62</v>
      </c>
      <c r="P1372" s="166" t="s">
        <v>2604</v>
      </c>
      <c r="Q1372" s="67" t="s">
        <v>2604</v>
      </c>
      <c r="R1372" s="112" t="s">
        <v>2599</v>
      </c>
    </row>
    <row r="1373" spans="1:18" s="65" customFormat="1" hidden="1" x14ac:dyDescent="0.25">
      <c r="A1373" s="65" t="s">
        <v>897</v>
      </c>
      <c r="B1373" s="150">
        <v>1</v>
      </c>
      <c r="C1373" s="155" t="s">
        <v>2606</v>
      </c>
      <c r="D1373" s="142">
        <v>34238</v>
      </c>
      <c r="E1373" s="150" t="str">
        <f t="shared" si="107"/>
        <v>1993-94</v>
      </c>
      <c r="F1373" s="150" t="str">
        <f t="shared" si="108"/>
        <v/>
      </c>
      <c r="G1373" s="65" t="s">
        <v>42</v>
      </c>
      <c r="H1373" s="166">
        <v>473000</v>
      </c>
      <c r="I1373" s="142"/>
      <c r="J1373" s="152" t="s">
        <v>2604</v>
      </c>
      <c r="K1373" s="156" t="s">
        <v>2607</v>
      </c>
      <c r="L1373" s="142">
        <v>35490</v>
      </c>
      <c r="M1373" s="150" t="str">
        <f t="shared" si="109"/>
        <v>1996-97</v>
      </c>
      <c r="N1373" s="150" t="str">
        <f t="shared" si="110"/>
        <v/>
      </c>
      <c r="O1373" s="65" t="s">
        <v>70</v>
      </c>
      <c r="P1373" s="166" t="s">
        <v>2604</v>
      </c>
      <c r="Q1373" s="67" t="s">
        <v>2604</v>
      </c>
      <c r="R1373" s="112" t="s">
        <v>2600</v>
      </c>
    </row>
    <row r="1374" spans="1:18" s="65" customFormat="1" hidden="1" x14ac:dyDescent="0.25">
      <c r="A1374" s="65" t="s">
        <v>2065</v>
      </c>
      <c r="B1374" s="150">
        <v>1</v>
      </c>
      <c r="C1374" s="153" t="s">
        <v>2174</v>
      </c>
      <c r="D1374" s="114" t="s">
        <v>2604</v>
      </c>
      <c r="E1374" s="150" t="str">
        <f t="shared" si="107"/>
        <v/>
      </c>
      <c r="F1374" s="150" t="str">
        <f t="shared" si="108"/>
        <v/>
      </c>
      <c r="H1374" s="166" t="s">
        <v>2604</v>
      </c>
      <c r="I1374" s="114"/>
      <c r="J1374" s="152" t="s">
        <v>2604</v>
      </c>
      <c r="K1374" s="151" t="s">
        <v>2174</v>
      </c>
      <c r="L1374" s="142" t="s">
        <v>2604</v>
      </c>
      <c r="M1374" s="150" t="str">
        <f t="shared" si="109"/>
        <v/>
      </c>
      <c r="N1374" s="150" t="str">
        <f t="shared" si="110"/>
        <v/>
      </c>
      <c r="P1374" s="166" t="s">
        <v>2604</v>
      </c>
      <c r="Q1374" s="67" t="s">
        <v>2604</v>
      </c>
      <c r="R1374" s="112"/>
    </row>
    <row r="1375" spans="1:18" s="65" customFormat="1" hidden="1" x14ac:dyDescent="0.25">
      <c r="A1375" s="65" t="s">
        <v>1883</v>
      </c>
      <c r="B1375" s="150">
        <v>1</v>
      </c>
      <c r="C1375" s="153" t="s">
        <v>2174</v>
      </c>
      <c r="D1375" s="142" t="s">
        <v>2604</v>
      </c>
      <c r="E1375" s="150" t="str">
        <f t="shared" si="107"/>
        <v/>
      </c>
      <c r="F1375" s="150" t="str">
        <f t="shared" si="108"/>
        <v/>
      </c>
      <c r="H1375" s="166" t="s">
        <v>2604</v>
      </c>
      <c r="I1375" s="142"/>
      <c r="J1375" s="152" t="s">
        <v>2604</v>
      </c>
      <c r="K1375" s="151" t="s">
        <v>2174</v>
      </c>
      <c r="L1375" s="142" t="s">
        <v>2604</v>
      </c>
      <c r="M1375" s="150" t="str">
        <f t="shared" si="109"/>
        <v/>
      </c>
      <c r="N1375" s="150" t="str">
        <f t="shared" si="110"/>
        <v/>
      </c>
      <c r="P1375" s="166" t="s">
        <v>2604</v>
      </c>
      <c r="Q1375" s="67" t="s">
        <v>2604</v>
      </c>
      <c r="R1375" s="112"/>
    </row>
    <row r="1376" spans="1:18" s="65" customFormat="1" hidden="1" x14ac:dyDescent="0.25">
      <c r="A1376" s="65" t="s">
        <v>1533</v>
      </c>
      <c r="B1376" s="150">
        <v>1</v>
      </c>
      <c r="C1376" s="153" t="s">
        <v>2174</v>
      </c>
      <c r="D1376" s="142" t="s">
        <v>2604</v>
      </c>
      <c r="E1376" s="150" t="str">
        <f t="shared" si="107"/>
        <v/>
      </c>
      <c r="F1376" s="150" t="str">
        <f t="shared" si="108"/>
        <v/>
      </c>
      <c r="H1376" s="166" t="s">
        <v>2604</v>
      </c>
      <c r="I1376" s="142"/>
      <c r="J1376" s="152" t="s">
        <v>2604</v>
      </c>
      <c r="K1376" s="151" t="s">
        <v>2174</v>
      </c>
      <c r="L1376" s="142" t="s">
        <v>2604</v>
      </c>
      <c r="M1376" s="150" t="str">
        <f t="shared" si="109"/>
        <v/>
      </c>
      <c r="N1376" s="150" t="str">
        <f t="shared" si="110"/>
        <v/>
      </c>
      <c r="P1376" s="166" t="s">
        <v>2604</v>
      </c>
      <c r="Q1376" s="67" t="s">
        <v>2604</v>
      </c>
      <c r="R1376" s="112"/>
    </row>
    <row r="1377" spans="1:18" s="65" customFormat="1" hidden="1" x14ac:dyDescent="0.25">
      <c r="A1377" s="65" t="s">
        <v>1215</v>
      </c>
      <c r="B1377" s="150">
        <v>1</v>
      </c>
      <c r="C1377" s="155" t="s">
        <v>2606</v>
      </c>
      <c r="D1377" s="142">
        <v>29932</v>
      </c>
      <c r="E1377" s="150" t="str">
        <f t="shared" si="107"/>
        <v>1981-82</v>
      </c>
      <c r="F1377" s="150" t="str">
        <f t="shared" si="108"/>
        <v/>
      </c>
      <c r="G1377" s="65" t="s">
        <v>59</v>
      </c>
      <c r="H1377" s="166" t="s">
        <v>2604</v>
      </c>
      <c r="I1377" s="142"/>
      <c r="J1377" s="152" t="s">
        <v>2604</v>
      </c>
      <c r="K1377" s="154" t="s">
        <v>2605</v>
      </c>
      <c r="L1377" s="142">
        <v>30450</v>
      </c>
      <c r="M1377" s="150" t="str">
        <f t="shared" si="109"/>
        <v/>
      </c>
      <c r="N1377" s="150" t="str">
        <f t="shared" si="110"/>
        <v/>
      </c>
      <c r="O1377" s="65" t="s">
        <v>75</v>
      </c>
      <c r="P1377" s="166" t="s">
        <v>2604</v>
      </c>
      <c r="Q1377" s="67" t="s">
        <v>2604</v>
      </c>
      <c r="R1377" s="112" t="s">
        <v>2601</v>
      </c>
    </row>
    <row r="1378" spans="1:18" s="65" customFormat="1" hidden="1" x14ac:dyDescent="0.25">
      <c r="A1378" s="65" t="s">
        <v>1345</v>
      </c>
      <c r="B1378" s="150">
        <v>1</v>
      </c>
      <c r="C1378" s="153" t="s">
        <v>2174</v>
      </c>
      <c r="D1378" s="142" t="s">
        <v>2604</v>
      </c>
      <c r="E1378" s="150" t="str">
        <f t="shared" si="107"/>
        <v/>
      </c>
      <c r="F1378" s="150" t="str">
        <f t="shared" si="108"/>
        <v/>
      </c>
      <c r="H1378" s="166" t="s">
        <v>2604</v>
      </c>
      <c r="I1378" s="142"/>
      <c r="J1378" s="152" t="s">
        <v>2604</v>
      </c>
      <c r="K1378" s="151" t="s">
        <v>2174</v>
      </c>
      <c r="L1378" s="142" t="s">
        <v>2604</v>
      </c>
      <c r="M1378" s="150" t="str">
        <f t="shared" si="109"/>
        <v/>
      </c>
      <c r="N1378" s="150" t="str">
        <f t="shared" si="110"/>
        <v/>
      </c>
      <c r="P1378" s="166" t="s">
        <v>2604</v>
      </c>
      <c r="Q1378" s="67" t="s">
        <v>2604</v>
      </c>
      <c r="R1378" s="112"/>
    </row>
  </sheetData>
  <autoFilter ref="C1:C1378">
    <filterColumn colId="0">
      <filters>
        <filter val="Loan"/>
      </filters>
    </filterColumn>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88"/>
  <sheetViews>
    <sheetView zoomScale="85" zoomScaleNormal="85" workbookViewId="0">
      <pane xSplit="1" ySplit="1" topLeftCell="B2773" activePane="bottomRight" state="frozen"/>
      <selection pane="topRight" activeCell="B1" sqref="B1"/>
      <selection pane="bottomLeft" activeCell="A2" sqref="A2"/>
      <selection pane="bottomRight" activeCell="J2785" sqref="J2785"/>
    </sheetView>
  </sheetViews>
  <sheetFormatPr defaultColWidth="9.109375" defaultRowHeight="14.4" x14ac:dyDescent="0.3"/>
  <cols>
    <col min="1" max="1" width="23.33203125" style="55" customWidth="1"/>
    <col min="2" max="2" width="2.6640625" style="149" bestFit="1" customWidth="1"/>
    <col min="3" max="3" width="8.6640625" style="148" bestFit="1" customWidth="1"/>
    <col min="4" max="5" width="10.77734375" style="55" customWidth="1"/>
    <col min="6" max="6" width="24.5546875" style="55" bestFit="1" customWidth="1"/>
    <col min="7" max="7" width="8.21875" style="167" bestFit="1" customWidth="1"/>
    <col min="8" max="8" width="13.6640625" style="147" customWidth="1"/>
    <col min="9" max="16384" width="9.109375" style="55"/>
  </cols>
  <sheetData>
    <row r="1" spans="1:8" s="106" customFormat="1" x14ac:dyDescent="0.25">
      <c r="A1" s="106" t="s">
        <v>816</v>
      </c>
      <c r="B1" s="124" t="s">
        <v>2637</v>
      </c>
      <c r="C1" s="163" t="s">
        <v>4521</v>
      </c>
      <c r="D1" s="124" t="s">
        <v>4522</v>
      </c>
      <c r="E1" s="124" t="s">
        <v>2630</v>
      </c>
      <c r="F1" s="125" t="s">
        <v>426</v>
      </c>
      <c r="G1" s="165" t="s">
        <v>4520</v>
      </c>
      <c r="H1" s="162" t="s">
        <v>4525</v>
      </c>
    </row>
    <row r="2" spans="1:8" s="65" customFormat="1" x14ac:dyDescent="0.25">
      <c r="A2" s="65" t="s">
        <v>3061</v>
      </c>
      <c r="B2" s="150">
        <v>1</v>
      </c>
      <c r="C2" s="155" t="s">
        <v>2606</v>
      </c>
      <c r="D2" s="142" t="s">
        <v>2604</v>
      </c>
      <c r="E2" s="142"/>
      <c r="G2" s="166" t="s">
        <v>2604</v>
      </c>
      <c r="H2" s="152" t="s">
        <v>2604</v>
      </c>
    </row>
    <row r="3" spans="1:8" s="65" customFormat="1" x14ac:dyDescent="0.25">
      <c r="A3" s="65" t="s">
        <v>3061</v>
      </c>
      <c r="B3" s="77">
        <v>2</v>
      </c>
      <c r="C3" s="65" t="s">
        <v>2605</v>
      </c>
      <c r="D3" s="142" t="s">
        <v>2604</v>
      </c>
      <c r="E3" s="142"/>
      <c r="G3" s="166" t="s">
        <v>2604</v>
      </c>
      <c r="H3" s="67" t="s">
        <v>2604</v>
      </c>
    </row>
    <row r="4" spans="1:8" s="65" customFormat="1" x14ac:dyDescent="0.25">
      <c r="A4" s="65" t="s">
        <v>4530</v>
      </c>
      <c r="B4" s="150">
        <v>1</v>
      </c>
      <c r="C4" s="153" t="s">
        <v>2606</v>
      </c>
      <c r="D4" s="142" t="s">
        <v>2604</v>
      </c>
      <c r="E4" s="142"/>
      <c r="G4" s="166" t="s">
        <v>2604</v>
      </c>
      <c r="H4" s="152" t="s">
        <v>2604</v>
      </c>
    </row>
    <row r="5" spans="1:8" s="65" customFormat="1" x14ac:dyDescent="0.25">
      <c r="A5" s="65" t="s">
        <v>4530</v>
      </c>
      <c r="B5" s="309">
        <v>2</v>
      </c>
      <c r="C5" s="288" t="s">
        <v>2605</v>
      </c>
      <c r="D5" s="142" t="s">
        <v>2604</v>
      </c>
      <c r="E5" s="142"/>
      <c r="G5" s="166" t="s">
        <v>2604</v>
      </c>
      <c r="H5" s="67" t="s">
        <v>2604</v>
      </c>
    </row>
    <row r="6" spans="1:8" s="65" customFormat="1" x14ac:dyDescent="0.25">
      <c r="A6" s="65" t="s">
        <v>3557</v>
      </c>
      <c r="B6" s="150">
        <v>1</v>
      </c>
      <c r="C6" s="155" t="s">
        <v>2129</v>
      </c>
      <c r="D6" s="142">
        <v>40511</v>
      </c>
      <c r="E6" s="142"/>
      <c r="F6" s="65" t="s">
        <v>59</v>
      </c>
      <c r="G6" s="166" t="s">
        <v>2604</v>
      </c>
      <c r="H6" s="152" t="s">
        <v>2604</v>
      </c>
    </row>
    <row r="7" spans="1:8" s="65" customFormat="1" x14ac:dyDescent="0.25">
      <c r="A7" s="65" t="s">
        <v>3557</v>
      </c>
      <c r="B7" s="309">
        <v>2</v>
      </c>
      <c r="C7" s="288" t="s">
        <v>2605</v>
      </c>
      <c r="D7" s="142" t="s">
        <v>2604</v>
      </c>
      <c r="E7" s="142"/>
      <c r="G7" s="166" t="s">
        <v>2604</v>
      </c>
      <c r="H7" s="67" t="s">
        <v>2604</v>
      </c>
    </row>
    <row r="8" spans="1:8" s="65" customFormat="1" x14ac:dyDescent="0.25">
      <c r="A8" s="65" t="s">
        <v>3491</v>
      </c>
      <c r="B8" s="150">
        <v>1</v>
      </c>
      <c r="C8" s="155" t="s">
        <v>2129</v>
      </c>
      <c r="D8" s="142">
        <v>39651</v>
      </c>
      <c r="E8" s="142">
        <v>39865</v>
      </c>
      <c r="F8" s="65" t="s">
        <v>2453</v>
      </c>
      <c r="G8" s="166" t="s">
        <v>2604</v>
      </c>
      <c r="H8" s="152" t="s">
        <v>2604</v>
      </c>
    </row>
    <row r="9" spans="1:8" s="65" customFormat="1" x14ac:dyDescent="0.25">
      <c r="A9" s="65" t="s">
        <v>3496</v>
      </c>
      <c r="B9" s="150">
        <v>1</v>
      </c>
      <c r="C9" s="155" t="s">
        <v>2606</v>
      </c>
      <c r="D9" s="142">
        <v>38297</v>
      </c>
      <c r="E9" s="142"/>
      <c r="F9" s="65" t="s">
        <v>2302</v>
      </c>
      <c r="G9" s="166">
        <v>210000</v>
      </c>
      <c r="H9" s="152" t="s">
        <v>2604</v>
      </c>
    </row>
    <row r="10" spans="1:8" s="65" customFormat="1" x14ac:dyDescent="0.25">
      <c r="A10" s="65" t="s">
        <v>3496</v>
      </c>
      <c r="B10" s="77">
        <v>2</v>
      </c>
      <c r="C10" s="108" t="s">
        <v>2603</v>
      </c>
      <c r="D10" s="142">
        <v>38381</v>
      </c>
      <c r="E10" s="142"/>
      <c r="F10" s="108" t="s">
        <v>31</v>
      </c>
      <c r="G10" s="166" t="s">
        <v>2604</v>
      </c>
      <c r="H10" s="67" t="s">
        <v>2135</v>
      </c>
    </row>
    <row r="11" spans="1:8" s="65" customFormat="1" x14ac:dyDescent="0.25">
      <c r="A11" s="65" t="s">
        <v>3551</v>
      </c>
      <c r="B11" s="150">
        <v>1</v>
      </c>
      <c r="C11" s="306" t="s">
        <v>4528</v>
      </c>
      <c r="D11" s="142">
        <v>37337</v>
      </c>
      <c r="E11" s="142">
        <v>37359</v>
      </c>
      <c r="F11" s="108" t="s">
        <v>34</v>
      </c>
      <c r="G11" s="166" t="s">
        <v>2604</v>
      </c>
      <c r="H11" s="152" t="s">
        <v>2604</v>
      </c>
    </row>
    <row r="12" spans="1:8" s="65" customFormat="1" x14ac:dyDescent="0.25">
      <c r="A12" s="65" t="s">
        <v>3596</v>
      </c>
      <c r="B12" s="150">
        <v>1</v>
      </c>
      <c r="C12" s="153" t="s">
        <v>2606</v>
      </c>
      <c r="D12" s="114" t="s">
        <v>2604</v>
      </c>
      <c r="E12" s="114"/>
      <c r="G12" s="166" t="s">
        <v>2604</v>
      </c>
      <c r="H12" s="152" t="s">
        <v>2604</v>
      </c>
    </row>
    <row r="13" spans="1:8" s="65" customFormat="1" x14ac:dyDescent="0.25">
      <c r="A13" s="65" t="s">
        <v>3596</v>
      </c>
      <c r="B13" s="309">
        <v>2</v>
      </c>
      <c r="C13" s="288" t="s">
        <v>2605</v>
      </c>
      <c r="D13" s="142" t="s">
        <v>2604</v>
      </c>
      <c r="E13" s="142"/>
      <c r="G13" s="166" t="s">
        <v>2604</v>
      </c>
      <c r="H13" s="67" t="s">
        <v>2604</v>
      </c>
    </row>
    <row r="14" spans="1:8" s="65" customFormat="1" x14ac:dyDescent="0.25">
      <c r="A14" s="65" t="s">
        <v>3256</v>
      </c>
      <c r="B14" s="150">
        <v>1</v>
      </c>
      <c r="C14" s="296" t="s">
        <v>4523</v>
      </c>
      <c r="D14" s="142">
        <v>40939</v>
      </c>
      <c r="E14" s="142">
        <v>41517</v>
      </c>
      <c r="F14" s="108" t="s">
        <v>34</v>
      </c>
      <c r="G14" s="166" t="s">
        <v>2604</v>
      </c>
      <c r="H14" s="152" t="s">
        <v>2604</v>
      </c>
    </row>
    <row r="15" spans="1:8" s="65" customFormat="1" x14ac:dyDescent="0.25">
      <c r="A15" s="65" t="s">
        <v>3020</v>
      </c>
      <c r="B15" s="150">
        <v>1</v>
      </c>
      <c r="C15" s="155" t="s">
        <v>2606</v>
      </c>
      <c r="D15" s="142" t="s">
        <v>2604</v>
      </c>
      <c r="E15" s="142"/>
      <c r="G15" s="166" t="s">
        <v>2604</v>
      </c>
      <c r="H15" s="152" t="s">
        <v>2604</v>
      </c>
    </row>
    <row r="16" spans="1:8" s="65" customFormat="1" x14ac:dyDescent="0.25">
      <c r="A16" s="65" t="s">
        <v>3020</v>
      </c>
      <c r="B16" s="77">
        <v>2</v>
      </c>
      <c r="C16" s="65" t="s">
        <v>2605</v>
      </c>
      <c r="D16" s="142" t="s">
        <v>2604</v>
      </c>
      <c r="E16" s="142"/>
      <c r="G16" s="166" t="s">
        <v>2604</v>
      </c>
      <c r="H16" s="67" t="s">
        <v>2604</v>
      </c>
    </row>
    <row r="17" spans="1:8" s="65" customFormat="1" x14ac:dyDescent="0.25">
      <c r="A17" s="65" t="s">
        <v>1532</v>
      </c>
      <c r="B17" s="150">
        <v>1</v>
      </c>
      <c r="C17" s="155" t="s">
        <v>2606</v>
      </c>
      <c r="D17" s="142" t="s">
        <v>2604</v>
      </c>
      <c r="E17" s="142"/>
      <c r="G17" s="166" t="s">
        <v>2604</v>
      </c>
      <c r="H17" s="152" t="s">
        <v>2604</v>
      </c>
    </row>
    <row r="18" spans="1:8" s="65" customFormat="1" x14ac:dyDescent="0.25">
      <c r="A18" s="65" t="s">
        <v>1532</v>
      </c>
      <c r="B18" s="309">
        <v>2</v>
      </c>
      <c r="C18" s="65" t="s">
        <v>2605</v>
      </c>
      <c r="D18" s="142" t="s">
        <v>2604</v>
      </c>
      <c r="E18" s="142"/>
      <c r="G18" s="166" t="s">
        <v>2604</v>
      </c>
      <c r="H18" s="67" t="s">
        <v>2604</v>
      </c>
    </row>
    <row r="19" spans="1:8" s="65" customFormat="1" x14ac:dyDescent="0.25">
      <c r="A19" s="65" t="s">
        <v>2878</v>
      </c>
      <c r="B19" s="150">
        <v>1</v>
      </c>
      <c r="C19" s="155" t="s">
        <v>2606</v>
      </c>
      <c r="D19" s="142" t="s">
        <v>2604</v>
      </c>
      <c r="E19" s="142"/>
      <c r="G19" s="166" t="s">
        <v>2604</v>
      </c>
      <c r="H19" s="152" t="s">
        <v>2604</v>
      </c>
    </row>
    <row r="20" spans="1:8" s="65" customFormat="1" x14ac:dyDescent="0.25">
      <c r="A20" s="65" t="s">
        <v>2878</v>
      </c>
      <c r="B20" s="77">
        <v>2</v>
      </c>
      <c r="C20" s="65" t="s">
        <v>2605</v>
      </c>
      <c r="D20" s="142" t="s">
        <v>2604</v>
      </c>
      <c r="E20" s="142"/>
      <c r="G20" s="166" t="s">
        <v>2604</v>
      </c>
      <c r="H20" s="67" t="s">
        <v>2604</v>
      </c>
    </row>
    <row r="21" spans="1:8" s="65" customFormat="1" x14ac:dyDescent="0.25">
      <c r="A21" s="65" t="s">
        <v>3070</v>
      </c>
      <c r="B21" s="150">
        <v>1</v>
      </c>
      <c r="C21" s="155" t="s">
        <v>2606</v>
      </c>
      <c r="D21" s="142" t="s">
        <v>2604</v>
      </c>
      <c r="E21" s="142"/>
      <c r="G21" s="166" t="s">
        <v>2604</v>
      </c>
      <c r="H21" s="152" t="s">
        <v>2604</v>
      </c>
    </row>
    <row r="22" spans="1:8" s="65" customFormat="1" x14ac:dyDescent="0.25">
      <c r="A22" s="65" t="s">
        <v>3070</v>
      </c>
      <c r="B22" s="77">
        <v>2</v>
      </c>
      <c r="C22" s="65" t="s">
        <v>2605</v>
      </c>
      <c r="D22" s="142" t="s">
        <v>2604</v>
      </c>
      <c r="E22" s="142"/>
      <c r="G22" s="166" t="s">
        <v>2604</v>
      </c>
      <c r="H22" s="67" t="s">
        <v>2604</v>
      </c>
    </row>
    <row r="23" spans="1:8" s="65" customFormat="1" x14ac:dyDescent="0.25">
      <c r="A23" s="65" t="s">
        <v>3143</v>
      </c>
      <c r="B23" s="150">
        <v>1</v>
      </c>
      <c r="C23" s="155" t="s">
        <v>2606</v>
      </c>
      <c r="D23" s="142">
        <v>31017</v>
      </c>
      <c r="E23" s="142"/>
      <c r="F23" s="65" t="s">
        <v>2260</v>
      </c>
      <c r="G23" s="166" t="s">
        <v>2604</v>
      </c>
      <c r="H23" s="152" t="s">
        <v>2604</v>
      </c>
    </row>
    <row r="24" spans="1:8" s="65" customFormat="1" x14ac:dyDescent="0.25">
      <c r="A24" s="65" t="s">
        <v>3143</v>
      </c>
      <c r="B24" s="77">
        <v>2</v>
      </c>
      <c r="C24" s="65" t="s">
        <v>2605</v>
      </c>
      <c r="D24" s="142">
        <v>31056</v>
      </c>
      <c r="E24" s="142"/>
      <c r="F24" s="65" t="s">
        <v>2260</v>
      </c>
      <c r="G24" s="166" t="s">
        <v>2604</v>
      </c>
      <c r="H24" s="67" t="s">
        <v>2604</v>
      </c>
    </row>
    <row r="25" spans="1:8" s="65" customFormat="1" x14ac:dyDescent="0.25">
      <c r="A25" s="65" t="s">
        <v>3193</v>
      </c>
      <c r="B25" s="150">
        <v>1</v>
      </c>
      <c r="C25" s="155" t="s">
        <v>2606</v>
      </c>
      <c r="D25" s="142">
        <v>35476</v>
      </c>
      <c r="E25" s="142"/>
      <c r="F25" s="65" t="s">
        <v>46</v>
      </c>
      <c r="G25" s="166" t="s">
        <v>2604</v>
      </c>
      <c r="H25" s="152" t="s">
        <v>2604</v>
      </c>
    </row>
    <row r="26" spans="1:8" s="65" customFormat="1" x14ac:dyDescent="0.25">
      <c r="A26" s="65" t="s">
        <v>3193</v>
      </c>
      <c r="B26" s="77">
        <v>2</v>
      </c>
      <c r="C26" s="108" t="s">
        <v>2605</v>
      </c>
      <c r="D26" s="142">
        <v>35669</v>
      </c>
      <c r="E26" s="142"/>
      <c r="F26" s="108" t="s">
        <v>27</v>
      </c>
      <c r="G26" s="166" t="s">
        <v>2604</v>
      </c>
      <c r="H26" s="67" t="s">
        <v>2604</v>
      </c>
    </row>
    <row r="27" spans="1:8" s="65" customFormat="1" x14ac:dyDescent="0.25">
      <c r="A27" s="65" t="s">
        <v>3297</v>
      </c>
      <c r="B27" s="150">
        <v>1</v>
      </c>
      <c r="C27" s="153" t="s">
        <v>2606</v>
      </c>
      <c r="D27" s="142" t="s">
        <v>2604</v>
      </c>
      <c r="E27" s="142"/>
      <c r="G27" s="166" t="s">
        <v>2604</v>
      </c>
      <c r="H27" s="152" t="s">
        <v>2604</v>
      </c>
    </row>
    <row r="28" spans="1:8" s="65" customFormat="1" x14ac:dyDescent="0.25">
      <c r="A28" s="65" t="s">
        <v>3297</v>
      </c>
      <c r="B28" s="309">
        <v>2</v>
      </c>
      <c r="C28" s="288" t="s">
        <v>2605</v>
      </c>
      <c r="D28" s="142" t="s">
        <v>2604</v>
      </c>
      <c r="E28" s="142"/>
      <c r="G28" s="166" t="s">
        <v>2604</v>
      </c>
      <c r="H28" s="67" t="s">
        <v>2604</v>
      </c>
    </row>
    <row r="29" spans="1:8" s="65" customFormat="1" x14ac:dyDescent="0.25">
      <c r="A29" s="65" t="s">
        <v>3302</v>
      </c>
      <c r="B29" s="150">
        <v>1</v>
      </c>
      <c r="C29" s="155" t="s">
        <v>2606</v>
      </c>
      <c r="D29" s="142">
        <v>23408</v>
      </c>
      <c r="E29" s="142"/>
      <c r="F29" s="65" t="s">
        <v>34</v>
      </c>
      <c r="G29" s="166" t="s">
        <v>2604</v>
      </c>
      <c r="H29" s="152" t="s">
        <v>2604</v>
      </c>
    </row>
    <row r="30" spans="1:8" s="65" customFormat="1" x14ac:dyDescent="0.25">
      <c r="A30" s="65" t="s">
        <v>3302</v>
      </c>
      <c r="B30" s="77">
        <v>2</v>
      </c>
      <c r="C30" s="65" t="s">
        <v>2605</v>
      </c>
      <c r="D30" s="142">
        <v>24735</v>
      </c>
      <c r="E30" s="142"/>
      <c r="F30" s="65" t="s">
        <v>29</v>
      </c>
      <c r="G30" s="166">
        <v>26000</v>
      </c>
      <c r="H30" s="67" t="s">
        <v>2604</v>
      </c>
    </row>
    <row r="31" spans="1:8" s="65" customFormat="1" x14ac:dyDescent="0.25">
      <c r="A31" s="65" t="s">
        <v>3308</v>
      </c>
      <c r="B31" s="150">
        <v>1</v>
      </c>
      <c r="C31" s="153" t="s">
        <v>2606</v>
      </c>
      <c r="D31" s="142" t="s">
        <v>2604</v>
      </c>
      <c r="E31" s="142"/>
      <c r="G31" s="166" t="s">
        <v>2604</v>
      </c>
      <c r="H31" s="152" t="s">
        <v>2604</v>
      </c>
    </row>
    <row r="32" spans="1:8" s="65" customFormat="1" x14ac:dyDescent="0.25">
      <c r="A32" s="65" t="s">
        <v>3308</v>
      </c>
      <c r="B32" s="309">
        <v>2</v>
      </c>
      <c r="C32" s="288" t="s">
        <v>2605</v>
      </c>
      <c r="D32" s="142" t="s">
        <v>2604</v>
      </c>
      <c r="E32" s="142"/>
      <c r="G32" s="166" t="s">
        <v>2604</v>
      </c>
      <c r="H32" s="67" t="s">
        <v>2604</v>
      </c>
    </row>
    <row r="33" spans="1:8" s="65" customFormat="1" x14ac:dyDescent="0.25">
      <c r="A33" s="65" t="s">
        <v>3616</v>
      </c>
      <c r="B33" s="150">
        <v>1</v>
      </c>
      <c r="C33" s="153" t="s">
        <v>2606</v>
      </c>
      <c r="D33" s="142">
        <v>41269</v>
      </c>
      <c r="E33" s="142">
        <v>41276</v>
      </c>
      <c r="F33" s="65" t="s">
        <v>33</v>
      </c>
      <c r="G33" s="166" t="s">
        <v>2604</v>
      </c>
      <c r="H33" s="152" t="s">
        <v>2604</v>
      </c>
    </row>
    <row r="34" spans="1:8" s="65" customFormat="1" x14ac:dyDescent="0.25">
      <c r="A34" s="65" t="s">
        <v>3718</v>
      </c>
      <c r="B34" s="150">
        <v>1</v>
      </c>
      <c r="C34" s="155" t="s">
        <v>2606</v>
      </c>
      <c r="D34" s="114"/>
      <c r="E34" s="114"/>
      <c r="F34" s="65" t="s">
        <v>2409</v>
      </c>
      <c r="G34" s="166" t="s">
        <v>2604</v>
      </c>
      <c r="H34" s="152" t="s">
        <v>2604</v>
      </c>
    </row>
    <row r="35" spans="1:8" s="65" customFormat="1" x14ac:dyDescent="0.25">
      <c r="A35" s="65" t="s">
        <v>3718</v>
      </c>
      <c r="B35" s="77">
        <v>2</v>
      </c>
      <c r="C35" s="65" t="s">
        <v>2605</v>
      </c>
      <c r="D35" s="142"/>
      <c r="E35" s="142"/>
      <c r="F35" s="65" t="s">
        <v>2409</v>
      </c>
      <c r="G35" s="166" t="s">
        <v>2604</v>
      </c>
      <c r="H35" s="67" t="s">
        <v>2604</v>
      </c>
    </row>
    <row r="36" spans="1:8" s="65" customFormat="1" x14ac:dyDescent="0.25">
      <c r="A36" s="65" t="s">
        <v>3479</v>
      </c>
      <c r="B36" s="150">
        <v>1</v>
      </c>
      <c r="C36" s="153" t="s">
        <v>2606</v>
      </c>
      <c r="D36" s="142" t="s">
        <v>2604</v>
      </c>
      <c r="E36" s="142"/>
      <c r="G36" s="166" t="s">
        <v>2604</v>
      </c>
      <c r="H36" s="152" t="s">
        <v>2604</v>
      </c>
    </row>
    <row r="37" spans="1:8" s="65" customFormat="1" x14ac:dyDescent="0.25">
      <c r="A37" s="65" t="s">
        <v>3479</v>
      </c>
      <c r="B37" s="309">
        <v>2</v>
      </c>
      <c r="C37" s="288" t="s">
        <v>2605</v>
      </c>
      <c r="D37" s="142" t="s">
        <v>2604</v>
      </c>
      <c r="E37" s="142"/>
      <c r="G37" s="166" t="s">
        <v>2604</v>
      </c>
      <c r="H37" s="67" t="s">
        <v>2604</v>
      </c>
    </row>
    <row r="38" spans="1:8" s="65" customFormat="1" x14ac:dyDescent="0.25">
      <c r="A38" s="65" t="s">
        <v>3506</v>
      </c>
      <c r="B38" s="150">
        <v>1</v>
      </c>
      <c r="C38" s="153" t="s">
        <v>2606</v>
      </c>
      <c r="D38" s="142" t="s">
        <v>2604</v>
      </c>
      <c r="E38" s="142"/>
      <c r="G38" s="166" t="s">
        <v>2604</v>
      </c>
      <c r="H38" s="152" t="s">
        <v>2604</v>
      </c>
    </row>
    <row r="39" spans="1:8" s="65" customFormat="1" x14ac:dyDescent="0.25">
      <c r="A39" s="65" t="s">
        <v>3506</v>
      </c>
      <c r="B39" s="309">
        <v>2</v>
      </c>
      <c r="C39" s="288" t="s">
        <v>2605</v>
      </c>
      <c r="D39" s="142" t="s">
        <v>2604</v>
      </c>
      <c r="E39" s="142"/>
      <c r="G39" s="166" t="s">
        <v>2604</v>
      </c>
      <c r="H39" s="67" t="s">
        <v>2604</v>
      </c>
    </row>
    <row r="40" spans="1:8" s="65" customFormat="1" x14ac:dyDescent="0.25">
      <c r="A40" s="65" t="s">
        <v>3547</v>
      </c>
      <c r="B40" s="150">
        <v>1</v>
      </c>
      <c r="C40" s="155" t="s">
        <v>2606</v>
      </c>
      <c r="D40" s="142">
        <v>38915</v>
      </c>
      <c r="E40" s="142"/>
      <c r="F40" s="65" t="s">
        <v>2150</v>
      </c>
      <c r="G40" s="166" t="s">
        <v>2604</v>
      </c>
      <c r="H40" s="152" t="s">
        <v>2604</v>
      </c>
    </row>
    <row r="41" spans="1:8" s="65" customFormat="1" x14ac:dyDescent="0.25">
      <c r="A41" s="65" t="s">
        <v>3547</v>
      </c>
      <c r="B41" s="310">
        <v>2</v>
      </c>
      <c r="C41" s="305" t="s">
        <v>4527</v>
      </c>
      <c r="D41" s="142">
        <v>39329</v>
      </c>
      <c r="E41" s="142"/>
      <c r="F41" s="65" t="s">
        <v>2486</v>
      </c>
      <c r="G41" s="166" t="s">
        <v>2604</v>
      </c>
      <c r="H41" s="67" t="s">
        <v>2604</v>
      </c>
    </row>
    <row r="42" spans="1:8" s="65" customFormat="1" x14ac:dyDescent="0.25">
      <c r="A42" s="65" t="s">
        <v>3547</v>
      </c>
      <c r="B42" s="150">
        <v>3</v>
      </c>
      <c r="C42" s="306" t="s">
        <v>2605</v>
      </c>
      <c r="D42" s="142"/>
      <c r="E42" s="142"/>
      <c r="F42" s="305" t="s">
        <v>4561</v>
      </c>
      <c r="G42" s="166"/>
      <c r="H42" s="152"/>
    </row>
    <row r="43" spans="1:8" s="65" customFormat="1" x14ac:dyDescent="0.25">
      <c r="A43" s="65" t="s">
        <v>617</v>
      </c>
      <c r="B43" s="150">
        <v>1</v>
      </c>
      <c r="C43" s="155" t="s">
        <v>2606</v>
      </c>
      <c r="D43" s="142">
        <v>35630</v>
      </c>
      <c r="E43" s="142"/>
      <c r="F43" s="65" t="s">
        <v>79</v>
      </c>
      <c r="G43" s="166">
        <v>2100000</v>
      </c>
      <c r="H43" s="152" t="s">
        <v>2604</v>
      </c>
    </row>
    <row r="44" spans="1:8" s="65" customFormat="1" x14ac:dyDescent="0.25">
      <c r="A44" s="65" t="s">
        <v>617</v>
      </c>
      <c r="B44" s="309">
        <v>2</v>
      </c>
      <c r="C44" s="65" t="s">
        <v>2605</v>
      </c>
      <c r="D44" s="142">
        <v>38454</v>
      </c>
      <c r="E44" s="142"/>
      <c r="F44" s="65" t="s">
        <v>61</v>
      </c>
      <c r="G44" s="166">
        <v>315000</v>
      </c>
      <c r="H44" s="67" t="s">
        <v>2604</v>
      </c>
    </row>
    <row r="45" spans="1:8" s="65" customFormat="1" x14ac:dyDescent="0.25">
      <c r="A45" s="65" t="s">
        <v>2944</v>
      </c>
      <c r="B45" s="150">
        <v>1</v>
      </c>
      <c r="C45" s="153" t="s">
        <v>2606</v>
      </c>
      <c r="D45" s="142" t="s">
        <v>2604</v>
      </c>
      <c r="E45" s="142"/>
      <c r="G45" s="166" t="s">
        <v>2604</v>
      </c>
      <c r="H45" s="152" t="s">
        <v>2604</v>
      </c>
    </row>
    <row r="46" spans="1:8" s="65" customFormat="1" x14ac:dyDescent="0.25">
      <c r="A46" s="65" t="s">
        <v>2944</v>
      </c>
      <c r="B46" s="309">
        <v>2</v>
      </c>
      <c r="C46" s="288" t="s">
        <v>2605</v>
      </c>
      <c r="D46" s="142" t="s">
        <v>2604</v>
      </c>
      <c r="E46" s="142"/>
      <c r="G46" s="166" t="s">
        <v>2604</v>
      </c>
      <c r="H46" s="67" t="s">
        <v>2604</v>
      </c>
    </row>
    <row r="47" spans="1:8" s="65" customFormat="1" x14ac:dyDescent="0.25">
      <c r="A47" s="65" t="s">
        <v>3750</v>
      </c>
      <c r="B47" s="150">
        <v>1</v>
      </c>
      <c r="C47" s="155" t="s">
        <v>2606</v>
      </c>
      <c r="D47" s="142">
        <v>39158</v>
      </c>
      <c r="E47" s="142"/>
      <c r="F47" s="65" t="s">
        <v>32</v>
      </c>
      <c r="G47" s="166" t="s">
        <v>2604</v>
      </c>
      <c r="H47" s="152" t="s">
        <v>2135</v>
      </c>
    </row>
    <row r="48" spans="1:8" s="65" customFormat="1" x14ac:dyDescent="0.25">
      <c r="A48" s="65" t="s">
        <v>3750</v>
      </c>
      <c r="B48" s="309">
        <v>2</v>
      </c>
      <c r="C48" s="65" t="s">
        <v>2603</v>
      </c>
      <c r="D48" s="142">
        <v>39220</v>
      </c>
      <c r="E48" s="142"/>
      <c r="F48" s="65" t="s">
        <v>112</v>
      </c>
      <c r="G48" s="166" t="s">
        <v>2604</v>
      </c>
      <c r="H48" s="67" t="s">
        <v>2135</v>
      </c>
    </row>
    <row r="49" spans="1:8" s="65" customFormat="1" x14ac:dyDescent="0.25">
      <c r="A49" s="65" t="s">
        <v>3087</v>
      </c>
      <c r="B49" s="150">
        <v>1</v>
      </c>
      <c r="C49" s="155" t="s">
        <v>2606</v>
      </c>
      <c r="D49" s="142" t="s">
        <v>2604</v>
      </c>
      <c r="E49" s="142"/>
      <c r="G49" s="166" t="s">
        <v>2604</v>
      </c>
      <c r="H49" s="152" t="s">
        <v>2604</v>
      </c>
    </row>
    <row r="50" spans="1:8" s="65" customFormat="1" x14ac:dyDescent="0.25">
      <c r="A50" s="65" t="s">
        <v>3087</v>
      </c>
      <c r="B50" s="77">
        <v>2</v>
      </c>
      <c r="C50" s="65" t="s">
        <v>2605</v>
      </c>
      <c r="D50" s="142" t="s">
        <v>2604</v>
      </c>
      <c r="E50" s="142"/>
      <c r="G50" s="166" t="s">
        <v>2604</v>
      </c>
      <c r="H50" s="67" t="s">
        <v>2604</v>
      </c>
    </row>
    <row r="51" spans="1:8" s="65" customFormat="1" x14ac:dyDescent="0.25">
      <c r="A51" s="65" t="s">
        <v>3059</v>
      </c>
      <c r="B51" s="150">
        <v>1</v>
      </c>
      <c r="C51" s="153" t="s">
        <v>2606</v>
      </c>
      <c r="D51" s="142" t="s">
        <v>2604</v>
      </c>
      <c r="E51" s="142"/>
      <c r="G51" s="166" t="s">
        <v>2604</v>
      </c>
      <c r="H51" s="152" t="s">
        <v>2604</v>
      </c>
    </row>
    <row r="52" spans="1:8" s="65" customFormat="1" x14ac:dyDescent="0.25">
      <c r="A52" s="65" t="s">
        <v>3059</v>
      </c>
      <c r="B52" s="309">
        <v>2</v>
      </c>
      <c r="C52" s="288" t="s">
        <v>2605</v>
      </c>
      <c r="D52" s="142" t="s">
        <v>2604</v>
      </c>
      <c r="E52" s="142"/>
      <c r="G52" s="166" t="s">
        <v>2604</v>
      </c>
      <c r="H52" s="67" t="s">
        <v>2604</v>
      </c>
    </row>
    <row r="53" spans="1:8" s="65" customFormat="1" x14ac:dyDescent="0.25">
      <c r="A53" s="65" t="s">
        <v>3164</v>
      </c>
      <c r="B53" s="150">
        <v>1</v>
      </c>
      <c r="C53" s="153" t="s">
        <v>2606</v>
      </c>
      <c r="D53" s="142" t="s">
        <v>2604</v>
      </c>
      <c r="E53" s="142"/>
      <c r="G53" s="166" t="s">
        <v>2604</v>
      </c>
      <c r="H53" s="152" t="s">
        <v>2604</v>
      </c>
    </row>
    <row r="54" spans="1:8" s="65" customFormat="1" x14ac:dyDescent="0.25">
      <c r="A54" s="65" t="s">
        <v>3164</v>
      </c>
      <c r="B54" s="309">
        <v>2</v>
      </c>
      <c r="C54" s="288" t="s">
        <v>2605</v>
      </c>
      <c r="D54" s="142" t="s">
        <v>2604</v>
      </c>
      <c r="E54" s="142"/>
      <c r="G54" s="166" t="s">
        <v>2604</v>
      </c>
      <c r="H54" s="67" t="s">
        <v>2604</v>
      </c>
    </row>
    <row r="55" spans="1:8" s="65" customFormat="1" x14ac:dyDescent="0.25">
      <c r="A55" s="65" t="s">
        <v>2856</v>
      </c>
      <c r="B55" s="150">
        <v>1</v>
      </c>
      <c r="C55" s="155" t="s">
        <v>2606</v>
      </c>
      <c r="D55" s="142">
        <v>10101</v>
      </c>
      <c r="E55" s="142"/>
      <c r="F55" s="65" t="s">
        <v>2346</v>
      </c>
      <c r="G55" s="166" t="s">
        <v>2604</v>
      </c>
      <c r="H55" s="152" t="s">
        <v>2604</v>
      </c>
    </row>
    <row r="56" spans="1:8" s="65" customFormat="1" x14ac:dyDescent="0.25">
      <c r="A56" s="65" t="s">
        <v>2856</v>
      </c>
      <c r="B56" s="77">
        <v>2</v>
      </c>
      <c r="C56" s="65" t="s">
        <v>2605</v>
      </c>
      <c r="D56" s="142">
        <v>10927</v>
      </c>
      <c r="E56" s="142"/>
      <c r="F56" s="65" t="s">
        <v>61</v>
      </c>
      <c r="G56" s="166" t="s">
        <v>2604</v>
      </c>
      <c r="H56" s="67" t="s">
        <v>2604</v>
      </c>
    </row>
    <row r="57" spans="1:8" s="65" customFormat="1" x14ac:dyDescent="0.25">
      <c r="A57" s="65" t="s">
        <v>3286</v>
      </c>
      <c r="B57" s="150">
        <v>1</v>
      </c>
      <c r="C57" s="153" t="s">
        <v>2606</v>
      </c>
      <c r="D57" s="142" t="s">
        <v>2604</v>
      </c>
      <c r="E57" s="142"/>
      <c r="G57" s="166" t="s">
        <v>2604</v>
      </c>
      <c r="H57" s="152" t="s">
        <v>2604</v>
      </c>
    </row>
    <row r="58" spans="1:8" s="65" customFormat="1" x14ac:dyDescent="0.25">
      <c r="A58" s="65" t="s">
        <v>3286</v>
      </c>
      <c r="B58" s="309">
        <v>2</v>
      </c>
      <c r="C58" s="288" t="s">
        <v>2605</v>
      </c>
      <c r="D58" s="142" t="s">
        <v>2604</v>
      </c>
      <c r="E58" s="142"/>
      <c r="G58" s="166" t="s">
        <v>2604</v>
      </c>
      <c r="H58" s="67" t="s">
        <v>2604</v>
      </c>
    </row>
    <row r="59" spans="1:8" s="65" customFormat="1" x14ac:dyDescent="0.25">
      <c r="A59" s="65" t="s">
        <v>3310</v>
      </c>
      <c r="B59" s="150">
        <v>1</v>
      </c>
      <c r="C59" s="153" t="s">
        <v>2606</v>
      </c>
      <c r="D59" s="142" t="s">
        <v>2604</v>
      </c>
      <c r="E59" s="142"/>
      <c r="G59" s="166" t="s">
        <v>2604</v>
      </c>
      <c r="H59" s="152" t="s">
        <v>2604</v>
      </c>
    </row>
    <row r="60" spans="1:8" s="65" customFormat="1" x14ac:dyDescent="0.25">
      <c r="A60" s="65" t="s">
        <v>3310</v>
      </c>
      <c r="B60" s="309">
        <v>2</v>
      </c>
      <c r="C60" s="288" t="s">
        <v>2605</v>
      </c>
      <c r="D60" s="142" t="s">
        <v>2604</v>
      </c>
      <c r="E60" s="142"/>
      <c r="G60" s="166" t="s">
        <v>2604</v>
      </c>
      <c r="H60" s="67" t="s">
        <v>2604</v>
      </c>
    </row>
    <row r="61" spans="1:8" s="65" customFormat="1" x14ac:dyDescent="0.25">
      <c r="A61" s="65" t="s">
        <v>3335</v>
      </c>
      <c r="B61" s="150">
        <v>1</v>
      </c>
      <c r="C61" s="153" t="s">
        <v>2606</v>
      </c>
      <c r="D61" s="142" t="s">
        <v>2604</v>
      </c>
      <c r="E61" s="142"/>
      <c r="G61" s="166" t="s">
        <v>2604</v>
      </c>
      <c r="H61" s="152" t="s">
        <v>2604</v>
      </c>
    </row>
    <row r="62" spans="1:8" s="65" customFormat="1" x14ac:dyDescent="0.25">
      <c r="A62" s="65" t="s">
        <v>3335</v>
      </c>
      <c r="B62" s="309">
        <v>2</v>
      </c>
      <c r="C62" s="288" t="s">
        <v>2605</v>
      </c>
      <c r="D62" s="142" t="s">
        <v>2604</v>
      </c>
      <c r="E62" s="142"/>
      <c r="G62" s="166" t="s">
        <v>2604</v>
      </c>
      <c r="H62" s="67" t="s">
        <v>2604</v>
      </c>
    </row>
    <row r="63" spans="1:8" s="65" customFormat="1" x14ac:dyDescent="0.25">
      <c r="A63" s="65" t="s">
        <v>3361</v>
      </c>
      <c r="B63" s="150">
        <v>1</v>
      </c>
      <c r="C63" s="153" t="s">
        <v>2606</v>
      </c>
      <c r="D63" s="142" t="s">
        <v>2604</v>
      </c>
      <c r="E63" s="142"/>
      <c r="G63" s="166" t="s">
        <v>2604</v>
      </c>
      <c r="H63" s="152" t="s">
        <v>2604</v>
      </c>
    </row>
    <row r="64" spans="1:8" s="65" customFormat="1" x14ac:dyDescent="0.25">
      <c r="A64" s="65" t="s">
        <v>3361</v>
      </c>
      <c r="B64" s="309">
        <v>2</v>
      </c>
      <c r="C64" s="288" t="s">
        <v>2605</v>
      </c>
      <c r="D64" s="142" t="s">
        <v>2604</v>
      </c>
      <c r="E64" s="142"/>
      <c r="G64" s="166" t="s">
        <v>2604</v>
      </c>
      <c r="H64" s="67" t="s">
        <v>2604</v>
      </c>
    </row>
    <row r="65" spans="1:8" s="65" customFormat="1" x14ac:dyDescent="0.25">
      <c r="A65" s="65" t="s">
        <v>3645</v>
      </c>
      <c r="B65" s="150">
        <v>1</v>
      </c>
      <c r="C65" s="153" t="s">
        <v>2606</v>
      </c>
      <c r="D65" s="114" t="s">
        <v>2604</v>
      </c>
      <c r="E65" s="114"/>
      <c r="G65" s="166" t="s">
        <v>2604</v>
      </c>
      <c r="H65" s="152" t="s">
        <v>2604</v>
      </c>
    </row>
    <row r="66" spans="1:8" s="65" customFormat="1" x14ac:dyDescent="0.25">
      <c r="A66" s="65" t="s">
        <v>3645</v>
      </c>
      <c r="B66" s="309">
        <v>2</v>
      </c>
      <c r="C66" s="288" t="s">
        <v>2605</v>
      </c>
      <c r="D66" s="142" t="s">
        <v>2604</v>
      </c>
      <c r="E66" s="142"/>
      <c r="G66" s="166" t="s">
        <v>2604</v>
      </c>
      <c r="H66" s="67" t="s">
        <v>2604</v>
      </c>
    </row>
    <row r="67" spans="1:8" s="65" customFormat="1" x14ac:dyDescent="0.25">
      <c r="A67" s="65" t="s">
        <v>1559</v>
      </c>
      <c r="B67" s="150">
        <v>1</v>
      </c>
      <c r="C67" s="155" t="s">
        <v>2606</v>
      </c>
      <c r="D67" s="142" t="s">
        <v>2604</v>
      </c>
      <c r="E67" s="142"/>
      <c r="G67" s="166" t="s">
        <v>2604</v>
      </c>
      <c r="H67" s="152" t="s">
        <v>2604</v>
      </c>
    </row>
    <row r="68" spans="1:8" s="65" customFormat="1" x14ac:dyDescent="0.25">
      <c r="A68" s="65" t="s">
        <v>1559</v>
      </c>
      <c r="B68" s="309">
        <v>2</v>
      </c>
      <c r="C68" s="65" t="s">
        <v>2605</v>
      </c>
      <c r="D68" s="142" t="s">
        <v>2604</v>
      </c>
      <c r="E68" s="142"/>
      <c r="G68" s="166" t="s">
        <v>2604</v>
      </c>
      <c r="H68" s="67" t="s">
        <v>2604</v>
      </c>
    </row>
    <row r="69" spans="1:8" s="65" customFormat="1" x14ac:dyDescent="0.25">
      <c r="A69" s="65" t="s">
        <v>3296</v>
      </c>
      <c r="B69" s="150">
        <v>1</v>
      </c>
      <c r="C69" s="153" t="s">
        <v>2606</v>
      </c>
      <c r="D69" s="114" t="s">
        <v>2604</v>
      </c>
      <c r="E69" s="114"/>
      <c r="G69" s="166" t="s">
        <v>2604</v>
      </c>
      <c r="H69" s="152" t="s">
        <v>2604</v>
      </c>
    </row>
    <row r="70" spans="1:8" s="65" customFormat="1" x14ac:dyDescent="0.25">
      <c r="A70" s="65" t="s">
        <v>3296</v>
      </c>
      <c r="B70" s="309">
        <v>2</v>
      </c>
      <c r="C70" s="288" t="s">
        <v>2605</v>
      </c>
      <c r="D70" s="142" t="s">
        <v>2604</v>
      </c>
      <c r="E70" s="142"/>
      <c r="G70" s="166" t="s">
        <v>2604</v>
      </c>
      <c r="H70" s="67" t="s">
        <v>2604</v>
      </c>
    </row>
    <row r="71" spans="1:8" s="65" customFormat="1" x14ac:dyDescent="0.25">
      <c r="A71" s="65" t="s">
        <v>3805</v>
      </c>
      <c r="B71" s="150">
        <v>1</v>
      </c>
      <c r="C71" s="153" t="s">
        <v>2606</v>
      </c>
      <c r="D71" s="114" t="s">
        <v>2604</v>
      </c>
      <c r="E71" s="114"/>
      <c r="G71" s="166" t="s">
        <v>2604</v>
      </c>
      <c r="H71" s="152" t="s">
        <v>2604</v>
      </c>
    </row>
    <row r="72" spans="1:8" s="65" customFormat="1" x14ac:dyDescent="0.25">
      <c r="A72" s="65" t="s">
        <v>3805</v>
      </c>
      <c r="B72" s="309">
        <v>2</v>
      </c>
      <c r="C72" s="288" t="s">
        <v>2605</v>
      </c>
      <c r="D72" s="142" t="s">
        <v>2604</v>
      </c>
      <c r="E72" s="142"/>
      <c r="G72" s="166" t="s">
        <v>2604</v>
      </c>
      <c r="H72" s="67" t="s">
        <v>2604</v>
      </c>
    </row>
    <row r="73" spans="1:8" s="65" customFormat="1" x14ac:dyDescent="0.25">
      <c r="A73" s="65" t="s">
        <v>3333</v>
      </c>
      <c r="B73" s="150">
        <v>1</v>
      </c>
      <c r="C73" s="155" t="s">
        <v>2606</v>
      </c>
      <c r="D73" s="142">
        <v>25585</v>
      </c>
      <c r="E73" s="142"/>
      <c r="F73" s="65" t="s">
        <v>2373</v>
      </c>
      <c r="G73" s="166" t="s">
        <v>2604</v>
      </c>
      <c r="H73" s="152" t="s">
        <v>2604</v>
      </c>
    </row>
    <row r="74" spans="1:8" s="65" customFormat="1" x14ac:dyDescent="0.25">
      <c r="A74" s="65" t="s">
        <v>3333</v>
      </c>
      <c r="B74" s="77">
        <v>2</v>
      </c>
      <c r="C74" s="65" t="s">
        <v>2605</v>
      </c>
      <c r="D74" s="142">
        <v>25858</v>
      </c>
      <c r="E74" s="142"/>
      <c r="F74" s="65" t="s">
        <v>2373</v>
      </c>
      <c r="G74" s="166" t="s">
        <v>2604</v>
      </c>
      <c r="H74" s="67" t="s">
        <v>2604</v>
      </c>
    </row>
    <row r="75" spans="1:8" s="65" customFormat="1" x14ac:dyDescent="0.25">
      <c r="A75" s="65" t="s">
        <v>2913</v>
      </c>
      <c r="B75" s="150">
        <v>1</v>
      </c>
      <c r="C75" s="153" t="s">
        <v>2606</v>
      </c>
      <c r="D75" s="114" t="s">
        <v>2604</v>
      </c>
      <c r="E75" s="114"/>
      <c r="G75" s="166" t="s">
        <v>2604</v>
      </c>
      <c r="H75" s="152" t="s">
        <v>2604</v>
      </c>
    </row>
    <row r="76" spans="1:8" s="65" customFormat="1" x14ac:dyDescent="0.25">
      <c r="A76" s="65" t="s">
        <v>2913</v>
      </c>
      <c r="B76" s="309">
        <v>2</v>
      </c>
      <c r="C76" s="288" t="s">
        <v>2605</v>
      </c>
      <c r="D76" s="142" t="s">
        <v>2604</v>
      </c>
      <c r="E76" s="142"/>
      <c r="G76" s="166" t="s">
        <v>2604</v>
      </c>
      <c r="H76" s="67" t="s">
        <v>2604</v>
      </c>
    </row>
    <row r="77" spans="1:8" s="65" customFormat="1" x14ac:dyDescent="0.25">
      <c r="A77" s="65" t="s">
        <v>2992</v>
      </c>
      <c r="B77" s="150">
        <v>1</v>
      </c>
      <c r="C77" s="153" t="s">
        <v>2606</v>
      </c>
      <c r="D77" s="142" t="s">
        <v>2604</v>
      </c>
      <c r="E77" s="142"/>
      <c r="G77" s="166" t="s">
        <v>2604</v>
      </c>
      <c r="H77" s="152" t="s">
        <v>2604</v>
      </c>
    </row>
    <row r="78" spans="1:8" s="65" customFormat="1" x14ac:dyDescent="0.25">
      <c r="A78" s="65" t="s">
        <v>2992</v>
      </c>
      <c r="B78" s="309">
        <v>2</v>
      </c>
      <c r="C78" s="288" t="s">
        <v>2605</v>
      </c>
      <c r="D78" s="142" t="s">
        <v>2604</v>
      </c>
      <c r="E78" s="142"/>
      <c r="G78" s="166" t="s">
        <v>2604</v>
      </c>
      <c r="H78" s="67" t="s">
        <v>2604</v>
      </c>
    </row>
    <row r="79" spans="1:8" s="65" customFormat="1" x14ac:dyDescent="0.25">
      <c r="A79" s="65" t="s">
        <v>3190</v>
      </c>
      <c r="B79" s="150">
        <v>1</v>
      </c>
      <c r="C79" s="153" t="s">
        <v>2606</v>
      </c>
      <c r="D79" s="142" t="s">
        <v>2604</v>
      </c>
      <c r="E79" s="142"/>
      <c r="G79" s="166" t="s">
        <v>2604</v>
      </c>
      <c r="H79" s="152" t="s">
        <v>2604</v>
      </c>
    </row>
    <row r="80" spans="1:8" s="65" customFormat="1" x14ac:dyDescent="0.25">
      <c r="A80" s="65" t="s">
        <v>3190</v>
      </c>
      <c r="B80" s="309">
        <v>2</v>
      </c>
      <c r="C80" s="288" t="s">
        <v>2605</v>
      </c>
      <c r="D80" s="142" t="s">
        <v>2604</v>
      </c>
      <c r="E80" s="142"/>
      <c r="G80" s="166" t="s">
        <v>2604</v>
      </c>
      <c r="H80" s="67" t="s">
        <v>2604</v>
      </c>
    </row>
    <row r="81" spans="1:8" s="65" customFormat="1" x14ac:dyDescent="0.25">
      <c r="A81" s="65" t="s">
        <v>3158</v>
      </c>
      <c r="B81" s="150">
        <v>1</v>
      </c>
      <c r="C81" s="153" t="s">
        <v>2606</v>
      </c>
      <c r="D81" s="142" t="s">
        <v>2604</v>
      </c>
      <c r="E81" s="142"/>
      <c r="G81" s="166" t="s">
        <v>2604</v>
      </c>
      <c r="H81" s="152" t="s">
        <v>2604</v>
      </c>
    </row>
    <row r="82" spans="1:8" s="65" customFormat="1" x14ac:dyDescent="0.25">
      <c r="A82" s="65" t="s">
        <v>3158</v>
      </c>
      <c r="B82" s="309">
        <v>2</v>
      </c>
      <c r="C82" s="288" t="s">
        <v>2605</v>
      </c>
      <c r="D82" s="142" t="s">
        <v>2604</v>
      </c>
      <c r="E82" s="142"/>
      <c r="G82" s="166" t="s">
        <v>2604</v>
      </c>
      <c r="H82" s="67" t="s">
        <v>2604</v>
      </c>
    </row>
    <row r="83" spans="1:8" s="65" customFormat="1" x14ac:dyDescent="0.25">
      <c r="A83" s="65" t="s">
        <v>3554</v>
      </c>
      <c r="B83" s="150">
        <v>1</v>
      </c>
      <c r="C83" s="153" t="s">
        <v>2606</v>
      </c>
      <c r="D83" s="142" t="s">
        <v>2604</v>
      </c>
      <c r="E83" s="142"/>
      <c r="G83" s="166" t="s">
        <v>2604</v>
      </c>
      <c r="H83" s="152" t="s">
        <v>2604</v>
      </c>
    </row>
    <row r="84" spans="1:8" s="65" customFormat="1" x14ac:dyDescent="0.25">
      <c r="A84" s="65" t="s">
        <v>3554</v>
      </c>
      <c r="B84" s="309">
        <v>2</v>
      </c>
      <c r="C84" s="288" t="s">
        <v>2605</v>
      </c>
      <c r="D84" s="142" t="s">
        <v>2604</v>
      </c>
      <c r="E84" s="142"/>
      <c r="G84" s="166" t="s">
        <v>2604</v>
      </c>
      <c r="H84" s="67" t="s">
        <v>2604</v>
      </c>
    </row>
    <row r="85" spans="1:8" s="65" customFormat="1" x14ac:dyDescent="0.25">
      <c r="A85" s="65" t="s">
        <v>3587</v>
      </c>
      <c r="B85" s="150">
        <v>1</v>
      </c>
      <c r="C85" s="153" t="s">
        <v>2606</v>
      </c>
      <c r="D85" s="142" t="s">
        <v>2604</v>
      </c>
      <c r="E85" s="142"/>
      <c r="G85" s="166" t="s">
        <v>2604</v>
      </c>
      <c r="H85" s="152" t="s">
        <v>2604</v>
      </c>
    </row>
    <row r="86" spans="1:8" s="65" customFormat="1" x14ac:dyDescent="0.25">
      <c r="A86" s="65" t="s">
        <v>3587</v>
      </c>
      <c r="B86" s="309">
        <v>2</v>
      </c>
      <c r="C86" s="288" t="s">
        <v>2605</v>
      </c>
      <c r="D86" s="142" t="s">
        <v>2604</v>
      </c>
      <c r="E86" s="142"/>
      <c r="G86" s="166" t="s">
        <v>2604</v>
      </c>
      <c r="H86" s="67" t="s">
        <v>2604</v>
      </c>
    </row>
    <row r="87" spans="1:8" s="65" customFormat="1" x14ac:dyDescent="0.25">
      <c r="A87" s="65" t="s">
        <v>3658</v>
      </c>
      <c r="B87" s="150">
        <v>1</v>
      </c>
      <c r="C87" s="153" t="s">
        <v>2606</v>
      </c>
      <c r="D87" s="114" t="s">
        <v>2604</v>
      </c>
      <c r="E87" s="114"/>
      <c r="G87" s="166" t="s">
        <v>2604</v>
      </c>
      <c r="H87" s="152" t="s">
        <v>2604</v>
      </c>
    </row>
    <row r="88" spans="1:8" s="65" customFormat="1" x14ac:dyDescent="0.25">
      <c r="A88" s="65" t="s">
        <v>3658</v>
      </c>
      <c r="B88" s="309">
        <v>2</v>
      </c>
      <c r="C88" s="288" t="s">
        <v>2605</v>
      </c>
      <c r="D88" s="142" t="s">
        <v>2604</v>
      </c>
      <c r="E88" s="142"/>
      <c r="G88" s="166" t="s">
        <v>2604</v>
      </c>
      <c r="H88" s="67" t="s">
        <v>2604</v>
      </c>
    </row>
    <row r="89" spans="1:8" s="65" customFormat="1" x14ac:dyDescent="0.25">
      <c r="A89" s="65" t="s">
        <v>2927</v>
      </c>
      <c r="B89" s="150">
        <v>1</v>
      </c>
      <c r="C89" s="153" t="s">
        <v>2606</v>
      </c>
      <c r="D89" s="142" t="s">
        <v>2604</v>
      </c>
      <c r="E89" s="142"/>
      <c r="G89" s="166" t="s">
        <v>2604</v>
      </c>
      <c r="H89" s="152" t="s">
        <v>2604</v>
      </c>
    </row>
    <row r="90" spans="1:8" s="65" customFormat="1" x14ac:dyDescent="0.25">
      <c r="A90" s="65" t="s">
        <v>2927</v>
      </c>
      <c r="B90" s="309">
        <v>2</v>
      </c>
      <c r="C90" s="288" t="s">
        <v>2605</v>
      </c>
      <c r="D90" s="142" t="s">
        <v>2604</v>
      </c>
      <c r="E90" s="142"/>
      <c r="G90" s="166" t="s">
        <v>2604</v>
      </c>
      <c r="H90" s="67" t="s">
        <v>2604</v>
      </c>
    </row>
    <row r="91" spans="1:8" s="65" customFormat="1" x14ac:dyDescent="0.25">
      <c r="A91" s="65" t="s">
        <v>2952</v>
      </c>
      <c r="B91" s="150">
        <v>1</v>
      </c>
      <c r="C91" s="153" t="s">
        <v>2606</v>
      </c>
      <c r="D91" s="114" t="s">
        <v>2604</v>
      </c>
      <c r="E91" s="114"/>
      <c r="G91" s="166" t="s">
        <v>2604</v>
      </c>
      <c r="H91" s="152" t="s">
        <v>2604</v>
      </c>
    </row>
    <row r="92" spans="1:8" s="65" customFormat="1" x14ac:dyDescent="0.25">
      <c r="A92" s="65" t="s">
        <v>2952</v>
      </c>
      <c r="B92" s="309">
        <v>2</v>
      </c>
      <c r="C92" s="288" t="s">
        <v>2605</v>
      </c>
      <c r="D92" s="142" t="s">
        <v>2604</v>
      </c>
      <c r="E92" s="142"/>
      <c r="G92" s="166" t="s">
        <v>2604</v>
      </c>
      <c r="H92" s="67" t="s">
        <v>2604</v>
      </c>
    </row>
    <row r="93" spans="1:8" s="65" customFormat="1" x14ac:dyDescent="0.25">
      <c r="A93" s="65" t="s">
        <v>2858</v>
      </c>
      <c r="B93" s="150">
        <v>1</v>
      </c>
      <c r="C93" s="155" t="s">
        <v>2606</v>
      </c>
      <c r="D93" s="142">
        <v>34371</v>
      </c>
      <c r="E93" s="142"/>
      <c r="F93" s="65" t="s">
        <v>2338</v>
      </c>
      <c r="G93" s="166" t="s">
        <v>2604</v>
      </c>
      <c r="H93" s="152" t="s">
        <v>2604</v>
      </c>
    </row>
    <row r="94" spans="1:8" s="65" customFormat="1" x14ac:dyDescent="0.25">
      <c r="A94" s="65" t="s">
        <v>2858</v>
      </c>
      <c r="B94" s="77">
        <v>2</v>
      </c>
      <c r="C94" s="65" t="s">
        <v>2605</v>
      </c>
      <c r="D94" s="142">
        <v>35553</v>
      </c>
      <c r="E94" s="142"/>
      <c r="F94" s="65" t="s">
        <v>65</v>
      </c>
      <c r="G94" s="166" t="s">
        <v>2604</v>
      </c>
      <c r="H94" s="67" t="s">
        <v>2604</v>
      </c>
    </row>
    <row r="95" spans="1:8" s="65" customFormat="1" x14ac:dyDescent="0.25">
      <c r="A95" s="65" t="s">
        <v>3030</v>
      </c>
      <c r="B95" s="150">
        <v>1</v>
      </c>
      <c r="C95" s="155" t="s">
        <v>2606</v>
      </c>
      <c r="D95" s="142" t="s">
        <v>2604</v>
      </c>
      <c r="E95" s="142"/>
      <c r="G95" s="166" t="s">
        <v>2604</v>
      </c>
      <c r="H95" s="152" t="s">
        <v>2604</v>
      </c>
    </row>
    <row r="96" spans="1:8" s="65" customFormat="1" x14ac:dyDescent="0.25">
      <c r="A96" s="65" t="s">
        <v>3030</v>
      </c>
      <c r="B96" s="77">
        <v>2</v>
      </c>
      <c r="C96" s="65" t="s">
        <v>2605</v>
      </c>
      <c r="D96" s="142" t="s">
        <v>2604</v>
      </c>
      <c r="E96" s="142"/>
      <c r="G96" s="166" t="s">
        <v>2604</v>
      </c>
      <c r="H96" s="67" t="s">
        <v>2604</v>
      </c>
    </row>
    <row r="97" spans="1:8" s="65" customFormat="1" x14ac:dyDescent="0.25">
      <c r="A97" s="65" t="s">
        <v>3166</v>
      </c>
      <c r="B97" s="150">
        <v>1</v>
      </c>
      <c r="C97" s="153" t="s">
        <v>2606</v>
      </c>
      <c r="D97" s="142" t="s">
        <v>2604</v>
      </c>
      <c r="E97" s="142"/>
      <c r="G97" s="166" t="s">
        <v>2604</v>
      </c>
      <c r="H97" s="152" t="s">
        <v>2604</v>
      </c>
    </row>
    <row r="98" spans="1:8" s="65" customFormat="1" x14ac:dyDescent="0.25">
      <c r="A98" s="65" t="s">
        <v>3166</v>
      </c>
      <c r="B98" s="309">
        <v>2</v>
      </c>
      <c r="C98" s="288" t="s">
        <v>2605</v>
      </c>
      <c r="D98" s="142" t="s">
        <v>2604</v>
      </c>
      <c r="E98" s="142"/>
      <c r="G98" s="166" t="s">
        <v>2604</v>
      </c>
      <c r="H98" s="67" t="s">
        <v>2604</v>
      </c>
    </row>
    <row r="99" spans="1:8" s="65" customFormat="1" x14ac:dyDescent="0.25">
      <c r="A99" s="65" t="s">
        <v>3197</v>
      </c>
      <c r="B99" s="150">
        <v>1</v>
      </c>
      <c r="C99" s="153" t="s">
        <v>2606</v>
      </c>
      <c r="D99" s="142" t="s">
        <v>2604</v>
      </c>
      <c r="E99" s="142"/>
      <c r="G99" s="166" t="s">
        <v>2604</v>
      </c>
      <c r="H99" s="152" t="s">
        <v>2604</v>
      </c>
    </row>
    <row r="100" spans="1:8" s="65" customFormat="1" x14ac:dyDescent="0.25">
      <c r="A100" s="65" t="s">
        <v>3197</v>
      </c>
      <c r="B100" s="309">
        <v>2</v>
      </c>
      <c r="C100" s="288" t="s">
        <v>2605</v>
      </c>
      <c r="D100" s="142" t="s">
        <v>2604</v>
      </c>
      <c r="E100" s="142"/>
      <c r="G100" s="166" t="s">
        <v>2604</v>
      </c>
      <c r="H100" s="67" t="s">
        <v>2604</v>
      </c>
    </row>
    <row r="101" spans="1:8" s="65" customFormat="1" x14ac:dyDescent="0.25">
      <c r="A101" s="65" t="s">
        <v>3640</v>
      </c>
      <c r="B101" s="150">
        <v>1</v>
      </c>
      <c r="C101" s="155" t="s">
        <v>2606</v>
      </c>
      <c r="D101" s="142">
        <v>34951</v>
      </c>
      <c r="E101" s="142"/>
      <c r="F101" s="65" t="s">
        <v>2524</v>
      </c>
      <c r="G101" s="166">
        <v>1800000</v>
      </c>
      <c r="H101" s="152" t="s">
        <v>2604</v>
      </c>
    </row>
    <row r="102" spans="1:8" s="65" customFormat="1" x14ac:dyDescent="0.25">
      <c r="A102" s="65" t="s">
        <v>3640</v>
      </c>
      <c r="B102" s="150">
        <v>2</v>
      </c>
      <c r="C102" s="306" t="s">
        <v>4527</v>
      </c>
      <c r="D102" s="142"/>
      <c r="E102" s="142"/>
      <c r="F102" s="65" t="s">
        <v>2525</v>
      </c>
      <c r="G102" s="166"/>
      <c r="H102" s="152"/>
    </row>
    <row r="103" spans="1:8" s="65" customFormat="1" x14ac:dyDescent="0.25">
      <c r="A103" s="65" t="s">
        <v>3640</v>
      </c>
      <c r="B103" s="150">
        <v>3</v>
      </c>
      <c r="C103" s="306" t="s">
        <v>2605</v>
      </c>
      <c r="D103" s="142"/>
      <c r="E103" s="142"/>
      <c r="F103" s="305" t="s">
        <v>4564</v>
      </c>
      <c r="G103" s="166"/>
      <c r="H103" s="152"/>
    </row>
    <row r="104" spans="1:8" s="65" customFormat="1" x14ac:dyDescent="0.25">
      <c r="A104" s="65" t="s">
        <v>3098</v>
      </c>
      <c r="B104" s="150">
        <v>1</v>
      </c>
      <c r="C104" s="153" t="s">
        <v>2606</v>
      </c>
      <c r="D104" s="142" t="s">
        <v>2604</v>
      </c>
      <c r="E104" s="142"/>
      <c r="G104" s="166" t="s">
        <v>2604</v>
      </c>
      <c r="H104" s="152" t="s">
        <v>2604</v>
      </c>
    </row>
    <row r="105" spans="1:8" s="65" customFormat="1" x14ac:dyDescent="0.25">
      <c r="A105" s="65" t="s">
        <v>3098</v>
      </c>
      <c r="B105" s="309">
        <v>2</v>
      </c>
      <c r="C105" s="288" t="s">
        <v>2605</v>
      </c>
      <c r="D105" s="142" t="s">
        <v>2604</v>
      </c>
      <c r="E105" s="142"/>
      <c r="G105" s="166" t="s">
        <v>2604</v>
      </c>
      <c r="H105" s="67" t="s">
        <v>2604</v>
      </c>
    </row>
    <row r="106" spans="1:8" s="65" customFormat="1" x14ac:dyDescent="0.25">
      <c r="A106" s="65" t="s">
        <v>3456</v>
      </c>
      <c r="B106" s="150">
        <v>1</v>
      </c>
      <c r="C106" s="153" t="s">
        <v>2606</v>
      </c>
      <c r="D106" s="142" t="s">
        <v>2604</v>
      </c>
      <c r="E106" s="142"/>
      <c r="G106" s="166" t="s">
        <v>2604</v>
      </c>
      <c r="H106" s="152" t="s">
        <v>2604</v>
      </c>
    </row>
    <row r="107" spans="1:8" s="65" customFormat="1" x14ac:dyDescent="0.25">
      <c r="A107" s="65" t="s">
        <v>3456</v>
      </c>
      <c r="B107" s="309">
        <v>2</v>
      </c>
      <c r="C107" s="288" t="s">
        <v>2605</v>
      </c>
      <c r="D107" s="142" t="s">
        <v>2604</v>
      </c>
      <c r="E107" s="142"/>
      <c r="G107" s="166" t="s">
        <v>2604</v>
      </c>
      <c r="H107" s="67" t="s">
        <v>2604</v>
      </c>
    </row>
    <row r="108" spans="1:8" s="65" customFormat="1" x14ac:dyDescent="0.25">
      <c r="A108" s="65" t="s">
        <v>919</v>
      </c>
      <c r="B108" s="150">
        <v>1</v>
      </c>
      <c r="C108" s="155" t="s">
        <v>2606</v>
      </c>
      <c r="D108" s="142" t="s">
        <v>2604</v>
      </c>
      <c r="E108" s="142"/>
      <c r="G108" s="166" t="s">
        <v>2604</v>
      </c>
      <c r="H108" s="152" t="s">
        <v>2604</v>
      </c>
    </row>
    <row r="109" spans="1:8" s="65" customFormat="1" x14ac:dyDescent="0.25">
      <c r="A109" s="65" t="s">
        <v>919</v>
      </c>
      <c r="B109" s="309">
        <v>2</v>
      </c>
      <c r="C109" s="65" t="s">
        <v>2605</v>
      </c>
      <c r="D109" s="142" t="s">
        <v>2604</v>
      </c>
      <c r="E109" s="142"/>
      <c r="G109" s="166" t="s">
        <v>2604</v>
      </c>
      <c r="H109" s="67" t="s">
        <v>2604</v>
      </c>
    </row>
    <row r="110" spans="1:8" s="65" customFormat="1" x14ac:dyDescent="0.25">
      <c r="A110" s="65" t="s">
        <v>3108</v>
      </c>
      <c r="B110" s="150">
        <v>1</v>
      </c>
      <c r="C110" s="155" t="s">
        <v>2606</v>
      </c>
      <c r="D110" s="142" t="s">
        <v>2604</v>
      </c>
      <c r="E110" s="142"/>
      <c r="G110" s="166" t="s">
        <v>2604</v>
      </c>
      <c r="H110" s="152" t="s">
        <v>2604</v>
      </c>
    </row>
    <row r="111" spans="1:8" s="65" customFormat="1" x14ac:dyDescent="0.25">
      <c r="A111" s="65" t="s">
        <v>3108</v>
      </c>
      <c r="B111" s="77">
        <v>2</v>
      </c>
      <c r="C111" s="65" t="s">
        <v>2605</v>
      </c>
      <c r="D111" s="142" t="s">
        <v>2604</v>
      </c>
      <c r="E111" s="142"/>
      <c r="G111" s="166" t="s">
        <v>2604</v>
      </c>
      <c r="H111" s="67" t="s">
        <v>2604</v>
      </c>
    </row>
    <row r="112" spans="1:8" s="65" customFormat="1" x14ac:dyDescent="0.25">
      <c r="A112" s="65" t="s">
        <v>3144</v>
      </c>
      <c r="B112" s="150">
        <v>1</v>
      </c>
      <c r="C112" s="155" t="s">
        <v>2606</v>
      </c>
      <c r="D112" s="142">
        <v>35646</v>
      </c>
      <c r="E112" s="142"/>
      <c r="F112" s="65" t="s">
        <v>2150</v>
      </c>
      <c r="G112" s="166" t="s">
        <v>2604</v>
      </c>
      <c r="H112" s="152" t="s">
        <v>2604</v>
      </c>
    </row>
    <row r="113" spans="1:8" s="65" customFormat="1" x14ac:dyDescent="0.25">
      <c r="A113" s="65" t="s">
        <v>3144</v>
      </c>
      <c r="B113" s="309">
        <v>2</v>
      </c>
      <c r="C113" s="65" t="s">
        <v>2605</v>
      </c>
      <c r="D113" s="142">
        <v>36060</v>
      </c>
      <c r="E113" s="142"/>
      <c r="F113" s="65" t="s">
        <v>109</v>
      </c>
      <c r="G113" s="166">
        <v>53000</v>
      </c>
      <c r="H113" s="67" t="s">
        <v>2604</v>
      </c>
    </row>
    <row r="114" spans="1:8" s="65" customFormat="1" x14ac:dyDescent="0.25">
      <c r="A114" s="65" t="s">
        <v>3253</v>
      </c>
      <c r="B114" s="150">
        <v>1</v>
      </c>
      <c r="C114" s="296" t="s">
        <v>2606</v>
      </c>
      <c r="D114" s="142"/>
      <c r="E114" s="142"/>
      <c r="F114" s="295" t="s">
        <v>65</v>
      </c>
      <c r="G114" s="166" t="s">
        <v>2604</v>
      </c>
      <c r="H114" s="152" t="s">
        <v>2604</v>
      </c>
    </row>
    <row r="115" spans="1:8" s="65" customFormat="1" x14ac:dyDescent="0.25">
      <c r="A115" s="65" t="s">
        <v>3253</v>
      </c>
      <c r="B115" s="310">
        <v>2</v>
      </c>
      <c r="C115" s="108" t="s">
        <v>4527</v>
      </c>
      <c r="D115" s="142">
        <v>37367</v>
      </c>
      <c r="E115" s="142"/>
      <c r="F115" s="108" t="s">
        <v>31</v>
      </c>
      <c r="G115" s="166" t="s">
        <v>2604</v>
      </c>
      <c r="H115" s="67" t="s">
        <v>2604</v>
      </c>
    </row>
    <row r="116" spans="1:8" s="65" customFormat="1" x14ac:dyDescent="0.25">
      <c r="A116" s="65" t="s">
        <v>3253</v>
      </c>
      <c r="B116" s="150">
        <v>3</v>
      </c>
      <c r="C116" s="155" t="s">
        <v>2129</v>
      </c>
      <c r="D116" s="142">
        <v>36046</v>
      </c>
      <c r="E116" s="142">
        <v>37367</v>
      </c>
      <c r="F116" s="65" t="s">
        <v>55</v>
      </c>
      <c r="G116" s="166"/>
      <c r="H116" s="152"/>
    </row>
    <row r="117" spans="1:8" s="65" customFormat="1" x14ac:dyDescent="0.25">
      <c r="A117" s="65" t="s">
        <v>3253</v>
      </c>
      <c r="B117" s="310">
        <v>4</v>
      </c>
      <c r="C117" s="108" t="s">
        <v>2605</v>
      </c>
      <c r="D117" s="142"/>
      <c r="E117" s="142"/>
      <c r="F117" s="108" t="s">
        <v>51</v>
      </c>
      <c r="G117" s="166"/>
      <c r="H117" s="67"/>
    </row>
    <row r="118" spans="1:8" s="65" customFormat="1" x14ac:dyDescent="0.25">
      <c r="A118" s="65" t="s">
        <v>4531</v>
      </c>
      <c r="B118" s="150">
        <v>1</v>
      </c>
      <c r="C118" s="153" t="s">
        <v>2606</v>
      </c>
      <c r="D118" s="142" t="s">
        <v>2604</v>
      </c>
      <c r="E118" s="142"/>
      <c r="G118" s="166" t="s">
        <v>2604</v>
      </c>
      <c r="H118" s="152" t="s">
        <v>2604</v>
      </c>
    </row>
    <row r="119" spans="1:8" s="65" customFormat="1" x14ac:dyDescent="0.25">
      <c r="A119" s="65" t="s">
        <v>4531</v>
      </c>
      <c r="B119" s="309">
        <v>2</v>
      </c>
      <c r="C119" s="288" t="s">
        <v>2605</v>
      </c>
      <c r="D119" s="142" t="s">
        <v>2604</v>
      </c>
      <c r="E119" s="142"/>
      <c r="G119" s="166" t="s">
        <v>2604</v>
      </c>
      <c r="H119" s="67" t="s">
        <v>2604</v>
      </c>
    </row>
    <row r="120" spans="1:8" s="65" customFormat="1" x14ac:dyDescent="0.25">
      <c r="A120" s="65" t="s">
        <v>3332</v>
      </c>
      <c r="B120" s="150">
        <v>1</v>
      </c>
      <c r="C120" s="155" t="s">
        <v>2606</v>
      </c>
      <c r="D120" s="142">
        <v>38031</v>
      </c>
      <c r="E120" s="142"/>
      <c r="F120" s="65" t="s">
        <v>61</v>
      </c>
      <c r="G120" s="166" t="s">
        <v>2604</v>
      </c>
      <c r="H120" s="152" t="s">
        <v>2135</v>
      </c>
    </row>
    <row r="121" spans="1:8" s="65" customFormat="1" x14ac:dyDescent="0.25">
      <c r="A121" s="65" t="s">
        <v>3332</v>
      </c>
      <c r="B121" s="77">
        <v>2</v>
      </c>
      <c r="C121" s="65" t="s">
        <v>2603</v>
      </c>
      <c r="D121" s="142">
        <v>38347</v>
      </c>
      <c r="E121" s="142"/>
      <c r="F121" s="65" t="s">
        <v>63</v>
      </c>
      <c r="G121" s="166" t="s">
        <v>2604</v>
      </c>
      <c r="H121" s="67" t="s">
        <v>2135</v>
      </c>
    </row>
    <row r="122" spans="1:8" s="65" customFormat="1" x14ac:dyDescent="0.25">
      <c r="A122" s="65" t="s">
        <v>2868</v>
      </c>
      <c r="B122" s="150">
        <v>1</v>
      </c>
      <c r="C122" s="155" t="s">
        <v>2606</v>
      </c>
      <c r="D122" s="142">
        <v>35630</v>
      </c>
      <c r="E122" s="142"/>
      <c r="F122" s="65" t="s">
        <v>75</v>
      </c>
      <c r="G122" s="166">
        <v>2200000</v>
      </c>
      <c r="H122" s="152" t="s">
        <v>2604</v>
      </c>
    </row>
    <row r="123" spans="1:8" s="65" customFormat="1" x14ac:dyDescent="0.25">
      <c r="A123" s="65" t="s">
        <v>2868</v>
      </c>
      <c r="B123" s="77">
        <v>2</v>
      </c>
      <c r="C123" s="65" t="s">
        <v>2605</v>
      </c>
      <c r="D123" s="142">
        <v>37128</v>
      </c>
      <c r="E123" s="142"/>
      <c r="F123" s="65" t="s">
        <v>28</v>
      </c>
      <c r="G123" s="166">
        <v>200000</v>
      </c>
      <c r="H123" s="67" t="s">
        <v>2604</v>
      </c>
    </row>
    <row r="124" spans="1:8" s="65" customFormat="1" x14ac:dyDescent="0.25">
      <c r="A124" s="65" t="s">
        <v>3429</v>
      </c>
      <c r="B124" s="150">
        <v>1</v>
      </c>
      <c r="C124" s="306" t="s">
        <v>2606</v>
      </c>
      <c r="D124" s="142"/>
      <c r="E124" s="142"/>
      <c r="F124" s="305" t="s">
        <v>59</v>
      </c>
      <c r="G124" s="166" t="s">
        <v>2604</v>
      </c>
      <c r="H124" s="152" t="s">
        <v>2604</v>
      </c>
    </row>
    <row r="125" spans="1:8" s="65" customFormat="1" x14ac:dyDescent="0.25">
      <c r="A125" s="65" t="s">
        <v>3429</v>
      </c>
      <c r="B125" s="150">
        <v>2</v>
      </c>
      <c r="C125" s="306" t="s">
        <v>4527</v>
      </c>
      <c r="D125" s="142">
        <v>34097</v>
      </c>
      <c r="E125" s="142"/>
      <c r="F125" s="108" t="s">
        <v>28</v>
      </c>
      <c r="G125" s="166"/>
      <c r="H125" s="152"/>
    </row>
    <row r="126" spans="1:8" s="65" customFormat="1" x14ac:dyDescent="0.25">
      <c r="A126" s="65" t="s">
        <v>3429</v>
      </c>
      <c r="B126" s="150">
        <v>3</v>
      </c>
      <c r="C126" s="306" t="s">
        <v>4527</v>
      </c>
      <c r="D126" s="142"/>
      <c r="E126" s="142"/>
      <c r="F126" s="305" t="s">
        <v>27</v>
      </c>
      <c r="G126" s="166"/>
      <c r="H126" s="152"/>
    </row>
    <row r="127" spans="1:8" s="65" customFormat="1" x14ac:dyDescent="0.25">
      <c r="A127" s="65" t="s">
        <v>3429</v>
      </c>
      <c r="B127" s="150">
        <v>4</v>
      </c>
      <c r="C127" s="306" t="s">
        <v>4527</v>
      </c>
      <c r="D127" s="142">
        <v>33681</v>
      </c>
      <c r="E127" s="142">
        <v>34097</v>
      </c>
      <c r="F127" s="65" t="s">
        <v>92</v>
      </c>
      <c r="G127" s="166"/>
      <c r="H127" s="152"/>
    </row>
    <row r="128" spans="1:8" s="65" customFormat="1" x14ac:dyDescent="0.25">
      <c r="A128" s="65" t="s">
        <v>3429</v>
      </c>
      <c r="B128" s="150">
        <v>5</v>
      </c>
      <c r="C128" s="306" t="s">
        <v>4527</v>
      </c>
      <c r="D128" s="142"/>
      <c r="E128" s="142"/>
      <c r="F128" s="305" t="s">
        <v>40</v>
      </c>
      <c r="G128" s="166"/>
      <c r="H128" s="152"/>
    </row>
    <row r="129" spans="1:8" s="65" customFormat="1" x14ac:dyDescent="0.25">
      <c r="A129" s="65" t="s">
        <v>3429</v>
      </c>
      <c r="B129" s="150">
        <v>6</v>
      </c>
      <c r="C129" s="306" t="s">
        <v>2605</v>
      </c>
      <c r="D129" s="142"/>
      <c r="E129" s="142"/>
      <c r="F129" s="305" t="s">
        <v>101</v>
      </c>
      <c r="G129" s="166"/>
      <c r="H129" s="152"/>
    </row>
    <row r="130" spans="1:8" s="65" customFormat="1" x14ac:dyDescent="0.25">
      <c r="A130" s="65" t="s">
        <v>3027</v>
      </c>
      <c r="B130" s="150">
        <v>1</v>
      </c>
      <c r="C130" s="306" t="s">
        <v>4528</v>
      </c>
      <c r="D130" s="142">
        <v>38388</v>
      </c>
      <c r="E130" s="142">
        <v>38480</v>
      </c>
      <c r="F130" s="65" t="s">
        <v>2302</v>
      </c>
      <c r="G130" s="166" t="s">
        <v>2604</v>
      </c>
      <c r="H130" s="152" t="s">
        <v>2604</v>
      </c>
    </row>
    <row r="131" spans="1:8" s="65" customFormat="1" x14ac:dyDescent="0.25">
      <c r="A131" s="65" t="s">
        <v>611</v>
      </c>
      <c r="B131" s="150">
        <v>1</v>
      </c>
      <c r="C131" s="155" t="s">
        <v>2606</v>
      </c>
      <c r="D131" s="142">
        <v>36845</v>
      </c>
      <c r="E131" s="142"/>
      <c r="F131" s="65" t="s">
        <v>2150</v>
      </c>
      <c r="G131" s="166" t="s">
        <v>2604</v>
      </c>
      <c r="H131" s="152" t="s">
        <v>2604</v>
      </c>
    </row>
    <row r="132" spans="1:8" s="65" customFormat="1" x14ac:dyDescent="0.25">
      <c r="A132" s="65" t="s">
        <v>611</v>
      </c>
      <c r="B132" s="77">
        <v>2</v>
      </c>
      <c r="C132" s="65" t="s">
        <v>2603</v>
      </c>
      <c r="D132" s="142">
        <v>41896</v>
      </c>
      <c r="E132" s="142"/>
      <c r="F132" s="65" t="s">
        <v>2432</v>
      </c>
      <c r="G132" s="166" t="s">
        <v>2604</v>
      </c>
      <c r="H132" s="67" t="s">
        <v>2135</v>
      </c>
    </row>
    <row r="133" spans="1:8" s="65" customFormat="1" x14ac:dyDescent="0.25">
      <c r="A133" s="65" t="s">
        <v>3774</v>
      </c>
      <c r="B133" s="150">
        <v>1</v>
      </c>
      <c r="C133" s="155" t="s">
        <v>2606</v>
      </c>
      <c r="D133" s="142">
        <v>35912</v>
      </c>
      <c r="E133" s="142"/>
      <c r="F133" s="65" t="s">
        <v>2150</v>
      </c>
      <c r="G133" s="166" t="s">
        <v>2604</v>
      </c>
      <c r="H133" s="152" t="s">
        <v>2604</v>
      </c>
    </row>
    <row r="134" spans="1:8" s="65" customFormat="1" x14ac:dyDescent="0.25">
      <c r="A134" s="65" t="s">
        <v>3774</v>
      </c>
      <c r="B134" s="310">
        <v>2</v>
      </c>
      <c r="C134" s="305" t="s">
        <v>4527</v>
      </c>
      <c r="D134" s="142">
        <v>35912</v>
      </c>
      <c r="E134" s="142"/>
      <c r="F134" s="65" t="s">
        <v>2556</v>
      </c>
      <c r="G134" s="166" t="s">
        <v>2604</v>
      </c>
      <c r="H134" s="67" t="s">
        <v>2604</v>
      </c>
    </row>
    <row r="135" spans="1:8" s="65" customFormat="1" x14ac:dyDescent="0.25">
      <c r="A135" s="65" t="s">
        <v>4532</v>
      </c>
      <c r="B135" s="150">
        <v>1</v>
      </c>
      <c r="C135" s="155" t="s">
        <v>2606</v>
      </c>
      <c r="D135" s="142" t="s">
        <v>2604</v>
      </c>
      <c r="E135" s="142"/>
      <c r="G135" s="166" t="s">
        <v>2604</v>
      </c>
      <c r="H135" s="152" t="s">
        <v>2604</v>
      </c>
    </row>
    <row r="136" spans="1:8" s="65" customFormat="1" x14ac:dyDescent="0.25">
      <c r="A136" s="65" t="s">
        <v>4532</v>
      </c>
      <c r="B136" s="309">
        <v>2</v>
      </c>
      <c r="C136" s="65" t="s">
        <v>2605</v>
      </c>
      <c r="D136" s="142" t="s">
        <v>2604</v>
      </c>
      <c r="E136" s="142"/>
      <c r="G136" s="166" t="s">
        <v>2604</v>
      </c>
      <c r="H136" s="67" t="s">
        <v>2604</v>
      </c>
    </row>
    <row r="137" spans="1:8" s="65" customFormat="1" x14ac:dyDescent="0.25">
      <c r="A137" s="65" t="s">
        <v>1878</v>
      </c>
      <c r="B137" s="150">
        <v>1</v>
      </c>
      <c r="C137" s="155" t="s">
        <v>2606</v>
      </c>
      <c r="D137" s="142" t="s">
        <v>2604</v>
      </c>
      <c r="E137" s="142"/>
      <c r="G137" s="166" t="s">
        <v>2604</v>
      </c>
      <c r="H137" s="152" t="s">
        <v>2604</v>
      </c>
    </row>
    <row r="138" spans="1:8" s="65" customFormat="1" x14ac:dyDescent="0.25">
      <c r="A138" s="65" t="s">
        <v>1878</v>
      </c>
      <c r="B138" s="309">
        <v>2</v>
      </c>
      <c r="C138" s="65" t="s">
        <v>2605</v>
      </c>
      <c r="D138" s="142" t="s">
        <v>2604</v>
      </c>
      <c r="E138" s="142"/>
      <c r="G138" s="166" t="s">
        <v>2604</v>
      </c>
      <c r="H138" s="67" t="s">
        <v>2604</v>
      </c>
    </row>
    <row r="139" spans="1:8" s="65" customFormat="1" x14ac:dyDescent="0.25">
      <c r="A139" s="65" t="s">
        <v>4533</v>
      </c>
      <c r="B139" s="150">
        <v>1</v>
      </c>
      <c r="C139" s="155" t="s">
        <v>2606</v>
      </c>
      <c r="D139" s="142" t="s">
        <v>2604</v>
      </c>
      <c r="E139" s="142"/>
      <c r="G139" s="166" t="s">
        <v>2604</v>
      </c>
      <c r="H139" s="152" t="s">
        <v>2604</v>
      </c>
    </row>
    <row r="140" spans="1:8" s="65" customFormat="1" x14ac:dyDescent="0.25">
      <c r="A140" s="65" t="s">
        <v>4533</v>
      </c>
      <c r="B140" s="309">
        <v>2</v>
      </c>
      <c r="C140" s="65" t="s">
        <v>2605</v>
      </c>
      <c r="D140" s="142" t="s">
        <v>2604</v>
      </c>
      <c r="E140" s="142"/>
      <c r="G140" s="166" t="s">
        <v>2604</v>
      </c>
      <c r="H140" s="67" t="s">
        <v>2604</v>
      </c>
    </row>
    <row r="141" spans="1:8" s="65" customFormat="1" x14ac:dyDescent="0.25">
      <c r="A141" s="65" t="s">
        <v>3572</v>
      </c>
      <c r="B141" s="150">
        <v>1</v>
      </c>
      <c r="C141" s="153" t="s">
        <v>2606</v>
      </c>
      <c r="D141" s="114" t="s">
        <v>2604</v>
      </c>
      <c r="E141" s="114"/>
      <c r="G141" s="166" t="s">
        <v>2604</v>
      </c>
      <c r="H141" s="152" t="s">
        <v>2604</v>
      </c>
    </row>
    <row r="142" spans="1:8" s="65" customFormat="1" x14ac:dyDescent="0.25">
      <c r="A142" s="65" t="s">
        <v>3572</v>
      </c>
      <c r="B142" s="309">
        <v>2</v>
      </c>
      <c r="C142" s="288" t="s">
        <v>2605</v>
      </c>
      <c r="D142" s="142" t="s">
        <v>2604</v>
      </c>
      <c r="E142" s="142"/>
      <c r="G142" s="166" t="s">
        <v>2604</v>
      </c>
      <c r="H142" s="67" t="s">
        <v>2604</v>
      </c>
    </row>
    <row r="143" spans="1:8" s="65" customFormat="1" x14ac:dyDescent="0.25">
      <c r="A143" s="65" t="s">
        <v>2870</v>
      </c>
      <c r="B143" s="150">
        <v>1</v>
      </c>
      <c r="C143" s="155" t="s">
        <v>2606</v>
      </c>
      <c r="D143" s="142">
        <v>28380</v>
      </c>
      <c r="E143" s="142"/>
      <c r="F143" s="65" t="s">
        <v>29</v>
      </c>
      <c r="G143" s="166">
        <v>25000</v>
      </c>
      <c r="H143" s="152" t="s">
        <v>2604</v>
      </c>
    </row>
    <row r="144" spans="1:8" s="65" customFormat="1" x14ac:dyDescent="0.25">
      <c r="A144" s="65" t="s">
        <v>2870</v>
      </c>
      <c r="B144" s="77">
        <v>2</v>
      </c>
      <c r="C144" s="65" t="s">
        <v>2605</v>
      </c>
      <c r="D144" s="142">
        <v>28956</v>
      </c>
      <c r="E144" s="142"/>
      <c r="F144" s="65" t="s">
        <v>80</v>
      </c>
      <c r="G144" s="166" t="s">
        <v>2604</v>
      </c>
      <c r="H144" s="67" t="s">
        <v>2604</v>
      </c>
    </row>
    <row r="145" spans="1:8" s="65" customFormat="1" x14ac:dyDescent="0.25">
      <c r="A145" s="65" t="s">
        <v>1638</v>
      </c>
      <c r="B145" s="150">
        <v>1</v>
      </c>
      <c r="C145" s="155" t="s">
        <v>2606</v>
      </c>
      <c r="D145" s="142" t="s">
        <v>2604</v>
      </c>
      <c r="E145" s="142"/>
      <c r="G145" s="166" t="s">
        <v>2604</v>
      </c>
      <c r="H145" s="152" t="s">
        <v>2604</v>
      </c>
    </row>
    <row r="146" spans="1:8" s="65" customFormat="1" x14ac:dyDescent="0.25">
      <c r="A146" s="65" t="s">
        <v>1638</v>
      </c>
      <c r="B146" s="77">
        <v>2</v>
      </c>
      <c r="C146" s="65" t="s">
        <v>2605</v>
      </c>
      <c r="D146" s="142" t="s">
        <v>2604</v>
      </c>
      <c r="E146" s="142"/>
      <c r="G146" s="166" t="s">
        <v>2604</v>
      </c>
      <c r="H146" s="67" t="s">
        <v>2604</v>
      </c>
    </row>
    <row r="147" spans="1:8" s="65" customFormat="1" x14ac:dyDescent="0.25">
      <c r="A147" s="65" t="s">
        <v>3675</v>
      </c>
      <c r="B147" s="150">
        <v>1</v>
      </c>
      <c r="C147" s="155" t="s">
        <v>2606</v>
      </c>
      <c r="D147" s="142">
        <v>39281</v>
      </c>
      <c r="E147" s="142"/>
      <c r="F147" s="65" t="s">
        <v>108</v>
      </c>
      <c r="G147" s="166" t="s">
        <v>2604</v>
      </c>
      <c r="H147" s="152" t="s">
        <v>2135</v>
      </c>
    </row>
    <row r="148" spans="1:8" s="65" customFormat="1" x14ac:dyDescent="0.25">
      <c r="A148" s="65" t="s">
        <v>3675</v>
      </c>
      <c r="B148" s="309">
        <v>2</v>
      </c>
      <c r="C148" s="288" t="s">
        <v>2605</v>
      </c>
      <c r="D148" s="142" t="s">
        <v>2604</v>
      </c>
      <c r="E148" s="142"/>
      <c r="G148" s="166" t="s">
        <v>2604</v>
      </c>
      <c r="H148" s="67" t="s">
        <v>2604</v>
      </c>
    </row>
    <row r="149" spans="1:8" s="65" customFormat="1" x14ac:dyDescent="0.25">
      <c r="A149" s="65" t="s">
        <v>3032</v>
      </c>
      <c r="B149" s="150">
        <v>1</v>
      </c>
      <c r="C149" s="155" t="s">
        <v>2606</v>
      </c>
      <c r="D149" s="142" t="s">
        <v>2604</v>
      </c>
      <c r="E149" s="142"/>
      <c r="G149" s="166" t="s">
        <v>2604</v>
      </c>
      <c r="H149" s="152" t="s">
        <v>2604</v>
      </c>
    </row>
    <row r="150" spans="1:8" s="65" customFormat="1" x14ac:dyDescent="0.25">
      <c r="A150" s="65" t="s">
        <v>3032</v>
      </c>
      <c r="B150" s="77">
        <v>2</v>
      </c>
      <c r="C150" s="65" t="s">
        <v>2605</v>
      </c>
      <c r="D150" s="142" t="s">
        <v>2604</v>
      </c>
      <c r="E150" s="142"/>
      <c r="G150" s="166" t="s">
        <v>2604</v>
      </c>
      <c r="H150" s="67" t="s">
        <v>2604</v>
      </c>
    </row>
    <row r="151" spans="1:8" s="65" customFormat="1" x14ac:dyDescent="0.25">
      <c r="A151" s="65" t="s">
        <v>3038</v>
      </c>
      <c r="B151" s="150">
        <v>1</v>
      </c>
      <c r="C151" s="155" t="s">
        <v>2606</v>
      </c>
      <c r="D151" s="142" t="s">
        <v>2217</v>
      </c>
      <c r="E151" s="142"/>
      <c r="F151" s="108" t="s">
        <v>2620</v>
      </c>
      <c r="G151" s="166" t="s">
        <v>2604</v>
      </c>
      <c r="H151" s="152" t="s">
        <v>2604</v>
      </c>
    </row>
    <row r="152" spans="1:8" s="65" customFormat="1" x14ac:dyDescent="0.25">
      <c r="A152" s="65" t="s">
        <v>3038</v>
      </c>
      <c r="B152" s="77">
        <v>2</v>
      </c>
      <c r="C152" s="65" t="s">
        <v>2605</v>
      </c>
      <c r="D152" s="142">
        <v>840</v>
      </c>
      <c r="E152" s="142"/>
      <c r="F152" s="65" t="s">
        <v>68</v>
      </c>
      <c r="G152" s="166" t="s">
        <v>2604</v>
      </c>
      <c r="H152" s="67" t="s">
        <v>2604</v>
      </c>
    </row>
    <row r="153" spans="1:8" s="65" customFormat="1" x14ac:dyDescent="0.25">
      <c r="A153" s="65" t="s">
        <v>3097</v>
      </c>
      <c r="B153" s="150">
        <v>1</v>
      </c>
      <c r="C153" s="155" t="s">
        <v>2606</v>
      </c>
      <c r="D153" s="142" t="s">
        <v>2604</v>
      </c>
      <c r="E153" s="142"/>
      <c r="G153" s="166" t="s">
        <v>2604</v>
      </c>
      <c r="H153" s="152" t="s">
        <v>2604</v>
      </c>
    </row>
    <row r="154" spans="1:8" s="65" customFormat="1" x14ac:dyDescent="0.25">
      <c r="A154" s="65" t="s">
        <v>3097</v>
      </c>
      <c r="B154" s="77">
        <v>2</v>
      </c>
      <c r="C154" s="65" t="s">
        <v>2605</v>
      </c>
      <c r="D154" s="142" t="s">
        <v>2604</v>
      </c>
      <c r="E154" s="142"/>
      <c r="G154" s="166" t="s">
        <v>2604</v>
      </c>
      <c r="H154" s="67" t="s">
        <v>2604</v>
      </c>
    </row>
    <row r="155" spans="1:8" s="65" customFormat="1" x14ac:dyDescent="0.25">
      <c r="A155" s="65" t="s">
        <v>3245</v>
      </c>
      <c r="B155" s="150">
        <v>1</v>
      </c>
      <c r="C155" s="153" t="s">
        <v>2606</v>
      </c>
      <c r="D155" s="114" t="s">
        <v>2604</v>
      </c>
      <c r="E155" s="114"/>
      <c r="G155" s="166" t="s">
        <v>2604</v>
      </c>
      <c r="H155" s="152" t="s">
        <v>2604</v>
      </c>
    </row>
    <row r="156" spans="1:8" s="65" customFormat="1" x14ac:dyDescent="0.25">
      <c r="A156" s="65" t="s">
        <v>3245</v>
      </c>
      <c r="B156" s="309">
        <v>2</v>
      </c>
      <c r="C156" s="288" t="s">
        <v>2605</v>
      </c>
      <c r="D156" s="142" t="s">
        <v>2604</v>
      </c>
      <c r="E156" s="142"/>
      <c r="G156" s="166" t="s">
        <v>2604</v>
      </c>
      <c r="H156" s="67" t="s">
        <v>2604</v>
      </c>
    </row>
    <row r="157" spans="1:8" s="65" customFormat="1" x14ac:dyDescent="0.25">
      <c r="A157" s="65" t="s">
        <v>3293</v>
      </c>
      <c r="B157" s="150">
        <v>1</v>
      </c>
      <c r="C157" s="153" t="s">
        <v>2606</v>
      </c>
      <c r="D157" s="142" t="s">
        <v>2604</v>
      </c>
      <c r="E157" s="142"/>
      <c r="G157" s="166" t="s">
        <v>2604</v>
      </c>
      <c r="H157" s="152" t="s">
        <v>2604</v>
      </c>
    </row>
    <row r="158" spans="1:8" s="65" customFormat="1" x14ac:dyDescent="0.25">
      <c r="A158" s="65" t="s">
        <v>3293</v>
      </c>
      <c r="B158" s="309">
        <v>2</v>
      </c>
      <c r="C158" s="288" t="s">
        <v>2605</v>
      </c>
      <c r="D158" s="142" t="s">
        <v>2604</v>
      </c>
      <c r="E158" s="142"/>
      <c r="G158" s="166" t="s">
        <v>2604</v>
      </c>
      <c r="H158" s="67" t="s">
        <v>2604</v>
      </c>
    </row>
    <row r="159" spans="1:8" s="65" customFormat="1" x14ac:dyDescent="0.25">
      <c r="A159" s="65" t="s">
        <v>3397</v>
      </c>
      <c r="B159" s="150">
        <v>1</v>
      </c>
      <c r="C159" s="153" t="s">
        <v>2606</v>
      </c>
      <c r="D159" s="142" t="s">
        <v>2604</v>
      </c>
      <c r="E159" s="142"/>
      <c r="G159" s="166" t="s">
        <v>2604</v>
      </c>
      <c r="H159" s="152" t="s">
        <v>2604</v>
      </c>
    </row>
    <row r="160" spans="1:8" s="65" customFormat="1" x14ac:dyDescent="0.25">
      <c r="A160" s="65" t="s">
        <v>3397</v>
      </c>
      <c r="B160" s="309">
        <v>2</v>
      </c>
      <c r="C160" s="288" t="s">
        <v>2605</v>
      </c>
      <c r="D160" s="142" t="s">
        <v>2604</v>
      </c>
      <c r="E160" s="142"/>
      <c r="G160" s="166" t="s">
        <v>2604</v>
      </c>
      <c r="H160" s="67" t="s">
        <v>2604</v>
      </c>
    </row>
    <row r="161" spans="1:8" s="65" customFormat="1" x14ac:dyDescent="0.25">
      <c r="A161" s="65" t="s">
        <v>3405</v>
      </c>
      <c r="B161" s="150">
        <v>1</v>
      </c>
      <c r="C161" s="153" t="s">
        <v>2606</v>
      </c>
      <c r="D161" s="142" t="s">
        <v>2604</v>
      </c>
      <c r="E161" s="142"/>
      <c r="G161" s="166" t="s">
        <v>2604</v>
      </c>
      <c r="H161" s="152" t="s">
        <v>2604</v>
      </c>
    </row>
    <row r="162" spans="1:8" s="65" customFormat="1" x14ac:dyDescent="0.25">
      <c r="A162" s="65" t="s">
        <v>3405</v>
      </c>
      <c r="B162" s="309">
        <v>2</v>
      </c>
      <c r="C162" s="288" t="s">
        <v>2605</v>
      </c>
      <c r="D162" s="142" t="s">
        <v>2604</v>
      </c>
      <c r="E162" s="142"/>
      <c r="G162" s="166" t="s">
        <v>2604</v>
      </c>
      <c r="H162" s="67" t="s">
        <v>2604</v>
      </c>
    </row>
    <row r="163" spans="1:8" s="65" customFormat="1" x14ac:dyDescent="0.25">
      <c r="A163" s="65" t="s">
        <v>3436</v>
      </c>
      <c r="B163" s="150">
        <v>1</v>
      </c>
      <c r="C163" s="153" t="s">
        <v>2606</v>
      </c>
      <c r="D163" s="142" t="s">
        <v>2604</v>
      </c>
      <c r="E163" s="142"/>
      <c r="G163" s="166" t="s">
        <v>2604</v>
      </c>
      <c r="H163" s="152" t="s">
        <v>2604</v>
      </c>
    </row>
    <row r="164" spans="1:8" s="65" customFormat="1" x14ac:dyDescent="0.25">
      <c r="A164" s="65" t="s">
        <v>3436</v>
      </c>
      <c r="B164" s="309">
        <v>2</v>
      </c>
      <c r="C164" s="288" t="s">
        <v>2605</v>
      </c>
      <c r="D164" s="142" t="s">
        <v>2604</v>
      </c>
      <c r="E164" s="142"/>
      <c r="G164" s="166" t="s">
        <v>2604</v>
      </c>
      <c r="H164" s="67" t="s">
        <v>2604</v>
      </c>
    </row>
    <row r="165" spans="1:8" s="65" customFormat="1" x14ac:dyDescent="0.25">
      <c r="A165" s="65" t="s">
        <v>3533</v>
      </c>
      <c r="B165" s="150">
        <v>1</v>
      </c>
      <c r="C165" s="153" t="s">
        <v>2606</v>
      </c>
      <c r="D165" s="114" t="s">
        <v>2604</v>
      </c>
      <c r="E165" s="114"/>
      <c r="G165" s="166" t="s">
        <v>2604</v>
      </c>
      <c r="H165" s="152" t="s">
        <v>2604</v>
      </c>
    </row>
    <row r="166" spans="1:8" s="65" customFormat="1" x14ac:dyDescent="0.25">
      <c r="A166" s="65" t="s">
        <v>3533</v>
      </c>
      <c r="B166" s="309">
        <v>2</v>
      </c>
      <c r="C166" s="288" t="s">
        <v>2605</v>
      </c>
      <c r="D166" s="142" t="s">
        <v>2604</v>
      </c>
      <c r="E166" s="142"/>
      <c r="G166" s="166" t="s">
        <v>2604</v>
      </c>
      <c r="H166" s="67" t="s">
        <v>2604</v>
      </c>
    </row>
    <row r="167" spans="1:8" s="65" customFormat="1" x14ac:dyDescent="0.25">
      <c r="A167" s="65" t="s">
        <v>3632</v>
      </c>
      <c r="B167" s="150">
        <v>1</v>
      </c>
      <c r="C167" s="153" t="s">
        <v>2606</v>
      </c>
      <c r="D167" s="114" t="s">
        <v>2604</v>
      </c>
      <c r="E167" s="114"/>
      <c r="G167" s="166" t="s">
        <v>2604</v>
      </c>
      <c r="H167" s="152" t="s">
        <v>2604</v>
      </c>
    </row>
    <row r="168" spans="1:8" s="65" customFormat="1" x14ac:dyDescent="0.25">
      <c r="A168" s="65" t="s">
        <v>3632</v>
      </c>
      <c r="B168" s="309">
        <v>2</v>
      </c>
      <c r="C168" s="288" t="s">
        <v>2605</v>
      </c>
      <c r="D168" s="142" t="s">
        <v>2604</v>
      </c>
      <c r="E168" s="142"/>
      <c r="G168" s="166" t="s">
        <v>2604</v>
      </c>
      <c r="H168" s="67" t="s">
        <v>2604</v>
      </c>
    </row>
    <row r="169" spans="1:8" s="65" customFormat="1" x14ac:dyDescent="0.25">
      <c r="A169" s="65" t="s">
        <v>2938</v>
      </c>
      <c r="B169" s="150">
        <v>1</v>
      </c>
      <c r="C169" s="153" t="s">
        <v>2606</v>
      </c>
      <c r="D169" s="142" t="s">
        <v>2604</v>
      </c>
      <c r="E169" s="142"/>
      <c r="G169" s="166" t="s">
        <v>2604</v>
      </c>
      <c r="H169" s="152" t="s">
        <v>2604</v>
      </c>
    </row>
    <row r="170" spans="1:8" s="65" customFormat="1" x14ac:dyDescent="0.25">
      <c r="A170" s="65" t="s">
        <v>2938</v>
      </c>
      <c r="B170" s="309">
        <v>2</v>
      </c>
      <c r="C170" s="288" t="s">
        <v>2605</v>
      </c>
      <c r="D170" s="142" t="s">
        <v>2604</v>
      </c>
      <c r="E170" s="142"/>
      <c r="G170" s="166" t="s">
        <v>2604</v>
      </c>
      <c r="H170" s="67" t="s">
        <v>2604</v>
      </c>
    </row>
    <row r="171" spans="1:8" s="65" customFormat="1" x14ac:dyDescent="0.25">
      <c r="A171" s="65" t="s">
        <v>3284</v>
      </c>
      <c r="B171" s="150">
        <v>1</v>
      </c>
      <c r="C171" s="155" t="s">
        <v>2606</v>
      </c>
      <c r="D171" s="142">
        <v>29085</v>
      </c>
      <c r="E171" s="142"/>
      <c r="F171" s="65" t="s">
        <v>43</v>
      </c>
      <c r="G171" s="166">
        <v>385000</v>
      </c>
      <c r="H171" s="152" t="s">
        <v>2604</v>
      </c>
    </row>
    <row r="172" spans="1:8" s="65" customFormat="1" x14ac:dyDescent="0.25">
      <c r="A172" s="65" t="s">
        <v>3284</v>
      </c>
      <c r="B172" s="77">
        <v>2</v>
      </c>
      <c r="C172" s="65" t="s">
        <v>2605</v>
      </c>
      <c r="D172" s="142">
        <v>29092</v>
      </c>
      <c r="E172" s="142"/>
      <c r="F172" s="65" t="s">
        <v>39</v>
      </c>
      <c r="G172" s="166">
        <v>308000</v>
      </c>
      <c r="H172" s="67" t="s">
        <v>2604</v>
      </c>
    </row>
    <row r="173" spans="1:8" s="65" customFormat="1" x14ac:dyDescent="0.25">
      <c r="A173" s="65" t="s">
        <v>3327</v>
      </c>
      <c r="B173" s="150">
        <v>1</v>
      </c>
      <c r="C173" s="153" t="s">
        <v>2606</v>
      </c>
      <c r="D173" s="142" t="s">
        <v>2604</v>
      </c>
      <c r="E173" s="142"/>
      <c r="G173" s="166" t="s">
        <v>2604</v>
      </c>
      <c r="H173" s="152" t="s">
        <v>2604</v>
      </c>
    </row>
    <row r="174" spans="1:8" s="65" customFormat="1" x14ac:dyDescent="0.25">
      <c r="A174" s="65" t="s">
        <v>3327</v>
      </c>
      <c r="B174" s="309">
        <v>2</v>
      </c>
      <c r="C174" s="288" t="s">
        <v>2605</v>
      </c>
      <c r="D174" s="142" t="s">
        <v>2604</v>
      </c>
      <c r="E174" s="142"/>
      <c r="G174" s="166" t="s">
        <v>2604</v>
      </c>
      <c r="H174" s="67" t="s">
        <v>2604</v>
      </c>
    </row>
    <row r="175" spans="1:8" s="65" customFormat="1" x14ac:dyDescent="0.25">
      <c r="A175" s="65" t="s">
        <v>1605</v>
      </c>
      <c r="B175" s="150">
        <v>1</v>
      </c>
      <c r="C175" s="155" t="s">
        <v>2606</v>
      </c>
      <c r="D175" s="142" t="s">
        <v>2604</v>
      </c>
      <c r="E175" s="142"/>
      <c r="G175" s="166" t="s">
        <v>2604</v>
      </c>
      <c r="H175" s="152" t="s">
        <v>2604</v>
      </c>
    </row>
    <row r="176" spans="1:8" s="65" customFormat="1" x14ac:dyDescent="0.25">
      <c r="A176" s="65" t="s">
        <v>1605</v>
      </c>
      <c r="B176" s="77">
        <v>2</v>
      </c>
      <c r="C176" s="65" t="s">
        <v>2605</v>
      </c>
      <c r="D176" s="142" t="s">
        <v>2604</v>
      </c>
      <c r="E176" s="142"/>
      <c r="G176" s="166" t="s">
        <v>2604</v>
      </c>
      <c r="H176" s="67" t="s">
        <v>2604</v>
      </c>
    </row>
    <row r="177" spans="1:8" s="65" customFormat="1" x14ac:dyDescent="0.25">
      <c r="A177" s="65" t="s">
        <v>3669</v>
      </c>
      <c r="B177" s="150">
        <v>1</v>
      </c>
      <c r="C177" s="153" t="s">
        <v>2606</v>
      </c>
      <c r="D177" s="142" t="s">
        <v>2604</v>
      </c>
      <c r="E177" s="142"/>
      <c r="G177" s="166" t="s">
        <v>2604</v>
      </c>
      <c r="H177" s="152" t="s">
        <v>2604</v>
      </c>
    </row>
    <row r="178" spans="1:8" s="65" customFormat="1" x14ac:dyDescent="0.25">
      <c r="A178" s="65" t="s">
        <v>3669</v>
      </c>
      <c r="B178" s="309">
        <v>2</v>
      </c>
      <c r="C178" s="288" t="s">
        <v>2605</v>
      </c>
      <c r="D178" s="142" t="s">
        <v>2604</v>
      </c>
      <c r="E178" s="142"/>
      <c r="G178" s="166" t="s">
        <v>2604</v>
      </c>
      <c r="H178" s="67" t="s">
        <v>2604</v>
      </c>
    </row>
    <row r="179" spans="1:8" s="65" customFormat="1" x14ac:dyDescent="0.25">
      <c r="A179" s="65" t="s">
        <v>2049</v>
      </c>
      <c r="B179" s="150">
        <v>1</v>
      </c>
      <c r="C179" s="155" t="s">
        <v>2606</v>
      </c>
      <c r="D179" s="142" t="s">
        <v>2604</v>
      </c>
      <c r="E179" s="142"/>
      <c r="G179" s="166" t="s">
        <v>2604</v>
      </c>
      <c r="H179" s="152" t="s">
        <v>2604</v>
      </c>
    </row>
    <row r="180" spans="1:8" s="65" customFormat="1" x14ac:dyDescent="0.25">
      <c r="A180" s="65" t="s">
        <v>2049</v>
      </c>
      <c r="B180" s="77">
        <v>2</v>
      </c>
      <c r="C180" s="65" t="s">
        <v>2605</v>
      </c>
      <c r="D180" s="142" t="s">
        <v>2604</v>
      </c>
      <c r="E180" s="142"/>
      <c r="G180" s="166" t="s">
        <v>2604</v>
      </c>
      <c r="H180" s="67" t="s">
        <v>2604</v>
      </c>
    </row>
    <row r="181" spans="1:8" s="65" customFormat="1" x14ac:dyDescent="0.25">
      <c r="A181" s="65" t="s">
        <v>1261</v>
      </c>
      <c r="B181" s="150">
        <v>1</v>
      </c>
      <c r="C181" s="155" t="s">
        <v>2606</v>
      </c>
      <c r="D181" s="142" t="s">
        <v>2604</v>
      </c>
      <c r="E181" s="142"/>
      <c r="G181" s="166" t="s">
        <v>2604</v>
      </c>
      <c r="H181" s="152" t="s">
        <v>2604</v>
      </c>
    </row>
    <row r="182" spans="1:8" s="65" customFormat="1" x14ac:dyDescent="0.25">
      <c r="A182" s="65" t="s">
        <v>1261</v>
      </c>
      <c r="B182" s="77">
        <v>2</v>
      </c>
      <c r="C182" s="65" t="s">
        <v>2605</v>
      </c>
      <c r="D182" s="142" t="s">
        <v>2604</v>
      </c>
      <c r="E182" s="142"/>
      <c r="G182" s="166" t="s">
        <v>2604</v>
      </c>
      <c r="H182" s="67" t="s">
        <v>2604</v>
      </c>
    </row>
    <row r="183" spans="1:8" s="65" customFormat="1" x14ac:dyDescent="0.25">
      <c r="A183" s="65" t="s">
        <v>1558</v>
      </c>
      <c r="B183" s="150">
        <v>1</v>
      </c>
      <c r="C183" s="155" t="s">
        <v>2606</v>
      </c>
      <c r="D183" s="142" t="s">
        <v>2604</v>
      </c>
      <c r="E183" s="142"/>
      <c r="G183" s="166" t="s">
        <v>2604</v>
      </c>
      <c r="H183" s="152" t="s">
        <v>2604</v>
      </c>
    </row>
    <row r="184" spans="1:8" s="65" customFormat="1" x14ac:dyDescent="0.25">
      <c r="A184" s="65" t="s">
        <v>1558</v>
      </c>
      <c r="B184" s="77">
        <v>2</v>
      </c>
      <c r="C184" s="65" t="s">
        <v>2605</v>
      </c>
      <c r="D184" s="142" t="s">
        <v>2604</v>
      </c>
      <c r="E184" s="142"/>
      <c r="G184" s="166" t="s">
        <v>2604</v>
      </c>
      <c r="H184" s="67" t="s">
        <v>2604</v>
      </c>
    </row>
    <row r="185" spans="1:8" s="65" customFormat="1" x14ac:dyDescent="0.25">
      <c r="A185" s="65" t="s">
        <v>2112</v>
      </c>
      <c r="B185" s="150">
        <v>1</v>
      </c>
      <c r="C185" s="155" t="s">
        <v>2606</v>
      </c>
      <c r="D185" s="142" t="s">
        <v>2604</v>
      </c>
      <c r="E185" s="142"/>
      <c r="G185" s="166" t="s">
        <v>2604</v>
      </c>
      <c r="H185" s="152" t="s">
        <v>2604</v>
      </c>
    </row>
    <row r="186" spans="1:8" s="65" customFormat="1" x14ac:dyDescent="0.25">
      <c r="A186" s="65" t="s">
        <v>2112</v>
      </c>
      <c r="B186" s="77">
        <v>2</v>
      </c>
      <c r="C186" s="65" t="s">
        <v>2605</v>
      </c>
      <c r="D186" s="142" t="s">
        <v>2604</v>
      </c>
      <c r="E186" s="142"/>
      <c r="G186" s="166" t="s">
        <v>2604</v>
      </c>
      <c r="H186" s="67" t="s">
        <v>2604</v>
      </c>
    </row>
    <row r="187" spans="1:8" s="65" customFormat="1" x14ac:dyDescent="0.25">
      <c r="A187" s="65" t="s">
        <v>1557</v>
      </c>
      <c r="B187" s="150">
        <v>1</v>
      </c>
      <c r="C187" s="155" t="s">
        <v>2606</v>
      </c>
      <c r="D187" s="142" t="s">
        <v>2604</v>
      </c>
      <c r="E187" s="142"/>
      <c r="G187" s="166" t="s">
        <v>2604</v>
      </c>
      <c r="H187" s="152" t="s">
        <v>2604</v>
      </c>
    </row>
    <row r="188" spans="1:8" s="65" customFormat="1" x14ac:dyDescent="0.25">
      <c r="A188" s="65" t="s">
        <v>1557</v>
      </c>
      <c r="B188" s="77">
        <v>2</v>
      </c>
      <c r="C188" s="65" t="s">
        <v>2605</v>
      </c>
      <c r="D188" s="142" t="s">
        <v>2604</v>
      </c>
      <c r="E188" s="142"/>
      <c r="G188" s="166" t="s">
        <v>2604</v>
      </c>
      <c r="H188" s="67" t="s">
        <v>2604</v>
      </c>
    </row>
    <row r="189" spans="1:8" s="65" customFormat="1" x14ac:dyDescent="0.25">
      <c r="A189" s="65" t="s">
        <v>3009</v>
      </c>
      <c r="B189" s="150">
        <v>1</v>
      </c>
      <c r="C189" s="155" t="s">
        <v>2606</v>
      </c>
      <c r="D189" s="142">
        <v>27304</v>
      </c>
      <c r="E189" s="142"/>
      <c r="F189" s="65" t="s">
        <v>78</v>
      </c>
      <c r="G189" s="166" t="s">
        <v>2604</v>
      </c>
      <c r="H189" s="152" t="s">
        <v>2604</v>
      </c>
    </row>
    <row r="190" spans="1:8" s="65" customFormat="1" x14ac:dyDescent="0.25">
      <c r="A190" s="65" t="s">
        <v>3009</v>
      </c>
      <c r="B190" s="77">
        <v>2</v>
      </c>
      <c r="C190" s="65" t="s">
        <v>2605</v>
      </c>
      <c r="D190" s="142" t="s">
        <v>2604</v>
      </c>
      <c r="E190" s="142"/>
      <c r="G190" s="166" t="s">
        <v>2604</v>
      </c>
      <c r="H190" s="67" t="s">
        <v>2604</v>
      </c>
    </row>
    <row r="191" spans="1:8" s="65" customFormat="1" x14ac:dyDescent="0.25">
      <c r="A191" s="65" t="s">
        <v>3423</v>
      </c>
      <c r="B191" s="150">
        <v>1</v>
      </c>
      <c r="C191" s="153" t="s">
        <v>2606</v>
      </c>
      <c r="D191" s="142" t="s">
        <v>2604</v>
      </c>
      <c r="E191" s="142"/>
      <c r="G191" s="166" t="s">
        <v>2604</v>
      </c>
      <c r="H191" s="152" t="s">
        <v>2604</v>
      </c>
    </row>
    <row r="192" spans="1:8" s="65" customFormat="1" x14ac:dyDescent="0.25">
      <c r="A192" s="65" t="s">
        <v>3423</v>
      </c>
      <c r="B192" s="309">
        <v>2</v>
      </c>
      <c r="C192" s="288" t="s">
        <v>2605</v>
      </c>
      <c r="D192" s="142" t="s">
        <v>2604</v>
      </c>
      <c r="E192" s="142"/>
      <c r="G192" s="166" t="s">
        <v>2604</v>
      </c>
      <c r="H192" s="67" t="s">
        <v>2604</v>
      </c>
    </row>
    <row r="193" spans="1:8" s="65" customFormat="1" x14ac:dyDescent="0.25">
      <c r="A193" s="65" t="s">
        <v>3441</v>
      </c>
      <c r="B193" s="150">
        <v>1</v>
      </c>
      <c r="C193" s="153" t="s">
        <v>2606</v>
      </c>
      <c r="D193" s="142" t="s">
        <v>2604</v>
      </c>
      <c r="E193" s="142"/>
      <c r="G193" s="166" t="s">
        <v>2604</v>
      </c>
      <c r="H193" s="152" t="s">
        <v>2604</v>
      </c>
    </row>
    <row r="194" spans="1:8" s="65" customFormat="1" x14ac:dyDescent="0.25">
      <c r="A194" s="65" t="s">
        <v>3441</v>
      </c>
      <c r="B194" s="309">
        <v>2</v>
      </c>
      <c r="C194" s="288" t="s">
        <v>2605</v>
      </c>
      <c r="D194" s="142" t="s">
        <v>2604</v>
      </c>
      <c r="E194" s="142"/>
      <c r="G194" s="166" t="s">
        <v>2604</v>
      </c>
      <c r="H194" s="67" t="s">
        <v>2604</v>
      </c>
    </row>
    <row r="195" spans="1:8" s="65" customFormat="1" x14ac:dyDescent="0.25">
      <c r="A195" s="65" t="s">
        <v>3733</v>
      </c>
      <c r="B195" s="291">
        <v>1</v>
      </c>
      <c r="C195" s="155" t="s">
        <v>2606</v>
      </c>
      <c r="D195" s="114"/>
      <c r="E195" s="114"/>
      <c r="F195" s="65" t="s">
        <v>76</v>
      </c>
      <c r="G195" s="166" t="s">
        <v>2604</v>
      </c>
      <c r="H195" s="152" t="s">
        <v>2135</v>
      </c>
    </row>
    <row r="196" spans="1:8" s="65" customFormat="1" x14ac:dyDescent="0.25">
      <c r="A196" s="65" t="s">
        <v>3733</v>
      </c>
      <c r="B196" s="77">
        <v>2</v>
      </c>
      <c r="C196" s="65" t="s">
        <v>2603</v>
      </c>
      <c r="D196" s="142"/>
      <c r="E196" s="142"/>
      <c r="F196" s="65" t="s">
        <v>112</v>
      </c>
      <c r="G196" s="166" t="s">
        <v>2604</v>
      </c>
      <c r="H196" s="67" t="s">
        <v>2135</v>
      </c>
    </row>
    <row r="197" spans="1:8" s="65" customFormat="1" x14ac:dyDescent="0.25">
      <c r="A197" s="65" t="s">
        <v>3579</v>
      </c>
      <c r="B197" s="150">
        <v>1</v>
      </c>
      <c r="C197" s="155" t="s">
        <v>2606</v>
      </c>
      <c r="D197" s="142">
        <v>36647</v>
      </c>
      <c r="E197" s="142"/>
      <c r="F197" s="65" t="s">
        <v>2150</v>
      </c>
      <c r="G197" s="166" t="s">
        <v>2604</v>
      </c>
      <c r="H197" s="152" t="s">
        <v>2604</v>
      </c>
    </row>
    <row r="198" spans="1:8" s="65" customFormat="1" x14ac:dyDescent="0.25">
      <c r="A198" s="65" t="s">
        <v>3579</v>
      </c>
      <c r="B198" s="77">
        <v>2</v>
      </c>
      <c r="C198" s="65" t="s">
        <v>2603</v>
      </c>
      <c r="D198" s="142">
        <v>38229</v>
      </c>
      <c r="E198" s="142"/>
      <c r="F198" s="65" t="s">
        <v>48</v>
      </c>
      <c r="G198" s="166" t="s">
        <v>2604</v>
      </c>
      <c r="H198" s="67" t="s">
        <v>2135</v>
      </c>
    </row>
    <row r="199" spans="1:8" s="65" customFormat="1" x14ac:dyDescent="0.25">
      <c r="A199" s="65" t="s">
        <v>2971</v>
      </c>
      <c r="B199" s="150">
        <v>1</v>
      </c>
      <c r="C199" s="153" t="s">
        <v>2606</v>
      </c>
      <c r="D199" s="142" t="s">
        <v>2604</v>
      </c>
      <c r="E199" s="142"/>
      <c r="G199" s="166" t="s">
        <v>2604</v>
      </c>
      <c r="H199" s="152" t="s">
        <v>2604</v>
      </c>
    </row>
    <row r="200" spans="1:8" s="65" customFormat="1" x14ac:dyDescent="0.25">
      <c r="A200" s="65" t="s">
        <v>2971</v>
      </c>
      <c r="B200" s="309">
        <v>2</v>
      </c>
      <c r="C200" s="288" t="s">
        <v>2605</v>
      </c>
      <c r="D200" s="142" t="s">
        <v>2604</v>
      </c>
      <c r="E200" s="142"/>
      <c r="G200" s="166" t="s">
        <v>2604</v>
      </c>
      <c r="H200" s="67" t="s">
        <v>2604</v>
      </c>
    </row>
    <row r="201" spans="1:8" s="65" customFormat="1" x14ac:dyDescent="0.25">
      <c r="A201" s="65" t="s">
        <v>1475</v>
      </c>
      <c r="B201" s="150">
        <v>1</v>
      </c>
      <c r="C201" s="155" t="s">
        <v>2606</v>
      </c>
      <c r="D201" s="142" t="s">
        <v>2604</v>
      </c>
      <c r="E201" s="142"/>
      <c r="G201" s="166" t="s">
        <v>2604</v>
      </c>
      <c r="H201" s="152" t="s">
        <v>2604</v>
      </c>
    </row>
    <row r="202" spans="1:8" s="65" customFormat="1" x14ac:dyDescent="0.25">
      <c r="A202" s="65" t="s">
        <v>1475</v>
      </c>
      <c r="B202" s="77">
        <v>2</v>
      </c>
      <c r="C202" s="65" t="s">
        <v>2605</v>
      </c>
      <c r="D202" s="142" t="s">
        <v>2604</v>
      </c>
      <c r="E202" s="142"/>
      <c r="G202" s="166" t="s">
        <v>2604</v>
      </c>
      <c r="H202" s="67" t="s">
        <v>2604</v>
      </c>
    </row>
    <row r="203" spans="1:8" s="65" customFormat="1" x14ac:dyDescent="0.25">
      <c r="A203" s="65" t="s">
        <v>1530</v>
      </c>
      <c r="B203" s="150">
        <v>1</v>
      </c>
      <c r="C203" s="155" t="s">
        <v>2606</v>
      </c>
      <c r="D203" s="142" t="s">
        <v>2604</v>
      </c>
      <c r="E203" s="142"/>
      <c r="G203" s="166" t="s">
        <v>2604</v>
      </c>
      <c r="H203" s="152" t="s">
        <v>2604</v>
      </c>
    </row>
    <row r="204" spans="1:8" s="65" customFormat="1" x14ac:dyDescent="0.25">
      <c r="A204" s="65" t="s">
        <v>1530</v>
      </c>
      <c r="B204" s="77">
        <v>2</v>
      </c>
      <c r="C204" s="65" t="s">
        <v>2605</v>
      </c>
      <c r="D204" s="142" t="s">
        <v>2604</v>
      </c>
      <c r="E204" s="142"/>
      <c r="G204" s="166" t="s">
        <v>2604</v>
      </c>
      <c r="H204" s="67" t="s">
        <v>2604</v>
      </c>
    </row>
    <row r="205" spans="1:8" s="65" customFormat="1" x14ac:dyDescent="0.25">
      <c r="A205" s="65" t="s">
        <v>1604</v>
      </c>
      <c r="B205" s="150">
        <v>1</v>
      </c>
      <c r="C205" s="155" t="s">
        <v>2606</v>
      </c>
      <c r="D205" s="142" t="s">
        <v>2604</v>
      </c>
      <c r="E205" s="142"/>
      <c r="G205" s="166" t="s">
        <v>2604</v>
      </c>
      <c r="H205" s="152" t="s">
        <v>2604</v>
      </c>
    </row>
    <row r="206" spans="1:8" s="65" customFormat="1" x14ac:dyDescent="0.25">
      <c r="A206" s="65" t="s">
        <v>1604</v>
      </c>
      <c r="B206" s="77">
        <v>2</v>
      </c>
      <c r="C206" s="65" t="s">
        <v>2605</v>
      </c>
      <c r="D206" s="142" t="s">
        <v>2604</v>
      </c>
      <c r="E206" s="142"/>
      <c r="G206" s="166" t="s">
        <v>2604</v>
      </c>
      <c r="H206" s="67" t="s">
        <v>2604</v>
      </c>
    </row>
    <row r="207" spans="1:8" s="65" customFormat="1" x14ac:dyDescent="0.25">
      <c r="A207" s="65" t="s">
        <v>1529</v>
      </c>
      <c r="B207" s="150">
        <v>1</v>
      </c>
      <c r="C207" s="155" t="s">
        <v>2606</v>
      </c>
      <c r="D207" s="142" t="s">
        <v>2604</v>
      </c>
      <c r="E207" s="142"/>
      <c r="G207" s="166" t="s">
        <v>2604</v>
      </c>
      <c r="H207" s="152" t="s">
        <v>2604</v>
      </c>
    </row>
    <row r="208" spans="1:8" s="65" customFormat="1" x14ac:dyDescent="0.25">
      <c r="A208" s="65" t="s">
        <v>1529</v>
      </c>
      <c r="B208" s="77">
        <v>2</v>
      </c>
      <c r="C208" s="65" t="s">
        <v>2605</v>
      </c>
      <c r="D208" s="142" t="s">
        <v>2604</v>
      </c>
      <c r="E208" s="142"/>
      <c r="G208" s="166" t="s">
        <v>2604</v>
      </c>
      <c r="H208" s="67" t="s">
        <v>2604</v>
      </c>
    </row>
    <row r="209" spans="1:8" s="65" customFormat="1" x14ac:dyDescent="0.25">
      <c r="A209" s="65" t="s">
        <v>2909</v>
      </c>
      <c r="B209" s="150">
        <v>1</v>
      </c>
      <c r="C209" s="155" t="s">
        <v>2606</v>
      </c>
      <c r="D209" s="142">
        <v>39280</v>
      </c>
      <c r="E209" s="142"/>
      <c r="F209" s="65" t="s">
        <v>2286</v>
      </c>
      <c r="G209" s="166" t="s">
        <v>2604</v>
      </c>
      <c r="H209" s="152" t="s">
        <v>2604</v>
      </c>
    </row>
    <row r="210" spans="1:8" s="65" customFormat="1" x14ac:dyDescent="0.25">
      <c r="A210" s="65" t="s">
        <v>2909</v>
      </c>
      <c r="B210" s="283">
        <v>2</v>
      </c>
      <c r="C210" s="65" t="s">
        <v>2603</v>
      </c>
      <c r="D210" s="142">
        <v>40016</v>
      </c>
      <c r="E210" s="142"/>
      <c r="F210" s="65" t="s">
        <v>163</v>
      </c>
      <c r="G210" s="166" t="s">
        <v>2604</v>
      </c>
      <c r="H210" s="67" t="s">
        <v>2135</v>
      </c>
    </row>
    <row r="211" spans="1:8" s="65" customFormat="1" x14ac:dyDescent="0.25">
      <c r="A211" s="65" t="s">
        <v>3228</v>
      </c>
      <c r="B211" s="150">
        <v>1</v>
      </c>
      <c r="C211" s="153" t="s">
        <v>2606</v>
      </c>
      <c r="D211" s="114" t="s">
        <v>2604</v>
      </c>
      <c r="E211" s="114"/>
      <c r="G211" s="166" t="s">
        <v>2604</v>
      </c>
      <c r="H211" s="152" t="s">
        <v>2604</v>
      </c>
    </row>
    <row r="212" spans="1:8" s="65" customFormat="1" x14ac:dyDescent="0.25">
      <c r="A212" s="65" t="s">
        <v>3228</v>
      </c>
      <c r="B212" s="309">
        <v>2</v>
      </c>
      <c r="C212" s="288" t="s">
        <v>2605</v>
      </c>
      <c r="D212" s="142" t="s">
        <v>2604</v>
      </c>
      <c r="E212" s="142"/>
      <c r="G212" s="166" t="s">
        <v>2604</v>
      </c>
      <c r="H212" s="67" t="s">
        <v>2604</v>
      </c>
    </row>
    <row r="213" spans="1:8" s="65" customFormat="1" x14ac:dyDescent="0.25">
      <c r="A213" s="65" t="s">
        <v>3698</v>
      </c>
      <c r="B213" s="150">
        <v>1</v>
      </c>
      <c r="C213" s="153" t="s">
        <v>2606</v>
      </c>
      <c r="D213" s="114" t="s">
        <v>2604</v>
      </c>
      <c r="E213" s="114"/>
      <c r="G213" s="166" t="s">
        <v>2604</v>
      </c>
      <c r="H213" s="152" t="s">
        <v>2604</v>
      </c>
    </row>
    <row r="214" spans="1:8" s="65" customFormat="1" x14ac:dyDescent="0.25">
      <c r="A214" s="65" t="s">
        <v>3698</v>
      </c>
      <c r="B214" s="309">
        <v>2</v>
      </c>
      <c r="C214" s="295" t="s">
        <v>2605</v>
      </c>
      <c r="D214" s="142" t="s">
        <v>2604</v>
      </c>
      <c r="E214" s="142"/>
      <c r="G214" s="166" t="s">
        <v>2604</v>
      </c>
      <c r="H214" s="67" t="s">
        <v>2604</v>
      </c>
    </row>
    <row r="215" spans="1:8" s="65" customFormat="1" x14ac:dyDescent="0.25">
      <c r="A215" s="65" t="s">
        <v>3500</v>
      </c>
      <c r="B215" s="150">
        <v>1</v>
      </c>
      <c r="C215" s="153" t="s">
        <v>4528</v>
      </c>
      <c r="D215" s="142">
        <v>36820</v>
      </c>
      <c r="E215" s="142">
        <v>36957</v>
      </c>
      <c r="F215" s="65" t="s">
        <v>2458</v>
      </c>
      <c r="G215" s="166" t="s">
        <v>2604</v>
      </c>
      <c r="H215" s="152" t="s">
        <v>2604</v>
      </c>
    </row>
    <row r="216" spans="1:8" s="65" customFormat="1" x14ac:dyDescent="0.25">
      <c r="A216" s="65" t="s">
        <v>3621</v>
      </c>
      <c r="B216" s="150">
        <v>1</v>
      </c>
      <c r="C216" s="153" t="s">
        <v>2606</v>
      </c>
      <c r="D216" s="142" t="s">
        <v>2604</v>
      </c>
      <c r="E216" s="142"/>
      <c r="G216" s="166" t="s">
        <v>2604</v>
      </c>
      <c r="H216" s="152" t="s">
        <v>2604</v>
      </c>
    </row>
    <row r="217" spans="1:8" s="65" customFormat="1" x14ac:dyDescent="0.25">
      <c r="A217" s="65" t="s">
        <v>3621</v>
      </c>
      <c r="B217" s="309">
        <v>2</v>
      </c>
      <c r="C217" s="288" t="s">
        <v>2605</v>
      </c>
      <c r="D217" s="142" t="s">
        <v>2604</v>
      </c>
      <c r="E217" s="142"/>
      <c r="G217" s="166" t="s">
        <v>2604</v>
      </c>
      <c r="H217" s="67" t="s">
        <v>2604</v>
      </c>
    </row>
    <row r="218" spans="1:8" s="65" customFormat="1" x14ac:dyDescent="0.25">
      <c r="A218" s="65" t="s">
        <v>3797</v>
      </c>
      <c r="B218" s="150">
        <v>1</v>
      </c>
      <c r="C218" s="153" t="s">
        <v>2606</v>
      </c>
      <c r="D218" s="142" t="s">
        <v>2604</v>
      </c>
      <c r="E218" s="142"/>
      <c r="G218" s="166" t="s">
        <v>2604</v>
      </c>
      <c r="H218" s="152" t="s">
        <v>2604</v>
      </c>
    </row>
    <row r="219" spans="1:8" s="65" customFormat="1" x14ac:dyDescent="0.25">
      <c r="A219" s="65" t="s">
        <v>3797</v>
      </c>
      <c r="B219" s="309">
        <v>2</v>
      </c>
      <c r="C219" s="288" t="s">
        <v>2605</v>
      </c>
      <c r="D219" s="142" t="s">
        <v>2604</v>
      </c>
      <c r="E219" s="142"/>
      <c r="G219" s="166" t="s">
        <v>2604</v>
      </c>
      <c r="H219" s="67" t="s">
        <v>2604</v>
      </c>
    </row>
    <row r="220" spans="1:8" s="65" customFormat="1" x14ac:dyDescent="0.25">
      <c r="A220" s="65" t="s">
        <v>1865</v>
      </c>
      <c r="B220" s="150">
        <v>1</v>
      </c>
      <c r="C220" s="155" t="s">
        <v>2606</v>
      </c>
      <c r="D220" s="142" t="s">
        <v>2604</v>
      </c>
      <c r="E220" s="142"/>
      <c r="G220" s="166" t="s">
        <v>2604</v>
      </c>
      <c r="H220" s="152" t="s">
        <v>2604</v>
      </c>
    </row>
    <row r="221" spans="1:8" s="65" customFormat="1" x14ac:dyDescent="0.25">
      <c r="A221" s="65" t="s">
        <v>1865</v>
      </c>
      <c r="B221" s="77">
        <v>2</v>
      </c>
      <c r="C221" s="65" t="s">
        <v>2605</v>
      </c>
      <c r="D221" s="142" t="s">
        <v>2604</v>
      </c>
      <c r="E221" s="142"/>
      <c r="G221" s="166" t="s">
        <v>2604</v>
      </c>
      <c r="H221" s="67" t="s">
        <v>2604</v>
      </c>
    </row>
    <row r="222" spans="1:8" s="65" customFormat="1" x14ac:dyDescent="0.25">
      <c r="A222" s="65" t="s">
        <v>933</v>
      </c>
      <c r="B222" s="150">
        <v>1</v>
      </c>
      <c r="C222" s="155" t="s">
        <v>2606</v>
      </c>
      <c r="D222" s="142" t="s">
        <v>2604</v>
      </c>
      <c r="E222" s="142"/>
      <c r="G222" s="166" t="s">
        <v>2604</v>
      </c>
      <c r="H222" s="152" t="s">
        <v>2604</v>
      </c>
    </row>
    <row r="223" spans="1:8" s="65" customFormat="1" x14ac:dyDescent="0.25">
      <c r="A223" s="65" t="s">
        <v>933</v>
      </c>
      <c r="B223" s="77">
        <v>2</v>
      </c>
      <c r="C223" s="65" t="s">
        <v>2605</v>
      </c>
      <c r="D223" s="142" t="s">
        <v>2604</v>
      </c>
      <c r="E223" s="142"/>
      <c r="G223" s="166" t="s">
        <v>2604</v>
      </c>
      <c r="H223" s="67" t="s">
        <v>2604</v>
      </c>
    </row>
    <row r="224" spans="1:8" s="65" customFormat="1" x14ac:dyDescent="0.25">
      <c r="A224" s="65" t="s">
        <v>3711</v>
      </c>
      <c r="B224" s="150">
        <v>1</v>
      </c>
      <c r="C224" s="155" t="s">
        <v>2129</v>
      </c>
      <c r="D224" s="114"/>
      <c r="E224" s="142"/>
      <c r="F224" s="65" t="s">
        <v>2313</v>
      </c>
      <c r="G224" s="166" t="s">
        <v>2604</v>
      </c>
      <c r="H224" s="152" t="s">
        <v>2604</v>
      </c>
    </row>
    <row r="225" spans="1:8" s="65" customFormat="1" x14ac:dyDescent="0.25">
      <c r="A225" s="65" t="s">
        <v>2862</v>
      </c>
      <c r="B225" s="150">
        <v>1</v>
      </c>
      <c r="C225" s="155" t="s">
        <v>2606</v>
      </c>
      <c r="D225" s="142">
        <v>36255</v>
      </c>
      <c r="E225" s="142"/>
      <c r="F225" s="65" t="s">
        <v>2144</v>
      </c>
      <c r="G225" s="166" t="s">
        <v>2604</v>
      </c>
      <c r="H225" s="152" t="s">
        <v>2604</v>
      </c>
    </row>
    <row r="226" spans="1:8" s="65" customFormat="1" x14ac:dyDescent="0.25">
      <c r="A226" s="65" t="s">
        <v>2862</v>
      </c>
      <c r="B226" s="77">
        <v>2</v>
      </c>
      <c r="C226" s="65" t="s">
        <v>2605</v>
      </c>
      <c r="D226" s="142">
        <v>36428</v>
      </c>
      <c r="E226" s="142"/>
      <c r="F226" s="65" t="s">
        <v>2145</v>
      </c>
      <c r="G226" s="166" t="s">
        <v>2604</v>
      </c>
      <c r="H226" s="67" t="s">
        <v>2604</v>
      </c>
    </row>
    <row r="227" spans="1:8" s="65" customFormat="1" x14ac:dyDescent="0.25">
      <c r="A227" s="65" t="s">
        <v>3368</v>
      </c>
      <c r="B227" s="150">
        <v>1</v>
      </c>
      <c r="C227" s="153" t="s">
        <v>2606</v>
      </c>
      <c r="D227" s="142" t="s">
        <v>2604</v>
      </c>
      <c r="E227" s="142"/>
      <c r="G227" s="166" t="s">
        <v>2604</v>
      </c>
      <c r="H227" s="152" t="s">
        <v>2604</v>
      </c>
    </row>
    <row r="228" spans="1:8" s="65" customFormat="1" x14ac:dyDescent="0.25">
      <c r="A228" s="65" t="s">
        <v>3368</v>
      </c>
      <c r="B228" s="309">
        <v>2</v>
      </c>
      <c r="C228" s="288" t="s">
        <v>2605</v>
      </c>
      <c r="D228" s="142" t="s">
        <v>2604</v>
      </c>
      <c r="E228" s="142"/>
      <c r="G228" s="166" t="s">
        <v>2604</v>
      </c>
      <c r="H228" s="67" t="s">
        <v>2604</v>
      </c>
    </row>
    <row r="229" spans="1:8" s="65" customFormat="1" x14ac:dyDescent="0.25">
      <c r="A229" s="65" t="s">
        <v>2882</v>
      </c>
      <c r="B229" s="150">
        <v>1</v>
      </c>
      <c r="C229" s="155" t="s">
        <v>2606</v>
      </c>
      <c r="D229" s="142">
        <v>3656</v>
      </c>
      <c r="E229" s="142"/>
      <c r="F229" s="65" t="s">
        <v>74</v>
      </c>
      <c r="G229" s="166" t="s">
        <v>2604</v>
      </c>
      <c r="H229" s="152" t="s">
        <v>2604</v>
      </c>
    </row>
    <row r="230" spans="1:8" s="65" customFormat="1" x14ac:dyDescent="0.25">
      <c r="A230" s="65" t="s">
        <v>2882</v>
      </c>
      <c r="B230" s="77">
        <v>2</v>
      </c>
      <c r="C230" s="65" t="s">
        <v>2605</v>
      </c>
      <c r="D230" s="142" t="s">
        <v>2604</v>
      </c>
      <c r="E230" s="142"/>
      <c r="F230" s="65" t="s">
        <v>74</v>
      </c>
      <c r="G230" s="166" t="s">
        <v>2604</v>
      </c>
      <c r="H230" s="67" t="s">
        <v>2604</v>
      </c>
    </row>
    <row r="231" spans="1:8" s="65" customFormat="1" x14ac:dyDescent="0.25">
      <c r="A231" s="65" t="s">
        <v>3052</v>
      </c>
      <c r="B231" s="150">
        <v>1</v>
      </c>
      <c r="C231" s="155" t="s">
        <v>2606</v>
      </c>
      <c r="D231" s="142" t="s">
        <v>2604</v>
      </c>
      <c r="E231" s="142"/>
      <c r="G231" s="166" t="s">
        <v>2604</v>
      </c>
      <c r="H231" s="152" t="s">
        <v>2604</v>
      </c>
    </row>
    <row r="232" spans="1:8" s="65" customFormat="1" x14ac:dyDescent="0.25">
      <c r="A232" s="65" t="s">
        <v>3052</v>
      </c>
      <c r="B232" s="77">
        <v>2</v>
      </c>
      <c r="C232" s="65" t="s">
        <v>2605</v>
      </c>
      <c r="D232" s="142" t="s">
        <v>2604</v>
      </c>
      <c r="E232" s="142"/>
      <c r="G232" s="166" t="s">
        <v>2604</v>
      </c>
      <c r="H232" s="67" t="s">
        <v>2604</v>
      </c>
    </row>
    <row r="233" spans="1:8" s="65" customFormat="1" x14ac:dyDescent="0.25">
      <c r="A233" s="65" t="s">
        <v>3266</v>
      </c>
      <c r="B233" s="150">
        <v>1</v>
      </c>
      <c r="C233" s="153" t="s">
        <v>2606</v>
      </c>
      <c r="D233" s="142" t="s">
        <v>2604</v>
      </c>
      <c r="E233" s="142"/>
      <c r="G233" s="166" t="s">
        <v>2604</v>
      </c>
      <c r="H233" s="152" t="s">
        <v>2604</v>
      </c>
    </row>
    <row r="234" spans="1:8" s="65" customFormat="1" x14ac:dyDescent="0.25">
      <c r="A234" s="65" t="s">
        <v>3266</v>
      </c>
      <c r="B234" s="309">
        <v>2</v>
      </c>
      <c r="C234" s="288" t="s">
        <v>2605</v>
      </c>
      <c r="D234" s="142" t="s">
        <v>2604</v>
      </c>
      <c r="E234" s="142"/>
      <c r="G234" s="166" t="s">
        <v>2604</v>
      </c>
      <c r="H234" s="67" t="s">
        <v>2604</v>
      </c>
    </row>
    <row r="235" spans="1:8" s="65" customFormat="1" x14ac:dyDescent="0.25">
      <c r="A235" s="65" t="s">
        <v>3795</v>
      </c>
      <c r="B235" s="150">
        <v>1</v>
      </c>
      <c r="C235" s="153" t="s">
        <v>2606</v>
      </c>
      <c r="D235" s="142" t="s">
        <v>2604</v>
      </c>
      <c r="E235" s="142"/>
      <c r="G235" s="166" t="s">
        <v>2604</v>
      </c>
      <c r="H235" s="152" t="s">
        <v>2604</v>
      </c>
    </row>
    <row r="236" spans="1:8" s="65" customFormat="1" x14ac:dyDescent="0.25">
      <c r="A236" s="65" t="s">
        <v>3795</v>
      </c>
      <c r="B236" s="309">
        <v>2</v>
      </c>
      <c r="C236" s="288" t="s">
        <v>2605</v>
      </c>
      <c r="D236" s="142" t="s">
        <v>2604</v>
      </c>
      <c r="E236" s="142"/>
      <c r="G236" s="166" t="s">
        <v>2604</v>
      </c>
      <c r="H236" s="67" t="s">
        <v>2604</v>
      </c>
    </row>
    <row r="237" spans="1:8" s="65" customFormat="1" x14ac:dyDescent="0.25">
      <c r="A237" s="65" t="s">
        <v>1508</v>
      </c>
      <c r="B237" s="150">
        <v>1</v>
      </c>
      <c r="C237" s="155" t="s">
        <v>2606</v>
      </c>
      <c r="D237" s="142" t="s">
        <v>2604</v>
      </c>
      <c r="E237" s="142"/>
      <c r="G237" s="166" t="s">
        <v>2604</v>
      </c>
      <c r="H237" s="152" t="s">
        <v>2604</v>
      </c>
    </row>
    <row r="238" spans="1:8" s="65" customFormat="1" x14ac:dyDescent="0.25">
      <c r="A238" s="65" t="s">
        <v>1508</v>
      </c>
      <c r="B238" s="77">
        <v>2</v>
      </c>
      <c r="C238" s="65" t="s">
        <v>2605</v>
      </c>
      <c r="D238" s="142" t="s">
        <v>2604</v>
      </c>
      <c r="E238" s="142"/>
      <c r="G238" s="166" t="s">
        <v>2604</v>
      </c>
      <c r="H238" s="67" t="s">
        <v>2604</v>
      </c>
    </row>
    <row r="239" spans="1:8" s="65" customFormat="1" x14ac:dyDescent="0.25">
      <c r="A239" s="65" t="s">
        <v>1987</v>
      </c>
      <c r="B239" s="150">
        <v>1</v>
      </c>
      <c r="C239" s="155" t="s">
        <v>2606</v>
      </c>
      <c r="D239" s="142" t="s">
        <v>2604</v>
      </c>
      <c r="E239" s="142"/>
      <c r="G239" s="166" t="s">
        <v>2604</v>
      </c>
      <c r="H239" s="152" t="s">
        <v>2604</v>
      </c>
    </row>
    <row r="240" spans="1:8" s="65" customFormat="1" x14ac:dyDescent="0.25">
      <c r="A240" s="65" t="s">
        <v>1987</v>
      </c>
      <c r="B240" s="77">
        <v>2</v>
      </c>
      <c r="C240" s="65" t="s">
        <v>2605</v>
      </c>
      <c r="D240" s="142" t="s">
        <v>2604</v>
      </c>
      <c r="E240" s="142"/>
      <c r="G240" s="166" t="s">
        <v>2604</v>
      </c>
      <c r="H240" s="67" t="s">
        <v>2604</v>
      </c>
    </row>
    <row r="241" spans="1:8" s="65" customFormat="1" x14ac:dyDescent="0.25">
      <c r="A241" s="65" t="s">
        <v>1652</v>
      </c>
      <c r="B241" s="150">
        <v>1</v>
      </c>
      <c r="C241" s="155" t="s">
        <v>2606</v>
      </c>
      <c r="D241" s="142" t="s">
        <v>2604</v>
      </c>
      <c r="E241" s="142"/>
      <c r="G241" s="166" t="s">
        <v>2604</v>
      </c>
      <c r="H241" s="152" t="s">
        <v>2604</v>
      </c>
    </row>
    <row r="242" spans="1:8" s="65" customFormat="1" x14ac:dyDescent="0.25">
      <c r="A242" s="65" t="s">
        <v>1652</v>
      </c>
      <c r="B242" s="77">
        <v>2</v>
      </c>
      <c r="C242" s="65" t="s">
        <v>2605</v>
      </c>
      <c r="D242" s="142" t="s">
        <v>2604</v>
      </c>
      <c r="E242" s="142"/>
      <c r="G242" s="166" t="s">
        <v>2604</v>
      </c>
      <c r="H242" s="67" t="s">
        <v>2604</v>
      </c>
    </row>
    <row r="243" spans="1:8" s="65" customFormat="1" x14ac:dyDescent="0.25">
      <c r="A243" s="65" t="s">
        <v>1852</v>
      </c>
      <c r="B243" s="150">
        <v>1</v>
      </c>
      <c r="C243" s="155" t="s">
        <v>2606</v>
      </c>
      <c r="D243" s="142" t="s">
        <v>2604</v>
      </c>
      <c r="E243" s="142"/>
      <c r="G243" s="166" t="s">
        <v>2604</v>
      </c>
      <c r="H243" s="152" t="s">
        <v>2604</v>
      </c>
    </row>
    <row r="244" spans="1:8" s="65" customFormat="1" x14ac:dyDescent="0.25">
      <c r="A244" s="65" t="s">
        <v>1852</v>
      </c>
      <c r="B244" s="77">
        <v>2</v>
      </c>
      <c r="C244" s="65" t="s">
        <v>2605</v>
      </c>
      <c r="D244" s="142" t="s">
        <v>2604</v>
      </c>
      <c r="E244" s="142"/>
      <c r="G244" s="166" t="s">
        <v>2604</v>
      </c>
      <c r="H244" s="67" t="s">
        <v>2604</v>
      </c>
    </row>
    <row r="245" spans="1:8" s="65" customFormat="1" x14ac:dyDescent="0.25">
      <c r="A245" s="65" t="s">
        <v>3016</v>
      </c>
      <c r="B245" s="150">
        <v>1</v>
      </c>
      <c r="C245" s="155" t="s">
        <v>2606</v>
      </c>
      <c r="D245" s="142" t="s">
        <v>2604</v>
      </c>
      <c r="E245" s="142"/>
      <c r="G245" s="166" t="s">
        <v>2604</v>
      </c>
      <c r="H245" s="152" t="s">
        <v>2604</v>
      </c>
    </row>
    <row r="246" spans="1:8" s="65" customFormat="1" x14ac:dyDescent="0.25">
      <c r="A246" s="65" t="s">
        <v>3016</v>
      </c>
      <c r="B246" s="77">
        <v>2</v>
      </c>
      <c r="C246" s="65" t="s">
        <v>2605</v>
      </c>
      <c r="D246" s="142" t="s">
        <v>2604</v>
      </c>
      <c r="E246" s="142"/>
      <c r="G246" s="166" t="s">
        <v>2604</v>
      </c>
      <c r="H246" s="67" t="s">
        <v>2604</v>
      </c>
    </row>
    <row r="247" spans="1:8" s="65" customFormat="1" x14ac:dyDescent="0.25">
      <c r="A247" s="65" t="s">
        <v>3324</v>
      </c>
      <c r="B247" s="150">
        <v>1</v>
      </c>
      <c r="C247" s="153" t="s">
        <v>2606</v>
      </c>
      <c r="D247" s="142" t="s">
        <v>2604</v>
      </c>
      <c r="E247" s="142"/>
      <c r="G247" s="166" t="s">
        <v>2604</v>
      </c>
      <c r="H247" s="152" t="s">
        <v>2604</v>
      </c>
    </row>
    <row r="248" spans="1:8" s="65" customFormat="1" x14ac:dyDescent="0.25">
      <c r="A248" s="65" t="s">
        <v>3324</v>
      </c>
      <c r="B248" s="309">
        <v>2</v>
      </c>
      <c r="C248" s="288" t="s">
        <v>2605</v>
      </c>
      <c r="D248" s="142" t="s">
        <v>2604</v>
      </c>
      <c r="E248" s="142"/>
      <c r="G248" s="166" t="s">
        <v>2604</v>
      </c>
      <c r="H248" s="67" t="s">
        <v>2604</v>
      </c>
    </row>
    <row r="249" spans="1:8" s="65" customFormat="1" x14ac:dyDescent="0.25">
      <c r="A249" s="65" t="s">
        <v>2919</v>
      </c>
      <c r="B249" s="150">
        <v>1</v>
      </c>
      <c r="C249" s="153" t="s">
        <v>2606</v>
      </c>
      <c r="D249" s="142" t="s">
        <v>2604</v>
      </c>
      <c r="E249" s="142"/>
      <c r="G249" s="166" t="s">
        <v>2604</v>
      </c>
      <c r="H249" s="152" t="s">
        <v>2604</v>
      </c>
    </row>
    <row r="250" spans="1:8" s="65" customFormat="1" x14ac:dyDescent="0.25">
      <c r="A250" s="65" t="s">
        <v>2919</v>
      </c>
      <c r="B250" s="309">
        <v>2</v>
      </c>
      <c r="C250" s="288" t="s">
        <v>2605</v>
      </c>
      <c r="D250" s="142" t="s">
        <v>2604</v>
      </c>
      <c r="E250" s="142"/>
      <c r="G250" s="166" t="s">
        <v>2604</v>
      </c>
      <c r="H250" s="67" t="s">
        <v>2604</v>
      </c>
    </row>
    <row r="251" spans="1:8" s="65" customFormat="1" x14ac:dyDescent="0.25">
      <c r="A251" s="65" t="s">
        <v>2976</v>
      </c>
      <c r="B251" s="150">
        <v>1</v>
      </c>
      <c r="C251" s="153" t="s">
        <v>2606</v>
      </c>
      <c r="D251" s="142" t="s">
        <v>2604</v>
      </c>
      <c r="E251" s="142"/>
      <c r="G251" s="166" t="s">
        <v>2604</v>
      </c>
      <c r="H251" s="152" t="s">
        <v>2604</v>
      </c>
    </row>
    <row r="252" spans="1:8" s="65" customFormat="1" x14ac:dyDescent="0.25">
      <c r="A252" s="65" t="s">
        <v>2976</v>
      </c>
      <c r="B252" s="309">
        <v>2</v>
      </c>
      <c r="C252" s="288" t="s">
        <v>2605</v>
      </c>
      <c r="D252" s="142" t="s">
        <v>2604</v>
      </c>
      <c r="E252" s="142"/>
      <c r="G252" s="166" t="s">
        <v>2604</v>
      </c>
      <c r="H252" s="67" t="s">
        <v>2604</v>
      </c>
    </row>
    <row r="253" spans="1:8" s="65" customFormat="1" x14ac:dyDescent="0.25">
      <c r="A253" s="65" t="s">
        <v>3107</v>
      </c>
      <c r="B253" s="150">
        <v>1</v>
      </c>
      <c r="C253" s="155" t="s">
        <v>2606</v>
      </c>
      <c r="D253" s="142">
        <v>22276</v>
      </c>
      <c r="E253" s="142"/>
      <c r="F253" s="65" t="s">
        <v>2232</v>
      </c>
      <c r="G253" s="166" t="s">
        <v>2604</v>
      </c>
      <c r="H253" s="152" t="s">
        <v>2604</v>
      </c>
    </row>
    <row r="254" spans="1:8" s="65" customFormat="1" x14ac:dyDescent="0.25">
      <c r="A254" s="65" t="s">
        <v>3107</v>
      </c>
      <c r="B254" s="77">
        <v>2</v>
      </c>
      <c r="C254" s="65" t="s">
        <v>2605</v>
      </c>
      <c r="D254" s="142">
        <v>23149</v>
      </c>
      <c r="E254" s="142"/>
      <c r="F254" s="65" t="s">
        <v>73</v>
      </c>
      <c r="G254" s="166" t="s">
        <v>2604</v>
      </c>
      <c r="H254" s="67" t="s">
        <v>2604</v>
      </c>
    </row>
    <row r="255" spans="1:8" s="65" customFormat="1" x14ac:dyDescent="0.25">
      <c r="A255" s="65" t="s">
        <v>3160</v>
      </c>
      <c r="B255" s="150">
        <v>1</v>
      </c>
      <c r="C255" s="155" t="s">
        <v>2606</v>
      </c>
      <c r="D255" s="142">
        <v>10486</v>
      </c>
      <c r="E255" s="142"/>
      <c r="F255" s="65" t="s">
        <v>106</v>
      </c>
      <c r="G255" s="166" t="s">
        <v>2604</v>
      </c>
      <c r="H255" s="152" t="s">
        <v>2604</v>
      </c>
    </row>
    <row r="256" spans="1:8" s="65" customFormat="1" x14ac:dyDescent="0.25">
      <c r="A256" s="65" t="s">
        <v>3160</v>
      </c>
      <c r="B256" s="77">
        <v>2</v>
      </c>
      <c r="C256" s="65" t="s">
        <v>2605</v>
      </c>
      <c r="D256" s="142">
        <v>12502</v>
      </c>
      <c r="E256" s="142"/>
      <c r="F256" s="65" t="s">
        <v>94</v>
      </c>
      <c r="G256" s="166" t="s">
        <v>2604</v>
      </c>
      <c r="H256" s="67" t="s">
        <v>2604</v>
      </c>
    </row>
    <row r="257" spans="1:8" s="65" customFormat="1" x14ac:dyDescent="0.25">
      <c r="A257" s="65" t="s">
        <v>3251</v>
      </c>
      <c r="B257" s="150">
        <v>1</v>
      </c>
      <c r="C257" s="153" t="s">
        <v>2606</v>
      </c>
      <c r="D257" s="142" t="s">
        <v>2604</v>
      </c>
      <c r="E257" s="142"/>
      <c r="G257" s="166" t="s">
        <v>2604</v>
      </c>
      <c r="H257" s="152" t="s">
        <v>2604</v>
      </c>
    </row>
    <row r="258" spans="1:8" s="65" customFormat="1" x14ac:dyDescent="0.25">
      <c r="A258" s="65" t="s">
        <v>3251</v>
      </c>
      <c r="B258" s="309">
        <v>2</v>
      </c>
      <c r="C258" s="288" t="s">
        <v>2605</v>
      </c>
      <c r="D258" s="142" t="s">
        <v>2604</v>
      </c>
      <c r="E258" s="142"/>
      <c r="G258" s="166" t="s">
        <v>2604</v>
      </c>
      <c r="H258" s="67" t="s">
        <v>2604</v>
      </c>
    </row>
    <row r="259" spans="1:8" s="65" customFormat="1" x14ac:dyDescent="0.25">
      <c r="A259" s="65" t="s">
        <v>3804</v>
      </c>
      <c r="B259" s="150">
        <v>1</v>
      </c>
      <c r="C259" s="153" t="s">
        <v>4528</v>
      </c>
      <c r="D259" s="114" t="s">
        <v>2604</v>
      </c>
      <c r="E259" s="142" t="s">
        <v>2604</v>
      </c>
      <c r="F259" s="65" t="s">
        <v>32</v>
      </c>
      <c r="G259" s="166" t="s">
        <v>2604</v>
      </c>
      <c r="H259" s="152" t="s">
        <v>2604</v>
      </c>
    </row>
    <row r="260" spans="1:8" s="65" customFormat="1" x14ac:dyDescent="0.25">
      <c r="A260" s="65" t="s">
        <v>3514</v>
      </c>
      <c r="B260" s="150">
        <v>1</v>
      </c>
      <c r="C260" s="153" t="s">
        <v>2606</v>
      </c>
      <c r="D260" s="142" t="s">
        <v>2604</v>
      </c>
      <c r="E260" s="142"/>
      <c r="G260" s="166" t="s">
        <v>2604</v>
      </c>
      <c r="H260" s="152" t="s">
        <v>2604</v>
      </c>
    </row>
    <row r="261" spans="1:8" s="65" customFormat="1" x14ac:dyDescent="0.25">
      <c r="A261" s="65" t="s">
        <v>3514</v>
      </c>
      <c r="B261" s="309">
        <v>2</v>
      </c>
      <c r="C261" s="288" t="s">
        <v>2605</v>
      </c>
      <c r="D261" s="142" t="s">
        <v>2604</v>
      </c>
      <c r="E261" s="142"/>
      <c r="G261" s="166" t="s">
        <v>2604</v>
      </c>
      <c r="H261" s="67" t="s">
        <v>2604</v>
      </c>
    </row>
    <row r="262" spans="1:8" s="65" customFormat="1" x14ac:dyDescent="0.25">
      <c r="A262" s="65" t="s">
        <v>3761</v>
      </c>
      <c r="B262" s="150">
        <v>1</v>
      </c>
      <c r="C262" s="153" t="s">
        <v>4528</v>
      </c>
      <c r="D262" s="142" t="s">
        <v>2604</v>
      </c>
      <c r="E262" s="142"/>
      <c r="G262" s="166" t="s">
        <v>2604</v>
      </c>
      <c r="H262" s="152" t="s">
        <v>2604</v>
      </c>
    </row>
    <row r="263" spans="1:8" s="65" customFormat="1" x14ac:dyDescent="0.25">
      <c r="A263" s="65" t="s">
        <v>2998</v>
      </c>
      <c r="B263" s="150">
        <v>1</v>
      </c>
      <c r="C263" s="153" t="s">
        <v>2606</v>
      </c>
      <c r="D263" s="142" t="s">
        <v>2604</v>
      </c>
      <c r="E263" s="142"/>
      <c r="G263" s="166" t="s">
        <v>2604</v>
      </c>
      <c r="H263" s="152" t="s">
        <v>2604</v>
      </c>
    </row>
    <row r="264" spans="1:8" s="65" customFormat="1" x14ac:dyDescent="0.25">
      <c r="A264" s="65" t="s">
        <v>2998</v>
      </c>
      <c r="B264" s="309">
        <v>2</v>
      </c>
      <c r="C264" s="288" t="s">
        <v>2605</v>
      </c>
      <c r="D264" s="142" t="s">
        <v>2604</v>
      </c>
      <c r="E264" s="142"/>
      <c r="G264" s="166" t="s">
        <v>2604</v>
      </c>
      <c r="H264" s="67" t="s">
        <v>2604</v>
      </c>
    </row>
    <row r="265" spans="1:8" s="65" customFormat="1" x14ac:dyDescent="0.25">
      <c r="A265" s="65" t="s">
        <v>2105</v>
      </c>
      <c r="B265" s="150">
        <v>1</v>
      </c>
      <c r="C265" s="155" t="s">
        <v>2606</v>
      </c>
      <c r="D265" s="142" t="s">
        <v>2604</v>
      </c>
      <c r="E265" s="142"/>
      <c r="G265" s="166" t="s">
        <v>2604</v>
      </c>
      <c r="H265" s="152" t="s">
        <v>2604</v>
      </c>
    </row>
    <row r="266" spans="1:8" s="65" customFormat="1" x14ac:dyDescent="0.25">
      <c r="A266" s="65" t="s">
        <v>2105</v>
      </c>
      <c r="B266" s="77">
        <v>2</v>
      </c>
      <c r="C266" s="65" t="s">
        <v>2605</v>
      </c>
      <c r="D266" s="142" t="s">
        <v>2604</v>
      </c>
      <c r="E266" s="142"/>
      <c r="G266" s="166" t="s">
        <v>2604</v>
      </c>
      <c r="H266" s="67" t="s">
        <v>2604</v>
      </c>
    </row>
    <row r="267" spans="1:8" s="65" customFormat="1" x14ac:dyDescent="0.25">
      <c r="A267" s="65" t="s">
        <v>1839</v>
      </c>
      <c r="B267" s="150">
        <v>1</v>
      </c>
      <c r="C267" s="155" t="s">
        <v>2606</v>
      </c>
      <c r="D267" s="142" t="s">
        <v>2604</v>
      </c>
      <c r="E267" s="142"/>
      <c r="G267" s="166" t="s">
        <v>2604</v>
      </c>
      <c r="H267" s="152" t="s">
        <v>2604</v>
      </c>
    </row>
    <row r="268" spans="1:8" s="65" customFormat="1" x14ac:dyDescent="0.25">
      <c r="A268" s="65" t="s">
        <v>1839</v>
      </c>
      <c r="B268" s="77">
        <v>2</v>
      </c>
      <c r="C268" s="65" t="s">
        <v>2605</v>
      </c>
      <c r="D268" s="142" t="s">
        <v>2604</v>
      </c>
      <c r="E268" s="142"/>
      <c r="G268" s="166" t="s">
        <v>2604</v>
      </c>
      <c r="H268" s="67" t="s">
        <v>2604</v>
      </c>
    </row>
    <row r="269" spans="1:8" s="65" customFormat="1" x14ac:dyDescent="0.25">
      <c r="A269" s="65" t="s">
        <v>1637</v>
      </c>
      <c r="B269" s="150">
        <v>1</v>
      </c>
      <c r="C269" s="155" t="s">
        <v>2606</v>
      </c>
      <c r="D269" s="142" t="s">
        <v>2604</v>
      </c>
      <c r="E269" s="142"/>
      <c r="G269" s="166" t="s">
        <v>2604</v>
      </c>
      <c r="H269" s="152" t="s">
        <v>2604</v>
      </c>
    </row>
    <row r="270" spans="1:8" s="65" customFormat="1" x14ac:dyDescent="0.25">
      <c r="A270" s="65" t="s">
        <v>1637</v>
      </c>
      <c r="B270" s="77">
        <v>2</v>
      </c>
      <c r="C270" s="65" t="s">
        <v>2605</v>
      </c>
      <c r="D270" s="142" t="s">
        <v>2604</v>
      </c>
      <c r="E270" s="142"/>
      <c r="G270" s="166" t="s">
        <v>2604</v>
      </c>
      <c r="H270" s="67" t="s">
        <v>2604</v>
      </c>
    </row>
    <row r="271" spans="1:8" s="65" customFormat="1" x14ac:dyDescent="0.25">
      <c r="A271" s="65" t="s">
        <v>1118</v>
      </c>
      <c r="B271" s="150">
        <v>1</v>
      </c>
      <c r="C271" s="155" t="s">
        <v>2606</v>
      </c>
      <c r="D271" s="142" t="s">
        <v>2604</v>
      </c>
      <c r="E271" s="142"/>
      <c r="G271" s="166" t="s">
        <v>2604</v>
      </c>
      <c r="H271" s="152" t="s">
        <v>2604</v>
      </c>
    </row>
    <row r="272" spans="1:8" s="65" customFormat="1" x14ac:dyDescent="0.25">
      <c r="A272" s="65" t="s">
        <v>1118</v>
      </c>
      <c r="B272" s="77">
        <v>2</v>
      </c>
      <c r="C272" s="65" t="s">
        <v>2605</v>
      </c>
      <c r="D272" s="142" t="s">
        <v>2604</v>
      </c>
      <c r="E272" s="142"/>
      <c r="G272" s="166" t="s">
        <v>2604</v>
      </c>
      <c r="H272" s="67" t="s">
        <v>2604</v>
      </c>
    </row>
    <row r="273" spans="1:8" s="65" customFormat="1" x14ac:dyDescent="0.25">
      <c r="A273" s="65" t="s">
        <v>1473</v>
      </c>
      <c r="B273" s="150">
        <v>1</v>
      </c>
      <c r="C273" s="155" t="s">
        <v>2606</v>
      </c>
      <c r="D273" s="142" t="s">
        <v>2604</v>
      </c>
      <c r="E273" s="142"/>
      <c r="G273" s="166" t="s">
        <v>2604</v>
      </c>
      <c r="H273" s="152" t="s">
        <v>2604</v>
      </c>
    </row>
    <row r="274" spans="1:8" s="65" customFormat="1" x14ac:dyDescent="0.25">
      <c r="A274" s="65" t="s">
        <v>1473</v>
      </c>
      <c r="B274" s="77">
        <v>2</v>
      </c>
      <c r="C274" s="65" t="s">
        <v>2605</v>
      </c>
      <c r="D274" s="142" t="s">
        <v>2604</v>
      </c>
      <c r="E274" s="142"/>
      <c r="G274" s="166" t="s">
        <v>2604</v>
      </c>
      <c r="H274" s="67" t="s">
        <v>2604</v>
      </c>
    </row>
    <row r="275" spans="1:8" s="65" customFormat="1" x14ac:dyDescent="0.25">
      <c r="A275" s="65" t="s">
        <v>1907</v>
      </c>
      <c r="B275" s="150">
        <v>1</v>
      </c>
      <c r="C275" s="155" t="s">
        <v>2606</v>
      </c>
      <c r="D275" s="142" t="s">
        <v>2604</v>
      </c>
      <c r="E275" s="142"/>
      <c r="G275" s="166" t="s">
        <v>2604</v>
      </c>
      <c r="H275" s="152" t="s">
        <v>2604</v>
      </c>
    </row>
    <row r="276" spans="1:8" s="65" customFormat="1" x14ac:dyDescent="0.25">
      <c r="A276" s="65" t="s">
        <v>1907</v>
      </c>
      <c r="B276" s="77">
        <v>2</v>
      </c>
      <c r="C276" s="65" t="s">
        <v>2605</v>
      </c>
      <c r="D276" s="142" t="s">
        <v>2604</v>
      </c>
      <c r="E276" s="142"/>
      <c r="G276" s="166" t="s">
        <v>2604</v>
      </c>
      <c r="H276" s="67" t="s">
        <v>2604</v>
      </c>
    </row>
    <row r="277" spans="1:8" s="65" customFormat="1" x14ac:dyDescent="0.25">
      <c r="A277" s="65" t="s">
        <v>1169</v>
      </c>
      <c r="B277" s="150">
        <v>1</v>
      </c>
      <c r="C277" s="155" t="s">
        <v>2606</v>
      </c>
      <c r="D277" s="142" t="s">
        <v>2604</v>
      </c>
      <c r="E277" s="142"/>
      <c r="G277" s="166" t="s">
        <v>2604</v>
      </c>
      <c r="H277" s="152" t="s">
        <v>2604</v>
      </c>
    </row>
    <row r="278" spans="1:8" s="65" customFormat="1" x14ac:dyDescent="0.25">
      <c r="A278" s="65" t="s">
        <v>1169</v>
      </c>
      <c r="B278" s="77">
        <v>2</v>
      </c>
      <c r="C278" s="65" t="s">
        <v>2605</v>
      </c>
      <c r="D278" s="142" t="s">
        <v>2604</v>
      </c>
      <c r="E278" s="142"/>
      <c r="G278" s="166" t="s">
        <v>2604</v>
      </c>
      <c r="H278" s="67" t="s">
        <v>2604</v>
      </c>
    </row>
    <row r="279" spans="1:8" s="65" customFormat="1" x14ac:dyDescent="0.25">
      <c r="A279" s="65" t="s">
        <v>3334</v>
      </c>
      <c r="B279" s="150">
        <v>1</v>
      </c>
      <c r="C279" s="153" t="s">
        <v>2606</v>
      </c>
      <c r="D279" s="142" t="s">
        <v>2604</v>
      </c>
      <c r="E279" s="142"/>
      <c r="G279" s="166" t="s">
        <v>2604</v>
      </c>
      <c r="H279" s="152" t="s">
        <v>2604</v>
      </c>
    </row>
    <row r="280" spans="1:8" s="65" customFormat="1" x14ac:dyDescent="0.25">
      <c r="A280" s="65" t="s">
        <v>3334</v>
      </c>
      <c r="B280" s="309">
        <v>2</v>
      </c>
      <c r="C280" s="288" t="s">
        <v>2605</v>
      </c>
      <c r="D280" s="142" t="s">
        <v>2604</v>
      </c>
      <c r="E280" s="142"/>
      <c r="G280" s="166" t="s">
        <v>2604</v>
      </c>
      <c r="H280" s="67" t="s">
        <v>2604</v>
      </c>
    </row>
    <row r="281" spans="1:8" s="65" customFormat="1" x14ac:dyDescent="0.25">
      <c r="A281" s="65" t="s">
        <v>3341</v>
      </c>
      <c r="B281" s="150">
        <v>1</v>
      </c>
      <c r="C281" s="153" t="s">
        <v>2606</v>
      </c>
      <c r="D281" s="114" t="s">
        <v>2604</v>
      </c>
      <c r="E281" s="114"/>
      <c r="G281" s="166" t="s">
        <v>2604</v>
      </c>
      <c r="H281" s="152" t="s">
        <v>2604</v>
      </c>
    </row>
    <row r="282" spans="1:8" s="65" customFormat="1" x14ac:dyDescent="0.25">
      <c r="A282" s="65" t="s">
        <v>3341</v>
      </c>
      <c r="B282" s="309">
        <v>2</v>
      </c>
      <c r="C282" s="288" t="s">
        <v>2605</v>
      </c>
      <c r="D282" s="142" t="s">
        <v>2604</v>
      </c>
      <c r="E282" s="142"/>
      <c r="G282" s="166" t="s">
        <v>2604</v>
      </c>
      <c r="H282" s="67" t="s">
        <v>2604</v>
      </c>
    </row>
    <row r="283" spans="1:8" s="65" customFormat="1" x14ac:dyDescent="0.25">
      <c r="A283" s="65" t="s">
        <v>3692</v>
      </c>
      <c r="B283" s="150">
        <v>1</v>
      </c>
      <c r="C283" s="153" t="s">
        <v>2606</v>
      </c>
      <c r="D283" s="142" t="s">
        <v>2604</v>
      </c>
      <c r="E283" s="142"/>
      <c r="G283" s="166" t="s">
        <v>2604</v>
      </c>
      <c r="H283" s="152" t="s">
        <v>2604</v>
      </c>
    </row>
    <row r="284" spans="1:8" s="65" customFormat="1" x14ac:dyDescent="0.25">
      <c r="A284" s="65" t="s">
        <v>3692</v>
      </c>
      <c r="B284" s="309">
        <v>2</v>
      </c>
      <c r="C284" s="288" t="s">
        <v>2605</v>
      </c>
      <c r="D284" s="142" t="s">
        <v>2604</v>
      </c>
      <c r="E284" s="142"/>
      <c r="G284" s="166" t="s">
        <v>2604</v>
      </c>
      <c r="H284" s="67" t="s">
        <v>2604</v>
      </c>
    </row>
    <row r="285" spans="1:8" s="65" customFormat="1" x14ac:dyDescent="0.25">
      <c r="A285" s="65" t="s">
        <v>3484</v>
      </c>
      <c r="B285" s="150">
        <v>1</v>
      </c>
      <c r="C285" s="153" t="s">
        <v>2606</v>
      </c>
      <c r="D285" s="142" t="s">
        <v>2604</v>
      </c>
      <c r="E285" s="142"/>
      <c r="G285" s="166" t="s">
        <v>2604</v>
      </c>
      <c r="H285" s="152" t="s">
        <v>2604</v>
      </c>
    </row>
    <row r="286" spans="1:8" s="65" customFormat="1" x14ac:dyDescent="0.25">
      <c r="A286" s="65" t="s">
        <v>3484</v>
      </c>
      <c r="B286" s="309">
        <v>2</v>
      </c>
      <c r="C286" s="288" t="s">
        <v>2605</v>
      </c>
      <c r="D286" s="142" t="s">
        <v>2604</v>
      </c>
      <c r="E286" s="142"/>
      <c r="G286" s="166" t="s">
        <v>2604</v>
      </c>
      <c r="H286" s="67" t="s">
        <v>2604</v>
      </c>
    </row>
    <row r="287" spans="1:8" s="65" customFormat="1" x14ac:dyDescent="0.25">
      <c r="A287" s="65" t="s">
        <v>3519</v>
      </c>
      <c r="B287" s="150">
        <v>1</v>
      </c>
      <c r="C287" s="153" t="s">
        <v>2606</v>
      </c>
      <c r="D287" s="114" t="s">
        <v>2604</v>
      </c>
      <c r="E287" s="114"/>
      <c r="G287" s="166" t="s">
        <v>2604</v>
      </c>
      <c r="H287" s="152" t="s">
        <v>2604</v>
      </c>
    </row>
    <row r="288" spans="1:8" s="65" customFormat="1" x14ac:dyDescent="0.25">
      <c r="A288" s="65" t="s">
        <v>3519</v>
      </c>
      <c r="B288" s="309">
        <v>2</v>
      </c>
      <c r="C288" s="288" t="s">
        <v>2605</v>
      </c>
      <c r="D288" s="142" t="s">
        <v>2604</v>
      </c>
      <c r="E288" s="142"/>
      <c r="G288" s="166" t="s">
        <v>2604</v>
      </c>
      <c r="H288" s="67" t="s">
        <v>2604</v>
      </c>
    </row>
    <row r="289" spans="1:8" s="65" customFormat="1" x14ac:dyDescent="0.25">
      <c r="A289" s="65" t="s">
        <v>3752</v>
      </c>
      <c r="B289" s="150">
        <v>1</v>
      </c>
      <c r="C289" s="153" t="s">
        <v>2606</v>
      </c>
      <c r="D289" s="142" t="s">
        <v>2604</v>
      </c>
      <c r="E289" s="142"/>
      <c r="G289" s="166" t="s">
        <v>2604</v>
      </c>
      <c r="H289" s="152" t="s">
        <v>2604</v>
      </c>
    </row>
    <row r="290" spans="1:8" s="65" customFormat="1" x14ac:dyDescent="0.25">
      <c r="A290" s="65" t="s">
        <v>3752</v>
      </c>
      <c r="B290" s="309">
        <v>2</v>
      </c>
      <c r="C290" s="288" t="s">
        <v>2605</v>
      </c>
      <c r="D290" s="142" t="s">
        <v>2604</v>
      </c>
      <c r="E290" s="142"/>
      <c r="G290" s="166" t="s">
        <v>2604</v>
      </c>
      <c r="H290" s="67" t="s">
        <v>2604</v>
      </c>
    </row>
    <row r="291" spans="1:8" s="65" customFormat="1" x14ac:dyDescent="0.25">
      <c r="A291" s="65" t="s">
        <v>3318</v>
      </c>
      <c r="B291" s="150">
        <v>1</v>
      </c>
      <c r="C291" s="153" t="s">
        <v>2606</v>
      </c>
      <c r="D291" s="142" t="s">
        <v>2604</v>
      </c>
      <c r="E291" s="142"/>
      <c r="G291" s="166" t="s">
        <v>2604</v>
      </c>
      <c r="H291" s="152" t="s">
        <v>2604</v>
      </c>
    </row>
    <row r="292" spans="1:8" s="65" customFormat="1" x14ac:dyDescent="0.25">
      <c r="A292" s="65" t="s">
        <v>3318</v>
      </c>
      <c r="B292" s="309">
        <v>2</v>
      </c>
      <c r="C292" s="288" t="s">
        <v>2605</v>
      </c>
      <c r="D292" s="142" t="s">
        <v>2604</v>
      </c>
      <c r="E292" s="142"/>
      <c r="G292" s="166" t="s">
        <v>2604</v>
      </c>
      <c r="H292" s="67" t="s">
        <v>2604</v>
      </c>
    </row>
    <row r="293" spans="1:8" s="65" customFormat="1" x14ac:dyDescent="0.25">
      <c r="A293" s="65" t="s">
        <v>3515</v>
      </c>
      <c r="B293" s="150">
        <v>1</v>
      </c>
      <c r="C293" s="153" t="s">
        <v>2606</v>
      </c>
      <c r="D293" s="142" t="s">
        <v>2604</v>
      </c>
      <c r="E293" s="142"/>
      <c r="G293" s="166" t="s">
        <v>2604</v>
      </c>
      <c r="H293" s="152" t="s">
        <v>2604</v>
      </c>
    </row>
    <row r="294" spans="1:8" s="65" customFormat="1" x14ac:dyDescent="0.25">
      <c r="A294" s="65" t="s">
        <v>3515</v>
      </c>
      <c r="B294" s="309">
        <v>2</v>
      </c>
      <c r="C294" s="288" t="s">
        <v>2605</v>
      </c>
      <c r="D294" s="142" t="s">
        <v>2604</v>
      </c>
      <c r="E294" s="142"/>
      <c r="G294" s="166" t="s">
        <v>2604</v>
      </c>
      <c r="H294" s="67" t="s">
        <v>2604</v>
      </c>
    </row>
    <row r="295" spans="1:8" s="65" customFormat="1" x14ac:dyDescent="0.25">
      <c r="A295" s="65" t="s">
        <v>2116</v>
      </c>
      <c r="B295" s="150">
        <v>1</v>
      </c>
      <c r="C295" s="155" t="s">
        <v>2606</v>
      </c>
      <c r="D295" s="142" t="s">
        <v>2604</v>
      </c>
      <c r="E295" s="142"/>
      <c r="G295" s="166" t="s">
        <v>2604</v>
      </c>
      <c r="H295" s="152" t="s">
        <v>2604</v>
      </c>
    </row>
    <row r="296" spans="1:8" s="65" customFormat="1" x14ac:dyDescent="0.25">
      <c r="A296" s="65" t="s">
        <v>2116</v>
      </c>
      <c r="B296" s="77">
        <v>2</v>
      </c>
      <c r="C296" s="65" t="s">
        <v>2605</v>
      </c>
      <c r="D296" s="142" t="s">
        <v>2604</v>
      </c>
      <c r="E296" s="142"/>
      <c r="G296" s="166" t="s">
        <v>2604</v>
      </c>
      <c r="H296" s="67" t="s">
        <v>2604</v>
      </c>
    </row>
    <row r="297" spans="1:8" s="65" customFormat="1" x14ac:dyDescent="0.25">
      <c r="A297" s="65" t="s">
        <v>1603</v>
      </c>
      <c r="B297" s="150">
        <v>1</v>
      </c>
      <c r="C297" s="155" t="s">
        <v>2606</v>
      </c>
      <c r="D297" s="142" t="s">
        <v>2604</v>
      </c>
      <c r="E297" s="142"/>
      <c r="G297" s="166" t="s">
        <v>2604</v>
      </c>
      <c r="H297" s="152" t="s">
        <v>2604</v>
      </c>
    </row>
    <row r="298" spans="1:8" s="65" customFormat="1" x14ac:dyDescent="0.25">
      <c r="A298" s="65" t="s">
        <v>1603</v>
      </c>
      <c r="B298" s="77">
        <v>2</v>
      </c>
      <c r="C298" s="65" t="s">
        <v>2605</v>
      </c>
      <c r="D298" s="142" t="s">
        <v>2604</v>
      </c>
      <c r="E298" s="142"/>
      <c r="G298" s="166" t="s">
        <v>2604</v>
      </c>
      <c r="H298" s="67" t="s">
        <v>2604</v>
      </c>
    </row>
    <row r="299" spans="1:8" s="65" customFormat="1" x14ac:dyDescent="0.25">
      <c r="A299" s="65" t="s">
        <v>1651</v>
      </c>
      <c r="B299" s="150">
        <v>1</v>
      </c>
      <c r="C299" s="155" t="s">
        <v>2606</v>
      </c>
      <c r="D299" s="142" t="s">
        <v>2604</v>
      </c>
      <c r="E299" s="142"/>
      <c r="G299" s="166" t="s">
        <v>2604</v>
      </c>
      <c r="H299" s="152" t="s">
        <v>2604</v>
      </c>
    </row>
    <row r="300" spans="1:8" s="65" customFormat="1" x14ac:dyDescent="0.25">
      <c r="A300" s="65" t="s">
        <v>1651</v>
      </c>
      <c r="B300" s="77">
        <v>2</v>
      </c>
      <c r="C300" s="65" t="s">
        <v>2605</v>
      </c>
      <c r="D300" s="142" t="s">
        <v>2604</v>
      </c>
      <c r="E300" s="142"/>
      <c r="G300" s="166" t="s">
        <v>2604</v>
      </c>
      <c r="H300" s="67" t="s">
        <v>2604</v>
      </c>
    </row>
    <row r="301" spans="1:8" s="65" customFormat="1" x14ac:dyDescent="0.25">
      <c r="A301" s="65" t="s">
        <v>1602</v>
      </c>
      <c r="B301" s="150">
        <v>1</v>
      </c>
      <c r="C301" s="155" t="s">
        <v>2606</v>
      </c>
      <c r="D301" s="142" t="s">
        <v>2604</v>
      </c>
      <c r="E301" s="142"/>
      <c r="G301" s="166" t="s">
        <v>2604</v>
      </c>
      <c r="H301" s="152" t="s">
        <v>2604</v>
      </c>
    </row>
    <row r="302" spans="1:8" s="65" customFormat="1" x14ac:dyDescent="0.25">
      <c r="A302" s="65" t="s">
        <v>1602</v>
      </c>
      <c r="B302" s="77">
        <v>2</v>
      </c>
      <c r="C302" s="65" t="s">
        <v>2605</v>
      </c>
      <c r="D302" s="142" t="s">
        <v>2604</v>
      </c>
      <c r="E302" s="142"/>
      <c r="G302" s="166" t="s">
        <v>2604</v>
      </c>
      <c r="H302" s="67" t="s">
        <v>2604</v>
      </c>
    </row>
    <row r="303" spans="1:8" s="65" customFormat="1" x14ac:dyDescent="0.25">
      <c r="A303" s="65" t="s">
        <v>3478</v>
      </c>
      <c r="B303" s="150">
        <v>1</v>
      </c>
      <c r="C303" s="155" t="s">
        <v>2606</v>
      </c>
      <c r="D303" s="142">
        <v>39158</v>
      </c>
      <c r="E303" s="142"/>
      <c r="F303" s="65" t="s">
        <v>2150</v>
      </c>
      <c r="G303" s="166" t="s">
        <v>2604</v>
      </c>
      <c r="H303" s="152" t="s">
        <v>2604</v>
      </c>
    </row>
    <row r="304" spans="1:8" s="65" customFormat="1" x14ac:dyDescent="0.25">
      <c r="A304" s="65" t="s">
        <v>3478</v>
      </c>
      <c r="B304" s="150">
        <v>2</v>
      </c>
      <c r="C304" s="305" t="s">
        <v>4527</v>
      </c>
      <c r="D304" s="142">
        <v>39457</v>
      </c>
      <c r="E304" s="142"/>
      <c r="F304" s="65" t="s">
        <v>48</v>
      </c>
      <c r="G304" s="166"/>
      <c r="H304" s="152"/>
    </row>
    <row r="305" spans="1:8" s="65" customFormat="1" x14ac:dyDescent="0.25">
      <c r="A305" s="65" t="s">
        <v>3478</v>
      </c>
      <c r="B305" s="150">
        <v>3</v>
      </c>
      <c r="C305" s="305" t="s">
        <v>4527</v>
      </c>
      <c r="D305" s="142"/>
      <c r="E305" s="142"/>
      <c r="F305" s="305" t="s">
        <v>2499</v>
      </c>
      <c r="G305" s="166"/>
      <c r="H305" s="152"/>
    </row>
    <row r="306" spans="1:8" s="65" customFormat="1" x14ac:dyDescent="0.25">
      <c r="A306" s="65" t="s">
        <v>3478</v>
      </c>
      <c r="B306" s="150">
        <v>4</v>
      </c>
      <c r="C306" s="305" t="s">
        <v>4527</v>
      </c>
      <c r="D306" s="142">
        <v>39995</v>
      </c>
      <c r="E306" s="142"/>
      <c r="F306" s="305" t="s">
        <v>163</v>
      </c>
      <c r="G306" s="166"/>
      <c r="H306" s="152"/>
    </row>
    <row r="307" spans="1:8" s="65" customFormat="1" x14ac:dyDescent="0.25">
      <c r="A307" s="65" t="s">
        <v>3478</v>
      </c>
      <c r="B307" s="150">
        <v>5</v>
      </c>
      <c r="C307" s="306" t="s">
        <v>4527</v>
      </c>
      <c r="D307" s="142"/>
      <c r="E307" s="142"/>
      <c r="F307" s="305" t="s">
        <v>109</v>
      </c>
      <c r="G307" s="166"/>
      <c r="H307" s="152"/>
    </row>
    <row r="308" spans="1:8" s="65" customFormat="1" x14ac:dyDescent="0.25">
      <c r="A308" s="65" t="s">
        <v>3478</v>
      </c>
      <c r="B308" s="150">
        <v>6</v>
      </c>
      <c r="C308" s="306" t="s">
        <v>2605</v>
      </c>
      <c r="D308" s="142">
        <v>41299</v>
      </c>
      <c r="E308" s="142"/>
      <c r="F308" s="305" t="s">
        <v>53</v>
      </c>
      <c r="G308" s="166"/>
      <c r="H308" s="152"/>
    </row>
    <row r="309" spans="1:8" s="65" customFormat="1" x14ac:dyDescent="0.25">
      <c r="A309" s="65" t="s">
        <v>3505</v>
      </c>
      <c r="B309" s="150">
        <v>1</v>
      </c>
      <c r="C309" s="153" t="s">
        <v>4528</v>
      </c>
      <c r="D309" s="142">
        <v>39515</v>
      </c>
      <c r="E309" s="142">
        <v>39571</v>
      </c>
      <c r="F309" s="108" t="s">
        <v>31</v>
      </c>
      <c r="G309" s="166" t="s">
        <v>2604</v>
      </c>
      <c r="H309" s="152" t="s">
        <v>2604</v>
      </c>
    </row>
    <row r="310" spans="1:8" s="65" customFormat="1" x14ac:dyDescent="0.25">
      <c r="A310" s="65" t="s">
        <v>3747</v>
      </c>
      <c r="B310" s="150">
        <v>1</v>
      </c>
      <c r="C310" s="155" t="s">
        <v>2606</v>
      </c>
      <c r="D310" s="142">
        <v>31407</v>
      </c>
      <c r="E310" s="142"/>
      <c r="F310" s="65" t="s">
        <v>2150</v>
      </c>
      <c r="G310" s="166" t="s">
        <v>2604</v>
      </c>
      <c r="H310" s="152" t="s">
        <v>2604</v>
      </c>
    </row>
    <row r="311" spans="1:8" s="65" customFormat="1" x14ac:dyDescent="0.25">
      <c r="A311" s="65" t="s">
        <v>3747</v>
      </c>
      <c r="B311" s="309">
        <v>2</v>
      </c>
      <c r="C311" s="65" t="s">
        <v>2605</v>
      </c>
      <c r="D311" s="142">
        <v>34097</v>
      </c>
      <c r="E311" s="142"/>
      <c r="G311" s="166" t="s">
        <v>2604</v>
      </c>
      <c r="H311" s="65" t="s">
        <v>2308</v>
      </c>
    </row>
    <row r="312" spans="1:8" s="65" customFormat="1" x14ac:dyDescent="0.25">
      <c r="A312" s="65" t="s">
        <v>3091</v>
      </c>
      <c r="B312" s="150">
        <v>1</v>
      </c>
      <c r="C312" s="155" t="s">
        <v>2606</v>
      </c>
      <c r="D312" s="142">
        <v>37289</v>
      </c>
      <c r="E312" s="142"/>
      <c r="F312" s="65" t="s">
        <v>2150</v>
      </c>
      <c r="G312" s="166" t="s">
        <v>2604</v>
      </c>
      <c r="H312" s="152" t="s">
        <v>2604</v>
      </c>
    </row>
    <row r="313" spans="1:8" s="65" customFormat="1" x14ac:dyDescent="0.25">
      <c r="A313" s="65" t="s">
        <v>3091</v>
      </c>
      <c r="B313" s="77">
        <v>2</v>
      </c>
      <c r="C313" s="65" t="s">
        <v>2607</v>
      </c>
      <c r="D313" s="142">
        <v>38199</v>
      </c>
      <c r="E313" s="142"/>
      <c r="F313" s="65" t="s">
        <v>2168</v>
      </c>
      <c r="G313" s="166" t="s">
        <v>2604</v>
      </c>
      <c r="H313" s="67" t="s">
        <v>2604</v>
      </c>
    </row>
    <row r="314" spans="1:8" s="65" customFormat="1" x14ac:dyDescent="0.25">
      <c r="A314" s="65" t="s">
        <v>3250</v>
      </c>
      <c r="B314" s="150">
        <v>1</v>
      </c>
      <c r="C314" s="153" t="s">
        <v>2606</v>
      </c>
      <c r="D314" s="142" t="s">
        <v>2604</v>
      </c>
      <c r="E314" s="142"/>
      <c r="G314" s="166" t="s">
        <v>2604</v>
      </c>
      <c r="H314" s="152" t="s">
        <v>2604</v>
      </c>
    </row>
    <row r="315" spans="1:8" s="65" customFormat="1" x14ac:dyDescent="0.25">
      <c r="A315" s="65" t="s">
        <v>3250</v>
      </c>
      <c r="B315" s="309">
        <v>2</v>
      </c>
      <c r="C315" s="288" t="s">
        <v>2605</v>
      </c>
      <c r="D315" s="142" t="s">
        <v>2604</v>
      </c>
      <c r="E315" s="142"/>
      <c r="G315" s="166" t="s">
        <v>2604</v>
      </c>
      <c r="H315" s="67" t="s">
        <v>2604</v>
      </c>
    </row>
    <row r="316" spans="1:8" s="65" customFormat="1" x14ac:dyDescent="0.25">
      <c r="A316" s="65" t="s">
        <v>3062</v>
      </c>
      <c r="B316" s="150">
        <v>1</v>
      </c>
      <c r="C316" s="155" t="s">
        <v>2606</v>
      </c>
      <c r="D316" s="142">
        <v>32428</v>
      </c>
      <c r="E316" s="142"/>
      <c r="F316" s="65" t="s">
        <v>44</v>
      </c>
      <c r="G316" s="166">
        <v>102000</v>
      </c>
      <c r="H316" s="152" t="s">
        <v>2604</v>
      </c>
    </row>
    <row r="317" spans="1:8" s="65" customFormat="1" x14ac:dyDescent="0.25">
      <c r="A317" s="65" t="s">
        <v>3062</v>
      </c>
      <c r="B317" s="77">
        <v>2</v>
      </c>
      <c r="C317" s="65" t="s">
        <v>2603</v>
      </c>
      <c r="D317" s="142">
        <v>34272</v>
      </c>
      <c r="E317" s="142"/>
      <c r="F317" s="65" t="s">
        <v>36</v>
      </c>
      <c r="G317" s="166" t="s">
        <v>2604</v>
      </c>
      <c r="H317" s="67" t="s">
        <v>2135</v>
      </c>
    </row>
    <row r="318" spans="1:8" s="65" customFormat="1" x14ac:dyDescent="0.25">
      <c r="A318" s="65" t="s">
        <v>3501</v>
      </c>
      <c r="B318" s="150">
        <v>1</v>
      </c>
      <c r="C318" s="153" t="s">
        <v>2606</v>
      </c>
      <c r="D318" s="142" t="s">
        <v>2604</v>
      </c>
      <c r="E318" s="142"/>
      <c r="G318" s="166" t="s">
        <v>2604</v>
      </c>
      <c r="H318" s="152" t="s">
        <v>2604</v>
      </c>
    </row>
    <row r="319" spans="1:8" s="65" customFormat="1" x14ac:dyDescent="0.25">
      <c r="A319" s="65" t="s">
        <v>3501</v>
      </c>
      <c r="B319" s="309">
        <v>2</v>
      </c>
      <c r="C319" s="288" t="s">
        <v>2605</v>
      </c>
      <c r="D319" s="142" t="s">
        <v>2604</v>
      </c>
      <c r="E319" s="142"/>
      <c r="G319" s="166" t="s">
        <v>2604</v>
      </c>
      <c r="H319" s="67" t="s">
        <v>2604</v>
      </c>
    </row>
    <row r="320" spans="1:8" s="65" customFormat="1" x14ac:dyDescent="0.25">
      <c r="A320" s="65" t="s">
        <v>3566</v>
      </c>
      <c r="B320" s="150">
        <v>1</v>
      </c>
      <c r="C320" s="155" t="s">
        <v>2606</v>
      </c>
      <c r="D320" s="142">
        <v>31293</v>
      </c>
      <c r="E320" s="142"/>
      <c r="F320" s="65" t="s">
        <v>2240</v>
      </c>
      <c r="G320" s="166">
        <v>182000</v>
      </c>
      <c r="H320" s="152" t="s">
        <v>2604</v>
      </c>
    </row>
    <row r="321" spans="1:8" s="65" customFormat="1" x14ac:dyDescent="0.25">
      <c r="A321" s="65" t="s">
        <v>3566</v>
      </c>
      <c r="B321" s="150">
        <v>2</v>
      </c>
      <c r="C321" s="305" t="s">
        <v>4527</v>
      </c>
      <c r="D321" s="142">
        <v>33131</v>
      </c>
      <c r="E321" s="142"/>
      <c r="F321" s="65" t="s">
        <v>36</v>
      </c>
      <c r="G321" s="166"/>
      <c r="H321" s="152"/>
    </row>
    <row r="322" spans="1:8" s="65" customFormat="1" x14ac:dyDescent="0.25">
      <c r="A322" s="65" t="s">
        <v>3566</v>
      </c>
      <c r="B322" s="150">
        <v>3</v>
      </c>
      <c r="C322" s="305" t="s">
        <v>4527</v>
      </c>
      <c r="D322" s="142"/>
      <c r="E322" s="142"/>
      <c r="F322" s="305" t="s">
        <v>28</v>
      </c>
      <c r="G322" s="166"/>
      <c r="H322" s="152"/>
    </row>
    <row r="323" spans="1:8" s="65" customFormat="1" x14ac:dyDescent="0.25">
      <c r="A323" s="65" t="s">
        <v>3566</v>
      </c>
      <c r="B323" s="150">
        <v>4</v>
      </c>
      <c r="C323" s="305" t="s">
        <v>4527</v>
      </c>
      <c r="D323" s="142"/>
      <c r="E323" s="142"/>
      <c r="F323" s="305" t="s">
        <v>68</v>
      </c>
      <c r="G323" s="166"/>
      <c r="H323" s="152"/>
    </row>
    <row r="324" spans="1:8" s="65" customFormat="1" x14ac:dyDescent="0.25">
      <c r="A324" s="65" t="s">
        <v>3566</v>
      </c>
      <c r="B324" s="150">
        <v>5</v>
      </c>
      <c r="C324" s="306" t="s">
        <v>2605</v>
      </c>
      <c r="D324" s="142"/>
      <c r="E324" s="142"/>
      <c r="F324" s="305" t="s">
        <v>4282</v>
      </c>
      <c r="G324" s="166"/>
      <c r="H324" s="152"/>
    </row>
    <row r="325" spans="1:8" s="65" customFormat="1" x14ac:dyDescent="0.25">
      <c r="A325" s="65" t="s">
        <v>3588</v>
      </c>
      <c r="B325" s="150">
        <v>1</v>
      </c>
      <c r="C325" s="153" t="s">
        <v>2606</v>
      </c>
      <c r="D325" s="142" t="s">
        <v>2604</v>
      </c>
      <c r="E325" s="142"/>
      <c r="G325" s="166" t="s">
        <v>2604</v>
      </c>
      <c r="H325" s="152" t="s">
        <v>2604</v>
      </c>
    </row>
    <row r="326" spans="1:8" s="65" customFormat="1" x14ac:dyDescent="0.25">
      <c r="A326" s="65" t="s">
        <v>3588</v>
      </c>
      <c r="B326" s="309">
        <v>2</v>
      </c>
      <c r="C326" s="288" t="s">
        <v>2605</v>
      </c>
      <c r="D326" s="142" t="s">
        <v>2604</v>
      </c>
      <c r="E326" s="142"/>
      <c r="G326" s="166" t="s">
        <v>2604</v>
      </c>
      <c r="H326" s="67" t="s">
        <v>2604</v>
      </c>
    </row>
    <row r="327" spans="1:8" s="65" customFormat="1" x14ac:dyDescent="0.25">
      <c r="A327" s="65" t="s">
        <v>3635</v>
      </c>
      <c r="B327" s="150">
        <v>1</v>
      </c>
      <c r="C327" s="153" t="s">
        <v>2606</v>
      </c>
      <c r="D327" s="142" t="s">
        <v>2604</v>
      </c>
      <c r="E327" s="142"/>
      <c r="G327" s="166" t="s">
        <v>2604</v>
      </c>
      <c r="H327" s="152" t="s">
        <v>2604</v>
      </c>
    </row>
    <row r="328" spans="1:8" s="65" customFormat="1" x14ac:dyDescent="0.25">
      <c r="A328" s="65" t="s">
        <v>3635</v>
      </c>
      <c r="B328" s="309">
        <v>2</v>
      </c>
      <c r="C328" s="288" t="s">
        <v>2605</v>
      </c>
      <c r="D328" s="142" t="s">
        <v>2604</v>
      </c>
      <c r="E328" s="142"/>
      <c r="G328" s="166" t="s">
        <v>2604</v>
      </c>
      <c r="H328" s="67" t="s">
        <v>2604</v>
      </c>
    </row>
    <row r="329" spans="1:8" s="65" customFormat="1" x14ac:dyDescent="0.25">
      <c r="A329" s="65" t="s">
        <v>2984</v>
      </c>
      <c r="B329" s="150">
        <v>1</v>
      </c>
      <c r="C329" s="153" t="s">
        <v>2606</v>
      </c>
      <c r="D329" s="142" t="s">
        <v>2604</v>
      </c>
      <c r="E329" s="142"/>
      <c r="G329" s="166" t="s">
        <v>2604</v>
      </c>
      <c r="H329" s="152" t="s">
        <v>2604</v>
      </c>
    </row>
    <row r="330" spans="1:8" s="65" customFormat="1" x14ac:dyDescent="0.25">
      <c r="A330" s="65" t="s">
        <v>2984</v>
      </c>
      <c r="B330" s="309">
        <v>2</v>
      </c>
      <c r="C330" s="288" t="s">
        <v>2605</v>
      </c>
      <c r="D330" s="142" t="s">
        <v>2604</v>
      </c>
      <c r="E330" s="142"/>
      <c r="G330" s="166" t="s">
        <v>2604</v>
      </c>
      <c r="H330" s="67" t="s">
        <v>2604</v>
      </c>
    </row>
    <row r="331" spans="1:8" s="65" customFormat="1" x14ac:dyDescent="0.25">
      <c r="A331" s="65" t="s">
        <v>3604</v>
      </c>
      <c r="B331" s="150">
        <v>1</v>
      </c>
      <c r="C331" s="155" t="s">
        <v>2606</v>
      </c>
      <c r="D331" s="142">
        <v>41860</v>
      </c>
      <c r="E331" s="142"/>
      <c r="F331" s="65" t="s">
        <v>2155</v>
      </c>
      <c r="G331" s="166" t="s">
        <v>2604</v>
      </c>
      <c r="H331" s="152" t="s">
        <v>2604</v>
      </c>
    </row>
    <row r="332" spans="1:8" s="65" customFormat="1" x14ac:dyDescent="0.25">
      <c r="A332" s="65" t="s">
        <v>3604</v>
      </c>
      <c r="B332" s="77">
        <v>2</v>
      </c>
      <c r="C332" s="65" t="s">
        <v>2605</v>
      </c>
      <c r="D332" s="142" t="s">
        <v>2604</v>
      </c>
      <c r="E332" s="142"/>
      <c r="G332" s="166" t="s">
        <v>2604</v>
      </c>
      <c r="H332" s="67" t="s">
        <v>2604</v>
      </c>
    </row>
    <row r="333" spans="1:8" s="65" customFormat="1" x14ac:dyDescent="0.25">
      <c r="A333" s="65" t="s">
        <v>1601</v>
      </c>
      <c r="B333" s="150">
        <v>1</v>
      </c>
      <c r="C333" s="155" t="s">
        <v>2606</v>
      </c>
      <c r="D333" s="142" t="s">
        <v>2604</v>
      </c>
      <c r="E333" s="142"/>
      <c r="G333" s="166" t="s">
        <v>2604</v>
      </c>
      <c r="H333" s="152" t="s">
        <v>2604</v>
      </c>
    </row>
    <row r="334" spans="1:8" s="65" customFormat="1" x14ac:dyDescent="0.25">
      <c r="A334" s="65" t="s">
        <v>1601</v>
      </c>
      <c r="B334" s="77">
        <v>2</v>
      </c>
      <c r="C334" s="65" t="s">
        <v>2605</v>
      </c>
      <c r="D334" s="142" t="s">
        <v>2604</v>
      </c>
      <c r="E334" s="142"/>
      <c r="G334" s="166" t="s">
        <v>2604</v>
      </c>
      <c r="H334" s="67" t="s">
        <v>2604</v>
      </c>
    </row>
    <row r="335" spans="1:8" s="65" customFormat="1" x14ac:dyDescent="0.25">
      <c r="A335" s="65" t="s">
        <v>1600</v>
      </c>
      <c r="B335" s="150">
        <v>1</v>
      </c>
      <c r="C335" s="155" t="s">
        <v>2606</v>
      </c>
      <c r="D335" s="142" t="s">
        <v>2604</v>
      </c>
      <c r="E335" s="142"/>
      <c r="G335" s="166" t="s">
        <v>2604</v>
      </c>
      <c r="H335" s="152" t="s">
        <v>2604</v>
      </c>
    </row>
    <row r="336" spans="1:8" s="65" customFormat="1" x14ac:dyDescent="0.25">
      <c r="A336" s="65" t="s">
        <v>1600</v>
      </c>
      <c r="B336" s="77">
        <v>2</v>
      </c>
      <c r="C336" s="65" t="s">
        <v>2605</v>
      </c>
      <c r="D336" s="142" t="s">
        <v>2604</v>
      </c>
      <c r="E336" s="142"/>
      <c r="G336" s="166" t="s">
        <v>2604</v>
      </c>
      <c r="H336" s="67" t="s">
        <v>2604</v>
      </c>
    </row>
    <row r="337" spans="1:8" s="65" customFormat="1" x14ac:dyDescent="0.25">
      <c r="A337" s="65" t="s">
        <v>2087</v>
      </c>
      <c r="B337" s="150">
        <v>1</v>
      </c>
      <c r="C337" s="155" t="s">
        <v>2606</v>
      </c>
      <c r="D337" s="142" t="s">
        <v>2604</v>
      </c>
      <c r="E337" s="142"/>
      <c r="G337" s="166" t="s">
        <v>2604</v>
      </c>
      <c r="H337" s="152" t="s">
        <v>2604</v>
      </c>
    </row>
    <row r="338" spans="1:8" s="65" customFormat="1" x14ac:dyDescent="0.25">
      <c r="A338" s="65" t="s">
        <v>2087</v>
      </c>
      <c r="B338" s="77">
        <v>2</v>
      </c>
      <c r="C338" s="65" t="s">
        <v>2605</v>
      </c>
      <c r="D338" s="142" t="s">
        <v>2604</v>
      </c>
      <c r="E338" s="142"/>
      <c r="G338" s="166" t="s">
        <v>2604</v>
      </c>
      <c r="H338" s="67" t="s">
        <v>2604</v>
      </c>
    </row>
    <row r="339" spans="1:8" s="65" customFormat="1" x14ac:dyDescent="0.25">
      <c r="A339" s="65" t="s">
        <v>2039</v>
      </c>
      <c r="B339" s="150">
        <v>1</v>
      </c>
      <c r="C339" s="155" t="s">
        <v>2606</v>
      </c>
      <c r="D339" s="142" t="s">
        <v>2604</v>
      </c>
      <c r="E339" s="142"/>
      <c r="G339" s="166" t="s">
        <v>2604</v>
      </c>
      <c r="H339" s="152" t="s">
        <v>2604</v>
      </c>
    </row>
    <row r="340" spans="1:8" s="65" customFormat="1" x14ac:dyDescent="0.25">
      <c r="A340" s="65" t="s">
        <v>2039</v>
      </c>
      <c r="B340" s="77">
        <v>2</v>
      </c>
      <c r="C340" s="65" t="s">
        <v>2605</v>
      </c>
      <c r="D340" s="142" t="s">
        <v>2604</v>
      </c>
      <c r="E340" s="142"/>
      <c r="G340" s="166" t="s">
        <v>2604</v>
      </c>
      <c r="H340" s="67" t="s">
        <v>2604</v>
      </c>
    </row>
    <row r="341" spans="1:8" s="65" customFormat="1" x14ac:dyDescent="0.25">
      <c r="A341" s="65" t="s">
        <v>1838</v>
      </c>
      <c r="B341" s="150">
        <v>1</v>
      </c>
      <c r="C341" s="155" t="s">
        <v>2606</v>
      </c>
      <c r="D341" s="142" t="s">
        <v>2604</v>
      </c>
      <c r="E341" s="142"/>
      <c r="G341" s="166" t="s">
        <v>2604</v>
      </c>
      <c r="H341" s="152" t="s">
        <v>2604</v>
      </c>
    </row>
    <row r="342" spans="1:8" s="65" customFormat="1" x14ac:dyDescent="0.25">
      <c r="A342" s="65" t="s">
        <v>1838</v>
      </c>
      <c r="B342" s="77">
        <v>2</v>
      </c>
      <c r="C342" s="65" t="s">
        <v>2605</v>
      </c>
      <c r="D342" s="142" t="s">
        <v>2604</v>
      </c>
      <c r="E342" s="142"/>
      <c r="G342" s="166" t="s">
        <v>2604</v>
      </c>
      <c r="H342" s="67" t="s">
        <v>2604</v>
      </c>
    </row>
    <row r="343" spans="1:8" s="65" customFormat="1" x14ac:dyDescent="0.25">
      <c r="A343" s="65" t="s">
        <v>1740</v>
      </c>
      <c r="B343" s="150">
        <v>1</v>
      </c>
      <c r="C343" s="155" t="s">
        <v>2606</v>
      </c>
      <c r="D343" s="142" t="s">
        <v>2604</v>
      </c>
      <c r="E343" s="142"/>
      <c r="G343" s="166" t="s">
        <v>2604</v>
      </c>
      <c r="H343" s="152" t="s">
        <v>2604</v>
      </c>
    </row>
    <row r="344" spans="1:8" s="65" customFormat="1" x14ac:dyDescent="0.25">
      <c r="A344" s="65" t="s">
        <v>1740</v>
      </c>
      <c r="B344" s="77">
        <v>2</v>
      </c>
      <c r="C344" s="65" t="s">
        <v>2605</v>
      </c>
      <c r="D344" s="142" t="s">
        <v>2604</v>
      </c>
      <c r="E344" s="142"/>
      <c r="G344" s="166" t="s">
        <v>2604</v>
      </c>
      <c r="H344" s="67" t="s">
        <v>2604</v>
      </c>
    </row>
    <row r="345" spans="1:8" s="65" customFormat="1" x14ac:dyDescent="0.25">
      <c r="A345" s="65" t="s">
        <v>1662</v>
      </c>
      <c r="B345" s="150">
        <v>1</v>
      </c>
      <c r="C345" s="155" t="s">
        <v>2606</v>
      </c>
      <c r="D345" s="142" t="s">
        <v>2604</v>
      </c>
      <c r="E345" s="142"/>
      <c r="G345" s="166" t="s">
        <v>2604</v>
      </c>
      <c r="H345" s="152" t="s">
        <v>2604</v>
      </c>
    </row>
    <row r="346" spans="1:8" s="65" customFormat="1" x14ac:dyDescent="0.25">
      <c r="A346" s="65" t="s">
        <v>1662</v>
      </c>
      <c r="B346" s="77">
        <v>2</v>
      </c>
      <c r="C346" s="65" t="s">
        <v>2605</v>
      </c>
      <c r="D346" s="142" t="s">
        <v>2604</v>
      </c>
      <c r="E346" s="142"/>
      <c r="G346" s="166" t="s">
        <v>2604</v>
      </c>
      <c r="H346" s="67" t="s">
        <v>2604</v>
      </c>
    </row>
    <row r="347" spans="1:8" s="65" customFormat="1" x14ac:dyDescent="0.25">
      <c r="A347" s="65" t="s">
        <v>1472</v>
      </c>
      <c r="B347" s="150">
        <v>1</v>
      </c>
      <c r="C347" s="155" t="s">
        <v>2606</v>
      </c>
      <c r="D347" s="142" t="s">
        <v>2604</v>
      </c>
      <c r="E347" s="142"/>
      <c r="G347" s="166" t="s">
        <v>2604</v>
      </c>
      <c r="H347" s="152" t="s">
        <v>2604</v>
      </c>
    </row>
    <row r="348" spans="1:8" s="65" customFormat="1" x14ac:dyDescent="0.25">
      <c r="A348" s="65" t="s">
        <v>1472</v>
      </c>
      <c r="B348" s="77">
        <v>2</v>
      </c>
      <c r="C348" s="65" t="s">
        <v>2605</v>
      </c>
      <c r="D348" s="142" t="s">
        <v>2604</v>
      </c>
      <c r="E348" s="142"/>
      <c r="G348" s="166" t="s">
        <v>2604</v>
      </c>
      <c r="H348" s="67" t="s">
        <v>2604</v>
      </c>
    </row>
    <row r="349" spans="1:8" s="65" customFormat="1" x14ac:dyDescent="0.25">
      <c r="A349" s="65" t="s">
        <v>1677</v>
      </c>
      <c r="B349" s="150">
        <v>1</v>
      </c>
      <c r="C349" s="155" t="s">
        <v>2606</v>
      </c>
      <c r="D349" s="142" t="s">
        <v>2604</v>
      </c>
      <c r="E349" s="142"/>
      <c r="G349" s="166" t="s">
        <v>2604</v>
      </c>
      <c r="H349" s="152" t="s">
        <v>2604</v>
      </c>
    </row>
    <row r="350" spans="1:8" s="65" customFormat="1" x14ac:dyDescent="0.25">
      <c r="A350" s="65" t="s">
        <v>1677</v>
      </c>
      <c r="B350" s="77">
        <v>2</v>
      </c>
      <c r="C350" s="65" t="s">
        <v>2605</v>
      </c>
      <c r="D350" s="142" t="s">
        <v>2604</v>
      </c>
      <c r="E350" s="142"/>
      <c r="G350" s="166" t="s">
        <v>2604</v>
      </c>
      <c r="H350" s="67" t="s">
        <v>2604</v>
      </c>
    </row>
    <row r="351" spans="1:8" s="65" customFormat="1" x14ac:dyDescent="0.25">
      <c r="A351" s="65" t="s">
        <v>1661</v>
      </c>
      <c r="B351" s="150">
        <v>1</v>
      </c>
      <c r="C351" s="155" t="s">
        <v>2606</v>
      </c>
      <c r="D351" s="142" t="s">
        <v>2604</v>
      </c>
      <c r="E351" s="142"/>
      <c r="G351" s="166" t="s">
        <v>2604</v>
      </c>
      <c r="H351" s="152" t="s">
        <v>2604</v>
      </c>
    </row>
    <row r="352" spans="1:8" s="65" customFormat="1" x14ac:dyDescent="0.25">
      <c r="A352" s="65" t="s">
        <v>1661</v>
      </c>
      <c r="B352" s="77">
        <v>2</v>
      </c>
      <c r="C352" s="65" t="s">
        <v>2605</v>
      </c>
      <c r="D352" s="142" t="s">
        <v>2604</v>
      </c>
      <c r="E352" s="142"/>
      <c r="G352" s="166" t="s">
        <v>2604</v>
      </c>
      <c r="H352" s="67" t="s">
        <v>2604</v>
      </c>
    </row>
    <row r="353" spans="1:8" s="65" customFormat="1" x14ac:dyDescent="0.25">
      <c r="A353" s="65" t="s">
        <v>3184</v>
      </c>
      <c r="B353" s="150">
        <v>1</v>
      </c>
      <c r="C353" s="153" t="s">
        <v>2606</v>
      </c>
      <c r="D353" s="142" t="s">
        <v>2604</v>
      </c>
      <c r="E353" s="142"/>
      <c r="G353" s="166" t="s">
        <v>2604</v>
      </c>
      <c r="H353" s="152" t="s">
        <v>2604</v>
      </c>
    </row>
    <row r="354" spans="1:8" s="65" customFormat="1" x14ac:dyDescent="0.25">
      <c r="A354" s="65" t="s">
        <v>3184</v>
      </c>
      <c r="B354" s="309">
        <v>2</v>
      </c>
      <c r="C354" s="288" t="s">
        <v>2605</v>
      </c>
      <c r="D354" s="142" t="s">
        <v>2604</v>
      </c>
      <c r="E354" s="142"/>
      <c r="G354" s="166" t="s">
        <v>2604</v>
      </c>
      <c r="H354" s="67" t="s">
        <v>2604</v>
      </c>
    </row>
    <row r="355" spans="1:8" s="65" customFormat="1" x14ac:dyDescent="0.25">
      <c r="A355" s="65" t="s">
        <v>3261</v>
      </c>
      <c r="B355" s="150">
        <v>1</v>
      </c>
      <c r="C355" s="296" t="s">
        <v>4523</v>
      </c>
      <c r="D355" s="142">
        <v>37828</v>
      </c>
      <c r="E355" s="142">
        <v>38042</v>
      </c>
      <c r="F355" s="65" t="s">
        <v>68</v>
      </c>
      <c r="G355" s="166" t="s">
        <v>2604</v>
      </c>
      <c r="H355" s="152" t="s">
        <v>2604</v>
      </c>
    </row>
    <row r="356" spans="1:8" s="65" customFormat="1" x14ac:dyDescent="0.25">
      <c r="A356" s="65" t="s">
        <v>3258</v>
      </c>
      <c r="B356" s="150">
        <v>1</v>
      </c>
      <c r="C356" s="153" t="s">
        <v>2606</v>
      </c>
      <c r="D356" s="142" t="s">
        <v>2604</v>
      </c>
      <c r="E356" s="142"/>
      <c r="G356" s="166" t="s">
        <v>2604</v>
      </c>
      <c r="H356" s="152" t="s">
        <v>2604</v>
      </c>
    </row>
    <row r="357" spans="1:8" s="65" customFormat="1" x14ac:dyDescent="0.25">
      <c r="A357" s="65" t="s">
        <v>3258</v>
      </c>
      <c r="B357" s="309">
        <v>2</v>
      </c>
      <c r="C357" s="288" t="s">
        <v>2605</v>
      </c>
      <c r="D357" s="142" t="s">
        <v>2604</v>
      </c>
      <c r="E357" s="142"/>
      <c r="G357" s="166" t="s">
        <v>2604</v>
      </c>
      <c r="H357" s="67" t="s">
        <v>2604</v>
      </c>
    </row>
    <row r="358" spans="1:8" s="65" customFormat="1" x14ac:dyDescent="0.25">
      <c r="A358" s="65" t="s">
        <v>1599</v>
      </c>
      <c r="B358" s="150">
        <v>1</v>
      </c>
      <c r="C358" s="155" t="s">
        <v>2606</v>
      </c>
      <c r="D358" s="142" t="s">
        <v>2604</v>
      </c>
      <c r="E358" s="142"/>
      <c r="G358" s="166" t="s">
        <v>2604</v>
      </c>
      <c r="H358" s="152" t="s">
        <v>2604</v>
      </c>
    </row>
    <row r="359" spans="1:8" s="65" customFormat="1" x14ac:dyDescent="0.25">
      <c r="A359" s="65" t="s">
        <v>1599</v>
      </c>
      <c r="B359" s="77">
        <v>2</v>
      </c>
      <c r="C359" s="65" t="s">
        <v>2605</v>
      </c>
      <c r="D359" s="142" t="s">
        <v>2604</v>
      </c>
      <c r="E359" s="142"/>
      <c r="G359" s="166" t="s">
        <v>2604</v>
      </c>
      <c r="H359" s="67" t="s">
        <v>2604</v>
      </c>
    </row>
    <row r="360" spans="1:8" s="65" customFormat="1" x14ac:dyDescent="0.25">
      <c r="A360" s="65" t="s">
        <v>1778</v>
      </c>
      <c r="B360" s="150">
        <v>1</v>
      </c>
      <c r="C360" s="155" t="s">
        <v>2606</v>
      </c>
      <c r="D360" s="142" t="s">
        <v>2604</v>
      </c>
      <c r="E360" s="142"/>
      <c r="G360" s="166" t="s">
        <v>2604</v>
      </c>
      <c r="H360" s="152" t="s">
        <v>2604</v>
      </c>
    </row>
    <row r="361" spans="1:8" s="65" customFormat="1" x14ac:dyDescent="0.25">
      <c r="A361" s="65" t="s">
        <v>1778</v>
      </c>
      <c r="B361" s="77">
        <v>2</v>
      </c>
      <c r="C361" s="65" t="s">
        <v>2605</v>
      </c>
      <c r="D361" s="142" t="s">
        <v>2604</v>
      </c>
      <c r="E361" s="142"/>
      <c r="G361" s="166" t="s">
        <v>2604</v>
      </c>
      <c r="H361" s="67" t="s">
        <v>2604</v>
      </c>
    </row>
    <row r="362" spans="1:8" s="65" customFormat="1" x14ac:dyDescent="0.25">
      <c r="A362" s="65" t="s">
        <v>2048</v>
      </c>
      <c r="B362" s="150">
        <v>1</v>
      </c>
      <c r="C362" s="155" t="s">
        <v>2606</v>
      </c>
      <c r="D362" s="142" t="s">
        <v>2604</v>
      </c>
      <c r="E362" s="142"/>
      <c r="G362" s="166" t="s">
        <v>2604</v>
      </c>
      <c r="H362" s="152" t="s">
        <v>2604</v>
      </c>
    </row>
    <row r="363" spans="1:8" s="65" customFormat="1" x14ac:dyDescent="0.25">
      <c r="A363" s="65" t="s">
        <v>2048</v>
      </c>
      <c r="B363" s="77">
        <v>2</v>
      </c>
      <c r="C363" s="65" t="s">
        <v>2605</v>
      </c>
      <c r="D363" s="142" t="s">
        <v>2604</v>
      </c>
      <c r="E363" s="142"/>
      <c r="G363" s="166" t="s">
        <v>2604</v>
      </c>
      <c r="H363" s="67" t="s">
        <v>2604</v>
      </c>
    </row>
    <row r="364" spans="1:8" s="65" customFormat="1" x14ac:dyDescent="0.25">
      <c r="A364" s="65" t="s">
        <v>1598</v>
      </c>
      <c r="B364" s="150">
        <v>1</v>
      </c>
      <c r="C364" s="155" t="s">
        <v>2606</v>
      </c>
      <c r="D364" s="142" t="s">
        <v>2604</v>
      </c>
      <c r="E364" s="142"/>
      <c r="G364" s="166" t="s">
        <v>2604</v>
      </c>
      <c r="H364" s="152" t="s">
        <v>2604</v>
      </c>
    </row>
    <row r="365" spans="1:8" s="65" customFormat="1" x14ac:dyDescent="0.25">
      <c r="A365" s="65" t="s">
        <v>1598</v>
      </c>
      <c r="B365" s="77">
        <v>2</v>
      </c>
      <c r="C365" s="65" t="s">
        <v>2605</v>
      </c>
      <c r="D365" s="142" t="s">
        <v>2604</v>
      </c>
      <c r="E365" s="142"/>
      <c r="G365" s="166" t="s">
        <v>2604</v>
      </c>
      <c r="H365" s="67" t="s">
        <v>2604</v>
      </c>
    </row>
    <row r="366" spans="1:8" s="65" customFormat="1" x14ac:dyDescent="0.25">
      <c r="A366" s="65" t="s">
        <v>1666</v>
      </c>
      <c r="B366" s="150">
        <v>1</v>
      </c>
      <c r="C366" s="155" t="s">
        <v>2606</v>
      </c>
      <c r="D366" s="142" t="s">
        <v>2604</v>
      </c>
      <c r="E366" s="142"/>
      <c r="G366" s="166" t="s">
        <v>2604</v>
      </c>
      <c r="H366" s="152" t="s">
        <v>2604</v>
      </c>
    </row>
    <row r="367" spans="1:8" s="65" customFormat="1" x14ac:dyDescent="0.25">
      <c r="A367" s="65" t="s">
        <v>1666</v>
      </c>
      <c r="B367" s="77">
        <v>2</v>
      </c>
      <c r="C367" s="65" t="s">
        <v>2605</v>
      </c>
      <c r="D367" s="142" t="s">
        <v>2604</v>
      </c>
      <c r="E367" s="142"/>
      <c r="G367" s="166" t="s">
        <v>2604</v>
      </c>
      <c r="H367" s="67" t="s">
        <v>2604</v>
      </c>
    </row>
    <row r="368" spans="1:8" s="65" customFormat="1" x14ac:dyDescent="0.25">
      <c r="A368" s="65" t="s">
        <v>1682</v>
      </c>
      <c r="B368" s="150">
        <v>1</v>
      </c>
      <c r="C368" s="155" t="s">
        <v>2606</v>
      </c>
      <c r="D368" s="142" t="s">
        <v>2604</v>
      </c>
      <c r="E368" s="142"/>
      <c r="G368" s="166" t="s">
        <v>2604</v>
      </c>
      <c r="H368" s="152" t="s">
        <v>2604</v>
      </c>
    </row>
    <row r="369" spans="1:8" s="65" customFormat="1" x14ac:dyDescent="0.25">
      <c r="A369" s="65" t="s">
        <v>1682</v>
      </c>
      <c r="B369" s="77">
        <v>2</v>
      </c>
      <c r="C369" s="65" t="s">
        <v>2605</v>
      </c>
      <c r="D369" s="142" t="s">
        <v>2604</v>
      </c>
      <c r="E369" s="142"/>
      <c r="G369" s="166" t="s">
        <v>2604</v>
      </c>
      <c r="H369" s="67" t="s">
        <v>2604</v>
      </c>
    </row>
    <row r="370" spans="1:8" s="65" customFormat="1" x14ac:dyDescent="0.25">
      <c r="A370" s="65" t="s">
        <v>1394</v>
      </c>
      <c r="B370" s="150">
        <v>1</v>
      </c>
      <c r="C370" s="155" t="s">
        <v>2606</v>
      </c>
      <c r="D370" s="142" t="s">
        <v>2604</v>
      </c>
      <c r="E370" s="142"/>
      <c r="G370" s="166" t="s">
        <v>2604</v>
      </c>
      <c r="H370" s="152" t="s">
        <v>2604</v>
      </c>
    </row>
    <row r="371" spans="1:8" s="65" customFormat="1" x14ac:dyDescent="0.25">
      <c r="A371" s="65" t="s">
        <v>1394</v>
      </c>
      <c r="B371" s="77">
        <v>2</v>
      </c>
      <c r="C371" s="65" t="s">
        <v>2605</v>
      </c>
      <c r="D371" s="142" t="s">
        <v>2604</v>
      </c>
      <c r="E371" s="142"/>
      <c r="G371" s="166" t="s">
        <v>2604</v>
      </c>
      <c r="H371" s="67" t="s">
        <v>2604</v>
      </c>
    </row>
    <row r="372" spans="1:8" s="65" customFormat="1" x14ac:dyDescent="0.25">
      <c r="A372" s="65" t="s">
        <v>1713</v>
      </c>
      <c r="B372" s="150">
        <v>1</v>
      </c>
      <c r="C372" s="155" t="s">
        <v>2606</v>
      </c>
      <c r="D372" s="142" t="s">
        <v>2604</v>
      </c>
      <c r="E372" s="142"/>
      <c r="G372" s="166" t="s">
        <v>2604</v>
      </c>
      <c r="H372" s="152" t="s">
        <v>2604</v>
      </c>
    </row>
    <row r="373" spans="1:8" s="65" customFormat="1" x14ac:dyDescent="0.25">
      <c r="A373" s="65" t="s">
        <v>1713</v>
      </c>
      <c r="B373" s="283">
        <v>2</v>
      </c>
      <c r="C373" s="65" t="s">
        <v>2605</v>
      </c>
      <c r="D373" s="142" t="s">
        <v>2604</v>
      </c>
      <c r="E373" s="142"/>
      <c r="G373" s="166" t="s">
        <v>2604</v>
      </c>
      <c r="H373" s="67" t="s">
        <v>2604</v>
      </c>
    </row>
    <row r="374" spans="1:8" s="65" customFormat="1" x14ac:dyDescent="0.25">
      <c r="A374" s="65" t="s">
        <v>3672</v>
      </c>
      <c r="B374" s="150">
        <v>1</v>
      </c>
      <c r="C374" s="155" t="s">
        <v>2606</v>
      </c>
      <c r="D374" s="142" t="s">
        <v>2604</v>
      </c>
      <c r="E374" s="142"/>
      <c r="G374" s="166" t="s">
        <v>2604</v>
      </c>
      <c r="H374" s="152" t="s">
        <v>2604</v>
      </c>
    </row>
    <row r="375" spans="1:8" s="65" customFormat="1" x14ac:dyDescent="0.25">
      <c r="A375" s="65" t="s">
        <v>3672</v>
      </c>
      <c r="B375" s="77">
        <v>2</v>
      </c>
      <c r="C375" s="65" t="s">
        <v>2605</v>
      </c>
      <c r="D375" s="142" t="s">
        <v>2604</v>
      </c>
      <c r="E375" s="142"/>
      <c r="G375" s="166" t="s">
        <v>2604</v>
      </c>
      <c r="H375" s="67" t="s">
        <v>2604</v>
      </c>
    </row>
    <row r="376" spans="1:8" s="65" customFormat="1" x14ac:dyDescent="0.25">
      <c r="A376" s="65" t="s">
        <v>1927</v>
      </c>
      <c r="B376" s="150">
        <v>1</v>
      </c>
      <c r="C376" s="155" t="s">
        <v>2606</v>
      </c>
      <c r="D376" s="142" t="s">
        <v>2604</v>
      </c>
      <c r="E376" s="142"/>
      <c r="G376" s="166" t="s">
        <v>2604</v>
      </c>
      <c r="H376" s="152" t="s">
        <v>2604</v>
      </c>
    </row>
    <row r="377" spans="1:8" s="65" customFormat="1" x14ac:dyDescent="0.25">
      <c r="A377" s="65" t="s">
        <v>1927</v>
      </c>
      <c r="B377" s="77">
        <v>2</v>
      </c>
      <c r="C377" s="65" t="s">
        <v>2605</v>
      </c>
      <c r="D377" s="142" t="s">
        <v>2604</v>
      </c>
      <c r="E377" s="142"/>
      <c r="G377" s="166" t="s">
        <v>2604</v>
      </c>
      <c r="H377" s="67" t="s">
        <v>2604</v>
      </c>
    </row>
    <row r="378" spans="1:8" s="65" customFormat="1" x14ac:dyDescent="0.25">
      <c r="A378" s="65" t="s">
        <v>1556</v>
      </c>
      <c r="B378" s="150">
        <v>1</v>
      </c>
      <c r="C378" s="155" t="s">
        <v>2606</v>
      </c>
      <c r="D378" s="142" t="s">
        <v>2604</v>
      </c>
      <c r="E378" s="142"/>
      <c r="G378" s="166" t="s">
        <v>2604</v>
      </c>
      <c r="H378" s="152" t="s">
        <v>2604</v>
      </c>
    </row>
    <row r="379" spans="1:8" s="65" customFormat="1" x14ac:dyDescent="0.25">
      <c r="A379" s="65" t="s">
        <v>1556</v>
      </c>
      <c r="B379" s="77">
        <v>2</v>
      </c>
      <c r="C379" s="65" t="s">
        <v>2605</v>
      </c>
      <c r="D379" s="142" t="s">
        <v>2604</v>
      </c>
      <c r="E379" s="142"/>
      <c r="G379" s="166" t="s">
        <v>2604</v>
      </c>
      <c r="H379" s="67" t="s">
        <v>2604</v>
      </c>
    </row>
    <row r="380" spans="1:8" s="65" customFormat="1" x14ac:dyDescent="0.25">
      <c r="A380" s="65" t="s">
        <v>1597</v>
      </c>
      <c r="B380" s="150">
        <v>1</v>
      </c>
      <c r="C380" s="155" t="s">
        <v>2606</v>
      </c>
      <c r="D380" s="142" t="s">
        <v>2604</v>
      </c>
      <c r="E380" s="142"/>
      <c r="G380" s="166" t="s">
        <v>2604</v>
      </c>
      <c r="H380" s="152" t="s">
        <v>2604</v>
      </c>
    </row>
    <row r="381" spans="1:8" s="65" customFormat="1" x14ac:dyDescent="0.25">
      <c r="A381" s="65" t="s">
        <v>1597</v>
      </c>
      <c r="B381" s="77">
        <v>2</v>
      </c>
      <c r="C381" s="65" t="s">
        <v>2605</v>
      </c>
      <c r="D381" s="142" t="s">
        <v>2604</v>
      </c>
      <c r="E381" s="142"/>
      <c r="G381" s="166" t="s">
        <v>2604</v>
      </c>
      <c r="H381" s="67" t="s">
        <v>2604</v>
      </c>
    </row>
    <row r="382" spans="1:8" s="65" customFormat="1" x14ac:dyDescent="0.25">
      <c r="A382" s="65" t="s">
        <v>1596</v>
      </c>
      <c r="B382" s="150">
        <v>1</v>
      </c>
      <c r="C382" s="155" t="s">
        <v>2606</v>
      </c>
      <c r="D382" s="142" t="s">
        <v>2604</v>
      </c>
      <c r="E382" s="142"/>
      <c r="G382" s="166" t="s">
        <v>2604</v>
      </c>
      <c r="H382" s="152" t="s">
        <v>2604</v>
      </c>
    </row>
    <row r="383" spans="1:8" s="65" customFormat="1" x14ac:dyDescent="0.25">
      <c r="A383" s="65" t="s">
        <v>1596</v>
      </c>
      <c r="B383" s="77">
        <v>2</v>
      </c>
      <c r="C383" s="65" t="s">
        <v>2605</v>
      </c>
      <c r="D383" s="142" t="s">
        <v>2604</v>
      </c>
      <c r="E383" s="142"/>
      <c r="G383" s="166" t="s">
        <v>2604</v>
      </c>
      <c r="H383" s="67" t="s">
        <v>2604</v>
      </c>
    </row>
    <row r="384" spans="1:8" s="65" customFormat="1" x14ac:dyDescent="0.25">
      <c r="A384" s="65" t="s">
        <v>2054</v>
      </c>
      <c r="B384" s="150">
        <v>1</v>
      </c>
      <c r="C384" s="155" t="s">
        <v>2606</v>
      </c>
      <c r="D384" s="142" t="s">
        <v>2604</v>
      </c>
      <c r="E384" s="142"/>
      <c r="G384" s="166" t="s">
        <v>2604</v>
      </c>
      <c r="H384" s="152" t="s">
        <v>2604</v>
      </c>
    </row>
    <row r="385" spans="1:8" s="65" customFormat="1" x14ac:dyDescent="0.25">
      <c r="A385" s="65" t="s">
        <v>2054</v>
      </c>
      <c r="B385" s="77">
        <v>2</v>
      </c>
      <c r="C385" s="65" t="s">
        <v>2605</v>
      </c>
      <c r="D385" s="142" t="s">
        <v>2604</v>
      </c>
      <c r="E385" s="142"/>
      <c r="G385" s="166" t="s">
        <v>2604</v>
      </c>
      <c r="H385" s="67" t="s">
        <v>2604</v>
      </c>
    </row>
    <row r="386" spans="1:8" s="65" customFormat="1" x14ac:dyDescent="0.25">
      <c r="A386" s="65" t="s">
        <v>3646</v>
      </c>
      <c r="B386" s="150">
        <v>1</v>
      </c>
      <c r="C386" s="153" t="s">
        <v>2606</v>
      </c>
      <c r="D386" s="114" t="s">
        <v>2604</v>
      </c>
      <c r="E386" s="114"/>
      <c r="G386" s="166" t="s">
        <v>2604</v>
      </c>
      <c r="H386" s="152" t="s">
        <v>2604</v>
      </c>
    </row>
    <row r="387" spans="1:8" s="65" customFormat="1" x14ac:dyDescent="0.25">
      <c r="A387" s="65" t="s">
        <v>3646</v>
      </c>
      <c r="B387" s="309">
        <v>2</v>
      </c>
      <c r="C387" s="288" t="s">
        <v>2605</v>
      </c>
      <c r="D387" s="142" t="s">
        <v>2604</v>
      </c>
      <c r="E387" s="142"/>
      <c r="G387" s="166" t="s">
        <v>2604</v>
      </c>
      <c r="H387" s="67" t="s">
        <v>2604</v>
      </c>
    </row>
    <row r="388" spans="1:8" s="65" customFormat="1" x14ac:dyDescent="0.25">
      <c r="A388" s="65" t="s">
        <v>1555</v>
      </c>
      <c r="B388" s="150">
        <v>1</v>
      </c>
      <c r="C388" s="155" t="s">
        <v>2606</v>
      </c>
      <c r="D388" s="142" t="s">
        <v>2604</v>
      </c>
      <c r="E388" s="142"/>
      <c r="G388" s="166" t="s">
        <v>2604</v>
      </c>
      <c r="H388" s="152" t="s">
        <v>2604</v>
      </c>
    </row>
    <row r="389" spans="1:8" s="65" customFormat="1" x14ac:dyDescent="0.25">
      <c r="A389" s="65" t="s">
        <v>1555</v>
      </c>
      <c r="B389" s="77">
        <v>2</v>
      </c>
      <c r="C389" s="65" t="s">
        <v>2605</v>
      </c>
      <c r="D389" s="142" t="s">
        <v>2604</v>
      </c>
      <c r="E389" s="142"/>
      <c r="G389" s="166" t="s">
        <v>2604</v>
      </c>
      <c r="H389" s="67" t="s">
        <v>2604</v>
      </c>
    </row>
    <row r="390" spans="1:8" s="65" customFormat="1" x14ac:dyDescent="0.25">
      <c r="A390" s="65" t="s">
        <v>3785</v>
      </c>
      <c r="B390" s="150">
        <v>1</v>
      </c>
      <c r="C390" s="153" t="s">
        <v>2606</v>
      </c>
      <c r="D390" s="142" t="s">
        <v>2604</v>
      </c>
      <c r="E390" s="142"/>
      <c r="G390" s="166" t="s">
        <v>2604</v>
      </c>
      <c r="H390" s="152" t="s">
        <v>2604</v>
      </c>
    </row>
    <row r="391" spans="1:8" s="65" customFormat="1" x14ac:dyDescent="0.25">
      <c r="A391" s="65" t="s">
        <v>3785</v>
      </c>
      <c r="B391" s="309">
        <v>2</v>
      </c>
      <c r="C391" s="288" t="s">
        <v>2605</v>
      </c>
      <c r="D391" s="142" t="s">
        <v>2604</v>
      </c>
      <c r="E391" s="142"/>
      <c r="G391" s="166" t="s">
        <v>2604</v>
      </c>
      <c r="H391" s="67" t="s">
        <v>2604</v>
      </c>
    </row>
    <row r="392" spans="1:8" s="65" customFormat="1" x14ac:dyDescent="0.25">
      <c r="A392" s="65" t="s">
        <v>3541</v>
      </c>
      <c r="B392" s="150">
        <v>1</v>
      </c>
      <c r="C392" s="153" t="s">
        <v>2606</v>
      </c>
      <c r="D392" s="142" t="s">
        <v>2604</v>
      </c>
      <c r="E392" s="142"/>
      <c r="G392" s="166" t="s">
        <v>2604</v>
      </c>
      <c r="H392" s="152" t="s">
        <v>2604</v>
      </c>
    </row>
    <row r="393" spans="1:8" s="65" customFormat="1" x14ac:dyDescent="0.25">
      <c r="A393" s="65" t="s">
        <v>3541</v>
      </c>
      <c r="B393" s="309">
        <v>2</v>
      </c>
      <c r="C393" s="288" t="s">
        <v>2605</v>
      </c>
      <c r="D393" s="142" t="s">
        <v>2604</v>
      </c>
      <c r="E393" s="142"/>
      <c r="G393" s="166" t="s">
        <v>2604</v>
      </c>
      <c r="H393" s="67" t="s">
        <v>2604</v>
      </c>
    </row>
    <row r="394" spans="1:8" s="65" customFormat="1" x14ac:dyDescent="0.25">
      <c r="A394" s="65" t="s">
        <v>3085</v>
      </c>
      <c r="B394" s="150">
        <v>1</v>
      </c>
      <c r="C394" s="155" t="s">
        <v>2129</v>
      </c>
      <c r="D394" s="142">
        <v>39739</v>
      </c>
      <c r="E394" s="142">
        <v>39767</v>
      </c>
      <c r="F394" s="65" t="s">
        <v>66</v>
      </c>
      <c r="G394" s="166" t="s">
        <v>2604</v>
      </c>
      <c r="H394" s="152" t="s">
        <v>2604</v>
      </c>
    </row>
    <row r="395" spans="1:8" x14ac:dyDescent="0.3">
      <c r="A395" s="65" t="s">
        <v>3085</v>
      </c>
      <c r="B395" s="310">
        <v>2</v>
      </c>
      <c r="C395" s="65" t="s">
        <v>2607</v>
      </c>
      <c r="D395" s="142">
        <v>39767</v>
      </c>
      <c r="E395" s="142"/>
      <c r="F395" s="65" t="s">
        <v>66</v>
      </c>
      <c r="G395" s="166" t="s">
        <v>2604</v>
      </c>
      <c r="H395" s="67" t="s">
        <v>2604</v>
      </c>
    </row>
    <row r="396" spans="1:8" s="65" customFormat="1" x14ac:dyDescent="0.25">
      <c r="A396" s="65" t="s">
        <v>2937</v>
      </c>
      <c r="B396" s="150">
        <v>1</v>
      </c>
      <c r="C396" s="155" t="s">
        <v>2606</v>
      </c>
      <c r="D396" s="142">
        <v>33467</v>
      </c>
      <c r="E396" s="142"/>
      <c r="F396" s="65" t="s">
        <v>45</v>
      </c>
      <c r="G396" s="166">
        <v>1220000</v>
      </c>
      <c r="H396" s="152" t="s">
        <v>2604</v>
      </c>
    </row>
    <row r="397" spans="1:8" x14ac:dyDescent="0.3">
      <c r="A397" s="65" t="s">
        <v>2937</v>
      </c>
      <c r="B397" s="309">
        <v>2</v>
      </c>
      <c r="C397" s="305" t="s">
        <v>4527</v>
      </c>
      <c r="D397" s="142">
        <v>34727</v>
      </c>
      <c r="E397" s="142"/>
      <c r="F397" s="65" t="s">
        <v>88</v>
      </c>
      <c r="G397" s="166" t="s">
        <v>2604</v>
      </c>
      <c r="H397" s="67" t="s">
        <v>2604</v>
      </c>
    </row>
    <row r="398" spans="1:8" s="65" customFormat="1" x14ac:dyDescent="0.25">
      <c r="A398" s="65" t="s">
        <v>3474</v>
      </c>
      <c r="B398" s="150">
        <v>1</v>
      </c>
      <c r="C398" s="153" t="s">
        <v>2606</v>
      </c>
      <c r="D398" s="142" t="s">
        <v>2604</v>
      </c>
      <c r="E398" s="142"/>
      <c r="G398" s="166" t="s">
        <v>2604</v>
      </c>
      <c r="H398" s="152" t="s">
        <v>2604</v>
      </c>
    </row>
    <row r="399" spans="1:8" s="65" customFormat="1" x14ac:dyDescent="0.25">
      <c r="A399" s="65" t="s">
        <v>3474</v>
      </c>
      <c r="B399" s="77">
        <v>2</v>
      </c>
      <c r="C399" s="65" t="s">
        <v>2603</v>
      </c>
      <c r="D399" s="142">
        <v>36647</v>
      </c>
      <c r="E399" s="142"/>
      <c r="F399" s="65" t="s">
        <v>2438</v>
      </c>
      <c r="G399" s="166" t="s">
        <v>2604</v>
      </c>
      <c r="H399" s="67" t="s">
        <v>2135</v>
      </c>
    </row>
    <row r="400" spans="1:8" s="65" customFormat="1" x14ac:dyDescent="0.25">
      <c r="A400" s="65" t="s">
        <v>3086</v>
      </c>
      <c r="B400" s="150">
        <v>1</v>
      </c>
      <c r="C400" s="155" t="s">
        <v>2606</v>
      </c>
      <c r="D400" s="142">
        <v>36190</v>
      </c>
      <c r="E400" s="142"/>
      <c r="F400" s="65" t="s">
        <v>67</v>
      </c>
      <c r="G400" s="166">
        <v>945000</v>
      </c>
      <c r="H400" s="152" t="s">
        <v>2604</v>
      </c>
    </row>
    <row r="401" spans="1:8" s="65" customFormat="1" x14ac:dyDescent="0.25">
      <c r="A401" s="65" t="s">
        <v>3086</v>
      </c>
      <c r="B401" s="77">
        <v>2</v>
      </c>
      <c r="C401" s="65" t="s">
        <v>2605</v>
      </c>
      <c r="D401" s="142">
        <v>36400</v>
      </c>
      <c r="E401" s="142"/>
      <c r="F401" s="65" t="s">
        <v>63</v>
      </c>
      <c r="G401" s="166">
        <v>420000</v>
      </c>
      <c r="H401" s="67" t="s">
        <v>2604</v>
      </c>
    </row>
    <row r="402" spans="1:8" s="65" customFormat="1" x14ac:dyDescent="0.25">
      <c r="A402" s="65" t="s">
        <v>1471</v>
      </c>
      <c r="B402" s="150">
        <v>1</v>
      </c>
      <c r="C402" s="155" t="s">
        <v>2606</v>
      </c>
      <c r="D402" s="142" t="s">
        <v>2604</v>
      </c>
      <c r="E402" s="142"/>
      <c r="G402" s="166" t="s">
        <v>2604</v>
      </c>
      <c r="H402" s="152" t="s">
        <v>2604</v>
      </c>
    </row>
    <row r="403" spans="1:8" s="65" customFormat="1" x14ac:dyDescent="0.25">
      <c r="A403" s="65" t="s">
        <v>1471</v>
      </c>
      <c r="B403" s="77">
        <v>2</v>
      </c>
      <c r="C403" s="65" t="s">
        <v>2605</v>
      </c>
      <c r="D403" s="142" t="s">
        <v>2604</v>
      </c>
      <c r="E403" s="142"/>
      <c r="G403" s="166" t="s">
        <v>2604</v>
      </c>
      <c r="H403" s="67" t="s">
        <v>2604</v>
      </c>
    </row>
    <row r="404" spans="1:8" s="65" customFormat="1" x14ac:dyDescent="0.25">
      <c r="A404" s="65" t="s">
        <v>1595</v>
      </c>
      <c r="B404" s="150">
        <v>1</v>
      </c>
      <c r="C404" s="155" t="s">
        <v>2606</v>
      </c>
      <c r="D404" s="142" t="s">
        <v>2604</v>
      </c>
      <c r="E404" s="142"/>
      <c r="G404" s="166" t="s">
        <v>2604</v>
      </c>
      <c r="H404" s="152" t="s">
        <v>2604</v>
      </c>
    </row>
    <row r="405" spans="1:8" s="65" customFormat="1" x14ac:dyDescent="0.25">
      <c r="A405" s="65" t="s">
        <v>1595</v>
      </c>
      <c r="B405" s="77">
        <v>2</v>
      </c>
      <c r="C405" s="65" t="s">
        <v>2605</v>
      </c>
      <c r="D405" s="142" t="s">
        <v>2604</v>
      </c>
      <c r="E405" s="142"/>
      <c r="G405" s="166" t="s">
        <v>2604</v>
      </c>
      <c r="H405" s="67" t="s">
        <v>2604</v>
      </c>
    </row>
    <row r="406" spans="1:8" s="65" customFormat="1" x14ac:dyDescent="0.25">
      <c r="A406" s="65" t="s">
        <v>1594</v>
      </c>
      <c r="B406" s="150">
        <v>1</v>
      </c>
      <c r="C406" s="155" t="s">
        <v>2606</v>
      </c>
      <c r="D406" s="142" t="s">
        <v>2604</v>
      </c>
      <c r="E406" s="142"/>
      <c r="G406" s="166" t="s">
        <v>2604</v>
      </c>
      <c r="H406" s="152" t="s">
        <v>2604</v>
      </c>
    </row>
    <row r="407" spans="1:8" s="65" customFormat="1" x14ac:dyDescent="0.25">
      <c r="A407" s="65" t="s">
        <v>1594</v>
      </c>
      <c r="B407" s="77">
        <v>2</v>
      </c>
      <c r="C407" s="65" t="s">
        <v>2605</v>
      </c>
      <c r="D407" s="142" t="s">
        <v>2604</v>
      </c>
      <c r="E407" s="142"/>
      <c r="G407" s="166" t="s">
        <v>2604</v>
      </c>
      <c r="H407" s="67" t="s">
        <v>2604</v>
      </c>
    </row>
    <row r="408" spans="1:8" s="65" customFormat="1" x14ac:dyDescent="0.25">
      <c r="A408" s="65" t="s">
        <v>1554</v>
      </c>
      <c r="B408" s="150">
        <v>1</v>
      </c>
      <c r="C408" s="155" t="s">
        <v>2606</v>
      </c>
      <c r="D408" s="142" t="s">
        <v>2604</v>
      </c>
      <c r="E408" s="142"/>
      <c r="G408" s="166" t="s">
        <v>2604</v>
      </c>
      <c r="H408" s="152" t="s">
        <v>2604</v>
      </c>
    </row>
    <row r="409" spans="1:8" s="65" customFormat="1" x14ac:dyDescent="0.25">
      <c r="A409" s="65" t="s">
        <v>1554</v>
      </c>
      <c r="B409" s="77">
        <v>2</v>
      </c>
      <c r="C409" s="65" t="s">
        <v>2605</v>
      </c>
      <c r="D409" s="142" t="s">
        <v>2604</v>
      </c>
      <c r="E409" s="142"/>
      <c r="G409" s="166" t="s">
        <v>2604</v>
      </c>
      <c r="H409" s="67" t="s">
        <v>2604</v>
      </c>
    </row>
    <row r="410" spans="1:8" s="65" customFormat="1" x14ac:dyDescent="0.25">
      <c r="A410" s="65" t="s">
        <v>1650</v>
      </c>
      <c r="B410" s="150">
        <v>1</v>
      </c>
      <c r="C410" s="155" t="s">
        <v>2606</v>
      </c>
      <c r="D410" s="142" t="s">
        <v>2604</v>
      </c>
      <c r="E410" s="142"/>
      <c r="G410" s="166" t="s">
        <v>2604</v>
      </c>
      <c r="H410" s="152" t="s">
        <v>2604</v>
      </c>
    </row>
    <row r="411" spans="1:8" s="65" customFormat="1" x14ac:dyDescent="0.25">
      <c r="A411" s="65" t="s">
        <v>1650</v>
      </c>
      <c r="B411" s="77">
        <v>2</v>
      </c>
      <c r="C411" s="65" t="s">
        <v>2605</v>
      </c>
      <c r="D411" s="142" t="s">
        <v>2604</v>
      </c>
      <c r="E411" s="142"/>
      <c r="G411" s="166" t="s">
        <v>2604</v>
      </c>
      <c r="H411" s="67" t="s">
        <v>2604</v>
      </c>
    </row>
    <row r="412" spans="1:8" s="65" customFormat="1" x14ac:dyDescent="0.25">
      <c r="A412" s="65" t="s">
        <v>3568</v>
      </c>
      <c r="B412" s="150">
        <v>1</v>
      </c>
      <c r="C412" s="153" t="s">
        <v>2606</v>
      </c>
      <c r="D412" s="114" t="s">
        <v>2604</v>
      </c>
      <c r="E412" s="114"/>
      <c r="G412" s="166" t="s">
        <v>2604</v>
      </c>
      <c r="H412" s="152" t="s">
        <v>2604</v>
      </c>
    </row>
    <row r="413" spans="1:8" s="65" customFormat="1" x14ac:dyDescent="0.25">
      <c r="A413" s="65" t="s">
        <v>3568</v>
      </c>
      <c r="B413" s="309">
        <v>2</v>
      </c>
      <c r="C413" s="288" t="s">
        <v>2605</v>
      </c>
      <c r="D413" s="142" t="s">
        <v>2604</v>
      </c>
      <c r="E413" s="142"/>
      <c r="G413" s="166" t="s">
        <v>2604</v>
      </c>
      <c r="H413" s="67" t="s">
        <v>2604</v>
      </c>
    </row>
    <row r="414" spans="1:8" s="65" customFormat="1" x14ac:dyDescent="0.25">
      <c r="A414" s="65" t="s">
        <v>3078</v>
      </c>
      <c r="B414" s="150">
        <v>1</v>
      </c>
      <c r="C414" s="155" t="s">
        <v>2606</v>
      </c>
      <c r="D414" s="142" t="s">
        <v>2604</v>
      </c>
      <c r="E414" s="142"/>
      <c r="G414" s="166" t="s">
        <v>2604</v>
      </c>
      <c r="H414" s="152" t="s">
        <v>2604</v>
      </c>
    </row>
    <row r="415" spans="1:8" s="65" customFormat="1" x14ac:dyDescent="0.25">
      <c r="A415" s="65" t="s">
        <v>3078</v>
      </c>
      <c r="B415" s="77">
        <v>2</v>
      </c>
      <c r="C415" s="65" t="s">
        <v>2605</v>
      </c>
      <c r="D415" s="142" t="s">
        <v>2604</v>
      </c>
      <c r="E415" s="142"/>
      <c r="G415" s="166" t="s">
        <v>2604</v>
      </c>
      <c r="H415" s="67" t="s">
        <v>2604</v>
      </c>
    </row>
    <row r="416" spans="1:8" s="65" customFormat="1" x14ac:dyDescent="0.25">
      <c r="A416" s="65" t="s">
        <v>3122</v>
      </c>
      <c r="B416" s="150">
        <v>1</v>
      </c>
      <c r="C416" s="155" t="s">
        <v>2606</v>
      </c>
      <c r="D416" s="142" t="s">
        <v>2604</v>
      </c>
      <c r="E416" s="142"/>
      <c r="G416" s="166" t="s">
        <v>2604</v>
      </c>
      <c r="H416" s="152" t="s">
        <v>2604</v>
      </c>
    </row>
    <row r="417" spans="1:8" s="65" customFormat="1" x14ac:dyDescent="0.25">
      <c r="A417" s="65" t="s">
        <v>3122</v>
      </c>
      <c r="B417" s="77">
        <v>2</v>
      </c>
      <c r="C417" s="65" t="s">
        <v>2605</v>
      </c>
      <c r="D417" s="142" t="s">
        <v>2604</v>
      </c>
      <c r="E417" s="142"/>
      <c r="G417" s="166" t="s">
        <v>2604</v>
      </c>
      <c r="H417" s="67" t="s">
        <v>2604</v>
      </c>
    </row>
    <row r="418" spans="1:8" s="65" customFormat="1" x14ac:dyDescent="0.25">
      <c r="A418" s="65" t="s">
        <v>3319</v>
      </c>
      <c r="B418" s="150">
        <v>1</v>
      </c>
      <c r="C418" s="153" t="s">
        <v>2606</v>
      </c>
      <c r="D418" s="142" t="s">
        <v>2604</v>
      </c>
      <c r="E418" s="142"/>
      <c r="G418" s="166" t="s">
        <v>2604</v>
      </c>
      <c r="H418" s="152" t="s">
        <v>2604</v>
      </c>
    </row>
    <row r="419" spans="1:8" s="65" customFormat="1" x14ac:dyDescent="0.25">
      <c r="A419" s="65" t="s">
        <v>3319</v>
      </c>
      <c r="B419" s="309">
        <v>2</v>
      </c>
      <c r="C419" s="288" t="s">
        <v>2605</v>
      </c>
      <c r="D419" s="142" t="s">
        <v>2604</v>
      </c>
      <c r="E419" s="142"/>
      <c r="G419" s="166" t="s">
        <v>2604</v>
      </c>
      <c r="H419" s="67" t="s">
        <v>2604</v>
      </c>
    </row>
    <row r="420" spans="1:8" s="65" customFormat="1" x14ac:dyDescent="0.25">
      <c r="A420" s="65" t="s">
        <v>3775</v>
      </c>
      <c r="B420" s="150">
        <v>1</v>
      </c>
      <c r="C420" s="153" t="s">
        <v>2606</v>
      </c>
      <c r="D420" s="142" t="s">
        <v>2604</v>
      </c>
      <c r="E420" s="142"/>
      <c r="G420" s="166" t="s">
        <v>2604</v>
      </c>
      <c r="H420" s="152" t="s">
        <v>2604</v>
      </c>
    </row>
    <row r="421" spans="1:8" s="65" customFormat="1" x14ac:dyDescent="0.25">
      <c r="A421" s="65" t="s">
        <v>3775</v>
      </c>
      <c r="B421" s="309">
        <v>2</v>
      </c>
      <c r="C421" s="288" t="s">
        <v>2605</v>
      </c>
      <c r="D421" s="142" t="s">
        <v>2604</v>
      </c>
      <c r="E421" s="142"/>
      <c r="G421" s="166" t="s">
        <v>2604</v>
      </c>
      <c r="H421" s="67" t="s">
        <v>2604</v>
      </c>
    </row>
    <row r="422" spans="1:8" s="65" customFormat="1" x14ac:dyDescent="0.25">
      <c r="A422" s="65" t="s">
        <v>3386</v>
      </c>
      <c r="B422" s="150">
        <v>1</v>
      </c>
      <c r="C422" s="153" t="s">
        <v>2606</v>
      </c>
      <c r="D422" s="142" t="s">
        <v>2604</v>
      </c>
      <c r="E422" s="142"/>
      <c r="G422" s="166" t="s">
        <v>2604</v>
      </c>
      <c r="H422" s="152" t="s">
        <v>2604</v>
      </c>
    </row>
    <row r="423" spans="1:8" s="65" customFormat="1" x14ac:dyDescent="0.25">
      <c r="A423" s="65" t="s">
        <v>3386</v>
      </c>
      <c r="B423" s="309">
        <v>2</v>
      </c>
      <c r="C423" s="288" t="s">
        <v>2605</v>
      </c>
      <c r="D423" s="142" t="s">
        <v>2604</v>
      </c>
      <c r="E423" s="142"/>
      <c r="G423" s="166" t="s">
        <v>2604</v>
      </c>
      <c r="H423" s="67" t="s">
        <v>2604</v>
      </c>
    </row>
    <row r="424" spans="1:8" s="65" customFormat="1" x14ac:dyDescent="0.25">
      <c r="A424" s="65" t="s">
        <v>2934</v>
      </c>
      <c r="B424" s="291">
        <v>1</v>
      </c>
      <c r="C424" s="153" t="s">
        <v>2606</v>
      </c>
      <c r="D424" s="142" t="s">
        <v>2604</v>
      </c>
      <c r="E424" s="142"/>
      <c r="G424" s="166" t="s">
        <v>2604</v>
      </c>
      <c r="H424" s="152" t="s">
        <v>2604</v>
      </c>
    </row>
    <row r="425" spans="1:8" s="65" customFormat="1" x14ac:dyDescent="0.25">
      <c r="A425" s="65" t="s">
        <v>2934</v>
      </c>
      <c r="B425" s="309">
        <v>2</v>
      </c>
      <c r="C425" s="288" t="s">
        <v>2605</v>
      </c>
      <c r="D425" s="142" t="s">
        <v>2604</v>
      </c>
      <c r="E425" s="142"/>
      <c r="G425" s="166" t="s">
        <v>2604</v>
      </c>
      <c r="H425" s="67" t="s">
        <v>2604</v>
      </c>
    </row>
    <row r="426" spans="1:8" s="65" customFormat="1" x14ac:dyDescent="0.25">
      <c r="A426" s="65" t="s">
        <v>3096</v>
      </c>
      <c r="B426" s="291">
        <v>1</v>
      </c>
      <c r="C426" s="155" t="s">
        <v>2606</v>
      </c>
      <c r="D426" s="142">
        <v>8435</v>
      </c>
      <c r="E426" s="142"/>
      <c r="F426" s="65" t="s">
        <v>30</v>
      </c>
      <c r="G426" s="166" t="s">
        <v>2604</v>
      </c>
      <c r="H426" s="152" t="s">
        <v>2604</v>
      </c>
    </row>
    <row r="427" spans="1:8" s="65" customFormat="1" x14ac:dyDescent="0.25">
      <c r="A427" s="65" t="s">
        <v>3096</v>
      </c>
      <c r="B427" s="77">
        <v>2</v>
      </c>
      <c r="C427" s="65" t="s">
        <v>2605</v>
      </c>
      <c r="D427" s="142">
        <v>9604</v>
      </c>
      <c r="E427" s="142"/>
      <c r="F427" s="65" t="s">
        <v>97</v>
      </c>
      <c r="G427" s="166" t="s">
        <v>2604</v>
      </c>
      <c r="H427" s="67" t="s">
        <v>2604</v>
      </c>
    </row>
    <row r="428" spans="1:8" s="65" customFormat="1" x14ac:dyDescent="0.25">
      <c r="A428" s="65" t="s">
        <v>3147</v>
      </c>
      <c r="B428" s="150">
        <v>1</v>
      </c>
      <c r="C428" s="153" t="s">
        <v>2606</v>
      </c>
      <c r="D428" s="142" t="s">
        <v>2604</v>
      </c>
      <c r="E428" s="142"/>
      <c r="G428" s="166" t="s">
        <v>2604</v>
      </c>
      <c r="H428" s="152" t="s">
        <v>2604</v>
      </c>
    </row>
    <row r="429" spans="1:8" s="65" customFormat="1" x14ac:dyDescent="0.25">
      <c r="A429" s="65" t="s">
        <v>3147</v>
      </c>
      <c r="B429" s="309">
        <v>2</v>
      </c>
      <c r="C429" s="288" t="s">
        <v>2605</v>
      </c>
      <c r="D429" s="142" t="s">
        <v>2604</v>
      </c>
      <c r="E429" s="142"/>
      <c r="G429" s="166" t="s">
        <v>2604</v>
      </c>
      <c r="H429" s="67" t="s">
        <v>2604</v>
      </c>
    </row>
    <row r="430" spans="1:8" s="65" customFormat="1" x14ac:dyDescent="0.25">
      <c r="A430" s="65" t="s">
        <v>3232</v>
      </c>
      <c r="B430" s="150">
        <v>1</v>
      </c>
      <c r="C430" s="153" t="s">
        <v>2606</v>
      </c>
      <c r="D430" s="142" t="s">
        <v>2604</v>
      </c>
      <c r="E430" s="142"/>
      <c r="G430" s="166" t="s">
        <v>2604</v>
      </c>
      <c r="H430" s="152" t="s">
        <v>2604</v>
      </c>
    </row>
    <row r="431" spans="1:8" s="65" customFormat="1" x14ac:dyDescent="0.25">
      <c r="A431" s="65" t="s">
        <v>3232</v>
      </c>
      <c r="B431" s="309">
        <v>2</v>
      </c>
      <c r="C431" s="288" t="s">
        <v>2605</v>
      </c>
      <c r="D431" s="142" t="s">
        <v>2604</v>
      </c>
      <c r="E431" s="142"/>
      <c r="G431" s="166" t="s">
        <v>2604</v>
      </c>
      <c r="H431" s="67" t="s">
        <v>2604</v>
      </c>
    </row>
    <row r="432" spans="1:8" s="65" customFormat="1" x14ac:dyDescent="0.25">
      <c r="A432" s="65" t="s">
        <v>3360</v>
      </c>
      <c r="B432" s="150">
        <v>1</v>
      </c>
      <c r="C432" s="153" t="s">
        <v>2606</v>
      </c>
      <c r="D432" s="142" t="s">
        <v>2604</v>
      </c>
      <c r="E432" s="142"/>
      <c r="G432" s="166" t="s">
        <v>2604</v>
      </c>
      <c r="H432" s="152" t="s">
        <v>2604</v>
      </c>
    </row>
    <row r="433" spans="1:8" s="65" customFormat="1" x14ac:dyDescent="0.25">
      <c r="A433" s="65" t="s">
        <v>3360</v>
      </c>
      <c r="B433" s="309">
        <v>2</v>
      </c>
      <c r="C433" s="288" t="s">
        <v>2605</v>
      </c>
      <c r="D433" s="142" t="s">
        <v>2604</v>
      </c>
      <c r="E433" s="142"/>
      <c r="G433" s="166" t="s">
        <v>2604</v>
      </c>
      <c r="H433" s="67" t="s">
        <v>2604</v>
      </c>
    </row>
    <row r="434" spans="1:8" s="65" customFormat="1" x14ac:dyDescent="0.25">
      <c r="A434" s="65" t="s">
        <v>2861</v>
      </c>
      <c r="B434" s="150">
        <v>1</v>
      </c>
      <c r="C434" s="281" t="s">
        <v>4523</v>
      </c>
      <c r="D434" s="142">
        <v>35126</v>
      </c>
      <c r="E434" s="142"/>
      <c r="F434" s="65" t="s">
        <v>96</v>
      </c>
      <c r="G434" s="166" t="s">
        <v>2604</v>
      </c>
      <c r="H434" s="152" t="s">
        <v>2604</v>
      </c>
    </row>
    <row r="435" spans="1:8" s="65" customFormat="1" x14ac:dyDescent="0.25">
      <c r="A435" s="65" t="s">
        <v>2861</v>
      </c>
      <c r="B435" s="150">
        <v>2</v>
      </c>
      <c r="C435" s="281" t="s">
        <v>2606</v>
      </c>
      <c r="D435" s="142">
        <v>35217</v>
      </c>
      <c r="E435" s="142"/>
      <c r="F435" s="65" t="s">
        <v>96</v>
      </c>
      <c r="G435" s="166">
        <v>400000</v>
      </c>
      <c r="H435" s="152" t="s">
        <v>2604</v>
      </c>
    </row>
    <row r="436" spans="1:8" s="65" customFormat="1" x14ac:dyDescent="0.25">
      <c r="A436" s="65" t="s">
        <v>2861</v>
      </c>
      <c r="B436" s="150">
        <v>3</v>
      </c>
      <c r="C436" s="281" t="s">
        <v>4524</v>
      </c>
      <c r="D436" s="142">
        <v>35441</v>
      </c>
      <c r="E436" s="142">
        <v>35797</v>
      </c>
      <c r="F436" s="282" t="s">
        <v>78</v>
      </c>
      <c r="G436" s="166"/>
      <c r="H436" s="152"/>
    </row>
    <row r="437" spans="1:8" s="65" customFormat="1" x14ac:dyDescent="0.25">
      <c r="A437" s="65" t="s">
        <v>2861</v>
      </c>
      <c r="B437" s="150">
        <v>4</v>
      </c>
      <c r="C437" s="281" t="s">
        <v>4524</v>
      </c>
      <c r="D437" s="142"/>
      <c r="E437" s="142"/>
      <c r="F437" s="282" t="s">
        <v>64</v>
      </c>
      <c r="G437" s="166"/>
      <c r="H437" s="152"/>
    </row>
    <row r="438" spans="1:8" s="65" customFormat="1" x14ac:dyDescent="0.25">
      <c r="A438" s="65" t="s">
        <v>2861</v>
      </c>
      <c r="B438" s="150">
        <v>5</v>
      </c>
      <c r="C438" s="281" t="s">
        <v>2605</v>
      </c>
      <c r="D438" s="142">
        <v>36011</v>
      </c>
      <c r="E438" s="142"/>
      <c r="F438" s="65" t="s">
        <v>60</v>
      </c>
      <c r="G438" s="166"/>
      <c r="H438" s="152"/>
    </row>
    <row r="439" spans="1:8" s="65" customFormat="1" x14ac:dyDescent="0.25">
      <c r="A439" s="65" t="s">
        <v>440</v>
      </c>
      <c r="B439" s="150">
        <v>1</v>
      </c>
      <c r="C439" s="155" t="s">
        <v>2606</v>
      </c>
      <c r="D439" s="142">
        <v>34954</v>
      </c>
      <c r="E439" s="142"/>
      <c r="F439" s="65" t="s">
        <v>77</v>
      </c>
      <c r="G439" s="166">
        <v>2630000</v>
      </c>
      <c r="H439" s="152" t="s">
        <v>2604</v>
      </c>
    </row>
    <row r="440" spans="1:8" s="65" customFormat="1" x14ac:dyDescent="0.25">
      <c r="A440" s="65" t="s">
        <v>440</v>
      </c>
      <c r="B440" s="77">
        <v>2</v>
      </c>
      <c r="C440" s="65" t="s">
        <v>2603</v>
      </c>
      <c r="D440" s="142">
        <v>37206</v>
      </c>
      <c r="E440" s="142"/>
      <c r="F440" s="65" t="s">
        <v>2171</v>
      </c>
      <c r="G440" s="166" t="s">
        <v>2604</v>
      </c>
      <c r="H440" s="67" t="s">
        <v>2135</v>
      </c>
    </row>
    <row r="441" spans="1:8" s="65" customFormat="1" x14ac:dyDescent="0.25">
      <c r="A441" s="65" t="s">
        <v>3025</v>
      </c>
      <c r="B441" s="150">
        <v>1</v>
      </c>
      <c r="C441" s="155" t="s">
        <v>2606</v>
      </c>
      <c r="D441" s="142" t="s">
        <v>2604</v>
      </c>
      <c r="E441" s="142"/>
      <c r="G441" s="166" t="s">
        <v>2604</v>
      </c>
      <c r="H441" s="152" t="s">
        <v>2604</v>
      </c>
    </row>
    <row r="442" spans="1:8" s="65" customFormat="1" x14ac:dyDescent="0.25">
      <c r="A442" s="65" t="s">
        <v>3025</v>
      </c>
      <c r="B442" s="77">
        <v>2</v>
      </c>
      <c r="C442" s="65" t="s">
        <v>2605</v>
      </c>
      <c r="D442" s="142" t="s">
        <v>2604</v>
      </c>
      <c r="E442" s="142"/>
      <c r="G442" s="166" t="s">
        <v>2604</v>
      </c>
      <c r="H442" s="67" t="s">
        <v>2604</v>
      </c>
    </row>
    <row r="443" spans="1:8" s="65" customFormat="1" x14ac:dyDescent="0.25">
      <c r="A443" s="65" t="s">
        <v>610</v>
      </c>
      <c r="B443" s="150">
        <v>1</v>
      </c>
      <c r="C443" s="155" t="s">
        <v>2606</v>
      </c>
      <c r="D443" s="142">
        <v>39298</v>
      </c>
      <c r="E443" s="142"/>
      <c r="F443" s="65" t="s">
        <v>108</v>
      </c>
      <c r="G443" s="166">
        <v>1200000</v>
      </c>
      <c r="H443" s="152" t="s">
        <v>2604</v>
      </c>
    </row>
    <row r="444" spans="1:8" s="65" customFormat="1" x14ac:dyDescent="0.25">
      <c r="A444" s="65" t="s">
        <v>610</v>
      </c>
      <c r="B444" s="77">
        <v>2</v>
      </c>
      <c r="C444" s="65" t="s">
        <v>2605</v>
      </c>
      <c r="D444" s="142" t="s">
        <v>2604</v>
      </c>
      <c r="E444" s="142"/>
      <c r="G444" s="166" t="s">
        <v>2604</v>
      </c>
      <c r="H444" s="67" t="s">
        <v>2604</v>
      </c>
    </row>
    <row r="445" spans="1:8" s="65" customFormat="1" x14ac:dyDescent="0.25">
      <c r="A445" s="65" t="s">
        <v>3126</v>
      </c>
      <c r="B445" s="150">
        <v>1</v>
      </c>
      <c r="C445" s="155" t="s">
        <v>2606</v>
      </c>
      <c r="D445" s="142">
        <v>23611</v>
      </c>
      <c r="E445" s="142"/>
      <c r="F445" s="65" t="s">
        <v>34</v>
      </c>
      <c r="G445" s="166">
        <v>30000</v>
      </c>
      <c r="H445" s="152" t="s">
        <v>2604</v>
      </c>
    </row>
    <row r="446" spans="1:8" s="65" customFormat="1" x14ac:dyDescent="0.25">
      <c r="A446" s="65" t="s">
        <v>3126</v>
      </c>
      <c r="B446" s="77">
        <v>2</v>
      </c>
      <c r="C446" s="65" t="s">
        <v>2605</v>
      </c>
      <c r="D446" s="142">
        <v>24409</v>
      </c>
      <c r="E446" s="142"/>
      <c r="F446" s="65" t="s">
        <v>53</v>
      </c>
      <c r="G446" s="166" t="s">
        <v>2604</v>
      </c>
      <c r="H446" s="67" t="s">
        <v>2604</v>
      </c>
    </row>
    <row r="447" spans="1:8" s="65" customFormat="1" x14ac:dyDescent="0.25">
      <c r="A447" s="65" t="s">
        <v>3165</v>
      </c>
      <c r="B447" s="150">
        <v>1</v>
      </c>
      <c r="C447" s="155" t="s">
        <v>2606</v>
      </c>
      <c r="D447" s="142">
        <v>35861</v>
      </c>
      <c r="E447" s="142"/>
      <c r="F447" s="65" t="s">
        <v>2271</v>
      </c>
      <c r="G447" s="166" t="s">
        <v>2604</v>
      </c>
      <c r="H447" s="152" t="s">
        <v>2135</v>
      </c>
    </row>
    <row r="448" spans="1:8" s="65" customFormat="1" x14ac:dyDescent="0.25">
      <c r="A448" s="65" t="s">
        <v>3165</v>
      </c>
      <c r="B448" s="310">
        <v>2</v>
      </c>
      <c r="C448" s="288" t="s">
        <v>4527</v>
      </c>
      <c r="D448" s="142">
        <v>38451</v>
      </c>
      <c r="E448" s="142"/>
      <c r="F448" s="65" t="s">
        <v>2272</v>
      </c>
      <c r="G448" s="166" t="s">
        <v>2604</v>
      </c>
      <c r="H448" s="67" t="s">
        <v>2604</v>
      </c>
    </row>
    <row r="449" spans="1:8" s="65" customFormat="1" x14ac:dyDescent="0.25">
      <c r="A449" s="65" t="s">
        <v>3165</v>
      </c>
      <c r="B449" s="150">
        <v>3</v>
      </c>
      <c r="C449" s="153" t="s">
        <v>2605</v>
      </c>
      <c r="D449" s="142">
        <v>38533</v>
      </c>
      <c r="E449" s="142"/>
      <c r="F449" s="288" t="s">
        <v>82</v>
      </c>
      <c r="G449" s="166"/>
      <c r="H449" s="152"/>
    </row>
    <row r="450" spans="1:8" s="65" customFormat="1" x14ac:dyDescent="0.25">
      <c r="A450" s="65" t="s">
        <v>3188</v>
      </c>
      <c r="B450" s="150">
        <v>1</v>
      </c>
      <c r="C450" s="155" t="s">
        <v>2606</v>
      </c>
      <c r="D450" s="142">
        <v>29922</v>
      </c>
      <c r="E450" s="142"/>
      <c r="G450" s="166"/>
      <c r="H450" s="152" t="s">
        <v>2604</v>
      </c>
    </row>
    <row r="451" spans="1:8" s="65" customFormat="1" x14ac:dyDescent="0.25">
      <c r="A451" s="65" t="s">
        <v>3188</v>
      </c>
      <c r="B451" s="77">
        <v>2</v>
      </c>
      <c r="C451" s="65" t="s">
        <v>2605</v>
      </c>
      <c r="D451" s="142">
        <v>31906</v>
      </c>
      <c r="E451" s="142"/>
      <c r="F451" s="65" t="s">
        <v>54</v>
      </c>
      <c r="G451" s="166" t="s">
        <v>2604</v>
      </c>
      <c r="H451" s="67" t="s">
        <v>2604</v>
      </c>
    </row>
    <row r="452" spans="1:8" s="65" customFormat="1" x14ac:dyDescent="0.25">
      <c r="A452" s="65" t="s">
        <v>3243</v>
      </c>
      <c r="B452" s="150">
        <v>1</v>
      </c>
      <c r="C452" s="153" t="s">
        <v>2606</v>
      </c>
      <c r="D452" s="114" t="s">
        <v>2604</v>
      </c>
      <c r="E452" s="114"/>
      <c r="G452" s="166" t="s">
        <v>2604</v>
      </c>
      <c r="H452" s="152" t="s">
        <v>2604</v>
      </c>
    </row>
    <row r="453" spans="1:8" s="65" customFormat="1" x14ac:dyDescent="0.25">
      <c r="A453" s="65" t="s">
        <v>3243</v>
      </c>
      <c r="B453" s="309">
        <v>2</v>
      </c>
      <c r="C453" s="288" t="s">
        <v>2605</v>
      </c>
      <c r="D453" s="142" t="s">
        <v>2604</v>
      </c>
      <c r="E453" s="142"/>
      <c r="G453" s="166" t="s">
        <v>2604</v>
      </c>
      <c r="H453" s="67" t="s">
        <v>2604</v>
      </c>
    </row>
    <row r="454" spans="1:8" s="65" customFormat="1" x14ac:dyDescent="0.25">
      <c r="A454" s="65" t="s">
        <v>3262</v>
      </c>
      <c r="B454" s="150">
        <v>1</v>
      </c>
      <c r="C454" s="296" t="s">
        <v>4523</v>
      </c>
      <c r="D454" s="142">
        <v>39886</v>
      </c>
      <c r="E454" s="142">
        <v>41027</v>
      </c>
      <c r="F454" s="108" t="s">
        <v>54</v>
      </c>
      <c r="G454" s="166" t="s">
        <v>2604</v>
      </c>
      <c r="H454" s="152" t="s">
        <v>2604</v>
      </c>
    </row>
    <row r="455" spans="1:8" s="65" customFormat="1" x14ac:dyDescent="0.25">
      <c r="A455" s="65" t="s">
        <v>3714</v>
      </c>
      <c r="B455" s="150">
        <v>1</v>
      </c>
      <c r="C455" s="155" t="s">
        <v>2606</v>
      </c>
      <c r="D455" s="114"/>
      <c r="E455" s="114"/>
      <c r="F455" s="65" t="s">
        <v>2178</v>
      </c>
      <c r="G455" s="166" t="s">
        <v>2604</v>
      </c>
      <c r="H455" s="152" t="s">
        <v>2135</v>
      </c>
    </row>
    <row r="456" spans="1:8" s="65" customFormat="1" x14ac:dyDescent="0.25">
      <c r="A456" s="65" t="s">
        <v>3714</v>
      </c>
      <c r="B456" s="77">
        <v>2</v>
      </c>
      <c r="C456" s="65" t="s">
        <v>2605</v>
      </c>
      <c r="D456" s="142"/>
      <c r="E456" s="142"/>
      <c r="F456" s="65" t="s">
        <v>109</v>
      </c>
      <c r="G456" s="166">
        <v>56000</v>
      </c>
      <c r="H456" s="67" t="s">
        <v>2604</v>
      </c>
    </row>
    <row r="457" spans="1:8" s="65" customFormat="1" x14ac:dyDescent="0.25">
      <c r="A457" s="65" t="s">
        <v>3363</v>
      </c>
      <c r="B457" s="150">
        <v>1</v>
      </c>
      <c r="C457" s="153" t="s">
        <v>2606</v>
      </c>
      <c r="D457" s="142" t="s">
        <v>2604</v>
      </c>
      <c r="E457" s="142"/>
      <c r="G457" s="166" t="s">
        <v>2604</v>
      </c>
      <c r="H457" s="152" t="s">
        <v>2604</v>
      </c>
    </row>
    <row r="458" spans="1:8" s="65" customFormat="1" x14ac:dyDescent="0.25">
      <c r="A458" s="65" t="s">
        <v>3363</v>
      </c>
      <c r="B458" s="309">
        <v>2</v>
      </c>
      <c r="C458" s="288" t="s">
        <v>2605</v>
      </c>
      <c r="D458" s="142" t="s">
        <v>2604</v>
      </c>
      <c r="E458" s="142"/>
      <c r="G458" s="166" t="s">
        <v>2604</v>
      </c>
      <c r="H458" s="67" t="s">
        <v>2604</v>
      </c>
    </row>
    <row r="459" spans="1:8" s="65" customFormat="1" x14ac:dyDescent="0.25">
      <c r="A459" s="65" t="s">
        <v>3799</v>
      </c>
      <c r="B459" s="150">
        <v>1</v>
      </c>
      <c r="C459" s="153" t="s">
        <v>2129</v>
      </c>
      <c r="D459" s="142">
        <v>42248</v>
      </c>
      <c r="E459" s="142">
        <v>42551</v>
      </c>
      <c r="F459" s="108" t="s">
        <v>608</v>
      </c>
      <c r="G459" s="166" t="s">
        <v>2604</v>
      </c>
      <c r="H459" s="152" t="s">
        <v>2604</v>
      </c>
    </row>
    <row r="460" spans="1:8" s="65" customFormat="1" x14ac:dyDescent="0.25">
      <c r="A460" s="65" t="s">
        <v>3799</v>
      </c>
      <c r="B460" s="309">
        <v>2</v>
      </c>
      <c r="C460" s="288" t="s">
        <v>2605</v>
      </c>
      <c r="D460" s="142" t="s">
        <v>2604</v>
      </c>
      <c r="E460" s="142"/>
      <c r="G460" s="166" t="s">
        <v>2604</v>
      </c>
      <c r="H460" s="67" t="s">
        <v>2604</v>
      </c>
    </row>
    <row r="461" spans="1:8" s="65" customFormat="1" x14ac:dyDescent="0.25">
      <c r="A461" s="65" t="s">
        <v>2993</v>
      </c>
      <c r="B461" s="150">
        <v>1</v>
      </c>
      <c r="C461" s="153" t="s">
        <v>2606</v>
      </c>
      <c r="D461" s="142" t="s">
        <v>2604</v>
      </c>
      <c r="E461" s="142"/>
      <c r="G461" s="166" t="s">
        <v>2604</v>
      </c>
      <c r="H461" s="152" t="s">
        <v>2604</v>
      </c>
    </row>
    <row r="462" spans="1:8" s="65" customFormat="1" x14ac:dyDescent="0.25">
      <c r="A462" s="65" t="s">
        <v>2993</v>
      </c>
      <c r="B462" s="309">
        <v>2</v>
      </c>
      <c r="C462" s="288" t="s">
        <v>2605</v>
      </c>
      <c r="D462" s="142" t="s">
        <v>2604</v>
      </c>
      <c r="E462" s="142"/>
      <c r="G462" s="166" t="s">
        <v>2604</v>
      </c>
      <c r="H462" s="67" t="s">
        <v>2604</v>
      </c>
    </row>
    <row r="463" spans="1:8" s="65" customFormat="1" x14ac:dyDescent="0.25">
      <c r="A463" s="65" t="s">
        <v>3100</v>
      </c>
      <c r="B463" s="150">
        <v>1</v>
      </c>
      <c r="C463" s="155" t="s">
        <v>2606</v>
      </c>
      <c r="D463" s="142">
        <v>35912</v>
      </c>
      <c r="E463" s="142"/>
      <c r="F463" s="65" t="s">
        <v>98</v>
      </c>
      <c r="G463" s="166">
        <v>3000000</v>
      </c>
      <c r="H463" s="152" t="s">
        <v>2604</v>
      </c>
    </row>
    <row r="464" spans="1:8" s="65" customFormat="1" x14ac:dyDescent="0.25">
      <c r="A464" s="65" t="s">
        <v>3100</v>
      </c>
      <c r="B464" s="77">
        <v>2</v>
      </c>
      <c r="C464" s="65" t="s">
        <v>2605</v>
      </c>
      <c r="D464" s="142">
        <v>37471</v>
      </c>
      <c r="E464" s="142"/>
      <c r="F464" s="65" t="s">
        <v>91</v>
      </c>
      <c r="G464" s="166" t="s">
        <v>2604</v>
      </c>
      <c r="H464" s="67" t="s">
        <v>2604</v>
      </c>
    </row>
    <row r="465" spans="1:8" s="65" customFormat="1" x14ac:dyDescent="0.25">
      <c r="A465" s="65" t="s">
        <v>3602</v>
      </c>
      <c r="B465" s="150">
        <v>1</v>
      </c>
      <c r="C465" s="153" t="s">
        <v>4523</v>
      </c>
      <c r="D465" s="142">
        <v>42089</v>
      </c>
      <c r="E465" s="142">
        <v>42155</v>
      </c>
      <c r="F465" s="65" t="s">
        <v>59</v>
      </c>
      <c r="G465" s="166" t="s">
        <v>2604</v>
      </c>
      <c r="H465" s="152" t="s">
        <v>2604</v>
      </c>
    </row>
    <row r="466" spans="1:8" s="65" customFormat="1" x14ac:dyDescent="0.25">
      <c r="A466" s="65" t="s">
        <v>3602</v>
      </c>
      <c r="B466" s="309">
        <v>2</v>
      </c>
      <c r="C466" s="65" t="s">
        <v>2605</v>
      </c>
      <c r="G466" s="169"/>
      <c r="H466" s="67"/>
    </row>
    <row r="467" spans="1:8" s="65" customFormat="1" x14ac:dyDescent="0.25">
      <c r="A467" s="65" t="s">
        <v>1553</v>
      </c>
      <c r="B467" s="150">
        <v>1</v>
      </c>
      <c r="C467" s="155" t="s">
        <v>2606</v>
      </c>
      <c r="D467" s="142" t="s">
        <v>2604</v>
      </c>
      <c r="E467" s="142"/>
      <c r="G467" s="166" t="s">
        <v>2604</v>
      </c>
      <c r="H467" s="152" t="s">
        <v>2604</v>
      </c>
    </row>
    <row r="468" spans="1:8" s="65" customFormat="1" x14ac:dyDescent="0.25">
      <c r="A468" s="65" t="s">
        <v>1553</v>
      </c>
      <c r="B468" s="77">
        <v>2</v>
      </c>
      <c r="C468" s="65" t="s">
        <v>2605</v>
      </c>
      <c r="D468" s="142" t="s">
        <v>2604</v>
      </c>
      <c r="E468" s="142"/>
      <c r="G468" s="166" t="s">
        <v>2604</v>
      </c>
      <c r="H468" s="67" t="s">
        <v>2604</v>
      </c>
    </row>
    <row r="469" spans="1:8" s="65" customFormat="1" x14ac:dyDescent="0.25">
      <c r="A469" s="65" t="s">
        <v>3311</v>
      </c>
      <c r="B469" s="150">
        <v>1</v>
      </c>
      <c r="C469" s="153" t="s">
        <v>2606</v>
      </c>
      <c r="D469" s="142" t="s">
        <v>2604</v>
      </c>
      <c r="E469" s="142"/>
      <c r="G469" s="166" t="s">
        <v>2604</v>
      </c>
      <c r="H469" s="152" t="s">
        <v>2604</v>
      </c>
    </row>
    <row r="470" spans="1:8" s="65" customFormat="1" x14ac:dyDescent="0.25">
      <c r="A470" s="65" t="s">
        <v>3311</v>
      </c>
      <c r="B470" s="309">
        <v>2</v>
      </c>
      <c r="C470" s="288" t="s">
        <v>2605</v>
      </c>
      <c r="D470" s="142" t="s">
        <v>2604</v>
      </c>
      <c r="E470" s="142"/>
      <c r="G470" s="166" t="s">
        <v>2604</v>
      </c>
      <c r="H470" s="67" t="s">
        <v>2604</v>
      </c>
    </row>
    <row r="471" spans="1:8" s="65" customFormat="1" x14ac:dyDescent="0.25">
      <c r="A471" s="65" t="s">
        <v>1636</v>
      </c>
      <c r="B471" s="150">
        <v>1</v>
      </c>
      <c r="C471" s="155" t="s">
        <v>2606</v>
      </c>
      <c r="D471" s="142" t="s">
        <v>2604</v>
      </c>
      <c r="E471" s="142"/>
      <c r="G471" s="166" t="s">
        <v>2604</v>
      </c>
      <c r="H471" s="152" t="s">
        <v>2604</v>
      </c>
    </row>
    <row r="472" spans="1:8" s="65" customFormat="1" x14ac:dyDescent="0.25">
      <c r="A472" s="65" t="s">
        <v>1636</v>
      </c>
      <c r="B472" s="77">
        <v>2</v>
      </c>
      <c r="C472" s="65" t="s">
        <v>2605</v>
      </c>
      <c r="D472" s="142" t="s">
        <v>2604</v>
      </c>
      <c r="E472" s="142"/>
      <c r="G472" s="166" t="s">
        <v>2604</v>
      </c>
      <c r="H472" s="67" t="s">
        <v>2604</v>
      </c>
    </row>
    <row r="473" spans="1:8" s="65" customFormat="1" x14ac:dyDescent="0.25">
      <c r="A473" s="65" t="s">
        <v>3548</v>
      </c>
      <c r="B473" s="150">
        <v>1</v>
      </c>
      <c r="C473" s="153" t="s">
        <v>2606</v>
      </c>
      <c r="D473" s="142" t="s">
        <v>2604</v>
      </c>
      <c r="E473" s="142"/>
      <c r="G473" s="166" t="s">
        <v>2604</v>
      </c>
      <c r="H473" s="152" t="s">
        <v>2604</v>
      </c>
    </row>
    <row r="474" spans="1:8" s="65" customFormat="1" x14ac:dyDescent="0.25">
      <c r="A474" s="65" t="s">
        <v>3548</v>
      </c>
      <c r="B474" s="309">
        <v>2</v>
      </c>
      <c r="C474" s="288" t="s">
        <v>2605</v>
      </c>
      <c r="D474" s="142" t="s">
        <v>2604</v>
      </c>
      <c r="E474" s="142"/>
      <c r="G474" s="166" t="s">
        <v>2604</v>
      </c>
      <c r="H474" s="67" t="s">
        <v>2604</v>
      </c>
    </row>
    <row r="475" spans="1:8" s="65" customFormat="1" x14ac:dyDescent="0.25">
      <c r="A475" s="65" t="s">
        <v>3409</v>
      </c>
      <c r="B475" s="150">
        <v>1</v>
      </c>
      <c r="C475" s="153" t="s">
        <v>2606</v>
      </c>
      <c r="D475" s="142" t="s">
        <v>2604</v>
      </c>
      <c r="E475" s="142"/>
      <c r="G475" s="166" t="s">
        <v>2604</v>
      </c>
      <c r="H475" s="152" t="s">
        <v>2604</v>
      </c>
    </row>
    <row r="476" spans="1:8" s="65" customFormat="1" x14ac:dyDescent="0.25">
      <c r="A476" s="65" t="s">
        <v>3409</v>
      </c>
      <c r="B476" s="309">
        <v>2</v>
      </c>
      <c r="C476" s="288" t="s">
        <v>2605</v>
      </c>
      <c r="D476" s="142" t="s">
        <v>2604</v>
      </c>
      <c r="E476" s="142"/>
      <c r="G476" s="166" t="s">
        <v>2604</v>
      </c>
      <c r="H476" s="67" t="s">
        <v>2604</v>
      </c>
    </row>
    <row r="477" spans="1:8" s="65" customFormat="1" x14ac:dyDescent="0.25">
      <c r="A477" s="65" t="s">
        <v>3105</v>
      </c>
      <c r="B477" s="150">
        <v>1</v>
      </c>
      <c r="C477" s="296" t="s">
        <v>4523</v>
      </c>
      <c r="D477" s="142">
        <v>40810</v>
      </c>
      <c r="E477" s="142">
        <v>40834</v>
      </c>
      <c r="F477" s="65" t="s">
        <v>81</v>
      </c>
      <c r="G477" s="166" t="s">
        <v>2604</v>
      </c>
      <c r="H477" s="152" t="s">
        <v>2604</v>
      </c>
    </row>
    <row r="478" spans="1:8" s="65" customFormat="1" x14ac:dyDescent="0.25">
      <c r="A478" s="65" t="s">
        <v>3233</v>
      </c>
      <c r="B478" s="150">
        <v>1</v>
      </c>
      <c r="C478" s="153" t="s">
        <v>2606</v>
      </c>
      <c r="D478" s="142" t="s">
        <v>2604</v>
      </c>
      <c r="E478" s="142"/>
      <c r="G478" s="166" t="s">
        <v>2604</v>
      </c>
      <c r="H478" s="152" t="s">
        <v>2604</v>
      </c>
    </row>
    <row r="479" spans="1:8" s="65" customFormat="1" x14ac:dyDescent="0.25">
      <c r="A479" s="65" t="s">
        <v>3233</v>
      </c>
      <c r="B479" s="309">
        <v>2</v>
      </c>
      <c r="C479" s="288" t="s">
        <v>2605</v>
      </c>
      <c r="D479" s="142" t="s">
        <v>2604</v>
      </c>
      <c r="E479" s="142"/>
      <c r="G479" s="166" t="s">
        <v>2604</v>
      </c>
      <c r="H479" s="67" t="s">
        <v>2604</v>
      </c>
    </row>
    <row r="480" spans="1:8" s="65" customFormat="1" x14ac:dyDescent="0.25">
      <c r="A480" s="65" t="s">
        <v>1851</v>
      </c>
      <c r="B480" s="150">
        <v>1</v>
      </c>
      <c r="C480" s="155" t="s">
        <v>2606</v>
      </c>
      <c r="D480" s="142" t="s">
        <v>2604</v>
      </c>
      <c r="E480" s="142"/>
      <c r="G480" s="166" t="s">
        <v>2604</v>
      </c>
      <c r="H480" s="152" t="s">
        <v>2604</v>
      </c>
    </row>
    <row r="481" spans="1:8" s="65" customFormat="1" x14ac:dyDescent="0.25">
      <c r="A481" s="65" t="s">
        <v>1851</v>
      </c>
      <c r="B481" s="77">
        <v>2</v>
      </c>
      <c r="C481" s="65" t="s">
        <v>2605</v>
      </c>
      <c r="D481" s="142" t="s">
        <v>2604</v>
      </c>
      <c r="E481" s="142"/>
      <c r="G481" s="166" t="s">
        <v>2604</v>
      </c>
      <c r="H481" s="67" t="s">
        <v>2604</v>
      </c>
    </row>
    <row r="482" spans="1:8" s="65" customFormat="1" x14ac:dyDescent="0.25">
      <c r="A482" s="65" t="s">
        <v>1507</v>
      </c>
      <c r="B482" s="150">
        <v>1</v>
      </c>
      <c r="C482" s="155" t="s">
        <v>2606</v>
      </c>
      <c r="D482" s="142" t="s">
        <v>2604</v>
      </c>
      <c r="E482" s="142"/>
      <c r="G482" s="166" t="s">
        <v>2604</v>
      </c>
      <c r="H482" s="152" t="s">
        <v>2604</v>
      </c>
    </row>
    <row r="483" spans="1:8" s="65" customFormat="1" x14ac:dyDescent="0.25">
      <c r="A483" s="65" t="s">
        <v>1507</v>
      </c>
      <c r="B483" s="77">
        <v>2</v>
      </c>
      <c r="C483" s="65" t="s">
        <v>2605</v>
      </c>
      <c r="D483" s="142" t="s">
        <v>2604</v>
      </c>
      <c r="E483" s="142"/>
      <c r="G483" s="166" t="s">
        <v>2604</v>
      </c>
      <c r="H483" s="67" t="s">
        <v>2604</v>
      </c>
    </row>
    <row r="484" spans="1:8" s="65" customFormat="1" x14ac:dyDescent="0.25">
      <c r="A484" s="65" t="s">
        <v>2086</v>
      </c>
      <c r="B484" s="150">
        <v>1</v>
      </c>
      <c r="C484" s="155" t="s">
        <v>2606</v>
      </c>
      <c r="D484" s="142" t="s">
        <v>2604</v>
      </c>
      <c r="E484" s="142"/>
      <c r="G484" s="166" t="s">
        <v>2604</v>
      </c>
      <c r="H484" s="152" t="s">
        <v>2604</v>
      </c>
    </row>
    <row r="485" spans="1:8" s="65" customFormat="1" x14ac:dyDescent="0.25">
      <c r="A485" s="65" t="s">
        <v>2086</v>
      </c>
      <c r="B485" s="77">
        <v>2</v>
      </c>
      <c r="C485" s="65" t="s">
        <v>2605</v>
      </c>
      <c r="D485" s="142" t="s">
        <v>2604</v>
      </c>
      <c r="E485" s="142"/>
      <c r="G485" s="166" t="s">
        <v>2604</v>
      </c>
      <c r="H485" s="67" t="s">
        <v>2604</v>
      </c>
    </row>
    <row r="486" spans="1:8" s="65" customFormat="1" x14ac:dyDescent="0.25">
      <c r="A486" s="65" t="s">
        <v>2853</v>
      </c>
      <c r="B486" s="150">
        <v>1</v>
      </c>
      <c r="C486" s="155" t="s">
        <v>2606</v>
      </c>
      <c r="D486" s="142">
        <v>22302</v>
      </c>
      <c r="E486" s="142"/>
      <c r="F486" s="65" t="s">
        <v>97</v>
      </c>
      <c r="G486" s="166">
        <v>12000</v>
      </c>
      <c r="H486" s="152" t="s">
        <v>2604</v>
      </c>
    </row>
    <row r="487" spans="1:8" s="65" customFormat="1" x14ac:dyDescent="0.25">
      <c r="A487" s="65" t="s">
        <v>2853</v>
      </c>
      <c r="B487" s="77">
        <v>2</v>
      </c>
      <c r="C487" s="65" t="s">
        <v>2605</v>
      </c>
      <c r="D487" s="142">
        <v>24360</v>
      </c>
      <c r="E487" s="142"/>
      <c r="F487" s="65" t="s">
        <v>59</v>
      </c>
      <c r="G487" s="166">
        <v>45000</v>
      </c>
      <c r="H487" s="67" t="s">
        <v>2604</v>
      </c>
    </row>
    <row r="488" spans="1:8" s="65" customFormat="1" x14ac:dyDescent="0.25">
      <c r="A488" s="65" t="s">
        <v>3110</v>
      </c>
      <c r="B488" s="150">
        <v>1</v>
      </c>
      <c r="C488" s="155" t="s">
        <v>2606</v>
      </c>
      <c r="D488" s="142">
        <v>27832</v>
      </c>
      <c r="E488" s="142"/>
      <c r="F488" s="65" t="s">
        <v>43</v>
      </c>
      <c r="G488" s="166" t="s">
        <v>2604</v>
      </c>
      <c r="H488" s="152" t="s">
        <v>2604</v>
      </c>
    </row>
    <row r="489" spans="1:8" s="65" customFormat="1" x14ac:dyDescent="0.25">
      <c r="A489" s="65" t="s">
        <v>3110</v>
      </c>
      <c r="B489" s="77">
        <v>2</v>
      </c>
      <c r="C489" s="65" t="s">
        <v>2605</v>
      </c>
      <c r="D489" s="142">
        <v>28963</v>
      </c>
      <c r="E489" s="142"/>
      <c r="F489" s="65" t="s">
        <v>88</v>
      </c>
      <c r="G489" s="166" t="s">
        <v>2604</v>
      </c>
      <c r="H489" s="67" t="s">
        <v>2604</v>
      </c>
    </row>
    <row r="490" spans="1:8" s="65" customFormat="1" x14ac:dyDescent="0.25">
      <c r="A490" s="65" t="s">
        <v>3049</v>
      </c>
      <c r="B490" s="150">
        <v>1</v>
      </c>
      <c r="C490" s="155" t="s">
        <v>2606</v>
      </c>
      <c r="D490" s="142" t="s">
        <v>2604</v>
      </c>
      <c r="E490" s="142"/>
      <c r="G490" s="166" t="s">
        <v>2604</v>
      </c>
      <c r="H490" s="152" t="s">
        <v>2604</v>
      </c>
    </row>
    <row r="491" spans="1:8" s="65" customFormat="1" x14ac:dyDescent="0.25">
      <c r="A491" s="65" t="s">
        <v>3049</v>
      </c>
      <c r="B491" s="77">
        <v>2</v>
      </c>
      <c r="C491" s="65" t="s">
        <v>2605</v>
      </c>
      <c r="D491" s="142" t="s">
        <v>2604</v>
      </c>
      <c r="E491" s="142"/>
      <c r="G491" s="166" t="s">
        <v>2604</v>
      </c>
      <c r="H491" s="67" t="s">
        <v>2604</v>
      </c>
    </row>
    <row r="492" spans="1:8" s="65" customFormat="1" x14ac:dyDescent="0.25">
      <c r="A492" s="65" t="s">
        <v>3079</v>
      </c>
      <c r="B492" s="150">
        <v>1</v>
      </c>
      <c r="C492" s="155" t="s">
        <v>2606</v>
      </c>
      <c r="D492" s="142" t="s">
        <v>2604</v>
      </c>
      <c r="E492" s="142"/>
      <c r="F492" s="65" t="s">
        <v>33</v>
      </c>
      <c r="G492" s="166" t="s">
        <v>2604</v>
      </c>
      <c r="H492" s="152" t="s">
        <v>2604</v>
      </c>
    </row>
    <row r="493" spans="1:8" s="65" customFormat="1" x14ac:dyDescent="0.25">
      <c r="A493" s="65" t="s">
        <v>3079</v>
      </c>
      <c r="B493" s="309">
        <v>2</v>
      </c>
      <c r="C493" s="65" t="s">
        <v>2129</v>
      </c>
      <c r="D493" s="142" t="s">
        <v>2604</v>
      </c>
      <c r="E493" s="142"/>
      <c r="F493" s="65" t="s">
        <v>163</v>
      </c>
      <c r="G493" s="166" t="s">
        <v>2604</v>
      </c>
      <c r="H493" s="67" t="s">
        <v>2604</v>
      </c>
    </row>
    <row r="494" spans="1:8" s="65" customFormat="1" x14ac:dyDescent="0.25">
      <c r="A494" s="65" t="s">
        <v>3079</v>
      </c>
      <c r="B494" s="309">
        <v>3</v>
      </c>
      <c r="C494" s="65" t="s">
        <v>2638</v>
      </c>
      <c r="D494" s="142"/>
      <c r="E494" s="142"/>
      <c r="G494" s="166" t="s">
        <v>2604</v>
      </c>
      <c r="H494" s="152" t="s">
        <v>2604</v>
      </c>
    </row>
    <row r="495" spans="1:8" s="65" customFormat="1" x14ac:dyDescent="0.25">
      <c r="A495" s="65" t="s">
        <v>438</v>
      </c>
      <c r="B495" s="150">
        <v>1</v>
      </c>
      <c r="C495" s="155" t="s">
        <v>2606</v>
      </c>
      <c r="D495" s="142">
        <v>34196</v>
      </c>
      <c r="E495" s="142"/>
      <c r="F495" s="65" t="s">
        <v>71</v>
      </c>
      <c r="G495" s="166">
        <v>1790000</v>
      </c>
      <c r="H495" s="152" t="s">
        <v>2604</v>
      </c>
    </row>
    <row r="496" spans="1:8" s="65" customFormat="1" x14ac:dyDescent="0.25">
      <c r="A496" s="65" t="s">
        <v>438</v>
      </c>
      <c r="B496" s="77">
        <v>2</v>
      </c>
      <c r="C496" s="65" t="s">
        <v>2605</v>
      </c>
      <c r="D496" s="142">
        <v>36369</v>
      </c>
      <c r="E496" s="142"/>
      <c r="F496" s="65" t="s">
        <v>44</v>
      </c>
      <c r="G496" s="166">
        <v>2630000</v>
      </c>
      <c r="H496" s="67" t="s">
        <v>2604</v>
      </c>
    </row>
    <row r="497" spans="1:8" s="65" customFormat="1" x14ac:dyDescent="0.25">
      <c r="A497" s="65" t="s">
        <v>3168</v>
      </c>
      <c r="B497" s="150">
        <v>1</v>
      </c>
      <c r="C497" s="289" t="s">
        <v>4528</v>
      </c>
      <c r="D497" s="142">
        <v>38403</v>
      </c>
      <c r="E497" s="142">
        <v>38465</v>
      </c>
      <c r="F497" s="65" t="s">
        <v>80</v>
      </c>
      <c r="G497" s="166" t="s">
        <v>2604</v>
      </c>
      <c r="H497" s="152" t="s">
        <v>2604</v>
      </c>
    </row>
    <row r="498" spans="1:8" s="65" customFormat="1" x14ac:dyDescent="0.25">
      <c r="A498" s="65" t="s">
        <v>3209</v>
      </c>
      <c r="B498" s="150">
        <v>1</v>
      </c>
      <c r="C498" s="155" t="s">
        <v>2606</v>
      </c>
      <c r="D498" s="142">
        <v>31853</v>
      </c>
      <c r="E498" s="142"/>
      <c r="F498" s="65" t="s">
        <v>85</v>
      </c>
      <c r="G498" s="166">
        <v>50000</v>
      </c>
      <c r="H498" s="152" t="s">
        <v>2604</v>
      </c>
    </row>
    <row r="499" spans="1:8" s="65" customFormat="1" x14ac:dyDescent="0.25">
      <c r="A499" s="65" t="s">
        <v>3209</v>
      </c>
      <c r="B499" s="309">
        <v>2</v>
      </c>
      <c r="C499" s="108" t="s">
        <v>2605</v>
      </c>
      <c r="D499" s="142">
        <v>32771</v>
      </c>
      <c r="E499" s="142"/>
      <c r="F499" s="108" t="s">
        <v>62</v>
      </c>
      <c r="G499" s="166">
        <v>750000</v>
      </c>
      <c r="H499" s="67" t="s">
        <v>2604</v>
      </c>
    </row>
    <row r="500" spans="1:8" s="65" customFormat="1" x14ac:dyDescent="0.25">
      <c r="A500" s="65" t="s">
        <v>3161</v>
      </c>
      <c r="B500" s="150">
        <v>1</v>
      </c>
      <c r="C500" s="153" t="s">
        <v>2606</v>
      </c>
      <c r="D500" s="142" t="s">
        <v>2604</v>
      </c>
      <c r="E500" s="142"/>
      <c r="G500" s="166" t="s">
        <v>2604</v>
      </c>
      <c r="H500" s="152" t="s">
        <v>2604</v>
      </c>
    </row>
    <row r="501" spans="1:8" s="65" customFormat="1" x14ac:dyDescent="0.25">
      <c r="A501" s="65" t="s">
        <v>3161</v>
      </c>
      <c r="B501" s="309">
        <v>2</v>
      </c>
      <c r="C501" s="288" t="s">
        <v>2605</v>
      </c>
      <c r="D501" s="142" t="s">
        <v>2604</v>
      </c>
      <c r="E501" s="142"/>
      <c r="G501" s="166" t="s">
        <v>2604</v>
      </c>
      <c r="H501" s="67" t="s">
        <v>2604</v>
      </c>
    </row>
    <row r="502" spans="1:8" s="65" customFormat="1" x14ac:dyDescent="0.25">
      <c r="A502" s="65" t="s">
        <v>3419</v>
      </c>
      <c r="B502" s="150">
        <v>1</v>
      </c>
      <c r="C502" s="153" t="s">
        <v>2606</v>
      </c>
      <c r="D502" s="142" t="s">
        <v>2604</v>
      </c>
      <c r="E502" s="142"/>
      <c r="G502" s="166" t="s">
        <v>2604</v>
      </c>
      <c r="H502" s="152" t="s">
        <v>2604</v>
      </c>
    </row>
    <row r="503" spans="1:8" s="65" customFormat="1" x14ac:dyDescent="0.25">
      <c r="A503" s="65" t="s">
        <v>3419</v>
      </c>
      <c r="B503" s="309">
        <v>2</v>
      </c>
      <c r="C503" s="288" t="s">
        <v>2605</v>
      </c>
      <c r="D503" s="142" t="s">
        <v>2604</v>
      </c>
      <c r="E503" s="142"/>
      <c r="G503" s="166" t="s">
        <v>2604</v>
      </c>
      <c r="H503" s="67" t="s">
        <v>2604</v>
      </c>
    </row>
    <row r="504" spans="1:8" s="65" customFormat="1" x14ac:dyDescent="0.25">
      <c r="A504" s="65" t="s">
        <v>3559</v>
      </c>
      <c r="B504" s="150">
        <v>1</v>
      </c>
      <c r="C504" s="153" t="s">
        <v>2606</v>
      </c>
      <c r="D504" s="142" t="s">
        <v>2604</v>
      </c>
      <c r="E504" s="142"/>
      <c r="G504" s="166" t="s">
        <v>2604</v>
      </c>
      <c r="H504" s="152" t="s">
        <v>2604</v>
      </c>
    </row>
    <row r="505" spans="1:8" s="65" customFormat="1" x14ac:dyDescent="0.25">
      <c r="A505" s="65" t="s">
        <v>3559</v>
      </c>
      <c r="B505" s="309">
        <v>2</v>
      </c>
      <c r="C505" s="288" t="s">
        <v>2605</v>
      </c>
      <c r="D505" s="142" t="s">
        <v>2604</v>
      </c>
      <c r="E505" s="142"/>
      <c r="G505" s="166" t="s">
        <v>2604</v>
      </c>
      <c r="H505" s="67" t="s">
        <v>2604</v>
      </c>
    </row>
    <row r="506" spans="1:8" s="65" customFormat="1" x14ac:dyDescent="0.25">
      <c r="A506" s="65" t="s">
        <v>3400</v>
      </c>
      <c r="B506" s="150">
        <v>1</v>
      </c>
      <c r="C506" s="153" t="s">
        <v>2606</v>
      </c>
      <c r="D506" s="142" t="s">
        <v>2604</v>
      </c>
      <c r="E506" s="142"/>
      <c r="G506" s="166" t="s">
        <v>2604</v>
      </c>
      <c r="H506" s="152" t="s">
        <v>2604</v>
      </c>
    </row>
    <row r="507" spans="1:8" s="65" customFormat="1" x14ac:dyDescent="0.25">
      <c r="A507" s="65" t="s">
        <v>3400</v>
      </c>
      <c r="B507" s="309">
        <v>2</v>
      </c>
      <c r="C507" s="288" t="s">
        <v>2605</v>
      </c>
      <c r="D507" s="142" t="s">
        <v>2604</v>
      </c>
      <c r="E507" s="142"/>
      <c r="G507" s="166" t="s">
        <v>2604</v>
      </c>
      <c r="H507" s="67" t="s">
        <v>2604</v>
      </c>
    </row>
    <row r="508" spans="1:8" s="65" customFormat="1" x14ac:dyDescent="0.25">
      <c r="A508" s="65" t="s">
        <v>3724</v>
      </c>
      <c r="B508" s="150">
        <v>1</v>
      </c>
      <c r="C508" s="155" t="s">
        <v>2606</v>
      </c>
      <c r="D508" s="142">
        <v>28380</v>
      </c>
      <c r="E508" s="142"/>
      <c r="F508" s="65" t="s">
        <v>80</v>
      </c>
      <c r="G508" s="166" t="s">
        <v>2604</v>
      </c>
      <c r="H508" s="152" t="s">
        <v>2604</v>
      </c>
    </row>
    <row r="509" spans="1:8" s="65" customFormat="1" x14ac:dyDescent="0.25">
      <c r="A509" s="65" t="s">
        <v>3724</v>
      </c>
      <c r="B509" s="309">
        <v>2</v>
      </c>
      <c r="C509" s="65" t="s">
        <v>2605</v>
      </c>
      <c r="D509" s="142">
        <v>30632</v>
      </c>
      <c r="E509" s="142"/>
      <c r="F509" s="65" t="s">
        <v>96</v>
      </c>
      <c r="G509" s="166" t="s">
        <v>2604</v>
      </c>
      <c r="H509" s="67" t="s">
        <v>2604</v>
      </c>
    </row>
    <row r="510" spans="1:8" s="65" customFormat="1" x14ac:dyDescent="0.25">
      <c r="A510" s="65" t="s">
        <v>2946</v>
      </c>
      <c r="B510" s="150">
        <v>1</v>
      </c>
      <c r="C510" s="153" t="s">
        <v>2606</v>
      </c>
      <c r="D510" s="142" t="s">
        <v>2604</v>
      </c>
      <c r="E510" s="142"/>
      <c r="G510" s="166" t="s">
        <v>2604</v>
      </c>
      <c r="H510" s="152" t="s">
        <v>2604</v>
      </c>
    </row>
    <row r="511" spans="1:8" s="65" customFormat="1" x14ac:dyDescent="0.25">
      <c r="A511" s="65" t="s">
        <v>2946</v>
      </c>
      <c r="B511" s="309">
        <v>2</v>
      </c>
      <c r="C511" s="288" t="s">
        <v>2605</v>
      </c>
      <c r="D511" s="142" t="s">
        <v>2604</v>
      </c>
      <c r="E511" s="142"/>
      <c r="G511" s="166" t="s">
        <v>2604</v>
      </c>
      <c r="H511" s="67" t="s">
        <v>2604</v>
      </c>
    </row>
    <row r="512" spans="1:8" s="65" customFormat="1" x14ac:dyDescent="0.25">
      <c r="A512" s="65" t="s">
        <v>3111</v>
      </c>
      <c r="B512" s="150">
        <v>1</v>
      </c>
      <c r="C512" s="155" t="s">
        <v>2606</v>
      </c>
      <c r="D512" s="142">
        <v>18494</v>
      </c>
      <c r="E512" s="142"/>
      <c r="F512" s="65" t="s">
        <v>32</v>
      </c>
      <c r="G512" s="166">
        <v>12500</v>
      </c>
      <c r="H512" s="152" t="s">
        <v>2604</v>
      </c>
    </row>
    <row r="513" spans="1:8" s="65" customFormat="1" x14ac:dyDescent="0.25">
      <c r="A513" s="65" t="s">
        <v>3111</v>
      </c>
      <c r="B513" s="77">
        <v>2</v>
      </c>
      <c r="C513" s="65" t="s">
        <v>2605</v>
      </c>
      <c r="D513" s="142">
        <v>19838</v>
      </c>
      <c r="E513" s="142"/>
      <c r="F513" s="65" t="s">
        <v>63</v>
      </c>
      <c r="G513" s="166" t="s">
        <v>2604</v>
      </c>
      <c r="H513" s="67" t="s">
        <v>2604</v>
      </c>
    </row>
    <row r="514" spans="1:8" s="65" customFormat="1" x14ac:dyDescent="0.25">
      <c r="A514" s="65" t="s">
        <v>1552</v>
      </c>
      <c r="B514" s="150">
        <v>1</v>
      </c>
      <c r="C514" s="155" t="s">
        <v>2606</v>
      </c>
      <c r="D514" s="142" t="s">
        <v>2604</v>
      </c>
      <c r="E514" s="142"/>
      <c r="G514" s="166" t="s">
        <v>2604</v>
      </c>
      <c r="H514" s="152" t="s">
        <v>2604</v>
      </c>
    </row>
    <row r="515" spans="1:8" s="65" customFormat="1" x14ac:dyDescent="0.25">
      <c r="A515" s="65" t="s">
        <v>1552</v>
      </c>
      <c r="B515" s="77">
        <v>2</v>
      </c>
      <c r="C515" s="65" t="s">
        <v>2605</v>
      </c>
      <c r="D515" s="142" t="s">
        <v>2604</v>
      </c>
      <c r="E515" s="142"/>
      <c r="G515" s="166" t="s">
        <v>2604</v>
      </c>
      <c r="H515" s="67" t="s">
        <v>2604</v>
      </c>
    </row>
    <row r="516" spans="1:8" s="65" customFormat="1" x14ac:dyDescent="0.25">
      <c r="A516" s="65" t="s">
        <v>2038</v>
      </c>
      <c r="B516" s="150">
        <v>1</v>
      </c>
      <c r="C516" s="155" t="s">
        <v>2606</v>
      </c>
      <c r="D516" s="114" t="s">
        <v>2604</v>
      </c>
      <c r="E516" s="114"/>
      <c r="G516" s="166" t="s">
        <v>2604</v>
      </c>
      <c r="H516" s="152" t="s">
        <v>2604</v>
      </c>
    </row>
    <row r="517" spans="1:8" s="65" customFormat="1" x14ac:dyDescent="0.25">
      <c r="A517" s="65" t="s">
        <v>2038</v>
      </c>
      <c r="B517" s="77">
        <v>2</v>
      </c>
      <c r="C517" s="65" t="s">
        <v>2605</v>
      </c>
      <c r="D517" s="142" t="s">
        <v>2604</v>
      </c>
      <c r="E517" s="142"/>
      <c r="G517" s="166" t="s">
        <v>2604</v>
      </c>
      <c r="H517" s="67" t="s">
        <v>2604</v>
      </c>
    </row>
    <row r="518" spans="1:8" s="65" customFormat="1" x14ac:dyDescent="0.25">
      <c r="A518" s="65" t="s">
        <v>1862</v>
      </c>
      <c r="B518" s="150">
        <v>1</v>
      </c>
      <c r="C518" s="155" t="s">
        <v>2606</v>
      </c>
      <c r="D518" s="142" t="s">
        <v>2604</v>
      </c>
      <c r="E518" s="142"/>
      <c r="G518" s="166" t="s">
        <v>2604</v>
      </c>
      <c r="H518" s="152" t="s">
        <v>2604</v>
      </c>
    </row>
    <row r="519" spans="1:8" s="65" customFormat="1" x14ac:dyDescent="0.25">
      <c r="A519" s="65" t="s">
        <v>1862</v>
      </c>
      <c r="B519" s="77">
        <v>2</v>
      </c>
      <c r="C519" s="65" t="s">
        <v>2605</v>
      </c>
      <c r="D519" s="142" t="s">
        <v>2604</v>
      </c>
      <c r="E519" s="142"/>
      <c r="G519" s="166" t="s">
        <v>2604</v>
      </c>
      <c r="H519" s="67" t="s">
        <v>2604</v>
      </c>
    </row>
    <row r="520" spans="1:8" s="65" customFormat="1" x14ac:dyDescent="0.25">
      <c r="A520" s="65" t="s">
        <v>1635</v>
      </c>
      <c r="B520" s="150">
        <v>1</v>
      </c>
      <c r="C520" s="155" t="s">
        <v>2606</v>
      </c>
      <c r="D520" s="142" t="s">
        <v>2604</v>
      </c>
      <c r="E520" s="142"/>
      <c r="G520" s="166" t="s">
        <v>2604</v>
      </c>
      <c r="H520" s="152" t="s">
        <v>2604</v>
      </c>
    </row>
    <row r="521" spans="1:8" s="65" customFormat="1" x14ac:dyDescent="0.25">
      <c r="A521" s="65" t="s">
        <v>1635</v>
      </c>
      <c r="B521" s="77">
        <v>2</v>
      </c>
      <c r="C521" s="65" t="s">
        <v>2605</v>
      </c>
      <c r="D521" s="142" t="s">
        <v>2604</v>
      </c>
      <c r="E521" s="142"/>
      <c r="G521" s="166" t="s">
        <v>2604</v>
      </c>
      <c r="H521" s="67" t="s">
        <v>2604</v>
      </c>
    </row>
    <row r="522" spans="1:8" s="65" customFormat="1" x14ac:dyDescent="0.25">
      <c r="A522" s="65" t="s">
        <v>1593</v>
      </c>
      <c r="B522" s="150">
        <v>1</v>
      </c>
      <c r="C522" s="155" t="s">
        <v>2606</v>
      </c>
      <c r="D522" s="142" t="s">
        <v>2604</v>
      </c>
      <c r="E522" s="142"/>
      <c r="G522" s="166" t="s">
        <v>2604</v>
      </c>
      <c r="H522" s="152" t="s">
        <v>2604</v>
      </c>
    </row>
    <row r="523" spans="1:8" s="65" customFormat="1" x14ac:dyDescent="0.25">
      <c r="A523" s="65" t="s">
        <v>1593</v>
      </c>
      <c r="B523" s="77">
        <v>2</v>
      </c>
      <c r="C523" s="65" t="s">
        <v>2605</v>
      </c>
      <c r="D523" s="142" t="s">
        <v>2604</v>
      </c>
      <c r="E523" s="142"/>
      <c r="G523" s="166" t="s">
        <v>2604</v>
      </c>
      <c r="H523" s="67" t="s">
        <v>2604</v>
      </c>
    </row>
    <row r="524" spans="1:8" s="65" customFormat="1" x14ac:dyDescent="0.25">
      <c r="A524" s="65" t="s">
        <v>1835</v>
      </c>
      <c r="B524" s="150">
        <v>1</v>
      </c>
      <c r="C524" s="155" t="s">
        <v>2606</v>
      </c>
      <c r="D524" s="142" t="s">
        <v>2604</v>
      </c>
      <c r="E524" s="142"/>
      <c r="G524" s="166" t="s">
        <v>2604</v>
      </c>
      <c r="H524" s="152" t="s">
        <v>2604</v>
      </c>
    </row>
    <row r="525" spans="1:8" s="65" customFormat="1" x14ac:dyDescent="0.25">
      <c r="A525" s="65" t="s">
        <v>1835</v>
      </c>
      <c r="B525" s="77">
        <v>2</v>
      </c>
      <c r="C525" s="65" t="s">
        <v>2605</v>
      </c>
      <c r="D525" s="142" t="s">
        <v>2604</v>
      </c>
      <c r="E525" s="142"/>
      <c r="G525" s="166" t="s">
        <v>2604</v>
      </c>
      <c r="H525" s="67" t="s">
        <v>2604</v>
      </c>
    </row>
    <row r="526" spans="1:8" s="65" customFormat="1" x14ac:dyDescent="0.25">
      <c r="A526" s="65" t="s">
        <v>2875</v>
      </c>
      <c r="B526" s="291">
        <v>1</v>
      </c>
      <c r="C526" s="155" t="s">
        <v>2606</v>
      </c>
      <c r="D526" s="142">
        <v>35630</v>
      </c>
      <c r="E526" s="142"/>
      <c r="F526" s="65" t="s">
        <v>2150</v>
      </c>
      <c r="G526" s="166"/>
      <c r="H526" s="152" t="s">
        <v>2604</v>
      </c>
    </row>
    <row r="527" spans="1:8" s="65" customFormat="1" x14ac:dyDescent="0.25">
      <c r="A527" s="65" t="s">
        <v>2875</v>
      </c>
      <c r="B527" s="77">
        <v>2</v>
      </c>
      <c r="C527" s="65" t="s">
        <v>2605</v>
      </c>
      <c r="D527" s="142">
        <v>36512</v>
      </c>
      <c r="E527" s="142"/>
      <c r="F527" s="65" t="s">
        <v>40</v>
      </c>
      <c r="G527" s="166">
        <v>750000</v>
      </c>
      <c r="H527" s="67" t="s">
        <v>2604</v>
      </c>
    </row>
    <row r="528" spans="1:8" s="65" customFormat="1" x14ac:dyDescent="0.25">
      <c r="A528" s="65" t="s">
        <v>3732</v>
      </c>
      <c r="B528" s="150">
        <v>1</v>
      </c>
      <c r="C528" s="155" t="s">
        <v>2606</v>
      </c>
      <c r="D528" s="142" t="s">
        <v>2604</v>
      </c>
      <c r="E528" s="142"/>
      <c r="G528" s="166" t="s">
        <v>2604</v>
      </c>
      <c r="H528" s="152" t="s">
        <v>2604</v>
      </c>
    </row>
    <row r="529" spans="1:8" s="65" customFormat="1" x14ac:dyDescent="0.25">
      <c r="A529" s="65" t="s">
        <v>3732</v>
      </c>
      <c r="B529" s="77">
        <v>2</v>
      </c>
      <c r="C529" s="65" t="s">
        <v>2605</v>
      </c>
      <c r="D529" s="142" t="s">
        <v>2604</v>
      </c>
      <c r="E529" s="142"/>
      <c r="G529" s="166" t="s">
        <v>2604</v>
      </c>
      <c r="H529" s="67" t="s">
        <v>2604</v>
      </c>
    </row>
    <row r="530" spans="1:8" s="65" customFormat="1" x14ac:dyDescent="0.25">
      <c r="A530" s="65" t="s">
        <v>2975</v>
      </c>
      <c r="B530" s="150">
        <v>1</v>
      </c>
      <c r="C530" s="155" t="s">
        <v>2606</v>
      </c>
      <c r="D530" s="142">
        <v>37136</v>
      </c>
      <c r="E530" s="142"/>
      <c r="F530" s="65" t="s">
        <v>2150</v>
      </c>
      <c r="G530" s="166" t="s">
        <v>2604</v>
      </c>
      <c r="H530" s="152" t="s">
        <v>2604</v>
      </c>
    </row>
    <row r="531" spans="1:8" s="65" customFormat="1" x14ac:dyDescent="0.25">
      <c r="A531" s="65" t="s">
        <v>2975</v>
      </c>
      <c r="B531" s="309">
        <v>2</v>
      </c>
      <c r="C531" s="305" t="s">
        <v>4527</v>
      </c>
      <c r="D531" s="142">
        <v>38347</v>
      </c>
      <c r="E531" s="142"/>
      <c r="F531" s="65" t="s">
        <v>2584</v>
      </c>
      <c r="G531" s="166" t="s">
        <v>2604</v>
      </c>
      <c r="H531" s="67" t="s">
        <v>2604</v>
      </c>
    </row>
    <row r="532" spans="1:8" s="65" customFormat="1" x14ac:dyDescent="0.25">
      <c r="A532" s="65" t="s">
        <v>1592</v>
      </c>
      <c r="B532" s="150">
        <v>1</v>
      </c>
      <c r="C532" s="155" t="s">
        <v>2606</v>
      </c>
      <c r="D532" s="142" t="s">
        <v>2604</v>
      </c>
      <c r="E532" s="142"/>
      <c r="G532" s="166" t="s">
        <v>2604</v>
      </c>
      <c r="H532" s="152" t="s">
        <v>2604</v>
      </c>
    </row>
    <row r="533" spans="1:8" s="65" customFormat="1" x14ac:dyDescent="0.25">
      <c r="A533" s="65" t="s">
        <v>1592</v>
      </c>
      <c r="B533" s="77">
        <v>2</v>
      </c>
      <c r="C533" s="65" t="s">
        <v>2605</v>
      </c>
      <c r="D533" s="142" t="s">
        <v>2604</v>
      </c>
      <c r="E533" s="142"/>
      <c r="G533" s="166" t="s">
        <v>2604</v>
      </c>
      <c r="H533" s="67" t="s">
        <v>2604</v>
      </c>
    </row>
    <row r="534" spans="1:8" s="65" customFormat="1" x14ac:dyDescent="0.25">
      <c r="A534" s="65" t="s">
        <v>1634</v>
      </c>
      <c r="B534" s="150">
        <v>1</v>
      </c>
      <c r="C534" s="155" t="s">
        <v>2606</v>
      </c>
      <c r="D534" s="142" t="s">
        <v>2604</v>
      </c>
      <c r="E534" s="142"/>
      <c r="G534" s="166" t="s">
        <v>2604</v>
      </c>
      <c r="H534" s="152" t="s">
        <v>2604</v>
      </c>
    </row>
    <row r="535" spans="1:8" s="65" customFormat="1" x14ac:dyDescent="0.25">
      <c r="A535" s="65" t="s">
        <v>1634</v>
      </c>
      <c r="B535" s="77">
        <v>2</v>
      </c>
      <c r="C535" s="65" t="s">
        <v>2605</v>
      </c>
      <c r="D535" s="142" t="s">
        <v>2604</v>
      </c>
      <c r="E535" s="142"/>
      <c r="G535" s="166" t="s">
        <v>2604</v>
      </c>
      <c r="H535" s="67" t="s">
        <v>2604</v>
      </c>
    </row>
    <row r="536" spans="1:8" s="65" customFormat="1" x14ac:dyDescent="0.25">
      <c r="A536" s="65" t="s">
        <v>1469</v>
      </c>
      <c r="B536" s="150">
        <v>1</v>
      </c>
      <c r="C536" s="155" t="s">
        <v>2606</v>
      </c>
      <c r="D536" s="142" t="s">
        <v>2604</v>
      </c>
      <c r="E536" s="142"/>
      <c r="G536" s="166" t="s">
        <v>2604</v>
      </c>
      <c r="H536" s="152" t="s">
        <v>2604</v>
      </c>
    </row>
    <row r="537" spans="1:8" s="65" customFormat="1" x14ac:dyDescent="0.25">
      <c r="A537" s="65" t="s">
        <v>1469</v>
      </c>
      <c r="B537" s="77">
        <v>2</v>
      </c>
      <c r="C537" s="65" t="s">
        <v>2605</v>
      </c>
      <c r="D537" s="142" t="s">
        <v>2604</v>
      </c>
      <c r="E537" s="142"/>
      <c r="G537" s="166" t="s">
        <v>2604</v>
      </c>
      <c r="H537" s="67" t="s">
        <v>2604</v>
      </c>
    </row>
    <row r="538" spans="1:8" s="65" customFormat="1" x14ac:dyDescent="0.25">
      <c r="A538" s="65" t="s">
        <v>1468</v>
      </c>
      <c r="B538" s="150">
        <v>1</v>
      </c>
      <c r="C538" s="155" t="s">
        <v>2606</v>
      </c>
      <c r="D538" s="142" t="s">
        <v>2604</v>
      </c>
      <c r="E538" s="142"/>
      <c r="G538" s="166" t="s">
        <v>2604</v>
      </c>
      <c r="H538" s="152" t="s">
        <v>2604</v>
      </c>
    </row>
    <row r="539" spans="1:8" s="65" customFormat="1" x14ac:dyDescent="0.25">
      <c r="A539" s="65" t="s">
        <v>1468</v>
      </c>
      <c r="B539" s="77">
        <v>2</v>
      </c>
      <c r="C539" s="65" t="s">
        <v>2605</v>
      </c>
      <c r="D539" s="142" t="s">
        <v>2604</v>
      </c>
      <c r="E539" s="142"/>
      <c r="G539" s="166" t="s">
        <v>2604</v>
      </c>
      <c r="H539" s="67" t="s">
        <v>2604</v>
      </c>
    </row>
    <row r="540" spans="1:8" s="65" customFormat="1" x14ac:dyDescent="0.25">
      <c r="A540" s="65" t="s">
        <v>1591</v>
      </c>
      <c r="B540" s="150">
        <v>1</v>
      </c>
      <c r="C540" s="155" t="s">
        <v>2606</v>
      </c>
      <c r="D540" s="142" t="s">
        <v>2604</v>
      </c>
      <c r="E540" s="142"/>
      <c r="G540" s="166" t="s">
        <v>2604</v>
      </c>
      <c r="H540" s="152" t="s">
        <v>2604</v>
      </c>
    </row>
    <row r="541" spans="1:8" s="65" customFormat="1" x14ac:dyDescent="0.25">
      <c r="A541" s="65" t="s">
        <v>1591</v>
      </c>
      <c r="B541" s="77">
        <v>2</v>
      </c>
      <c r="C541" s="65" t="s">
        <v>2605</v>
      </c>
      <c r="D541" s="142" t="s">
        <v>2604</v>
      </c>
      <c r="E541" s="142"/>
      <c r="G541" s="166" t="s">
        <v>2604</v>
      </c>
      <c r="H541" s="67" t="s">
        <v>2604</v>
      </c>
    </row>
    <row r="542" spans="1:8" s="65" customFormat="1" x14ac:dyDescent="0.25">
      <c r="A542" s="65" t="s">
        <v>2037</v>
      </c>
      <c r="B542" s="150">
        <v>1</v>
      </c>
      <c r="C542" s="155" t="s">
        <v>2606</v>
      </c>
      <c r="D542" s="114" t="s">
        <v>2604</v>
      </c>
      <c r="E542" s="114"/>
      <c r="G542" s="166" t="s">
        <v>2604</v>
      </c>
      <c r="H542" s="152" t="s">
        <v>2604</v>
      </c>
    </row>
    <row r="543" spans="1:8" s="65" customFormat="1" x14ac:dyDescent="0.25">
      <c r="A543" s="65" t="s">
        <v>2037</v>
      </c>
      <c r="B543" s="77">
        <v>2</v>
      </c>
      <c r="C543" s="65" t="s">
        <v>2605</v>
      </c>
      <c r="D543" s="142" t="s">
        <v>2604</v>
      </c>
      <c r="E543" s="142"/>
      <c r="G543" s="166" t="s">
        <v>2604</v>
      </c>
      <c r="H543" s="67" t="s">
        <v>2604</v>
      </c>
    </row>
    <row r="544" spans="1:8" s="65" customFormat="1" x14ac:dyDescent="0.25">
      <c r="A544" s="65" t="s">
        <v>1861</v>
      </c>
      <c r="B544" s="150">
        <v>1</v>
      </c>
      <c r="C544" s="155" t="s">
        <v>2606</v>
      </c>
      <c r="D544" s="142" t="s">
        <v>2604</v>
      </c>
      <c r="E544" s="142"/>
      <c r="G544" s="166" t="s">
        <v>2604</v>
      </c>
      <c r="H544" s="152" t="s">
        <v>2604</v>
      </c>
    </row>
    <row r="545" spans="1:8" s="65" customFormat="1" x14ac:dyDescent="0.25">
      <c r="A545" s="65" t="s">
        <v>1861</v>
      </c>
      <c r="B545" s="77">
        <v>2</v>
      </c>
      <c r="C545" s="65" t="s">
        <v>2605</v>
      </c>
      <c r="D545" s="142" t="s">
        <v>2604</v>
      </c>
      <c r="E545" s="142"/>
      <c r="G545" s="166" t="s">
        <v>2604</v>
      </c>
      <c r="H545" s="67" t="s">
        <v>2604</v>
      </c>
    </row>
    <row r="546" spans="1:8" s="65" customFormat="1" x14ac:dyDescent="0.25">
      <c r="A546" s="65" t="s">
        <v>1590</v>
      </c>
      <c r="B546" s="150">
        <v>1</v>
      </c>
      <c r="C546" s="155" t="s">
        <v>2606</v>
      </c>
      <c r="D546" s="142" t="s">
        <v>2604</v>
      </c>
      <c r="E546" s="142"/>
      <c r="G546" s="166" t="s">
        <v>2604</v>
      </c>
      <c r="H546" s="152" t="s">
        <v>2604</v>
      </c>
    </row>
    <row r="547" spans="1:8" s="65" customFormat="1" x14ac:dyDescent="0.25">
      <c r="A547" s="65" t="s">
        <v>1590</v>
      </c>
      <c r="B547" s="77">
        <v>2</v>
      </c>
      <c r="C547" s="65" t="s">
        <v>2605</v>
      </c>
      <c r="D547" s="142" t="s">
        <v>2604</v>
      </c>
      <c r="E547" s="142"/>
      <c r="G547" s="166" t="s">
        <v>2604</v>
      </c>
      <c r="H547" s="67" t="s">
        <v>2604</v>
      </c>
    </row>
    <row r="548" spans="1:8" s="65" customFormat="1" x14ac:dyDescent="0.25">
      <c r="A548" s="65" t="s">
        <v>1505</v>
      </c>
      <c r="B548" s="150">
        <v>1</v>
      </c>
      <c r="C548" s="155" t="s">
        <v>2606</v>
      </c>
      <c r="D548" s="142" t="s">
        <v>2604</v>
      </c>
      <c r="E548" s="142"/>
      <c r="G548" s="166" t="s">
        <v>2604</v>
      </c>
      <c r="H548" s="152" t="s">
        <v>2604</v>
      </c>
    </row>
    <row r="549" spans="1:8" s="65" customFormat="1" x14ac:dyDescent="0.25">
      <c r="A549" s="65" t="s">
        <v>1505</v>
      </c>
      <c r="B549" s="77">
        <v>2</v>
      </c>
      <c r="C549" s="65" t="s">
        <v>2605</v>
      </c>
      <c r="D549" s="142" t="s">
        <v>2604</v>
      </c>
      <c r="E549" s="142"/>
      <c r="G549" s="166" t="s">
        <v>2604</v>
      </c>
      <c r="H549" s="67" t="s">
        <v>2604</v>
      </c>
    </row>
    <row r="550" spans="1:8" s="65" customFormat="1" x14ac:dyDescent="0.25">
      <c r="A550" s="65" t="s">
        <v>1633</v>
      </c>
      <c r="B550" s="150">
        <v>1</v>
      </c>
      <c r="C550" s="155" t="s">
        <v>2606</v>
      </c>
      <c r="D550" s="142" t="s">
        <v>2604</v>
      </c>
      <c r="E550" s="142"/>
      <c r="G550" s="166" t="s">
        <v>2604</v>
      </c>
      <c r="H550" s="152" t="s">
        <v>2604</v>
      </c>
    </row>
    <row r="551" spans="1:8" s="65" customFormat="1" x14ac:dyDescent="0.25">
      <c r="A551" s="65" t="s">
        <v>1633</v>
      </c>
      <c r="B551" s="77">
        <v>2</v>
      </c>
      <c r="C551" s="65" t="s">
        <v>2605</v>
      </c>
      <c r="D551" s="142" t="s">
        <v>2604</v>
      </c>
      <c r="E551" s="142"/>
      <c r="G551" s="166" t="s">
        <v>2604</v>
      </c>
      <c r="H551" s="67" t="s">
        <v>2604</v>
      </c>
    </row>
    <row r="552" spans="1:8" s="65" customFormat="1" x14ac:dyDescent="0.25">
      <c r="A552" s="65" t="s">
        <v>1850</v>
      </c>
      <c r="B552" s="150">
        <v>1</v>
      </c>
      <c r="C552" s="155" t="s">
        <v>2606</v>
      </c>
      <c r="D552" s="142" t="s">
        <v>2604</v>
      </c>
      <c r="E552" s="142"/>
      <c r="G552" s="166" t="s">
        <v>2604</v>
      </c>
      <c r="H552" s="152" t="s">
        <v>2604</v>
      </c>
    </row>
    <row r="553" spans="1:8" s="65" customFormat="1" x14ac:dyDescent="0.25">
      <c r="A553" s="65" t="s">
        <v>1850</v>
      </c>
      <c r="B553" s="77">
        <v>2</v>
      </c>
      <c r="C553" s="65" t="s">
        <v>2605</v>
      </c>
      <c r="D553" s="142" t="s">
        <v>2604</v>
      </c>
      <c r="E553" s="142"/>
      <c r="G553" s="166" t="s">
        <v>2604</v>
      </c>
      <c r="H553" s="67" t="s">
        <v>2604</v>
      </c>
    </row>
    <row r="554" spans="1:8" s="65" customFormat="1" x14ac:dyDescent="0.25">
      <c r="A554" s="65" t="s">
        <v>1649</v>
      </c>
      <c r="B554" s="150">
        <v>1</v>
      </c>
      <c r="C554" s="155" t="s">
        <v>2606</v>
      </c>
      <c r="D554" s="142" t="s">
        <v>2604</v>
      </c>
      <c r="E554" s="142"/>
      <c r="G554" s="166" t="s">
        <v>2604</v>
      </c>
      <c r="H554" s="152" t="s">
        <v>2604</v>
      </c>
    </row>
    <row r="555" spans="1:8" s="65" customFormat="1" x14ac:dyDescent="0.25">
      <c r="A555" s="65" t="s">
        <v>1649</v>
      </c>
      <c r="B555" s="77">
        <v>2</v>
      </c>
      <c r="C555" s="65" t="s">
        <v>2605</v>
      </c>
      <c r="D555" s="142" t="s">
        <v>2604</v>
      </c>
      <c r="E555" s="142"/>
      <c r="G555" s="166" t="s">
        <v>2604</v>
      </c>
      <c r="H555" s="67" t="s">
        <v>2604</v>
      </c>
    </row>
    <row r="556" spans="1:8" s="65" customFormat="1" x14ac:dyDescent="0.25">
      <c r="A556" s="65" t="s">
        <v>2915</v>
      </c>
      <c r="B556" s="150">
        <v>1</v>
      </c>
      <c r="C556" s="153" t="s">
        <v>2606</v>
      </c>
      <c r="D556" s="142" t="s">
        <v>2604</v>
      </c>
      <c r="E556" s="142"/>
      <c r="G556" s="166" t="s">
        <v>2604</v>
      </c>
      <c r="H556" s="152" t="s">
        <v>2604</v>
      </c>
    </row>
    <row r="557" spans="1:8" s="65" customFormat="1" x14ac:dyDescent="0.25">
      <c r="A557" s="65" t="s">
        <v>2915</v>
      </c>
      <c r="B557" s="309">
        <v>2</v>
      </c>
      <c r="C557" s="288" t="s">
        <v>2605</v>
      </c>
      <c r="D557" s="142" t="s">
        <v>2604</v>
      </c>
      <c r="E557" s="142"/>
      <c r="G557" s="166" t="s">
        <v>2604</v>
      </c>
      <c r="H557" s="67" t="s">
        <v>2604</v>
      </c>
    </row>
    <row r="558" spans="1:8" s="65" customFormat="1" x14ac:dyDescent="0.25">
      <c r="A558" s="65" t="s">
        <v>3739</v>
      </c>
      <c r="B558" s="150">
        <v>1</v>
      </c>
      <c r="C558" s="153" t="s">
        <v>2606</v>
      </c>
      <c r="D558" s="142" t="s">
        <v>2604</v>
      </c>
      <c r="E558" s="142"/>
      <c r="G558" s="166" t="s">
        <v>2604</v>
      </c>
      <c r="H558" s="152" t="s">
        <v>2604</v>
      </c>
    </row>
    <row r="559" spans="1:8" s="65" customFormat="1" x14ac:dyDescent="0.25">
      <c r="A559" s="65" t="s">
        <v>3739</v>
      </c>
      <c r="B559" s="309">
        <v>2</v>
      </c>
      <c r="C559" s="288" t="s">
        <v>2605</v>
      </c>
      <c r="D559" s="142" t="s">
        <v>2604</v>
      </c>
      <c r="E559" s="142"/>
      <c r="G559" s="166" t="s">
        <v>2604</v>
      </c>
      <c r="H559" s="67" t="s">
        <v>2604</v>
      </c>
    </row>
    <row r="560" spans="1:8" s="65" customFormat="1" x14ac:dyDescent="0.25">
      <c r="A560" s="65" t="s">
        <v>3720</v>
      </c>
      <c r="B560" s="150">
        <v>1</v>
      </c>
      <c r="C560" s="155" t="s">
        <v>2606</v>
      </c>
      <c r="D560" s="142">
        <v>38912</v>
      </c>
      <c r="E560" s="142"/>
      <c r="F560" s="65" t="s">
        <v>2150</v>
      </c>
      <c r="G560" s="166" t="s">
        <v>2604</v>
      </c>
      <c r="H560" s="152" t="s">
        <v>2604</v>
      </c>
    </row>
    <row r="561" spans="1:8" s="65" customFormat="1" x14ac:dyDescent="0.25">
      <c r="A561" s="65" t="s">
        <v>3720</v>
      </c>
      <c r="B561" s="150">
        <v>2</v>
      </c>
      <c r="C561" s="305" t="s">
        <v>4527</v>
      </c>
      <c r="D561" s="142"/>
      <c r="E561" s="142"/>
      <c r="F561" s="305" t="s">
        <v>2494</v>
      </c>
      <c r="G561" s="166"/>
      <c r="H561" s="152"/>
    </row>
    <row r="562" spans="1:8" s="65" customFormat="1" x14ac:dyDescent="0.25">
      <c r="A562" s="65" t="s">
        <v>3720</v>
      </c>
      <c r="B562" s="150">
        <v>3</v>
      </c>
      <c r="C562" s="305" t="s">
        <v>4527</v>
      </c>
      <c r="D562" s="142"/>
      <c r="E562" s="142"/>
      <c r="F562" s="305" t="s">
        <v>598</v>
      </c>
      <c r="G562" s="166"/>
      <c r="H562" s="152"/>
    </row>
    <row r="563" spans="1:8" s="65" customFormat="1" x14ac:dyDescent="0.25">
      <c r="A563" s="65" t="s">
        <v>3720</v>
      </c>
      <c r="B563" s="150">
        <v>4</v>
      </c>
      <c r="C563" s="305" t="s">
        <v>4527</v>
      </c>
      <c r="D563" s="142"/>
      <c r="E563" s="142"/>
      <c r="F563" s="65" t="s">
        <v>2499</v>
      </c>
      <c r="G563" s="166"/>
      <c r="H563" s="152"/>
    </row>
    <row r="564" spans="1:8" s="65" customFormat="1" x14ac:dyDescent="0.25">
      <c r="A564" s="65" t="s">
        <v>3720</v>
      </c>
      <c r="B564" s="150">
        <v>5</v>
      </c>
      <c r="C564" s="305" t="s">
        <v>4527</v>
      </c>
      <c r="D564" s="142"/>
      <c r="E564" s="142"/>
      <c r="F564" s="65" t="s">
        <v>2499</v>
      </c>
      <c r="G564" s="166"/>
      <c r="H564" s="152"/>
    </row>
    <row r="565" spans="1:8" s="65" customFormat="1" x14ac:dyDescent="0.25">
      <c r="A565" s="65" t="s">
        <v>3720</v>
      </c>
      <c r="B565" s="150">
        <v>6</v>
      </c>
      <c r="C565" s="306" t="s">
        <v>2605</v>
      </c>
      <c r="D565" s="142"/>
      <c r="E565" s="142"/>
      <c r="F565" s="65" t="s">
        <v>2499</v>
      </c>
      <c r="G565" s="166"/>
      <c r="H565" s="152"/>
    </row>
    <row r="566" spans="1:8" s="65" customFormat="1" x14ac:dyDescent="0.25">
      <c r="A566" s="65" t="s">
        <v>3689</v>
      </c>
      <c r="B566" s="150">
        <v>1</v>
      </c>
      <c r="C566" s="153" t="s">
        <v>2606</v>
      </c>
      <c r="D566" s="142" t="s">
        <v>2604</v>
      </c>
      <c r="E566" s="142"/>
      <c r="G566" s="166" t="s">
        <v>2604</v>
      </c>
      <c r="H566" s="152" t="s">
        <v>2604</v>
      </c>
    </row>
    <row r="567" spans="1:8" s="65" customFormat="1" x14ac:dyDescent="0.25">
      <c r="A567" s="65" t="s">
        <v>3689</v>
      </c>
      <c r="B567" s="309">
        <v>2</v>
      </c>
      <c r="C567" s="288" t="s">
        <v>2605</v>
      </c>
      <c r="D567" s="142" t="s">
        <v>2604</v>
      </c>
      <c r="E567" s="142"/>
      <c r="G567" s="166" t="s">
        <v>2604</v>
      </c>
      <c r="H567" s="67" t="s">
        <v>2604</v>
      </c>
    </row>
    <row r="568" spans="1:8" s="65" customFormat="1" x14ac:dyDescent="0.25">
      <c r="A568" s="65" t="s">
        <v>2863</v>
      </c>
      <c r="B568" s="308">
        <v>1</v>
      </c>
      <c r="C568" s="155" t="s">
        <v>2606</v>
      </c>
      <c r="D568" s="142" t="s">
        <v>2147</v>
      </c>
      <c r="E568" s="142"/>
      <c r="F568" s="65" t="s">
        <v>2148</v>
      </c>
      <c r="G568" s="166" t="s">
        <v>2604</v>
      </c>
      <c r="H568" s="152" t="s">
        <v>2604</v>
      </c>
    </row>
    <row r="569" spans="1:8" s="65" customFormat="1" x14ac:dyDescent="0.25">
      <c r="A569" s="65" t="s">
        <v>2863</v>
      </c>
      <c r="B569" s="309">
        <v>2</v>
      </c>
      <c r="C569" s="65" t="s">
        <v>2605</v>
      </c>
      <c r="D569" s="142" t="s">
        <v>2604</v>
      </c>
      <c r="E569" s="142"/>
      <c r="G569" s="166" t="s">
        <v>2604</v>
      </c>
      <c r="H569" s="67" t="s">
        <v>2604</v>
      </c>
    </row>
    <row r="570" spans="1:8" s="65" customFormat="1" x14ac:dyDescent="0.25">
      <c r="A570" s="65" t="s">
        <v>3272</v>
      </c>
      <c r="B570" s="150">
        <v>1</v>
      </c>
      <c r="C570" s="155" t="s">
        <v>2606</v>
      </c>
      <c r="D570" s="142">
        <v>41129</v>
      </c>
      <c r="E570" s="142"/>
      <c r="F570" s="65" t="s">
        <v>67</v>
      </c>
      <c r="G570" s="166" t="s">
        <v>2604</v>
      </c>
      <c r="H570" s="152" t="s">
        <v>2604</v>
      </c>
    </row>
    <row r="571" spans="1:8" s="65" customFormat="1" x14ac:dyDescent="0.25">
      <c r="A571" s="65" t="s">
        <v>3272</v>
      </c>
      <c r="B571" s="309">
        <v>2</v>
      </c>
      <c r="C571" s="288" t="s">
        <v>2605</v>
      </c>
      <c r="D571" s="142" t="s">
        <v>2604</v>
      </c>
      <c r="E571" s="142"/>
      <c r="G571" s="166" t="s">
        <v>2604</v>
      </c>
      <c r="H571" s="67" t="s">
        <v>2604</v>
      </c>
    </row>
    <row r="572" spans="1:8" s="65" customFormat="1" x14ac:dyDescent="0.25">
      <c r="A572" s="65" t="s">
        <v>3609</v>
      </c>
      <c r="B572" s="150">
        <v>1</v>
      </c>
      <c r="C572" s="281" t="s">
        <v>4523</v>
      </c>
      <c r="D572" s="142">
        <v>41128</v>
      </c>
      <c r="E572" s="142">
        <v>41275</v>
      </c>
      <c r="F572" s="282" t="s">
        <v>75</v>
      </c>
      <c r="G572" s="166" t="s">
        <v>2604</v>
      </c>
      <c r="H572" s="152" t="s">
        <v>2604</v>
      </c>
    </row>
    <row r="573" spans="1:8" s="65" customFormat="1" x14ac:dyDescent="0.25">
      <c r="A573" s="65" t="s">
        <v>3609</v>
      </c>
      <c r="B573" s="310">
        <v>2</v>
      </c>
      <c r="C573" s="65" t="s">
        <v>2607</v>
      </c>
      <c r="D573" s="142">
        <v>41275</v>
      </c>
      <c r="E573" s="142"/>
      <c r="F573" s="65" t="s">
        <v>75</v>
      </c>
      <c r="G573" s="166" t="s">
        <v>2604</v>
      </c>
      <c r="H573" s="67" t="s">
        <v>2604</v>
      </c>
    </row>
    <row r="574" spans="1:8" s="65" customFormat="1" x14ac:dyDescent="0.25">
      <c r="A574" s="65" t="s">
        <v>3180</v>
      </c>
      <c r="B574" s="150">
        <v>1</v>
      </c>
      <c r="C574" s="153" t="s">
        <v>2606</v>
      </c>
      <c r="D574" s="142" t="s">
        <v>2604</v>
      </c>
      <c r="E574" s="142"/>
      <c r="G574" s="166" t="s">
        <v>2604</v>
      </c>
      <c r="H574" s="152" t="s">
        <v>2604</v>
      </c>
    </row>
    <row r="575" spans="1:8" s="65" customFormat="1" x14ac:dyDescent="0.25">
      <c r="A575" s="65" t="s">
        <v>3180</v>
      </c>
      <c r="B575" s="309">
        <v>2</v>
      </c>
      <c r="C575" s="288" t="s">
        <v>2605</v>
      </c>
      <c r="D575" s="142" t="s">
        <v>2604</v>
      </c>
      <c r="E575" s="142"/>
      <c r="G575" s="166" t="s">
        <v>2604</v>
      </c>
      <c r="H575" s="67" t="s">
        <v>2604</v>
      </c>
    </row>
    <row r="576" spans="1:8" s="65" customFormat="1" x14ac:dyDescent="0.25">
      <c r="A576" s="65" t="s">
        <v>3624</v>
      </c>
      <c r="B576" s="150">
        <v>1</v>
      </c>
      <c r="C576" s="153" t="s">
        <v>2606</v>
      </c>
      <c r="D576" s="142">
        <v>42215</v>
      </c>
      <c r="E576" s="142"/>
      <c r="F576" s="108" t="s">
        <v>2615</v>
      </c>
      <c r="G576" s="166" t="s">
        <v>2604</v>
      </c>
      <c r="H576" s="157" t="s">
        <v>2611</v>
      </c>
    </row>
    <row r="577" spans="1:8" s="65" customFormat="1" x14ac:dyDescent="0.25">
      <c r="A577" s="65" t="s">
        <v>3624</v>
      </c>
      <c r="B577" s="309">
        <v>2</v>
      </c>
      <c r="C577" s="288" t="s">
        <v>2605</v>
      </c>
      <c r="D577" s="142" t="s">
        <v>2604</v>
      </c>
      <c r="E577" s="142"/>
      <c r="G577" s="166" t="s">
        <v>2604</v>
      </c>
      <c r="H577" s="67" t="s">
        <v>2604</v>
      </c>
    </row>
    <row r="578" spans="1:8" s="65" customFormat="1" x14ac:dyDescent="0.25">
      <c r="A578" s="65" t="s">
        <v>3083</v>
      </c>
      <c r="B578" s="150">
        <v>1</v>
      </c>
      <c r="C578" s="155" t="s">
        <v>2606</v>
      </c>
      <c r="D578" s="142" t="s">
        <v>2604</v>
      </c>
      <c r="E578" s="142"/>
      <c r="G578" s="166" t="s">
        <v>2604</v>
      </c>
      <c r="H578" s="152" t="s">
        <v>2604</v>
      </c>
    </row>
    <row r="579" spans="1:8" s="65" customFormat="1" x14ac:dyDescent="0.25">
      <c r="A579" s="65" t="s">
        <v>3083</v>
      </c>
      <c r="B579" s="77">
        <v>2</v>
      </c>
      <c r="C579" s="65" t="s">
        <v>2605</v>
      </c>
      <c r="D579" s="142" t="s">
        <v>2604</v>
      </c>
      <c r="E579" s="142"/>
      <c r="G579" s="166" t="s">
        <v>2604</v>
      </c>
      <c r="H579" s="67" t="s">
        <v>2604</v>
      </c>
    </row>
    <row r="580" spans="1:8" s="65" customFormat="1" x14ac:dyDescent="0.25">
      <c r="A580" s="65" t="s">
        <v>3674</v>
      </c>
      <c r="B580" s="150">
        <v>1</v>
      </c>
      <c r="C580" s="155" t="s">
        <v>2606</v>
      </c>
      <c r="D580" s="142" t="s">
        <v>2604</v>
      </c>
      <c r="E580" s="142"/>
      <c r="G580" s="166" t="s">
        <v>2604</v>
      </c>
      <c r="H580" s="152" t="s">
        <v>2604</v>
      </c>
    </row>
    <row r="581" spans="1:8" s="65" customFormat="1" x14ac:dyDescent="0.25">
      <c r="A581" s="65" t="s">
        <v>3674</v>
      </c>
      <c r="B581" s="77">
        <v>2</v>
      </c>
      <c r="C581" s="65" t="s">
        <v>2603</v>
      </c>
      <c r="D581" s="142">
        <v>42186</v>
      </c>
      <c r="E581" s="142"/>
      <c r="F581" s="108" t="s">
        <v>94</v>
      </c>
      <c r="G581" s="166">
        <v>0</v>
      </c>
      <c r="H581" s="105" t="s">
        <v>2618</v>
      </c>
    </row>
    <row r="582" spans="1:8" s="65" customFormat="1" x14ac:dyDescent="0.25">
      <c r="A582" s="65" t="s">
        <v>3127</v>
      </c>
      <c r="B582" s="150">
        <v>1</v>
      </c>
      <c r="C582" s="155" t="s">
        <v>2606</v>
      </c>
      <c r="D582" s="142">
        <v>38570</v>
      </c>
      <c r="E582" s="142"/>
      <c r="F582" s="65" t="s">
        <v>32</v>
      </c>
      <c r="G582" s="166">
        <v>158000</v>
      </c>
      <c r="H582" s="152" t="s">
        <v>2604</v>
      </c>
    </row>
    <row r="583" spans="1:8" s="65" customFormat="1" x14ac:dyDescent="0.25">
      <c r="A583" s="65" t="s">
        <v>3127</v>
      </c>
      <c r="B583" s="77">
        <v>2</v>
      </c>
      <c r="C583" s="65" t="s">
        <v>2603</v>
      </c>
      <c r="D583" s="142">
        <v>39083</v>
      </c>
      <c r="E583" s="142"/>
      <c r="F583" s="65" t="s">
        <v>81</v>
      </c>
      <c r="G583" s="166" t="s">
        <v>2604</v>
      </c>
      <c r="H583" s="67" t="s">
        <v>2135</v>
      </c>
    </row>
    <row r="584" spans="1:8" s="65" customFormat="1" x14ac:dyDescent="0.25">
      <c r="A584" s="65" t="s">
        <v>3001</v>
      </c>
      <c r="B584" s="150">
        <v>1</v>
      </c>
      <c r="C584" s="153" t="s">
        <v>2606</v>
      </c>
      <c r="D584" s="142" t="s">
        <v>2604</v>
      </c>
      <c r="E584" s="142"/>
      <c r="G584" s="166" t="s">
        <v>2604</v>
      </c>
      <c r="H584" s="152" t="s">
        <v>2604</v>
      </c>
    </row>
    <row r="585" spans="1:8" s="65" customFormat="1" x14ac:dyDescent="0.25">
      <c r="A585" s="65" t="s">
        <v>3001</v>
      </c>
      <c r="B585" s="309">
        <v>2</v>
      </c>
      <c r="C585" s="288" t="s">
        <v>2605</v>
      </c>
      <c r="D585" s="142" t="s">
        <v>2604</v>
      </c>
      <c r="E585" s="142"/>
      <c r="G585" s="166" t="s">
        <v>2604</v>
      </c>
      <c r="H585" s="67" t="s">
        <v>2604</v>
      </c>
    </row>
    <row r="586" spans="1:8" s="65" customFormat="1" x14ac:dyDescent="0.25">
      <c r="A586" s="65" t="s">
        <v>3146</v>
      </c>
      <c r="B586" s="150">
        <v>1</v>
      </c>
      <c r="C586" s="155" t="s">
        <v>2606</v>
      </c>
      <c r="D586" s="142">
        <v>39280</v>
      </c>
      <c r="E586" s="142"/>
      <c r="F586" s="65" t="s">
        <v>2150</v>
      </c>
      <c r="G586" s="166" t="s">
        <v>2604</v>
      </c>
      <c r="H586" s="152" t="s">
        <v>2604</v>
      </c>
    </row>
    <row r="587" spans="1:8" s="65" customFormat="1" x14ac:dyDescent="0.25">
      <c r="A587" s="65" t="s">
        <v>3146</v>
      </c>
      <c r="B587" s="77">
        <v>2</v>
      </c>
      <c r="C587" s="65" t="s">
        <v>2603</v>
      </c>
      <c r="D587" s="142">
        <v>39280</v>
      </c>
      <c r="E587" s="142"/>
      <c r="F587" s="65" t="s">
        <v>2331</v>
      </c>
      <c r="G587" s="166" t="s">
        <v>2604</v>
      </c>
      <c r="H587" s="67" t="s">
        <v>2135</v>
      </c>
    </row>
    <row r="588" spans="1:8" s="65" customFormat="1" x14ac:dyDescent="0.25">
      <c r="A588" s="65" t="s">
        <v>3295</v>
      </c>
      <c r="B588" s="150">
        <v>1</v>
      </c>
      <c r="C588" s="296" t="s">
        <v>4528</v>
      </c>
      <c r="D588" s="142">
        <v>40950</v>
      </c>
      <c r="E588" s="142">
        <v>40995</v>
      </c>
      <c r="F588" s="65" t="s">
        <v>68</v>
      </c>
      <c r="G588" s="166" t="s">
        <v>2604</v>
      </c>
      <c r="H588" s="152" t="s">
        <v>2604</v>
      </c>
    </row>
    <row r="589" spans="1:8" s="65" customFormat="1" x14ac:dyDescent="0.25">
      <c r="A589" s="65" t="s">
        <v>3470</v>
      </c>
      <c r="B589" s="150">
        <v>1</v>
      </c>
      <c r="C589" s="155" t="s">
        <v>2606</v>
      </c>
      <c r="D589" s="142">
        <v>40380</v>
      </c>
      <c r="E589" s="142"/>
      <c r="F589" s="65" t="s">
        <v>2150</v>
      </c>
      <c r="G589" s="166" t="s">
        <v>2604</v>
      </c>
      <c r="H589" s="152" t="s">
        <v>2604</v>
      </c>
    </row>
    <row r="590" spans="1:8" s="65" customFormat="1" x14ac:dyDescent="0.25">
      <c r="A590" s="65" t="s">
        <v>3654</v>
      </c>
      <c r="B590" s="150">
        <v>1</v>
      </c>
      <c r="C590" s="155" t="s">
        <v>2606</v>
      </c>
      <c r="D590" s="142">
        <v>37842</v>
      </c>
      <c r="E590" s="142"/>
      <c r="F590" s="65" t="s">
        <v>87</v>
      </c>
      <c r="G590" s="166" t="s">
        <v>2604</v>
      </c>
      <c r="H590" s="152" t="s">
        <v>2135</v>
      </c>
    </row>
    <row r="591" spans="1:8" s="65" customFormat="1" x14ac:dyDescent="0.25">
      <c r="A591" s="65" t="s">
        <v>3654</v>
      </c>
      <c r="B591" s="309">
        <v>2</v>
      </c>
      <c r="C591" s="65" t="s">
        <v>2603</v>
      </c>
      <c r="D591" s="142">
        <v>38108</v>
      </c>
      <c r="E591" s="142"/>
      <c r="F591" s="65" t="s">
        <v>2155</v>
      </c>
      <c r="G591" s="166" t="s">
        <v>2604</v>
      </c>
      <c r="H591" s="67" t="s">
        <v>2135</v>
      </c>
    </row>
    <row r="592" spans="1:8" s="65" customFormat="1" x14ac:dyDescent="0.25">
      <c r="A592" s="65" t="s">
        <v>2985</v>
      </c>
      <c r="B592" s="150">
        <v>1</v>
      </c>
      <c r="C592" s="153" t="s">
        <v>2606</v>
      </c>
      <c r="D592" s="142" t="s">
        <v>2604</v>
      </c>
      <c r="E592" s="142"/>
      <c r="G592" s="166" t="s">
        <v>2604</v>
      </c>
      <c r="H592" s="152" t="s">
        <v>2604</v>
      </c>
    </row>
    <row r="593" spans="1:8" s="65" customFormat="1" x14ac:dyDescent="0.25">
      <c r="A593" s="65" t="s">
        <v>2985</v>
      </c>
      <c r="B593" s="309">
        <v>2</v>
      </c>
      <c r="C593" s="288" t="s">
        <v>2605</v>
      </c>
      <c r="D593" s="142" t="s">
        <v>2604</v>
      </c>
      <c r="E593" s="142"/>
      <c r="G593" s="166" t="s">
        <v>2604</v>
      </c>
      <c r="H593" s="67" t="s">
        <v>2604</v>
      </c>
    </row>
    <row r="594" spans="1:8" s="65" customFormat="1" x14ac:dyDescent="0.25">
      <c r="A594" s="65" t="s">
        <v>3290</v>
      </c>
      <c r="B594" s="150">
        <v>1</v>
      </c>
      <c r="C594" s="153" t="s">
        <v>2606</v>
      </c>
      <c r="D594" s="142" t="s">
        <v>2604</v>
      </c>
      <c r="E594" s="142"/>
      <c r="G594" s="166" t="s">
        <v>2604</v>
      </c>
      <c r="H594" s="152" t="s">
        <v>2604</v>
      </c>
    </row>
    <row r="595" spans="1:8" s="65" customFormat="1" x14ac:dyDescent="0.25">
      <c r="A595" s="65" t="s">
        <v>3290</v>
      </c>
      <c r="B595" s="309">
        <v>2</v>
      </c>
      <c r="C595" s="288" t="s">
        <v>2605</v>
      </c>
      <c r="D595" s="142" t="s">
        <v>2604</v>
      </c>
      <c r="E595" s="142"/>
      <c r="G595" s="166" t="s">
        <v>2604</v>
      </c>
      <c r="H595" s="67" t="s">
        <v>2604</v>
      </c>
    </row>
    <row r="596" spans="1:8" s="65" customFormat="1" x14ac:dyDescent="0.25">
      <c r="A596" s="65" t="s">
        <v>3320</v>
      </c>
      <c r="B596" s="150">
        <v>1</v>
      </c>
      <c r="C596" s="296" t="s">
        <v>4528</v>
      </c>
      <c r="D596" s="142">
        <v>37681</v>
      </c>
      <c r="E596" s="142">
        <v>37756</v>
      </c>
      <c r="F596" s="65" t="s">
        <v>43</v>
      </c>
      <c r="G596" s="166" t="s">
        <v>2604</v>
      </c>
      <c r="H596" s="152" t="s">
        <v>2604</v>
      </c>
    </row>
    <row r="597" spans="1:8" s="65" customFormat="1" x14ac:dyDescent="0.25">
      <c r="A597" s="65" t="s">
        <v>3722</v>
      </c>
      <c r="B597" s="150">
        <v>1</v>
      </c>
      <c r="C597" s="155" t="s">
        <v>2606</v>
      </c>
      <c r="D597" s="142">
        <v>37084</v>
      </c>
      <c r="E597" s="142"/>
      <c r="F597" s="65" t="s">
        <v>163</v>
      </c>
      <c r="G597" s="166" t="s">
        <v>2604</v>
      </c>
      <c r="H597" s="152" t="s">
        <v>2135</v>
      </c>
    </row>
    <row r="598" spans="1:8" s="65" customFormat="1" x14ac:dyDescent="0.25">
      <c r="A598" s="65" t="s">
        <v>3722</v>
      </c>
      <c r="B598" s="309">
        <v>2</v>
      </c>
      <c r="C598" s="65" t="s">
        <v>2603</v>
      </c>
      <c r="D598" s="142">
        <v>38184</v>
      </c>
      <c r="E598" s="142"/>
      <c r="F598" s="65" t="s">
        <v>75</v>
      </c>
      <c r="G598" s="166" t="s">
        <v>2604</v>
      </c>
      <c r="H598" s="67" t="s">
        <v>2135</v>
      </c>
    </row>
    <row r="599" spans="1:8" s="65" customFormat="1" x14ac:dyDescent="0.25">
      <c r="A599" s="65" t="s">
        <v>2969</v>
      </c>
      <c r="B599" s="150">
        <v>1</v>
      </c>
      <c r="C599" s="155" t="s">
        <v>2129</v>
      </c>
      <c r="D599" s="142">
        <v>32186</v>
      </c>
      <c r="E599" s="142">
        <v>33706</v>
      </c>
      <c r="F599" s="65" t="s">
        <v>2602</v>
      </c>
      <c r="G599" s="166" t="s">
        <v>2604</v>
      </c>
      <c r="H599" s="152" t="s">
        <v>2604</v>
      </c>
    </row>
    <row r="600" spans="1:8" s="65" customFormat="1" x14ac:dyDescent="0.25">
      <c r="A600" s="65" t="s">
        <v>2969</v>
      </c>
      <c r="B600" s="309">
        <v>2</v>
      </c>
      <c r="C600" s="305" t="s">
        <v>4527</v>
      </c>
      <c r="D600" s="142">
        <v>33706</v>
      </c>
      <c r="E600" s="142"/>
      <c r="F600" s="65" t="s">
        <v>2602</v>
      </c>
      <c r="G600" s="166" t="s">
        <v>2604</v>
      </c>
      <c r="H600" s="67" t="s">
        <v>2604</v>
      </c>
    </row>
    <row r="601" spans="1:8" s="65" customFormat="1" x14ac:dyDescent="0.25">
      <c r="A601" s="65" t="s">
        <v>3140</v>
      </c>
      <c r="B601" s="150">
        <v>1</v>
      </c>
      <c r="C601" s="155" t="s">
        <v>2606</v>
      </c>
      <c r="D601" s="142">
        <v>38403</v>
      </c>
      <c r="E601" s="142"/>
      <c r="F601" s="65" t="s">
        <v>2484</v>
      </c>
      <c r="G601" s="166" t="s">
        <v>2604</v>
      </c>
      <c r="H601" s="152" t="s">
        <v>2135</v>
      </c>
    </row>
    <row r="602" spans="1:8" s="65" customFormat="1" x14ac:dyDescent="0.25">
      <c r="A602" s="65" t="s">
        <v>3140</v>
      </c>
      <c r="B602" s="77">
        <v>2</v>
      </c>
      <c r="C602" s="65" t="s">
        <v>2603</v>
      </c>
      <c r="D602" s="142">
        <v>38472</v>
      </c>
      <c r="E602" s="142"/>
      <c r="F602" s="65" t="s">
        <v>2308</v>
      </c>
      <c r="G602" s="166" t="s">
        <v>2604</v>
      </c>
      <c r="H602" s="67" t="s">
        <v>2135</v>
      </c>
    </row>
    <row r="603" spans="1:8" s="65" customFormat="1" x14ac:dyDescent="0.25">
      <c r="A603" s="65" t="s">
        <v>612</v>
      </c>
      <c r="B603" s="150">
        <v>1</v>
      </c>
      <c r="C603" s="155" t="s">
        <v>2606</v>
      </c>
      <c r="D603" s="142" t="s">
        <v>2604</v>
      </c>
      <c r="E603" s="142"/>
      <c r="G603" s="166" t="s">
        <v>2604</v>
      </c>
      <c r="H603" s="152" t="s">
        <v>2604</v>
      </c>
    </row>
    <row r="604" spans="1:8" s="65" customFormat="1" x14ac:dyDescent="0.25">
      <c r="A604" s="65" t="s">
        <v>612</v>
      </c>
      <c r="B604" s="77">
        <v>2</v>
      </c>
      <c r="C604" s="65" t="s">
        <v>2605</v>
      </c>
      <c r="D604" s="142" t="s">
        <v>2604</v>
      </c>
      <c r="E604" s="142"/>
      <c r="G604" s="166" t="s">
        <v>2604</v>
      </c>
      <c r="H604" s="67" t="s">
        <v>2604</v>
      </c>
    </row>
    <row r="605" spans="1:8" s="65" customFormat="1" x14ac:dyDescent="0.25">
      <c r="A605" s="65" t="s">
        <v>3298</v>
      </c>
      <c r="B605" s="150">
        <v>1</v>
      </c>
      <c r="C605" s="153" t="s">
        <v>2606</v>
      </c>
      <c r="D605" s="142" t="s">
        <v>2604</v>
      </c>
      <c r="E605" s="142"/>
      <c r="G605" s="166" t="s">
        <v>2604</v>
      </c>
      <c r="H605" s="152" t="s">
        <v>2604</v>
      </c>
    </row>
    <row r="606" spans="1:8" s="65" customFormat="1" x14ac:dyDescent="0.25">
      <c r="A606" s="65" t="s">
        <v>3298</v>
      </c>
      <c r="B606" s="309">
        <v>2</v>
      </c>
      <c r="C606" s="288" t="s">
        <v>2605</v>
      </c>
      <c r="D606" s="142" t="s">
        <v>2604</v>
      </c>
      <c r="E606" s="142"/>
      <c r="G606" s="166" t="s">
        <v>2604</v>
      </c>
      <c r="H606" s="67" t="s">
        <v>2604</v>
      </c>
    </row>
    <row r="607" spans="1:8" s="65" customFormat="1" x14ac:dyDescent="0.25">
      <c r="A607" s="65" t="s">
        <v>3309</v>
      </c>
      <c r="B607" s="150">
        <v>1</v>
      </c>
      <c r="C607" s="153" t="s">
        <v>2606</v>
      </c>
      <c r="D607" s="142" t="s">
        <v>2604</v>
      </c>
      <c r="E607" s="142"/>
      <c r="G607" s="166" t="s">
        <v>2604</v>
      </c>
      <c r="H607" s="152" t="s">
        <v>2604</v>
      </c>
    </row>
    <row r="608" spans="1:8" s="65" customFormat="1" x14ac:dyDescent="0.25">
      <c r="A608" s="65" t="s">
        <v>3309</v>
      </c>
      <c r="B608" s="309">
        <v>2</v>
      </c>
      <c r="C608" s="288" t="s">
        <v>2605</v>
      </c>
      <c r="D608" s="142" t="s">
        <v>2604</v>
      </c>
      <c r="E608" s="142"/>
      <c r="G608" s="166" t="s">
        <v>2604</v>
      </c>
      <c r="H608" s="67" t="s">
        <v>2604</v>
      </c>
    </row>
    <row r="609" spans="1:8" s="65" customFormat="1" x14ac:dyDescent="0.25">
      <c r="A609" s="65" t="s">
        <v>3659</v>
      </c>
      <c r="B609" s="150">
        <v>1</v>
      </c>
      <c r="C609" s="153" t="s">
        <v>2606</v>
      </c>
      <c r="D609" s="142" t="s">
        <v>2604</v>
      </c>
      <c r="E609" s="142"/>
      <c r="G609" s="166" t="s">
        <v>2604</v>
      </c>
      <c r="H609" s="152" t="s">
        <v>2604</v>
      </c>
    </row>
    <row r="610" spans="1:8" s="65" customFormat="1" x14ac:dyDescent="0.25">
      <c r="A610" s="65" t="s">
        <v>3659</v>
      </c>
      <c r="B610" s="309">
        <v>2</v>
      </c>
      <c r="C610" s="288" t="s">
        <v>2605</v>
      </c>
      <c r="D610" s="142" t="s">
        <v>2604</v>
      </c>
      <c r="E610" s="142"/>
      <c r="G610" s="166" t="s">
        <v>2604</v>
      </c>
      <c r="H610" s="67" t="s">
        <v>2604</v>
      </c>
    </row>
    <row r="611" spans="1:8" s="65" customFormat="1" x14ac:dyDescent="0.25">
      <c r="A611" s="65" t="s">
        <v>2887</v>
      </c>
      <c r="B611" s="150">
        <v>1</v>
      </c>
      <c r="C611" s="155" t="s">
        <v>2606</v>
      </c>
      <c r="D611" s="142" t="s">
        <v>2604</v>
      </c>
      <c r="E611" s="142"/>
      <c r="G611" s="166" t="s">
        <v>2604</v>
      </c>
      <c r="H611" s="152" t="s">
        <v>2604</v>
      </c>
    </row>
    <row r="612" spans="1:8" s="65" customFormat="1" x14ac:dyDescent="0.25">
      <c r="A612" s="65" t="s">
        <v>2887</v>
      </c>
      <c r="B612" s="77">
        <v>2</v>
      </c>
      <c r="C612" s="65" t="s">
        <v>2605</v>
      </c>
      <c r="D612" s="142" t="s">
        <v>2604</v>
      </c>
      <c r="E612" s="142"/>
      <c r="G612" s="166" t="s">
        <v>2604</v>
      </c>
      <c r="H612" s="67" t="s">
        <v>2604</v>
      </c>
    </row>
    <row r="613" spans="1:8" s="65" customFormat="1" x14ac:dyDescent="0.25">
      <c r="A613" s="65" t="s">
        <v>3671</v>
      </c>
      <c r="B613" s="150">
        <v>1</v>
      </c>
      <c r="C613" s="155" t="s">
        <v>2606</v>
      </c>
      <c r="D613" s="142" t="s">
        <v>2604</v>
      </c>
      <c r="E613" s="142"/>
      <c r="G613" s="166" t="s">
        <v>2604</v>
      </c>
      <c r="H613" s="152" t="s">
        <v>2604</v>
      </c>
    </row>
    <row r="614" spans="1:8" s="65" customFormat="1" x14ac:dyDescent="0.25">
      <c r="A614" s="65" t="s">
        <v>3671</v>
      </c>
      <c r="B614" s="77">
        <v>2</v>
      </c>
      <c r="C614" s="65" t="s">
        <v>2605</v>
      </c>
      <c r="D614" s="142" t="s">
        <v>2604</v>
      </c>
      <c r="E614" s="142"/>
      <c r="G614" s="166" t="s">
        <v>2604</v>
      </c>
      <c r="H614" s="67" t="s">
        <v>2604</v>
      </c>
    </row>
    <row r="615" spans="1:8" s="65" customFormat="1" x14ac:dyDescent="0.25">
      <c r="A615" s="65" t="s">
        <v>3081</v>
      </c>
      <c r="B615" s="150">
        <v>1</v>
      </c>
      <c r="C615" s="155" t="s">
        <v>2606</v>
      </c>
      <c r="D615" s="142" t="s">
        <v>2604</v>
      </c>
      <c r="E615" s="142"/>
      <c r="G615" s="166" t="s">
        <v>2604</v>
      </c>
      <c r="H615" s="152" t="s">
        <v>2604</v>
      </c>
    </row>
    <row r="616" spans="1:8" s="65" customFormat="1" x14ac:dyDescent="0.25">
      <c r="A616" s="65" t="s">
        <v>3081</v>
      </c>
      <c r="B616" s="77">
        <v>2</v>
      </c>
      <c r="C616" s="65" t="s">
        <v>2605</v>
      </c>
      <c r="D616" s="142" t="s">
        <v>2604</v>
      </c>
      <c r="E616" s="142"/>
      <c r="G616" s="166" t="s">
        <v>2604</v>
      </c>
      <c r="H616" s="67" t="s">
        <v>2604</v>
      </c>
    </row>
    <row r="617" spans="1:8" s="65" customFormat="1" x14ac:dyDescent="0.25">
      <c r="A617" s="65" t="s">
        <v>3082</v>
      </c>
      <c r="B617" s="150">
        <v>1</v>
      </c>
      <c r="C617" s="155" t="s">
        <v>2606</v>
      </c>
      <c r="D617" s="142">
        <v>31136</v>
      </c>
      <c r="E617" s="142"/>
      <c r="G617" s="166" t="s">
        <v>2604</v>
      </c>
      <c r="H617" s="152" t="s">
        <v>2604</v>
      </c>
    </row>
    <row r="618" spans="1:8" s="65" customFormat="1" x14ac:dyDescent="0.25">
      <c r="A618" s="65" t="s">
        <v>3082</v>
      </c>
      <c r="B618" s="77">
        <v>2</v>
      </c>
      <c r="C618" s="65" t="s">
        <v>2605</v>
      </c>
      <c r="D618" s="142">
        <v>32039</v>
      </c>
      <c r="E618" s="142"/>
      <c r="F618" s="65" t="s">
        <v>163</v>
      </c>
      <c r="G618" s="166" t="s">
        <v>2604</v>
      </c>
      <c r="H618" s="67" t="s">
        <v>2604</v>
      </c>
    </row>
    <row r="619" spans="1:8" s="65" customFormat="1" x14ac:dyDescent="0.25">
      <c r="A619" s="65" t="s">
        <v>3131</v>
      </c>
      <c r="B619" s="150">
        <v>1</v>
      </c>
      <c r="C619" s="155" t="s">
        <v>2606</v>
      </c>
      <c r="D619" s="142">
        <v>32893</v>
      </c>
      <c r="E619" s="142"/>
      <c r="F619" s="65" t="s">
        <v>45</v>
      </c>
      <c r="G619" s="166">
        <v>725000</v>
      </c>
      <c r="H619" s="152" t="s">
        <v>2604</v>
      </c>
    </row>
    <row r="620" spans="1:8" s="65" customFormat="1" x14ac:dyDescent="0.25">
      <c r="A620" s="65" t="s">
        <v>3131</v>
      </c>
      <c r="B620" s="77">
        <v>2</v>
      </c>
      <c r="C620" s="65" t="s">
        <v>2605</v>
      </c>
      <c r="D620" s="142">
        <v>32984</v>
      </c>
      <c r="E620" s="142"/>
      <c r="F620" s="65" t="s">
        <v>55</v>
      </c>
      <c r="G620" s="166">
        <v>473000</v>
      </c>
      <c r="H620" s="67" t="s">
        <v>2604</v>
      </c>
    </row>
    <row r="621" spans="1:8" s="65" customFormat="1" x14ac:dyDescent="0.25">
      <c r="A621" s="65" t="s">
        <v>3141</v>
      </c>
      <c r="B621" s="150">
        <v>1</v>
      </c>
      <c r="C621" s="153" t="s">
        <v>2606</v>
      </c>
      <c r="D621" s="142" t="s">
        <v>2604</v>
      </c>
      <c r="E621" s="142"/>
      <c r="G621" s="166" t="s">
        <v>2604</v>
      </c>
      <c r="H621" s="152" t="s">
        <v>2604</v>
      </c>
    </row>
    <row r="622" spans="1:8" s="65" customFormat="1" x14ac:dyDescent="0.25">
      <c r="A622" s="65" t="s">
        <v>3141</v>
      </c>
      <c r="B622" s="309">
        <v>2</v>
      </c>
      <c r="C622" s="65" t="s">
        <v>2605</v>
      </c>
      <c r="D622" s="142">
        <v>37166</v>
      </c>
      <c r="E622" s="142"/>
      <c r="F622" s="65" t="s">
        <v>95</v>
      </c>
      <c r="G622" s="166" t="s">
        <v>2604</v>
      </c>
      <c r="H622" s="67" t="s">
        <v>2604</v>
      </c>
    </row>
    <row r="623" spans="1:8" s="65" customFormat="1" x14ac:dyDescent="0.25">
      <c r="A623" s="65" t="s">
        <v>3218</v>
      </c>
      <c r="B623" s="150">
        <v>1</v>
      </c>
      <c r="C623" s="155" t="s">
        <v>2606</v>
      </c>
      <c r="D623" s="142">
        <v>38406</v>
      </c>
      <c r="E623" s="142"/>
      <c r="F623" s="65" t="s">
        <v>73</v>
      </c>
      <c r="G623" s="166">
        <v>100000</v>
      </c>
      <c r="H623" s="152" t="s">
        <v>2604</v>
      </c>
    </row>
    <row r="624" spans="1:8" s="65" customFormat="1" x14ac:dyDescent="0.25">
      <c r="A624" s="65" t="s">
        <v>3218</v>
      </c>
      <c r="B624" s="77">
        <v>2</v>
      </c>
      <c r="C624" s="65" t="s">
        <v>2605</v>
      </c>
      <c r="D624" s="142">
        <v>38738</v>
      </c>
      <c r="E624" s="142"/>
      <c r="F624" s="65" t="s">
        <v>2308</v>
      </c>
      <c r="G624" s="166" t="s">
        <v>2604</v>
      </c>
      <c r="H624" s="67" t="s">
        <v>2604</v>
      </c>
    </row>
    <row r="625" spans="1:8" s="65" customFormat="1" x14ac:dyDescent="0.25">
      <c r="A625" s="65" t="s">
        <v>3162</v>
      </c>
      <c r="B625" s="150">
        <v>1</v>
      </c>
      <c r="C625" s="153" t="s">
        <v>2606</v>
      </c>
      <c r="D625" s="142" t="s">
        <v>2604</v>
      </c>
      <c r="E625" s="142"/>
      <c r="G625" s="166" t="s">
        <v>2604</v>
      </c>
      <c r="H625" s="152" t="s">
        <v>2604</v>
      </c>
    </row>
    <row r="626" spans="1:8" s="65" customFormat="1" x14ac:dyDescent="0.25">
      <c r="A626" s="65" t="s">
        <v>3162</v>
      </c>
      <c r="B626" s="309">
        <v>2</v>
      </c>
      <c r="C626" s="288" t="s">
        <v>2605</v>
      </c>
      <c r="D626" s="142" t="s">
        <v>2604</v>
      </c>
      <c r="E626" s="142"/>
      <c r="G626" s="166" t="s">
        <v>2604</v>
      </c>
      <c r="H626" s="67" t="s">
        <v>2604</v>
      </c>
    </row>
    <row r="627" spans="1:8" s="65" customFormat="1" x14ac:dyDescent="0.25">
      <c r="A627" s="65" t="s">
        <v>619</v>
      </c>
      <c r="B627" s="150">
        <v>1</v>
      </c>
      <c r="C627" s="155" t="s">
        <v>2606</v>
      </c>
      <c r="D627" s="142">
        <v>36903</v>
      </c>
      <c r="E627" s="142"/>
      <c r="F627" s="65" t="s">
        <v>2221</v>
      </c>
      <c r="G627" s="166">
        <v>3150000</v>
      </c>
      <c r="H627" s="152" t="s">
        <v>2604</v>
      </c>
    </row>
    <row r="628" spans="1:8" s="65" customFormat="1" x14ac:dyDescent="0.25">
      <c r="A628" s="65" t="s">
        <v>619</v>
      </c>
      <c r="B628" s="150">
        <v>2</v>
      </c>
      <c r="C628" s="306" t="s">
        <v>4527</v>
      </c>
      <c r="F628" s="305" t="s">
        <v>77</v>
      </c>
      <c r="G628" s="166"/>
      <c r="H628" s="152"/>
    </row>
    <row r="629" spans="1:8" s="65" customFormat="1" x14ac:dyDescent="0.25">
      <c r="A629" s="65" t="s">
        <v>619</v>
      </c>
      <c r="B629" s="150">
        <v>3</v>
      </c>
      <c r="C629" s="306" t="s">
        <v>4527</v>
      </c>
      <c r="D629" s="142">
        <v>38689</v>
      </c>
      <c r="E629" s="142"/>
      <c r="F629" s="65" t="s">
        <v>40</v>
      </c>
      <c r="G629" s="166"/>
      <c r="H629" s="152"/>
    </row>
    <row r="630" spans="1:8" s="65" customFormat="1" x14ac:dyDescent="0.25">
      <c r="A630" s="65" t="s">
        <v>619</v>
      </c>
      <c r="B630" s="150">
        <v>4</v>
      </c>
      <c r="C630" s="306" t="s">
        <v>4527</v>
      </c>
      <c r="D630" s="142"/>
      <c r="E630" s="142"/>
      <c r="F630" s="305" t="s">
        <v>32</v>
      </c>
      <c r="G630" s="166"/>
      <c r="H630" s="152"/>
    </row>
    <row r="631" spans="1:8" s="65" customFormat="1" x14ac:dyDescent="0.25">
      <c r="A631" s="65" t="s">
        <v>619</v>
      </c>
      <c r="B631" s="150">
        <v>5</v>
      </c>
      <c r="C631" s="306" t="s">
        <v>2638</v>
      </c>
      <c r="D631" s="142"/>
      <c r="E631" s="142"/>
      <c r="F631" s="305"/>
      <c r="G631" s="166"/>
      <c r="H631" s="152"/>
    </row>
    <row r="632" spans="1:8" s="65" customFormat="1" x14ac:dyDescent="0.25">
      <c r="A632" s="65" t="s">
        <v>3685</v>
      </c>
      <c r="B632" s="150">
        <v>1</v>
      </c>
      <c r="C632" s="155" t="s">
        <v>2606</v>
      </c>
      <c r="D632" s="142">
        <v>27258</v>
      </c>
      <c r="E632" s="142"/>
      <c r="F632" s="65" t="s">
        <v>539</v>
      </c>
      <c r="G632" s="166" t="s">
        <v>2604</v>
      </c>
      <c r="H632" s="152" t="s">
        <v>2604</v>
      </c>
    </row>
    <row r="633" spans="1:8" s="65" customFormat="1" x14ac:dyDescent="0.25">
      <c r="A633" s="65" t="s">
        <v>3685</v>
      </c>
      <c r="B633" s="77">
        <v>2</v>
      </c>
      <c r="C633" s="65" t="s">
        <v>2605</v>
      </c>
      <c r="D633" s="142">
        <v>27498</v>
      </c>
      <c r="E633" s="142"/>
      <c r="F633" s="65" t="s">
        <v>75</v>
      </c>
      <c r="G633" s="166" t="s">
        <v>2604</v>
      </c>
      <c r="H633" s="67" t="s">
        <v>2604</v>
      </c>
    </row>
    <row r="634" spans="1:8" s="65" customFormat="1" x14ac:dyDescent="0.25">
      <c r="A634" s="65" t="s">
        <v>3696</v>
      </c>
      <c r="B634" s="150">
        <v>1</v>
      </c>
      <c r="C634" s="153" t="s">
        <v>2606</v>
      </c>
      <c r="D634" s="142" t="s">
        <v>2604</v>
      </c>
      <c r="E634" s="142"/>
      <c r="G634" s="166" t="s">
        <v>2604</v>
      </c>
      <c r="H634" s="152" t="s">
        <v>2604</v>
      </c>
    </row>
    <row r="635" spans="1:8" s="65" customFormat="1" x14ac:dyDescent="0.25">
      <c r="A635" s="65" t="s">
        <v>3696</v>
      </c>
      <c r="B635" s="309">
        <v>2</v>
      </c>
      <c r="C635" s="288" t="s">
        <v>2605</v>
      </c>
      <c r="D635" s="142" t="s">
        <v>2604</v>
      </c>
      <c r="E635" s="142"/>
      <c r="G635" s="166" t="s">
        <v>2604</v>
      </c>
      <c r="H635" s="67" t="s">
        <v>2604</v>
      </c>
    </row>
    <row r="636" spans="1:8" s="65" customFormat="1" x14ac:dyDescent="0.25">
      <c r="A636" s="65" t="s">
        <v>3449</v>
      </c>
      <c r="B636" s="150">
        <v>1</v>
      </c>
      <c r="C636" s="155" t="s">
        <v>2606</v>
      </c>
      <c r="D636" s="142">
        <v>40005</v>
      </c>
      <c r="E636" s="142"/>
      <c r="F636" s="65" t="s">
        <v>67</v>
      </c>
      <c r="G636" s="166">
        <v>1310000</v>
      </c>
      <c r="H636" s="152" t="s">
        <v>2604</v>
      </c>
    </row>
    <row r="637" spans="1:8" s="65" customFormat="1" x14ac:dyDescent="0.25">
      <c r="A637" s="65" t="s">
        <v>3449</v>
      </c>
      <c r="B637" s="310">
        <v>2</v>
      </c>
      <c r="C637" s="305" t="s">
        <v>4527</v>
      </c>
      <c r="D637" s="142">
        <v>41149</v>
      </c>
      <c r="E637" s="142"/>
      <c r="F637" s="65" t="s">
        <v>77</v>
      </c>
      <c r="G637" s="166" t="s">
        <v>2604</v>
      </c>
      <c r="H637" s="67" t="s">
        <v>2604</v>
      </c>
    </row>
    <row r="638" spans="1:8" s="65" customFormat="1" x14ac:dyDescent="0.25">
      <c r="A638" s="65" t="s">
        <v>3449</v>
      </c>
      <c r="B638" s="150">
        <v>3</v>
      </c>
      <c r="C638" s="306" t="s">
        <v>4527</v>
      </c>
      <c r="D638" s="142"/>
      <c r="E638" s="142"/>
      <c r="F638" s="305" t="s">
        <v>63</v>
      </c>
      <c r="G638" s="166"/>
      <c r="H638" s="152"/>
    </row>
    <row r="639" spans="1:8" s="65" customFormat="1" x14ac:dyDescent="0.25">
      <c r="A639" s="65" t="s">
        <v>3449</v>
      </c>
      <c r="B639" s="310">
        <v>4</v>
      </c>
      <c r="C639" s="305" t="s">
        <v>4527</v>
      </c>
      <c r="D639" s="142"/>
      <c r="E639" s="142"/>
      <c r="F639" s="305" t="s">
        <v>2221</v>
      </c>
      <c r="G639" s="166"/>
      <c r="H639" s="67"/>
    </row>
    <row r="640" spans="1:8" s="65" customFormat="1" x14ac:dyDescent="0.25">
      <c r="A640" s="65" t="s">
        <v>3449</v>
      </c>
      <c r="B640" s="150">
        <v>5</v>
      </c>
      <c r="C640" s="306" t="s">
        <v>2605</v>
      </c>
      <c r="D640" s="142"/>
      <c r="E640" s="142"/>
      <c r="F640" s="305" t="s">
        <v>84</v>
      </c>
      <c r="G640" s="166"/>
      <c r="H640" s="152"/>
    </row>
    <row r="641" spans="1:8" s="65" customFormat="1" x14ac:dyDescent="0.25">
      <c r="A641" s="65" t="s">
        <v>3727</v>
      </c>
      <c r="B641" s="150">
        <v>1</v>
      </c>
      <c r="C641" s="153" t="s">
        <v>2606</v>
      </c>
      <c r="D641" s="114" t="s">
        <v>2604</v>
      </c>
      <c r="E641" s="114"/>
      <c r="F641" s="305" t="s">
        <v>2150</v>
      </c>
      <c r="G641" s="166" t="s">
        <v>2604</v>
      </c>
      <c r="H641" s="152" t="s">
        <v>2604</v>
      </c>
    </row>
    <row r="642" spans="1:8" s="65" customFormat="1" x14ac:dyDescent="0.25">
      <c r="A642" s="65" t="s">
        <v>3727</v>
      </c>
      <c r="B642" s="150">
        <v>2</v>
      </c>
      <c r="C642" s="153" t="s">
        <v>4527</v>
      </c>
      <c r="F642" s="305" t="s">
        <v>4557</v>
      </c>
      <c r="G642" s="166"/>
      <c r="H642" s="152"/>
    </row>
    <row r="643" spans="1:8" s="65" customFormat="1" x14ac:dyDescent="0.25">
      <c r="A643" s="65" t="s">
        <v>3727</v>
      </c>
      <c r="B643" s="150">
        <v>3</v>
      </c>
      <c r="C643" s="153" t="s">
        <v>4527</v>
      </c>
      <c r="D643" s="142"/>
      <c r="E643" s="142"/>
      <c r="F643" s="65" t="s">
        <v>2341</v>
      </c>
      <c r="G643" s="166"/>
      <c r="H643" s="152"/>
    </row>
    <row r="644" spans="1:8" s="65" customFormat="1" x14ac:dyDescent="0.25">
      <c r="A644" s="65" t="s">
        <v>3727</v>
      </c>
      <c r="B644" s="150">
        <v>4</v>
      </c>
      <c r="C644" s="153" t="s">
        <v>4527</v>
      </c>
      <c r="D644" s="114"/>
      <c r="E644" s="114"/>
      <c r="F644" s="305" t="s">
        <v>4558</v>
      </c>
      <c r="G644" s="166"/>
      <c r="H644" s="152"/>
    </row>
    <row r="645" spans="1:8" s="65" customFormat="1" x14ac:dyDescent="0.25">
      <c r="A645" s="65" t="s">
        <v>3727</v>
      </c>
      <c r="B645" s="150">
        <v>5</v>
      </c>
      <c r="C645" s="153" t="s">
        <v>2605</v>
      </c>
      <c r="D645" s="114"/>
      <c r="E645" s="114"/>
      <c r="F645" s="305" t="s">
        <v>4436</v>
      </c>
      <c r="G645" s="166"/>
      <c r="H645" s="152"/>
    </row>
    <row r="646" spans="1:8" s="65" customFormat="1" x14ac:dyDescent="0.25">
      <c r="A646" s="65" t="s">
        <v>3142</v>
      </c>
      <c r="B646" s="150">
        <v>1</v>
      </c>
      <c r="C646" s="155" t="s">
        <v>2606</v>
      </c>
      <c r="D646" s="142">
        <v>28476</v>
      </c>
      <c r="E646" s="142"/>
      <c r="F646" s="65" t="s">
        <v>81</v>
      </c>
      <c r="G646" s="166">
        <v>120000</v>
      </c>
      <c r="H646" s="152" t="s">
        <v>2604</v>
      </c>
    </row>
    <row r="647" spans="1:8" s="65" customFormat="1" x14ac:dyDescent="0.25">
      <c r="A647" s="65" t="s">
        <v>3142</v>
      </c>
      <c r="B647" s="77">
        <v>2</v>
      </c>
      <c r="C647" s="65" t="s">
        <v>2605</v>
      </c>
      <c r="D647" s="142">
        <v>30079</v>
      </c>
      <c r="E647" s="142"/>
      <c r="F647" s="65" t="s">
        <v>2451</v>
      </c>
      <c r="G647" s="166" t="s">
        <v>2604</v>
      </c>
      <c r="H647" s="67" t="s">
        <v>2604</v>
      </c>
    </row>
    <row r="648" spans="1:8" s="65" customFormat="1" x14ac:dyDescent="0.25">
      <c r="A648" s="65" t="s">
        <v>615</v>
      </c>
      <c r="B648" s="150">
        <v>1</v>
      </c>
      <c r="C648" s="155" t="s">
        <v>2606</v>
      </c>
      <c r="D648" s="142">
        <v>34202</v>
      </c>
      <c r="E648" s="142"/>
      <c r="F648" s="65" t="s">
        <v>75</v>
      </c>
      <c r="G648" s="166" t="s">
        <v>2604</v>
      </c>
      <c r="H648" s="152" t="s">
        <v>2604</v>
      </c>
    </row>
    <row r="649" spans="1:8" s="65" customFormat="1" x14ac:dyDescent="0.25">
      <c r="A649" s="65" t="s">
        <v>615</v>
      </c>
      <c r="B649" s="309">
        <v>2</v>
      </c>
      <c r="C649" s="65" t="s">
        <v>2605</v>
      </c>
      <c r="D649" s="142">
        <v>35690</v>
      </c>
      <c r="E649" s="142"/>
      <c r="F649" s="65" t="s">
        <v>56</v>
      </c>
      <c r="G649" s="166" t="s">
        <v>2604</v>
      </c>
      <c r="H649" s="67" t="s">
        <v>2604</v>
      </c>
    </row>
    <row r="650" spans="1:8" s="65" customFormat="1" x14ac:dyDescent="0.25">
      <c r="A650" s="65" t="s">
        <v>3538</v>
      </c>
      <c r="B650" s="150">
        <v>1</v>
      </c>
      <c r="C650" s="155" t="s">
        <v>2606</v>
      </c>
      <c r="D650" s="142">
        <v>36368</v>
      </c>
      <c r="E650" s="142"/>
      <c r="F650" s="65" t="s">
        <v>59</v>
      </c>
      <c r="G650" s="166" t="s">
        <v>2604</v>
      </c>
      <c r="H650" s="152" t="s">
        <v>2135</v>
      </c>
    </row>
    <row r="651" spans="1:8" s="65" customFormat="1" x14ac:dyDescent="0.25">
      <c r="A651" s="65" t="s">
        <v>3538</v>
      </c>
      <c r="B651" s="309">
        <v>2</v>
      </c>
      <c r="C651" s="65" t="s">
        <v>2605</v>
      </c>
      <c r="D651" s="142">
        <v>36778</v>
      </c>
      <c r="E651" s="142"/>
      <c r="F651" s="65" t="s">
        <v>2308</v>
      </c>
      <c r="G651" s="166" t="s">
        <v>2604</v>
      </c>
      <c r="H651" s="67" t="s">
        <v>2604</v>
      </c>
    </row>
    <row r="652" spans="1:8" s="65" customFormat="1" x14ac:dyDescent="0.25">
      <c r="A652" s="65" t="s">
        <v>3540</v>
      </c>
      <c r="B652" s="150">
        <v>1</v>
      </c>
      <c r="C652" s="153" t="s">
        <v>2606</v>
      </c>
      <c r="D652" s="142" t="s">
        <v>2604</v>
      </c>
      <c r="E652" s="142"/>
      <c r="G652" s="166" t="s">
        <v>2604</v>
      </c>
      <c r="H652" s="152" t="s">
        <v>2604</v>
      </c>
    </row>
    <row r="653" spans="1:8" s="65" customFormat="1" x14ac:dyDescent="0.25">
      <c r="A653" s="65" t="s">
        <v>3540</v>
      </c>
      <c r="B653" s="309">
        <v>2</v>
      </c>
      <c r="C653" s="65" t="s">
        <v>2605</v>
      </c>
      <c r="D653" s="142">
        <v>23359</v>
      </c>
      <c r="E653" s="142"/>
      <c r="F653" s="65" t="s">
        <v>78</v>
      </c>
      <c r="G653" s="166" t="s">
        <v>2604</v>
      </c>
      <c r="H653" s="67" t="s">
        <v>2604</v>
      </c>
    </row>
    <row r="654" spans="1:8" s="65" customFormat="1" x14ac:dyDescent="0.25">
      <c r="A654" s="65" t="s">
        <v>3552</v>
      </c>
      <c r="B654" s="150">
        <v>1</v>
      </c>
      <c r="C654" s="155" t="s">
        <v>2606</v>
      </c>
      <c r="D654" s="142">
        <v>36425</v>
      </c>
      <c r="E654" s="142"/>
      <c r="F654" s="65" t="s">
        <v>2150</v>
      </c>
      <c r="G654" s="166" t="s">
        <v>2604</v>
      </c>
      <c r="H654" s="152" t="s">
        <v>2604</v>
      </c>
    </row>
    <row r="655" spans="1:8" s="65" customFormat="1" x14ac:dyDescent="0.25">
      <c r="A655" s="65" t="s">
        <v>3552</v>
      </c>
      <c r="B655" s="309">
        <v>2</v>
      </c>
      <c r="C655" s="65" t="s">
        <v>2605</v>
      </c>
      <c r="D655" s="142">
        <v>39220</v>
      </c>
      <c r="E655" s="142"/>
      <c r="F655" s="65" t="s">
        <v>67</v>
      </c>
      <c r="G655" s="166">
        <v>2630000</v>
      </c>
      <c r="H655" s="67" t="s">
        <v>2604</v>
      </c>
    </row>
    <row r="656" spans="1:8" s="65" customFormat="1" x14ac:dyDescent="0.25">
      <c r="A656" s="65" t="s">
        <v>3571</v>
      </c>
      <c r="B656" s="150">
        <v>1</v>
      </c>
      <c r="C656" s="153" t="s">
        <v>2606</v>
      </c>
      <c r="D656" s="142" t="s">
        <v>2604</v>
      </c>
      <c r="E656" s="142"/>
      <c r="G656" s="166" t="s">
        <v>2604</v>
      </c>
      <c r="H656" s="152" t="s">
        <v>2604</v>
      </c>
    </row>
    <row r="657" spans="1:8" s="65" customFormat="1" x14ac:dyDescent="0.25">
      <c r="A657" s="65" t="s">
        <v>3571</v>
      </c>
      <c r="B657" s="309">
        <v>2</v>
      </c>
      <c r="C657" s="288" t="s">
        <v>2605</v>
      </c>
      <c r="D657" s="142" t="s">
        <v>2604</v>
      </c>
      <c r="E657" s="142"/>
      <c r="G657" s="166" t="s">
        <v>2604</v>
      </c>
      <c r="H657" s="67" t="s">
        <v>2604</v>
      </c>
    </row>
    <row r="658" spans="1:8" s="65" customFormat="1" x14ac:dyDescent="0.25">
      <c r="A658" s="65" t="s">
        <v>3590</v>
      </c>
      <c r="B658" s="150">
        <v>1</v>
      </c>
      <c r="C658" s="153" t="s">
        <v>2606</v>
      </c>
      <c r="D658" s="114" t="s">
        <v>2604</v>
      </c>
      <c r="E658" s="114"/>
      <c r="G658" s="166" t="s">
        <v>2604</v>
      </c>
      <c r="H658" s="152" t="s">
        <v>2604</v>
      </c>
    </row>
    <row r="659" spans="1:8" s="65" customFormat="1" x14ac:dyDescent="0.25">
      <c r="A659" s="65" t="s">
        <v>3590</v>
      </c>
      <c r="B659" s="309">
        <v>2</v>
      </c>
      <c r="C659" s="288" t="s">
        <v>2605</v>
      </c>
      <c r="D659" s="142" t="s">
        <v>2604</v>
      </c>
      <c r="E659" s="142"/>
      <c r="G659" s="166" t="s">
        <v>2604</v>
      </c>
      <c r="H659" s="67" t="s">
        <v>2604</v>
      </c>
    </row>
    <row r="660" spans="1:8" s="65" customFormat="1" x14ac:dyDescent="0.25">
      <c r="A660" s="65" t="s">
        <v>3598</v>
      </c>
      <c r="B660" s="150">
        <v>1</v>
      </c>
      <c r="C660" s="153" t="s">
        <v>2606</v>
      </c>
      <c r="D660" s="142" t="s">
        <v>2604</v>
      </c>
      <c r="E660" s="142"/>
      <c r="G660" s="166" t="s">
        <v>2604</v>
      </c>
      <c r="H660" s="152" t="s">
        <v>2604</v>
      </c>
    </row>
    <row r="661" spans="1:8" s="297" customFormat="1" x14ac:dyDescent="0.25">
      <c r="A661" s="65" t="s">
        <v>3598</v>
      </c>
      <c r="B661" s="309">
        <v>2</v>
      </c>
      <c r="C661" s="288" t="s">
        <v>2605</v>
      </c>
      <c r="D661" s="142" t="s">
        <v>2604</v>
      </c>
      <c r="E661" s="142"/>
      <c r="F661" s="65"/>
      <c r="G661" s="166" t="s">
        <v>2604</v>
      </c>
      <c r="H661" s="67" t="s">
        <v>2604</v>
      </c>
    </row>
    <row r="662" spans="1:8" s="65" customFormat="1" x14ac:dyDescent="0.25">
      <c r="A662" s="65" t="s">
        <v>3576</v>
      </c>
      <c r="B662" s="150">
        <v>1</v>
      </c>
      <c r="C662" s="153" t="s">
        <v>2606</v>
      </c>
      <c r="D662" s="114" t="s">
        <v>2604</v>
      </c>
      <c r="E662" s="114"/>
      <c r="G662" s="166" t="s">
        <v>2604</v>
      </c>
      <c r="H662" s="152" t="s">
        <v>2604</v>
      </c>
    </row>
    <row r="663" spans="1:8" s="65" customFormat="1" x14ac:dyDescent="0.25">
      <c r="A663" s="65" t="s">
        <v>3576</v>
      </c>
      <c r="B663" s="309">
        <v>2</v>
      </c>
      <c r="C663" s="288" t="s">
        <v>2605</v>
      </c>
      <c r="D663" s="142" t="s">
        <v>2604</v>
      </c>
      <c r="E663" s="142"/>
      <c r="G663" s="166" t="s">
        <v>2604</v>
      </c>
      <c r="H663" s="67" t="s">
        <v>2604</v>
      </c>
    </row>
    <row r="664" spans="1:8" s="65" customFormat="1" x14ac:dyDescent="0.25">
      <c r="A664" s="65" t="s">
        <v>2922</v>
      </c>
      <c r="B664" s="150">
        <v>1</v>
      </c>
      <c r="C664" s="153" t="s">
        <v>2606</v>
      </c>
      <c r="D664" s="142" t="s">
        <v>2604</v>
      </c>
      <c r="E664" s="142"/>
      <c r="G664" s="166" t="s">
        <v>2604</v>
      </c>
      <c r="H664" s="152" t="s">
        <v>2604</v>
      </c>
    </row>
    <row r="665" spans="1:8" s="65" customFormat="1" x14ac:dyDescent="0.25">
      <c r="A665" s="65" t="s">
        <v>2922</v>
      </c>
      <c r="B665" s="309">
        <v>2</v>
      </c>
      <c r="C665" s="288" t="s">
        <v>2605</v>
      </c>
      <c r="D665" s="142" t="s">
        <v>2604</v>
      </c>
      <c r="E665" s="142"/>
      <c r="G665" s="166" t="s">
        <v>2604</v>
      </c>
      <c r="H665" s="67" t="s">
        <v>2604</v>
      </c>
    </row>
    <row r="666" spans="1:8" s="65" customFormat="1" x14ac:dyDescent="0.25">
      <c r="A666" s="65" t="s">
        <v>2926</v>
      </c>
      <c r="B666" s="150">
        <v>1</v>
      </c>
      <c r="C666" s="155" t="s">
        <v>2606</v>
      </c>
      <c r="D666" s="114"/>
      <c r="E666" s="114"/>
      <c r="F666" s="65" t="s">
        <v>2544</v>
      </c>
      <c r="G666" s="166">
        <v>100000</v>
      </c>
      <c r="H666" s="152" t="s">
        <v>2604</v>
      </c>
    </row>
    <row r="667" spans="1:8" s="65" customFormat="1" x14ac:dyDescent="0.25">
      <c r="A667" s="65" t="s">
        <v>2926</v>
      </c>
      <c r="B667" s="309">
        <v>2</v>
      </c>
      <c r="C667" s="65" t="s">
        <v>2605</v>
      </c>
      <c r="D667" s="142"/>
      <c r="E667" s="142"/>
      <c r="F667" s="65" t="s">
        <v>2544</v>
      </c>
      <c r="G667" s="166" t="s">
        <v>2604</v>
      </c>
      <c r="H667" s="67" t="s">
        <v>2604</v>
      </c>
    </row>
    <row r="668" spans="1:8" s="65" customFormat="1" x14ac:dyDescent="0.25">
      <c r="A668" s="65" t="s">
        <v>3008</v>
      </c>
      <c r="B668" s="150">
        <v>1</v>
      </c>
      <c r="C668" s="153" t="s">
        <v>2606</v>
      </c>
      <c r="D668" s="142" t="s">
        <v>2604</v>
      </c>
      <c r="E668" s="142"/>
      <c r="G668" s="166" t="s">
        <v>2604</v>
      </c>
      <c r="H668" s="152" t="s">
        <v>2604</v>
      </c>
    </row>
    <row r="669" spans="1:8" s="65" customFormat="1" x14ac:dyDescent="0.25">
      <c r="A669" s="65" t="s">
        <v>3008</v>
      </c>
      <c r="B669" s="309">
        <v>2</v>
      </c>
      <c r="C669" s="288" t="s">
        <v>2605</v>
      </c>
      <c r="D669" s="142" t="s">
        <v>2604</v>
      </c>
      <c r="E669" s="142"/>
      <c r="G669" s="166" t="s">
        <v>2604</v>
      </c>
      <c r="H669" s="67" t="s">
        <v>2604</v>
      </c>
    </row>
    <row r="670" spans="1:8" s="65" customFormat="1" x14ac:dyDescent="0.25">
      <c r="A670" s="65" t="s">
        <v>2986</v>
      </c>
      <c r="B670" s="150">
        <v>1</v>
      </c>
      <c r="C670" s="153" t="s">
        <v>2606</v>
      </c>
      <c r="D670" s="142" t="s">
        <v>2604</v>
      </c>
      <c r="E670" s="142"/>
      <c r="G670" s="166" t="s">
        <v>2604</v>
      </c>
      <c r="H670" s="152" t="s">
        <v>2604</v>
      </c>
    </row>
    <row r="671" spans="1:8" s="65" customFormat="1" x14ac:dyDescent="0.25">
      <c r="A671" s="65" t="s">
        <v>2986</v>
      </c>
      <c r="B671" s="309">
        <v>2</v>
      </c>
      <c r="C671" s="288" t="s">
        <v>2605</v>
      </c>
      <c r="D671" s="142" t="s">
        <v>2604</v>
      </c>
      <c r="E671" s="142"/>
      <c r="G671" s="166" t="s">
        <v>2604</v>
      </c>
      <c r="H671" s="67" t="s">
        <v>2604</v>
      </c>
    </row>
    <row r="672" spans="1:8" s="65" customFormat="1" x14ac:dyDescent="0.25">
      <c r="A672" s="65" t="s">
        <v>1877</v>
      </c>
      <c r="B672" s="150">
        <v>1</v>
      </c>
      <c r="C672" s="153" t="s">
        <v>2606</v>
      </c>
      <c r="D672" s="142" t="s">
        <v>2604</v>
      </c>
      <c r="E672" s="142"/>
      <c r="G672" s="166" t="s">
        <v>2604</v>
      </c>
      <c r="H672" s="152" t="s">
        <v>2604</v>
      </c>
    </row>
    <row r="673" spans="1:8" s="65" customFormat="1" x14ac:dyDescent="0.25">
      <c r="A673" s="65" t="s">
        <v>1877</v>
      </c>
      <c r="B673" s="309">
        <v>2</v>
      </c>
      <c r="C673" s="288" t="s">
        <v>2605</v>
      </c>
      <c r="D673" s="142" t="s">
        <v>2604</v>
      </c>
      <c r="E673" s="142"/>
      <c r="G673" s="166" t="s">
        <v>2604</v>
      </c>
      <c r="H673" s="67" t="s">
        <v>2604</v>
      </c>
    </row>
    <row r="674" spans="1:8" s="65" customFormat="1" x14ac:dyDescent="0.25">
      <c r="A674" s="65" t="s">
        <v>3509</v>
      </c>
      <c r="B674" s="150">
        <v>1</v>
      </c>
      <c r="C674" s="155" t="s">
        <v>2606</v>
      </c>
      <c r="D674" s="142">
        <v>37674</v>
      </c>
      <c r="E674" s="142"/>
      <c r="F674" s="65" t="s">
        <v>2465</v>
      </c>
      <c r="G674" s="166" t="s">
        <v>2604</v>
      </c>
      <c r="H674" s="152" t="s">
        <v>2604</v>
      </c>
    </row>
    <row r="675" spans="1:8" s="65" customFormat="1" x14ac:dyDescent="0.25">
      <c r="A675" s="65" t="s">
        <v>3509</v>
      </c>
      <c r="B675" s="77">
        <v>2</v>
      </c>
      <c r="C675" s="65" t="s">
        <v>2603</v>
      </c>
      <c r="D675" s="142">
        <v>38017</v>
      </c>
      <c r="E675" s="142"/>
      <c r="F675" s="65" t="s">
        <v>2466</v>
      </c>
      <c r="G675" s="166" t="s">
        <v>2604</v>
      </c>
      <c r="H675" s="67" t="s">
        <v>2135</v>
      </c>
    </row>
    <row r="676" spans="1:8" s="65" customFormat="1" x14ac:dyDescent="0.25">
      <c r="A676" s="65" t="s">
        <v>1986</v>
      </c>
      <c r="B676" s="150">
        <v>1</v>
      </c>
      <c r="C676" s="153" t="s">
        <v>2606</v>
      </c>
      <c r="D676" s="142" t="s">
        <v>2604</v>
      </c>
      <c r="E676" s="142"/>
      <c r="G676" s="166" t="s">
        <v>2604</v>
      </c>
      <c r="H676" s="152" t="s">
        <v>2604</v>
      </c>
    </row>
    <row r="677" spans="1:8" s="65" customFormat="1" x14ac:dyDescent="0.25">
      <c r="A677" s="65" t="s">
        <v>1986</v>
      </c>
      <c r="B677" s="309">
        <v>2</v>
      </c>
      <c r="C677" s="288" t="s">
        <v>2605</v>
      </c>
      <c r="D677" s="142" t="s">
        <v>2604</v>
      </c>
      <c r="E677" s="142"/>
      <c r="G677" s="166" t="s">
        <v>2604</v>
      </c>
      <c r="H677" s="67" t="s">
        <v>2604</v>
      </c>
    </row>
    <row r="678" spans="1:8" s="65" customFormat="1" x14ac:dyDescent="0.25">
      <c r="A678" s="65" t="s">
        <v>3593</v>
      </c>
      <c r="B678" s="150">
        <v>1</v>
      </c>
      <c r="C678" s="155" t="s">
        <v>2606</v>
      </c>
      <c r="D678" s="142">
        <v>35294</v>
      </c>
      <c r="E678" s="142"/>
      <c r="F678" s="65" t="s">
        <v>2513</v>
      </c>
      <c r="G678" s="166">
        <v>1190000</v>
      </c>
      <c r="H678" s="152" t="s">
        <v>2604</v>
      </c>
    </row>
    <row r="679" spans="1:8" s="65" customFormat="1" x14ac:dyDescent="0.25">
      <c r="A679" s="65" t="s">
        <v>3593</v>
      </c>
      <c r="B679" s="309">
        <v>2</v>
      </c>
      <c r="C679" s="65" t="s">
        <v>2605</v>
      </c>
      <c r="D679" s="142">
        <v>35706</v>
      </c>
      <c r="E679" s="142"/>
      <c r="F679" s="65" t="s">
        <v>32</v>
      </c>
      <c r="G679" s="166" t="s">
        <v>2604</v>
      </c>
      <c r="H679" s="67" t="s">
        <v>2604</v>
      </c>
    </row>
    <row r="680" spans="1:8" s="65" customFormat="1" x14ac:dyDescent="0.25">
      <c r="A680" s="65" t="s">
        <v>1632</v>
      </c>
      <c r="B680" s="150">
        <v>1</v>
      </c>
      <c r="C680" s="153" t="s">
        <v>2606</v>
      </c>
      <c r="D680" s="142" t="s">
        <v>2604</v>
      </c>
      <c r="E680" s="142"/>
      <c r="G680" s="166" t="s">
        <v>2604</v>
      </c>
      <c r="H680" s="152" t="s">
        <v>2604</v>
      </c>
    </row>
    <row r="681" spans="1:8" s="65" customFormat="1" x14ac:dyDescent="0.25">
      <c r="A681" s="65" t="s">
        <v>1632</v>
      </c>
      <c r="B681" s="309">
        <v>2</v>
      </c>
      <c r="C681" s="288" t="s">
        <v>2605</v>
      </c>
      <c r="D681" s="142" t="s">
        <v>2604</v>
      </c>
      <c r="E681" s="142"/>
      <c r="G681" s="166" t="s">
        <v>2604</v>
      </c>
      <c r="H681" s="67" t="s">
        <v>2604</v>
      </c>
    </row>
    <row r="682" spans="1:8" s="65" customFormat="1" x14ac:dyDescent="0.25">
      <c r="A682" s="65" t="s">
        <v>2854</v>
      </c>
      <c r="B682" s="150">
        <v>1</v>
      </c>
      <c r="C682" s="155" t="s">
        <v>2606</v>
      </c>
      <c r="D682" s="142">
        <v>40005</v>
      </c>
      <c r="E682" s="142"/>
      <c r="F682" s="65" t="s">
        <v>53</v>
      </c>
      <c r="G682" s="166" t="s">
        <v>2604</v>
      </c>
      <c r="H682" s="152" t="s">
        <v>2135</v>
      </c>
    </row>
    <row r="683" spans="1:8" s="65" customFormat="1" x14ac:dyDescent="0.25">
      <c r="A683" s="65" t="s">
        <v>2854</v>
      </c>
      <c r="B683" s="77">
        <v>2</v>
      </c>
      <c r="C683" s="65" t="s">
        <v>2603</v>
      </c>
      <c r="D683" s="142">
        <v>40642</v>
      </c>
      <c r="E683" s="142"/>
      <c r="F683" s="65" t="s">
        <v>46</v>
      </c>
      <c r="G683" s="166" t="s">
        <v>2604</v>
      </c>
      <c r="H683" s="67" t="s">
        <v>2135</v>
      </c>
    </row>
    <row r="684" spans="1:8" s="65" customFormat="1" x14ac:dyDescent="0.25">
      <c r="A684" s="65" t="s">
        <v>2848</v>
      </c>
      <c r="B684" s="308">
        <v>1</v>
      </c>
      <c r="C684" s="153" t="s">
        <v>2606</v>
      </c>
      <c r="D684" s="114" t="s">
        <v>2604</v>
      </c>
      <c r="E684" s="114"/>
      <c r="G684" s="166" t="s">
        <v>2604</v>
      </c>
      <c r="H684" s="152" t="s">
        <v>2604</v>
      </c>
    </row>
    <row r="685" spans="1:8" s="65" customFormat="1" x14ac:dyDescent="0.25">
      <c r="A685" s="65" t="s">
        <v>2848</v>
      </c>
      <c r="B685" s="309">
        <v>2</v>
      </c>
      <c r="C685" s="288" t="s">
        <v>2605</v>
      </c>
      <c r="D685" s="142" t="s">
        <v>2604</v>
      </c>
      <c r="E685" s="142"/>
      <c r="G685" s="166" t="s">
        <v>2604</v>
      </c>
      <c r="H685" s="67" t="s">
        <v>2604</v>
      </c>
    </row>
    <row r="686" spans="1:8" s="65" customFormat="1" x14ac:dyDescent="0.25">
      <c r="A686" s="65" t="s">
        <v>2857</v>
      </c>
      <c r="B686" s="150">
        <v>1</v>
      </c>
      <c r="C686" s="155" t="s">
        <v>2606</v>
      </c>
      <c r="D686" s="142" t="s">
        <v>2604</v>
      </c>
      <c r="E686" s="142"/>
      <c r="G686" s="166" t="s">
        <v>2604</v>
      </c>
      <c r="H686" s="152" t="s">
        <v>2604</v>
      </c>
    </row>
    <row r="687" spans="1:8" s="65" customFormat="1" x14ac:dyDescent="0.25">
      <c r="A687" s="65" t="s">
        <v>2857</v>
      </c>
      <c r="B687" s="309">
        <v>2</v>
      </c>
      <c r="C687" s="65" t="s">
        <v>2605</v>
      </c>
      <c r="D687" s="142" t="s">
        <v>2604</v>
      </c>
      <c r="E687" s="142"/>
      <c r="G687" s="166" t="s">
        <v>2604</v>
      </c>
      <c r="H687" s="67" t="s">
        <v>2604</v>
      </c>
    </row>
    <row r="688" spans="1:8" s="65" customFormat="1" x14ac:dyDescent="0.25">
      <c r="A688" s="65" t="s">
        <v>3477</v>
      </c>
      <c r="B688" s="150">
        <v>1</v>
      </c>
      <c r="C688" s="155" t="s">
        <v>2606</v>
      </c>
      <c r="D688" s="142">
        <v>23040</v>
      </c>
      <c r="E688" s="142"/>
      <c r="F688" s="65" t="s">
        <v>2444</v>
      </c>
      <c r="G688" s="166" t="s">
        <v>2604</v>
      </c>
      <c r="H688" s="152" t="s">
        <v>2604</v>
      </c>
    </row>
    <row r="689" spans="1:8" s="65" customFormat="1" x14ac:dyDescent="0.25">
      <c r="A689" s="65" t="s">
        <v>3477</v>
      </c>
      <c r="B689" s="77">
        <v>2</v>
      </c>
      <c r="C689" s="65" t="s">
        <v>2605</v>
      </c>
      <c r="D689" s="142">
        <v>24157</v>
      </c>
      <c r="E689" s="142"/>
      <c r="F689" s="65" t="s">
        <v>92</v>
      </c>
      <c r="G689" s="166" t="s">
        <v>2604</v>
      </c>
      <c r="H689" s="67" t="s">
        <v>2604</v>
      </c>
    </row>
    <row r="690" spans="1:8" s="65" customFormat="1" x14ac:dyDescent="0.25">
      <c r="A690" s="65" t="s">
        <v>3778</v>
      </c>
      <c r="B690" s="150">
        <v>1</v>
      </c>
      <c r="C690" s="153" t="s">
        <v>2606</v>
      </c>
      <c r="D690" s="142" t="s">
        <v>2604</v>
      </c>
      <c r="E690" s="142"/>
      <c r="G690" s="166" t="s">
        <v>2604</v>
      </c>
      <c r="H690" s="152" t="s">
        <v>2604</v>
      </c>
    </row>
    <row r="691" spans="1:8" s="65" customFormat="1" x14ac:dyDescent="0.25">
      <c r="A691" s="65" t="s">
        <v>3778</v>
      </c>
      <c r="B691" s="309">
        <v>2</v>
      </c>
      <c r="C691" s="288" t="s">
        <v>2605</v>
      </c>
      <c r="D691" s="142" t="s">
        <v>2604</v>
      </c>
      <c r="E691" s="142"/>
      <c r="G691" s="166" t="s">
        <v>2604</v>
      </c>
      <c r="H691" s="67" t="s">
        <v>2604</v>
      </c>
    </row>
    <row r="692" spans="1:8" s="65" customFormat="1" x14ac:dyDescent="0.25">
      <c r="A692" s="65" t="s">
        <v>3757</v>
      </c>
      <c r="B692" s="150">
        <v>1</v>
      </c>
      <c r="C692" s="153" t="s">
        <v>2606</v>
      </c>
      <c r="D692" s="142" t="s">
        <v>2604</v>
      </c>
      <c r="E692" s="142"/>
      <c r="G692" s="166" t="s">
        <v>2604</v>
      </c>
      <c r="H692" s="152" t="s">
        <v>2604</v>
      </c>
    </row>
    <row r="693" spans="1:8" s="65" customFormat="1" x14ac:dyDescent="0.25">
      <c r="A693" s="65" t="s">
        <v>3757</v>
      </c>
      <c r="B693" s="309">
        <v>2</v>
      </c>
      <c r="C693" s="288" t="s">
        <v>2605</v>
      </c>
      <c r="D693" s="142" t="s">
        <v>2604</v>
      </c>
      <c r="E693" s="142"/>
      <c r="G693" s="166" t="s">
        <v>2604</v>
      </c>
      <c r="H693" s="67" t="s">
        <v>2604</v>
      </c>
    </row>
    <row r="694" spans="1:8" s="65" customFormat="1" x14ac:dyDescent="0.25">
      <c r="A694" s="65" t="s">
        <v>3157</v>
      </c>
      <c r="B694" s="150">
        <v>1</v>
      </c>
      <c r="C694" s="155" t="s">
        <v>2606</v>
      </c>
      <c r="D694" s="142">
        <v>34196</v>
      </c>
      <c r="E694" s="142"/>
      <c r="F694" s="65" t="s">
        <v>98</v>
      </c>
      <c r="G694" s="166">
        <v>375000</v>
      </c>
      <c r="H694" s="152" t="s">
        <v>2604</v>
      </c>
    </row>
    <row r="695" spans="1:8" s="65" customFormat="1" x14ac:dyDescent="0.25">
      <c r="A695" s="65" t="s">
        <v>3157</v>
      </c>
      <c r="B695" s="77">
        <v>2</v>
      </c>
      <c r="C695" s="65" t="s">
        <v>2605</v>
      </c>
      <c r="D695" s="142">
        <v>36392</v>
      </c>
      <c r="E695" s="142"/>
      <c r="F695" s="65" t="s">
        <v>28</v>
      </c>
      <c r="G695" s="166" t="s">
        <v>2604</v>
      </c>
      <c r="H695" s="67" t="s">
        <v>2604</v>
      </c>
    </row>
    <row r="696" spans="1:8" s="65" customFormat="1" x14ac:dyDescent="0.25">
      <c r="A696" s="65" t="s">
        <v>445</v>
      </c>
      <c r="B696" s="150">
        <v>1</v>
      </c>
      <c r="C696" s="155" t="s">
        <v>2606</v>
      </c>
      <c r="D696" s="142">
        <v>30755</v>
      </c>
      <c r="E696" s="142"/>
      <c r="F696" s="65" t="s">
        <v>2150</v>
      </c>
      <c r="G696" s="166" t="s">
        <v>2604</v>
      </c>
      <c r="H696" s="152" t="s">
        <v>2604</v>
      </c>
    </row>
    <row r="697" spans="1:8" s="65" customFormat="1" x14ac:dyDescent="0.25">
      <c r="A697" s="65" t="s">
        <v>445</v>
      </c>
      <c r="B697" s="150">
        <v>2</v>
      </c>
      <c r="C697" s="153" t="s">
        <v>2606</v>
      </c>
      <c r="D697" s="142">
        <v>37438</v>
      </c>
      <c r="E697" s="142"/>
      <c r="F697" s="65" t="s">
        <v>77</v>
      </c>
      <c r="G697" s="166" t="s">
        <v>2604</v>
      </c>
      <c r="H697" s="152" t="s">
        <v>2604</v>
      </c>
    </row>
    <row r="698" spans="1:8" s="65" customFormat="1" x14ac:dyDescent="0.25">
      <c r="A698" s="65" t="s">
        <v>445</v>
      </c>
      <c r="B698" s="309">
        <v>2</v>
      </c>
      <c r="C698" s="65" t="s">
        <v>2605</v>
      </c>
      <c r="D698" s="142">
        <v>38206</v>
      </c>
      <c r="E698" s="142"/>
      <c r="F698" s="65" t="s">
        <v>2414</v>
      </c>
      <c r="G698" s="166">
        <v>1190000</v>
      </c>
      <c r="H698" s="67" t="s">
        <v>2604</v>
      </c>
    </row>
    <row r="699" spans="1:8" s="65" customFormat="1" x14ac:dyDescent="0.25">
      <c r="A699" s="65" t="s">
        <v>445</v>
      </c>
      <c r="B699" s="309">
        <v>2</v>
      </c>
      <c r="C699" s="65" t="s">
        <v>2638</v>
      </c>
      <c r="D699" s="142"/>
      <c r="E699" s="142"/>
      <c r="G699" s="166"/>
      <c r="H699" s="67"/>
    </row>
    <row r="700" spans="1:8" s="65" customFormat="1" x14ac:dyDescent="0.25">
      <c r="A700" s="65" t="s">
        <v>2017</v>
      </c>
      <c r="B700" s="150">
        <v>1</v>
      </c>
      <c r="C700" s="153" t="s">
        <v>2606</v>
      </c>
      <c r="D700" s="114" t="s">
        <v>2604</v>
      </c>
      <c r="E700" s="114"/>
      <c r="G700" s="166" t="s">
        <v>2604</v>
      </c>
      <c r="H700" s="152" t="s">
        <v>2604</v>
      </c>
    </row>
    <row r="701" spans="1:8" s="65" customFormat="1" x14ac:dyDescent="0.25">
      <c r="A701" s="65" t="s">
        <v>2017</v>
      </c>
      <c r="B701" s="309">
        <v>2</v>
      </c>
      <c r="C701" s="288" t="s">
        <v>2605</v>
      </c>
      <c r="D701" s="142" t="s">
        <v>2604</v>
      </c>
      <c r="E701" s="142"/>
      <c r="G701" s="166" t="s">
        <v>2604</v>
      </c>
      <c r="H701" s="67" t="s">
        <v>2604</v>
      </c>
    </row>
    <row r="702" spans="1:8" s="65" customFormat="1" x14ac:dyDescent="0.25">
      <c r="A702" s="65" t="s">
        <v>3039</v>
      </c>
      <c r="B702" s="150">
        <v>1</v>
      </c>
      <c r="C702" s="281" t="s">
        <v>4523</v>
      </c>
      <c r="D702" s="142">
        <v>39898</v>
      </c>
      <c r="E702" s="142"/>
      <c r="F702" s="65" t="s">
        <v>81</v>
      </c>
      <c r="G702" s="166" t="s">
        <v>2604</v>
      </c>
      <c r="H702" s="152" t="s">
        <v>2604</v>
      </c>
    </row>
    <row r="703" spans="1:8" s="65" customFormat="1" x14ac:dyDescent="0.25">
      <c r="A703" s="65" t="s">
        <v>3039</v>
      </c>
      <c r="B703" s="310">
        <v>2</v>
      </c>
      <c r="C703" s="153" t="s">
        <v>2606</v>
      </c>
      <c r="D703" s="142">
        <v>40016</v>
      </c>
      <c r="E703" s="142"/>
      <c r="F703" s="65" t="s">
        <v>81</v>
      </c>
      <c r="G703" s="166" t="s">
        <v>2604</v>
      </c>
      <c r="H703" s="67" t="s">
        <v>2604</v>
      </c>
    </row>
    <row r="704" spans="1:8" s="65" customFormat="1" x14ac:dyDescent="0.25">
      <c r="A704" s="65" t="s">
        <v>3039</v>
      </c>
      <c r="B704" s="150">
        <v>3</v>
      </c>
      <c r="C704" s="282" t="s">
        <v>4527</v>
      </c>
      <c r="D704" s="142"/>
      <c r="E704" s="150"/>
      <c r="F704" s="65" t="s">
        <v>65</v>
      </c>
      <c r="G704" s="166" t="s">
        <v>2604</v>
      </c>
      <c r="H704" s="152" t="s">
        <v>2604</v>
      </c>
    </row>
    <row r="705" spans="1:8" s="65" customFormat="1" x14ac:dyDescent="0.25">
      <c r="A705" s="65" t="s">
        <v>3039</v>
      </c>
      <c r="B705" s="310">
        <v>4</v>
      </c>
      <c r="C705" s="282" t="s">
        <v>2603</v>
      </c>
      <c r="D705" s="142"/>
      <c r="E705" s="142"/>
      <c r="G705" s="166" t="s">
        <v>2604</v>
      </c>
      <c r="H705" s="67" t="s">
        <v>2604</v>
      </c>
    </row>
    <row r="706" spans="1:8" s="65" customFormat="1" x14ac:dyDescent="0.25">
      <c r="A706" s="65" t="s">
        <v>3010</v>
      </c>
      <c r="B706" s="150">
        <v>1</v>
      </c>
      <c r="C706" s="292" t="s">
        <v>2606</v>
      </c>
      <c r="D706" s="142">
        <v>40634</v>
      </c>
      <c r="E706" s="142"/>
      <c r="F706" s="16" t="s">
        <v>4549</v>
      </c>
      <c r="G706" s="166"/>
      <c r="H706" s="152"/>
    </row>
    <row r="707" spans="1:8" s="65" customFormat="1" x14ac:dyDescent="0.25">
      <c r="A707" s="65" t="s">
        <v>3010</v>
      </c>
      <c r="B707" s="150">
        <v>2</v>
      </c>
      <c r="C707" s="292" t="s">
        <v>4527</v>
      </c>
      <c r="D707" s="142"/>
      <c r="E707" s="142"/>
      <c r="F707" s="290" t="s">
        <v>4550</v>
      </c>
      <c r="G707" s="166"/>
      <c r="H707" s="152"/>
    </row>
    <row r="708" spans="1:8" s="65" customFormat="1" x14ac:dyDescent="0.3">
      <c r="A708" s="65" t="s">
        <v>3010</v>
      </c>
      <c r="B708" s="149">
        <v>3</v>
      </c>
      <c r="C708" s="292" t="s">
        <v>4527</v>
      </c>
      <c r="D708" s="55"/>
      <c r="E708" s="55"/>
      <c r="F708" s="293" t="s">
        <v>2283</v>
      </c>
      <c r="G708" s="167"/>
      <c r="H708" s="147"/>
    </row>
    <row r="709" spans="1:8" s="65" customFormat="1" x14ac:dyDescent="0.25">
      <c r="A709" s="65" t="s">
        <v>3010</v>
      </c>
      <c r="B709" s="150">
        <v>4</v>
      </c>
      <c r="C709" s="292" t="s">
        <v>4527</v>
      </c>
      <c r="D709" s="142"/>
      <c r="E709" s="142"/>
      <c r="F709" s="294" t="s">
        <v>4551</v>
      </c>
      <c r="G709" s="166"/>
      <c r="H709" s="152"/>
    </row>
    <row r="710" spans="1:8" s="65" customFormat="1" x14ac:dyDescent="0.3">
      <c r="A710" s="65" t="s">
        <v>3010</v>
      </c>
      <c r="B710" s="149">
        <v>5</v>
      </c>
      <c r="C710" s="292" t="s">
        <v>4527</v>
      </c>
      <c r="D710" s="55"/>
      <c r="E710" s="55"/>
      <c r="F710" s="293" t="s">
        <v>104</v>
      </c>
      <c r="G710" s="167"/>
      <c r="H710" s="147"/>
    </row>
    <row r="711" spans="1:8" s="65" customFormat="1" x14ac:dyDescent="0.25">
      <c r="A711" s="65" t="s">
        <v>3010</v>
      </c>
      <c r="B711" s="150">
        <v>6</v>
      </c>
      <c r="C711" s="292" t="s">
        <v>4527</v>
      </c>
      <c r="D711" s="142"/>
      <c r="E711" s="142"/>
      <c r="F711" s="34" t="s">
        <v>4552</v>
      </c>
      <c r="G711" s="166"/>
      <c r="H711" s="152"/>
    </row>
    <row r="712" spans="1:8" s="65" customFormat="1" x14ac:dyDescent="0.25">
      <c r="A712" s="65" t="s">
        <v>3717</v>
      </c>
      <c r="B712" s="150">
        <v>1</v>
      </c>
      <c r="C712" s="153" t="s">
        <v>2606</v>
      </c>
      <c r="D712" s="114" t="s">
        <v>2604</v>
      </c>
      <c r="E712" s="114"/>
      <c r="G712" s="166" t="s">
        <v>2604</v>
      </c>
      <c r="H712" s="152" t="s">
        <v>2604</v>
      </c>
    </row>
    <row r="713" spans="1:8" s="65" customFormat="1" x14ac:dyDescent="0.25">
      <c r="A713" s="65" t="s">
        <v>3717</v>
      </c>
      <c r="B713" s="309">
        <v>2</v>
      </c>
      <c r="C713" s="288" t="s">
        <v>2605</v>
      </c>
      <c r="D713" s="142" t="s">
        <v>2604</v>
      </c>
      <c r="E713" s="142"/>
      <c r="G713" s="166" t="s">
        <v>2604</v>
      </c>
      <c r="H713" s="67" t="s">
        <v>2604</v>
      </c>
    </row>
    <row r="714" spans="1:8" s="65" customFormat="1" x14ac:dyDescent="0.25">
      <c r="A714" s="65" t="s">
        <v>3601</v>
      </c>
      <c r="B714" s="150">
        <v>1</v>
      </c>
      <c r="C714" s="177" t="s">
        <v>2606</v>
      </c>
      <c r="D714" s="142">
        <v>41480</v>
      </c>
      <c r="E714" s="142"/>
      <c r="F714" s="65" t="s">
        <v>2266</v>
      </c>
      <c r="G714" s="166" t="s">
        <v>2604</v>
      </c>
      <c r="H714" s="152" t="s">
        <v>2604</v>
      </c>
    </row>
    <row r="715" spans="1:8" s="65" customFormat="1" x14ac:dyDescent="0.25">
      <c r="A715" s="65" t="s">
        <v>3601</v>
      </c>
      <c r="B715" s="309">
        <v>2</v>
      </c>
      <c r="C715" s="65" t="s">
        <v>2129</v>
      </c>
      <c r="D715" s="178">
        <v>42036</v>
      </c>
      <c r="E715" s="178"/>
      <c r="F715" s="65" t="s">
        <v>2649</v>
      </c>
    </row>
    <row r="716" spans="1:8" s="65" customFormat="1" x14ac:dyDescent="0.25">
      <c r="A716" s="65" t="s">
        <v>3601</v>
      </c>
      <c r="B716" s="150">
        <v>3</v>
      </c>
      <c r="C716" s="155" t="s">
        <v>2606</v>
      </c>
      <c r="D716" s="142"/>
      <c r="E716" s="142"/>
      <c r="G716" s="166"/>
      <c r="H716" s="152"/>
    </row>
    <row r="717" spans="1:8" s="65" customFormat="1" x14ac:dyDescent="0.25">
      <c r="A717" s="65" t="s">
        <v>3601</v>
      </c>
      <c r="B717" s="309">
        <v>4</v>
      </c>
      <c r="C717" s="65" t="s">
        <v>2603</v>
      </c>
      <c r="D717" s="142">
        <v>42215</v>
      </c>
      <c r="E717" s="142"/>
      <c r="F717" s="65" t="s">
        <v>2643</v>
      </c>
      <c r="G717" s="166" t="s">
        <v>2604</v>
      </c>
      <c r="H717" s="67" t="s">
        <v>2604</v>
      </c>
    </row>
    <row r="718" spans="1:8" s="65" customFormat="1" x14ac:dyDescent="0.25">
      <c r="A718" s="65" t="s">
        <v>2999</v>
      </c>
      <c r="B718" s="150">
        <v>1</v>
      </c>
      <c r="C718" s="153" t="s">
        <v>2606</v>
      </c>
      <c r="D718" s="142" t="s">
        <v>2604</v>
      </c>
      <c r="E718" s="142"/>
      <c r="G718" s="166" t="s">
        <v>2604</v>
      </c>
      <c r="H718" s="152" t="s">
        <v>2604</v>
      </c>
    </row>
    <row r="719" spans="1:8" s="65" customFormat="1" x14ac:dyDescent="0.25">
      <c r="A719" s="65" t="s">
        <v>2999</v>
      </c>
      <c r="B719" s="309">
        <v>2</v>
      </c>
      <c r="C719" s="288" t="s">
        <v>2605</v>
      </c>
      <c r="D719" s="142" t="s">
        <v>2604</v>
      </c>
      <c r="E719" s="142"/>
      <c r="G719" s="166" t="s">
        <v>2604</v>
      </c>
      <c r="H719" s="67" t="s">
        <v>2604</v>
      </c>
    </row>
    <row r="720" spans="1:8" s="65" customFormat="1" x14ac:dyDescent="0.25">
      <c r="A720" s="65" t="s">
        <v>2886</v>
      </c>
      <c r="B720" s="150">
        <v>1</v>
      </c>
      <c r="C720" s="155" t="s">
        <v>2606</v>
      </c>
      <c r="D720" s="142">
        <v>22291</v>
      </c>
      <c r="E720" s="142"/>
      <c r="F720" s="65" t="s">
        <v>2160</v>
      </c>
      <c r="G720" s="166" t="s">
        <v>2604</v>
      </c>
      <c r="H720" s="152" t="s">
        <v>2604</v>
      </c>
    </row>
    <row r="721" spans="1:8" s="65" customFormat="1" x14ac:dyDescent="0.25">
      <c r="A721" s="65" t="s">
        <v>2886</v>
      </c>
      <c r="B721" s="77">
        <v>2</v>
      </c>
      <c r="C721" s="65" t="s">
        <v>2605</v>
      </c>
      <c r="D721" s="142">
        <v>23151</v>
      </c>
      <c r="E721" s="142"/>
      <c r="F721" s="65" t="s">
        <v>73</v>
      </c>
      <c r="G721" s="166" t="s">
        <v>2604</v>
      </c>
      <c r="H721" s="67" t="s">
        <v>2604</v>
      </c>
    </row>
    <row r="722" spans="1:8" s="65" customFormat="1" x14ac:dyDescent="0.25">
      <c r="A722" s="65" t="s">
        <v>3139</v>
      </c>
      <c r="B722" s="150">
        <v>1</v>
      </c>
      <c r="C722" s="155" t="s">
        <v>2606</v>
      </c>
      <c r="D722" s="142">
        <v>25949</v>
      </c>
      <c r="E722" s="142"/>
      <c r="F722" s="65" t="s">
        <v>28</v>
      </c>
      <c r="G722" s="166">
        <v>35000</v>
      </c>
      <c r="H722" s="152" t="s">
        <v>2604</v>
      </c>
    </row>
    <row r="723" spans="1:8" s="65" customFormat="1" x14ac:dyDescent="0.25">
      <c r="A723" s="65" t="s">
        <v>3139</v>
      </c>
      <c r="B723" s="309">
        <v>2</v>
      </c>
      <c r="C723" s="288" t="s">
        <v>2605</v>
      </c>
      <c r="D723" s="142" t="s">
        <v>2604</v>
      </c>
      <c r="E723" s="142"/>
      <c r="G723" s="166" t="s">
        <v>2604</v>
      </c>
      <c r="H723" s="67" t="s">
        <v>2604</v>
      </c>
    </row>
    <row r="724" spans="1:8" s="65" customFormat="1" x14ac:dyDescent="0.25">
      <c r="A724" s="65" t="s">
        <v>3167</v>
      </c>
      <c r="B724" s="150">
        <v>1</v>
      </c>
      <c r="C724" s="155" t="s">
        <v>2606</v>
      </c>
      <c r="D724" s="142">
        <v>20531</v>
      </c>
      <c r="E724" s="142"/>
      <c r="F724" s="65" t="s">
        <v>59</v>
      </c>
      <c r="G724" s="166" t="s">
        <v>2604</v>
      </c>
      <c r="H724" s="152" t="s">
        <v>2604</v>
      </c>
    </row>
    <row r="725" spans="1:8" s="65" customFormat="1" x14ac:dyDescent="0.25">
      <c r="A725" s="65" t="s">
        <v>3167</v>
      </c>
      <c r="B725" s="309">
        <v>2</v>
      </c>
      <c r="C725" s="288" t="s">
        <v>2605</v>
      </c>
      <c r="D725" s="142" t="s">
        <v>2604</v>
      </c>
      <c r="E725" s="142"/>
      <c r="G725" s="166" t="s">
        <v>2604</v>
      </c>
      <c r="H725" s="67" t="s">
        <v>2604</v>
      </c>
    </row>
    <row r="726" spans="1:8" s="65" customFormat="1" x14ac:dyDescent="0.25">
      <c r="A726" s="65" t="s">
        <v>3215</v>
      </c>
      <c r="B726" s="150">
        <v>1</v>
      </c>
      <c r="C726" s="155" t="s">
        <v>2606</v>
      </c>
      <c r="D726" s="142">
        <v>36017</v>
      </c>
      <c r="E726" s="142"/>
      <c r="F726" s="65" t="s">
        <v>34</v>
      </c>
      <c r="G726" s="166">
        <v>900000</v>
      </c>
      <c r="H726" s="152" t="s">
        <v>2604</v>
      </c>
    </row>
    <row r="727" spans="1:8" s="65" customFormat="1" x14ac:dyDescent="0.25">
      <c r="A727" s="65" t="s">
        <v>3215</v>
      </c>
      <c r="B727" s="309">
        <v>2</v>
      </c>
      <c r="C727" s="65" t="s">
        <v>2605</v>
      </c>
      <c r="D727" s="142">
        <v>36799</v>
      </c>
      <c r="E727" s="142"/>
      <c r="F727" s="65" t="s">
        <v>66</v>
      </c>
      <c r="G727" s="166">
        <v>600000</v>
      </c>
      <c r="H727" s="67" t="s">
        <v>2604</v>
      </c>
    </row>
    <row r="728" spans="1:8" s="65" customFormat="1" x14ac:dyDescent="0.25">
      <c r="A728" s="65" t="s">
        <v>1504</v>
      </c>
      <c r="B728" s="150">
        <v>1</v>
      </c>
      <c r="C728" s="153" t="s">
        <v>2606</v>
      </c>
      <c r="D728" s="142" t="s">
        <v>2604</v>
      </c>
      <c r="E728" s="142"/>
      <c r="G728" s="166" t="s">
        <v>2604</v>
      </c>
      <c r="H728" s="152" t="s">
        <v>2604</v>
      </c>
    </row>
    <row r="729" spans="1:8" s="65" customFormat="1" x14ac:dyDescent="0.25">
      <c r="A729" s="65" t="s">
        <v>1504</v>
      </c>
      <c r="B729" s="309">
        <v>2</v>
      </c>
      <c r="C729" s="288" t="s">
        <v>2605</v>
      </c>
      <c r="D729" s="142" t="s">
        <v>2604</v>
      </c>
      <c r="E729" s="142"/>
      <c r="G729" s="166" t="s">
        <v>2604</v>
      </c>
      <c r="H729" s="67" t="s">
        <v>2604</v>
      </c>
    </row>
    <row r="730" spans="1:8" s="65" customFormat="1" x14ac:dyDescent="0.25">
      <c r="A730" s="65" t="s">
        <v>3172</v>
      </c>
      <c r="B730" s="150">
        <v>1</v>
      </c>
      <c r="C730" s="153" t="s">
        <v>2606</v>
      </c>
      <c r="D730" s="142" t="s">
        <v>2604</v>
      </c>
      <c r="E730" s="142"/>
      <c r="G730" s="166" t="s">
        <v>2604</v>
      </c>
      <c r="H730" s="152" t="s">
        <v>2604</v>
      </c>
    </row>
    <row r="731" spans="1:8" s="65" customFormat="1" x14ac:dyDescent="0.25">
      <c r="A731" s="65" t="s">
        <v>3172</v>
      </c>
      <c r="B731" s="309">
        <v>2</v>
      </c>
      <c r="C731" s="288" t="s">
        <v>2605</v>
      </c>
      <c r="D731" s="142" t="s">
        <v>2604</v>
      </c>
      <c r="E731" s="142"/>
      <c r="G731" s="166" t="s">
        <v>2604</v>
      </c>
      <c r="H731" s="67" t="s">
        <v>2604</v>
      </c>
    </row>
    <row r="732" spans="1:8" s="65" customFormat="1" x14ac:dyDescent="0.25">
      <c r="A732" s="65" t="s">
        <v>2063</v>
      </c>
      <c r="B732" s="150">
        <v>1</v>
      </c>
      <c r="C732" s="153" t="s">
        <v>2606</v>
      </c>
      <c r="D732" s="114" t="s">
        <v>2604</v>
      </c>
      <c r="E732" s="114"/>
      <c r="G732" s="166" t="s">
        <v>2604</v>
      </c>
      <c r="H732" s="152" t="s">
        <v>2604</v>
      </c>
    </row>
    <row r="733" spans="1:8" s="65" customFormat="1" x14ac:dyDescent="0.25">
      <c r="A733" s="65" t="s">
        <v>2063</v>
      </c>
      <c r="B733" s="309">
        <v>2</v>
      </c>
      <c r="C733" s="288" t="s">
        <v>2605</v>
      </c>
      <c r="D733" s="142" t="s">
        <v>2604</v>
      </c>
      <c r="E733" s="142"/>
      <c r="G733" s="166" t="s">
        <v>2604</v>
      </c>
      <c r="H733" s="67" t="s">
        <v>2604</v>
      </c>
    </row>
    <row r="734" spans="1:8" s="65" customFormat="1" x14ac:dyDescent="0.25">
      <c r="A734" s="65" t="s">
        <v>1589</v>
      </c>
      <c r="B734" s="150">
        <v>1</v>
      </c>
      <c r="C734" s="153" t="s">
        <v>2606</v>
      </c>
      <c r="D734" s="142" t="s">
        <v>2604</v>
      </c>
      <c r="E734" s="142"/>
      <c r="G734" s="166" t="s">
        <v>2604</v>
      </c>
      <c r="H734" s="152" t="s">
        <v>2604</v>
      </c>
    </row>
    <row r="735" spans="1:8" s="65" customFormat="1" x14ac:dyDescent="0.25">
      <c r="A735" s="65" t="s">
        <v>1589</v>
      </c>
      <c r="B735" s="309">
        <v>2</v>
      </c>
      <c r="C735" s="288" t="s">
        <v>2605</v>
      </c>
      <c r="D735" s="142" t="s">
        <v>2604</v>
      </c>
      <c r="E735" s="142"/>
      <c r="G735" s="166" t="s">
        <v>2604</v>
      </c>
      <c r="H735" s="67" t="s">
        <v>2604</v>
      </c>
    </row>
    <row r="736" spans="1:8" s="65" customFormat="1" x14ac:dyDescent="0.25">
      <c r="A736" s="65" t="s">
        <v>3459</v>
      </c>
      <c r="B736" s="150">
        <v>1</v>
      </c>
      <c r="C736" s="153" t="s">
        <v>2606</v>
      </c>
      <c r="D736" s="142" t="s">
        <v>2604</v>
      </c>
      <c r="E736" s="142"/>
      <c r="G736" s="166" t="s">
        <v>2604</v>
      </c>
      <c r="H736" s="152" t="s">
        <v>2604</v>
      </c>
    </row>
    <row r="737" spans="1:8" s="65" customFormat="1" x14ac:dyDescent="0.25">
      <c r="A737" s="65" t="s">
        <v>3459</v>
      </c>
      <c r="B737" s="309">
        <v>2</v>
      </c>
      <c r="C737" s="288" t="s">
        <v>2605</v>
      </c>
      <c r="D737" s="142" t="s">
        <v>2604</v>
      </c>
      <c r="E737" s="142"/>
      <c r="G737" s="166" t="s">
        <v>2604</v>
      </c>
      <c r="H737" s="67" t="s">
        <v>2604</v>
      </c>
    </row>
    <row r="738" spans="1:8" s="65" customFormat="1" x14ac:dyDescent="0.25">
      <c r="A738" s="65" t="s">
        <v>3068</v>
      </c>
      <c r="B738" s="150">
        <v>1</v>
      </c>
      <c r="C738" s="153" t="s">
        <v>2606</v>
      </c>
      <c r="D738" s="142" t="s">
        <v>2604</v>
      </c>
      <c r="E738" s="142"/>
      <c r="G738" s="166" t="s">
        <v>2604</v>
      </c>
      <c r="H738" s="152" t="s">
        <v>2604</v>
      </c>
    </row>
    <row r="739" spans="1:8" s="65" customFormat="1" x14ac:dyDescent="0.25">
      <c r="A739" s="65" t="s">
        <v>3068</v>
      </c>
      <c r="B739" s="309">
        <v>2</v>
      </c>
      <c r="C739" s="288" t="s">
        <v>2605</v>
      </c>
      <c r="D739" s="142" t="s">
        <v>2604</v>
      </c>
      <c r="E739" s="142"/>
      <c r="G739" s="166" t="s">
        <v>2604</v>
      </c>
      <c r="H739" s="67" t="s">
        <v>2604</v>
      </c>
    </row>
    <row r="740" spans="1:8" s="65" customFormat="1" x14ac:dyDescent="0.25">
      <c r="A740" s="65" t="s">
        <v>2046</v>
      </c>
      <c r="B740" s="150">
        <v>1</v>
      </c>
      <c r="C740" s="153" t="s">
        <v>2606</v>
      </c>
      <c r="D740" s="114" t="s">
        <v>2604</v>
      </c>
      <c r="E740" s="114"/>
      <c r="G740" s="166" t="s">
        <v>2604</v>
      </c>
      <c r="H740" s="152" t="s">
        <v>2604</v>
      </c>
    </row>
    <row r="741" spans="1:8" s="65" customFormat="1" x14ac:dyDescent="0.25">
      <c r="A741" s="65" t="s">
        <v>2046</v>
      </c>
      <c r="B741" s="309">
        <v>2</v>
      </c>
      <c r="C741" s="288" t="s">
        <v>2605</v>
      </c>
      <c r="D741" s="142" t="s">
        <v>2604</v>
      </c>
      <c r="E741" s="142"/>
      <c r="G741" s="166" t="s">
        <v>2604</v>
      </c>
      <c r="H741" s="67" t="s">
        <v>2604</v>
      </c>
    </row>
    <row r="742" spans="1:8" s="65" customFormat="1" x14ac:dyDescent="0.25">
      <c r="A742" s="65" t="s">
        <v>3562</v>
      </c>
      <c r="B742" s="150">
        <v>1</v>
      </c>
      <c r="C742" s="153" t="s">
        <v>2606</v>
      </c>
      <c r="D742" s="142" t="s">
        <v>2604</v>
      </c>
      <c r="E742" s="142"/>
      <c r="G742" s="166" t="s">
        <v>2604</v>
      </c>
      <c r="H742" s="152" t="s">
        <v>2604</v>
      </c>
    </row>
    <row r="743" spans="1:8" s="65" customFormat="1" x14ac:dyDescent="0.25">
      <c r="A743" s="65" t="s">
        <v>3562</v>
      </c>
      <c r="B743" s="309">
        <v>2</v>
      </c>
      <c r="C743" s="288" t="s">
        <v>2605</v>
      </c>
      <c r="D743" s="142" t="s">
        <v>2604</v>
      </c>
      <c r="E743" s="142"/>
      <c r="G743" s="166" t="s">
        <v>2604</v>
      </c>
      <c r="H743" s="67" t="s">
        <v>2604</v>
      </c>
    </row>
    <row r="744" spans="1:8" s="65" customFormat="1" x14ac:dyDescent="0.25">
      <c r="A744" s="65" t="s">
        <v>2884</v>
      </c>
      <c r="B744" s="150">
        <v>1</v>
      </c>
      <c r="C744" s="155" t="s">
        <v>2606</v>
      </c>
      <c r="D744" s="142">
        <v>20734</v>
      </c>
      <c r="E744" s="142"/>
      <c r="F744" s="65" t="s">
        <v>60</v>
      </c>
      <c r="G744" s="166">
        <v>6000</v>
      </c>
      <c r="H744" s="152" t="s">
        <v>2604</v>
      </c>
    </row>
    <row r="745" spans="1:8" s="65" customFormat="1" x14ac:dyDescent="0.25">
      <c r="A745" s="65" t="s">
        <v>2884</v>
      </c>
      <c r="B745" s="77">
        <v>2</v>
      </c>
      <c r="C745" s="65" t="s">
        <v>2605</v>
      </c>
      <c r="D745" s="142">
        <v>21511</v>
      </c>
      <c r="E745" s="142"/>
      <c r="F745" s="65" t="s">
        <v>85</v>
      </c>
      <c r="G745" s="166" t="s">
        <v>2604</v>
      </c>
      <c r="H745" s="67" t="s">
        <v>2604</v>
      </c>
    </row>
    <row r="746" spans="1:8" s="65" customFormat="1" x14ac:dyDescent="0.25">
      <c r="A746" s="65" t="s">
        <v>2896</v>
      </c>
      <c r="B746" s="150">
        <v>1</v>
      </c>
      <c r="C746" s="155" t="s">
        <v>2606</v>
      </c>
      <c r="D746" s="142">
        <v>14616</v>
      </c>
      <c r="E746" s="142"/>
      <c r="G746" s="166"/>
      <c r="H746" s="152" t="s">
        <v>2604</v>
      </c>
    </row>
    <row r="747" spans="1:8" s="65" customFormat="1" x14ac:dyDescent="0.25">
      <c r="A747" s="65" t="s">
        <v>2896</v>
      </c>
      <c r="B747" s="77">
        <v>2</v>
      </c>
      <c r="C747" s="65" t="s">
        <v>2605</v>
      </c>
      <c r="D747" s="142">
        <v>17780</v>
      </c>
      <c r="E747" s="142"/>
      <c r="F747" s="65" t="s">
        <v>104</v>
      </c>
      <c r="G747" s="166">
        <v>1000</v>
      </c>
      <c r="H747" s="67" t="s">
        <v>2604</v>
      </c>
    </row>
    <row r="748" spans="1:8" s="65" customFormat="1" x14ac:dyDescent="0.25">
      <c r="A748" s="65" t="s">
        <v>3040</v>
      </c>
      <c r="B748" s="150">
        <v>1</v>
      </c>
      <c r="C748" s="155" t="s">
        <v>2606</v>
      </c>
      <c r="D748" s="142" t="s">
        <v>2604</v>
      </c>
      <c r="E748" s="142"/>
      <c r="G748" s="166" t="s">
        <v>2604</v>
      </c>
      <c r="H748" s="152" t="s">
        <v>2604</v>
      </c>
    </row>
    <row r="749" spans="1:8" s="65" customFormat="1" x14ac:dyDescent="0.25">
      <c r="A749" s="65" t="s">
        <v>3040</v>
      </c>
      <c r="B749" s="77">
        <v>2</v>
      </c>
      <c r="C749" s="65" t="s">
        <v>2605</v>
      </c>
      <c r="D749" s="142" t="s">
        <v>2604</v>
      </c>
      <c r="E749" s="142"/>
      <c r="G749" s="166" t="s">
        <v>2604</v>
      </c>
      <c r="H749" s="67" t="s">
        <v>2604</v>
      </c>
    </row>
    <row r="750" spans="1:8" s="65" customFormat="1" x14ac:dyDescent="0.25">
      <c r="A750" s="65" t="s">
        <v>3321</v>
      </c>
      <c r="B750" s="150">
        <v>1</v>
      </c>
      <c r="C750" s="153" t="s">
        <v>2606</v>
      </c>
      <c r="D750" s="142" t="s">
        <v>2604</v>
      </c>
      <c r="E750" s="142"/>
      <c r="G750" s="166" t="s">
        <v>2604</v>
      </c>
      <c r="H750" s="152" t="s">
        <v>2604</v>
      </c>
    </row>
    <row r="751" spans="1:8" s="65" customFormat="1" x14ac:dyDescent="0.25">
      <c r="A751" s="65" t="s">
        <v>3321</v>
      </c>
      <c r="B751" s="309">
        <v>2</v>
      </c>
      <c r="C751" s="288" t="s">
        <v>2605</v>
      </c>
      <c r="D751" s="142" t="s">
        <v>2604</v>
      </c>
      <c r="E751" s="142"/>
      <c r="G751" s="166" t="s">
        <v>2604</v>
      </c>
      <c r="H751" s="67" t="s">
        <v>2604</v>
      </c>
    </row>
    <row r="752" spans="1:8" s="65" customFormat="1" x14ac:dyDescent="0.25">
      <c r="A752" s="65" t="s">
        <v>3524</v>
      </c>
      <c r="B752" s="150">
        <v>1</v>
      </c>
      <c r="C752" s="153" t="s">
        <v>2606</v>
      </c>
      <c r="D752" s="114" t="s">
        <v>2604</v>
      </c>
      <c r="E752" s="114"/>
      <c r="G752" s="166" t="s">
        <v>2604</v>
      </c>
      <c r="H752" s="152" t="s">
        <v>2604</v>
      </c>
    </row>
    <row r="753" spans="1:8" s="65" customFormat="1" x14ac:dyDescent="0.25">
      <c r="A753" s="65" t="s">
        <v>3524</v>
      </c>
      <c r="B753" s="309">
        <v>2</v>
      </c>
      <c r="C753" s="288" t="s">
        <v>2605</v>
      </c>
      <c r="D753" s="142" t="s">
        <v>2604</v>
      </c>
      <c r="E753" s="142"/>
      <c r="G753" s="166" t="s">
        <v>2604</v>
      </c>
      <c r="H753" s="67" t="s">
        <v>2604</v>
      </c>
    </row>
    <row r="754" spans="1:8" s="65" customFormat="1" x14ac:dyDescent="0.25">
      <c r="A754" s="65" t="s">
        <v>3323</v>
      </c>
      <c r="B754" s="291">
        <v>1</v>
      </c>
      <c r="C754" s="153" t="s">
        <v>2606</v>
      </c>
      <c r="D754" s="142" t="s">
        <v>2604</v>
      </c>
      <c r="E754" s="142"/>
      <c r="G754" s="166" t="s">
        <v>2604</v>
      </c>
      <c r="H754" s="152" t="s">
        <v>2604</v>
      </c>
    </row>
    <row r="755" spans="1:8" s="65" customFormat="1" x14ac:dyDescent="0.25">
      <c r="A755" s="65" t="s">
        <v>3323</v>
      </c>
      <c r="B755" s="309">
        <v>2</v>
      </c>
      <c r="C755" s="288" t="s">
        <v>2605</v>
      </c>
      <c r="D755" s="142" t="s">
        <v>2604</v>
      </c>
      <c r="E755" s="142"/>
      <c r="G755" s="166" t="s">
        <v>2604</v>
      </c>
      <c r="H755" s="67" t="s">
        <v>2604</v>
      </c>
    </row>
    <row r="756" spans="1:8" s="65" customFormat="1" x14ac:dyDescent="0.25">
      <c r="A756" s="65" t="s">
        <v>3407</v>
      </c>
      <c r="B756" s="291">
        <v>1</v>
      </c>
      <c r="C756" s="153" t="s">
        <v>2606</v>
      </c>
      <c r="D756" s="142" t="s">
        <v>2604</v>
      </c>
      <c r="E756" s="142"/>
      <c r="G756" s="166" t="s">
        <v>2604</v>
      </c>
      <c r="H756" s="152" t="s">
        <v>2604</v>
      </c>
    </row>
    <row r="757" spans="1:8" s="65" customFormat="1" x14ac:dyDescent="0.25">
      <c r="A757" s="65" t="s">
        <v>3407</v>
      </c>
      <c r="B757" s="309">
        <v>2</v>
      </c>
      <c r="C757" s="288" t="s">
        <v>2605</v>
      </c>
      <c r="D757" s="142" t="s">
        <v>2604</v>
      </c>
      <c r="E757" s="142"/>
      <c r="G757" s="166" t="s">
        <v>2604</v>
      </c>
      <c r="H757" s="67" t="s">
        <v>2604</v>
      </c>
    </row>
    <row r="758" spans="1:8" s="65" customFormat="1" x14ac:dyDescent="0.25">
      <c r="A758" s="65" t="s">
        <v>3490</v>
      </c>
      <c r="B758" s="150">
        <v>1</v>
      </c>
      <c r="C758" s="153" t="s">
        <v>2606</v>
      </c>
      <c r="D758" s="142" t="s">
        <v>2604</v>
      </c>
      <c r="E758" s="142"/>
      <c r="G758" s="166" t="s">
        <v>2604</v>
      </c>
      <c r="H758" s="152" t="s">
        <v>2604</v>
      </c>
    </row>
    <row r="759" spans="1:8" s="65" customFormat="1" x14ac:dyDescent="0.25">
      <c r="A759" s="65" t="s">
        <v>3490</v>
      </c>
      <c r="B759" s="309">
        <v>2</v>
      </c>
      <c r="C759" s="288" t="s">
        <v>2605</v>
      </c>
      <c r="D759" s="142" t="s">
        <v>2604</v>
      </c>
      <c r="E759" s="142"/>
      <c r="G759" s="166" t="s">
        <v>2604</v>
      </c>
      <c r="H759" s="67" t="s">
        <v>2604</v>
      </c>
    </row>
    <row r="760" spans="1:8" s="65" customFormat="1" x14ac:dyDescent="0.25">
      <c r="A760" s="65" t="s">
        <v>3738</v>
      </c>
      <c r="B760" s="150">
        <v>1</v>
      </c>
      <c r="C760" s="153" t="s">
        <v>2606</v>
      </c>
      <c r="D760" s="142" t="s">
        <v>2604</v>
      </c>
      <c r="E760" s="142"/>
      <c r="G760" s="166" t="s">
        <v>2604</v>
      </c>
      <c r="H760" s="152" t="s">
        <v>2604</v>
      </c>
    </row>
    <row r="761" spans="1:8" s="65" customFormat="1" x14ac:dyDescent="0.25">
      <c r="A761" s="65" t="s">
        <v>3738</v>
      </c>
      <c r="B761" s="309">
        <v>2</v>
      </c>
      <c r="C761" s="288" t="s">
        <v>2605</v>
      </c>
      <c r="D761" s="142" t="s">
        <v>2604</v>
      </c>
      <c r="E761" s="142"/>
      <c r="G761" s="166" t="s">
        <v>2604</v>
      </c>
      <c r="H761" s="67" t="s">
        <v>2604</v>
      </c>
    </row>
    <row r="762" spans="1:8" s="65" customFormat="1" x14ac:dyDescent="0.25">
      <c r="A762" s="65" t="s">
        <v>3182</v>
      </c>
      <c r="B762" s="150">
        <v>1</v>
      </c>
      <c r="C762" s="155" t="s">
        <v>2606</v>
      </c>
      <c r="D762" s="142">
        <v>29680</v>
      </c>
      <c r="E762" s="142"/>
      <c r="F762" s="65" t="s">
        <v>2131</v>
      </c>
      <c r="G762" s="166" t="s">
        <v>2604</v>
      </c>
      <c r="H762" s="152" t="s">
        <v>2604</v>
      </c>
    </row>
    <row r="763" spans="1:8" s="65" customFormat="1" x14ac:dyDescent="0.25">
      <c r="A763" s="65" t="s">
        <v>3182</v>
      </c>
      <c r="B763" s="77">
        <v>2</v>
      </c>
      <c r="C763" s="65" t="s">
        <v>2605</v>
      </c>
      <c r="D763" s="142">
        <v>29915</v>
      </c>
      <c r="E763" s="142"/>
      <c r="F763" s="65" t="s">
        <v>2132</v>
      </c>
      <c r="G763" s="166" t="s">
        <v>2604</v>
      </c>
      <c r="H763" s="67" t="s">
        <v>2604</v>
      </c>
    </row>
    <row r="764" spans="1:8" s="65" customFormat="1" x14ac:dyDescent="0.25">
      <c r="A764" s="65" t="s">
        <v>3512</v>
      </c>
      <c r="B764" s="150">
        <v>1</v>
      </c>
      <c r="C764" s="153" t="s">
        <v>2606</v>
      </c>
      <c r="D764" s="142" t="s">
        <v>2604</v>
      </c>
      <c r="E764" s="142"/>
      <c r="G764" s="166" t="s">
        <v>2604</v>
      </c>
      <c r="H764" s="152" t="s">
        <v>2604</v>
      </c>
    </row>
    <row r="765" spans="1:8" s="65" customFormat="1" x14ac:dyDescent="0.25">
      <c r="A765" s="65" t="s">
        <v>3512</v>
      </c>
      <c r="B765" s="309">
        <v>2</v>
      </c>
      <c r="C765" s="288" t="s">
        <v>2605</v>
      </c>
      <c r="D765" s="142" t="s">
        <v>2604</v>
      </c>
      <c r="E765" s="142"/>
      <c r="G765" s="166" t="s">
        <v>2604</v>
      </c>
      <c r="H765" s="67" t="s">
        <v>2604</v>
      </c>
    </row>
    <row r="766" spans="1:8" s="65" customFormat="1" x14ac:dyDescent="0.25">
      <c r="A766" s="65" t="s">
        <v>3511</v>
      </c>
      <c r="B766" s="150">
        <v>1</v>
      </c>
      <c r="C766" s="153" t="s">
        <v>2606</v>
      </c>
      <c r="D766" s="142" t="s">
        <v>2604</v>
      </c>
      <c r="E766" s="142"/>
      <c r="G766" s="166" t="s">
        <v>2604</v>
      </c>
      <c r="H766" s="152" t="s">
        <v>2604</v>
      </c>
    </row>
    <row r="767" spans="1:8" s="65" customFormat="1" x14ac:dyDescent="0.25">
      <c r="A767" s="65" t="s">
        <v>3511</v>
      </c>
      <c r="B767" s="309">
        <v>2</v>
      </c>
      <c r="C767" s="288" t="s">
        <v>2605</v>
      </c>
      <c r="D767" s="142" t="s">
        <v>2604</v>
      </c>
      <c r="E767" s="142"/>
      <c r="G767" s="166" t="s">
        <v>2604</v>
      </c>
      <c r="H767" s="67" t="s">
        <v>2604</v>
      </c>
    </row>
    <row r="768" spans="1:8" s="65" customFormat="1" x14ac:dyDescent="0.25">
      <c r="A768" s="65" t="s">
        <v>3643</v>
      </c>
      <c r="B768" s="150">
        <v>1</v>
      </c>
      <c r="C768" s="153" t="s">
        <v>2606</v>
      </c>
      <c r="D768" s="142"/>
      <c r="E768" s="142"/>
      <c r="F768" s="305" t="s">
        <v>2150</v>
      </c>
      <c r="G768" s="166" t="s">
        <v>2604</v>
      </c>
      <c r="H768" s="152" t="s">
        <v>2604</v>
      </c>
    </row>
    <row r="769" spans="1:8" s="65" customFormat="1" x14ac:dyDescent="0.25">
      <c r="A769" s="65" t="s">
        <v>3643</v>
      </c>
      <c r="B769" s="150">
        <v>2</v>
      </c>
      <c r="C769" s="306" t="s">
        <v>4527</v>
      </c>
      <c r="D769" s="142">
        <v>39862</v>
      </c>
      <c r="E769" s="142"/>
      <c r="F769" s="65" t="s">
        <v>74</v>
      </c>
      <c r="G769" s="166"/>
      <c r="H769" s="152"/>
    </row>
    <row r="770" spans="1:8" s="65" customFormat="1" x14ac:dyDescent="0.25">
      <c r="A770" s="65" t="s">
        <v>3643</v>
      </c>
      <c r="B770" s="150">
        <v>3</v>
      </c>
      <c r="C770" s="306" t="s">
        <v>4527</v>
      </c>
      <c r="D770" s="142"/>
      <c r="E770" s="142"/>
      <c r="F770" s="305" t="s">
        <v>2374</v>
      </c>
      <c r="G770" s="166"/>
      <c r="H770" s="152"/>
    </row>
    <row r="771" spans="1:8" s="65" customFormat="1" x14ac:dyDescent="0.25">
      <c r="A771" s="65" t="s">
        <v>3643</v>
      </c>
      <c r="B771" s="150">
        <v>4</v>
      </c>
      <c r="C771" s="306" t="s">
        <v>4527</v>
      </c>
      <c r="D771" s="142"/>
      <c r="E771" s="142"/>
      <c r="F771" s="305" t="s">
        <v>2374</v>
      </c>
      <c r="G771" s="166"/>
      <c r="H771" s="152"/>
    </row>
    <row r="772" spans="1:8" s="65" customFormat="1" x14ac:dyDescent="0.25">
      <c r="A772" s="65" t="s">
        <v>3643</v>
      </c>
      <c r="B772" s="150">
        <v>5</v>
      </c>
      <c r="C772" s="306" t="s">
        <v>2605</v>
      </c>
      <c r="D772" s="142"/>
      <c r="E772" s="142"/>
      <c r="F772" s="305" t="s">
        <v>2374</v>
      </c>
      <c r="G772" s="166"/>
      <c r="H772" s="152"/>
    </row>
    <row r="773" spans="1:8" s="65" customFormat="1" x14ac:dyDescent="0.25">
      <c r="A773" s="65" t="s">
        <v>3046</v>
      </c>
      <c r="B773" s="150">
        <v>1</v>
      </c>
      <c r="C773" s="155" t="s">
        <v>2606</v>
      </c>
      <c r="D773" s="142" t="s">
        <v>2604</v>
      </c>
      <c r="E773" s="142"/>
      <c r="G773" s="166" t="s">
        <v>2604</v>
      </c>
      <c r="H773" s="152" t="s">
        <v>2604</v>
      </c>
    </row>
    <row r="774" spans="1:8" s="65" customFormat="1" x14ac:dyDescent="0.25">
      <c r="A774" s="65" t="s">
        <v>3046</v>
      </c>
      <c r="B774" s="77">
        <v>2</v>
      </c>
      <c r="C774" s="65" t="s">
        <v>2605</v>
      </c>
      <c r="D774" s="142" t="s">
        <v>2604</v>
      </c>
      <c r="E774" s="142"/>
      <c r="G774" s="166" t="s">
        <v>2604</v>
      </c>
      <c r="H774" s="67" t="s">
        <v>2604</v>
      </c>
    </row>
    <row r="775" spans="1:8" s="65" customFormat="1" x14ac:dyDescent="0.25">
      <c r="A775" s="65" t="s">
        <v>2973</v>
      </c>
      <c r="B775" s="150">
        <v>1</v>
      </c>
      <c r="C775" s="153" t="s">
        <v>2606</v>
      </c>
      <c r="D775" s="142" t="s">
        <v>2604</v>
      </c>
      <c r="E775" s="142"/>
      <c r="G775" s="166" t="s">
        <v>2604</v>
      </c>
      <c r="H775" s="152" t="s">
        <v>2604</v>
      </c>
    </row>
    <row r="776" spans="1:8" s="65" customFormat="1" x14ac:dyDescent="0.25">
      <c r="A776" s="65" t="s">
        <v>2973</v>
      </c>
      <c r="B776" s="309">
        <v>2</v>
      </c>
      <c r="C776" s="288" t="s">
        <v>2605</v>
      </c>
      <c r="D776" s="142" t="s">
        <v>2604</v>
      </c>
      <c r="E776" s="142"/>
      <c r="G776" s="166" t="s">
        <v>2604</v>
      </c>
      <c r="H776" s="67" t="s">
        <v>2604</v>
      </c>
    </row>
    <row r="777" spans="1:8" s="65" customFormat="1" x14ac:dyDescent="0.25">
      <c r="A777" s="65" t="s">
        <v>3346</v>
      </c>
      <c r="B777" s="150">
        <v>1</v>
      </c>
      <c r="C777" s="155" t="s">
        <v>2606</v>
      </c>
      <c r="D777" s="142">
        <v>37482</v>
      </c>
      <c r="E777" s="142"/>
      <c r="F777" s="65" t="s">
        <v>51</v>
      </c>
      <c r="G777" s="166" t="s">
        <v>2604</v>
      </c>
      <c r="H777" s="152" t="s">
        <v>2604</v>
      </c>
    </row>
    <row r="778" spans="1:8" s="65" customFormat="1" x14ac:dyDescent="0.25">
      <c r="A778" s="65" t="s">
        <v>3346</v>
      </c>
      <c r="B778" s="77">
        <v>2</v>
      </c>
      <c r="C778" s="65" t="s">
        <v>2603</v>
      </c>
      <c r="D778" s="142">
        <v>38318</v>
      </c>
      <c r="E778" s="142"/>
      <c r="F778" s="65" t="s">
        <v>82</v>
      </c>
      <c r="G778" s="166" t="s">
        <v>2604</v>
      </c>
      <c r="H778" s="67" t="s">
        <v>2135</v>
      </c>
    </row>
    <row r="779" spans="1:8" s="65" customFormat="1" x14ac:dyDescent="0.25">
      <c r="A779" s="65" t="s">
        <v>3265</v>
      </c>
      <c r="B779" s="150">
        <v>1</v>
      </c>
      <c r="C779" s="153" t="s">
        <v>2606</v>
      </c>
      <c r="D779" s="142" t="s">
        <v>2604</v>
      </c>
      <c r="E779" s="142"/>
      <c r="G779" s="166" t="s">
        <v>2604</v>
      </c>
      <c r="H779" s="152" t="s">
        <v>2604</v>
      </c>
    </row>
    <row r="780" spans="1:8" s="65" customFormat="1" x14ac:dyDescent="0.25">
      <c r="A780" s="65" t="s">
        <v>3265</v>
      </c>
      <c r="B780" s="309">
        <v>2</v>
      </c>
      <c r="C780" s="288" t="s">
        <v>2605</v>
      </c>
      <c r="D780" s="142" t="s">
        <v>2604</v>
      </c>
      <c r="E780" s="142"/>
      <c r="G780" s="166" t="s">
        <v>2604</v>
      </c>
      <c r="H780" s="67" t="s">
        <v>2604</v>
      </c>
    </row>
    <row r="781" spans="1:8" s="65" customFormat="1" x14ac:dyDescent="0.25">
      <c r="A781" s="65" t="s">
        <v>3325</v>
      </c>
      <c r="B781" s="150">
        <v>1</v>
      </c>
      <c r="C781" s="153" t="s">
        <v>2606</v>
      </c>
      <c r="D781" s="142" t="s">
        <v>2604</v>
      </c>
      <c r="E781" s="142"/>
      <c r="G781" s="166" t="s">
        <v>2604</v>
      </c>
      <c r="H781" s="152" t="s">
        <v>2604</v>
      </c>
    </row>
    <row r="782" spans="1:8" s="65" customFormat="1" x14ac:dyDescent="0.25">
      <c r="A782" s="65" t="s">
        <v>3325</v>
      </c>
      <c r="B782" s="309">
        <v>2</v>
      </c>
      <c r="C782" s="288" t="s">
        <v>2605</v>
      </c>
      <c r="D782" s="142" t="s">
        <v>2604</v>
      </c>
      <c r="E782" s="142"/>
      <c r="G782" s="166" t="s">
        <v>2604</v>
      </c>
      <c r="H782" s="67" t="s">
        <v>2604</v>
      </c>
    </row>
    <row r="783" spans="1:8" s="65" customFormat="1" x14ac:dyDescent="0.25">
      <c r="A783" s="65" t="s">
        <v>3680</v>
      </c>
      <c r="B783" s="150">
        <v>1</v>
      </c>
      <c r="C783" s="153" t="s">
        <v>2606</v>
      </c>
      <c r="D783" s="142" t="s">
        <v>2604</v>
      </c>
      <c r="E783" s="142"/>
      <c r="G783" s="166" t="s">
        <v>2604</v>
      </c>
      <c r="H783" s="152" t="s">
        <v>2604</v>
      </c>
    </row>
    <row r="784" spans="1:8" s="65" customFormat="1" x14ac:dyDescent="0.25">
      <c r="A784" s="65" t="s">
        <v>3680</v>
      </c>
      <c r="B784" s="309">
        <v>2</v>
      </c>
      <c r="C784" s="288" t="s">
        <v>2605</v>
      </c>
      <c r="D784" s="142" t="s">
        <v>2604</v>
      </c>
      <c r="E784" s="142"/>
      <c r="G784" s="166" t="s">
        <v>2604</v>
      </c>
      <c r="H784" s="67" t="s">
        <v>2604</v>
      </c>
    </row>
    <row r="785" spans="1:8" s="65" customFormat="1" x14ac:dyDescent="0.25">
      <c r="A785" s="65" t="s">
        <v>3012</v>
      </c>
      <c r="B785" s="150">
        <v>1</v>
      </c>
      <c r="C785" s="153" t="s">
        <v>2606</v>
      </c>
      <c r="D785" s="142" t="s">
        <v>2604</v>
      </c>
      <c r="E785" s="142"/>
      <c r="G785" s="166" t="s">
        <v>2604</v>
      </c>
      <c r="H785" s="152" t="s">
        <v>2604</v>
      </c>
    </row>
    <row r="786" spans="1:8" s="65" customFormat="1" x14ac:dyDescent="0.25">
      <c r="A786" s="65" t="s">
        <v>3012</v>
      </c>
      <c r="B786" s="309">
        <v>2</v>
      </c>
      <c r="C786" s="288" t="s">
        <v>2605</v>
      </c>
      <c r="D786" s="142" t="s">
        <v>2604</v>
      </c>
      <c r="E786" s="142"/>
      <c r="G786" s="166" t="s">
        <v>2604</v>
      </c>
      <c r="H786" s="67" t="s">
        <v>2604</v>
      </c>
    </row>
    <row r="787" spans="1:8" s="65" customFormat="1" x14ac:dyDescent="0.25">
      <c r="A787" s="65" t="s">
        <v>3393</v>
      </c>
      <c r="B787" s="150">
        <v>1</v>
      </c>
      <c r="C787" s="153" t="s">
        <v>2606</v>
      </c>
      <c r="D787" s="114" t="s">
        <v>2604</v>
      </c>
      <c r="E787" s="114"/>
      <c r="G787" s="166" t="s">
        <v>2604</v>
      </c>
      <c r="H787" s="152" t="s">
        <v>2604</v>
      </c>
    </row>
    <row r="788" spans="1:8" s="65" customFormat="1" x14ac:dyDescent="0.25">
      <c r="A788" s="65" t="s">
        <v>3393</v>
      </c>
      <c r="B788" s="309">
        <v>2</v>
      </c>
      <c r="C788" s="288" t="s">
        <v>2605</v>
      </c>
      <c r="D788" s="142" t="s">
        <v>2604</v>
      </c>
      <c r="E788" s="142"/>
      <c r="G788" s="166" t="s">
        <v>2604</v>
      </c>
      <c r="H788" s="67" t="s">
        <v>2604</v>
      </c>
    </row>
    <row r="789" spans="1:8" s="65" customFormat="1" x14ac:dyDescent="0.25">
      <c r="A789" s="65" t="s">
        <v>2918</v>
      </c>
      <c r="B789" s="150">
        <v>1</v>
      </c>
      <c r="C789" s="153" t="s">
        <v>2606</v>
      </c>
      <c r="D789" s="142" t="s">
        <v>2604</v>
      </c>
      <c r="E789" s="142"/>
      <c r="G789" s="166" t="s">
        <v>2604</v>
      </c>
      <c r="H789" s="152" t="s">
        <v>2604</v>
      </c>
    </row>
    <row r="790" spans="1:8" s="65" customFormat="1" x14ac:dyDescent="0.25">
      <c r="A790" s="65" t="s">
        <v>2918</v>
      </c>
      <c r="B790" s="309">
        <v>2</v>
      </c>
      <c r="C790" s="288" t="s">
        <v>2605</v>
      </c>
      <c r="D790" s="142" t="s">
        <v>2604</v>
      </c>
      <c r="E790" s="142"/>
      <c r="G790" s="166" t="s">
        <v>2604</v>
      </c>
      <c r="H790" s="67" t="s">
        <v>2604</v>
      </c>
    </row>
    <row r="791" spans="1:8" s="65" customFormat="1" x14ac:dyDescent="0.25">
      <c r="A791" s="65" t="s">
        <v>3201</v>
      </c>
      <c r="B791" s="150">
        <v>1</v>
      </c>
      <c r="C791" s="153" t="s">
        <v>2606</v>
      </c>
      <c r="D791" s="142" t="s">
        <v>2604</v>
      </c>
      <c r="E791" s="142"/>
      <c r="G791" s="166" t="s">
        <v>2604</v>
      </c>
      <c r="H791" s="152" t="s">
        <v>2604</v>
      </c>
    </row>
    <row r="792" spans="1:8" s="65" customFormat="1" x14ac:dyDescent="0.25">
      <c r="A792" s="65" t="s">
        <v>3201</v>
      </c>
      <c r="B792" s="309">
        <v>2</v>
      </c>
      <c r="C792" s="288" t="s">
        <v>2605</v>
      </c>
      <c r="D792" s="142" t="s">
        <v>2604</v>
      </c>
      <c r="E792" s="142"/>
      <c r="G792" s="166" t="s">
        <v>2604</v>
      </c>
      <c r="H792" s="67" t="s">
        <v>2604</v>
      </c>
    </row>
    <row r="793" spans="1:8" s="65" customFormat="1" x14ac:dyDescent="0.25">
      <c r="A793" s="65" t="s">
        <v>3793</v>
      </c>
      <c r="B793" s="150">
        <v>1</v>
      </c>
      <c r="C793" s="153" t="s">
        <v>2606</v>
      </c>
      <c r="D793" s="114" t="s">
        <v>2604</v>
      </c>
      <c r="E793" s="114"/>
      <c r="G793" s="166" t="s">
        <v>2604</v>
      </c>
      <c r="H793" s="152" t="s">
        <v>2604</v>
      </c>
    </row>
    <row r="794" spans="1:8" s="65" customFormat="1" x14ac:dyDescent="0.25">
      <c r="A794" s="65" t="s">
        <v>3793</v>
      </c>
      <c r="B794" s="309">
        <v>2</v>
      </c>
      <c r="C794" s="288" t="s">
        <v>2605</v>
      </c>
      <c r="D794" s="142" t="s">
        <v>2604</v>
      </c>
      <c r="E794" s="142"/>
      <c r="G794" s="166" t="s">
        <v>2604</v>
      </c>
      <c r="H794" s="67" t="s">
        <v>2604</v>
      </c>
    </row>
    <row r="795" spans="1:8" s="65" customFormat="1" x14ac:dyDescent="0.25">
      <c r="A795" s="65" t="s">
        <v>3462</v>
      </c>
      <c r="B795" s="150">
        <v>1</v>
      </c>
      <c r="C795" s="153" t="s">
        <v>2606</v>
      </c>
      <c r="D795" s="142" t="s">
        <v>2604</v>
      </c>
      <c r="E795" s="142"/>
      <c r="G795" s="166" t="s">
        <v>2604</v>
      </c>
      <c r="H795" s="152" t="s">
        <v>2604</v>
      </c>
    </row>
    <row r="796" spans="1:8" s="65" customFormat="1" x14ac:dyDescent="0.25">
      <c r="A796" s="65" t="s">
        <v>3462</v>
      </c>
      <c r="B796" s="309">
        <v>2</v>
      </c>
      <c r="C796" s="288" t="s">
        <v>2605</v>
      </c>
      <c r="D796" s="142" t="s">
        <v>2604</v>
      </c>
      <c r="E796" s="142"/>
      <c r="G796" s="166" t="s">
        <v>2604</v>
      </c>
      <c r="H796" s="67" t="s">
        <v>2604</v>
      </c>
    </row>
    <row r="797" spans="1:8" s="65" customFormat="1" x14ac:dyDescent="0.25">
      <c r="A797" s="65" t="s">
        <v>3703</v>
      </c>
      <c r="B797" s="150">
        <v>1</v>
      </c>
      <c r="C797" s="153" t="s">
        <v>2606</v>
      </c>
      <c r="D797" s="142" t="s">
        <v>2604</v>
      </c>
      <c r="E797" s="142"/>
      <c r="G797" s="166" t="s">
        <v>2604</v>
      </c>
      <c r="H797" s="152" t="s">
        <v>2604</v>
      </c>
    </row>
    <row r="798" spans="1:8" s="65" customFormat="1" x14ac:dyDescent="0.25">
      <c r="A798" s="65" t="s">
        <v>3703</v>
      </c>
      <c r="B798" s="309">
        <v>2</v>
      </c>
      <c r="C798" s="288" t="s">
        <v>2605</v>
      </c>
      <c r="D798" s="142" t="s">
        <v>2604</v>
      </c>
      <c r="E798" s="142"/>
      <c r="G798" s="166" t="s">
        <v>2604</v>
      </c>
      <c r="H798" s="67" t="s">
        <v>2604</v>
      </c>
    </row>
    <row r="799" spans="1:8" s="65" customFormat="1" x14ac:dyDescent="0.25">
      <c r="A799" s="65" t="s">
        <v>3748</v>
      </c>
      <c r="B799" s="150">
        <v>1</v>
      </c>
      <c r="C799" s="153" t="s">
        <v>2606</v>
      </c>
      <c r="D799" s="142" t="s">
        <v>2604</v>
      </c>
      <c r="E799" s="142"/>
      <c r="G799" s="166" t="s">
        <v>2604</v>
      </c>
      <c r="H799" s="152" t="s">
        <v>2604</v>
      </c>
    </row>
    <row r="800" spans="1:8" s="65" customFormat="1" x14ac:dyDescent="0.25">
      <c r="A800" s="65" t="s">
        <v>3748</v>
      </c>
      <c r="B800" s="309">
        <v>2</v>
      </c>
      <c r="C800" s="288" t="s">
        <v>2605</v>
      </c>
      <c r="D800" s="142" t="s">
        <v>2604</v>
      </c>
      <c r="E800" s="142"/>
      <c r="G800" s="166" t="s">
        <v>2604</v>
      </c>
      <c r="H800" s="67" t="s">
        <v>2604</v>
      </c>
    </row>
    <row r="801" spans="1:8" s="65" customFormat="1" x14ac:dyDescent="0.25">
      <c r="A801" s="65" t="s">
        <v>3647</v>
      </c>
      <c r="B801" s="150">
        <v>1</v>
      </c>
      <c r="C801" s="153" t="s">
        <v>2606</v>
      </c>
      <c r="D801" s="142" t="s">
        <v>2604</v>
      </c>
      <c r="E801" s="142"/>
      <c r="G801" s="166" t="s">
        <v>2604</v>
      </c>
      <c r="H801" s="152" t="s">
        <v>2604</v>
      </c>
    </row>
    <row r="802" spans="1:8" s="65" customFormat="1" x14ac:dyDescent="0.25">
      <c r="A802" s="65" t="s">
        <v>3647</v>
      </c>
      <c r="B802" s="309">
        <v>2</v>
      </c>
      <c r="C802" s="288" t="s">
        <v>2605</v>
      </c>
      <c r="D802" s="142" t="s">
        <v>2604</v>
      </c>
      <c r="E802" s="142"/>
      <c r="G802" s="166" t="s">
        <v>2604</v>
      </c>
      <c r="H802" s="67" t="s">
        <v>2604</v>
      </c>
    </row>
    <row r="803" spans="1:8" s="65" customFormat="1" x14ac:dyDescent="0.25">
      <c r="A803" s="65" t="s">
        <v>3050</v>
      </c>
      <c r="B803" s="150">
        <v>1</v>
      </c>
      <c r="C803" s="155" t="s">
        <v>2606</v>
      </c>
      <c r="D803" s="142">
        <v>37100</v>
      </c>
      <c r="E803" s="142"/>
      <c r="F803" s="65" t="s">
        <v>2198</v>
      </c>
      <c r="G803" s="166">
        <v>350000</v>
      </c>
      <c r="H803" s="152" t="s">
        <v>2604</v>
      </c>
    </row>
    <row r="804" spans="1:8" s="65" customFormat="1" x14ac:dyDescent="0.25">
      <c r="A804" s="65" t="s">
        <v>3050</v>
      </c>
      <c r="B804" s="77">
        <v>2</v>
      </c>
      <c r="C804" s="65" t="s">
        <v>2603</v>
      </c>
      <c r="D804" s="142">
        <v>38752</v>
      </c>
      <c r="E804" s="142"/>
      <c r="F804" s="65" t="s">
        <v>94</v>
      </c>
      <c r="G804" s="166" t="s">
        <v>2604</v>
      </c>
      <c r="H804" s="67" t="s">
        <v>2135</v>
      </c>
    </row>
    <row r="805" spans="1:8" s="65" customFormat="1" x14ac:dyDescent="0.25">
      <c r="A805" s="65" t="s">
        <v>3133</v>
      </c>
      <c r="B805" s="150">
        <v>1</v>
      </c>
      <c r="C805" s="281" t="s">
        <v>4528</v>
      </c>
      <c r="D805" s="142">
        <v>38598</v>
      </c>
      <c r="E805" s="142">
        <v>38696</v>
      </c>
      <c r="F805" s="65" t="s">
        <v>163</v>
      </c>
      <c r="G805" s="166" t="s">
        <v>2604</v>
      </c>
      <c r="H805" s="152" t="s">
        <v>2604</v>
      </c>
    </row>
    <row r="806" spans="1:8" s="65" customFormat="1" x14ac:dyDescent="0.25">
      <c r="A806" s="65" t="s">
        <v>3120</v>
      </c>
      <c r="B806" s="150">
        <v>1</v>
      </c>
      <c r="C806" s="155" t="s">
        <v>2606</v>
      </c>
      <c r="D806" s="142">
        <v>21279</v>
      </c>
      <c r="E806" s="142"/>
      <c r="F806" s="65" t="s">
        <v>2244</v>
      </c>
      <c r="G806" s="166" t="s">
        <v>2604</v>
      </c>
      <c r="H806" s="152" t="s">
        <v>2604</v>
      </c>
    </row>
    <row r="807" spans="1:8" s="65" customFormat="1" x14ac:dyDescent="0.25">
      <c r="A807" s="65" t="s">
        <v>3120</v>
      </c>
      <c r="B807" s="77">
        <v>2</v>
      </c>
      <c r="C807" s="65" t="s">
        <v>2605</v>
      </c>
      <c r="D807" s="142">
        <v>21294</v>
      </c>
      <c r="E807" s="142"/>
      <c r="F807" s="65" t="s">
        <v>2244</v>
      </c>
      <c r="G807" s="166" t="s">
        <v>2604</v>
      </c>
      <c r="H807" s="67" t="s">
        <v>2604</v>
      </c>
    </row>
    <row r="808" spans="1:8" s="65" customFormat="1" x14ac:dyDescent="0.25">
      <c r="A808" s="65" t="s">
        <v>2904</v>
      </c>
      <c r="B808" s="150">
        <v>1</v>
      </c>
      <c r="C808" s="155" t="s">
        <v>2606</v>
      </c>
      <c r="D808" s="142">
        <v>38643</v>
      </c>
      <c r="E808" s="142"/>
      <c r="F808" s="65" t="s">
        <v>2150</v>
      </c>
      <c r="G808" s="166" t="s">
        <v>2604</v>
      </c>
      <c r="H808" s="152" t="s">
        <v>2604</v>
      </c>
    </row>
    <row r="809" spans="1:8" s="65" customFormat="1" x14ac:dyDescent="0.25">
      <c r="A809" s="65" t="s">
        <v>2904</v>
      </c>
      <c r="B809" s="77">
        <v>2</v>
      </c>
      <c r="C809" s="65" t="s">
        <v>2607</v>
      </c>
      <c r="D809" s="142">
        <v>39329</v>
      </c>
      <c r="E809" s="142"/>
      <c r="F809" s="65" t="s">
        <v>93</v>
      </c>
      <c r="G809" s="166" t="s">
        <v>2604</v>
      </c>
      <c r="H809" s="67" t="s">
        <v>2604</v>
      </c>
    </row>
    <row r="810" spans="1:8" s="65" customFormat="1" x14ac:dyDescent="0.25">
      <c r="A810" s="65" t="s">
        <v>1631</v>
      </c>
      <c r="B810" s="150">
        <v>1</v>
      </c>
      <c r="C810" s="153" t="s">
        <v>2606</v>
      </c>
      <c r="D810" s="142" t="s">
        <v>2604</v>
      </c>
      <c r="E810" s="142"/>
      <c r="G810" s="166" t="s">
        <v>2604</v>
      </c>
      <c r="H810" s="152" t="s">
        <v>2604</v>
      </c>
    </row>
    <row r="811" spans="1:8" s="65" customFormat="1" x14ac:dyDescent="0.25">
      <c r="A811" s="65" t="s">
        <v>1631</v>
      </c>
      <c r="B811" s="309">
        <v>2</v>
      </c>
      <c r="C811" s="288" t="s">
        <v>2605</v>
      </c>
      <c r="D811" s="142" t="s">
        <v>2604</v>
      </c>
      <c r="E811" s="142"/>
      <c r="G811" s="166" t="s">
        <v>2604</v>
      </c>
      <c r="H811" s="67" t="s">
        <v>2604</v>
      </c>
    </row>
    <row r="812" spans="1:8" s="65" customFormat="1" x14ac:dyDescent="0.25">
      <c r="A812" s="65" t="s">
        <v>1588</v>
      </c>
      <c r="B812" s="150">
        <v>1</v>
      </c>
      <c r="C812" s="153" t="s">
        <v>2606</v>
      </c>
      <c r="D812" s="142" t="s">
        <v>2604</v>
      </c>
      <c r="E812" s="142"/>
      <c r="G812" s="166" t="s">
        <v>2604</v>
      </c>
      <c r="H812" s="152" t="s">
        <v>2604</v>
      </c>
    </row>
    <row r="813" spans="1:8" s="65" customFormat="1" x14ac:dyDescent="0.25">
      <c r="A813" s="65" t="s">
        <v>1588</v>
      </c>
      <c r="B813" s="309">
        <v>2</v>
      </c>
      <c r="C813" s="288" t="s">
        <v>2605</v>
      </c>
      <c r="D813" s="142" t="s">
        <v>2604</v>
      </c>
      <c r="E813" s="142"/>
      <c r="G813" s="166" t="s">
        <v>2604</v>
      </c>
      <c r="H813" s="67" t="s">
        <v>2604</v>
      </c>
    </row>
    <row r="814" spans="1:8" s="65" customFormat="1" x14ac:dyDescent="0.25">
      <c r="A814" s="65" t="s">
        <v>3196</v>
      </c>
      <c r="B814" s="150">
        <v>1</v>
      </c>
      <c r="C814" s="153" t="s">
        <v>2606</v>
      </c>
      <c r="D814" s="142" t="s">
        <v>2604</v>
      </c>
      <c r="E814" s="142"/>
      <c r="G814" s="166" t="s">
        <v>2604</v>
      </c>
      <c r="H814" s="152" t="s">
        <v>2604</v>
      </c>
    </row>
    <row r="815" spans="1:8" s="65" customFormat="1" x14ac:dyDescent="0.25">
      <c r="A815" s="65" t="s">
        <v>3196</v>
      </c>
      <c r="B815" s="309">
        <v>2</v>
      </c>
      <c r="C815" s="288" t="s">
        <v>2605</v>
      </c>
      <c r="D815" s="142" t="s">
        <v>2604</v>
      </c>
      <c r="E815" s="142"/>
      <c r="G815" s="166" t="s">
        <v>2604</v>
      </c>
      <c r="H815" s="67" t="s">
        <v>2604</v>
      </c>
    </row>
    <row r="816" spans="1:8" s="65" customFormat="1" x14ac:dyDescent="0.25">
      <c r="A816" s="65" t="s">
        <v>3189</v>
      </c>
      <c r="B816" s="150">
        <v>1</v>
      </c>
      <c r="C816" s="153" t="s">
        <v>2606</v>
      </c>
      <c r="D816" s="142" t="s">
        <v>2604</v>
      </c>
      <c r="E816" s="142"/>
      <c r="G816" s="166" t="s">
        <v>2604</v>
      </c>
      <c r="H816" s="152" t="s">
        <v>2604</v>
      </c>
    </row>
    <row r="817" spans="1:8" s="65" customFormat="1" x14ac:dyDescent="0.25">
      <c r="A817" s="65" t="s">
        <v>3189</v>
      </c>
      <c r="B817" s="309">
        <v>2</v>
      </c>
      <c r="C817" s="288" t="s">
        <v>2605</v>
      </c>
      <c r="D817" s="142" t="s">
        <v>2604</v>
      </c>
      <c r="E817" s="142"/>
      <c r="G817" s="166" t="s">
        <v>2604</v>
      </c>
      <c r="H817" s="67" t="s">
        <v>2604</v>
      </c>
    </row>
    <row r="818" spans="1:8" s="65" customFormat="1" x14ac:dyDescent="0.25">
      <c r="A818" s="65" t="s">
        <v>1501</v>
      </c>
      <c r="B818" s="150">
        <v>1</v>
      </c>
      <c r="C818" s="153" t="s">
        <v>2606</v>
      </c>
      <c r="D818" s="142" t="s">
        <v>2604</v>
      </c>
      <c r="E818" s="142"/>
      <c r="G818" s="166" t="s">
        <v>2604</v>
      </c>
      <c r="H818" s="152" t="s">
        <v>2604</v>
      </c>
    </row>
    <row r="819" spans="1:8" s="65" customFormat="1" x14ac:dyDescent="0.25">
      <c r="A819" s="65" t="s">
        <v>1501</v>
      </c>
      <c r="B819" s="309">
        <v>2</v>
      </c>
      <c r="C819" s="288" t="s">
        <v>2605</v>
      </c>
      <c r="D819" s="142" t="s">
        <v>2604</v>
      </c>
      <c r="E819" s="142"/>
      <c r="G819" s="166" t="s">
        <v>2604</v>
      </c>
      <c r="H819" s="67" t="s">
        <v>2604</v>
      </c>
    </row>
    <row r="820" spans="1:8" s="65" customFormat="1" x14ac:dyDescent="0.25">
      <c r="A820" s="65" t="s">
        <v>1587</v>
      </c>
      <c r="B820" s="150">
        <v>1</v>
      </c>
      <c r="C820" s="153" t="s">
        <v>2606</v>
      </c>
      <c r="D820" s="142" t="s">
        <v>2604</v>
      </c>
      <c r="E820" s="142"/>
      <c r="G820" s="166" t="s">
        <v>2604</v>
      </c>
      <c r="H820" s="152" t="s">
        <v>2604</v>
      </c>
    </row>
    <row r="821" spans="1:8" s="65" customFormat="1" x14ac:dyDescent="0.25">
      <c r="A821" s="65" t="s">
        <v>1587</v>
      </c>
      <c r="B821" s="309">
        <v>2</v>
      </c>
      <c r="C821" s="288" t="s">
        <v>2605</v>
      </c>
      <c r="D821" s="142" t="s">
        <v>2604</v>
      </c>
      <c r="E821" s="142"/>
      <c r="G821" s="166" t="s">
        <v>2604</v>
      </c>
      <c r="H821" s="67" t="s">
        <v>2604</v>
      </c>
    </row>
    <row r="822" spans="1:8" s="65" customFormat="1" x14ac:dyDescent="0.25">
      <c r="A822" s="65" t="s">
        <v>3741</v>
      </c>
      <c r="B822" s="150">
        <v>1</v>
      </c>
      <c r="C822" s="153" t="s">
        <v>2606</v>
      </c>
      <c r="D822" s="142" t="s">
        <v>2604</v>
      </c>
      <c r="E822" s="142"/>
      <c r="G822" s="166" t="s">
        <v>2604</v>
      </c>
      <c r="H822" s="152" t="s">
        <v>2604</v>
      </c>
    </row>
    <row r="823" spans="1:8" s="65" customFormat="1" x14ac:dyDescent="0.25">
      <c r="A823" s="65" t="s">
        <v>3741</v>
      </c>
      <c r="B823" s="309">
        <v>2</v>
      </c>
      <c r="C823" s="288" t="s">
        <v>2605</v>
      </c>
      <c r="D823" s="142" t="s">
        <v>2604</v>
      </c>
      <c r="E823" s="142"/>
      <c r="G823" s="166" t="s">
        <v>2604</v>
      </c>
      <c r="H823" s="67" t="s">
        <v>2604</v>
      </c>
    </row>
    <row r="824" spans="1:8" s="65" customFormat="1" x14ac:dyDescent="0.25">
      <c r="A824" s="65" t="s">
        <v>1834</v>
      </c>
      <c r="B824" s="150">
        <v>1</v>
      </c>
      <c r="C824" s="153" t="s">
        <v>2606</v>
      </c>
      <c r="D824" s="142" t="s">
        <v>2604</v>
      </c>
      <c r="E824" s="142"/>
      <c r="G824" s="166" t="s">
        <v>2604</v>
      </c>
      <c r="H824" s="152" t="s">
        <v>2604</v>
      </c>
    </row>
    <row r="825" spans="1:8" s="65" customFormat="1" x14ac:dyDescent="0.25">
      <c r="A825" s="65" t="s">
        <v>1834</v>
      </c>
      <c r="B825" s="309">
        <v>2</v>
      </c>
      <c r="C825" s="288" t="s">
        <v>2605</v>
      </c>
      <c r="D825" s="142" t="s">
        <v>2604</v>
      </c>
      <c r="E825" s="142"/>
      <c r="G825" s="166" t="s">
        <v>2604</v>
      </c>
      <c r="H825" s="67" t="s">
        <v>2604</v>
      </c>
    </row>
    <row r="826" spans="1:8" s="65" customFormat="1" x14ac:dyDescent="0.25">
      <c r="A826" s="65" t="s">
        <v>2911</v>
      </c>
      <c r="B826" s="150">
        <v>1</v>
      </c>
      <c r="C826" s="155" t="s">
        <v>2129</v>
      </c>
      <c r="D826" s="142">
        <v>36905</v>
      </c>
      <c r="E826" s="142">
        <v>36995</v>
      </c>
      <c r="F826" s="65" t="s">
        <v>67</v>
      </c>
      <c r="G826" s="166" t="s">
        <v>2604</v>
      </c>
      <c r="H826" s="152" t="s">
        <v>2604</v>
      </c>
    </row>
    <row r="827" spans="1:8" s="65" customFormat="1" x14ac:dyDescent="0.25">
      <c r="A827" s="65" t="s">
        <v>4534</v>
      </c>
      <c r="B827" s="150">
        <v>1</v>
      </c>
      <c r="C827" s="153" t="s">
        <v>2606</v>
      </c>
      <c r="D827" s="142" t="s">
        <v>2604</v>
      </c>
      <c r="E827" s="142"/>
      <c r="G827" s="166" t="s">
        <v>2604</v>
      </c>
      <c r="H827" s="152" t="s">
        <v>2604</v>
      </c>
    </row>
    <row r="828" spans="1:8" s="65" customFormat="1" x14ac:dyDescent="0.25">
      <c r="A828" s="65" t="s">
        <v>4534</v>
      </c>
      <c r="B828" s="309">
        <v>2</v>
      </c>
      <c r="C828" s="288" t="s">
        <v>2605</v>
      </c>
      <c r="D828" s="142" t="s">
        <v>2604</v>
      </c>
      <c r="E828" s="142"/>
      <c r="G828" s="166" t="s">
        <v>2604</v>
      </c>
      <c r="H828" s="67" t="s">
        <v>2604</v>
      </c>
    </row>
    <row r="829" spans="1:8" s="65" customFormat="1" x14ac:dyDescent="0.25">
      <c r="A829" s="65" t="s">
        <v>3073</v>
      </c>
      <c r="B829" s="150">
        <v>1</v>
      </c>
      <c r="C829" s="155" t="s">
        <v>2606</v>
      </c>
      <c r="D829" s="142" t="s">
        <v>2604</v>
      </c>
      <c r="E829" s="142"/>
      <c r="G829" s="166" t="s">
        <v>2604</v>
      </c>
      <c r="H829" s="152" t="s">
        <v>2604</v>
      </c>
    </row>
    <row r="830" spans="1:8" s="65" customFormat="1" x14ac:dyDescent="0.25">
      <c r="A830" s="65" t="s">
        <v>3073</v>
      </c>
      <c r="B830" s="77">
        <v>2</v>
      </c>
      <c r="C830" s="65" t="s">
        <v>2605</v>
      </c>
      <c r="D830" s="142" t="s">
        <v>2604</v>
      </c>
      <c r="E830" s="142"/>
      <c r="G830" s="166" t="s">
        <v>2604</v>
      </c>
      <c r="H830" s="67" t="s">
        <v>2604</v>
      </c>
    </row>
    <row r="831" spans="1:8" s="65" customFormat="1" x14ac:dyDescent="0.25">
      <c r="A831" s="65" t="s">
        <v>3212</v>
      </c>
      <c r="B831" s="150">
        <v>1</v>
      </c>
      <c r="C831" s="155" t="s">
        <v>2606</v>
      </c>
      <c r="D831" s="142">
        <v>27604</v>
      </c>
      <c r="E831" s="142"/>
      <c r="F831" s="65" t="s">
        <v>42</v>
      </c>
      <c r="G831" s="166" t="s">
        <v>2604</v>
      </c>
      <c r="H831" s="152" t="s">
        <v>2604</v>
      </c>
    </row>
    <row r="832" spans="1:8" s="65" customFormat="1" x14ac:dyDescent="0.25">
      <c r="A832" s="65" t="s">
        <v>3212</v>
      </c>
      <c r="B832" s="77">
        <v>2</v>
      </c>
      <c r="C832" s="65" t="s">
        <v>2605</v>
      </c>
      <c r="D832" s="142" t="s">
        <v>2604</v>
      </c>
      <c r="E832" s="142"/>
      <c r="G832" s="166" t="s">
        <v>2604</v>
      </c>
      <c r="H832" s="67" t="s">
        <v>2604</v>
      </c>
    </row>
    <row r="833" spans="1:8" s="65" customFormat="1" x14ac:dyDescent="0.25">
      <c r="A833" s="65" t="s">
        <v>3169</v>
      </c>
      <c r="B833" s="150">
        <v>1</v>
      </c>
      <c r="C833" s="155" t="s">
        <v>2606</v>
      </c>
      <c r="D833" s="142">
        <v>4060</v>
      </c>
      <c r="E833" s="142"/>
      <c r="F833" s="108" t="s">
        <v>54</v>
      </c>
      <c r="G833" s="166" t="s">
        <v>2604</v>
      </c>
      <c r="H833" s="152" t="s">
        <v>2604</v>
      </c>
    </row>
    <row r="834" spans="1:8" s="65" customFormat="1" x14ac:dyDescent="0.25">
      <c r="A834" s="65" t="s">
        <v>3169</v>
      </c>
      <c r="B834" s="77">
        <v>2</v>
      </c>
      <c r="C834" s="65" t="s">
        <v>2605</v>
      </c>
      <c r="D834" s="142">
        <v>4123</v>
      </c>
      <c r="E834" s="142"/>
      <c r="F834" s="65" t="s">
        <v>40</v>
      </c>
      <c r="G834" s="166" t="s">
        <v>2604</v>
      </c>
      <c r="H834" s="67" t="s">
        <v>2604</v>
      </c>
    </row>
    <row r="835" spans="1:8" s="65" customFormat="1" x14ac:dyDescent="0.25">
      <c r="A835" s="65" t="s">
        <v>3185</v>
      </c>
      <c r="B835" s="150">
        <v>1</v>
      </c>
      <c r="C835" s="153" t="s">
        <v>2606</v>
      </c>
      <c r="D835" s="114" t="s">
        <v>2604</v>
      </c>
      <c r="E835" s="114"/>
      <c r="G835" s="166" t="s">
        <v>2604</v>
      </c>
      <c r="H835" s="152" t="s">
        <v>2604</v>
      </c>
    </row>
    <row r="836" spans="1:8" s="65" customFormat="1" x14ac:dyDescent="0.25">
      <c r="A836" s="65" t="s">
        <v>3185</v>
      </c>
      <c r="B836" s="309">
        <v>2</v>
      </c>
      <c r="C836" s="288" t="s">
        <v>2605</v>
      </c>
      <c r="D836" s="142" t="s">
        <v>2604</v>
      </c>
      <c r="E836" s="142"/>
      <c r="G836" s="166" t="s">
        <v>2604</v>
      </c>
      <c r="H836" s="67" t="s">
        <v>2604</v>
      </c>
    </row>
    <row r="837" spans="1:8" s="65" customFormat="1" x14ac:dyDescent="0.25">
      <c r="A837" s="65" t="s">
        <v>3213</v>
      </c>
      <c r="B837" s="150">
        <v>1</v>
      </c>
      <c r="C837" s="155" t="s">
        <v>2606</v>
      </c>
      <c r="D837" s="142">
        <v>29085</v>
      </c>
      <c r="E837" s="142"/>
      <c r="F837" s="65" t="s">
        <v>65</v>
      </c>
      <c r="G837" s="166">
        <v>500000</v>
      </c>
      <c r="H837" s="152" t="s">
        <v>2604</v>
      </c>
    </row>
    <row r="838" spans="1:8" s="65" customFormat="1" x14ac:dyDescent="0.25">
      <c r="A838" s="65" t="s">
        <v>3213</v>
      </c>
      <c r="B838" s="77">
        <v>2</v>
      </c>
      <c r="C838" s="65" t="s">
        <v>2605</v>
      </c>
      <c r="D838" s="142">
        <v>30083</v>
      </c>
      <c r="E838" s="142"/>
      <c r="F838" s="65" t="s">
        <v>65</v>
      </c>
      <c r="G838" s="166">
        <v>300000</v>
      </c>
      <c r="H838" s="67" t="s">
        <v>2604</v>
      </c>
    </row>
    <row r="839" spans="1:8" s="65" customFormat="1" x14ac:dyDescent="0.25">
      <c r="A839" s="65" t="s">
        <v>3263</v>
      </c>
      <c r="B839" s="150">
        <v>1</v>
      </c>
      <c r="C839" s="153" t="s">
        <v>2606</v>
      </c>
      <c r="D839" s="114" t="s">
        <v>2604</v>
      </c>
      <c r="E839" s="114"/>
      <c r="G839" s="166" t="s">
        <v>2604</v>
      </c>
      <c r="H839" s="152" t="s">
        <v>2604</v>
      </c>
    </row>
    <row r="840" spans="1:8" s="65" customFormat="1" x14ac:dyDescent="0.25">
      <c r="A840" s="65" t="s">
        <v>3263</v>
      </c>
      <c r="B840" s="309">
        <v>2</v>
      </c>
      <c r="C840" s="288" t="s">
        <v>2605</v>
      </c>
      <c r="D840" s="142" t="s">
        <v>2604</v>
      </c>
      <c r="E840" s="142"/>
      <c r="G840" s="166" t="s">
        <v>2604</v>
      </c>
      <c r="H840" s="67" t="s">
        <v>2604</v>
      </c>
    </row>
    <row r="841" spans="1:8" s="65" customFormat="1" x14ac:dyDescent="0.25">
      <c r="A841" s="65" t="s">
        <v>3300</v>
      </c>
      <c r="B841" s="150">
        <v>1</v>
      </c>
      <c r="C841" s="153" t="s">
        <v>2606</v>
      </c>
      <c r="D841" s="142" t="s">
        <v>2604</v>
      </c>
      <c r="E841" s="142"/>
      <c r="G841" s="166" t="s">
        <v>2604</v>
      </c>
      <c r="H841" s="152" t="s">
        <v>2604</v>
      </c>
    </row>
    <row r="842" spans="1:8" s="65" customFormat="1" x14ac:dyDescent="0.25">
      <c r="A842" s="65" t="s">
        <v>3300</v>
      </c>
      <c r="B842" s="309">
        <v>2</v>
      </c>
      <c r="C842" s="288" t="s">
        <v>2605</v>
      </c>
      <c r="D842" s="142" t="s">
        <v>2604</v>
      </c>
      <c r="E842" s="142"/>
      <c r="G842" s="166" t="s">
        <v>2604</v>
      </c>
      <c r="H842" s="67" t="s">
        <v>2604</v>
      </c>
    </row>
    <row r="843" spans="1:8" s="65" customFormat="1" x14ac:dyDescent="0.25">
      <c r="A843" s="65" t="s">
        <v>3378</v>
      </c>
      <c r="B843" s="150">
        <v>1</v>
      </c>
      <c r="C843" s="153" t="s">
        <v>2606</v>
      </c>
      <c r="D843" s="142" t="s">
        <v>2604</v>
      </c>
      <c r="E843" s="142"/>
      <c r="G843" s="166" t="s">
        <v>2604</v>
      </c>
      <c r="H843" s="152" t="s">
        <v>2604</v>
      </c>
    </row>
    <row r="844" spans="1:8" s="65" customFormat="1" x14ac:dyDescent="0.25">
      <c r="A844" s="65" t="s">
        <v>3378</v>
      </c>
      <c r="B844" s="309">
        <v>2</v>
      </c>
      <c r="C844" s="288" t="s">
        <v>2605</v>
      </c>
      <c r="D844" s="142" t="s">
        <v>2604</v>
      </c>
      <c r="E844" s="142"/>
      <c r="G844" s="166" t="s">
        <v>2604</v>
      </c>
      <c r="H844" s="67" t="s">
        <v>2604</v>
      </c>
    </row>
    <row r="845" spans="1:8" s="65" customFormat="1" x14ac:dyDescent="0.25">
      <c r="A845" s="65" t="s">
        <v>3379</v>
      </c>
      <c r="B845" s="150">
        <v>1</v>
      </c>
      <c r="C845" s="153" t="s">
        <v>2606</v>
      </c>
      <c r="D845" s="142" t="s">
        <v>2604</v>
      </c>
      <c r="E845" s="142"/>
      <c r="G845" s="166" t="s">
        <v>2604</v>
      </c>
      <c r="H845" s="152" t="s">
        <v>2604</v>
      </c>
    </row>
    <row r="846" spans="1:8" s="65" customFormat="1" x14ac:dyDescent="0.25">
      <c r="A846" s="65" t="s">
        <v>3379</v>
      </c>
      <c r="B846" s="309">
        <v>2</v>
      </c>
      <c r="C846" s="288" t="s">
        <v>2605</v>
      </c>
      <c r="D846" s="142" t="s">
        <v>2604</v>
      </c>
      <c r="E846" s="142"/>
      <c r="G846" s="166" t="s">
        <v>2604</v>
      </c>
      <c r="H846" s="67" t="s">
        <v>2604</v>
      </c>
    </row>
    <row r="847" spans="1:8" s="65" customFormat="1" x14ac:dyDescent="0.25">
      <c r="A847" s="65" t="s">
        <v>3401</v>
      </c>
      <c r="B847" s="150">
        <v>1</v>
      </c>
      <c r="C847" s="153" t="s">
        <v>2606</v>
      </c>
      <c r="D847" s="142" t="s">
        <v>2604</v>
      </c>
      <c r="E847" s="142"/>
      <c r="G847" s="166" t="s">
        <v>2604</v>
      </c>
      <c r="H847" s="152" t="s">
        <v>2604</v>
      </c>
    </row>
    <row r="848" spans="1:8" s="65" customFormat="1" x14ac:dyDescent="0.25">
      <c r="A848" s="65" t="s">
        <v>3401</v>
      </c>
      <c r="B848" s="309">
        <v>2</v>
      </c>
      <c r="C848" s="288" t="s">
        <v>2605</v>
      </c>
      <c r="D848" s="142" t="s">
        <v>2604</v>
      </c>
      <c r="E848" s="142"/>
      <c r="G848" s="166" t="s">
        <v>2604</v>
      </c>
      <c r="H848" s="67" t="s">
        <v>2604</v>
      </c>
    </row>
    <row r="849" spans="1:8" s="65" customFormat="1" x14ac:dyDescent="0.25">
      <c r="A849" s="65" t="s">
        <v>3498</v>
      </c>
      <c r="B849" s="150">
        <v>1</v>
      </c>
      <c r="C849" s="155" t="s">
        <v>2606</v>
      </c>
      <c r="D849" s="142">
        <v>16821</v>
      </c>
      <c r="E849" s="142"/>
      <c r="F849" s="65" t="s">
        <v>33</v>
      </c>
      <c r="G849" s="166" t="s">
        <v>2604</v>
      </c>
      <c r="H849" s="152" t="s">
        <v>2604</v>
      </c>
    </row>
    <row r="850" spans="1:8" s="65" customFormat="1" x14ac:dyDescent="0.25">
      <c r="A850" s="65" t="s">
        <v>3498</v>
      </c>
      <c r="B850" s="309">
        <v>2</v>
      </c>
      <c r="C850" s="288" t="s">
        <v>2605</v>
      </c>
      <c r="D850" s="142" t="s">
        <v>2604</v>
      </c>
      <c r="E850" s="142"/>
      <c r="G850" s="166" t="s">
        <v>2604</v>
      </c>
      <c r="H850" s="67" t="s">
        <v>2604</v>
      </c>
    </row>
    <row r="851" spans="1:8" s="65" customFormat="1" x14ac:dyDescent="0.25">
      <c r="A851" s="65" t="s">
        <v>3764</v>
      </c>
      <c r="B851" s="150">
        <v>1</v>
      </c>
      <c r="C851" s="153" t="s">
        <v>2606</v>
      </c>
      <c r="D851" s="142" t="s">
        <v>2604</v>
      </c>
      <c r="E851" s="142"/>
      <c r="G851" s="166" t="s">
        <v>2604</v>
      </c>
      <c r="H851" s="152" t="s">
        <v>2604</v>
      </c>
    </row>
    <row r="852" spans="1:8" s="65" customFormat="1" x14ac:dyDescent="0.25">
      <c r="A852" s="65" t="s">
        <v>3764</v>
      </c>
      <c r="B852" s="309">
        <v>2</v>
      </c>
      <c r="C852" s="288" t="s">
        <v>2605</v>
      </c>
      <c r="D852" s="142" t="s">
        <v>2604</v>
      </c>
      <c r="E852" s="142"/>
      <c r="G852" s="166" t="s">
        <v>2604</v>
      </c>
      <c r="H852" s="67" t="s">
        <v>2604</v>
      </c>
    </row>
    <row r="853" spans="1:8" s="65" customFormat="1" x14ac:dyDescent="0.25">
      <c r="A853" s="65" t="s">
        <v>3638</v>
      </c>
      <c r="B853" s="150">
        <v>1</v>
      </c>
      <c r="C853" s="153" t="s">
        <v>2606</v>
      </c>
      <c r="D853" s="142" t="s">
        <v>2604</v>
      </c>
      <c r="E853" s="142"/>
      <c r="G853" s="166" t="s">
        <v>2604</v>
      </c>
      <c r="H853" s="152" t="s">
        <v>2604</v>
      </c>
    </row>
    <row r="854" spans="1:8" s="65" customFormat="1" x14ac:dyDescent="0.25">
      <c r="A854" s="65" t="s">
        <v>3638</v>
      </c>
      <c r="B854" s="309">
        <v>2</v>
      </c>
      <c r="C854" s="288" t="s">
        <v>2605</v>
      </c>
      <c r="D854" s="142" t="s">
        <v>2604</v>
      </c>
      <c r="E854" s="142"/>
      <c r="G854" s="166" t="s">
        <v>2604</v>
      </c>
      <c r="H854" s="67" t="s">
        <v>2604</v>
      </c>
    </row>
    <row r="855" spans="1:8" s="65" customFormat="1" x14ac:dyDescent="0.25">
      <c r="A855" s="65" t="s">
        <v>2982</v>
      </c>
      <c r="B855" s="150">
        <v>1</v>
      </c>
      <c r="C855" s="153" t="s">
        <v>2606</v>
      </c>
      <c r="D855" s="142" t="s">
        <v>2604</v>
      </c>
      <c r="E855" s="142"/>
      <c r="G855" s="166" t="s">
        <v>2604</v>
      </c>
      <c r="H855" s="152" t="s">
        <v>2604</v>
      </c>
    </row>
    <row r="856" spans="1:8" s="65" customFormat="1" x14ac:dyDescent="0.25">
      <c r="A856" s="65" t="s">
        <v>2982</v>
      </c>
      <c r="B856" s="309">
        <v>2</v>
      </c>
      <c r="C856" s="288" t="s">
        <v>2605</v>
      </c>
      <c r="D856" s="142" t="s">
        <v>2604</v>
      </c>
      <c r="E856" s="142"/>
      <c r="G856" s="166" t="s">
        <v>2604</v>
      </c>
      <c r="H856" s="67" t="s">
        <v>2604</v>
      </c>
    </row>
    <row r="857" spans="1:8" s="65" customFormat="1" x14ac:dyDescent="0.25">
      <c r="A857" s="65" t="s">
        <v>2931</v>
      </c>
      <c r="B857" s="150">
        <v>1</v>
      </c>
      <c r="C857" s="155" t="s">
        <v>2606</v>
      </c>
      <c r="D857" s="142">
        <v>30605</v>
      </c>
      <c r="E857" s="142"/>
      <c r="F857" s="108" t="s">
        <v>84</v>
      </c>
      <c r="G857" s="166" t="s">
        <v>2604</v>
      </c>
      <c r="H857" s="152" t="s">
        <v>2604</v>
      </c>
    </row>
    <row r="858" spans="1:8" s="65" customFormat="1" x14ac:dyDescent="0.25">
      <c r="A858" s="65" t="s">
        <v>2931</v>
      </c>
      <c r="B858" s="309">
        <v>2</v>
      </c>
      <c r="C858" s="65" t="s">
        <v>2605</v>
      </c>
      <c r="D858" s="142">
        <v>30793</v>
      </c>
      <c r="E858" s="142"/>
      <c r="F858" s="65" t="s">
        <v>2549</v>
      </c>
      <c r="G858" s="166" t="s">
        <v>2604</v>
      </c>
      <c r="H858" s="67" t="s">
        <v>2604</v>
      </c>
    </row>
    <row r="859" spans="1:8" s="65" customFormat="1" x14ac:dyDescent="0.25">
      <c r="A859" s="65" t="s">
        <v>3088</v>
      </c>
      <c r="B859" s="150">
        <v>1</v>
      </c>
      <c r="C859" s="155" t="s">
        <v>2606</v>
      </c>
      <c r="D859" s="142">
        <v>30895</v>
      </c>
      <c r="E859" s="142"/>
      <c r="F859" s="65" t="s">
        <v>2193</v>
      </c>
      <c r="G859" s="166">
        <v>25000</v>
      </c>
      <c r="H859" s="152" t="s">
        <v>2604</v>
      </c>
    </row>
    <row r="860" spans="1:8" s="65" customFormat="1" x14ac:dyDescent="0.25">
      <c r="A860" s="65" t="s">
        <v>3088</v>
      </c>
      <c r="B860" s="77">
        <v>2</v>
      </c>
      <c r="C860" s="282" t="s">
        <v>4524</v>
      </c>
      <c r="D860" s="142"/>
      <c r="E860" s="142"/>
      <c r="F860" s="65" t="s">
        <v>77</v>
      </c>
      <c r="G860" s="166" t="s">
        <v>2604</v>
      </c>
      <c r="H860" s="67" t="s">
        <v>2604</v>
      </c>
    </row>
    <row r="861" spans="1:8" s="65" customFormat="1" x14ac:dyDescent="0.25">
      <c r="A861" s="65" t="s">
        <v>3088</v>
      </c>
      <c r="B861" s="77">
        <v>2</v>
      </c>
      <c r="C861" s="282" t="s">
        <v>2605</v>
      </c>
      <c r="D861" s="142">
        <v>33402</v>
      </c>
      <c r="E861" s="142"/>
      <c r="F861" s="282" t="s">
        <v>42</v>
      </c>
      <c r="G861" s="166">
        <v>250000</v>
      </c>
      <c r="H861" s="67" t="s">
        <v>2604</v>
      </c>
    </row>
    <row r="862" spans="1:8" s="65" customFormat="1" x14ac:dyDescent="0.25">
      <c r="A862" s="65" t="s">
        <v>3088</v>
      </c>
      <c r="B862" s="150">
        <v>3</v>
      </c>
      <c r="C862" s="281" t="s">
        <v>4524</v>
      </c>
      <c r="D862" s="142"/>
      <c r="E862" s="142"/>
      <c r="F862" s="282" t="s">
        <v>62</v>
      </c>
      <c r="G862" s="166"/>
      <c r="H862" s="152" t="s">
        <v>2604</v>
      </c>
    </row>
    <row r="863" spans="1:8" s="65" customFormat="1" x14ac:dyDescent="0.25">
      <c r="A863" s="65" t="s">
        <v>2894</v>
      </c>
      <c r="B863" s="150">
        <v>1</v>
      </c>
      <c r="C863" s="155" t="s">
        <v>2606</v>
      </c>
      <c r="D863" s="142" t="s">
        <v>2604</v>
      </c>
      <c r="E863" s="142"/>
      <c r="G863" s="166" t="s">
        <v>2604</v>
      </c>
      <c r="H863" s="152" t="s">
        <v>2604</v>
      </c>
    </row>
    <row r="864" spans="1:8" s="65" customFormat="1" x14ac:dyDescent="0.25">
      <c r="A864" s="65" t="s">
        <v>2894</v>
      </c>
      <c r="B864" s="77">
        <v>2</v>
      </c>
      <c r="C864" s="65" t="s">
        <v>2605</v>
      </c>
      <c r="D864" s="142" t="s">
        <v>2604</v>
      </c>
      <c r="E864" s="142"/>
      <c r="G864" s="166" t="s">
        <v>2604</v>
      </c>
      <c r="H864" s="67" t="s">
        <v>2604</v>
      </c>
    </row>
    <row r="865" spans="1:8" s="65" customFormat="1" x14ac:dyDescent="0.25">
      <c r="A865" s="65" t="s">
        <v>3175</v>
      </c>
      <c r="B865" s="150">
        <v>1</v>
      </c>
      <c r="C865" s="155" t="s">
        <v>2606</v>
      </c>
      <c r="D865" s="142" t="s">
        <v>2604</v>
      </c>
      <c r="E865" s="142"/>
      <c r="G865" s="166" t="s">
        <v>2604</v>
      </c>
      <c r="H865" s="152" t="s">
        <v>2604</v>
      </c>
    </row>
    <row r="866" spans="1:8" s="65" customFormat="1" x14ac:dyDescent="0.25">
      <c r="A866" s="65" t="s">
        <v>3175</v>
      </c>
      <c r="B866" s="77">
        <v>2</v>
      </c>
      <c r="C866" s="65" t="s">
        <v>2605</v>
      </c>
      <c r="D866" s="142" t="s">
        <v>2604</v>
      </c>
      <c r="E866" s="142"/>
      <c r="G866" s="166" t="s">
        <v>2604</v>
      </c>
      <c r="H866" s="67" t="s">
        <v>2604</v>
      </c>
    </row>
    <row r="867" spans="1:8" s="65" customFormat="1" x14ac:dyDescent="0.25">
      <c r="A867" s="65" t="s">
        <v>3205</v>
      </c>
      <c r="B867" s="150">
        <v>1</v>
      </c>
      <c r="C867" s="153" t="s">
        <v>2606</v>
      </c>
      <c r="D867" s="114" t="s">
        <v>2604</v>
      </c>
      <c r="E867" s="114"/>
      <c r="G867" s="166" t="s">
        <v>2604</v>
      </c>
      <c r="H867" s="152" t="s">
        <v>2604</v>
      </c>
    </row>
    <row r="868" spans="1:8" s="65" customFormat="1" x14ac:dyDescent="0.25">
      <c r="A868" s="65" t="s">
        <v>3205</v>
      </c>
      <c r="B868" s="309">
        <v>2</v>
      </c>
      <c r="C868" s="288" t="s">
        <v>2605</v>
      </c>
      <c r="D868" s="142" t="s">
        <v>2604</v>
      </c>
      <c r="E868" s="142"/>
      <c r="G868" s="166" t="s">
        <v>2604</v>
      </c>
      <c r="H868" s="67" t="s">
        <v>2604</v>
      </c>
    </row>
    <row r="869" spans="1:8" s="65" customFormat="1" x14ac:dyDescent="0.25">
      <c r="A869" s="65" t="s">
        <v>3278</v>
      </c>
      <c r="B869" s="150">
        <v>1</v>
      </c>
      <c r="C869" s="153" t="s">
        <v>2606</v>
      </c>
      <c r="D869" s="142" t="s">
        <v>2604</v>
      </c>
      <c r="E869" s="142"/>
      <c r="G869" s="166" t="s">
        <v>2604</v>
      </c>
      <c r="H869" s="152" t="s">
        <v>2604</v>
      </c>
    </row>
    <row r="870" spans="1:8" s="65" customFormat="1" x14ac:dyDescent="0.25">
      <c r="A870" s="65" t="s">
        <v>3278</v>
      </c>
      <c r="B870" s="309">
        <v>2</v>
      </c>
      <c r="C870" s="288" t="s">
        <v>2605</v>
      </c>
      <c r="D870" s="142" t="s">
        <v>2604</v>
      </c>
      <c r="E870" s="142"/>
      <c r="G870" s="166" t="s">
        <v>2604</v>
      </c>
      <c r="H870" s="67" t="s">
        <v>2604</v>
      </c>
    </row>
    <row r="871" spans="1:8" s="65" customFormat="1" x14ac:dyDescent="0.25">
      <c r="A871" s="65" t="s">
        <v>3516</v>
      </c>
      <c r="B871" s="150">
        <v>1</v>
      </c>
      <c r="C871" s="153" t="s">
        <v>2606</v>
      </c>
      <c r="D871" s="142" t="s">
        <v>2604</v>
      </c>
      <c r="E871" s="142"/>
      <c r="G871" s="166" t="s">
        <v>2604</v>
      </c>
      <c r="H871" s="152" t="s">
        <v>2604</v>
      </c>
    </row>
    <row r="872" spans="1:8" s="65" customFormat="1" x14ac:dyDescent="0.25">
      <c r="A872" s="65" t="s">
        <v>3516</v>
      </c>
      <c r="B872" s="309">
        <v>2</v>
      </c>
      <c r="C872" s="288" t="s">
        <v>2605</v>
      </c>
      <c r="D872" s="142" t="s">
        <v>2604</v>
      </c>
      <c r="E872" s="142"/>
      <c r="G872" s="166" t="s">
        <v>2604</v>
      </c>
      <c r="H872" s="67" t="s">
        <v>2604</v>
      </c>
    </row>
    <row r="873" spans="1:8" s="65" customFormat="1" x14ac:dyDescent="0.25">
      <c r="A873" s="65" t="s">
        <v>3787</v>
      </c>
      <c r="B873" s="150">
        <v>1</v>
      </c>
      <c r="C873" s="153" t="s">
        <v>2606</v>
      </c>
      <c r="D873" s="142" t="s">
        <v>2604</v>
      </c>
      <c r="E873" s="142"/>
      <c r="G873" s="166" t="s">
        <v>2604</v>
      </c>
      <c r="H873" s="152" t="s">
        <v>2604</v>
      </c>
    </row>
    <row r="874" spans="1:8" s="65" customFormat="1" x14ac:dyDescent="0.25">
      <c r="A874" s="65" t="s">
        <v>3787</v>
      </c>
      <c r="B874" s="309">
        <v>2</v>
      </c>
      <c r="C874" s="288" t="s">
        <v>2605</v>
      </c>
      <c r="D874" s="142" t="s">
        <v>2604</v>
      </c>
      <c r="E874" s="142"/>
      <c r="G874" s="166" t="s">
        <v>2604</v>
      </c>
      <c r="H874" s="67" t="s">
        <v>2604</v>
      </c>
    </row>
    <row r="875" spans="1:8" s="65" customFormat="1" x14ac:dyDescent="0.25">
      <c r="A875" s="65" t="s">
        <v>3781</v>
      </c>
      <c r="B875" s="150">
        <v>1</v>
      </c>
      <c r="C875" s="153" t="s">
        <v>2606</v>
      </c>
      <c r="D875" s="142" t="s">
        <v>2604</v>
      </c>
      <c r="E875" s="142"/>
      <c r="G875" s="166" t="s">
        <v>2604</v>
      </c>
      <c r="H875" s="152" t="s">
        <v>2604</v>
      </c>
    </row>
    <row r="876" spans="1:8" s="65" customFormat="1" x14ac:dyDescent="0.25">
      <c r="A876" s="65" t="s">
        <v>3781</v>
      </c>
      <c r="B876" s="309">
        <v>2</v>
      </c>
      <c r="C876" s="288" t="s">
        <v>2605</v>
      </c>
      <c r="D876" s="142" t="s">
        <v>2604</v>
      </c>
      <c r="E876" s="142"/>
      <c r="G876" s="166" t="s">
        <v>2604</v>
      </c>
      <c r="H876" s="67" t="s">
        <v>2604</v>
      </c>
    </row>
    <row r="877" spans="1:8" s="65" customFormat="1" x14ac:dyDescent="0.25">
      <c r="A877" s="65" t="s">
        <v>3657</v>
      </c>
      <c r="B877" s="150">
        <v>1</v>
      </c>
      <c r="C877" s="153" t="s">
        <v>2606</v>
      </c>
      <c r="D877" s="114" t="s">
        <v>2604</v>
      </c>
      <c r="E877" s="114"/>
      <c r="G877" s="166" t="s">
        <v>2604</v>
      </c>
      <c r="H877" s="152" t="s">
        <v>2604</v>
      </c>
    </row>
    <row r="878" spans="1:8" s="65" customFormat="1" x14ac:dyDescent="0.25">
      <c r="A878" s="65" t="s">
        <v>3657</v>
      </c>
      <c r="B878" s="309">
        <v>2</v>
      </c>
      <c r="C878" s="288" t="s">
        <v>2605</v>
      </c>
      <c r="D878" s="142" t="s">
        <v>2604</v>
      </c>
      <c r="E878" s="142"/>
      <c r="G878" s="166" t="s">
        <v>2604</v>
      </c>
      <c r="H878" s="67" t="s">
        <v>2604</v>
      </c>
    </row>
    <row r="879" spans="1:8" s="65" customFormat="1" x14ac:dyDescent="0.25">
      <c r="A879" s="65" t="s">
        <v>3661</v>
      </c>
      <c r="B879" s="150">
        <v>1</v>
      </c>
      <c r="C879" s="153" t="s">
        <v>2606</v>
      </c>
      <c r="D879" s="142" t="s">
        <v>2604</v>
      </c>
      <c r="E879" s="142"/>
      <c r="G879" s="166" t="s">
        <v>2604</v>
      </c>
      <c r="H879" s="152" t="s">
        <v>2604</v>
      </c>
    </row>
    <row r="880" spans="1:8" s="65" customFormat="1" x14ac:dyDescent="0.25">
      <c r="A880" s="65" t="s">
        <v>3661</v>
      </c>
      <c r="B880" s="309">
        <v>2</v>
      </c>
      <c r="C880" s="288" t="s">
        <v>2605</v>
      </c>
      <c r="D880" s="142" t="s">
        <v>2604</v>
      </c>
      <c r="E880" s="142"/>
      <c r="G880" s="166" t="s">
        <v>2604</v>
      </c>
      <c r="H880" s="67" t="s">
        <v>2604</v>
      </c>
    </row>
    <row r="881" spans="1:8" s="65" customFormat="1" x14ac:dyDescent="0.25">
      <c r="A881" s="65" t="s">
        <v>2945</v>
      </c>
      <c r="B881" s="150">
        <v>1</v>
      </c>
      <c r="C881" s="153" t="s">
        <v>2606</v>
      </c>
      <c r="D881" s="142" t="s">
        <v>2604</v>
      </c>
      <c r="E881" s="142"/>
      <c r="G881" s="166" t="s">
        <v>2604</v>
      </c>
      <c r="H881" s="152" t="s">
        <v>2604</v>
      </c>
    </row>
    <row r="882" spans="1:8" s="65" customFormat="1" x14ac:dyDescent="0.25">
      <c r="A882" s="65" t="s">
        <v>2945</v>
      </c>
      <c r="B882" s="309">
        <v>2</v>
      </c>
      <c r="C882" s="288" t="s">
        <v>2605</v>
      </c>
      <c r="D882" s="142" t="s">
        <v>2604</v>
      </c>
      <c r="E882" s="142"/>
      <c r="G882" s="166" t="s">
        <v>2604</v>
      </c>
      <c r="H882" s="67" t="s">
        <v>2604</v>
      </c>
    </row>
    <row r="883" spans="1:8" s="65" customFormat="1" x14ac:dyDescent="0.25">
      <c r="A883" s="65" t="s">
        <v>2968</v>
      </c>
      <c r="B883" s="150">
        <v>1</v>
      </c>
      <c r="C883" s="153" t="s">
        <v>2606</v>
      </c>
      <c r="D883" s="142" t="s">
        <v>2604</v>
      </c>
      <c r="E883" s="142"/>
      <c r="G883" s="166" t="s">
        <v>2604</v>
      </c>
      <c r="H883" s="152" t="s">
        <v>2604</v>
      </c>
    </row>
    <row r="884" spans="1:8" s="65" customFormat="1" x14ac:dyDescent="0.25">
      <c r="A884" s="65" t="s">
        <v>2968</v>
      </c>
      <c r="B884" s="309">
        <v>2</v>
      </c>
      <c r="C884" s="288" t="s">
        <v>2605</v>
      </c>
      <c r="D884" s="142" t="s">
        <v>2604</v>
      </c>
      <c r="E884" s="142"/>
      <c r="G884" s="166" t="s">
        <v>2604</v>
      </c>
      <c r="H884" s="67" t="s">
        <v>2604</v>
      </c>
    </row>
    <row r="885" spans="1:8" s="65" customFormat="1" x14ac:dyDescent="0.25">
      <c r="A885" s="65" t="s">
        <v>3770</v>
      </c>
      <c r="B885" s="150">
        <v>1</v>
      </c>
      <c r="C885" s="153" t="s">
        <v>2606</v>
      </c>
      <c r="D885" s="142" t="s">
        <v>2604</v>
      </c>
      <c r="E885" s="142"/>
      <c r="G885" s="166" t="s">
        <v>2604</v>
      </c>
      <c r="H885" s="152" t="s">
        <v>2604</v>
      </c>
    </row>
    <row r="886" spans="1:8" s="65" customFormat="1" x14ac:dyDescent="0.25">
      <c r="A886" s="65" t="s">
        <v>3770</v>
      </c>
      <c r="B886" s="309">
        <v>2</v>
      </c>
      <c r="C886" s="288" t="s">
        <v>2605</v>
      </c>
      <c r="D886" s="142" t="s">
        <v>2604</v>
      </c>
      <c r="E886" s="142"/>
      <c r="G886" s="166" t="s">
        <v>2604</v>
      </c>
      <c r="H886" s="67" t="s">
        <v>2604</v>
      </c>
    </row>
    <row r="887" spans="1:8" s="65" customFormat="1" x14ac:dyDescent="0.25">
      <c r="A887" s="65" t="s">
        <v>3094</v>
      </c>
      <c r="B887" s="150">
        <v>1</v>
      </c>
      <c r="C887" s="155" t="s">
        <v>2606</v>
      </c>
      <c r="D887" s="142" t="s">
        <v>2604</v>
      </c>
      <c r="E887" s="142"/>
      <c r="G887" s="166" t="s">
        <v>2604</v>
      </c>
      <c r="H887" s="152" t="s">
        <v>2604</v>
      </c>
    </row>
    <row r="888" spans="1:8" s="65" customFormat="1" x14ac:dyDescent="0.25">
      <c r="A888" s="65" t="s">
        <v>3094</v>
      </c>
      <c r="B888" s="77">
        <v>2</v>
      </c>
      <c r="C888" s="65" t="s">
        <v>2605</v>
      </c>
      <c r="D888" s="142" t="s">
        <v>2604</v>
      </c>
      <c r="E888" s="142"/>
      <c r="G888" s="166" t="s">
        <v>2604</v>
      </c>
      <c r="H888" s="67" t="s">
        <v>2604</v>
      </c>
    </row>
    <row r="889" spans="1:8" s="65" customFormat="1" x14ac:dyDescent="0.25">
      <c r="A889" s="65" t="s">
        <v>3210</v>
      </c>
      <c r="B889" s="150">
        <v>1</v>
      </c>
      <c r="C889" s="153" t="s">
        <v>2606</v>
      </c>
      <c r="D889" s="114" t="s">
        <v>2604</v>
      </c>
      <c r="E889" s="114"/>
      <c r="G889" s="166" t="s">
        <v>2604</v>
      </c>
      <c r="H889" s="152" t="s">
        <v>2604</v>
      </c>
    </row>
    <row r="890" spans="1:8" s="65" customFormat="1" x14ac:dyDescent="0.25">
      <c r="A890" s="65" t="s">
        <v>3210</v>
      </c>
      <c r="B890" s="309">
        <v>2</v>
      </c>
      <c r="C890" s="288" t="s">
        <v>2605</v>
      </c>
      <c r="D890" s="142" t="s">
        <v>2604</v>
      </c>
      <c r="E890" s="142"/>
      <c r="G890" s="166" t="s">
        <v>2604</v>
      </c>
      <c r="H890" s="67" t="s">
        <v>2604</v>
      </c>
    </row>
    <row r="891" spans="1:8" s="65" customFormat="1" x14ac:dyDescent="0.25">
      <c r="A891" s="65" t="s">
        <v>3783</v>
      </c>
      <c r="B891" s="150">
        <v>1</v>
      </c>
      <c r="C891" s="153" t="s">
        <v>2606</v>
      </c>
      <c r="D891" s="142" t="s">
        <v>2604</v>
      </c>
      <c r="E891" s="142"/>
      <c r="G891" s="166" t="s">
        <v>2604</v>
      </c>
      <c r="H891" s="152" t="s">
        <v>2604</v>
      </c>
    </row>
    <row r="892" spans="1:8" s="65" customFormat="1" x14ac:dyDescent="0.25">
      <c r="A892" s="65" t="s">
        <v>3783</v>
      </c>
      <c r="B892" s="309">
        <v>2</v>
      </c>
      <c r="C892" s="288" t="s">
        <v>2605</v>
      </c>
      <c r="D892" s="142" t="s">
        <v>2604</v>
      </c>
      <c r="E892" s="142"/>
      <c r="G892" s="166" t="s">
        <v>2604</v>
      </c>
      <c r="H892" s="67" t="s">
        <v>2604</v>
      </c>
    </row>
    <row r="893" spans="1:8" s="65" customFormat="1" x14ac:dyDescent="0.25">
      <c r="A893" s="65" t="s">
        <v>1586</v>
      </c>
      <c r="B893" s="150">
        <v>1</v>
      </c>
      <c r="C893" s="153" t="s">
        <v>2606</v>
      </c>
      <c r="D893" s="142" t="s">
        <v>2604</v>
      </c>
      <c r="E893" s="142"/>
      <c r="G893" s="166" t="s">
        <v>2604</v>
      </c>
      <c r="H893" s="152" t="s">
        <v>2604</v>
      </c>
    </row>
    <row r="894" spans="1:8" s="65" customFormat="1" x14ac:dyDescent="0.25">
      <c r="A894" s="65" t="s">
        <v>1586</v>
      </c>
      <c r="B894" s="309">
        <v>2</v>
      </c>
      <c r="C894" s="288" t="s">
        <v>2605</v>
      </c>
      <c r="D894" s="142" t="s">
        <v>2604</v>
      </c>
      <c r="E894" s="142"/>
      <c r="G894" s="166" t="s">
        <v>2604</v>
      </c>
      <c r="H894" s="67" t="s">
        <v>2604</v>
      </c>
    </row>
    <row r="895" spans="1:8" s="65" customFormat="1" x14ac:dyDescent="0.25">
      <c r="A895" s="65" t="s">
        <v>1860</v>
      </c>
      <c r="B895" s="150">
        <v>1</v>
      </c>
      <c r="C895" s="153" t="s">
        <v>2606</v>
      </c>
      <c r="D895" s="142" t="s">
        <v>2604</v>
      </c>
      <c r="E895" s="142"/>
      <c r="G895" s="166" t="s">
        <v>2604</v>
      </c>
      <c r="H895" s="152" t="s">
        <v>2604</v>
      </c>
    </row>
    <row r="896" spans="1:8" s="65" customFormat="1" x14ac:dyDescent="0.25">
      <c r="A896" s="65" t="s">
        <v>1860</v>
      </c>
      <c r="B896" s="309">
        <v>2</v>
      </c>
      <c r="C896" s="288" t="s">
        <v>2605</v>
      </c>
      <c r="D896" s="142" t="s">
        <v>2604</v>
      </c>
      <c r="E896" s="142"/>
      <c r="G896" s="166" t="s">
        <v>2604</v>
      </c>
      <c r="H896" s="67" t="s">
        <v>2604</v>
      </c>
    </row>
    <row r="897" spans="1:8" s="65" customFormat="1" x14ac:dyDescent="0.25">
      <c r="A897" s="65" t="s">
        <v>3230</v>
      </c>
      <c r="B897" s="150">
        <v>1</v>
      </c>
      <c r="C897" s="153" t="s">
        <v>2606</v>
      </c>
      <c r="D897" s="114" t="s">
        <v>2604</v>
      </c>
      <c r="E897" s="114"/>
      <c r="G897" s="166" t="s">
        <v>2604</v>
      </c>
      <c r="H897" s="152" t="s">
        <v>2604</v>
      </c>
    </row>
    <row r="898" spans="1:8" s="65" customFormat="1" x14ac:dyDescent="0.25">
      <c r="A898" s="65" t="s">
        <v>3230</v>
      </c>
      <c r="B898" s="309">
        <v>2</v>
      </c>
      <c r="C898" s="288" t="s">
        <v>2605</v>
      </c>
      <c r="D898" s="142" t="s">
        <v>2604</v>
      </c>
      <c r="E898" s="142"/>
      <c r="G898" s="166" t="s">
        <v>2604</v>
      </c>
      <c r="H898" s="67" t="s">
        <v>2604</v>
      </c>
    </row>
    <row r="899" spans="1:8" s="65" customFormat="1" x14ac:dyDescent="0.25">
      <c r="A899" s="65" t="s">
        <v>3648</v>
      </c>
      <c r="B899" s="150">
        <v>1</v>
      </c>
      <c r="C899" s="153" t="s">
        <v>2606</v>
      </c>
      <c r="D899" s="114" t="s">
        <v>2604</v>
      </c>
      <c r="E899" s="114"/>
      <c r="G899" s="166" t="s">
        <v>2604</v>
      </c>
      <c r="H899" s="152" t="s">
        <v>2604</v>
      </c>
    </row>
    <row r="900" spans="1:8" s="65" customFormat="1" x14ac:dyDescent="0.25">
      <c r="A900" s="65" t="s">
        <v>3648</v>
      </c>
      <c r="B900" s="309">
        <v>2</v>
      </c>
      <c r="C900" s="288" t="s">
        <v>2605</v>
      </c>
      <c r="D900" s="142" t="s">
        <v>2604</v>
      </c>
      <c r="E900" s="142"/>
      <c r="G900" s="166" t="s">
        <v>2604</v>
      </c>
      <c r="H900" s="67" t="s">
        <v>2604</v>
      </c>
    </row>
    <row r="901" spans="1:8" s="65" customFormat="1" x14ac:dyDescent="0.25">
      <c r="A901" s="65" t="s">
        <v>1859</v>
      </c>
      <c r="B901" s="150">
        <v>1</v>
      </c>
      <c r="C901" s="153" t="s">
        <v>2606</v>
      </c>
      <c r="D901" s="142" t="s">
        <v>2604</v>
      </c>
      <c r="E901" s="142"/>
      <c r="G901" s="166" t="s">
        <v>2604</v>
      </c>
      <c r="H901" s="152" t="s">
        <v>2604</v>
      </c>
    </row>
    <row r="902" spans="1:8" s="65" customFormat="1" x14ac:dyDescent="0.25">
      <c r="A902" s="65" t="s">
        <v>1859</v>
      </c>
      <c r="B902" s="309">
        <v>2</v>
      </c>
      <c r="C902" s="288" t="s">
        <v>2605</v>
      </c>
      <c r="D902" s="142" t="s">
        <v>2604</v>
      </c>
      <c r="E902" s="142"/>
      <c r="G902" s="166" t="s">
        <v>2604</v>
      </c>
      <c r="H902" s="67" t="s">
        <v>2604</v>
      </c>
    </row>
    <row r="903" spans="1:8" s="65" customFormat="1" x14ac:dyDescent="0.25">
      <c r="A903" s="65" t="s">
        <v>625</v>
      </c>
      <c r="B903" s="150">
        <v>1</v>
      </c>
      <c r="C903" s="153" t="s">
        <v>2606</v>
      </c>
      <c r="D903" s="142" t="s">
        <v>2604</v>
      </c>
      <c r="E903" s="142"/>
      <c r="G903" s="166" t="s">
        <v>2604</v>
      </c>
      <c r="H903" s="152" t="s">
        <v>2604</v>
      </c>
    </row>
    <row r="904" spans="1:8" s="65" customFormat="1" x14ac:dyDescent="0.25">
      <c r="A904" s="65" t="s">
        <v>625</v>
      </c>
      <c r="B904" s="309">
        <v>2</v>
      </c>
      <c r="C904" s="288" t="s">
        <v>2605</v>
      </c>
      <c r="D904" s="142" t="s">
        <v>2604</v>
      </c>
      <c r="E904" s="142"/>
      <c r="G904" s="166" t="s">
        <v>2604</v>
      </c>
      <c r="H904" s="67" t="s">
        <v>2604</v>
      </c>
    </row>
    <row r="905" spans="1:8" s="65" customFormat="1" x14ac:dyDescent="0.25">
      <c r="A905" s="65" t="s">
        <v>1527</v>
      </c>
      <c r="B905" s="150">
        <v>1</v>
      </c>
      <c r="C905" s="153" t="s">
        <v>2606</v>
      </c>
      <c r="D905" s="142" t="s">
        <v>2604</v>
      </c>
      <c r="E905" s="142"/>
      <c r="G905" s="166" t="s">
        <v>2604</v>
      </c>
      <c r="H905" s="152" t="s">
        <v>2604</v>
      </c>
    </row>
    <row r="906" spans="1:8" s="65" customFormat="1" x14ac:dyDescent="0.25">
      <c r="A906" s="65" t="s">
        <v>1527</v>
      </c>
      <c r="B906" s="309">
        <v>2</v>
      </c>
      <c r="C906" s="288" t="s">
        <v>2605</v>
      </c>
      <c r="D906" s="142" t="s">
        <v>2604</v>
      </c>
      <c r="E906" s="142"/>
      <c r="G906" s="166" t="s">
        <v>2604</v>
      </c>
      <c r="H906" s="67" t="s">
        <v>2604</v>
      </c>
    </row>
    <row r="907" spans="1:8" s="65" customFormat="1" x14ac:dyDescent="0.25">
      <c r="A907" s="65" t="s">
        <v>901</v>
      </c>
      <c r="B907" s="150">
        <v>1</v>
      </c>
      <c r="C907" s="153" t="s">
        <v>2606</v>
      </c>
      <c r="D907" s="142" t="s">
        <v>2604</v>
      </c>
      <c r="E907" s="142"/>
      <c r="G907" s="166" t="s">
        <v>2604</v>
      </c>
      <c r="H907" s="152" t="s">
        <v>2604</v>
      </c>
    </row>
    <row r="908" spans="1:8" s="65" customFormat="1" x14ac:dyDescent="0.25">
      <c r="A908" s="65" t="s">
        <v>901</v>
      </c>
      <c r="B908" s="309">
        <v>2</v>
      </c>
      <c r="C908" s="288" t="s">
        <v>2605</v>
      </c>
      <c r="D908" s="142" t="s">
        <v>2604</v>
      </c>
      <c r="E908" s="142"/>
      <c r="G908" s="166" t="s">
        <v>2604</v>
      </c>
      <c r="H908" s="67" t="s">
        <v>2604</v>
      </c>
    </row>
    <row r="909" spans="1:8" s="65" customFormat="1" x14ac:dyDescent="0.25">
      <c r="A909" s="65" t="s">
        <v>3179</v>
      </c>
      <c r="B909" s="150">
        <v>1</v>
      </c>
      <c r="C909" s="155" t="s">
        <v>2606</v>
      </c>
      <c r="D909" s="142">
        <v>36369</v>
      </c>
      <c r="F909" s="65" t="s">
        <v>2150</v>
      </c>
      <c r="G909" s="166" t="s">
        <v>2604</v>
      </c>
      <c r="H909" s="152" t="s">
        <v>2604</v>
      </c>
    </row>
    <row r="910" spans="1:8" s="65" customFormat="1" x14ac:dyDescent="0.25">
      <c r="A910" s="65" t="s">
        <v>3179</v>
      </c>
      <c r="B910" s="77">
        <v>2</v>
      </c>
      <c r="C910" s="65" t="s">
        <v>2603</v>
      </c>
      <c r="D910" s="142">
        <v>37268</v>
      </c>
      <c r="E910" s="142"/>
      <c r="F910" s="65" t="s">
        <v>88</v>
      </c>
      <c r="G910" s="166" t="s">
        <v>2604</v>
      </c>
      <c r="H910" s="67" t="s">
        <v>2135</v>
      </c>
    </row>
    <row r="911" spans="1:8" s="65" customFormat="1" x14ac:dyDescent="0.25">
      <c r="A911" s="65" t="s">
        <v>2928</v>
      </c>
      <c r="B911" s="150">
        <v>1</v>
      </c>
      <c r="C911" s="155" t="s">
        <v>2606</v>
      </c>
      <c r="D911" s="142">
        <v>37877</v>
      </c>
      <c r="E911" s="142"/>
      <c r="F911" s="65" t="s">
        <v>40</v>
      </c>
      <c r="G911" s="166">
        <v>525000</v>
      </c>
      <c r="H911" s="152" t="s">
        <v>2604</v>
      </c>
    </row>
    <row r="912" spans="1:8" s="65" customFormat="1" x14ac:dyDescent="0.25">
      <c r="A912" s="65" t="s">
        <v>2928</v>
      </c>
      <c r="B912" s="310">
        <v>2</v>
      </c>
      <c r="C912" s="305" t="s">
        <v>4527</v>
      </c>
      <c r="D912" s="142">
        <v>38719</v>
      </c>
      <c r="E912" s="142"/>
      <c r="F912" s="65" t="s">
        <v>100</v>
      </c>
      <c r="G912" s="166" t="s">
        <v>2604</v>
      </c>
      <c r="H912" s="67" t="s">
        <v>2604</v>
      </c>
    </row>
    <row r="913" spans="1:8" s="65" customFormat="1" x14ac:dyDescent="0.25">
      <c r="A913" s="65" t="s">
        <v>2928</v>
      </c>
      <c r="B913" s="150">
        <v>3</v>
      </c>
      <c r="C913" s="306" t="s">
        <v>2605</v>
      </c>
      <c r="D913" s="142"/>
      <c r="E913" s="142"/>
      <c r="F913" s="305" t="s">
        <v>79</v>
      </c>
      <c r="G913" s="166"/>
      <c r="H913" s="152"/>
    </row>
    <row r="914" spans="1:8" s="65" customFormat="1" x14ac:dyDescent="0.25">
      <c r="A914" s="65" t="s">
        <v>618</v>
      </c>
      <c r="B914" s="150">
        <v>1</v>
      </c>
      <c r="C914" s="155" t="s">
        <v>2606</v>
      </c>
      <c r="D914" s="142">
        <v>36528</v>
      </c>
      <c r="E914" s="142"/>
      <c r="F914" s="108" t="s">
        <v>2608</v>
      </c>
      <c r="G914" s="166" t="s">
        <v>2604</v>
      </c>
      <c r="H914" s="152" t="s">
        <v>2604</v>
      </c>
    </row>
    <row r="915" spans="1:8" s="65" customFormat="1" x14ac:dyDescent="0.25">
      <c r="A915" s="65" t="s">
        <v>618</v>
      </c>
      <c r="B915" s="309">
        <v>2</v>
      </c>
      <c r="C915" s="65" t="s">
        <v>2605</v>
      </c>
      <c r="D915" s="142">
        <v>38116</v>
      </c>
      <c r="E915" s="142"/>
      <c r="F915" s="65" t="s">
        <v>61</v>
      </c>
      <c r="G915" s="166">
        <v>525000</v>
      </c>
      <c r="H915" s="67" t="s">
        <v>2604</v>
      </c>
    </row>
    <row r="916" spans="1:8" s="65" customFormat="1" x14ac:dyDescent="0.25">
      <c r="A916" s="65" t="s">
        <v>451</v>
      </c>
      <c r="B916" s="150">
        <v>1</v>
      </c>
      <c r="C916" s="155" t="s">
        <v>2606</v>
      </c>
      <c r="D916" s="142" t="s">
        <v>2604</v>
      </c>
      <c r="E916" s="142"/>
      <c r="G916" s="166" t="s">
        <v>2604</v>
      </c>
      <c r="H916" s="152" t="s">
        <v>2604</v>
      </c>
    </row>
    <row r="917" spans="1:8" s="65" customFormat="1" x14ac:dyDescent="0.25">
      <c r="A917" s="65" t="s">
        <v>451</v>
      </c>
      <c r="B917" s="77">
        <v>2</v>
      </c>
      <c r="C917" s="65" t="s">
        <v>2605</v>
      </c>
      <c r="D917" s="142">
        <v>31871</v>
      </c>
      <c r="E917" s="142"/>
      <c r="F917" s="65" t="s">
        <v>52</v>
      </c>
      <c r="G917" s="166">
        <v>1250000</v>
      </c>
      <c r="H917" s="67" t="s">
        <v>2604</v>
      </c>
    </row>
    <row r="918" spans="1:8" s="65" customFormat="1" x14ac:dyDescent="0.25">
      <c r="A918" s="65" t="s">
        <v>3171</v>
      </c>
      <c r="B918" s="150">
        <v>1</v>
      </c>
      <c r="C918" s="153" t="s">
        <v>2606</v>
      </c>
      <c r="D918" s="142" t="s">
        <v>2604</v>
      </c>
      <c r="E918" s="142"/>
      <c r="G918" s="166" t="s">
        <v>2604</v>
      </c>
      <c r="H918" s="152" t="s">
        <v>2604</v>
      </c>
    </row>
    <row r="919" spans="1:8" s="65" customFormat="1" x14ac:dyDescent="0.25">
      <c r="A919" s="65" t="s">
        <v>3171</v>
      </c>
      <c r="B919" s="77">
        <v>2</v>
      </c>
      <c r="C919" s="65" t="s">
        <v>2605</v>
      </c>
      <c r="D919" s="142">
        <v>27331</v>
      </c>
      <c r="E919" s="142"/>
      <c r="F919" s="65" t="s">
        <v>60</v>
      </c>
      <c r="G919" s="166">
        <v>5000</v>
      </c>
      <c r="H919" s="67" t="s">
        <v>2604</v>
      </c>
    </row>
    <row r="920" spans="1:8" s="65" customFormat="1" x14ac:dyDescent="0.25">
      <c r="A920" s="65" t="s">
        <v>3226</v>
      </c>
      <c r="B920" s="150">
        <v>1</v>
      </c>
      <c r="C920" s="155" t="s">
        <v>2606</v>
      </c>
      <c r="D920" s="142">
        <v>32263</v>
      </c>
      <c r="E920" s="142"/>
      <c r="F920" s="65" t="s">
        <v>46</v>
      </c>
      <c r="G920" s="166">
        <v>273000</v>
      </c>
      <c r="H920" s="152" t="s">
        <v>2604</v>
      </c>
    </row>
    <row r="921" spans="1:8" s="65" customFormat="1" x14ac:dyDescent="0.25">
      <c r="A921" s="65" t="s">
        <v>3226</v>
      </c>
      <c r="B921" s="77">
        <v>2</v>
      </c>
      <c r="C921" s="65" t="s">
        <v>2605</v>
      </c>
      <c r="D921" s="142">
        <v>33544</v>
      </c>
      <c r="E921" s="142"/>
      <c r="F921" s="65" t="s">
        <v>33</v>
      </c>
      <c r="G921" s="166">
        <v>683000</v>
      </c>
      <c r="H921" s="67" t="s">
        <v>2604</v>
      </c>
    </row>
    <row r="922" spans="1:8" s="65" customFormat="1" x14ac:dyDescent="0.25">
      <c r="A922" s="65" t="s">
        <v>2866</v>
      </c>
      <c r="B922" s="150">
        <v>1</v>
      </c>
      <c r="C922" s="155" t="s">
        <v>2606</v>
      </c>
      <c r="D922" s="142" t="s">
        <v>2604</v>
      </c>
      <c r="E922" s="142"/>
      <c r="G922" s="166" t="s">
        <v>2604</v>
      </c>
      <c r="H922" s="152" t="s">
        <v>2604</v>
      </c>
    </row>
    <row r="923" spans="1:8" s="65" customFormat="1" x14ac:dyDescent="0.25">
      <c r="A923" s="65" t="s">
        <v>2866</v>
      </c>
      <c r="B923" s="309">
        <v>2</v>
      </c>
      <c r="C923" s="65" t="s">
        <v>2605</v>
      </c>
      <c r="D923" s="142" t="s">
        <v>2604</v>
      </c>
      <c r="E923" s="142"/>
      <c r="G923" s="166" t="s">
        <v>2604</v>
      </c>
      <c r="H923" s="67" t="s">
        <v>2604</v>
      </c>
    </row>
    <row r="924" spans="1:8" s="65" customFormat="1" x14ac:dyDescent="0.25">
      <c r="A924" s="65" t="s">
        <v>2895</v>
      </c>
      <c r="B924" s="150">
        <v>1</v>
      </c>
      <c r="C924" s="155" t="s">
        <v>2606</v>
      </c>
      <c r="D924" s="142">
        <v>33838</v>
      </c>
      <c r="E924" s="142"/>
      <c r="F924" s="65" t="s">
        <v>28</v>
      </c>
      <c r="G924" s="166" t="s">
        <v>2604</v>
      </c>
      <c r="H924" s="152" t="s">
        <v>2135</v>
      </c>
    </row>
    <row r="925" spans="1:8" s="65" customFormat="1" x14ac:dyDescent="0.25">
      <c r="A925" s="65" t="s">
        <v>2895</v>
      </c>
      <c r="B925" s="77">
        <v>2</v>
      </c>
      <c r="C925" s="65" t="s">
        <v>2603</v>
      </c>
      <c r="D925" s="142">
        <v>34076</v>
      </c>
      <c r="E925" s="142"/>
      <c r="F925" s="65" t="s">
        <v>68</v>
      </c>
      <c r="G925" s="166" t="s">
        <v>2604</v>
      </c>
      <c r="H925" s="67" t="s">
        <v>2135</v>
      </c>
    </row>
    <row r="926" spans="1:8" s="65" customFormat="1" x14ac:dyDescent="0.25">
      <c r="A926" s="65" t="s">
        <v>3670</v>
      </c>
      <c r="B926" s="150">
        <v>1</v>
      </c>
      <c r="C926" s="155" t="s">
        <v>2606</v>
      </c>
      <c r="D926" s="142" t="s">
        <v>2604</v>
      </c>
      <c r="E926" s="142"/>
      <c r="G926" s="166" t="s">
        <v>2604</v>
      </c>
      <c r="H926" s="152" t="s">
        <v>2604</v>
      </c>
    </row>
    <row r="927" spans="1:8" s="65" customFormat="1" x14ac:dyDescent="0.25">
      <c r="A927" s="65" t="s">
        <v>3670</v>
      </c>
      <c r="B927" s="77">
        <v>2</v>
      </c>
      <c r="C927" s="65" t="s">
        <v>2605</v>
      </c>
      <c r="D927" s="142" t="s">
        <v>2604</v>
      </c>
      <c r="E927" s="142"/>
      <c r="G927" s="166" t="s">
        <v>2604</v>
      </c>
      <c r="H927" s="67" t="s">
        <v>2604</v>
      </c>
    </row>
    <row r="928" spans="1:8" s="65" customFormat="1" x14ac:dyDescent="0.25">
      <c r="A928" s="65" t="s">
        <v>3071</v>
      </c>
      <c r="B928" s="150">
        <v>1</v>
      </c>
      <c r="C928" s="155" t="s">
        <v>2606</v>
      </c>
      <c r="D928" s="142">
        <v>34304</v>
      </c>
      <c r="E928" s="142"/>
      <c r="F928" s="65" t="s">
        <v>544</v>
      </c>
      <c r="G928" s="166" t="s">
        <v>2604</v>
      </c>
      <c r="H928" s="152" t="s">
        <v>2135</v>
      </c>
    </row>
    <row r="929" spans="1:8" s="65" customFormat="1" x14ac:dyDescent="0.25">
      <c r="A929" s="65" t="s">
        <v>3071</v>
      </c>
      <c r="B929" s="310">
        <v>2</v>
      </c>
      <c r="C929" s="305" t="s">
        <v>4527</v>
      </c>
      <c r="D929" s="142">
        <v>34727</v>
      </c>
      <c r="E929" s="142"/>
      <c r="F929" s="65" t="s">
        <v>80</v>
      </c>
      <c r="G929" s="166" t="s">
        <v>2604</v>
      </c>
      <c r="H929" s="67" t="s">
        <v>2604</v>
      </c>
    </row>
    <row r="930" spans="1:8" s="65" customFormat="1" x14ac:dyDescent="0.25">
      <c r="A930" s="65" t="s">
        <v>3095</v>
      </c>
      <c r="B930" s="150">
        <v>1</v>
      </c>
      <c r="C930" s="155" t="s">
        <v>2606</v>
      </c>
      <c r="D930" s="142" t="s">
        <v>2604</v>
      </c>
      <c r="E930" s="142"/>
      <c r="G930" s="166" t="s">
        <v>2604</v>
      </c>
      <c r="H930" s="152" t="s">
        <v>2604</v>
      </c>
    </row>
    <row r="931" spans="1:8" s="65" customFormat="1" x14ac:dyDescent="0.25">
      <c r="A931" s="65" t="s">
        <v>3095</v>
      </c>
      <c r="B931" s="77">
        <v>2</v>
      </c>
      <c r="C931" s="282" t="s">
        <v>4524</v>
      </c>
      <c r="D931" s="142">
        <v>34069</v>
      </c>
      <c r="E931" s="142"/>
      <c r="F931" s="65" t="s">
        <v>61</v>
      </c>
      <c r="G931" s="166" t="s">
        <v>2604</v>
      </c>
      <c r="H931" s="67" t="s">
        <v>2604</v>
      </c>
    </row>
    <row r="932" spans="1:8" s="65" customFormat="1" x14ac:dyDescent="0.25">
      <c r="A932" s="65" t="s">
        <v>3095</v>
      </c>
      <c r="B932" s="150">
        <v>3</v>
      </c>
      <c r="C932" s="281" t="s">
        <v>2605</v>
      </c>
      <c r="D932" s="142">
        <v>34179</v>
      </c>
      <c r="E932" s="142"/>
      <c r="F932" s="65" t="s">
        <v>42</v>
      </c>
      <c r="G932" s="166">
        <v>750000</v>
      </c>
      <c r="H932" s="152"/>
    </row>
    <row r="933" spans="1:8" s="65" customFormat="1" x14ac:dyDescent="0.25">
      <c r="A933" s="65" t="s">
        <v>3125</v>
      </c>
      <c r="B933" s="150">
        <v>1</v>
      </c>
      <c r="C933" s="155" t="s">
        <v>2606</v>
      </c>
      <c r="D933" s="142">
        <v>32158</v>
      </c>
      <c r="E933" s="142"/>
      <c r="F933" s="65" t="s">
        <v>2245</v>
      </c>
      <c r="G933" s="166">
        <v>20000</v>
      </c>
      <c r="H933" s="152" t="s">
        <v>2604</v>
      </c>
    </row>
    <row r="934" spans="1:8" s="65" customFormat="1" x14ac:dyDescent="0.25">
      <c r="A934" s="65" t="s">
        <v>3125</v>
      </c>
      <c r="B934" s="77">
        <v>2</v>
      </c>
      <c r="C934" s="65" t="s">
        <v>2603</v>
      </c>
      <c r="D934" s="142">
        <v>34412</v>
      </c>
      <c r="E934" s="142"/>
      <c r="F934" s="65" t="s">
        <v>56</v>
      </c>
      <c r="G934" s="166" t="s">
        <v>2604</v>
      </c>
      <c r="H934" s="67" t="s">
        <v>2135</v>
      </c>
    </row>
    <row r="935" spans="1:8" s="65" customFormat="1" x14ac:dyDescent="0.25">
      <c r="A935" s="65" t="s">
        <v>3199</v>
      </c>
      <c r="B935" s="150">
        <v>1</v>
      </c>
      <c r="C935" s="153" t="s">
        <v>2606</v>
      </c>
      <c r="D935" s="142" t="s">
        <v>2604</v>
      </c>
      <c r="E935" s="142"/>
      <c r="G935" s="166" t="s">
        <v>2604</v>
      </c>
      <c r="H935" s="152" t="s">
        <v>2604</v>
      </c>
    </row>
    <row r="936" spans="1:8" s="65" customFormat="1" x14ac:dyDescent="0.25">
      <c r="A936" s="65" t="s">
        <v>3199</v>
      </c>
      <c r="B936" s="77">
        <v>2</v>
      </c>
      <c r="C936" s="65" t="s">
        <v>2605</v>
      </c>
      <c r="D936" s="142">
        <v>32428</v>
      </c>
      <c r="E936" s="142"/>
      <c r="F936" s="65" t="s">
        <v>43</v>
      </c>
      <c r="G936" s="166">
        <v>150000</v>
      </c>
      <c r="H936" s="67" t="s">
        <v>2604</v>
      </c>
    </row>
    <row r="937" spans="1:8" s="65" customFormat="1" x14ac:dyDescent="0.25">
      <c r="A937" s="65" t="s">
        <v>3067</v>
      </c>
      <c r="B937" s="150">
        <v>1</v>
      </c>
      <c r="C937" s="153" t="s">
        <v>2606</v>
      </c>
      <c r="D937" s="142" t="s">
        <v>2604</v>
      </c>
      <c r="E937" s="142"/>
      <c r="G937" s="166" t="s">
        <v>2604</v>
      </c>
      <c r="H937" s="152" t="s">
        <v>2604</v>
      </c>
    </row>
    <row r="938" spans="1:8" s="65" customFormat="1" x14ac:dyDescent="0.25">
      <c r="A938" s="65" t="s">
        <v>3067</v>
      </c>
      <c r="B938" s="309">
        <v>2</v>
      </c>
      <c r="C938" s="288" t="s">
        <v>2605</v>
      </c>
      <c r="D938" s="142" t="s">
        <v>2604</v>
      </c>
      <c r="E938" s="142"/>
      <c r="G938" s="166" t="s">
        <v>2604</v>
      </c>
      <c r="H938" s="67" t="s">
        <v>2604</v>
      </c>
    </row>
    <row r="939" spans="1:8" s="65" customFormat="1" x14ac:dyDescent="0.25">
      <c r="A939" s="65" t="s">
        <v>3227</v>
      </c>
      <c r="B939" s="150">
        <v>1</v>
      </c>
      <c r="C939" s="155" t="s">
        <v>2606</v>
      </c>
      <c r="D939" s="142">
        <v>38547</v>
      </c>
      <c r="E939" s="142"/>
      <c r="F939" s="65" t="s">
        <v>75</v>
      </c>
      <c r="G939" s="166" t="s">
        <v>2604</v>
      </c>
      <c r="H939" s="152" t="s">
        <v>2604</v>
      </c>
    </row>
    <row r="940" spans="1:8" s="65" customFormat="1" x14ac:dyDescent="0.25">
      <c r="A940" s="65" t="s">
        <v>3227</v>
      </c>
      <c r="B940" s="77">
        <v>2</v>
      </c>
      <c r="C940" s="108" t="s">
        <v>2603</v>
      </c>
      <c r="D940" s="142">
        <v>39220</v>
      </c>
      <c r="E940" s="142"/>
      <c r="F940" s="108" t="s">
        <v>103</v>
      </c>
      <c r="G940" s="166" t="s">
        <v>2604</v>
      </c>
      <c r="H940" s="67" t="s">
        <v>2135</v>
      </c>
    </row>
    <row r="941" spans="1:8" s="65" customFormat="1" x14ac:dyDescent="0.25">
      <c r="A941" s="65" t="s">
        <v>3681</v>
      </c>
      <c r="B941" s="150">
        <v>1</v>
      </c>
      <c r="C941" s="153" t="s">
        <v>2606</v>
      </c>
      <c r="D941" s="142" t="s">
        <v>2604</v>
      </c>
      <c r="E941" s="142"/>
      <c r="G941" s="166" t="s">
        <v>2604</v>
      </c>
      <c r="H941" s="152" t="s">
        <v>2604</v>
      </c>
    </row>
    <row r="942" spans="1:8" s="65" customFormat="1" x14ac:dyDescent="0.25">
      <c r="A942" s="65" t="s">
        <v>3681</v>
      </c>
      <c r="B942" s="77">
        <v>2</v>
      </c>
      <c r="C942" s="65" t="s">
        <v>2603</v>
      </c>
      <c r="D942" s="142">
        <v>37385</v>
      </c>
      <c r="E942" s="142"/>
      <c r="F942" s="65" t="s">
        <v>79</v>
      </c>
      <c r="G942" s="166" t="s">
        <v>2604</v>
      </c>
      <c r="H942" s="67" t="s">
        <v>2135</v>
      </c>
    </row>
    <row r="943" spans="1:8" s="65" customFormat="1" x14ac:dyDescent="0.25">
      <c r="A943" s="65" t="s">
        <v>3469</v>
      </c>
      <c r="B943" s="150">
        <v>1</v>
      </c>
      <c r="C943" s="306" t="s">
        <v>4528</v>
      </c>
      <c r="D943" s="142">
        <v>39879</v>
      </c>
      <c r="E943" s="142">
        <v>39893</v>
      </c>
      <c r="F943" s="65" t="s">
        <v>80</v>
      </c>
      <c r="G943" s="166" t="s">
        <v>2604</v>
      </c>
      <c r="H943" s="152" t="s">
        <v>2604</v>
      </c>
    </row>
    <row r="944" spans="1:8" s="65" customFormat="1" x14ac:dyDescent="0.25">
      <c r="A944" s="65" t="s">
        <v>3736</v>
      </c>
      <c r="B944" s="150">
        <v>1</v>
      </c>
      <c r="C944" s="155" t="s">
        <v>2606</v>
      </c>
      <c r="D944" s="142">
        <v>27606</v>
      </c>
      <c r="E944" s="142"/>
      <c r="F944" s="65" t="s">
        <v>2441</v>
      </c>
      <c r="G944" s="166" t="s">
        <v>2604</v>
      </c>
      <c r="H944" s="152" t="s">
        <v>2604</v>
      </c>
    </row>
    <row r="945" spans="1:8" s="65" customFormat="1" x14ac:dyDescent="0.25">
      <c r="A945" s="65" t="s">
        <v>3736</v>
      </c>
      <c r="B945" s="77">
        <v>2</v>
      </c>
      <c r="C945" s="65" t="s">
        <v>2605</v>
      </c>
      <c r="D945" s="142">
        <v>31906</v>
      </c>
      <c r="E945" s="142"/>
      <c r="F945" s="65" t="s">
        <v>2441</v>
      </c>
      <c r="G945" s="166" t="s">
        <v>2604</v>
      </c>
      <c r="H945" s="67" t="s">
        <v>2604</v>
      </c>
    </row>
    <row r="946" spans="1:8" s="65" customFormat="1" x14ac:dyDescent="0.25">
      <c r="A946" s="65" t="s">
        <v>2888</v>
      </c>
      <c r="B946" s="291">
        <v>1</v>
      </c>
      <c r="C946" s="155" t="s">
        <v>2606</v>
      </c>
      <c r="D946" s="142" t="s">
        <v>2604</v>
      </c>
      <c r="E946" s="142"/>
      <c r="G946" s="166" t="s">
        <v>2604</v>
      </c>
      <c r="H946" s="152" t="s">
        <v>2604</v>
      </c>
    </row>
    <row r="947" spans="1:8" s="65" customFormat="1" x14ac:dyDescent="0.25">
      <c r="A947" s="65" t="s">
        <v>2888</v>
      </c>
      <c r="B947" s="77">
        <v>2</v>
      </c>
      <c r="C947" s="65" t="s">
        <v>2605</v>
      </c>
      <c r="D947" s="142" t="s">
        <v>2604</v>
      </c>
      <c r="E947" s="142"/>
      <c r="G947" s="166" t="s">
        <v>2604</v>
      </c>
      <c r="H947" s="67" t="s">
        <v>2604</v>
      </c>
    </row>
    <row r="948" spans="1:8" s="65" customFormat="1" x14ac:dyDescent="0.25">
      <c r="A948" s="65" t="s">
        <v>4535</v>
      </c>
      <c r="B948" s="150">
        <v>1</v>
      </c>
      <c r="C948" s="155" t="s">
        <v>2606</v>
      </c>
      <c r="D948" s="142">
        <v>16156</v>
      </c>
      <c r="E948" s="142"/>
      <c r="F948" s="65" t="s">
        <v>2229</v>
      </c>
      <c r="G948" s="166" t="s">
        <v>2604</v>
      </c>
      <c r="H948" s="152" t="s">
        <v>2135</v>
      </c>
    </row>
    <row r="949" spans="1:8" s="65" customFormat="1" x14ac:dyDescent="0.25">
      <c r="A949" s="65" t="s">
        <v>4535</v>
      </c>
      <c r="B949" s="77">
        <v>2</v>
      </c>
      <c r="C949" s="65" t="s">
        <v>2603</v>
      </c>
      <c r="D949" s="142">
        <v>22025</v>
      </c>
      <c r="E949" s="142"/>
      <c r="F949" s="65" t="s">
        <v>45</v>
      </c>
      <c r="G949" s="166" t="s">
        <v>2604</v>
      </c>
      <c r="H949" s="67" t="s">
        <v>2135</v>
      </c>
    </row>
    <row r="950" spans="1:8" s="65" customFormat="1" x14ac:dyDescent="0.25">
      <c r="A950" s="65" t="s">
        <v>4536</v>
      </c>
      <c r="B950" s="150">
        <v>1</v>
      </c>
      <c r="C950" s="153" t="s">
        <v>2606</v>
      </c>
      <c r="D950" s="142" t="s">
        <v>2604</v>
      </c>
      <c r="E950" s="142"/>
      <c r="G950" s="166" t="s">
        <v>2604</v>
      </c>
      <c r="H950" s="152" t="s">
        <v>2604</v>
      </c>
    </row>
    <row r="951" spans="1:8" s="65" customFormat="1" x14ac:dyDescent="0.25">
      <c r="A951" s="65" t="s">
        <v>4536</v>
      </c>
      <c r="B951" s="309">
        <v>2</v>
      </c>
      <c r="C951" s="288" t="s">
        <v>2605</v>
      </c>
      <c r="D951" s="142" t="s">
        <v>2604</v>
      </c>
      <c r="E951" s="142"/>
      <c r="G951" s="166" t="s">
        <v>2604</v>
      </c>
      <c r="H951" s="67" t="s">
        <v>2604</v>
      </c>
    </row>
    <row r="952" spans="1:8" s="65" customFormat="1" x14ac:dyDescent="0.25">
      <c r="A952" s="65" t="s">
        <v>2961</v>
      </c>
      <c r="B952" s="150">
        <v>1</v>
      </c>
      <c r="C952" s="153" t="s">
        <v>2606</v>
      </c>
      <c r="D952" s="142" t="s">
        <v>2604</v>
      </c>
      <c r="E952" s="142"/>
      <c r="G952" s="166" t="s">
        <v>2604</v>
      </c>
      <c r="H952" s="152" t="s">
        <v>2604</v>
      </c>
    </row>
    <row r="953" spans="1:8" s="65" customFormat="1" x14ac:dyDescent="0.25">
      <c r="A953" s="65" t="s">
        <v>2961</v>
      </c>
      <c r="B953" s="309">
        <v>2</v>
      </c>
      <c r="C953" s="288" t="s">
        <v>2605</v>
      </c>
      <c r="D953" s="142" t="s">
        <v>2604</v>
      </c>
      <c r="E953" s="142"/>
      <c r="G953" s="166" t="s">
        <v>2604</v>
      </c>
      <c r="H953" s="67" t="s">
        <v>2604</v>
      </c>
    </row>
    <row r="954" spans="1:8" s="65" customFormat="1" x14ac:dyDescent="0.25">
      <c r="A954" s="65" t="s">
        <v>1849</v>
      </c>
      <c r="B954" s="150">
        <v>1</v>
      </c>
      <c r="C954" s="153" t="s">
        <v>2606</v>
      </c>
      <c r="D954" s="142" t="s">
        <v>2604</v>
      </c>
      <c r="E954" s="142"/>
      <c r="G954" s="166" t="s">
        <v>2604</v>
      </c>
      <c r="H954" s="152" t="s">
        <v>2604</v>
      </c>
    </row>
    <row r="955" spans="1:8" s="65" customFormat="1" x14ac:dyDescent="0.25">
      <c r="A955" s="65" t="s">
        <v>1849</v>
      </c>
      <c r="B955" s="309">
        <v>2</v>
      </c>
      <c r="C955" s="288" t="s">
        <v>2605</v>
      </c>
      <c r="D955" s="142" t="s">
        <v>2604</v>
      </c>
      <c r="E955" s="142"/>
      <c r="G955" s="166" t="s">
        <v>2604</v>
      </c>
      <c r="H955" s="67" t="s">
        <v>2604</v>
      </c>
    </row>
    <row r="956" spans="1:8" s="65" customFormat="1" x14ac:dyDescent="0.25">
      <c r="A956" s="65" t="s">
        <v>3043</v>
      </c>
      <c r="B956" s="150">
        <v>1</v>
      </c>
      <c r="C956" s="155" t="s">
        <v>2606</v>
      </c>
      <c r="D956" s="142">
        <v>40748</v>
      </c>
      <c r="E956" s="142"/>
      <c r="F956" s="65" t="s">
        <v>2189</v>
      </c>
      <c r="G956" s="166" t="s">
        <v>2604</v>
      </c>
      <c r="H956" s="152" t="s">
        <v>2135</v>
      </c>
    </row>
    <row r="957" spans="1:8" s="65" customFormat="1" x14ac:dyDescent="0.25">
      <c r="A957" s="65" t="s">
        <v>3043</v>
      </c>
      <c r="B957" s="77">
        <v>2</v>
      </c>
      <c r="C957" s="65" t="s">
        <v>2605</v>
      </c>
      <c r="D957" s="142">
        <v>40925</v>
      </c>
      <c r="E957" s="142"/>
      <c r="G957" s="166" t="s">
        <v>2604</v>
      </c>
      <c r="H957" s="67" t="s">
        <v>2604</v>
      </c>
    </row>
    <row r="958" spans="1:8" s="65" customFormat="1" x14ac:dyDescent="0.25">
      <c r="A958" s="65" t="s">
        <v>3056</v>
      </c>
      <c r="B958" s="150">
        <v>1</v>
      </c>
      <c r="C958" s="155" t="s">
        <v>2129</v>
      </c>
      <c r="D958" s="142">
        <v>40243</v>
      </c>
      <c r="E958" s="142"/>
      <c r="F958" s="65" t="s">
        <v>2155</v>
      </c>
      <c r="G958" s="166" t="s">
        <v>2604</v>
      </c>
      <c r="H958" s="152" t="s">
        <v>2604</v>
      </c>
    </row>
    <row r="959" spans="1:8" s="65" customFormat="1" x14ac:dyDescent="0.25">
      <c r="A959" s="65" t="s">
        <v>3056</v>
      </c>
      <c r="B959" s="77">
        <v>2</v>
      </c>
      <c r="C959" s="65" t="s">
        <v>2605</v>
      </c>
      <c r="D959" s="142" t="s">
        <v>2604</v>
      </c>
      <c r="E959" s="142"/>
      <c r="G959" s="166" t="s">
        <v>2604</v>
      </c>
      <c r="H959" s="67" t="s">
        <v>2604</v>
      </c>
    </row>
    <row r="960" spans="1:8" s="65" customFormat="1" x14ac:dyDescent="0.25">
      <c r="A960" s="65" t="s">
        <v>3000</v>
      </c>
      <c r="B960" s="150">
        <v>1</v>
      </c>
      <c r="C960" s="155" t="s">
        <v>2606</v>
      </c>
      <c r="D960" s="142" t="s">
        <v>2604</v>
      </c>
      <c r="E960" s="142"/>
      <c r="G960" s="166" t="s">
        <v>2604</v>
      </c>
      <c r="H960" s="152" t="s">
        <v>2604</v>
      </c>
    </row>
    <row r="961" spans="1:8" s="65" customFormat="1" x14ac:dyDescent="0.25">
      <c r="A961" s="65" t="s">
        <v>3000</v>
      </c>
      <c r="B961" s="77">
        <v>2</v>
      </c>
      <c r="C961" s="65" t="s">
        <v>2605</v>
      </c>
      <c r="D961" s="142" t="s">
        <v>2604</v>
      </c>
      <c r="E961" s="142"/>
      <c r="G961" s="166" t="s">
        <v>2604</v>
      </c>
      <c r="H961" s="67" t="s">
        <v>2604</v>
      </c>
    </row>
    <row r="962" spans="1:8" s="65" customFormat="1" x14ac:dyDescent="0.25">
      <c r="A962" s="65" t="s">
        <v>3737</v>
      </c>
      <c r="B962" s="150">
        <v>1</v>
      </c>
      <c r="C962" s="155" t="s">
        <v>2606</v>
      </c>
      <c r="D962" s="142" t="s">
        <v>2604</v>
      </c>
      <c r="E962" s="142"/>
      <c r="G962" s="166" t="s">
        <v>2604</v>
      </c>
      <c r="H962" s="152" t="s">
        <v>2604</v>
      </c>
    </row>
    <row r="963" spans="1:8" s="65" customFormat="1" x14ac:dyDescent="0.25">
      <c r="A963" s="65" t="s">
        <v>3737</v>
      </c>
      <c r="B963" s="77">
        <v>2</v>
      </c>
      <c r="C963" s="65" t="s">
        <v>2605</v>
      </c>
      <c r="D963" s="142" t="s">
        <v>2604</v>
      </c>
      <c r="E963" s="142"/>
      <c r="G963" s="166" t="s">
        <v>2604</v>
      </c>
      <c r="H963" s="67" t="s">
        <v>2604</v>
      </c>
    </row>
    <row r="964" spans="1:8" s="65" customFormat="1" x14ac:dyDescent="0.25">
      <c r="A964" s="65" t="s">
        <v>3151</v>
      </c>
      <c r="B964" s="150">
        <v>1</v>
      </c>
      <c r="C964" s="153" t="s">
        <v>2606</v>
      </c>
      <c r="D964" s="142" t="s">
        <v>2604</v>
      </c>
      <c r="E964" s="142"/>
      <c r="G964" s="166" t="s">
        <v>2604</v>
      </c>
      <c r="H964" s="152" t="s">
        <v>2604</v>
      </c>
    </row>
    <row r="965" spans="1:8" s="65" customFormat="1" x14ac:dyDescent="0.25">
      <c r="A965" s="65" t="s">
        <v>3151</v>
      </c>
      <c r="B965" s="309">
        <v>2</v>
      </c>
      <c r="C965" s="288" t="s">
        <v>2605</v>
      </c>
      <c r="D965" s="142" t="s">
        <v>2604</v>
      </c>
      <c r="E965" s="142"/>
      <c r="G965" s="166" t="s">
        <v>2604</v>
      </c>
      <c r="H965" s="67" t="s">
        <v>2604</v>
      </c>
    </row>
    <row r="966" spans="1:8" s="65" customFormat="1" x14ac:dyDescent="0.25">
      <c r="A966" s="65" t="s">
        <v>3186</v>
      </c>
      <c r="B966" s="150">
        <v>1</v>
      </c>
      <c r="C966" s="153" t="s">
        <v>4528</v>
      </c>
      <c r="D966" s="142">
        <v>40950</v>
      </c>
      <c r="E966" s="142">
        <v>41027</v>
      </c>
      <c r="F966" s="65" t="s">
        <v>34</v>
      </c>
      <c r="G966" s="166" t="s">
        <v>2604</v>
      </c>
      <c r="H966" s="152" t="s">
        <v>2604</v>
      </c>
    </row>
    <row r="967" spans="1:8" s="65" customFormat="1" x14ac:dyDescent="0.25">
      <c r="A967" s="65" t="s">
        <v>3247</v>
      </c>
      <c r="B967" s="150">
        <v>1</v>
      </c>
      <c r="C967" s="153" t="s">
        <v>2606</v>
      </c>
      <c r="D967" s="142" t="s">
        <v>2604</v>
      </c>
      <c r="E967" s="142"/>
      <c r="G967" s="166" t="s">
        <v>2604</v>
      </c>
      <c r="H967" s="152" t="s">
        <v>2604</v>
      </c>
    </row>
    <row r="968" spans="1:8" s="65" customFormat="1" x14ac:dyDescent="0.25">
      <c r="A968" s="65" t="s">
        <v>3247</v>
      </c>
      <c r="B968" s="309">
        <v>2</v>
      </c>
      <c r="C968" s="288" t="s">
        <v>2605</v>
      </c>
      <c r="D968" s="142" t="s">
        <v>2604</v>
      </c>
      <c r="E968" s="142"/>
      <c r="G968" s="166" t="s">
        <v>2604</v>
      </c>
      <c r="H968" s="67" t="s">
        <v>2604</v>
      </c>
    </row>
    <row r="969" spans="1:8" s="65" customFormat="1" x14ac:dyDescent="0.25">
      <c r="A969" s="65" t="s">
        <v>3682</v>
      </c>
      <c r="B969" s="150">
        <v>1</v>
      </c>
      <c r="C969" s="153" t="s">
        <v>2606</v>
      </c>
      <c r="D969" s="142" t="s">
        <v>2604</v>
      </c>
      <c r="E969" s="142"/>
      <c r="G969" s="166" t="s">
        <v>2604</v>
      </c>
      <c r="H969" s="152" t="s">
        <v>2604</v>
      </c>
    </row>
    <row r="970" spans="1:8" s="65" customFormat="1" x14ac:dyDescent="0.25">
      <c r="A970" s="65" t="s">
        <v>3682</v>
      </c>
      <c r="B970" s="309">
        <v>2</v>
      </c>
      <c r="C970" s="288" t="s">
        <v>2605</v>
      </c>
      <c r="D970" s="142" t="s">
        <v>2604</v>
      </c>
      <c r="E970" s="142"/>
      <c r="G970" s="166" t="s">
        <v>2604</v>
      </c>
      <c r="H970" s="67" t="s">
        <v>2604</v>
      </c>
    </row>
    <row r="971" spans="1:8" s="65" customFormat="1" x14ac:dyDescent="0.25">
      <c r="A971" s="65" t="s">
        <v>3391</v>
      </c>
      <c r="B971" s="150">
        <v>1</v>
      </c>
      <c r="C971" s="153" t="s">
        <v>2606</v>
      </c>
      <c r="D971" s="142" t="s">
        <v>2604</v>
      </c>
      <c r="E971" s="142"/>
      <c r="G971" s="166" t="s">
        <v>2604</v>
      </c>
      <c r="H971" s="152" t="s">
        <v>2604</v>
      </c>
    </row>
    <row r="972" spans="1:8" s="65" customFormat="1" x14ac:dyDescent="0.25">
      <c r="A972" s="65" t="s">
        <v>3391</v>
      </c>
      <c r="B972" s="309">
        <v>2</v>
      </c>
      <c r="C972" s="288" t="s">
        <v>2605</v>
      </c>
      <c r="D972" s="142" t="s">
        <v>2604</v>
      </c>
      <c r="E972" s="142"/>
      <c r="G972" s="166" t="s">
        <v>2604</v>
      </c>
      <c r="H972" s="67" t="s">
        <v>2604</v>
      </c>
    </row>
    <row r="973" spans="1:8" s="65" customFormat="1" x14ac:dyDescent="0.25">
      <c r="A973" s="65" t="s">
        <v>3418</v>
      </c>
      <c r="B973" s="150">
        <v>1</v>
      </c>
      <c r="C973" s="153" t="s">
        <v>2606</v>
      </c>
      <c r="D973" s="114" t="s">
        <v>2604</v>
      </c>
      <c r="E973" s="114"/>
      <c r="G973" s="166"/>
      <c r="H973" s="152" t="s">
        <v>2604</v>
      </c>
    </row>
    <row r="974" spans="1:8" s="65" customFormat="1" x14ac:dyDescent="0.25">
      <c r="A974" s="65" t="s">
        <v>3418</v>
      </c>
      <c r="B974" s="309">
        <v>2</v>
      </c>
      <c r="C974" s="288" t="s">
        <v>2605</v>
      </c>
      <c r="D974" s="142"/>
      <c r="E974" s="142"/>
      <c r="G974" s="166"/>
      <c r="H974" s="67" t="s">
        <v>2604</v>
      </c>
    </row>
    <row r="975" spans="1:8" s="65" customFormat="1" x14ac:dyDescent="0.25">
      <c r="A975" s="65" t="s">
        <v>3426</v>
      </c>
      <c r="B975" s="150">
        <v>1</v>
      </c>
      <c r="C975" s="153" t="s">
        <v>2606</v>
      </c>
      <c r="D975" s="142" t="s">
        <v>2604</v>
      </c>
      <c r="E975" s="142"/>
      <c r="G975" s="166" t="s">
        <v>2604</v>
      </c>
      <c r="H975" s="152" t="s">
        <v>2604</v>
      </c>
    </row>
    <row r="976" spans="1:8" s="65" customFormat="1" x14ac:dyDescent="0.25">
      <c r="A976" s="65" t="s">
        <v>3426</v>
      </c>
      <c r="B976" s="309">
        <v>2</v>
      </c>
      <c r="C976" s="288" t="s">
        <v>2605</v>
      </c>
      <c r="D976" s="142" t="s">
        <v>2604</v>
      </c>
      <c r="E976" s="142"/>
      <c r="G976" s="166" t="s">
        <v>2604</v>
      </c>
      <c r="H976" s="67" t="s">
        <v>2604</v>
      </c>
    </row>
    <row r="977" spans="1:8" s="65" customFormat="1" x14ac:dyDescent="0.25">
      <c r="A977" s="65" t="s">
        <v>3447</v>
      </c>
      <c r="B977" s="150">
        <v>1</v>
      </c>
      <c r="C977" s="153" t="s">
        <v>2606</v>
      </c>
      <c r="D977" s="142" t="s">
        <v>2604</v>
      </c>
      <c r="E977" s="142"/>
      <c r="G977" s="166" t="s">
        <v>2604</v>
      </c>
      <c r="H977" s="152" t="s">
        <v>2604</v>
      </c>
    </row>
    <row r="978" spans="1:8" s="65" customFormat="1" x14ac:dyDescent="0.25">
      <c r="A978" s="65" t="s">
        <v>3447</v>
      </c>
      <c r="B978" s="309">
        <v>2</v>
      </c>
      <c r="C978" s="288" t="s">
        <v>2605</v>
      </c>
      <c r="D978" s="142" t="s">
        <v>2604</v>
      </c>
      <c r="E978" s="142"/>
      <c r="G978" s="166" t="s">
        <v>2604</v>
      </c>
      <c r="H978" s="67" t="s">
        <v>2604</v>
      </c>
    </row>
    <row r="979" spans="1:8" s="65" customFormat="1" x14ac:dyDescent="0.25">
      <c r="A979" s="65" t="s">
        <v>3471</v>
      </c>
      <c r="B979" s="150">
        <v>1</v>
      </c>
      <c r="C979" s="153" t="s">
        <v>2606</v>
      </c>
      <c r="D979" s="142" t="s">
        <v>2604</v>
      </c>
      <c r="E979" s="142"/>
      <c r="G979" s="166" t="s">
        <v>2604</v>
      </c>
      <c r="H979" s="152" t="s">
        <v>2604</v>
      </c>
    </row>
    <row r="980" spans="1:8" s="65" customFormat="1" x14ac:dyDescent="0.25">
      <c r="A980" s="65" t="s">
        <v>3471</v>
      </c>
      <c r="B980" s="309">
        <v>2</v>
      </c>
      <c r="C980" s="288" t="s">
        <v>2605</v>
      </c>
      <c r="D980" s="142" t="s">
        <v>2604</v>
      </c>
      <c r="E980" s="142"/>
      <c r="G980" s="166" t="s">
        <v>2604</v>
      </c>
      <c r="H980" s="67" t="s">
        <v>2604</v>
      </c>
    </row>
    <row r="981" spans="1:8" s="65" customFormat="1" x14ac:dyDescent="0.25">
      <c r="A981" s="65" t="s">
        <v>3488</v>
      </c>
      <c r="B981" s="150">
        <v>1</v>
      </c>
      <c r="C981" s="153" t="s">
        <v>2606</v>
      </c>
      <c r="D981" s="142" t="s">
        <v>2604</v>
      </c>
      <c r="E981" s="142"/>
      <c r="G981" s="166" t="s">
        <v>2604</v>
      </c>
      <c r="H981" s="152" t="s">
        <v>2604</v>
      </c>
    </row>
    <row r="982" spans="1:8" s="65" customFormat="1" x14ac:dyDescent="0.25">
      <c r="A982" s="65" t="s">
        <v>3488</v>
      </c>
      <c r="B982" s="309">
        <v>2</v>
      </c>
      <c r="C982" s="288" t="s">
        <v>2605</v>
      </c>
      <c r="D982" s="142" t="s">
        <v>2604</v>
      </c>
      <c r="E982" s="142"/>
      <c r="G982" s="166" t="s">
        <v>2604</v>
      </c>
      <c r="H982" s="67" t="s">
        <v>2604</v>
      </c>
    </row>
    <row r="983" spans="1:8" s="65" customFormat="1" x14ac:dyDescent="0.25">
      <c r="A983" s="65" t="s">
        <v>3549</v>
      </c>
      <c r="B983" s="150">
        <v>1</v>
      </c>
      <c r="C983" s="153" t="s">
        <v>2606</v>
      </c>
      <c r="D983" s="142" t="s">
        <v>2604</v>
      </c>
      <c r="E983" s="142"/>
      <c r="G983" s="166" t="s">
        <v>2604</v>
      </c>
      <c r="H983" s="152" t="s">
        <v>2604</v>
      </c>
    </row>
    <row r="984" spans="1:8" s="65" customFormat="1" x14ac:dyDescent="0.25">
      <c r="A984" s="65" t="s">
        <v>3549</v>
      </c>
      <c r="B984" s="309">
        <v>2</v>
      </c>
      <c r="C984" s="288" t="s">
        <v>2605</v>
      </c>
      <c r="D984" s="142" t="s">
        <v>2604</v>
      </c>
      <c r="E984" s="142"/>
      <c r="G984" s="166" t="s">
        <v>2604</v>
      </c>
      <c r="H984" s="67" t="s">
        <v>2604</v>
      </c>
    </row>
    <row r="985" spans="1:8" s="65" customFormat="1" x14ac:dyDescent="0.25">
      <c r="A985" s="65" t="s">
        <v>3578</v>
      </c>
      <c r="B985" s="150">
        <v>1</v>
      </c>
      <c r="C985" s="153" t="s">
        <v>2606</v>
      </c>
      <c r="D985" s="114" t="s">
        <v>2604</v>
      </c>
      <c r="E985" s="114"/>
      <c r="G985" s="166" t="s">
        <v>2604</v>
      </c>
      <c r="H985" s="152" t="s">
        <v>2604</v>
      </c>
    </row>
    <row r="986" spans="1:8" s="65" customFormat="1" x14ac:dyDescent="0.25">
      <c r="A986" s="65" t="s">
        <v>3578</v>
      </c>
      <c r="B986" s="309">
        <v>2</v>
      </c>
      <c r="C986" s="288" t="s">
        <v>2605</v>
      </c>
      <c r="D986" s="142" t="s">
        <v>2604</v>
      </c>
      <c r="E986" s="142"/>
      <c r="G986" s="166" t="s">
        <v>2604</v>
      </c>
      <c r="H986" s="67" t="s">
        <v>2604</v>
      </c>
    </row>
    <row r="987" spans="1:8" s="65" customFormat="1" x14ac:dyDescent="0.25">
      <c r="A987" s="65" t="s">
        <v>3780</v>
      </c>
      <c r="B987" s="150">
        <v>1</v>
      </c>
      <c r="C987" s="153" t="s">
        <v>2606</v>
      </c>
      <c r="D987" s="142" t="s">
        <v>2604</v>
      </c>
      <c r="E987" s="142"/>
      <c r="G987" s="166" t="s">
        <v>2604</v>
      </c>
      <c r="H987" s="152" t="s">
        <v>2604</v>
      </c>
    </row>
    <row r="988" spans="1:8" s="65" customFormat="1" x14ac:dyDescent="0.25">
      <c r="A988" s="65" t="s">
        <v>3780</v>
      </c>
      <c r="B988" s="309">
        <v>2</v>
      </c>
      <c r="C988" s="288" t="s">
        <v>2605</v>
      </c>
      <c r="D988" s="142" t="s">
        <v>2604</v>
      </c>
      <c r="E988" s="142"/>
      <c r="G988" s="166" t="s">
        <v>2604</v>
      </c>
      <c r="H988" s="67" t="s">
        <v>2604</v>
      </c>
    </row>
    <row r="989" spans="1:8" s="65" customFormat="1" x14ac:dyDescent="0.25">
      <c r="A989" s="65" t="s">
        <v>2953</v>
      </c>
      <c r="B989" s="150">
        <v>1</v>
      </c>
      <c r="C989" s="153" t="s">
        <v>2606</v>
      </c>
      <c r="D989" s="114" t="s">
        <v>2604</v>
      </c>
      <c r="E989" s="114"/>
      <c r="G989" s="166" t="s">
        <v>2604</v>
      </c>
      <c r="H989" s="152" t="s">
        <v>2604</v>
      </c>
    </row>
    <row r="990" spans="1:8" s="65" customFormat="1" x14ac:dyDescent="0.25">
      <c r="A990" s="65" t="s">
        <v>2953</v>
      </c>
      <c r="B990" s="309">
        <v>2</v>
      </c>
      <c r="C990" s="288" t="s">
        <v>2605</v>
      </c>
      <c r="D990" s="142" t="s">
        <v>2604</v>
      </c>
      <c r="E990" s="142"/>
      <c r="G990" s="166" t="s">
        <v>2604</v>
      </c>
      <c r="H990" s="67" t="s">
        <v>2604</v>
      </c>
    </row>
    <row r="991" spans="1:8" s="65" customFormat="1" x14ac:dyDescent="0.25">
      <c r="A991" s="65" t="s">
        <v>2939</v>
      </c>
      <c r="B991" s="150">
        <v>1</v>
      </c>
      <c r="C991" s="153" t="s">
        <v>2606</v>
      </c>
      <c r="D991" s="114" t="s">
        <v>2604</v>
      </c>
      <c r="E991" s="114"/>
      <c r="G991" s="166" t="s">
        <v>2604</v>
      </c>
      <c r="H991" s="152" t="s">
        <v>2604</v>
      </c>
    </row>
    <row r="992" spans="1:8" s="65" customFormat="1" x14ac:dyDescent="0.25">
      <c r="A992" s="65" t="s">
        <v>2939</v>
      </c>
      <c r="B992" s="309">
        <v>2</v>
      </c>
      <c r="C992" s="288" t="s">
        <v>2605</v>
      </c>
      <c r="D992" s="142" t="s">
        <v>2604</v>
      </c>
      <c r="E992" s="142"/>
      <c r="G992" s="166" t="s">
        <v>2604</v>
      </c>
      <c r="H992" s="67" t="s">
        <v>2604</v>
      </c>
    </row>
    <row r="993" spans="1:8" s="65" customFormat="1" x14ac:dyDescent="0.25">
      <c r="A993" s="65" t="s">
        <v>3069</v>
      </c>
      <c r="B993" s="150">
        <v>1</v>
      </c>
      <c r="C993" s="153" t="s">
        <v>2606</v>
      </c>
      <c r="D993" s="142" t="s">
        <v>2604</v>
      </c>
      <c r="E993" s="142"/>
      <c r="G993" s="166" t="s">
        <v>2604</v>
      </c>
      <c r="H993" s="152" t="s">
        <v>2604</v>
      </c>
    </row>
    <row r="994" spans="1:8" s="65" customFormat="1" x14ac:dyDescent="0.25">
      <c r="A994" s="65" t="s">
        <v>3069</v>
      </c>
      <c r="B994" s="309">
        <v>2</v>
      </c>
      <c r="C994" s="288" t="s">
        <v>2605</v>
      </c>
      <c r="D994" s="142" t="s">
        <v>2604</v>
      </c>
      <c r="E994" s="142"/>
      <c r="G994" s="166" t="s">
        <v>2604</v>
      </c>
      <c r="H994" s="67" t="s">
        <v>2604</v>
      </c>
    </row>
    <row r="995" spans="1:8" s="65" customFormat="1" x14ac:dyDescent="0.25">
      <c r="A995" s="65" t="s">
        <v>2983</v>
      </c>
      <c r="B995" s="150">
        <v>1</v>
      </c>
      <c r="C995" s="153" t="s">
        <v>2606</v>
      </c>
      <c r="D995" s="142" t="s">
        <v>2604</v>
      </c>
      <c r="E995" s="142"/>
      <c r="G995" s="166" t="s">
        <v>2604</v>
      </c>
      <c r="H995" s="152" t="s">
        <v>2604</v>
      </c>
    </row>
    <row r="996" spans="1:8" s="65" customFormat="1" x14ac:dyDescent="0.25">
      <c r="A996" s="65" t="s">
        <v>2983</v>
      </c>
      <c r="B996" s="309">
        <v>2</v>
      </c>
      <c r="C996" s="288" t="s">
        <v>2605</v>
      </c>
      <c r="D996" s="142" t="s">
        <v>2604</v>
      </c>
      <c r="E996" s="142"/>
      <c r="G996" s="166" t="s">
        <v>2604</v>
      </c>
      <c r="H996" s="67" t="s">
        <v>2604</v>
      </c>
    </row>
    <row r="997" spans="1:8" s="65" customFormat="1" x14ac:dyDescent="0.25">
      <c r="A997" s="65" t="s">
        <v>2991</v>
      </c>
      <c r="B997" s="150">
        <v>1</v>
      </c>
      <c r="C997" s="153" t="s">
        <v>2606</v>
      </c>
      <c r="D997" s="142" t="s">
        <v>2604</v>
      </c>
      <c r="E997" s="142"/>
      <c r="G997" s="166" t="s">
        <v>2604</v>
      </c>
      <c r="H997" s="152" t="s">
        <v>2604</v>
      </c>
    </row>
    <row r="998" spans="1:8" s="65" customFormat="1" x14ac:dyDescent="0.25">
      <c r="A998" s="65" t="s">
        <v>2991</v>
      </c>
      <c r="B998" s="309">
        <v>2</v>
      </c>
      <c r="C998" s="288" t="s">
        <v>2605</v>
      </c>
      <c r="D998" s="142" t="s">
        <v>2604</v>
      </c>
      <c r="E998" s="142"/>
      <c r="G998" s="166" t="s">
        <v>2604</v>
      </c>
      <c r="H998" s="67" t="s">
        <v>2604</v>
      </c>
    </row>
    <row r="999" spans="1:8" s="65" customFormat="1" x14ac:dyDescent="0.25">
      <c r="A999" s="65" t="s">
        <v>3802</v>
      </c>
      <c r="B999" s="150">
        <v>1</v>
      </c>
      <c r="C999" s="153" t="s">
        <v>2606</v>
      </c>
      <c r="D999" s="142" t="s">
        <v>2604</v>
      </c>
      <c r="E999" s="142"/>
      <c r="G999" s="166" t="s">
        <v>2604</v>
      </c>
      <c r="H999" s="152" t="s">
        <v>2604</v>
      </c>
    </row>
    <row r="1000" spans="1:8" s="65" customFormat="1" x14ac:dyDescent="0.25">
      <c r="A1000" s="65" t="s">
        <v>3802</v>
      </c>
      <c r="B1000" s="309">
        <v>2</v>
      </c>
      <c r="C1000" s="288" t="s">
        <v>2605</v>
      </c>
      <c r="D1000" s="142" t="s">
        <v>2604</v>
      </c>
      <c r="E1000" s="142"/>
      <c r="G1000" s="166" t="s">
        <v>2604</v>
      </c>
      <c r="H1000" s="67" t="s">
        <v>2604</v>
      </c>
    </row>
    <row r="1001" spans="1:8" s="65" customFormat="1" x14ac:dyDescent="0.25">
      <c r="A1001" s="65" t="s">
        <v>3480</v>
      </c>
      <c r="B1001" s="150">
        <v>1</v>
      </c>
      <c r="C1001" s="153" t="s">
        <v>2606</v>
      </c>
      <c r="D1001" s="142" t="s">
        <v>2604</v>
      </c>
      <c r="E1001" s="142"/>
      <c r="G1001" s="166" t="s">
        <v>2604</v>
      </c>
      <c r="H1001" s="152" t="s">
        <v>2604</v>
      </c>
    </row>
    <row r="1002" spans="1:8" s="65" customFormat="1" x14ac:dyDescent="0.25">
      <c r="A1002" s="65" t="s">
        <v>3480</v>
      </c>
      <c r="B1002" s="309">
        <v>2</v>
      </c>
      <c r="C1002" s="288" t="s">
        <v>2605</v>
      </c>
      <c r="D1002" s="142" t="s">
        <v>2604</v>
      </c>
      <c r="E1002" s="142"/>
      <c r="G1002" s="166" t="s">
        <v>2604</v>
      </c>
      <c r="H1002" s="67" t="s">
        <v>2604</v>
      </c>
    </row>
    <row r="1003" spans="1:8" s="65" customFormat="1" x14ac:dyDescent="0.25">
      <c r="A1003" s="65" t="s">
        <v>3531</v>
      </c>
      <c r="B1003" s="150">
        <v>1</v>
      </c>
      <c r="C1003" s="155" t="s">
        <v>2606</v>
      </c>
      <c r="D1003" s="142">
        <v>36379</v>
      </c>
      <c r="E1003" s="142"/>
      <c r="F1003" s="65" t="s">
        <v>2419</v>
      </c>
      <c r="G1003" s="166" t="s">
        <v>2604</v>
      </c>
      <c r="H1003" s="152" t="s">
        <v>2604</v>
      </c>
    </row>
    <row r="1004" spans="1:8" s="65" customFormat="1" x14ac:dyDescent="0.25">
      <c r="A1004" s="65" t="s">
        <v>3531</v>
      </c>
      <c r="B1004" s="309">
        <v>2</v>
      </c>
      <c r="C1004" s="65" t="s">
        <v>2605</v>
      </c>
      <c r="D1004" s="142">
        <v>36547</v>
      </c>
      <c r="E1004" s="142"/>
      <c r="F1004" s="65" t="s">
        <v>2419</v>
      </c>
      <c r="G1004" s="166" t="s">
        <v>2604</v>
      </c>
      <c r="H1004" s="67" t="s">
        <v>2604</v>
      </c>
    </row>
    <row r="1005" spans="1:8" s="65" customFormat="1" x14ac:dyDescent="0.25">
      <c r="A1005" s="65" t="s">
        <v>3466</v>
      </c>
      <c r="B1005" s="150">
        <v>1</v>
      </c>
      <c r="C1005" s="153" t="s">
        <v>2606</v>
      </c>
      <c r="D1005" s="142" t="s">
        <v>2604</v>
      </c>
      <c r="E1005" s="142"/>
      <c r="G1005" s="166" t="s">
        <v>2604</v>
      </c>
      <c r="H1005" s="152" t="s">
        <v>2604</v>
      </c>
    </row>
    <row r="1006" spans="1:8" s="65" customFormat="1" x14ac:dyDescent="0.25">
      <c r="A1006" s="65" t="s">
        <v>3466</v>
      </c>
      <c r="B1006" s="309">
        <v>2</v>
      </c>
      <c r="C1006" s="288" t="s">
        <v>2605</v>
      </c>
      <c r="D1006" s="142" t="s">
        <v>2604</v>
      </c>
      <c r="E1006" s="142"/>
      <c r="G1006" s="166" t="s">
        <v>2604</v>
      </c>
      <c r="H1006" s="67" t="s">
        <v>2604</v>
      </c>
    </row>
    <row r="1007" spans="1:8" s="65" customFormat="1" x14ac:dyDescent="0.25">
      <c r="A1007" s="65" t="s">
        <v>3513</v>
      </c>
      <c r="B1007" s="150">
        <v>1</v>
      </c>
      <c r="C1007" s="155" t="s">
        <v>2606</v>
      </c>
      <c r="D1007" s="142">
        <v>38547</v>
      </c>
      <c r="E1007" s="142"/>
      <c r="F1007" s="65" t="s">
        <v>81</v>
      </c>
      <c r="G1007" s="166">
        <v>550000</v>
      </c>
      <c r="H1007" s="152" t="s">
        <v>2604</v>
      </c>
    </row>
    <row r="1008" spans="1:8" s="65" customFormat="1" x14ac:dyDescent="0.25">
      <c r="A1008" s="65" t="s">
        <v>3513</v>
      </c>
      <c r="B1008" s="77">
        <v>2</v>
      </c>
      <c r="C1008" s="65" t="s">
        <v>2603</v>
      </c>
      <c r="D1008" s="142">
        <v>38950</v>
      </c>
      <c r="E1008" s="142"/>
      <c r="F1008" s="65" t="s">
        <v>2468</v>
      </c>
      <c r="G1008" s="166" t="s">
        <v>2604</v>
      </c>
      <c r="H1008" s="67" t="s">
        <v>2135</v>
      </c>
    </row>
    <row r="1009" spans="1:8" s="65" customFormat="1" x14ac:dyDescent="0.25">
      <c r="A1009" s="65" t="s">
        <v>1858</v>
      </c>
      <c r="B1009" s="150">
        <v>1</v>
      </c>
      <c r="C1009" s="153" t="s">
        <v>2606</v>
      </c>
      <c r="D1009" s="142" t="s">
        <v>2604</v>
      </c>
      <c r="E1009" s="142"/>
      <c r="G1009" s="166" t="s">
        <v>2604</v>
      </c>
      <c r="H1009" s="152" t="s">
        <v>2604</v>
      </c>
    </row>
    <row r="1010" spans="1:8" s="65" customFormat="1" x14ac:dyDescent="0.25">
      <c r="A1010" s="65" t="s">
        <v>1858</v>
      </c>
      <c r="B1010" s="309">
        <v>2</v>
      </c>
      <c r="C1010" s="288" t="s">
        <v>2605</v>
      </c>
      <c r="D1010" s="142" t="s">
        <v>2604</v>
      </c>
      <c r="E1010" s="142"/>
      <c r="G1010" s="166" t="s">
        <v>2604</v>
      </c>
      <c r="H1010" s="67" t="s">
        <v>2604</v>
      </c>
    </row>
    <row r="1011" spans="1:8" s="65" customFormat="1" x14ac:dyDescent="0.25">
      <c r="A1011" s="65" t="s">
        <v>3306</v>
      </c>
      <c r="B1011" s="150">
        <v>1</v>
      </c>
      <c r="C1011" s="153" t="s">
        <v>2606</v>
      </c>
      <c r="D1011" s="142" t="s">
        <v>2604</v>
      </c>
      <c r="E1011" s="142"/>
      <c r="G1011" s="166" t="s">
        <v>2604</v>
      </c>
      <c r="H1011" s="152" t="s">
        <v>2604</v>
      </c>
    </row>
    <row r="1012" spans="1:8" s="65" customFormat="1" x14ac:dyDescent="0.25">
      <c r="A1012" s="65" t="s">
        <v>3306</v>
      </c>
      <c r="B1012" s="309">
        <v>2</v>
      </c>
      <c r="C1012" s="288" t="s">
        <v>2605</v>
      </c>
      <c r="D1012" s="142" t="s">
        <v>2604</v>
      </c>
      <c r="E1012" s="142"/>
      <c r="G1012" s="166" t="s">
        <v>2604</v>
      </c>
      <c r="H1012" s="67" t="s">
        <v>2604</v>
      </c>
    </row>
    <row r="1013" spans="1:8" s="65" customFormat="1" x14ac:dyDescent="0.25">
      <c r="A1013" s="65" t="s">
        <v>3763</v>
      </c>
      <c r="B1013" s="150">
        <v>1</v>
      </c>
      <c r="C1013" s="153" t="s">
        <v>2606</v>
      </c>
      <c r="D1013" s="142" t="s">
        <v>2604</v>
      </c>
      <c r="E1013" s="142"/>
      <c r="G1013" s="166" t="s">
        <v>2604</v>
      </c>
      <c r="H1013" s="152" t="s">
        <v>2604</v>
      </c>
    </row>
    <row r="1014" spans="1:8" s="65" customFormat="1" x14ac:dyDescent="0.25">
      <c r="A1014" s="65" t="s">
        <v>3763</v>
      </c>
      <c r="B1014" s="309">
        <v>2</v>
      </c>
      <c r="C1014" s="288" t="s">
        <v>2605</v>
      </c>
      <c r="D1014" s="142" t="s">
        <v>2604</v>
      </c>
      <c r="E1014" s="142"/>
      <c r="G1014" s="166" t="s">
        <v>2604</v>
      </c>
      <c r="H1014" s="67" t="s">
        <v>2604</v>
      </c>
    </row>
    <row r="1015" spans="1:8" s="65" customFormat="1" x14ac:dyDescent="0.25">
      <c r="A1015" s="65" t="s">
        <v>1499</v>
      </c>
      <c r="B1015" s="150">
        <v>1</v>
      </c>
      <c r="C1015" s="153" t="s">
        <v>2606</v>
      </c>
      <c r="D1015" s="142" t="s">
        <v>2604</v>
      </c>
      <c r="E1015" s="142"/>
      <c r="G1015" s="166" t="s">
        <v>2604</v>
      </c>
      <c r="H1015" s="152" t="s">
        <v>2604</v>
      </c>
    </row>
    <row r="1016" spans="1:8" s="65" customFormat="1" x14ac:dyDescent="0.25">
      <c r="A1016" s="65" t="s">
        <v>1499</v>
      </c>
      <c r="B1016" s="309">
        <v>2</v>
      </c>
      <c r="C1016" s="288" t="s">
        <v>2605</v>
      </c>
      <c r="D1016" s="142" t="s">
        <v>2604</v>
      </c>
      <c r="E1016" s="142"/>
      <c r="G1016" s="166" t="s">
        <v>2604</v>
      </c>
      <c r="H1016" s="67" t="s">
        <v>2604</v>
      </c>
    </row>
    <row r="1017" spans="1:8" s="65" customFormat="1" x14ac:dyDescent="0.25">
      <c r="A1017" s="65" t="s">
        <v>3618</v>
      </c>
      <c r="B1017" s="150">
        <v>1</v>
      </c>
      <c r="C1017" s="153" t="s">
        <v>2606</v>
      </c>
      <c r="D1017" s="142" t="s">
        <v>2604</v>
      </c>
      <c r="E1017" s="142"/>
      <c r="G1017" s="166" t="s">
        <v>2604</v>
      </c>
      <c r="H1017" s="152" t="s">
        <v>2604</v>
      </c>
    </row>
    <row r="1018" spans="1:8" s="65" customFormat="1" x14ac:dyDescent="0.25">
      <c r="A1018" s="65" t="s">
        <v>3618</v>
      </c>
      <c r="B1018" s="310">
        <v>2</v>
      </c>
      <c r="C1018" s="305" t="s">
        <v>4527</v>
      </c>
      <c r="D1018" s="142">
        <v>41755</v>
      </c>
      <c r="E1018" s="142"/>
      <c r="F1018" s="65" t="s">
        <v>28</v>
      </c>
      <c r="G1018" s="166" t="s">
        <v>2604</v>
      </c>
      <c r="H1018" s="67" t="s">
        <v>2604</v>
      </c>
    </row>
    <row r="1019" spans="1:8" s="65" customFormat="1" x14ac:dyDescent="0.25">
      <c r="A1019" s="65" t="s">
        <v>3022</v>
      </c>
      <c r="B1019" s="150">
        <v>1</v>
      </c>
      <c r="C1019" s="155" t="s">
        <v>2606</v>
      </c>
      <c r="D1019" s="142" t="s">
        <v>2604</v>
      </c>
      <c r="E1019" s="142"/>
      <c r="G1019" s="166" t="s">
        <v>2604</v>
      </c>
      <c r="H1019" s="152" t="s">
        <v>2604</v>
      </c>
    </row>
    <row r="1020" spans="1:8" s="65" customFormat="1" x14ac:dyDescent="0.25">
      <c r="A1020" s="65" t="s">
        <v>3022</v>
      </c>
      <c r="B1020" s="77">
        <v>2</v>
      </c>
      <c r="C1020" s="65" t="s">
        <v>2605</v>
      </c>
      <c r="D1020" s="142" t="s">
        <v>2604</v>
      </c>
      <c r="E1020" s="142"/>
      <c r="G1020" s="166" t="s">
        <v>2604</v>
      </c>
      <c r="H1020" s="67" t="s">
        <v>2604</v>
      </c>
    </row>
    <row r="1021" spans="1:8" s="65" customFormat="1" x14ac:dyDescent="0.25">
      <c r="A1021" s="65" t="s">
        <v>3109</v>
      </c>
      <c r="B1021" s="150">
        <v>1</v>
      </c>
      <c r="C1021" s="155" t="s">
        <v>2606</v>
      </c>
      <c r="D1021" s="142" t="s">
        <v>2604</v>
      </c>
      <c r="E1021" s="142"/>
      <c r="G1021" s="166" t="s">
        <v>2604</v>
      </c>
      <c r="H1021" s="152" t="s">
        <v>2604</v>
      </c>
    </row>
    <row r="1022" spans="1:8" s="65" customFormat="1" x14ac:dyDescent="0.25">
      <c r="A1022" s="65" t="s">
        <v>3109</v>
      </c>
      <c r="B1022" s="77">
        <v>2</v>
      </c>
      <c r="C1022" s="65" t="s">
        <v>2605</v>
      </c>
      <c r="D1022" s="142" t="s">
        <v>2604</v>
      </c>
      <c r="E1022" s="142"/>
      <c r="G1022" s="166" t="s">
        <v>2604</v>
      </c>
      <c r="H1022" s="67" t="s">
        <v>2604</v>
      </c>
    </row>
    <row r="1023" spans="1:8" s="65" customFormat="1" x14ac:dyDescent="0.25">
      <c r="A1023" s="65" t="s">
        <v>3366</v>
      </c>
      <c r="B1023" s="150">
        <v>1</v>
      </c>
      <c r="C1023" s="153" t="s">
        <v>2606</v>
      </c>
      <c r="D1023" s="142" t="s">
        <v>2604</v>
      </c>
      <c r="E1023" s="142"/>
      <c r="G1023" s="166" t="s">
        <v>2604</v>
      </c>
      <c r="H1023" s="152" t="s">
        <v>2604</v>
      </c>
    </row>
    <row r="1024" spans="1:8" s="65" customFormat="1" x14ac:dyDescent="0.25">
      <c r="A1024" s="65" t="s">
        <v>3366</v>
      </c>
      <c r="B1024" s="284">
        <v>2</v>
      </c>
      <c r="C1024" s="288" t="s">
        <v>2605</v>
      </c>
      <c r="D1024" s="142" t="s">
        <v>2604</v>
      </c>
      <c r="E1024" s="142"/>
      <c r="G1024" s="166" t="s">
        <v>2604</v>
      </c>
      <c r="H1024" s="67" t="s">
        <v>2604</v>
      </c>
    </row>
    <row r="1025" spans="1:8" s="65" customFormat="1" x14ac:dyDescent="0.25">
      <c r="A1025" s="65" t="s">
        <v>3432</v>
      </c>
      <c r="B1025" s="150">
        <v>1</v>
      </c>
      <c r="C1025" s="153" t="s">
        <v>2606</v>
      </c>
      <c r="D1025" s="142" t="s">
        <v>2604</v>
      </c>
      <c r="E1025" s="142"/>
      <c r="G1025" s="166" t="s">
        <v>2604</v>
      </c>
      <c r="H1025" s="152" t="s">
        <v>2604</v>
      </c>
    </row>
    <row r="1026" spans="1:8" s="65" customFormat="1" x14ac:dyDescent="0.25">
      <c r="A1026" s="65" t="s">
        <v>3432</v>
      </c>
      <c r="B1026" s="309">
        <v>2</v>
      </c>
      <c r="C1026" s="288" t="s">
        <v>2605</v>
      </c>
      <c r="D1026" s="142" t="s">
        <v>2604</v>
      </c>
      <c r="E1026" s="142"/>
      <c r="G1026" s="166" t="s">
        <v>2604</v>
      </c>
      <c r="H1026" s="67" t="s">
        <v>2604</v>
      </c>
    </row>
    <row r="1027" spans="1:8" s="65" customFormat="1" x14ac:dyDescent="0.25">
      <c r="A1027" s="65" t="s">
        <v>1498</v>
      </c>
      <c r="B1027" s="150">
        <v>1</v>
      </c>
      <c r="C1027" s="153" t="s">
        <v>2606</v>
      </c>
      <c r="D1027" s="142" t="s">
        <v>2604</v>
      </c>
      <c r="E1027" s="142"/>
      <c r="G1027" s="166" t="s">
        <v>2604</v>
      </c>
      <c r="H1027" s="152" t="s">
        <v>2604</v>
      </c>
    </row>
    <row r="1028" spans="1:8" s="65" customFormat="1" x14ac:dyDescent="0.25">
      <c r="A1028" s="65" t="s">
        <v>1498</v>
      </c>
      <c r="B1028" s="309">
        <v>2</v>
      </c>
      <c r="C1028" s="288" t="s">
        <v>2605</v>
      </c>
      <c r="D1028" s="142" t="s">
        <v>2604</v>
      </c>
      <c r="E1028" s="142"/>
      <c r="G1028" s="166" t="s">
        <v>2604</v>
      </c>
      <c r="H1028" s="67" t="s">
        <v>2604</v>
      </c>
    </row>
    <row r="1029" spans="1:8" s="65" customFormat="1" x14ac:dyDescent="0.25">
      <c r="A1029" s="65" t="s">
        <v>2119</v>
      </c>
      <c r="B1029" s="150">
        <v>1</v>
      </c>
      <c r="C1029" s="153" t="s">
        <v>2606</v>
      </c>
      <c r="D1029" s="114" t="s">
        <v>2604</v>
      </c>
      <c r="E1029" s="114"/>
      <c r="G1029" s="166" t="s">
        <v>2604</v>
      </c>
      <c r="H1029" s="152" t="s">
        <v>2604</v>
      </c>
    </row>
    <row r="1030" spans="1:8" s="65" customFormat="1" x14ac:dyDescent="0.25">
      <c r="A1030" s="65" t="s">
        <v>2119</v>
      </c>
      <c r="B1030" s="309">
        <v>2</v>
      </c>
      <c r="C1030" s="288" t="s">
        <v>2605</v>
      </c>
      <c r="D1030" s="142" t="s">
        <v>2604</v>
      </c>
      <c r="E1030" s="142"/>
      <c r="G1030" s="166" t="s">
        <v>2604</v>
      </c>
      <c r="H1030" s="67" t="s">
        <v>2604</v>
      </c>
    </row>
    <row r="1031" spans="1:8" s="65" customFormat="1" x14ac:dyDescent="0.25">
      <c r="A1031" s="65" t="s">
        <v>3092</v>
      </c>
      <c r="B1031" s="150">
        <v>1</v>
      </c>
      <c r="C1031" s="155" t="s">
        <v>2606</v>
      </c>
      <c r="D1031" s="142" t="s">
        <v>2604</v>
      </c>
      <c r="E1031" s="142"/>
      <c r="G1031" s="166" t="s">
        <v>2604</v>
      </c>
      <c r="H1031" s="152" t="s">
        <v>2604</v>
      </c>
    </row>
    <row r="1032" spans="1:8" s="65" customFormat="1" x14ac:dyDescent="0.25">
      <c r="A1032" s="65" t="s">
        <v>3092</v>
      </c>
      <c r="B1032" s="77">
        <v>2</v>
      </c>
      <c r="C1032" s="65" t="s">
        <v>2605</v>
      </c>
      <c r="D1032" s="142" t="s">
        <v>2604</v>
      </c>
      <c r="E1032" s="142"/>
      <c r="G1032" s="166" t="s">
        <v>2604</v>
      </c>
      <c r="H1032" s="67" t="s">
        <v>2604</v>
      </c>
    </row>
    <row r="1033" spans="1:8" s="65" customFormat="1" x14ac:dyDescent="0.25">
      <c r="A1033" s="65" t="s">
        <v>2084</v>
      </c>
      <c r="B1033" s="150">
        <v>1</v>
      </c>
      <c r="C1033" s="153" t="s">
        <v>2606</v>
      </c>
      <c r="D1033" s="114" t="s">
        <v>2604</v>
      </c>
      <c r="E1033" s="114"/>
      <c r="G1033" s="166" t="s">
        <v>2604</v>
      </c>
      <c r="H1033" s="152" t="s">
        <v>2604</v>
      </c>
    </row>
    <row r="1034" spans="1:8" s="65" customFormat="1" x14ac:dyDescent="0.25">
      <c r="A1034" s="65" t="s">
        <v>2084</v>
      </c>
      <c r="B1034" s="309">
        <v>2</v>
      </c>
      <c r="C1034" s="288" t="s">
        <v>2605</v>
      </c>
      <c r="D1034" s="142" t="s">
        <v>2604</v>
      </c>
      <c r="E1034" s="142"/>
      <c r="G1034" s="166" t="s">
        <v>2604</v>
      </c>
      <c r="H1034" s="67" t="s">
        <v>2604</v>
      </c>
    </row>
    <row r="1035" spans="1:8" s="65" customFormat="1" x14ac:dyDescent="0.25">
      <c r="A1035" s="65" t="s">
        <v>1465</v>
      </c>
      <c r="B1035" s="150">
        <v>1</v>
      </c>
      <c r="C1035" s="153" t="s">
        <v>2606</v>
      </c>
      <c r="D1035" s="142" t="s">
        <v>2604</v>
      </c>
      <c r="E1035" s="142"/>
      <c r="G1035" s="166" t="s">
        <v>2604</v>
      </c>
      <c r="H1035" s="152" t="s">
        <v>2604</v>
      </c>
    </row>
    <row r="1036" spans="1:8" s="65" customFormat="1" x14ac:dyDescent="0.25">
      <c r="A1036" s="65" t="s">
        <v>1465</v>
      </c>
      <c r="B1036" s="309">
        <v>2</v>
      </c>
      <c r="C1036" s="288" t="s">
        <v>2605</v>
      </c>
      <c r="D1036" s="142" t="s">
        <v>2604</v>
      </c>
      <c r="E1036" s="142"/>
      <c r="G1036" s="166" t="s">
        <v>2604</v>
      </c>
      <c r="H1036" s="67" t="s">
        <v>2604</v>
      </c>
    </row>
    <row r="1037" spans="1:8" s="65" customFormat="1" x14ac:dyDescent="0.25">
      <c r="A1037" s="65" t="s">
        <v>613</v>
      </c>
      <c r="B1037" s="150">
        <v>1</v>
      </c>
      <c r="C1037" s="155" t="s">
        <v>2606</v>
      </c>
      <c r="D1037" s="142">
        <v>38731</v>
      </c>
      <c r="E1037" s="142"/>
      <c r="F1037" s="65" t="s">
        <v>2360</v>
      </c>
      <c r="G1037" s="166">
        <v>315000</v>
      </c>
      <c r="H1037" s="152" t="s">
        <v>2604</v>
      </c>
    </row>
    <row r="1038" spans="1:8" s="65" customFormat="1" x14ac:dyDescent="0.25">
      <c r="A1038" s="65" t="s">
        <v>613</v>
      </c>
      <c r="B1038" s="150">
        <v>2</v>
      </c>
      <c r="C1038" s="296" t="s">
        <v>4524</v>
      </c>
      <c r="D1038" s="142">
        <v>39522</v>
      </c>
      <c r="E1038" s="142"/>
      <c r="F1038" s="65" t="s">
        <v>47</v>
      </c>
      <c r="G1038" s="166"/>
      <c r="H1038" s="152"/>
    </row>
    <row r="1039" spans="1:8" s="65" customFormat="1" x14ac:dyDescent="0.25">
      <c r="A1039" s="65" t="s">
        <v>613</v>
      </c>
      <c r="B1039" s="150">
        <v>3</v>
      </c>
      <c r="C1039" s="296" t="s">
        <v>2605</v>
      </c>
      <c r="D1039" s="142">
        <v>39623</v>
      </c>
      <c r="E1039" s="142"/>
      <c r="F1039" s="295" t="s">
        <v>164</v>
      </c>
      <c r="G1039" s="166">
        <v>170000</v>
      </c>
      <c r="H1039" s="152"/>
    </row>
    <row r="1040" spans="1:8" s="65" customFormat="1" x14ac:dyDescent="0.25">
      <c r="A1040" s="65" t="s">
        <v>1751</v>
      </c>
      <c r="B1040" s="150">
        <v>1</v>
      </c>
      <c r="C1040" s="153" t="s">
        <v>2606</v>
      </c>
      <c r="D1040" s="142" t="s">
        <v>2604</v>
      </c>
      <c r="E1040" s="142"/>
      <c r="G1040" s="166" t="s">
        <v>2604</v>
      </c>
      <c r="H1040" s="152" t="s">
        <v>2604</v>
      </c>
    </row>
    <row r="1041" spans="1:8" s="65" customFormat="1" x14ac:dyDescent="0.25">
      <c r="A1041" s="65" t="s">
        <v>1751</v>
      </c>
      <c r="B1041" s="309">
        <v>2</v>
      </c>
      <c r="C1041" s="288" t="s">
        <v>2605</v>
      </c>
      <c r="D1041" s="142" t="s">
        <v>2604</v>
      </c>
      <c r="E1041" s="142"/>
      <c r="G1041" s="166" t="s">
        <v>2604</v>
      </c>
      <c r="H1041" s="67" t="s">
        <v>2604</v>
      </c>
    </row>
    <row r="1042" spans="1:8" s="65" customFormat="1" x14ac:dyDescent="0.25">
      <c r="A1042" s="65" t="s">
        <v>3128</v>
      </c>
      <c r="B1042" s="150">
        <v>1</v>
      </c>
      <c r="C1042" s="155" t="s">
        <v>2606</v>
      </c>
      <c r="D1042" s="142">
        <v>40845</v>
      </c>
      <c r="E1042" s="142"/>
      <c r="G1042" s="166"/>
      <c r="H1042" s="152" t="s">
        <v>2604</v>
      </c>
    </row>
    <row r="1043" spans="1:8" s="65" customFormat="1" x14ac:dyDescent="0.25">
      <c r="A1043" s="65" t="s">
        <v>3128</v>
      </c>
      <c r="B1043" s="77">
        <v>2</v>
      </c>
      <c r="C1043" s="65" t="s">
        <v>2605</v>
      </c>
      <c r="D1043" s="142">
        <v>41027</v>
      </c>
      <c r="E1043" s="142"/>
      <c r="F1043" s="65" t="s">
        <v>2249</v>
      </c>
      <c r="G1043" s="166">
        <v>0</v>
      </c>
      <c r="H1043" s="67" t="s">
        <v>2604</v>
      </c>
    </row>
    <row r="1044" spans="1:8" s="65" customFormat="1" x14ac:dyDescent="0.25">
      <c r="A1044" s="65" t="s">
        <v>3267</v>
      </c>
      <c r="B1044" s="150">
        <v>1</v>
      </c>
      <c r="C1044" s="153" t="s">
        <v>2606</v>
      </c>
      <c r="D1044" s="142" t="s">
        <v>2604</v>
      </c>
      <c r="E1044" s="142"/>
      <c r="G1044" s="166" t="s">
        <v>2604</v>
      </c>
      <c r="H1044" s="152" t="s">
        <v>2604</v>
      </c>
    </row>
    <row r="1045" spans="1:8" s="65" customFormat="1" x14ac:dyDescent="0.25">
      <c r="A1045" s="65" t="s">
        <v>3267</v>
      </c>
      <c r="B1045" s="310">
        <v>2</v>
      </c>
      <c r="C1045" s="65" t="s">
        <v>2618</v>
      </c>
      <c r="D1045" s="142" t="s">
        <v>2604</v>
      </c>
      <c r="E1045" s="142"/>
      <c r="G1045" s="166" t="s">
        <v>2604</v>
      </c>
      <c r="H1045" s="67" t="s">
        <v>2604</v>
      </c>
    </row>
    <row r="1046" spans="1:8" s="65" customFormat="1" x14ac:dyDescent="0.25">
      <c r="A1046" s="65" t="s">
        <v>4537</v>
      </c>
      <c r="B1046" s="150">
        <v>1</v>
      </c>
      <c r="C1046" s="153" t="s">
        <v>2606</v>
      </c>
      <c r="D1046" s="142" t="s">
        <v>2604</v>
      </c>
      <c r="E1046" s="142"/>
      <c r="G1046" s="166" t="s">
        <v>2604</v>
      </c>
      <c r="H1046" s="152" t="s">
        <v>2604</v>
      </c>
    </row>
    <row r="1047" spans="1:8" s="65" customFormat="1" x14ac:dyDescent="0.25">
      <c r="A1047" s="65" t="s">
        <v>4537</v>
      </c>
      <c r="B1047" s="309">
        <v>2</v>
      </c>
      <c r="C1047" s="288" t="s">
        <v>2605</v>
      </c>
      <c r="D1047" s="142" t="s">
        <v>2604</v>
      </c>
      <c r="E1047" s="142"/>
      <c r="G1047" s="166" t="s">
        <v>2604</v>
      </c>
      <c r="H1047" s="67" t="s">
        <v>2604</v>
      </c>
    </row>
    <row r="1048" spans="1:8" s="65" customFormat="1" x14ac:dyDescent="0.25">
      <c r="A1048" s="65" t="s">
        <v>4538</v>
      </c>
      <c r="B1048" s="150">
        <v>1</v>
      </c>
      <c r="C1048" s="155" t="s">
        <v>2606</v>
      </c>
      <c r="D1048" s="142">
        <v>37818</v>
      </c>
      <c r="E1048" s="142"/>
      <c r="F1048" s="65" t="s">
        <v>2150</v>
      </c>
      <c r="G1048" s="166" t="s">
        <v>2604</v>
      </c>
      <c r="H1048" s="152" t="s">
        <v>2604</v>
      </c>
    </row>
    <row r="1049" spans="1:8" s="65" customFormat="1" x14ac:dyDescent="0.25">
      <c r="A1049" s="65" t="s">
        <v>4538</v>
      </c>
      <c r="B1049" s="77">
        <v>2</v>
      </c>
      <c r="C1049" s="65" t="s">
        <v>2603</v>
      </c>
      <c r="D1049" s="142">
        <v>38472</v>
      </c>
      <c r="E1049" s="142"/>
      <c r="F1049" s="65" t="s">
        <v>94</v>
      </c>
      <c r="G1049" s="166" t="s">
        <v>2604</v>
      </c>
      <c r="H1049" s="67" t="s">
        <v>2135</v>
      </c>
    </row>
    <row r="1050" spans="1:8" s="65" customFormat="1" x14ac:dyDescent="0.25">
      <c r="A1050" s="65" t="s">
        <v>3482</v>
      </c>
      <c r="B1050" s="150">
        <v>1</v>
      </c>
      <c r="C1050" s="153" t="s">
        <v>2606</v>
      </c>
      <c r="D1050" s="114" t="s">
        <v>2604</v>
      </c>
      <c r="E1050" s="114"/>
      <c r="G1050" s="166" t="s">
        <v>2604</v>
      </c>
      <c r="H1050" s="152" t="s">
        <v>2604</v>
      </c>
    </row>
    <row r="1051" spans="1:8" s="65" customFormat="1" x14ac:dyDescent="0.25">
      <c r="A1051" s="65" t="s">
        <v>3482</v>
      </c>
      <c r="B1051" s="309">
        <v>2</v>
      </c>
      <c r="C1051" s="288" t="s">
        <v>2605</v>
      </c>
      <c r="D1051" s="142" t="s">
        <v>2604</v>
      </c>
      <c r="E1051" s="142"/>
      <c r="G1051" s="166" t="s">
        <v>2604</v>
      </c>
      <c r="H1051" s="67" t="s">
        <v>2604</v>
      </c>
    </row>
    <row r="1052" spans="1:8" s="65" customFormat="1" x14ac:dyDescent="0.25">
      <c r="A1052" s="65" t="s">
        <v>3759</v>
      </c>
      <c r="B1052" s="150">
        <v>1</v>
      </c>
      <c r="C1052" s="153" t="s">
        <v>2606</v>
      </c>
      <c r="D1052" s="142" t="s">
        <v>2604</v>
      </c>
      <c r="E1052" s="142"/>
      <c r="G1052" s="166" t="s">
        <v>2604</v>
      </c>
      <c r="H1052" s="152" t="s">
        <v>2604</v>
      </c>
    </row>
    <row r="1053" spans="1:8" s="65" customFormat="1" x14ac:dyDescent="0.25">
      <c r="A1053" s="65" t="s">
        <v>3759</v>
      </c>
      <c r="B1053" s="309">
        <v>2</v>
      </c>
      <c r="C1053" s="288" t="s">
        <v>2605</v>
      </c>
      <c r="D1053" s="142" t="s">
        <v>2604</v>
      </c>
      <c r="E1053" s="142"/>
      <c r="G1053" s="166" t="s">
        <v>2604</v>
      </c>
      <c r="H1053" s="67" t="s">
        <v>2604</v>
      </c>
    </row>
    <row r="1054" spans="1:8" s="65" customFormat="1" x14ac:dyDescent="0.25">
      <c r="A1054" s="65" t="s">
        <v>3760</v>
      </c>
      <c r="B1054" s="150">
        <v>1</v>
      </c>
      <c r="C1054" s="153" t="s">
        <v>2606</v>
      </c>
      <c r="D1054" s="142" t="s">
        <v>2604</v>
      </c>
      <c r="E1054" s="142"/>
      <c r="G1054" s="166" t="s">
        <v>2604</v>
      </c>
      <c r="H1054" s="152" t="s">
        <v>2604</v>
      </c>
    </row>
    <row r="1055" spans="1:8" s="65" customFormat="1" x14ac:dyDescent="0.25">
      <c r="A1055" s="65" t="s">
        <v>3760</v>
      </c>
      <c r="B1055" s="309">
        <v>2</v>
      </c>
      <c r="C1055" s="288" t="s">
        <v>2605</v>
      </c>
      <c r="D1055" s="142" t="s">
        <v>2604</v>
      </c>
      <c r="E1055" s="142"/>
      <c r="G1055" s="166" t="s">
        <v>2604</v>
      </c>
      <c r="H1055" s="67" t="s">
        <v>2604</v>
      </c>
    </row>
    <row r="1056" spans="1:8" s="65" customFormat="1" x14ac:dyDescent="0.25">
      <c r="A1056" s="65" t="s">
        <v>1497</v>
      </c>
      <c r="B1056" s="150">
        <v>1</v>
      </c>
      <c r="C1056" s="153" t="s">
        <v>2606</v>
      </c>
      <c r="D1056" s="142" t="s">
        <v>2604</v>
      </c>
      <c r="E1056" s="142"/>
      <c r="G1056" s="166" t="s">
        <v>2604</v>
      </c>
      <c r="H1056" s="152" t="s">
        <v>2604</v>
      </c>
    </row>
    <row r="1057" spans="1:8" s="65" customFormat="1" x14ac:dyDescent="0.25">
      <c r="A1057" s="65" t="s">
        <v>1497</v>
      </c>
      <c r="B1057" s="309">
        <v>2</v>
      </c>
      <c r="C1057" s="288" t="s">
        <v>2605</v>
      </c>
      <c r="D1057" s="142" t="s">
        <v>2604</v>
      </c>
      <c r="E1057" s="142"/>
      <c r="G1057" s="166" t="s">
        <v>2604</v>
      </c>
      <c r="H1057" s="67" t="s">
        <v>2604</v>
      </c>
    </row>
    <row r="1058" spans="1:8" s="65" customFormat="1" x14ac:dyDescent="0.25">
      <c r="A1058" s="65" t="s">
        <v>2118</v>
      </c>
      <c r="B1058" s="150">
        <v>1</v>
      </c>
      <c r="C1058" s="153" t="s">
        <v>2606</v>
      </c>
      <c r="D1058" s="114" t="s">
        <v>2604</v>
      </c>
      <c r="E1058" s="114"/>
      <c r="G1058" s="166" t="s">
        <v>2604</v>
      </c>
      <c r="H1058" s="152" t="s">
        <v>2604</v>
      </c>
    </row>
    <row r="1059" spans="1:8" s="65" customFormat="1" x14ac:dyDescent="0.25">
      <c r="A1059" s="65" t="s">
        <v>2118</v>
      </c>
      <c r="B1059" s="309">
        <v>2</v>
      </c>
      <c r="C1059" s="288" t="s">
        <v>2605</v>
      </c>
      <c r="D1059" s="142" t="s">
        <v>2604</v>
      </c>
      <c r="E1059" s="142"/>
      <c r="G1059" s="166" t="s">
        <v>2604</v>
      </c>
      <c r="H1059" s="67" t="s">
        <v>2604</v>
      </c>
    </row>
    <row r="1060" spans="1:8" s="65" customFormat="1" x14ac:dyDescent="0.25">
      <c r="A1060" s="65" t="s">
        <v>1443</v>
      </c>
      <c r="B1060" s="150">
        <v>1</v>
      </c>
      <c r="C1060" s="153" t="s">
        <v>2606</v>
      </c>
      <c r="D1060" s="142" t="s">
        <v>2604</v>
      </c>
      <c r="E1060" s="142"/>
      <c r="G1060" s="166" t="s">
        <v>2604</v>
      </c>
      <c r="H1060" s="152" t="s">
        <v>2604</v>
      </c>
    </row>
    <row r="1061" spans="1:8" s="65" customFormat="1" x14ac:dyDescent="0.25">
      <c r="A1061" s="65" t="s">
        <v>1443</v>
      </c>
      <c r="B1061" s="309">
        <v>2</v>
      </c>
      <c r="C1061" s="288" t="s">
        <v>2605</v>
      </c>
      <c r="D1061" s="142" t="s">
        <v>2604</v>
      </c>
      <c r="E1061" s="142"/>
      <c r="G1061" s="166" t="s">
        <v>2604</v>
      </c>
      <c r="H1061" s="67" t="s">
        <v>2604</v>
      </c>
    </row>
    <row r="1062" spans="1:8" s="65" customFormat="1" x14ac:dyDescent="0.25">
      <c r="A1062" s="65" t="s">
        <v>1496</v>
      </c>
      <c r="B1062" s="150">
        <v>1</v>
      </c>
      <c r="C1062" s="153" t="s">
        <v>2606</v>
      </c>
      <c r="D1062" s="142" t="s">
        <v>2604</v>
      </c>
      <c r="E1062" s="142"/>
      <c r="G1062" s="166" t="s">
        <v>2604</v>
      </c>
      <c r="H1062" s="152" t="s">
        <v>2604</v>
      </c>
    </row>
    <row r="1063" spans="1:8" s="65" customFormat="1" x14ac:dyDescent="0.25">
      <c r="A1063" s="65" t="s">
        <v>1496</v>
      </c>
      <c r="B1063" s="309">
        <v>2</v>
      </c>
      <c r="C1063" s="288" t="s">
        <v>2605</v>
      </c>
      <c r="D1063" s="142" t="s">
        <v>2604</v>
      </c>
      <c r="E1063" s="142"/>
      <c r="G1063" s="166" t="s">
        <v>2604</v>
      </c>
      <c r="H1063" s="67" t="s">
        <v>2604</v>
      </c>
    </row>
    <row r="1064" spans="1:8" s="65" customFormat="1" x14ac:dyDescent="0.25">
      <c r="A1064" s="65" t="s">
        <v>3485</v>
      </c>
      <c r="B1064" s="150">
        <v>1</v>
      </c>
      <c r="C1064" s="155" t="s">
        <v>2606</v>
      </c>
      <c r="D1064" s="142">
        <v>39647</v>
      </c>
      <c r="E1064" s="142"/>
      <c r="F1064" s="65" t="s">
        <v>2449</v>
      </c>
      <c r="G1064" s="166">
        <v>245000</v>
      </c>
      <c r="H1064" s="152" t="s">
        <v>2604</v>
      </c>
    </row>
    <row r="1065" spans="1:8" s="65" customFormat="1" x14ac:dyDescent="0.25">
      <c r="A1065" s="65" t="s">
        <v>3485</v>
      </c>
      <c r="B1065" s="77">
        <v>2</v>
      </c>
      <c r="C1065" s="65" t="s">
        <v>2605</v>
      </c>
      <c r="D1065" s="142">
        <v>41720</v>
      </c>
      <c r="E1065" s="142"/>
      <c r="F1065" s="65" t="s">
        <v>80</v>
      </c>
      <c r="G1065" s="166" t="s">
        <v>2604</v>
      </c>
      <c r="H1065" s="67" t="s">
        <v>2604</v>
      </c>
    </row>
    <row r="1066" spans="1:8" s="65" customFormat="1" x14ac:dyDescent="0.25">
      <c r="A1066" s="65" t="s">
        <v>2852</v>
      </c>
      <c r="B1066" s="150">
        <v>1</v>
      </c>
      <c r="C1066" s="155" t="s">
        <v>2606</v>
      </c>
      <c r="D1066" s="142" t="s">
        <v>2604</v>
      </c>
      <c r="E1066" s="142"/>
      <c r="G1066" s="166" t="s">
        <v>2604</v>
      </c>
      <c r="H1066" s="152" t="s">
        <v>2604</v>
      </c>
    </row>
    <row r="1067" spans="1:8" s="65" customFormat="1" x14ac:dyDescent="0.25">
      <c r="A1067" s="65" t="s">
        <v>2852</v>
      </c>
      <c r="B1067" s="309">
        <v>2</v>
      </c>
      <c r="C1067" s="65" t="s">
        <v>2605</v>
      </c>
      <c r="D1067" s="142" t="s">
        <v>2604</v>
      </c>
      <c r="E1067" s="142"/>
      <c r="G1067" s="166" t="s">
        <v>2604</v>
      </c>
      <c r="H1067" s="67" t="s">
        <v>2604</v>
      </c>
    </row>
    <row r="1068" spans="1:8" s="65" customFormat="1" x14ac:dyDescent="0.25">
      <c r="A1068" s="65" t="s">
        <v>3740</v>
      </c>
      <c r="B1068" s="150">
        <v>1</v>
      </c>
      <c r="C1068" s="153" t="s">
        <v>2606</v>
      </c>
      <c r="D1068" s="142" t="s">
        <v>2604</v>
      </c>
      <c r="E1068" s="142"/>
      <c r="G1068" s="166" t="s">
        <v>2604</v>
      </c>
      <c r="H1068" s="152" t="s">
        <v>2604</v>
      </c>
    </row>
    <row r="1069" spans="1:8" s="65" customFormat="1" x14ac:dyDescent="0.25">
      <c r="A1069" s="65" t="s">
        <v>3740</v>
      </c>
      <c r="B1069" s="309">
        <v>2</v>
      </c>
      <c r="C1069" s="288" t="s">
        <v>2605</v>
      </c>
      <c r="D1069" s="142" t="s">
        <v>2604</v>
      </c>
      <c r="E1069" s="142"/>
      <c r="G1069" s="166" t="s">
        <v>2604</v>
      </c>
      <c r="H1069" s="67" t="s">
        <v>2604</v>
      </c>
    </row>
    <row r="1070" spans="1:8" s="65" customFormat="1" x14ac:dyDescent="0.25">
      <c r="A1070" s="65" t="s">
        <v>3534</v>
      </c>
      <c r="B1070" s="150">
        <v>1</v>
      </c>
      <c r="C1070" s="153" t="s">
        <v>2606</v>
      </c>
      <c r="D1070" s="114" t="s">
        <v>2604</v>
      </c>
      <c r="E1070" s="114"/>
      <c r="G1070" s="166" t="s">
        <v>2604</v>
      </c>
      <c r="H1070" s="152" t="s">
        <v>2604</v>
      </c>
    </row>
    <row r="1071" spans="1:8" s="65" customFormat="1" x14ac:dyDescent="0.25">
      <c r="A1071" s="65" t="s">
        <v>3534</v>
      </c>
      <c r="B1071" s="309">
        <v>2</v>
      </c>
      <c r="C1071" s="288" t="s">
        <v>2605</v>
      </c>
      <c r="D1071" s="142" t="s">
        <v>2604</v>
      </c>
      <c r="E1071" s="142"/>
      <c r="G1071" s="166" t="s">
        <v>2604</v>
      </c>
      <c r="H1071" s="67" t="s">
        <v>2604</v>
      </c>
    </row>
    <row r="1072" spans="1:8" s="65" customFormat="1" x14ac:dyDescent="0.25">
      <c r="A1072" s="65" t="s">
        <v>1847</v>
      </c>
      <c r="B1072" s="150">
        <v>1</v>
      </c>
      <c r="C1072" s="153" t="s">
        <v>2606</v>
      </c>
      <c r="D1072" s="142" t="s">
        <v>2604</v>
      </c>
      <c r="E1072" s="142"/>
      <c r="G1072" s="166" t="s">
        <v>2604</v>
      </c>
      <c r="H1072" s="152" t="s">
        <v>2604</v>
      </c>
    </row>
    <row r="1073" spans="1:8" s="65" customFormat="1" x14ac:dyDescent="0.25">
      <c r="A1073" s="65" t="s">
        <v>1847</v>
      </c>
      <c r="B1073" s="309">
        <v>2</v>
      </c>
      <c r="C1073" s="288" t="s">
        <v>2605</v>
      </c>
      <c r="D1073" s="142" t="s">
        <v>2604</v>
      </c>
      <c r="E1073" s="142"/>
      <c r="G1073" s="166" t="s">
        <v>2604</v>
      </c>
      <c r="H1073" s="67" t="s">
        <v>2604</v>
      </c>
    </row>
    <row r="1074" spans="1:8" s="65" customFormat="1" x14ac:dyDescent="0.25">
      <c r="A1074" s="65" t="s">
        <v>1464</v>
      </c>
      <c r="B1074" s="150">
        <v>1</v>
      </c>
      <c r="C1074" s="153" t="s">
        <v>2606</v>
      </c>
      <c r="D1074" s="142" t="s">
        <v>2604</v>
      </c>
      <c r="E1074" s="142"/>
      <c r="G1074" s="166" t="s">
        <v>2604</v>
      </c>
      <c r="H1074" s="152" t="s">
        <v>2604</v>
      </c>
    </row>
    <row r="1075" spans="1:8" s="65" customFormat="1" x14ac:dyDescent="0.25">
      <c r="A1075" s="65" t="s">
        <v>1464</v>
      </c>
      <c r="B1075" s="309">
        <v>2</v>
      </c>
      <c r="C1075" s="288" t="s">
        <v>2605</v>
      </c>
      <c r="D1075" s="142" t="s">
        <v>2604</v>
      </c>
      <c r="E1075" s="142"/>
      <c r="G1075" s="166" t="s">
        <v>2604</v>
      </c>
      <c r="H1075" s="67" t="s">
        <v>2604</v>
      </c>
    </row>
    <row r="1076" spans="1:8" s="65" customFormat="1" x14ac:dyDescent="0.25">
      <c r="A1076" s="65" t="s">
        <v>1895</v>
      </c>
      <c r="B1076" s="150">
        <v>1</v>
      </c>
      <c r="C1076" s="153" t="s">
        <v>2606</v>
      </c>
      <c r="D1076" s="142" t="s">
        <v>2604</v>
      </c>
      <c r="E1076" s="142"/>
      <c r="G1076" s="166" t="s">
        <v>2604</v>
      </c>
      <c r="H1076" s="152" t="s">
        <v>2604</v>
      </c>
    </row>
    <row r="1077" spans="1:8" s="65" customFormat="1" x14ac:dyDescent="0.25">
      <c r="A1077" s="65" t="s">
        <v>1895</v>
      </c>
      <c r="B1077" s="309">
        <v>2</v>
      </c>
      <c r="C1077" s="288" t="s">
        <v>2605</v>
      </c>
      <c r="D1077" s="142" t="s">
        <v>2604</v>
      </c>
      <c r="E1077" s="142"/>
      <c r="G1077" s="166" t="s">
        <v>2604</v>
      </c>
      <c r="H1077" s="67" t="s">
        <v>2604</v>
      </c>
    </row>
    <row r="1078" spans="1:8" s="65" customFormat="1" x14ac:dyDescent="0.25">
      <c r="A1078" s="65" t="s">
        <v>1846</v>
      </c>
      <c r="B1078" s="150">
        <v>1</v>
      </c>
      <c r="C1078" s="153" t="s">
        <v>2606</v>
      </c>
      <c r="D1078" s="142" t="s">
        <v>2604</v>
      </c>
      <c r="E1078" s="142"/>
      <c r="G1078" s="166" t="s">
        <v>2604</v>
      </c>
      <c r="H1078" s="152" t="s">
        <v>2604</v>
      </c>
    </row>
    <row r="1079" spans="1:8" s="65" customFormat="1" x14ac:dyDescent="0.25">
      <c r="A1079" s="65" t="s">
        <v>1846</v>
      </c>
      <c r="B1079" s="309">
        <v>2</v>
      </c>
      <c r="C1079" s="288" t="s">
        <v>2605</v>
      </c>
      <c r="D1079" s="142" t="s">
        <v>2604</v>
      </c>
      <c r="E1079" s="142"/>
      <c r="G1079" s="166" t="s">
        <v>2604</v>
      </c>
      <c r="H1079" s="67" t="s">
        <v>2604</v>
      </c>
    </row>
    <row r="1080" spans="1:8" s="65" customFormat="1" x14ac:dyDescent="0.25">
      <c r="A1080" s="65" t="s">
        <v>3029</v>
      </c>
      <c r="B1080" s="150">
        <v>1</v>
      </c>
      <c r="C1080" s="155" t="s">
        <v>2606</v>
      </c>
      <c r="D1080" s="142">
        <v>39280</v>
      </c>
      <c r="E1080" s="142"/>
      <c r="F1080" s="65" t="s">
        <v>2150</v>
      </c>
      <c r="G1080" s="166"/>
      <c r="H1080" s="152" t="s">
        <v>2604</v>
      </c>
    </row>
    <row r="1081" spans="1:8" s="65" customFormat="1" x14ac:dyDescent="0.25">
      <c r="A1081" s="65" t="s">
        <v>3029</v>
      </c>
      <c r="B1081" s="310">
        <v>2</v>
      </c>
      <c r="C1081" s="282" t="s">
        <v>2129</v>
      </c>
      <c r="D1081" s="142">
        <v>39652</v>
      </c>
      <c r="E1081" s="142"/>
      <c r="F1081" s="65" t="s">
        <v>50</v>
      </c>
      <c r="G1081" s="166" t="s">
        <v>2604</v>
      </c>
      <c r="H1081" s="67" t="s">
        <v>2604</v>
      </c>
    </row>
    <row r="1082" spans="1:8" s="65" customFormat="1" x14ac:dyDescent="0.25">
      <c r="A1082" s="65" t="s">
        <v>2094</v>
      </c>
      <c r="B1082" s="150">
        <v>1</v>
      </c>
      <c r="C1082" s="153" t="s">
        <v>2606</v>
      </c>
      <c r="D1082" s="114" t="s">
        <v>2604</v>
      </c>
      <c r="E1082" s="114"/>
      <c r="G1082" s="166" t="s">
        <v>2604</v>
      </c>
      <c r="H1082" s="152" t="s">
        <v>2604</v>
      </c>
    </row>
    <row r="1083" spans="1:8" s="65" customFormat="1" x14ac:dyDescent="0.25">
      <c r="A1083" s="65" t="s">
        <v>2094</v>
      </c>
      <c r="B1083" s="309">
        <v>2</v>
      </c>
      <c r="C1083" s="288" t="s">
        <v>2605</v>
      </c>
      <c r="D1083" s="142" t="s">
        <v>2604</v>
      </c>
      <c r="E1083" s="142"/>
      <c r="G1083" s="166" t="s">
        <v>2604</v>
      </c>
      <c r="H1083" s="67" t="s">
        <v>2604</v>
      </c>
    </row>
    <row r="1084" spans="1:8" s="65" customFormat="1" x14ac:dyDescent="0.25">
      <c r="A1084" s="65" t="s">
        <v>2030</v>
      </c>
      <c r="B1084" s="150">
        <v>1</v>
      </c>
      <c r="C1084" s="153" t="s">
        <v>2606</v>
      </c>
      <c r="D1084" s="114" t="s">
        <v>2604</v>
      </c>
      <c r="E1084" s="114"/>
      <c r="G1084" s="166" t="s">
        <v>2604</v>
      </c>
      <c r="H1084" s="152" t="s">
        <v>2604</v>
      </c>
    </row>
    <row r="1085" spans="1:8" s="65" customFormat="1" x14ac:dyDescent="0.25">
      <c r="A1085" s="65" t="s">
        <v>2030</v>
      </c>
      <c r="B1085" s="309">
        <v>2</v>
      </c>
      <c r="C1085" s="288" t="s">
        <v>2605</v>
      </c>
      <c r="D1085" s="142" t="s">
        <v>2604</v>
      </c>
      <c r="E1085" s="142"/>
      <c r="G1085" s="166" t="s">
        <v>2604</v>
      </c>
      <c r="H1085" s="67" t="s">
        <v>2604</v>
      </c>
    </row>
    <row r="1086" spans="1:8" s="65" customFormat="1" x14ac:dyDescent="0.25">
      <c r="A1086" s="65" t="s">
        <v>1463</v>
      </c>
      <c r="B1086" s="150">
        <v>1</v>
      </c>
      <c r="C1086" s="153" t="s">
        <v>2606</v>
      </c>
      <c r="D1086" s="142" t="s">
        <v>2604</v>
      </c>
      <c r="E1086" s="142"/>
      <c r="G1086" s="166" t="s">
        <v>2604</v>
      </c>
      <c r="H1086" s="152" t="s">
        <v>2604</v>
      </c>
    </row>
    <row r="1087" spans="1:8" s="65" customFormat="1" x14ac:dyDescent="0.25">
      <c r="A1087" s="65" t="s">
        <v>1463</v>
      </c>
      <c r="B1087" s="309">
        <v>2</v>
      </c>
      <c r="C1087" s="288" t="s">
        <v>2605</v>
      </c>
      <c r="D1087" s="142" t="s">
        <v>2604</v>
      </c>
      <c r="E1087" s="142"/>
      <c r="G1087" s="166" t="s">
        <v>2604</v>
      </c>
      <c r="H1087" s="67" t="s">
        <v>2604</v>
      </c>
    </row>
    <row r="1088" spans="1:8" s="65" customFormat="1" x14ac:dyDescent="0.25">
      <c r="A1088" s="65" t="s">
        <v>1550</v>
      </c>
      <c r="B1088" s="150">
        <v>1</v>
      </c>
      <c r="C1088" s="153" t="s">
        <v>2606</v>
      </c>
      <c r="D1088" s="142" t="s">
        <v>2604</v>
      </c>
      <c r="E1088" s="142"/>
      <c r="G1088" s="166" t="s">
        <v>2604</v>
      </c>
      <c r="H1088" s="152" t="s">
        <v>2604</v>
      </c>
    </row>
    <row r="1089" spans="1:8" s="65" customFormat="1" x14ac:dyDescent="0.25">
      <c r="A1089" s="65" t="s">
        <v>1550</v>
      </c>
      <c r="B1089" s="309">
        <v>2</v>
      </c>
      <c r="C1089" s="288" t="s">
        <v>2605</v>
      </c>
      <c r="D1089" s="142" t="s">
        <v>2604</v>
      </c>
      <c r="E1089" s="142"/>
      <c r="G1089" s="166" t="s">
        <v>2604</v>
      </c>
      <c r="H1089" s="67" t="s">
        <v>2604</v>
      </c>
    </row>
    <row r="1090" spans="1:8" s="65" customFormat="1" x14ac:dyDescent="0.25">
      <c r="A1090" s="65" t="s">
        <v>3270</v>
      </c>
      <c r="B1090" s="150">
        <v>1</v>
      </c>
      <c r="C1090" s="155" t="s">
        <v>2606</v>
      </c>
      <c r="D1090" s="142">
        <v>31003</v>
      </c>
      <c r="E1090" s="142"/>
      <c r="F1090" s="65" t="s">
        <v>2516</v>
      </c>
      <c r="G1090" s="166">
        <v>42000</v>
      </c>
      <c r="H1090" s="152" t="s">
        <v>2604</v>
      </c>
    </row>
    <row r="1091" spans="1:8" s="65" customFormat="1" x14ac:dyDescent="0.25">
      <c r="A1091" s="65" t="s">
        <v>3270</v>
      </c>
      <c r="B1091" s="150">
        <v>2</v>
      </c>
      <c r="C1091" s="306" t="s">
        <v>4527</v>
      </c>
      <c r="D1091" s="142"/>
      <c r="E1091" s="142"/>
      <c r="F1091" s="65" t="s">
        <v>68</v>
      </c>
      <c r="G1091" s="166"/>
      <c r="H1091" s="152"/>
    </row>
    <row r="1092" spans="1:8" s="65" customFormat="1" x14ac:dyDescent="0.25">
      <c r="A1092" s="65" t="s">
        <v>3270</v>
      </c>
      <c r="B1092" s="150">
        <v>3</v>
      </c>
      <c r="C1092" s="306" t="s">
        <v>4527</v>
      </c>
      <c r="D1092" s="142"/>
      <c r="E1092" s="142"/>
      <c r="F1092" s="305" t="s">
        <v>32</v>
      </c>
      <c r="G1092" s="166"/>
      <c r="H1092" s="152"/>
    </row>
    <row r="1093" spans="1:8" s="65" customFormat="1" x14ac:dyDescent="0.25">
      <c r="A1093" s="65" t="s">
        <v>3270</v>
      </c>
      <c r="B1093" s="150">
        <v>4</v>
      </c>
      <c r="C1093" s="306" t="s">
        <v>4527</v>
      </c>
      <c r="D1093" s="142"/>
      <c r="E1093" s="142"/>
      <c r="F1093" s="305" t="s">
        <v>4562</v>
      </c>
      <c r="G1093" s="166"/>
      <c r="H1093" s="152"/>
    </row>
    <row r="1094" spans="1:8" s="65" customFormat="1" x14ac:dyDescent="0.25">
      <c r="A1094" s="65" t="s">
        <v>3270</v>
      </c>
      <c r="B1094" s="150">
        <v>5</v>
      </c>
      <c r="C1094" s="306" t="s">
        <v>2605</v>
      </c>
      <c r="D1094" s="142"/>
      <c r="E1094" s="142"/>
      <c r="F1094" s="305" t="s">
        <v>4563</v>
      </c>
      <c r="G1094" s="166"/>
      <c r="H1094" s="152"/>
    </row>
    <row r="1095" spans="1:8" s="65" customFormat="1" x14ac:dyDescent="0.25">
      <c r="A1095" s="65" t="s">
        <v>3271</v>
      </c>
      <c r="B1095" s="150">
        <v>1</v>
      </c>
      <c r="C1095" s="155" t="s">
        <v>2606</v>
      </c>
      <c r="D1095" s="142">
        <v>30198</v>
      </c>
      <c r="E1095" s="142"/>
      <c r="F1095" s="65" t="s">
        <v>2567</v>
      </c>
      <c r="G1095" s="166">
        <v>200000</v>
      </c>
      <c r="H1095" s="152" t="s">
        <v>2604</v>
      </c>
    </row>
    <row r="1096" spans="1:8" s="65" customFormat="1" x14ac:dyDescent="0.25">
      <c r="A1096" s="65" t="s">
        <v>3271</v>
      </c>
      <c r="B1096" s="309">
        <v>2</v>
      </c>
      <c r="C1096" s="65" t="s">
        <v>2605</v>
      </c>
      <c r="D1096" s="142">
        <v>30818</v>
      </c>
      <c r="E1096" s="142"/>
      <c r="F1096" s="65" t="s">
        <v>2515</v>
      </c>
      <c r="G1096" s="166" t="s">
        <v>2604</v>
      </c>
      <c r="H1096" s="67" t="s">
        <v>2604</v>
      </c>
    </row>
    <row r="1097" spans="1:8" s="65" customFormat="1" x14ac:dyDescent="0.25">
      <c r="A1097" s="65" t="s">
        <v>1945</v>
      </c>
      <c r="B1097" s="150">
        <v>1</v>
      </c>
      <c r="C1097" s="153" t="s">
        <v>2606</v>
      </c>
      <c r="D1097" s="142" t="s">
        <v>2604</v>
      </c>
      <c r="E1097" s="142"/>
      <c r="G1097" s="166" t="s">
        <v>2604</v>
      </c>
      <c r="H1097" s="152" t="s">
        <v>2604</v>
      </c>
    </row>
    <row r="1098" spans="1:8" s="65" customFormat="1" x14ac:dyDescent="0.25">
      <c r="A1098" s="65" t="s">
        <v>1945</v>
      </c>
      <c r="B1098" s="309">
        <v>2</v>
      </c>
      <c r="C1098" s="288" t="s">
        <v>2605</v>
      </c>
      <c r="D1098" s="142" t="s">
        <v>2604</v>
      </c>
      <c r="E1098" s="142"/>
      <c r="G1098" s="166" t="s">
        <v>2604</v>
      </c>
      <c r="H1098" s="67" t="s">
        <v>2604</v>
      </c>
    </row>
    <row r="1099" spans="1:8" s="65" customFormat="1" x14ac:dyDescent="0.25">
      <c r="A1099" s="65" t="s">
        <v>1584</v>
      </c>
      <c r="B1099" s="150">
        <v>1</v>
      </c>
      <c r="C1099" s="153" t="s">
        <v>2606</v>
      </c>
      <c r="D1099" s="142" t="s">
        <v>2604</v>
      </c>
      <c r="E1099" s="142"/>
      <c r="G1099" s="166" t="s">
        <v>2604</v>
      </c>
      <c r="H1099" s="152" t="s">
        <v>2604</v>
      </c>
    </row>
    <row r="1100" spans="1:8" s="65" customFormat="1" x14ac:dyDescent="0.25">
      <c r="A1100" s="65" t="s">
        <v>1584</v>
      </c>
      <c r="B1100" s="309">
        <v>2</v>
      </c>
      <c r="C1100" s="288" t="s">
        <v>2605</v>
      </c>
      <c r="D1100" s="142" t="s">
        <v>2604</v>
      </c>
      <c r="E1100" s="142"/>
      <c r="G1100" s="166" t="s">
        <v>2604</v>
      </c>
      <c r="H1100" s="67" t="s">
        <v>2604</v>
      </c>
    </row>
    <row r="1101" spans="1:8" s="65" customFormat="1" x14ac:dyDescent="0.25">
      <c r="A1101" s="65" t="s">
        <v>3011</v>
      </c>
      <c r="B1101" s="150">
        <v>1</v>
      </c>
      <c r="C1101" s="155" t="s">
        <v>2606</v>
      </c>
      <c r="D1101" s="142" t="s">
        <v>2604</v>
      </c>
      <c r="E1101" s="142"/>
      <c r="G1101" s="166" t="s">
        <v>2604</v>
      </c>
      <c r="H1101" s="152" t="s">
        <v>2604</v>
      </c>
    </row>
    <row r="1102" spans="1:8" s="65" customFormat="1" x14ac:dyDescent="0.25">
      <c r="A1102" s="65" t="s">
        <v>3011</v>
      </c>
      <c r="B1102" s="77">
        <v>2</v>
      </c>
      <c r="C1102" s="65" t="s">
        <v>2605</v>
      </c>
      <c r="D1102" s="142" t="s">
        <v>2604</v>
      </c>
      <c r="E1102" s="142"/>
      <c r="G1102" s="166" t="s">
        <v>2604</v>
      </c>
      <c r="H1102" s="67" t="s">
        <v>2604</v>
      </c>
    </row>
    <row r="1103" spans="1:8" s="65" customFormat="1" x14ac:dyDescent="0.25">
      <c r="A1103" s="65" t="s">
        <v>3124</v>
      </c>
      <c r="B1103" s="150">
        <v>1</v>
      </c>
      <c r="C1103" s="155" t="s">
        <v>2606</v>
      </c>
      <c r="D1103" s="142" t="s">
        <v>2604</v>
      </c>
      <c r="E1103" s="142"/>
      <c r="G1103" s="166" t="s">
        <v>2604</v>
      </c>
      <c r="H1103" s="152" t="s">
        <v>2604</v>
      </c>
    </row>
    <row r="1104" spans="1:8" s="65" customFormat="1" x14ac:dyDescent="0.25">
      <c r="A1104" s="65" t="s">
        <v>3124</v>
      </c>
      <c r="B1104" s="77">
        <v>2</v>
      </c>
      <c r="C1104" s="65" t="s">
        <v>2605</v>
      </c>
      <c r="D1104" s="142" t="s">
        <v>2604</v>
      </c>
      <c r="E1104" s="142"/>
      <c r="G1104" s="166" t="s">
        <v>2604</v>
      </c>
      <c r="H1104" s="67" t="s">
        <v>2604</v>
      </c>
    </row>
    <row r="1105" spans="1:8" s="65" customFormat="1" x14ac:dyDescent="0.25">
      <c r="A1105" s="65" t="s">
        <v>3235</v>
      </c>
      <c r="B1105" s="150">
        <v>1</v>
      </c>
      <c r="C1105" s="153" t="s">
        <v>2606</v>
      </c>
      <c r="D1105" s="142" t="s">
        <v>2604</v>
      </c>
      <c r="E1105" s="142"/>
      <c r="G1105" s="166" t="s">
        <v>2604</v>
      </c>
      <c r="H1105" s="152" t="s">
        <v>2604</v>
      </c>
    </row>
    <row r="1106" spans="1:8" s="65" customFormat="1" x14ac:dyDescent="0.25">
      <c r="A1106" s="65" t="s">
        <v>3235</v>
      </c>
      <c r="B1106" s="309">
        <v>2</v>
      </c>
      <c r="C1106" s="288" t="s">
        <v>2605</v>
      </c>
      <c r="D1106" s="142" t="s">
        <v>2604</v>
      </c>
      <c r="E1106" s="142"/>
      <c r="G1106" s="166" t="s">
        <v>2604</v>
      </c>
      <c r="H1106" s="67" t="s">
        <v>2604</v>
      </c>
    </row>
    <row r="1107" spans="1:8" s="65" customFormat="1" x14ac:dyDescent="0.25">
      <c r="A1107" s="65" t="s">
        <v>3396</v>
      </c>
      <c r="B1107" s="150">
        <v>1</v>
      </c>
      <c r="C1107" s="153" t="s">
        <v>2606</v>
      </c>
      <c r="D1107" s="142" t="s">
        <v>2604</v>
      </c>
      <c r="E1107" s="142"/>
      <c r="G1107" s="166" t="s">
        <v>2604</v>
      </c>
      <c r="H1107" s="152" t="s">
        <v>2604</v>
      </c>
    </row>
    <row r="1108" spans="1:8" s="65" customFormat="1" x14ac:dyDescent="0.25">
      <c r="A1108" s="65" t="s">
        <v>3396</v>
      </c>
      <c r="B1108" s="309">
        <v>2</v>
      </c>
      <c r="C1108" s="288" t="s">
        <v>2605</v>
      </c>
      <c r="D1108" s="142" t="s">
        <v>2604</v>
      </c>
      <c r="E1108" s="142"/>
      <c r="G1108" s="166" t="s">
        <v>2604</v>
      </c>
      <c r="H1108" s="67" t="s">
        <v>2604</v>
      </c>
    </row>
    <row r="1109" spans="1:8" s="65" customFormat="1" x14ac:dyDescent="0.25">
      <c r="A1109" s="65" t="s">
        <v>3410</v>
      </c>
      <c r="B1109" s="150">
        <v>1</v>
      </c>
      <c r="C1109" s="153" t="s">
        <v>2606</v>
      </c>
      <c r="D1109" s="142" t="s">
        <v>2604</v>
      </c>
      <c r="E1109" s="142"/>
      <c r="G1109" s="166" t="s">
        <v>2604</v>
      </c>
      <c r="H1109" s="152" t="s">
        <v>2604</v>
      </c>
    </row>
    <row r="1110" spans="1:8" s="65" customFormat="1" x14ac:dyDescent="0.25">
      <c r="A1110" s="65" t="s">
        <v>3410</v>
      </c>
      <c r="B1110" s="309">
        <v>2</v>
      </c>
      <c r="C1110" s="288" t="s">
        <v>2605</v>
      </c>
      <c r="D1110" s="142" t="s">
        <v>2604</v>
      </c>
      <c r="E1110" s="142"/>
      <c r="G1110" s="166" t="s">
        <v>2604</v>
      </c>
      <c r="H1110" s="67" t="s">
        <v>2604</v>
      </c>
    </row>
    <row r="1111" spans="1:8" s="65" customFormat="1" x14ac:dyDescent="0.25">
      <c r="A1111" s="65" t="s">
        <v>3502</v>
      </c>
      <c r="B1111" s="150">
        <v>1</v>
      </c>
      <c r="C1111" s="153" t="s">
        <v>2606</v>
      </c>
      <c r="D1111" s="142" t="s">
        <v>2604</v>
      </c>
      <c r="E1111" s="142"/>
      <c r="G1111" s="166" t="s">
        <v>2604</v>
      </c>
      <c r="H1111" s="152" t="s">
        <v>2604</v>
      </c>
    </row>
    <row r="1112" spans="1:8" s="65" customFormat="1" x14ac:dyDescent="0.25">
      <c r="A1112" s="65" t="s">
        <v>3502</v>
      </c>
      <c r="B1112" s="309">
        <v>2</v>
      </c>
      <c r="C1112" s="288" t="s">
        <v>2605</v>
      </c>
      <c r="D1112" s="142" t="s">
        <v>2604</v>
      </c>
      <c r="E1112" s="142"/>
      <c r="G1112" s="166" t="s">
        <v>2604</v>
      </c>
      <c r="H1112" s="67" t="s">
        <v>2604</v>
      </c>
    </row>
    <row r="1113" spans="1:8" s="65" customFormat="1" x14ac:dyDescent="0.25">
      <c r="A1113" s="65" t="s">
        <v>3428</v>
      </c>
      <c r="B1113" s="150">
        <v>1</v>
      </c>
      <c r="C1113" s="153" t="s">
        <v>2606</v>
      </c>
      <c r="D1113" s="142" t="s">
        <v>2604</v>
      </c>
      <c r="E1113" s="142"/>
      <c r="G1113" s="166" t="s">
        <v>2604</v>
      </c>
      <c r="H1113" s="152" t="s">
        <v>2604</v>
      </c>
    </row>
    <row r="1114" spans="1:8" s="65" customFormat="1" x14ac:dyDescent="0.25">
      <c r="A1114" s="65" t="s">
        <v>3428</v>
      </c>
      <c r="B1114" s="309">
        <v>2</v>
      </c>
      <c r="C1114" s="288" t="s">
        <v>2605</v>
      </c>
      <c r="D1114" s="142" t="s">
        <v>2604</v>
      </c>
      <c r="E1114" s="142"/>
      <c r="G1114" s="166" t="s">
        <v>2604</v>
      </c>
      <c r="H1114" s="67" t="s">
        <v>2604</v>
      </c>
    </row>
    <row r="1115" spans="1:8" s="65" customFormat="1" x14ac:dyDescent="0.25">
      <c r="A1115" s="65" t="s">
        <v>2962</v>
      </c>
      <c r="B1115" s="150">
        <v>1</v>
      </c>
      <c r="C1115" s="153" t="s">
        <v>2606</v>
      </c>
      <c r="D1115" s="142" t="s">
        <v>2604</v>
      </c>
      <c r="E1115" s="142"/>
      <c r="G1115" s="166" t="s">
        <v>2604</v>
      </c>
      <c r="H1115" s="152" t="s">
        <v>2604</v>
      </c>
    </row>
    <row r="1116" spans="1:8" s="65" customFormat="1" x14ac:dyDescent="0.25">
      <c r="A1116" s="65" t="s">
        <v>2962</v>
      </c>
      <c r="B1116" s="309">
        <v>2</v>
      </c>
      <c r="C1116" s="288" t="s">
        <v>2605</v>
      </c>
      <c r="D1116" s="142" t="s">
        <v>2604</v>
      </c>
      <c r="E1116" s="142"/>
      <c r="G1116" s="166" t="s">
        <v>2604</v>
      </c>
      <c r="H1116" s="67" t="s">
        <v>2604</v>
      </c>
    </row>
    <row r="1117" spans="1:8" s="65" customFormat="1" x14ac:dyDescent="0.25">
      <c r="A1117" s="65" t="s">
        <v>1857</v>
      </c>
      <c r="B1117" s="150">
        <v>1</v>
      </c>
      <c r="C1117" s="153" t="s">
        <v>2606</v>
      </c>
      <c r="D1117" s="142" t="s">
        <v>2604</v>
      </c>
      <c r="E1117" s="142"/>
      <c r="G1117" s="166" t="s">
        <v>2604</v>
      </c>
      <c r="H1117" s="152" t="s">
        <v>2604</v>
      </c>
    </row>
    <row r="1118" spans="1:8" s="65" customFormat="1" x14ac:dyDescent="0.25">
      <c r="A1118" s="65" t="s">
        <v>1857</v>
      </c>
      <c r="B1118" s="309">
        <v>2</v>
      </c>
      <c r="C1118" s="288" t="s">
        <v>2605</v>
      </c>
      <c r="D1118" s="142" t="s">
        <v>2604</v>
      </c>
      <c r="E1118" s="142"/>
      <c r="G1118" s="166" t="s">
        <v>2604</v>
      </c>
      <c r="H1118" s="67" t="s">
        <v>2604</v>
      </c>
    </row>
    <row r="1119" spans="1:8" s="65" customFormat="1" x14ac:dyDescent="0.25">
      <c r="A1119" s="65" t="s">
        <v>1526</v>
      </c>
      <c r="B1119" s="150">
        <v>1</v>
      </c>
      <c r="C1119" s="153" t="s">
        <v>2606</v>
      </c>
      <c r="D1119" s="142" t="s">
        <v>2604</v>
      </c>
      <c r="E1119" s="142"/>
      <c r="G1119" s="166" t="s">
        <v>2604</v>
      </c>
      <c r="H1119" s="152" t="s">
        <v>2604</v>
      </c>
    </row>
    <row r="1120" spans="1:8" s="65" customFormat="1" x14ac:dyDescent="0.25">
      <c r="A1120" s="65" t="s">
        <v>1526</v>
      </c>
      <c r="B1120" s="309">
        <v>2</v>
      </c>
      <c r="C1120" s="288" t="s">
        <v>2605</v>
      </c>
      <c r="D1120" s="142" t="s">
        <v>2604</v>
      </c>
      <c r="E1120" s="142"/>
      <c r="G1120" s="166" t="s">
        <v>2604</v>
      </c>
      <c r="H1120" s="67" t="s">
        <v>2604</v>
      </c>
    </row>
    <row r="1121" spans="1:8" s="65" customFormat="1" x14ac:dyDescent="0.25">
      <c r="A1121" s="65" t="s">
        <v>1833</v>
      </c>
      <c r="B1121" s="150">
        <v>1</v>
      </c>
      <c r="C1121" s="153" t="s">
        <v>2606</v>
      </c>
      <c r="D1121" s="142" t="s">
        <v>2604</v>
      </c>
      <c r="E1121" s="142"/>
      <c r="G1121" s="166" t="s">
        <v>2604</v>
      </c>
      <c r="H1121" s="152" t="s">
        <v>2604</v>
      </c>
    </row>
    <row r="1122" spans="1:8" s="65" customFormat="1" x14ac:dyDescent="0.25">
      <c r="A1122" s="65" t="s">
        <v>1833</v>
      </c>
      <c r="B1122" s="309">
        <v>2</v>
      </c>
      <c r="C1122" s="288" t="s">
        <v>2605</v>
      </c>
      <c r="D1122" s="142" t="s">
        <v>2604</v>
      </c>
      <c r="E1122" s="142"/>
      <c r="G1122" s="166" t="s">
        <v>2604</v>
      </c>
      <c r="H1122" s="67" t="s">
        <v>2604</v>
      </c>
    </row>
    <row r="1123" spans="1:8" s="65" customFormat="1" x14ac:dyDescent="0.25">
      <c r="A1123" s="65" t="s">
        <v>2889</v>
      </c>
      <c r="B1123" s="150">
        <v>1</v>
      </c>
      <c r="C1123" s="155" t="s">
        <v>2606</v>
      </c>
      <c r="D1123" s="142" t="s">
        <v>2604</v>
      </c>
      <c r="E1123" s="142"/>
      <c r="G1123" s="166" t="s">
        <v>2604</v>
      </c>
      <c r="H1123" s="152" t="s">
        <v>2604</v>
      </c>
    </row>
    <row r="1124" spans="1:8" s="65" customFormat="1" x14ac:dyDescent="0.25">
      <c r="A1124" s="65" t="s">
        <v>2889</v>
      </c>
      <c r="B1124" s="77">
        <v>2</v>
      </c>
      <c r="C1124" s="65" t="s">
        <v>2605</v>
      </c>
      <c r="D1124" s="142" t="s">
        <v>2604</v>
      </c>
      <c r="E1124" s="142"/>
      <c r="G1124" s="166" t="s">
        <v>2604</v>
      </c>
      <c r="H1124" s="67" t="s">
        <v>2604</v>
      </c>
    </row>
    <row r="1125" spans="1:8" s="65" customFormat="1" x14ac:dyDescent="0.25">
      <c r="A1125" s="65" t="s">
        <v>2974</v>
      </c>
      <c r="B1125" s="150">
        <v>1</v>
      </c>
      <c r="C1125" s="155" t="s">
        <v>2606</v>
      </c>
      <c r="D1125" s="142">
        <v>17115</v>
      </c>
      <c r="E1125" s="142"/>
      <c r="F1125" s="65" t="s">
        <v>68</v>
      </c>
      <c r="G1125" s="166">
        <v>4000</v>
      </c>
      <c r="H1125" s="152" t="s">
        <v>2604</v>
      </c>
    </row>
    <row r="1126" spans="1:8" s="65" customFormat="1" x14ac:dyDescent="0.25">
      <c r="A1126" s="65" t="s">
        <v>2974</v>
      </c>
      <c r="B1126" s="77">
        <v>2</v>
      </c>
      <c r="C1126" s="65" t="s">
        <v>2605</v>
      </c>
      <c r="D1126" s="142">
        <v>17521</v>
      </c>
      <c r="E1126" s="142"/>
      <c r="F1126" s="65" t="s">
        <v>97</v>
      </c>
      <c r="G1126" s="166" t="s">
        <v>2604</v>
      </c>
      <c r="H1126" s="67" t="s">
        <v>2604</v>
      </c>
    </row>
    <row r="1127" spans="1:8" s="65" customFormat="1" x14ac:dyDescent="0.25">
      <c r="A1127" s="65" t="s">
        <v>3134</v>
      </c>
      <c r="B1127" s="150">
        <v>1</v>
      </c>
      <c r="C1127" s="155" t="s">
        <v>2606</v>
      </c>
      <c r="D1127" s="114" t="s">
        <v>2254</v>
      </c>
      <c r="E1127" s="114"/>
      <c r="F1127" s="65" t="s">
        <v>163</v>
      </c>
      <c r="G1127" s="166" t="s">
        <v>2604</v>
      </c>
      <c r="H1127" s="152" t="s">
        <v>2604</v>
      </c>
    </row>
    <row r="1128" spans="1:8" s="65" customFormat="1" x14ac:dyDescent="0.25">
      <c r="A1128" s="65" t="s">
        <v>3134</v>
      </c>
      <c r="B1128" s="77">
        <v>2</v>
      </c>
      <c r="C1128" s="65" t="s">
        <v>2605</v>
      </c>
      <c r="D1128" s="142" t="s">
        <v>2255</v>
      </c>
      <c r="E1128" s="142"/>
      <c r="F1128" s="65" t="s">
        <v>163</v>
      </c>
      <c r="G1128" s="166" t="s">
        <v>2604</v>
      </c>
      <c r="H1128" s="67" t="s">
        <v>2604</v>
      </c>
    </row>
    <row r="1129" spans="1:8" s="65" customFormat="1" x14ac:dyDescent="0.25">
      <c r="A1129" s="65" t="s">
        <v>3264</v>
      </c>
      <c r="B1129" s="150">
        <v>1</v>
      </c>
      <c r="C1129" s="153" t="s">
        <v>2606</v>
      </c>
      <c r="D1129" s="142" t="s">
        <v>2604</v>
      </c>
      <c r="E1129" s="142"/>
      <c r="G1129" s="166" t="s">
        <v>2604</v>
      </c>
      <c r="H1129" s="152" t="s">
        <v>2604</v>
      </c>
    </row>
    <row r="1130" spans="1:8" s="65" customFormat="1" x14ac:dyDescent="0.25">
      <c r="A1130" s="65" t="s">
        <v>3264</v>
      </c>
      <c r="B1130" s="309">
        <v>2</v>
      </c>
      <c r="C1130" s="288" t="s">
        <v>2605</v>
      </c>
      <c r="D1130" s="142" t="s">
        <v>2604</v>
      </c>
      <c r="E1130" s="142"/>
      <c r="G1130" s="166" t="s">
        <v>2604</v>
      </c>
      <c r="H1130" s="67" t="s">
        <v>2604</v>
      </c>
    </row>
    <row r="1131" spans="1:8" s="65" customFormat="1" x14ac:dyDescent="0.25">
      <c r="A1131" s="65" t="s">
        <v>3362</v>
      </c>
      <c r="B1131" s="150">
        <v>1</v>
      </c>
      <c r="C1131" s="153" t="s">
        <v>2606</v>
      </c>
      <c r="D1131" s="142" t="s">
        <v>2604</v>
      </c>
      <c r="E1131" s="142"/>
      <c r="G1131" s="166" t="s">
        <v>2604</v>
      </c>
      <c r="H1131" s="152" t="s">
        <v>2604</v>
      </c>
    </row>
    <row r="1132" spans="1:8" s="65" customFormat="1" x14ac:dyDescent="0.25">
      <c r="A1132" s="65" t="s">
        <v>3362</v>
      </c>
      <c r="B1132" s="309">
        <v>2</v>
      </c>
      <c r="C1132" s="288" t="s">
        <v>2605</v>
      </c>
      <c r="D1132" s="142" t="s">
        <v>2604</v>
      </c>
      <c r="E1132" s="142"/>
      <c r="G1132" s="166" t="s">
        <v>2604</v>
      </c>
      <c r="H1132" s="67" t="s">
        <v>2604</v>
      </c>
    </row>
    <row r="1133" spans="1:8" s="65" customFormat="1" x14ac:dyDescent="0.25">
      <c r="A1133" s="65" t="s">
        <v>3376</v>
      </c>
      <c r="B1133" s="150">
        <v>1</v>
      </c>
      <c r="C1133" s="153" t="s">
        <v>2606</v>
      </c>
      <c r="D1133" s="114" t="s">
        <v>2604</v>
      </c>
      <c r="E1133" s="114"/>
      <c r="G1133" s="166" t="s">
        <v>2604</v>
      </c>
      <c r="H1133" s="152" t="s">
        <v>2604</v>
      </c>
    </row>
    <row r="1134" spans="1:8" s="65" customFormat="1" x14ac:dyDescent="0.25">
      <c r="A1134" s="65" t="s">
        <v>3376</v>
      </c>
      <c r="B1134" s="309">
        <v>2</v>
      </c>
      <c r="C1134" s="288" t="s">
        <v>2605</v>
      </c>
      <c r="D1134" s="142" t="s">
        <v>2604</v>
      </c>
      <c r="E1134" s="142"/>
      <c r="G1134" s="166" t="s">
        <v>2604</v>
      </c>
      <c r="H1134" s="67" t="s">
        <v>2604</v>
      </c>
    </row>
    <row r="1135" spans="1:8" s="65" customFormat="1" x14ac:dyDescent="0.25">
      <c r="A1135" s="65" t="s">
        <v>3372</v>
      </c>
      <c r="B1135" s="150">
        <v>1</v>
      </c>
      <c r="C1135" s="153" t="s">
        <v>2606</v>
      </c>
      <c r="D1135" s="142" t="s">
        <v>2604</v>
      </c>
      <c r="E1135" s="142"/>
      <c r="G1135" s="166" t="s">
        <v>2604</v>
      </c>
      <c r="H1135" s="152" t="s">
        <v>2604</v>
      </c>
    </row>
    <row r="1136" spans="1:8" s="65" customFormat="1" x14ac:dyDescent="0.25">
      <c r="A1136" s="65" t="s">
        <v>3372</v>
      </c>
      <c r="B1136" s="309">
        <v>2</v>
      </c>
      <c r="C1136" s="288" t="s">
        <v>2605</v>
      </c>
      <c r="D1136" s="142" t="s">
        <v>2604</v>
      </c>
      <c r="E1136" s="142"/>
      <c r="G1136" s="166" t="s">
        <v>2604</v>
      </c>
      <c r="H1136" s="67" t="s">
        <v>2604</v>
      </c>
    </row>
    <row r="1137" spans="1:8" s="65" customFormat="1" x14ac:dyDescent="0.25">
      <c r="A1137" s="65" t="s">
        <v>3691</v>
      </c>
      <c r="B1137" s="150">
        <v>1</v>
      </c>
      <c r="C1137" s="153" t="s">
        <v>2606</v>
      </c>
      <c r="D1137" s="142" t="s">
        <v>2604</v>
      </c>
      <c r="E1137" s="142"/>
      <c r="G1137" s="166" t="s">
        <v>2604</v>
      </c>
      <c r="H1137" s="152" t="s">
        <v>2604</v>
      </c>
    </row>
    <row r="1138" spans="1:8" s="65" customFormat="1" x14ac:dyDescent="0.25">
      <c r="A1138" s="65" t="s">
        <v>3691</v>
      </c>
      <c r="B1138" s="309">
        <v>2</v>
      </c>
      <c r="C1138" s="288" t="s">
        <v>2605</v>
      </c>
      <c r="D1138" s="142" t="s">
        <v>2604</v>
      </c>
      <c r="E1138" s="142"/>
      <c r="G1138" s="166" t="s">
        <v>2604</v>
      </c>
      <c r="H1138" s="67" t="s">
        <v>2604</v>
      </c>
    </row>
    <row r="1139" spans="1:8" s="65" customFormat="1" x14ac:dyDescent="0.25">
      <c r="A1139" s="65" t="s">
        <v>3281</v>
      </c>
      <c r="B1139" s="150">
        <v>1</v>
      </c>
      <c r="C1139" s="153" t="s">
        <v>2606</v>
      </c>
      <c r="D1139" s="114" t="s">
        <v>2604</v>
      </c>
      <c r="E1139" s="114"/>
      <c r="G1139" s="166" t="s">
        <v>2604</v>
      </c>
      <c r="H1139" s="152" t="s">
        <v>2604</v>
      </c>
    </row>
    <row r="1140" spans="1:8" s="65" customFormat="1" x14ac:dyDescent="0.25">
      <c r="A1140" s="65" t="s">
        <v>3281</v>
      </c>
      <c r="B1140" s="309">
        <v>2</v>
      </c>
      <c r="C1140" s="288" t="s">
        <v>2605</v>
      </c>
      <c r="D1140" s="142" t="s">
        <v>2604</v>
      </c>
      <c r="E1140" s="142"/>
      <c r="G1140" s="166" t="s">
        <v>2604</v>
      </c>
      <c r="H1140" s="67" t="s">
        <v>2604</v>
      </c>
    </row>
    <row r="1141" spans="1:8" s="65" customFormat="1" x14ac:dyDescent="0.25">
      <c r="A1141" s="65" t="s">
        <v>3282</v>
      </c>
      <c r="B1141" s="150">
        <v>1</v>
      </c>
      <c r="C1141" s="153" t="s">
        <v>2606</v>
      </c>
      <c r="D1141" s="114" t="s">
        <v>2604</v>
      </c>
      <c r="E1141" s="114"/>
      <c r="G1141" s="166" t="s">
        <v>2604</v>
      </c>
      <c r="H1141" s="152" t="s">
        <v>2604</v>
      </c>
    </row>
    <row r="1142" spans="1:8" s="65" customFormat="1" x14ac:dyDescent="0.25">
      <c r="A1142" s="65" t="s">
        <v>3282</v>
      </c>
      <c r="B1142" s="309">
        <v>2</v>
      </c>
      <c r="C1142" s="288" t="s">
        <v>2605</v>
      </c>
      <c r="D1142" s="142" t="s">
        <v>2604</v>
      </c>
      <c r="E1142" s="142"/>
      <c r="G1142" s="166" t="s">
        <v>2604</v>
      </c>
      <c r="H1142" s="67" t="s">
        <v>2604</v>
      </c>
    </row>
    <row r="1143" spans="1:8" s="65" customFormat="1" x14ac:dyDescent="0.25">
      <c r="A1143" s="65" t="s">
        <v>3631</v>
      </c>
      <c r="B1143" s="150">
        <v>1</v>
      </c>
      <c r="C1143" s="153" t="s">
        <v>2606</v>
      </c>
      <c r="D1143" s="142" t="s">
        <v>2604</v>
      </c>
      <c r="E1143" s="142"/>
      <c r="G1143" s="166" t="s">
        <v>2604</v>
      </c>
      <c r="H1143" s="152" t="s">
        <v>2604</v>
      </c>
    </row>
    <row r="1144" spans="1:8" s="65" customFormat="1" x14ac:dyDescent="0.25">
      <c r="A1144" s="65" t="s">
        <v>3631</v>
      </c>
      <c r="B1144" s="309">
        <v>2</v>
      </c>
      <c r="C1144" s="288" t="s">
        <v>2605</v>
      </c>
      <c r="D1144" s="142" t="s">
        <v>2604</v>
      </c>
      <c r="E1144" s="142"/>
      <c r="G1144" s="166" t="s">
        <v>2604</v>
      </c>
      <c r="H1144" s="67" t="s">
        <v>2604</v>
      </c>
    </row>
    <row r="1145" spans="1:8" s="65" customFormat="1" x14ac:dyDescent="0.25">
      <c r="A1145" s="65" t="s">
        <v>3649</v>
      </c>
      <c r="B1145" s="150">
        <v>1</v>
      </c>
      <c r="C1145" s="153" t="s">
        <v>2606</v>
      </c>
      <c r="D1145" s="142" t="s">
        <v>2604</v>
      </c>
      <c r="E1145" s="142"/>
      <c r="G1145" s="166" t="s">
        <v>2604</v>
      </c>
      <c r="H1145" s="152" t="s">
        <v>2604</v>
      </c>
    </row>
    <row r="1146" spans="1:8" s="65" customFormat="1" x14ac:dyDescent="0.25">
      <c r="A1146" s="65" t="s">
        <v>3649</v>
      </c>
      <c r="B1146" s="309">
        <v>2</v>
      </c>
      <c r="C1146" s="288" t="s">
        <v>2605</v>
      </c>
      <c r="D1146" s="142" t="s">
        <v>2604</v>
      </c>
      <c r="E1146" s="142"/>
      <c r="G1146" s="166" t="s">
        <v>2604</v>
      </c>
      <c r="H1146" s="67" t="s">
        <v>2604</v>
      </c>
    </row>
    <row r="1147" spans="1:8" s="65" customFormat="1" x14ac:dyDescent="0.25">
      <c r="A1147" s="65" t="s">
        <v>1648</v>
      </c>
      <c r="B1147" s="150">
        <v>1</v>
      </c>
      <c r="C1147" s="153" t="s">
        <v>2606</v>
      </c>
      <c r="D1147" s="142" t="s">
        <v>2604</v>
      </c>
      <c r="E1147" s="142"/>
      <c r="G1147" s="166" t="s">
        <v>2604</v>
      </c>
      <c r="H1147" s="152" t="s">
        <v>2604</v>
      </c>
    </row>
    <row r="1148" spans="1:8" s="65" customFormat="1" x14ac:dyDescent="0.25">
      <c r="A1148" s="65" t="s">
        <v>1648</v>
      </c>
      <c r="B1148" s="309">
        <v>2</v>
      </c>
      <c r="C1148" s="288" t="s">
        <v>2605</v>
      </c>
      <c r="D1148" s="142" t="s">
        <v>2604</v>
      </c>
      <c r="E1148" s="142"/>
      <c r="G1148" s="166" t="s">
        <v>2604</v>
      </c>
      <c r="H1148" s="67" t="s">
        <v>2604</v>
      </c>
    </row>
    <row r="1149" spans="1:8" s="65" customFormat="1" x14ac:dyDescent="0.25">
      <c r="A1149" s="65" t="s">
        <v>3254</v>
      </c>
      <c r="B1149" s="150">
        <v>1</v>
      </c>
      <c r="C1149" s="153" t="s">
        <v>2606</v>
      </c>
      <c r="D1149" s="142" t="s">
        <v>2604</v>
      </c>
      <c r="E1149" s="142"/>
      <c r="G1149" s="166" t="s">
        <v>2604</v>
      </c>
      <c r="H1149" s="152" t="s">
        <v>2604</v>
      </c>
    </row>
    <row r="1150" spans="1:8" s="65" customFormat="1" x14ac:dyDescent="0.25">
      <c r="A1150" s="65" t="s">
        <v>3254</v>
      </c>
      <c r="B1150" s="309">
        <v>2</v>
      </c>
      <c r="C1150" s="288" t="s">
        <v>2605</v>
      </c>
      <c r="D1150" s="142" t="s">
        <v>2604</v>
      </c>
      <c r="E1150" s="142"/>
      <c r="G1150" s="166" t="s">
        <v>2604</v>
      </c>
      <c r="H1150" s="67" t="s">
        <v>2604</v>
      </c>
    </row>
    <row r="1151" spans="1:8" s="65" customFormat="1" x14ac:dyDescent="0.25">
      <c r="A1151" s="65" t="s">
        <v>2082</v>
      </c>
      <c r="B1151" s="150">
        <v>1</v>
      </c>
      <c r="C1151" s="153" t="s">
        <v>2606</v>
      </c>
      <c r="D1151" s="114" t="s">
        <v>2604</v>
      </c>
      <c r="E1151" s="114"/>
      <c r="G1151" s="166" t="s">
        <v>2604</v>
      </c>
      <c r="H1151" s="152" t="s">
        <v>2604</v>
      </c>
    </row>
    <row r="1152" spans="1:8" s="65" customFormat="1" x14ac:dyDescent="0.25">
      <c r="A1152" s="65" t="s">
        <v>2082</v>
      </c>
      <c r="B1152" s="309">
        <v>2</v>
      </c>
      <c r="C1152" s="288" t="s">
        <v>2605</v>
      </c>
      <c r="D1152" s="142" t="s">
        <v>2604</v>
      </c>
      <c r="E1152" s="142"/>
      <c r="G1152" s="166" t="s">
        <v>2604</v>
      </c>
      <c r="H1152" s="67" t="s">
        <v>2604</v>
      </c>
    </row>
    <row r="1153" spans="1:8" s="65" customFormat="1" x14ac:dyDescent="0.25">
      <c r="A1153" s="65" t="s">
        <v>3535</v>
      </c>
      <c r="B1153" s="150">
        <v>1</v>
      </c>
      <c r="C1153" s="153" t="s">
        <v>2606</v>
      </c>
      <c r="D1153" s="114" t="s">
        <v>2604</v>
      </c>
      <c r="E1153" s="114"/>
      <c r="G1153" s="166" t="s">
        <v>2604</v>
      </c>
      <c r="H1153" s="152" t="s">
        <v>2604</v>
      </c>
    </row>
    <row r="1154" spans="1:8" s="65" customFormat="1" x14ac:dyDescent="0.25">
      <c r="A1154" s="65" t="s">
        <v>3535</v>
      </c>
      <c r="B1154" s="309">
        <v>2</v>
      </c>
      <c r="C1154" s="288" t="s">
        <v>2605</v>
      </c>
      <c r="D1154" s="142" t="s">
        <v>2604</v>
      </c>
      <c r="E1154" s="142"/>
      <c r="G1154" s="166" t="s">
        <v>2604</v>
      </c>
      <c r="H1154" s="67" t="s">
        <v>2604</v>
      </c>
    </row>
    <row r="1155" spans="1:8" s="65" customFormat="1" x14ac:dyDescent="0.25">
      <c r="A1155" s="65" t="s">
        <v>1944</v>
      </c>
      <c r="B1155" s="150">
        <v>1</v>
      </c>
      <c r="C1155" s="153" t="s">
        <v>2606</v>
      </c>
      <c r="D1155" s="142" t="s">
        <v>2604</v>
      </c>
      <c r="E1155" s="142"/>
      <c r="G1155" s="166" t="s">
        <v>2604</v>
      </c>
      <c r="H1155" s="152" t="s">
        <v>2604</v>
      </c>
    </row>
    <row r="1156" spans="1:8" s="65" customFormat="1" x14ac:dyDescent="0.25">
      <c r="A1156" s="65" t="s">
        <v>1944</v>
      </c>
      <c r="B1156" s="309">
        <v>2</v>
      </c>
      <c r="C1156" s="288" t="s">
        <v>2605</v>
      </c>
      <c r="D1156" s="142" t="s">
        <v>2604</v>
      </c>
      <c r="E1156" s="142"/>
      <c r="G1156" s="166" t="s">
        <v>2604</v>
      </c>
      <c r="H1156" s="67" t="s">
        <v>2604</v>
      </c>
    </row>
    <row r="1157" spans="1:8" s="65" customFormat="1" x14ac:dyDescent="0.25">
      <c r="A1157" s="65" t="s">
        <v>3382</v>
      </c>
      <c r="B1157" s="150">
        <v>1</v>
      </c>
      <c r="C1157" s="153" t="s">
        <v>2606</v>
      </c>
      <c r="D1157" s="142" t="s">
        <v>2604</v>
      </c>
      <c r="E1157" s="142"/>
      <c r="G1157" s="166" t="s">
        <v>2604</v>
      </c>
      <c r="H1157" s="152" t="s">
        <v>2604</v>
      </c>
    </row>
    <row r="1158" spans="1:8" s="65" customFormat="1" x14ac:dyDescent="0.25">
      <c r="A1158" s="65" t="s">
        <v>3382</v>
      </c>
      <c r="B1158" s="309">
        <v>2</v>
      </c>
      <c r="C1158" s="288" t="s">
        <v>2605</v>
      </c>
      <c r="D1158" s="142" t="s">
        <v>2604</v>
      </c>
      <c r="E1158" s="142"/>
      <c r="G1158" s="166" t="s">
        <v>2604</v>
      </c>
      <c r="H1158" s="67" t="s">
        <v>2604</v>
      </c>
    </row>
    <row r="1159" spans="1:8" s="65" customFormat="1" x14ac:dyDescent="0.25">
      <c r="A1159" s="65" t="s">
        <v>3383</v>
      </c>
      <c r="B1159" s="150">
        <v>1</v>
      </c>
      <c r="C1159" s="153" t="s">
        <v>2606</v>
      </c>
      <c r="D1159" s="142" t="s">
        <v>2604</v>
      </c>
      <c r="E1159" s="142"/>
      <c r="G1159" s="166" t="s">
        <v>2604</v>
      </c>
      <c r="H1159" s="152" t="s">
        <v>2604</v>
      </c>
    </row>
    <row r="1160" spans="1:8" s="65" customFormat="1" x14ac:dyDescent="0.25">
      <c r="A1160" s="65" t="s">
        <v>3383</v>
      </c>
      <c r="B1160" s="309">
        <v>2</v>
      </c>
      <c r="C1160" s="288" t="s">
        <v>2605</v>
      </c>
      <c r="D1160" s="142" t="s">
        <v>2604</v>
      </c>
      <c r="E1160" s="142"/>
      <c r="G1160" s="166" t="s">
        <v>2604</v>
      </c>
      <c r="H1160" s="67" t="s">
        <v>2604</v>
      </c>
    </row>
    <row r="1161" spans="1:8" s="65" customFormat="1" x14ac:dyDescent="0.25">
      <c r="A1161" s="65" t="s">
        <v>3433</v>
      </c>
      <c r="B1161" s="150">
        <v>1</v>
      </c>
      <c r="C1161" s="153" t="s">
        <v>2606</v>
      </c>
      <c r="D1161" s="142" t="s">
        <v>2604</v>
      </c>
      <c r="E1161" s="142"/>
      <c r="G1161" s="166" t="s">
        <v>2604</v>
      </c>
      <c r="H1161" s="152" t="s">
        <v>2604</v>
      </c>
    </row>
    <row r="1162" spans="1:8" s="65" customFormat="1" x14ac:dyDescent="0.25">
      <c r="A1162" s="65" t="s">
        <v>3433</v>
      </c>
      <c r="B1162" s="309">
        <v>2</v>
      </c>
      <c r="C1162" s="288" t="s">
        <v>2605</v>
      </c>
      <c r="D1162" s="142" t="s">
        <v>2604</v>
      </c>
      <c r="E1162" s="142"/>
      <c r="G1162" s="166" t="s">
        <v>2604</v>
      </c>
      <c r="H1162" s="67" t="s">
        <v>2604</v>
      </c>
    </row>
    <row r="1163" spans="1:8" s="65" customFormat="1" x14ac:dyDescent="0.25">
      <c r="A1163" s="65" t="s">
        <v>3492</v>
      </c>
      <c r="B1163" s="150">
        <v>1</v>
      </c>
      <c r="C1163" s="155" t="s">
        <v>2606</v>
      </c>
      <c r="D1163" s="142">
        <v>23292</v>
      </c>
      <c r="E1163" s="142"/>
      <c r="F1163" s="65" t="s">
        <v>2150</v>
      </c>
      <c r="G1163" s="166" t="s">
        <v>2604</v>
      </c>
      <c r="H1163" s="152" t="s">
        <v>2604</v>
      </c>
    </row>
    <row r="1164" spans="1:8" s="65" customFormat="1" x14ac:dyDescent="0.25">
      <c r="A1164" s="65" t="s">
        <v>3492</v>
      </c>
      <c r="B1164" s="77">
        <v>2</v>
      </c>
      <c r="C1164" s="65" t="s">
        <v>2605</v>
      </c>
      <c r="D1164" s="142">
        <v>25851</v>
      </c>
      <c r="E1164" s="142"/>
      <c r="F1164" s="65" t="s">
        <v>39</v>
      </c>
      <c r="G1164" s="166">
        <v>99000</v>
      </c>
      <c r="H1164" s="67" t="s">
        <v>2604</v>
      </c>
    </row>
    <row r="1165" spans="1:8" s="65" customFormat="1" x14ac:dyDescent="0.25">
      <c r="A1165" s="65" t="s">
        <v>2093</v>
      </c>
      <c r="B1165" s="150">
        <v>1</v>
      </c>
      <c r="C1165" s="153" t="s">
        <v>2606</v>
      </c>
      <c r="D1165" s="114" t="s">
        <v>2604</v>
      </c>
      <c r="E1165" s="114"/>
      <c r="G1165" s="166" t="s">
        <v>2604</v>
      </c>
      <c r="H1165" s="152" t="s">
        <v>2604</v>
      </c>
    </row>
    <row r="1166" spans="1:8" s="65" customFormat="1" x14ac:dyDescent="0.25">
      <c r="A1166" s="65" t="s">
        <v>2093</v>
      </c>
      <c r="B1166" s="309">
        <v>2</v>
      </c>
      <c r="C1166" s="288" t="s">
        <v>2605</v>
      </c>
      <c r="D1166" s="142" t="s">
        <v>2604</v>
      </c>
      <c r="E1166" s="142"/>
      <c r="G1166" s="166" t="s">
        <v>2604</v>
      </c>
      <c r="H1166" s="67" t="s">
        <v>2604</v>
      </c>
    </row>
    <row r="1167" spans="1:8" s="65" customFormat="1" x14ac:dyDescent="0.25">
      <c r="A1167" s="65" t="s">
        <v>1495</v>
      </c>
      <c r="B1167" s="150">
        <v>1</v>
      </c>
      <c r="C1167" s="153" t="s">
        <v>2606</v>
      </c>
      <c r="D1167" s="142" t="s">
        <v>2604</v>
      </c>
      <c r="E1167" s="142"/>
      <c r="G1167" s="166" t="s">
        <v>2604</v>
      </c>
      <c r="H1167" s="152" t="s">
        <v>2604</v>
      </c>
    </row>
    <row r="1168" spans="1:8" s="65" customFormat="1" x14ac:dyDescent="0.25">
      <c r="A1168" s="65" t="s">
        <v>1495</v>
      </c>
      <c r="B1168" s="309">
        <v>2</v>
      </c>
      <c r="C1168" s="288" t="s">
        <v>2605</v>
      </c>
      <c r="D1168" s="142" t="s">
        <v>2604</v>
      </c>
      <c r="E1168" s="142"/>
      <c r="G1168" s="166" t="s">
        <v>2604</v>
      </c>
      <c r="H1168" s="67" t="s">
        <v>2604</v>
      </c>
    </row>
    <row r="1169" spans="1:8" s="65" customFormat="1" x14ac:dyDescent="0.25">
      <c r="A1169" s="65" t="s">
        <v>3558</v>
      </c>
      <c r="B1169" s="150">
        <v>1</v>
      </c>
      <c r="C1169" s="153" t="s">
        <v>2606</v>
      </c>
      <c r="D1169" s="142" t="s">
        <v>2604</v>
      </c>
      <c r="E1169" s="142"/>
      <c r="G1169" s="166" t="s">
        <v>2604</v>
      </c>
      <c r="H1169" s="152" t="s">
        <v>2604</v>
      </c>
    </row>
    <row r="1170" spans="1:8" s="65" customFormat="1" x14ac:dyDescent="0.25">
      <c r="A1170" s="65" t="s">
        <v>3558</v>
      </c>
      <c r="B1170" s="309">
        <v>2</v>
      </c>
      <c r="C1170" s="288" t="s">
        <v>2605</v>
      </c>
      <c r="D1170" s="142" t="s">
        <v>2604</v>
      </c>
      <c r="E1170" s="142"/>
      <c r="G1170" s="166" t="s">
        <v>2604</v>
      </c>
      <c r="H1170" s="67" t="s">
        <v>2604</v>
      </c>
    </row>
    <row r="1171" spans="1:8" s="65" customFormat="1" x14ac:dyDescent="0.25">
      <c r="A1171" s="65" t="s">
        <v>2978</v>
      </c>
      <c r="B1171" s="150">
        <v>1</v>
      </c>
      <c r="C1171" s="153" t="s">
        <v>2606</v>
      </c>
      <c r="D1171" s="142" t="s">
        <v>2604</v>
      </c>
      <c r="E1171" s="142"/>
      <c r="G1171" s="166" t="s">
        <v>2604</v>
      </c>
      <c r="H1171" s="152" t="s">
        <v>2604</v>
      </c>
    </row>
    <row r="1172" spans="1:8" s="65" customFormat="1" x14ac:dyDescent="0.25">
      <c r="A1172" s="65" t="s">
        <v>2978</v>
      </c>
      <c r="B1172" s="309">
        <v>2</v>
      </c>
      <c r="C1172" s="288" t="s">
        <v>2605</v>
      </c>
      <c r="D1172" s="142" t="s">
        <v>2604</v>
      </c>
      <c r="E1172" s="142"/>
      <c r="G1172" s="166" t="s">
        <v>2604</v>
      </c>
      <c r="H1172" s="67" t="s">
        <v>2604</v>
      </c>
    </row>
    <row r="1173" spans="1:8" s="65" customFormat="1" x14ac:dyDescent="0.25">
      <c r="A1173" s="65" t="s">
        <v>1525</v>
      </c>
      <c r="B1173" s="150">
        <v>1</v>
      </c>
      <c r="C1173" s="153" t="s">
        <v>2606</v>
      </c>
      <c r="D1173" s="142" t="s">
        <v>2604</v>
      </c>
      <c r="E1173" s="142"/>
      <c r="G1173" s="166" t="s">
        <v>2604</v>
      </c>
      <c r="H1173" s="152" t="s">
        <v>2604</v>
      </c>
    </row>
    <row r="1174" spans="1:8" s="65" customFormat="1" x14ac:dyDescent="0.25">
      <c r="A1174" s="65" t="s">
        <v>1525</v>
      </c>
      <c r="B1174" s="309">
        <v>2</v>
      </c>
      <c r="C1174" s="288" t="s">
        <v>2605</v>
      </c>
      <c r="D1174" s="142" t="s">
        <v>2604</v>
      </c>
      <c r="E1174" s="142"/>
      <c r="G1174" s="166" t="s">
        <v>2604</v>
      </c>
      <c r="H1174" s="67" t="s">
        <v>2604</v>
      </c>
    </row>
    <row r="1175" spans="1:8" s="65" customFormat="1" x14ac:dyDescent="0.25">
      <c r="A1175" s="65" t="s">
        <v>1979</v>
      </c>
      <c r="B1175" s="150">
        <v>1</v>
      </c>
      <c r="C1175" s="153" t="s">
        <v>2606</v>
      </c>
      <c r="D1175" s="142" t="s">
        <v>2604</v>
      </c>
      <c r="E1175" s="142"/>
      <c r="G1175" s="166" t="s">
        <v>2604</v>
      </c>
      <c r="H1175" s="152" t="s">
        <v>2604</v>
      </c>
    </row>
    <row r="1176" spans="1:8" s="65" customFormat="1" x14ac:dyDescent="0.25">
      <c r="A1176" s="65" t="s">
        <v>1979</v>
      </c>
      <c r="B1176" s="309">
        <v>2</v>
      </c>
      <c r="C1176" s="288" t="s">
        <v>2605</v>
      </c>
      <c r="D1176" s="142" t="s">
        <v>2604</v>
      </c>
      <c r="E1176" s="142"/>
      <c r="G1176" s="166" t="s">
        <v>2604</v>
      </c>
      <c r="H1176" s="67" t="s">
        <v>2604</v>
      </c>
    </row>
    <row r="1177" spans="1:8" s="65" customFormat="1" x14ac:dyDescent="0.25">
      <c r="A1177" s="65" t="s">
        <v>1832</v>
      </c>
      <c r="B1177" s="150">
        <v>1</v>
      </c>
      <c r="C1177" s="153" t="s">
        <v>2606</v>
      </c>
      <c r="D1177" s="142" t="s">
        <v>2604</v>
      </c>
      <c r="E1177" s="142"/>
      <c r="G1177" s="166" t="s">
        <v>2604</v>
      </c>
      <c r="H1177" s="152" t="s">
        <v>2604</v>
      </c>
    </row>
    <row r="1178" spans="1:8" s="65" customFormat="1" x14ac:dyDescent="0.25">
      <c r="A1178" s="65" t="s">
        <v>1832</v>
      </c>
      <c r="B1178" s="309">
        <v>2</v>
      </c>
      <c r="C1178" s="288" t="s">
        <v>2605</v>
      </c>
      <c r="D1178" s="142" t="s">
        <v>2604</v>
      </c>
      <c r="E1178" s="142"/>
      <c r="G1178" s="166" t="s">
        <v>2604</v>
      </c>
      <c r="H1178" s="67" t="s">
        <v>2604</v>
      </c>
    </row>
    <row r="1179" spans="1:8" s="65" customFormat="1" x14ac:dyDescent="0.25">
      <c r="A1179" s="65" t="s">
        <v>1831</v>
      </c>
      <c r="B1179" s="150">
        <v>1</v>
      </c>
      <c r="C1179" s="153" t="s">
        <v>2606</v>
      </c>
      <c r="D1179" s="142" t="s">
        <v>2604</v>
      </c>
      <c r="E1179" s="142"/>
      <c r="G1179" s="166" t="s">
        <v>2604</v>
      </c>
      <c r="H1179" s="152" t="s">
        <v>2604</v>
      </c>
    </row>
    <row r="1180" spans="1:8" s="65" customFormat="1" x14ac:dyDescent="0.25">
      <c r="A1180" s="65" t="s">
        <v>1831</v>
      </c>
      <c r="B1180" s="309">
        <v>2</v>
      </c>
      <c r="C1180" s="288" t="s">
        <v>2605</v>
      </c>
      <c r="D1180" s="142" t="s">
        <v>2604</v>
      </c>
      <c r="E1180" s="142"/>
      <c r="G1180" s="166" t="s">
        <v>2604</v>
      </c>
      <c r="H1180" s="67" t="s">
        <v>2604</v>
      </c>
    </row>
    <row r="1181" spans="1:8" s="65" customFormat="1" x14ac:dyDescent="0.25">
      <c r="A1181" s="65" t="s">
        <v>1524</v>
      </c>
      <c r="B1181" s="150">
        <v>1</v>
      </c>
      <c r="C1181" s="153" t="s">
        <v>2606</v>
      </c>
      <c r="D1181" s="142" t="s">
        <v>2604</v>
      </c>
      <c r="E1181" s="142"/>
      <c r="G1181" s="166" t="s">
        <v>2604</v>
      </c>
      <c r="H1181" s="152" t="s">
        <v>2604</v>
      </c>
    </row>
    <row r="1182" spans="1:8" s="65" customFormat="1" x14ac:dyDescent="0.25">
      <c r="A1182" s="65" t="s">
        <v>1524</v>
      </c>
      <c r="B1182" s="309">
        <v>2</v>
      </c>
      <c r="C1182" s="288" t="s">
        <v>2605</v>
      </c>
      <c r="D1182" s="142" t="s">
        <v>2604</v>
      </c>
      <c r="E1182" s="142"/>
      <c r="G1182" s="166" t="s">
        <v>2604</v>
      </c>
      <c r="H1182" s="67" t="s">
        <v>2604</v>
      </c>
    </row>
    <row r="1183" spans="1:8" s="65" customFormat="1" x14ac:dyDescent="0.25">
      <c r="A1183" s="65" t="s">
        <v>1956</v>
      </c>
      <c r="B1183" s="150">
        <v>1</v>
      </c>
      <c r="C1183" s="153" t="s">
        <v>2606</v>
      </c>
      <c r="D1183" s="142" t="s">
        <v>2604</v>
      </c>
      <c r="E1183" s="142"/>
      <c r="G1183" s="166" t="s">
        <v>2604</v>
      </c>
      <c r="H1183" s="152" t="s">
        <v>2604</v>
      </c>
    </row>
    <row r="1184" spans="1:8" s="65" customFormat="1" x14ac:dyDescent="0.25">
      <c r="A1184" s="65" t="s">
        <v>1956</v>
      </c>
      <c r="B1184" s="309">
        <v>2</v>
      </c>
      <c r="C1184" s="288" t="s">
        <v>2605</v>
      </c>
      <c r="D1184" s="142" t="s">
        <v>2604</v>
      </c>
      <c r="E1184" s="142"/>
      <c r="G1184" s="166" t="s">
        <v>2604</v>
      </c>
      <c r="H1184" s="67" t="s">
        <v>2604</v>
      </c>
    </row>
    <row r="1185" spans="1:8" s="65" customFormat="1" x14ac:dyDescent="0.25">
      <c r="A1185" s="65" t="s">
        <v>2062</v>
      </c>
      <c r="B1185" s="150">
        <v>1</v>
      </c>
      <c r="C1185" s="153" t="s">
        <v>2606</v>
      </c>
      <c r="D1185" s="114" t="s">
        <v>2604</v>
      </c>
      <c r="E1185" s="114"/>
      <c r="G1185" s="166" t="s">
        <v>2604</v>
      </c>
      <c r="H1185" s="152" t="s">
        <v>2604</v>
      </c>
    </row>
    <row r="1186" spans="1:8" s="65" customFormat="1" x14ac:dyDescent="0.25">
      <c r="A1186" s="65" t="s">
        <v>2062</v>
      </c>
      <c r="B1186" s="309">
        <v>2</v>
      </c>
      <c r="C1186" s="288" t="s">
        <v>2605</v>
      </c>
      <c r="D1186" s="142" t="s">
        <v>2604</v>
      </c>
      <c r="E1186" s="142"/>
      <c r="G1186" s="166" t="s">
        <v>2604</v>
      </c>
      <c r="H1186" s="67" t="s">
        <v>2604</v>
      </c>
    </row>
    <row r="1187" spans="1:8" s="65" customFormat="1" x14ac:dyDescent="0.25">
      <c r="A1187" s="65" t="s">
        <v>1523</v>
      </c>
      <c r="B1187" s="150">
        <v>1</v>
      </c>
      <c r="C1187" s="153" t="s">
        <v>2606</v>
      </c>
      <c r="D1187" s="142" t="s">
        <v>2604</v>
      </c>
      <c r="E1187" s="142"/>
      <c r="G1187" s="166" t="s">
        <v>2604</v>
      </c>
      <c r="H1187" s="152" t="s">
        <v>2604</v>
      </c>
    </row>
    <row r="1188" spans="1:8" s="65" customFormat="1" x14ac:dyDescent="0.25">
      <c r="A1188" s="65" t="s">
        <v>1523</v>
      </c>
      <c r="B1188" s="309">
        <v>2</v>
      </c>
      <c r="C1188" s="288" t="s">
        <v>2605</v>
      </c>
      <c r="D1188" s="142" t="s">
        <v>2604</v>
      </c>
      <c r="E1188" s="142"/>
      <c r="G1188" s="166" t="s">
        <v>2604</v>
      </c>
      <c r="H1188" s="67" t="s">
        <v>2604</v>
      </c>
    </row>
    <row r="1189" spans="1:8" s="65" customFormat="1" x14ac:dyDescent="0.25">
      <c r="A1189" s="65" t="s">
        <v>2122</v>
      </c>
      <c r="B1189" s="150">
        <v>1</v>
      </c>
      <c r="C1189" s="153" t="s">
        <v>2606</v>
      </c>
      <c r="D1189" s="114" t="s">
        <v>2604</v>
      </c>
      <c r="E1189" s="114"/>
      <c r="G1189" s="166" t="s">
        <v>2604</v>
      </c>
      <c r="H1189" s="152" t="s">
        <v>2604</v>
      </c>
    </row>
    <row r="1190" spans="1:8" s="65" customFormat="1" x14ac:dyDescent="0.25">
      <c r="A1190" s="65" t="s">
        <v>2122</v>
      </c>
      <c r="B1190" s="309">
        <v>2</v>
      </c>
      <c r="C1190" s="288" t="s">
        <v>2605</v>
      </c>
      <c r="D1190" s="142" t="s">
        <v>2604</v>
      </c>
      <c r="E1190" s="142"/>
      <c r="G1190" s="166" t="s">
        <v>2604</v>
      </c>
      <c r="H1190" s="67" t="s">
        <v>2604</v>
      </c>
    </row>
    <row r="1191" spans="1:8" s="65" customFormat="1" x14ac:dyDescent="0.25">
      <c r="A1191" s="65" t="s">
        <v>2843</v>
      </c>
      <c r="B1191" s="150">
        <v>1</v>
      </c>
      <c r="C1191" s="153" t="s">
        <v>2606</v>
      </c>
      <c r="D1191" s="142" t="s">
        <v>2604</v>
      </c>
      <c r="E1191" s="142"/>
      <c r="G1191" s="166" t="s">
        <v>2604</v>
      </c>
      <c r="H1191" s="152" t="s">
        <v>2604</v>
      </c>
    </row>
    <row r="1192" spans="1:8" s="65" customFormat="1" x14ac:dyDescent="0.25">
      <c r="A1192" s="65" t="s">
        <v>2843</v>
      </c>
      <c r="B1192" s="309">
        <v>2</v>
      </c>
      <c r="C1192" s="288" t="s">
        <v>2605</v>
      </c>
      <c r="D1192" s="142" t="s">
        <v>2604</v>
      </c>
      <c r="E1192" s="142"/>
      <c r="G1192" s="166" t="s">
        <v>2604</v>
      </c>
      <c r="H1192" s="67" t="s">
        <v>2604</v>
      </c>
    </row>
    <row r="1193" spans="1:8" s="65" customFormat="1" x14ac:dyDescent="0.25">
      <c r="A1193" s="65" t="s">
        <v>3220</v>
      </c>
      <c r="B1193" s="150">
        <v>1</v>
      </c>
      <c r="C1193" s="153" t="s">
        <v>2606</v>
      </c>
      <c r="D1193" s="142" t="s">
        <v>2604</v>
      </c>
      <c r="E1193" s="142"/>
      <c r="G1193" s="166" t="s">
        <v>2604</v>
      </c>
      <c r="H1193" s="152" t="s">
        <v>2604</v>
      </c>
    </row>
    <row r="1194" spans="1:8" s="65" customFormat="1" x14ac:dyDescent="0.25">
      <c r="A1194" s="65" t="s">
        <v>3220</v>
      </c>
      <c r="B1194" s="309">
        <v>2</v>
      </c>
      <c r="C1194" s="288" t="s">
        <v>2605</v>
      </c>
      <c r="D1194" s="142" t="s">
        <v>2604</v>
      </c>
      <c r="E1194" s="142"/>
      <c r="G1194" s="166" t="s">
        <v>2604</v>
      </c>
      <c r="H1194" s="67" t="s">
        <v>2604</v>
      </c>
    </row>
    <row r="1195" spans="1:8" s="65" customFormat="1" x14ac:dyDescent="0.25">
      <c r="A1195" s="65" t="s">
        <v>3283</v>
      </c>
      <c r="B1195" s="150">
        <v>1</v>
      </c>
      <c r="C1195" s="153" t="s">
        <v>2606</v>
      </c>
      <c r="D1195" s="142" t="s">
        <v>2604</v>
      </c>
      <c r="E1195" s="142"/>
      <c r="G1195" s="166" t="s">
        <v>2604</v>
      </c>
      <c r="H1195" s="152" t="s">
        <v>2604</v>
      </c>
    </row>
    <row r="1196" spans="1:8" s="65" customFormat="1" x14ac:dyDescent="0.25">
      <c r="A1196" s="65" t="s">
        <v>3283</v>
      </c>
      <c r="B1196" s="309">
        <v>2</v>
      </c>
      <c r="C1196" s="288" t="s">
        <v>2605</v>
      </c>
      <c r="D1196" s="142" t="s">
        <v>2604</v>
      </c>
      <c r="E1196" s="142"/>
      <c r="G1196" s="166" t="s">
        <v>2604</v>
      </c>
      <c r="H1196" s="67" t="s">
        <v>2604</v>
      </c>
    </row>
    <row r="1197" spans="1:8" s="65" customFormat="1" x14ac:dyDescent="0.25">
      <c r="A1197" s="65" t="s">
        <v>3314</v>
      </c>
      <c r="B1197" s="150">
        <v>1</v>
      </c>
      <c r="C1197" s="153" t="s">
        <v>2606</v>
      </c>
      <c r="D1197" s="114" t="s">
        <v>2604</v>
      </c>
      <c r="E1197" s="114"/>
      <c r="G1197" s="166" t="s">
        <v>2604</v>
      </c>
      <c r="H1197" s="152" t="s">
        <v>2604</v>
      </c>
    </row>
    <row r="1198" spans="1:8" s="65" customFormat="1" x14ac:dyDescent="0.25">
      <c r="A1198" s="65" t="s">
        <v>3314</v>
      </c>
      <c r="B1198" s="309">
        <v>2</v>
      </c>
      <c r="C1198" s="288" t="s">
        <v>2605</v>
      </c>
      <c r="D1198" s="142" t="s">
        <v>2604</v>
      </c>
      <c r="E1198" s="142"/>
      <c r="G1198" s="166" t="s">
        <v>2604</v>
      </c>
      <c r="H1198" s="67" t="s">
        <v>2604</v>
      </c>
    </row>
    <row r="1199" spans="1:8" s="65" customFormat="1" x14ac:dyDescent="0.25">
      <c r="A1199" s="65" t="s">
        <v>3650</v>
      </c>
      <c r="B1199" s="150">
        <v>1</v>
      </c>
      <c r="C1199" s="153" t="s">
        <v>2606</v>
      </c>
      <c r="D1199" s="142" t="s">
        <v>2604</v>
      </c>
      <c r="E1199" s="142"/>
      <c r="G1199" s="166" t="s">
        <v>2604</v>
      </c>
      <c r="H1199" s="152" t="s">
        <v>2604</v>
      </c>
    </row>
    <row r="1200" spans="1:8" s="65" customFormat="1" x14ac:dyDescent="0.25">
      <c r="A1200" s="65" t="s">
        <v>3650</v>
      </c>
      <c r="B1200" s="309">
        <v>2</v>
      </c>
      <c r="C1200" s="288" t="s">
        <v>2605</v>
      </c>
      <c r="D1200" s="142" t="s">
        <v>2604</v>
      </c>
      <c r="E1200" s="142"/>
      <c r="G1200" s="166" t="s">
        <v>2604</v>
      </c>
      <c r="H1200" s="67" t="s">
        <v>2604</v>
      </c>
    </row>
    <row r="1201" spans="1:8" s="65" customFormat="1" x14ac:dyDescent="0.25">
      <c r="A1201" s="65" t="s">
        <v>1845</v>
      </c>
      <c r="B1201" s="150">
        <v>1</v>
      </c>
      <c r="C1201" s="153" t="s">
        <v>2606</v>
      </c>
      <c r="D1201" s="142" t="s">
        <v>2604</v>
      </c>
      <c r="E1201" s="142"/>
      <c r="G1201" s="166" t="s">
        <v>2604</v>
      </c>
      <c r="H1201" s="152" t="s">
        <v>2604</v>
      </c>
    </row>
    <row r="1202" spans="1:8" s="65" customFormat="1" x14ac:dyDescent="0.25">
      <c r="A1202" s="65" t="s">
        <v>1845</v>
      </c>
      <c r="B1202" s="309">
        <v>2</v>
      </c>
      <c r="C1202" s="288" t="s">
        <v>2605</v>
      </c>
      <c r="D1202" s="142" t="s">
        <v>2604</v>
      </c>
      <c r="E1202" s="142"/>
      <c r="G1202" s="166" t="s">
        <v>2604</v>
      </c>
      <c r="H1202" s="67" t="s">
        <v>2604</v>
      </c>
    </row>
    <row r="1203" spans="1:8" s="65" customFormat="1" x14ac:dyDescent="0.25">
      <c r="A1203" s="65" t="s">
        <v>1583</v>
      </c>
      <c r="B1203" s="150">
        <v>1</v>
      </c>
      <c r="C1203" s="153" t="s">
        <v>2606</v>
      </c>
      <c r="D1203" s="142" t="s">
        <v>2604</v>
      </c>
      <c r="E1203" s="142"/>
      <c r="G1203" s="166" t="s">
        <v>2604</v>
      </c>
      <c r="H1203" s="152" t="s">
        <v>2604</v>
      </c>
    </row>
    <row r="1204" spans="1:8" s="65" customFormat="1" x14ac:dyDescent="0.25">
      <c r="A1204" s="65" t="s">
        <v>1583</v>
      </c>
      <c r="B1204" s="309">
        <v>2</v>
      </c>
      <c r="C1204" s="288" t="s">
        <v>2605</v>
      </c>
      <c r="D1204" s="142" t="s">
        <v>2604</v>
      </c>
      <c r="E1204" s="142"/>
      <c r="G1204" s="166" t="s">
        <v>2604</v>
      </c>
      <c r="H1204" s="67" t="s">
        <v>2604</v>
      </c>
    </row>
    <row r="1205" spans="1:8" s="65" customFormat="1" x14ac:dyDescent="0.25">
      <c r="A1205" s="65" t="s">
        <v>1582</v>
      </c>
      <c r="B1205" s="150">
        <v>1</v>
      </c>
      <c r="C1205" s="153" t="s">
        <v>2606</v>
      </c>
      <c r="D1205" s="142" t="s">
        <v>2604</v>
      </c>
      <c r="E1205" s="142"/>
      <c r="G1205" s="166" t="s">
        <v>2604</v>
      </c>
      <c r="H1205" s="152" t="s">
        <v>2604</v>
      </c>
    </row>
    <row r="1206" spans="1:8" s="65" customFormat="1" x14ac:dyDescent="0.25">
      <c r="A1206" s="65" t="s">
        <v>1582</v>
      </c>
      <c r="B1206" s="309">
        <v>2</v>
      </c>
      <c r="C1206" s="288" t="s">
        <v>2605</v>
      </c>
      <c r="D1206" s="142" t="s">
        <v>2604</v>
      </c>
      <c r="E1206" s="142"/>
      <c r="G1206" s="166" t="s">
        <v>2604</v>
      </c>
      <c r="H1206" s="67" t="s">
        <v>2604</v>
      </c>
    </row>
    <row r="1207" spans="1:8" s="65" customFormat="1" x14ac:dyDescent="0.25">
      <c r="A1207" s="65" t="s">
        <v>1703</v>
      </c>
      <c r="B1207" s="150">
        <v>1</v>
      </c>
      <c r="C1207" s="153" t="s">
        <v>2606</v>
      </c>
      <c r="D1207" s="142" t="s">
        <v>2604</v>
      </c>
      <c r="E1207" s="142"/>
      <c r="G1207" s="166" t="s">
        <v>2604</v>
      </c>
      <c r="H1207" s="152" t="s">
        <v>2604</v>
      </c>
    </row>
    <row r="1208" spans="1:8" s="65" customFormat="1" x14ac:dyDescent="0.25">
      <c r="A1208" s="65" t="s">
        <v>1703</v>
      </c>
      <c r="B1208" s="309">
        <v>2</v>
      </c>
      <c r="C1208" s="288" t="s">
        <v>2605</v>
      </c>
      <c r="D1208" s="142" t="s">
        <v>2604</v>
      </c>
      <c r="E1208" s="142"/>
      <c r="G1208" s="166" t="s">
        <v>2604</v>
      </c>
      <c r="H1208" s="67" t="s">
        <v>2604</v>
      </c>
    </row>
    <row r="1209" spans="1:8" s="65" customFormat="1" x14ac:dyDescent="0.25">
      <c r="A1209" s="65" t="s">
        <v>1522</v>
      </c>
      <c r="B1209" s="150">
        <v>1</v>
      </c>
      <c r="C1209" s="153" t="s">
        <v>2606</v>
      </c>
      <c r="D1209" s="142" t="s">
        <v>2604</v>
      </c>
      <c r="E1209" s="142"/>
      <c r="G1209" s="166" t="s">
        <v>2604</v>
      </c>
      <c r="H1209" s="152" t="s">
        <v>2604</v>
      </c>
    </row>
    <row r="1210" spans="1:8" s="65" customFormat="1" x14ac:dyDescent="0.25">
      <c r="A1210" s="65" t="s">
        <v>1522</v>
      </c>
      <c r="B1210" s="309">
        <v>2</v>
      </c>
      <c r="C1210" s="288" t="s">
        <v>2605</v>
      </c>
      <c r="D1210" s="142" t="s">
        <v>2604</v>
      </c>
      <c r="E1210" s="142"/>
      <c r="G1210" s="166" t="s">
        <v>2604</v>
      </c>
      <c r="H1210" s="67" t="s">
        <v>2604</v>
      </c>
    </row>
    <row r="1211" spans="1:8" s="65" customFormat="1" x14ac:dyDescent="0.25">
      <c r="A1211" s="65" t="s">
        <v>3458</v>
      </c>
      <c r="B1211" s="150">
        <v>1</v>
      </c>
      <c r="C1211" s="153" t="s">
        <v>2606</v>
      </c>
      <c r="D1211" s="142" t="s">
        <v>2604</v>
      </c>
      <c r="E1211" s="142"/>
      <c r="G1211" s="166" t="s">
        <v>2604</v>
      </c>
      <c r="H1211" s="152" t="s">
        <v>2604</v>
      </c>
    </row>
    <row r="1212" spans="1:8" s="65" customFormat="1" x14ac:dyDescent="0.25">
      <c r="A1212" s="65" t="s">
        <v>3458</v>
      </c>
      <c r="B1212" s="309">
        <v>2</v>
      </c>
      <c r="C1212" s="288" t="s">
        <v>2605</v>
      </c>
      <c r="D1212" s="142" t="s">
        <v>2604</v>
      </c>
      <c r="E1212" s="142"/>
      <c r="G1212" s="166" t="s">
        <v>2604</v>
      </c>
      <c r="H1212" s="67" t="s">
        <v>2604</v>
      </c>
    </row>
    <row r="1213" spans="1:8" s="65" customFormat="1" x14ac:dyDescent="0.25">
      <c r="A1213" s="65" t="s">
        <v>3463</v>
      </c>
      <c r="B1213" s="150">
        <v>1</v>
      </c>
      <c r="C1213" s="153" t="s">
        <v>2606</v>
      </c>
      <c r="D1213" s="142" t="s">
        <v>2604</v>
      </c>
      <c r="E1213" s="142"/>
      <c r="G1213" s="166" t="s">
        <v>2604</v>
      </c>
      <c r="H1213" s="152" t="s">
        <v>2604</v>
      </c>
    </row>
    <row r="1214" spans="1:8" s="65" customFormat="1" x14ac:dyDescent="0.25">
      <c r="A1214" s="65" t="s">
        <v>3463</v>
      </c>
      <c r="B1214" s="309">
        <v>2</v>
      </c>
      <c r="C1214" s="288" t="s">
        <v>2605</v>
      </c>
      <c r="D1214" s="142" t="s">
        <v>2604</v>
      </c>
      <c r="E1214" s="142"/>
      <c r="G1214" s="166" t="s">
        <v>2604</v>
      </c>
      <c r="H1214" s="67" t="s">
        <v>2604</v>
      </c>
    </row>
    <row r="1215" spans="1:8" s="65" customFormat="1" x14ac:dyDescent="0.25">
      <c r="A1215" s="65" t="s">
        <v>3702</v>
      </c>
      <c r="B1215" s="150">
        <v>1</v>
      </c>
      <c r="C1215" s="153" t="s">
        <v>2606</v>
      </c>
      <c r="D1215" s="142" t="s">
        <v>2604</v>
      </c>
      <c r="E1215" s="142"/>
      <c r="G1215" s="166" t="s">
        <v>2604</v>
      </c>
      <c r="H1215" s="152" t="s">
        <v>2604</v>
      </c>
    </row>
    <row r="1216" spans="1:8" s="65" customFormat="1" x14ac:dyDescent="0.25">
      <c r="A1216" s="65" t="s">
        <v>3702</v>
      </c>
      <c r="B1216" s="309">
        <v>2</v>
      </c>
      <c r="C1216" s="288" t="s">
        <v>2605</v>
      </c>
      <c r="D1216" s="142" t="s">
        <v>2604</v>
      </c>
      <c r="E1216" s="142"/>
      <c r="G1216" s="166" t="s">
        <v>2604</v>
      </c>
      <c r="H1216" s="67" t="s">
        <v>2604</v>
      </c>
    </row>
    <row r="1217" spans="1:8" s="65" customFormat="1" x14ac:dyDescent="0.25">
      <c r="A1217" s="65" t="s">
        <v>1629</v>
      </c>
      <c r="B1217" s="150">
        <v>1</v>
      </c>
      <c r="C1217" s="153" t="s">
        <v>2606</v>
      </c>
      <c r="D1217" s="142" t="s">
        <v>2604</v>
      </c>
      <c r="E1217" s="142"/>
      <c r="G1217" s="166" t="s">
        <v>2604</v>
      </c>
      <c r="H1217" s="152" t="s">
        <v>2604</v>
      </c>
    </row>
    <row r="1218" spans="1:8" s="65" customFormat="1" x14ac:dyDescent="0.25">
      <c r="A1218" s="65" t="s">
        <v>1629</v>
      </c>
      <c r="B1218" s="309">
        <v>2</v>
      </c>
      <c r="C1218" s="288" t="s">
        <v>2605</v>
      </c>
      <c r="D1218" s="142" t="s">
        <v>2604</v>
      </c>
      <c r="E1218" s="142"/>
      <c r="G1218" s="166" t="s">
        <v>2604</v>
      </c>
      <c r="H1218" s="67" t="s">
        <v>2604</v>
      </c>
    </row>
    <row r="1219" spans="1:8" s="65" customFormat="1" x14ac:dyDescent="0.25">
      <c r="A1219" s="65" t="s">
        <v>951</v>
      </c>
      <c r="B1219" s="150">
        <v>1</v>
      </c>
      <c r="C1219" s="153" t="s">
        <v>2606</v>
      </c>
      <c r="D1219" s="142" t="s">
        <v>2604</v>
      </c>
      <c r="E1219" s="142"/>
      <c r="G1219" s="166" t="s">
        <v>2604</v>
      </c>
      <c r="H1219" s="152" t="s">
        <v>2604</v>
      </c>
    </row>
    <row r="1220" spans="1:8" s="65" customFormat="1" x14ac:dyDescent="0.25">
      <c r="A1220" s="65" t="s">
        <v>951</v>
      </c>
      <c r="B1220" s="309">
        <v>2</v>
      </c>
      <c r="C1220" s="288" t="s">
        <v>2605</v>
      </c>
      <c r="D1220" s="142" t="s">
        <v>2604</v>
      </c>
      <c r="E1220" s="142"/>
      <c r="G1220" s="166" t="s">
        <v>2604</v>
      </c>
      <c r="H1220" s="67" t="s">
        <v>2604</v>
      </c>
    </row>
    <row r="1221" spans="1:8" s="65" customFormat="1" x14ac:dyDescent="0.25">
      <c r="A1221" s="65" t="s">
        <v>3545</v>
      </c>
      <c r="B1221" s="150">
        <v>1</v>
      </c>
      <c r="C1221" s="155" t="s">
        <v>2606</v>
      </c>
      <c r="D1221" s="142">
        <v>36190</v>
      </c>
      <c r="E1221" s="142"/>
      <c r="F1221" s="65" t="s">
        <v>2483</v>
      </c>
      <c r="G1221" s="166" t="s">
        <v>2604</v>
      </c>
      <c r="H1221" s="152" t="s">
        <v>2604</v>
      </c>
    </row>
    <row r="1222" spans="1:8" s="65" customFormat="1" x14ac:dyDescent="0.25">
      <c r="A1222" s="65" t="s">
        <v>3545</v>
      </c>
      <c r="B1222" s="309">
        <v>2</v>
      </c>
      <c r="C1222" s="65" t="s">
        <v>2605</v>
      </c>
      <c r="D1222" s="142">
        <v>36512</v>
      </c>
      <c r="E1222" s="142"/>
      <c r="F1222" s="65" t="s">
        <v>2483</v>
      </c>
      <c r="G1222" s="166" t="s">
        <v>2604</v>
      </c>
      <c r="H1222" s="67" t="s">
        <v>2604</v>
      </c>
    </row>
    <row r="1223" spans="1:8" s="65" customFormat="1" x14ac:dyDescent="0.25">
      <c r="A1223" s="65" t="s">
        <v>2024</v>
      </c>
      <c r="B1223" s="150">
        <v>1</v>
      </c>
      <c r="C1223" s="153" t="s">
        <v>2606</v>
      </c>
      <c r="D1223" s="114" t="s">
        <v>2604</v>
      </c>
      <c r="E1223" s="114"/>
      <c r="G1223" s="166" t="s">
        <v>2604</v>
      </c>
      <c r="H1223" s="152" t="s">
        <v>2604</v>
      </c>
    </row>
    <row r="1224" spans="1:8" s="65" customFormat="1" x14ac:dyDescent="0.25">
      <c r="A1224" s="65" t="s">
        <v>2024</v>
      </c>
      <c r="B1224" s="309">
        <v>2</v>
      </c>
      <c r="C1224" s="288" t="s">
        <v>2605</v>
      </c>
      <c r="D1224" s="142" t="s">
        <v>2604</v>
      </c>
      <c r="E1224" s="142"/>
      <c r="G1224" s="166" t="s">
        <v>2604</v>
      </c>
      <c r="H1224" s="67" t="s">
        <v>2604</v>
      </c>
    </row>
    <row r="1225" spans="1:8" s="65" customFormat="1" x14ac:dyDescent="0.25">
      <c r="A1225" s="65" t="s">
        <v>1627</v>
      </c>
      <c r="B1225" s="150">
        <v>1</v>
      </c>
      <c r="C1225" s="153" t="s">
        <v>2606</v>
      </c>
      <c r="D1225" s="142" t="s">
        <v>2604</v>
      </c>
      <c r="E1225" s="142"/>
      <c r="G1225" s="166" t="s">
        <v>2604</v>
      </c>
      <c r="H1225" s="152" t="s">
        <v>2604</v>
      </c>
    </row>
    <row r="1226" spans="1:8" s="65" customFormat="1" x14ac:dyDescent="0.25">
      <c r="A1226" s="65" t="s">
        <v>1627</v>
      </c>
      <c r="B1226" s="309">
        <v>2</v>
      </c>
      <c r="C1226" s="288" t="s">
        <v>2605</v>
      </c>
      <c r="D1226" s="142" t="s">
        <v>2604</v>
      </c>
      <c r="E1226" s="142"/>
      <c r="G1226" s="166" t="s">
        <v>2604</v>
      </c>
      <c r="H1226" s="67" t="s">
        <v>2604</v>
      </c>
    </row>
    <row r="1227" spans="1:8" s="65" customFormat="1" x14ac:dyDescent="0.25">
      <c r="A1227" s="65" t="s">
        <v>1647</v>
      </c>
      <c r="B1227" s="150">
        <v>1</v>
      </c>
      <c r="C1227" s="153" t="s">
        <v>2606</v>
      </c>
      <c r="D1227" s="142" t="s">
        <v>2604</v>
      </c>
      <c r="E1227" s="142"/>
      <c r="G1227" s="166" t="s">
        <v>2604</v>
      </c>
      <c r="H1227" s="152" t="s">
        <v>2604</v>
      </c>
    </row>
    <row r="1228" spans="1:8" s="65" customFormat="1" x14ac:dyDescent="0.25">
      <c r="A1228" s="65" t="s">
        <v>1647</v>
      </c>
      <c r="B1228" s="309">
        <v>2</v>
      </c>
      <c r="C1228" s="288" t="s">
        <v>2605</v>
      </c>
      <c r="D1228" s="142" t="s">
        <v>2604</v>
      </c>
      <c r="E1228" s="142"/>
      <c r="G1228" s="166" t="s">
        <v>2604</v>
      </c>
      <c r="H1228" s="67" t="s">
        <v>2604</v>
      </c>
    </row>
    <row r="1229" spans="1:8" s="65" customFormat="1" x14ac:dyDescent="0.25">
      <c r="A1229" s="65" t="s">
        <v>3756</v>
      </c>
      <c r="B1229" s="150">
        <v>1</v>
      </c>
      <c r="C1229" s="153" t="s">
        <v>4528</v>
      </c>
      <c r="D1229" s="142">
        <v>39893</v>
      </c>
      <c r="E1229" s="142">
        <v>39914</v>
      </c>
      <c r="F1229" s="65" t="s">
        <v>39</v>
      </c>
      <c r="G1229" s="166" t="s">
        <v>2604</v>
      </c>
      <c r="H1229" s="152" t="s">
        <v>2604</v>
      </c>
    </row>
    <row r="1230" spans="1:8" s="65" customFormat="1" x14ac:dyDescent="0.25">
      <c r="A1230" s="65" t="s">
        <v>3055</v>
      </c>
      <c r="B1230" s="150">
        <v>1</v>
      </c>
      <c r="C1230" s="155" t="s">
        <v>2606</v>
      </c>
      <c r="D1230" s="142">
        <v>26957</v>
      </c>
      <c r="E1230" s="142"/>
      <c r="F1230" s="65" t="s">
        <v>85</v>
      </c>
      <c r="G1230" s="166" t="s">
        <v>2604</v>
      </c>
      <c r="H1230" s="152" t="s">
        <v>2604</v>
      </c>
    </row>
    <row r="1231" spans="1:8" s="65" customFormat="1" x14ac:dyDescent="0.25">
      <c r="A1231" s="65" t="s">
        <v>3055</v>
      </c>
      <c r="B1231" s="77">
        <v>2</v>
      </c>
      <c r="C1231" s="65" t="s">
        <v>2605</v>
      </c>
      <c r="D1231" s="142">
        <v>31887</v>
      </c>
      <c r="E1231" s="142"/>
      <c r="F1231" s="65" t="s">
        <v>35</v>
      </c>
      <c r="G1231" s="166" t="s">
        <v>2604</v>
      </c>
      <c r="H1231" s="67" t="s">
        <v>2604</v>
      </c>
    </row>
    <row r="1232" spans="1:8" s="65" customFormat="1" x14ac:dyDescent="0.25">
      <c r="A1232" s="65" t="s">
        <v>3055</v>
      </c>
      <c r="B1232" s="150">
        <v>3</v>
      </c>
      <c r="C1232" s="155" t="s">
        <v>2606</v>
      </c>
      <c r="D1232" s="142"/>
      <c r="E1232" s="142"/>
      <c r="F1232" s="282" t="s">
        <v>35</v>
      </c>
      <c r="G1232" s="166"/>
      <c r="H1232" s="152"/>
    </row>
    <row r="1233" spans="1:8" s="65" customFormat="1" x14ac:dyDescent="0.25">
      <c r="A1233" s="65" t="s">
        <v>3055</v>
      </c>
      <c r="B1233" s="309">
        <v>4</v>
      </c>
      <c r="C1233" s="65" t="s">
        <v>2605</v>
      </c>
      <c r="D1233" s="142"/>
      <c r="E1233" s="142"/>
      <c r="F1233" s="108" t="s">
        <v>2602</v>
      </c>
      <c r="G1233" s="166"/>
      <c r="H1233" s="67"/>
    </row>
    <row r="1234" spans="1:8" s="65" customFormat="1" x14ac:dyDescent="0.25">
      <c r="A1234" s="65" t="s">
        <v>621</v>
      </c>
      <c r="B1234" s="150">
        <v>1</v>
      </c>
      <c r="C1234" s="155" t="s">
        <v>2606</v>
      </c>
      <c r="D1234" s="142">
        <v>38547</v>
      </c>
      <c r="E1234" s="142"/>
      <c r="F1234" s="65" t="s">
        <v>106</v>
      </c>
      <c r="G1234" s="166">
        <v>315000</v>
      </c>
      <c r="H1234" s="152" t="s">
        <v>2604</v>
      </c>
    </row>
    <row r="1235" spans="1:8" s="65" customFormat="1" x14ac:dyDescent="0.25">
      <c r="A1235" s="65" t="s">
        <v>621</v>
      </c>
      <c r="B1235" s="77">
        <v>2</v>
      </c>
      <c r="C1235" s="65" t="s">
        <v>2605</v>
      </c>
      <c r="D1235" s="142">
        <v>39936</v>
      </c>
      <c r="E1235" s="142"/>
      <c r="F1235" s="65" t="s">
        <v>48</v>
      </c>
      <c r="G1235" s="166" t="s">
        <v>2604</v>
      </c>
      <c r="H1235" s="67" t="s">
        <v>2604</v>
      </c>
    </row>
    <row r="1236" spans="1:8" s="65" customFormat="1" x14ac:dyDescent="0.25">
      <c r="A1236" s="65" t="s">
        <v>3076</v>
      </c>
      <c r="B1236" s="150">
        <v>1</v>
      </c>
      <c r="C1236" s="155" t="s">
        <v>2606</v>
      </c>
      <c r="D1236" s="142">
        <v>31276</v>
      </c>
      <c r="E1236" s="142"/>
      <c r="F1236" s="65" t="s">
        <v>63</v>
      </c>
      <c r="G1236" s="166" t="s">
        <v>2604</v>
      </c>
      <c r="H1236" s="152" t="s">
        <v>2604</v>
      </c>
    </row>
    <row r="1237" spans="1:8" s="65" customFormat="1" x14ac:dyDescent="0.25">
      <c r="A1237" s="65" t="s">
        <v>3076</v>
      </c>
      <c r="B1237" s="77">
        <v>2</v>
      </c>
      <c r="C1237" s="65" t="s">
        <v>2605</v>
      </c>
      <c r="D1237" s="142">
        <v>31738</v>
      </c>
      <c r="E1237" s="142"/>
      <c r="F1237" s="65" t="s">
        <v>75</v>
      </c>
      <c r="G1237" s="166">
        <v>160000</v>
      </c>
      <c r="H1237" s="67" t="s">
        <v>2604</v>
      </c>
    </row>
    <row r="1238" spans="1:8" s="65" customFormat="1" x14ac:dyDescent="0.25">
      <c r="A1238" s="65" t="s">
        <v>3149</v>
      </c>
      <c r="B1238" s="150">
        <v>1</v>
      </c>
      <c r="C1238" s="153" t="s">
        <v>2606</v>
      </c>
      <c r="D1238" s="114" t="s">
        <v>2604</v>
      </c>
      <c r="E1238" s="114"/>
      <c r="G1238" s="166" t="s">
        <v>2604</v>
      </c>
      <c r="H1238" s="152" t="s">
        <v>2604</v>
      </c>
    </row>
    <row r="1239" spans="1:8" s="65" customFormat="1" x14ac:dyDescent="0.25">
      <c r="A1239" s="65" t="s">
        <v>3149</v>
      </c>
      <c r="B1239" s="309">
        <v>2</v>
      </c>
      <c r="C1239" s="288" t="s">
        <v>2605</v>
      </c>
      <c r="D1239" s="142" t="s">
        <v>2604</v>
      </c>
      <c r="E1239" s="142"/>
      <c r="G1239" s="166" t="s">
        <v>2604</v>
      </c>
      <c r="H1239" s="67" t="s">
        <v>2604</v>
      </c>
    </row>
    <row r="1240" spans="1:8" s="65" customFormat="1" x14ac:dyDescent="0.25">
      <c r="A1240" s="65" t="s">
        <v>3375</v>
      </c>
      <c r="B1240" s="150">
        <v>1</v>
      </c>
      <c r="C1240" s="153" t="s">
        <v>2606</v>
      </c>
      <c r="D1240" s="142" t="s">
        <v>2604</v>
      </c>
      <c r="E1240" s="142"/>
      <c r="G1240" s="166" t="s">
        <v>2604</v>
      </c>
      <c r="H1240" s="152" t="s">
        <v>2604</v>
      </c>
    </row>
    <row r="1241" spans="1:8" s="65" customFormat="1" x14ac:dyDescent="0.25">
      <c r="A1241" s="65" t="s">
        <v>3375</v>
      </c>
      <c r="B1241" s="309">
        <v>2</v>
      </c>
      <c r="C1241" s="288" t="s">
        <v>2605</v>
      </c>
      <c r="D1241" s="142" t="s">
        <v>2604</v>
      </c>
      <c r="E1241" s="142"/>
      <c r="G1241" s="166" t="s">
        <v>2604</v>
      </c>
      <c r="H1241" s="67" t="s">
        <v>2604</v>
      </c>
    </row>
    <row r="1242" spans="1:8" s="65" customFormat="1" x14ac:dyDescent="0.25">
      <c r="A1242" s="65" t="s">
        <v>3697</v>
      </c>
      <c r="B1242" s="150">
        <v>1</v>
      </c>
      <c r="C1242" s="153" t="s">
        <v>2606</v>
      </c>
      <c r="D1242" s="142" t="s">
        <v>2604</v>
      </c>
      <c r="E1242" s="142"/>
      <c r="G1242" s="166" t="s">
        <v>2604</v>
      </c>
      <c r="H1242" s="152" t="s">
        <v>2604</v>
      </c>
    </row>
    <row r="1243" spans="1:8" s="65" customFormat="1" x14ac:dyDescent="0.25">
      <c r="A1243" s="65" t="s">
        <v>3697</v>
      </c>
      <c r="B1243" s="309">
        <v>2</v>
      </c>
      <c r="C1243" s="288" t="s">
        <v>2605</v>
      </c>
      <c r="D1243" s="142" t="s">
        <v>2604</v>
      </c>
      <c r="E1243" s="142"/>
      <c r="G1243" s="166" t="s">
        <v>2604</v>
      </c>
      <c r="H1243" s="67" t="s">
        <v>2604</v>
      </c>
    </row>
    <row r="1244" spans="1:8" s="65" customFormat="1" x14ac:dyDescent="0.25">
      <c r="A1244" s="65" t="s">
        <v>2917</v>
      </c>
      <c r="B1244" s="150">
        <v>1</v>
      </c>
      <c r="C1244" s="155" t="s">
        <v>2606</v>
      </c>
      <c r="D1244" s="142">
        <v>23141</v>
      </c>
      <c r="E1244" s="142"/>
      <c r="F1244" s="65" t="s">
        <v>109</v>
      </c>
      <c r="G1244" s="166" t="s">
        <v>2604</v>
      </c>
      <c r="H1244" s="152" t="s">
        <v>2604</v>
      </c>
    </row>
    <row r="1245" spans="1:8" s="65" customFormat="1" x14ac:dyDescent="0.25">
      <c r="A1245" s="65" t="s">
        <v>2917</v>
      </c>
      <c r="B1245" s="309">
        <v>2</v>
      </c>
      <c r="C1245" s="65" t="s">
        <v>2605</v>
      </c>
      <c r="D1245" s="142">
        <v>26348</v>
      </c>
      <c r="E1245" s="142"/>
      <c r="F1245" s="65" t="s">
        <v>52</v>
      </c>
      <c r="G1245" s="166" t="s">
        <v>2604</v>
      </c>
      <c r="H1245" s="67" t="s">
        <v>2604</v>
      </c>
    </row>
    <row r="1246" spans="1:8" s="65" customFormat="1" x14ac:dyDescent="0.25">
      <c r="A1246" s="65" t="s">
        <v>3700</v>
      </c>
      <c r="B1246" s="150">
        <v>1</v>
      </c>
      <c r="C1246" s="155" t="s">
        <v>2606</v>
      </c>
      <c r="D1246" s="142">
        <v>35511</v>
      </c>
      <c r="E1246" s="142"/>
      <c r="F1246" s="65" t="s">
        <v>79</v>
      </c>
      <c r="G1246" s="166">
        <v>1050000</v>
      </c>
      <c r="H1246" s="152" t="s">
        <v>2604</v>
      </c>
    </row>
    <row r="1247" spans="1:8" s="65" customFormat="1" x14ac:dyDescent="0.25">
      <c r="A1247" s="65" t="s">
        <v>3700</v>
      </c>
      <c r="B1247" s="77">
        <v>2</v>
      </c>
      <c r="C1247" s="108" t="s">
        <v>2603</v>
      </c>
      <c r="D1247" s="142">
        <v>36017</v>
      </c>
      <c r="E1247" s="142"/>
      <c r="F1247" s="108" t="s">
        <v>62</v>
      </c>
      <c r="G1247" s="166" t="s">
        <v>2604</v>
      </c>
      <c r="H1247" s="67" t="s">
        <v>2135</v>
      </c>
    </row>
    <row r="1248" spans="1:8" s="65" customFormat="1" x14ac:dyDescent="0.25">
      <c r="A1248" s="65" t="s">
        <v>2910</v>
      </c>
      <c r="B1248" s="150">
        <v>1</v>
      </c>
      <c r="C1248" s="155" t="s">
        <v>2606</v>
      </c>
      <c r="D1248" s="142">
        <v>29449</v>
      </c>
      <c r="E1248" s="142"/>
      <c r="F1248" s="65" t="s">
        <v>63</v>
      </c>
      <c r="G1248" s="166">
        <v>1250000</v>
      </c>
      <c r="H1248" s="152" t="s">
        <v>2604</v>
      </c>
    </row>
    <row r="1249" spans="1:8" s="65" customFormat="1" x14ac:dyDescent="0.25">
      <c r="A1249" s="65" t="s">
        <v>2910</v>
      </c>
      <c r="B1249" s="309">
        <v>2</v>
      </c>
      <c r="C1249" s="65" t="s">
        <v>2605</v>
      </c>
      <c r="D1249" s="142">
        <v>30818</v>
      </c>
      <c r="E1249" s="142"/>
      <c r="F1249" s="65" t="s">
        <v>2577</v>
      </c>
      <c r="G1249" s="166" t="s">
        <v>2604</v>
      </c>
      <c r="H1249" s="67" t="s">
        <v>2604</v>
      </c>
    </row>
    <row r="1250" spans="1:8" s="65" customFormat="1" x14ac:dyDescent="0.25">
      <c r="A1250" s="65" t="s">
        <v>2990</v>
      </c>
      <c r="B1250" s="150">
        <v>1</v>
      </c>
      <c r="C1250" s="155" t="s">
        <v>2606</v>
      </c>
      <c r="D1250" s="142">
        <v>33240</v>
      </c>
      <c r="E1250" s="142"/>
      <c r="F1250" s="65" t="s">
        <v>2593</v>
      </c>
      <c r="G1250" s="166">
        <v>669000</v>
      </c>
      <c r="H1250" s="152" t="s">
        <v>2604</v>
      </c>
    </row>
    <row r="1251" spans="1:8" s="65" customFormat="1" x14ac:dyDescent="0.25">
      <c r="A1251" s="65" t="s">
        <v>2990</v>
      </c>
      <c r="B1251" s="309">
        <v>2</v>
      </c>
      <c r="C1251" s="65" t="s">
        <v>2603</v>
      </c>
      <c r="D1251" s="142">
        <v>36653</v>
      </c>
      <c r="E1251" s="142"/>
      <c r="F1251" s="65" t="s">
        <v>45</v>
      </c>
      <c r="G1251" s="166" t="s">
        <v>2604</v>
      </c>
      <c r="H1251" s="67" t="s">
        <v>2135</v>
      </c>
    </row>
    <row r="1252" spans="1:8" s="65" customFormat="1" x14ac:dyDescent="0.25">
      <c r="A1252" s="65" t="s">
        <v>3751</v>
      </c>
      <c r="B1252" s="150">
        <v>1</v>
      </c>
      <c r="C1252" s="155" t="s">
        <v>2129</v>
      </c>
      <c r="D1252" s="142">
        <v>36400</v>
      </c>
      <c r="E1252" s="142">
        <v>36456</v>
      </c>
      <c r="F1252" s="65" t="s">
        <v>2302</v>
      </c>
      <c r="G1252" s="166" t="s">
        <v>2604</v>
      </c>
      <c r="H1252" s="152" t="s">
        <v>2604</v>
      </c>
    </row>
    <row r="1253" spans="1:8" s="65" customFormat="1" x14ac:dyDescent="0.25">
      <c r="A1253" s="65" t="s">
        <v>3751</v>
      </c>
      <c r="B1253" s="309">
        <v>2</v>
      </c>
      <c r="C1253" s="108" t="s">
        <v>4527</v>
      </c>
      <c r="D1253" s="142">
        <v>36456</v>
      </c>
      <c r="E1253" s="142"/>
      <c r="F1253" s="108" t="s">
        <v>62</v>
      </c>
      <c r="G1253" s="166" t="s">
        <v>2604</v>
      </c>
      <c r="H1253" s="67" t="s">
        <v>2604</v>
      </c>
    </row>
    <row r="1254" spans="1:8" s="65" customFormat="1" x14ac:dyDescent="0.25">
      <c r="A1254" s="65" t="s">
        <v>1493</v>
      </c>
      <c r="B1254" s="150">
        <v>1</v>
      </c>
      <c r="C1254" s="153" t="s">
        <v>2606</v>
      </c>
      <c r="D1254" s="142" t="s">
        <v>2604</v>
      </c>
      <c r="E1254" s="142"/>
      <c r="G1254" s="166" t="s">
        <v>2604</v>
      </c>
      <c r="H1254" s="152" t="s">
        <v>2604</v>
      </c>
    </row>
    <row r="1255" spans="1:8" s="65" customFormat="1" x14ac:dyDescent="0.25">
      <c r="A1255" s="65" t="s">
        <v>1493</v>
      </c>
      <c r="B1255" s="309">
        <v>2</v>
      </c>
      <c r="C1255" s="288" t="s">
        <v>2605</v>
      </c>
      <c r="D1255" s="142" t="s">
        <v>2604</v>
      </c>
      <c r="E1255" s="142"/>
      <c r="G1255" s="166" t="s">
        <v>2604</v>
      </c>
      <c r="H1255" s="67" t="s">
        <v>2604</v>
      </c>
    </row>
    <row r="1256" spans="1:8" s="65" customFormat="1" x14ac:dyDescent="0.25">
      <c r="A1256" s="65" t="s">
        <v>1492</v>
      </c>
      <c r="B1256" s="150">
        <v>1</v>
      </c>
      <c r="C1256" s="153" t="s">
        <v>2606</v>
      </c>
      <c r="D1256" s="142" t="s">
        <v>2604</v>
      </c>
      <c r="E1256" s="142"/>
      <c r="G1256" s="166" t="s">
        <v>2604</v>
      </c>
      <c r="H1256" s="152" t="s">
        <v>2604</v>
      </c>
    </row>
    <row r="1257" spans="1:8" s="65" customFormat="1" x14ac:dyDescent="0.25">
      <c r="A1257" s="65" t="s">
        <v>1492</v>
      </c>
      <c r="B1257" s="309">
        <v>2</v>
      </c>
      <c r="C1257" s="288" t="s">
        <v>2605</v>
      </c>
      <c r="D1257" s="142" t="s">
        <v>2604</v>
      </c>
      <c r="E1257" s="142"/>
      <c r="G1257" s="166" t="s">
        <v>2604</v>
      </c>
      <c r="H1257" s="67" t="s">
        <v>2604</v>
      </c>
    </row>
    <row r="1258" spans="1:8" s="65" customFormat="1" x14ac:dyDescent="0.25">
      <c r="A1258" s="65" t="s">
        <v>1844</v>
      </c>
      <c r="B1258" s="150">
        <v>1</v>
      </c>
      <c r="C1258" s="153" t="s">
        <v>2606</v>
      </c>
      <c r="D1258" s="142" t="s">
        <v>2604</v>
      </c>
      <c r="E1258" s="142"/>
      <c r="G1258" s="166" t="s">
        <v>2604</v>
      </c>
      <c r="H1258" s="152" t="s">
        <v>2604</v>
      </c>
    </row>
    <row r="1259" spans="1:8" s="65" customFormat="1" x14ac:dyDescent="0.25">
      <c r="A1259" s="65" t="s">
        <v>1844</v>
      </c>
      <c r="B1259" s="309">
        <v>2</v>
      </c>
      <c r="C1259" s="288" t="s">
        <v>2605</v>
      </c>
      <c r="D1259" s="142" t="s">
        <v>2604</v>
      </c>
      <c r="E1259" s="142"/>
      <c r="G1259" s="166" t="s">
        <v>2604</v>
      </c>
      <c r="H1259" s="67" t="s">
        <v>2604</v>
      </c>
    </row>
    <row r="1260" spans="1:8" s="65" customFormat="1" x14ac:dyDescent="0.25">
      <c r="A1260" s="65" t="s">
        <v>2102</v>
      </c>
      <c r="B1260" s="150">
        <v>1</v>
      </c>
      <c r="C1260" s="153" t="s">
        <v>2606</v>
      </c>
      <c r="D1260" s="114" t="s">
        <v>2604</v>
      </c>
      <c r="E1260" s="114"/>
      <c r="G1260" s="166" t="s">
        <v>2604</v>
      </c>
      <c r="H1260" s="152" t="s">
        <v>2604</v>
      </c>
    </row>
    <row r="1261" spans="1:8" s="65" customFormat="1" x14ac:dyDescent="0.25">
      <c r="A1261" s="65" t="s">
        <v>2102</v>
      </c>
      <c r="B1261" s="309">
        <v>2</v>
      </c>
      <c r="C1261" s="288" t="s">
        <v>2605</v>
      </c>
      <c r="D1261" s="142" t="s">
        <v>2604</v>
      </c>
      <c r="E1261" s="142"/>
      <c r="G1261" s="166" t="s">
        <v>2604</v>
      </c>
      <c r="H1261" s="67" t="s">
        <v>2604</v>
      </c>
    </row>
    <row r="1262" spans="1:8" s="65" customFormat="1" x14ac:dyDescent="0.25">
      <c r="A1262" s="65" t="s">
        <v>3337</v>
      </c>
      <c r="B1262" s="150">
        <v>1</v>
      </c>
      <c r="C1262" s="153" t="s">
        <v>4528</v>
      </c>
      <c r="D1262" s="142">
        <v>39875</v>
      </c>
      <c r="E1262" s="142">
        <v>39928</v>
      </c>
      <c r="F1262" s="65" t="s">
        <v>33</v>
      </c>
      <c r="G1262" s="166" t="s">
        <v>2604</v>
      </c>
      <c r="H1262" s="152" t="s">
        <v>2604</v>
      </c>
    </row>
    <row r="1263" spans="1:8" s="65" customFormat="1" x14ac:dyDescent="0.25">
      <c r="A1263" s="65" t="s">
        <v>3699</v>
      </c>
      <c r="B1263" s="150">
        <v>1</v>
      </c>
      <c r="C1263" s="155" t="s">
        <v>2606</v>
      </c>
      <c r="D1263" s="142">
        <v>40771</v>
      </c>
      <c r="E1263" s="142"/>
      <c r="F1263" s="65" t="s">
        <v>28</v>
      </c>
      <c r="G1263" s="166">
        <v>945000</v>
      </c>
      <c r="H1263" s="152" t="s">
        <v>2604</v>
      </c>
    </row>
    <row r="1264" spans="1:8" s="65" customFormat="1" x14ac:dyDescent="0.25">
      <c r="A1264" s="65" t="s">
        <v>3699</v>
      </c>
      <c r="B1264" s="309">
        <v>2</v>
      </c>
      <c r="C1264" s="288" t="s">
        <v>2605</v>
      </c>
      <c r="D1264" s="142" t="s">
        <v>2604</v>
      </c>
      <c r="E1264" s="142"/>
      <c r="G1264" s="166" t="s">
        <v>2604</v>
      </c>
      <c r="H1264" s="67" t="s">
        <v>2604</v>
      </c>
    </row>
    <row r="1265" spans="1:8" s="65" customFormat="1" x14ac:dyDescent="0.25">
      <c r="A1265" s="65" t="s">
        <v>1581</v>
      </c>
      <c r="B1265" s="150">
        <v>1</v>
      </c>
      <c r="C1265" s="153" t="s">
        <v>2606</v>
      </c>
      <c r="D1265" s="142" t="s">
        <v>2604</v>
      </c>
      <c r="E1265" s="142"/>
      <c r="G1265" s="166" t="s">
        <v>2604</v>
      </c>
      <c r="H1265" s="152" t="s">
        <v>2604</v>
      </c>
    </row>
    <row r="1266" spans="1:8" s="65" customFormat="1" x14ac:dyDescent="0.25">
      <c r="A1266" s="65" t="s">
        <v>1581</v>
      </c>
      <c r="B1266" s="309">
        <v>2</v>
      </c>
      <c r="C1266" s="288" t="s">
        <v>2605</v>
      </c>
      <c r="D1266" s="142" t="s">
        <v>2604</v>
      </c>
      <c r="E1266" s="142"/>
      <c r="G1266" s="166" t="s">
        <v>2604</v>
      </c>
      <c r="H1266" s="67" t="s">
        <v>2604</v>
      </c>
    </row>
    <row r="1267" spans="1:8" s="65" customFormat="1" x14ac:dyDescent="0.25">
      <c r="A1267" s="65" t="s">
        <v>3779</v>
      </c>
      <c r="B1267" s="150">
        <v>1</v>
      </c>
      <c r="C1267" s="153" t="s">
        <v>2606</v>
      </c>
      <c r="D1267" s="142" t="s">
        <v>2604</v>
      </c>
      <c r="E1267" s="142"/>
      <c r="G1267" s="166" t="s">
        <v>2604</v>
      </c>
      <c r="H1267" s="152" t="s">
        <v>2604</v>
      </c>
    </row>
    <row r="1268" spans="1:8" s="65" customFormat="1" x14ac:dyDescent="0.25">
      <c r="A1268" s="65" t="s">
        <v>3779</v>
      </c>
      <c r="B1268" s="309">
        <v>2</v>
      </c>
      <c r="C1268" s="288" t="s">
        <v>2605</v>
      </c>
      <c r="D1268" s="142" t="s">
        <v>2604</v>
      </c>
      <c r="E1268" s="142"/>
      <c r="G1268" s="166" t="s">
        <v>2604</v>
      </c>
      <c r="H1268" s="67" t="s">
        <v>2604</v>
      </c>
    </row>
    <row r="1269" spans="1:8" s="65" customFormat="1" x14ac:dyDescent="0.25">
      <c r="A1269" s="65" t="s">
        <v>3035</v>
      </c>
      <c r="B1269" s="150">
        <v>1</v>
      </c>
      <c r="C1269" s="155" t="s">
        <v>2606</v>
      </c>
      <c r="D1269" s="142" t="s">
        <v>2604</v>
      </c>
      <c r="E1269" s="142"/>
      <c r="G1269" s="166" t="s">
        <v>2604</v>
      </c>
      <c r="H1269" s="152" t="s">
        <v>2604</v>
      </c>
    </row>
    <row r="1270" spans="1:8" s="65" customFormat="1" x14ac:dyDescent="0.25">
      <c r="A1270" s="65" t="s">
        <v>3035</v>
      </c>
      <c r="B1270" s="77">
        <v>2</v>
      </c>
      <c r="C1270" s="65" t="s">
        <v>2605</v>
      </c>
      <c r="D1270" s="142" t="s">
        <v>2604</v>
      </c>
      <c r="E1270" s="142"/>
      <c r="G1270" s="166" t="s">
        <v>2604</v>
      </c>
      <c r="H1270" s="67" t="s">
        <v>2604</v>
      </c>
    </row>
    <row r="1271" spans="1:8" s="65" customFormat="1" x14ac:dyDescent="0.25">
      <c r="A1271" s="65" t="s">
        <v>3074</v>
      </c>
      <c r="B1271" s="150">
        <v>1</v>
      </c>
      <c r="C1271" s="155" t="s">
        <v>2606</v>
      </c>
      <c r="D1271" s="142" t="s">
        <v>2604</v>
      </c>
      <c r="E1271" s="142"/>
      <c r="G1271" s="166" t="s">
        <v>2604</v>
      </c>
      <c r="H1271" s="152" t="s">
        <v>2604</v>
      </c>
    </row>
    <row r="1272" spans="1:8" s="65" customFormat="1" x14ac:dyDescent="0.25">
      <c r="A1272" s="65" t="s">
        <v>3074</v>
      </c>
      <c r="B1272" s="77">
        <v>2</v>
      </c>
      <c r="C1272" s="65" t="s">
        <v>2605</v>
      </c>
      <c r="D1272" s="142" t="s">
        <v>2604</v>
      </c>
      <c r="E1272" s="142"/>
      <c r="G1272" s="166" t="s">
        <v>2604</v>
      </c>
      <c r="H1272" s="67" t="s">
        <v>2604</v>
      </c>
    </row>
    <row r="1273" spans="1:8" s="65" customFormat="1" x14ac:dyDescent="0.25">
      <c r="A1273" s="65" t="s">
        <v>3089</v>
      </c>
      <c r="B1273" s="150">
        <v>1</v>
      </c>
      <c r="C1273" s="155" t="s">
        <v>2606</v>
      </c>
      <c r="D1273" s="142" t="s">
        <v>2604</v>
      </c>
      <c r="E1273" s="142"/>
      <c r="G1273" s="166" t="s">
        <v>2604</v>
      </c>
      <c r="H1273" s="152" t="s">
        <v>2604</v>
      </c>
    </row>
    <row r="1274" spans="1:8" s="65" customFormat="1" x14ac:dyDescent="0.25">
      <c r="A1274" s="65" t="s">
        <v>3089</v>
      </c>
      <c r="B1274" s="77">
        <v>2</v>
      </c>
      <c r="C1274" s="65" t="s">
        <v>2605</v>
      </c>
      <c r="D1274" s="142" t="s">
        <v>2604</v>
      </c>
      <c r="E1274" s="142"/>
      <c r="G1274" s="166" t="s">
        <v>2604</v>
      </c>
      <c r="H1274" s="67" t="s">
        <v>2604</v>
      </c>
    </row>
    <row r="1275" spans="1:8" s="65" customFormat="1" x14ac:dyDescent="0.25">
      <c r="A1275" s="65" t="s">
        <v>3688</v>
      </c>
      <c r="B1275" s="150">
        <v>1</v>
      </c>
      <c r="C1275" s="153" t="s">
        <v>2606</v>
      </c>
      <c r="D1275" s="114" t="s">
        <v>2604</v>
      </c>
      <c r="E1275" s="114"/>
      <c r="G1275" s="166" t="s">
        <v>2604</v>
      </c>
      <c r="H1275" s="152" t="s">
        <v>2604</v>
      </c>
    </row>
    <row r="1276" spans="1:8" s="65" customFormat="1" x14ac:dyDescent="0.25">
      <c r="A1276" s="65" t="s">
        <v>3688</v>
      </c>
      <c r="B1276" s="309">
        <v>2</v>
      </c>
      <c r="C1276" s="288" t="s">
        <v>2605</v>
      </c>
      <c r="D1276" s="142" t="s">
        <v>2604</v>
      </c>
      <c r="E1276" s="142"/>
      <c r="G1276" s="166" t="s">
        <v>2604</v>
      </c>
      <c r="H1276" s="67" t="s">
        <v>2604</v>
      </c>
    </row>
    <row r="1277" spans="1:8" s="65" customFormat="1" x14ac:dyDescent="0.25">
      <c r="A1277" s="65" t="s">
        <v>3735</v>
      </c>
      <c r="B1277" s="150">
        <v>1</v>
      </c>
      <c r="C1277" s="153" t="s">
        <v>2606</v>
      </c>
      <c r="D1277" s="142" t="s">
        <v>2604</v>
      </c>
      <c r="E1277" s="142"/>
      <c r="G1277" s="166" t="s">
        <v>2604</v>
      </c>
      <c r="H1277" s="152" t="s">
        <v>2604</v>
      </c>
    </row>
    <row r="1278" spans="1:8" s="65" customFormat="1" x14ac:dyDescent="0.25">
      <c r="A1278" s="65" t="s">
        <v>3735</v>
      </c>
      <c r="B1278" s="309">
        <v>2</v>
      </c>
      <c r="C1278" s="288" t="s">
        <v>2605</v>
      </c>
      <c r="D1278" s="142" t="s">
        <v>2604</v>
      </c>
      <c r="E1278" s="142"/>
      <c r="G1278" s="166" t="s">
        <v>2604</v>
      </c>
      <c r="H1278" s="67" t="s">
        <v>2604</v>
      </c>
    </row>
    <row r="1279" spans="1:8" s="65" customFormat="1" x14ac:dyDescent="0.25">
      <c r="A1279" s="65" t="s">
        <v>3651</v>
      </c>
      <c r="B1279" s="150">
        <v>1</v>
      </c>
      <c r="C1279" s="153" t="s">
        <v>2606</v>
      </c>
      <c r="D1279" s="142" t="s">
        <v>2604</v>
      </c>
      <c r="E1279" s="142"/>
      <c r="G1279" s="166" t="s">
        <v>2604</v>
      </c>
      <c r="H1279" s="152" t="s">
        <v>2604</v>
      </c>
    </row>
    <row r="1280" spans="1:8" s="65" customFormat="1" x14ac:dyDescent="0.25">
      <c r="A1280" s="65" t="s">
        <v>3651</v>
      </c>
      <c r="B1280" s="309">
        <v>2</v>
      </c>
      <c r="C1280" s="288" t="s">
        <v>2605</v>
      </c>
      <c r="D1280" s="142" t="s">
        <v>2604</v>
      </c>
      <c r="E1280" s="142"/>
      <c r="G1280" s="166" t="s">
        <v>2604</v>
      </c>
      <c r="H1280" s="67" t="s">
        <v>2604</v>
      </c>
    </row>
    <row r="1281" spans="1:8" s="65" customFormat="1" x14ac:dyDescent="0.25">
      <c r="A1281" s="65" t="s">
        <v>2872</v>
      </c>
      <c r="B1281" s="150">
        <v>1</v>
      </c>
      <c r="C1281" s="155" t="s">
        <v>2606</v>
      </c>
      <c r="D1281" s="142" t="s">
        <v>2604</v>
      </c>
      <c r="E1281" s="142"/>
      <c r="G1281" s="166" t="s">
        <v>2604</v>
      </c>
      <c r="H1281" s="152" t="s">
        <v>2604</v>
      </c>
    </row>
    <row r="1282" spans="1:8" s="65" customFormat="1" x14ac:dyDescent="0.25">
      <c r="A1282" s="65" t="s">
        <v>2872</v>
      </c>
      <c r="B1282" s="77">
        <v>2</v>
      </c>
      <c r="C1282" s="65" t="s">
        <v>2605</v>
      </c>
      <c r="D1282" s="142" t="s">
        <v>2604</v>
      </c>
      <c r="E1282" s="142"/>
      <c r="G1282" s="166" t="s">
        <v>2604</v>
      </c>
      <c r="H1282" s="67" t="s">
        <v>2604</v>
      </c>
    </row>
    <row r="1283" spans="1:8" s="65" customFormat="1" x14ac:dyDescent="0.25">
      <c r="A1283" s="65" t="s">
        <v>3676</v>
      </c>
      <c r="B1283" s="150">
        <v>1</v>
      </c>
      <c r="C1283" s="155" t="s">
        <v>2606</v>
      </c>
      <c r="D1283" s="142" t="s">
        <v>2604</v>
      </c>
      <c r="E1283" s="142"/>
      <c r="G1283" s="166" t="s">
        <v>2604</v>
      </c>
      <c r="H1283" s="152" t="s">
        <v>2604</v>
      </c>
    </row>
    <row r="1284" spans="1:8" s="65" customFormat="1" x14ac:dyDescent="0.25">
      <c r="A1284" s="65" t="s">
        <v>3676</v>
      </c>
      <c r="B1284" s="77">
        <v>2</v>
      </c>
      <c r="C1284" s="65" t="s">
        <v>2605</v>
      </c>
      <c r="D1284" s="142" t="s">
        <v>2604</v>
      </c>
      <c r="E1284" s="142"/>
      <c r="G1284" s="166" t="s">
        <v>2604</v>
      </c>
      <c r="H1284" s="67" t="s">
        <v>2604</v>
      </c>
    </row>
    <row r="1285" spans="1:8" s="65" customFormat="1" x14ac:dyDescent="0.25">
      <c r="A1285" s="65" t="s">
        <v>3605</v>
      </c>
      <c r="B1285" s="150">
        <v>1</v>
      </c>
      <c r="C1285" s="155" t="s">
        <v>2606</v>
      </c>
      <c r="D1285" s="142" t="s">
        <v>2604</v>
      </c>
      <c r="E1285" s="142"/>
      <c r="G1285" s="166" t="s">
        <v>2604</v>
      </c>
      <c r="H1285" s="152" t="s">
        <v>2604</v>
      </c>
    </row>
    <row r="1286" spans="1:8" s="65" customFormat="1" x14ac:dyDescent="0.25">
      <c r="A1286" s="65" t="s">
        <v>3605</v>
      </c>
      <c r="B1286" s="77">
        <v>2</v>
      </c>
      <c r="C1286" s="65" t="s">
        <v>2605</v>
      </c>
      <c r="D1286" s="142" t="s">
        <v>2604</v>
      </c>
      <c r="E1286" s="142"/>
      <c r="G1286" s="166" t="s">
        <v>2604</v>
      </c>
      <c r="H1286" s="67" t="s">
        <v>2604</v>
      </c>
    </row>
    <row r="1287" spans="1:8" s="65" customFormat="1" x14ac:dyDescent="0.25">
      <c r="A1287" s="65" t="s">
        <v>1342</v>
      </c>
      <c r="B1287" s="150">
        <v>1</v>
      </c>
      <c r="C1287" s="153" t="s">
        <v>2606</v>
      </c>
      <c r="D1287" s="142" t="s">
        <v>2604</v>
      </c>
      <c r="E1287" s="142"/>
      <c r="G1287" s="166" t="s">
        <v>2604</v>
      </c>
      <c r="H1287" s="152" t="s">
        <v>2604</v>
      </c>
    </row>
    <row r="1288" spans="1:8" s="65" customFormat="1" x14ac:dyDescent="0.25">
      <c r="A1288" s="65" t="s">
        <v>1342</v>
      </c>
      <c r="B1288" s="309">
        <v>2</v>
      </c>
      <c r="C1288" s="288" t="s">
        <v>2605</v>
      </c>
      <c r="D1288" s="142" t="s">
        <v>2604</v>
      </c>
      <c r="E1288" s="142"/>
      <c r="G1288" s="166" t="s">
        <v>2604</v>
      </c>
      <c r="H1288" s="67" t="s">
        <v>2604</v>
      </c>
    </row>
    <row r="1289" spans="1:8" s="65" customFormat="1" x14ac:dyDescent="0.25">
      <c r="A1289" s="65" t="s">
        <v>3121</v>
      </c>
      <c r="B1289" s="150">
        <v>1</v>
      </c>
      <c r="C1289" s="155" t="s">
        <v>2606</v>
      </c>
      <c r="D1289" s="142" t="s">
        <v>2604</v>
      </c>
      <c r="E1289" s="142"/>
      <c r="G1289" s="166" t="s">
        <v>2604</v>
      </c>
      <c r="H1289" s="152" t="s">
        <v>2604</v>
      </c>
    </row>
    <row r="1290" spans="1:8" s="65" customFormat="1" x14ac:dyDescent="0.25">
      <c r="A1290" s="65" t="s">
        <v>3121</v>
      </c>
      <c r="B1290" s="77">
        <v>2</v>
      </c>
      <c r="C1290" s="65" t="s">
        <v>2605</v>
      </c>
      <c r="D1290" s="142" t="s">
        <v>2604</v>
      </c>
      <c r="E1290" s="142"/>
      <c r="G1290" s="166" t="s">
        <v>2604</v>
      </c>
      <c r="H1290" s="67" t="s">
        <v>2604</v>
      </c>
    </row>
    <row r="1291" spans="1:8" s="65" customFormat="1" x14ac:dyDescent="0.25">
      <c r="A1291" s="65" t="s">
        <v>3181</v>
      </c>
      <c r="B1291" s="150">
        <v>1</v>
      </c>
      <c r="C1291" s="153" t="s">
        <v>2606</v>
      </c>
      <c r="D1291" s="142" t="s">
        <v>2604</v>
      </c>
      <c r="E1291" s="142"/>
      <c r="G1291" s="166"/>
      <c r="H1291" s="152" t="s">
        <v>2604</v>
      </c>
    </row>
    <row r="1292" spans="1:8" s="65" customFormat="1" x14ac:dyDescent="0.25">
      <c r="A1292" s="65" t="s">
        <v>3181</v>
      </c>
      <c r="B1292" s="77">
        <v>2</v>
      </c>
      <c r="C1292" s="65" t="s">
        <v>2605</v>
      </c>
      <c r="D1292" s="142">
        <v>18004</v>
      </c>
      <c r="E1292" s="142"/>
      <c r="F1292" s="65" t="s">
        <v>67</v>
      </c>
      <c r="G1292" s="166">
        <v>10000</v>
      </c>
      <c r="H1292" s="67" t="s">
        <v>2604</v>
      </c>
    </row>
    <row r="1293" spans="1:8" s="65" customFormat="1" x14ac:dyDescent="0.25">
      <c r="A1293" s="65" t="s">
        <v>3217</v>
      </c>
      <c r="B1293" s="150">
        <v>1</v>
      </c>
      <c r="C1293" s="153" t="s">
        <v>2606</v>
      </c>
      <c r="D1293" s="142" t="s">
        <v>2604</v>
      </c>
      <c r="E1293" s="142"/>
      <c r="G1293" s="166" t="s">
        <v>2604</v>
      </c>
      <c r="H1293" s="152" t="s">
        <v>2604</v>
      </c>
    </row>
    <row r="1294" spans="1:8" s="65" customFormat="1" x14ac:dyDescent="0.25">
      <c r="A1294" s="65" t="s">
        <v>3217</v>
      </c>
      <c r="B1294" s="309">
        <v>2</v>
      </c>
      <c r="C1294" s="288" t="s">
        <v>2605</v>
      </c>
      <c r="D1294" s="142" t="s">
        <v>2604</v>
      </c>
      <c r="E1294" s="142"/>
      <c r="G1294" s="166" t="s">
        <v>2604</v>
      </c>
      <c r="H1294" s="67" t="s">
        <v>2604</v>
      </c>
    </row>
    <row r="1295" spans="1:8" s="65" customFormat="1" x14ac:dyDescent="0.25">
      <c r="A1295" s="65" t="s">
        <v>3219</v>
      </c>
      <c r="B1295" s="150">
        <v>1</v>
      </c>
      <c r="C1295" s="155" t="s">
        <v>2606</v>
      </c>
      <c r="D1295" s="142">
        <v>14126</v>
      </c>
      <c r="E1295" s="142"/>
      <c r="F1295" s="65" t="s">
        <v>46</v>
      </c>
      <c r="G1295" s="166" t="s">
        <v>2604</v>
      </c>
      <c r="H1295" s="152" t="s">
        <v>2604</v>
      </c>
    </row>
    <row r="1296" spans="1:8" s="65" customFormat="1" x14ac:dyDescent="0.25">
      <c r="A1296" s="65" t="s">
        <v>3219</v>
      </c>
      <c r="B1296" s="309">
        <v>2</v>
      </c>
      <c r="C1296" s="288" t="s">
        <v>2605</v>
      </c>
      <c r="D1296" s="142" t="s">
        <v>2604</v>
      </c>
      <c r="E1296" s="142"/>
      <c r="G1296" s="166" t="s">
        <v>2604</v>
      </c>
      <c r="H1296" s="67" t="s">
        <v>2604</v>
      </c>
    </row>
    <row r="1297" spans="1:8" s="65" customFormat="1" x14ac:dyDescent="0.25">
      <c r="A1297" s="65" t="s">
        <v>3013</v>
      </c>
      <c r="B1297" s="150">
        <v>1</v>
      </c>
      <c r="C1297" s="153" t="s">
        <v>2606</v>
      </c>
      <c r="D1297" s="142" t="s">
        <v>2604</v>
      </c>
      <c r="E1297" s="142"/>
      <c r="G1297" s="166" t="s">
        <v>2604</v>
      </c>
      <c r="H1297" s="152" t="s">
        <v>2604</v>
      </c>
    </row>
    <row r="1298" spans="1:8" s="65" customFormat="1" x14ac:dyDescent="0.25">
      <c r="A1298" s="65" t="s">
        <v>3013</v>
      </c>
      <c r="B1298" s="309">
        <v>2</v>
      </c>
      <c r="C1298" s="288" t="s">
        <v>2605</v>
      </c>
      <c r="D1298" s="142" t="s">
        <v>2604</v>
      </c>
      <c r="E1298" s="142"/>
      <c r="G1298" s="166" t="s">
        <v>2604</v>
      </c>
      <c r="H1298" s="67" t="s">
        <v>2604</v>
      </c>
    </row>
    <row r="1299" spans="1:8" s="65" customFormat="1" x14ac:dyDescent="0.25">
      <c r="A1299" s="65" t="s">
        <v>3614</v>
      </c>
      <c r="B1299" s="150">
        <v>1</v>
      </c>
      <c r="C1299" s="153" t="s">
        <v>2606</v>
      </c>
      <c r="D1299" s="142" t="s">
        <v>2604</v>
      </c>
      <c r="E1299" s="142"/>
      <c r="G1299" s="166" t="s">
        <v>2604</v>
      </c>
      <c r="H1299" s="152" t="s">
        <v>2604</v>
      </c>
    </row>
    <row r="1300" spans="1:8" s="65" customFormat="1" x14ac:dyDescent="0.25">
      <c r="A1300" s="65" t="s">
        <v>3614</v>
      </c>
      <c r="B1300" s="309">
        <v>2</v>
      </c>
      <c r="C1300" s="288" t="s">
        <v>2605</v>
      </c>
      <c r="D1300" s="142" t="s">
        <v>2604</v>
      </c>
      <c r="E1300" s="142"/>
      <c r="G1300" s="166" t="s">
        <v>2604</v>
      </c>
      <c r="H1300" s="67" t="s">
        <v>2604</v>
      </c>
    </row>
    <row r="1301" spans="1:8" s="65" customFormat="1" x14ac:dyDescent="0.25">
      <c r="A1301" s="297" t="s">
        <v>3328</v>
      </c>
      <c r="B1301" s="298">
        <v>1</v>
      </c>
      <c r="C1301" s="303" t="s">
        <v>2606</v>
      </c>
      <c r="D1301" s="299" t="s">
        <v>2604</v>
      </c>
      <c r="E1301" s="299"/>
      <c r="F1301" s="297"/>
      <c r="G1301" s="300" t="s">
        <v>2604</v>
      </c>
      <c r="H1301" s="301" t="s">
        <v>2604</v>
      </c>
    </row>
    <row r="1302" spans="1:8" s="65" customFormat="1" x14ac:dyDescent="0.25">
      <c r="A1302" s="297" t="s">
        <v>3328</v>
      </c>
      <c r="B1302" s="311">
        <v>2</v>
      </c>
      <c r="C1302" s="304" t="s">
        <v>2605</v>
      </c>
      <c r="D1302" s="299" t="s">
        <v>2604</v>
      </c>
      <c r="E1302" s="299"/>
      <c r="F1302" s="297"/>
      <c r="G1302" s="300" t="s">
        <v>2604</v>
      </c>
      <c r="H1302" s="302" t="s">
        <v>2604</v>
      </c>
    </row>
    <row r="1303" spans="1:8" s="65" customFormat="1" x14ac:dyDescent="0.25">
      <c r="A1303" s="65" t="s">
        <v>3687</v>
      </c>
      <c r="B1303" s="150">
        <v>1</v>
      </c>
      <c r="C1303" s="155" t="s">
        <v>2606</v>
      </c>
      <c r="D1303" s="142">
        <v>36561</v>
      </c>
      <c r="E1303" s="142"/>
      <c r="F1303" s="65" t="s">
        <v>36</v>
      </c>
      <c r="G1303" s="166">
        <v>245000</v>
      </c>
      <c r="H1303" s="152" t="s">
        <v>2604</v>
      </c>
    </row>
    <row r="1304" spans="1:8" s="65" customFormat="1" x14ac:dyDescent="0.25">
      <c r="A1304" s="65" t="s">
        <v>3687</v>
      </c>
      <c r="B1304" s="77">
        <v>2</v>
      </c>
      <c r="C1304" s="108" t="s">
        <v>2603</v>
      </c>
      <c r="D1304" s="142">
        <v>39220</v>
      </c>
      <c r="E1304" s="142"/>
      <c r="F1304" s="108" t="s">
        <v>32</v>
      </c>
      <c r="G1304" s="166" t="s">
        <v>2604</v>
      </c>
      <c r="H1304" s="67" t="s">
        <v>2135</v>
      </c>
    </row>
    <row r="1305" spans="1:8" s="65" customFormat="1" x14ac:dyDescent="0.25">
      <c r="A1305" s="65" t="s">
        <v>3497</v>
      </c>
      <c r="B1305" s="150">
        <v>1</v>
      </c>
      <c r="C1305" s="153" t="s">
        <v>2606</v>
      </c>
      <c r="D1305" s="142" t="s">
        <v>2604</v>
      </c>
      <c r="E1305" s="142"/>
      <c r="G1305" s="166" t="s">
        <v>2604</v>
      </c>
      <c r="H1305" s="152" t="s">
        <v>2604</v>
      </c>
    </row>
    <row r="1306" spans="1:8" s="65" customFormat="1" x14ac:dyDescent="0.25">
      <c r="A1306" s="65" t="s">
        <v>3497</v>
      </c>
      <c r="B1306" s="309">
        <v>2</v>
      </c>
      <c r="C1306" s="288" t="s">
        <v>2605</v>
      </c>
      <c r="D1306" s="142" t="s">
        <v>2604</v>
      </c>
      <c r="E1306" s="142"/>
      <c r="G1306" s="166" t="s">
        <v>2604</v>
      </c>
      <c r="H1306" s="67" t="s">
        <v>2604</v>
      </c>
    </row>
    <row r="1307" spans="1:8" s="65" customFormat="1" x14ac:dyDescent="0.25">
      <c r="A1307" s="65" t="s">
        <v>3656</v>
      </c>
      <c r="B1307" s="150">
        <v>1</v>
      </c>
      <c r="C1307" s="153" t="s">
        <v>2606</v>
      </c>
      <c r="D1307" s="142" t="s">
        <v>2604</v>
      </c>
      <c r="E1307" s="142"/>
      <c r="G1307" s="166" t="s">
        <v>2604</v>
      </c>
      <c r="H1307" s="152" t="s">
        <v>2604</v>
      </c>
    </row>
    <row r="1308" spans="1:8" s="65" customFormat="1" x14ac:dyDescent="0.25">
      <c r="A1308" s="65" t="s">
        <v>3656</v>
      </c>
      <c r="B1308" s="309">
        <v>2</v>
      </c>
      <c r="C1308" s="288" t="s">
        <v>2605</v>
      </c>
      <c r="D1308" s="142" t="s">
        <v>2604</v>
      </c>
      <c r="E1308" s="142"/>
      <c r="G1308" s="166" t="s">
        <v>2604</v>
      </c>
      <c r="H1308" s="67" t="s">
        <v>2604</v>
      </c>
    </row>
    <row r="1309" spans="1:8" s="65" customFormat="1" x14ac:dyDescent="0.25">
      <c r="A1309" s="65" t="s">
        <v>2923</v>
      </c>
      <c r="B1309" s="150">
        <v>1</v>
      </c>
      <c r="C1309" s="153" t="s">
        <v>2606</v>
      </c>
      <c r="D1309" s="142" t="s">
        <v>2604</v>
      </c>
      <c r="E1309" s="142"/>
      <c r="G1309" s="166" t="s">
        <v>2604</v>
      </c>
      <c r="H1309" s="152" t="s">
        <v>2604</v>
      </c>
    </row>
    <row r="1310" spans="1:8" s="65" customFormat="1" x14ac:dyDescent="0.25">
      <c r="A1310" s="65" t="s">
        <v>2923</v>
      </c>
      <c r="B1310" s="309">
        <v>2</v>
      </c>
      <c r="C1310" s="288" t="s">
        <v>2605</v>
      </c>
      <c r="D1310" s="142" t="s">
        <v>2604</v>
      </c>
      <c r="E1310" s="142"/>
      <c r="G1310" s="166" t="s">
        <v>2604</v>
      </c>
      <c r="H1310" s="67" t="s">
        <v>2604</v>
      </c>
    </row>
    <row r="1311" spans="1:8" s="65" customFormat="1" x14ac:dyDescent="0.25">
      <c r="A1311" s="65" t="s">
        <v>2890</v>
      </c>
      <c r="B1311" s="150">
        <v>1</v>
      </c>
      <c r="C1311" s="155" t="s">
        <v>2606</v>
      </c>
      <c r="D1311" s="142" t="s">
        <v>2604</v>
      </c>
      <c r="E1311" s="142"/>
      <c r="G1311" s="166" t="s">
        <v>2604</v>
      </c>
      <c r="H1311" s="152" t="s">
        <v>2604</v>
      </c>
    </row>
    <row r="1312" spans="1:8" s="65" customFormat="1" x14ac:dyDescent="0.25">
      <c r="A1312" s="65" t="s">
        <v>2890</v>
      </c>
      <c r="B1312" s="77">
        <v>2</v>
      </c>
      <c r="C1312" s="65" t="s">
        <v>2605</v>
      </c>
      <c r="D1312" s="142" t="s">
        <v>2604</v>
      </c>
      <c r="E1312" s="142"/>
      <c r="G1312" s="166" t="s">
        <v>2604</v>
      </c>
      <c r="H1312" s="67" t="s">
        <v>2604</v>
      </c>
    </row>
    <row r="1313" spans="1:8" s="65" customFormat="1" x14ac:dyDescent="0.25">
      <c r="A1313" s="65" t="s">
        <v>2080</v>
      </c>
      <c r="B1313" s="150">
        <v>1</v>
      </c>
      <c r="C1313" s="153" t="s">
        <v>2606</v>
      </c>
      <c r="D1313" s="114" t="s">
        <v>2604</v>
      </c>
      <c r="E1313" s="114"/>
      <c r="G1313" s="166" t="s">
        <v>2604</v>
      </c>
      <c r="H1313" s="152" t="s">
        <v>2604</v>
      </c>
    </row>
    <row r="1314" spans="1:8" s="65" customFormat="1" x14ac:dyDescent="0.25">
      <c r="A1314" s="65" t="s">
        <v>2080</v>
      </c>
      <c r="B1314" s="309">
        <v>2</v>
      </c>
      <c r="C1314" s="288" t="s">
        <v>2605</v>
      </c>
      <c r="D1314" s="142" t="s">
        <v>2604</v>
      </c>
      <c r="E1314" s="142"/>
      <c r="G1314" s="166" t="s">
        <v>2604</v>
      </c>
      <c r="H1314" s="67" t="s">
        <v>2604</v>
      </c>
    </row>
    <row r="1315" spans="1:8" s="65" customFormat="1" x14ac:dyDescent="0.25">
      <c r="A1315" s="65" t="s">
        <v>3387</v>
      </c>
      <c r="B1315" s="150">
        <v>1</v>
      </c>
      <c r="C1315" s="155" t="s">
        <v>2606</v>
      </c>
      <c r="D1315" s="142">
        <v>40380</v>
      </c>
      <c r="E1315" s="142"/>
      <c r="F1315" s="65" t="s">
        <v>2150</v>
      </c>
      <c r="G1315" s="166" t="s">
        <v>2604</v>
      </c>
      <c r="H1315" s="152" t="s">
        <v>2604</v>
      </c>
    </row>
    <row r="1316" spans="1:8" s="65" customFormat="1" x14ac:dyDescent="0.25">
      <c r="A1316" s="65" t="s">
        <v>3387</v>
      </c>
      <c r="B1316" s="150">
        <v>2</v>
      </c>
      <c r="C1316" s="306" t="s">
        <v>4527</v>
      </c>
      <c r="D1316" s="142">
        <v>40969</v>
      </c>
      <c r="E1316" s="142">
        <v>41060</v>
      </c>
      <c r="F1316" s="65" t="s">
        <v>601</v>
      </c>
      <c r="G1316" s="166"/>
      <c r="H1316" s="152"/>
    </row>
    <row r="1317" spans="1:8" s="65" customFormat="1" x14ac:dyDescent="0.25">
      <c r="A1317" s="65" t="s">
        <v>3387</v>
      </c>
      <c r="B1317" s="150">
        <v>3</v>
      </c>
      <c r="C1317" s="306" t="s">
        <v>2605</v>
      </c>
      <c r="D1317" s="142">
        <v>41829</v>
      </c>
      <c r="E1317" s="142"/>
      <c r="F1317" s="305" t="s">
        <v>42</v>
      </c>
      <c r="G1317" s="166"/>
      <c r="H1317" s="152"/>
    </row>
    <row r="1318" spans="1:8" s="65" customFormat="1" x14ac:dyDescent="0.25">
      <c r="A1318" s="65" t="s">
        <v>3387</v>
      </c>
      <c r="B1318" s="150">
        <v>4</v>
      </c>
      <c r="C1318" s="306" t="s">
        <v>4523</v>
      </c>
      <c r="D1318" s="142">
        <v>41829</v>
      </c>
      <c r="E1318" s="142">
        <v>42155</v>
      </c>
      <c r="F1318" s="305" t="s">
        <v>42</v>
      </c>
      <c r="G1318" s="166"/>
      <c r="H1318" s="152"/>
    </row>
    <row r="1319" spans="1:8" s="65" customFormat="1" x14ac:dyDescent="0.25">
      <c r="A1319" s="65" t="s">
        <v>3668</v>
      </c>
      <c r="B1319" s="150">
        <v>1</v>
      </c>
      <c r="C1319" s="155" t="s">
        <v>2606</v>
      </c>
      <c r="D1319" s="142">
        <v>38195</v>
      </c>
      <c r="E1319" s="142"/>
      <c r="F1319" s="65" t="s">
        <v>42</v>
      </c>
      <c r="G1319" s="166" t="s">
        <v>2604</v>
      </c>
      <c r="H1319" s="152" t="s">
        <v>2135</v>
      </c>
    </row>
    <row r="1320" spans="1:8" s="65" customFormat="1" x14ac:dyDescent="0.25">
      <c r="A1320" s="65" t="s">
        <v>3668</v>
      </c>
      <c r="B1320" s="150">
        <v>2</v>
      </c>
      <c r="C1320" s="282" t="s">
        <v>4524</v>
      </c>
      <c r="D1320" s="142">
        <v>38915</v>
      </c>
      <c r="E1320" s="150"/>
      <c r="F1320" s="65" t="s">
        <v>2178</v>
      </c>
      <c r="G1320" s="166"/>
      <c r="H1320" s="152"/>
    </row>
    <row r="1321" spans="1:8" s="65" customFormat="1" x14ac:dyDescent="0.25">
      <c r="A1321" s="65" t="s">
        <v>3668</v>
      </c>
      <c r="B1321" s="150">
        <v>3</v>
      </c>
      <c r="C1321" s="281" t="s">
        <v>2605</v>
      </c>
      <c r="D1321" s="142">
        <v>39083</v>
      </c>
      <c r="E1321" s="142"/>
      <c r="F1321" s="282" t="s">
        <v>4526</v>
      </c>
      <c r="G1321" s="166"/>
      <c r="H1321" s="152"/>
    </row>
    <row r="1322" spans="1:8" s="65" customFormat="1" x14ac:dyDescent="0.25">
      <c r="A1322" s="65" t="s">
        <v>3677</v>
      </c>
      <c r="B1322" s="150">
        <v>1</v>
      </c>
      <c r="C1322" s="155" t="s">
        <v>2606</v>
      </c>
      <c r="D1322" s="142" t="s">
        <v>2604</v>
      </c>
      <c r="E1322" s="142"/>
      <c r="G1322" s="166" t="s">
        <v>2604</v>
      </c>
      <c r="H1322" s="152" t="s">
        <v>2604</v>
      </c>
    </row>
    <row r="1323" spans="1:8" s="65" customFormat="1" x14ac:dyDescent="0.25">
      <c r="A1323" s="65" t="s">
        <v>3677</v>
      </c>
      <c r="B1323" s="77">
        <v>2</v>
      </c>
      <c r="C1323" s="65" t="s">
        <v>2605</v>
      </c>
      <c r="D1323" s="142" t="s">
        <v>2604</v>
      </c>
      <c r="E1323" s="142"/>
      <c r="G1323" s="166" t="s">
        <v>2604</v>
      </c>
      <c r="H1323" s="67" t="s">
        <v>2604</v>
      </c>
    </row>
    <row r="1324" spans="1:8" s="65" customFormat="1" x14ac:dyDescent="0.25">
      <c r="A1324" s="65" t="s">
        <v>3600</v>
      </c>
      <c r="B1324" s="150">
        <v>1</v>
      </c>
      <c r="C1324" s="155" t="s">
        <v>2606</v>
      </c>
      <c r="D1324" s="142" t="s">
        <v>2604</v>
      </c>
      <c r="E1324" s="142"/>
      <c r="G1324" s="166" t="s">
        <v>2604</v>
      </c>
      <c r="H1324" s="152" t="s">
        <v>2604</v>
      </c>
    </row>
    <row r="1325" spans="1:8" s="65" customFormat="1" x14ac:dyDescent="0.25">
      <c r="A1325" s="65" t="s">
        <v>3600</v>
      </c>
      <c r="B1325" s="77">
        <v>2</v>
      </c>
      <c r="C1325" s="65" t="s">
        <v>2605</v>
      </c>
      <c r="D1325" s="142" t="s">
        <v>2604</v>
      </c>
      <c r="E1325" s="142"/>
      <c r="G1325" s="166" t="s">
        <v>2604</v>
      </c>
      <c r="H1325" s="67" t="s">
        <v>2604</v>
      </c>
    </row>
    <row r="1326" spans="1:8" s="65" customFormat="1" x14ac:dyDescent="0.25">
      <c r="A1326" s="65" t="s">
        <v>3033</v>
      </c>
      <c r="B1326" s="150">
        <v>1</v>
      </c>
      <c r="C1326" s="155" t="s">
        <v>2606</v>
      </c>
      <c r="D1326" s="142">
        <v>37816</v>
      </c>
      <c r="E1326" s="142"/>
      <c r="F1326" s="65" t="s">
        <v>2150</v>
      </c>
      <c r="G1326" s="166" t="s">
        <v>2604</v>
      </c>
      <c r="H1326" s="152" t="s">
        <v>2604</v>
      </c>
    </row>
    <row r="1327" spans="1:8" s="65" customFormat="1" x14ac:dyDescent="0.25">
      <c r="A1327" s="65" t="s">
        <v>3033</v>
      </c>
      <c r="B1327" s="77">
        <v>2</v>
      </c>
      <c r="C1327" s="65" t="s">
        <v>2605</v>
      </c>
      <c r="D1327" s="142">
        <v>37845</v>
      </c>
      <c r="E1327" s="142"/>
      <c r="G1327" s="166" t="s">
        <v>2604</v>
      </c>
      <c r="H1327" s="67" t="s">
        <v>2604</v>
      </c>
    </row>
    <row r="1328" spans="1:8" s="65" customFormat="1" x14ac:dyDescent="0.25">
      <c r="A1328" s="65" t="s">
        <v>4539</v>
      </c>
      <c r="B1328" s="150">
        <v>1</v>
      </c>
      <c r="C1328" s="155" t="s">
        <v>2606</v>
      </c>
      <c r="D1328" s="142" t="s">
        <v>2604</v>
      </c>
      <c r="E1328" s="142"/>
      <c r="G1328" s="166" t="s">
        <v>2604</v>
      </c>
      <c r="H1328" s="152" t="s">
        <v>2604</v>
      </c>
    </row>
    <row r="1329" spans="1:8" s="65" customFormat="1" x14ac:dyDescent="0.25">
      <c r="A1329" s="65" t="s">
        <v>4539</v>
      </c>
      <c r="B1329" s="77">
        <v>2</v>
      </c>
      <c r="C1329" s="65" t="s">
        <v>2605</v>
      </c>
      <c r="D1329" s="142" t="s">
        <v>2604</v>
      </c>
      <c r="E1329" s="142"/>
      <c r="G1329" s="166" t="s">
        <v>2604</v>
      </c>
      <c r="H1329" s="67" t="s">
        <v>2604</v>
      </c>
    </row>
    <row r="1330" spans="1:8" s="65" customFormat="1" x14ac:dyDescent="0.25">
      <c r="A1330" s="65" t="s">
        <v>4540</v>
      </c>
      <c r="B1330" s="150">
        <v>1</v>
      </c>
      <c r="C1330" s="155" t="s">
        <v>2606</v>
      </c>
      <c r="D1330" s="142" t="s">
        <v>2604</v>
      </c>
      <c r="E1330" s="142"/>
      <c r="G1330" s="166" t="s">
        <v>2604</v>
      </c>
      <c r="H1330" s="152" t="s">
        <v>2604</v>
      </c>
    </row>
    <row r="1331" spans="1:8" s="65" customFormat="1" x14ac:dyDescent="0.25">
      <c r="A1331" s="65" t="s">
        <v>4540</v>
      </c>
      <c r="B1331" s="77">
        <v>2</v>
      </c>
      <c r="C1331" s="65" t="s">
        <v>2605</v>
      </c>
      <c r="D1331" s="142" t="s">
        <v>2604</v>
      </c>
      <c r="E1331" s="142"/>
      <c r="G1331" s="166" t="s">
        <v>2604</v>
      </c>
      <c r="H1331" s="67" t="s">
        <v>2604</v>
      </c>
    </row>
    <row r="1332" spans="1:8" s="65" customFormat="1" x14ac:dyDescent="0.25">
      <c r="A1332" s="65" t="s">
        <v>3673</v>
      </c>
      <c r="B1332" s="150">
        <v>1</v>
      </c>
      <c r="C1332" s="155" t="s">
        <v>2606</v>
      </c>
      <c r="D1332" s="142" t="s">
        <v>2604</v>
      </c>
      <c r="E1332" s="142"/>
      <c r="G1332" s="166" t="s">
        <v>2604</v>
      </c>
      <c r="H1332" s="152" t="s">
        <v>2604</v>
      </c>
    </row>
    <row r="1333" spans="1:8" s="65" customFormat="1" x14ac:dyDescent="0.25">
      <c r="A1333" s="65" t="s">
        <v>3673</v>
      </c>
      <c r="B1333" s="77">
        <v>2</v>
      </c>
      <c r="C1333" s="65" t="s">
        <v>2605</v>
      </c>
      <c r="D1333" s="142" t="s">
        <v>2604</v>
      </c>
      <c r="E1333" s="142"/>
      <c r="G1333" s="166" t="s">
        <v>2604</v>
      </c>
      <c r="H1333" s="67" t="s">
        <v>2604</v>
      </c>
    </row>
    <row r="1334" spans="1:8" s="65" customFormat="1" x14ac:dyDescent="0.25">
      <c r="A1334" s="65" t="s">
        <v>3103</v>
      </c>
      <c r="B1334" s="150">
        <v>1</v>
      </c>
      <c r="C1334" s="155" t="s">
        <v>2606</v>
      </c>
      <c r="D1334" s="142" t="s">
        <v>2604</v>
      </c>
      <c r="E1334" s="142"/>
      <c r="G1334" s="166" t="s">
        <v>2604</v>
      </c>
      <c r="H1334" s="152" t="s">
        <v>2604</v>
      </c>
    </row>
    <row r="1335" spans="1:8" s="65" customFormat="1" x14ac:dyDescent="0.25">
      <c r="A1335" s="65" t="s">
        <v>3103</v>
      </c>
      <c r="B1335" s="77">
        <v>2</v>
      </c>
      <c r="C1335" s="65" t="s">
        <v>2605</v>
      </c>
      <c r="D1335" s="142" t="s">
        <v>2604</v>
      </c>
      <c r="E1335" s="142"/>
      <c r="G1335" s="166" t="s">
        <v>2604</v>
      </c>
      <c r="H1335" s="67" t="s">
        <v>2604</v>
      </c>
    </row>
    <row r="1336" spans="1:8" s="65" customFormat="1" x14ac:dyDescent="0.25">
      <c r="A1336" s="65" t="s">
        <v>3112</v>
      </c>
      <c r="B1336" s="150">
        <v>1</v>
      </c>
      <c r="C1336" s="155" t="s">
        <v>2606</v>
      </c>
      <c r="D1336" s="114" t="s">
        <v>2604</v>
      </c>
      <c r="E1336" s="114"/>
      <c r="G1336" s="166" t="s">
        <v>2604</v>
      </c>
      <c r="H1336" s="152" t="s">
        <v>2604</v>
      </c>
    </row>
    <row r="1337" spans="1:8" s="65" customFormat="1" x14ac:dyDescent="0.25">
      <c r="A1337" s="65" t="s">
        <v>3112</v>
      </c>
      <c r="B1337" s="77">
        <v>2</v>
      </c>
      <c r="C1337" s="65" t="s">
        <v>2605</v>
      </c>
      <c r="D1337" s="142" t="s">
        <v>2604</v>
      </c>
      <c r="E1337" s="142"/>
      <c r="G1337" s="166" t="s">
        <v>2604</v>
      </c>
      <c r="H1337" s="67" t="s">
        <v>2604</v>
      </c>
    </row>
    <row r="1338" spans="1:8" s="65" customFormat="1" x14ac:dyDescent="0.25">
      <c r="A1338" s="65" t="s">
        <v>3114</v>
      </c>
      <c r="B1338" s="150">
        <v>1</v>
      </c>
      <c r="C1338" s="155" t="s">
        <v>2606</v>
      </c>
      <c r="D1338" s="142" t="s">
        <v>2604</v>
      </c>
      <c r="E1338" s="142"/>
      <c r="G1338" s="166" t="s">
        <v>2604</v>
      </c>
      <c r="H1338" s="152" t="s">
        <v>2604</v>
      </c>
    </row>
    <row r="1339" spans="1:8" s="65" customFormat="1" x14ac:dyDescent="0.25">
      <c r="A1339" s="65" t="s">
        <v>3114</v>
      </c>
      <c r="B1339" s="77">
        <v>2</v>
      </c>
      <c r="C1339" s="65" t="s">
        <v>2605</v>
      </c>
      <c r="D1339" s="142" t="s">
        <v>2604</v>
      </c>
      <c r="E1339" s="142"/>
      <c r="G1339" s="166" t="s">
        <v>2604</v>
      </c>
      <c r="H1339" s="67" t="s">
        <v>2604</v>
      </c>
    </row>
    <row r="1340" spans="1:8" s="65" customFormat="1" x14ac:dyDescent="0.25">
      <c r="A1340" s="65" t="s">
        <v>3115</v>
      </c>
      <c r="B1340" s="150">
        <v>1</v>
      </c>
      <c r="C1340" s="281" t="s">
        <v>4523</v>
      </c>
      <c r="D1340" s="142">
        <v>41152</v>
      </c>
      <c r="E1340" s="142">
        <v>41244</v>
      </c>
      <c r="F1340" s="65" t="s">
        <v>76</v>
      </c>
      <c r="G1340" s="166" t="s">
        <v>2604</v>
      </c>
      <c r="H1340" s="152" t="s">
        <v>2604</v>
      </c>
    </row>
    <row r="1341" spans="1:8" s="65" customFormat="1" x14ac:dyDescent="0.25">
      <c r="A1341" s="65" t="s">
        <v>3708</v>
      </c>
      <c r="B1341" s="150">
        <v>1</v>
      </c>
      <c r="C1341" s="289" t="s">
        <v>4528</v>
      </c>
      <c r="D1341" s="142">
        <v>39457</v>
      </c>
      <c r="E1341" s="142">
        <v>39814</v>
      </c>
      <c r="F1341" s="65" t="s">
        <v>59</v>
      </c>
      <c r="G1341" s="166" t="s">
        <v>2604</v>
      </c>
      <c r="H1341" s="152" t="s">
        <v>2604</v>
      </c>
    </row>
    <row r="1342" spans="1:8" s="65" customFormat="1" x14ac:dyDescent="0.25">
      <c r="A1342" s="65" t="s">
        <v>3249</v>
      </c>
      <c r="B1342" s="150">
        <v>1</v>
      </c>
      <c r="C1342" s="153" t="s">
        <v>2606</v>
      </c>
      <c r="D1342" s="142" t="s">
        <v>2604</v>
      </c>
      <c r="E1342" s="142"/>
      <c r="G1342" s="166" t="s">
        <v>2604</v>
      </c>
      <c r="H1342" s="152" t="s">
        <v>2604</v>
      </c>
    </row>
    <row r="1343" spans="1:8" s="65" customFormat="1" x14ac:dyDescent="0.25">
      <c r="A1343" s="65" t="s">
        <v>3249</v>
      </c>
      <c r="B1343" s="309">
        <v>2</v>
      </c>
      <c r="C1343" s="288" t="s">
        <v>2605</v>
      </c>
      <c r="D1343" s="142" t="s">
        <v>2604</v>
      </c>
      <c r="E1343" s="142"/>
      <c r="G1343" s="166" t="s">
        <v>2604</v>
      </c>
      <c r="H1343" s="67" t="s">
        <v>2604</v>
      </c>
    </row>
    <row r="1344" spans="1:8" s="65" customFormat="1" x14ac:dyDescent="0.25">
      <c r="A1344" s="65" t="s">
        <v>988</v>
      </c>
      <c r="B1344" s="150">
        <v>1</v>
      </c>
      <c r="C1344" s="296" t="s">
        <v>4528</v>
      </c>
      <c r="D1344" s="142">
        <v>39163</v>
      </c>
      <c r="E1344" s="142">
        <v>39233</v>
      </c>
      <c r="F1344" s="65" t="s">
        <v>70</v>
      </c>
      <c r="G1344" s="166" t="s">
        <v>2604</v>
      </c>
      <c r="H1344" s="152" t="s">
        <v>2604</v>
      </c>
    </row>
    <row r="1345" spans="1:8" s="65" customFormat="1" x14ac:dyDescent="0.25">
      <c r="A1345" s="65" t="s">
        <v>3340</v>
      </c>
      <c r="B1345" s="150">
        <v>1</v>
      </c>
      <c r="C1345" s="153" t="s">
        <v>2606</v>
      </c>
      <c r="D1345" s="114" t="s">
        <v>2604</v>
      </c>
      <c r="E1345" s="114"/>
      <c r="G1345" s="166" t="s">
        <v>2604</v>
      </c>
      <c r="H1345" s="152" t="s">
        <v>2604</v>
      </c>
    </row>
    <row r="1346" spans="1:8" s="65" customFormat="1" x14ac:dyDescent="0.25">
      <c r="A1346" s="65" t="s">
        <v>3340</v>
      </c>
      <c r="B1346" s="309">
        <v>2</v>
      </c>
      <c r="C1346" s="288" t="s">
        <v>2605</v>
      </c>
      <c r="D1346" s="142" t="s">
        <v>2604</v>
      </c>
      <c r="E1346" s="142"/>
      <c r="G1346" s="166" t="s">
        <v>2604</v>
      </c>
      <c r="H1346" s="67" t="s">
        <v>2604</v>
      </c>
    </row>
    <row r="1347" spans="1:8" s="65" customFormat="1" x14ac:dyDescent="0.25">
      <c r="A1347" s="65" t="s">
        <v>3389</v>
      </c>
      <c r="B1347" s="150">
        <v>1</v>
      </c>
      <c r="C1347" s="153" t="s">
        <v>2606</v>
      </c>
      <c r="D1347" s="142" t="s">
        <v>2604</v>
      </c>
      <c r="E1347" s="142"/>
      <c r="G1347" s="166" t="s">
        <v>2604</v>
      </c>
      <c r="H1347" s="152" t="s">
        <v>2604</v>
      </c>
    </row>
    <row r="1348" spans="1:8" s="65" customFormat="1" x14ac:dyDescent="0.25">
      <c r="A1348" s="65" t="s">
        <v>3389</v>
      </c>
      <c r="B1348" s="309">
        <v>2</v>
      </c>
      <c r="C1348" s="288" t="s">
        <v>2605</v>
      </c>
      <c r="D1348" s="142" t="s">
        <v>2604</v>
      </c>
      <c r="E1348" s="142"/>
      <c r="G1348" s="166" t="s">
        <v>2604</v>
      </c>
      <c r="H1348" s="67" t="s">
        <v>2604</v>
      </c>
    </row>
    <row r="1349" spans="1:8" s="65" customFormat="1" x14ac:dyDescent="0.25">
      <c r="A1349" s="65" t="s">
        <v>3784</v>
      </c>
      <c r="B1349" s="150">
        <v>1</v>
      </c>
      <c r="C1349" s="153" t="s">
        <v>2606</v>
      </c>
      <c r="D1349" s="142" t="s">
        <v>2604</v>
      </c>
      <c r="E1349" s="142"/>
      <c r="G1349" s="166" t="s">
        <v>2604</v>
      </c>
      <c r="H1349" s="152" t="s">
        <v>2604</v>
      </c>
    </row>
    <row r="1350" spans="1:8" s="65" customFormat="1" x14ac:dyDescent="0.25">
      <c r="A1350" s="65" t="s">
        <v>3784</v>
      </c>
      <c r="B1350" s="309">
        <v>2</v>
      </c>
      <c r="C1350" s="288" t="s">
        <v>2605</v>
      </c>
      <c r="D1350" s="142" t="s">
        <v>2604</v>
      </c>
      <c r="E1350" s="142"/>
      <c r="G1350" s="166" t="s">
        <v>2604</v>
      </c>
      <c r="H1350" s="67" t="s">
        <v>2604</v>
      </c>
    </row>
    <row r="1351" spans="1:8" s="65" customFormat="1" x14ac:dyDescent="0.25">
      <c r="A1351" s="65" t="s">
        <v>3442</v>
      </c>
      <c r="B1351" s="150">
        <v>1</v>
      </c>
      <c r="C1351" s="153" t="s">
        <v>2606</v>
      </c>
      <c r="D1351" s="142" t="s">
        <v>2604</v>
      </c>
      <c r="E1351" s="142"/>
      <c r="G1351" s="166" t="s">
        <v>2604</v>
      </c>
      <c r="H1351" s="152" t="s">
        <v>2604</v>
      </c>
    </row>
    <row r="1352" spans="1:8" s="65" customFormat="1" x14ac:dyDescent="0.25">
      <c r="A1352" s="65" t="s">
        <v>3442</v>
      </c>
      <c r="B1352" s="309">
        <v>2</v>
      </c>
      <c r="C1352" s="288" t="s">
        <v>2605</v>
      </c>
      <c r="D1352" s="142" t="s">
        <v>2604</v>
      </c>
      <c r="E1352" s="142"/>
      <c r="G1352" s="166" t="s">
        <v>2604</v>
      </c>
      <c r="H1352" s="67" t="s">
        <v>2604</v>
      </c>
    </row>
    <row r="1353" spans="1:8" s="65" customFormat="1" x14ac:dyDescent="0.25">
      <c r="A1353" s="65" t="s">
        <v>3526</v>
      </c>
      <c r="B1353" s="150">
        <v>1</v>
      </c>
      <c r="C1353" s="155" t="s">
        <v>2606</v>
      </c>
      <c r="D1353" s="142">
        <v>38188</v>
      </c>
      <c r="E1353" s="142"/>
      <c r="F1353" s="65" t="s">
        <v>2150</v>
      </c>
      <c r="G1353" s="166" t="s">
        <v>2604</v>
      </c>
      <c r="H1353" s="152" t="s">
        <v>2604</v>
      </c>
    </row>
    <row r="1354" spans="1:8" s="65" customFormat="1" x14ac:dyDescent="0.25">
      <c r="A1354" s="65" t="s">
        <v>3526</v>
      </c>
      <c r="B1354" s="309">
        <v>2</v>
      </c>
      <c r="C1354" s="108" t="s">
        <v>2605</v>
      </c>
      <c r="D1354" s="142">
        <v>40309</v>
      </c>
      <c r="E1354" s="142"/>
      <c r="F1354" s="108" t="s">
        <v>42</v>
      </c>
      <c r="G1354" s="166">
        <v>840000</v>
      </c>
      <c r="H1354" s="67" t="s">
        <v>2604</v>
      </c>
    </row>
    <row r="1355" spans="1:8" s="65" customFormat="1" x14ac:dyDescent="0.25">
      <c r="A1355" s="65" t="s">
        <v>3729</v>
      </c>
      <c r="B1355" s="150">
        <v>1</v>
      </c>
      <c r="C1355" s="155" t="s">
        <v>2606</v>
      </c>
      <c r="E1355" s="114"/>
      <c r="F1355" s="65" t="s">
        <v>2150</v>
      </c>
      <c r="G1355" s="166" t="s">
        <v>2604</v>
      </c>
      <c r="H1355" s="152" t="s">
        <v>2604</v>
      </c>
    </row>
    <row r="1356" spans="1:8" s="65" customFormat="1" x14ac:dyDescent="0.25">
      <c r="A1356" s="65" t="s">
        <v>3729</v>
      </c>
      <c r="B1356" s="310">
        <v>2</v>
      </c>
      <c r="C1356" s="305" t="s">
        <v>4527</v>
      </c>
      <c r="D1356" s="142">
        <v>40001</v>
      </c>
      <c r="E1356" s="142"/>
      <c r="F1356" s="65" t="s">
        <v>2499</v>
      </c>
      <c r="G1356" s="166" t="s">
        <v>2604</v>
      </c>
      <c r="H1356" s="67" t="s">
        <v>2604</v>
      </c>
    </row>
    <row r="1357" spans="1:8" s="65" customFormat="1" x14ac:dyDescent="0.25">
      <c r="A1357" s="65" t="s">
        <v>3729</v>
      </c>
      <c r="B1357" s="150">
        <v>3</v>
      </c>
      <c r="C1357" s="306" t="s">
        <v>2605</v>
      </c>
      <c r="E1357" s="114"/>
      <c r="F1357" s="305" t="s">
        <v>4557</v>
      </c>
      <c r="G1357" s="166"/>
      <c r="H1357" s="152"/>
    </row>
    <row r="1358" spans="1:8" s="65" customFormat="1" x14ac:dyDescent="0.25">
      <c r="A1358" s="65" t="s">
        <v>3570</v>
      </c>
      <c r="B1358" s="150">
        <v>1</v>
      </c>
      <c r="C1358" s="153" t="s">
        <v>2606</v>
      </c>
      <c r="D1358" s="142" t="s">
        <v>2604</v>
      </c>
      <c r="E1358" s="142"/>
      <c r="G1358" s="166" t="s">
        <v>2604</v>
      </c>
      <c r="H1358" s="152" t="s">
        <v>2604</v>
      </c>
    </row>
    <row r="1359" spans="1:8" s="65" customFormat="1" x14ac:dyDescent="0.25">
      <c r="A1359" s="65" t="s">
        <v>3570</v>
      </c>
      <c r="B1359" s="309">
        <v>2</v>
      </c>
      <c r="C1359" s="288" t="s">
        <v>2605</v>
      </c>
      <c r="D1359" s="142" t="s">
        <v>2604</v>
      </c>
      <c r="E1359" s="142"/>
      <c r="G1359" s="166" t="s">
        <v>2604</v>
      </c>
      <c r="H1359" s="67" t="s">
        <v>2604</v>
      </c>
    </row>
    <row r="1360" spans="1:8" s="65" customFormat="1" x14ac:dyDescent="0.25">
      <c r="A1360" s="65" t="s">
        <v>3788</v>
      </c>
      <c r="B1360" s="150">
        <v>1</v>
      </c>
      <c r="C1360" s="153" t="s">
        <v>2606</v>
      </c>
      <c r="D1360" s="142" t="s">
        <v>2604</v>
      </c>
      <c r="E1360" s="142"/>
      <c r="G1360" s="166" t="s">
        <v>2604</v>
      </c>
      <c r="H1360" s="152" t="s">
        <v>2604</v>
      </c>
    </row>
    <row r="1361" spans="1:8" s="65" customFormat="1" x14ac:dyDescent="0.25">
      <c r="A1361" s="65" t="s">
        <v>3788</v>
      </c>
      <c r="B1361" s="309">
        <v>2</v>
      </c>
      <c r="C1361" s="288" t="s">
        <v>2605</v>
      </c>
      <c r="D1361" s="142" t="s">
        <v>2604</v>
      </c>
      <c r="E1361" s="142"/>
      <c r="G1361" s="166" t="s">
        <v>2604</v>
      </c>
      <c r="H1361" s="67" t="s">
        <v>2604</v>
      </c>
    </row>
    <row r="1362" spans="1:8" s="65" customFormat="1" x14ac:dyDescent="0.25">
      <c r="A1362" s="65" t="s">
        <v>3446</v>
      </c>
      <c r="B1362" s="150">
        <v>1</v>
      </c>
      <c r="C1362" s="153" t="s">
        <v>2606</v>
      </c>
      <c r="D1362" s="142" t="s">
        <v>2604</v>
      </c>
      <c r="E1362" s="142"/>
      <c r="F1362" s="108" t="s">
        <v>81</v>
      </c>
      <c r="G1362" s="166" t="s">
        <v>2604</v>
      </c>
      <c r="H1362" s="152" t="s">
        <v>2604</v>
      </c>
    </row>
    <row r="1363" spans="1:8" s="65" customFormat="1" x14ac:dyDescent="0.25">
      <c r="A1363" s="65" t="s">
        <v>3446</v>
      </c>
      <c r="B1363" s="310">
        <v>2</v>
      </c>
      <c r="C1363" s="108" t="s">
        <v>2603</v>
      </c>
      <c r="D1363" s="142">
        <v>42171</v>
      </c>
      <c r="E1363" s="142"/>
      <c r="F1363" s="108" t="s">
        <v>81</v>
      </c>
      <c r="G1363" s="166" t="s">
        <v>2604</v>
      </c>
      <c r="H1363" s="67" t="s">
        <v>2604</v>
      </c>
    </row>
    <row r="1364" spans="1:8" s="65" customFormat="1" x14ac:dyDescent="0.25">
      <c r="A1364" s="65" t="s">
        <v>3622</v>
      </c>
      <c r="B1364" s="150">
        <v>1</v>
      </c>
      <c r="C1364" s="153" t="s">
        <v>2606</v>
      </c>
      <c r="D1364" s="142" t="s">
        <v>2604</v>
      </c>
      <c r="E1364" s="142"/>
      <c r="G1364" s="166" t="s">
        <v>2604</v>
      </c>
      <c r="H1364" s="152" t="s">
        <v>2604</v>
      </c>
    </row>
    <row r="1365" spans="1:8" s="65" customFormat="1" x14ac:dyDescent="0.25">
      <c r="A1365" s="65" t="s">
        <v>3622</v>
      </c>
      <c r="B1365" s="309">
        <v>2</v>
      </c>
      <c r="C1365" s="288" t="s">
        <v>2605</v>
      </c>
      <c r="D1365" s="142" t="s">
        <v>2604</v>
      </c>
      <c r="E1365" s="142"/>
      <c r="G1365" s="166" t="s">
        <v>2604</v>
      </c>
      <c r="H1365" s="67" t="s">
        <v>2604</v>
      </c>
    </row>
    <row r="1366" spans="1:8" s="65" customFormat="1" x14ac:dyDescent="0.25">
      <c r="A1366" s="65" t="s">
        <v>3014</v>
      </c>
      <c r="B1366" s="150">
        <v>1</v>
      </c>
      <c r="C1366" s="153" t="s">
        <v>2606</v>
      </c>
      <c r="D1366" s="142">
        <v>42187</v>
      </c>
      <c r="E1366" s="142"/>
      <c r="F1366" s="108" t="s">
        <v>29</v>
      </c>
      <c r="G1366" s="166">
        <v>0</v>
      </c>
      <c r="H1366" s="157" t="s">
        <v>2611</v>
      </c>
    </row>
    <row r="1367" spans="1:8" s="65" customFormat="1" x14ac:dyDescent="0.25">
      <c r="A1367" s="65" t="s">
        <v>3014</v>
      </c>
      <c r="B1367" s="309">
        <v>2</v>
      </c>
      <c r="C1367" s="288" t="s">
        <v>2605</v>
      </c>
      <c r="D1367" s="142" t="s">
        <v>2604</v>
      </c>
      <c r="E1367" s="142"/>
      <c r="G1367" s="166" t="s">
        <v>2604</v>
      </c>
      <c r="H1367" s="67" t="s">
        <v>2604</v>
      </c>
    </row>
    <row r="1368" spans="1:8" s="65" customFormat="1" x14ac:dyDescent="0.25">
      <c r="A1368" s="65" t="s">
        <v>3330</v>
      </c>
      <c r="B1368" s="150">
        <v>1</v>
      </c>
      <c r="C1368" s="153" t="s">
        <v>2606</v>
      </c>
      <c r="D1368" s="142" t="s">
        <v>2604</v>
      </c>
      <c r="E1368" s="142"/>
      <c r="G1368" s="166" t="s">
        <v>2604</v>
      </c>
      <c r="H1368" s="152" t="s">
        <v>2604</v>
      </c>
    </row>
    <row r="1369" spans="1:8" s="65" customFormat="1" x14ac:dyDescent="0.25">
      <c r="A1369" s="65" t="s">
        <v>3330</v>
      </c>
      <c r="B1369" s="309">
        <v>2</v>
      </c>
      <c r="C1369" s="288" t="s">
        <v>2605</v>
      </c>
      <c r="D1369" s="142" t="s">
        <v>2604</v>
      </c>
      <c r="E1369" s="142"/>
      <c r="G1369" s="166" t="s">
        <v>2604</v>
      </c>
      <c r="H1369" s="67" t="s">
        <v>2604</v>
      </c>
    </row>
    <row r="1370" spans="1:8" s="65" customFormat="1" x14ac:dyDescent="0.25">
      <c r="A1370" s="65" t="s">
        <v>3342</v>
      </c>
      <c r="B1370" s="150">
        <v>1</v>
      </c>
      <c r="C1370" s="155" t="s">
        <v>2606</v>
      </c>
      <c r="D1370" s="142">
        <v>34566</v>
      </c>
      <c r="E1370" s="142"/>
      <c r="F1370" s="65" t="s">
        <v>89</v>
      </c>
      <c r="G1370" s="166">
        <v>210000</v>
      </c>
      <c r="H1370" s="152" t="s">
        <v>2604</v>
      </c>
    </row>
    <row r="1371" spans="1:8" s="65" customFormat="1" x14ac:dyDescent="0.25">
      <c r="A1371" s="65" t="s">
        <v>3342</v>
      </c>
      <c r="B1371" s="150">
        <v>2</v>
      </c>
      <c r="C1371" s="306" t="s">
        <v>4527</v>
      </c>
      <c r="D1371" s="142">
        <v>35459</v>
      </c>
      <c r="E1371" s="142"/>
      <c r="F1371" s="108" t="s">
        <v>72</v>
      </c>
      <c r="G1371" s="166"/>
      <c r="H1371" s="152"/>
    </row>
    <row r="1372" spans="1:8" s="65" customFormat="1" x14ac:dyDescent="0.25">
      <c r="A1372" s="65" t="s">
        <v>3342</v>
      </c>
      <c r="B1372" s="150">
        <v>3</v>
      </c>
      <c r="C1372" s="306" t="s">
        <v>4527</v>
      </c>
      <c r="D1372" s="142"/>
      <c r="E1372" s="142"/>
      <c r="F1372" s="305" t="s">
        <v>36</v>
      </c>
      <c r="G1372" s="166"/>
      <c r="H1372" s="152"/>
    </row>
    <row r="1373" spans="1:8" s="65" customFormat="1" x14ac:dyDescent="0.25">
      <c r="A1373" s="65" t="s">
        <v>3342</v>
      </c>
      <c r="B1373" s="150">
        <v>4</v>
      </c>
      <c r="C1373" s="306" t="s">
        <v>2605</v>
      </c>
      <c r="D1373" s="142"/>
      <c r="E1373" s="142"/>
      <c r="F1373" s="305" t="s">
        <v>86</v>
      </c>
      <c r="G1373" s="166">
        <v>200000</v>
      </c>
      <c r="H1373" s="152"/>
    </row>
    <row r="1374" spans="1:8" s="65" customFormat="1" x14ac:dyDescent="0.25">
      <c r="A1374" s="65" t="s">
        <v>2029</v>
      </c>
      <c r="B1374" s="150">
        <v>1</v>
      </c>
      <c r="C1374" s="153" t="s">
        <v>2606</v>
      </c>
      <c r="D1374" s="114" t="s">
        <v>2604</v>
      </c>
      <c r="E1374" s="114"/>
      <c r="G1374" s="166" t="s">
        <v>2604</v>
      </c>
      <c r="H1374" s="152" t="s">
        <v>2604</v>
      </c>
    </row>
    <row r="1375" spans="1:8" s="65" customFormat="1" x14ac:dyDescent="0.25">
      <c r="A1375" s="65" t="s">
        <v>2029</v>
      </c>
      <c r="B1375" s="309">
        <v>2</v>
      </c>
      <c r="C1375" s="288" t="s">
        <v>2605</v>
      </c>
      <c r="D1375" s="142" t="s">
        <v>2604</v>
      </c>
      <c r="E1375" s="142"/>
      <c r="G1375" s="166" t="s">
        <v>2604</v>
      </c>
      <c r="H1375" s="67" t="s">
        <v>2604</v>
      </c>
    </row>
    <row r="1376" spans="1:8" s="65" customFormat="1" x14ac:dyDescent="0.25">
      <c r="A1376" s="65" t="s">
        <v>3136</v>
      </c>
      <c r="B1376" s="150">
        <v>1</v>
      </c>
      <c r="C1376" s="153" t="s">
        <v>2606</v>
      </c>
      <c r="D1376" s="142" t="s">
        <v>2604</v>
      </c>
      <c r="E1376" s="142"/>
      <c r="G1376" s="166" t="s">
        <v>2604</v>
      </c>
      <c r="H1376" s="152" t="s">
        <v>2604</v>
      </c>
    </row>
    <row r="1377" spans="1:8" s="65" customFormat="1" x14ac:dyDescent="0.25">
      <c r="A1377" s="65" t="s">
        <v>3136</v>
      </c>
      <c r="B1377" s="77">
        <v>2</v>
      </c>
      <c r="C1377" s="65" t="s">
        <v>2605</v>
      </c>
      <c r="D1377" s="142" t="s">
        <v>2604</v>
      </c>
      <c r="E1377" s="142"/>
      <c r="G1377" s="166" t="s">
        <v>2604</v>
      </c>
      <c r="H1377" s="67" t="s">
        <v>2604</v>
      </c>
    </row>
    <row r="1378" spans="1:8" s="65" customFormat="1" x14ac:dyDescent="0.25">
      <c r="A1378" s="65" t="s">
        <v>2980</v>
      </c>
      <c r="B1378" s="150">
        <v>1</v>
      </c>
      <c r="C1378" s="153" t="s">
        <v>2606</v>
      </c>
      <c r="D1378" s="142" t="s">
        <v>2604</v>
      </c>
      <c r="E1378" s="142"/>
      <c r="G1378" s="166" t="s">
        <v>2604</v>
      </c>
      <c r="H1378" s="152" t="s">
        <v>2604</v>
      </c>
    </row>
    <row r="1379" spans="1:8" s="65" customFormat="1" x14ac:dyDescent="0.25">
      <c r="A1379" s="65" t="s">
        <v>2980</v>
      </c>
      <c r="B1379" s="309">
        <v>2</v>
      </c>
      <c r="C1379" s="288" t="s">
        <v>2605</v>
      </c>
      <c r="D1379" s="142" t="s">
        <v>2604</v>
      </c>
      <c r="E1379" s="142"/>
      <c r="G1379" s="166" t="s">
        <v>2604</v>
      </c>
      <c r="H1379" s="67" t="s">
        <v>2604</v>
      </c>
    </row>
    <row r="1380" spans="1:8" s="65" customFormat="1" x14ac:dyDescent="0.25">
      <c r="A1380" s="65" t="s">
        <v>2108</v>
      </c>
      <c r="B1380" s="291">
        <v>1</v>
      </c>
      <c r="C1380" s="153" t="s">
        <v>2606</v>
      </c>
      <c r="D1380" s="114" t="s">
        <v>2604</v>
      </c>
      <c r="E1380" s="114"/>
      <c r="G1380" s="166" t="s">
        <v>2604</v>
      </c>
      <c r="H1380" s="152" t="s">
        <v>2604</v>
      </c>
    </row>
    <row r="1381" spans="1:8" s="65" customFormat="1" x14ac:dyDescent="0.25">
      <c r="A1381" s="65" t="s">
        <v>2108</v>
      </c>
      <c r="B1381" s="309">
        <v>2</v>
      </c>
      <c r="C1381" s="288" t="s">
        <v>2605</v>
      </c>
      <c r="D1381" s="142" t="s">
        <v>2604</v>
      </c>
      <c r="E1381" s="142"/>
      <c r="G1381" s="166" t="s">
        <v>2604</v>
      </c>
      <c r="H1381" s="67" t="s">
        <v>2604</v>
      </c>
    </row>
    <row r="1382" spans="1:8" s="65" customFormat="1" x14ac:dyDescent="0.25">
      <c r="A1382" s="65" t="s">
        <v>1549</v>
      </c>
      <c r="B1382" s="291">
        <v>1</v>
      </c>
      <c r="C1382" s="153" t="s">
        <v>2606</v>
      </c>
      <c r="D1382" s="142" t="s">
        <v>2604</v>
      </c>
      <c r="E1382" s="142"/>
      <c r="G1382" s="166" t="s">
        <v>2604</v>
      </c>
      <c r="H1382" s="152" t="s">
        <v>2604</v>
      </c>
    </row>
    <row r="1383" spans="1:8" s="65" customFormat="1" x14ac:dyDescent="0.25">
      <c r="A1383" s="65" t="s">
        <v>1549</v>
      </c>
      <c r="B1383" s="309">
        <v>2</v>
      </c>
      <c r="C1383" s="288" t="s">
        <v>2605</v>
      </c>
      <c r="D1383" s="142" t="s">
        <v>2604</v>
      </c>
      <c r="E1383" s="142"/>
      <c r="G1383" s="166" t="s">
        <v>2604</v>
      </c>
      <c r="H1383" s="67" t="s">
        <v>2604</v>
      </c>
    </row>
    <row r="1384" spans="1:8" s="65" customFormat="1" x14ac:dyDescent="0.25">
      <c r="A1384" s="65" t="s">
        <v>1548</v>
      </c>
      <c r="B1384" s="291">
        <v>1</v>
      </c>
      <c r="C1384" s="153" t="s">
        <v>2606</v>
      </c>
      <c r="D1384" s="142" t="s">
        <v>2604</v>
      </c>
      <c r="E1384" s="142"/>
      <c r="G1384" s="166" t="s">
        <v>2604</v>
      </c>
      <c r="H1384" s="152" t="s">
        <v>2604</v>
      </c>
    </row>
    <row r="1385" spans="1:8" s="65" customFormat="1" x14ac:dyDescent="0.25">
      <c r="A1385" s="65" t="s">
        <v>1548</v>
      </c>
      <c r="B1385" s="309">
        <v>2</v>
      </c>
      <c r="C1385" s="288" t="s">
        <v>2605</v>
      </c>
      <c r="D1385" s="142" t="s">
        <v>2604</v>
      </c>
      <c r="E1385" s="142"/>
      <c r="G1385" s="166" t="s">
        <v>2604</v>
      </c>
      <c r="H1385" s="67" t="s">
        <v>2604</v>
      </c>
    </row>
    <row r="1386" spans="1:8" s="65" customFormat="1" x14ac:dyDescent="0.25">
      <c r="A1386" s="65" t="s">
        <v>1626</v>
      </c>
      <c r="B1386" s="291">
        <v>1</v>
      </c>
      <c r="C1386" s="153" t="s">
        <v>2606</v>
      </c>
      <c r="D1386" s="142" t="s">
        <v>2604</v>
      </c>
      <c r="E1386" s="142"/>
      <c r="G1386" s="166" t="s">
        <v>2604</v>
      </c>
      <c r="H1386" s="152" t="s">
        <v>2604</v>
      </c>
    </row>
    <row r="1387" spans="1:8" s="65" customFormat="1" x14ac:dyDescent="0.25">
      <c r="A1387" s="65" t="s">
        <v>1626</v>
      </c>
      <c r="B1387" s="309">
        <v>2</v>
      </c>
      <c r="C1387" s="288" t="s">
        <v>2605</v>
      </c>
      <c r="D1387" s="142" t="s">
        <v>2604</v>
      </c>
      <c r="E1387" s="142"/>
      <c r="G1387" s="166" t="s">
        <v>2604</v>
      </c>
      <c r="H1387" s="67" t="s">
        <v>2604</v>
      </c>
    </row>
    <row r="1388" spans="1:8" s="65" customFormat="1" x14ac:dyDescent="0.25">
      <c r="A1388" s="65" t="s">
        <v>1855</v>
      </c>
      <c r="B1388" s="291">
        <v>1</v>
      </c>
      <c r="C1388" s="153" t="s">
        <v>2606</v>
      </c>
      <c r="D1388" s="142" t="s">
        <v>2604</v>
      </c>
      <c r="E1388" s="142"/>
      <c r="G1388" s="166" t="s">
        <v>2604</v>
      </c>
      <c r="H1388" s="152" t="s">
        <v>2604</v>
      </c>
    </row>
    <row r="1389" spans="1:8" s="65" customFormat="1" x14ac:dyDescent="0.25">
      <c r="A1389" s="65" t="s">
        <v>1855</v>
      </c>
      <c r="B1389" s="309">
        <v>2</v>
      </c>
      <c r="C1389" s="288" t="s">
        <v>2605</v>
      </c>
      <c r="D1389" s="142" t="s">
        <v>2604</v>
      </c>
      <c r="E1389" s="142"/>
      <c r="G1389" s="166" t="s">
        <v>2604</v>
      </c>
      <c r="H1389" s="67" t="s">
        <v>2604</v>
      </c>
    </row>
    <row r="1390" spans="1:8" s="65" customFormat="1" x14ac:dyDescent="0.25">
      <c r="A1390" s="65" t="s">
        <v>1547</v>
      </c>
      <c r="B1390" s="291">
        <v>1</v>
      </c>
      <c r="C1390" s="153" t="s">
        <v>2606</v>
      </c>
      <c r="D1390" s="142" t="s">
        <v>2604</v>
      </c>
      <c r="E1390" s="142"/>
      <c r="G1390" s="166" t="s">
        <v>2604</v>
      </c>
      <c r="H1390" s="152" t="s">
        <v>2604</v>
      </c>
    </row>
    <row r="1391" spans="1:8" s="65" customFormat="1" x14ac:dyDescent="0.25">
      <c r="A1391" s="65" t="s">
        <v>1547</v>
      </c>
      <c r="B1391" s="309">
        <v>2</v>
      </c>
      <c r="C1391" s="288" t="s">
        <v>2605</v>
      </c>
      <c r="D1391" s="142" t="s">
        <v>2604</v>
      </c>
      <c r="E1391" s="142"/>
      <c r="G1391" s="166" t="s">
        <v>2604</v>
      </c>
      <c r="H1391" s="67" t="s">
        <v>2604</v>
      </c>
    </row>
    <row r="1392" spans="1:8" s="65" customFormat="1" x14ac:dyDescent="0.25">
      <c r="A1392" s="65" t="s">
        <v>3343</v>
      </c>
      <c r="B1392" s="291">
        <v>1</v>
      </c>
      <c r="C1392" s="155" t="s">
        <v>2606</v>
      </c>
      <c r="D1392" s="142">
        <v>36647</v>
      </c>
      <c r="E1392" s="142"/>
      <c r="F1392" s="65" t="s">
        <v>2150</v>
      </c>
      <c r="G1392" s="166" t="s">
        <v>2604</v>
      </c>
      <c r="H1392" s="152" t="s">
        <v>2604</v>
      </c>
    </row>
    <row r="1393" spans="1:8" s="65" customFormat="1" x14ac:dyDescent="0.25">
      <c r="A1393" s="65" t="s">
        <v>3343</v>
      </c>
      <c r="B1393" s="77">
        <v>2</v>
      </c>
      <c r="C1393" s="108" t="s">
        <v>2605</v>
      </c>
      <c r="D1393" s="142">
        <v>41230</v>
      </c>
      <c r="E1393" s="142"/>
      <c r="F1393" s="108" t="s">
        <v>42</v>
      </c>
      <c r="G1393" s="166">
        <v>5250000</v>
      </c>
      <c r="H1393" s="67" t="s">
        <v>2604</v>
      </c>
    </row>
    <row r="1394" spans="1:8" s="65" customFormat="1" x14ac:dyDescent="0.25">
      <c r="A1394" s="65" t="s">
        <v>3438</v>
      </c>
      <c r="B1394" s="291">
        <v>1</v>
      </c>
      <c r="C1394" s="153" t="s">
        <v>2606</v>
      </c>
      <c r="D1394" s="142" t="s">
        <v>2604</v>
      </c>
      <c r="E1394" s="142"/>
      <c r="G1394" s="166" t="s">
        <v>2604</v>
      </c>
      <c r="H1394" s="152" t="s">
        <v>2604</v>
      </c>
    </row>
    <row r="1395" spans="1:8" s="65" customFormat="1" x14ac:dyDescent="0.25">
      <c r="A1395" s="65" t="s">
        <v>3438</v>
      </c>
      <c r="B1395" s="309">
        <v>2</v>
      </c>
      <c r="C1395" s="288" t="s">
        <v>2605</v>
      </c>
      <c r="D1395" s="142" t="s">
        <v>2604</v>
      </c>
      <c r="E1395" s="142"/>
      <c r="G1395" s="166" t="s">
        <v>2604</v>
      </c>
      <c r="H1395" s="67" t="s">
        <v>2604</v>
      </c>
    </row>
    <row r="1396" spans="1:8" s="65" customFormat="1" x14ac:dyDescent="0.25">
      <c r="A1396" s="65" t="s">
        <v>2902</v>
      </c>
      <c r="B1396" s="291">
        <v>1</v>
      </c>
      <c r="C1396" s="155" t="s">
        <v>2606</v>
      </c>
      <c r="D1396" s="142" t="s">
        <v>2604</v>
      </c>
      <c r="E1396" s="142"/>
      <c r="G1396" s="166" t="s">
        <v>2604</v>
      </c>
      <c r="H1396" s="152" t="s">
        <v>2604</v>
      </c>
    </row>
    <row r="1397" spans="1:8" s="65" customFormat="1" x14ac:dyDescent="0.25">
      <c r="A1397" s="65" t="s">
        <v>2902</v>
      </c>
      <c r="B1397" s="77">
        <v>2</v>
      </c>
      <c r="C1397" s="65" t="s">
        <v>2605</v>
      </c>
      <c r="D1397" s="142" t="s">
        <v>2604</v>
      </c>
      <c r="E1397" s="142"/>
      <c r="G1397" s="166" t="s">
        <v>2604</v>
      </c>
      <c r="H1397" s="67" t="s">
        <v>2604</v>
      </c>
    </row>
    <row r="1398" spans="1:8" s="65" customFormat="1" x14ac:dyDescent="0.25">
      <c r="A1398" s="65" t="s">
        <v>2873</v>
      </c>
      <c r="B1398" s="291">
        <v>1</v>
      </c>
      <c r="C1398" s="155" t="s">
        <v>2606</v>
      </c>
      <c r="D1398" s="142">
        <v>25795</v>
      </c>
      <c r="E1398" s="142"/>
      <c r="F1398" s="65" t="s">
        <v>96</v>
      </c>
      <c r="G1398" s="166" t="s">
        <v>2604</v>
      </c>
      <c r="H1398" s="152" t="s">
        <v>2604</v>
      </c>
    </row>
    <row r="1399" spans="1:8" s="65" customFormat="1" x14ac:dyDescent="0.25">
      <c r="A1399" s="65" t="s">
        <v>2873</v>
      </c>
      <c r="B1399" s="77">
        <v>2</v>
      </c>
      <c r="C1399" s="65" t="s">
        <v>2605</v>
      </c>
      <c r="D1399" s="142">
        <v>27125</v>
      </c>
      <c r="E1399" s="142"/>
      <c r="F1399" s="65" t="s">
        <v>88</v>
      </c>
      <c r="G1399" s="166" t="s">
        <v>2604</v>
      </c>
      <c r="H1399" s="67" t="s">
        <v>2604</v>
      </c>
    </row>
    <row r="1400" spans="1:8" s="65" customFormat="1" x14ac:dyDescent="0.25">
      <c r="A1400" s="65" t="s">
        <v>3347</v>
      </c>
      <c r="B1400" s="291">
        <v>1</v>
      </c>
      <c r="C1400" s="155" t="s">
        <v>2606</v>
      </c>
      <c r="D1400" s="142">
        <v>24822</v>
      </c>
      <c r="E1400" s="142"/>
      <c r="F1400" s="65" t="s">
        <v>35</v>
      </c>
      <c r="G1400" s="166">
        <v>123000</v>
      </c>
      <c r="H1400" s="152" t="s">
        <v>2604</v>
      </c>
    </row>
    <row r="1401" spans="1:8" s="65" customFormat="1" x14ac:dyDescent="0.25">
      <c r="A1401" s="65" t="s">
        <v>3347</v>
      </c>
      <c r="B1401" s="77">
        <v>2</v>
      </c>
      <c r="C1401" s="65" t="s">
        <v>2603</v>
      </c>
      <c r="D1401" s="142">
        <v>25323</v>
      </c>
      <c r="E1401" s="142"/>
      <c r="F1401" s="65" t="s">
        <v>2175</v>
      </c>
      <c r="G1401" s="166" t="s">
        <v>2604</v>
      </c>
      <c r="H1401" s="67" t="s">
        <v>2135</v>
      </c>
    </row>
    <row r="1402" spans="1:8" s="65" customFormat="1" x14ac:dyDescent="0.25">
      <c r="A1402" s="65" t="s">
        <v>3060</v>
      </c>
      <c r="B1402" s="291">
        <v>1</v>
      </c>
      <c r="C1402" s="155" t="s">
        <v>2606</v>
      </c>
      <c r="D1402" s="142">
        <v>36463</v>
      </c>
      <c r="E1402" s="142"/>
      <c r="F1402" s="65" t="s">
        <v>53</v>
      </c>
      <c r="G1402" s="166">
        <v>1580000</v>
      </c>
      <c r="H1402" s="152" t="s">
        <v>2604</v>
      </c>
    </row>
    <row r="1403" spans="1:8" s="65" customFormat="1" x14ac:dyDescent="0.25">
      <c r="A1403" s="65" t="s">
        <v>3060</v>
      </c>
      <c r="B1403" s="310">
        <v>2</v>
      </c>
      <c r="C1403" s="305" t="s">
        <v>4527</v>
      </c>
      <c r="D1403" s="142">
        <v>37756</v>
      </c>
      <c r="E1403" s="142"/>
      <c r="F1403" s="65" t="s">
        <v>56</v>
      </c>
      <c r="G1403" s="166" t="s">
        <v>2604</v>
      </c>
      <c r="H1403" s="67" t="s">
        <v>2604</v>
      </c>
    </row>
    <row r="1404" spans="1:8" s="65" customFormat="1" x14ac:dyDescent="0.25">
      <c r="A1404" s="65" t="s">
        <v>3329</v>
      </c>
      <c r="B1404" s="291">
        <v>1</v>
      </c>
      <c r="C1404" s="153" t="s">
        <v>2606</v>
      </c>
      <c r="D1404" s="142" t="s">
        <v>2604</v>
      </c>
      <c r="E1404" s="142"/>
      <c r="G1404" s="166" t="s">
        <v>2604</v>
      </c>
      <c r="H1404" s="152" t="s">
        <v>2604</v>
      </c>
    </row>
    <row r="1405" spans="1:8" s="65" customFormat="1" x14ac:dyDescent="0.25">
      <c r="A1405" s="65" t="s">
        <v>3329</v>
      </c>
      <c r="B1405" s="309">
        <v>2</v>
      </c>
      <c r="C1405" s="288" t="s">
        <v>2605</v>
      </c>
      <c r="D1405" s="142" t="s">
        <v>2604</v>
      </c>
      <c r="E1405" s="142"/>
      <c r="G1405" s="166" t="s">
        <v>2604</v>
      </c>
      <c r="H1405" s="67" t="s">
        <v>2604</v>
      </c>
    </row>
    <row r="1406" spans="1:8" s="65" customFormat="1" x14ac:dyDescent="0.25">
      <c r="A1406" s="65" t="s">
        <v>3452</v>
      </c>
      <c r="B1406" s="291">
        <v>1</v>
      </c>
      <c r="C1406" s="155" t="s">
        <v>2606</v>
      </c>
      <c r="D1406" s="142">
        <v>30954</v>
      </c>
      <c r="E1406" s="142"/>
      <c r="F1406" s="65" t="s">
        <v>2399</v>
      </c>
      <c r="G1406" s="166" t="s">
        <v>2604</v>
      </c>
      <c r="H1406" s="152" t="s">
        <v>2604</v>
      </c>
    </row>
    <row r="1407" spans="1:8" s="65" customFormat="1" x14ac:dyDescent="0.25">
      <c r="A1407" s="65" t="s">
        <v>3452</v>
      </c>
      <c r="B1407" s="77">
        <v>2</v>
      </c>
      <c r="C1407" s="65" t="s">
        <v>2605</v>
      </c>
      <c r="D1407" s="142">
        <v>31407</v>
      </c>
      <c r="E1407" s="142"/>
      <c r="F1407" s="65" t="s">
        <v>63</v>
      </c>
      <c r="G1407" s="166">
        <v>112000</v>
      </c>
      <c r="H1407" s="67" t="s">
        <v>2604</v>
      </c>
    </row>
    <row r="1408" spans="1:8" s="65" customFormat="1" x14ac:dyDescent="0.25">
      <c r="A1408" s="65" t="s">
        <v>3454</v>
      </c>
      <c r="B1408" s="291">
        <v>1</v>
      </c>
      <c r="C1408" s="153" t="s">
        <v>2606</v>
      </c>
      <c r="D1408" s="142" t="s">
        <v>2604</v>
      </c>
      <c r="E1408" s="142"/>
      <c r="G1408" s="166" t="s">
        <v>2604</v>
      </c>
      <c r="H1408" s="152" t="s">
        <v>2604</v>
      </c>
    </row>
    <row r="1409" spans="1:8" s="65" customFormat="1" x14ac:dyDescent="0.25">
      <c r="A1409" s="65" t="s">
        <v>3454</v>
      </c>
      <c r="B1409" s="309">
        <v>2</v>
      </c>
      <c r="C1409" s="288" t="s">
        <v>2605</v>
      </c>
      <c r="D1409" s="142" t="s">
        <v>2604</v>
      </c>
      <c r="E1409" s="142"/>
      <c r="G1409" s="166" t="s">
        <v>2604</v>
      </c>
      <c r="H1409" s="67" t="s">
        <v>2604</v>
      </c>
    </row>
    <row r="1410" spans="1:8" s="65" customFormat="1" x14ac:dyDescent="0.25">
      <c r="A1410" s="65" t="s">
        <v>3348</v>
      </c>
      <c r="B1410" s="291">
        <v>1</v>
      </c>
      <c r="C1410" s="155" t="s">
        <v>2606</v>
      </c>
      <c r="D1410" s="142" t="s">
        <v>2604</v>
      </c>
      <c r="E1410" s="142"/>
      <c r="G1410" s="166" t="s">
        <v>2604</v>
      </c>
      <c r="H1410" s="152" t="s">
        <v>2604</v>
      </c>
    </row>
    <row r="1411" spans="1:8" s="65" customFormat="1" x14ac:dyDescent="0.25">
      <c r="A1411" s="65" t="s">
        <v>3348</v>
      </c>
      <c r="B1411" s="77">
        <v>2</v>
      </c>
      <c r="C1411" s="65" t="s">
        <v>2605</v>
      </c>
      <c r="D1411" s="142" t="s">
        <v>2604</v>
      </c>
      <c r="E1411" s="142"/>
      <c r="G1411" s="166" t="s">
        <v>2604</v>
      </c>
      <c r="H1411" s="67" t="s">
        <v>2604</v>
      </c>
    </row>
    <row r="1412" spans="1:8" s="65" customFormat="1" x14ac:dyDescent="0.25">
      <c r="A1412" s="65" t="s">
        <v>3174</v>
      </c>
      <c r="B1412" s="291">
        <v>1</v>
      </c>
      <c r="C1412" s="153" t="s">
        <v>2606</v>
      </c>
      <c r="D1412" s="142" t="s">
        <v>2604</v>
      </c>
      <c r="E1412" s="142"/>
      <c r="G1412" s="166" t="s">
        <v>2604</v>
      </c>
      <c r="H1412" s="152" t="s">
        <v>2604</v>
      </c>
    </row>
    <row r="1413" spans="1:8" s="65" customFormat="1" x14ac:dyDescent="0.25">
      <c r="A1413" s="65" t="s">
        <v>3174</v>
      </c>
      <c r="B1413" s="309">
        <v>2</v>
      </c>
      <c r="C1413" s="288" t="s">
        <v>2605</v>
      </c>
      <c r="D1413" s="142" t="s">
        <v>2604</v>
      </c>
      <c r="E1413" s="142"/>
      <c r="G1413" s="166" t="s">
        <v>2604</v>
      </c>
      <c r="H1413" s="67" t="s">
        <v>2604</v>
      </c>
    </row>
    <row r="1414" spans="1:8" s="65" customFormat="1" x14ac:dyDescent="0.25">
      <c r="A1414" s="65" t="s">
        <v>3445</v>
      </c>
      <c r="B1414" s="291">
        <v>1</v>
      </c>
      <c r="C1414" s="153" t="s">
        <v>2606</v>
      </c>
      <c r="D1414" s="142" t="s">
        <v>2604</v>
      </c>
      <c r="E1414" s="142"/>
      <c r="G1414" s="166" t="s">
        <v>2604</v>
      </c>
      <c r="H1414" s="152" t="s">
        <v>2604</v>
      </c>
    </row>
    <row r="1415" spans="1:8" s="65" customFormat="1" x14ac:dyDescent="0.25">
      <c r="A1415" s="65" t="s">
        <v>3445</v>
      </c>
      <c r="B1415" s="309">
        <v>2</v>
      </c>
      <c r="C1415" s="288" t="s">
        <v>2605</v>
      </c>
      <c r="D1415" s="142" t="s">
        <v>2604</v>
      </c>
      <c r="E1415" s="142"/>
      <c r="G1415" s="166" t="s">
        <v>2604</v>
      </c>
      <c r="H1415" s="67" t="s">
        <v>2604</v>
      </c>
    </row>
    <row r="1416" spans="1:8" s="65" customFormat="1" x14ac:dyDescent="0.25">
      <c r="A1416" s="65" t="s">
        <v>3652</v>
      </c>
      <c r="B1416" s="291">
        <v>1</v>
      </c>
      <c r="C1416" s="153" t="s">
        <v>2606</v>
      </c>
      <c r="D1416" s="142" t="s">
        <v>2604</v>
      </c>
      <c r="E1416" s="142"/>
      <c r="G1416" s="166" t="s">
        <v>2604</v>
      </c>
      <c r="H1416" s="152" t="s">
        <v>2604</v>
      </c>
    </row>
    <row r="1417" spans="1:8" s="65" customFormat="1" x14ac:dyDescent="0.25">
      <c r="A1417" s="65" t="s">
        <v>3652</v>
      </c>
      <c r="B1417" s="309">
        <v>2</v>
      </c>
      <c r="C1417" s="288" t="s">
        <v>2605</v>
      </c>
      <c r="D1417" s="142" t="s">
        <v>2604</v>
      </c>
      <c r="E1417" s="142"/>
      <c r="G1417" s="166" t="s">
        <v>2604</v>
      </c>
      <c r="H1417" s="67" t="s">
        <v>2604</v>
      </c>
    </row>
    <row r="1418" spans="1:8" s="65" customFormat="1" x14ac:dyDescent="0.25">
      <c r="A1418" s="65" t="s">
        <v>3242</v>
      </c>
      <c r="B1418" s="291">
        <v>1</v>
      </c>
      <c r="C1418" s="153" t="s">
        <v>2606</v>
      </c>
      <c r="D1418" s="142" t="s">
        <v>2604</v>
      </c>
      <c r="E1418" s="142"/>
      <c r="G1418" s="166" t="s">
        <v>2604</v>
      </c>
      <c r="H1418" s="152" t="s">
        <v>2604</v>
      </c>
    </row>
    <row r="1419" spans="1:8" s="65" customFormat="1" x14ac:dyDescent="0.25">
      <c r="A1419" s="65" t="s">
        <v>3242</v>
      </c>
      <c r="B1419" s="309">
        <v>2</v>
      </c>
      <c r="C1419" s="288" t="s">
        <v>2605</v>
      </c>
      <c r="D1419" s="142" t="s">
        <v>2604</v>
      </c>
      <c r="E1419" s="142"/>
      <c r="G1419" s="166" t="s">
        <v>2604</v>
      </c>
      <c r="H1419" s="67" t="s">
        <v>2604</v>
      </c>
    </row>
    <row r="1420" spans="1:8" s="65" customFormat="1" x14ac:dyDescent="0.25">
      <c r="A1420" s="65" t="s">
        <v>2883</v>
      </c>
      <c r="B1420" s="291">
        <v>1</v>
      </c>
      <c r="C1420" s="155" t="s">
        <v>2606</v>
      </c>
      <c r="D1420" s="142" t="s">
        <v>2604</v>
      </c>
      <c r="E1420" s="142"/>
      <c r="G1420" s="166" t="s">
        <v>2604</v>
      </c>
      <c r="H1420" s="152" t="s">
        <v>2604</v>
      </c>
    </row>
    <row r="1421" spans="1:8" s="65" customFormat="1" x14ac:dyDescent="0.25">
      <c r="A1421" s="65" t="s">
        <v>2883</v>
      </c>
      <c r="B1421" s="77">
        <v>2</v>
      </c>
      <c r="C1421" s="65" t="s">
        <v>2605</v>
      </c>
      <c r="D1421" s="142" t="s">
        <v>2604</v>
      </c>
      <c r="E1421" s="142"/>
      <c r="G1421" s="166" t="s">
        <v>2604</v>
      </c>
      <c r="H1421" s="67" t="s">
        <v>2604</v>
      </c>
    </row>
    <row r="1422" spans="1:8" s="65" customFormat="1" x14ac:dyDescent="0.25">
      <c r="A1422" s="65" t="s">
        <v>3349</v>
      </c>
      <c r="B1422" s="291">
        <v>1</v>
      </c>
      <c r="C1422" s="155" t="s">
        <v>2606</v>
      </c>
      <c r="D1422" s="142">
        <v>24174</v>
      </c>
      <c r="E1422" s="142"/>
      <c r="F1422" s="65" t="s">
        <v>59</v>
      </c>
      <c r="G1422" s="166" t="s">
        <v>2604</v>
      </c>
      <c r="H1422" s="152" t="s">
        <v>2604</v>
      </c>
    </row>
    <row r="1423" spans="1:8" s="65" customFormat="1" x14ac:dyDescent="0.25">
      <c r="A1423" s="65" t="s">
        <v>3349</v>
      </c>
      <c r="B1423" s="77">
        <v>2</v>
      </c>
      <c r="C1423" s="65" t="s">
        <v>2605</v>
      </c>
      <c r="D1423" s="142">
        <v>25323</v>
      </c>
      <c r="E1423" s="142"/>
      <c r="F1423" s="65" t="s">
        <v>35</v>
      </c>
      <c r="G1423" s="166" t="s">
        <v>2604</v>
      </c>
      <c r="H1423" s="67" t="s">
        <v>2604</v>
      </c>
    </row>
    <row r="1424" spans="1:8" s="65" customFormat="1" x14ac:dyDescent="0.25">
      <c r="A1424" s="65" t="s">
        <v>3204</v>
      </c>
      <c r="B1424" s="291">
        <v>1</v>
      </c>
      <c r="C1424" s="155" t="s">
        <v>2606</v>
      </c>
      <c r="D1424" s="142">
        <v>3897</v>
      </c>
      <c r="E1424" s="142"/>
      <c r="F1424" s="65" t="s">
        <v>52</v>
      </c>
      <c r="G1424" s="166" t="s">
        <v>2604</v>
      </c>
      <c r="H1424" s="152" t="s">
        <v>2604</v>
      </c>
    </row>
    <row r="1425" spans="1:8" s="65" customFormat="1" x14ac:dyDescent="0.25">
      <c r="A1425" s="65" t="s">
        <v>3204</v>
      </c>
      <c r="B1425" s="77">
        <v>2</v>
      </c>
      <c r="C1425" s="65" t="s">
        <v>2605</v>
      </c>
      <c r="D1425" s="142">
        <v>5229</v>
      </c>
      <c r="E1425" s="142"/>
      <c r="F1425" s="65" t="s">
        <v>2301</v>
      </c>
      <c r="G1425" s="166" t="s">
        <v>2604</v>
      </c>
      <c r="H1425" s="67" t="s">
        <v>2604</v>
      </c>
    </row>
    <row r="1426" spans="1:8" s="65" customFormat="1" x14ac:dyDescent="0.25">
      <c r="A1426" s="65" t="s">
        <v>3225</v>
      </c>
      <c r="B1426" s="291">
        <v>1</v>
      </c>
      <c r="C1426" s="155" t="s">
        <v>2606</v>
      </c>
      <c r="D1426" s="142">
        <v>39730</v>
      </c>
      <c r="E1426" s="142"/>
      <c r="F1426" s="65" t="s">
        <v>95</v>
      </c>
      <c r="G1426" s="166">
        <v>1130000</v>
      </c>
      <c r="H1426" s="152" t="s">
        <v>2604</v>
      </c>
    </row>
    <row r="1427" spans="1:8" s="65" customFormat="1" x14ac:dyDescent="0.25">
      <c r="A1427" s="65" t="s">
        <v>3225</v>
      </c>
      <c r="B1427" s="309">
        <v>2</v>
      </c>
      <c r="C1427" s="65" t="s">
        <v>2605</v>
      </c>
      <c r="D1427" s="142">
        <v>40778</v>
      </c>
      <c r="E1427" s="142"/>
      <c r="F1427" s="65" t="s">
        <v>86</v>
      </c>
      <c r="G1427" s="166">
        <v>158000</v>
      </c>
      <c r="H1427" s="67" t="s">
        <v>2604</v>
      </c>
    </row>
    <row r="1428" spans="1:8" s="65" customFormat="1" x14ac:dyDescent="0.25">
      <c r="A1428" s="65" t="s">
        <v>3288</v>
      </c>
      <c r="B1428" s="291">
        <v>1</v>
      </c>
      <c r="C1428" s="155" t="s">
        <v>2606</v>
      </c>
      <c r="D1428" s="142">
        <v>39280</v>
      </c>
      <c r="E1428" s="142"/>
      <c r="F1428" s="65" t="s">
        <v>2150</v>
      </c>
      <c r="G1428" s="166" t="s">
        <v>2604</v>
      </c>
      <c r="H1428" s="152" t="s">
        <v>2604</v>
      </c>
    </row>
    <row r="1429" spans="1:8" s="65" customFormat="1" x14ac:dyDescent="0.25">
      <c r="A1429" s="65" t="s">
        <v>3288</v>
      </c>
      <c r="B1429" s="309">
        <v>2</v>
      </c>
      <c r="C1429" s="288" t="s">
        <v>2605</v>
      </c>
      <c r="D1429" s="142" t="s">
        <v>2604</v>
      </c>
      <c r="E1429" s="142"/>
      <c r="G1429" s="166" t="s">
        <v>2604</v>
      </c>
      <c r="H1429" s="67" t="s">
        <v>2604</v>
      </c>
    </row>
    <row r="1430" spans="1:8" s="65" customFormat="1" x14ac:dyDescent="0.25">
      <c r="A1430" s="65" t="s">
        <v>3289</v>
      </c>
      <c r="B1430" s="291">
        <v>1</v>
      </c>
      <c r="C1430" s="153" t="s">
        <v>2606</v>
      </c>
      <c r="D1430" s="142" t="s">
        <v>2604</v>
      </c>
      <c r="E1430" s="142"/>
      <c r="G1430" s="166" t="s">
        <v>2604</v>
      </c>
      <c r="H1430" s="152" t="s">
        <v>2604</v>
      </c>
    </row>
    <row r="1431" spans="1:8" s="65" customFormat="1" x14ac:dyDescent="0.25">
      <c r="A1431" s="65" t="s">
        <v>3289</v>
      </c>
      <c r="B1431" s="309">
        <v>2</v>
      </c>
      <c r="C1431" s="288" t="s">
        <v>2605</v>
      </c>
      <c r="D1431" s="142" t="s">
        <v>2604</v>
      </c>
      <c r="E1431" s="142"/>
      <c r="G1431" s="166" t="s">
        <v>2604</v>
      </c>
      <c r="H1431" s="67" t="s">
        <v>2604</v>
      </c>
    </row>
    <row r="1432" spans="1:8" s="65" customFormat="1" x14ac:dyDescent="0.25">
      <c r="A1432" s="65" t="s">
        <v>3439</v>
      </c>
      <c r="B1432" s="291">
        <v>1</v>
      </c>
      <c r="C1432" s="153" t="s">
        <v>2606</v>
      </c>
      <c r="D1432" s="142" t="s">
        <v>2604</v>
      </c>
      <c r="E1432" s="142"/>
      <c r="G1432" s="166" t="s">
        <v>2604</v>
      </c>
      <c r="H1432" s="152" t="s">
        <v>2604</v>
      </c>
    </row>
    <row r="1433" spans="1:8" s="65" customFormat="1" x14ac:dyDescent="0.25">
      <c r="A1433" s="65" t="s">
        <v>3439</v>
      </c>
      <c r="B1433" s="309">
        <v>2</v>
      </c>
      <c r="C1433" s="288" t="s">
        <v>2605</v>
      </c>
      <c r="D1433" s="142" t="s">
        <v>2604</v>
      </c>
      <c r="E1433" s="142"/>
      <c r="G1433" s="166" t="s">
        <v>2604</v>
      </c>
      <c r="H1433" s="67" t="s">
        <v>2604</v>
      </c>
    </row>
    <row r="1434" spans="1:8" s="65" customFormat="1" x14ac:dyDescent="0.25">
      <c r="A1434" s="65" t="s">
        <v>3448</v>
      </c>
      <c r="B1434" s="291">
        <v>1</v>
      </c>
      <c r="C1434" s="153" t="s">
        <v>2606</v>
      </c>
      <c r="D1434" s="142" t="s">
        <v>2604</v>
      </c>
      <c r="E1434" s="142"/>
      <c r="G1434" s="166" t="s">
        <v>2604</v>
      </c>
      <c r="H1434" s="152" t="s">
        <v>2604</v>
      </c>
    </row>
    <row r="1435" spans="1:8" s="65" customFormat="1" x14ac:dyDescent="0.25">
      <c r="A1435" s="65" t="s">
        <v>3448</v>
      </c>
      <c r="B1435" s="309">
        <v>2</v>
      </c>
      <c r="C1435" s="288" t="s">
        <v>2605</v>
      </c>
      <c r="D1435" s="142" t="s">
        <v>2604</v>
      </c>
      <c r="E1435" s="142"/>
      <c r="G1435" s="166" t="s">
        <v>2604</v>
      </c>
      <c r="H1435" s="67" t="s">
        <v>2604</v>
      </c>
    </row>
    <row r="1436" spans="1:8" s="65" customFormat="1" x14ac:dyDescent="0.25">
      <c r="A1436" s="65" t="s">
        <v>3473</v>
      </c>
      <c r="B1436" s="291">
        <v>1</v>
      </c>
      <c r="C1436" s="153" t="s">
        <v>2606</v>
      </c>
      <c r="D1436" s="142" t="s">
        <v>2604</v>
      </c>
      <c r="E1436" s="142"/>
      <c r="G1436" s="166" t="s">
        <v>2604</v>
      </c>
      <c r="H1436" s="152" t="s">
        <v>2604</v>
      </c>
    </row>
    <row r="1437" spans="1:8" s="65" customFormat="1" x14ac:dyDescent="0.25">
      <c r="A1437" s="65" t="s">
        <v>3473</v>
      </c>
      <c r="B1437" s="309">
        <v>2</v>
      </c>
      <c r="C1437" s="288" t="s">
        <v>2605</v>
      </c>
      <c r="D1437" s="142" t="s">
        <v>2604</v>
      </c>
      <c r="E1437" s="142"/>
      <c r="G1437" s="166" t="s">
        <v>2604</v>
      </c>
      <c r="H1437" s="67" t="s">
        <v>2604</v>
      </c>
    </row>
    <row r="1438" spans="1:8" s="65" customFormat="1" x14ac:dyDescent="0.25">
      <c r="A1438" s="65" t="s">
        <v>3591</v>
      </c>
      <c r="B1438" s="291">
        <v>1</v>
      </c>
      <c r="C1438" s="153" t="s">
        <v>2606</v>
      </c>
      <c r="D1438" s="142" t="s">
        <v>2604</v>
      </c>
      <c r="E1438" s="142"/>
      <c r="G1438" s="166" t="s">
        <v>2604</v>
      </c>
      <c r="H1438" s="152" t="s">
        <v>2604</v>
      </c>
    </row>
    <row r="1439" spans="1:8" s="65" customFormat="1" x14ac:dyDescent="0.25">
      <c r="A1439" s="65" t="s">
        <v>3591</v>
      </c>
      <c r="B1439" s="309">
        <v>2</v>
      </c>
      <c r="C1439" s="288" t="s">
        <v>2605</v>
      </c>
      <c r="D1439" s="142" t="s">
        <v>2604</v>
      </c>
      <c r="E1439" s="142"/>
      <c r="G1439" s="166" t="s">
        <v>2604</v>
      </c>
      <c r="H1439" s="67" t="s">
        <v>2604</v>
      </c>
    </row>
    <row r="1440" spans="1:8" s="65" customFormat="1" x14ac:dyDescent="0.25">
      <c r="A1440" s="65" t="s">
        <v>3421</v>
      </c>
      <c r="B1440" s="291">
        <v>1</v>
      </c>
      <c r="C1440" s="155" t="s">
        <v>2606</v>
      </c>
      <c r="D1440" s="142">
        <v>39721</v>
      </c>
      <c r="E1440" s="142"/>
      <c r="F1440" s="108" t="s">
        <v>608</v>
      </c>
      <c r="G1440" s="166">
        <v>175000</v>
      </c>
      <c r="H1440" s="152" t="s">
        <v>2604</v>
      </c>
    </row>
    <row r="1441" spans="1:8" s="65" customFormat="1" x14ac:dyDescent="0.25">
      <c r="A1441" s="65" t="s">
        <v>3421</v>
      </c>
      <c r="B1441" s="309">
        <v>2</v>
      </c>
      <c r="C1441" s="288" t="s">
        <v>2605</v>
      </c>
      <c r="D1441" s="142" t="s">
        <v>2604</v>
      </c>
      <c r="E1441" s="142"/>
      <c r="G1441" s="166" t="s">
        <v>2604</v>
      </c>
      <c r="H1441" s="67" t="s">
        <v>2604</v>
      </c>
    </row>
    <row r="1442" spans="1:8" s="65" customFormat="1" x14ac:dyDescent="0.25">
      <c r="A1442" s="65" t="s">
        <v>3746</v>
      </c>
      <c r="B1442" s="291">
        <v>1</v>
      </c>
      <c r="C1442" s="153" t="s">
        <v>2606</v>
      </c>
      <c r="D1442" s="142" t="s">
        <v>2604</v>
      </c>
      <c r="E1442" s="142"/>
      <c r="G1442" s="166" t="s">
        <v>2604</v>
      </c>
      <c r="H1442" s="152" t="s">
        <v>2604</v>
      </c>
    </row>
    <row r="1443" spans="1:8" s="65" customFormat="1" x14ac:dyDescent="0.25">
      <c r="A1443" s="65" t="s">
        <v>3746</v>
      </c>
      <c r="B1443" s="309">
        <v>2</v>
      </c>
      <c r="C1443" s="288" t="s">
        <v>2605</v>
      </c>
      <c r="D1443" s="142" t="s">
        <v>2604</v>
      </c>
      <c r="E1443" s="142"/>
      <c r="G1443" s="166" t="s">
        <v>2604</v>
      </c>
      <c r="H1443" s="67" t="s">
        <v>2604</v>
      </c>
    </row>
    <row r="1444" spans="1:8" s="65" customFormat="1" x14ac:dyDescent="0.25">
      <c r="A1444" s="65" t="s">
        <v>2865</v>
      </c>
      <c r="B1444" s="291">
        <v>1</v>
      </c>
      <c r="C1444" s="155" t="s">
        <v>2606</v>
      </c>
      <c r="D1444" s="142" t="s">
        <v>2604</v>
      </c>
      <c r="E1444" s="142"/>
      <c r="G1444" s="166" t="s">
        <v>2604</v>
      </c>
      <c r="H1444" s="152" t="s">
        <v>2604</v>
      </c>
    </row>
    <row r="1445" spans="1:8" s="65" customFormat="1" x14ac:dyDescent="0.25">
      <c r="A1445" s="65" t="s">
        <v>2865</v>
      </c>
      <c r="B1445" s="309">
        <v>2</v>
      </c>
      <c r="C1445" s="65" t="s">
        <v>2605</v>
      </c>
      <c r="D1445" s="142" t="s">
        <v>2604</v>
      </c>
      <c r="E1445" s="142"/>
      <c r="G1445" s="166" t="s">
        <v>2604</v>
      </c>
      <c r="H1445" s="67" t="s">
        <v>2604</v>
      </c>
    </row>
    <row r="1446" spans="1:8" s="65" customFormat="1" x14ac:dyDescent="0.25">
      <c r="A1446" s="65" t="s">
        <v>2876</v>
      </c>
      <c r="B1446" s="291">
        <v>1</v>
      </c>
      <c r="C1446" s="155" t="s">
        <v>2606</v>
      </c>
      <c r="D1446" s="142">
        <v>21662</v>
      </c>
      <c r="E1446" s="142"/>
      <c r="F1446" s="65" t="s">
        <v>2154</v>
      </c>
      <c r="G1446" s="166" t="s">
        <v>2604</v>
      </c>
      <c r="H1446" s="152" t="s">
        <v>2604</v>
      </c>
    </row>
    <row r="1447" spans="1:8" s="65" customFormat="1" x14ac:dyDescent="0.25">
      <c r="A1447" s="65" t="s">
        <v>2876</v>
      </c>
      <c r="B1447" s="77">
        <v>2</v>
      </c>
      <c r="C1447" s="65" t="s">
        <v>2605</v>
      </c>
      <c r="D1447" s="142">
        <v>22995</v>
      </c>
      <c r="E1447" s="142"/>
      <c r="F1447" s="65" t="s">
        <v>69</v>
      </c>
      <c r="G1447" s="166">
        <v>6000</v>
      </c>
      <c r="H1447" s="67" t="s">
        <v>2604</v>
      </c>
    </row>
    <row r="1448" spans="1:8" s="65" customFormat="1" x14ac:dyDescent="0.25">
      <c r="A1448" s="65" t="s">
        <v>2899</v>
      </c>
      <c r="B1448" s="291">
        <v>1</v>
      </c>
      <c r="C1448" s="155" t="s">
        <v>2606</v>
      </c>
      <c r="D1448" s="142" t="s">
        <v>2604</v>
      </c>
      <c r="E1448" s="142"/>
      <c r="G1448" s="166" t="s">
        <v>2604</v>
      </c>
      <c r="H1448" s="152" t="s">
        <v>2604</v>
      </c>
    </row>
    <row r="1449" spans="1:8" s="65" customFormat="1" x14ac:dyDescent="0.25">
      <c r="A1449" s="65" t="s">
        <v>2899</v>
      </c>
      <c r="B1449" s="77">
        <v>2</v>
      </c>
      <c r="C1449" s="65" t="s">
        <v>2605</v>
      </c>
      <c r="D1449" s="142" t="s">
        <v>2604</v>
      </c>
      <c r="E1449" s="142"/>
      <c r="G1449" s="166" t="s">
        <v>2604</v>
      </c>
      <c r="H1449" s="67" t="s">
        <v>2604</v>
      </c>
    </row>
    <row r="1450" spans="1:8" s="65" customFormat="1" x14ac:dyDescent="0.25">
      <c r="A1450" s="65" t="s">
        <v>2900</v>
      </c>
      <c r="B1450" s="291">
        <v>1</v>
      </c>
      <c r="C1450" s="155" t="s">
        <v>2606</v>
      </c>
      <c r="D1450" s="142">
        <v>23457</v>
      </c>
      <c r="E1450" s="142"/>
      <c r="F1450" s="65" t="s">
        <v>59</v>
      </c>
      <c r="G1450" s="166">
        <v>40000</v>
      </c>
      <c r="H1450" s="152" t="s">
        <v>2604</v>
      </c>
    </row>
    <row r="1451" spans="1:8" s="65" customFormat="1" x14ac:dyDescent="0.25">
      <c r="A1451" s="65" t="s">
        <v>2900</v>
      </c>
      <c r="B1451" s="77">
        <v>2</v>
      </c>
      <c r="C1451" s="65" t="s">
        <v>2603</v>
      </c>
      <c r="D1451" s="142">
        <v>25620</v>
      </c>
      <c r="E1451" s="142"/>
      <c r="F1451" s="65" t="s">
        <v>32</v>
      </c>
      <c r="G1451" s="166" t="s">
        <v>2604</v>
      </c>
      <c r="H1451" s="67" t="s">
        <v>2135</v>
      </c>
    </row>
    <row r="1452" spans="1:8" s="65" customFormat="1" x14ac:dyDescent="0.25">
      <c r="A1452" s="65" t="s">
        <v>3045</v>
      </c>
      <c r="B1452" s="291">
        <v>1</v>
      </c>
      <c r="C1452" s="155" t="s">
        <v>2606</v>
      </c>
      <c r="D1452" s="142" t="s">
        <v>2604</v>
      </c>
      <c r="E1452" s="142"/>
      <c r="G1452" s="166" t="s">
        <v>2604</v>
      </c>
      <c r="H1452" s="152" t="s">
        <v>2604</v>
      </c>
    </row>
    <row r="1453" spans="1:8" s="65" customFormat="1" x14ac:dyDescent="0.25">
      <c r="A1453" s="65" t="s">
        <v>3045</v>
      </c>
      <c r="B1453" s="77">
        <v>2</v>
      </c>
      <c r="C1453" s="65" t="s">
        <v>2605</v>
      </c>
      <c r="D1453" s="142" t="s">
        <v>2604</v>
      </c>
      <c r="E1453" s="142"/>
      <c r="G1453" s="166" t="s">
        <v>2604</v>
      </c>
      <c r="H1453" s="67" t="s">
        <v>2604</v>
      </c>
    </row>
    <row r="1454" spans="1:8" s="65" customFormat="1" x14ac:dyDescent="0.25">
      <c r="A1454" s="65" t="s">
        <v>3072</v>
      </c>
      <c r="B1454" s="291">
        <v>1</v>
      </c>
      <c r="C1454" s="155" t="s">
        <v>2606</v>
      </c>
      <c r="D1454" s="142" t="s">
        <v>2604</v>
      </c>
      <c r="E1454" s="142"/>
      <c r="G1454" s="166" t="s">
        <v>2604</v>
      </c>
      <c r="H1454" s="152" t="s">
        <v>2604</v>
      </c>
    </row>
    <row r="1455" spans="1:8" s="65" customFormat="1" x14ac:dyDescent="0.25">
      <c r="A1455" s="65" t="s">
        <v>3072</v>
      </c>
      <c r="B1455" s="77">
        <v>2</v>
      </c>
      <c r="C1455" s="65" t="s">
        <v>2605</v>
      </c>
      <c r="D1455" s="142">
        <v>36422</v>
      </c>
      <c r="E1455" s="142"/>
      <c r="F1455" s="65" t="s">
        <v>53</v>
      </c>
      <c r="G1455" s="166" t="s">
        <v>2604</v>
      </c>
      <c r="H1455" s="67" t="s">
        <v>2604</v>
      </c>
    </row>
    <row r="1456" spans="1:8" s="65" customFormat="1" x14ac:dyDescent="0.25">
      <c r="A1456" s="65" t="s">
        <v>3080</v>
      </c>
      <c r="B1456" s="291">
        <v>1</v>
      </c>
      <c r="C1456" s="155" t="s">
        <v>2606</v>
      </c>
      <c r="D1456" s="142" t="s">
        <v>2604</v>
      </c>
      <c r="E1456" s="142"/>
      <c r="G1456" s="166" t="s">
        <v>2604</v>
      </c>
      <c r="H1456" s="152" t="s">
        <v>2604</v>
      </c>
    </row>
    <row r="1457" spans="1:8" s="65" customFormat="1" x14ac:dyDescent="0.25">
      <c r="A1457" s="65" t="s">
        <v>3080</v>
      </c>
      <c r="B1457" s="77">
        <v>2</v>
      </c>
      <c r="C1457" s="65" t="s">
        <v>2605</v>
      </c>
      <c r="D1457" s="142" t="s">
        <v>2604</v>
      </c>
      <c r="E1457" s="142"/>
      <c r="G1457" s="166" t="s">
        <v>2604</v>
      </c>
      <c r="H1457" s="67" t="s">
        <v>2604</v>
      </c>
    </row>
    <row r="1458" spans="1:8" s="65" customFormat="1" x14ac:dyDescent="0.25">
      <c r="A1458" s="65" t="s">
        <v>3117</v>
      </c>
      <c r="B1458" s="291">
        <v>1</v>
      </c>
      <c r="C1458" s="155" t="s">
        <v>2606</v>
      </c>
      <c r="D1458" s="142">
        <v>25563</v>
      </c>
      <c r="E1458" s="142"/>
      <c r="G1458" s="166"/>
      <c r="H1458" s="152" t="s">
        <v>2604</v>
      </c>
    </row>
    <row r="1459" spans="1:8" s="65" customFormat="1" x14ac:dyDescent="0.25">
      <c r="A1459" s="65" t="s">
        <v>3117</v>
      </c>
      <c r="B1459" s="77">
        <v>2</v>
      </c>
      <c r="C1459" s="65" t="s">
        <v>2605</v>
      </c>
      <c r="D1459" s="142">
        <v>27737</v>
      </c>
      <c r="E1459" s="142"/>
      <c r="F1459" s="65" t="s">
        <v>48</v>
      </c>
      <c r="G1459" s="166">
        <v>0</v>
      </c>
      <c r="H1459" s="67" t="s">
        <v>2604</v>
      </c>
    </row>
    <row r="1460" spans="1:8" s="65" customFormat="1" x14ac:dyDescent="0.25">
      <c r="A1460" s="65" t="s">
        <v>3123</v>
      </c>
      <c r="B1460" s="291">
        <v>1</v>
      </c>
      <c r="C1460" s="155" t="s">
        <v>2606</v>
      </c>
      <c r="D1460" s="142" t="s">
        <v>2604</v>
      </c>
      <c r="E1460" s="142"/>
      <c r="G1460" s="166" t="s">
        <v>2604</v>
      </c>
      <c r="H1460" s="152" t="s">
        <v>2604</v>
      </c>
    </row>
    <row r="1461" spans="1:8" s="65" customFormat="1" x14ac:dyDescent="0.25">
      <c r="A1461" s="65" t="s">
        <v>3123</v>
      </c>
      <c r="B1461" s="77">
        <v>2</v>
      </c>
      <c r="C1461" s="65" t="s">
        <v>2605</v>
      </c>
      <c r="D1461" s="142" t="s">
        <v>2604</v>
      </c>
      <c r="E1461" s="142"/>
      <c r="G1461" s="166" t="s">
        <v>2604</v>
      </c>
      <c r="H1461" s="67" t="s">
        <v>2604</v>
      </c>
    </row>
    <row r="1462" spans="1:8" s="65" customFormat="1" x14ac:dyDescent="0.25">
      <c r="A1462" s="65" t="s">
        <v>3132</v>
      </c>
      <c r="B1462" s="291">
        <v>1</v>
      </c>
      <c r="C1462" s="155" t="s">
        <v>2606</v>
      </c>
      <c r="D1462" s="142">
        <v>38388</v>
      </c>
      <c r="E1462" s="142"/>
      <c r="F1462" s="65" t="s">
        <v>69</v>
      </c>
      <c r="G1462" s="166" t="s">
        <v>2604</v>
      </c>
      <c r="H1462" s="152" t="s">
        <v>2135</v>
      </c>
    </row>
    <row r="1463" spans="1:8" s="65" customFormat="1" x14ac:dyDescent="0.25">
      <c r="A1463" s="65" t="s">
        <v>3132</v>
      </c>
      <c r="B1463" s="77">
        <v>2</v>
      </c>
      <c r="C1463" s="65" t="s">
        <v>2603</v>
      </c>
      <c r="D1463" s="142">
        <v>39220</v>
      </c>
      <c r="E1463" s="142"/>
      <c r="F1463" s="65" t="s">
        <v>81</v>
      </c>
      <c r="G1463" s="166" t="s">
        <v>2604</v>
      </c>
      <c r="H1463" s="67" t="s">
        <v>2135</v>
      </c>
    </row>
    <row r="1464" spans="1:8" s="65" customFormat="1" x14ac:dyDescent="0.25">
      <c r="A1464" s="65" t="s">
        <v>3155</v>
      </c>
      <c r="B1464" s="291">
        <v>1</v>
      </c>
      <c r="C1464" s="153" t="s">
        <v>2606</v>
      </c>
      <c r="D1464" s="142" t="s">
        <v>2604</v>
      </c>
      <c r="E1464" s="142"/>
      <c r="G1464" s="166" t="s">
        <v>2604</v>
      </c>
      <c r="H1464" s="152" t="s">
        <v>2604</v>
      </c>
    </row>
    <row r="1465" spans="1:8" s="65" customFormat="1" x14ac:dyDescent="0.25">
      <c r="A1465" s="65" t="s">
        <v>3155</v>
      </c>
      <c r="B1465" s="309">
        <v>2</v>
      </c>
      <c r="C1465" s="288" t="s">
        <v>2605</v>
      </c>
      <c r="D1465" s="142" t="s">
        <v>2604</v>
      </c>
      <c r="E1465" s="142"/>
      <c r="G1465" s="166" t="s">
        <v>2604</v>
      </c>
      <c r="H1465" s="67" t="s">
        <v>2604</v>
      </c>
    </row>
    <row r="1466" spans="1:8" s="65" customFormat="1" x14ac:dyDescent="0.25">
      <c r="A1466" s="65" t="s">
        <v>3709</v>
      </c>
      <c r="B1466" s="291">
        <v>1</v>
      </c>
      <c r="C1466" s="153" t="s">
        <v>2606</v>
      </c>
      <c r="D1466" s="114" t="s">
        <v>2604</v>
      </c>
      <c r="E1466" s="114"/>
      <c r="G1466" s="166" t="s">
        <v>2604</v>
      </c>
      <c r="H1466" s="152" t="s">
        <v>2604</v>
      </c>
    </row>
    <row r="1467" spans="1:8" s="65" customFormat="1" x14ac:dyDescent="0.25">
      <c r="A1467" s="65" t="s">
        <v>3709</v>
      </c>
      <c r="B1467" s="309">
        <v>2</v>
      </c>
      <c r="C1467" s="288" t="s">
        <v>2605</v>
      </c>
      <c r="D1467" s="142" t="s">
        <v>2604</v>
      </c>
      <c r="E1467" s="142"/>
      <c r="G1467" s="166" t="s">
        <v>2604</v>
      </c>
      <c r="H1467" s="67" t="s">
        <v>2604</v>
      </c>
    </row>
    <row r="1468" spans="1:8" s="65" customFormat="1" x14ac:dyDescent="0.25">
      <c r="A1468" s="65" t="s">
        <v>3710</v>
      </c>
      <c r="B1468" s="291">
        <v>1</v>
      </c>
      <c r="C1468" s="153" t="s">
        <v>2606</v>
      </c>
      <c r="D1468" s="114" t="s">
        <v>2604</v>
      </c>
      <c r="E1468" s="114"/>
      <c r="G1468" s="166" t="s">
        <v>2604</v>
      </c>
      <c r="H1468" s="152" t="s">
        <v>2604</v>
      </c>
    </row>
    <row r="1469" spans="1:8" s="65" customFormat="1" x14ac:dyDescent="0.25">
      <c r="A1469" s="65" t="s">
        <v>3710</v>
      </c>
      <c r="B1469" s="309">
        <v>2</v>
      </c>
      <c r="C1469" s="288" t="s">
        <v>2605</v>
      </c>
      <c r="D1469" s="142" t="s">
        <v>2604</v>
      </c>
      <c r="E1469" s="142"/>
      <c r="G1469" s="166" t="s">
        <v>2604</v>
      </c>
      <c r="H1469" s="67" t="s">
        <v>2604</v>
      </c>
    </row>
    <row r="1470" spans="1:8" s="65" customFormat="1" x14ac:dyDescent="0.25">
      <c r="A1470" s="65" t="s">
        <v>3208</v>
      </c>
      <c r="B1470" s="291">
        <v>1</v>
      </c>
      <c r="C1470" s="153" t="s">
        <v>2606</v>
      </c>
      <c r="D1470" s="142" t="s">
        <v>2604</v>
      </c>
      <c r="E1470" s="142"/>
      <c r="G1470" s="166" t="s">
        <v>2604</v>
      </c>
      <c r="H1470" s="152" t="s">
        <v>2604</v>
      </c>
    </row>
    <row r="1471" spans="1:8" s="65" customFormat="1" x14ac:dyDescent="0.25">
      <c r="A1471" s="65" t="s">
        <v>3208</v>
      </c>
      <c r="B1471" s="309">
        <v>2</v>
      </c>
      <c r="C1471" s="288" t="s">
        <v>2605</v>
      </c>
      <c r="D1471" s="142" t="s">
        <v>2604</v>
      </c>
      <c r="E1471" s="142"/>
      <c r="G1471" s="166" t="s">
        <v>2604</v>
      </c>
      <c r="H1471" s="67" t="s">
        <v>2604</v>
      </c>
    </row>
    <row r="1472" spans="1:8" s="65" customFormat="1" x14ac:dyDescent="0.25">
      <c r="A1472" s="65" t="s">
        <v>3221</v>
      </c>
      <c r="B1472" s="291">
        <v>1</v>
      </c>
      <c r="C1472" s="153" t="s">
        <v>2606</v>
      </c>
      <c r="D1472" s="142" t="s">
        <v>2604</v>
      </c>
      <c r="E1472" s="142"/>
      <c r="G1472" s="166" t="s">
        <v>2604</v>
      </c>
      <c r="H1472" s="152" t="s">
        <v>2604</v>
      </c>
    </row>
    <row r="1473" spans="1:8" s="65" customFormat="1" x14ac:dyDescent="0.25">
      <c r="A1473" s="65" t="s">
        <v>3221</v>
      </c>
      <c r="B1473" s="309">
        <v>2</v>
      </c>
      <c r="C1473" s="288" t="s">
        <v>2605</v>
      </c>
      <c r="D1473" s="142" t="s">
        <v>2604</v>
      </c>
      <c r="E1473" s="142"/>
      <c r="G1473" s="166" t="s">
        <v>2604</v>
      </c>
      <c r="H1473" s="67" t="s">
        <v>2604</v>
      </c>
    </row>
    <row r="1474" spans="1:8" s="65" customFormat="1" x14ac:dyDescent="0.25">
      <c r="A1474" s="65" t="s">
        <v>3237</v>
      </c>
      <c r="B1474" s="291">
        <v>1</v>
      </c>
      <c r="C1474" s="153" t="s">
        <v>2606</v>
      </c>
      <c r="D1474" s="142" t="s">
        <v>2604</v>
      </c>
      <c r="E1474" s="142"/>
      <c r="G1474" s="166" t="s">
        <v>2604</v>
      </c>
      <c r="H1474" s="152" t="s">
        <v>2604</v>
      </c>
    </row>
    <row r="1475" spans="1:8" s="65" customFormat="1" x14ac:dyDescent="0.25">
      <c r="A1475" s="65" t="s">
        <v>3237</v>
      </c>
      <c r="B1475" s="309">
        <v>2</v>
      </c>
      <c r="C1475" s="288" t="s">
        <v>2605</v>
      </c>
      <c r="D1475" s="142" t="s">
        <v>2604</v>
      </c>
      <c r="E1475" s="142"/>
      <c r="G1475" s="166" t="s">
        <v>2604</v>
      </c>
      <c r="H1475" s="67" t="s">
        <v>2604</v>
      </c>
    </row>
    <row r="1476" spans="1:8" s="65" customFormat="1" x14ac:dyDescent="0.25">
      <c r="A1476" s="65" t="s">
        <v>3269</v>
      </c>
      <c r="B1476" s="291">
        <v>1</v>
      </c>
      <c r="C1476" s="153" t="s">
        <v>2606</v>
      </c>
      <c r="D1476" s="142" t="s">
        <v>2604</v>
      </c>
      <c r="E1476" s="142"/>
      <c r="G1476" s="166" t="s">
        <v>2604</v>
      </c>
      <c r="H1476" s="152" t="s">
        <v>2604</v>
      </c>
    </row>
    <row r="1477" spans="1:8" s="65" customFormat="1" x14ac:dyDescent="0.25">
      <c r="A1477" s="65" t="s">
        <v>3269</v>
      </c>
      <c r="B1477" s="309">
        <v>2</v>
      </c>
      <c r="C1477" s="288" t="s">
        <v>2605</v>
      </c>
      <c r="D1477" s="142" t="s">
        <v>2604</v>
      </c>
      <c r="E1477" s="142"/>
      <c r="G1477" s="166" t="s">
        <v>2604</v>
      </c>
      <c r="H1477" s="67" t="s">
        <v>2604</v>
      </c>
    </row>
    <row r="1478" spans="1:8" s="65" customFormat="1" x14ac:dyDescent="0.25">
      <c r="A1478" s="65" t="s">
        <v>3276</v>
      </c>
      <c r="B1478" s="291">
        <v>1</v>
      </c>
      <c r="C1478" s="153" t="s">
        <v>4523</v>
      </c>
      <c r="D1478" s="142" t="s">
        <v>2604</v>
      </c>
      <c r="E1478" s="142"/>
      <c r="F1478" s="295" t="s">
        <v>4555</v>
      </c>
      <c r="G1478" s="166" t="s">
        <v>2604</v>
      </c>
      <c r="H1478" s="152" t="s">
        <v>2604</v>
      </c>
    </row>
    <row r="1479" spans="1:8" s="65" customFormat="1" x14ac:dyDescent="0.25">
      <c r="A1479" s="65" t="s">
        <v>3315</v>
      </c>
      <c r="B1479" s="291">
        <v>1</v>
      </c>
      <c r="C1479" s="153" t="s">
        <v>2606</v>
      </c>
      <c r="D1479" s="142" t="s">
        <v>2604</v>
      </c>
      <c r="E1479" s="142"/>
      <c r="G1479" s="166" t="s">
        <v>2604</v>
      </c>
      <c r="H1479" s="152" t="s">
        <v>2604</v>
      </c>
    </row>
    <row r="1480" spans="1:8" s="65" customFormat="1" x14ac:dyDescent="0.25">
      <c r="A1480" s="65" t="s">
        <v>3315</v>
      </c>
      <c r="B1480" s="309">
        <v>2</v>
      </c>
      <c r="C1480" s="288" t="s">
        <v>2605</v>
      </c>
      <c r="D1480" s="142" t="s">
        <v>2604</v>
      </c>
      <c r="E1480" s="142"/>
      <c r="G1480" s="166" t="s">
        <v>2604</v>
      </c>
      <c r="H1480" s="67" t="s">
        <v>2604</v>
      </c>
    </row>
    <row r="1481" spans="1:8" s="65" customFormat="1" x14ac:dyDescent="0.25">
      <c r="A1481" s="65" t="s">
        <v>3352</v>
      </c>
      <c r="B1481" s="291">
        <v>1</v>
      </c>
      <c r="C1481" s="153" t="s">
        <v>2606</v>
      </c>
      <c r="D1481" s="142" t="s">
        <v>2604</v>
      </c>
      <c r="E1481" s="142"/>
      <c r="G1481" s="166" t="s">
        <v>2604</v>
      </c>
      <c r="H1481" s="152" t="s">
        <v>2604</v>
      </c>
    </row>
    <row r="1482" spans="1:8" s="65" customFormat="1" x14ac:dyDescent="0.25">
      <c r="A1482" s="65" t="s">
        <v>3352</v>
      </c>
      <c r="B1482" s="309">
        <v>2</v>
      </c>
      <c r="C1482" s="288" t="s">
        <v>2605</v>
      </c>
      <c r="D1482" s="142" t="s">
        <v>2604</v>
      </c>
      <c r="E1482" s="142"/>
      <c r="G1482" s="166" t="s">
        <v>2604</v>
      </c>
      <c r="H1482" s="67" t="s">
        <v>2604</v>
      </c>
    </row>
    <row r="1483" spans="1:8" s="65" customFormat="1" x14ac:dyDescent="0.25">
      <c r="A1483" s="65" t="s">
        <v>3416</v>
      </c>
      <c r="B1483" s="291">
        <v>1</v>
      </c>
      <c r="C1483" s="153" t="s">
        <v>2606</v>
      </c>
      <c r="D1483" s="142" t="s">
        <v>2604</v>
      </c>
      <c r="E1483" s="142"/>
      <c r="G1483" s="166" t="s">
        <v>2604</v>
      </c>
      <c r="H1483" s="152" t="s">
        <v>2604</v>
      </c>
    </row>
    <row r="1484" spans="1:8" x14ac:dyDescent="0.3">
      <c r="A1484" s="65" t="s">
        <v>3416</v>
      </c>
      <c r="B1484" s="284">
        <v>2</v>
      </c>
      <c r="C1484" s="288" t="s">
        <v>2605</v>
      </c>
      <c r="D1484" s="142" t="s">
        <v>2604</v>
      </c>
      <c r="E1484" s="142"/>
      <c r="F1484" s="65"/>
      <c r="G1484" s="166" t="s">
        <v>2604</v>
      </c>
      <c r="H1484" s="67" t="s">
        <v>2604</v>
      </c>
    </row>
    <row r="1485" spans="1:8" x14ac:dyDescent="0.3">
      <c r="A1485" s="65" t="s">
        <v>3373</v>
      </c>
      <c r="B1485" s="308">
        <v>1</v>
      </c>
      <c r="C1485" s="153" t="s">
        <v>2606</v>
      </c>
      <c r="D1485" s="114" t="s">
        <v>2604</v>
      </c>
      <c r="E1485" s="114"/>
      <c r="F1485" s="65"/>
      <c r="G1485" s="166" t="s">
        <v>2604</v>
      </c>
      <c r="H1485" s="152" t="s">
        <v>2604</v>
      </c>
    </row>
    <row r="1486" spans="1:8" x14ac:dyDescent="0.3">
      <c r="A1486" s="65" t="s">
        <v>3373</v>
      </c>
      <c r="B1486" s="284">
        <v>2</v>
      </c>
      <c r="C1486" s="288" t="s">
        <v>2605</v>
      </c>
      <c r="D1486" s="142" t="s">
        <v>2604</v>
      </c>
      <c r="E1486" s="142"/>
      <c r="F1486" s="65"/>
      <c r="G1486" s="166" t="s">
        <v>2604</v>
      </c>
      <c r="H1486" s="67" t="s">
        <v>2604</v>
      </c>
    </row>
    <row r="1487" spans="1:8" x14ac:dyDescent="0.3">
      <c r="A1487" s="65" t="s">
        <v>3424</v>
      </c>
      <c r="B1487" s="308">
        <v>1</v>
      </c>
      <c r="C1487" s="153" t="s">
        <v>2606</v>
      </c>
      <c r="D1487" s="142" t="s">
        <v>2604</v>
      </c>
      <c r="E1487" s="142"/>
      <c r="F1487" s="65"/>
      <c r="G1487" s="166" t="s">
        <v>2604</v>
      </c>
      <c r="H1487" s="152" t="s">
        <v>2604</v>
      </c>
    </row>
    <row r="1488" spans="1:8" x14ac:dyDescent="0.3">
      <c r="A1488" s="65" t="s">
        <v>3424</v>
      </c>
      <c r="B1488" s="284">
        <v>2</v>
      </c>
      <c r="C1488" s="288" t="s">
        <v>2605</v>
      </c>
      <c r="D1488" s="142" t="s">
        <v>2604</v>
      </c>
      <c r="E1488" s="142"/>
      <c r="F1488" s="65"/>
      <c r="G1488" s="166" t="s">
        <v>2604</v>
      </c>
      <c r="H1488" s="67" t="s">
        <v>2604</v>
      </c>
    </row>
    <row r="1489" spans="1:8" x14ac:dyDescent="0.3">
      <c r="A1489" s="65" t="s">
        <v>3786</v>
      </c>
      <c r="B1489" s="308">
        <v>1</v>
      </c>
      <c r="C1489" s="153" t="s">
        <v>2606</v>
      </c>
      <c r="D1489" s="142" t="s">
        <v>2604</v>
      </c>
      <c r="E1489" s="142"/>
      <c r="F1489" s="65"/>
      <c r="G1489" s="166" t="s">
        <v>2604</v>
      </c>
      <c r="H1489" s="152" t="s">
        <v>2604</v>
      </c>
    </row>
    <row r="1490" spans="1:8" x14ac:dyDescent="0.3">
      <c r="A1490" s="65" t="s">
        <v>3786</v>
      </c>
      <c r="B1490" s="284">
        <v>2</v>
      </c>
      <c r="C1490" s="288" t="s">
        <v>2605</v>
      </c>
      <c r="D1490" s="142" t="s">
        <v>2604</v>
      </c>
      <c r="E1490" s="142"/>
      <c r="F1490" s="65"/>
      <c r="G1490" s="166" t="s">
        <v>2604</v>
      </c>
      <c r="H1490" s="67" t="s">
        <v>2604</v>
      </c>
    </row>
    <row r="1491" spans="1:8" x14ac:dyDescent="0.3">
      <c r="A1491" s="65" t="s">
        <v>3353</v>
      </c>
      <c r="B1491" s="308">
        <v>1</v>
      </c>
      <c r="C1491" s="155" t="s">
        <v>2606</v>
      </c>
      <c r="D1491" s="142">
        <v>27447</v>
      </c>
      <c r="E1491" s="142"/>
      <c r="F1491" s="108" t="s">
        <v>65</v>
      </c>
      <c r="G1491" s="166">
        <v>49000</v>
      </c>
      <c r="H1491" s="152" t="s">
        <v>2604</v>
      </c>
    </row>
    <row r="1492" spans="1:8" x14ac:dyDescent="0.3">
      <c r="A1492" s="65" t="s">
        <v>3353</v>
      </c>
      <c r="B1492" s="283">
        <v>2</v>
      </c>
      <c r="C1492" s="108" t="s">
        <v>2605</v>
      </c>
      <c r="D1492" s="142">
        <v>30086</v>
      </c>
      <c r="E1492" s="142"/>
      <c r="F1492" s="108" t="s">
        <v>30</v>
      </c>
      <c r="G1492" s="166" t="s">
        <v>2604</v>
      </c>
      <c r="H1492" s="67" t="s">
        <v>2604</v>
      </c>
    </row>
    <row r="1493" spans="1:8" x14ac:dyDescent="0.3">
      <c r="A1493" s="65" t="s">
        <v>3468</v>
      </c>
      <c r="B1493" s="308">
        <v>1</v>
      </c>
      <c r="C1493" s="153" t="s">
        <v>2606</v>
      </c>
      <c r="D1493" s="114" t="s">
        <v>2604</v>
      </c>
      <c r="E1493" s="114"/>
      <c r="F1493" s="65"/>
      <c r="G1493" s="166" t="s">
        <v>2604</v>
      </c>
      <c r="H1493" s="152" t="s">
        <v>2604</v>
      </c>
    </row>
    <row r="1494" spans="1:8" x14ac:dyDescent="0.3">
      <c r="A1494" s="65" t="s">
        <v>3468</v>
      </c>
      <c r="B1494" s="284">
        <v>2</v>
      </c>
      <c r="C1494" s="288" t="s">
        <v>2605</v>
      </c>
      <c r="D1494" s="142" t="s">
        <v>2604</v>
      </c>
      <c r="E1494" s="142"/>
      <c r="F1494" s="65"/>
      <c r="G1494" s="166" t="s">
        <v>2604</v>
      </c>
      <c r="H1494" s="67" t="s">
        <v>2604</v>
      </c>
    </row>
    <row r="1495" spans="1:8" x14ac:dyDescent="0.3">
      <c r="A1495" s="65" t="s">
        <v>3475</v>
      </c>
      <c r="B1495" s="308">
        <v>1</v>
      </c>
      <c r="C1495" s="153" t="s">
        <v>2606</v>
      </c>
      <c r="D1495" s="142" t="s">
        <v>2604</v>
      </c>
      <c r="E1495" s="142"/>
      <c r="F1495" s="65"/>
      <c r="G1495" s="166" t="s">
        <v>2604</v>
      </c>
      <c r="H1495" s="152" t="s">
        <v>2604</v>
      </c>
    </row>
    <row r="1496" spans="1:8" x14ac:dyDescent="0.3">
      <c r="A1496" s="65" t="s">
        <v>3475</v>
      </c>
      <c r="B1496" s="284">
        <v>2</v>
      </c>
      <c r="C1496" s="288" t="s">
        <v>2605</v>
      </c>
      <c r="D1496" s="142" t="s">
        <v>2604</v>
      </c>
      <c r="E1496" s="142"/>
      <c r="F1496" s="65"/>
      <c r="G1496" s="166" t="s">
        <v>2604</v>
      </c>
      <c r="H1496" s="67" t="s">
        <v>2604</v>
      </c>
    </row>
    <row r="1497" spans="1:8" x14ac:dyDescent="0.3">
      <c r="A1497" s="65" t="s">
        <v>3486</v>
      </c>
      <c r="B1497" s="308">
        <v>1</v>
      </c>
      <c r="C1497" s="153" t="s">
        <v>2606</v>
      </c>
      <c r="D1497" s="142" t="s">
        <v>2604</v>
      </c>
      <c r="E1497" s="142"/>
      <c r="F1497" s="65"/>
      <c r="G1497" s="166" t="s">
        <v>2604</v>
      </c>
      <c r="H1497" s="152" t="s">
        <v>2604</v>
      </c>
    </row>
    <row r="1498" spans="1:8" x14ac:dyDescent="0.3">
      <c r="A1498" s="65" t="s">
        <v>3486</v>
      </c>
      <c r="B1498" s="284">
        <v>2</v>
      </c>
      <c r="C1498" s="288" t="s">
        <v>2605</v>
      </c>
      <c r="D1498" s="142" t="s">
        <v>2604</v>
      </c>
      <c r="E1498" s="142"/>
      <c r="F1498" s="65"/>
      <c r="G1498" s="166" t="s">
        <v>2604</v>
      </c>
      <c r="H1498" s="67" t="s">
        <v>2604</v>
      </c>
    </row>
    <row r="1499" spans="1:8" x14ac:dyDescent="0.3">
      <c r="A1499" s="65" t="s">
        <v>3354</v>
      </c>
      <c r="B1499" s="308">
        <v>1</v>
      </c>
      <c r="C1499" s="153" t="s">
        <v>2606</v>
      </c>
      <c r="D1499" s="142" t="s">
        <v>2604</v>
      </c>
      <c r="E1499" s="142"/>
      <c r="F1499" s="65"/>
      <c r="G1499" s="166" t="s">
        <v>2604</v>
      </c>
      <c r="H1499" s="152" t="s">
        <v>2604</v>
      </c>
    </row>
    <row r="1500" spans="1:8" x14ac:dyDescent="0.3">
      <c r="A1500" s="65" t="s">
        <v>3354</v>
      </c>
      <c r="B1500" s="284">
        <v>2</v>
      </c>
      <c r="C1500" s="288" t="s">
        <v>2605</v>
      </c>
      <c r="D1500" s="142" t="s">
        <v>2604</v>
      </c>
      <c r="E1500" s="142"/>
      <c r="F1500" s="65"/>
      <c r="G1500" s="166" t="s">
        <v>2604</v>
      </c>
      <c r="H1500" s="67" t="s">
        <v>2604</v>
      </c>
    </row>
    <row r="1501" spans="1:8" x14ac:dyDescent="0.3">
      <c r="A1501" s="65" t="s">
        <v>3517</v>
      </c>
      <c r="B1501" s="308">
        <v>1</v>
      </c>
      <c r="C1501" s="153" t="s">
        <v>2606</v>
      </c>
      <c r="D1501" s="142" t="s">
        <v>2604</v>
      </c>
      <c r="E1501" s="142"/>
      <c r="F1501" s="65"/>
      <c r="G1501" s="166" t="s">
        <v>2604</v>
      </c>
      <c r="H1501" s="152" t="s">
        <v>2604</v>
      </c>
    </row>
    <row r="1502" spans="1:8" x14ac:dyDescent="0.3">
      <c r="A1502" s="65" t="s">
        <v>3517</v>
      </c>
      <c r="B1502" s="284">
        <v>2</v>
      </c>
      <c r="C1502" s="288" t="s">
        <v>2605</v>
      </c>
      <c r="D1502" s="142" t="s">
        <v>2604</v>
      </c>
      <c r="E1502" s="142"/>
      <c r="F1502" s="65"/>
      <c r="G1502" s="166" t="s">
        <v>2604</v>
      </c>
      <c r="H1502" s="67" t="s">
        <v>2604</v>
      </c>
    </row>
    <row r="1503" spans="1:8" x14ac:dyDescent="0.3">
      <c r="A1503" s="65" t="s">
        <v>3765</v>
      </c>
      <c r="B1503" s="308">
        <v>1</v>
      </c>
      <c r="C1503" s="153" t="s">
        <v>2606</v>
      </c>
      <c r="D1503" s="142" t="s">
        <v>2604</v>
      </c>
      <c r="E1503" s="142"/>
      <c r="F1503" s="65"/>
      <c r="G1503" s="166" t="s">
        <v>2604</v>
      </c>
      <c r="H1503" s="152" t="s">
        <v>2604</v>
      </c>
    </row>
    <row r="1504" spans="1:8" x14ac:dyDescent="0.3">
      <c r="A1504" s="65" t="s">
        <v>3765</v>
      </c>
      <c r="B1504" s="284">
        <v>2</v>
      </c>
      <c r="C1504" s="288" t="s">
        <v>2605</v>
      </c>
      <c r="D1504" s="142" t="s">
        <v>2604</v>
      </c>
      <c r="E1504" s="142"/>
      <c r="F1504" s="65"/>
      <c r="G1504" s="166" t="s">
        <v>2604</v>
      </c>
      <c r="H1504" s="67" t="s">
        <v>2604</v>
      </c>
    </row>
    <row r="1505" spans="1:8" x14ac:dyDescent="0.3">
      <c r="A1505" s="65" t="s">
        <v>3532</v>
      </c>
      <c r="B1505" s="308">
        <v>1</v>
      </c>
      <c r="C1505" s="153" t="s">
        <v>2606</v>
      </c>
      <c r="D1505" s="114" t="s">
        <v>2604</v>
      </c>
      <c r="E1505" s="114"/>
      <c r="F1505" s="65"/>
      <c r="G1505" s="166" t="s">
        <v>2604</v>
      </c>
      <c r="H1505" s="152" t="s">
        <v>2604</v>
      </c>
    </row>
    <row r="1506" spans="1:8" x14ac:dyDescent="0.3">
      <c r="A1506" s="65" t="s">
        <v>3532</v>
      </c>
      <c r="B1506" s="284">
        <v>2</v>
      </c>
      <c r="C1506" s="288" t="s">
        <v>2605</v>
      </c>
      <c r="D1506" s="142" t="s">
        <v>2604</v>
      </c>
      <c r="E1506" s="142"/>
      <c r="F1506" s="65"/>
      <c r="G1506" s="166" t="s">
        <v>2604</v>
      </c>
      <c r="H1506" s="67" t="s">
        <v>2604</v>
      </c>
    </row>
    <row r="1507" spans="1:8" x14ac:dyDescent="0.3">
      <c r="A1507" s="65" t="s">
        <v>3544</v>
      </c>
      <c r="B1507" s="308">
        <v>1</v>
      </c>
      <c r="C1507" s="153" t="s">
        <v>2606</v>
      </c>
      <c r="D1507" s="142" t="s">
        <v>2604</v>
      </c>
      <c r="E1507" s="142"/>
      <c r="F1507" s="65"/>
      <c r="G1507" s="166" t="s">
        <v>2604</v>
      </c>
      <c r="H1507" s="152" t="s">
        <v>2604</v>
      </c>
    </row>
    <row r="1508" spans="1:8" x14ac:dyDescent="0.3">
      <c r="A1508" s="65" t="s">
        <v>3544</v>
      </c>
      <c r="B1508" s="284">
        <v>2</v>
      </c>
      <c r="C1508" s="288" t="s">
        <v>2605</v>
      </c>
      <c r="D1508" s="142" t="s">
        <v>2604</v>
      </c>
      <c r="E1508" s="142"/>
      <c r="F1508" s="65"/>
      <c r="G1508" s="166" t="s">
        <v>2604</v>
      </c>
      <c r="H1508" s="67" t="s">
        <v>2604</v>
      </c>
    </row>
    <row r="1509" spans="1:8" x14ac:dyDescent="0.3">
      <c r="A1509" s="65" t="s">
        <v>3625</v>
      </c>
      <c r="B1509" s="308">
        <v>1</v>
      </c>
      <c r="C1509" s="153" t="s">
        <v>2606</v>
      </c>
      <c r="D1509" s="142" t="s">
        <v>2604</v>
      </c>
      <c r="E1509" s="142"/>
      <c r="F1509" s="65"/>
      <c r="G1509" s="166" t="s">
        <v>2604</v>
      </c>
      <c r="H1509" s="152" t="s">
        <v>2604</v>
      </c>
    </row>
    <row r="1510" spans="1:8" x14ac:dyDescent="0.3">
      <c r="A1510" s="65" t="s">
        <v>3625</v>
      </c>
      <c r="B1510" s="284">
        <v>2</v>
      </c>
      <c r="C1510" s="288" t="s">
        <v>2605</v>
      </c>
      <c r="D1510" s="142" t="s">
        <v>2604</v>
      </c>
      <c r="E1510" s="142"/>
      <c r="F1510" s="65"/>
      <c r="G1510" s="166" t="s">
        <v>2604</v>
      </c>
      <c r="H1510" s="67" t="s">
        <v>2604</v>
      </c>
    </row>
    <row r="1511" spans="1:8" x14ac:dyDescent="0.3">
      <c r="A1511" s="65" t="s">
        <v>3355</v>
      </c>
      <c r="B1511" s="308">
        <v>1</v>
      </c>
      <c r="C1511" s="155" t="s">
        <v>2606</v>
      </c>
      <c r="D1511" s="142">
        <v>27091</v>
      </c>
      <c r="E1511" s="142"/>
      <c r="F1511" s="65" t="s">
        <v>2507</v>
      </c>
      <c r="G1511" s="166" t="s">
        <v>2604</v>
      </c>
      <c r="H1511" s="152" t="s">
        <v>2604</v>
      </c>
    </row>
    <row r="1512" spans="1:8" x14ac:dyDescent="0.3">
      <c r="A1512" s="65" t="s">
        <v>3355</v>
      </c>
      <c r="B1512" s="284">
        <v>2</v>
      </c>
      <c r="C1512" s="65" t="s">
        <v>2605</v>
      </c>
      <c r="D1512" s="142">
        <v>31423</v>
      </c>
      <c r="E1512" s="142"/>
      <c r="F1512" s="65" t="s">
        <v>29</v>
      </c>
      <c r="G1512" s="166" t="s">
        <v>2604</v>
      </c>
      <c r="H1512" s="67" t="s">
        <v>2604</v>
      </c>
    </row>
    <row r="1513" spans="1:8" x14ac:dyDescent="0.3">
      <c r="A1513" s="65" t="s">
        <v>3586</v>
      </c>
      <c r="B1513" s="308">
        <v>1</v>
      </c>
      <c r="C1513" s="153" t="s">
        <v>2606</v>
      </c>
      <c r="D1513" s="142" t="s">
        <v>2604</v>
      </c>
      <c r="E1513" s="142"/>
      <c r="F1513" s="65"/>
      <c r="G1513" s="166" t="s">
        <v>2604</v>
      </c>
      <c r="H1513" s="152" t="s">
        <v>2604</v>
      </c>
    </row>
    <row r="1514" spans="1:8" x14ac:dyDescent="0.3">
      <c r="A1514" s="65" t="s">
        <v>3586</v>
      </c>
      <c r="B1514" s="284">
        <v>2</v>
      </c>
      <c r="C1514" s="288" t="s">
        <v>2605</v>
      </c>
      <c r="D1514" s="142" t="s">
        <v>2604</v>
      </c>
      <c r="E1514" s="142"/>
      <c r="F1514" s="65"/>
      <c r="G1514" s="166" t="s">
        <v>2604</v>
      </c>
      <c r="H1514" s="67" t="s">
        <v>2604</v>
      </c>
    </row>
    <row r="1515" spans="1:8" x14ac:dyDescent="0.3">
      <c r="A1515" s="65" t="s">
        <v>3356</v>
      </c>
      <c r="B1515" s="308">
        <v>1</v>
      </c>
      <c r="C1515" s="153" t="s">
        <v>2606</v>
      </c>
      <c r="D1515" s="114" t="s">
        <v>2604</v>
      </c>
      <c r="E1515" s="114"/>
      <c r="F1515" s="65"/>
      <c r="G1515" s="166" t="s">
        <v>2604</v>
      </c>
      <c r="H1515" s="152" t="s">
        <v>2604</v>
      </c>
    </row>
    <row r="1516" spans="1:8" x14ac:dyDescent="0.3">
      <c r="A1516" s="65" t="s">
        <v>3356</v>
      </c>
      <c r="B1516" s="284">
        <v>2</v>
      </c>
      <c r="C1516" s="288" t="s">
        <v>2605</v>
      </c>
      <c r="D1516" s="142" t="s">
        <v>2604</v>
      </c>
      <c r="E1516" s="142"/>
      <c r="F1516" s="65"/>
      <c r="G1516" s="166" t="s">
        <v>2604</v>
      </c>
      <c r="H1516" s="67" t="s">
        <v>2604</v>
      </c>
    </row>
    <row r="1517" spans="1:8" x14ac:dyDescent="0.3">
      <c r="A1517" s="65" t="s">
        <v>3026</v>
      </c>
      <c r="B1517" s="308">
        <v>1</v>
      </c>
      <c r="C1517" s="153" t="s">
        <v>2606</v>
      </c>
      <c r="D1517" s="142" t="s">
        <v>2604</v>
      </c>
      <c r="E1517" s="142"/>
      <c r="F1517" s="65"/>
      <c r="G1517" s="166" t="s">
        <v>2604</v>
      </c>
      <c r="H1517" s="152" t="s">
        <v>2604</v>
      </c>
    </row>
    <row r="1518" spans="1:8" x14ac:dyDescent="0.3">
      <c r="A1518" s="65" t="s">
        <v>3026</v>
      </c>
      <c r="B1518" s="284">
        <v>2</v>
      </c>
      <c r="C1518" s="288" t="s">
        <v>2605</v>
      </c>
      <c r="D1518" s="142" t="s">
        <v>2604</v>
      </c>
      <c r="E1518" s="142"/>
      <c r="F1518" s="65"/>
      <c r="G1518" s="166" t="s">
        <v>2604</v>
      </c>
      <c r="H1518" s="67" t="s">
        <v>2604</v>
      </c>
    </row>
    <row r="1519" spans="1:8" x14ac:dyDescent="0.3">
      <c r="A1519" s="65" t="s">
        <v>3769</v>
      </c>
      <c r="B1519" s="308">
        <v>1</v>
      </c>
      <c r="C1519" s="153" t="s">
        <v>2606</v>
      </c>
      <c r="D1519" s="142" t="s">
        <v>2604</v>
      </c>
      <c r="E1519" s="142"/>
      <c r="F1519" s="65"/>
      <c r="G1519" s="166" t="s">
        <v>2604</v>
      </c>
      <c r="H1519" s="152" t="s">
        <v>2604</v>
      </c>
    </row>
    <row r="1520" spans="1:8" x14ac:dyDescent="0.3">
      <c r="A1520" s="65" t="s">
        <v>3769</v>
      </c>
      <c r="B1520" s="284">
        <v>2</v>
      </c>
      <c r="C1520" s="288" t="s">
        <v>2605</v>
      </c>
      <c r="D1520" s="142" t="s">
        <v>2604</v>
      </c>
      <c r="E1520" s="142"/>
      <c r="F1520" s="65"/>
      <c r="G1520" s="166" t="s">
        <v>2604</v>
      </c>
      <c r="H1520" s="67" t="s">
        <v>2604</v>
      </c>
    </row>
    <row r="1521" spans="1:8" x14ac:dyDescent="0.3">
      <c r="A1521" s="65" t="s">
        <v>3633</v>
      </c>
      <c r="B1521" s="308">
        <v>1</v>
      </c>
      <c r="C1521" s="155" t="s">
        <v>2606</v>
      </c>
      <c r="D1521" s="142">
        <v>32771</v>
      </c>
      <c r="E1521" s="142"/>
      <c r="F1521" s="65" t="s">
        <v>65</v>
      </c>
      <c r="G1521" s="166">
        <v>650000</v>
      </c>
      <c r="H1521" s="152" t="s">
        <v>2604</v>
      </c>
    </row>
    <row r="1522" spans="1:8" x14ac:dyDescent="0.3">
      <c r="A1522" s="65" t="s">
        <v>3633</v>
      </c>
      <c r="B1522" s="284">
        <v>2</v>
      </c>
      <c r="C1522" s="65" t="s">
        <v>2605</v>
      </c>
      <c r="D1522" s="142">
        <v>32771</v>
      </c>
      <c r="E1522" s="142"/>
      <c r="F1522" s="65" t="s">
        <v>77</v>
      </c>
      <c r="G1522" s="166">
        <v>438000</v>
      </c>
      <c r="H1522" s="67" t="s">
        <v>2604</v>
      </c>
    </row>
    <row r="1523" spans="1:8" x14ac:dyDescent="0.3">
      <c r="A1523" s="65" t="s">
        <v>2930</v>
      </c>
      <c r="B1523" s="308">
        <v>1</v>
      </c>
      <c r="C1523" s="155" t="s">
        <v>2129</v>
      </c>
      <c r="D1523" s="142">
        <v>36624</v>
      </c>
      <c r="E1523" s="142">
        <v>36653</v>
      </c>
      <c r="F1523" s="65" t="s">
        <v>49</v>
      </c>
      <c r="G1523" s="166" t="s">
        <v>2604</v>
      </c>
      <c r="H1523" s="152" t="s">
        <v>2604</v>
      </c>
    </row>
    <row r="1524" spans="1:8" x14ac:dyDescent="0.3">
      <c r="A1524" s="65" t="s">
        <v>2930</v>
      </c>
      <c r="B1524" s="285">
        <v>2</v>
      </c>
      <c r="C1524" s="305" t="s">
        <v>4527</v>
      </c>
      <c r="D1524" s="142">
        <v>36653</v>
      </c>
      <c r="E1524" s="142"/>
      <c r="F1524" s="65" t="s">
        <v>49</v>
      </c>
      <c r="G1524" s="166" t="s">
        <v>2604</v>
      </c>
      <c r="H1524" s="67" t="s">
        <v>2604</v>
      </c>
    </row>
    <row r="1525" spans="1:8" x14ac:dyDescent="0.3">
      <c r="A1525" s="65" t="s">
        <v>3731</v>
      </c>
      <c r="B1525" s="308">
        <v>1</v>
      </c>
      <c r="C1525" s="155" t="s">
        <v>2606</v>
      </c>
      <c r="D1525" s="142">
        <v>37136</v>
      </c>
      <c r="E1525" s="142"/>
      <c r="F1525" s="65" t="s">
        <v>2150</v>
      </c>
      <c r="G1525" s="166" t="s">
        <v>2604</v>
      </c>
      <c r="H1525" s="152" t="s">
        <v>2604</v>
      </c>
    </row>
    <row r="1526" spans="1:8" x14ac:dyDescent="0.3">
      <c r="A1526" s="65" t="s">
        <v>3731</v>
      </c>
      <c r="B1526" s="284">
        <v>2</v>
      </c>
      <c r="C1526" s="305" t="s">
        <v>4527</v>
      </c>
      <c r="D1526" s="142">
        <v>39095</v>
      </c>
      <c r="E1526" s="142"/>
      <c r="F1526" s="65" t="s">
        <v>79</v>
      </c>
      <c r="G1526" s="166" t="s">
        <v>2604</v>
      </c>
      <c r="H1526" s="67" t="s">
        <v>2604</v>
      </c>
    </row>
    <row r="1527" spans="1:8" x14ac:dyDescent="0.3">
      <c r="A1527" s="65" t="s">
        <v>2958</v>
      </c>
      <c r="B1527" s="308">
        <v>1</v>
      </c>
      <c r="C1527" s="153" t="s">
        <v>2606</v>
      </c>
      <c r="D1527" s="142" t="s">
        <v>2604</v>
      </c>
      <c r="E1527" s="142"/>
      <c r="F1527" s="65"/>
      <c r="G1527" s="166" t="s">
        <v>2604</v>
      </c>
      <c r="H1527" s="152" t="s">
        <v>2604</v>
      </c>
    </row>
    <row r="1528" spans="1:8" x14ac:dyDescent="0.3">
      <c r="A1528" s="65" t="s">
        <v>2958</v>
      </c>
      <c r="B1528" s="284">
        <v>2</v>
      </c>
      <c r="C1528" s="288" t="s">
        <v>2605</v>
      </c>
      <c r="D1528" s="142" t="s">
        <v>2604</v>
      </c>
      <c r="E1528" s="142"/>
      <c r="F1528" s="65"/>
      <c r="G1528" s="166" t="s">
        <v>2604</v>
      </c>
      <c r="H1528" s="67" t="s">
        <v>2604</v>
      </c>
    </row>
    <row r="1529" spans="1:8" x14ac:dyDescent="0.3">
      <c r="A1529" s="65" t="s">
        <v>2963</v>
      </c>
      <c r="B1529" s="308">
        <v>1</v>
      </c>
      <c r="C1529" s="153" t="s">
        <v>2606</v>
      </c>
      <c r="D1529" s="142" t="s">
        <v>2604</v>
      </c>
      <c r="E1529" s="142"/>
      <c r="F1529" s="65"/>
      <c r="G1529" s="166" t="s">
        <v>2604</v>
      </c>
      <c r="H1529" s="152" t="s">
        <v>2604</v>
      </c>
    </row>
    <row r="1530" spans="1:8" x14ac:dyDescent="0.3">
      <c r="A1530" s="65" t="s">
        <v>2963</v>
      </c>
      <c r="B1530" s="284">
        <v>2</v>
      </c>
      <c r="C1530" s="288" t="s">
        <v>2605</v>
      </c>
      <c r="D1530" s="142" t="s">
        <v>2604</v>
      </c>
      <c r="E1530" s="142"/>
      <c r="F1530" s="65"/>
      <c r="G1530" s="166" t="s">
        <v>2604</v>
      </c>
      <c r="H1530" s="67" t="s">
        <v>2604</v>
      </c>
    </row>
    <row r="1531" spans="1:8" x14ac:dyDescent="0.3">
      <c r="A1531" s="65" t="s">
        <v>2979</v>
      </c>
      <c r="B1531" s="308">
        <v>1</v>
      </c>
      <c r="C1531" s="153" t="s">
        <v>2606</v>
      </c>
      <c r="D1531" s="142" t="s">
        <v>2604</v>
      </c>
      <c r="E1531" s="142"/>
      <c r="F1531" s="65"/>
      <c r="G1531" s="166" t="s">
        <v>2604</v>
      </c>
      <c r="H1531" s="152" t="s">
        <v>2604</v>
      </c>
    </row>
    <row r="1532" spans="1:8" x14ac:dyDescent="0.3">
      <c r="A1532" s="65" t="s">
        <v>2979</v>
      </c>
      <c r="B1532" s="284">
        <v>2</v>
      </c>
      <c r="C1532" s="288" t="s">
        <v>2605</v>
      </c>
      <c r="D1532" s="142" t="s">
        <v>2604</v>
      </c>
      <c r="E1532" s="142"/>
      <c r="F1532" s="65"/>
      <c r="G1532" s="166" t="s">
        <v>2604</v>
      </c>
      <c r="H1532" s="67" t="s">
        <v>2604</v>
      </c>
    </row>
    <row r="1533" spans="1:8" x14ac:dyDescent="0.3">
      <c r="A1533" s="65" t="s">
        <v>2989</v>
      </c>
      <c r="B1533" s="308">
        <v>1</v>
      </c>
      <c r="C1533" s="153" t="s">
        <v>2606</v>
      </c>
      <c r="D1533" s="142" t="s">
        <v>2604</v>
      </c>
      <c r="E1533" s="142"/>
      <c r="F1533" s="65"/>
      <c r="G1533" s="166" t="s">
        <v>2604</v>
      </c>
      <c r="H1533" s="152" t="s">
        <v>2604</v>
      </c>
    </row>
    <row r="1534" spans="1:8" x14ac:dyDescent="0.3">
      <c r="A1534" s="65" t="s">
        <v>2989</v>
      </c>
      <c r="B1534" s="284">
        <v>2</v>
      </c>
      <c r="C1534" s="288" t="s">
        <v>2605</v>
      </c>
      <c r="D1534" s="142" t="s">
        <v>2604</v>
      </c>
      <c r="E1534" s="142"/>
      <c r="F1534" s="65"/>
      <c r="G1534" s="166" t="s">
        <v>2604</v>
      </c>
      <c r="H1534" s="67" t="s">
        <v>2604</v>
      </c>
    </row>
    <row r="1535" spans="1:8" x14ac:dyDescent="0.3">
      <c r="A1535" s="65" t="s">
        <v>3255</v>
      </c>
      <c r="B1535" s="308">
        <v>1</v>
      </c>
      <c r="C1535" s="155" t="s">
        <v>2606</v>
      </c>
      <c r="D1535" s="142">
        <v>40744</v>
      </c>
      <c r="E1535" s="142"/>
      <c r="F1535" s="65" t="s">
        <v>57</v>
      </c>
      <c r="G1535" s="166" t="s">
        <v>2604</v>
      </c>
      <c r="H1535" s="152" t="s">
        <v>2604</v>
      </c>
    </row>
    <row r="1536" spans="1:8" x14ac:dyDescent="0.3">
      <c r="A1536" s="65" t="s">
        <v>3255</v>
      </c>
      <c r="B1536" s="283">
        <v>2</v>
      </c>
      <c r="C1536" s="65" t="s">
        <v>2605</v>
      </c>
      <c r="D1536" s="142">
        <v>41762</v>
      </c>
      <c r="E1536" s="142"/>
      <c r="F1536" s="65" t="s">
        <v>2333</v>
      </c>
      <c r="G1536" s="166" t="s">
        <v>2604</v>
      </c>
      <c r="H1536" s="67" t="s">
        <v>2604</v>
      </c>
    </row>
    <row r="1537" spans="1:8" x14ac:dyDescent="0.3">
      <c r="A1537" s="65" t="s">
        <v>3411</v>
      </c>
      <c r="B1537" s="308">
        <v>1</v>
      </c>
      <c r="C1537" s="153" t="s">
        <v>2606</v>
      </c>
      <c r="D1537" s="142" t="s">
        <v>2604</v>
      </c>
      <c r="E1537" s="142"/>
      <c r="F1537" s="65"/>
      <c r="G1537" s="166" t="s">
        <v>2604</v>
      </c>
      <c r="H1537" s="152" t="s">
        <v>2604</v>
      </c>
    </row>
    <row r="1538" spans="1:8" x14ac:dyDescent="0.3">
      <c r="A1538" s="65" t="s">
        <v>3411</v>
      </c>
      <c r="B1538" s="284">
        <v>2</v>
      </c>
      <c r="C1538" s="288" t="s">
        <v>2605</v>
      </c>
      <c r="D1538" s="142" t="s">
        <v>2604</v>
      </c>
      <c r="E1538" s="142"/>
      <c r="F1538" s="65"/>
      <c r="G1538" s="166" t="s">
        <v>2604</v>
      </c>
      <c r="H1538" s="67" t="s">
        <v>2604</v>
      </c>
    </row>
    <row r="1539" spans="1:8" x14ac:dyDescent="0.3">
      <c r="A1539" s="65" t="s">
        <v>3153</v>
      </c>
      <c r="B1539" s="308">
        <v>1</v>
      </c>
      <c r="C1539" s="155" t="s">
        <v>2606</v>
      </c>
      <c r="D1539" s="142">
        <v>10869</v>
      </c>
      <c r="E1539" s="142"/>
      <c r="F1539" s="65" t="s">
        <v>56</v>
      </c>
      <c r="G1539" s="166" t="s">
        <v>2604</v>
      </c>
      <c r="H1539" s="152" t="s">
        <v>2604</v>
      </c>
    </row>
    <row r="1540" spans="1:8" x14ac:dyDescent="0.3">
      <c r="A1540" s="65" t="s">
        <v>3153</v>
      </c>
      <c r="B1540" s="284">
        <v>2</v>
      </c>
      <c r="C1540" s="288" t="s">
        <v>2605</v>
      </c>
      <c r="D1540" s="142" t="s">
        <v>2604</v>
      </c>
      <c r="E1540" s="142"/>
      <c r="F1540" s="65"/>
      <c r="G1540" s="166" t="s">
        <v>2604</v>
      </c>
      <c r="H1540" s="67" t="s">
        <v>2604</v>
      </c>
    </row>
    <row r="1541" spans="1:8" x14ac:dyDescent="0.3">
      <c r="A1541" s="65" t="s">
        <v>3406</v>
      </c>
      <c r="B1541" s="308">
        <v>1</v>
      </c>
      <c r="C1541" s="153" t="s">
        <v>2606</v>
      </c>
      <c r="D1541" s="142" t="s">
        <v>2604</v>
      </c>
      <c r="E1541" s="142"/>
      <c r="F1541" s="65"/>
      <c r="G1541" s="166" t="s">
        <v>2604</v>
      </c>
      <c r="H1541" s="152" t="s">
        <v>2604</v>
      </c>
    </row>
    <row r="1542" spans="1:8" x14ac:dyDescent="0.3">
      <c r="A1542" s="65" t="s">
        <v>3406</v>
      </c>
      <c r="B1542" s="284">
        <v>2</v>
      </c>
      <c r="C1542" s="288" t="s">
        <v>2605</v>
      </c>
      <c r="D1542" s="142" t="s">
        <v>2604</v>
      </c>
      <c r="E1542" s="142"/>
      <c r="F1542" s="65"/>
      <c r="G1542" s="166" t="s">
        <v>2604</v>
      </c>
      <c r="H1542" s="67" t="s">
        <v>2604</v>
      </c>
    </row>
    <row r="1543" spans="1:8" x14ac:dyDescent="0.3">
      <c r="A1543" s="65" t="s">
        <v>3350</v>
      </c>
      <c r="B1543" s="308">
        <v>1</v>
      </c>
      <c r="C1543" s="153" t="s">
        <v>2606</v>
      </c>
      <c r="D1543" s="142" t="s">
        <v>2604</v>
      </c>
      <c r="E1543" s="142"/>
      <c r="F1543" s="65"/>
      <c r="G1543" s="166" t="s">
        <v>2604</v>
      </c>
      <c r="H1543" s="152" t="s">
        <v>2604</v>
      </c>
    </row>
    <row r="1544" spans="1:8" x14ac:dyDescent="0.3">
      <c r="A1544" s="65" t="s">
        <v>3350</v>
      </c>
      <c r="B1544" s="284">
        <v>2</v>
      </c>
      <c r="C1544" s="288" t="s">
        <v>2605</v>
      </c>
      <c r="D1544" s="142" t="s">
        <v>2604</v>
      </c>
      <c r="E1544" s="142"/>
      <c r="F1544" s="65"/>
      <c r="G1544" s="166" t="s">
        <v>2604</v>
      </c>
      <c r="H1544" s="67" t="s">
        <v>2604</v>
      </c>
    </row>
    <row r="1545" spans="1:8" x14ac:dyDescent="0.3">
      <c r="A1545" s="65" t="s">
        <v>3499</v>
      </c>
      <c r="B1545" s="308">
        <v>1</v>
      </c>
      <c r="C1545" s="153" t="s">
        <v>2606</v>
      </c>
      <c r="D1545" s="142" t="s">
        <v>2604</v>
      </c>
      <c r="E1545" s="142"/>
      <c r="F1545" s="65"/>
      <c r="G1545" s="166" t="s">
        <v>2604</v>
      </c>
      <c r="H1545" s="152" t="s">
        <v>2604</v>
      </c>
    </row>
    <row r="1546" spans="1:8" x14ac:dyDescent="0.3">
      <c r="A1546" s="65" t="s">
        <v>3499</v>
      </c>
      <c r="B1546" s="284">
        <v>2</v>
      </c>
      <c r="C1546" s="288" t="s">
        <v>2605</v>
      </c>
      <c r="D1546" s="142" t="s">
        <v>2604</v>
      </c>
      <c r="E1546" s="142"/>
      <c r="F1546" s="65"/>
      <c r="G1546" s="166" t="s">
        <v>2604</v>
      </c>
      <c r="H1546" s="67" t="s">
        <v>2604</v>
      </c>
    </row>
    <row r="1547" spans="1:8" x14ac:dyDescent="0.3">
      <c r="A1547" s="65" t="s">
        <v>1491</v>
      </c>
      <c r="B1547" s="308">
        <v>1</v>
      </c>
      <c r="C1547" s="153" t="s">
        <v>2606</v>
      </c>
      <c r="D1547" s="142" t="s">
        <v>2604</v>
      </c>
      <c r="E1547" s="142"/>
      <c r="F1547" s="65"/>
      <c r="G1547" s="166" t="s">
        <v>2604</v>
      </c>
      <c r="H1547" s="152" t="s">
        <v>2604</v>
      </c>
    </row>
    <row r="1548" spans="1:8" x14ac:dyDescent="0.3">
      <c r="A1548" s="65" t="s">
        <v>1491</v>
      </c>
      <c r="B1548" s="284">
        <v>2</v>
      </c>
      <c r="C1548" s="288" t="s">
        <v>2605</v>
      </c>
      <c r="D1548" s="142" t="s">
        <v>2604</v>
      </c>
      <c r="E1548" s="142"/>
      <c r="F1548" s="65"/>
      <c r="G1548" s="166" t="s">
        <v>2604</v>
      </c>
      <c r="H1548" s="67" t="s">
        <v>2604</v>
      </c>
    </row>
    <row r="1549" spans="1:8" x14ac:dyDescent="0.3">
      <c r="A1549" s="65" t="s">
        <v>3303</v>
      </c>
      <c r="B1549" s="308">
        <v>1</v>
      </c>
      <c r="C1549" s="153" t="s">
        <v>2606</v>
      </c>
      <c r="D1549" s="142" t="s">
        <v>2604</v>
      </c>
      <c r="E1549" s="142"/>
      <c r="F1549" s="65"/>
      <c r="G1549" s="166" t="s">
        <v>2604</v>
      </c>
      <c r="H1549" s="152" t="s">
        <v>2604</v>
      </c>
    </row>
    <row r="1550" spans="1:8" x14ac:dyDescent="0.3">
      <c r="A1550" s="65" t="s">
        <v>3303</v>
      </c>
      <c r="B1550" s="284">
        <v>2</v>
      </c>
      <c r="C1550" s="288" t="s">
        <v>2605</v>
      </c>
      <c r="D1550" s="142" t="s">
        <v>2604</v>
      </c>
      <c r="E1550" s="142"/>
      <c r="F1550" s="65"/>
      <c r="G1550" s="166" t="s">
        <v>2604</v>
      </c>
      <c r="H1550" s="67" t="s">
        <v>2604</v>
      </c>
    </row>
    <row r="1551" spans="1:8" x14ac:dyDescent="0.3">
      <c r="A1551" s="65" t="s">
        <v>1462</v>
      </c>
      <c r="B1551" s="308">
        <v>1</v>
      </c>
      <c r="C1551" s="153" t="s">
        <v>2606</v>
      </c>
      <c r="D1551" s="142" t="s">
        <v>2604</v>
      </c>
      <c r="E1551" s="142"/>
      <c r="F1551" s="65"/>
      <c r="G1551" s="166" t="s">
        <v>2604</v>
      </c>
      <c r="H1551" s="152" t="s">
        <v>2604</v>
      </c>
    </row>
    <row r="1552" spans="1:8" x14ac:dyDescent="0.3">
      <c r="A1552" s="65" t="s">
        <v>1462</v>
      </c>
      <c r="B1552" s="284">
        <v>2</v>
      </c>
      <c r="C1552" s="288" t="s">
        <v>2605</v>
      </c>
      <c r="D1552" s="142" t="s">
        <v>2604</v>
      </c>
      <c r="E1552" s="142"/>
      <c r="F1552" s="65"/>
      <c r="G1552" s="166" t="s">
        <v>2604</v>
      </c>
      <c r="H1552" s="67" t="s">
        <v>2604</v>
      </c>
    </row>
    <row r="1553" spans="1:8" x14ac:dyDescent="0.3">
      <c r="A1553" s="65" t="s">
        <v>1031</v>
      </c>
      <c r="B1553" s="308">
        <v>1</v>
      </c>
      <c r="C1553" s="153" t="s">
        <v>2606</v>
      </c>
      <c r="D1553" s="142" t="s">
        <v>2604</v>
      </c>
      <c r="E1553" s="142"/>
      <c r="F1553" s="65"/>
      <c r="G1553" s="166" t="s">
        <v>2604</v>
      </c>
      <c r="H1553" s="152" t="s">
        <v>2604</v>
      </c>
    </row>
    <row r="1554" spans="1:8" x14ac:dyDescent="0.3">
      <c r="A1554" s="65" t="s">
        <v>1031</v>
      </c>
      <c r="B1554" s="284">
        <v>2</v>
      </c>
      <c r="C1554" s="288" t="s">
        <v>2605</v>
      </c>
      <c r="D1554" s="142" t="s">
        <v>2604</v>
      </c>
      <c r="E1554" s="142"/>
      <c r="F1554" s="65"/>
      <c r="G1554" s="166" t="s">
        <v>2604</v>
      </c>
      <c r="H1554" s="67" t="s">
        <v>2604</v>
      </c>
    </row>
    <row r="1555" spans="1:8" x14ac:dyDescent="0.3">
      <c r="A1555" s="65" t="s">
        <v>3801</v>
      </c>
      <c r="B1555" s="308">
        <v>1</v>
      </c>
      <c r="C1555" s="153" t="s">
        <v>2129</v>
      </c>
      <c r="D1555" s="142">
        <v>42257</v>
      </c>
      <c r="E1555" s="142">
        <v>42385</v>
      </c>
      <c r="F1555" s="108" t="s">
        <v>30</v>
      </c>
      <c r="G1555" s="166" t="s">
        <v>2604</v>
      </c>
      <c r="H1555" s="152" t="s">
        <v>2604</v>
      </c>
    </row>
    <row r="1556" spans="1:8" x14ac:dyDescent="0.3">
      <c r="A1556" s="65" t="s">
        <v>3536</v>
      </c>
      <c r="B1556" s="308">
        <v>1</v>
      </c>
      <c r="C1556" s="153" t="s">
        <v>2606</v>
      </c>
      <c r="D1556" s="142" t="s">
        <v>2604</v>
      </c>
      <c r="E1556" s="142"/>
      <c r="F1556" s="65"/>
      <c r="G1556" s="166" t="s">
        <v>2604</v>
      </c>
      <c r="H1556" s="152" t="s">
        <v>2604</v>
      </c>
    </row>
    <row r="1557" spans="1:8" x14ac:dyDescent="0.3">
      <c r="A1557" s="65" t="s">
        <v>3536</v>
      </c>
      <c r="B1557" s="284">
        <v>2</v>
      </c>
      <c r="C1557" s="288" t="s">
        <v>2605</v>
      </c>
      <c r="D1557" s="142" t="s">
        <v>2604</v>
      </c>
      <c r="E1557" s="142"/>
      <c r="F1557" s="65"/>
      <c r="G1557" s="166" t="s">
        <v>2604</v>
      </c>
      <c r="H1557" s="67" t="s">
        <v>2604</v>
      </c>
    </row>
    <row r="1558" spans="1:8" x14ac:dyDescent="0.3">
      <c r="A1558" s="65" t="s">
        <v>3726</v>
      </c>
      <c r="B1558" s="308">
        <v>1</v>
      </c>
      <c r="C1558" s="155" t="s">
        <v>2606</v>
      </c>
      <c r="D1558" s="114"/>
      <c r="E1558" s="114"/>
      <c r="F1558" s="65" t="s">
        <v>2150</v>
      </c>
      <c r="G1558" s="166" t="s">
        <v>2604</v>
      </c>
      <c r="H1558" s="152" t="s">
        <v>2604</v>
      </c>
    </row>
    <row r="1559" spans="1:8" x14ac:dyDescent="0.3">
      <c r="A1559" s="65" t="s">
        <v>3726</v>
      </c>
      <c r="B1559" s="284">
        <v>2</v>
      </c>
      <c r="C1559" s="288" t="s">
        <v>2605</v>
      </c>
      <c r="D1559" s="142" t="s">
        <v>2604</v>
      </c>
      <c r="E1559" s="142"/>
      <c r="F1559" s="65"/>
      <c r="G1559" s="166" t="s">
        <v>2604</v>
      </c>
      <c r="H1559" s="67" t="s">
        <v>2604</v>
      </c>
    </row>
    <row r="1560" spans="1:8" x14ac:dyDescent="0.3">
      <c r="A1560" s="65" t="s">
        <v>3015</v>
      </c>
      <c r="B1560" s="308">
        <v>1</v>
      </c>
      <c r="C1560" s="153" t="s">
        <v>2606</v>
      </c>
      <c r="D1560" s="142" t="s">
        <v>2604</v>
      </c>
      <c r="E1560" s="142"/>
      <c r="F1560" s="65"/>
      <c r="G1560" s="166" t="s">
        <v>2604</v>
      </c>
      <c r="H1560" s="152" t="s">
        <v>2604</v>
      </c>
    </row>
    <row r="1561" spans="1:8" x14ac:dyDescent="0.3">
      <c r="A1561" s="65" t="s">
        <v>3015</v>
      </c>
      <c r="B1561" s="284">
        <v>2</v>
      </c>
      <c r="C1561" s="288" t="s">
        <v>2605</v>
      </c>
      <c r="D1561" s="142" t="s">
        <v>2604</v>
      </c>
      <c r="E1561" s="142"/>
      <c r="F1561" s="65"/>
      <c r="G1561" s="166" t="s">
        <v>2604</v>
      </c>
      <c r="H1561" s="67" t="s">
        <v>2604</v>
      </c>
    </row>
    <row r="1562" spans="1:8" x14ac:dyDescent="0.3">
      <c r="A1562" s="65" t="s">
        <v>2881</v>
      </c>
      <c r="B1562" s="308">
        <v>1</v>
      </c>
      <c r="C1562" s="155" t="s">
        <v>2606</v>
      </c>
      <c r="D1562" s="142" t="s">
        <v>2604</v>
      </c>
      <c r="E1562" s="142"/>
      <c r="F1562" s="65"/>
      <c r="G1562" s="166" t="s">
        <v>2604</v>
      </c>
      <c r="H1562" s="152" t="s">
        <v>2604</v>
      </c>
    </row>
    <row r="1563" spans="1:8" x14ac:dyDescent="0.3">
      <c r="A1563" s="65" t="s">
        <v>2881</v>
      </c>
      <c r="B1563" s="283">
        <v>2</v>
      </c>
      <c r="C1563" s="65" t="s">
        <v>2605</v>
      </c>
      <c r="D1563" s="142" t="s">
        <v>2604</v>
      </c>
      <c r="E1563" s="142"/>
      <c r="F1563" s="65"/>
      <c r="G1563" s="166" t="s">
        <v>2604</v>
      </c>
      <c r="H1563" s="67" t="s">
        <v>2604</v>
      </c>
    </row>
    <row r="1564" spans="1:8" x14ac:dyDescent="0.3">
      <c r="A1564" s="65" t="s">
        <v>3742</v>
      </c>
      <c r="B1564" s="308">
        <v>1</v>
      </c>
      <c r="C1564" s="153" t="s">
        <v>2606</v>
      </c>
      <c r="D1564" s="142" t="s">
        <v>2604</v>
      </c>
      <c r="E1564" s="142"/>
      <c r="F1564" s="65"/>
      <c r="G1564" s="166" t="s">
        <v>2604</v>
      </c>
      <c r="H1564" s="152" t="s">
        <v>2604</v>
      </c>
    </row>
    <row r="1565" spans="1:8" x14ac:dyDescent="0.3">
      <c r="A1565" s="65" t="s">
        <v>3742</v>
      </c>
      <c r="B1565" s="284">
        <v>2</v>
      </c>
      <c r="C1565" s="288" t="s">
        <v>2605</v>
      </c>
      <c r="D1565" s="142" t="s">
        <v>2604</v>
      </c>
      <c r="E1565" s="142"/>
      <c r="F1565" s="65"/>
      <c r="G1565" s="166" t="s">
        <v>2604</v>
      </c>
      <c r="H1565" s="67" t="s">
        <v>2604</v>
      </c>
    </row>
    <row r="1566" spans="1:8" x14ac:dyDescent="0.3">
      <c r="A1566" s="65" t="s">
        <v>3326</v>
      </c>
      <c r="B1566" s="308">
        <v>1</v>
      </c>
      <c r="C1566" s="153" t="s">
        <v>2606</v>
      </c>
      <c r="D1566" s="142" t="s">
        <v>2604</v>
      </c>
      <c r="E1566" s="142"/>
      <c r="F1566" s="65"/>
      <c r="G1566" s="166" t="s">
        <v>2604</v>
      </c>
      <c r="H1566" s="152" t="s">
        <v>2604</v>
      </c>
    </row>
    <row r="1567" spans="1:8" x14ac:dyDescent="0.3">
      <c r="A1567" s="65" t="s">
        <v>3326</v>
      </c>
      <c r="B1567" s="284">
        <v>2</v>
      </c>
      <c r="C1567" s="288" t="s">
        <v>2605</v>
      </c>
      <c r="D1567" s="142" t="s">
        <v>2604</v>
      </c>
      <c r="E1567" s="142"/>
      <c r="F1567" s="65"/>
      <c r="G1567" s="166" t="s">
        <v>2604</v>
      </c>
      <c r="H1567" s="67" t="s">
        <v>2604</v>
      </c>
    </row>
    <row r="1568" spans="1:8" x14ac:dyDescent="0.3">
      <c r="A1568" s="65" t="s">
        <v>3388</v>
      </c>
      <c r="B1568" s="308">
        <v>1</v>
      </c>
      <c r="C1568" s="153" t="s">
        <v>2606</v>
      </c>
      <c r="D1568" s="142" t="s">
        <v>2604</v>
      </c>
      <c r="E1568" s="142"/>
      <c r="F1568" s="65"/>
      <c r="G1568" s="166" t="s">
        <v>2604</v>
      </c>
      <c r="H1568" s="152" t="s">
        <v>2604</v>
      </c>
    </row>
    <row r="1569" spans="1:8" x14ac:dyDescent="0.3">
      <c r="A1569" s="65" t="s">
        <v>3388</v>
      </c>
      <c r="B1569" s="284">
        <v>2</v>
      </c>
      <c r="C1569" s="288" t="s">
        <v>2605</v>
      </c>
      <c r="D1569" s="142" t="s">
        <v>2604</v>
      </c>
      <c r="E1569" s="142"/>
      <c r="F1569" s="65"/>
      <c r="G1569" s="166" t="s">
        <v>2604</v>
      </c>
      <c r="H1569" s="67" t="s">
        <v>2604</v>
      </c>
    </row>
    <row r="1570" spans="1:8" x14ac:dyDescent="0.3">
      <c r="A1570" s="65" t="s">
        <v>3476</v>
      </c>
      <c r="B1570" s="308">
        <v>1</v>
      </c>
      <c r="C1570" s="153" t="s">
        <v>2606</v>
      </c>
      <c r="D1570" s="142" t="s">
        <v>2604</v>
      </c>
      <c r="E1570" s="142"/>
      <c r="F1570" s="65"/>
      <c r="G1570" s="166" t="s">
        <v>2604</v>
      </c>
      <c r="H1570" s="152" t="s">
        <v>2604</v>
      </c>
    </row>
    <row r="1571" spans="1:8" x14ac:dyDescent="0.3">
      <c r="A1571" s="65" t="s">
        <v>3476</v>
      </c>
      <c r="B1571" s="284">
        <v>2</v>
      </c>
      <c r="C1571" s="288" t="s">
        <v>2605</v>
      </c>
      <c r="D1571" s="142" t="s">
        <v>2604</v>
      </c>
      <c r="E1571" s="142"/>
      <c r="F1571" s="65"/>
      <c r="G1571" s="166" t="s">
        <v>2604</v>
      </c>
      <c r="H1571" s="67" t="s">
        <v>2604</v>
      </c>
    </row>
    <row r="1572" spans="1:8" x14ac:dyDescent="0.3">
      <c r="A1572" s="65" t="s">
        <v>3504</v>
      </c>
      <c r="B1572" s="308">
        <v>1</v>
      </c>
      <c r="C1572" s="153" t="s">
        <v>2606</v>
      </c>
      <c r="D1572" s="142" t="s">
        <v>2604</v>
      </c>
      <c r="E1572" s="142"/>
      <c r="F1572" s="65"/>
      <c r="G1572" s="166" t="s">
        <v>2604</v>
      </c>
      <c r="H1572" s="152" t="s">
        <v>2604</v>
      </c>
    </row>
    <row r="1573" spans="1:8" x14ac:dyDescent="0.3">
      <c r="A1573" s="65" t="s">
        <v>3504</v>
      </c>
      <c r="B1573" s="284">
        <v>2</v>
      </c>
      <c r="C1573" s="288" t="s">
        <v>2605</v>
      </c>
      <c r="D1573" s="142" t="s">
        <v>2604</v>
      </c>
      <c r="E1573" s="142"/>
      <c r="F1573" s="65"/>
      <c r="G1573" s="166" t="s">
        <v>2604</v>
      </c>
      <c r="H1573" s="67" t="s">
        <v>2604</v>
      </c>
    </row>
    <row r="1574" spans="1:8" x14ac:dyDescent="0.3">
      <c r="A1574" s="65" t="s">
        <v>3766</v>
      </c>
      <c r="B1574" s="308">
        <v>1</v>
      </c>
      <c r="C1574" s="153" t="s">
        <v>2606</v>
      </c>
      <c r="D1574" s="142" t="s">
        <v>2604</v>
      </c>
      <c r="E1574" s="142"/>
      <c r="F1574" s="65"/>
      <c r="G1574" s="166" t="s">
        <v>2604</v>
      </c>
      <c r="H1574" s="152" t="s">
        <v>2604</v>
      </c>
    </row>
    <row r="1575" spans="1:8" x14ac:dyDescent="0.3">
      <c r="A1575" s="65" t="s">
        <v>3766</v>
      </c>
      <c r="B1575" s="284">
        <v>2</v>
      </c>
      <c r="C1575" s="288" t="s">
        <v>2605</v>
      </c>
      <c r="D1575" s="142" t="s">
        <v>2604</v>
      </c>
      <c r="E1575" s="142"/>
      <c r="F1575" s="65"/>
      <c r="G1575" s="166" t="s">
        <v>2604</v>
      </c>
      <c r="H1575" s="67" t="s">
        <v>2604</v>
      </c>
    </row>
    <row r="1576" spans="1:8" x14ac:dyDescent="0.3">
      <c r="A1576" s="65" t="s">
        <v>2987</v>
      </c>
      <c r="B1576" s="308">
        <v>1</v>
      </c>
      <c r="C1576" s="153" t="s">
        <v>2606</v>
      </c>
      <c r="D1576" s="142" t="s">
        <v>2604</v>
      </c>
      <c r="E1576" s="142"/>
      <c r="F1576" s="65"/>
      <c r="G1576" s="166" t="s">
        <v>2604</v>
      </c>
      <c r="H1576" s="152" t="s">
        <v>2604</v>
      </c>
    </row>
    <row r="1577" spans="1:8" x14ac:dyDescent="0.3">
      <c r="A1577" s="65" t="s">
        <v>2987</v>
      </c>
      <c r="B1577" s="284">
        <v>2</v>
      </c>
      <c r="C1577" s="288" t="s">
        <v>2605</v>
      </c>
      <c r="D1577" s="142" t="s">
        <v>2604</v>
      </c>
      <c r="E1577" s="142"/>
      <c r="F1577" s="65"/>
      <c r="G1577" s="166" t="s">
        <v>2604</v>
      </c>
      <c r="H1577" s="67" t="s">
        <v>2604</v>
      </c>
    </row>
    <row r="1578" spans="1:8" x14ac:dyDescent="0.3">
      <c r="A1578" s="65" t="s">
        <v>3777</v>
      </c>
      <c r="B1578" s="308">
        <v>1</v>
      </c>
      <c r="C1578" s="153" t="s">
        <v>2606</v>
      </c>
      <c r="D1578" s="142" t="s">
        <v>2604</v>
      </c>
      <c r="E1578" s="142"/>
      <c r="F1578" s="65"/>
      <c r="G1578" s="166" t="s">
        <v>2604</v>
      </c>
      <c r="H1578" s="152" t="s">
        <v>2604</v>
      </c>
    </row>
    <row r="1579" spans="1:8" x14ac:dyDescent="0.3">
      <c r="A1579" s="65" t="s">
        <v>3777</v>
      </c>
      <c r="B1579" s="284">
        <v>2</v>
      </c>
      <c r="C1579" s="288" t="s">
        <v>2605</v>
      </c>
      <c r="D1579" s="142" t="s">
        <v>2604</v>
      </c>
      <c r="E1579" s="142"/>
      <c r="F1579" s="65"/>
      <c r="G1579" s="166" t="s">
        <v>2604</v>
      </c>
      <c r="H1579" s="67" t="s">
        <v>2604</v>
      </c>
    </row>
    <row r="1580" spans="1:8" x14ac:dyDescent="0.3">
      <c r="A1580" s="65" t="s">
        <v>3776</v>
      </c>
      <c r="B1580" s="308">
        <v>1</v>
      </c>
      <c r="C1580" s="153" t="s">
        <v>2606</v>
      </c>
      <c r="D1580" s="114" t="s">
        <v>2604</v>
      </c>
      <c r="E1580" s="114"/>
      <c r="F1580" s="65"/>
      <c r="G1580" s="166" t="s">
        <v>2604</v>
      </c>
      <c r="H1580" s="152" t="s">
        <v>2604</v>
      </c>
    </row>
    <row r="1581" spans="1:8" x14ac:dyDescent="0.3">
      <c r="A1581" s="65" t="s">
        <v>3776</v>
      </c>
      <c r="B1581" s="284">
        <v>2</v>
      </c>
      <c r="C1581" s="288" t="s">
        <v>2605</v>
      </c>
      <c r="D1581" s="142" t="s">
        <v>2604</v>
      </c>
      <c r="E1581" s="142"/>
      <c r="F1581" s="65"/>
      <c r="G1581" s="166" t="s">
        <v>2604</v>
      </c>
      <c r="H1581" s="67" t="s">
        <v>2604</v>
      </c>
    </row>
    <row r="1582" spans="1:8" x14ac:dyDescent="0.3">
      <c r="A1582" s="65" t="s">
        <v>3357</v>
      </c>
      <c r="B1582" s="308">
        <v>1</v>
      </c>
      <c r="C1582" s="153" t="s">
        <v>2606</v>
      </c>
      <c r="D1582" s="142" t="s">
        <v>2604</v>
      </c>
      <c r="E1582" s="142"/>
      <c r="F1582" s="65"/>
      <c r="G1582" s="166" t="s">
        <v>2604</v>
      </c>
      <c r="H1582" s="152" t="s">
        <v>2604</v>
      </c>
    </row>
    <row r="1583" spans="1:8" x14ac:dyDescent="0.3">
      <c r="A1583" s="65" t="s">
        <v>3357</v>
      </c>
      <c r="B1583" s="284">
        <v>2</v>
      </c>
      <c r="C1583" s="288" t="s">
        <v>2605</v>
      </c>
      <c r="D1583" s="142" t="s">
        <v>2604</v>
      </c>
      <c r="E1583" s="142"/>
      <c r="F1583" s="65"/>
      <c r="G1583" s="166" t="s">
        <v>2604</v>
      </c>
      <c r="H1583" s="67" t="s">
        <v>2604</v>
      </c>
    </row>
    <row r="1584" spans="1:8" x14ac:dyDescent="0.3">
      <c r="A1584" s="65" t="s">
        <v>622</v>
      </c>
      <c r="B1584" s="308">
        <v>1</v>
      </c>
      <c r="C1584" s="155" t="s">
        <v>2606</v>
      </c>
      <c r="D1584" s="142">
        <v>38731</v>
      </c>
      <c r="E1584" s="142"/>
      <c r="F1584" s="65" t="s">
        <v>87</v>
      </c>
      <c r="G1584" s="166" t="s">
        <v>2604</v>
      </c>
      <c r="H1584" s="152" t="s">
        <v>2135</v>
      </c>
    </row>
    <row r="1585" spans="1:8" x14ac:dyDescent="0.3">
      <c r="A1585" s="65" t="s">
        <v>622</v>
      </c>
      <c r="B1585" s="283">
        <v>2</v>
      </c>
      <c r="C1585" s="65" t="s">
        <v>2603</v>
      </c>
      <c r="D1585" s="142">
        <v>40663</v>
      </c>
      <c r="E1585" s="142"/>
      <c r="F1585" s="65" t="s">
        <v>77</v>
      </c>
      <c r="G1585" s="166" t="s">
        <v>2604</v>
      </c>
      <c r="H1585" s="67" t="s">
        <v>2135</v>
      </c>
    </row>
    <row r="1586" spans="1:8" x14ac:dyDescent="0.3">
      <c r="A1586" s="65" t="s">
        <v>2855</v>
      </c>
      <c r="B1586" s="308">
        <v>1</v>
      </c>
      <c r="C1586" s="155" t="s">
        <v>2606</v>
      </c>
      <c r="D1586" s="142">
        <v>38962</v>
      </c>
      <c r="E1586" s="142"/>
      <c r="F1586" s="65" t="s">
        <v>91</v>
      </c>
      <c r="G1586" s="166" t="s">
        <v>2604</v>
      </c>
      <c r="H1586" s="152" t="s">
        <v>2135</v>
      </c>
    </row>
    <row r="1587" spans="1:8" x14ac:dyDescent="0.3">
      <c r="A1587" s="65" t="s">
        <v>2855</v>
      </c>
      <c r="B1587" s="283">
        <v>2</v>
      </c>
      <c r="C1587" s="65" t="s">
        <v>2605</v>
      </c>
      <c r="D1587" s="142">
        <v>39571</v>
      </c>
      <c r="E1587" s="142"/>
      <c r="F1587" s="65" t="s">
        <v>2137</v>
      </c>
      <c r="G1587" s="166">
        <v>840000</v>
      </c>
      <c r="H1587" s="67" t="s">
        <v>2604</v>
      </c>
    </row>
    <row r="1588" spans="1:8" x14ac:dyDescent="0.3">
      <c r="A1588" s="65" t="s">
        <v>3542</v>
      </c>
      <c r="B1588" s="308">
        <v>1</v>
      </c>
      <c r="C1588" s="153" t="s">
        <v>2606</v>
      </c>
      <c r="D1588" s="142" t="s">
        <v>2604</v>
      </c>
      <c r="E1588" s="142"/>
      <c r="F1588" s="65"/>
      <c r="G1588" s="166" t="s">
        <v>2604</v>
      </c>
      <c r="H1588" s="152" t="s">
        <v>2604</v>
      </c>
    </row>
    <row r="1589" spans="1:8" x14ac:dyDescent="0.3">
      <c r="A1589" s="65" t="s">
        <v>3542</v>
      </c>
      <c r="B1589" s="284">
        <v>2</v>
      </c>
      <c r="C1589" s="288" t="s">
        <v>2605</v>
      </c>
      <c r="D1589" s="142" t="s">
        <v>2604</v>
      </c>
      <c r="E1589" s="142"/>
      <c r="F1589" s="65"/>
      <c r="G1589" s="166" t="s">
        <v>2604</v>
      </c>
      <c r="H1589" s="67" t="s">
        <v>2604</v>
      </c>
    </row>
    <row r="1590" spans="1:8" x14ac:dyDescent="0.3">
      <c r="A1590" s="65" t="s">
        <v>3365</v>
      </c>
      <c r="B1590" s="308">
        <v>1</v>
      </c>
      <c r="C1590" s="155" t="s">
        <v>2606</v>
      </c>
      <c r="D1590" s="142">
        <v>29827</v>
      </c>
      <c r="E1590" s="142"/>
      <c r="F1590" s="65" t="s">
        <v>75</v>
      </c>
      <c r="G1590" s="166">
        <v>875000</v>
      </c>
      <c r="H1590" s="152" t="s">
        <v>2604</v>
      </c>
    </row>
    <row r="1591" spans="1:8" x14ac:dyDescent="0.3">
      <c r="A1591" s="65" t="s">
        <v>3365</v>
      </c>
      <c r="B1591" s="283">
        <v>2</v>
      </c>
      <c r="C1591" s="65" t="s">
        <v>2605</v>
      </c>
      <c r="D1591" s="142">
        <v>30083</v>
      </c>
      <c r="E1591" s="142"/>
      <c r="F1591" s="65" t="s">
        <v>163</v>
      </c>
      <c r="G1591" s="166">
        <v>140000</v>
      </c>
      <c r="H1591" s="67" t="s">
        <v>2604</v>
      </c>
    </row>
    <row r="1592" spans="1:8" x14ac:dyDescent="0.3">
      <c r="A1592" s="65" t="s">
        <v>3721</v>
      </c>
      <c r="B1592" s="308">
        <v>1</v>
      </c>
      <c r="C1592" s="155" t="s">
        <v>2606</v>
      </c>
      <c r="D1592" s="114"/>
      <c r="E1592" s="114"/>
      <c r="F1592" s="65" t="s">
        <v>2150</v>
      </c>
      <c r="G1592" s="166" t="s">
        <v>2604</v>
      </c>
      <c r="H1592" s="152" t="s">
        <v>2604</v>
      </c>
    </row>
    <row r="1593" spans="1:8" x14ac:dyDescent="0.3">
      <c r="A1593" s="65" t="s">
        <v>3721</v>
      </c>
      <c r="B1593" s="284">
        <v>2</v>
      </c>
      <c r="C1593" s="65" t="s">
        <v>2605</v>
      </c>
      <c r="D1593" s="142"/>
      <c r="E1593" s="142"/>
      <c r="F1593" s="65" t="s">
        <v>109</v>
      </c>
      <c r="G1593" s="166" t="s">
        <v>2604</v>
      </c>
      <c r="H1593" s="67" t="s">
        <v>2604</v>
      </c>
    </row>
    <row r="1594" spans="1:8" x14ac:dyDescent="0.3">
      <c r="A1594" s="65" t="s">
        <v>3137</v>
      </c>
      <c r="B1594" s="308">
        <v>1</v>
      </c>
      <c r="C1594" s="155" t="s">
        <v>2606</v>
      </c>
      <c r="D1594" s="142">
        <v>40016</v>
      </c>
      <c r="E1594" s="142"/>
      <c r="F1594" s="65" t="s">
        <v>2150</v>
      </c>
      <c r="G1594" s="166" t="s">
        <v>2604</v>
      </c>
      <c r="H1594" s="152" t="s">
        <v>2604</v>
      </c>
    </row>
    <row r="1595" spans="1:8" x14ac:dyDescent="0.3">
      <c r="A1595" s="65" t="s">
        <v>3137</v>
      </c>
      <c r="B1595" s="285">
        <v>2</v>
      </c>
      <c r="C1595" s="282" t="s">
        <v>4524</v>
      </c>
      <c r="D1595" s="142">
        <v>40969</v>
      </c>
      <c r="E1595" s="142">
        <v>40940</v>
      </c>
      <c r="F1595" s="65" t="s">
        <v>2256</v>
      </c>
      <c r="G1595" s="166" t="s">
        <v>2604</v>
      </c>
      <c r="H1595" s="67" t="s">
        <v>2604</v>
      </c>
    </row>
    <row r="1596" spans="1:8" x14ac:dyDescent="0.3">
      <c r="A1596" s="65" t="s">
        <v>3137</v>
      </c>
      <c r="B1596" s="285">
        <v>2</v>
      </c>
      <c r="C1596" s="282" t="s">
        <v>4524</v>
      </c>
      <c r="D1596" s="142">
        <v>41275</v>
      </c>
      <c r="E1596" s="142">
        <v>41284</v>
      </c>
      <c r="F1596" s="288" t="s">
        <v>87</v>
      </c>
      <c r="G1596" s="166" t="s">
        <v>2604</v>
      </c>
      <c r="H1596" s="67" t="s">
        <v>2604</v>
      </c>
    </row>
    <row r="1597" spans="1:8" x14ac:dyDescent="0.3">
      <c r="A1597" s="65" t="s">
        <v>3137</v>
      </c>
      <c r="B1597" s="308">
        <v>3</v>
      </c>
      <c r="C1597" s="289" t="s">
        <v>4527</v>
      </c>
      <c r="D1597" s="142">
        <v>41173</v>
      </c>
      <c r="E1597" s="142">
        <v>41208</v>
      </c>
      <c r="F1597" s="288" t="s">
        <v>87</v>
      </c>
      <c r="G1597" s="166" t="s">
        <v>2604</v>
      </c>
      <c r="H1597" s="152" t="s">
        <v>2604</v>
      </c>
    </row>
    <row r="1598" spans="1:8" x14ac:dyDescent="0.3">
      <c r="A1598" s="65" t="s">
        <v>3137</v>
      </c>
      <c r="B1598" s="308">
        <v>5</v>
      </c>
      <c r="C1598" s="289" t="s">
        <v>2605</v>
      </c>
      <c r="D1598" s="142">
        <v>41860</v>
      </c>
      <c r="E1598" s="142"/>
      <c r="F1598" s="288" t="s">
        <v>42</v>
      </c>
      <c r="G1598" s="166" t="s">
        <v>2604</v>
      </c>
      <c r="H1598" s="152" t="s">
        <v>2604</v>
      </c>
    </row>
    <row r="1599" spans="1:8" x14ac:dyDescent="0.3">
      <c r="A1599" s="65" t="s">
        <v>3137</v>
      </c>
      <c r="B1599" s="285">
        <v>6</v>
      </c>
      <c r="C1599" s="288" t="s">
        <v>4528</v>
      </c>
      <c r="D1599" s="142">
        <v>41860</v>
      </c>
      <c r="E1599" s="142">
        <v>42156</v>
      </c>
      <c r="F1599" s="288" t="s">
        <v>42</v>
      </c>
      <c r="G1599" s="166" t="s">
        <v>2604</v>
      </c>
      <c r="H1599" s="67" t="s">
        <v>2604</v>
      </c>
    </row>
    <row r="1600" spans="1:8" x14ac:dyDescent="0.3">
      <c r="A1600" s="65" t="s">
        <v>1830</v>
      </c>
      <c r="B1600" s="308">
        <v>1</v>
      </c>
      <c r="C1600" s="153" t="s">
        <v>2606</v>
      </c>
      <c r="D1600" s="142" t="s">
        <v>2604</v>
      </c>
      <c r="E1600" s="142"/>
      <c r="F1600" s="65"/>
      <c r="G1600" s="166" t="s">
        <v>2604</v>
      </c>
      <c r="H1600" s="152" t="s">
        <v>2604</v>
      </c>
    </row>
    <row r="1601" spans="1:8" x14ac:dyDescent="0.3">
      <c r="A1601" s="65" t="s">
        <v>1830</v>
      </c>
      <c r="B1601" s="284">
        <v>2</v>
      </c>
      <c r="C1601" s="288" t="s">
        <v>2605</v>
      </c>
      <c r="D1601" s="142" t="s">
        <v>2604</v>
      </c>
      <c r="E1601" s="142"/>
      <c r="F1601" s="65"/>
      <c r="G1601" s="166" t="s">
        <v>2604</v>
      </c>
      <c r="H1601" s="67" t="s">
        <v>2604</v>
      </c>
    </row>
    <row r="1602" spans="1:8" x14ac:dyDescent="0.3">
      <c r="A1602" s="65" t="s">
        <v>3211</v>
      </c>
      <c r="B1602" s="308">
        <v>1</v>
      </c>
      <c r="C1602" s="153" t="s">
        <v>2606</v>
      </c>
      <c r="D1602" s="142" t="s">
        <v>2604</v>
      </c>
      <c r="E1602" s="142"/>
      <c r="F1602" s="65"/>
      <c r="G1602" s="166" t="s">
        <v>2604</v>
      </c>
      <c r="H1602" s="152" t="s">
        <v>2604</v>
      </c>
    </row>
    <row r="1603" spans="1:8" x14ac:dyDescent="0.3">
      <c r="A1603" s="65" t="s">
        <v>3211</v>
      </c>
      <c r="B1603" s="284">
        <v>2</v>
      </c>
      <c r="C1603" s="65" t="s">
        <v>2605</v>
      </c>
      <c r="D1603" s="142">
        <v>37121</v>
      </c>
      <c r="E1603" s="142"/>
      <c r="F1603" s="65" t="s">
        <v>76</v>
      </c>
      <c r="G1603" s="166" t="s">
        <v>2604</v>
      </c>
      <c r="H1603" s="67" t="s">
        <v>2604</v>
      </c>
    </row>
    <row r="1604" spans="1:8" x14ac:dyDescent="0.3">
      <c r="A1604" s="65" t="s">
        <v>3754</v>
      </c>
      <c r="B1604" s="308">
        <v>1</v>
      </c>
      <c r="C1604" s="153" t="s">
        <v>2606</v>
      </c>
      <c r="D1604" s="142" t="s">
        <v>2604</v>
      </c>
      <c r="E1604" s="142"/>
      <c r="F1604" s="65"/>
      <c r="G1604" s="166" t="s">
        <v>2604</v>
      </c>
      <c r="H1604" s="152" t="s">
        <v>2604</v>
      </c>
    </row>
    <row r="1605" spans="1:8" x14ac:dyDescent="0.3">
      <c r="A1605" s="65" t="s">
        <v>3754</v>
      </c>
      <c r="B1605" s="284">
        <v>2</v>
      </c>
      <c r="C1605" s="288" t="s">
        <v>2605</v>
      </c>
      <c r="D1605" s="142" t="s">
        <v>2604</v>
      </c>
      <c r="E1605" s="142"/>
      <c r="F1605" s="65"/>
      <c r="G1605" s="166" t="s">
        <v>2604</v>
      </c>
      <c r="H1605" s="67" t="s">
        <v>2604</v>
      </c>
    </row>
    <row r="1606" spans="1:8" x14ac:dyDescent="0.3">
      <c r="A1606" s="65" t="s">
        <v>3628</v>
      </c>
      <c r="B1606" s="308">
        <v>1</v>
      </c>
      <c r="C1606" s="155" t="s">
        <v>2606</v>
      </c>
      <c r="D1606" s="142">
        <v>39280</v>
      </c>
      <c r="E1606" s="142"/>
      <c r="F1606" s="108" t="s">
        <v>31</v>
      </c>
      <c r="G1606" s="166">
        <v>315000</v>
      </c>
      <c r="H1606" s="152" t="s">
        <v>2604</v>
      </c>
    </row>
    <row r="1607" spans="1:8" x14ac:dyDescent="0.3">
      <c r="A1607" s="65" t="s">
        <v>3628</v>
      </c>
      <c r="B1607" s="284">
        <v>2</v>
      </c>
      <c r="C1607" s="65" t="s">
        <v>2603</v>
      </c>
      <c r="D1607" s="142">
        <v>42293</v>
      </c>
      <c r="E1607" s="142"/>
      <c r="F1607" s="65" t="s">
        <v>2399</v>
      </c>
      <c r="G1607" s="166" t="s">
        <v>2604</v>
      </c>
      <c r="H1607" s="67" t="s">
        <v>2135</v>
      </c>
    </row>
    <row r="1608" spans="1:8" x14ac:dyDescent="0.3">
      <c r="A1608" s="65" t="s">
        <v>3796</v>
      </c>
      <c r="B1608" s="308">
        <v>1</v>
      </c>
      <c r="C1608" s="153" t="s">
        <v>2606</v>
      </c>
      <c r="D1608" s="142" t="s">
        <v>2604</v>
      </c>
      <c r="E1608" s="142"/>
      <c r="F1608" s="65"/>
      <c r="G1608" s="166" t="s">
        <v>2604</v>
      </c>
      <c r="H1608" s="152" t="s">
        <v>2604</v>
      </c>
    </row>
    <row r="1609" spans="1:8" x14ac:dyDescent="0.3">
      <c r="A1609" s="65" t="s">
        <v>3796</v>
      </c>
      <c r="B1609" s="284">
        <v>2</v>
      </c>
      <c r="C1609" s="288" t="s">
        <v>2605</v>
      </c>
      <c r="D1609" s="142" t="s">
        <v>2604</v>
      </c>
      <c r="E1609" s="142"/>
      <c r="F1609" s="65"/>
      <c r="G1609" s="166" t="s">
        <v>2604</v>
      </c>
      <c r="H1609" s="67" t="s">
        <v>2604</v>
      </c>
    </row>
    <row r="1610" spans="1:8" x14ac:dyDescent="0.3">
      <c r="A1610" s="65" t="s">
        <v>3641</v>
      </c>
      <c r="B1610" s="308">
        <v>1</v>
      </c>
      <c r="C1610" s="153" t="s">
        <v>2606</v>
      </c>
      <c r="D1610" s="142" t="s">
        <v>2604</v>
      </c>
      <c r="E1610" s="142"/>
      <c r="F1610" s="65"/>
      <c r="G1610" s="166" t="s">
        <v>2604</v>
      </c>
      <c r="H1610" s="152" t="s">
        <v>2604</v>
      </c>
    </row>
    <row r="1611" spans="1:8" x14ac:dyDescent="0.3">
      <c r="A1611" s="65" t="s">
        <v>3641</v>
      </c>
      <c r="B1611" s="284">
        <v>2</v>
      </c>
      <c r="C1611" s="288" t="s">
        <v>2605</v>
      </c>
      <c r="D1611" s="142" t="s">
        <v>2604</v>
      </c>
      <c r="E1611" s="142"/>
      <c r="F1611" s="65"/>
      <c r="G1611" s="166" t="s">
        <v>2604</v>
      </c>
      <c r="H1611" s="67" t="s">
        <v>2604</v>
      </c>
    </row>
    <row r="1612" spans="1:8" x14ac:dyDescent="0.3">
      <c r="A1612" s="65" t="s">
        <v>452</v>
      </c>
      <c r="B1612" s="308">
        <v>1</v>
      </c>
      <c r="C1612" s="155" t="s">
        <v>2606</v>
      </c>
      <c r="D1612" s="142">
        <v>28338</v>
      </c>
      <c r="E1612" s="142"/>
      <c r="F1612" s="65" t="s">
        <v>80</v>
      </c>
      <c r="G1612" s="166">
        <v>150000</v>
      </c>
      <c r="H1612" s="152" t="s">
        <v>2604</v>
      </c>
    </row>
    <row r="1613" spans="1:8" x14ac:dyDescent="0.3">
      <c r="A1613" s="65" t="s">
        <v>452</v>
      </c>
      <c r="B1613" s="283">
        <v>2</v>
      </c>
      <c r="C1613" s="65" t="s">
        <v>2605</v>
      </c>
      <c r="D1613" s="142">
        <v>29865</v>
      </c>
      <c r="E1613" s="142"/>
      <c r="F1613" s="65" t="s">
        <v>65</v>
      </c>
      <c r="G1613" s="166">
        <v>400000</v>
      </c>
      <c r="H1613" s="67" t="s">
        <v>2604</v>
      </c>
    </row>
    <row r="1614" spans="1:8" x14ac:dyDescent="0.3">
      <c r="A1614" s="65" t="s">
        <v>2924</v>
      </c>
      <c r="B1614" s="308">
        <v>1</v>
      </c>
      <c r="C1614" s="155" t="s">
        <v>2606</v>
      </c>
      <c r="D1614" s="142">
        <v>30240</v>
      </c>
      <c r="E1614" s="142"/>
      <c r="F1614" s="65" t="s">
        <v>33</v>
      </c>
      <c r="G1614" s="166" t="s">
        <v>2604</v>
      </c>
      <c r="H1614" s="152" t="s">
        <v>2604</v>
      </c>
    </row>
    <row r="1615" spans="1:8" x14ac:dyDescent="0.3">
      <c r="A1615" s="65" t="s">
        <v>2924</v>
      </c>
      <c r="B1615" s="284">
        <v>2</v>
      </c>
      <c r="C1615" s="65" t="s">
        <v>2605</v>
      </c>
      <c r="D1615" s="142">
        <v>31184</v>
      </c>
      <c r="E1615" s="142"/>
      <c r="F1615" s="65" t="s">
        <v>69</v>
      </c>
      <c r="G1615" s="166" t="s">
        <v>2604</v>
      </c>
      <c r="H1615" s="67" t="s">
        <v>2604</v>
      </c>
    </row>
    <row r="1616" spans="1:8" x14ac:dyDescent="0.3">
      <c r="A1616" s="65" t="s">
        <v>1053</v>
      </c>
      <c r="B1616" s="308">
        <v>1</v>
      </c>
      <c r="C1616" s="153" t="s">
        <v>2606</v>
      </c>
      <c r="D1616" s="142" t="s">
        <v>2604</v>
      </c>
      <c r="E1616" s="142"/>
      <c r="F1616" s="65"/>
      <c r="G1616" s="166" t="s">
        <v>2604</v>
      </c>
      <c r="H1616" s="152" t="s">
        <v>2604</v>
      </c>
    </row>
    <row r="1617" spans="1:8" x14ac:dyDescent="0.3">
      <c r="A1617" s="65" t="s">
        <v>1053</v>
      </c>
      <c r="B1617" s="284">
        <v>2</v>
      </c>
      <c r="C1617" s="288" t="s">
        <v>2605</v>
      </c>
      <c r="D1617" s="142" t="s">
        <v>2604</v>
      </c>
      <c r="E1617" s="142"/>
      <c r="F1617" s="65"/>
      <c r="G1617" s="166" t="s">
        <v>2604</v>
      </c>
      <c r="H1617" s="67" t="s">
        <v>2604</v>
      </c>
    </row>
    <row r="1618" spans="1:8" x14ac:dyDescent="0.3">
      <c r="A1618" s="65" t="s">
        <v>3374</v>
      </c>
      <c r="B1618" s="308">
        <v>1</v>
      </c>
      <c r="C1618" s="155" t="s">
        <v>2606</v>
      </c>
      <c r="D1618" s="142">
        <v>34930</v>
      </c>
      <c r="E1618" s="142"/>
      <c r="F1618" s="65" t="s">
        <v>59</v>
      </c>
      <c r="G1618" s="166">
        <v>2940000</v>
      </c>
      <c r="H1618" s="152" t="s">
        <v>2604</v>
      </c>
    </row>
    <row r="1619" spans="1:8" x14ac:dyDescent="0.3">
      <c r="A1619" s="65" t="s">
        <v>3374</v>
      </c>
      <c r="B1619" s="283">
        <v>2</v>
      </c>
      <c r="C1619" s="65" t="s">
        <v>2605</v>
      </c>
      <c r="D1619" s="142">
        <v>35998</v>
      </c>
      <c r="E1619" s="142"/>
      <c r="F1619" s="65" t="s">
        <v>2215</v>
      </c>
      <c r="G1619" s="166">
        <v>2500000</v>
      </c>
      <c r="H1619" s="67" t="s">
        <v>2604</v>
      </c>
    </row>
    <row r="1620" spans="1:8" x14ac:dyDescent="0.3">
      <c r="A1620" s="65" t="s">
        <v>3145</v>
      </c>
      <c r="B1620" s="308">
        <v>1</v>
      </c>
      <c r="C1620" s="153" t="s">
        <v>2606</v>
      </c>
      <c r="D1620" s="142" t="s">
        <v>2604</v>
      </c>
      <c r="E1620" s="142"/>
      <c r="F1620" s="65"/>
      <c r="G1620" s="166" t="s">
        <v>2604</v>
      </c>
      <c r="H1620" s="152" t="s">
        <v>2604</v>
      </c>
    </row>
    <row r="1621" spans="1:8" x14ac:dyDescent="0.3">
      <c r="A1621" s="65" t="s">
        <v>3145</v>
      </c>
      <c r="B1621" s="284">
        <v>2</v>
      </c>
      <c r="C1621" s="288" t="s">
        <v>2605</v>
      </c>
      <c r="D1621" s="142" t="s">
        <v>2604</v>
      </c>
      <c r="E1621" s="142"/>
      <c r="F1621" s="65"/>
      <c r="G1621" s="166" t="s">
        <v>2604</v>
      </c>
      <c r="H1621" s="67" t="s">
        <v>2604</v>
      </c>
    </row>
    <row r="1622" spans="1:8" x14ac:dyDescent="0.3">
      <c r="A1622" s="65" t="s">
        <v>3613</v>
      </c>
      <c r="B1622" s="308">
        <v>1</v>
      </c>
      <c r="C1622" s="153" t="s">
        <v>2606</v>
      </c>
      <c r="D1622" s="142" t="s">
        <v>2604</v>
      </c>
      <c r="E1622" s="142"/>
      <c r="F1622" s="65"/>
      <c r="G1622" s="166" t="s">
        <v>2604</v>
      </c>
      <c r="H1622" s="152" t="s">
        <v>2604</v>
      </c>
    </row>
    <row r="1623" spans="1:8" x14ac:dyDescent="0.3">
      <c r="A1623" s="65" t="s">
        <v>3613</v>
      </c>
      <c r="B1623" s="284">
        <v>2</v>
      </c>
      <c r="C1623" s="288" t="s">
        <v>2605</v>
      </c>
      <c r="D1623" s="142" t="s">
        <v>2604</v>
      </c>
      <c r="E1623" s="142"/>
      <c r="F1623" s="65"/>
      <c r="G1623" s="166" t="s">
        <v>2604</v>
      </c>
      <c r="H1623" s="67" t="s">
        <v>2604</v>
      </c>
    </row>
    <row r="1624" spans="1:8" x14ac:dyDescent="0.3">
      <c r="A1624" s="65" t="s">
        <v>3339</v>
      </c>
      <c r="B1624" s="308">
        <v>1</v>
      </c>
      <c r="C1624" s="306" t="s">
        <v>2606</v>
      </c>
      <c r="D1624" s="142">
        <v>38182</v>
      </c>
      <c r="E1624" s="142"/>
      <c r="F1624" s="305" t="s">
        <v>93</v>
      </c>
      <c r="G1624" s="166" t="s">
        <v>2604</v>
      </c>
      <c r="H1624" s="152" t="s">
        <v>2604</v>
      </c>
    </row>
    <row r="1625" spans="1:8" x14ac:dyDescent="0.3">
      <c r="A1625" s="65" t="s">
        <v>3339</v>
      </c>
      <c r="B1625" s="285">
        <v>2</v>
      </c>
      <c r="C1625" s="305" t="s">
        <v>4527</v>
      </c>
      <c r="D1625" s="142">
        <v>38915</v>
      </c>
      <c r="E1625" s="142"/>
      <c r="F1625" s="65" t="s">
        <v>2376</v>
      </c>
      <c r="G1625" s="166"/>
      <c r="H1625" s="152"/>
    </row>
    <row r="1626" spans="1:8" x14ac:dyDescent="0.3">
      <c r="A1626" s="65" t="s">
        <v>3339</v>
      </c>
      <c r="B1626" s="308">
        <v>3</v>
      </c>
      <c r="C1626" s="305" t="s">
        <v>4527</v>
      </c>
      <c r="D1626" s="142"/>
      <c r="E1626" s="142"/>
      <c r="F1626" s="305" t="s">
        <v>87</v>
      </c>
      <c r="G1626" s="166"/>
      <c r="H1626" s="152"/>
    </row>
    <row r="1627" spans="1:8" x14ac:dyDescent="0.3">
      <c r="A1627" s="65" t="s">
        <v>3339</v>
      </c>
      <c r="B1627" s="308">
        <v>4</v>
      </c>
      <c r="C1627" s="305" t="s">
        <v>4527</v>
      </c>
      <c r="D1627" s="142"/>
      <c r="E1627" s="142"/>
      <c r="F1627" s="305" t="s">
        <v>108</v>
      </c>
      <c r="G1627" s="166"/>
      <c r="H1627" s="152"/>
    </row>
    <row r="1628" spans="1:8" x14ac:dyDescent="0.3">
      <c r="A1628" s="65" t="s">
        <v>3339</v>
      </c>
      <c r="B1628" s="308">
        <v>5</v>
      </c>
      <c r="C1628" s="305" t="s">
        <v>4527</v>
      </c>
      <c r="D1628" s="142"/>
      <c r="E1628" s="142"/>
      <c r="F1628" s="305" t="s">
        <v>36</v>
      </c>
      <c r="G1628" s="166"/>
      <c r="H1628" s="152"/>
    </row>
    <row r="1629" spans="1:8" x14ac:dyDescent="0.3">
      <c r="A1629" s="65" t="s">
        <v>3339</v>
      </c>
      <c r="B1629" s="308">
        <v>6</v>
      </c>
      <c r="C1629" s="305" t="s">
        <v>4527</v>
      </c>
      <c r="D1629" s="142"/>
      <c r="E1629" s="142"/>
      <c r="F1629" s="305" t="s">
        <v>88</v>
      </c>
      <c r="G1629" s="166"/>
      <c r="H1629" s="152"/>
    </row>
    <row r="1630" spans="1:8" x14ac:dyDescent="0.3">
      <c r="A1630" s="65" t="s">
        <v>3339</v>
      </c>
      <c r="B1630" s="308">
        <v>7</v>
      </c>
      <c r="C1630" s="305" t="s">
        <v>2605</v>
      </c>
      <c r="D1630" s="142"/>
      <c r="E1630" s="142"/>
      <c r="F1630" s="305" t="s">
        <v>587</v>
      </c>
      <c r="G1630" s="166"/>
      <c r="H1630" s="152"/>
    </row>
    <row r="1631" spans="1:8" x14ac:dyDescent="0.3">
      <c r="A1631" s="65" t="s">
        <v>3603</v>
      </c>
      <c r="B1631" s="308">
        <v>1</v>
      </c>
      <c r="C1631" s="155" t="s">
        <v>2606</v>
      </c>
      <c r="D1631" s="142">
        <v>41280</v>
      </c>
      <c r="E1631" s="142"/>
      <c r="F1631" s="65" t="s">
        <v>2140</v>
      </c>
      <c r="G1631" s="166" t="s">
        <v>2604</v>
      </c>
      <c r="H1631" s="152" t="s">
        <v>2604</v>
      </c>
    </row>
    <row r="1632" spans="1:8" x14ac:dyDescent="0.3">
      <c r="A1632" s="65" t="s">
        <v>3603</v>
      </c>
      <c r="B1632" s="283">
        <v>2</v>
      </c>
      <c r="C1632" s="65" t="s">
        <v>2605</v>
      </c>
      <c r="D1632" s="142">
        <v>41654</v>
      </c>
      <c r="E1632" s="142"/>
      <c r="F1632" s="65" t="s">
        <v>2141</v>
      </c>
      <c r="G1632" s="166" t="s">
        <v>2604</v>
      </c>
      <c r="H1632" s="67" t="s">
        <v>2604</v>
      </c>
    </row>
    <row r="1633" spans="1:8" x14ac:dyDescent="0.3">
      <c r="A1633" s="65" t="s">
        <v>3191</v>
      </c>
      <c r="B1633" s="308">
        <v>1</v>
      </c>
      <c r="C1633" s="153" t="s">
        <v>2606</v>
      </c>
      <c r="D1633" s="142" t="s">
        <v>2604</v>
      </c>
      <c r="E1633" s="142"/>
      <c r="F1633" s="65"/>
      <c r="G1633" s="166" t="s">
        <v>2604</v>
      </c>
      <c r="H1633" s="152" t="s">
        <v>2604</v>
      </c>
    </row>
    <row r="1634" spans="1:8" x14ac:dyDescent="0.3">
      <c r="A1634" s="65" t="s">
        <v>3191</v>
      </c>
      <c r="B1634" s="284">
        <v>2</v>
      </c>
      <c r="C1634" s="288" t="s">
        <v>2605</v>
      </c>
      <c r="D1634" s="142" t="s">
        <v>2604</v>
      </c>
      <c r="E1634" s="142"/>
      <c r="F1634" s="65"/>
      <c r="G1634" s="166" t="s">
        <v>2604</v>
      </c>
      <c r="H1634" s="67" t="s">
        <v>2604</v>
      </c>
    </row>
    <row r="1635" spans="1:8" x14ac:dyDescent="0.3">
      <c r="A1635" s="65" t="s">
        <v>3216</v>
      </c>
      <c r="B1635" s="308">
        <v>1</v>
      </c>
      <c r="C1635" s="155" t="s">
        <v>2606</v>
      </c>
      <c r="D1635" s="142">
        <v>40387</v>
      </c>
      <c r="E1635" s="142"/>
      <c r="F1635" s="65" t="s">
        <v>2150</v>
      </c>
      <c r="G1635" s="166" t="s">
        <v>2604</v>
      </c>
      <c r="H1635" s="152" t="s">
        <v>2604</v>
      </c>
    </row>
    <row r="1636" spans="1:8" x14ac:dyDescent="0.3">
      <c r="A1636" s="65" t="s">
        <v>3216</v>
      </c>
      <c r="B1636" s="285">
        <v>2</v>
      </c>
      <c r="C1636" s="295" t="s">
        <v>4524</v>
      </c>
      <c r="D1636" s="142">
        <v>40851</v>
      </c>
      <c r="E1636" s="142">
        <v>40912</v>
      </c>
      <c r="F1636" s="295" t="s">
        <v>104</v>
      </c>
      <c r="G1636" s="166" t="s">
        <v>2604</v>
      </c>
      <c r="H1636" s="67" t="s">
        <v>2604</v>
      </c>
    </row>
    <row r="1637" spans="1:8" x14ac:dyDescent="0.3">
      <c r="A1637" s="65" t="s">
        <v>3216</v>
      </c>
      <c r="B1637" s="308">
        <v>3</v>
      </c>
      <c r="C1637" s="296" t="s">
        <v>4524</v>
      </c>
      <c r="D1637" s="142">
        <v>40921</v>
      </c>
      <c r="E1637" s="142">
        <v>41060</v>
      </c>
      <c r="F1637" s="295" t="s">
        <v>163</v>
      </c>
      <c r="G1637" s="166"/>
      <c r="H1637" s="152"/>
    </row>
    <row r="1638" spans="1:8" x14ac:dyDescent="0.3">
      <c r="A1638" s="65" t="s">
        <v>1521</v>
      </c>
      <c r="B1638" s="308">
        <v>1</v>
      </c>
      <c r="C1638" s="153" t="s">
        <v>2606</v>
      </c>
      <c r="D1638" s="142" t="s">
        <v>2604</v>
      </c>
      <c r="E1638" s="142"/>
      <c r="F1638" s="65"/>
      <c r="G1638" s="166" t="s">
        <v>2604</v>
      </c>
      <c r="H1638" s="152" t="s">
        <v>2604</v>
      </c>
    </row>
    <row r="1639" spans="1:8" x14ac:dyDescent="0.3">
      <c r="A1639" s="65" t="s">
        <v>1521</v>
      </c>
      <c r="B1639" s="284">
        <v>2</v>
      </c>
      <c r="C1639" s="288" t="s">
        <v>2605</v>
      </c>
      <c r="D1639" s="142" t="s">
        <v>2604</v>
      </c>
      <c r="E1639" s="142"/>
      <c r="F1639" s="65"/>
      <c r="G1639" s="166" t="s">
        <v>2604</v>
      </c>
      <c r="H1639" s="67" t="s">
        <v>2604</v>
      </c>
    </row>
    <row r="1640" spans="1:8" x14ac:dyDescent="0.3">
      <c r="A1640" s="65" t="s">
        <v>3036</v>
      </c>
      <c r="B1640" s="308">
        <v>1</v>
      </c>
      <c r="C1640" s="155" t="s">
        <v>2606</v>
      </c>
      <c r="D1640" s="142">
        <v>33488</v>
      </c>
      <c r="E1640" s="142"/>
      <c r="F1640" s="65" t="s">
        <v>78</v>
      </c>
      <c r="G1640" s="166">
        <v>1260000</v>
      </c>
      <c r="H1640" s="152" t="s">
        <v>2604</v>
      </c>
    </row>
    <row r="1641" spans="1:8" x14ac:dyDescent="0.3">
      <c r="A1641" s="65" t="s">
        <v>3036</v>
      </c>
      <c r="B1641" s="285">
        <v>2</v>
      </c>
      <c r="C1641" s="282" t="s">
        <v>2129</v>
      </c>
      <c r="D1641" s="142">
        <v>35126</v>
      </c>
      <c r="E1641" s="142"/>
      <c r="F1641" s="65" t="s">
        <v>32</v>
      </c>
      <c r="G1641" s="166" t="s">
        <v>2604</v>
      </c>
      <c r="H1641" s="67" t="s">
        <v>2604</v>
      </c>
    </row>
    <row r="1642" spans="1:8" x14ac:dyDescent="0.3">
      <c r="A1642" s="65" t="s">
        <v>3036</v>
      </c>
      <c r="B1642" s="308">
        <v>3</v>
      </c>
      <c r="C1642" s="281" t="s">
        <v>4527</v>
      </c>
      <c r="D1642" s="142"/>
      <c r="E1642" s="142"/>
      <c r="F1642" s="282" t="s">
        <v>71</v>
      </c>
      <c r="G1642" s="166"/>
      <c r="H1642" s="152"/>
    </row>
    <row r="1643" spans="1:8" x14ac:dyDescent="0.3">
      <c r="A1643" s="65" t="s">
        <v>3036</v>
      </c>
      <c r="B1643" s="285">
        <v>4</v>
      </c>
      <c r="C1643" s="281" t="s">
        <v>2605</v>
      </c>
      <c r="D1643" s="142"/>
      <c r="E1643" s="142"/>
      <c r="F1643" s="282" t="s">
        <v>36</v>
      </c>
      <c r="G1643" s="166">
        <v>25000</v>
      </c>
      <c r="H1643" s="67"/>
    </row>
    <row r="1644" spans="1:8" x14ac:dyDescent="0.3">
      <c r="A1644" s="65" t="s">
        <v>1854</v>
      </c>
      <c r="B1644" s="308">
        <v>1</v>
      </c>
      <c r="C1644" s="153" t="s">
        <v>2606</v>
      </c>
      <c r="D1644" s="142" t="s">
        <v>2604</v>
      </c>
      <c r="E1644" s="142"/>
      <c r="F1644" s="65"/>
      <c r="G1644" s="166" t="s">
        <v>2604</v>
      </c>
      <c r="H1644" s="152" t="s">
        <v>2604</v>
      </c>
    </row>
    <row r="1645" spans="1:8" x14ac:dyDescent="0.3">
      <c r="A1645" s="65" t="s">
        <v>1854</v>
      </c>
      <c r="B1645" s="284">
        <v>2</v>
      </c>
      <c r="C1645" s="288" t="s">
        <v>2605</v>
      </c>
      <c r="D1645" s="142" t="s">
        <v>2604</v>
      </c>
      <c r="E1645" s="142"/>
      <c r="F1645" s="65"/>
      <c r="G1645" s="166" t="s">
        <v>2604</v>
      </c>
      <c r="H1645" s="67" t="s">
        <v>2604</v>
      </c>
    </row>
    <row r="1646" spans="1:8" x14ac:dyDescent="0.3">
      <c r="A1646" s="65" t="s">
        <v>1580</v>
      </c>
      <c r="B1646" s="308">
        <v>1</v>
      </c>
      <c r="C1646" s="153" t="s">
        <v>2606</v>
      </c>
      <c r="D1646" s="142" t="s">
        <v>2604</v>
      </c>
      <c r="E1646" s="142"/>
      <c r="F1646" s="65"/>
      <c r="G1646" s="166" t="s">
        <v>2604</v>
      </c>
      <c r="H1646" s="152" t="s">
        <v>2604</v>
      </c>
    </row>
    <row r="1647" spans="1:8" x14ac:dyDescent="0.3">
      <c r="A1647" s="65" t="s">
        <v>1580</v>
      </c>
      <c r="B1647" s="284">
        <v>2</v>
      </c>
      <c r="C1647" s="288" t="s">
        <v>2605</v>
      </c>
      <c r="D1647" s="142" t="s">
        <v>2604</v>
      </c>
      <c r="E1647" s="142"/>
      <c r="F1647" s="65"/>
      <c r="G1647" s="166" t="s">
        <v>2604</v>
      </c>
      <c r="H1647" s="67" t="s">
        <v>2604</v>
      </c>
    </row>
    <row r="1648" spans="1:8" x14ac:dyDescent="0.3">
      <c r="A1648" s="65" t="s">
        <v>3507</v>
      </c>
      <c r="B1648" s="308">
        <v>1</v>
      </c>
      <c r="C1648" s="155" t="s">
        <v>2606</v>
      </c>
      <c r="D1648" s="142">
        <v>31892</v>
      </c>
      <c r="E1648" s="142"/>
      <c r="F1648" s="65" t="s">
        <v>2463</v>
      </c>
      <c r="G1648" s="166">
        <v>88000</v>
      </c>
      <c r="H1648" s="152" t="s">
        <v>2604</v>
      </c>
    </row>
    <row r="1649" spans="1:8" x14ac:dyDescent="0.3">
      <c r="A1649" s="65" t="s">
        <v>3507</v>
      </c>
      <c r="B1649" s="308">
        <v>2</v>
      </c>
      <c r="C1649" s="306" t="s">
        <v>4527</v>
      </c>
      <c r="D1649" s="142"/>
      <c r="E1649" s="142"/>
      <c r="F1649" s="305" t="s">
        <v>61</v>
      </c>
      <c r="G1649" s="166"/>
      <c r="H1649" s="152"/>
    </row>
    <row r="1650" spans="1:8" x14ac:dyDescent="0.3">
      <c r="A1650" s="65" t="s">
        <v>3507</v>
      </c>
      <c r="B1650" s="285">
        <v>3</v>
      </c>
      <c r="C1650" s="305" t="s">
        <v>2605</v>
      </c>
      <c r="D1650" s="142"/>
      <c r="E1650" s="142"/>
      <c r="F1650" s="305" t="s">
        <v>4560</v>
      </c>
      <c r="G1650" s="166"/>
      <c r="H1650" s="152"/>
    </row>
    <row r="1651" spans="1:8" x14ac:dyDescent="0.3">
      <c r="A1651" s="65" t="s">
        <v>1546</v>
      </c>
      <c r="B1651" s="308">
        <v>1</v>
      </c>
      <c r="C1651" s="153" t="s">
        <v>2606</v>
      </c>
      <c r="D1651" s="142" t="s">
        <v>2604</v>
      </c>
      <c r="E1651" s="142"/>
      <c r="F1651" s="65"/>
      <c r="G1651" s="166" t="s">
        <v>2604</v>
      </c>
      <c r="H1651" s="152" t="s">
        <v>2604</v>
      </c>
    </row>
    <row r="1652" spans="1:8" x14ac:dyDescent="0.3">
      <c r="A1652" s="65" t="s">
        <v>1546</v>
      </c>
      <c r="B1652" s="284">
        <v>2</v>
      </c>
      <c r="C1652" s="288" t="s">
        <v>2605</v>
      </c>
      <c r="D1652" s="142" t="s">
        <v>2604</v>
      </c>
      <c r="E1652" s="142"/>
      <c r="F1652" s="65"/>
      <c r="G1652" s="166" t="s">
        <v>2604</v>
      </c>
      <c r="H1652" s="67" t="s">
        <v>2604</v>
      </c>
    </row>
    <row r="1653" spans="1:8" x14ac:dyDescent="0.3">
      <c r="A1653" s="65" t="s">
        <v>2877</v>
      </c>
      <c r="B1653" s="308">
        <v>1</v>
      </c>
      <c r="C1653" s="153" t="s">
        <v>2640</v>
      </c>
      <c r="D1653" s="142" t="s">
        <v>2604</v>
      </c>
      <c r="E1653" s="142"/>
      <c r="F1653" s="65" t="s">
        <v>2640</v>
      </c>
      <c r="G1653" s="166" t="s">
        <v>2604</v>
      </c>
      <c r="H1653" s="152" t="s">
        <v>2604</v>
      </c>
    </row>
    <row r="1654" spans="1:8" x14ac:dyDescent="0.3">
      <c r="A1654" s="65" t="s">
        <v>2877</v>
      </c>
      <c r="B1654" s="283">
        <v>2</v>
      </c>
      <c r="C1654" s="65" t="s">
        <v>2605</v>
      </c>
      <c r="D1654" s="142" t="s">
        <v>2604</v>
      </c>
      <c r="E1654" s="142"/>
      <c r="F1654" s="65"/>
      <c r="G1654" s="166" t="s">
        <v>2604</v>
      </c>
      <c r="H1654" s="67" t="s">
        <v>2604</v>
      </c>
    </row>
    <row r="1655" spans="1:8" x14ac:dyDescent="0.3">
      <c r="A1655" s="65" t="s">
        <v>3798</v>
      </c>
      <c r="B1655" s="308">
        <v>1</v>
      </c>
      <c r="C1655" s="155" t="s">
        <v>2129</v>
      </c>
      <c r="D1655" s="142">
        <v>40610</v>
      </c>
      <c r="E1655" s="142"/>
      <c r="F1655" s="65" t="s">
        <v>44</v>
      </c>
      <c r="G1655" s="166" t="s">
        <v>2604</v>
      </c>
      <c r="H1655" s="152" t="s">
        <v>2604</v>
      </c>
    </row>
    <row r="1656" spans="1:8" x14ac:dyDescent="0.3">
      <c r="A1656" s="65" t="s">
        <v>3798</v>
      </c>
      <c r="B1656" s="283">
        <v>2</v>
      </c>
      <c r="C1656" s="65" t="s">
        <v>2605</v>
      </c>
      <c r="D1656" s="142" t="s">
        <v>2604</v>
      </c>
      <c r="E1656" s="142"/>
      <c r="F1656" s="65"/>
      <c r="G1656" s="166" t="s">
        <v>2604</v>
      </c>
      <c r="H1656" s="67" t="s">
        <v>2604</v>
      </c>
    </row>
    <row r="1657" spans="1:8" x14ac:dyDescent="0.3">
      <c r="A1657" s="65" t="s">
        <v>3113</v>
      </c>
      <c r="B1657" s="308">
        <v>1</v>
      </c>
      <c r="C1657" s="155" t="s">
        <v>2606</v>
      </c>
      <c r="D1657" s="142">
        <v>38182</v>
      </c>
      <c r="E1657" s="142"/>
      <c r="F1657" s="65" t="s">
        <v>68</v>
      </c>
      <c r="G1657" s="166" t="s">
        <v>2604</v>
      </c>
      <c r="H1657" s="152" t="s">
        <v>2135</v>
      </c>
    </row>
    <row r="1658" spans="1:8" x14ac:dyDescent="0.3">
      <c r="A1658" s="65" t="s">
        <v>3113</v>
      </c>
      <c r="B1658" s="283">
        <v>2</v>
      </c>
      <c r="C1658" s="65" t="s">
        <v>2603</v>
      </c>
      <c r="D1658" s="142">
        <v>39571</v>
      </c>
      <c r="E1658" s="142"/>
      <c r="F1658" s="65" t="s">
        <v>29</v>
      </c>
      <c r="G1658" s="166" t="s">
        <v>2604</v>
      </c>
      <c r="H1658" s="67" t="s">
        <v>2135</v>
      </c>
    </row>
    <row r="1659" spans="1:8" x14ac:dyDescent="0.3">
      <c r="A1659" s="65" t="s">
        <v>3704</v>
      </c>
      <c r="B1659" s="308">
        <v>1</v>
      </c>
      <c r="C1659" s="153" t="s">
        <v>4528</v>
      </c>
      <c r="D1659" s="142">
        <v>42236</v>
      </c>
      <c r="E1659" s="142">
        <v>42551</v>
      </c>
      <c r="F1659" s="108" t="s">
        <v>2619</v>
      </c>
      <c r="G1659" s="166" t="s">
        <v>2604</v>
      </c>
      <c r="H1659" s="152"/>
    </row>
    <row r="1660" spans="1:8" x14ac:dyDescent="0.3">
      <c r="A1660" s="65" t="s">
        <v>3537</v>
      </c>
      <c r="B1660" s="308">
        <v>1</v>
      </c>
      <c r="C1660" s="153" t="s">
        <v>2606</v>
      </c>
      <c r="D1660" s="114" t="s">
        <v>2604</v>
      </c>
      <c r="E1660" s="114"/>
      <c r="F1660" s="65"/>
      <c r="G1660" s="166" t="s">
        <v>2604</v>
      </c>
      <c r="H1660" s="152" t="s">
        <v>2604</v>
      </c>
    </row>
    <row r="1661" spans="1:8" x14ac:dyDescent="0.3">
      <c r="A1661" s="65" t="s">
        <v>3537</v>
      </c>
      <c r="B1661" s="284">
        <v>2</v>
      </c>
      <c r="C1661" s="288" t="s">
        <v>2605</v>
      </c>
      <c r="D1661" s="142" t="s">
        <v>2604</v>
      </c>
      <c r="E1661" s="142"/>
      <c r="F1661" s="65"/>
      <c r="G1661" s="166" t="s">
        <v>2604</v>
      </c>
      <c r="H1661" s="67" t="s">
        <v>2604</v>
      </c>
    </row>
    <row r="1662" spans="1:8" x14ac:dyDescent="0.3">
      <c r="A1662" s="65" t="s">
        <v>1646</v>
      </c>
      <c r="B1662" s="308">
        <v>1</v>
      </c>
      <c r="C1662" s="153" t="s">
        <v>2606</v>
      </c>
      <c r="D1662" s="142" t="s">
        <v>2604</v>
      </c>
      <c r="E1662" s="142"/>
      <c r="F1662" s="65"/>
      <c r="G1662" s="166" t="s">
        <v>2604</v>
      </c>
      <c r="H1662" s="152" t="s">
        <v>2604</v>
      </c>
    </row>
    <row r="1663" spans="1:8" x14ac:dyDescent="0.3">
      <c r="A1663" s="65" t="s">
        <v>1646</v>
      </c>
      <c r="B1663" s="284">
        <v>2</v>
      </c>
      <c r="C1663" s="288" t="s">
        <v>2605</v>
      </c>
      <c r="D1663" s="142" t="s">
        <v>2604</v>
      </c>
      <c r="E1663" s="142"/>
      <c r="F1663" s="65"/>
      <c r="G1663" s="166" t="s">
        <v>2604</v>
      </c>
      <c r="H1663" s="67" t="s">
        <v>2604</v>
      </c>
    </row>
    <row r="1664" spans="1:8" x14ac:dyDescent="0.3">
      <c r="A1664" s="65" t="s">
        <v>2849</v>
      </c>
      <c r="B1664" s="308">
        <v>1</v>
      </c>
      <c r="C1664" s="153" t="s">
        <v>2606</v>
      </c>
      <c r="D1664" s="114" t="s">
        <v>2604</v>
      </c>
      <c r="E1664" s="114"/>
      <c r="F1664" s="65"/>
      <c r="G1664" s="166" t="s">
        <v>2604</v>
      </c>
      <c r="H1664" s="152" t="s">
        <v>2604</v>
      </c>
    </row>
    <row r="1665" spans="1:8" x14ac:dyDescent="0.3">
      <c r="A1665" s="65" t="s">
        <v>2849</v>
      </c>
      <c r="B1665" s="284">
        <v>2</v>
      </c>
      <c r="C1665" s="288" t="s">
        <v>2605</v>
      </c>
      <c r="D1665" s="142" t="s">
        <v>2604</v>
      </c>
      <c r="E1665" s="142"/>
      <c r="F1665" s="65"/>
      <c r="G1665" s="166" t="s">
        <v>2604</v>
      </c>
      <c r="H1665" s="67" t="s">
        <v>2604</v>
      </c>
    </row>
    <row r="1666" spans="1:8" x14ac:dyDescent="0.3">
      <c r="A1666" s="65" t="s">
        <v>1545</v>
      </c>
      <c r="B1666" s="308">
        <v>1</v>
      </c>
      <c r="C1666" s="153" t="s">
        <v>2606</v>
      </c>
      <c r="D1666" s="142" t="s">
        <v>2604</v>
      </c>
      <c r="E1666" s="142"/>
      <c r="F1666" s="65"/>
      <c r="G1666" s="166" t="s">
        <v>2604</v>
      </c>
      <c r="H1666" s="152" t="s">
        <v>2604</v>
      </c>
    </row>
    <row r="1667" spans="1:8" x14ac:dyDescent="0.3">
      <c r="A1667" s="65" t="s">
        <v>1545</v>
      </c>
      <c r="B1667" s="284">
        <v>2</v>
      </c>
      <c r="C1667" s="288" t="s">
        <v>2605</v>
      </c>
      <c r="D1667" s="142" t="s">
        <v>2604</v>
      </c>
      <c r="E1667" s="142"/>
      <c r="F1667" s="65"/>
      <c r="G1667" s="166" t="s">
        <v>2604</v>
      </c>
      <c r="H1667" s="67" t="s">
        <v>2604</v>
      </c>
    </row>
    <row r="1668" spans="1:8" x14ac:dyDescent="0.3">
      <c r="A1668" s="65" t="s">
        <v>1544</v>
      </c>
      <c r="B1668" s="308">
        <v>1</v>
      </c>
      <c r="C1668" s="153" t="s">
        <v>2606</v>
      </c>
      <c r="D1668" s="142" t="s">
        <v>2604</v>
      </c>
      <c r="E1668" s="142"/>
      <c r="F1668" s="65"/>
      <c r="G1668" s="166" t="s">
        <v>2604</v>
      </c>
      <c r="H1668" s="152" t="s">
        <v>2604</v>
      </c>
    </row>
    <row r="1669" spans="1:8" x14ac:dyDescent="0.3">
      <c r="A1669" s="65" t="s">
        <v>1544</v>
      </c>
      <c r="B1669" s="284">
        <v>2</v>
      </c>
      <c r="C1669" s="288" t="s">
        <v>2605</v>
      </c>
      <c r="D1669" s="142" t="s">
        <v>2604</v>
      </c>
      <c r="E1669" s="142"/>
      <c r="F1669" s="65"/>
      <c r="G1669" s="166" t="s">
        <v>2604</v>
      </c>
      <c r="H1669" s="67" t="s">
        <v>2604</v>
      </c>
    </row>
    <row r="1670" spans="1:8" x14ac:dyDescent="0.3">
      <c r="A1670" s="65" t="s">
        <v>1903</v>
      </c>
      <c r="B1670" s="308">
        <v>1</v>
      </c>
      <c r="C1670" s="153" t="s">
        <v>2606</v>
      </c>
      <c r="D1670" s="142" t="s">
        <v>2604</v>
      </c>
      <c r="E1670" s="142"/>
      <c r="F1670" s="65"/>
      <c r="G1670" s="166" t="s">
        <v>2604</v>
      </c>
      <c r="H1670" s="152" t="s">
        <v>2604</v>
      </c>
    </row>
    <row r="1671" spans="1:8" x14ac:dyDescent="0.3">
      <c r="A1671" s="65" t="s">
        <v>1903</v>
      </c>
      <c r="B1671" s="284">
        <v>2</v>
      </c>
      <c r="C1671" s="288" t="s">
        <v>2605</v>
      </c>
      <c r="D1671" s="142" t="s">
        <v>2604</v>
      </c>
      <c r="E1671" s="142"/>
      <c r="F1671" s="65"/>
      <c r="G1671" s="166" t="s">
        <v>2604</v>
      </c>
      <c r="H1671" s="67" t="s">
        <v>2604</v>
      </c>
    </row>
    <row r="1672" spans="1:8" x14ac:dyDescent="0.3">
      <c r="A1672" s="65" t="s">
        <v>1701</v>
      </c>
      <c r="B1672" s="308">
        <v>1</v>
      </c>
      <c r="C1672" s="153" t="s">
        <v>2606</v>
      </c>
      <c r="D1672" s="142" t="s">
        <v>2604</v>
      </c>
      <c r="E1672" s="142"/>
      <c r="F1672" s="65"/>
      <c r="G1672" s="166" t="s">
        <v>2604</v>
      </c>
      <c r="H1672" s="152" t="s">
        <v>2604</v>
      </c>
    </row>
    <row r="1673" spans="1:8" x14ac:dyDescent="0.3">
      <c r="A1673" s="65" t="s">
        <v>1701</v>
      </c>
      <c r="B1673" s="284">
        <v>2</v>
      </c>
      <c r="C1673" s="288" t="s">
        <v>2605</v>
      </c>
      <c r="D1673" s="142" t="s">
        <v>2604</v>
      </c>
      <c r="E1673" s="142"/>
      <c r="F1673" s="65"/>
      <c r="G1673" s="166" t="s">
        <v>2604</v>
      </c>
      <c r="H1673" s="67" t="s">
        <v>2604</v>
      </c>
    </row>
    <row r="1674" spans="1:8" x14ac:dyDescent="0.3">
      <c r="A1674" s="65" t="s">
        <v>1625</v>
      </c>
      <c r="B1674" s="308">
        <v>1</v>
      </c>
      <c r="C1674" s="153" t="s">
        <v>2606</v>
      </c>
      <c r="D1674" s="142" t="s">
        <v>2604</v>
      </c>
      <c r="E1674" s="142"/>
      <c r="F1674" s="65"/>
      <c r="G1674" s="166" t="s">
        <v>2604</v>
      </c>
      <c r="H1674" s="152" t="s">
        <v>2604</v>
      </c>
    </row>
    <row r="1675" spans="1:8" x14ac:dyDescent="0.3">
      <c r="A1675" s="65" t="s">
        <v>1625</v>
      </c>
      <c r="B1675" s="284">
        <v>2</v>
      </c>
      <c r="C1675" s="288" t="s">
        <v>2605</v>
      </c>
      <c r="D1675" s="142" t="s">
        <v>2604</v>
      </c>
      <c r="E1675" s="142"/>
      <c r="F1675" s="65"/>
      <c r="G1675" s="166" t="s">
        <v>2604</v>
      </c>
      <c r="H1675" s="67" t="s">
        <v>2604</v>
      </c>
    </row>
    <row r="1676" spans="1:8" x14ac:dyDescent="0.3">
      <c r="A1676" s="65" t="s">
        <v>450</v>
      </c>
      <c r="B1676" s="308">
        <v>1</v>
      </c>
      <c r="C1676" s="155" t="s">
        <v>2606</v>
      </c>
      <c r="D1676" s="142">
        <v>28035</v>
      </c>
      <c r="E1676" s="142"/>
      <c r="F1676" s="65" t="s">
        <v>63</v>
      </c>
      <c r="G1676" s="166">
        <v>49000</v>
      </c>
      <c r="H1676" s="152" t="s">
        <v>2604</v>
      </c>
    </row>
    <row r="1677" spans="1:8" x14ac:dyDescent="0.3">
      <c r="A1677" s="65" t="s">
        <v>450</v>
      </c>
      <c r="B1677" s="283">
        <v>2</v>
      </c>
      <c r="C1677" s="108" t="s">
        <v>2605</v>
      </c>
      <c r="D1677" s="142">
        <v>29628</v>
      </c>
      <c r="E1677" s="142"/>
      <c r="F1677" s="108" t="s">
        <v>106</v>
      </c>
      <c r="G1677" s="166" t="s">
        <v>2604</v>
      </c>
      <c r="H1677" s="67" t="s">
        <v>2604</v>
      </c>
    </row>
    <row r="1678" spans="1:8" x14ac:dyDescent="0.3">
      <c r="A1678" s="65" t="s">
        <v>3385</v>
      </c>
      <c r="B1678" s="308">
        <v>1</v>
      </c>
      <c r="C1678" s="155" t="s">
        <v>2606</v>
      </c>
      <c r="D1678" s="142">
        <v>34279</v>
      </c>
      <c r="E1678" s="142"/>
      <c r="F1678" s="65" t="s">
        <v>2192</v>
      </c>
      <c r="G1678" s="166" t="s">
        <v>2604</v>
      </c>
      <c r="H1678" s="152" t="s">
        <v>2604</v>
      </c>
    </row>
    <row r="1679" spans="1:8" x14ac:dyDescent="0.3">
      <c r="A1679" s="65" t="s">
        <v>3385</v>
      </c>
      <c r="B1679" s="283">
        <v>2</v>
      </c>
      <c r="C1679" s="65" t="s">
        <v>2605</v>
      </c>
      <c r="D1679" s="142">
        <v>34972</v>
      </c>
      <c r="E1679" s="142"/>
      <c r="F1679" s="108" t="s">
        <v>27</v>
      </c>
      <c r="G1679" s="166" t="s">
        <v>2604</v>
      </c>
      <c r="H1679" s="67" t="s">
        <v>2604</v>
      </c>
    </row>
    <row r="1680" spans="1:8" x14ac:dyDescent="0.3">
      <c r="A1680" s="65" t="s">
        <v>3627</v>
      </c>
      <c r="B1680" s="308">
        <v>1</v>
      </c>
      <c r="C1680" s="153" t="s">
        <v>2606</v>
      </c>
      <c r="D1680" s="142" t="s">
        <v>2604</v>
      </c>
      <c r="E1680" s="142"/>
      <c r="F1680" s="65"/>
      <c r="G1680" s="166" t="s">
        <v>2604</v>
      </c>
      <c r="H1680" s="152" t="s">
        <v>2604</v>
      </c>
    </row>
    <row r="1681" spans="1:8" x14ac:dyDescent="0.3">
      <c r="A1681" s="65" t="s">
        <v>3627</v>
      </c>
      <c r="B1681" s="284">
        <v>2</v>
      </c>
      <c r="C1681" s="288" t="s">
        <v>2605</v>
      </c>
      <c r="D1681" s="142" t="s">
        <v>2604</v>
      </c>
      <c r="E1681" s="142"/>
      <c r="F1681" s="65"/>
      <c r="G1681" s="166" t="s">
        <v>2604</v>
      </c>
      <c r="H1681" s="67" t="s">
        <v>2604</v>
      </c>
    </row>
    <row r="1682" spans="1:8" x14ac:dyDescent="0.3">
      <c r="A1682" s="65" t="s">
        <v>3539</v>
      </c>
      <c r="B1682" s="308">
        <v>1</v>
      </c>
      <c r="C1682" s="153" t="s">
        <v>2606</v>
      </c>
      <c r="D1682" s="142" t="s">
        <v>2604</v>
      </c>
      <c r="E1682" s="142"/>
      <c r="F1682" s="65"/>
      <c r="G1682" s="166" t="s">
        <v>2604</v>
      </c>
      <c r="H1682" s="152" t="s">
        <v>2604</v>
      </c>
    </row>
    <row r="1683" spans="1:8" x14ac:dyDescent="0.3">
      <c r="A1683" s="65" t="s">
        <v>3539</v>
      </c>
      <c r="B1683" s="284">
        <v>2</v>
      </c>
      <c r="C1683" s="288" t="s">
        <v>2605</v>
      </c>
      <c r="D1683" s="142" t="s">
        <v>2604</v>
      </c>
      <c r="E1683" s="142"/>
      <c r="F1683" s="65"/>
      <c r="G1683" s="166" t="s">
        <v>2604</v>
      </c>
      <c r="H1683" s="67" t="s">
        <v>2604</v>
      </c>
    </row>
    <row r="1684" spans="1:8" x14ac:dyDescent="0.3">
      <c r="A1684" s="65" t="s">
        <v>1829</v>
      </c>
      <c r="B1684" s="308">
        <v>1</v>
      </c>
      <c r="C1684" s="153" t="s">
        <v>2606</v>
      </c>
      <c r="D1684" s="142" t="s">
        <v>2604</v>
      </c>
      <c r="E1684" s="142"/>
      <c r="F1684" s="65"/>
      <c r="G1684" s="166" t="s">
        <v>2604</v>
      </c>
      <c r="H1684" s="152" t="s">
        <v>2604</v>
      </c>
    </row>
    <row r="1685" spans="1:8" x14ac:dyDescent="0.3">
      <c r="A1685" s="65" t="s">
        <v>1829</v>
      </c>
      <c r="B1685" s="284">
        <v>2</v>
      </c>
      <c r="C1685" s="288" t="s">
        <v>2605</v>
      </c>
      <c r="D1685" s="142" t="s">
        <v>2604</v>
      </c>
      <c r="E1685" s="142"/>
      <c r="F1685" s="65"/>
      <c r="G1685" s="166" t="s">
        <v>2604</v>
      </c>
      <c r="H1685" s="67" t="s">
        <v>2604</v>
      </c>
    </row>
    <row r="1686" spans="1:8" x14ac:dyDescent="0.3">
      <c r="A1686" s="65" t="s">
        <v>3663</v>
      </c>
      <c r="B1686" s="308">
        <v>1</v>
      </c>
      <c r="C1686" s="153" t="s">
        <v>2606</v>
      </c>
      <c r="D1686" s="142" t="s">
        <v>2604</v>
      </c>
      <c r="E1686" s="142"/>
      <c r="F1686" s="65"/>
      <c r="G1686" s="166" t="s">
        <v>2604</v>
      </c>
      <c r="H1686" s="152" t="s">
        <v>2604</v>
      </c>
    </row>
    <row r="1687" spans="1:8" x14ac:dyDescent="0.3">
      <c r="A1687" s="65" t="s">
        <v>3663</v>
      </c>
      <c r="B1687" s="284">
        <v>2</v>
      </c>
      <c r="C1687" s="288" t="s">
        <v>2605</v>
      </c>
      <c r="D1687" s="142" t="s">
        <v>2604</v>
      </c>
      <c r="E1687" s="142"/>
      <c r="F1687" s="65"/>
      <c r="G1687" s="166" t="s">
        <v>2604</v>
      </c>
      <c r="H1687" s="67" t="s">
        <v>2604</v>
      </c>
    </row>
    <row r="1688" spans="1:8" x14ac:dyDescent="0.3">
      <c r="A1688" s="65" t="s">
        <v>1461</v>
      </c>
      <c r="B1688" s="308">
        <v>1</v>
      </c>
      <c r="C1688" s="153" t="s">
        <v>2606</v>
      </c>
      <c r="D1688" s="142" t="s">
        <v>2604</v>
      </c>
      <c r="E1688" s="142"/>
      <c r="F1688" s="65"/>
      <c r="G1688" s="166" t="s">
        <v>2604</v>
      </c>
      <c r="H1688" s="152" t="s">
        <v>2604</v>
      </c>
    </row>
    <row r="1689" spans="1:8" x14ac:dyDescent="0.3">
      <c r="A1689" s="65" t="s">
        <v>1461</v>
      </c>
      <c r="B1689" s="284">
        <v>2</v>
      </c>
      <c r="C1689" s="288" t="s">
        <v>2605</v>
      </c>
      <c r="D1689" s="142" t="s">
        <v>2604</v>
      </c>
      <c r="E1689" s="142"/>
      <c r="F1689" s="65"/>
      <c r="G1689" s="166" t="s">
        <v>2604</v>
      </c>
      <c r="H1689" s="67" t="s">
        <v>2604</v>
      </c>
    </row>
    <row r="1690" spans="1:8" x14ac:dyDescent="0.3">
      <c r="A1690" s="65" t="s">
        <v>3392</v>
      </c>
      <c r="B1690" s="308">
        <v>1</v>
      </c>
      <c r="C1690" s="155" t="s">
        <v>2606</v>
      </c>
      <c r="D1690" s="142" t="s">
        <v>2604</v>
      </c>
      <c r="E1690" s="142"/>
      <c r="F1690" s="65"/>
      <c r="G1690" s="166" t="s">
        <v>2604</v>
      </c>
      <c r="H1690" s="152" t="s">
        <v>2604</v>
      </c>
    </row>
    <row r="1691" spans="1:8" x14ac:dyDescent="0.3">
      <c r="A1691" s="65" t="s">
        <v>3392</v>
      </c>
      <c r="B1691" s="283">
        <v>2</v>
      </c>
      <c r="C1691" s="65" t="s">
        <v>2605</v>
      </c>
      <c r="D1691" s="142" t="s">
        <v>2604</v>
      </c>
      <c r="E1691" s="142"/>
      <c r="F1691" s="65"/>
      <c r="G1691" s="166" t="s">
        <v>2604</v>
      </c>
      <c r="H1691" s="67" t="s">
        <v>2604</v>
      </c>
    </row>
    <row r="1692" spans="1:8" x14ac:dyDescent="0.3">
      <c r="A1692" s="65" t="s">
        <v>3394</v>
      </c>
      <c r="B1692" s="308">
        <v>1</v>
      </c>
      <c r="C1692" s="155" t="s">
        <v>2606</v>
      </c>
      <c r="D1692" s="142">
        <v>32438</v>
      </c>
      <c r="E1692" s="142"/>
      <c r="F1692" s="65" t="s">
        <v>2223</v>
      </c>
      <c r="G1692" s="166">
        <v>307000</v>
      </c>
      <c r="H1692" s="152" t="s">
        <v>2604</v>
      </c>
    </row>
    <row r="1693" spans="1:8" x14ac:dyDescent="0.3">
      <c r="A1693" s="65" t="s">
        <v>3394</v>
      </c>
      <c r="B1693" s="283">
        <v>2</v>
      </c>
      <c r="C1693" s="65" t="s">
        <v>2605</v>
      </c>
      <c r="D1693" s="142">
        <v>32864</v>
      </c>
      <c r="E1693" s="142"/>
      <c r="F1693" s="65" t="s">
        <v>65</v>
      </c>
      <c r="G1693" s="166">
        <v>350000</v>
      </c>
      <c r="H1693" s="67" t="s">
        <v>2604</v>
      </c>
    </row>
    <row r="1694" spans="1:8" x14ac:dyDescent="0.3">
      <c r="A1694" s="65" t="s">
        <v>3118</v>
      </c>
      <c r="B1694" s="308">
        <v>1</v>
      </c>
      <c r="C1694" s="155" t="s">
        <v>2606</v>
      </c>
      <c r="D1694" s="142" t="s">
        <v>2604</v>
      </c>
      <c r="E1694" s="142"/>
      <c r="F1694" s="65"/>
      <c r="G1694" s="166" t="s">
        <v>2604</v>
      </c>
      <c r="H1694" s="152" t="s">
        <v>2604</v>
      </c>
    </row>
    <row r="1695" spans="1:8" x14ac:dyDescent="0.3">
      <c r="A1695" s="65" t="s">
        <v>3118</v>
      </c>
      <c r="B1695" s="283">
        <v>2</v>
      </c>
      <c r="C1695" s="65" t="s">
        <v>2605</v>
      </c>
      <c r="D1695" s="142">
        <v>35912</v>
      </c>
      <c r="E1695" s="142"/>
      <c r="F1695" s="65" t="s">
        <v>104</v>
      </c>
      <c r="G1695" s="166" t="s">
        <v>2604</v>
      </c>
      <c r="H1695" s="67" t="s">
        <v>2604</v>
      </c>
    </row>
    <row r="1696" spans="1:8" x14ac:dyDescent="0.3">
      <c r="A1696" s="65" t="s">
        <v>3241</v>
      </c>
      <c r="B1696" s="308">
        <v>1</v>
      </c>
      <c r="C1696" s="155" t="s">
        <v>2606</v>
      </c>
      <c r="D1696" s="142">
        <v>31735</v>
      </c>
      <c r="E1696" s="142"/>
      <c r="F1696" s="65" t="s">
        <v>2150</v>
      </c>
      <c r="G1696" s="166" t="s">
        <v>2604</v>
      </c>
      <c r="H1696" s="152" t="s">
        <v>2604</v>
      </c>
    </row>
    <row r="1697" spans="1:8" x14ac:dyDescent="0.3">
      <c r="A1697" s="65" t="s">
        <v>3241</v>
      </c>
      <c r="B1697" s="283">
        <v>2</v>
      </c>
      <c r="C1697" s="65" t="s">
        <v>2605</v>
      </c>
      <c r="D1697" s="142">
        <v>34391</v>
      </c>
      <c r="E1697" s="142"/>
      <c r="F1697" s="65" t="s">
        <v>60</v>
      </c>
      <c r="G1697" s="166">
        <v>168000</v>
      </c>
      <c r="H1697" s="67" t="s">
        <v>2604</v>
      </c>
    </row>
    <row r="1698" spans="1:8" x14ac:dyDescent="0.3">
      <c r="A1698" s="65" t="s">
        <v>3246</v>
      </c>
      <c r="B1698" s="308">
        <v>1</v>
      </c>
      <c r="C1698" s="153" t="s">
        <v>2606</v>
      </c>
      <c r="D1698" s="142" t="s">
        <v>2604</v>
      </c>
      <c r="E1698" s="142"/>
      <c r="F1698" s="65"/>
      <c r="G1698" s="166" t="s">
        <v>2604</v>
      </c>
      <c r="H1698" s="152" t="s">
        <v>2604</v>
      </c>
    </row>
    <row r="1699" spans="1:8" x14ac:dyDescent="0.3">
      <c r="A1699" s="65" t="s">
        <v>3246</v>
      </c>
      <c r="B1699" s="284">
        <v>2</v>
      </c>
      <c r="C1699" s="288" t="s">
        <v>2605</v>
      </c>
      <c r="D1699" s="142" t="s">
        <v>2604</v>
      </c>
      <c r="E1699" s="142"/>
      <c r="F1699" s="65"/>
      <c r="G1699" s="166" t="s">
        <v>2604</v>
      </c>
      <c r="H1699" s="67" t="s">
        <v>2604</v>
      </c>
    </row>
    <row r="1700" spans="1:8" x14ac:dyDescent="0.3">
      <c r="A1700" s="65" t="s">
        <v>3285</v>
      </c>
      <c r="B1700" s="308">
        <v>1</v>
      </c>
      <c r="C1700" s="153" t="s">
        <v>2606</v>
      </c>
      <c r="D1700" s="142" t="s">
        <v>2604</v>
      </c>
      <c r="E1700" s="142"/>
      <c r="F1700" s="65"/>
      <c r="G1700" s="166" t="s">
        <v>2604</v>
      </c>
      <c r="H1700" s="152" t="s">
        <v>2604</v>
      </c>
    </row>
    <row r="1701" spans="1:8" x14ac:dyDescent="0.3">
      <c r="A1701" s="65" t="s">
        <v>3285</v>
      </c>
      <c r="B1701" s="284">
        <v>2</v>
      </c>
      <c r="C1701" s="288" t="s">
        <v>2605</v>
      </c>
      <c r="D1701" s="142" t="s">
        <v>2604</v>
      </c>
      <c r="E1701" s="142"/>
      <c r="F1701" s="65"/>
      <c r="G1701" s="166" t="s">
        <v>2604</v>
      </c>
      <c r="H1701" s="67" t="s">
        <v>2604</v>
      </c>
    </row>
    <row r="1702" spans="1:8" x14ac:dyDescent="0.3">
      <c r="A1702" s="65" t="s">
        <v>3728</v>
      </c>
      <c r="B1702" s="308">
        <v>1</v>
      </c>
      <c r="C1702" s="153" t="s">
        <v>2606</v>
      </c>
      <c r="D1702" s="114" t="s">
        <v>2604</v>
      </c>
      <c r="E1702" s="114"/>
      <c r="F1702" s="65"/>
      <c r="G1702" s="166" t="s">
        <v>2604</v>
      </c>
      <c r="H1702" s="152" t="s">
        <v>2604</v>
      </c>
    </row>
    <row r="1703" spans="1:8" x14ac:dyDescent="0.3">
      <c r="A1703" s="65" t="s">
        <v>3728</v>
      </c>
      <c r="B1703" s="284">
        <v>2</v>
      </c>
      <c r="C1703" s="288" t="s">
        <v>2605</v>
      </c>
      <c r="D1703" s="142" t="s">
        <v>2604</v>
      </c>
      <c r="E1703" s="142"/>
      <c r="F1703" s="65"/>
      <c r="G1703" s="166" t="s">
        <v>2604</v>
      </c>
      <c r="H1703" s="67" t="s">
        <v>2604</v>
      </c>
    </row>
    <row r="1704" spans="1:8" x14ac:dyDescent="0.3">
      <c r="A1704" s="65" t="s">
        <v>3694</v>
      </c>
      <c r="B1704" s="308">
        <v>1</v>
      </c>
      <c r="C1704" s="306" t="s">
        <v>4528</v>
      </c>
      <c r="D1704" s="142">
        <v>39673</v>
      </c>
      <c r="E1704" s="142">
        <v>39777</v>
      </c>
      <c r="F1704" s="108" t="s">
        <v>52</v>
      </c>
      <c r="G1704" s="166" t="s">
        <v>2604</v>
      </c>
      <c r="H1704" s="152" t="s">
        <v>2604</v>
      </c>
    </row>
    <row r="1705" spans="1:8" x14ac:dyDescent="0.3">
      <c r="A1705" s="65" t="s">
        <v>3623</v>
      </c>
      <c r="B1705" s="308">
        <v>1</v>
      </c>
      <c r="C1705" s="153" t="s">
        <v>2606</v>
      </c>
      <c r="D1705" s="142" t="s">
        <v>2604</v>
      </c>
      <c r="E1705" s="142"/>
      <c r="F1705" s="65"/>
      <c r="G1705" s="166" t="s">
        <v>2604</v>
      </c>
      <c r="H1705" s="152" t="s">
        <v>2604</v>
      </c>
    </row>
    <row r="1706" spans="1:8" x14ac:dyDescent="0.3">
      <c r="A1706" s="65" t="s">
        <v>3623</v>
      </c>
      <c r="B1706" s="284">
        <v>2</v>
      </c>
      <c r="C1706" s="288" t="s">
        <v>2605</v>
      </c>
      <c r="D1706" s="142" t="s">
        <v>2604</v>
      </c>
      <c r="E1706" s="142"/>
      <c r="F1706" s="65"/>
      <c r="G1706" s="166" t="s">
        <v>2604</v>
      </c>
      <c r="H1706" s="67" t="s">
        <v>2604</v>
      </c>
    </row>
    <row r="1707" spans="1:8" x14ac:dyDescent="0.3">
      <c r="A1707" s="65" t="s">
        <v>3644</v>
      </c>
      <c r="B1707" s="308">
        <v>1</v>
      </c>
      <c r="C1707" s="153" t="s">
        <v>2606</v>
      </c>
      <c r="D1707" s="142" t="s">
        <v>2604</v>
      </c>
      <c r="E1707" s="142"/>
      <c r="F1707" s="65"/>
      <c r="G1707" s="166" t="s">
        <v>2604</v>
      </c>
      <c r="H1707" s="152" t="s">
        <v>2604</v>
      </c>
    </row>
    <row r="1708" spans="1:8" x14ac:dyDescent="0.3">
      <c r="A1708" s="65" t="s">
        <v>3644</v>
      </c>
      <c r="B1708" s="284">
        <v>2</v>
      </c>
      <c r="C1708" s="288" t="s">
        <v>2605</v>
      </c>
      <c r="D1708" s="142" t="s">
        <v>2604</v>
      </c>
      <c r="E1708" s="142"/>
      <c r="F1708" s="65"/>
      <c r="G1708" s="166" t="s">
        <v>2604</v>
      </c>
      <c r="H1708" s="67" t="s">
        <v>2604</v>
      </c>
    </row>
    <row r="1709" spans="1:8" x14ac:dyDescent="0.3">
      <c r="A1709" s="65" t="s">
        <v>2874</v>
      </c>
      <c r="B1709" s="308">
        <v>1</v>
      </c>
      <c r="C1709" s="155" t="s">
        <v>2606</v>
      </c>
      <c r="D1709" s="142" t="s">
        <v>2604</v>
      </c>
      <c r="E1709" s="142"/>
      <c r="F1709" s="65"/>
      <c r="G1709" s="166" t="s">
        <v>2604</v>
      </c>
      <c r="H1709" s="152" t="s">
        <v>2604</v>
      </c>
    </row>
    <row r="1710" spans="1:8" x14ac:dyDescent="0.3">
      <c r="A1710" s="65" t="s">
        <v>2874</v>
      </c>
      <c r="B1710" s="283">
        <v>2</v>
      </c>
      <c r="C1710" s="65" t="s">
        <v>2605</v>
      </c>
      <c r="D1710" s="142" t="s">
        <v>2604</v>
      </c>
      <c r="E1710" s="142"/>
      <c r="F1710" s="65"/>
      <c r="G1710" s="166" t="s">
        <v>2604</v>
      </c>
      <c r="H1710" s="67" t="s">
        <v>2604</v>
      </c>
    </row>
    <row r="1711" spans="1:8" x14ac:dyDescent="0.3">
      <c r="A1711" s="65" t="s">
        <v>2906</v>
      </c>
      <c r="B1711" s="308">
        <v>1</v>
      </c>
      <c r="C1711" s="155" t="s">
        <v>2606</v>
      </c>
      <c r="D1711" s="142" t="s">
        <v>2604</v>
      </c>
      <c r="E1711" s="142"/>
      <c r="F1711" s="65"/>
      <c r="G1711" s="166" t="s">
        <v>2604</v>
      </c>
      <c r="H1711" s="152" t="s">
        <v>2604</v>
      </c>
    </row>
    <row r="1712" spans="1:8" x14ac:dyDescent="0.3">
      <c r="A1712" s="65" t="s">
        <v>2906</v>
      </c>
      <c r="B1712" s="283">
        <v>2</v>
      </c>
      <c r="C1712" s="65" t="s">
        <v>2605</v>
      </c>
      <c r="D1712" s="142" t="s">
        <v>2604</v>
      </c>
      <c r="E1712" s="142"/>
      <c r="F1712" s="65"/>
      <c r="G1712" s="166" t="s">
        <v>2604</v>
      </c>
      <c r="H1712" s="67" t="s">
        <v>2604</v>
      </c>
    </row>
    <row r="1713" spans="1:8" x14ac:dyDescent="0.3">
      <c r="A1713" s="65" t="s">
        <v>2912</v>
      </c>
      <c r="B1713" s="308">
        <v>1</v>
      </c>
      <c r="C1713" s="155" t="s">
        <v>2606</v>
      </c>
      <c r="D1713" s="142" t="s">
        <v>2604</v>
      </c>
      <c r="E1713" s="142"/>
      <c r="F1713" s="65"/>
      <c r="G1713" s="166" t="s">
        <v>2604</v>
      </c>
      <c r="H1713" s="152" t="s">
        <v>2604</v>
      </c>
    </row>
    <row r="1714" spans="1:8" x14ac:dyDescent="0.3">
      <c r="A1714" s="65" t="s">
        <v>2912</v>
      </c>
      <c r="B1714" s="283">
        <v>2</v>
      </c>
      <c r="C1714" s="65" t="s">
        <v>2605</v>
      </c>
      <c r="D1714" s="142" t="s">
        <v>2604</v>
      </c>
      <c r="E1714" s="142"/>
      <c r="F1714" s="65"/>
      <c r="G1714" s="166" t="s">
        <v>2604</v>
      </c>
      <c r="H1714" s="67" t="s">
        <v>2604</v>
      </c>
    </row>
    <row r="1715" spans="1:8" x14ac:dyDescent="0.3">
      <c r="A1715" s="65" t="s">
        <v>3364</v>
      </c>
      <c r="B1715" s="308">
        <v>1</v>
      </c>
      <c r="C1715" s="153" t="s">
        <v>2606</v>
      </c>
      <c r="D1715" s="142" t="s">
        <v>2604</v>
      </c>
      <c r="E1715" s="142"/>
      <c r="F1715" s="65"/>
      <c r="G1715" s="166" t="s">
        <v>2604</v>
      </c>
      <c r="H1715" s="152" t="s">
        <v>2604</v>
      </c>
    </row>
    <row r="1716" spans="1:8" x14ac:dyDescent="0.3">
      <c r="A1716" s="65" t="s">
        <v>3364</v>
      </c>
      <c r="B1716" s="284">
        <v>2</v>
      </c>
      <c r="C1716" s="288" t="s">
        <v>2605</v>
      </c>
      <c r="D1716" s="142" t="s">
        <v>2604</v>
      </c>
      <c r="E1716" s="142"/>
      <c r="F1716" s="65"/>
      <c r="G1716" s="166" t="s">
        <v>2604</v>
      </c>
      <c r="H1716" s="67" t="s">
        <v>2604</v>
      </c>
    </row>
    <row r="1717" spans="1:8" x14ac:dyDescent="0.3">
      <c r="A1717" s="65" t="s">
        <v>3381</v>
      </c>
      <c r="B1717" s="308">
        <v>1</v>
      </c>
      <c r="C1717" s="153" t="s">
        <v>2606</v>
      </c>
      <c r="D1717" s="142" t="s">
        <v>2604</v>
      </c>
      <c r="E1717" s="142"/>
      <c r="F1717" s="65"/>
      <c r="G1717" s="166" t="s">
        <v>2604</v>
      </c>
      <c r="H1717" s="152" t="s">
        <v>2604</v>
      </c>
    </row>
    <row r="1718" spans="1:8" x14ac:dyDescent="0.3">
      <c r="A1718" s="65" t="s">
        <v>3381</v>
      </c>
      <c r="B1718" s="284">
        <v>2</v>
      </c>
      <c r="C1718" s="288" t="s">
        <v>2605</v>
      </c>
      <c r="D1718" s="142" t="s">
        <v>2604</v>
      </c>
      <c r="E1718" s="142"/>
      <c r="F1718" s="65"/>
      <c r="G1718" s="166" t="s">
        <v>2604</v>
      </c>
      <c r="H1718" s="67" t="s">
        <v>2604</v>
      </c>
    </row>
    <row r="1719" spans="1:8" x14ac:dyDescent="0.3">
      <c r="A1719" s="65" t="s">
        <v>3413</v>
      </c>
      <c r="B1719" s="308">
        <v>1</v>
      </c>
      <c r="C1719" s="153" t="s">
        <v>2606</v>
      </c>
      <c r="D1719" s="142" t="s">
        <v>2604</v>
      </c>
      <c r="E1719" s="142"/>
      <c r="F1719" s="65"/>
      <c r="G1719" s="166" t="s">
        <v>2604</v>
      </c>
      <c r="H1719" s="152" t="s">
        <v>2604</v>
      </c>
    </row>
    <row r="1720" spans="1:8" x14ac:dyDescent="0.3">
      <c r="A1720" s="65" t="s">
        <v>3413</v>
      </c>
      <c r="B1720" s="284">
        <v>2</v>
      </c>
      <c r="C1720" s="288" t="s">
        <v>2605</v>
      </c>
      <c r="D1720" s="142" t="s">
        <v>2604</v>
      </c>
      <c r="E1720" s="142"/>
      <c r="F1720" s="65"/>
      <c r="G1720" s="166" t="s">
        <v>2604</v>
      </c>
      <c r="H1720" s="67" t="s">
        <v>2604</v>
      </c>
    </row>
    <row r="1721" spans="1:8" x14ac:dyDescent="0.3">
      <c r="A1721" s="65" t="s">
        <v>3048</v>
      </c>
      <c r="B1721" s="308">
        <v>1</v>
      </c>
      <c r="C1721" s="155" t="s">
        <v>2606</v>
      </c>
      <c r="D1721" s="142" t="s">
        <v>2604</v>
      </c>
      <c r="E1721" s="142"/>
      <c r="F1721" s="65"/>
      <c r="G1721" s="166" t="s">
        <v>2604</v>
      </c>
      <c r="H1721" s="152" t="s">
        <v>2604</v>
      </c>
    </row>
    <row r="1722" spans="1:8" x14ac:dyDescent="0.3">
      <c r="A1722" s="65" t="s">
        <v>3048</v>
      </c>
      <c r="B1722" s="283">
        <v>2</v>
      </c>
      <c r="C1722" s="65" t="s">
        <v>2605</v>
      </c>
      <c r="D1722" s="142" t="s">
        <v>2604</v>
      </c>
      <c r="E1722" s="142"/>
      <c r="F1722" s="65"/>
      <c r="G1722" s="166" t="s">
        <v>2604</v>
      </c>
      <c r="H1722" s="67" t="s">
        <v>2604</v>
      </c>
    </row>
    <row r="1723" spans="1:8" x14ac:dyDescent="0.3">
      <c r="A1723" s="65" t="s">
        <v>3279</v>
      </c>
      <c r="B1723" s="308">
        <v>1</v>
      </c>
      <c r="C1723" s="153" t="s">
        <v>2606</v>
      </c>
      <c r="D1723" s="142" t="s">
        <v>2604</v>
      </c>
      <c r="E1723" s="142"/>
      <c r="F1723" s="65"/>
      <c r="G1723" s="166" t="s">
        <v>2604</v>
      </c>
      <c r="H1723" s="152" t="s">
        <v>2604</v>
      </c>
    </row>
    <row r="1724" spans="1:8" x14ac:dyDescent="0.3">
      <c r="A1724" s="65" t="s">
        <v>3279</v>
      </c>
      <c r="B1724" s="284">
        <v>2</v>
      </c>
      <c r="C1724" s="288" t="s">
        <v>2605</v>
      </c>
      <c r="D1724" s="142" t="s">
        <v>2604</v>
      </c>
      <c r="E1724" s="142"/>
      <c r="F1724" s="65"/>
      <c r="G1724" s="166" t="s">
        <v>2604</v>
      </c>
      <c r="H1724" s="67" t="s">
        <v>2604</v>
      </c>
    </row>
    <row r="1725" spans="1:8" x14ac:dyDescent="0.3">
      <c r="A1725" s="65" t="s">
        <v>2996</v>
      </c>
      <c r="B1725" s="308">
        <v>1</v>
      </c>
      <c r="C1725" s="153" t="s">
        <v>2606</v>
      </c>
      <c r="D1725" s="142" t="s">
        <v>2604</v>
      </c>
      <c r="E1725" s="142"/>
      <c r="F1725" s="65"/>
      <c r="G1725" s="166" t="s">
        <v>2604</v>
      </c>
      <c r="H1725" s="152" t="s">
        <v>2604</v>
      </c>
    </row>
    <row r="1726" spans="1:8" x14ac:dyDescent="0.3">
      <c r="A1726" s="65" t="s">
        <v>2996</v>
      </c>
      <c r="B1726" s="284">
        <v>2</v>
      </c>
      <c r="C1726" s="288" t="s">
        <v>2605</v>
      </c>
      <c r="D1726" s="142" t="s">
        <v>2604</v>
      </c>
      <c r="E1726" s="142"/>
      <c r="F1726" s="65"/>
      <c r="G1726" s="166" t="s">
        <v>2604</v>
      </c>
      <c r="H1726" s="67" t="s">
        <v>2604</v>
      </c>
    </row>
    <row r="1727" spans="1:8" x14ac:dyDescent="0.3">
      <c r="A1727" s="65" t="s">
        <v>1579</v>
      </c>
      <c r="B1727" s="308">
        <v>1</v>
      </c>
      <c r="C1727" s="153" t="s">
        <v>2606</v>
      </c>
      <c r="D1727" s="142" t="s">
        <v>2604</v>
      </c>
      <c r="E1727" s="142"/>
      <c r="F1727" s="65"/>
      <c r="G1727" s="166" t="s">
        <v>2604</v>
      </c>
      <c r="H1727" s="152" t="s">
        <v>2604</v>
      </c>
    </row>
    <row r="1728" spans="1:8" x14ac:dyDescent="0.3">
      <c r="A1728" s="65" t="s">
        <v>1579</v>
      </c>
      <c r="B1728" s="284">
        <v>2</v>
      </c>
      <c r="C1728" s="288" t="s">
        <v>2605</v>
      </c>
      <c r="D1728" s="142" t="s">
        <v>2604</v>
      </c>
      <c r="E1728" s="142"/>
      <c r="F1728" s="65"/>
      <c r="G1728" s="166" t="s">
        <v>2604</v>
      </c>
      <c r="H1728" s="67" t="s">
        <v>2604</v>
      </c>
    </row>
    <row r="1729" spans="1:8" x14ac:dyDescent="0.3">
      <c r="A1729" s="65" t="s">
        <v>3451</v>
      </c>
      <c r="B1729" s="308">
        <v>1</v>
      </c>
      <c r="C1729" s="155" t="s">
        <v>2606</v>
      </c>
      <c r="D1729" s="142">
        <v>39008</v>
      </c>
      <c r="E1729" s="142"/>
      <c r="F1729" s="65" t="s">
        <v>2150</v>
      </c>
      <c r="G1729" s="166" t="s">
        <v>2604</v>
      </c>
      <c r="H1729" s="152" t="s">
        <v>2604</v>
      </c>
    </row>
    <row r="1730" spans="1:8" x14ac:dyDescent="0.3">
      <c r="A1730" s="65" t="s">
        <v>3451</v>
      </c>
      <c r="B1730" s="284">
        <v>2</v>
      </c>
      <c r="C1730" s="288" t="s">
        <v>2605</v>
      </c>
      <c r="D1730" s="142" t="s">
        <v>2604</v>
      </c>
      <c r="E1730" s="142"/>
      <c r="F1730" s="65"/>
      <c r="G1730" s="166" t="s">
        <v>2604</v>
      </c>
      <c r="H1730" s="67" t="s">
        <v>2604</v>
      </c>
    </row>
    <row r="1731" spans="1:8" x14ac:dyDescent="0.3">
      <c r="A1731" s="65" t="s">
        <v>2916</v>
      </c>
      <c r="B1731" s="308">
        <v>1</v>
      </c>
      <c r="C1731" s="153" t="s">
        <v>2606</v>
      </c>
      <c r="D1731" s="142" t="s">
        <v>2604</v>
      </c>
      <c r="E1731" s="142"/>
      <c r="F1731" s="65"/>
      <c r="G1731" s="166" t="s">
        <v>2604</v>
      </c>
      <c r="H1731" s="152" t="s">
        <v>2604</v>
      </c>
    </row>
    <row r="1732" spans="1:8" x14ac:dyDescent="0.3">
      <c r="A1732" s="65" t="s">
        <v>2916</v>
      </c>
      <c r="B1732" s="284">
        <v>2</v>
      </c>
      <c r="C1732" s="288" t="s">
        <v>2605</v>
      </c>
      <c r="D1732" s="142" t="s">
        <v>2604</v>
      </c>
      <c r="E1732" s="142"/>
      <c r="F1732" s="65"/>
      <c r="G1732" s="166" t="s">
        <v>2604</v>
      </c>
      <c r="H1732" s="67" t="s">
        <v>2604</v>
      </c>
    </row>
    <row r="1733" spans="1:8" x14ac:dyDescent="0.3">
      <c r="A1733" s="65" t="s">
        <v>3312</v>
      </c>
      <c r="B1733" s="308">
        <v>1</v>
      </c>
      <c r="C1733" s="153" t="s">
        <v>2606</v>
      </c>
      <c r="D1733" s="142" t="s">
        <v>2604</v>
      </c>
      <c r="E1733" s="142"/>
      <c r="F1733" s="65"/>
      <c r="G1733" s="166" t="s">
        <v>2604</v>
      </c>
      <c r="H1733" s="152" t="s">
        <v>2604</v>
      </c>
    </row>
    <row r="1734" spans="1:8" x14ac:dyDescent="0.3">
      <c r="A1734" s="65" t="s">
        <v>3312</v>
      </c>
      <c r="B1734" s="284">
        <v>2</v>
      </c>
      <c r="C1734" s="288" t="s">
        <v>2605</v>
      </c>
      <c r="D1734" s="142" t="s">
        <v>2604</v>
      </c>
      <c r="E1734" s="142"/>
      <c r="F1734" s="65"/>
      <c r="G1734" s="166" t="s">
        <v>2604</v>
      </c>
      <c r="H1734" s="67" t="s">
        <v>2604</v>
      </c>
    </row>
    <row r="1735" spans="1:8" x14ac:dyDescent="0.3">
      <c r="A1735" s="65" t="s">
        <v>3716</v>
      </c>
      <c r="B1735" s="308">
        <v>1</v>
      </c>
      <c r="C1735" s="155" t="s">
        <v>2606</v>
      </c>
      <c r="D1735" s="114"/>
      <c r="E1735" s="114"/>
      <c r="F1735" s="65" t="s">
        <v>2150</v>
      </c>
      <c r="G1735" s="166" t="s">
        <v>2604</v>
      </c>
      <c r="H1735" s="152" t="s">
        <v>2604</v>
      </c>
    </row>
    <row r="1736" spans="1:8" x14ac:dyDescent="0.3">
      <c r="A1736" s="65" t="s">
        <v>3716</v>
      </c>
      <c r="B1736" s="283">
        <v>2</v>
      </c>
      <c r="C1736" s="65" t="s">
        <v>2603</v>
      </c>
      <c r="D1736" s="142"/>
      <c r="E1736" s="142"/>
      <c r="F1736" s="65" t="s">
        <v>2391</v>
      </c>
      <c r="G1736" s="166" t="s">
        <v>2604</v>
      </c>
      <c r="H1736" s="67" t="s">
        <v>2135</v>
      </c>
    </row>
    <row r="1737" spans="1:8" x14ac:dyDescent="0.3">
      <c r="A1737" s="65" t="s">
        <v>3404</v>
      </c>
      <c r="B1737" s="308">
        <v>1</v>
      </c>
      <c r="C1737" s="153" t="s">
        <v>2606</v>
      </c>
      <c r="D1737" s="142" t="s">
        <v>2604</v>
      </c>
      <c r="E1737" s="142"/>
      <c r="F1737" s="65"/>
      <c r="G1737" s="166" t="s">
        <v>2604</v>
      </c>
      <c r="H1737" s="152" t="s">
        <v>2604</v>
      </c>
    </row>
    <row r="1738" spans="1:8" x14ac:dyDescent="0.3">
      <c r="A1738" s="65" t="s">
        <v>3404</v>
      </c>
      <c r="B1738" s="284">
        <v>2</v>
      </c>
      <c r="C1738" s="288" t="s">
        <v>2605</v>
      </c>
      <c r="D1738" s="142" t="s">
        <v>2604</v>
      </c>
      <c r="E1738" s="142"/>
      <c r="F1738" s="65"/>
      <c r="G1738" s="166" t="s">
        <v>2604</v>
      </c>
      <c r="H1738" s="67" t="s">
        <v>2604</v>
      </c>
    </row>
    <row r="1739" spans="1:8" x14ac:dyDescent="0.3">
      <c r="A1739" s="65" t="s">
        <v>3806</v>
      </c>
      <c r="B1739" s="308">
        <v>1</v>
      </c>
      <c r="C1739" s="153" t="s">
        <v>4528</v>
      </c>
      <c r="D1739" s="142">
        <v>42301</v>
      </c>
      <c r="E1739" s="142">
        <v>42345</v>
      </c>
      <c r="F1739" s="65" t="s">
        <v>30</v>
      </c>
      <c r="G1739" s="166"/>
      <c r="H1739" s="152"/>
    </row>
    <row r="1740" spans="1:8" x14ac:dyDescent="0.3">
      <c r="A1740" s="65" t="s">
        <v>2109</v>
      </c>
      <c r="B1740" s="308">
        <v>1</v>
      </c>
      <c r="C1740" s="153" t="s">
        <v>2606</v>
      </c>
      <c r="D1740" s="114" t="s">
        <v>2604</v>
      </c>
      <c r="E1740" s="114"/>
      <c r="F1740" s="65"/>
      <c r="G1740" s="166" t="s">
        <v>2604</v>
      </c>
      <c r="H1740" s="152" t="s">
        <v>2604</v>
      </c>
    </row>
    <row r="1741" spans="1:8" x14ac:dyDescent="0.3">
      <c r="A1741" s="65" t="s">
        <v>2109</v>
      </c>
      <c r="B1741" s="284">
        <v>2</v>
      </c>
      <c r="C1741" s="288" t="s">
        <v>2605</v>
      </c>
      <c r="D1741" s="142" t="s">
        <v>2604</v>
      </c>
      <c r="E1741" s="142"/>
      <c r="F1741" s="65"/>
      <c r="G1741" s="166" t="s">
        <v>2604</v>
      </c>
      <c r="H1741" s="67" t="s">
        <v>2604</v>
      </c>
    </row>
    <row r="1742" spans="1:8" x14ac:dyDescent="0.3">
      <c r="A1742" s="65" t="s">
        <v>1490</v>
      </c>
      <c r="B1742" s="308">
        <v>1</v>
      </c>
      <c r="C1742" s="153" t="s">
        <v>2606</v>
      </c>
      <c r="D1742" s="142" t="s">
        <v>2604</v>
      </c>
      <c r="E1742" s="142"/>
      <c r="F1742" s="65"/>
      <c r="G1742" s="166" t="s">
        <v>2604</v>
      </c>
      <c r="H1742" s="152" t="s">
        <v>2604</v>
      </c>
    </row>
    <row r="1743" spans="1:8" x14ac:dyDescent="0.3">
      <c r="A1743" s="65" t="s">
        <v>1490</v>
      </c>
      <c r="B1743" s="284">
        <v>2</v>
      </c>
      <c r="C1743" s="288" t="s">
        <v>2605</v>
      </c>
      <c r="D1743" s="142" t="s">
        <v>2604</v>
      </c>
      <c r="E1743" s="142"/>
      <c r="F1743" s="65"/>
      <c r="G1743" s="166" t="s">
        <v>2604</v>
      </c>
      <c r="H1743" s="67" t="s">
        <v>2604</v>
      </c>
    </row>
    <row r="1744" spans="1:8" x14ac:dyDescent="0.3">
      <c r="A1744" s="65" t="s">
        <v>1991</v>
      </c>
      <c r="B1744" s="308">
        <v>1</v>
      </c>
      <c r="C1744" s="153" t="s">
        <v>2606</v>
      </c>
      <c r="D1744" s="114" t="s">
        <v>2604</v>
      </c>
      <c r="E1744" s="114"/>
      <c r="F1744" s="65"/>
      <c r="G1744" s="166" t="s">
        <v>2604</v>
      </c>
      <c r="H1744" s="152" t="s">
        <v>2604</v>
      </c>
    </row>
    <row r="1745" spans="1:8" x14ac:dyDescent="0.3">
      <c r="A1745" s="65" t="s">
        <v>1991</v>
      </c>
      <c r="B1745" s="284">
        <v>2</v>
      </c>
      <c r="C1745" s="288" t="s">
        <v>2605</v>
      </c>
      <c r="D1745" s="142" t="s">
        <v>2604</v>
      </c>
      <c r="E1745" s="142"/>
      <c r="F1745" s="65"/>
      <c r="G1745" s="166" t="s">
        <v>2604</v>
      </c>
      <c r="H1745" s="67" t="s">
        <v>2604</v>
      </c>
    </row>
    <row r="1746" spans="1:8" x14ac:dyDescent="0.3">
      <c r="A1746" s="65" t="s">
        <v>1460</v>
      </c>
      <c r="B1746" s="308">
        <v>1</v>
      </c>
      <c r="C1746" s="153" t="s">
        <v>2606</v>
      </c>
      <c r="D1746" s="142" t="s">
        <v>2604</v>
      </c>
      <c r="E1746" s="142"/>
      <c r="F1746" s="65"/>
      <c r="G1746" s="166" t="s">
        <v>2604</v>
      </c>
      <c r="H1746" s="152" t="s">
        <v>2604</v>
      </c>
    </row>
    <row r="1747" spans="1:8" x14ac:dyDescent="0.3">
      <c r="A1747" s="65" t="s">
        <v>1460</v>
      </c>
      <c r="B1747" s="284">
        <v>2</v>
      </c>
      <c r="C1747" s="288" t="s">
        <v>2605</v>
      </c>
      <c r="D1747" s="142" t="s">
        <v>2604</v>
      </c>
      <c r="E1747" s="142"/>
      <c r="F1747" s="65"/>
      <c r="G1747" s="166" t="s">
        <v>2604</v>
      </c>
      <c r="H1747" s="67" t="s">
        <v>2604</v>
      </c>
    </row>
    <row r="1748" spans="1:8" x14ac:dyDescent="0.3">
      <c r="A1748" s="65" t="s">
        <v>1624</v>
      </c>
      <c r="B1748" s="308">
        <v>1</v>
      </c>
      <c r="C1748" s="153" t="s">
        <v>2606</v>
      </c>
      <c r="D1748" s="142" t="s">
        <v>2604</v>
      </c>
      <c r="E1748" s="142"/>
      <c r="F1748" s="65"/>
      <c r="G1748" s="166" t="s">
        <v>2604</v>
      </c>
      <c r="H1748" s="152" t="s">
        <v>2604</v>
      </c>
    </row>
    <row r="1749" spans="1:8" x14ac:dyDescent="0.3">
      <c r="A1749" s="65" t="s">
        <v>1624</v>
      </c>
      <c r="B1749" s="284">
        <v>2</v>
      </c>
      <c r="C1749" s="288" t="s">
        <v>2605</v>
      </c>
      <c r="D1749" s="142" t="s">
        <v>2604</v>
      </c>
      <c r="E1749" s="142"/>
      <c r="F1749" s="65"/>
      <c r="G1749" s="166" t="s">
        <v>2604</v>
      </c>
      <c r="H1749" s="67" t="s">
        <v>2604</v>
      </c>
    </row>
    <row r="1750" spans="1:8" x14ac:dyDescent="0.3">
      <c r="A1750" s="65" t="s">
        <v>3093</v>
      </c>
      <c r="B1750" s="308">
        <v>1</v>
      </c>
      <c r="C1750" s="155" t="s">
        <v>2606</v>
      </c>
      <c r="D1750" s="142">
        <v>39116</v>
      </c>
      <c r="E1750" s="142"/>
      <c r="F1750" s="65" t="s">
        <v>82</v>
      </c>
      <c r="G1750" s="166">
        <v>140000</v>
      </c>
      <c r="H1750" s="152" t="s">
        <v>2604</v>
      </c>
    </row>
    <row r="1751" spans="1:8" x14ac:dyDescent="0.3">
      <c r="A1751" s="65" t="s">
        <v>3093</v>
      </c>
      <c r="B1751" s="283">
        <v>2</v>
      </c>
      <c r="C1751" s="65" t="s">
        <v>2605</v>
      </c>
      <c r="D1751" s="142">
        <v>41027</v>
      </c>
      <c r="E1751" s="142"/>
      <c r="F1751" s="65" t="s">
        <v>2221</v>
      </c>
      <c r="G1751" s="166" t="s">
        <v>2604</v>
      </c>
      <c r="H1751" s="67" t="s">
        <v>2604</v>
      </c>
    </row>
    <row r="1752" spans="1:8" x14ac:dyDescent="0.3">
      <c r="A1752" s="65" t="s">
        <v>2107</v>
      </c>
      <c r="B1752" s="308">
        <v>1</v>
      </c>
      <c r="C1752" s="153" t="s">
        <v>2606</v>
      </c>
      <c r="D1752" s="114" t="s">
        <v>2604</v>
      </c>
      <c r="E1752" s="114"/>
      <c r="F1752" s="65"/>
      <c r="G1752" s="166" t="s">
        <v>2604</v>
      </c>
      <c r="H1752" s="152" t="s">
        <v>2604</v>
      </c>
    </row>
    <row r="1753" spans="1:8" x14ac:dyDescent="0.3">
      <c r="A1753" s="65" t="s">
        <v>2107</v>
      </c>
      <c r="B1753" s="284">
        <v>2</v>
      </c>
      <c r="C1753" s="288" t="s">
        <v>2605</v>
      </c>
      <c r="D1753" s="142" t="s">
        <v>2604</v>
      </c>
      <c r="E1753" s="142"/>
      <c r="F1753" s="65"/>
      <c r="G1753" s="166" t="s">
        <v>2604</v>
      </c>
      <c r="H1753" s="67" t="s">
        <v>2604</v>
      </c>
    </row>
    <row r="1754" spans="1:8" x14ac:dyDescent="0.3">
      <c r="A1754" s="65" t="s">
        <v>2078</v>
      </c>
      <c r="B1754" s="308">
        <v>1</v>
      </c>
      <c r="C1754" s="153" t="s">
        <v>2606</v>
      </c>
      <c r="D1754" s="114" t="s">
        <v>2604</v>
      </c>
      <c r="E1754" s="114"/>
      <c r="F1754" s="65"/>
      <c r="G1754" s="166" t="s">
        <v>2604</v>
      </c>
      <c r="H1754" s="152" t="s">
        <v>2604</v>
      </c>
    </row>
    <row r="1755" spans="1:8" x14ac:dyDescent="0.3">
      <c r="A1755" s="65" t="s">
        <v>2078</v>
      </c>
      <c r="B1755" s="284">
        <v>2</v>
      </c>
      <c r="C1755" s="288" t="s">
        <v>2605</v>
      </c>
      <c r="D1755" s="142" t="s">
        <v>2604</v>
      </c>
      <c r="E1755" s="142"/>
      <c r="F1755" s="65"/>
      <c r="G1755" s="166" t="s">
        <v>2604</v>
      </c>
      <c r="H1755" s="67" t="s">
        <v>2604</v>
      </c>
    </row>
    <row r="1756" spans="1:8" x14ac:dyDescent="0.3">
      <c r="A1756" s="65" t="s">
        <v>1902</v>
      </c>
      <c r="B1756" s="308">
        <v>1</v>
      </c>
      <c r="C1756" s="153" t="s">
        <v>2606</v>
      </c>
      <c r="D1756" s="142" t="s">
        <v>2604</v>
      </c>
      <c r="E1756" s="142"/>
      <c r="F1756" s="65"/>
      <c r="G1756" s="166" t="s">
        <v>2604</v>
      </c>
      <c r="H1756" s="152" t="s">
        <v>2604</v>
      </c>
    </row>
    <row r="1757" spans="1:8" x14ac:dyDescent="0.3">
      <c r="A1757" s="65" t="s">
        <v>1902</v>
      </c>
      <c r="B1757" s="284">
        <v>2</v>
      </c>
      <c r="C1757" s="288" t="s">
        <v>2605</v>
      </c>
      <c r="D1757" s="142" t="s">
        <v>2604</v>
      </c>
      <c r="E1757" s="142"/>
      <c r="F1757" s="65"/>
      <c r="G1757" s="166" t="s">
        <v>2604</v>
      </c>
      <c r="H1757" s="67" t="s">
        <v>2604</v>
      </c>
    </row>
    <row r="1758" spans="1:8" x14ac:dyDescent="0.3">
      <c r="A1758" s="65" t="s">
        <v>2092</v>
      </c>
      <c r="B1758" s="308">
        <v>1</v>
      </c>
      <c r="C1758" s="153" t="s">
        <v>2606</v>
      </c>
      <c r="D1758" s="114" t="s">
        <v>2604</v>
      </c>
      <c r="E1758" s="114"/>
      <c r="F1758" s="65"/>
      <c r="G1758" s="166" t="s">
        <v>2604</v>
      </c>
      <c r="H1758" s="152" t="s">
        <v>2604</v>
      </c>
    </row>
    <row r="1759" spans="1:8" x14ac:dyDescent="0.3">
      <c r="A1759" s="65" t="s">
        <v>2092</v>
      </c>
      <c r="B1759" s="284">
        <v>2</v>
      </c>
      <c r="C1759" s="288" t="s">
        <v>2605</v>
      </c>
      <c r="D1759" s="142" t="s">
        <v>2604</v>
      </c>
      <c r="E1759" s="142"/>
      <c r="F1759" s="65"/>
      <c r="G1759" s="166" t="s">
        <v>2604</v>
      </c>
      <c r="H1759" s="67" t="s">
        <v>2604</v>
      </c>
    </row>
    <row r="1760" spans="1:8" x14ac:dyDescent="0.3">
      <c r="A1760" s="65" t="s">
        <v>3106</v>
      </c>
      <c r="B1760" s="308">
        <v>1</v>
      </c>
      <c r="C1760" s="155" t="s">
        <v>2606</v>
      </c>
      <c r="D1760" s="142" t="s">
        <v>2604</v>
      </c>
      <c r="E1760" s="142"/>
      <c r="F1760" s="65"/>
      <c r="G1760" s="166" t="s">
        <v>2604</v>
      </c>
      <c r="H1760" s="152" t="s">
        <v>2604</v>
      </c>
    </row>
    <row r="1761" spans="1:8" x14ac:dyDescent="0.3">
      <c r="A1761" s="65" t="s">
        <v>3106</v>
      </c>
      <c r="B1761" s="283">
        <v>2</v>
      </c>
      <c r="C1761" s="65" t="s">
        <v>2605</v>
      </c>
      <c r="D1761" s="142" t="s">
        <v>2604</v>
      </c>
      <c r="E1761" s="142"/>
      <c r="F1761" s="65"/>
      <c r="G1761" s="166" t="s">
        <v>2604</v>
      </c>
      <c r="H1761" s="67" t="s">
        <v>2604</v>
      </c>
    </row>
    <row r="1762" spans="1:8" x14ac:dyDescent="0.3">
      <c r="A1762" s="65" t="s">
        <v>3719</v>
      </c>
      <c r="B1762" s="308">
        <v>1</v>
      </c>
      <c r="C1762" s="153" t="s">
        <v>2606</v>
      </c>
      <c r="D1762" s="142" t="s">
        <v>2604</v>
      </c>
      <c r="E1762" s="142"/>
      <c r="F1762" s="65"/>
      <c r="G1762" s="166" t="s">
        <v>2604</v>
      </c>
      <c r="H1762" s="152" t="s">
        <v>2604</v>
      </c>
    </row>
    <row r="1763" spans="1:8" x14ac:dyDescent="0.3">
      <c r="A1763" s="65" t="s">
        <v>3719</v>
      </c>
      <c r="B1763" s="284">
        <v>2</v>
      </c>
      <c r="C1763" s="288" t="s">
        <v>2605</v>
      </c>
      <c r="D1763" s="142" t="s">
        <v>2604</v>
      </c>
      <c r="E1763" s="142"/>
      <c r="F1763" s="65"/>
      <c r="G1763" s="166" t="s">
        <v>2604</v>
      </c>
      <c r="H1763" s="67" t="s">
        <v>2604</v>
      </c>
    </row>
    <row r="1764" spans="1:8" x14ac:dyDescent="0.3">
      <c r="A1764" s="65" t="s">
        <v>3520</v>
      </c>
      <c r="B1764" s="308">
        <v>1</v>
      </c>
      <c r="C1764" s="155" t="s">
        <v>2606</v>
      </c>
      <c r="D1764" s="142">
        <v>35635</v>
      </c>
      <c r="E1764" s="142"/>
      <c r="F1764" s="65" t="s">
        <v>2472</v>
      </c>
      <c r="G1764" s="166" t="s">
        <v>2604</v>
      </c>
      <c r="H1764" s="152" t="s">
        <v>2604</v>
      </c>
    </row>
    <row r="1765" spans="1:8" x14ac:dyDescent="0.3">
      <c r="A1765" s="65" t="s">
        <v>3520</v>
      </c>
      <c r="B1765" s="283">
        <v>2</v>
      </c>
      <c r="C1765" s="65" t="s">
        <v>2605</v>
      </c>
      <c r="D1765" s="142">
        <v>35998</v>
      </c>
      <c r="E1765" s="142"/>
      <c r="F1765" s="65" t="s">
        <v>2196</v>
      </c>
      <c r="G1765" s="166" t="s">
        <v>2604</v>
      </c>
      <c r="H1765" s="67" t="s">
        <v>2604</v>
      </c>
    </row>
    <row r="1766" spans="1:8" x14ac:dyDescent="0.3">
      <c r="A1766" s="65" t="s">
        <v>3268</v>
      </c>
      <c r="B1766" s="308">
        <v>1</v>
      </c>
      <c r="C1766" s="155" t="s">
        <v>2129</v>
      </c>
      <c r="D1766" s="142">
        <v>37471</v>
      </c>
      <c r="E1766" s="142">
        <v>37478</v>
      </c>
      <c r="F1766" s="65" t="s">
        <v>68</v>
      </c>
      <c r="G1766" s="166" t="s">
        <v>2604</v>
      </c>
      <c r="H1766" s="152" t="s">
        <v>2604</v>
      </c>
    </row>
    <row r="1767" spans="1:8" x14ac:dyDescent="0.3">
      <c r="A1767" s="65" t="s">
        <v>2951</v>
      </c>
      <c r="B1767" s="308">
        <v>1</v>
      </c>
      <c r="C1767" s="153" t="s">
        <v>4528</v>
      </c>
      <c r="D1767" s="142">
        <v>40530</v>
      </c>
      <c r="E1767" s="142">
        <v>41762</v>
      </c>
      <c r="F1767" s="65" t="s">
        <v>77</v>
      </c>
      <c r="G1767" s="166" t="s">
        <v>2604</v>
      </c>
      <c r="H1767" s="152" t="s">
        <v>2604</v>
      </c>
    </row>
    <row r="1768" spans="1:8" x14ac:dyDescent="0.3">
      <c r="A1768" s="65" t="s">
        <v>3077</v>
      </c>
      <c r="B1768" s="308">
        <v>1</v>
      </c>
      <c r="C1768" s="155" t="s">
        <v>2606</v>
      </c>
      <c r="D1768" s="142">
        <v>39543</v>
      </c>
      <c r="E1768" s="142"/>
      <c r="F1768" s="65" t="s">
        <v>2150</v>
      </c>
      <c r="G1768" s="166" t="s">
        <v>2604</v>
      </c>
      <c r="H1768" s="152" t="s">
        <v>2604</v>
      </c>
    </row>
    <row r="1769" spans="1:8" x14ac:dyDescent="0.3">
      <c r="A1769" s="65" t="s">
        <v>3077</v>
      </c>
      <c r="B1769" s="285">
        <v>2</v>
      </c>
      <c r="C1769" s="282" t="s">
        <v>4524</v>
      </c>
      <c r="D1769" s="142">
        <v>40380</v>
      </c>
      <c r="E1769" s="142"/>
      <c r="F1769" s="65" t="s">
        <v>538</v>
      </c>
      <c r="G1769" s="166" t="s">
        <v>2604</v>
      </c>
      <c r="H1769" s="67" t="s">
        <v>2604</v>
      </c>
    </row>
    <row r="1770" spans="1:8" x14ac:dyDescent="0.3">
      <c r="A1770" s="65" t="s">
        <v>3427</v>
      </c>
      <c r="B1770" s="308">
        <v>1</v>
      </c>
      <c r="C1770" s="155" t="s">
        <v>2606</v>
      </c>
      <c r="D1770" s="142">
        <v>32442</v>
      </c>
      <c r="E1770" s="142"/>
      <c r="F1770" s="65" t="s">
        <v>2150</v>
      </c>
      <c r="G1770" s="166" t="s">
        <v>2604</v>
      </c>
      <c r="H1770" s="152" t="s">
        <v>2604</v>
      </c>
    </row>
    <row r="1771" spans="1:8" x14ac:dyDescent="0.3">
      <c r="A1771" s="65" t="s">
        <v>3427</v>
      </c>
      <c r="B1771" s="285">
        <v>2</v>
      </c>
      <c r="C1771" s="282" t="s">
        <v>4524</v>
      </c>
      <c r="D1771" s="142">
        <v>36554</v>
      </c>
      <c r="E1771" s="142"/>
      <c r="F1771" s="65" t="s">
        <v>52</v>
      </c>
      <c r="G1771" s="166" t="s">
        <v>2604</v>
      </c>
      <c r="H1771" s="67" t="s">
        <v>2604</v>
      </c>
    </row>
    <row r="1772" spans="1:8" x14ac:dyDescent="0.3">
      <c r="A1772" s="65" t="s">
        <v>3427</v>
      </c>
      <c r="B1772" s="308">
        <v>3</v>
      </c>
      <c r="C1772" s="281" t="s">
        <v>4527</v>
      </c>
      <c r="D1772" s="142"/>
      <c r="E1772" s="142"/>
      <c r="F1772" s="282" t="s">
        <v>71</v>
      </c>
      <c r="G1772" s="166"/>
      <c r="H1772" s="152"/>
    </row>
    <row r="1773" spans="1:8" x14ac:dyDescent="0.3">
      <c r="A1773" s="65" t="s">
        <v>3427</v>
      </c>
      <c r="B1773" s="285">
        <v>4</v>
      </c>
      <c r="C1773" s="282" t="s">
        <v>2605</v>
      </c>
      <c r="D1773" s="142"/>
      <c r="E1773" s="142"/>
      <c r="F1773" s="282" t="s">
        <v>44</v>
      </c>
      <c r="G1773" s="166"/>
      <c r="H1773" s="287" t="s">
        <v>2135</v>
      </c>
    </row>
    <row r="1774" spans="1:8" x14ac:dyDescent="0.3">
      <c r="A1774" s="65" t="s">
        <v>3244</v>
      </c>
      <c r="B1774" s="308">
        <v>1</v>
      </c>
      <c r="C1774" s="153" t="s">
        <v>2606</v>
      </c>
      <c r="D1774" s="142" t="s">
        <v>2604</v>
      </c>
      <c r="E1774" s="142"/>
      <c r="F1774" s="65"/>
      <c r="G1774" s="166" t="s">
        <v>2604</v>
      </c>
      <c r="H1774" s="152" t="s">
        <v>2604</v>
      </c>
    </row>
    <row r="1775" spans="1:8" x14ac:dyDescent="0.3">
      <c r="A1775" s="65" t="s">
        <v>3244</v>
      </c>
      <c r="B1775" s="283">
        <v>2</v>
      </c>
      <c r="C1775" s="65" t="s">
        <v>2605</v>
      </c>
      <c r="D1775" s="142">
        <v>36369</v>
      </c>
      <c r="E1775" s="142"/>
      <c r="F1775" s="65" t="s">
        <v>60</v>
      </c>
      <c r="G1775" s="166" t="s">
        <v>2604</v>
      </c>
      <c r="H1775" s="67" t="s">
        <v>2604</v>
      </c>
    </row>
    <row r="1776" spans="1:8" x14ac:dyDescent="0.3">
      <c r="A1776" s="65" t="s">
        <v>3550</v>
      </c>
      <c r="B1776" s="308">
        <v>1</v>
      </c>
      <c r="C1776" s="155" t="s">
        <v>2606</v>
      </c>
      <c r="D1776" s="142">
        <v>29827</v>
      </c>
      <c r="E1776" s="142"/>
      <c r="F1776" s="65" t="s">
        <v>44</v>
      </c>
      <c r="G1776" s="166">
        <v>384000</v>
      </c>
      <c r="H1776" s="152" t="s">
        <v>2604</v>
      </c>
    </row>
    <row r="1777" spans="1:8" x14ac:dyDescent="0.3">
      <c r="A1777" s="65" t="s">
        <v>3550</v>
      </c>
      <c r="B1777" s="284">
        <v>2</v>
      </c>
      <c r="C1777" s="65" t="s">
        <v>2605</v>
      </c>
      <c r="D1777" s="142">
        <v>30429</v>
      </c>
      <c r="E1777" s="142"/>
      <c r="F1777" s="65" t="s">
        <v>35</v>
      </c>
      <c r="G1777" s="166">
        <v>100000</v>
      </c>
      <c r="H1777" s="67" t="s">
        <v>2604</v>
      </c>
    </row>
    <row r="1778" spans="1:8" x14ac:dyDescent="0.3">
      <c r="A1778" s="65" t="s">
        <v>3575</v>
      </c>
      <c r="B1778" s="308">
        <v>1</v>
      </c>
      <c r="C1778" s="153" t="s">
        <v>2606</v>
      </c>
      <c r="D1778" s="142" t="s">
        <v>2604</v>
      </c>
      <c r="E1778" s="142"/>
      <c r="F1778" s="65"/>
      <c r="G1778" s="166" t="s">
        <v>2604</v>
      </c>
      <c r="H1778" s="152" t="s">
        <v>2604</v>
      </c>
    </row>
    <row r="1779" spans="1:8" x14ac:dyDescent="0.3">
      <c r="A1779" s="65" t="s">
        <v>3575</v>
      </c>
      <c r="B1779" s="284">
        <v>2</v>
      </c>
      <c r="C1779" s="288" t="s">
        <v>2605</v>
      </c>
      <c r="D1779" s="142" t="s">
        <v>2604</v>
      </c>
      <c r="E1779" s="142"/>
      <c r="F1779" s="65"/>
      <c r="G1779" s="166" t="s">
        <v>2604</v>
      </c>
      <c r="H1779" s="67" t="s">
        <v>2604</v>
      </c>
    </row>
    <row r="1780" spans="1:8" x14ac:dyDescent="0.3">
      <c r="A1780" s="65" t="s">
        <v>3275</v>
      </c>
      <c r="B1780" s="308">
        <v>1</v>
      </c>
      <c r="C1780" s="153" t="s">
        <v>2606</v>
      </c>
      <c r="D1780" s="142">
        <v>35918</v>
      </c>
      <c r="E1780" s="142"/>
      <c r="F1780" s="65" t="s">
        <v>2150</v>
      </c>
      <c r="G1780" s="166" t="s">
        <v>2604</v>
      </c>
      <c r="H1780" s="152" t="s">
        <v>2604</v>
      </c>
    </row>
    <row r="1781" spans="1:8" x14ac:dyDescent="0.3">
      <c r="A1781" s="65" t="s">
        <v>3275</v>
      </c>
      <c r="B1781" s="308">
        <v>2</v>
      </c>
      <c r="C1781" s="153" t="s">
        <v>4524</v>
      </c>
      <c r="D1781" s="142"/>
      <c r="E1781" s="142"/>
      <c r="F1781" s="65" t="s">
        <v>2343</v>
      </c>
      <c r="G1781" s="166"/>
      <c r="H1781" s="152"/>
    </row>
    <row r="1782" spans="1:8" x14ac:dyDescent="0.3">
      <c r="A1782" s="65" t="s">
        <v>3275</v>
      </c>
      <c r="B1782" s="308">
        <v>3</v>
      </c>
      <c r="C1782" s="153" t="s">
        <v>4524</v>
      </c>
      <c r="D1782" s="142"/>
      <c r="E1782" s="142"/>
      <c r="F1782" s="65" t="s">
        <v>84</v>
      </c>
      <c r="G1782" s="166"/>
      <c r="H1782" s="152"/>
    </row>
    <row r="1783" spans="1:8" x14ac:dyDescent="0.3">
      <c r="A1783" s="65" t="s">
        <v>3275</v>
      </c>
      <c r="B1783" s="308">
        <v>4</v>
      </c>
      <c r="C1783" s="153" t="s">
        <v>2605</v>
      </c>
      <c r="D1783" s="142">
        <v>37926</v>
      </c>
      <c r="E1783" s="142"/>
      <c r="F1783" s="65" t="s">
        <v>62</v>
      </c>
      <c r="G1783" s="166">
        <v>500000</v>
      </c>
      <c r="H1783" s="152"/>
    </row>
    <row r="1784" spans="1:8" x14ac:dyDescent="0.3">
      <c r="A1784" s="65" t="s">
        <v>3275</v>
      </c>
      <c r="B1784" s="308">
        <v>5</v>
      </c>
      <c r="C1784" s="153" t="s">
        <v>2606</v>
      </c>
      <c r="D1784" s="142"/>
      <c r="E1784" s="142"/>
      <c r="F1784" s="65" t="s">
        <v>4556</v>
      </c>
      <c r="G1784" s="166"/>
      <c r="H1784" s="152"/>
    </row>
    <row r="1785" spans="1:8" x14ac:dyDescent="0.3">
      <c r="A1785" s="65" t="s">
        <v>3275</v>
      </c>
      <c r="B1785" s="308">
        <v>6</v>
      </c>
      <c r="C1785" s="153" t="s">
        <v>2605</v>
      </c>
      <c r="D1785" s="142"/>
      <c r="E1785" s="142"/>
      <c r="F1785" s="65" t="s">
        <v>45</v>
      </c>
      <c r="G1785" s="166"/>
      <c r="H1785" s="152"/>
    </row>
    <row r="1786" spans="1:8" x14ac:dyDescent="0.3">
      <c r="A1786" s="65" t="s">
        <v>3377</v>
      </c>
      <c r="B1786" s="308">
        <v>1</v>
      </c>
      <c r="C1786" s="155" t="s">
        <v>2606</v>
      </c>
      <c r="D1786" s="142">
        <v>37954</v>
      </c>
      <c r="E1786" s="142"/>
      <c r="F1786" s="65" t="s">
        <v>93</v>
      </c>
      <c r="G1786" s="166">
        <v>980000</v>
      </c>
      <c r="H1786" s="152" t="s">
        <v>2604</v>
      </c>
    </row>
    <row r="1787" spans="1:8" x14ac:dyDescent="0.3">
      <c r="A1787" s="65" t="s">
        <v>3377</v>
      </c>
      <c r="B1787" s="308">
        <v>2</v>
      </c>
      <c r="C1787" s="306" t="s">
        <v>4527</v>
      </c>
      <c r="D1787" s="142">
        <v>38403</v>
      </c>
      <c r="E1787" s="142">
        <v>38503</v>
      </c>
      <c r="F1787" s="65" t="s">
        <v>65</v>
      </c>
      <c r="G1787" s="166"/>
      <c r="H1787" s="152"/>
    </row>
    <row r="1788" spans="1:8" x14ac:dyDescent="0.3">
      <c r="A1788" s="65" t="s">
        <v>3377</v>
      </c>
      <c r="B1788" s="308">
        <v>3</v>
      </c>
      <c r="C1788" s="306" t="s">
        <v>4524</v>
      </c>
      <c r="D1788" s="142">
        <v>38534</v>
      </c>
      <c r="E1788" s="142"/>
      <c r="F1788" s="305" t="s">
        <v>86</v>
      </c>
      <c r="G1788" s="166"/>
      <c r="H1788" s="152"/>
    </row>
    <row r="1789" spans="1:8" x14ac:dyDescent="0.3">
      <c r="A1789" s="65" t="s">
        <v>3377</v>
      </c>
      <c r="B1789" s="308">
        <v>4</v>
      </c>
      <c r="C1789" s="306" t="s">
        <v>2605</v>
      </c>
      <c r="D1789" s="142"/>
      <c r="E1789" s="142"/>
      <c r="F1789" s="305" t="s">
        <v>86</v>
      </c>
      <c r="G1789" s="166">
        <v>500000</v>
      </c>
      <c r="H1789" s="152"/>
    </row>
    <row r="1790" spans="1:8" x14ac:dyDescent="0.3">
      <c r="A1790" s="65" t="s">
        <v>2010</v>
      </c>
      <c r="B1790" s="308">
        <v>1</v>
      </c>
      <c r="C1790" s="153" t="s">
        <v>2606</v>
      </c>
      <c r="D1790" s="114" t="s">
        <v>2604</v>
      </c>
      <c r="E1790" s="114"/>
      <c r="F1790" s="65"/>
      <c r="G1790" s="166" t="s">
        <v>2604</v>
      </c>
      <c r="H1790" s="152" t="s">
        <v>2604</v>
      </c>
    </row>
    <row r="1791" spans="1:8" x14ac:dyDescent="0.3">
      <c r="A1791" s="65" t="s">
        <v>2010</v>
      </c>
      <c r="B1791" s="284">
        <v>2</v>
      </c>
      <c r="C1791" s="288" t="s">
        <v>2605</v>
      </c>
      <c r="D1791" s="142" t="s">
        <v>2604</v>
      </c>
      <c r="E1791" s="142"/>
      <c r="F1791" s="65"/>
      <c r="G1791" s="166" t="s">
        <v>2604</v>
      </c>
      <c r="H1791" s="67" t="s">
        <v>2604</v>
      </c>
    </row>
    <row r="1792" spans="1:8" x14ac:dyDescent="0.3">
      <c r="A1792" s="65" t="s">
        <v>1828</v>
      </c>
      <c r="B1792" s="308">
        <v>1</v>
      </c>
      <c r="C1792" s="153" t="s">
        <v>2606</v>
      </c>
      <c r="D1792" s="142" t="s">
        <v>2604</v>
      </c>
      <c r="E1792" s="142"/>
      <c r="F1792" s="65"/>
      <c r="G1792" s="166" t="s">
        <v>2604</v>
      </c>
      <c r="H1792" s="152" t="s">
        <v>2604</v>
      </c>
    </row>
    <row r="1793" spans="1:8" x14ac:dyDescent="0.3">
      <c r="A1793" s="65" t="s">
        <v>1828</v>
      </c>
      <c r="B1793" s="284">
        <v>2</v>
      </c>
      <c r="C1793" s="288" t="s">
        <v>2605</v>
      </c>
      <c r="D1793" s="142" t="s">
        <v>2604</v>
      </c>
      <c r="E1793" s="142"/>
      <c r="F1793" s="65"/>
      <c r="G1793" s="166" t="s">
        <v>2604</v>
      </c>
      <c r="H1793" s="67" t="s">
        <v>2604</v>
      </c>
    </row>
    <row r="1794" spans="1:8" x14ac:dyDescent="0.3">
      <c r="A1794" s="65" t="s">
        <v>1387</v>
      </c>
      <c r="B1794" s="308">
        <v>1</v>
      </c>
      <c r="C1794" s="153" t="s">
        <v>2606</v>
      </c>
      <c r="D1794" s="142" t="s">
        <v>2604</v>
      </c>
      <c r="E1794" s="142"/>
      <c r="F1794" s="65"/>
      <c r="G1794" s="166" t="s">
        <v>2604</v>
      </c>
      <c r="H1794" s="152" t="s">
        <v>2604</v>
      </c>
    </row>
    <row r="1795" spans="1:8" x14ac:dyDescent="0.3">
      <c r="A1795" s="65" t="s">
        <v>1387</v>
      </c>
      <c r="B1795" s="284">
        <v>2</v>
      </c>
      <c r="C1795" s="288" t="s">
        <v>2605</v>
      </c>
      <c r="D1795" s="142" t="s">
        <v>2604</v>
      </c>
      <c r="E1795" s="142"/>
      <c r="F1795" s="65"/>
      <c r="G1795" s="166" t="s">
        <v>2604</v>
      </c>
      <c r="H1795" s="67" t="s">
        <v>2604</v>
      </c>
    </row>
    <row r="1796" spans="1:8" x14ac:dyDescent="0.3">
      <c r="A1796" s="65" t="s">
        <v>3434</v>
      </c>
      <c r="B1796" s="308">
        <v>1</v>
      </c>
      <c r="C1796" s="153" t="s">
        <v>2606</v>
      </c>
      <c r="D1796" s="142" t="s">
        <v>2604</v>
      </c>
      <c r="E1796" s="142"/>
      <c r="F1796" s="65"/>
      <c r="G1796" s="166" t="s">
        <v>2604</v>
      </c>
      <c r="H1796" s="152" t="s">
        <v>2604</v>
      </c>
    </row>
    <row r="1797" spans="1:8" x14ac:dyDescent="0.3">
      <c r="A1797" s="65" t="s">
        <v>3434</v>
      </c>
      <c r="B1797" s="284">
        <v>2</v>
      </c>
      <c r="C1797" s="288" t="s">
        <v>2605</v>
      </c>
      <c r="D1797" s="142" t="s">
        <v>2604</v>
      </c>
      <c r="E1797" s="142"/>
      <c r="F1797" s="65"/>
      <c r="G1797" s="166" t="s">
        <v>2604</v>
      </c>
      <c r="H1797" s="67" t="s">
        <v>2604</v>
      </c>
    </row>
    <row r="1798" spans="1:8" x14ac:dyDescent="0.3">
      <c r="A1798" s="65" t="s">
        <v>2959</v>
      </c>
      <c r="B1798" s="308">
        <v>1</v>
      </c>
      <c r="C1798" s="155" t="s">
        <v>2606</v>
      </c>
      <c r="D1798" s="142">
        <v>38643</v>
      </c>
      <c r="E1798" s="142"/>
      <c r="F1798" s="65" t="s">
        <v>2150</v>
      </c>
      <c r="G1798" s="166" t="s">
        <v>2604</v>
      </c>
      <c r="H1798" s="152" t="s">
        <v>2604</v>
      </c>
    </row>
    <row r="1799" spans="1:8" x14ac:dyDescent="0.3">
      <c r="A1799" s="65" t="s">
        <v>2959</v>
      </c>
      <c r="B1799" s="284">
        <v>2</v>
      </c>
      <c r="C1799" s="65" t="s">
        <v>2605</v>
      </c>
      <c r="D1799" s="142">
        <v>38748</v>
      </c>
      <c r="E1799" s="142"/>
      <c r="F1799" s="65" t="s">
        <v>2572</v>
      </c>
      <c r="G1799" s="166" t="s">
        <v>2604</v>
      </c>
      <c r="H1799" s="67" t="s">
        <v>2604</v>
      </c>
    </row>
    <row r="1800" spans="1:8" x14ac:dyDescent="0.3">
      <c r="A1800" s="65" t="s">
        <v>1578</v>
      </c>
      <c r="B1800" s="308">
        <v>1</v>
      </c>
      <c r="C1800" s="153" t="s">
        <v>2606</v>
      </c>
      <c r="D1800" s="142" t="s">
        <v>2604</v>
      </c>
      <c r="E1800" s="142"/>
      <c r="F1800" s="65"/>
      <c r="G1800" s="166" t="s">
        <v>2604</v>
      </c>
      <c r="H1800" s="152" t="s">
        <v>2604</v>
      </c>
    </row>
    <row r="1801" spans="1:8" x14ac:dyDescent="0.3">
      <c r="A1801" s="65" t="s">
        <v>1578</v>
      </c>
      <c r="B1801" s="284">
        <v>2</v>
      </c>
      <c r="C1801" s="288" t="s">
        <v>2605</v>
      </c>
      <c r="D1801" s="142" t="s">
        <v>2604</v>
      </c>
      <c r="E1801" s="142"/>
      <c r="F1801" s="65"/>
      <c r="G1801" s="166" t="s">
        <v>2604</v>
      </c>
      <c r="H1801" s="67" t="s">
        <v>2604</v>
      </c>
    </row>
    <row r="1802" spans="1:8" x14ac:dyDescent="0.3">
      <c r="A1802" s="65" t="s">
        <v>1543</v>
      </c>
      <c r="B1802" s="308">
        <v>1</v>
      </c>
      <c r="C1802" s="153" t="s">
        <v>2606</v>
      </c>
      <c r="D1802" s="142" t="s">
        <v>2604</v>
      </c>
      <c r="E1802" s="142"/>
      <c r="F1802" s="65"/>
      <c r="G1802" s="166" t="s">
        <v>2604</v>
      </c>
      <c r="H1802" s="152" t="s">
        <v>2604</v>
      </c>
    </row>
    <row r="1803" spans="1:8" x14ac:dyDescent="0.3">
      <c r="A1803" s="65" t="s">
        <v>1543</v>
      </c>
      <c r="B1803" s="284">
        <v>2</v>
      </c>
      <c r="C1803" s="288" t="s">
        <v>2605</v>
      </c>
      <c r="D1803" s="142" t="s">
        <v>2604</v>
      </c>
      <c r="E1803" s="142"/>
      <c r="F1803" s="65"/>
      <c r="G1803" s="166" t="s">
        <v>2604</v>
      </c>
      <c r="H1803" s="67" t="s">
        <v>2604</v>
      </c>
    </row>
    <row r="1804" spans="1:8" x14ac:dyDescent="0.3">
      <c r="A1804" s="65" t="s">
        <v>3044</v>
      </c>
      <c r="B1804" s="308">
        <v>1</v>
      </c>
      <c r="C1804" s="155" t="s">
        <v>2606</v>
      </c>
      <c r="D1804" s="142" t="s">
        <v>2604</v>
      </c>
      <c r="E1804" s="142"/>
      <c r="F1804" s="65"/>
      <c r="G1804" s="166" t="s">
        <v>2604</v>
      </c>
      <c r="H1804" s="152" t="s">
        <v>2604</v>
      </c>
    </row>
    <row r="1805" spans="1:8" x14ac:dyDescent="0.3">
      <c r="A1805" s="65" t="s">
        <v>3044</v>
      </c>
      <c r="B1805" s="283">
        <v>2</v>
      </c>
      <c r="C1805" s="65" t="s">
        <v>2603</v>
      </c>
      <c r="D1805" s="142"/>
      <c r="E1805" s="142"/>
      <c r="F1805" s="65" t="s">
        <v>93</v>
      </c>
      <c r="G1805" s="166" t="s">
        <v>2604</v>
      </c>
      <c r="H1805" s="67" t="s">
        <v>2135</v>
      </c>
    </row>
    <row r="1806" spans="1:8" x14ac:dyDescent="0.3">
      <c r="A1806" s="65" t="s">
        <v>3154</v>
      </c>
      <c r="B1806" s="308">
        <v>1</v>
      </c>
      <c r="C1806" s="155" t="s">
        <v>2606</v>
      </c>
      <c r="D1806" s="142">
        <v>40765</v>
      </c>
      <c r="E1806" s="142"/>
      <c r="F1806" s="65" t="s">
        <v>2266</v>
      </c>
      <c r="G1806" s="166" t="s">
        <v>2604</v>
      </c>
      <c r="H1806" s="152" t="s">
        <v>2604</v>
      </c>
    </row>
    <row r="1807" spans="1:8" x14ac:dyDescent="0.3">
      <c r="A1807" s="65" t="s">
        <v>3154</v>
      </c>
      <c r="B1807" s="284">
        <v>2</v>
      </c>
      <c r="C1807" s="288" t="s">
        <v>4527</v>
      </c>
      <c r="D1807" s="142">
        <v>41166</v>
      </c>
      <c r="E1807" s="142">
        <v>41258</v>
      </c>
      <c r="F1807" s="288" t="s">
        <v>55</v>
      </c>
      <c r="G1807" s="166" t="s">
        <v>2604</v>
      </c>
      <c r="H1807" s="67" t="s">
        <v>2604</v>
      </c>
    </row>
    <row r="1808" spans="1:8" x14ac:dyDescent="0.3">
      <c r="A1808" s="65" t="s">
        <v>3154</v>
      </c>
      <c r="B1808" s="284">
        <v>2</v>
      </c>
      <c r="C1808" s="288" t="s">
        <v>2605</v>
      </c>
      <c r="D1808" s="142">
        <v>41789</v>
      </c>
      <c r="E1808" s="142"/>
      <c r="F1808" s="288" t="s">
        <v>94</v>
      </c>
      <c r="G1808" s="166" t="s">
        <v>2604</v>
      </c>
      <c r="H1808" s="67" t="s">
        <v>2604</v>
      </c>
    </row>
    <row r="1809" spans="1:8" x14ac:dyDescent="0.3">
      <c r="A1809" s="65" t="s">
        <v>3154</v>
      </c>
      <c r="B1809" s="308">
        <v>3</v>
      </c>
      <c r="C1809" s="289" t="s">
        <v>4527</v>
      </c>
      <c r="D1809" s="142">
        <v>41299</v>
      </c>
      <c r="E1809" s="142"/>
      <c r="F1809" s="288" t="s">
        <v>47</v>
      </c>
      <c r="G1809" s="166" t="s">
        <v>2604</v>
      </c>
      <c r="H1809" s="152" t="s">
        <v>2604</v>
      </c>
    </row>
    <row r="1810" spans="1:8" x14ac:dyDescent="0.3">
      <c r="A1810" s="65" t="s">
        <v>3555</v>
      </c>
      <c r="B1810" s="308">
        <v>1</v>
      </c>
      <c r="C1810" s="153" t="s">
        <v>2606</v>
      </c>
      <c r="D1810" s="142" t="s">
        <v>2604</v>
      </c>
      <c r="E1810" s="142"/>
      <c r="F1810" s="65"/>
      <c r="G1810" s="166" t="s">
        <v>2604</v>
      </c>
      <c r="H1810" s="152" t="s">
        <v>2604</v>
      </c>
    </row>
    <row r="1811" spans="1:8" x14ac:dyDescent="0.3">
      <c r="A1811" s="65" t="s">
        <v>3555</v>
      </c>
      <c r="B1811" s="284">
        <v>2</v>
      </c>
      <c r="C1811" s="288" t="s">
        <v>2605</v>
      </c>
      <c r="D1811" s="142" t="s">
        <v>2604</v>
      </c>
      <c r="E1811" s="142"/>
      <c r="F1811" s="65"/>
      <c r="G1811" s="166" t="s">
        <v>2604</v>
      </c>
      <c r="H1811" s="67" t="s">
        <v>2604</v>
      </c>
    </row>
    <row r="1812" spans="1:8" x14ac:dyDescent="0.3">
      <c r="A1812" s="65" t="s">
        <v>3412</v>
      </c>
      <c r="B1812" s="308">
        <v>1</v>
      </c>
      <c r="C1812" s="155" t="s">
        <v>2606</v>
      </c>
      <c r="D1812" s="142">
        <v>39284</v>
      </c>
      <c r="E1812" s="142"/>
      <c r="F1812" s="65" t="s">
        <v>85</v>
      </c>
      <c r="G1812" s="166">
        <v>126000</v>
      </c>
      <c r="H1812" s="152" t="s">
        <v>2604</v>
      </c>
    </row>
    <row r="1813" spans="1:8" x14ac:dyDescent="0.3">
      <c r="A1813" s="65" t="s">
        <v>3412</v>
      </c>
      <c r="B1813" s="283">
        <v>2</v>
      </c>
      <c r="C1813" s="108" t="s">
        <v>2605</v>
      </c>
      <c r="D1813" s="142">
        <v>39564</v>
      </c>
      <c r="E1813" s="142"/>
      <c r="F1813" s="108" t="s">
        <v>92</v>
      </c>
      <c r="G1813" s="166">
        <v>105000</v>
      </c>
      <c r="H1813" s="67" t="s">
        <v>2604</v>
      </c>
    </row>
    <row r="1814" spans="1:8" x14ac:dyDescent="0.3">
      <c r="A1814" s="65" t="s">
        <v>3024</v>
      </c>
      <c r="B1814" s="308">
        <v>1</v>
      </c>
      <c r="C1814" s="155" t="s">
        <v>2606</v>
      </c>
      <c r="D1814" s="142">
        <v>42186</v>
      </c>
      <c r="E1814" s="142"/>
      <c r="F1814" s="108" t="s">
        <v>30</v>
      </c>
      <c r="G1814" s="166">
        <v>0</v>
      </c>
      <c r="H1814" s="157" t="s">
        <v>2611</v>
      </c>
    </row>
    <row r="1815" spans="1:8" x14ac:dyDescent="0.3">
      <c r="A1815" s="65" t="s">
        <v>3024</v>
      </c>
      <c r="B1815" s="284">
        <v>2</v>
      </c>
      <c r="C1815" s="288" t="s">
        <v>2605</v>
      </c>
      <c r="D1815" s="142" t="s">
        <v>2604</v>
      </c>
      <c r="E1815" s="142"/>
      <c r="F1815" s="65"/>
      <c r="G1815" s="166" t="s">
        <v>2604</v>
      </c>
      <c r="H1815" s="67" t="s">
        <v>2604</v>
      </c>
    </row>
    <row r="1816" spans="1:8" x14ac:dyDescent="0.3">
      <c r="A1816" s="65" t="s">
        <v>2936</v>
      </c>
      <c r="B1816" s="308">
        <v>1</v>
      </c>
      <c r="C1816" s="155" t="s">
        <v>2606</v>
      </c>
      <c r="D1816" s="142">
        <v>39293</v>
      </c>
      <c r="E1816" s="142"/>
      <c r="F1816" s="65" t="s">
        <v>2150</v>
      </c>
      <c r="G1816" s="166" t="s">
        <v>2604</v>
      </c>
      <c r="H1816" s="152" t="s">
        <v>2604</v>
      </c>
    </row>
    <row r="1817" spans="1:8" x14ac:dyDescent="0.3">
      <c r="A1817" s="65" t="s">
        <v>2936</v>
      </c>
      <c r="B1817" s="284">
        <v>2</v>
      </c>
      <c r="C1817" s="305" t="s">
        <v>4527</v>
      </c>
      <c r="D1817" s="142">
        <v>40400</v>
      </c>
      <c r="E1817" s="142"/>
      <c r="F1817" s="65" t="s">
        <v>2405</v>
      </c>
      <c r="G1817" s="166" t="s">
        <v>2604</v>
      </c>
      <c r="H1817" s="67" t="s">
        <v>2604</v>
      </c>
    </row>
    <row r="1818" spans="1:8" x14ac:dyDescent="0.3">
      <c r="A1818" s="65" t="s">
        <v>3678</v>
      </c>
      <c r="B1818" s="308">
        <v>1</v>
      </c>
      <c r="C1818" s="155" t="s">
        <v>2606</v>
      </c>
      <c r="D1818" s="142" t="s">
        <v>2604</v>
      </c>
      <c r="E1818" s="142"/>
      <c r="F1818" s="65"/>
      <c r="G1818" s="166" t="s">
        <v>2604</v>
      </c>
      <c r="H1818" s="152" t="s">
        <v>2604</v>
      </c>
    </row>
    <row r="1819" spans="1:8" x14ac:dyDescent="0.3">
      <c r="A1819" s="65" t="s">
        <v>3678</v>
      </c>
      <c r="B1819" s="283">
        <v>2</v>
      </c>
      <c r="C1819" s="65" t="s">
        <v>2605</v>
      </c>
      <c r="D1819" s="142" t="s">
        <v>2604</v>
      </c>
      <c r="E1819" s="142"/>
      <c r="F1819" s="65"/>
      <c r="G1819" s="166" t="s">
        <v>2604</v>
      </c>
      <c r="H1819" s="67" t="s">
        <v>2604</v>
      </c>
    </row>
    <row r="1820" spans="1:8" x14ac:dyDescent="0.3">
      <c r="A1820" s="65" t="s">
        <v>3064</v>
      </c>
      <c r="B1820" s="308">
        <v>1</v>
      </c>
      <c r="C1820" s="155" t="s">
        <v>2606</v>
      </c>
      <c r="D1820" s="142" t="s">
        <v>2604</v>
      </c>
      <c r="E1820" s="142"/>
      <c r="F1820" s="65"/>
      <c r="G1820" s="166" t="s">
        <v>2604</v>
      </c>
      <c r="H1820" s="152" t="s">
        <v>2604</v>
      </c>
    </row>
    <row r="1821" spans="1:8" x14ac:dyDescent="0.3">
      <c r="A1821" s="65" t="s">
        <v>3064</v>
      </c>
      <c r="B1821" s="283">
        <v>2</v>
      </c>
      <c r="C1821" s="65" t="s">
        <v>2605</v>
      </c>
      <c r="D1821" s="142" t="s">
        <v>2604</v>
      </c>
      <c r="E1821" s="142"/>
      <c r="F1821" s="65"/>
      <c r="G1821" s="166" t="s">
        <v>2604</v>
      </c>
      <c r="H1821" s="67" t="s">
        <v>2604</v>
      </c>
    </row>
    <row r="1822" spans="1:8" x14ac:dyDescent="0.3">
      <c r="A1822" s="65" t="s">
        <v>3755</v>
      </c>
      <c r="B1822" s="308">
        <v>1</v>
      </c>
      <c r="C1822" s="155" t="s">
        <v>2606</v>
      </c>
      <c r="D1822" s="142">
        <v>36647</v>
      </c>
      <c r="E1822" s="142"/>
      <c r="F1822" s="65" t="s">
        <v>2150</v>
      </c>
      <c r="G1822" s="166" t="s">
        <v>2604</v>
      </c>
      <c r="H1822" s="152" t="s">
        <v>2604</v>
      </c>
    </row>
    <row r="1823" spans="1:8" x14ac:dyDescent="0.3">
      <c r="A1823" s="65" t="s">
        <v>3755</v>
      </c>
      <c r="B1823" s="283">
        <v>2</v>
      </c>
      <c r="C1823" s="65" t="s">
        <v>2603</v>
      </c>
      <c r="D1823" s="142">
        <v>36647</v>
      </c>
      <c r="E1823" s="142"/>
      <c r="F1823" s="65" t="s">
        <v>28</v>
      </c>
      <c r="G1823" s="166" t="s">
        <v>2604</v>
      </c>
      <c r="H1823" s="67" t="s">
        <v>2135</v>
      </c>
    </row>
    <row r="1824" spans="1:8" x14ac:dyDescent="0.3">
      <c r="A1824" s="65" t="s">
        <v>2956</v>
      </c>
      <c r="B1824" s="308">
        <v>1</v>
      </c>
      <c r="C1824" s="155" t="s">
        <v>2129</v>
      </c>
      <c r="D1824" s="142">
        <v>36869</v>
      </c>
      <c r="E1824" s="142">
        <v>36869</v>
      </c>
      <c r="F1824" s="65" t="s">
        <v>59</v>
      </c>
      <c r="G1824" s="166" t="s">
        <v>2604</v>
      </c>
      <c r="H1824" s="152" t="s">
        <v>2604</v>
      </c>
    </row>
    <row r="1825" spans="1:8" x14ac:dyDescent="0.3">
      <c r="A1825" s="65" t="s">
        <v>1577</v>
      </c>
      <c r="B1825" s="308">
        <v>1</v>
      </c>
      <c r="C1825" s="153" t="s">
        <v>2606</v>
      </c>
      <c r="D1825" s="142" t="s">
        <v>2604</v>
      </c>
      <c r="E1825" s="142"/>
      <c r="F1825" s="65"/>
      <c r="G1825" s="166" t="s">
        <v>2604</v>
      </c>
      <c r="H1825" s="152" t="s">
        <v>2604</v>
      </c>
    </row>
    <row r="1826" spans="1:8" x14ac:dyDescent="0.3">
      <c r="A1826" s="65" t="s">
        <v>1577</v>
      </c>
      <c r="B1826" s="284">
        <v>2</v>
      </c>
      <c r="C1826" s="288" t="s">
        <v>2605</v>
      </c>
      <c r="D1826" s="142" t="s">
        <v>2604</v>
      </c>
      <c r="E1826" s="142"/>
      <c r="F1826" s="65"/>
      <c r="G1826" s="166" t="s">
        <v>2604</v>
      </c>
      <c r="H1826" s="67" t="s">
        <v>2604</v>
      </c>
    </row>
    <row r="1827" spans="1:8" x14ac:dyDescent="0.3">
      <c r="A1827" s="65" t="s">
        <v>3415</v>
      </c>
      <c r="B1827" s="308">
        <v>1</v>
      </c>
      <c r="C1827" s="153" t="s">
        <v>2606</v>
      </c>
      <c r="D1827" s="142" t="s">
        <v>2604</v>
      </c>
      <c r="E1827" s="142"/>
      <c r="F1827" s="65"/>
      <c r="G1827" s="166" t="s">
        <v>2604</v>
      </c>
      <c r="H1827" s="152" t="s">
        <v>2604</v>
      </c>
    </row>
    <row r="1828" spans="1:8" x14ac:dyDescent="0.3">
      <c r="A1828" s="65" t="s">
        <v>3415</v>
      </c>
      <c r="B1828" s="284">
        <v>2</v>
      </c>
      <c r="C1828" s="288" t="s">
        <v>2605</v>
      </c>
      <c r="D1828" s="142" t="s">
        <v>2604</v>
      </c>
      <c r="E1828" s="142"/>
      <c r="F1828" s="65"/>
      <c r="G1828" s="166" t="s">
        <v>2604</v>
      </c>
      <c r="H1828" s="67" t="s">
        <v>2604</v>
      </c>
    </row>
    <row r="1829" spans="1:8" x14ac:dyDescent="0.3">
      <c r="A1829" s="65" t="s">
        <v>3564</v>
      </c>
      <c r="B1829" s="308">
        <v>1</v>
      </c>
      <c r="C1829" s="153" t="s">
        <v>2606</v>
      </c>
      <c r="D1829" s="142" t="s">
        <v>2604</v>
      </c>
      <c r="E1829" s="142"/>
      <c r="F1829" s="65"/>
      <c r="G1829" s="166" t="s">
        <v>2604</v>
      </c>
      <c r="H1829" s="152" t="s">
        <v>2604</v>
      </c>
    </row>
    <row r="1830" spans="1:8" x14ac:dyDescent="0.3">
      <c r="A1830" s="65" t="s">
        <v>3564</v>
      </c>
      <c r="B1830" s="284">
        <v>2</v>
      </c>
      <c r="C1830" s="288" t="s">
        <v>2605</v>
      </c>
      <c r="D1830" s="142" t="s">
        <v>2604</v>
      </c>
      <c r="E1830" s="142"/>
      <c r="F1830" s="65"/>
      <c r="G1830" s="166" t="s">
        <v>2604</v>
      </c>
      <c r="H1830" s="67" t="s">
        <v>2604</v>
      </c>
    </row>
    <row r="1831" spans="1:8" x14ac:dyDescent="0.3">
      <c r="A1831" s="65" t="s">
        <v>1459</v>
      </c>
      <c r="B1831" s="308">
        <v>1</v>
      </c>
      <c r="C1831" s="153" t="s">
        <v>2606</v>
      </c>
      <c r="D1831" s="142" t="s">
        <v>2604</v>
      </c>
      <c r="E1831" s="142"/>
      <c r="F1831" s="65"/>
      <c r="G1831" s="166" t="s">
        <v>2604</v>
      </c>
      <c r="H1831" s="152" t="s">
        <v>2604</v>
      </c>
    </row>
    <row r="1832" spans="1:8" x14ac:dyDescent="0.3">
      <c r="A1832" s="65" t="s">
        <v>1459</v>
      </c>
      <c r="B1832" s="284">
        <v>2</v>
      </c>
      <c r="C1832" s="288" t="s">
        <v>2605</v>
      </c>
      <c r="D1832" s="142" t="s">
        <v>2604</v>
      </c>
      <c r="E1832" s="142"/>
      <c r="F1832" s="65"/>
      <c r="G1832" s="166" t="s">
        <v>2604</v>
      </c>
      <c r="H1832" s="67" t="s">
        <v>2604</v>
      </c>
    </row>
    <row r="1833" spans="1:8" x14ac:dyDescent="0.3">
      <c r="A1833" s="65" t="s">
        <v>1401</v>
      </c>
      <c r="B1833" s="308">
        <v>1</v>
      </c>
      <c r="C1833" s="153" t="s">
        <v>2606</v>
      </c>
      <c r="D1833" s="142" t="s">
        <v>2604</v>
      </c>
      <c r="E1833" s="142"/>
      <c r="F1833" s="65"/>
      <c r="G1833" s="166" t="s">
        <v>2604</v>
      </c>
      <c r="H1833" s="152" t="s">
        <v>2604</v>
      </c>
    </row>
    <row r="1834" spans="1:8" x14ac:dyDescent="0.3">
      <c r="A1834" s="65" t="s">
        <v>1401</v>
      </c>
      <c r="B1834" s="284">
        <v>2</v>
      </c>
      <c r="C1834" s="288" t="s">
        <v>2605</v>
      </c>
      <c r="D1834" s="142" t="s">
        <v>2604</v>
      </c>
      <c r="E1834" s="142"/>
      <c r="F1834" s="65"/>
      <c r="G1834" s="166" t="s">
        <v>2604</v>
      </c>
      <c r="H1834" s="67" t="s">
        <v>2604</v>
      </c>
    </row>
    <row r="1835" spans="1:8" x14ac:dyDescent="0.3">
      <c r="A1835" s="65" t="s">
        <v>1644</v>
      </c>
      <c r="B1835" s="308">
        <v>1</v>
      </c>
      <c r="C1835" s="153" t="s">
        <v>2606</v>
      </c>
      <c r="D1835" s="142" t="s">
        <v>2604</v>
      </c>
      <c r="E1835" s="142"/>
      <c r="F1835" s="65"/>
      <c r="G1835" s="166" t="s">
        <v>2604</v>
      </c>
      <c r="H1835" s="152" t="s">
        <v>2604</v>
      </c>
    </row>
    <row r="1836" spans="1:8" x14ac:dyDescent="0.3">
      <c r="A1836" s="65" t="s">
        <v>1644</v>
      </c>
      <c r="B1836" s="284">
        <v>2</v>
      </c>
      <c r="C1836" s="288" t="s">
        <v>2605</v>
      </c>
      <c r="D1836" s="142" t="s">
        <v>2604</v>
      </c>
      <c r="E1836" s="142"/>
      <c r="F1836" s="65"/>
      <c r="G1836" s="166" t="s">
        <v>2604</v>
      </c>
      <c r="H1836" s="67" t="s">
        <v>2604</v>
      </c>
    </row>
    <row r="1837" spans="1:8" x14ac:dyDescent="0.3">
      <c r="A1837" s="65" t="s">
        <v>1901</v>
      </c>
      <c r="B1837" s="308">
        <v>1</v>
      </c>
      <c r="C1837" s="153" t="s">
        <v>2606</v>
      </c>
      <c r="D1837" s="142" t="s">
        <v>2604</v>
      </c>
      <c r="E1837" s="142"/>
      <c r="F1837" s="65"/>
      <c r="G1837" s="166" t="s">
        <v>2604</v>
      </c>
      <c r="H1837" s="152" t="s">
        <v>2604</v>
      </c>
    </row>
    <row r="1838" spans="1:8" x14ac:dyDescent="0.3">
      <c r="A1838" s="65" t="s">
        <v>1901</v>
      </c>
      <c r="B1838" s="284">
        <v>2</v>
      </c>
      <c r="C1838" s="288" t="s">
        <v>2605</v>
      </c>
      <c r="D1838" s="142" t="s">
        <v>2604</v>
      </c>
      <c r="E1838" s="142"/>
      <c r="F1838" s="65"/>
      <c r="G1838" s="166" t="s">
        <v>2604</v>
      </c>
      <c r="H1838" s="67" t="s">
        <v>2604</v>
      </c>
    </row>
    <row r="1839" spans="1:8" x14ac:dyDescent="0.3">
      <c r="A1839" s="65" t="s">
        <v>2844</v>
      </c>
      <c r="B1839" s="308">
        <v>1</v>
      </c>
      <c r="C1839" s="153" t="s">
        <v>2606</v>
      </c>
      <c r="D1839" s="142" t="s">
        <v>2604</v>
      </c>
      <c r="E1839" s="142"/>
      <c r="F1839" s="65"/>
      <c r="G1839" s="166" t="s">
        <v>2604</v>
      </c>
      <c r="H1839" s="152" t="s">
        <v>2604</v>
      </c>
    </row>
    <row r="1840" spans="1:8" x14ac:dyDescent="0.3">
      <c r="A1840" s="65" t="s">
        <v>2844</v>
      </c>
      <c r="B1840" s="284">
        <v>2</v>
      </c>
      <c r="C1840" s="288" t="s">
        <v>2605</v>
      </c>
      <c r="D1840" s="142" t="s">
        <v>2604</v>
      </c>
      <c r="E1840" s="142"/>
      <c r="F1840" s="65"/>
      <c r="G1840" s="166" t="s">
        <v>2604</v>
      </c>
      <c r="H1840" s="67" t="s">
        <v>2604</v>
      </c>
    </row>
    <row r="1841" spans="1:8" x14ac:dyDescent="0.3">
      <c r="A1841" s="65" t="s">
        <v>1574</v>
      </c>
      <c r="B1841" s="308">
        <v>1</v>
      </c>
      <c r="C1841" s="153" t="s">
        <v>2606</v>
      </c>
      <c r="D1841" s="142" t="s">
        <v>2604</v>
      </c>
      <c r="E1841" s="142"/>
      <c r="F1841" s="65"/>
      <c r="G1841" s="166" t="s">
        <v>2604</v>
      </c>
      <c r="H1841" s="152" t="s">
        <v>2604</v>
      </c>
    </row>
    <row r="1842" spans="1:8" x14ac:dyDescent="0.3">
      <c r="A1842" s="65" t="s">
        <v>1574</v>
      </c>
      <c r="B1842" s="284">
        <v>2</v>
      </c>
      <c r="C1842" s="288" t="s">
        <v>2605</v>
      </c>
      <c r="D1842" s="142" t="s">
        <v>2604</v>
      </c>
      <c r="E1842" s="142"/>
      <c r="F1842" s="65"/>
      <c r="G1842" s="166" t="s">
        <v>2604</v>
      </c>
      <c r="H1842" s="67" t="s">
        <v>2604</v>
      </c>
    </row>
    <row r="1843" spans="1:8" x14ac:dyDescent="0.3">
      <c r="A1843" s="65" t="s">
        <v>1642</v>
      </c>
      <c r="B1843" s="308">
        <v>1</v>
      </c>
      <c r="C1843" s="153" t="s">
        <v>2606</v>
      </c>
      <c r="D1843" s="142" t="s">
        <v>2604</v>
      </c>
      <c r="E1843" s="142"/>
      <c r="F1843" s="65"/>
      <c r="G1843" s="166" t="s">
        <v>2604</v>
      </c>
      <c r="H1843" s="152" t="s">
        <v>2604</v>
      </c>
    </row>
    <row r="1844" spans="1:8" x14ac:dyDescent="0.3">
      <c r="A1844" s="65" t="s">
        <v>1642</v>
      </c>
      <c r="B1844" s="284">
        <v>2</v>
      </c>
      <c r="C1844" s="288" t="s">
        <v>2605</v>
      </c>
      <c r="D1844" s="142" t="s">
        <v>2604</v>
      </c>
      <c r="E1844" s="142"/>
      <c r="F1844" s="65"/>
      <c r="G1844" s="166" t="s">
        <v>2604</v>
      </c>
      <c r="H1844" s="67" t="s">
        <v>2604</v>
      </c>
    </row>
    <row r="1845" spans="1:8" x14ac:dyDescent="0.3">
      <c r="A1845" s="65" t="s">
        <v>1246</v>
      </c>
      <c r="B1845" s="308">
        <v>1</v>
      </c>
      <c r="C1845" s="153" t="s">
        <v>2606</v>
      </c>
      <c r="D1845" s="142" t="s">
        <v>2604</v>
      </c>
      <c r="E1845" s="142"/>
      <c r="F1845" s="65"/>
      <c r="G1845" s="166" t="s">
        <v>2604</v>
      </c>
      <c r="H1845" s="152" t="s">
        <v>2604</v>
      </c>
    </row>
    <row r="1846" spans="1:8" x14ac:dyDescent="0.3">
      <c r="A1846" s="65" t="s">
        <v>1246</v>
      </c>
      <c r="B1846" s="284">
        <v>2</v>
      </c>
      <c r="C1846" s="288" t="s">
        <v>2605</v>
      </c>
      <c r="D1846" s="142" t="s">
        <v>2604</v>
      </c>
      <c r="E1846" s="142"/>
      <c r="F1846" s="65"/>
      <c r="G1846" s="166" t="s">
        <v>2604</v>
      </c>
      <c r="H1846" s="67" t="s">
        <v>2604</v>
      </c>
    </row>
    <row r="1847" spans="1:8" x14ac:dyDescent="0.3">
      <c r="A1847" s="65" t="s">
        <v>1887</v>
      </c>
      <c r="B1847" s="308">
        <v>1</v>
      </c>
      <c r="C1847" s="153" t="s">
        <v>2606</v>
      </c>
      <c r="D1847" s="142" t="s">
        <v>2604</v>
      </c>
      <c r="E1847" s="142"/>
      <c r="F1847" s="65"/>
      <c r="G1847" s="166" t="s">
        <v>2604</v>
      </c>
      <c r="H1847" s="152" t="s">
        <v>2604</v>
      </c>
    </row>
    <row r="1848" spans="1:8" x14ac:dyDescent="0.3">
      <c r="A1848" s="65" t="s">
        <v>1887</v>
      </c>
      <c r="B1848" s="284">
        <v>2</v>
      </c>
      <c r="C1848" s="288" t="s">
        <v>2605</v>
      </c>
      <c r="D1848" s="142" t="s">
        <v>2604</v>
      </c>
      <c r="E1848" s="142"/>
      <c r="F1848" s="65"/>
      <c r="G1848" s="166" t="s">
        <v>2604</v>
      </c>
      <c r="H1848" s="67" t="s">
        <v>2604</v>
      </c>
    </row>
    <row r="1849" spans="1:8" x14ac:dyDescent="0.3">
      <c r="A1849" s="65" t="s">
        <v>1067</v>
      </c>
      <c r="B1849" s="308">
        <v>1</v>
      </c>
      <c r="C1849" s="153" t="s">
        <v>2606</v>
      </c>
      <c r="D1849" s="142" t="s">
        <v>2604</v>
      </c>
      <c r="E1849" s="142"/>
      <c r="F1849" s="65"/>
      <c r="G1849" s="166" t="s">
        <v>2604</v>
      </c>
      <c r="H1849" s="152" t="s">
        <v>2604</v>
      </c>
    </row>
    <row r="1850" spans="1:8" x14ac:dyDescent="0.3">
      <c r="A1850" s="65" t="s">
        <v>1067</v>
      </c>
      <c r="B1850" s="284">
        <v>2</v>
      </c>
      <c r="C1850" s="288" t="s">
        <v>2605</v>
      </c>
      <c r="D1850" s="142" t="s">
        <v>2604</v>
      </c>
      <c r="E1850" s="142"/>
      <c r="F1850" s="65"/>
      <c r="G1850" s="166" t="s">
        <v>2604</v>
      </c>
      <c r="H1850" s="67" t="s">
        <v>2604</v>
      </c>
    </row>
    <row r="1851" spans="1:8" x14ac:dyDescent="0.3">
      <c r="A1851" s="65" t="s">
        <v>1458</v>
      </c>
      <c r="B1851" s="308">
        <v>1</v>
      </c>
      <c r="C1851" s="153" t="s">
        <v>2606</v>
      </c>
      <c r="D1851" s="142" t="s">
        <v>2604</v>
      </c>
      <c r="E1851" s="142"/>
      <c r="F1851" s="65"/>
      <c r="G1851" s="166" t="s">
        <v>2604</v>
      </c>
      <c r="H1851" s="152" t="s">
        <v>2604</v>
      </c>
    </row>
    <row r="1852" spans="1:8" x14ac:dyDescent="0.3">
      <c r="A1852" s="65" t="s">
        <v>1458</v>
      </c>
      <c r="B1852" s="284">
        <v>2</v>
      </c>
      <c r="C1852" s="288" t="s">
        <v>2605</v>
      </c>
      <c r="D1852" s="142" t="s">
        <v>2604</v>
      </c>
      <c r="E1852" s="142"/>
      <c r="F1852" s="65"/>
      <c r="G1852" s="166" t="s">
        <v>2604</v>
      </c>
      <c r="H1852" s="67" t="s">
        <v>2604</v>
      </c>
    </row>
    <row r="1853" spans="1:8" x14ac:dyDescent="0.3">
      <c r="A1853" s="65" t="s">
        <v>2077</v>
      </c>
      <c r="B1853" s="308">
        <v>1</v>
      </c>
      <c r="C1853" s="153" t="s">
        <v>2606</v>
      </c>
      <c r="D1853" s="114" t="s">
        <v>2604</v>
      </c>
      <c r="E1853" s="114"/>
      <c r="F1853" s="65"/>
      <c r="G1853" s="166" t="s">
        <v>2604</v>
      </c>
      <c r="H1853" s="152" t="s">
        <v>2604</v>
      </c>
    </row>
    <row r="1854" spans="1:8" x14ac:dyDescent="0.3">
      <c r="A1854" s="65" t="s">
        <v>2077</v>
      </c>
      <c r="B1854" s="284">
        <v>2</v>
      </c>
      <c r="C1854" s="288" t="s">
        <v>2605</v>
      </c>
      <c r="D1854" s="142" t="s">
        <v>2604</v>
      </c>
      <c r="E1854" s="142"/>
      <c r="F1854" s="65"/>
      <c r="G1854" s="166" t="s">
        <v>2604</v>
      </c>
      <c r="H1854" s="67" t="s">
        <v>2604</v>
      </c>
    </row>
    <row r="1855" spans="1:8" x14ac:dyDescent="0.3">
      <c r="A1855" s="65" t="s">
        <v>1573</v>
      </c>
      <c r="B1855" s="308">
        <v>1</v>
      </c>
      <c r="C1855" s="153" t="s">
        <v>2606</v>
      </c>
      <c r="D1855" s="142" t="s">
        <v>2604</v>
      </c>
      <c r="E1855" s="142"/>
      <c r="F1855" s="65"/>
      <c r="G1855" s="166" t="s">
        <v>2604</v>
      </c>
      <c r="H1855" s="152" t="s">
        <v>2604</v>
      </c>
    </row>
    <row r="1856" spans="1:8" x14ac:dyDescent="0.3">
      <c r="A1856" s="65" t="s">
        <v>1573</v>
      </c>
      <c r="B1856" s="284">
        <v>2</v>
      </c>
      <c r="C1856" s="288" t="s">
        <v>2605</v>
      </c>
      <c r="D1856" s="142" t="s">
        <v>2604</v>
      </c>
      <c r="E1856" s="142"/>
      <c r="F1856" s="65"/>
      <c r="G1856" s="166" t="s">
        <v>2604</v>
      </c>
      <c r="H1856" s="67" t="s">
        <v>2604</v>
      </c>
    </row>
    <row r="1857" spans="1:8" x14ac:dyDescent="0.3">
      <c r="A1857" s="65" t="s">
        <v>1107</v>
      </c>
      <c r="B1857" s="308">
        <v>1</v>
      </c>
      <c r="C1857" s="153" t="s">
        <v>2606</v>
      </c>
      <c r="D1857" s="142" t="s">
        <v>2604</v>
      </c>
      <c r="E1857" s="142"/>
      <c r="F1857" s="65"/>
      <c r="G1857" s="166" t="s">
        <v>2604</v>
      </c>
      <c r="H1857" s="152" t="s">
        <v>2604</v>
      </c>
    </row>
    <row r="1858" spans="1:8" x14ac:dyDescent="0.3">
      <c r="A1858" s="65" t="s">
        <v>1107</v>
      </c>
      <c r="B1858" s="284">
        <v>2</v>
      </c>
      <c r="C1858" s="288" t="s">
        <v>2605</v>
      </c>
      <c r="D1858" s="142" t="s">
        <v>2604</v>
      </c>
      <c r="E1858" s="142"/>
      <c r="F1858" s="65"/>
      <c r="G1858" s="166" t="s">
        <v>2604</v>
      </c>
      <c r="H1858" s="67" t="s">
        <v>2604</v>
      </c>
    </row>
    <row r="1859" spans="1:8" x14ac:dyDescent="0.3">
      <c r="A1859" s="65" t="s">
        <v>1572</v>
      </c>
      <c r="B1859" s="308">
        <v>1</v>
      </c>
      <c r="C1859" s="153" t="s">
        <v>2606</v>
      </c>
      <c r="D1859" s="142" t="s">
        <v>2604</v>
      </c>
      <c r="E1859" s="142"/>
      <c r="F1859" s="65"/>
      <c r="G1859" s="166" t="s">
        <v>2604</v>
      </c>
      <c r="H1859" s="152" t="s">
        <v>2604</v>
      </c>
    </row>
    <row r="1860" spans="1:8" x14ac:dyDescent="0.3">
      <c r="A1860" s="65" t="s">
        <v>1572</v>
      </c>
      <c r="B1860" s="284">
        <v>2</v>
      </c>
      <c r="C1860" s="288" t="s">
        <v>2605</v>
      </c>
      <c r="D1860" s="142" t="s">
        <v>2604</v>
      </c>
      <c r="E1860" s="142"/>
      <c r="F1860" s="65"/>
      <c r="G1860" s="166" t="s">
        <v>2604</v>
      </c>
      <c r="H1860" s="67" t="s">
        <v>2604</v>
      </c>
    </row>
    <row r="1861" spans="1:8" x14ac:dyDescent="0.3">
      <c r="A1861" s="65" t="s">
        <v>1571</v>
      </c>
      <c r="B1861" s="308">
        <v>1</v>
      </c>
      <c r="C1861" s="153" t="s">
        <v>2606</v>
      </c>
      <c r="D1861" s="142" t="s">
        <v>2604</v>
      </c>
      <c r="E1861" s="142"/>
      <c r="F1861" s="65"/>
      <c r="G1861" s="166" t="s">
        <v>2604</v>
      </c>
      <c r="H1861" s="152" t="s">
        <v>2604</v>
      </c>
    </row>
    <row r="1862" spans="1:8" x14ac:dyDescent="0.3">
      <c r="A1862" s="65" t="s">
        <v>1571</v>
      </c>
      <c r="B1862" s="284">
        <v>2</v>
      </c>
      <c r="C1862" s="288" t="s">
        <v>2605</v>
      </c>
      <c r="D1862" s="142" t="s">
        <v>2604</v>
      </c>
      <c r="E1862" s="142"/>
      <c r="F1862" s="65"/>
      <c r="G1862" s="166" t="s">
        <v>2604</v>
      </c>
      <c r="H1862" s="67" t="s">
        <v>2604</v>
      </c>
    </row>
    <row r="1863" spans="1:8" x14ac:dyDescent="0.3">
      <c r="A1863" s="65" t="s">
        <v>3150</v>
      </c>
      <c r="B1863" s="308">
        <v>1</v>
      </c>
      <c r="C1863" s="155" t="s">
        <v>2606</v>
      </c>
      <c r="D1863" s="142">
        <v>26775</v>
      </c>
      <c r="E1863" s="142"/>
      <c r="F1863" s="65" t="s">
        <v>2265</v>
      </c>
      <c r="G1863" s="166">
        <v>20000</v>
      </c>
      <c r="H1863" s="152" t="s">
        <v>2604</v>
      </c>
    </row>
    <row r="1864" spans="1:8" x14ac:dyDescent="0.3">
      <c r="A1864" s="65" t="s">
        <v>3150</v>
      </c>
      <c r="B1864" s="284">
        <v>2</v>
      </c>
      <c r="C1864" s="65" t="s">
        <v>2605</v>
      </c>
      <c r="D1864" s="142">
        <v>27503</v>
      </c>
      <c r="E1864" s="142"/>
      <c r="F1864" s="65" t="s">
        <v>87</v>
      </c>
      <c r="G1864" s="166" t="s">
        <v>2604</v>
      </c>
      <c r="H1864" s="67" t="s">
        <v>2604</v>
      </c>
    </row>
    <row r="1865" spans="1:8" x14ac:dyDescent="0.3">
      <c r="A1865" s="65" t="s">
        <v>3099</v>
      </c>
      <c r="B1865" s="308">
        <v>1</v>
      </c>
      <c r="C1865" s="280" t="s">
        <v>4523</v>
      </c>
      <c r="D1865" s="142">
        <v>38024</v>
      </c>
      <c r="E1865" s="142">
        <v>38052</v>
      </c>
      <c r="F1865" s="65" t="s">
        <v>42</v>
      </c>
      <c r="G1865" s="166" t="s">
        <v>2604</v>
      </c>
      <c r="H1865" s="152" t="s">
        <v>2604</v>
      </c>
    </row>
    <row r="1866" spans="1:8" x14ac:dyDescent="0.3">
      <c r="A1866" s="65" t="s">
        <v>3148</v>
      </c>
      <c r="B1866" s="308">
        <v>1</v>
      </c>
      <c r="C1866" s="155" t="s">
        <v>2606</v>
      </c>
      <c r="D1866" s="142">
        <v>37136</v>
      </c>
      <c r="E1866" s="142"/>
      <c r="F1866" s="65" t="s">
        <v>2150</v>
      </c>
      <c r="G1866" s="166" t="s">
        <v>2604</v>
      </c>
      <c r="H1866" s="152" t="s">
        <v>2604</v>
      </c>
    </row>
    <row r="1867" spans="1:8" x14ac:dyDescent="0.3">
      <c r="A1867" s="65" t="s">
        <v>3148</v>
      </c>
      <c r="B1867" s="284">
        <v>2</v>
      </c>
      <c r="C1867" s="108" t="s">
        <v>2605</v>
      </c>
      <c r="D1867" s="142">
        <v>38367</v>
      </c>
      <c r="E1867" s="142"/>
      <c r="F1867" s="108" t="s">
        <v>54</v>
      </c>
      <c r="G1867" s="166">
        <v>4900000</v>
      </c>
      <c r="H1867" s="67" t="s">
        <v>2604</v>
      </c>
    </row>
    <row r="1868" spans="1:8" x14ac:dyDescent="0.3">
      <c r="A1868" s="65" t="s">
        <v>3236</v>
      </c>
      <c r="B1868" s="308">
        <v>1</v>
      </c>
      <c r="C1868" s="153" t="s">
        <v>2606</v>
      </c>
      <c r="D1868" s="142" t="s">
        <v>2604</v>
      </c>
      <c r="E1868" s="142"/>
      <c r="F1868" s="65"/>
      <c r="G1868" s="166" t="s">
        <v>2604</v>
      </c>
      <c r="H1868" s="152" t="s">
        <v>2604</v>
      </c>
    </row>
    <row r="1869" spans="1:8" x14ac:dyDescent="0.3">
      <c r="A1869" s="65" t="s">
        <v>3236</v>
      </c>
      <c r="B1869" s="284">
        <v>2</v>
      </c>
      <c r="C1869" s="288" t="s">
        <v>2605</v>
      </c>
      <c r="D1869" s="142" t="s">
        <v>2604</v>
      </c>
      <c r="E1869" s="142"/>
      <c r="F1869" s="65"/>
      <c r="G1869" s="166" t="s">
        <v>2604</v>
      </c>
      <c r="H1869" s="67" t="s">
        <v>2604</v>
      </c>
    </row>
    <row r="1870" spans="1:8" x14ac:dyDescent="0.3">
      <c r="A1870" s="65" t="s">
        <v>3331</v>
      </c>
      <c r="B1870" s="308">
        <v>1</v>
      </c>
      <c r="C1870" s="153" t="s">
        <v>2606</v>
      </c>
      <c r="D1870" s="142" t="s">
        <v>2604</v>
      </c>
      <c r="E1870" s="142"/>
      <c r="F1870" s="65"/>
      <c r="G1870" s="166" t="s">
        <v>2604</v>
      </c>
      <c r="H1870" s="152" t="s">
        <v>2604</v>
      </c>
    </row>
    <row r="1871" spans="1:8" x14ac:dyDescent="0.3">
      <c r="A1871" s="65" t="s">
        <v>3331</v>
      </c>
      <c r="B1871" s="284">
        <v>2</v>
      </c>
      <c r="C1871" s="288" t="s">
        <v>2605</v>
      </c>
      <c r="D1871" s="142" t="s">
        <v>2604</v>
      </c>
      <c r="E1871" s="142"/>
      <c r="F1871" s="65"/>
      <c r="G1871" s="166" t="s">
        <v>2604</v>
      </c>
      <c r="H1871" s="67" t="s">
        <v>2604</v>
      </c>
    </row>
    <row r="1872" spans="1:8" x14ac:dyDescent="0.3">
      <c r="A1872" s="65" t="s">
        <v>3017</v>
      </c>
      <c r="B1872" s="308">
        <v>1</v>
      </c>
      <c r="C1872" s="153" t="s">
        <v>2606</v>
      </c>
      <c r="D1872" s="142" t="s">
        <v>2604</v>
      </c>
      <c r="E1872" s="142"/>
      <c r="F1872" s="65"/>
      <c r="G1872" s="166" t="s">
        <v>2604</v>
      </c>
      <c r="H1872" s="152" t="s">
        <v>2604</v>
      </c>
    </row>
    <row r="1873" spans="1:8" x14ac:dyDescent="0.3">
      <c r="A1873" s="65" t="s">
        <v>3017</v>
      </c>
      <c r="B1873" s="284">
        <v>2</v>
      </c>
      <c r="C1873" s="288" t="s">
        <v>2605</v>
      </c>
      <c r="D1873" s="142" t="s">
        <v>2604</v>
      </c>
      <c r="E1873" s="142"/>
      <c r="F1873" s="65"/>
      <c r="G1873" s="166" t="s">
        <v>2604</v>
      </c>
      <c r="H1873" s="67" t="s">
        <v>2604</v>
      </c>
    </row>
    <row r="1874" spans="1:8" x14ac:dyDescent="0.3">
      <c r="A1874" s="65" t="s">
        <v>3730</v>
      </c>
      <c r="B1874" s="308">
        <v>1</v>
      </c>
      <c r="C1874" s="155" t="s">
        <v>2129</v>
      </c>
      <c r="D1874" s="142">
        <v>37816</v>
      </c>
      <c r="E1874" s="142"/>
      <c r="F1874" s="65" t="s">
        <v>52</v>
      </c>
      <c r="G1874" s="166" t="s">
        <v>2604</v>
      </c>
      <c r="H1874" s="152" t="s">
        <v>2604</v>
      </c>
    </row>
    <row r="1875" spans="1:8" x14ac:dyDescent="0.3">
      <c r="A1875" s="65" t="s">
        <v>3730</v>
      </c>
      <c r="B1875" s="284">
        <v>2</v>
      </c>
      <c r="C1875" s="288" t="s">
        <v>2605</v>
      </c>
      <c r="D1875" s="142" t="s">
        <v>2604</v>
      </c>
      <c r="E1875" s="142"/>
      <c r="F1875" s="65"/>
      <c r="G1875" s="166" t="s">
        <v>2604</v>
      </c>
      <c r="H1875" s="67" t="s">
        <v>2604</v>
      </c>
    </row>
    <row r="1876" spans="1:8" x14ac:dyDescent="0.3">
      <c r="A1876" s="65" t="s">
        <v>4541</v>
      </c>
      <c r="B1876" s="308">
        <v>1</v>
      </c>
      <c r="C1876" s="177" t="s">
        <v>2606</v>
      </c>
      <c r="D1876" s="142">
        <v>41857</v>
      </c>
      <c r="E1876" s="142"/>
      <c r="F1876" s="65" t="s">
        <v>77</v>
      </c>
      <c r="G1876" s="166">
        <v>1500000</v>
      </c>
      <c r="H1876" s="152" t="s">
        <v>2604</v>
      </c>
    </row>
    <row r="1877" spans="1:8" x14ac:dyDescent="0.3">
      <c r="A1877" s="65" t="s">
        <v>4541</v>
      </c>
      <c r="B1877" s="284">
        <v>2</v>
      </c>
      <c r="C1877" s="65" t="s">
        <v>2605</v>
      </c>
      <c r="D1877" s="142">
        <v>42248</v>
      </c>
      <c r="E1877" s="142"/>
      <c r="F1877" s="65" t="s">
        <v>62</v>
      </c>
      <c r="G1877" s="166">
        <v>7000000</v>
      </c>
      <c r="H1877" s="67" t="s">
        <v>2604</v>
      </c>
    </row>
    <row r="1878" spans="1:8" x14ac:dyDescent="0.3">
      <c r="A1878" s="65" t="s">
        <v>3527</v>
      </c>
      <c r="B1878" s="308">
        <v>1</v>
      </c>
      <c r="C1878" s="153" t="s">
        <v>2606</v>
      </c>
      <c r="D1878" s="142" t="s">
        <v>2604</v>
      </c>
      <c r="E1878" s="142"/>
      <c r="F1878" s="65"/>
      <c r="G1878" s="166" t="s">
        <v>2604</v>
      </c>
      <c r="H1878" s="152" t="s">
        <v>2604</v>
      </c>
    </row>
    <row r="1879" spans="1:8" x14ac:dyDescent="0.3">
      <c r="A1879" s="65" t="s">
        <v>3527</v>
      </c>
      <c r="B1879" s="284">
        <v>2</v>
      </c>
      <c r="C1879" s="288" t="s">
        <v>2605</v>
      </c>
      <c r="D1879" s="142" t="s">
        <v>2604</v>
      </c>
      <c r="E1879" s="142"/>
      <c r="F1879" s="65"/>
      <c r="G1879" s="166" t="s">
        <v>2604</v>
      </c>
      <c r="H1879" s="67" t="s">
        <v>2604</v>
      </c>
    </row>
    <row r="1880" spans="1:8" x14ac:dyDescent="0.3">
      <c r="A1880" s="65" t="s">
        <v>3138</v>
      </c>
      <c r="B1880" s="308">
        <v>1</v>
      </c>
      <c r="C1880" s="153" t="s">
        <v>2606</v>
      </c>
      <c r="D1880" s="142" t="s">
        <v>2604</v>
      </c>
      <c r="E1880" s="142"/>
      <c r="F1880" s="65"/>
      <c r="G1880" s="166" t="s">
        <v>2604</v>
      </c>
      <c r="H1880" s="152" t="s">
        <v>2604</v>
      </c>
    </row>
    <row r="1881" spans="1:8" x14ac:dyDescent="0.3">
      <c r="A1881" s="65" t="s">
        <v>3138</v>
      </c>
      <c r="B1881" s="283">
        <v>2</v>
      </c>
      <c r="C1881" s="65" t="s">
        <v>2605</v>
      </c>
      <c r="D1881" s="142" t="s">
        <v>2604</v>
      </c>
      <c r="E1881" s="142"/>
      <c r="F1881" s="65"/>
      <c r="G1881" s="166" t="s">
        <v>2604</v>
      </c>
      <c r="H1881" s="67" t="s">
        <v>2604</v>
      </c>
    </row>
    <row r="1882" spans="1:8" x14ac:dyDescent="0.3">
      <c r="A1882" s="65" t="s">
        <v>1520</v>
      </c>
      <c r="B1882" s="308">
        <v>1</v>
      </c>
      <c r="C1882" s="153" t="s">
        <v>2606</v>
      </c>
      <c r="D1882" s="142" t="s">
        <v>2604</v>
      </c>
      <c r="E1882" s="142"/>
      <c r="F1882" s="65"/>
      <c r="G1882" s="166" t="s">
        <v>2604</v>
      </c>
      <c r="H1882" s="152" t="s">
        <v>2604</v>
      </c>
    </row>
    <row r="1883" spans="1:8" x14ac:dyDescent="0.3">
      <c r="A1883" s="65" t="s">
        <v>1520</v>
      </c>
      <c r="B1883" s="284">
        <v>2</v>
      </c>
      <c r="C1883" s="288" t="s">
        <v>2605</v>
      </c>
      <c r="D1883" s="142" t="s">
        <v>2604</v>
      </c>
      <c r="E1883" s="142"/>
      <c r="F1883" s="65"/>
      <c r="G1883" s="166" t="s">
        <v>2604</v>
      </c>
      <c r="H1883" s="67" t="s">
        <v>2604</v>
      </c>
    </row>
    <row r="1884" spans="1:8" x14ac:dyDescent="0.3">
      <c r="A1884" s="65" t="s">
        <v>2869</v>
      </c>
      <c r="B1884" s="308">
        <v>1</v>
      </c>
      <c r="C1884" s="177" t="s">
        <v>2606</v>
      </c>
      <c r="D1884" s="142">
        <v>37073</v>
      </c>
      <c r="E1884" s="142"/>
      <c r="F1884" s="65" t="s">
        <v>31</v>
      </c>
      <c r="G1884" s="166" t="s">
        <v>2604</v>
      </c>
      <c r="H1884" s="152" t="s">
        <v>2604</v>
      </c>
    </row>
    <row r="1885" spans="1:8" x14ac:dyDescent="0.3">
      <c r="A1885" s="65" t="s">
        <v>2869</v>
      </c>
      <c r="B1885" s="308">
        <v>2</v>
      </c>
      <c r="C1885" s="65" t="s">
        <v>2129</v>
      </c>
      <c r="D1885" s="142" t="s">
        <v>2604</v>
      </c>
      <c r="E1885" s="65" t="s">
        <v>74</v>
      </c>
      <c r="F1885" s="65"/>
      <c r="G1885" s="166" t="s">
        <v>2604</v>
      </c>
      <c r="H1885" s="152" t="s">
        <v>2604</v>
      </c>
    </row>
    <row r="1886" spans="1:8" x14ac:dyDescent="0.3">
      <c r="A1886" s="65" t="s">
        <v>2869</v>
      </c>
      <c r="B1886" s="286">
        <v>3</v>
      </c>
      <c r="C1886" s="65" t="s">
        <v>2605</v>
      </c>
      <c r="D1886" s="142" t="s">
        <v>2604</v>
      </c>
      <c r="E1886" s="142"/>
      <c r="F1886" s="65" t="s">
        <v>55</v>
      </c>
      <c r="G1886" s="166" t="s">
        <v>2604</v>
      </c>
      <c r="H1886" s="67" t="s">
        <v>2604</v>
      </c>
    </row>
    <row r="1887" spans="1:8" x14ac:dyDescent="0.3">
      <c r="A1887" s="65" t="s">
        <v>2907</v>
      </c>
      <c r="B1887" s="308">
        <v>1</v>
      </c>
      <c r="C1887" s="153" t="s">
        <v>2129</v>
      </c>
      <c r="D1887" s="142" t="s">
        <v>2604</v>
      </c>
      <c r="E1887" s="142" t="s">
        <v>2604</v>
      </c>
      <c r="F1887" s="65" t="s">
        <v>29</v>
      </c>
      <c r="G1887" s="166" t="s">
        <v>2604</v>
      </c>
      <c r="H1887" s="152" t="s">
        <v>2604</v>
      </c>
    </row>
    <row r="1888" spans="1:8" x14ac:dyDescent="0.3">
      <c r="A1888" s="65" t="s">
        <v>1052</v>
      </c>
      <c r="B1888" s="308">
        <v>1</v>
      </c>
      <c r="C1888" s="153" t="s">
        <v>2606</v>
      </c>
      <c r="D1888" s="142" t="s">
        <v>2604</v>
      </c>
      <c r="E1888" s="142"/>
      <c r="F1888" s="65"/>
      <c r="G1888" s="166" t="s">
        <v>2604</v>
      </c>
      <c r="H1888" s="152" t="s">
        <v>2604</v>
      </c>
    </row>
    <row r="1889" spans="1:8" x14ac:dyDescent="0.3">
      <c r="A1889" s="65" t="s">
        <v>1052</v>
      </c>
      <c r="B1889" s="284">
        <v>2</v>
      </c>
      <c r="C1889" s="288" t="s">
        <v>2605</v>
      </c>
      <c r="D1889" s="142" t="s">
        <v>2604</v>
      </c>
      <c r="E1889" s="142"/>
      <c r="F1889" s="65"/>
      <c r="G1889" s="166" t="s">
        <v>2604</v>
      </c>
      <c r="H1889" s="67" t="s">
        <v>2604</v>
      </c>
    </row>
    <row r="1890" spans="1:8" x14ac:dyDescent="0.3">
      <c r="A1890" s="65" t="s">
        <v>1622</v>
      </c>
      <c r="B1890" s="308">
        <v>1</v>
      </c>
      <c r="C1890" s="153" t="s">
        <v>2606</v>
      </c>
      <c r="D1890" s="142" t="s">
        <v>2604</v>
      </c>
      <c r="E1890" s="142"/>
      <c r="F1890" s="65"/>
      <c r="G1890" s="166" t="s">
        <v>2604</v>
      </c>
      <c r="H1890" s="152" t="s">
        <v>2604</v>
      </c>
    </row>
    <row r="1891" spans="1:8" x14ac:dyDescent="0.3">
      <c r="A1891" s="65" t="s">
        <v>1622</v>
      </c>
      <c r="B1891" s="284">
        <v>2</v>
      </c>
      <c r="C1891" s="288" t="s">
        <v>2605</v>
      </c>
      <c r="D1891" s="142" t="s">
        <v>2604</v>
      </c>
      <c r="E1891" s="142"/>
      <c r="F1891" s="65"/>
      <c r="G1891" s="166" t="s">
        <v>2604</v>
      </c>
      <c r="H1891" s="67" t="s">
        <v>2604</v>
      </c>
    </row>
    <row r="1892" spans="1:8" x14ac:dyDescent="0.3">
      <c r="A1892" s="65" t="s">
        <v>1621</v>
      </c>
      <c r="B1892" s="308">
        <v>1</v>
      </c>
      <c r="C1892" s="153" t="s">
        <v>2606</v>
      </c>
      <c r="D1892" s="142" t="s">
        <v>2604</v>
      </c>
      <c r="E1892" s="142"/>
      <c r="F1892" s="65"/>
      <c r="G1892" s="166" t="s">
        <v>2604</v>
      </c>
      <c r="H1892" s="152" t="s">
        <v>2604</v>
      </c>
    </row>
    <row r="1893" spans="1:8" x14ac:dyDescent="0.3">
      <c r="A1893" s="65" t="s">
        <v>1621</v>
      </c>
      <c r="B1893" s="284">
        <v>2</v>
      </c>
      <c r="C1893" s="288" t="s">
        <v>2605</v>
      </c>
      <c r="D1893" s="142" t="s">
        <v>2604</v>
      </c>
      <c r="E1893" s="142"/>
      <c r="F1893" s="65"/>
      <c r="G1893" s="166" t="s">
        <v>2604</v>
      </c>
      <c r="H1893" s="67" t="s">
        <v>2604</v>
      </c>
    </row>
    <row r="1894" spans="1:8" x14ac:dyDescent="0.3">
      <c r="A1894" s="65" t="s">
        <v>3599</v>
      </c>
      <c r="B1894" s="308">
        <v>1</v>
      </c>
      <c r="C1894" s="155" t="s">
        <v>2606</v>
      </c>
      <c r="D1894" s="142">
        <v>42081</v>
      </c>
      <c r="E1894" s="142"/>
      <c r="F1894" s="65" t="s">
        <v>2168</v>
      </c>
      <c r="G1894" s="166" t="s">
        <v>2604</v>
      </c>
      <c r="H1894" s="152" t="s">
        <v>2604</v>
      </c>
    </row>
    <row r="1895" spans="1:8" x14ac:dyDescent="0.3">
      <c r="A1895" s="65" t="s">
        <v>3599</v>
      </c>
      <c r="B1895" s="283">
        <v>2</v>
      </c>
      <c r="C1895" s="65" t="s">
        <v>2605</v>
      </c>
      <c r="D1895" s="142" t="s">
        <v>2604</v>
      </c>
      <c r="E1895" s="142"/>
      <c r="F1895" s="65"/>
      <c r="G1895" s="166" t="s">
        <v>2604</v>
      </c>
      <c r="H1895" s="67" t="s">
        <v>2604</v>
      </c>
    </row>
    <row r="1896" spans="1:8" x14ac:dyDescent="0.3">
      <c r="A1896" s="65" t="s">
        <v>1163</v>
      </c>
      <c r="B1896" s="308">
        <v>1</v>
      </c>
      <c r="C1896" s="153" t="s">
        <v>2606</v>
      </c>
      <c r="D1896" s="114" t="s">
        <v>2604</v>
      </c>
      <c r="E1896" s="114"/>
      <c r="F1896" s="65"/>
      <c r="G1896" s="166" t="s">
        <v>2604</v>
      </c>
      <c r="H1896" s="152" t="s">
        <v>2604</v>
      </c>
    </row>
    <row r="1897" spans="1:8" x14ac:dyDescent="0.3">
      <c r="A1897" s="65" t="s">
        <v>1163</v>
      </c>
      <c r="B1897" s="284">
        <v>2</v>
      </c>
      <c r="C1897" s="288" t="s">
        <v>2605</v>
      </c>
      <c r="D1897" s="142" t="s">
        <v>2604</v>
      </c>
      <c r="E1897" s="142"/>
      <c r="F1897" s="65"/>
      <c r="G1897" s="166" t="s">
        <v>2604</v>
      </c>
      <c r="H1897" s="67" t="s">
        <v>2604</v>
      </c>
    </row>
    <row r="1898" spans="1:8" x14ac:dyDescent="0.3">
      <c r="A1898" s="65" t="s">
        <v>1620</v>
      </c>
      <c r="B1898" s="308">
        <v>1</v>
      </c>
      <c r="C1898" s="153" t="s">
        <v>2606</v>
      </c>
      <c r="D1898" s="142" t="s">
        <v>2604</v>
      </c>
      <c r="E1898" s="142"/>
      <c r="F1898" s="65"/>
      <c r="G1898" s="166" t="s">
        <v>2604</v>
      </c>
      <c r="H1898" s="152" t="s">
        <v>2604</v>
      </c>
    </row>
    <row r="1899" spans="1:8" x14ac:dyDescent="0.3">
      <c r="A1899" s="65" t="s">
        <v>1620</v>
      </c>
      <c r="B1899" s="284">
        <v>2</v>
      </c>
      <c r="C1899" s="288" t="s">
        <v>2605</v>
      </c>
      <c r="D1899" s="142" t="s">
        <v>2604</v>
      </c>
      <c r="E1899" s="142"/>
      <c r="F1899" s="65"/>
      <c r="G1899" s="166" t="s">
        <v>2604</v>
      </c>
      <c r="H1899" s="67" t="s">
        <v>2604</v>
      </c>
    </row>
    <row r="1900" spans="1:8" x14ac:dyDescent="0.3">
      <c r="A1900" s="65" t="s">
        <v>3690</v>
      </c>
      <c r="B1900" s="308">
        <v>1</v>
      </c>
      <c r="C1900" s="155" t="s">
        <v>2606</v>
      </c>
      <c r="D1900" s="142">
        <v>36379</v>
      </c>
      <c r="E1900" s="142"/>
      <c r="F1900" s="65" t="s">
        <v>2414</v>
      </c>
      <c r="G1900" s="166" t="s">
        <v>2604</v>
      </c>
      <c r="H1900" s="152" t="s">
        <v>2604</v>
      </c>
    </row>
    <row r="1901" spans="1:8" x14ac:dyDescent="0.3">
      <c r="A1901" s="65" t="s">
        <v>3690</v>
      </c>
      <c r="B1901" s="283">
        <v>2</v>
      </c>
      <c r="C1901" s="65" t="s">
        <v>2605</v>
      </c>
      <c r="D1901" s="142">
        <v>36488</v>
      </c>
      <c r="E1901" s="142"/>
      <c r="F1901" s="65" t="s">
        <v>2415</v>
      </c>
      <c r="G1901" s="166" t="s">
        <v>2604</v>
      </c>
      <c r="H1901" s="67" t="s">
        <v>2604</v>
      </c>
    </row>
    <row r="1902" spans="1:8" x14ac:dyDescent="0.3">
      <c r="A1902" s="65" t="s">
        <v>1457</v>
      </c>
      <c r="B1902" s="308">
        <v>1</v>
      </c>
      <c r="C1902" s="153" t="s">
        <v>2606</v>
      </c>
      <c r="D1902" s="142" t="s">
        <v>2604</v>
      </c>
      <c r="E1902" s="142"/>
      <c r="F1902" s="65"/>
      <c r="G1902" s="166" t="s">
        <v>2604</v>
      </c>
      <c r="H1902" s="152" t="s">
        <v>2604</v>
      </c>
    </row>
    <row r="1903" spans="1:8" x14ac:dyDescent="0.3">
      <c r="A1903" s="65" t="s">
        <v>1457</v>
      </c>
      <c r="B1903" s="284">
        <v>2</v>
      </c>
      <c r="C1903" s="288" t="s">
        <v>2605</v>
      </c>
      <c r="D1903" s="142" t="s">
        <v>2604</v>
      </c>
      <c r="E1903" s="142"/>
      <c r="F1903" s="65"/>
      <c r="G1903" s="166" t="s">
        <v>2604</v>
      </c>
      <c r="H1903" s="67" t="s">
        <v>2604</v>
      </c>
    </row>
    <row r="1904" spans="1:8" x14ac:dyDescent="0.3">
      <c r="A1904" s="65" t="s">
        <v>1983</v>
      </c>
      <c r="B1904" s="308">
        <v>1</v>
      </c>
      <c r="C1904" s="153" t="s">
        <v>2606</v>
      </c>
      <c r="D1904" s="142" t="s">
        <v>2604</v>
      </c>
      <c r="E1904" s="142"/>
      <c r="F1904" s="65"/>
      <c r="G1904" s="166" t="s">
        <v>2604</v>
      </c>
      <c r="H1904" s="152" t="s">
        <v>2604</v>
      </c>
    </row>
    <row r="1905" spans="1:8" x14ac:dyDescent="0.3">
      <c r="A1905" s="65" t="s">
        <v>1983</v>
      </c>
      <c r="B1905" s="284">
        <v>2</v>
      </c>
      <c r="C1905" s="288" t="s">
        <v>2605</v>
      </c>
      <c r="D1905" s="142" t="s">
        <v>2604</v>
      </c>
      <c r="E1905" s="142"/>
      <c r="F1905" s="65"/>
      <c r="G1905" s="166" t="s">
        <v>2604</v>
      </c>
      <c r="H1905" s="67" t="s">
        <v>2604</v>
      </c>
    </row>
    <row r="1906" spans="1:8" x14ac:dyDescent="0.3">
      <c r="A1906" s="65" t="s">
        <v>2905</v>
      </c>
      <c r="B1906" s="308">
        <v>1</v>
      </c>
      <c r="C1906" s="155" t="s">
        <v>2606</v>
      </c>
      <c r="D1906" s="142" t="s">
        <v>2604</v>
      </c>
      <c r="E1906" s="142"/>
      <c r="F1906" s="65"/>
      <c r="G1906" s="166" t="s">
        <v>2604</v>
      </c>
      <c r="H1906" s="152" t="s">
        <v>2604</v>
      </c>
    </row>
    <row r="1907" spans="1:8" x14ac:dyDescent="0.3">
      <c r="A1907" s="65" t="s">
        <v>2905</v>
      </c>
      <c r="B1907" s="283">
        <v>2</v>
      </c>
      <c r="C1907" s="65" t="s">
        <v>2605</v>
      </c>
      <c r="D1907" s="142" t="s">
        <v>2604</v>
      </c>
      <c r="E1907" s="142"/>
      <c r="F1907" s="65" t="s">
        <v>59</v>
      </c>
      <c r="G1907" s="166" t="s">
        <v>2604</v>
      </c>
      <c r="H1907" s="67" t="s">
        <v>2604</v>
      </c>
    </row>
    <row r="1908" spans="1:8" x14ac:dyDescent="0.3">
      <c r="A1908" s="65" t="s">
        <v>1542</v>
      </c>
      <c r="B1908" s="308">
        <v>1</v>
      </c>
      <c r="C1908" s="153" t="s">
        <v>2606</v>
      </c>
      <c r="D1908" s="142" t="s">
        <v>2604</v>
      </c>
      <c r="E1908" s="142"/>
      <c r="F1908" s="65"/>
      <c r="G1908" s="166" t="s">
        <v>2604</v>
      </c>
      <c r="H1908" s="152" t="s">
        <v>2604</v>
      </c>
    </row>
    <row r="1909" spans="1:8" x14ac:dyDescent="0.3">
      <c r="A1909" s="65" t="s">
        <v>1542</v>
      </c>
      <c r="B1909" s="284">
        <v>2</v>
      </c>
      <c r="C1909" s="288" t="s">
        <v>2605</v>
      </c>
      <c r="D1909" s="142" t="s">
        <v>2604</v>
      </c>
      <c r="E1909" s="142"/>
      <c r="F1909" s="65"/>
      <c r="G1909" s="166" t="s">
        <v>2604</v>
      </c>
      <c r="H1909" s="67" t="s">
        <v>2604</v>
      </c>
    </row>
    <row r="1910" spans="1:8" x14ac:dyDescent="0.3">
      <c r="A1910" s="65" t="s">
        <v>2845</v>
      </c>
      <c r="B1910" s="308">
        <v>1</v>
      </c>
      <c r="C1910" s="153" t="s">
        <v>2606</v>
      </c>
      <c r="D1910" s="142" t="s">
        <v>2604</v>
      </c>
      <c r="E1910" s="142"/>
      <c r="F1910" s="65"/>
      <c r="G1910" s="166" t="s">
        <v>2604</v>
      </c>
      <c r="H1910" s="152" t="s">
        <v>2604</v>
      </c>
    </row>
    <row r="1911" spans="1:8" x14ac:dyDescent="0.3">
      <c r="A1911" s="65" t="s">
        <v>2845</v>
      </c>
      <c r="B1911" s="284">
        <v>2</v>
      </c>
      <c r="C1911" s="288" t="s">
        <v>2605</v>
      </c>
      <c r="D1911" s="142" t="s">
        <v>2604</v>
      </c>
      <c r="E1911" s="142"/>
      <c r="F1911" s="65"/>
      <c r="G1911" s="166" t="s">
        <v>2604</v>
      </c>
      <c r="H1911" s="67" t="s">
        <v>2604</v>
      </c>
    </row>
    <row r="1912" spans="1:8" x14ac:dyDescent="0.3">
      <c r="A1912" s="65" t="s">
        <v>1827</v>
      </c>
      <c r="B1912" s="308">
        <v>1</v>
      </c>
      <c r="C1912" s="153" t="s">
        <v>2606</v>
      </c>
      <c r="D1912" s="142" t="s">
        <v>2604</v>
      </c>
      <c r="E1912" s="142"/>
      <c r="F1912" s="65"/>
      <c r="G1912" s="166" t="s">
        <v>2604</v>
      </c>
      <c r="H1912" s="152" t="s">
        <v>2604</v>
      </c>
    </row>
    <row r="1913" spans="1:8" x14ac:dyDescent="0.3">
      <c r="A1913" s="65" t="s">
        <v>1827</v>
      </c>
      <c r="B1913" s="284">
        <v>2</v>
      </c>
      <c r="C1913" s="288" t="s">
        <v>2605</v>
      </c>
      <c r="D1913" s="142" t="s">
        <v>2604</v>
      </c>
      <c r="E1913" s="142"/>
      <c r="F1913" s="65"/>
      <c r="G1913" s="166" t="s">
        <v>2604</v>
      </c>
      <c r="H1913" s="67" t="s">
        <v>2604</v>
      </c>
    </row>
    <row r="1914" spans="1:8" x14ac:dyDescent="0.3">
      <c r="A1914" s="65" t="s">
        <v>2028</v>
      </c>
      <c r="B1914" s="308">
        <v>1</v>
      </c>
      <c r="C1914" s="153" t="s">
        <v>2606</v>
      </c>
      <c r="D1914" s="114" t="s">
        <v>2604</v>
      </c>
      <c r="E1914" s="114"/>
      <c r="F1914" s="65"/>
      <c r="G1914" s="166" t="s">
        <v>2604</v>
      </c>
      <c r="H1914" s="152" t="s">
        <v>2604</v>
      </c>
    </row>
    <row r="1915" spans="1:8" x14ac:dyDescent="0.3">
      <c r="A1915" s="65" t="s">
        <v>2028</v>
      </c>
      <c r="B1915" s="284">
        <v>2</v>
      </c>
      <c r="C1915" s="288" t="s">
        <v>2605</v>
      </c>
      <c r="D1915" s="142" t="s">
        <v>2604</v>
      </c>
      <c r="E1915" s="142"/>
      <c r="F1915" s="65"/>
      <c r="G1915" s="166" t="s">
        <v>2604</v>
      </c>
      <c r="H1915" s="67" t="s">
        <v>2604</v>
      </c>
    </row>
    <row r="1916" spans="1:8" x14ac:dyDescent="0.3">
      <c r="A1916" s="65" t="s">
        <v>1990</v>
      </c>
      <c r="B1916" s="308">
        <v>1</v>
      </c>
      <c r="C1916" s="153" t="s">
        <v>2606</v>
      </c>
      <c r="D1916" s="142" t="s">
        <v>2604</v>
      </c>
      <c r="E1916" s="142"/>
      <c r="F1916" s="65"/>
      <c r="G1916" s="166" t="s">
        <v>2604</v>
      </c>
      <c r="H1916" s="152" t="s">
        <v>2604</v>
      </c>
    </row>
    <row r="1917" spans="1:8" x14ac:dyDescent="0.3">
      <c r="A1917" s="65" t="s">
        <v>1990</v>
      </c>
      <c r="B1917" s="284">
        <v>2</v>
      </c>
      <c r="C1917" s="288" t="s">
        <v>2605</v>
      </c>
      <c r="D1917" s="142" t="s">
        <v>2604</v>
      </c>
      <c r="E1917" s="142"/>
      <c r="F1917" s="65"/>
      <c r="G1917" s="166" t="s">
        <v>2604</v>
      </c>
      <c r="H1917" s="67" t="s">
        <v>2604</v>
      </c>
    </row>
    <row r="1918" spans="1:8" x14ac:dyDescent="0.3">
      <c r="A1918" s="65" t="s">
        <v>1977</v>
      </c>
      <c r="B1918" s="308">
        <v>1</v>
      </c>
      <c r="C1918" s="153" t="s">
        <v>2606</v>
      </c>
      <c r="D1918" s="142" t="s">
        <v>2604</v>
      </c>
      <c r="E1918" s="142"/>
      <c r="F1918" s="65"/>
      <c r="G1918" s="166" t="s">
        <v>2604</v>
      </c>
      <c r="H1918" s="152" t="s">
        <v>2604</v>
      </c>
    </row>
    <row r="1919" spans="1:8" x14ac:dyDescent="0.3">
      <c r="A1919" s="65" t="s">
        <v>1977</v>
      </c>
      <c r="B1919" s="284">
        <v>2</v>
      </c>
      <c r="C1919" s="288" t="s">
        <v>2605</v>
      </c>
      <c r="D1919" s="142" t="s">
        <v>2604</v>
      </c>
      <c r="E1919" s="142"/>
      <c r="F1919" s="65"/>
      <c r="G1919" s="166" t="s">
        <v>2604</v>
      </c>
      <c r="H1919" s="67" t="s">
        <v>2604</v>
      </c>
    </row>
    <row r="1920" spans="1:8" x14ac:dyDescent="0.3">
      <c r="A1920" s="65" t="s">
        <v>3075</v>
      </c>
      <c r="B1920" s="308">
        <v>1</v>
      </c>
      <c r="C1920" s="155" t="s">
        <v>2606</v>
      </c>
      <c r="D1920" s="142" t="s">
        <v>2604</v>
      </c>
      <c r="E1920" s="142"/>
      <c r="F1920" s="65"/>
      <c r="G1920" s="166" t="s">
        <v>2604</v>
      </c>
      <c r="H1920" s="152" t="s">
        <v>2604</v>
      </c>
    </row>
    <row r="1921" spans="1:8" x14ac:dyDescent="0.3">
      <c r="A1921" s="65" t="s">
        <v>3075</v>
      </c>
      <c r="B1921" s="283">
        <v>2</v>
      </c>
      <c r="C1921" s="65" t="s">
        <v>2605</v>
      </c>
      <c r="D1921" s="142" t="s">
        <v>2604</v>
      </c>
      <c r="E1921" s="142"/>
      <c r="F1921" s="65"/>
      <c r="G1921" s="166" t="s">
        <v>2604</v>
      </c>
      <c r="H1921" s="67" t="s">
        <v>2604</v>
      </c>
    </row>
    <row r="1922" spans="1:8" x14ac:dyDescent="0.3">
      <c r="A1922" s="65" t="s">
        <v>2955</v>
      </c>
      <c r="B1922" s="308">
        <v>1</v>
      </c>
      <c r="C1922" s="155" t="s">
        <v>2606</v>
      </c>
      <c r="D1922" s="142">
        <v>38675</v>
      </c>
      <c r="E1922" s="142"/>
      <c r="F1922" s="65" t="s">
        <v>2358</v>
      </c>
      <c r="G1922" s="166">
        <v>700000</v>
      </c>
      <c r="H1922" s="152" t="s">
        <v>2604</v>
      </c>
    </row>
    <row r="1923" spans="1:8" x14ac:dyDescent="0.3">
      <c r="A1923" s="65" t="s">
        <v>2955</v>
      </c>
      <c r="B1923" s="283">
        <v>2</v>
      </c>
      <c r="C1923" s="65" t="s">
        <v>2603</v>
      </c>
      <c r="D1923" s="142">
        <v>40679</v>
      </c>
      <c r="E1923" s="142"/>
      <c r="F1923" s="65" t="s">
        <v>29</v>
      </c>
      <c r="G1923" s="166" t="s">
        <v>2604</v>
      </c>
      <c r="H1923" s="67" t="s">
        <v>2135</v>
      </c>
    </row>
    <row r="1924" spans="1:8" x14ac:dyDescent="0.3">
      <c r="A1924" s="65" t="s">
        <v>3607</v>
      </c>
      <c r="B1924" s="308">
        <v>1</v>
      </c>
      <c r="C1924" s="155" t="s">
        <v>2606</v>
      </c>
      <c r="D1924" s="142" t="s">
        <v>2604</v>
      </c>
      <c r="E1924" s="142"/>
      <c r="F1924" s="65"/>
      <c r="G1924" s="166" t="s">
        <v>2604</v>
      </c>
      <c r="H1924" s="152" t="s">
        <v>2604</v>
      </c>
    </row>
    <row r="1925" spans="1:8" x14ac:dyDescent="0.3">
      <c r="A1925" s="65" t="s">
        <v>3607</v>
      </c>
      <c r="B1925" s="283">
        <v>2</v>
      </c>
      <c r="C1925" s="65" t="s">
        <v>2605</v>
      </c>
      <c r="D1925" s="142" t="s">
        <v>2604</v>
      </c>
      <c r="E1925" s="142"/>
      <c r="F1925" s="65"/>
      <c r="G1925" s="166" t="s">
        <v>2604</v>
      </c>
      <c r="H1925" s="67" t="s">
        <v>2604</v>
      </c>
    </row>
    <row r="1926" spans="1:8" x14ac:dyDescent="0.3">
      <c r="A1926" s="65" t="s">
        <v>3277</v>
      </c>
      <c r="B1926" s="308">
        <v>1</v>
      </c>
      <c r="C1926" s="155" t="s">
        <v>2606</v>
      </c>
      <c r="D1926" s="142">
        <v>38347</v>
      </c>
      <c r="E1926" s="142"/>
      <c r="F1926" s="65" t="s">
        <v>71</v>
      </c>
      <c r="G1926" s="166" t="s">
        <v>2604</v>
      </c>
      <c r="H1926" s="152" t="s">
        <v>2135</v>
      </c>
    </row>
    <row r="1927" spans="1:8" x14ac:dyDescent="0.3">
      <c r="A1927" s="65" t="s">
        <v>3277</v>
      </c>
      <c r="B1927" s="285">
        <v>2</v>
      </c>
      <c r="C1927" s="295" t="s">
        <v>4527</v>
      </c>
      <c r="D1927" s="142">
        <v>39056</v>
      </c>
      <c r="E1927" s="142"/>
      <c r="F1927" s="65" t="s">
        <v>93</v>
      </c>
      <c r="G1927" s="65"/>
      <c r="H1927" s="152"/>
    </row>
    <row r="1928" spans="1:8" x14ac:dyDescent="0.3">
      <c r="A1928" s="65" t="s">
        <v>3277</v>
      </c>
      <c r="B1928" s="308">
        <v>3</v>
      </c>
      <c r="C1928" s="296" t="s">
        <v>2603</v>
      </c>
      <c r="D1928" s="142">
        <v>39090</v>
      </c>
      <c r="E1928" s="142"/>
      <c r="F1928" s="295" t="s">
        <v>71</v>
      </c>
      <c r="G1928" s="166"/>
      <c r="H1928" s="152"/>
    </row>
    <row r="1929" spans="1:8" x14ac:dyDescent="0.3">
      <c r="A1929" s="65" t="s">
        <v>3371</v>
      </c>
      <c r="B1929" s="308">
        <v>1</v>
      </c>
      <c r="C1929" s="153" t="s">
        <v>2606</v>
      </c>
      <c r="D1929" s="114" t="s">
        <v>2604</v>
      </c>
      <c r="E1929" s="114"/>
      <c r="F1929" s="65"/>
      <c r="G1929" s="166" t="s">
        <v>2604</v>
      </c>
      <c r="H1929" s="152" t="s">
        <v>2604</v>
      </c>
    </row>
    <row r="1930" spans="1:8" x14ac:dyDescent="0.3">
      <c r="A1930" s="65" t="s">
        <v>3371</v>
      </c>
      <c r="B1930" s="284">
        <v>2</v>
      </c>
      <c r="C1930" s="288" t="s">
        <v>2605</v>
      </c>
      <c r="D1930" s="142" t="s">
        <v>2604</v>
      </c>
      <c r="E1930" s="142"/>
      <c r="F1930" s="65"/>
      <c r="G1930" s="166" t="s">
        <v>2604</v>
      </c>
      <c r="H1930" s="67" t="s">
        <v>2604</v>
      </c>
    </row>
    <row r="1931" spans="1:8" x14ac:dyDescent="0.3">
      <c r="A1931" s="65" t="s">
        <v>3398</v>
      </c>
      <c r="B1931" s="308">
        <v>1</v>
      </c>
      <c r="C1931" s="155" t="s">
        <v>2606</v>
      </c>
      <c r="D1931" s="142">
        <v>39280</v>
      </c>
      <c r="E1931" s="142"/>
      <c r="F1931" s="65" t="s">
        <v>2399</v>
      </c>
      <c r="G1931" s="166" t="s">
        <v>2604</v>
      </c>
      <c r="H1931" s="152" t="s">
        <v>2135</v>
      </c>
    </row>
    <row r="1932" spans="1:8" x14ac:dyDescent="0.3">
      <c r="A1932" s="65" t="s">
        <v>3398</v>
      </c>
      <c r="B1932" s="283">
        <v>2</v>
      </c>
      <c r="C1932" s="108" t="s">
        <v>2603</v>
      </c>
      <c r="D1932" s="142">
        <v>39476</v>
      </c>
      <c r="E1932" s="142"/>
      <c r="F1932" s="108" t="s">
        <v>103</v>
      </c>
      <c r="G1932" s="166" t="s">
        <v>2604</v>
      </c>
      <c r="H1932" s="67" t="s">
        <v>2135</v>
      </c>
    </row>
    <row r="1933" spans="1:8" x14ac:dyDescent="0.3">
      <c r="A1933" s="65" t="s">
        <v>3422</v>
      </c>
      <c r="B1933" s="308">
        <v>1</v>
      </c>
      <c r="C1933" s="153" t="s">
        <v>2606</v>
      </c>
      <c r="D1933" s="142" t="s">
        <v>2604</v>
      </c>
      <c r="E1933" s="142"/>
      <c r="F1933" s="65"/>
      <c r="G1933" s="166" t="s">
        <v>2604</v>
      </c>
      <c r="H1933" s="152" t="s">
        <v>2604</v>
      </c>
    </row>
    <row r="1934" spans="1:8" x14ac:dyDescent="0.3">
      <c r="A1934" s="65" t="s">
        <v>3422</v>
      </c>
      <c r="B1934" s="284">
        <v>2</v>
      </c>
      <c r="C1934" s="288" t="s">
        <v>2605</v>
      </c>
      <c r="D1934" s="142" t="s">
        <v>2604</v>
      </c>
      <c r="E1934" s="142"/>
      <c r="F1934" s="65"/>
      <c r="G1934" s="166" t="s">
        <v>2604</v>
      </c>
      <c r="H1934" s="67" t="s">
        <v>2604</v>
      </c>
    </row>
    <row r="1935" spans="1:8" x14ac:dyDescent="0.3">
      <c r="A1935" s="65" t="s">
        <v>3695</v>
      </c>
      <c r="B1935" s="308">
        <v>1</v>
      </c>
      <c r="C1935" s="153" t="s">
        <v>2606</v>
      </c>
      <c r="D1935" s="142" t="s">
        <v>2604</v>
      </c>
      <c r="E1935" s="142"/>
      <c r="F1935" s="65"/>
      <c r="G1935" s="166" t="s">
        <v>2604</v>
      </c>
      <c r="H1935" s="152" t="s">
        <v>2604</v>
      </c>
    </row>
    <row r="1936" spans="1:8" x14ac:dyDescent="0.3">
      <c r="A1936" s="65" t="s">
        <v>3695</v>
      </c>
      <c r="B1936" s="284">
        <v>2</v>
      </c>
      <c r="C1936" s="288" t="s">
        <v>2605</v>
      </c>
      <c r="D1936" s="142" t="s">
        <v>2604</v>
      </c>
      <c r="E1936" s="142"/>
      <c r="F1936" s="65"/>
      <c r="G1936" s="166" t="s">
        <v>2604</v>
      </c>
      <c r="H1936" s="67" t="s">
        <v>2604</v>
      </c>
    </row>
    <row r="1937" spans="1:8" x14ac:dyDescent="0.3">
      <c r="A1937" s="65" t="s">
        <v>3444</v>
      </c>
      <c r="B1937" s="308">
        <v>1</v>
      </c>
      <c r="C1937" s="153" t="s">
        <v>2606</v>
      </c>
      <c r="D1937" s="114" t="s">
        <v>2604</v>
      </c>
      <c r="E1937" s="114"/>
      <c r="F1937" s="65"/>
      <c r="G1937" s="166" t="s">
        <v>2604</v>
      </c>
      <c r="H1937" s="152" t="s">
        <v>2604</v>
      </c>
    </row>
    <row r="1938" spans="1:8" x14ac:dyDescent="0.3">
      <c r="A1938" s="65" t="s">
        <v>3444</v>
      </c>
      <c r="B1938" s="284">
        <v>2</v>
      </c>
      <c r="C1938" s="288" t="s">
        <v>2605</v>
      </c>
      <c r="D1938" s="142" t="s">
        <v>2604</v>
      </c>
      <c r="E1938" s="142"/>
      <c r="F1938" s="65"/>
      <c r="G1938" s="166" t="s">
        <v>2604</v>
      </c>
      <c r="H1938" s="67" t="s">
        <v>2604</v>
      </c>
    </row>
    <row r="1939" spans="1:8" x14ac:dyDescent="0.3">
      <c r="A1939" s="65" t="s">
        <v>3636</v>
      </c>
      <c r="B1939" s="308">
        <v>1</v>
      </c>
      <c r="C1939" s="155" t="s">
        <v>2606</v>
      </c>
      <c r="D1939" s="142">
        <v>36064</v>
      </c>
      <c r="E1939" s="142"/>
      <c r="F1939" s="65" t="s">
        <v>66</v>
      </c>
      <c r="G1939" s="166">
        <v>1470000</v>
      </c>
      <c r="H1939" s="152" t="s">
        <v>2604</v>
      </c>
    </row>
    <row r="1940" spans="1:8" x14ac:dyDescent="0.3">
      <c r="A1940" s="65" t="s">
        <v>3636</v>
      </c>
      <c r="B1940" s="284">
        <v>2</v>
      </c>
      <c r="C1940" s="65" t="s">
        <v>2605</v>
      </c>
      <c r="D1940" s="142">
        <v>36274</v>
      </c>
      <c r="E1940" s="142"/>
      <c r="F1940" s="65" t="s">
        <v>45</v>
      </c>
      <c r="G1940" s="166">
        <v>700000</v>
      </c>
      <c r="H1940" s="67" t="s">
        <v>2604</v>
      </c>
    </row>
    <row r="1941" spans="1:8" x14ac:dyDescent="0.3">
      <c r="A1941" s="65" t="s">
        <v>3489</v>
      </c>
      <c r="B1941" s="308">
        <v>1</v>
      </c>
      <c r="C1941" s="155" t="s">
        <v>2606</v>
      </c>
      <c r="D1941" s="142">
        <v>31276</v>
      </c>
      <c r="E1941" s="142"/>
      <c r="F1941" s="65" t="s">
        <v>69</v>
      </c>
      <c r="G1941" s="166">
        <v>210000</v>
      </c>
      <c r="H1941" s="152" t="s">
        <v>2604</v>
      </c>
    </row>
    <row r="1942" spans="1:8" x14ac:dyDescent="0.3">
      <c r="A1942" s="65" t="s">
        <v>3489</v>
      </c>
      <c r="B1942" s="308">
        <v>2</v>
      </c>
      <c r="C1942" s="153" t="s">
        <v>2606</v>
      </c>
      <c r="D1942" s="142"/>
      <c r="E1942" s="142"/>
      <c r="F1942" s="65"/>
      <c r="G1942" s="166"/>
      <c r="H1942" s="152"/>
    </row>
    <row r="1943" spans="1:8" x14ac:dyDescent="0.3">
      <c r="A1943" s="65" t="s">
        <v>3489</v>
      </c>
      <c r="B1943" s="284">
        <v>2</v>
      </c>
      <c r="C1943" s="65" t="s">
        <v>2605</v>
      </c>
      <c r="D1943" s="142">
        <v>34706</v>
      </c>
      <c r="E1943" s="142"/>
      <c r="F1943" s="65" t="s">
        <v>52</v>
      </c>
      <c r="G1943" s="166">
        <v>1190000</v>
      </c>
      <c r="H1943" s="67" t="s">
        <v>2604</v>
      </c>
    </row>
    <row r="1944" spans="1:8" x14ac:dyDescent="0.3">
      <c r="A1944" s="65" t="s">
        <v>3489</v>
      </c>
      <c r="B1944" s="284">
        <v>2</v>
      </c>
      <c r="C1944" s="288" t="s">
        <v>2605</v>
      </c>
      <c r="D1944" s="142"/>
      <c r="E1944" s="142"/>
      <c r="F1944" s="65"/>
      <c r="G1944" s="166"/>
      <c r="H1944" s="67"/>
    </row>
    <row r="1945" spans="1:8" x14ac:dyDescent="0.3">
      <c r="A1945" s="65" t="s">
        <v>1788</v>
      </c>
      <c r="B1945" s="308">
        <v>1</v>
      </c>
      <c r="C1945" s="153" t="s">
        <v>2606</v>
      </c>
      <c r="D1945" s="142" t="s">
        <v>2604</v>
      </c>
      <c r="E1945" s="142"/>
      <c r="F1945" s="65"/>
      <c r="G1945" s="166" t="s">
        <v>2604</v>
      </c>
      <c r="H1945" s="152" t="s">
        <v>2604</v>
      </c>
    </row>
    <row r="1946" spans="1:8" x14ac:dyDescent="0.3">
      <c r="A1946" s="65" t="s">
        <v>1788</v>
      </c>
      <c r="B1946" s="284">
        <v>2</v>
      </c>
      <c r="C1946" s="288" t="s">
        <v>2605</v>
      </c>
      <c r="D1946" s="142" t="s">
        <v>2604</v>
      </c>
      <c r="E1946" s="142"/>
      <c r="F1946" s="65"/>
      <c r="G1946" s="166" t="s">
        <v>2604</v>
      </c>
      <c r="H1946" s="67" t="s">
        <v>2604</v>
      </c>
    </row>
    <row r="1947" spans="1:8" x14ac:dyDescent="0.3">
      <c r="A1947" s="65" t="s">
        <v>1772</v>
      </c>
      <c r="B1947" s="308">
        <v>1</v>
      </c>
      <c r="C1947" s="153" t="s">
        <v>2606</v>
      </c>
      <c r="D1947" s="142" t="s">
        <v>2604</v>
      </c>
      <c r="E1947" s="142"/>
      <c r="F1947" s="65"/>
      <c r="G1947" s="166" t="s">
        <v>2604</v>
      </c>
      <c r="H1947" s="152" t="s">
        <v>2604</v>
      </c>
    </row>
    <row r="1948" spans="1:8" x14ac:dyDescent="0.3">
      <c r="A1948" s="65" t="s">
        <v>1772</v>
      </c>
      <c r="B1948" s="284">
        <v>2</v>
      </c>
      <c r="C1948" s="288" t="s">
        <v>2605</v>
      </c>
      <c r="D1948" s="142" t="s">
        <v>2604</v>
      </c>
      <c r="E1948" s="142"/>
      <c r="F1948" s="65"/>
      <c r="G1948" s="166" t="s">
        <v>2604</v>
      </c>
      <c r="H1948" s="67" t="s">
        <v>2604</v>
      </c>
    </row>
    <row r="1949" spans="1:8" x14ac:dyDescent="0.3">
      <c r="A1949" s="65" t="s">
        <v>3800</v>
      </c>
      <c r="B1949" s="308">
        <v>1</v>
      </c>
      <c r="C1949" s="153" t="s">
        <v>4528</v>
      </c>
      <c r="D1949" s="142">
        <v>42251</v>
      </c>
      <c r="E1949" s="142">
        <v>42551</v>
      </c>
      <c r="F1949" s="108" t="s">
        <v>2483</v>
      </c>
      <c r="G1949" s="166" t="s">
        <v>2604</v>
      </c>
      <c r="H1949" s="152" t="s">
        <v>2604</v>
      </c>
    </row>
    <row r="1950" spans="1:8" x14ac:dyDescent="0.3">
      <c r="A1950" s="65" t="s">
        <v>1952</v>
      </c>
      <c r="B1950" s="308">
        <v>1</v>
      </c>
      <c r="C1950" s="153" t="s">
        <v>2606</v>
      </c>
      <c r="D1950" s="142" t="s">
        <v>2604</v>
      </c>
      <c r="E1950" s="142"/>
      <c r="F1950" s="65"/>
      <c r="G1950" s="166" t="s">
        <v>2604</v>
      </c>
      <c r="H1950" s="152" t="s">
        <v>2604</v>
      </c>
    </row>
    <row r="1951" spans="1:8" x14ac:dyDescent="0.3">
      <c r="A1951" s="65" t="s">
        <v>1952</v>
      </c>
      <c r="B1951" s="284">
        <v>2</v>
      </c>
      <c r="C1951" s="288" t="s">
        <v>2605</v>
      </c>
      <c r="D1951" s="142" t="s">
        <v>2604</v>
      </c>
      <c r="E1951" s="142"/>
      <c r="F1951" s="65"/>
      <c r="G1951" s="166" t="s">
        <v>2604</v>
      </c>
      <c r="H1951" s="67" t="s">
        <v>2604</v>
      </c>
    </row>
    <row r="1952" spans="1:8" x14ac:dyDescent="0.3">
      <c r="A1952" s="65" t="s">
        <v>1810</v>
      </c>
      <c r="B1952" s="308">
        <v>1</v>
      </c>
      <c r="C1952" s="153" t="s">
        <v>2606</v>
      </c>
      <c r="D1952" s="142" t="s">
        <v>2604</v>
      </c>
      <c r="E1952" s="142"/>
      <c r="F1952" s="65"/>
      <c r="G1952" s="166" t="s">
        <v>2604</v>
      </c>
      <c r="H1952" s="152" t="s">
        <v>2604</v>
      </c>
    </row>
    <row r="1953" spans="1:8" x14ac:dyDescent="0.3">
      <c r="A1953" s="65" t="s">
        <v>1810</v>
      </c>
      <c r="B1953" s="284">
        <v>2</v>
      </c>
      <c r="C1953" s="288" t="s">
        <v>2605</v>
      </c>
      <c r="D1953" s="142" t="s">
        <v>2604</v>
      </c>
      <c r="E1953" s="142"/>
      <c r="F1953" s="65"/>
      <c r="G1953" s="166" t="s">
        <v>2604</v>
      </c>
      <c r="H1953" s="67" t="s">
        <v>2604</v>
      </c>
    </row>
    <row r="1954" spans="1:8" x14ac:dyDescent="0.3">
      <c r="A1954" s="65" t="s">
        <v>3322</v>
      </c>
      <c r="B1954" s="308">
        <v>1</v>
      </c>
      <c r="C1954" s="153" t="s">
        <v>2606</v>
      </c>
      <c r="D1954" s="142" t="s">
        <v>2604</v>
      </c>
      <c r="E1954" s="142"/>
      <c r="F1954" s="65"/>
      <c r="G1954" s="166" t="s">
        <v>2604</v>
      </c>
      <c r="H1954" s="152" t="s">
        <v>2604</v>
      </c>
    </row>
    <row r="1955" spans="1:8" x14ac:dyDescent="0.3">
      <c r="A1955" s="65" t="s">
        <v>3322</v>
      </c>
      <c r="B1955" s="284">
        <v>2</v>
      </c>
      <c r="C1955" s="288" t="s">
        <v>2605</v>
      </c>
      <c r="D1955" s="142" t="s">
        <v>2604</v>
      </c>
      <c r="E1955" s="142"/>
      <c r="F1955" s="65"/>
      <c r="G1955" s="166" t="s">
        <v>2604</v>
      </c>
      <c r="H1955" s="67" t="s">
        <v>2604</v>
      </c>
    </row>
    <row r="1956" spans="1:8" x14ac:dyDescent="0.3">
      <c r="A1956" s="65" t="s">
        <v>3580</v>
      </c>
      <c r="B1956" s="308">
        <v>1</v>
      </c>
      <c r="C1956" s="155" t="s">
        <v>2129</v>
      </c>
      <c r="D1956" s="142">
        <v>40016</v>
      </c>
      <c r="E1956" s="142"/>
      <c r="F1956" s="65" t="s">
        <v>538</v>
      </c>
      <c r="G1956" s="166" t="s">
        <v>2604</v>
      </c>
      <c r="H1956" s="152" t="s">
        <v>2604</v>
      </c>
    </row>
    <row r="1957" spans="1:8" x14ac:dyDescent="0.3">
      <c r="A1957" s="65" t="s">
        <v>3580</v>
      </c>
      <c r="B1957" s="283">
        <v>2</v>
      </c>
      <c r="C1957" s="65" t="s">
        <v>2603</v>
      </c>
      <c r="D1957" s="142">
        <v>40607</v>
      </c>
      <c r="E1957" s="142"/>
      <c r="F1957" s="65" t="s">
        <v>51</v>
      </c>
      <c r="G1957" s="166" t="s">
        <v>2604</v>
      </c>
      <c r="H1957" s="67" t="s">
        <v>2135</v>
      </c>
    </row>
    <row r="1958" spans="1:8" x14ac:dyDescent="0.3">
      <c r="A1958" s="65" t="s">
        <v>1373</v>
      </c>
      <c r="B1958" s="308">
        <v>1</v>
      </c>
      <c r="C1958" s="153" t="s">
        <v>2606</v>
      </c>
      <c r="D1958" s="142" t="s">
        <v>2604</v>
      </c>
      <c r="E1958" s="142"/>
      <c r="F1958" s="65"/>
      <c r="G1958" s="166" t="s">
        <v>2604</v>
      </c>
      <c r="H1958" s="152" t="s">
        <v>2604</v>
      </c>
    </row>
    <row r="1959" spans="1:8" x14ac:dyDescent="0.3">
      <c r="A1959" s="65" t="s">
        <v>1373</v>
      </c>
      <c r="B1959" s="284">
        <v>2</v>
      </c>
      <c r="C1959" s="288" t="s">
        <v>2605</v>
      </c>
      <c r="D1959" s="142" t="s">
        <v>2604</v>
      </c>
      <c r="E1959" s="142"/>
      <c r="F1959" s="65"/>
      <c r="G1959" s="166" t="s">
        <v>2604</v>
      </c>
      <c r="H1959" s="67" t="s">
        <v>2604</v>
      </c>
    </row>
    <row r="1960" spans="1:8" x14ac:dyDescent="0.3">
      <c r="A1960" s="65" t="s">
        <v>2897</v>
      </c>
      <c r="B1960" s="308">
        <v>1</v>
      </c>
      <c r="C1960" s="280" t="s">
        <v>4523</v>
      </c>
      <c r="D1960" s="142">
        <v>38045</v>
      </c>
      <c r="E1960" s="142">
        <v>38066</v>
      </c>
      <c r="F1960" s="65" t="s">
        <v>2164</v>
      </c>
      <c r="G1960" s="166" t="s">
        <v>2604</v>
      </c>
      <c r="H1960" s="152" t="s">
        <v>2604</v>
      </c>
    </row>
    <row r="1961" spans="1:8" x14ac:dyDescent="0.3">
      <c r="A1961" s="65" t="s">
        <v>3176</v>
      </c>
      <c r="B1961" s="308">
        <v>1</v>
      </c>
      <c r="C1961" s="155" t="s">
        <v>2606</v>
      </c>
      <c r="D1961" s="142">
        <v>38547</v>
      </c>
      <c r="E1961" s="142"/>
      <c r="F1961" s="65" t="s">
        <v>106</v>
      </c>
      <c r="G1961" s="166" t="s">
        <v>2604</v>
      </c>
      <c r="H1961" s="152" t="s">
        <v>2135</v>
      </c>
    </row>
    <row r="1962" spans="1:8" x14ac:dyDescent="0.3">
      <c r="A1962" s="65" t="s">
        <v>3176</v>
      </c>
      <c r="B1962" s="285">
        <v>2</v>
      </c>
      <c r="C1962" s="288" t="s">
        <v>4527</v>
      </c>
      <c r="D1962" s="142">
        <v>38960</v>
      </c>
      <c r="E1962" s="142">
        <v>39051</v>
      </c>
      <c r="F1962" s="65" t="s">
        <v>50</v>
      </c>
      <c r="G1962" s="166" t="s">
        <v>2604</v>
      </c>
      <c r="H1962" s="67" t="s">
        <v>2604</v>
      </c>
    </row>
    <row r="1963" spans="1:8" x14ac:dyDescent="0.3">
      <c r="A1963" s="65" t="s">
        <v>3176</v>
      </c>
      <c r="B1963" s="285">
        <v>3</v>
      </c>
      <c r="C1963" s="288" t="s">
        <v>4527</v>
      </c>
      <c r="D1963" s="142">
        <v>39083</v>
      </c>
      <c r="E1963" s="142">
        <v>39233</v>
      </c>
      <c r="F1963" s="65" t="s">
        <v>50</v>
      </c>
      <c r="G1963" s="166" t="s">
        <v>2604</v>
      </c>
      <c r="H1963" s="152"/>
    </row>
    <row r="1964" spans="1:8" x14ac:dyDescent="0.3">
      <c r="A1964" s="65" t="s">
        <v>3176</v>
      </c>
      <c r="B1964" s="285">
        <v>4</v>
      </c>
      <c r="C1964" s="288" t="s">
        <v>2605</v>
      </c>
      <c r="D1964" s="142"/>
      <c r="E1964" s="142"/>
      <c r="F1964" s="288" t="s">
        <v>4529</v>
      </c>
      <c r="G1964" s="166"/>
      <c r="H1964" s="67"/>
    </row>
    <row r="1965" spans="1:8" x14ac:dyDescent="0.3">
      <c r="A1965" s="65" t="s">
        <v>3637</v>
      </c>
      <c r="B1965" s="308">
        <v>1</v>
      </c>
      <c r="C1965" s="155" t="s">
        <v>2129</v>
      </c>
      <c r="D1965" s="142">
        <v>40145</v>
      </c>
      <c r="E1965" s="142"/>
      <c r="F1965" s="65" t="s">
        <v>33</v>
      </c>
      <c r="G1965" s="166" t="s">
        <v>2604</v>
      </c>
      <c r="H1965" s="152" t="s">
        <v>2604</v>
      </c>
    </row>
    <row r="1966" spans="1:8" x14ac:dyDescent="0.3">
      <c r="A1966" s="65" t="s">
        <v>3637</v>
      </c>
      <c r="B1966" s="284">
        <v>2</v>
      </c>
      <c r="C1966" s="288" t="s">
        <v>2605</v>
      </c>
      <c r="D1966" s="142" t="s">
        <v>2604</v>
      </c>
      <c r="E1966" s="142"/>
      <c r="F1966" s="65"/>
      <c r="G1966" s="166" t="s">
        <v>2604</v>
      </c>
      <c r="H1966" s="67" t="s">
        <v>2604</v>
      </c>
    </row>
    <row r="1967" spans="1:8" x14ac:dyDescent="0.3">
      <c r="A1967" s="65" t="s">
        <v>3655</v>
      </c>
      <c r="B1967" s="308">
        <v>1</v>
      </c>
      <c r="C1967" s="155" t="s">
        <v>2606</v>
      </c>
      <c r="D1967" s="142">
        <v>38547</v>
      </c>
      <c r="E1967" s="142"/>
      <c r="F1967" s="65" t="s">
        <v>93</v>
      </c>
      <c r="G1967" s="166" t="s">
        <v>2604</v>
      </c>
      <c r="H1967" s="152" t="s">
        <v>2135</v>
      </c>
    </row>
    <row r="1968" spans="1:8" x14ac:dyDescent="0.3">
      <c r="A1968" s="65" t="s">
        <v>3655</v>
      </c>
      <c r="B1968" s="284">
        <v>2</v>
      </c>
      <c r="C1968" s="65" t="s">
        <v>2603</v>
      </c>
      <c r="D1968" s="142">
        <v>39110</v>
      </c>
      <c r="E1968" s="142"/>
      <c r="F1968" s="65" t="s">
        <v>93</v>
      </c>
      <c r="G1968" s="166" t="s">
        <v>2604</v>
      </c>
      <c r="H1968" s="67" t="s">
        <v>2135</v>
      </c>
    </row>
    <row r="1969" spans="1:8" x14ac:dyDescent="0.3">
      <c r="A1969" s="65" t="s">
        <v>2921</v>
      </c>
      <c r="B1969" s="308">
        <v>1</v>
      </c>
      <c r="C1969" s="155" t="s">
        <v>2606</v>
      </c>
      <c r="D1969" s="142">
        <v>37212</v>
      </c>
      <c r="E1969" s="142"/>
      <c r="F1969" s="108" t="s">
        <v>30</v>
      </c>
      <c r="G1969" s="166" t="s">
        <v>2604</v>
      </c>
      <c r="H1969" s="152" t="s">
        <v>2135</v>
      </c>
    </row>
    <row r="1970" spans="1:8" x14ac:dyDescent="0.3">
      <c r="A1970" s="65" t="s">
        <v>2921</v>
      </c>
      <c r="B1970" s="284">
        <v>2</v>
      </c>
      <c r="C1970" s="65" t="s">
        <v>2603</v>
      </c>
      <c r="D1970" s="142">
        <v>37313</v>
      </c>
      <c r="E1970" s="142"/>
      <c r="F1970" s="65" t="s">
        <v>61</v>
      </c>
      <c r="G1970" s="166" t="s">
        <v>2604</v>
      </c>
      <c r="H1970" s="67" t="s">
        <v>2135</v>
      </c>
    </row>
    <row r="1971" spans="1:8" x14ac:dyDescent="0.3">
      <c r="A1971" s="65" t="s">
        <v>3345</v>
      </c>
      <c r="B1971" s="308">
        <v>1</v>
      </c>
      <c r="C1971" s="153" t="s">
        <v>2606</v>
      </c>
      <c r="D1971" s="142" t="s">
        <v>2604</v>
      </c>
      <c r="E1971" s="142"/>
      <c r="F1971" s="65"/>
      <c r="G1971" s="166" t="s">
        <v>2604</v>
      </c>
      <c r="H1971" s="152" t="s">
        <v>2604</v>
      </c>
    </row>
    <row r="1972" spans="1:8" x14ac:dyDescent="0.3">
      <c r="A1972" s="65" t="s">
        <v>3345</v>
      </c>
      <c r="B1972" s="284">
        <v>2</v>
      </c>
      <c r="C1972" s="288" t="s">
        <v>2605</v>
      </c>
      <c r="D1972" s="142" t="s">
        <v>2604</v>
      </c>
      <c r="E1972" s="142"/>
      <c r="F1972" s="65"/>
      <c r="G1972" s="166" t="s">
        <v>2604</v>
      </c>
      <c r="H1972" s="67" t="s">
        <v>2604</v>
      </c>
    </row>
    <row r="1973" spans="1:8" x14ac:dyDescent="0.3">
      <c r="A1973" s="65" t="s">
        <v>446</v>
      </c>
      <c r="B1973" s="308">
        <v>1</v>
      </c>
      <c r="C1973" s="155" t="s">
        <v>2606</v>
      </c>
      <c r="D1973" s="142">
        <v>31042</v>
      </c>
      <c r="E1973" s="142"/>
      <c r="F1973" s="65" t="s">
        <v>2150</v>
      </c>
      <c r="G1973" s="166" t="s">
        <v>2604</v>
      </c>
      <c r="H1973" s="152" t="s">
        <v>2604</v>
      </c>
    </row>
    <row r="1974" spans="1:8" x14ac:dyDescent="0.3">
      <c r="A1974" s="65" t="s">
        <v>446</v>
      </c>
      <c r="B1974" s="283">
        <v>2</v>
      </c>
      <c r="C1974" s="65" t="s">
        <v>2605</v>
      </c>
      <c r="D1974" s="142">
        <v>35504</v>
      </c>
      <c r="E1974" s="142"/>
      <c r="F1974" s="65" t="s">
        <v>41</v>
      </c>
      <c r="G1974" s="166">
        <v>1930000</v>
      </c>
      <c r="H1974" s="67" t="s">
        <v>2604</v>
      </c>
    </row>
    <row r="1975" spans="1:8" x14ac:dyDescent="0.3">
      <c r="A1975" s="65" t="s">
        <v>3465</v>
      </c>
      <c r="B1975" s="308">
        <v>1</v>
      </c>
      <c r="C1975" s="155" t="s">
        <v>2606</v>
      </c>
      <c r="D1975" s="142">
        <v>32868</v>
      </c>
      <c r="E1975" s="142"/>
      <c r="F1975" s="108" t="s">
        <v>31</v>
      </c>
      <c r="G1975" s="166">
        <v>132000</v>
      </c>
      <c r="H1975" s="152" t="s">
        <v>2604</v>
      </c>
    </row>
    <row r="1976" spans="1:8" x14ac:dyDescent="0.3">
      <c r="A1976" s="65" t="s">
        <v>3465</v>
      </c>
      <c r="B1976" s="308">
        <v>2</v>
      </c>
      <c r="C1976" s="108" t="s">
        <v>4527</v>
      </c>
      <c r="D1976" s="142">
        <v>33485</v>
      </c>
      <c r="E1976" s="142"/>
      <c r="F1976" s="108" t="s">
        <v>30</v>
      </c>
      <c r="G1976" s="166"/>
      <c r="H1976" s="152"/>
    </row>
    <row r="1977" spans="1:8" x14ac:dyDescent="0.3">
      <c r="A1977" s="65" t="s">
        <v>3465</v>
      </c>
      <c r="B1977" s="308">
        <v>3</v>
      </c>
      <c r="C1977" s="108" t="s">
        <v>4527</v>
      </c>
      <c r="D1977" s="142"/>
      <c r="E1977" s="142"/>
      <c r="F1977" s="108" t="s">
        <v>31</v>
      </c>
      <c r="G1977" s="166"/>
      <c r="H1977" s="152"/>
    </row>
    <row r="1978" spans="1:8" x14ac:dyDescent="0.3">
      <c r="A1978" s="65" t="s">
        <v>3465</v>
      </c>
      <c r="B1978" s="308">
        <v>4</v>
      </c>
      <c r="C1978" s="306" t="s">
        <v>2605</v>
      </c>
      <c r="D1978" s="142"/>
      <c r="E1978" s="142"/>
      <c r="F1978" s="108" t="s">
        <v>77</v>
      </c>
      <c r="G1978" s="166"/>
      <c r="H1978" s="152"/>
    </row>
    <row r="1979" spans="1:8" x14ac:dyDescent="0.3">
      <c r="A1979" s="65" t="s">
        <v>3556</v>
      </c>
      <c r="B1979" s="308">
        <v>1</v>
      </c>
      <c r="C1979" s="155" t="s">
        <v>2606</v>
      </c>
      <c r="D1979" s="142">
        <v>36046</v>
      </c>
      <c r="E1979" s="142"/>
      <c r="F1979" s="65" t="s">
        <v>81</v>
      </c>
      <c r="G1979" s="166">
        <v>2630000</v>
      </c>
      <c r="H1979" s="152" t="s">
        <v>2604</v>
      </c>
    </row>
    <row r="1980" spans="1:8" x14ac:dyDescent="0.3">
      <c r="A1980" s="65" t="s">
        <v>3556</v>
      </c>
      <c r="B1980" s="284">
        <v>2</v>
      </c>
      <c r="C1980" s="65" t="s">
        <v>2605</v>
      </c>
      <c r="D1980" s="142">
        <v>36603</v>
      </c>
      <c r="E1980" s="142"/>
      <c r="F1980" s="65" t="s">
        <v>69</v>
      </c>
      <c r="G1980" s="166">
        <v>630000</v>
      </c>
      <c r="H1980" s="67" t="s">
        <v>2604</v>
      </c>
    </row>
    <row r="1981" spans="1:8" x14ac:dyDescent="0.3">
      <c r="A1981" s="65" t="s">
        <v>3789</v>
      </c>
      <c r="B1981" s="308">
        <v>1</v>
      </c>
      <c r="C1981" s="155" t="s">
        <v>2606</v>
      </c>
      <c r="D1981" s="142" t="s">
        <v>2604</v>
      </c>
      <c r="E1981" s="142"/>
      <c r="F1981" s="65"/>
      <c r="G1981" s="166" t="s">
        <v>2604</v>
      </c>
      <c r="H1981" s="152" t="s">
        <v>2604</v>
      </c>
    </row>
    <row r="1982" spans="1:8" x14ac:dyDescent="0.3">
      <c r="A1982" s="65" t="s">
        <v>3789</v>
      </c>
      <c r="B1982" s="283">
        <v>2</v>
      </c>
      <c r="C1982" s="65" t="s">
        <v>2605</v>
      </c>
      <c r="D1982" s="142" t="s">
        <v>2604</v>
      </c>
      <c r="E1982" s="142"/>
      <c r="F1982" s="65"/>
      <c r="G1982" s="166" t="s">
        <v>2604</v>
      </c>
      <c r="H1982" s="67" t="s">
        <v>2604</v>
      </c>
    </row>
    <row r="1983" spans="1:8" x14ac:dyDescent="0.3">
      <c r="A1983" s="65" t="s">
        <v>3686</v>
      </c>
      <c r="B1983" s="308">
        <v>1</v>
      </c>
      <c r="C1983" s="153" t="s">
        <v>2606</v>
      </c>
      <c r="D1983" s="142" t="s">
        <v>2604</v>
      </c>
      <c r="E1983" s="142"/>
      <c r="F1983" s="65"/>
      <c r="G1983" s="166" t="s">
        <v>2604</v>
      </c>
      <c r="H1983" s="152" t="s">
        <v>2604</v>
      </c>
    </row>
    <row r="1984" spans="1:8" x14ac:dyDescent="0.3">
      <c r="A1984" s="65" t="s">
        <v>3686</v>
      </c>
      <c r="B1984" s="284">
        <v>2</v>
      </c>
      <c r="C1984" s="288" t="s">
        <v>2605</v>
      </c>
      <c r="D1984" s="142" t="s">
        <v>2604</v>
      </c>
      <c r="E1984" s="142"/>
      <c r="F1984" s="65"/>
      <c r="G1984" s="166" t="s">
        <v>2604</v>
      </c>
      <c r="H1984" s="67" t="s">
        <v>2604</v>
      </c>
    </row>
    <row r="1985" spans="1:8" x14ac:dyDescent="0.3">
      <c r="A1985" s="65" t="s">
        <v>3773</v>
      </c>
      <c r="B1985" s="308">
        <v>1</v>
      </c>
      <c r="C1985" s="153" t="s">
        <v>2606</v>
      </c>
      <c r="D1985" s="142" t="s">
        <v>2604</v>
      </c>
      <c r="E1985" s="142"/>
      <c r="F1985" s="65"/>
      <c r="G1985" s="166" t="s">
        <v>2604</v>
      </c>
      <c r="H1985" s="152" t="s">
        <v>2604</v>
      </c>
    </row>
    <row r="1986" spans="1:8" x14ac:dyDescent="0.3">
      <c r="A1986" s="65" t="s">
        <v>3773</v>
      </c>
      <c r="B1986" s="284">
        <v>2</v>
      </c>
      <c r="C1986" s="288" t="s">
        <v>2605</v>
      </c>
      <c r="D1986" s="142" t="s">
        <v>2604</v>
      </c>
      <c r="E1986" s="142"/>
      <c r="F1986" s="65"/>
      <c r="G1986" s="166" t="s">
        <v>2604</v>
      </c>
      <c r="H1986" s="67" t="s">
        <v>2604</v>
      </c>
    </row>
    <row r="1987" spans="1:8" x14ac:dyDescent="0.3">
      <c r="A1987" s="65" t="s">
        <v>2091</v>
      </c>
      <c r="B1987" s="308">
        <v>1</v>
      </c>
      <c r="C1987" s="153" t="s">
        <v>2606</v>
      </c>
      <c r="D1987" s="114" t="s">
        <v>2604</v>
      </c>
      <c r="E1987" s="114"/>
      <c r="F1987" s="65"/>
      <c r="G1987" s="166" t="s">
        <v>2604</v>
      </c>
      <c r="H1987" s="152" t="s">
        <v>2604</v>
      </c>
    </row>
    <row r="1988" spans="1:8" x14ac:dyDescent="0.3">
      <c r="A1988" s="65" t="s">
        <v>2091</v>
      </c>
      <c r="B1988" s="284">
        <v>2</v>
      </c>
      <c r="C1988" s="288" t="s">
        <v>2605</v>
      </c>
      <c r="D1988" s="142" t="s">
        <v>2604</v>
      </c>
      <c r="E1988" s="142"/>
      <c r="F1988" s="65"/>
      <c r="G1988" s="166" t="s">
        <v>2604</v>
      </c>
      <c r="H1988" s="67" t="s">
        <v>2604</v>
      </c>
    </row>
    <row r="1989" spans="1:8" x14ac:dyDescent="0.3">
      <c r="A1989" s="65" t="s">
        <v>2932</v>
      </c>
      <c r="B1989" s="308">
        <v>1</v>
      </c>
      <c r="C1989" s="153" t="s">
        <v>2606</v>
      </c>
      <c r="D1989" s="142" t="s">
        <v>2604</v>
      </c>
      <c r="E1989" s="142"/>
      <c r="F1989" s="65"/>
      <c r="G1989" s="166" t="s">
        <v>2604</v>
      </c>
      <c r="H1989" s="152" t="s">
        <v>2604</v>
      </c>
    </row>
    <row r="1990" spans="1:8" x14ac:dyDescent="0.3">
      <c r="A1990" s="65" t="s">
        <v>2932</v>
      </c>
      <c r="B1990" s="284">
        <v>2</v>
      </c>
      <c r="C1990" s="288" t="s">
        <v>2605</v>
      </c>
      <c r="D1990" s="142" t="s">
        <v>2604</v>
      </c>
      <c r="E1990" s="142"/>
      <c r="F1990" s="65"/>
      <c r="G1990" s="166" t="s">
        <v>2604</v>
      </c>
      <c r="H1990" s="67" t="s">
        <v>2604</v>
      </c>
    </row>
    <row r="1991" spans="1:8" x14ac:dyDescent="0.3">
      <c r="A1991" s="65" t="s">
        <v>1619</v>
      </c>
      <c r="B1991" s="308">
        <v>1</v>
      </c>
      <c r="C1991" s="153" t="s">
        <v>2606</v>
      </c>
      <c r="D1991" s="142" t="s">
        <v>2604</v>
      </c>
      <c r="E1991" s="142"/>
      <c r="F1991" s="65"/>
      <c r="G1991" s="166" t="s">
        <v>2604</v>
      </c>
      <c r="H1991" s="152" t="s">
        <v>2604</v>
      </c>
    </row>
    <row r="1992" spans="1:8" x14ac:dyDescent="0.3">
      <c r="A1992" s="65" t="s">
        <v>1619</v>
      </c>
      <c r="B1992" s="284">
        <v>2</v>
      </c>
      <c r="C1992" s="288" t="s">
        <v>2605</v>
      </c>
      <c r="D1992" s="142" t="s">
        <v>2604</v>
      </c>
      <c r="E1992" s="142"/>
      <c r="F1992" s="65"/>
      <c r="G1992" s="166" t="s">
        <v>2604</v>
      </c>
      <c r="H1992" s="67" t="s">
        <v>2604</v>
      </c>
    </row>
    <row r="1993" spans="1:8" x14ac:dyDescent="0.3">
      <c r="A1993" s="65" t="s">
        <v>1825</v>
      </c>
      <c r="B1993" s="308">
        <v>1</v>
      </c>
      <c r="C1993" s="153" t="s">
        <v>2606</v>
      </c>
      <c r="D1993" s="142" t="s">
        <v>2604</v>
      </c>
      <c r="E1993" s="142"/>
      <c r="F1993" s="65"/>
      <c r="G1993" s="166" t="s">
        <v>2604</v>
      </c>
      <c r="H1993" s="152" t="s">
        <v>2604</v>
      </c>
    </row>
    <row r="1994" spans="1:8" x14ac:dyDescent="0.3">
      <c r="A1994" s="65" t="s">
        <v>1825</v>
      </c>
      <c r="B1994" s="284">
        <v>2</v>
      </c>
      <c r="C1994" s="288" t="s">
        <v>2605</v>
      </c>
      <c r="D1994" s="142" t="s">
        <v>2604</v>
      </c>
      <c r="E1994" s="142"/>
      <c r="F1994" s="65"/>
      <c r="G1994" s="166" t="s">
        <v>2604</v>
      </c>
      <c r="H1994" s="67" t="s">
        <v>2604</v>
      </c>
    </row>
    <row r="1995" spans="1:8" x14ac:dyDescent="0.3">
      <c r="A1995" s="65" t="s">
        <v>1519</v>
      </c>
      <c r="B1995" s="308">
        <v>1</v>
      </c>
      <c r="C1995" s="153" t="s">
        <v>2606</v>
      </c>
      <c r="D1995" s="142" t="s">
        <v>2604</v>
      </c>
      <c r="E1995" s="142"/>
      <c r="F1995" s="65"/>
      <c r="G1995" s="166" t="s">
        <v>2604</v>
      </c>
      <c r="H1995" s="152" t="s">
        <v>2604</v>
      </c>
    </row>
    <row r="1996" spans="1:8" x14ac:dyDescent="0.3">
      <c r="A1996" s="65" t="s">
        <v>1519</v>
      </c>
      <c r="B1996" s="284">
        <v>2</v>
      </c>
      <c r="C1996" s="288" t="s">
        <v>2605</v>
      </c>
      <c r="D1996" s="142" t="s">
        <v>2604</v>
      </c>
      <c r="E1996" s="142"/>
      <c r="F1996" s="65"/>
      <c r="G1996" s="166" t="s">
        <v>2604</v>
      </c>
      <c r="H1996" s="67" t="s">
        <v>2604</v>
      </c>
    </row>
    <row r="1997" spans="1:8" x14ac:dyDescent="0.3">
      <c r="A1997" s="65" t="s">
        <v>1663</v>
      </c>
      <c r="B1997" s="308">
        <v>1</v>
      </c>
      <c r="C1997" s="153" t="s">
        <v>2606</v>
      </c>
      <c r="D1997" s="142" t="s">
        <v>2604</v>
      </c>
      <c r="E1997" s="142"/>
      <c r="F1997" s="65"/>
      <c r="G1997" s="166" t="s">
        <v>2604</v>
      </c>
      <c r="H1997" s="152" t="s">
        <v>2604</v>
      </c>
    </row>
    <row r="1998" spans="1:8" x14ac:dyDescent="0.3">
      <c r="A1998" s="65" t="s">
        <v>1663</v>
      </c>
      <c r="B1998" s="284">
        <v>2</v>
      </c>
      <c r="C1998" s="288" t="s">
        <v>2605</v>
      </c>
      <c r="D1998" s="142" t="s">
        <v>2604</v>
      </c>
      <c r="E1998" s="142"/>
      <c r="F1998" s="65"/>
      <c r="G1998" s="166" t="s">
        <v>2604</v>
      </c>
      <c r="H1998" s="67" t="s">
        <v>2604</v>
      </c>
    </row>
    <row r="1999" spans="1:8" x14ac:dyDescent="0.3">
      <c r="A1999" s="65" t="s">
        <v>3066</v>
      </c>
      <c r="B1999" s="308">
        <v>1</v>
      </c>
      <c r="C1999" s="155" t="s">
        <v>2606</v>
      </c>
      <c r="D1999" s="142" t="s">
        <v>2604</v>
      </c>
      <c r="E1999" s="142"/>
      <c r="F1999" s="65"/>
      <c r="G1999" s="166" t="s">
        <v>2604</v>
      </c>
      <c r="H1999" s="152" t="s">
        <v>2604</v>
      </c>
    </row>
    <row r="2000" spans="1:8" x14ac:dyDescent="0.3">
      <c r="A2000" s="65" t="s">
        <v>3066</v>
      </c>
      <c r="B2000" s="283">
        <v>2</v>
      </c>
      <c r="C2000" s="65" t="s">
        <v>2605</v>
      </c>
      <c r="D2000" s="142" t="s">
        <v>2604</v>
      </c>
      <c r="E2000" s="142"/>
      <c r="F2000" s="65"/>
      <c r="G2000" s="166" t="s">
        <v>2604</v>
      </c>
      <c r="H2000" s="67" t="s">
        <v>2604</v>
      </c>
    </row>
    <row r="2001" spans="1:8" x14ac:dyDescent="0.3">
      <c r="A2001" s="65" t="s">
        <v>2891</v>
      </c>
      <c r="B2001" s="308">
        <v>1</v>
      </c>
      <c r="C2001" s="153" t="s">
        <v>2606</v>
      </c>
      <c r="D2001" s="114" t="s">
        <v>2604</v>
      </c>
      <c r="E2001" s="114"/>
      <c r="F2001" s="65"/>
      <c r="G2001" s="166" t="s">
        <v>2604</v>
      </c>
      <c r="H2001" s="152" t="s">
        <v>2604</v>
      </c>
    </row>
    <row r="2002" spans="1:8" x14ac:dyDescent="0.3">
      <c r="A2002" s="65" t="s">
        <v>2891</v>
      </c>
      <c r="B2002" s="284">
        <v>2</v>
      </c>
      <c r="C2002" s="288" t="s">
        <v>2605</v>
      </c>
      <c r="D2002" s="142" t="s">
        <v>2604</v>
      </c>
      <c r="E2002" s="142"/>
      <c r="F2002" s="65"/>
      <c r="G2002" s="166" t="s">
        <v>2604</v>
      </c>
      <c r="H2002" s="67" t="s">
        <v>2604</v>
      </c>
    </row>
    <row r="2003" spans="1:8" x14ac:dyDescent="0.3">
      <c r="A2003" s="65" t="s">
        <v>2954</v>
      </c>
      <c r="B2003" s="308">
        <v>1</v>
      </c>
      <c r="C2003" s="153" t="s">
        <v>2606</v>
      </c>
      <c r="D2003" s="114" t="s">
        <v>2604</v>
      </c>
      <c r="E2003" s="114"/>
      <c r="F2003" s="65"/>
      <c r="G2003" s="166" t="s">
        <v>2604</v>
      </c>
      <c r="H2003" s="152" t="s">
        <v>2604</v>
      </c>
    </row>
    <row r="2004" spans="1:8" x14ac:dyDescent="0.3">
      <c r="A2004" s="65" t="s">
        <v>2954</v>
      </c>
      <c r="B2004" s="284">
        <v>2</v>
      </c>
      <c r="C2004" s="288" t="s">
        <v>2605</v>
      </c>
      <c r="D2004" s="142" t="s">
        <v>2604</v>
      </c>
      <c r="E2004" s="142"/>
      <c r="F2004" s="65"/>
      <c r="G2004" s="166" t="s">
        <v>2604</v>
      </c>
      <c r="H2004" s="67" t="s">
        <v>2604</v>
      </c>
    </row>
    <row r="2005" spans="1:8" x14ac:dyDescent="0.3">
      <c r="A2005" s="65" t="s">
        <v>2052</v>
      </c>
      <c r="B2005" s="308">
        <v>1</v>
      </c>
      <c r="C2005" s="153" t="s">
        <v>2606</v>
      </c>
      <c r="D2005" s="114" t="s">
        <v>2604</v>
      </c>
      <c r="E2005" s="114"/>
      <c r="F2005" s="65"/>
      <c r="G2005" s="166" t="s">
        <v>2604</v>
      </c>
      <c r="H2005" s="152" t="s">
        <v>2604</v>
      </c>
    </row>
    <row r="2006" spans="1:8" x14ac:dyDescent="0.3">
      <c r="A2006" s="65" t="s">
        <v>2052</v>
      </c>
      <c r="B2006" s="284">
        <v>2</v>
      </c>
      <c r="C2006" s="288" t="s">
        <v>2605</v>
      </c>
      <c r="D2006" s="142" t="s">
        <v>2604</v>
      </c>
      <c r="E2006" s="142"/>
      <c r="F2006" s="65"/>
      <c r="G2006" s="166" t="s">
        <v>2604</v>
      </c>
      <c r="H2006" s="67" t="s">
        <v>2604</v>
      </c>
    </row>
    <row r="2007" spans="1:8" x14ac:dyDescent="0.3">
      <c r="A2007" s="65" t="s">
        <v>3051</v>
      </c>
      <c r="B2007" s="308">
        <v>1</v>
      </c>
      <c r="C2007" s="155" t="s">
        <v>2606</v>
      </c>
      <c r="D2007" s="142" t="s">
        <v>2604</v>
      </c>
      <c r="E2007" s="142"/>
      <c r="F2007" s="65"/>
      <c r="G2007" s="166" t="s">
        <v>2604</v>
      </c>
      <c r="H2007" s="152" t="s">
        <v>2604</v>
      </c>
    </row>
    <row r="2008" spans="1:8" x14ac:dyDescent="0.3">
      <c r="A2008" s="65" t="s">
        <v>3051</v>
      </c>
      <c r="B2008" s="283">
        <v>2</v>
      </c>
      <c r="C2008" s="65" t="s">
        <v>2605</v>
      </c>
      <c r="D2008" s="142" t="s">
        <v>2604</v>
      </c>
      <c r="E2008" s="142"/>
      <c r="F2008" s="65"/>
      <c r="G2008" s="166" t="s">
        <v>2604</v>
      </c>
      <c r="H2008" s="67" t="s">
        <v>2604</v>
      </c>
    </row>
    <row r="2009" spans="1:8" x14ac:dyDescent="0.3">
      <c r="A2009" s="65" t="s">
        <v>1489</v>
      </c>
      <c r="B2009" s="308">
        <v>1</v>
      </c>
      <c r="C2009" s="153" t="s">
        <v>2606</v>
      </c>
      <c r="D2009" s="142" t="s">
        <v>2604</v>
      </c>
      <c r="E2009" s="142"/>
      <c r="F2009" s="65"/>
      <c r="G2009" s="166" t="s">
        <v>2604</v>
      </c>
      <c r="H2009" s="152" t="s">
        <v>2604</v>
      </c>
    </row>
    <row r="2010" spans="1:8" x14ac:dyDescent="0.3">
      <c r="A2010" s="65" t="s">
        <v>1489</v>
      </c>
      <c r="B2010" s="284">
        <v>2</v>
      </c>
      <c r="C2010" s="288" t="s">
        <v>2605</v>
      </c>
      <c r="D2010" s="142" t="s">
        <v>2604</v>
      </c>
      <c r="E2010" s="142"/>
      <c r="F2010" s="65"/>
      <c r="G2010" s="166" t="s">
        <v>2604</v>
      </c>
      <c r="H2010" s="67" t="s">
        <v>2604</v>
      </c>
    </row>
    <row r="2011" spans="1:8" x14ac:dyDescent="0.3">
      <c r="A2011" s="65" t="s">
        <v>3234</v>
      </c>
      <c r="B2011" s="308">
        <v>1</v>
      </c>
      <c r="C2011" s="153" t="s">
        <v>2606</v>
      </c>
      <c r="D2011" s="142" t="s">
        <v>2604</v>
      </c>
      <c r="E2011" s="142"/>
      <c r="F2011" s="65"/>
      <c r="G2011" s="166" t="s">
        <v>2604</v>
      </c>
      <c r="H2011" s="152" t="s">
        <v>2604</v>
      </c>
    </row>
    <row r="2012" spans="1:8" x14ac:dyDescent="0.3">
      <c r="A2012" s="65" t="s">
        <v>3234</v>
      </c>
      <c r="B2012" s="284">
        <v>2</v>
      </c>
      <c r="C2012" s="288" t="s">
        <v>2605</v>
      </c>
      <c r="D2012" s="142" t="s">
        <v>2604</v>
      </c>
      <c r="E2012" s="142"/>
      <c r="F2012" s="65"/>
      <c r="G2012" s="166" t="s">
        <v>2604</v>
      </c>
      <c r="H2012" s="67" t="s">
        <v>2604</v>
      </c>
    </row>
    <row r="2013" spans="1:8" x14ac:dyDescent="0.3">
      <c r="A2013" s="65" t="s">
        <v>708</v>
      </c>
      <c r="B2013" s="308">
        <v>1</v>
      </c>
      <c r="C2013" s="153" t="s">
        <v>2606</v>
      </c>
      <c r="D2013" s="142" t="s">
        <v>2604</v>
      </c>
      <c r="E2013" s="142"/>
      <c r="F2013" s="65"/>
      <c r="G2013" s="166" t="s">
        <v>2604</v>
      </c>
      <c r="H2013" s="152" t="s">
        <v>2604</v>
      </c>
    </row>
    <row r="2014" spans="1:8" x14ac:dyDescent="0.3">
      <c r="A2014" s="65" t="s">
        <v>708</v>
      </c>
      <c r="B2014" s="284">
        <v>2</v>
      </c>
      <c r="C2014" s="288" t="s">
        <v>2605</v>
      </c>
      <c r="D2014" s="142" t="s">
        <v>2604</v>
      </c>
      <c r="E2014" s="142"/>
      <c r="F2014" s="65"/>
      <c r="G2014" s="166" t="s">
        <v>2604</v>
      </c>
      <c r="H2014" s="67" t="s">
        <v>2604</v>
      </c>
    </row>
    <row r="2015" spans="1:8" x14ac:dyDescent="0.3">
      <c r="A2015" s="65" t="s">
        <v>1872</v>
      </c>
      <c r="B2015" s="308">
        <v>1</v>
      </c>
      <c r="C2015" s="153" t="s">
        <v>2606</v>
      </c>
      <c r="D2015" s="142" t="s">
        <v>2604</v>
      </c>
      <c r="E2015" s="142"/>
      <c r="F2015" s="65"/>
      <c r="G2015" s="166" t="s">
        <v>2604</v>
      </c>
      <c r="H2015" s="152" t="s">
        <v>2604</v>
      </c>
    </row>
    <row r="2016" spans="1:8" x14ac:dyDescent="0.3">
      <c r="A2016" s="65" t="s">
        <v>1872</v>
      </c>
      <c r="B2016" s="284">
        <v>2</v>
      </c>
      <c r="C2016" s="288" t="s">
        <v>2605</v>
      </c>
      <c r="D2016" s="142" t="s">
        <v>2604</v>
      </c>
      <c r="E2016" s="142"/>
      <c r="F2016" s="65"/>
      <c r="G2016" s="166" t="s">
        <v>2604</v>
      </c>
      <c r="H2016" s="67" t="s">
        <v>2604</v>
      </c>
    </row>
    <row r="2017" spans="1:8" x14ac:dyDescent="0.3">
      <c r="A2017" s="65" t="s">
        <v>1160</v>
      </c>
      <c r="B2017" s="308">
        <v>1</v>
      </c>
      <c r="C2017" s="153" t="s">
        <v>2606</v>
      </c>
      <c r="D2017" s="142" t="s">
        <v>2604</v>
      </c>
      <c r="E2017" s="142"/>
      <c r="F2017" s="65"/>
      <c r="G2017" s="166" t="s">
        <v>2604</v>
      </c>
      <c r="H2017" s="152" t="s">
        <v>2604</v>
      </c>
    </row>
    <row r="2018" spans="1:8" x14ac:dyDescent="0.3">
      <c r="A2018" s="65" t="s">
        <v>1160</v>
      </c>
      <c r="B2018" s="284">
        <v>2</v>
      </c>
      <c r="C2018" s="288" t="s">
        <v>2605</v>
      </c>
      <c r="D2018" s="142" t="s">
        <v>2604</v>
      </c>
      <c r="E2018" s="142"/>
      <c r="F2018" s="65"/>
      <c r="G2018" s="166" t="s">
        <v>2604</v>
      </c>
      <c r="H2018" s="67" t="s">
        <v>2604</v>
      </c>
    </row>
    <row r="2019" spans="1:8" x14ac:dyDescent="0.3">
      <c r="A2019" s="65" t="s">
        <v>2076</v>
      </c>
      <c r="B2019" s="308">
        <v>1</v>
      </c>
      <c r="C2019" s="153" t="s">
        <v>2606</v>
      </c>
      <c r="D2019" s="114" t="s">
        <v>2604</v>
      </c>
      <c r="E2019" s="114"/>
      <c r="F2019" s="65"/>
      <c r="G2019" s="166" t="s">
        <v>2604</v>
      </c>
      <c r="H2019" s="152" t="s">
        <v>2604</v>
      </c>
    </row>
    <row r="2020" spans="1:8" x14ac:dyDescent="0.3">
      <c r="A2020" s="65" t="s">
        <v>2076</v>
      </c>
      <c r="B2020" s="284">
        <v>2</v>
      </c>
      <c r="C2020" s="288" t="s">
        <v>2605</v>
      </c>
      <c r="D2020" s="142" t="s">
        <v>2604</v>
      </c>
      <c r="E2020" s="142"/>
      <c r="F2020" s="65"/>
      <c r="G2020" s="166" t="s">
        <v>2604</v>
      </c>
      <c r="H2020" s="67" t="s">
        <v>2604</v>
      </c>
    </row>
    <row r="2021" spans="1:8" x14ac:dyDescent="0.3">
      <c r="A2021" s="65" t="s">
        <v>2114</v>
      </c>
      <c r="B2021" s="308">
        <v>1</v>
      </c>
      <c r="C2021" s="153" t="s">
        <v>2606</v>
      </c>
      <c r="D2021" s="114" t="s">
        <v>2604</v>
      </c>
      <c r="E2021" s="114"/>
      <c r="F2021" s="65"/>
      <c r="G2021" s="166" t="s">
        <v>2604</v>
      </c>
      <c r="H2021" s="152" t="s">
        <v>2604</v>
      </c>
    </row>
    <row r="2022" spans="1:8" x14ac:dyDescent="0.3">
      <c r="A2022" s="65" t="s">
        <v>2114</v>
      </c>
      <c r="B2022" s="284">
        <v>2</v>
      </c>
      <c r="C2022" s="288" t="s">
        <v>2605</v>
      </c>
      <c r="D2022" s="142" t="s">
        <v>2604</v>
      </c>
      <c r="E2022" s="142"/>
      <c r="F2022" s="65"/>
      <c r="G2022" s="166" t="s">
        <v>2604</v>
      </c>
      <c r="H2022" s="67" t="s">
        <v>2604</v>
      </c>
    </row>
    <row r="2023" spans="1:8" x14ac:dyDescent="0.3">
      <c r="A2023" s="65" t="s">
        <v>2100</v>
      </c>
      <c r="B2023" s="308">
        <v>1</v>
      </c>
      <c r="C2023" s="153" t="s">
        <v>2606</v>
      </c>
      <c r="D2023" s="114" t="s">
        <v>2604</v>
      </c>
      <c r="E2023" s="114"/>
      <c r="F2023" s="65"/>
      <c r="G2023" s="166" t="s">
        <v>2604</v>
      </c>
      <c r="H2023" s="152" t="s">
        <v>2604</v>
      </c>
    </row>
    <row r="2024" spans="1:8" x14ac:dyDescent="0.3">
      <c r="A2024" s="65" t="s">
        <v>2100</v>
      </c>
      <c r="B2024" s="284">
        <v>2</v>
      </c>
      <c r="C2024" s="288" t="s">
        <v>2605</v>
      </c>
      <c r="D2024" s="142" t="s">
        <v>2604</v>
      </c>
      <c r="E2024" s="142"/>
      <c r="F2024" s="65"/>
      <c r="G2024" s="166" t="s">
        <v>2604</v>
      </c>
      <c r="H2024" s="67" t="s">
        <v>2604</v>
      </c>
    </row>
    <row r="2025" spans="1:8" x14ac:dyDescent="0.3">
      <c r="A2025" s="65" t="s">
        <v>1518</v>
      </c>
      <c r="B2025" s="308">
        <v>1</v>
      </c>
      <c r="C2025" s="153" t="s">
        <v>2606</v>
      </c>
      <c r="D2025" s="142" t="s">
        <v>2604</v>
      </c>
      <c r="E2025" s="142"/>
      <c r="F2025" s="65"/>
      <c r="G2025" s="166" t="s">
        <v>2604</v>
      </c>
      <c r="H2025" s="152" t="s">
        <v>2604</v>
      </c>
    </row>
    <row r="2026" spans="1:8" x14ac:dyDescent="0.3">
      <c r="A2026" s="65" t="s">
        <v>1518</v>
      </c>
      <c r="B2026" s="284">
        <v>2</v>
      </c>
      <c r="C2026" s="288" t="s">
        <v>2605</v>
      </c>
      <c r="D2026" s="142" t="s">
        <v>2604</v>
      </c>
      <c r="E2026" s="142"/>
      <c r="F2026" s="65"/>
      <c r="G2026" s="166" t="s">
        <v>2604</v>
      </c>
      <c r="H2026" s="67" t="s">
        <v>2604</v>
      </c>
    </row>
    <row r="2027" spans="1:8" x14ac:dyDescent="0.3">
      <c r="A2027" s="65" t="s">
        <v>3207</v>
      </c>
      <c r="B2027" s="308">
        <v>1</v>
      </c>
      <c r="C2027" s="153" t="s">
        <v>2606</v>
      </c>
      <c r="D2027" s="142" t="s">
        <v>2604</v>
      </c>
      <c r="E2027" s="142"/>
      <c r="F2027" s="65"/>
      <c r="G2027" s="166" t="s">
        <v>2604</v>
      </c>
      <c r="H2027" s="152" t="s">
        <v>2604</v>
      </c>
    </row>
    <row r="2028" spans="1:8" x14ac:dyDescent="0.3">
      <c r="A2028" s="65" t="s">
        <v>3207</v>
      </c>
      <c r="B2028" s="284">
        <v>2</v>
      </c>
      <c r="C2028" s="288" t="s">
        <v>2605</v>
      </c>
      <c r="D2028" s="142" t="s">
        <v>2604</v>
      </c>
      <c r="E2028" s="142"/>
      <c r="F2028" s="65"/>
      <c r="G2028" s="166" t="s">
        <v>2604</v>
      </c>
      <c r="H2028" s="67" t="s">
        <v>2604</v>
      </c>
    </row>
    <row r="2029" spans="1:8" x14ac:dyDescent="0.3">
      <c r="A2029" s="65" t="s">
        <v>2892</v>
      </c>
      <c r="B2029" s="308">
        <v>1</v>
      </c>
      <c r="C2029" s="155" t="s">
        <v>2606</v>
      </c>
      <c r="D2029" s="142">
        <v>40908</v>
      </c>
      <c r="E2029" s="142"/>
      <c r="F2029" s="65" t="s">
        <v>2150</v>
      </c>
      <c r="G2029" s="166" t="s">
        <v>2604</v>
      </c>
      <c r="H2029" s="152" t="s">
        <v>2604</v>
      </c>
    </row>
    <row r="2030" spans="1:8" x14ac:dyDescent="0.3">
      <c r="A2030" s="65" t="s">
        <v>2892</v>
      </c>
      <c r="B2030" s="283">
        <v>2</v>
      </c>
      <c r="C2030" s="65" t="s">
        <v>2605</v>
      </c>
      <c r="D2030" s="142">
        <v>40910</v>
      </c>
      <c r="E2030" s="142"/>
      <c r="F2030" s="65" t="s">
        <v>49</v>
      </c>
      <c r="G2030" s="166">
        <v>1260000</v>
      </c>
      <c r="H2030" s="67" t="s">
        <v>2604</v>
      </c>
    </row>
    <row r="2031" spans="1:8" x14ac:dyDescent="0.3">
      <c r="A2031" s="65" t="s">
        <v>3223</v>
      </c>
      <c r="B2031" s="308">
        <v>1</v>
      </c>
      <c r="C2031" s="153" t="s">
        <v>2606</v>
      </c>
      <c r="D2031" s="142" t="s">
        <v>2604</v>
      </c>
      <c r="E2031" s="142"/>
      <c r="F2031" s="65"/>
      <c r="G2031" s="166" t="s">
        <v>2604</v>
      </c>
      <c r="H2031" s="152" t="s">
        <v>2604</v>
      </c>
    </row>
    <row r="2032" spans="1:8" x14ac:dyDescent="0.3">
      <c r="A2032" s="65" t="s">
        <v>3223</v>
      </c>
      <c r="B2032" s="284">
        <v>2</v>
      </c>
      <c r="C2032" s="288" t="s">
        <v>2605</v>
      </c>
      <c r="D2032" s="142" t="s">
        <v>2604</v>
      </c>
      <c r="E2032" s="142"/>
      <c r="F2032" s="65"/>
      <c r="G2032" s="166" t="s">
        <v>2604</v>
      </c>
      <c r="H2032" s="67" t="s">
        <v>2604</v>
      </c>
    </row>
    <row r="2033" spans="1:8" x14ac:dyDescent="0.3">
      <c r="A2033" s="65" t="s">
        <v>1618</v>
      </c>
      <c r="B2033" s="308">
        <v>1</v>
      </c>
      <c r="C2033" s="153" t="s">
        <v>2606</v>
      </c>
      <c r="D2033" s="142" t="s">
        <v>2604</v>
      </c>
      <c r="E2033" s="142"/>
      <c r="F2033" s="65"/>
      <c r="G2033" s="166" t="s">
        <v>2604</v>
      </c>
      <c r="H2033" s="152" t="s">
        <v>2604</v>
      </c>
    </row>
    <row r="2034" spans="1:8" x14ac:dyDescent="0.3">
      <c r="A2034" s="65" t="s">
        <v>1618</v>
      </c>
      <c r="B2034" s="284">
        <v>2</v>
      </c>
      <c r="C2034" s="288" t="s">
        <v>2605</v>
      </c>
      <c r="D2034" s="142" t="s">
        <v>2604</v>
      </c>
      <c r="E2034" s="142"/>
      <c r="F2034" s="65"/>
      <c r="G2034" s="166" t="s">
        <v>2604</v>
      </c>
      <c r="H2034" s="67" t="s">
        <v>2604</v>
      </c>
    </row>
    <row r="2035" spans="1:8" x14ac:dyDescent="0.3">
      <c r="A2035" s="65" t="s">
        <v>1456</v>
      </c>
      <c r="B2035" s="308">
        <v>1</v>
      </c>
      <c r="C2035" s="153" t="s">
        <v>2606</v>
      </c>
      <c r="D2035" s="142" t="s">
        <v>2604</v>
      </c>
      <c r="E2035" s="142"/>
      <c r="F2035" s="65"/>
      <c r="G2035" s="166" t="s">
        <v>2604</v>
      </c>
      <c r="H2035" s="152" t="s">
        <v>2604</v>
      </c>
    </row>
    <row r="2036" spans="1:8" x14ac:dyDescent="0.3">
      <c r="A2036" s="65" t="s">
        <v>1456</v>
      </c>
      <c r="B2036" s="284">
        <v>2</v>
      </c>
      <c r="C2036" s="288" t="s">
        <v>2605</v>
      </c>
      <c r="D2036" s="142" t="s">
        <v>2604</v>
      </c>
      <c r="E2036" s="142"/>
      <c r="F2036" s="65"/>
      <c r="G2036" s="166" t="s">
        <v>2604</v>
      </c>
      <c r="H2036" s="67" t="s">
        <v>2604</v>
      </c>
    </row>
    <row r="2037" spans="1:8" x14ac:dyDescent="0.3">
      <c r="A2037" s="65" t="s">
        <v>1349</v>
      </c>
      <c r="B2037" s="308">
        <v>1</v>
      </c>
      <c r="C2037" s="153" t="s">
        <v>2606</v>
      </c>
      <c r="D2037" s="142" t="s">
        <v>2604</v>
      </c>
      <c r="E2037" s="142"/>
      <c r="F2037" s="65"/>
      <c r="G2037" s="166" t="s">
        <v>2604</v>
      </c>
      <c r="H2037" s="152" t="s">
        <v>2604</v>
      </c>
    </row>
    <row r="2038" spans="1:8" x14ac:dyDescent="0.3">
      <c r="A2038" s="65" t="s">
        <v>1349</v>
      </c>
      <c r="B2038" s="284">
        <v>2</v>
      </c>
      <c r="C2038" s="288" t="s">
        <v>2605</v>
      </c>
      <c r="D2038" s="142" t="s">
        <v>2604</v>
      </c>
      <c r="E2038" s="142"/>
      <c r="F2038" s="65"/>
      <c r="G2038" s="166" t="s">
        <v>2604</v>
      </c>
      <c r="H2038" s="67" t="s">
        <v>2604</v>
      </c>
    </row>
    <row r="2039" spans="1:8" x14ac:dyDescent="0.3">
      <c r="A2039" s="65" t="s">
        <v>3521</v>
      </c>
      <c r="B2039" s="308">
        <v>1</v>
      </c>
      <c r="C2039" s="280" t="s">
        <v>4523</v>
      </c>
      <c r="D2039" s="142">
        <v>39739</v>
      </c>
      <c r="E2039" s="142">
        <v>41027</v>
      </c>
      <c r="F2039" s="65" t="s">
        <v>41</v>
      </c>
      <c r="G2039" s="166" t="s">
        <v>2604</v>
      </c>
      <c r="H2039" s="152" t="s">
        <v>2604</v>
      </c>
    </row>
    <row r="2040" spans="1:8" x14ac:dyDescent="0.3">
      <c r="A2040" s="65" t="s">
        <v>4542</v>
      </c>
      <c r="B2040" s="308">
        <v>1</v>
      </c>
      <c r="C2040" s="177" t="s">
        <v>2606</v>
      </c>
      <c r="D2040" s="142" t="s">
        <v>2604</v>
      </c>
      <c r="E2040" s="142"/>
      <c r="F2040" s="65"/>
      <c r="G2040" s="166" t="s">
        <v>2604</v>
      </c>
      <c r="H2040" s="152" t="s">
        <v>2604</v>
      </c>
    </row>
    <row r="2041" spans="1:8" x14ac:dyDescent="0.3">
      <c r="A2041" s="65" t="s">
        <v>4542</v>
      </c>
      <c r="B2041" s="283">
        <v>2</v>
      </c>
      <c r="C2041" s="65" t="s">
        <v>2605</v>
      </c>
      <c r="D2041" s="142" t="s">
        <v>2604</v>
      </c>
      <c r="E2041" s="142"/>
      <c r="F2041" s="65"/>
      <c r="G2041" s="166" t="s">
        <v>2604</v>
      </c>
      <c r="H2041" s="67" t="s">
        <v>2604</v>
      </c>
    </row>
    <row r="2042" spans="1:8" x14ac:dyDescent="0.3">
      <c r="A2042" s="65" t="s">
        <v>3707</v>
      </c>
      <c r="B2042" s="308">
        <v>1</v>
      </c>
      <c r="C2042" s="155" t="s">
        <v>2606</v>
      </c>
      <c r="D2042" s="114" t="s">
        <v>2604</v>
      </c>
      <c r="E2042" s="114"/>
      <c r="F2042" s="65"/>
      <c r="G2042" s="166" t="s">
        <v>2604</v>
      </c>
      <c r="H2042" s="152" t="s">
        <v>2604</v>
      </c>
    </row>
    <row r="2043" spans="1:8" x14ac:dyDescent="0.3">
      <c r="A2043" s="65" t="s">
        <v>3707</v>
      </c>
      <c r="B2043" s="283">
        <v>2</v>
      </c>
      <c r="C2043" s="65" t="s">
        <v>2605</v>
      </c>
      <c r="D2043" s="142" t="s">
        <v>2604</v>
      </c>
      <c r="E2043" s="142"/>
      <c r="F2043" s="65"/>
      <c r="G2043" s="166" t="s">
        <v>2604</v>
      </c>
      <c r="H2043" s="67" t="s">
        <v>2604</v>
      </c>
    </row>
    <row r="2044" spans="1:8" x14ac:dyDescent="0.3">
      <c r="A2044" s="65" t="s">
        <v>3187</v>
      </c>
      <c r="B2044" s="308">
        <v>1</v>
      </c>
      <c r="C2044" s="292" t="s">
        <v>4523</v>
      </c>
      <c r="D2044" s="142">
        <v>38073</v>
      </c>
      <c r="E2044" s="142"/>
      <c r="F2044" s="65" t="s">
        <v>51</v>
      </c>
      <c r="G2044" s="166"/>
      <c r="H2044" s="152" t="s">
        <v>2604</v>
      </c>
    </row>
    <row r="2045" spans="1:8" x14ac:dyDescent="0.3">
      <c r="A2045" s="65" t="s">
        <v>3187</v>
      </c>
      <c r="B2045" s="285">
        <v>2</v>
      </c>
      <c r="C2045" s="290" t="s">
        <v>2606</v>
      </c>
      <c r="D2045" s="142"/>
      <c r="E2045" s="142"/>
      <c r="F2045" s="65" t="s">
        <v>51</v>
      </c>
      <c r="G2045" s="166">
        <v>25000</v>
      </c>
      <c r="H2045" s="67" t="s">
        <v>2604</v>
      </c>
    </row>
    <row r="2046" spans="1:8" x14ac:dyDescent="0.3">
      <c r="A2046" s="65" t="s">
        <v>3187</v>
      </c>
      <c r="B2046" s="308">
        <v>3</v>
      </c>
      <c r="C2046" s="292" t="s">
        <v>4527</v>
      </c>
      <c r="D2046" s="142"/>
      <c r="E2046" s="142"/>
      <c r="F2046" s="290" t="s">
        <v>94</v>
      </c>
      <c r="G2046" s="166"/>
      <c r="H2046" s="152"/>
    </row>
    <row r="2047" spans="1:8" x14ac:dyDescent="0.3">
      <c r="A2047" s="65" t="s">
        <v>3187</v>
      </c>
      <c r="B2047" s="285">
        <v>4</v>
      </c>
      <c r="C2047" s="290" t="s">
        <v>2605</v>
      </c>
      <c r="D2047" s="142">
        <v>38547</v>
      </c>
      <c r="E2047" s="142"/>
      <c r="F2047" s="65" t="s">
        <v>88</v>
      </c>
      <c r="G2047" s="166"/>
      <c r="H2047" s="67"/>
    </row>
    <row r="2048" spans="1:8" x14ac:dyDescent="0.3">
      <c r="A2048" s="65" t="s">
        <v>620</v>
      </c>
      <c r="B2048" s="308">
        <v>1</v>
      </c>
      <c r="C2048" s="155" t="s">
        <v>2606</v>
      </c>
      <c r="D2048" s="142">
        <v>38073</v>
      </c>
      <c r="E2048" s="142"/>
      <c r="F2048" s="65" t="s">
        <v>39</v>
      </c>
      <c r="G2048" s="166" t="s">
        <v>2604</v>
      </c>
      <c r="H2048" s="152" t="s">
        <v>2135</v>
      </c>
    </row>
    <row r="2049" spans="1:8" x14ac:dyDescent="0.3">
      <c r="A2049" s="65" t="s">
        <v>620</v>
      </c>
      <c r="B2049" s="77">
        <v>2</v>
      </c>
      <c r="C2049" s="65" t="s">
        <v>2603</v>
      </c>
      <c r="D2049" s="142">
        <v>38843</v>
      </c>
      <c r="E2049" s="142"/>
      <c r="F2049" s="65" t="s">
        <v>32</v>
      </c>
      <c r="G2049" s="166" t="s">
        <v>2604</v>
      </c>
      <c r="H2049" s="67" t="s">
        <v>2135</v>
      </c>
    </row>
    <row r="2050" spans="1:8" x14ac:dyDescent="0.3">
      <c r="A2050" s="65" t="s">
        <v>3522</v>
      </c>
      <c r="B2050" s="308">
        <v>1</v>
      </c>
      <c r="C2050" s="153" t="s">
        <v>2606</v>
      </c>
      <c r="D2050" s="142" t="s">
        <v>2604</v>
      </c>
      <c r="E2050" s="142"/>
      <c r="F2050" s="65"/>
      <c r="G2050" s="166" t="s">
        <v>2604</v>
      </c>
      <c r="H2050" s="152" t="s">
        <v>2604</v>
      </c>
    </row>
    <row r="2051" spans="1:8" x14ac:dyDescent="0.3">
      <c r="A2051" s="65" t="s">
        <v>3522</v>
      </c>
      <c r="B2051" s="284">
        <v>2</v>
      </c>
      <c r="C2051" s="288" t="s">
        <v>2605</v>
      </c>
      <c r="D2051" s="142" t="s">
        <v>2604</v>
      </c>
      <c r="E2051" s="142"/>
      <c r="F2051" s="65"/>
      <c r="G2051" s="166" t="s">
        <v>2604</v>
      </c>
      <c r="H2051" s="67" t="s">
        <v>2604</v>
      </c>
    </row>
    <row r="2052" spans="1:8" x14ac:dyDescent="0.3">
      <c r="A2052" s="65" t="s">
        <v>3380</v>
      </c>
      <c r="B2052" s="308">
        <v>1</v>
      </c>
      <c r="C2052" s="155" t="s">
        <v>2129</v>
      </c>
      <c r="D2052" s="142">
        <v>40575</v>
      </c>
      <c r="E2052" s="142"/>
      <c r="F2052" s="65" t="s">
        <v>41</v>
      </c>
      <c r="G2052" s="166" t="s">
        <v>2604</v>
      </c>
      <c r="H2052" s="152" t="s">
        <v>2604</v>
      </c>
    </row>
    <row r="2053" spans="1:8" x14ac:dyDescent="0.3">
      <c r="A2053" s="65" t="s">
        <v>3380</v>
      </c>
      <c r="B2053" s="284">
        <v>2</v>
      </c>
      <c r="C2053" s="288" t="s">
        <v>2605</v>
      </c>
      <c r="D2053" s="142" t="s">
        <v>2604</v>
      </c>
      <c r="E2053" s="142"/>
      <c r="F2053" s="65"/>
      <c r="G2053" s="166" t="s">
        <v>2604</v>
      </c>
      <c r="H2053" s="67" t="s">
        <v>2604</v>
      </c>
    </row>
    <row r="2054" spans="1:8" x14ac:dyDescent="0.3">
      <c r="A2054" s="65" t="s">
        <v>3450</v>
      </c>
      <c r="B2054" s="308">
        <v>1</v>
      </c>
      <c r="C2054" s="153" t="s">
        <v>2606</v>
      </c>
      <c r="D2054" s="142" t="s">
        <v>2604</v>
      </c>
      <c r="E2054" s="142"/>
      <c r="F2054" s="65"/>
      <c r="G2054" s="166" t="s">
        <v>2604</v>
      </c>
      <c r="H2054" s="152" t="s">
        <v>2604</v>
      </c>
    </row>
    <row r="2055" spans="1:8" x14ac:dyDescent="0.3">
      <c r="A2055" s="65" t="s">
        <v>3450</v>
      </c>
      <c r="B2055" s="283">
        <v>2</v>
      </c>
      <c r="C2055" s="65" t="s">
        <v>2603</v>
      </c>
      <c r="D2055" s="142">
        <v>35923</v>
      </c>
      <c r="E2055" s="142"/>
      <c r="F2055" s="65" t="s">
        <v>95</v>
      </c>
      <c r="G2055" s="166" t="s">
        <v>2604</v>
      </c>
      <c r="H2055" s="67" t="s">
        <v>2135</v>
      </c>
    </row>
    <row r="2056" spans="1:8" x14ac:dyDescent="0.3">
      <c r="A2056" s="65" t="s">
        <v>3457</v>
      </c>
      <c r="B2056" s="308">
        <v>1</v>
      </c>
      <c r="C2056" s="155" t="s">
        <v>2606</v>
      </c>
      <c r="D2056" s="142">
        <v>40016</v>
      </c>
      <c r="E2056" s="142"/>
      <c r="F2056" s="108" t="s">
        <v>31</v>
      </c>
      <c r="G2056" s="166">
        <v>700000</v>
      </c>
      <c r="H2056" s="152" t="s">
        <v>2604</v>
      </c>
    </row>
    <row r="2057" spans="1:8" x14ac:dyDescent="0.3">
      <c r="A2057" s="65" t="s">
        <v>3457</v>
      </c>
      <c r="B2057" s="283">
        <v>2</v>
      </c>
      <c r="C2057" s="65" t="s">
        <v>2603</v>
      </c>
      <c r="D2057" s="142">
        <v>40675</v>
      </c>
      <c r="E2057" s="142"/>
      <c r="F2057" s="65" t="s">
        <v>46</v>
      </c>
      <c r="G2057" s="166" t="s">
        <v>2604</v>
      </c>
      <c r="H2057" s="67" t="s">
        <v>2135</v>
      </c>
    </row>
    <row r="2058" spans="1:8" x14ac:dyDescent="0.3">
      <c r="A2058" s="65" t="s">
        <v>3560</v>
      </c>
      <c r="B2058" s="308">
        <v>1</v>
      </c>
      <c r="C2058" s="155" t="s">
        <v>2606</v>
      </c>
      <c r="D2058" s="142">
        <v>30989</v>
      </c>
      <c r="E2058" s="142"/>
      <c r="F2058" s="65"/>
      <c r="G2058" s="166" t="s">
        <v>2604</v>
      </c>
      <c r="H2058" s="152" t="s">
        <v>2604</v>
      </c>
    </row>
    <row r="2059" spans="1:8" x14ac:dyDescent="0.3">
      <c r="A2059" s="65" t="s">
        <v>3560</v>
      </c>
      <c r="B2059" s="284">
        <v>2</v>
      </c>
      <c r="C2059" s="65" t="s">
        <v>2605</v>
      </c>
      <c r="D2059" s="142">
        <v>31003</v>
      </c>
      <c r="E2059" s="142"/>
      <c r="F2059" s="65"/>
      <c r="G2059" s="166" t="s">
        <v>2604</v>
      </c>
      <c r="H2059" s="67" t="s">
        <v>2604</v>
      </c>
    </row>
    <row r="2060" spans="1:8" x14ac:dyDescent="0.3">
      <c r="A2060" s="65" t="s">
        <v>3569</v>
      </c>
      <c r="B2060" s="308">
        <v>1</v>
      </c>
      <c r="C2060" s="153" t="s">
        <v>2606</v>
      </c>
      <c r="D2060" s="142" t="s">
        <v>2604</v>
      </c>
      <c r="E2060" s="142"/>
      <c r="F2060" s="65"/>
      <c r="G2060" s="166" t="s">
        <v>2604</v>
      </c>
      <c r="H2060" s="152" t="s">
        <v>2604</v>
      </c>
    </row>
    <row r="2061" spans="1:8" x14ac:dyDescent="0.3">
      <c r="A2061" s="65" t="s">
        <v>3569</v>
      </c>
      <c r="B2061" s="284">
        <v>2</v>
      </c>
      <c r="C2061" s="288" t="s">
        <v>2605</v>
      </c>
      <c r="D2061" s="142" t="s">
        <v>2604</v>
      </c>
      <c r="E2061" s="142"/>
      <c r="F2061" s="65"/>
      <c r="G2061" s="166" t="s">
        <v>2604</v>
      </c>
      <c r="H2061" s="67" t="s">
        <v>2604</v>
      </c>
    </row>
    <row r="2062" spans="1:8" x14ac:dyDescent="0.3">
      <c r="A2062" s="65" t="s">
        <v>4543</v>
      </c>
      <c r="B2062" s="308">
        <v>1</v>
      </c>
      <c r="C2062" s="153" t="s">
        <v>2606</v>
      </c>
      <c r="D2062" s="142" t="s">
        <v>2604</v>
      </c>
      <c r="E2062" s="142"/>
      <c r="F2062" s="65"/>
      <c r="G2062" s="166" t="s">
        <v>2604</v>
      </c>
      <c r="H2062" s="152" t="s">
        <v>2604</v>
      </c>
    </row>
    <row r="2063" spans="1:8" x14ac:dyDescent="0.3">
      <c r="A2063" s="65" t="s">
        <v>4543</v>
      </c>
      <c r="B2063" s="284">
        <v>2</v>
      </c>
      <c r="C2063" s="288" t="s">
        <v>2605</v>
      </c>
      <c r="D2063" s="142" t="s">
        <v>2604</v>
      </c>
      <c r="E2063" s="142"/>
      <c r="F2063" s="65"/>
      <c r="G2063" s="166" t="s">
        <v>2604</v>
      </c>
      <c r="H2063" s="67" t="s">
        <v>2604</v>
      </c>
    </row>
    <row r="2064" spans="1:8" x14ac:dyDescent="0.3">
      <c r="A2064" s="65" t="s">
        <v>4544</v>
      </c>
      <c r="B2064" s="308">
        <v>1</v>
      </c>
      <c r="C2064" s="155" t="s">
        <v>2606</v>
      </c>
      <c r="D2064" s="142">
        <v>38915</v>
      </c>
      <c r="E2064" s="142"/>
      <c r="F2064" s="65" t="s">
        <v>67</v>
      </c>
      <c r="G2064" s="166">
        <v>490000</v>
      </c>
      <c r="H2064" s="152" t="s">
        <v>2604</v>
      </c>
    </row>
    <row r="2065" spans="1:8" x14ac:dyDescent="0.3">
      <c r="A2065" s="65" t="s">
        <v>4544</v>
      </c>
      <c r="B2065" s="284">
        <v>2</v>
      </c>
      <c r="C2065" s="288" t="s">
        <v>2605</v>
      </c>
      <c r="D2065" s="142" t="s">
        <v>2604</v>
      </c>
      <c r="E2065" s="142"/>
      <c r="F2065" s="65"/>
      <c r="G2065" s="166" t="s">
        <v>2604</v>
      </c>
      <c r="H2065" s="67" t="s">
        <v>2604</v>
      </c>
    </row>
    <row r="2066" spans="1:8" x14ac:dyDescent="0.3">
      <c r="A2066" s="65" t="s">
        <v>3762</v>
      </c>
      <c r="B2066" s="308">
        <v>1</v>
      </c>
      <c r="C2066" s="153" t="s">
        <v>2606</v>
      </c>
      <c r="D2066" s="142" t="s">
        <v>2604</v>
      </c>
      <c r="E2066" s="142"/>
      <c r="F2066" s="65"/>
      <c r="G2066" s="166" t="s">
        <v>2604</v>
      </c>
      <c r="H2066" s="152" t="s">
        <v>2604</v>
      </c>
    </row>
    <row r="2067" spans="1:8" x14ac:dyDescent="0.3">
      <c r="A2067" s="65" t="s">
        <v>3762</v>
      </c>
      <c r="B2067" s="284">
        <v>2</v>
      </c>
      <c r="C2067" s="288" t="s">
        <v>2605</v>
      </c>
      <c r="D2067" s="142" t="s">
        <v>2604</v>
      </c>
      <c r="E2067" s="142"/>
      <c r="F2067" s="65"/>
      <c r="G2067" s="166" t="s">
        <v>2604</v>
      </c>
      <c r="H2067" s="67" t="s">
        <v>2604</v>
      </c>
    </row>
    <row r="2068" spans="1:8" x14ac:dyDescent="0.3">
      <c r="A2068" s="65" t="s">
        <v>1541</v>
      </c>
      <c r="B2068" s="308">
        <v>1</v>
      </c>
      <c r="C2068" s="153" t="s">
        <v>2606</v>
      </c>
      <c r="D2068" s="142" t="s">
        <v>2604</v>
      </c>
      <c r="E2068" s="142"/>
      <c r="F2068" s="65"/>
      <c r="G2068" s="166" t="s">
        <v>2604</v>
      </c>
      <c r="H2068" s="152" t="s">
        <v>2604</v>
      </c>
    </row>
    <row r="2069" spans="1:8" x14ac:dyDescent="0.3">
      <c r="A2069" s="65" t="s">
        <v>1541</v>
      </c>
      <c r="B2069" s="284">
        <v>2</v>
      </c>
      <c r="C2069" s="288" t="s">
        <v>2605</v>
      </c>
      <c r="D2069" s="142" t="s">
        <v>2604</v>
      </c>
      <c r="E2069" s="142"/>
      <c r="F2069" s="65"/>
      <c r="G2069" s="166" t="s">
        <v>2604</v>
      </c>
      <c r="H2069" s="67" t="s">
        <v>2604</v>
      </c>
    </row>
    <row r="2070" spans="1:8" x14ac:dyDescent="0.3">
      <c r="A2070" s="65" t="s">
        <v>1540</v>
      </c>
      <c r="B2070" s="308">
        <v>1</v>
      </c>
      <c r="C2070" s="153" t="s">
        <v>2606</v>
      </c>
      <c r="D2070" s="142" t="s">
        <v>2604</v>
      </c>
      <c r="E2070" s="142"/>
      <c r="F2070" s="65"/>
      <c r="G2070" s="166" t="s">
        <v>2604</v>
      </c>
      <c r="H2070" s="152" t="s">
        <v>2604</v>
      </c>
    </row>
    <row r="2071" spans="1:8" x14ac:dyDescent="0.3">
      <c r="A2071" s="65" t="s">
        <v>1540</v>
      </c>
      <c r="B2071" s="284">
        <v>2</v>
      </c>
      <c r="C2071" s="288" t="s">
        <v>2605</v>
      </c>
      <c r="D2071" s="142" t="s">
        <v>2604</v>
      </c>
      <c r="E2071" s="142"/>
      <c r="F2071" s="65"/>
      <c r="G2071" s="166" t="s">
        <v>2604</v>
      </c>
      <c r="H2071" s="67" t="s">
        <v>2604</v>
      </c>
    </row>
    <row r="2072" spans="1:8" x14ac:dyDescent="0.3">
      <c r="A2072" s="65" t="s">
        <v>1488</v>
      </c>
      <c r="B2072" s="308">
        <v>1</v>
      </c>
      <c r="C2072" s="153" t="s">
        <v>2606</v>
      </c>
      <c r="D2072" s="142" t="s">
        <v>2604</v>
      </c>
      <c r="E2072" s="142"/>
      <c r="F2072" s="65"/>
      <c r="G2072" s="166" t="s">
        <v>2604</v>
      </c>
      <c r="H2072" s="152" t="s">
        <v>2604</v>
      </c>
    </row>
    <row r="2073" spans="1:8" x14ac:dyDescent="0.3">
      <c r="A2073" s="65" t="s">
        <v>1488</v>
      </c>
      <c r="B2073" s="284">
        <v>2</v>
      </c>
      <c r="C2073" s="288" t="s">
        <v>2605</v>
      </c>
      <c r="D2073" s="142" t="s">
        <v>2604</v>
      </c>
      <c r="E2073" s="142"/>
      <c r="F2073" s="65"/>
      <c r="G2073" s="166" t="s">
        <v>2604</v>
      </c>
      <c r="H2073" s="67" t="s">
        <v>2604</v>
      </c>
    </row>
    <row r="2074" spans="1:8" x14ac:dyDescent="0.3">
      <c r="A2074" s="65" t="s">
        <v>1487</v>
      </c>
      <c r="B2074" s="308">
        <v>1</v>
      </c>
      <c r="C2074" s="153" t="s">
        <v>2606</v>
      </c>
      <c r="D2074" s="142" t="s">
        <v>2604</v>
      </c>
      <c r="E2074" s="142"/>
      <c r="F2074" s="65"/>
      <c r="G2074" s="166" t="s">
        <v>2604</v>
      </c>
      <c r="H2074" s="152" t="s">
        <v>2604</v>
      </c>
    </row>
    <row r="2075" spans="1:8" x14ac:dyDescent="0.3">
      <c r="A2075" s="65" t="s">
        <v>1487</v>
      </c>
      <c r="B2075" s="284">
        <v>2</v>
      </c>
      <c r="C2075" s="288" t="s">
        <v>2605</v>
      </c>
      <c r="D2075" s="142" t="s">
        <v>2604</v>
      </c>
      <c r="E2075" s="142"/>
      <c r="F2075" s="65"/>
      <c r="G2075" s="166" t="s">
        <v>2604</v>
      </c>
      <c r="H2075" s="67" t="s">
        <v>2604</v>
      </c>
    </row>
    <row r="2076" spans="1:8" x14ac:dyDescent="0.3">
      <c r="A2076" s="65" t="s">
        <v>2880</v>
      </c>
      <c r="B2076" s="308">
        <v>1</v>
      </c>
      <c r="C2076" s="155" t="s">
        <v>2606</v>
      </c>
      <c r="D2076" s="142" t="s">
        <v>2604</v>
      </c>
      <c r="E2076" s="142"/>
      <c r="F2076" s="65"/>
      <c r="G2076" s="166" t="s">
        <v>2604</v>
      </c>
      <c r="H2076" s="152" t="s">
        <v>2604</v>
      </c>
    </row>
    <row r="2077" spans="1:8" x14ac:dyDescent="0.3">
      <c r="A2077" s="65" t="s">
        <v>2880</v>
      </c>
      <c r="B2077" s="283">
        <v>2</v>
      </c>
      <c r="C2077" s="65" t="s">
        <v>2605</v>
      </c>
      <c r="D2077" s="142" t="s">
        <v>2604</v>
      </c>
      <c r="E2077" s="142"/>
      <c r="F2077" s="65"/>
      <c r="G2077" s="166" t="s">
        <v>2604</v>
      </c>
      <c r="H2077" s="67" t="s">
        <v>2604</v>
      </c>
    </row>
    <row r="2078" spans="1:8" x14ac:dyDescent="0.3">
      <c r="A2078" s="65" t="s">
        <v>2901</v>
      </c>
      <c r="B2078" s="308">
        <v>1</v>
      </c>
      <c r="C2078" s="155" t="s">
        <v>2606</v>
      </c>
      <c r="D2078" s="142" t="s">
        <v>2604</v>
      </c>
      <c r="E2078" s="142"/>
      <c r="F2078" s="65"/>
      <c r="G2078" s="166" t="s">
        <v>2604</v>
      </c>
      <c r="H2078" s="152" t="s">
        <v>2604</v>
      </c>
    </row>
    <row r="2079" spans="1:8" x14ac:dyDescent="0.3">
      <c r="A2079" s="65" t="s">
        <v>2901</v>
      </c>
      <c r="B2079" s="283">
        <v>2</v>
      </c>
      <c r="C2079" s="65" t="s">
        <v>2605</v>
      </c>
      <c r="D2079" s="142" t="s">
        <v>2604</v>
      </c>
      <c r="E2079" s="142"/>
      <c r="F2079" s="65"/>
      <c r="G2079" s="166" t="s">
        <v>2604</v>
      </c>
      <c r="H2079" s="67" t="s">
        <v>2604</v>
      </c>
    </row>
    <row r="2080" spans="1:8" x14ac:dyDescent="0.3">
      <c r="A2080" s="65" t="s">
        <v>3116</v>
      </c>
      <c r="B2080" s="308">
        <v>1</v>
      </c>
      <c r="C2080" s="155" t="s">
        <v>2606</v>
      </c>
      <c r="D2080" s="142">
        <v>25662</v>
      </c>
      <c r="E2080" s="142"/>
      <c r="F2080" s="65" t="s">
        <v>2240</v>
      </c>
      <c r="G2080" s="166">
        <v>85000</v>
      </c>
      <c r="H2080" s="152" t="s">
        <v>2604</v>
      </c>
    </row>
    <row r="2081" spans="1:8" x14ac:dyDescent="0.3">
      <c r="A2081" s="65" t="s">
        <v>3116</v>
      </c>
      <c r="B2081" s="283">
        <v>2</v>
      </c>
      <c r="C2081" s="65" t="s">
        <v>2605</v>
      </c>
      <c r="D2081" s="142">
        <v>26421</v>
      </c>
      <c r="E2081" s="142"/>
      <c r="F2081" s="65" t="s">
        <v>41</v>
      </c>
      <c r="G2081" s="166">
        <v>154000</v>
      </c>
      <c r="H2081" s="67" t="s">
        <v>2604</v>
      </c>
    </row>
    <row r="2082" spans="1:8" x14ac:dyDescent="0.3">
      <c r="A2082" s="65" t="s">
        <v>3528</v>
      </c>
      <c r="B2082" s="308">
        <v>1</v>
      </c>
      <c r="C2082" s="155" t="s">
        <v>2606</v>
      </c>
      <c r="D2082" s="142">
        <v>30072</v>
      </c>
      <c r="E2082" s="142"/>
      <c r="F2082" s="65" t="s">
        <v>2258</v>
      </c>
      <c r="G2082" s="166" t="s">
        <v>2604</v>
      </c>
      <c r="H2082" s="152" t="s">
        <v>2135</v>
      </c>
    </row>
    <row r="2083" spans="1:8" x14ac:dyDescent="0.3">
      <c r="A2083" s="65" t="s">
        <v>3528</v>
      </c>
      <c r="B2083" s="283">
        <v>2</v>
      </c>
      <c r="C2083" s="65" t="s">
        <v>2605</v>
      </c>
      <c r="D2083" s="142">
        <v>31479</v>
      </c>
      <c r="E2083" s="142"/>
      <c r="F2083" s="65" t="s">
        <v>52</v>
      </c>
      <c r="G2083" s="166">
        <v>657000</v>
      </c>
      <c r="H2083" s="67" t="s">
        <v>2604</v>
      </c>
    </row>
    <row r="2084" spans="1:8" x14ac:dyDescent="0.3">
      <c r="A2084" s="65" t="s">
        <v>3529</v>
      </c>
      <c r="B2084" s="308">
        <v>1</v>
      </c>
      <c r="C2084" s="153" t="s">
        <v>2606</v>
      </c>
      <c r="D2084" s="142" t="s">
        <v>2604</v>
      </c>
      <c r="E2084" s="142"/>
      <c r="F2084" s="65"/>
      <c r="G2084" s="166" t="s">
        <v>2604</v>
      </c>
      <c r="H2084" s="152" t="s">
        <v>2604</v>
      </c>
    </row>
    <row r="2085" spans="1:8" x14ac:dyDescent="0.3">
      <c r="A2085" s="65" t="s">
        <v>3529</v>
      </c>
      <c r="B2085" s="284">
        <v>2</v>
      </c>
      <c r="C2085" s="288" t="s">
        <v>2605</v>
      </c>
      <c r="D2085" s="142" t="s">
        <v>2604</v>
      </c>
      <c r="E2085" s="142"/>
      <c r="F2085" s="65"/>
      <c r="G2085" s="166" t="s">
        <v>2604</v>
      </c>
      <c r="H2085" s="67" t="s">
        <v>2604</v>
      </c>
    </row>
    <row r="2086" spans="1:8" x14ac:dyDescent="0.3">
      <c r="A2086" s="65" t="s">
        <v>3260</v>
      </c>
      <c r="B2086" s="308">
        <v>1</v>
      </c>
      <c r="C2086" s="155" t="s">
        <v>2606</v>
      </c>
      <c r="D2086" s="142">
        <v>20321</v>
      </c>
      <c r="E2086" s="142"/>
      <c r="F2086" s="108" t="s">
        <v>31</v>
      </c>
      <c r="G2086" s="166" t="s">
        <v>2604</v>
      </c>
      <c r="H2086" s="152" t="s">
        <v>2604</v>
      </c>
    </row>
    <row r="2087" spans="1:8" x14ac:dyDescent="0.3">
      <c r="A2087" s="65" t="s">
        <v>3260</v>
      </c>
      <c r="B2087" s="283">
        <v>2</v>
      </c>
      <c r="C2087" s="65" t="s">
        <v>2605</v>
      </c>
      <c r="D2087" s="142">
        <v>21252</v>
      </c>
      <c r="E2087" s="142"/>
      <c r="F2087" s="65" t="s">
        <v>76</v>
      </c>
      <c r="G2087" s="166" t="s">
        <v>2604</v>
      </c>
      <c r="H2087" s="67" t="s">
        <v>2604</v>
      </c>
    </row>
    <row r="2088" spans="1:8" x14ac:dyDescent="0.3">
      <c r="A2088" s="65" t="s">
        <v>3301</v>
      </c>
      <c r="B2088" s="308">
        <v>1</v>
      </c>
      <c r="C2088" s="153" t="s">
        <v>2606</v>
      </c>
      <c r="D2088" s="142" t="s">
        <v>2604</v>
      </c>
      <c r="E2088" s="142"/>
      <c r="F2088" s="65"/>
      <c r="G2088" s="166" t="s">
        <v>2604</v>
      </c>
      <c r="H2088" s="152" t="s">
        <v>2604</v>
      </c>
    </row>
    <row r="2089" spans="1:8" x14ac:dyDescent="0.3">
      <c r="A2089" s="65" t="s">
        <v>3301</v>
      </c>
      <c r="B2089" s="284">
        <v>2</v>
      </c>
      <c r="C2089" s="288" t="s">
        <v>2605</v>
      </c>
      <c r="D2089" s="142" t="s">
        <v>2604</v>
      </c>
      <c r="E2089" s="142"/>
      <c r="F2089" s="65"/>
      <c r="G2089" s="166" t="s">
        <v>2604</v>
      </c>
      <c r="H2089" s="67" t="s">
        <v>2604</v>
      </c>
    </row>
    <row r="2090" spans="1:8" x14ac:dyDescent="0.3">
      <c r="A2090" s="65" t="s">
        <v>3791</v>
      </c>
      <c r="B2090" s="308">
        <v>1</v>
      </c>
      <c r="C2090" s="153" t="s">
        <v>2606</v>
      </c>
      <c r="D2090" s="142" t="s">
        <v>2604</v>
      </c>
      <c r="E2090" s="142"/>
      <c r="F2090" s="65"/>
      <c r="G2090" s="166" t="s">
        <v>2604</v>
      </c>
      <c r="H2090" s="152" t="s">
        <v>2604</v>
      </c>
    </row>
    <row r="2091" spans="1:8" x14ac:dyDescent="0.3">
      <c r="A2091" s="65" t="s">
        <v>3791</v>
      </c>
      <c r="B2091" s="284">
        <v>2</v>
      </c>
      <c r="C2091" s="288" t="s">
        <v>2605</v>
      </c>
      <c r="D2091" s="142" t="s">
        <v>2604</v>
      </c>
      <c r="E2091" s="142"/>
      <c r="F2091" s="65"/>
      <c r="G2091" s="166" t="s">
        <v>2604</v>
      </c>
      <c r="H2091" s="67" t="s">
        <v>2604</v>
      </c>
    </row>
    <row r="2092" spans="1:8" x14ac:dyDescent="0.3">
      <c r="A2092" s="65" t="s">
        <v>3510</v>
      </c>
      <c r="B2092" s="308">
        <v>1</v>
      </c>
      <c r="C2092" s="153" t="s">
        <v>2606</v>
      </c>
      <c r="D2092" s="142" t="s">
        <v>2604</v>
      </c>
      <c r="E2092" s="142"/>
      <c r="F2092" s="65"/>
      <c r="G2092" s="166" t="s">
        <v>2604</v>
      </c>
      <c r="H2092" s="152" t="s">
        <v>2604</v>
      </c>
    </row>
    <row r="2093" spans="1:8" x14ac:dyDescent="0.3">
      <c r="A2093" s="65" t="s">
        <v>3510</v>
      </c>
      <c r="B2093" s="284">
        <v>2</v>
      </c>
      <c r="C2093" s="288" t="s">
        <v>2605</v>
      </c>
      <c r="D2093" s="142" t="s">
        <v>2604</v>
      </c>
      <c r="E2093" s="142"/>
      <c r="F2093" s="65"/>
      <c r="G2093" s="166" t="s">
        <v>2604</v>
      </c>
      <c r="H2093" s="67" t="s">
        <v>2604</v>
      </c>
    </row>
    <row r="2094" spans="1:8" x14ac:dyDescent="0.3">
      <c r="A2094" s="65" t="s">
        <v>3384</v>
      </c>
      <c r="B2094" s="308">
        <v>1</v>
      </c>
      <c r="C2094" s="153" t="s">
        <v>2606</v>
      </c>
      <c r="D2094" s="114" t="s">
        <v>2604</v>
      </c>
      <c r="E2094" s="114"/>
      <c r="F2094" s="65"/>
      <c r="G2094" s="166" t="s">
        <v>2604</v>
      </c>
      <c r="H2094" s="152" t="s">
        <v>2604</v>
      </c>
    </row>
    <row r="2095" spans="1:8" x14ac:dyDescent="0.3">
      <c r="A2095" s="65" t="s">
        <v>3384</v>
      </c>
      <c r="B2095" s="284">
        <v>2</v>
      </c>
      <c r="C2095" s="288" t="s">
        <v>2605</v>
      </c>
      <c r="D2095" s="142" t="s">
        <v>2604</v>
      </c>
      <c r="E2095" s="142"/>
      <c r="F2095" s="65"/>
      <c r="G2095" s="166" t="s">
        <v>2604</v>
      </c>
      <c r="H2095" s="67" t="s">
        <v>2604</v>
      </c>
    </row>
    <row r="2096" spans="1:8" x14ac:dyDescent="0.3">
      <c r="A2096" s="65" t="s">
        <v>3745</v>
      </c>
      <c r="B2096" s="308">
        <v>1</v>
      </c>
      <c r="C2096" s="153" t="s">
        <v>2606</v>
      </c>
      <c r="D2096" s="142" t="s">
        <v>2604</v>
      </c>
      <c r="E2096" s="142"/>
      <c r="F2096" s="65"/>
      <c r="G2096" s="166" t="s">
        <v>2604</v>
      </c>
      <c r="H2096" s="152" t="s">
        <v>2604</v>
      </c>
    </row>
    <row r="2097" spans="1:8" x14ac:dyDescent="0.3">
      <c r="A2097" s="65" t="s">
        <v>3745</v>
      </c>
      <c r="B2097" s="284">
        <v>2</v>
      </c>
      <c r="C2097" s="288" t="s">
        <v>2605</v>
      </c>
      <c r="D2097" s="142" t="s">
        <v>2604</v>
      </c>
      <c r="E2097" s="142"/>
      <c r="F2097" s="65"/>
      <c r="G2097" s="166" t="s">
        <v>2604</v>
      </c>
      <c r="H2097" s="67" t="s">
        <v>2604</v>
      </c>
    </row>
    <row r="2098" spans="1:8" x14ac:dyDescent="0.3">
      <c r="A2098" s="65" t="s">
        <v>3582</v>
      </c>
      <c r="B2098" s="308">
        <v>1</v>
      </c>
      <c r="C2098" s="153" t="s">
        <v>2606</v>
      </c>
      <c r="D2098" s="142" t="s">
        <v>2604</v>
      </c>
      <c r="E2098" s="142"/>
      <c r="F2098" s="65"/>
      <c r="G2098" s="166" t="s">
        <v>2604</v>
      </c>
      <c r="H2098" s="152" t="s">
        <v>2604</v>
      </c>
    </row>
    <row r="2099" spans="1:8" x14ac:dyDescent="0.3">
      <c r="A2099" s="65" t="s">
        <v>3582</v>
      </c>
      <c r="B2099" s="284">
        <v>2</v>
      </c>
      <c r="C2099" s="288" t="s">
        <v>2605</v>
      </c>
      <c r="D2099" s="142" t="s">
        <v>2604</v>
      </c>
      <c r="E2099" s="142"/>
      <c r="F2099" s="65"/>
      <c r="G2099" s="166" t="s">
        <v>2604</v>
      </c>
      <c r="H2099" s="67" t="s">
        <v>2604</v>
      </c>
    </row>
    <row r="2100" spans="1:8" x14ac:dyDescent="0.3">
      <c r="A2100" s="65" t="s">
        <v>449</v>
      </c>
      <c r="B2100" s="308">
        <v>1</v>
      </c>
      <c r="C2100" s="155" t="s">
        <v>2606</v>
      </c>
      <c r="D2100" s="142">
        <v>28385</v>
      </c>
      <c r="E2100" s="142"/>
      <c r="F2100" s="65" t="s">
        <v>68</v>
      </c>
      <c r="G2100" s="166">
        <v>200000</v>
      </c>
      <c r="H2100" s="152" t="s">
        <v>2604</v>
      </c>
    </row>
    <row r="2101" spans="1:8" x14ac:dyDescent="0.3">
      <c r="A2101" s="65" t="s">
        <v>449</v>
      </c>
      <c r="B2101" s="284">
        <v>2</v>
      </c>
      <c r="C2101" s="65" t="s">
        <v>2605</v>
      </c>
      <c r="D2101" s="142">
        <v>30086</v>
      </c>
      <c r="E2101" s="142"/>
      <c r="F2101" s="65" t="s">
        <v>67</v>
      </c>
      <c r="G2101" s="166" t="s">
        <v>2604</v>
      </c>
      <c r="H2101" s="67" t="s">
        <v>2604</v>
      </c>
    </row>
    <row r="2102" spans="1:8" x14ac:dyDescent="0.3">
      <c r="A2102" s="65" t="s">
        <v>3610</v>
      </c>
      <c r="B2102" s="308">
        <v>1</v>
      </c>
      <c r="C2102" s="153" t="s">
        <v>2606</v>
      </c>
      <c r="D2102" s="142" t="s">
        <v>2604</v>
      </c>
      <c r="E2102" s="142"/>
      <c r="F2102" s="65"/>
      <c r="G2102" s="166" t="s">
        <v>2604</v>
      </c>
      <c r="H2102" s="152" t="s">
        <v>2604</v>
      </c>
    </row>
    <row r="2103" spans="1:8" x14ac:dyDescent="0.3">
      <c r="A2103" s="65" t="s">
        <v>3610</v>
      </c>
      <c r="B2103" s="284">
        <v>2</v>
      </c>
      <c r="C2103" s="288" t="s">
        <v>2605</v>
      </c>
      <c r="D2103" s="142" t="s">
        <v>2604</v>
      </c>
      <c r="E2103" s="142"/>
      <c r="F2103" s="65"/>
      <c r="G2103" s="166" t="s">
        <v>2604</v>
      </c>
      <c r="H2103" s="67" t="s">
        <v>2604</v>
      </c>
    </row>
    <row r="2104" spans="1:8" x14ac:dyDescent="0.3">
      <c r="A2104" s="65" t="s">
        <v>3767</v>
      </c>
      <c r="B2104" s="308">
        <v>1</v>
      </c>
      <c r="C2104" s="153" t="s">
        <v>2606</v>
      </c>
      <c r="D2104" s="142" t="s">
        <v>2604</v>
      </c>
      <c r="E2104" s="142"/>
      <c r="F2104" s="65"/>
      <c r="G2104" s="166" t="s">
        <v>2604</v>
      </c>
      <c r="H2104" s="152" t="s">
        <v>2604</v>
      </c>
    </row>
    <row r="2105" spans="1:8" x14ac:dyDescent="0.3">
      <c r="A2105" s="65" t="s">
        <v>3767</v>
      </c>
      <c r="B2105" s="284">
        <v>2</v>
      </c>
      <c r="C2105" s="288" t="s">
        <v>2605</v>
      </c>
      <c r="D2105" s="142" t="s">
        <v>2604</v>
      </c>
      <c r="E2105" s="142"/>
      <c r="F2105" s="65"/>
      <c r="G2105" s="166" t="s">
        <v>2604</v>
      </c>
      <c r="H2105" s="67" t="s">
        <v>2604</v>
      </c>
    </row>
    <row r="2106" spans="1:8" x14ac:dyDescent="0.3">
      <c r="A2106" s="65" t="s">
        <v>2966</v>
      </c>
      <c r="B2106" s="308">
        <v>1</v>
      </c>
      <c r="C2106" s="153" t="s">
        <v>2606</v>
      </c>
      <c r="D2106" s="142" t="s">
        <v>2604</v>
      </c>
      <c r="E2106" s="142"/>
      <c r="F2106" s="65"/>
      <c r="G2106" s="166" t="s">
        <v>2604</v>
      </c>
      <c r="H2106" s="152" t="s">
        <v>2604</v>
      </c>
    </row>
    <row r="2107" spans="1:8" x14ac:dyDescent="0.3">
      <c r="A2107" s="65" t="s">
        <v>2966</v>
      </c>
      <c r="B2107" s="284">
        <v>2</v>
      </c>
      <c r="C2107" s="288" t="s">
        <v>2605</v>
      </c>
      <c r="D2107" s="142" t="s">
        <v>2604</v>
      </c>
      <c r="E2107" s="142"/>
      <c r="F2107" s="65"/>
      <c r="G2107" s="166" t="s">
        <v>2604</v>
      </c>
      <c r="H2107" s="67" t="s">
        <v>2604</v>
      </c>
    </row>
    <row r="2108" spans="1:8" x14ac:dyDescent="0.3">
      <c r="A2108" s="65" t="s">
        <v>2970</v>
      </c>
      <c r="B2108" s="308">
        <v>1</v>
      </c>
      <c r="C2108" s="153" t="s">
        <v>2606</v>
      </c>
      <c r="D2108" s="142" t="s">
        <v>2604</v>
      </c>
      <c r="E2108" s="142"/>
      <c r="F2108" s="65"/>
      <c r="G2108" s="166" t="s">
        <v>2604</v>
      </c>
      <c r="H2108" s="152" t="s">
        <v>2604</v>
      </c>
    </row>
    <row r="2109" spans="1:8" x14ac:dyDescent="0.3">
      <c r="A2109" s="65" t="s">
        <v>2970</v>
      </c>
      <c r="B2109" s="284">
        <v>2</v>
      </c>
      <c r="C2109" s="288" t="s">
        <v>2605</v>
      </c>
      <c r="D2109" s="142" t="s">
        <v>2604</v>
      </c>
      <c r="E2109" s="142"/>
      <c r="F2109" s="65"/>
      <c r="G2109" s="166" t="s">
        <v>2604</v>
      </c>
      <c r="H2109" s="67" t="s">
        <v>2604</v>
      </c>
    </row>
    <row r="2110" spans="1:8" x14ac:dyDescent="0.3">
      <c r="A2110" s="65" t="s">
        <v>2935</v>
      </c>
      <c r="B2110" s="308">
        <v>1</v>
      </c>
      <c r="C2110" s="153" t="s">
        <v>2606</v>
      </c>
      <c r="D2110" s="142" t="s">
        <v>2604</v>
      </c>
      <c r="E2110" s="142"/>
      <c r="F2110" s="65"/>
      <c r="G2110" s="166" t="s">
        <v>2604</v>
      </c>
      <c r="H2110" s="152" t="s">
        <v>2604</v>
      </c>
    </row>
    <row r="2111" spans="1:8" x14ac:dyDescent="0.3">
      <c r="A2111" s="65" t="s">
        <v>2935</v>
      </c>
      <c r="B2111" s="284">
        <v>2</v>
      </c>
      <c r="C2111" s="288" t="s">
        <v>2605</v>
      </c>
      <c r="D2111" s="142" t="s">
        <v>2604</v>
      </c>
      <c r="E2111" s="142"/>
      <c r="F2111" s="65"/>
      <c r="G2111" s="166" t="s">
        <v>2604</v>
      </c>
      <c r="H2111" s="67" t="s">
        <v>2604</v>
      </c>
    </row>
    <row r="2112" spans="1:8" x14ac:dyDescent="0.3">
      <c r="A2112" s="65" t="s">
        <v>3530</v>
      </c>
      <c r="B2112" s="308">
        <v>1</v>
      </c>
      <c r="C2112" s="155" t="s">
        <v>2606</v>
      </c>
      <c r="D2112" s="142">
        <v>28028</v>
      </c>
      <c r="E2112" s="142"/>
      <c r="F2112" s="65" t="s">
        <v>80</v>
      </c>
      <c r="G2112" s="166" t="s">
        <v>2604</v>
      </c>
      <c r="H2112" s="152" t="s">
        <v>2604</v>
      </c>
    </row>
    <row r="2113" spans="1:8" x14ac:dyDescent="0.3">
      <c r="A2113" s="65" t="s">
        <v>3530</v>
      </c>
      <c r="B2113" s="284">
        <v>2</v>
      </c>
      <c r="C2113" s="108" t="s">
        <v>2605</v>
      </c>
      <c r="D2113" s="142">
        <v>28721</v>
      </c>
      <c r="E2113" s="142"/>
      <c r="F2113" s="108" t="s">
        <v>42</v>
      </c>
      <c r="G2113" s="166">
        <v>175000</v>
      </c>
      <c r="H2113" s="67" t="s">
        <v>2604</v>
      </c>
    </row>
    <row r="2114" spans="1:8" x14ac:dyDescent="0.3">
      <c r="A2114" s="65" t="s">
        <v>3712</v>
      </c>
      <c r="B2114" s="308">
        <v>1</v>
      </c>
      <c r="C2114" s="153" t="s">
        <v>2606</v>
      </c>
      <c r="D2114" s="114" t="s">
        <v>2604</v>
      </c>
      <c r="E2114" s="114"/>
      <c r="F2114" s="65"/>
      <c r="G2114" s="166" t="s">
        <v>2604</v>
      </c>
      <c r="H2114" s="152" t="s">
        <v>2604</v>
      </c>
    </row>
    <row r="2115" spans="1:8" x14ac:dyDescent="0.3">
      <c r="A2115" s="65" t="s">
        <v>3712</v>
      </c>
      <c r="B2115" s="284">
        <v>2</v>
      </c>
      <c r="C2115" s="288" t="s">
        <v>2605</v>
      </c>
      <c r="D2115" s="142" t="s">
        <v>2604</v>
      </c>
      <c r="E2115" s="142"/>
      <c r="F2115" s="65"/>
      <c r="G2115" s="166" t="s">
        <v>2604</v>
      </c>
      <c r="H2115" s="67" t="s">
        <v>2604</v>
      </c>
    </row>
    <row r="2116" spans="1:8" x14ac:dyDescent="0.3">
      <c r="A2116" s="65" t="s">
        <v>3713</v>
      </c>
      <c r="B2116" s="308">
        <v>1</v>
      </c>
      <c r="C2116" s="153" t="s">
        <v>2606</v>
      </c>
      <c r="D2116" s="114" t="s">
        <v>2604</v>
      </c>
      <c r="E2116" s="114"/>
      <c r="F2116" s="65"/>
      <c r="G2116" s="166" t="s">
        <v>2604</v>
      </c>
      <c r="H2116" s="152" t="s">
        <v>2604</v>
      </c>
    </row>
    <row r="2117" spans="1:8" x14ac:dyDescent="0.3">
      <c r="A2117" s="65" t="s">
        <v>3713</v>
      </c>
      <c r="B2117" s="284">
        <v>2</v>
      </c>
      <c r="C2117" s="288" t="s">
        <v>2605</v>
      </c>
      <c r="D2117" s="142" t="s">
        <v>2604</v>
      </c>
      <c r="E2117" s="142"/>
      <c r="F2117" s="65"/>
      <c r="G2117" s="166" t="s">
        <v>2604</v>
      </c>
      <c r="H2117" s="67" t="s">
        <v>2604</v>
      </c>
    </row>
    <row r="2118" spans="1:8" x14ac:dyDescent="0.3">
      <c r="A2118" s="65" t="s">
        <v>3664</v>
      </c>
      <c r="B2118" s="308">
        <v>1</v>
      </c>
      <c r="C2118" s="155" t="s">
        <v>2606</v>
      </c>
      <c r="D2118" s="142">
        <v>31759</v>
      </c>
      <c r="E2118" s="142"/>
      <c r="F2118" s="65" t="s">
        <v>2150</v>
      </c>
      <c r="G2118" s="166" t="s">
        <v>2604</v>
      </c>
      <c r="H2118" s="152" t="s">
        <v>2604</v>
      </c>
    </row>
    <row r="2119" spans="1:8" x14ac:dyDescent="0.3">
      <c r="A2119" s="65" t="s">
        <v>3664</v>
      </c>
      <c r="B2119" s="284">
        <v>2</v>
      </c>
      <c r="C2119" s="65" t="s">
        <v>2605</v>
      </c>
      <c r="D2119" s="142">
        <v>33320</v>
      </c>
      <c r="E2119" s="142"/>
      <c r="F2119" s="65" t="s">
        <v>56</v>
      </c>
      <c r="G2119" s="166" t="s">
        <v>2604</v>
      </c>
      <c r="H2119" s="67" t="s">
        <v>2604</v>
      </c>
    </row>
    <row r="2120" spans="1:8" x14ac:dyDescent="0.3">
      <c r="A2120" s="65" t="s">
        <v>3390</v>
      </c>
      <c r="B2120" s="308">
        <v>1</v>
      </c>
      <c r="C2120" s="153" t="s">
        <v>2606</v>
      </c>
      <c r="D2120" s="142" t="s">
        <v>2604</v>
      </c>
      <c r="E2120" s="142"/>
      <c r="F2120" s="65"/>
      <c r="G2120" s="166" t="s">
        <v>2604</v>
      </c>
      <c r="H2120" s="152" t="s">
        <v>2604</v>
      </c>
    </row>
    <row r="2121" spans="1:8" x14ac:dyDescent="0.3">
      <c r="A2121" s="65" t="s">
        <v>3390</v>
      </c>
      <c r="B2121" s="284">
        <v>2</v>
      </c>
      <c r="C2121" s="288" t="s">
        <v>2605</v>
      </c>
      <c r="D2121" s="142" t="s">
        <v>2604</v>
      </c>
      <c r="E2121" s="142"/>
      <c r="F2121" s="65"/>
      <c r="G2121" s="166" t="s">
        <v>2604</v>
      </c>
      <c r="H2121" s="67" t="s">
        <v>2604</v>
      </c>
    </row>
    <row r="2122" spans="1:8" x14ac:dyDescent="0.3">
      <c r="A2122" s="65" t="s">
        <v>439</v>
      </c>
      <c r="B2122" s="308">
        <v>1</v>
      </c>
      <c r="C2122" s="155" t="s">
        <v>2606</v>
      </c>
      <c r="D2122" s="142">
        <v>35500</v>
      </c>
      <c r="E2122" s="142"/>
      <c r="F2122" s="65" t="s">
        <v>2399</v>
      </c>
      <c r="G2122" s="166">
        <v>4500000</v>
      </c>
      <c r="H2122" s="152" t="s">
        <v>2604</v>
      </c>
    </row>
    <row r="2123" spans="1:8" x14ac:dyDescent="0.3">
      <c r="A2123" s="65" t="s">
        <v>439</v>
      </c>
      <c r="B2123" s="284">
        <v>2</v>
      </c>
      <c r="C2123" s="65" t="s">
        <v>2605</v>
      </c>
      <c r="D2123" s="142">
        <v>36281</v>
      </c>
      <c r="E2123" s="142"/>
      <c r="F2123" s="65" t="s">
        <v>2568</v>
      </c>
      <c r="G2123" s="166">
        <v>3500000</v>
      </c>
      <c r="H2123" s="67" t="s">
        <v>2604</v>
      </c>
    </row>
    <row r="2124" spans="1:8" x14ac:dyDescent="0.3">
      <c r="A2124" s="65" t="s">
        <v>2022</v>
      </c>
      <c r="B2124" s="308">
        <v>1</v>
      </c>
      <c r="C2124" s="153" t="s">
        <v>2606</v>
      </c>
      <c r="D2124" s="114" t="s">
        <v>2604</v>
      </c>
      <c r="E2124" s="114"/>
      <c r="F2124" s="65"/>
      <c r="G2124" s="166" t="s">
        <v>2604</v>
      </c>
      <c r="H2124" s="152" t="s">
        <v>2604</v>
      </c>
    </row>
    <row r="2125" spans="1:8" x14ac:dyDescent="0.3">
      <c r="A2125" s="65" t="s">
        <v>2022</v>
      </c>
      <c r="B2125" s="284">
        <v>2</v>
      </c>
      <c r="C2125" s="288" t="s">
        <v>2605</v>
      </c>
      <c r="D2125" s="142" t="s">
        <v>2604</v>
      </c>
      <c r="E2125" s="142"/>
      <c r="F2125" s="65"/>
      <c r="G2125" s="166" t="s">
        <v>2604</v>
      </c>
      <c r="H2125" s="67" t="s">
        <v>2604</v>
      </c>
    </row>
    <row r="2126" spans="1:8" x14ac:dyDescent="0.3">
      <c r="A2126" s="65" t="s">
        <v>1454</v>
      </c>
      <c r="B2126" s="308">
        <v>1</v>
      </c>
      <c r="C2126" s="153" t="s">
        <v>2606</v>
      </c>
      <c r="D2126" s="142" t="s">
        <v>2604</v>
      </c>
      <c r="E2126" s="142"/>
      <c r="F2126" s="65"/>
      <c r="G2126" s="166" t="s">
        <v>2604</v>
      </c>
      <c r="H2126" s="152" t="s">
        <v>2604</v>
      </c>
    </row>
    <row r="2127" spans="1:8" x14ac:dyDescent="0.3">
      <c r="A2127" s="65" t="s">
        <v>1454</v>
      </c>
      <c r="B2127" s="284">
        <v>2</v>
      </c>
      <c r="C2127" s="288" t="s">
        <v>2605</v>
      </c>
      <c r="D2127" s="142" t="s">
        <v>2604</v>
      </c>
      <c r="E2127" s="142"/>
      <c r="F2127" s="65"/>
      <c r="G2127" s="166" t="s">
        <v>2604</v>
      </c>
      <c r="H2127" s="67" t="s">
        <v>2604</v>
      </c>
    </row>
    <row r="2128" spans="1:8" x14ac:dyDescent="0.3">
      <c r="A2128" s="65" t="s">
        <v>1073</v>
      </c>
      <c r="B2128" s="308">
        <v>1</v>
      </c>
      <c r="C2128" s="153" t="s">
        <v>2606</v>
      </c>
      <c r="D2128" s="142" t="s">
        <v>2604</v>
      </c>
      <c r="E2128" s="142"/>
      <c r="F2128" s="65"/>
      <c r="G2128" s="166" t="s">
        <v>2604</v>
      </c>
      <c r="H2128" s="152" t="s">
        <v>2604</v>
      </c>
    </row>
    <row r="2129" spans="1:8" x14ac:dyDescent="0.3">
      <c r="A2129" s="65" t="s">
        <v>1073</v>
      </c>
      <c r="B2129" s="284">
        <v>2</v>
      </c>
      <c r="C2129" s="288" t="s">
        <v>2605</v>
      </c>
      <c r="D2129" s="142" t="s">
        <v>2604</v>
      </c>
      <c r="E2129" s="142"/>
      <c r="F2129" s="65"/>
      <c r="G2129" s="166" t="s">
        <v>2604</v>
      </c>
      <c r="H2129" s="67" t="s">
        <v>2604</v>
      </c>
    </row>
    <row r="2130" spans="1:8" x14ac:dyDescent="0.3">
      <c r="A2130" s="65" t="s">
        <v>1900</v>
      </c>
      <c r="B2130" s="308">
        <v>1</v>
      </c>
      <c r="C2130" s="153" t="s">
        <v>2606</v>
      </c>
      <c r="D2130" s="142" t="s">
        <v>2604</v>
      </c>
      <c r="E2130" s="142"/>
      <c r="F2130" s="65"/>
      <c r="G2130" s="166" t="s">
        <v>2604</v>
      </c>
      <c r="H2130" s="152" t="s">
        <v>2604</v>
      </c>
    </row>
    <row r="2131" spans="1:8" x14ac:dyDescent="0.3">
      <c r="A2131" s="65" t="s">
        <v>1900</v>
      </c>
      <c r="B2131" s="284">
        <v>2</v>
      </c>
      <c r="C2131" s="288" t="s">
        <v>2605</v>
      </c>
      <c r="D2131" s="142" t="s">
        <v>2604</v>
      </c>
      <c r="E2131" s="142"/>
      <c r="F2131" s="65"/>
      <c r="G2131" s="166" t="s">
        <v>2604</v>
      </c>
      <c r="H2131" s="67" t="s">
        <v>2604</v>
      </c>
    </row>
    <row r="2132" spans="1:8" x14ac:dyDescent="0.3">
      <c r="A2132" s="65" t="s">
        <v>1517</v>
      </c>
      <c r="B2132" s="308">
        <v>1</v>
      </c>
      <c r="C2132" s="153" t="s">
        <v>2606</v>
      </c>
      <c r="D2132" s="142" t="s">
        <v>2604</v>
      </c>
      <c r="E2132" s="142"/>
      <c r="F2132" s="65"/>
      <c r="G2132" s="166" t="s">
        <v>2604</v>
      </c>
      <c r="H2132" s="152" t="s">
        <v>2604</v>
      </c>
    </row>
    <row r="2133" spans="1:8" x14ac:dyDescent="0.3">
      <c r="A2133" s="65" t="s">
        <v>1517</v>
      </c>
      <c r="B2133" s="284">
        <v>2</v>
      </c>
      <c r="C2133" s="288" t="s">
        <v>2605</v>
      </c>
      <c r="D2133" s="142" t="s">
        <v>2604</v>
      </c>
      <c r="E2133" s="142"/>
      <c r="F2133" s="65"/>
      <c r="G2133" s="166" t="s">
        <v>2604</v>
      </c>
      <c r="H2133" s="67" t="s">
        <v>2604</v>
      </c>
    </row>
    <row r="2134" spans="1:8" x14ac:dyDescent="0.3">
      <c r="A2134" s="65" t="s">
        <v>1570</v>
      </c>
      <c r="B2134" s="308">
        <v>1</v>
      </c>
      <c r="C2134" s="153" t="s">
        <v>2606</v>
      </c>
      <c r="D2134" s="142" t="s">
        <v>2604</v>
      </c>
      <c r="E2134" s="142"/>
      <c r="F2134" s="65"/>
      <c r="G2134" s="166" t="s">
        <v>2604</v>
      </c>
      <c r="H2134" s="152" t="s">
        <v>2604</v>
      </c>
    </row>
    <row r="2135" spans="1:8" x14ac:dyDescent="0.3">
      <c r="A2135" s="65" t="s">
        <v>1570</v>
      </c>
      <c r="B2135" s="284">
        <v>2</v>
      </c>
      <c r="C2135" s="288" t="s">
        <v>2605</v>
      </c>
      <c r="D2135" s="142" t="s">
        <v>2604</v>
      </c>
      <c r="E2135" s="142"/>
      <c r="F2135" s="65"/>
      <c r="G2135" s="166" t="s">
        <v>2604</v>
      </c>
      <c r="H2135" s="67" t="s">
        <v>2604</v>
      </c>
    </row>
    <row r="2136" spans="1:8" x14ac:dyDescent="0.3">
      <c r="A2136" s="65" t="s">
        <v>1486</v>
      </c>
      <c r="B2136" s="308">
        <v>1</v>
      </c>
      <c r="C2136" s="153" t="s">
        <v>2606</v>
      </c>
      <c r="D2136" s="142" t="s">
        <v>2604</v>
      </c>
      <c r="E2136" s="142"/>
      <c r="F2136" s="65"/>
      <c r="G2136" s="166" t="s">
        <v>2604</v>
      </c>
      <c r="H2136" s="152" t="s">
        <v>2604</v>
      </c>
    </row>
    <row r="2137" spans="1:8" x14ac:dyDescent="0.3">
      <c r="A2137" s="65" t="s">
        <v>1486</v>
      </c>
      <c r="B2137" s="284">
        <v>2</v>
      </c>
      <c r="C2137" s="288" t="s">
        <v>2605</v>
      </c>
      <c r="D2137" s="142" t="s">
        <v>2604</v>
      </c>
      <c r="E2137" s="142"/>
      <c r="F2137" s="65"/>
      <c r="G2137" s="166" t="s">
        <v>2604</v>
      </c>
      <c r="H2137" s="67" t="s">
        <v>2604</v>
      </c>
    </row>
    <row r="2138" spans="1:8" x14ac:dyDescent="0.3">
      <c r="A2138" s="65" t="s">
        <v>1871</v>
      </c>
      <c r="B2138" s="308">
        <v>1</v>
      </c>
      <c r="C2138" s="153" t="s">
        <v>2606</v>
      </c>
      <c r="D2138" s="142" t="s">
        <v>2604</v>
      </c>
      <c r="E2138" s="142"/>
      <c r="F2138" s="65"/>
      <c r="G2138" s="166" t="s">
        <v>2604</v>
      </c>
      <c r="H2138" s="152" t="s">
        <v>2604</v>
      </c>
    </row>
    <row r="2139" spans="1:8" x14ac:dyDescent="0.3">
      <c r="A2139" s="65" t="s">
        <v>1871</v>
      </c>
      <c r="B2139" s="284">
        <v>2</v>
      </c>
      <c r="C2139" s="288" t="s">
        <v>2605</v>
      </c>
      <c r="D2139" s="142" t="s">
        <v>2604</v>
      </c>
      <c r="E2139" s="142"/>
      <c r="F2139" s="65"/>
      <c r="G2139" s="166" t="s">
        <v>2604</v>
      </c>
      <c r="H2139" s="67" t="s">
        <v>2604</v>
      </c>
    </row>
    <row r="2140" spans="1:8" x14ac:dyDescent="0.3">
      <c r="A2140" s="65" t="s">
        <v>1569</v>
      </c>
      <c r="B2140" s="308">
        <v>1</v>
      </c>
      <c r="C2140" s="153" t="s">
        <v>2606</v>
      </c>
      <c r="D2140" s="142" t="s">
        <v>2604</v>
      </c>
      <c r="E2140" s="142"/>
      <c r="F2140" s="65"/>
      <c r="G2140" s="166" t="s">
        <v>2604</v>
      </c>
      <c r="H2140" s="152" t="s">
        <v>2604</v>
      </c>
    </row>
    <row r="2141" spans="1:8" x14ac:dyDescent="0.3">
      <c r="A2141" s="65" t="s">
        <v>1569</v>
      </c>
      <c r="B2141" s="284">
        <v>2</v>
      </c>
      <c r="C2141" s="288" t="s">
        <v>2605</v>
      </c>
      <c r="D2141" s="142" t="s">
        <v>2604</v>
      </c>
      <c r="E2141" s="142"/>
      <c r="F2141" s="65"/>
      <c r="G2141" s="166" t="s">
        <v>2604</v>
      </c>
      <c r="H2141" s="67" t="s">
        <v>2604</v>
      </c>
    </row>
    <row r="2142" spans="1:8" x14ac:dyDescent="0.3">
      <c r="A2142" s="65" t="s">
        <v>2001</v>
      </c>
      <c r="B2142" s="308">
        <v>1</v>
      </c>
      <c r="C2142" s="153" t="s">
        <v>2606</v>
      </c>
      <c r="D2142" s="114" t="s">
        <v>2604</v>
      </c>
      <c r="E2142" s="114"/>
      <c r="F2142" s="65"/>
      <c r="G2142" s="166" t="s">
        <v>2604</v>
      </c>
      <c r="H2142" s="152" t="s">
        <v>2604</v>
      </c>
    </row>
    <row r="2143" spans="1:8" x14ac:dyDescent="0.3">
      <c r="A2143" s="65" t="s">
        <v>2001</v>
      </c>
      <c r="B2143" s="284">
        <v>2</v>
      </c>
      <c r="C2143" s="288" t="s">
        <v>2605</v>
      </c>
      <c r="D2143" s="142" t="s">
        <v>2604</v>
      </c>
      <c r="E2143" s="142"/>
      <c r="F2143" s="65"/>
      <c r="G2143" s="166" t="s">
        <v>2604</v>
      </c>
      <c r="H2143" s="67" t="s">
        <v>2604</v>
      </c>
    </row>
    <row r="2144" spans="1:8" x14ac:dyDescent="0.3">
      <c r="A2144" s="65" t="s">
        <v>1935</v>
      </c>
      <c r="B2144" s="308">
        <v>1</v>
      </c>
      <c r="C2144" s="153" t="s">
        <v>2606</v>
      </c>
      <c r="D2144" s="142" t="s">
        <v>2604</v>
      </c>
      <c r="E2144" s="142"/>
      <c r="F2144" s="65"/>
      <c r="G2144" s="166" t="s">
        <v>2604</v>
      </c>
      <c r="H2144" s="152" t="s">
        <v>2604</v>
      </c>
    </row>
    <row r="2145" spans="1:8" x14ac:dyDescent="0.3">
      <c r="A2145" s="65" t="s">
        <v>1935</v>
      </c>
      <c r="B2145" s="284">
        <v>2</v>
      </c>
      <c r="C2145" s="288" t="s">
        <v>2605</v>
      </c>
      <c r="D2145" s="142" t="s">
        <v>2604</v>
      </c>
      <c r="E2145" s="142"/>
      <c r="F2145" s="65"/>
      <c r="G2145" s="166" t="s">
        <v>2604</v>
      </c>
      <c r="H2145" s="67" t="s">
        <v>2604</v>
      </c>
    </row>
    <row r="2146" spans="1:8" x14ac:dyDescent="0.3">
      <c r="A2146" s="65" t="s">
        <v>3425</v>
      </c>
      <c r="B2146" s="308">
        <v>1</v>
      </c>
      <c r="C2146" s="306" t="s">
        <v>4528</v>
      </c>
      <c r="D2146" s="142">
        <v>40016</v>
      </c>
      <c r="E2146" s="142"/>
      <c r="F2146" s="65" t="s">
        <v>2411</v>
      </c>
      <c r="G2146" s="166" t="s">
        <v>2604</v>
      </c>
      <c r="H2146" s="152" t="s">
        <v>2604</v>
      </c>
    </row>
    <row r="2147" spans="1:8" x14ac:dyDescent="0.3">
      <c r="A2147" s="65" t="s">
        <v>3425</v>
      </c>
      <c r="B2147" s="284">
        <v>2</v>
      </c>
      <c r="C2147" s="65" t="s">
        <v>2603</v>
      </c>
      <c r="D2147" s="142">
        <v>42215</v>
      </c>
      <c r="E2147" s="142"/>
      <c r="F2147" s="65" t="s">
        <v>2643</v>
      </c>
      <c r="G2147" s="166" t="s">
        <v>2604</v>
      </c>
      <c r="H2147" s="67" t="s">
        <v>2604</v>
      </c>
    </row>
    <row r="2148" spans="1:8" x14ac:dyDescent="0.3">
      <c r="A2148" s="65" t="s">
        <v>3611</v>
      </c>
      <c r="B2148" s="308">
        <v>1</v>
      </c>
      <c r="C2148" s="155" t="s">
        <v>2606</v>
      </c>
      <c r="D2148" s="142">
        <v>41671</v>
      </c>
      <c r="E2148" s="142"/>
      <c r="F2148" s="65"/>
      <c r="G2148" s="166" t="s">
        <v>2604</v>
      </c>
      <c r="H2148" s="152" t="s">
        <v>2604</v>
      </c>
    </row>
    <row r="2149" spans="1:8" x14ac:dyDescent="0.3">
      <c r="A2149" s="65" t="s">
        <v>3611</v>
      </c>
      <c r="B2149" s="284">
        <v>2</v>
      </c>
      <c r="C2149" s="288" t="s">
        <v>2605</v>
      </c>
      <c r="D2149" s="142" t="s">
        <v>2604</v>
      </c>
      <c r="E2149" s="142"/>
      <c r="F2149" s="65"/>
      <c r="G2149" s="166" t="s">
        <v>2604</v>
      </c>
      <c r="H2149" s="67" t="s">
        <v>2604</v>
      </c>
    </row>
    <row r="2150" spans="1:8" x14ac:dyDescent="0.3">
      <c r="A2150" s="65" t="s">
        <v>3543</v>
      </c>
      <c r="B2150" s="308">
        <v>1</v>
      </c>
      <c r="C2150" s="155" t="s">
        <v>2606</v>
      </c>
      <c r="D2150" s="142">
        <v>29449</v>
      </c>
      <c r="E2150" s="142"/>
      <c r="F2150" s="65" t="s">
        <v>2480</v>
      </c>
      <c r="G2150" s="166" t="s">
        <v>2604</v>
      </c>
      <c r="H2150" s="152" t="s">
        <v>2604</v>
      </c>
    </row>
    <row r="2151" spans="1:8" x14ac:dyDescent="0.3">
      <c r="A2151" s="65" t="s">
        <v>3543</v>
      </c>
      <c r="B2151" s="284">
        <v>2</v>
      </c>
      <c r="C2151" s="65" t="s">
        <v>2605</v>
      </c>
      <c r="D2151" s="142">
        <v>29673</v>
      </c>
      <c r="E2151" s="142"/>
      <c r="F2151" s="65" t="s">
        <v>2481</v>
      </c>
      <c r="G2151" s="166" t="s">
        <v>2604</v>
      </c>
      <c r="H2151" s="67" t="s">
        <v>2604</v>
      </c>
    </row>
    <row r="2152" spans="1:8" x14ac:dyDescent="0.3">
      <c r="A2152" s="65" t="s">
        <v>3420</v>
      </c>
      <c r="B2152" s="308">
        <v>1</v>
      </c>
      <c r="C2152" s="153" t="s">
        <v>2606</v>
      </c>
      <c r="D2152" s="142" t="s">
        <v>2604</v>
      </c>
      <c r="E2152" s="142"/>
      <c r="F2152" s="65"/>
      <c r="G2152" s="166" t="s">
        <v>2604</v>
      </c>
      <c r="H2152" s="152" t="s">
        <v>2604</v>
      </c>
    </row>
    <row r="2153" spans="1:8" x14ac:dyDescent="0.3">
      <c r="A2153" s="65" t="s">
        <v>3420</v>
      </c>
      <c r="B2153" s="284">
        <v>2</v>
      </c>
      <c r="C2153" s="288" t="s">
        <v>2605</v>
      </c>
      <c r="D2153" s="142" t="s">
        <v>2604</v>
      </c>
      <c r="E2153" s="142"/>
      <c r="F2153" s="65"/>
      <c r="G2153" s="166" t="s">
        <v>2604</v>
      </c>
      <c r="H2153" s="67" t="s">
        <v>2604</v>
      </c>
    </row>
    <row r="2154" spans="1:8" x14ac:dyDescent="0.3">
      <c r="A2154" s="65" t="s">
        <v>3222</v>
      </c>
      <c r="B2154" s="308">
        <v>1</v>
      </c>
      <c r="C2154" s="153" t="s">
        <v>2606</v>
      </c>
      <c r="D2154" s="142" t="s">
        <v>2604</v>
      </c>
      <c r="E2154" s="142"/>
      <c r="F2154" s="65"/>
      <c r="G2154" s="166" t="s">
        <v>2604</v>
      </c>
      <c r="H2154" s="152" t="s">
        <v>2604</v>
      </c>
    </row>
    <row r="2155" spans="1:8" x14ac:dyDescent="0.3">
      <c r="A2155" s="65" t="s">
        <v>3222</v>
      </c>
      <c r="B2155" s="284">
        <v>2</v>
      </c>
      <c r="C2155" s="288" t="s">
        <v>2605</v>
      </c>
      <c r="D2155" s="142" t="s">
        <v>2604</v>
      </c>
      <c r="E2155" s="142"/>
      <c r="F2155" s="65"/>
      <c r="G2155" s="166" t="s">
        <v>2604</v>
      </c>
      <c r="H2155" s="67" t="s">
        <v>2604</v>
      </c>
    </row>
    <row r="2156" spans="1:8" x14ac:dyDescent="0.3">
      <c r="A2156" s="65" t="s">
        <v>3461</v>
      </c>
      <c r="B2156" s="308">
        <v>1</v>
      </c>
      <c r="C2156" s="155" t="s">
        <v>2606</v>
      </c>
      <c r="D2156" s="142">
        <v>33859</v>
      </c>
      <c r="E2156" s="142"/>
      <c r="F2156" s="65" t="s">
        <v>2427</v>
      </c>
      <c r="G2156" s="166" t="s">
        <v>2604</v>
      </c>
      <c r="H2156" s="152" t="s">
        <v>2604</v>
      </c>
    </row>
    <row r="2157" spans="1:8" x14ac:dyDescent="0.3">
      <c r="A2157" s="65" t="s">
        <v>3461</v>
      </c>
      <c r="B2157" s="284">
        <v>2</v>
      </c>
      <c r="C2157" s="65" t="s">
        <v>2605</v>
      </c>
      <c r="D2157" s="142">
        <v>34041</v>
      </c>
      <c r="E2157" s="142"/>
      <c r="F2157" s="65" t="s">
        <v>2428</v>
      </c>
      <c r="G2157" s="166" t="s">
        <v>2604</v>
      </c>
      <c r="H2157" s="67" t="s">
        <v>2604</v>
      </c>
    </row>
    <row r="2158" spans="1:8" x14ac:dyDescent="0.3">
      <c r="A2158" s="65" t="s">
        <v>3063</v>
      </c>
      <c r="B2158" s="308">
        <v>1</v>
      </c>
      <c r="C2158" s="155" t="s">
        <v>2606</v>
      </c>
      <c r="D2158" s="142" t="s">
        <v>2604</v>
      </c>
      <c r="E2158" s="142"/>
      <c r="F2158" s="65"/>
      <c r="G2158" s="166" t="s">
        <v>2604</v>
      </c>
      <c r="H2158" s="152" t="s">
        <v>2604</v>
      </c>
    </row>
    <row r="2159" spans="1:8" x14ac:dyDescent="0.3">
      <c r="A2159" s="65" t="s">
        <v>3063</v>
      </c>
      <c r="B2159" s="283">
        <v>2</v>
      </c>
      <c r="C2159" s="65" t="s">
        <v>2605</v>
      </c>
      <c r="D2159" s="142" t="s">
        <v>2604</v>
      </c>
      <c r="E2159" s="142"/>
      <c r="F2159" s="65"/>
      <c r="G2159" s="166" t="s">
        <v>2604</v>
      </c>
      <c r="H2159" s="67" t="s">
        <v>2604</v>
      </c>
    </row>
    <row r="2160" spans="1:8" x14ac:dyDescent="0.3">
      <c r="A2160" s="65" t="s">
        <v>914</v>
      </c>
      <c r="B2160" s="308">
        <v>1</v>
      </c>
      <c r="C2160" s="153" t="s">
        <v>2606</v>
      </c>
      <c r="D2160" s="142" t="s">
        <v>2604</v>
      </c>
      <c r="E2160" s="142"/>
      <c r="F2160" s="65"/>
      <c r="G2160" s="166" t="s">
        <v>2604</v>
      </c>
      <c r="H2160" s="152" t="s">
        <v>2604</v>
      </c>
    </row>
    <row r="2161" spans="1:8" x14ac:dyDescent="0.3">
      <c r="A2161" s="65" t="s">
        <v>914</v>
      </c>
      <c r="B2161" s="284">
        <v>2</v>
      </c>
      <c r="C2161" s="288" t="s">
        <v>2605</v>
      </c>
      <c r="D2161" s="142" t="s">
        <v>2604</v>
      </c>
      <c r="E2161" s="142"/>
      <c r="F2161" s="65"/>
      <c r="G2161" s="166" t="s">
        <v>2604</v>
      </c>
      <c r="H2161" s="67" t="s">
        <v>2604</v>
      </c>
    </row>
    <row r="2162" spans="1:8" x14ac:dyDescent="0.3">
      <c r="A2162" s="65" t="s">
        <v>3662</v>
      </c>
      <c r="B2162" s="308">
        <v>1</v>
      </c>
      <c r="C2162" s="155" t="s">
        <v>2606</v>
      </c>
      <c r="D2162" s="142">
        <v>39652</v>
      </c>
      <c r="E2162" s="142"/>
      <c r="F2162" s="65" t="s">
        <v>2150</v>
      </c>
      <c r="G2162" s="166" t="s">
        <v>2604</v>
      </c>
      <c r="H2162" s="152" t="s">
        <v>2604</v>
      </c>
    </row>
    <row r="2163" spans="1:8" x14ac:dyDescent="0.3">
      <c r="A2163" s="65" t="s">
        <v>3662</v>
      </c>
      <c r="B2163" s="284">
        <v>2</v>
      </c>
      <c r="C2163" s="65" t="s">
        <v>2603</v>
      </c>
      <c r="D2163" s="142">
        <v>39652</v>
      </c>
      <c r="E2163" s="142"/>
      <c r="F2163" s="65" t="s">
        <v>2531</v>
      </c>
      <c r="G2163" s="166" t="s">
        <v>2604</v>
      </c>
      <c r="H2163" s="67" t="s">
        <v>2135</v>
      </c>
    </row>
    <row r="2164" spans="1:8" x14ac:dyDescent="0.3">
      <c r="A2164" s="65" t="s">
        <v>3594</v>
      </c>
      <c r="B2164" s="308">
        <v>1</v>
      </c>
      <c r="C2164" s="153" t="s">
        <v>2606</v>
      </c>
      <c r="D2164" s="142" t="s">
        <v>2604</v>
      </c>
      <c r="E2164" s="142"/>
      <c r="F2164" s="65"/>
      <c r="G2164" s="166" t="s">
        <v>2604</v>
      </c>
      <c r="H2164" s="152" t="s">
        <v>2604</v>
      </c>
    </row>
    <row r="2165" spans="1:8" x14ac:dyDescent="0.3">
      <c r="A2165" s="65" t="s">
        <v>3594</v>
      </c>
      <c r="B2165" s="309">
        <v>2</v>
      </c>
      <c r="C2165" s="288" t="s">
        <v>2605</v>
      </c>
      <c r="D2165" s="142" t="s">
        <v>2604</v>
      </c>
      <c r="E2165" s="142"/>
      <c r="F2165" s="65"/>
      <c r="G2165" s="166" t="s">
        <v>2604</v>
      </c>
      <c r="H2165" s="67" t="s">
        <v>2604</v>
      </c>
    </row>
    <row r="2166" spans="1:8" x14ac:dyDescent="0.3">
      <c r="A2166" s="65" t="s">
        <v>2950</v>
      </c>
      <c r="B2166" s="308">
        <v>1</v>
      </c>
      <c r="C2166" s="153" t="s">
        <v>2606</v>
      </c>
      <c r="D2166" s="142" t="s">
        <v>2604</v>
      </c>
      <c r="E2166" s="142"/>
      <c r="F2166" s="65"/>
      <c r="G2166" s="166" t="s">
        <v>2604</v>
      </c>
      <c r="H2166" s="152" t="s">
        <v>2604</v>
      </c>
    </row>
    <row r="2167" spans="1:8" x14ac:dyDescent="0.3">
      <c r="A2167" s="65" t="s">
        <v>2950</v>
      </c>
      <c r="B2167" s="284">
        <v>2</v>
      </c>
      <c r="C2167" s="288" t="s">
        <v>2605</v>
      </c>
      <c r="D2167" s="142" t="s">
        <v>2604</v>
      </c>
      <c r="E2167" s="142"/>
      <c r="F2167" s="65"/>
      <c r="G2167" s="166" t="s">
        <v>2604</v>
      </c>
      <c r="H2167" s="67" t="s">
        <v>2604</v>
      </c>
    </row>
    <row r="2168" spans="1:8" x14ac:dyDescent="0.3">
      <c r="A2168" s="65" t="s">
        <v>1870</v>
      </c>
      <c r="B2168" s="308">
        <v>1</v>
      </c>
      <c r="C2168" s="153" t="s">
        <v>2606</v>
      </c>
      <c r="D2168" s="142" t="s">
        <v>2604</v>
      </c>
      <c r="E2168" s="142"/>
      <c r="F2168" s="65"/>
      <c r="G2168" s="166" t="s">
        <v>2604</v>
      </c>
      <c r="H2168" s="152" t="s">
        <v>2604</v>
      </c>
    </row>
    <row r="2169" spans="1:8" x14ac:dyDescent="0.3">
      <c r="A2169" s="65" t="s">
        <v>1870</v>
      </c>
      <c r="B2169" s="284">
        <v>2</v>
      </c>
      <c r="C2169" s="288" t="s">
        <v>2605</v>
      </c>
      <c r="D2169" s="142" t="s">
        <v>2604</v>
      </c>
      <c r="E2169" s="142"/>
      <c r="F2169" s="65"/>
      <c r="G2169" s="166" t="s">
        <v>2604</v>
      </c>
      <c r="H2169" s="67" t="s">
        <v>2604</v>
      </c>
    </row>
    <row r="2170" spans="1:8" x14ac:dyDescent="0.3">
      <c r="A2170" s="65" t="s">
        <v>1516</v>
      </c>
      <c r="B2170" s="308">
        <v>1</v>
      </c>
      <c r="C2170" s="153" t="s">
        <v>2606</v>
      </c>
      <c r="D2170" s="142" t="s">
        <v>2604</v>
      </c>
      <c r="E2170" s="142"/>
      <c r="F2170" s="65"/>
      <c r="G2170" s="166" t="s">
        <v>2604</v>
      </c>
      <c r="H2170" s="152" t="s">
        <v>2604</v>
      </c>
    </row>
    <row r="2171" spans="1:8" x14ac:dyDescent="0.3">
      <c r="A2171" s="65" t="s">
        <v>1516</v>
      </c>
      <c r="B2171" s="284">
        <v>2</v>
      </c>
      <c r="C2171" s="288" t="s">
        <v>2605</v>
      </c>
      <c r="D2171" s="142" t="s">
        <v>2604</v>
      </c>
      <c r="E2171" s="142"/>
      <c r="F2171" s="65"/>
      <c r="G2171" s="166" t="s">
        <v>2604</v>
      </c>
      <c r="H2171" s="67" t="s">
        <v>2604</v>
      </c>
    </row>
    <row r="2172" spans="1:8" x14ac:dyDescent="0.3">
      <c r="A2172" s="65" t="s">
        <v>3595</v>
      </c>
      <c r="B2172" s="308">
        <v>1</v>
      </c>
      <c r="C2172" s="153" t="s">
        <v>2606</v>
      </c>
      <c r="D2172" s="142" t="s">
        <v>2604</v>
      </c>
      <c r="E2172" s="142"/>
      <c r="F2172" s="65"/>
      <c r="G2172" s="166" t="s">
        <v>2604</v>
      </c>
      <c r="H2172" s="152" t="s">
        <v>2604</v>
      </c>
    </row>
    <row r="2173" spans="1:8" x14ac:dyDescent="0.3">
      <c r="A2173" s="65" t="s">
        <v>3595</v>
      </c>
      <c r="B2173" s="284">
        <v>2</v>
      </c>
      <c r="C2173" s="288" t="s">
        <v>2605</v>
      </c>
      <c r="D2173" s="142" t="s">
        <v>2604</v>
      </c>
      <c r="E2173" s="142"/>
      <c r="F2173" s="65"/>
      <c r="G2173" s="166" t="s">
        <v>2604</v>
      </c>
      <c r="H2173" s="67" t="s">
        <v>2604</v>
      </c>
    </row>
    <row r="2174" spans="1:8" x14ac:dyDescent="0.3">
      <c r="A2174" s="65" t="s">
        <v>2879</v>
      </c>
      <c r="B2174" s="308">
        <v>1</v>
      </c>
      <c r="C2174" s="155" t="s">
        <v>2606</v>
      </c>
      <c r="D2174" s="142" t="s">
        <v>2604</v>
      </c>
      <c r="E2174" s="142"/>
      <c r="F2174" s="65"/>
      <c r="G2174" s="166" t="s">
        <v>2604</v>
      </c>
      <c r="H2174" s="152" t="s">
        <v>2604</v>
      </c>
    </row>
    <row r="2175" spans="1:8" x14ac:dyDescent="0.3">
      <c r="A2175" s="65" t="s">
        <v>2879</v>
      </c>
      <c r="B2175" s="283">
        <v>2</v>
      </c>
      <c r="C2175" s="65" t="s">
        <v>2605</v>
      </c>
      <c r="D2175" s="142" t="s">
        <v>2604</v>
      </c>
      <c r="E2175" s="142"/>
      <c r="F2175" s="65"/>
      <c r="G2175" s="166" t="s">
        <v>2604</v>
      </c>
      <c r="H2175" s="67" t="s">
        <v>2604</v>
      </c>
    </row>
    <row r="2176" spans="1:8" x14ac:dyDescent="0.3">
      <c r="A2176" s="65" t="s">
        <v>3705</v>
      </c>
      <c r="B2176" s="308">
        <v>1</v>
      </c>
      <c r="C2176" s="155" t="s">
        <v>2606</v>
      </c>
      <c r="D2176" s="142" t="s">
        <v>2604</v>
      </c>
      <c r="E2176" s="142"/>
      <c r="F2176" s="65"/>
      <c r="G2176" s="166" t="s">
        <v>2604</v>
      </c>
      <c r="H2176" s="152" t="s">
        <v>2604</v>
      </c>
    </row>
    <row r="2177" spans="1:8" x14ac:dyDescent="0.3">
      <c r="A2177" s="65" t="s">
        <v>3705</v>
      </c>
      <c r="B2177" s="283">
        <v>2</v>
      </c>
      <c r="C2177" s="65" t="s">
        <v>2605</v>
      </c>
      <c r="D2177" s="142" t="s">
        <v>2604</v>
      </c>
      <c r="E2177" s="142"/>
      <c r="F2177" s="65"/>
      <c r="G2177" s="166" t="s">
        <v>2604</v>
      </c>
      <c r="H2177" s="67" t="s">
        <v>2604</v>
      </c>
    </row>
    <row r="2178" spans="1:8" x14ac:dyDescent="0.3">
      <c r="A2178" s="65" t="s">
        <v>3567</v>
      </c>
      <c r="B2178" s="308">
        <v>1</v>
      </c>
      <c r="C2178" s="155" t="s">
        <v>2606</v>
      </c>
      <c r="D2178" s="142" t="s">
        <v>2604</v>
      </c>
      <c r="E2178" s="142"/>
      <c r="F2178" s="65"/>
      <c r="G2178" s="166" t="s">
        <v>2604</v>
      </c>
      <c r="H2178" s="152" t="s">
        <v>2604</v>
      </c>
    </row>
    <row r="2179" spans="1:8" x14ac:dyDescent="0.3">
      <c r="A2179" s="65" t="s">
        <v>3567</v>
      </c>
      <c r="B2179" s="283">
        <v>2</v>
      </c>
      <c r="C2179" s="65" t="s">
        <v>2605</v>
      </c>
      <c r="D2179" s="142">
        <v>36862</v>
      </c>
      <c r="E2179" s="142"/>
      <c r="F2179" s="65" t="s">
        <v>97</v>
      </c>
      <c r="G2179" s="166" t="s">
        <v>2604</v>
      </c>
      <c r="H2179" s="67" t="s">
        <v>2604</v>
      </c>
    </row>
    <row r="2180" spans="1:8" x14ac:dyDescent="0.3">
      <c r="A2180" s="65" t="s">
        <v>3248</v>
      </c>
      <c r="B2180" s="308">
        <v>1</v>
      </c>
      <c r="C2180" s="155" t="s">
        <v>2129</v>
      </c>
      <c r="D2180" s="142">
        <v>36229</v>
      </c>
      <c r="E2180" s="142"/>
      <c r="F2180" s="65" t="s">
        <v>2325</v>
      </c>
      <c r="G2180" s="166" t="s">
        <v>2604</v>
      </c>
      <c r="H2180" s="152" t="s">
        <v>2604</v>
      </c>
    </row>
    <row r="2181" spans="1:8" x14ac:dyDescent="0.3">
      <c r="A2181" s="65" t="s">
        <v>3248</v>
      </c>
      <c r="B2181" s="284">
        <v>2</v>
      </c>
      <c r="C2181" s="288" t="s">
        <v>2605</v>
      </c>
      <c r="D2181" s="142" t="s">
        <v>2604</v>
      </c>
      <c r="E2181" s="142"/>
      <c r="F2181" s="65"/>
      <c r="G2181" s="166" t="s">
        <v>2604</v>
      </c>
      <c r="H2181" s="67" t="s">
        <v>2604</v>
      </c>
    </row>
    <row r="2182" spans="1:8" x14ac:dyDescent="0.3">
      <c r="A2182" s="65" t="s">
        <v>3305</v>
      </c>
      <c r="B2182" s="308">
        <v>1</v>
      </c>
      <c r="C2182" s="153" t="s">
        <v>2606</v>
      </c>
      <c r="D2182" s="114" t="s">
        <v>2604</v>
      </c>
      <c r="E2182" s="114"/>
      <c r="F2182" s="65"/>
      <c r="G2182" s="166" t="s">
        <v>2604</v>
      </c>
      <c r="H2182" s="152" t="s">
        <v>2604</v>
      </c>
    </row>
    <row r="2183" spans="1:8" x14ac:dyDescent="0.3">
      <c r="A2183" s="65" t="s">
        <v>3305</v>
      </c>
      <c r="B2183" s="284">
        <v>2</v>
      </c>
      <c r="C2183" s="288" t="s">
        <v>2605</v>
      </c>
      <c r="D2183" s="142" t="s">
        <v>2604</v>
      </c>
      <c r="E2183" s="142"/>
      <c r="F2183" s="65"/>
      <c r="G2183" s="166" t="s">
        <v>2604</v>
      </c>
      <c r="H2183" s="67" t="s">
        <v>2604</v>
      </c>
    </row>
    <row r="2184" spans="1:8" x14ac:dyDescent="0.3">
      <c r="A2184" s="65" t="s">
        <v>2948</v>
      </c>
      <c r="B2184" s="308">
        <v>1</v>
      </c>
      <c r="C2184" s="155" t="s">
        <v>2606</v>
      </c>
      <c r="D2184" s="142">
        <v>36369</v>
      </c>
      <c r="E2184" s="142"/>
      <c r="F2184" s="65" t="s">
        <v>2150</v>
      </c>
      <c r="G2184" s="166" t="s">
        <v>2604</v>
      </c>
      <c r="H2184" s="152" t="s">
        <v>2604</v>
      </c>
    </row>
    <row r="2185" spans="1:8" x14ac:dyDescent="0.3">
      <c r="A2185" s="65" t="s">
        <v>2948</v>
      </c>
      <c r="B2185" s="283">
        <v>2</v>
      </c>
      <c r="C2185" s="65" t="s">
        <v>2603</v>
      </c>
      <c r="D2185" s="142">
        <v>36369</v>
      </c>
      <c r="E2185" s="142"/>
      <c r="F2185" s="65" t="s">
        <v>109</v>
      </c>
      <c r="G2185" s="166" t="s">
        <v>2604</v>
      </c>
      <c r="H2185" s="67" t="s">
        <v>2135</v>
      </c>
    </row>
    <row r="2186" spans="1:8" x14ac:dyDescent="0.3">
      <c r="A2186" s="65" t="s">
        <v>3336</v>
      </c>
      <c r="B2186" s="308">
        <v>1</v>
      </c>
      <c r="C2186" s="155" t="s">
        <v>2606</v>
      </c>
      <c r="D2186" s="142">
        <v>35030</v>
      </c>
      <c r="E2186" s="142"/>
      <c r="F2186" s="65" t="s">
        <v>52</v>
      </c>
      <c r="G2186" s="166">
        <v>65000</v>
      </c>
      <c r="H2186" s="152" t="s">
        <v>2604</v>
      </c>
    </row>
    <row r="2187" spans="1:8" x14ac:dyDescent="0.3">
      <c r="A2187" s="65" t="s">
        <v>3336</v>
      </c>
      <c r="B2187" s="283">
        <v>2</v>
      </c>
      <c r="C2187" s="65" t="s">
        <v>2603</v>
      </c>
      <c r="D2187" s="142">
        <v>35030</v>
      </c>
      <c r="E2187" s="142"/>
      <c r="F2187" s="65" t="s">
        <v>2374</v>
      </c>
      <c r="G2187" s="166" t="s">
        <v>2604</v>
      </c>
      <c r="H2187" s="67" t="s">
        <v>2135</v>
      </c>
    </row>
    <row r="2188" spans="1:8" x14ac:dyDescent="0.3">
      <c r="A2188" s="65" t="s">
        <v>3715</v>
      </c>
      <c r="B2188" s="308">
        <v>1</v>
      </c>
      <c r="C2188" s="153" t="s">
        <v>2606</v>
      </c>
      <c r="D2188" s="114" t="s">
        <v>2604</v>
      </c>
      <c r="E2188" s="114"/>
      <c r="F2188" s="65"/>
      <c r="G2188" s="166" t="s">
        <v>2604</v>
      </c>
      <c r="H2188" s="152" t="s">
        <v>2604</v>
      </c>
    </row>
    <row r="2189" spans="1:8" x14ac:dyDescent="0.3">
      <c r="A2189" s="65" t="s">
        <v>3715</v>
      </c>
      <c r="B2189" s="284">
        <v>2</v>
      </c>
      <c r="C2189" s="288" t="s">
        <v>2605</v>
      </c>
      <c r="D2189" s="142" t="s">
        <v>2604</v>
      </c>
      <c r="E2189" s="142"/>
      <c r="F2189" s="65"/>
      <c r="G2189" s="166" t="s">
        <v>2604</v>
      </c>
      <c r="H2189" s="67" t="s">
        <v>2604</v>
      </c>
    </row>
    <row r="2190" spans="1:8" x14ac:dyDescent="0.3">
      <c r="A2190" s="65" t="s">
        <v>3028</v>
      </c>
      <c r="B2190" s="308">
        <v>1</v>
      </c>
      <c r="C2190" s="155" t="s">
        <v>2606</v>
      </c>
      <c r="D2190" s="142">
        <v>39657</v>
      </c>
      <c r="E2190" s="142"/>
      <c r="F2190" s="65" t="s">
        <v>2541</v>
      </c>
      <c r="G2190" s="166" t="s">
        <v>2604</v>
      </c>
      <c r="H2190" s="152" t="s">
        <v>2135</v>
      </c>
    </row>
    <row r="2191" spans="1:8" x14ac:dyDescent="0.3">
      <c r="A2191" s="65" t="s">
        <v>3028</v>
      </c>
      <c r="B2191" s="308">
        <v>2</v>
      </c>
      <c r="C2191" s="306" t="s">
        <v>4527</v>
      </c>
      <c r="D2191" s="142"/>
      <c r="E2191" s="142"/>
      <c r="F2191" s="65" t="s">
        <v>2542</v>
      </c>
      <c r="G2191" s="166"/>
      <c r="H2191" s="152"/>
    </row>
    <row r="2192" spans="1:8" x14ac:dyDescent="0.3">
      <c r="A2192" s="65" t="s">
        <v>3028</v>
      </c>
      <c r="B2192" s="308">
        <v>3</v>
      </c>
      <c r="C2192" s="306" t="s">
        <v>2605</v>
      </c>
      <c r="D2192" s="142"/>
      <c r="E2192" s="142"/>
      <c r="F2192" s="65" t="s">
        <v>2542</v>
      </c>
      <c r="G2192" s="166"/>
      <c r="H2192" s="152"/>
    </row>
    <row r="2193" spans="1:8" x14ac:dyDescent="0.3">
      <c r="A2193" s="65" t="s">
        <v>2009</v>
      </c>
      <c r="B2193" s="308">
        <v>1</v>
      </c>
      <c r="C2193" s="153" t="s">
        <v>2606</v>
      </c>
      <c r="D2193" s="114" t="s">
        <v>2604</v>
      </c>
      <c r="E2193" s="114"/>
      <c r="F2193" s="65"/>
      <c r="G2193" s="166" t="s">
        <v>2604</v>
      </c>
      <c r="H2193" s="152" t="s">
        <v>2604</v>
      </c>
    </row>
    <row r="2194" spans="1:8" x14ac:dyDescent="0.3">
      <c r="A2194" s="65" t="s">
        <v>2009</v>
      </c>
      <c r="B2194" s="284">
        <v>2</v>
      </c>
      <c r="C2194" s="288" t="s">
        <v>2605</v>
      </c>
      <c r="D2194" s="142" t="s">
        <v>2604</v>
      </c>
      <c r="E2194" s="142"/>
      <c r="F2194" s="65"/>
      <c r="G2194" s="166" t="s">
        <v>2604</v>
      </c>
      <c r="H2194" s="67" t="s">
        <v>2604</v>
      </c>
    </row>
    <row r="2195" spans="1:8" x14ac:dyDescent="0.3">
      <c r="A2195" s="65" t="s">
        <v>1539</v>
      </c>
      <c r="B2195" s="308">
        <v>1</v>
      </c>
      <c r="C2195" s="153" t="s">
        <v>2606</v>
      </c>
      <c r="D2195" s="142" t="s">
        <v>2604</v>
      </c>
      <c r="E2195" s="142"/>
      <c r="F2195" s="65"/>
      <c r="G2195" s="166" t="s">
        <v>2604</v>
      </c>
      <c r="H2195" s="152" t="s">
        <v>2604</v>
      </c>
    </row>
    <row r="2196" spans="1:8" x14ac:dyDescent="0.3">
      <c r="A2196" s="65" t="s">
        <v>1539</v>
      </c>
      <c r="B2196" s="284">
        <v>2</v>
      </c>
      <c r="C2196" s="288" t="s">
        <v>2605</v>
      </c>
      <c r="D2196" s="142" t="s">
        <v>2604</v>
      </c>
      <c r="E2196" s="142"/>
      <c r="F2196" s="65"/>
      <c r="G2196" s="166" t="s">
        <v>2604</v>
      </c>
      <c r="H2196" s="67" t="s">
        <v>2604</v>
      </c>
    </row>
    <row r="2197" spans="1:8" x14ac:dyDescent="0.3">
      <c r="A2197" s="65" t="s">
        <v>1515</v>
      </c>
      <c r="B2197" s="308">
        <v>1</v>
      </c>
      <c r="C2197" s="153" t="s">
        <v>2606</v>
      </c>
      <c r="D2197" s="142" t="s">
        <v>2604</v>
      </c>
      <c r="E2197" s="142"/>
      <c r="F2197" s="65"/>
      <c r="G2197" s="166" t="s">
        <v>2604</v>
      </c>
      <c r="H2197" s="152" t="s">
        <v>2604</v>
      </c>
    </row>
    <row r="2198" spans="1:8" x14ac:dyDescent="0.3">
      <c r="A2198" s="65" t="s">
        <v>1515</v>
      </c>
      <c r="B2198" s="284">
        <v>2</v>
      </c>
      <c r="C2198" s="288" t="s">
        <v>2605</v>
      </c>
      <c r="D2198" s="142" t="s">
        <v>2604</v>
      </c>
      <c r="E2198" s="142"/>
      <c r="F2198" s="65"/>
      <c r="G2198" s="166" t="s">
        <v>2604</v>
      </c>
      <c r="H2198" s="67" t="s">
        <v>2604</v>
      </c>
    </row>
    <row r="2199" spans="1:8" x14ac:dyDescent="0.3">
      <c r="A2199" s="65" t="s">
        <v>1885</v>
      </c>
      <c r="B2199" s="308">
        <v>1</v>
      </c>
      <c r="C2199" s="153" t="s">
        <v>2606</v>
      </c>
      <c r="D2199" s="142" t="s">
        <v>2604</v>
      </c>
      <c r="E2199" s="142"/>
      <c r="F2199" s="65"/>
      <c r="G2199" s="166" t="s">
        <v>2604</v>
      </c>
      <c r="H2199" s="152" t="s">
        <v>2604</v>
      </c>
    </row>
    <row r="2200" spans="1:8" x14ac:dyDescent="0.3">
      <c r="A2200" s="65" t="s">
        <v>1885</v>
      </c>
      <c r="B2200" s="284">
        <v>2</v>
      </c>
      <c r="C2200" s="288" t="s">
        <v>2605</v>
      </c>
      <c r="D2200" s="142" t="s">
        <v>2604</v>
      </c>
      <c r="E2200" s="142"/>
      <c r="F2200" s="65"/>
      <c r="G2200" s="166" t="s">
        <v>2604</v>
      </c>
      <c r="H2200" s="67" t="s">
        <v>2604</v>
      </c>
    </row>
    <row r="2201" spans="1:8" x14ac:dyDescent="0.3">
      <c r="A2201" s="65" t="s">
        <v>1843</v>
      </c>
      <c r="B2201" s="308">
        <v>1</v>
      </c>
      <c r="C2201" s="153" t="s">
        <v>2606</v>
      </c>
      <c r="D2201" s="142" t="s">
        <v>2604</v>
      </c>
      <c r="E2201" s="142"/>
      <c r="F2201" s="65"/>
      <c r="G2201" s="166" t="s">
        <v>2604</v>
      </c>
      <c r="H2201" s="152" t="s">
        <v>2604</v>
      </c>
    </row>
    <row r="2202" spans="1:8" x14ac:dyDescent="0.3">
      <c r="A2202" s="65" t="s">
        <v>1843</v>
      </c>
      <c r="B2202" s="284">
        <v>2</v>
      </c>
      <c r="C2202" s="288" t="s">
        <v>2605</v>
      </c>
      <c r="D2202" s="142" t="s">
        <v>2604</v>
      </c>
      <c r="E2202" s="142"/>
      <c r="F2202" s="65"/>
      <c r="G2202" s="166" t="s">
        <v>2604</v>
      </c>
      <c r="H2202" s="67" t="s">
        <v>2604</v>
      </c>
    </row>
    <row r="2203" spans="1:8" x14ac:dyDescent="0.3">
      <c r="A2203" s="65" t="s">
        <v>3041</v>
      </c>
      <c r="B2203" s="308">
        <v>1</v>
      </c>
      <c r="C2203" s="155" t="s">
        <v>2129</v>
      </c>
      <c r="D2203" s="142">
        <v>36764</v>
      </c>
      <c r="E2203" s="142">
        <v>36848</v>
      </c>
      <c r="F2203" s="65" t="s">
        <v>51</v>
      </c>
      <c r="G2203" s="166" t="s">
        <v>2604</v>
      </c>
      <c r="H2203" s="152" t="s">
        <v>2604</v>
      </c>
    </row>
    <row r="2204" spans="1:8" x14ac:dyDescent="0.3">
      <c r="A2204" s="65" t="s">
        <v>3194</v>
      </c>
      <c r="B2204" s="308">
        <v>1</v>
      </c>
      <c r="C2204" s="155" t="s">
        <v>2606</v>
      </c>
      <c r="D2204" s="142">
        <v>40655</v>
      </c>
      <c r="E2204" s="142"/>
      <c r="F2204" s="65" t="s">
        <v>2294</v>
      </c>
      <c r="G2204" s="166" t="s">
        <v>2604</v>
      </c>
      <c r="H2204" s="152" t="s">
        <v>2135</v>
      </c>
    </row>
    <row r="2205" spans="1:8" x14ac:dyDescent="0.3">
      <c r="A2205" s="65" t="s">
        <v>3194</v>
      </c>
      <c r="B2205" s="283">
        <v>2</v>
      </c>
      <c r="C2205" s="65" t="s">
        <v>2603</v>
      </c>
      <c r="D2205" s="142">
        <v>41126</v>
      </c>
      <c r="E2205" s="142"/>
      <c r="F2205" s="65" t="s">
        <v>2295</v>
      </c>
      <c r="G2205" s="166" t="s">
        <v>2604</v>
      </c>
      <c r="H2205" s="67" t="s">
        <v>2135</v>
      </c>
    </row>
    <row r="2206" spans="1:8" x14ac:dyDescent="0.3">
      <c r="A2206" s="65" t="s">
        <v>3238</v>
      </c>
      <c r="B2206" s="308">
        <v>1</v>
      </c>
      <c r="C2206" s="155" t="s">
        <v>2606</v>
      </c>
      <c r="D2206" s="142">
        <v>40380</v>
      </c>
      <c r="E2206" s="142"/>
      <c r="F2206" s="65" t="s">
        <v>2318</v>
      </c>
      <c r="G2206" s="166" t="s">
        <v>2604</v>
      </c>
      <c r="H2206" s="152" t="s">
        <v>2604</v>
      </c>
    </row>
    <row r="2207" spans="1:8" x14ac:dyDescent="0.3">
      <c r="A2207" s="65" t="s">
        <v>3238</v>
      </c>
      <c r="B2207" s="284">
        <v>2</v>
      </c>
      <c r="C2207" s="288" t="s">
        <v>2605</v>
      </c>
      <c r="D2207" s="142" t="s">
        <v>2604</v>
      </c>
      <c r="E2207" s="142"/>
      <c r="F2207" s="65"/>
      <c r="G2207" s="166" t="s">
        <v>2604</v>
      </c>
      <c r="H2207" s="67" t="s">
        <v>2604</v>
      </c>
    </row>
    <row r="2208" spans="1:8" x14ac:dyDescent="0.3">
      <c r="A2208" s="65" t="s">
        <v>3102</v>
      </c>
      <c r="B2208" s="308">
        <v>1</v>
      </c>
      <c r="C2208" s="155" t="s">
        <v>2606</v>
      </c>
      <c r="D2208" s="142">
        <v>11564</v>
      </c>
      <c r="E2208" s="142"/>
      <c r="F2208" s="65" t="s">
        <v>41</v>
      </c>
      <c r="G2208" s="166" t="s">
        <v>2604</v>
      </c>
      <c r="H2208" s="152" t="s">
        <v>2604</v>
      </c>
    </row>
    <row r="2209" spans="1:8" x14ac:dyDescent="0.3">
      <c r="A2209" s="65" t="s">
        <v>3102</v>
      </c>
      <c r="B2209" s="283">
        <v>2</v>
      </c>
      <c r="C2209" s="65" t="s">
        <v>2605</v>
      </c>
      <c r="D2209" s="142">
        <v>11760</v>
      </c>
      <c r="E2209" s="142"/>
      <c r="F2209" s="65" t="s">
        <v>2228</v>
      </c>
      <c r="G2209" s="166" t="s">
        <v>2604</v>
      </c>
      <c r="H2209" s="67" t="s">
        <v>2604</v>
      </c>
    </row>
    <row r="2210" spans="1:8" x14ac:dyDescent="0.3">
      <c r="A2210" s="65" t="s">
        <v>3129</v>
      </c>
      <c r="B2210" s="308">
        <v>1</v>
      </c>
      <c r="C2210" s="153" t="s">
        <v>2606</v>
      </c>
      <c r="D2210" s="142" t="s">
        <v>2604</v>
      </c>
      <c r="E2210" s="142"/>
      <c r="F2210" s="65"/>
      <c r="G2210" s="166" t="s">
        <v>2604</v>
      </c>
      <c r="H2210" s="152" t="s">
        <v>2604</v>
      </c>
    </row>
    <row r="2211" spans="1:8" x14ac:dyDescent="0.3">
      <c r="A2211" s="65" t="s">
        <v>3129</v>
      </c>
      <c r="B2211" s="284">
        <v>2</v>
      </c>
      <c r="C2211" s="288" t="s">
        <v>2605</v>
      </c>
      <c r="D2211" s="142" t="s">
        <v>2604</v>
      </c>
      <c r="E2211" s="142"/>
      <c r="F2211" s="65"/>
      <c r="G2211" s="166" t="s">
        <v>2604</v>
      </c>
      <c r="H2211" s="67" t="s">
        <v>2604</v>
      </c>
    </row>
    <row r="2212" spans="1:8" x14ac:dyDescent="0.3">
      <c r="A2212" s="65" t="s">
        <v>3152</v>
      </c>
      <c r="B2212" s="308">
        <v>1</v>
      </c>
      <c r="C2212" s="153" t="s">
        <v>2606</v>
      </c>
      <c r="D2212" s="142" t="s">
        <v>2604</v>
      </c>
      <c r="E2212" s="142"/>
      <c r="F2212" s="65"/>
      <c r="G2212" s="166" t="s">
        <v>2604</v>
      </c>
      <c r="H2212" s="152" t="s">
        <v>2604</v>
      </c>
    </row>
    <row r="2213" spans="1:8" x14ac:dyDescent="0.3">
      <c r="A2213" s="65" t="s">
        <v>3152</v>
      </c>
      <c r="B2213" s="284">
        <v>2</v>
      </c>
      <c r="C2213" s="288" t="s">
        <v>2605</v>
      </c>
      <c r="D2213" s="142" t="s">
        <v>2604</v>
      </c>
      <c r="E2213" s="142"/>
      <c r="F2213" s="65"/>
      <c r="G2213" s="166" t="s">
        <v>2604</v>
      </c>
      <c r="H2213" s="67" t="s">
        <v>2604</v>
      </c>
    </row>
    <row r="2214" spans="1:8" x14ac:dyDescent="0.3">
      <c r="A2214" s="65" t="s">
        <v>3177</v>
      </c>
      <c r="B2214" s="308">
        <v>1</v>
      </c>
      <c r="C2214" s="155" t="s">
        <v>2606</v>
      </c>
      <c r="D2214" s="142">
        <v>39647</v>
      </c>
      <c r="E2214" s="142"/>
      <c r="F2214" s="65" t="s">
        <v>29</v>
      </c>
      <c r="G2214" s="166">
        <v>2650000</v>
      </c>
      <c r="H2214" s="152" t="s">
        <v>2604</v>
      </c>
    </row>
    <row r="2215" spans="1:8" x14ac:dyDescent="0.3">
      <c r="A2215" s="65" t="s">
        <v>3177</v>
      </c>
      <c r="B2215" s="283">
        <v>2</v>
      </c>
      <c r="C2215" s="65" t="s">
        <v>2603</v>
      </c>
      <c r="D2215" s="142">
        <v>40679</v>
      </c>
      <c r="E2215" s="142"/>
      <c r="F2215" s="65" t="s">
        <v>64</v>
      </c>
      <c r="G2215" s="166" t="s">
        <v>2604</v>
      </c>
      <c r="H2215" s="67" t="s">
        <v>2135</v>
      </c>
    </row>
    <row r="2216" spans="1:8" x14ac:dyDescent="0.3">
      <c r="A2216" s="65" t="s">
        <v>3195</v>
      </c>
      <c r="B2216" s="308">
        <v>1</v>
      </c>
      <c r="C2216" s="155" t="s">
        <v>2606</v>
      </c>
      <c r="D2216" s="142">
        <v>4298</v>
      </c>
      <c r="E2216" s="142"/>
      <c r="F2216" s="65" t="s">
        <v>2297</v>
      </c>
      <c r="G2216" s="166" t="s">
        <v>2604</v>
      </c>
      <c r="H2216" s="152" t="s">
        <v>2604</v>
      </c>
    </row>
    <row r="2217" spans="1:8" x14ac:dyDescent="0.3">
      <c r="A2217" s="65" t="s">
        <v>3195</v>
      </c>
      <c r="B2217" s="283">
        <v>2</v>
      </c>
      <c r="C2217" s="65" t="s">
        <v>2605</v>
      </c>
      <c r="D2217" s="142">
        <v>7758</v>
      </c>
      <c r="E2217" s="142"/>
      <c r="F2217" s="65" t="s">
        <v>60</v>
      </c>
      <c r="G2217" s="166" t="s">
        <v>2604</v>
      </c>
      <c r="H2217" s="67" t="s">
        <v>2604</v>
      </c>
    </row>
    <row r="2218" spans="1:8" x14ac:dyDescent="0.3">
      <c r="A2218" s="65" t="s">
        <v>3239</v>
      </c>
      <c r="B2218" s="308">
        <v>1</v>
      </c>
      <c r="C2218" s="153" t="s">
        <v>2606</v>
      </c>
      <c r="D2218" s="114" t="s">
        <v>2604</v>
      </c>
      <c r="E2218" s="114"/>
      <c r="F2218" s="65"/>
      <c r="G2218" s="166" t="s">
        <v>2604</v>
      </c>
      <c r="H2218" s="152" t="s">
        <v>2604</v>
      </c>
    </row>
    <row r="2219" spans="1:8" x14ac:dyDescent="0.3">
      <c r="A2219" s="65" t="s">
        <v>3239</v>
      </c>
      <c r="B2219" s="284">
        <v>2</v>
      </c>
      <c r="C2219" s="288" t="s">
        <v>2605</v>
      </c>
      <c r="D2219" s="142" t="s">
        <v>2604</v>
      </c>
      <c r="E2219" s="142"/>
      <c r="F2219" s="65"/>
      <c r="G2219" s="166" t="s">
        <v>2604</v>
      </c>
      <c r="H2219" s="67" t="s">
        <v>2604</v>
      </c>
    </row>
    <row r="2220" spans="1:8" x14ac:dyDescent="0.3">
      <c r="A2220" s="65" t="s">
        <v>3292</v>
      </c>
      <c r="B2220" s="308">
        <v>1</v>
      </c>
      <c r="C2220" s="153" t="s">
        <v>2606</v>
      </c>
      <c r="D2220" s="142" t="s">
        <v>2604</v>
      </c>
      <c r="E2220" s="142"/>
      <c r="F2220" s="65"/>
      <c r="G2220" s="166" t="s">
        <v>2604</v>
      </c>
      <c r="H2220" s="152" t="s">
        <v>2604</v>
      </c>
    </row>
    <row r="2221" spans="1:8" x14ac:dyDescent="0.3">
      <c r="A2221" s="65" t="s">
        <v>3292</v>
      </c>
      <c r="B2221" s="284">
        <v>2</v>
      </c>
      <c r="C2221" s="288" t="s">
        <v>2605</v>
      </c>
      <c r="D2221" s="142" t="s">
        <v>2604</v>
      </c>
      <c r="E2221" s="142"/>
      <c r="F2221" s="65"/>
      <c r="G2221" s="166" t="s">
        <v>2604</v>
      </c>
      <c r="H2221" s="67" t="s">
        <v>2604</v>
      </c>
    </row>
    <row r="2222" spans="1:8" x14ac:dyDescent="0.3">
      <c r="A2222" s="65" t="s">
        <v>3573</v>
      </c>
      <c r="B2222" s="308">
        <v>1</v>
      </c>
      <c r="C2222" s="155" t="s">
        <v>2606</v>
      </c>
      <c r="D2222" s="142">
        <v>38915</v>
      </c>
      <c r="E2222" s="142"/>
      <c r="F2222" s="65" t="s">
        <v>2150</v>
      </c>
      <c r="G2222" s="166" t="s">
        <v>2604</v>
      </c>
      <c r="H2222" s="152" t="s">
        <v>2604</v>
      </c>
    </row>
    <row r="2223" spans="1:8" x14ac:dyDescent="0.3">
      <c r="A2223" s="65" t="s">
        <v>3573</v>
      </c>
      <c r="B2223" s="283">
        <v>2</v>
      </c>
      <c r="C2223" s="65" t="s">
        <v>2603</v>
      </c>
      <c r="D2223" s="142">
        <v>39144</v>
      </c>
      <c r="E2223" s="142"/>
      <c r="F2223" s="65" t="s">
        <v>2366</v>
      </c>
      <c r="G2223" s="166" t="s">
        <v>2604</v>
      </c>
      <c r="H2223" s="67" t="s">
        <v>2135</v>
      </c>
    </row>
    <row r="2224" spans="1:8" x14ac:dyDescent="0.3">
      <c r="A2224" s="65" t="s">
        <v>3443</v>
      </c>
      <c r="B2224" s="308">
        <v>1</v>
      </c>
      <c r="C2224" s="153" t="s">
        <v>2606</v>
      </c>
      <c r="D2224" s="142" t="s">
        <v>2604</v>
      </c>
      <c r="E2224" s="142"/>
      <c r="F2224" s="65"/>
      <c r="G2224" s="166" t="s">
        <v>2604</v>
      </c>
      <c r="H2224" s="152" t="s">
        <v>2604</v>
      </c>
    </row>
    <row r="2225" spans="1:8" x14ac:dyDescent="0.3">
      <c r="A2225" s="65" t="s">
        <v>3443</v>
      </c>
      <c r="B2225" s="284">
        <v>2</v>
      </c>
      <c r="C2225" s="288" t="s">
        <v>2605</v>
      </c>
      <c r="D2225" s="142" t="s">
        <v>2604</v>
      </c>
      <c r="E2225" s="142"/>
      <c r="F2225" s="65"/>
      <c r="G2225" s="166" t="s">
        <v>2604</v>
      </c>
      <c r="H2225" s="67" t="s">
        <v>2604</v>
      </c>
    </row>
    <row r="2226" spans="1:8" x14ac:dyDescent="0.3">
      <c r="A2226" s="65" t="s">
        <v>3483</v>
      </c>
      <c r="B2226" s="308">
        <v>1</v>
      </c>
      <c r="C2226" s="153" t="s">
        <v>2606</v>
      </c>
      <c r="D2226" s="142" t="s">
        <v>2604</v>
      </c>
      <c r="E2226" s="142"/>
      <c r="F2226" s="65"/>
      <c r="G2226" s="166" t="s">
        <v>2604</v>
      </c>
      <c r="H2226" s="152" t="s">
        <v>2604</v>
      </c>
    </row>
    <row r="2227" spans="1:8" x14ac:dyDescent="0.3">
      <c r="A2227" s="65" t="s">
        <v>3483</v>
      </c>
      <c r="B2227" s="284">
        <v>2</v>
      </c>
      <c r="C2227" s="288" t="s">
        <v>2605</v>
      </c>
      <c r="D2227" s="142" t="s">
        <v>2604</v>
      </c>
      <c r="E2227" s="142"/>
      <c r="F2227" s="65"/>
      <c r="G2227" s="166" t="s">
        <v>2604</v>
      </c>
      <c r="H2227" s="67" t="s">
        <v>2604</v>
      </c>
    </row>
    <row r="2228" spans="1:8" x14ac:dyDescent="0.3">
      <c r="A2228" s="65" t="s">
        <v>3494</v>
      </c>
      <c r="B2228" s="308">
        <v>1</v>
      </c>
      <c r="C2228" s="153" t="s">
        <v>2606</v>
      </c>
      <c r="D2228" s="114" t="s">
        <v>2604</v>
      </c>
      <c r="E2228" s="114"/>
      <c r="F2228" s="65"/>
      <c r="G2228" s="166" t="s">
        <v>2604</v>
      </c>
      <c r="H2228" s="152" t="s">
        <v>2604</v>
      </c>
    </row>
    <row r="2229" spans="1:8" x14ac:dyDescent="0.3">
      <c r="A2229" s="65" t="s">
        <v>3494</v>
      </c>
      <c r="B2229" s="284">
        <v>2</v>
      </c>
      <c r="C2229" s="288" t="s">
        <v>2605</v>
      </c>
      <c r="D2229" s="142" t="s">
        <v>2604</v>
      </c>
      <c r="E2229" s="142"/>
      <c r="F2229" s="65"/>
      <c r="G2229" s="166" t="s">
        <v>2604</v>
      </c>
      <c r="H2229" s="67" t="s">
        <v>2604</v>
      </c>
    </row>
    <row r="2230" spans="1:8" x14ac:dyDescent="0.3">
      <c r="A2230" s="65" t="s">
        <v>3518</v>
      </c>
      <c r="B2230" s="308">
        <v>1</v>
      </c>
      <c r="C2230" s="153" t="s">
        <v>2606</v>
      </c>
      <c r="D2230" s="142" t="s">
        <v>2604</v>
      </c>
      <c r="E2230" s="142"/>
      <c r="F2230" s="65"/>
      <c r="G2230" s="166" t="s">
        <v>2604</v>
      </c>
      <c r="H2230" s="152" t="s">
        <v>2604</v>
      </c>
    </row>
    <row r="2231" spans="1:8" x14ac:dyDescent="0.3">
      <c r="A2231" s="65" t="s">
        <v>3518</v>
      </c>
      <c r="B2231" s="284">
        <v>2</v>
      </c>
      <c r="C2231" s="288" t="s">
        <v>2605</v>
      </c>
      <c r="D2231" s="142" t="s">
        <v>2604</v>
      </c>
      <c r="E2231" s="142"/>
      <c r="F2231" s="65"/>
      <c r="G2231" s="166" t="s">
        <v>2604</v>
      </c>
      <c r="H2231" s="67" t="s">
        <v>2604</v>
      </c>
    </row>
    <row r="2232" spans="1:8" x14ac:dyDescent="0.3">
      <c r="A2232" s="65" t="s">
        <v>3553</v>
      </c>
      <c r="B2232" s="308">
        <v>1</v>
      </c>
      <c r="C2232" s="153" t="s">
        <v>2606</v>
      </c>
      <c r="D2232" s="142" t="s">
        <v>2604</v>
      </c>
      <c r="E2232" s="142"/>
      <c r="F2232" s="65"/>
      <c r="G2232" s="166" t="s">
        <v>2604</v>
      </c>
      <c r="H2232" s="152" t="s">
        <v>2604</v>
      </c>
    </row>
    <row r="2233" spans="1:8" x14ac:dyDescent="0.3">
      <c r="A2233" s="65" t="s">
        <v>3553</v>
      </c>
      <c r="B2233" s="284">
        <v>2</v>
      </c>
      <c r="C2233" s="288" t="s">
        <v>2605</v>
      </c>
      <c r="D2233" s="142" t="s">
        <v>2604</v>
      </c>
      <c r="E2233" s="142"/>
      <c r="F2233" s="65"/>
      <c r="G2233" s="166" t="s">
        <v>2604</v>
      </c>
      <c r="H2233" s="67" t="s">
        <v>2604</v>
      </c>
    </row>
    <row r="2234" spans="1:8" x14ac:dyDescent="0.3">
      <c r="A2234" s="65" t="s">
        <v>3565</v>
      </c>
      <c r="B2234" s="308">
        <v>1</v>
      </c>
      <c r="C2234" s="153" t="s">
        <v>2606</v>
      </c>
      <c r="D2234" s="142" t="s">
        <v>2604</v>
      </c>
      <c r="E2234" s="142"/>
      <c r="F2234" s="65"/>
      <c r="G2234" s="166" t="s">
        <v>2604</v>
      </c>
      <c r="H2234" s="152" t="s">
        <v>2604</v>
      </c>
    </row>
    <row r="2235" spans="1:8" x14ac:dyDescent="0.3">
      <c r="A2235" s="65" t="s">
        <v>3565</v>
      </c>
      <c r="B2235" s="284">
        <v>2</v>
      </c>
      <c r="C2235" s="288" t="s">
        <v>2605</v>
      </c>
      <c r="D2235" s="142" t="s">
        <v>2604</v>
      </c>
      <c r="E2235" s="142"/>
      <c r="F2235" s="65"/>
      <c r="G2235" s="166" t="s">
        <v>2604</v>
      </c>
      <c r="H2235" s="67" t="s">
        <v>2604</v>
      </c>
    </row>
    <row r="2236" spans="1:8" x14ac:dyDescent="0.3">
      <c r="A2236" s="65" t="s">
        <v>3583</v>
      </c>
      <c r="B2236" s="308">
        <v>1</v>
      </c>
      <c r="C2236" s="155" t="s">
        <v>2606</v>
      </c>
      <c r="D2236" s="142">
        <v>34031</v>
      </c>
      <c r="E2236" s="142"/>
      <c r="F2236" s="65" t="s">
        <v>63</v>
      </c>
      <c r="G2236" s="166">
        <v>340000</v>
      </c>
      <c r="H2236" s="152" t="s">
        <v>2604</v>
      </c>
    </row>
    <row r="2237" spans="1:8" x14ac:dyDescent="0.3">
      <c r="A2237" s="65" t="s">
        <v>3583</v>
      </c>
      <c r="B2237" s="284">
        <v>2</v>
      </c>
      <c r="C2237" s="65" t="s">
        <v>2605</v>
      </c>
      <c r="D2237" s="142">
        <v>34566</v>
      </c>
      <c r="E2237" s="142"/>
      <c r="F2237" s="65" t="s">
        <v>2308</v>
      </c>
      <c r="G2237" s="166" t="s">
        <v>2604</v>
      </c>
      <c r="H2237" s="67" t="s">
        <v>2604</v>
      </c>
    </row>
    <row r="2238" spans="1:8" x14ac:dyDescent="0.3">
      <c r="A2238" s="65" t="s">
        <v>3018</v>
      </c>
      <c r="B2238" s="308">
        <v>1</v>
      </c>
      <c r="C2238" s="153" t="s">
        <v>2606</v>
      </c>
      <c r="D2238" s="142" t="s">
        <v>2604</v>
      </c>
      <c r="E2238" s="142"/>
      <c r="F2238" s="65"/>
      <c r="G2238" s="166" t="s">
        <v>2604</v>
      </c>
      <c r="H2238" s="152" t="s">
        <v>2604</v>
      </c>
    </row>
    <row r="2239" spans="1:8" x14ac:dyDescent="0.3">
      <c r="A2239" s="65" t="s">
        <v>3018</v>
      </c>
      <c r="B2239" s="284">
        <v>2</v>
      </c>
      <c r="C2239" s="288" t="s">
        <v>2605</v>
      </c>
      <c r="D2239" s="142" t="s">
        <v>2604</v>
      </c>
      <c r="E2239" s="142"/>
      <c r="F2239" s="65"/>
      <c r="G2239" s="166" t="s">
        <v>2604</v>
      </c>
      <c r="H2239" s="67" t="s">
        <v>2604</v>
      </c>
    </row>
    <row r="2240" spans="1:8" x14ac:dyDescent="0.3">
      <c r="A2240" s="65" t="s">
        <v>2957</v>
      </c>
      <c r="B2240" s="308">
        <v>1</v>
      </c>
      <c r="C2240" s="153" t="s">
        <v>2606</v>
      </c>
      <c r="D2240" s="142" t="s">
        <v>2604</v>
      </c>
      <c r="E2240" s="142"/>
      <c r="F2240" s="65"/>
      <c r="G2240" s="166" t="s">
        <v>2604</v>
      </c>
      <c r="H2240" s="152" t="s">
        <v>2604</v>
      </c>
    </row>
    <row r="2241" spans="1:8" x14ac:dyDescent="0.3">
      <c r="A2241" s="65" t="s">
        <v>2957</v>
      </c>
      <c r="B2241" s="284">
        <v>2</v>
      </c>
      <c r="C2241" s="288" t="s">
        <v>2605</v>
      </c>
      <c r="D2241" s="142" t="s">
        <v>2604</v>
      </c>
      <c r="E2241" s="142"/>
      <c r="F2241" s="65"/>
      <c r="G2241" s="166" t="s">
        <v>2604</v>
      </c>
      <c r="H2241" s="67" t="s">
        <v>2604</v>
      </c>
    </row>
    <row r="2242" spans="1:8" x14ac:dyDescent="0.3">
      <c r="A2242" s="65" t="s">
        <v>2043</v>
      </c>
      <c r="B2242" s="308">
        <v>1</v>
      </c>
      <c r="C2242" s="153" t="s">
        <v>2606</v>
      </c>
      <c r="D2242" s="114" t="s">
        <v>2604</v>
      </c>
      <c r="E2242" s="114"/>
      <c r="F2242" s="65"/>
      <c r="G2242" s="166" t="s">
        <v>2604</v>
      </c>
      <c r="H2242" s="152" t="s">
        <v>2604</v>
      </c>
    </row>
    <row r="2243" spans="1:8" x14ac:dyDescent="0.3">
      <c r="A2243" s="65" t="s">
        <v>2043</v>
      </c>
      <c r="B2243" s="284">
        <v>2</v>
      </c>
      <c r="C2243" s="288" t="s">
        <v>2605</v>
      </c>
      <c r="D2243" s="142" t="s">
        <v>2604</v>
      </c>
      <c r="E2243" s="142"/>
      <c r="F2243" s="65"/>
      <c r="G2243" s="166" t="s">
        <v>2604</v>
      </c>
      <c r="H2243" s="67" t="s">
        <v>2604</v>
      </c>
    </row>
    <row r="2244" spans="1:8" x14ac:dyDescent="0.3">
      <c r="A2244" s="65" t="s">
        <v>1514</v>
      </c>
      <c r="B2244" s="308">
        <v>1</v>
      </c>
      <c r="C2244" s="153" t="s">
        <v>2606</v>
      </c>
      <c r="D2244" s="142" t="s">
        <v>2604</v>
      </c>
      <c r="E2244" s="142"/>
      <c r="F2244" s="65"/>
      <c r="G2244" s="166" t="s">
        <v>2604</v>
      </c>
      <c r="H2244" s="152" t="s">
        <v>2604</v>
      </c>
    </row>
    <row r="2245" spans="1:8" x14ac:dyDescent="0.3">
      <c r="A2245" s="65" t="s">
        <v>1514</v>
      </c>
      <c r="B2245" s="284">
        <v>2</v>
      </c>
      <c r="C2245" s="288" t="s">
        <v>2605</v>
      </c>
      <c r="D2245" s="142" t="s">
        <v>2604</v>
      </c>
      <c r="E2245" s="142"/>
      <c r="F2245" s="65"/>
      <c r="G2245" s="166" t="s">
        <v>2604</v>
      </c>
      <c r="H2245" s="67" t="s">
        <v>2604</v>
      </c>
    </row>
    <row r="2246" spans="1:8" x14ac:dyDescent="0.3">
      <c r="A2246" s="65" t="s">
        <v>1282</v>
      </c>
      <c r="B2246" s="308">
        <v>1</v>
      </c>
      <c r="C2246" s="153" t="s">
        <v>2606</v>
      </c>
      <c r="D2246" s="142" t="s">
        <v>2604</v>
      </c>
      <c r="E2246" s="142"/>
      <c r="F2246" s="65"/>
      <c r="G2246" s="166" t="s">
        <v>2604</v>
      </c>
      <c r="H2246" s="152" t="s">
        <v>2604</v>
      </c>
    </row>
    <row r="2247" spans="1:8" x14ac:dyDescent="0.3">
      <c r="A2247" s="65" t="s">
        <v>1282</v>
      </c>
      <c r="B2247" s="284">
        <v>2</v>
      </c>
      <c r="C2247" s="288" t="s">
        <v>2605</v>
      </c>
      <c r="D2247" s="142" t="s">
        <v>2604</v>
      </c>
      <c r="E2247" s="142"/>
      <c r="F2247" s="65"/>
      <c r="G2247" s="166" t="s">
        <v>2604</v>
      </c>
      <c r="H2247" s="67" t="s">
        <v>2604</v>
      </c>
    </row>
    <row r="2248" spans="1:8" x14ac:dyDescent="0.3">
      <c r="A2248" s="65" t="s">
        <v>1823</v>
      </c>
      <c r="B2248" s="308">
        <v>1</v>
      </c>
      <c r="C2248" s="153" t="s">
        <v>2606</v>
      </c>
      <c r="D2248" s="142" t="s">
        <v>2604</v>
      </c>
      <c r="E2248" s="142"/>
      <c r="F2248" s="65"/>
      <c r="G2248" s="166" t="s">
        <v>2604</v>
      </c>
      <c r="H2248" s="152" t="s">
        <v>2604</v>
      </c>
    </row>
    <row r="2249" spans="1:8" x14ac:dyDescent="0.3">
      <c r="A2249" s="65" t="s">
        <v>1823</v>
      </c>
      <c r="B2249" s="284">
        <v>2</v>
      </c>
      <c r="C2249" s="288" t="s">
        <v>2605</v>
      </c>
      <c r="D2249" s="142" t="s">
        <v>2604</v>
      </c>
      <c r="E2249" s="142"/>
      <c r="F2249" s="65"/>
      <c r="G2249" s="166" t="s">
        <v>2604</v>
      </c>
      <c r="H2249" s="67" t="s">
        <v>2604</v>
      </c>
    </row>
    <row r="2250" spans="1:8" x14ac:dyDescent="0.3">
      <c r="A2250" s="65" t="s">
        <v>1617</v>
      </c>
      <c r="B2250" s="308">
        <v>1</v>
      </c>
      <c r="C2250" s="153" t="s">
        <v>2606</v>
      </c>
      <c r="D2250" s="142" t="s">
        <v>2604</v>
      </c>
      <c r="E2250" s="142"/>
      <c r="F2250" s="65"/>
      <c r="G2250" s="166" t="s">
        <v>2604</v>
      </c>
      <c r="H2250" s="152" t="s">
        <v>2604</v>
      </c>
    </row>
    <row r="2251" spans="1:8" x14ac:dyDescent="0.3">
      <c r="A2251" s="65" t="s">
        <v>1617</v>
      </c>
      <c r="B2251" s="284">
        <v>2</v>
      </c>
      <c r="C2251" s="288" t="s">
        <v>2605</v>
      </c>
      <c r="D2251" s="142" t="s">
        <v>2604</v>
      </c>
      <c r="E2251" s="142"/>
      <c r="F2251" s="65"/>
      <c r="G2251" s="166" t="s">
        <v>2604</v>
      </c>
      <c r="H2251" s="67" t="s">
        <v>2604</v>
      </c>
    </row>
    <row r="2252" spans="1:8" x14ac:dyDescent="0.3">
      <c r="A2252" s="65" t="s">
        <v>1106</v>
      </c>
      <c r="B2252" s="308">
        <v>1</v>
      </c>
      <c r="C2252" s="153" t="s">
        <v>2606</v>
      </c>
      <c r="D2252" s="142" t="s">
        <v>2604</v>
      </c>
      <c r="E2252" s="142"/>
      <c r="F2252" s="65"/>
      <c r="G2252" s="166" t="s">
        <v>2604</v>
      </c>
      <c r="H2252" s="152" t="s">
        <v>2604</v>
      </c>
    </row>
    <row r="2253" spans="1:8" x14ac:dyDescent="0.3">
      <c r="A2253" s="65" t="s">
        <v>1106</v>
      </c>
      <c r="B2253" s="284">
        <v>2</v>
      </c>
      <c r="C2253" s="288" t="s">
        <v>2605</v>
      </c>
      <c r="D2253" s="142" t="s">
        <v>2604</v>
      </c>
      <c r="E2253" s="142"/>
      <c r="F2253" s="65"/>
      <c r="G2253" s="166" t="s">
        <v>2604</v>
      </c>
      <c r="H2253" s="67" t="s">
        <v>2604</v>
      </c>
    </row>
    <row r="2254" spans="1:8" x14ac:dyDescent="0.3">
      <c r="A2254" s="65" t="s">
        <v>1616</v>
      </c>
      <c r="B2254" s="308">
        <v>1</v>
      </c>
      <c r="C2254" s="153" t="s">
        <v>2606</v>
      </c>
      <c r="D2254" s="142" t="s">
        <v>2604</v>
      </c>
      <c r="E2254" s="142"/>
      <c r="F2254" s="65"/>
      <c r="G2254" s="166" t="s">
        <v>2604</v>
      </c>
      <c r="H2254" s="152" t="s">
        <v>2604</v>
      </c>
    </row>
    <row r="2255" spans="1:8" x14ac:dyDescent="0.3">
      <c r="A2255" s="65" t="s">
        <v>1616</v>
      </c>
      <c r="B2255" s="284">
        <v>2</v>
      </c>
      <c r="C2255" s="288" t="s">
        <v>2605</v>
      </c>
      <c r="D2255" s="142" t="s">
        <v>2604</v>
      </c>
      <c r="E2255" s="142"/>
      <c r="F2255" s="65"/>
      <c r="G2255" s="166" t="s">
        <v>2604</v>
      </c>
      <c r="H2255" s="67" t="s">
        <v>2604</v>
      </c>
    </row>
    <row r="2256" spans="1:8" x14ac:dyDescent="0.3">
      <c r="A2256" s="65" t="s">
        <v>3626</v>
      </c>
      <c r="B2256" s="308">
        <v>1</v>
      </c>
      <c r="C2256" s="153" t="s">
        <v>2606</v>
      </c>
      <c r="D2256" s="114" t="s">
        <v>2604</v>
      </c>
      <c r="E2256" s="114"/>
      <c r="F2256" s="65"/>
      <c r="G2256" s="166" t="s">
        <v>2604</v>
      </c>
      <c r="H2256" s="152" t="s">
        <v>2604</v>
      </c>
    </row>
    <row r="2257" spans="1:8" x14ac:dyDescent="0.3">
      <c r="A2257" s="65" t="s">
        <v>3626</v>
      </c>
      <c r="B2257" s="284">
        <v>2</v>
      </c>
      <c r="C2257" s="288" t="s">
        <v>2605</v>
      </c>
      <c r="D2257" s="142" t="s">
        <v>2604</v>
      </c>
      <c r="E2257" s="142"/>
      <c r="F2257" s="65"/>
      <c r="G2257" s="166" t="s">
        <v>2604</v>
      </c>
      <c r="H2257" s="67" t="s">
        <v>2604</v>
      </c>
    </row>
    <row r="2258" spans="1:8" x14ac:dyDescent="0.3">
      <c r="A2258" s="65" t="s">
        <v>3403</v>
      </c>
      <c r="B2258" s="308">
        <v>1</v>
      </c>
      <c r="C2258" s="153" t="s">
        <v>2606</v>
      </c>
      <c r="D2258" s="142" t="s">
        <v>2604</v>
      </c>
      <c r="E2258" s="142"/>
      <c r="F2258" s="65"/>
      <c r="G2258" s="166" t="s">
        <v>2604</v>
      </c>
      <c r="H2258" s="152" t="s">
        <v>2604</v>
      </c>
    </row>
    <row r="2259" spans="1:8" x14ac:dyDescent="0.3">
      <c r="A2259" s="65" t="s">
        <v>3403</v>
      </c>
      <c r="B2259" s="284">
        <v>2</v>
      </c>
      <c r="C2259" s="288" t="s">
        <v>2605</v>
      </c>
      <c r="D2259" s="142" t="s">
        <v>2604</v>
      </c>
      <c r="E2259" s="142"/>
      <c r="F2259" s="65"/>
      <c r="G2259" s="166" t="s">
        <v>2604</v>
      </c>
      <c r="H2259" s="67" t="s">
        <v>2604</v>
      </c>
    </row>
    <row r="2260" spans="1:8" x14ac:dyDescent="0.3">
      <c r="A2260" s="65" t="s">
        <v>2977</v>
      </c>
      <c r="B2260" s="308">
        <v>1</v>
      </c>
      <c r="C2260" s="153" t="s">
        <v>2606</v>
      </c>
      <c r="D2260" s="142" t="s">
        <v>2604</v>
      </c>
      <c r="E2260" s="142"/>
      <c r="F2260" s="65"/>
      <c r="G2260" s="166" t="s">
        <v>2604</v>
      </c>
      <c r="H2260" s="152" t="s">
        <v>2604</v>
      </c>
    </row>
    <row r="2261" spans="1:8" x14ac:dyDescent="0.3">
      <c r="A2261" s="65" t="s">
        <v>2977</v>
      </c>
      <c r="B2261" s="284">
        <v>2</v>
      </c>
      <c r="C2261" s="288" t="s">
        <v>2605</v>
      </c>
      <c r="D2261" s="142" t="s">
        <v>2604</v>
      </c>
      <c r="E2261" s="142"/>
      <c r="F2261" s="65"/>
      <c r="G2261" s="166" t="s">
        <v>2604</v>
      </c>
      <c r="H2261" s="67" t="s">
        <v>2604</v>
      </c>
    </row>
    <row r="2262" spans="1:8" x14ac:dyDescent="0.3">
      <c r="A2262" s="65" t="s">
        <v>4545</v>
      </c>
      <c r="B2262" s="308">
        <v>1</v>
      </c>
      <c r="C2262" s="153" t="s">
        <v>2606</v>
      </c>
      <c r="D2262" s="142" t="s">
        <v>2604</v>
      </c>
      <c r="E2262" s="142"/>
      <c r="F2262" s="65"/>
      <c r="G2262" s="166" t="s">
        <v>2604</v>
      </c>
      <c r="H2262" s="152" t="s">
        <v>2604</v>
      </c>
    </row>
    <row r="2263" spans="1:8" x14ac:dyDescent="0.3">
      <c r="A2263" s="65" t="s">
        <v>4545</v>
      </c>
      <c r="B2263" s="284">
        <v>2</v>
      </c>
      <c r="C2263" s="288" t="s">
        <v>2605</v>
      </c>
      <c r="D2263" s="142" t="s">
        <v>2604</v>
      </c>
      <c r="E2263" s="142"/>
      <c r="F2263" s="65"/>
      <c r="G2263" s="166" t="s">
        <v>2604</v>
      </c>
      <c r="H2263" s="67" t="s">
        <v>2604</v>
      </c>
    </row>
    <row r="2264" spans="1:8" x14ac:dyDescent="0.3">
      <c r="A2264" s="65" t="s">
        <v>3037</v>
      </c>
      <c r="B2264" s="308">
        <v>1</v>
      </c>
      <c r="C2264" s="155" t="s">
        <v>2606</v>
      </c>
      <c r="D2264" s="142" t="s">
        <v>2604</v>
      </c>
      <c r="E2264" s="142"/>
      <c r="F2264" s="65"/>
      <c r="G2264" s="166" t="s">
        <v>2604</v>
      </c>
      <c r="H2264" s="152" t="s">
        <v>2604</v>
      </c>
    </row>
    <row r="2265" spans="1:8" x14ac:dyDescent="0.3">
      <c r="A2265" s="65" t="s">
        <v>3037</v>
      </c>
      <c r="B2265" s="283">
        <v>2</v>
      </c>
      <c r="C2265" s="65" t="s">
        <v>2605</v>
      </c>
      <c r="D2265" s="142" t="s">
        <v>2604</v>
      </c>
      <c r="E2265" s="142"/>
      <c r="F2265" s="65"/>
      <c r="G2265" s="166" t="s">
        <v>2604</v>
      </c>
      <c r="H2265" s="67" t="s">
        <v>2604</v>
      </c>
    </row>
    <row r="2266" spans="1:8" x14ac:dyDescent="0.3">
      <c r="A2266" s="65" t="s">
        <v>3563</v>
      </c>
      <c r="B2266" s="308">
        <v>1</v>
      </c>
      <c r="C2266" s="155" t="s">
        <v>2606</v>
      </c>
      <c r="D2266" s="142">
        <v>25249</v>
      </c>
      <c r="E2266" s="142"/>
      <c r="F2266" s="65" t="s">
        <v>28</v>
      </c>
      <c r="G2266" s="166" t="s">
        <v>2604</v>
      </c>
      <c r="H2266" s="152" t="s">
        <v>2604</v>
      </c>
    </row>
    <row r="2267" spans="1:8" x14ac:dyDescent="0.3">
      <c r="A2267" s="65" t="s">
        <v>3563</v>
      </c>
      <c r="B2267" s="284">
        <v>2</v>
      </c>
      <c r="C2267" s="65" t="s">
        <v>2605</v>
      </c>
      <c r="D2267" s="142">
        <v>26180</v>
      </c>
      <c r="E2267" s="142"/>
      <c r="F2267" s="65" t="s">
        <v>2168</v>
      </c>
      <c r="G2267" s="166" t="s">
        <v>2604</v>
      </c>
      <c r="H2267" s="67" t="s">
        <v>2604</v>
      </c>
    </row>
    <row r="2268" spans="1:8" x14ac:dyDescent="0.3">
      <c r="A2268" s="65" t="s">
        <v>2059</v>
      </c>
      <c r="B2268" s="308">
        <v>1</v>
      </c>
      <c r="C2268" s="153" t="s">
        <v>2606</v>
      </c>
      <c r="D2268" s="114" t="s">
        <v>2604</v>
      </c>
      <c r="E2268" s="114"/>
      <c r="F2268" s="65"/>
      <c r="G2268" s="166" t="s">
        <v>2604</v>
      </c>
      <c r="H2268" s="152" t="s">
        <v>2604</v>
      </c>
    </row>
    <row r="2269" spans="1:8" x14ac:dyDescent="0.3">
      <c r="A2269" s="65" t="s">
        <v>2059</v>
      </c>
      <c r="B2269" s="284">
        <v>2</v>
      </c>
      <c r="C2269" s="288" t="s">
        <v>2605</v>
      </c>
      <c r="D2269" s="142" t="s">
        <v>2604</v>
      </c>
      <c r="E2269" s="142"/>
      <c r="F2269" s="65"/>
      <c r="G2269" s="166" t="s">
        <v>2604</v>
      </c>
      <c r="H2269" s="67" t="s">
        <v>2604</v>
      </c>
    </row>
    <row r="2270" spans="1:8" x14ac:dyDescent="0.3">
      <c r="A2270" s="65" t="s">
        <v>3612</v>
      </c>
      <c r="B2270" s="308">
        <v>1</v>
      </c>
      <c r="C2270" s="153" t="s">
        <v>2606</v>
      </c>
      <c r="D2270" s="114" t="s">
        <v>2604</v>
      </c>
      <c r="E2270" s="114"/>
      <c r="F2270" s="65"/>
      <c r="G2270" s="166" t="s">
        <v>2604</v>
      </c>
      <c r="H2270" s="152" t="s">
        <v>2604</v>
      </c>
    </row>
    <row r="2271" spans="1:8" x14ac:dyDescent="0.3">
      <c r="A2271" s="65" t="s">
        <v>3585</v>
      </c>
      <c r="B2271" s="308">
        <v>1</v>
      </c>
      <c r="C2271" s="153" t="s">
        <v>2606</v>
      </c>
      <c r="D2271" s="142" t="s">
        <v>2604</v>
      </c>
      <c r="E2271" s="142"/>
      <c r="F2271" s="65"/>
      <c r="G2271" s="166" t="s">
        <v>2604</v>
      </c>
      <c r="H2271" s="152" t="s">
        <v>2604</v>
      </c>
    </row>
    <row r="2272" spans="1:8" x14ac:dyDescent="0.3">
      <c r="A2272" s="65" t="s">
        <v>3585</v>
      </c>
      <c r="B2272" s="284">
        <v>2</v>
      </c>
      <c r="C2272" s="288" t="s">
        <v>2605</v>
      </c>
      <c r="D2272" s="142" t="s">
        <v>2604</v>
      </c>
      <c r="E2272" s="142"/>
      <c r="F2272" s="65"/>
      <c r="G2272" s="166" t="s">
        <v>2604</v>
      </c>
      <c r="H2272" s="67" t="s">
        <v>2604</v>
      </c>
    </row>
    <row r="2273" spans="1:8" x14ac:dyDescent="0.3">
      <c r="A2273" s="65" t="s">
        <v>3224</v>
      </c>
      <c r="B2273" s="308">
        <v>1</v>
      </c>
      <c r="C2273" s="155" t="s">
        <v>2606</v>
      </c>
      <c r="D2273" s="142">
        <v>37826</v>
      </c>
      <c r="E2273" s="142"/>
      <c r="F2273" s="65" t="s">
        <v>42</v>
      </c>
      <c r="G2273" s="166" t="s">
        <v>2604</v>
      </c>
      <c r="H2273" s="152" t="s">
        <v>2135</v>
      </c>
    </row>
    <row r="2274" spans="1:8" x14ac:dyDescent="0.3">
      <c r="A2274" s="65" t="s">
        <v>3224</v>
      </c>
      <c r="B2274" s="284">
        <v>2</v>
      </c>
      <c r="C2274" s="65" t="s">
        <v>2603</v>
      </c>
      <c r="D2274" s="142">
        <v>38915</v>
      </c>
      <c r="E2274" s="142"/>
      <c r="F2274" s="65" t="s">
        <v>60</v>
      </c>
      <c r="G2274" s="166" t="s">
        <v>2604</v>
      </c>
      <c r="H2274" s="67" t="s">
        <v>2135</v>
      </c>
    </row>
    <row r="2275" spans="1:8" x14ac:dyDescent="0.3">
      <c r="A2275" s="65" t="s">
        <v>1934</v>
      </c>
      <c r="B2275" s="308">
        <v>1</v>
      </c>
      <c r="C2275" s="153" t="s">
        <v>2606</v>
      </c>
      <c r="D2275" s="142" t="s">
        <v>2604</v>
      </c>
      <c r="E2275" s="142"/>
      <c r="F2275" s="65"/>
      <c r="G2275" s="166" t="s">
        <v>2604</v>
      </c>
      <c r="H2275" s="152" t="s">
        <v>2604</v>
      </c>
    </row>
    <row r="2276" spans="1:8" x14ac:dyDescent="0.3">
      <c r="A2276" s="65" t="s">
        <v>1934</v>
      </c>
      <c r="B2276" s="284">
        <v>2</v>
      </c>
      <c r="C2276" s="288" t="s">
        <v>2605</v>
      </c>
      <c r="D2276" s="142" t="s">
        <v>2604</v>
      </c>
      <c r="E2276" s="142"/>
      <c r="F2276" s="65"/>
      <c r="G2276" s="166" t="s">
        <v>2604</v>
      </c>
      <c r="H2276" s="67" t="s">
        <v>2604</v>
      </c>
    </row>
    <row r="2277" spans="1:8" x14ac:dyDescent="0.3">
      <c r="A2277" s="65" t="s">
        <v>1639</v>
      </c>
      <c r="B2277" s="308">
        <v>1</v>
      </c>
      <c r="C2277" s="153" t="s">
        <v>2606</v>
      </c>
      <c r="D2277" s="142" t="s">
        <v>2604</v>
      </c>
      <c r="E2277" s="142"/>
      <c r="F2277" s="65"/>
      <c r="G2277" s="166" t="s">
        <v>2604</v>
      </c>
      <c r="H2277" s="152" t="s">
        <v>2604</v>
      </c>
    </row>
    <row r="2278" spans="1:8" x14ac:dyDescent="0.3">
      <c r="A2278" s="65" t="s">
        <v>1639</v>
      </c>
      <c r="B2278" s="284">
        <v>2</v>
      </c>
      <c r="C2278" s="288" t="s">
        <v>2605</v>
      </c>
      <c r="D2278" s="142" t="s">
        <v>2604</v>
      </c>
      <c r="E2278" s="142"/>
      <c r="F2278" s="65"/>
      <c r="G2278" s="166" t="s">
        <v>2604</v>
      </c>
      <c r="H2278" s="67" t="s">
        <v>2604</v>
      </c>
    </row>
    <row r="2279" spans="1:8" x14ac:dyDescent="0.3">
      <c r="A2279" s="65" t="s">
        <v>2058</v>
      </c>
      <c r="B2279" s="308">
        <v>1</v>
      </c>
      <c r="C2279" s="153" t="s">
        <v>2606</v>
      </c>
      <c r="D2279" s="114" t="s">
        <v>2604</v>
      </c>
      <c r="E2279" s="114"/>
      <c r="F2279" s="65"/>
      <c r="G2279" s="166" t="s">
        <v>2604</v>
      </c>
      <c r="H2279" s="152" t="s">
        <v>2604</v>
      </c>
    </row>
    <row r="2280" spans="1:8" x14ac:dyDescent="0.3">
      <c r="A2280" s="65" t="s">
        <v>2058</v>
      </c>
      <c r="B2280" s="284">
        <v>2</v>
      </c>
      <c r="C2280" s="288" t="s">
        <v>2605</v>
      </c>
      <c r="D2280" s="142" t="s">
        <v>2604</v>
      </c>
      <c r="E2280" s="142"/>
      <c r="F2280" s="65"/>
      <c r="G2280" s="166" t="s">
        <v>2604</v>
      </c>
      <c r="H2280" s="67" t="s">
        <v>2604</v>
      </c>
    </row>
    <row r="2281" spans="1:8" x14ac:dyDescent="0.3">
      <c r="A2281" s="65" t="s">
        <v>2893</v>
      </c>
      <c r="B2281" s="308">
        <v>1</v>
      </c>
      <c r="C2281" s="155" t="s">
        <v>2606</v>
      </c>
      <c r="D2281" s="142" t="s">
        <v>2604</v>
      </c>
      <c r="E2281" s="142"/>
      <c r="F2281" s="65"/>
      <c r="G2281" s="166" t="s">
        <v>2604</v>
      </c>
      <c r="H2281" s="152" t="s">
        <v>2604</v>
      </c>
    </row>
    <row r="2282" spans="1:8" x14ac:dyDescent="0.3">
      <c r="A2282" s="65" t="s">
        <v>2893</v>
      </c>
      <c r="B2282" s="283">
        <v>2</v>
      </c>
      <c r="C2282" s="65" t="s">
        <v>2605</v>
      </c>
      <c r="D2282" s="142" t="s">
        <v>2604</v>
      </c>
      <c r="E2282" s="142"/>
      <c r="F2282" s="65"/>
      <c r="G2282" s="166" t="s">
        <v>2604</v>
      </c>
      <c r="H2282" s="67" t="s">
        <v>2604</v>
      </c>
    </row>
    <row r="2283" spans="1:8" x14ac:dyDescent="0.3">
      <c r="A2283" s="65" t="s">
        <v>3173</v>
      </c>
      <c r="B2283" s="308">
        <v>1</v>
      </c>
      <c r="C2283" s="155" t="s">
        <v>2606</v>
      </c>
      <c r="D2283" s="142">
        <v>21420</v>
      </c>
      <c r="E2283" s="142"/>
      <c r="F2283" s="65" t="s">
        <v>57</v>
      </c>
      <c r="G2283" s="166" t="s">
        <v>2604</v>
      </c>
      <c r="H2283" s="152" t="s">
        <v>2604</v>
      </c>
    </row>
    <row r="2284" spans="1:8" x14ac:dyDescent="0.3">
      <c r="A2284" s="65" t="s">
        <v>3173</v>
      </c>
      <c r="B2284" s="283">
        <v>2</v>
      </c>
      <c r="C2284" s="65" t="s">
        <v>2605</v>
      </c>
      <c r="D2284" s="142">
        <v>22015</v>
      </c>
      <c r="E2284" s="142"/>
      <c r="F2284" s="65" t="s">
        <v>2276</v>
      </c>
      <c r="G2284" s="166" t="s">
        <v>2604</v>
      </c>
      <c r="H2284" s="67" t="s">
        <v>2604</v>
      </c>
    </row>
    <row r="2285" spans="1:8" x14ac:dyDescent="0.3">
      <c r="A2285" s="65" t="s">
        <v>3589</v>
      </c>
      <c r="B2285" s="308">
        <v>1</v>
      </c>
      <c r="C2285" s="155" t="s">
        <v>2606</v>
      </c>
      <c r="D2285" s="142">
        <v>33113</v>
      </c>
      <c r="E2285" s="142"/>
      <c r="F2285" s="65" t="s">
        <v>2389</v>
      </c>
      <c r="G2285" s="166">
        <v>140000</v>
      </c>
      <c r="H2285" s="152" t="s">
        <v>2604</v>
      </c>
    </row>
    <row r="2286" spans="1:8" x14ac:dyDescent="0.3">
      <c r="A2286" s="65" t="s">
        <v>3589</v>
      </c>
      <c r="B2286" s="283">
        <v>2</v>
      </c>
      <c r="C2286" s="65" t="s">
        <v>2605</v>
      </c>
      <c r="D2286" s="142">
        <v>34097</v>
      </c>
      <c r="E2286" s="142"/>
      <c r="F2286" s="65" t="s">
        <v>52</v>
      </c>
      <c r="G2286" s="166">
        <v>5950000</v>
      </c>
      <c r="H2286" s="67" t="s">
        <v>2604</v>
      </c>
    </row>
    <row r="2287" spans="1:8" x14ac:dyDescent="0.3">
      <c r="A2287" s="65" t="s">
        <v>4546</v>
      </c>
      <c r="B2287" s="308">
        <v>1</v>
      </c>
      <c r="C2287" s="153" t="s">
        <v>2606</v>
      </c>
      <c r="D2287" s="142" t="s">
        <v>2604</v>
      </c>
      <c r="E2287" s="142"/>
      <c r="F2287" s="65"/>
      <c r="G2287" s="166" t="s">
        <v>2604</v>
      </c>
      <c r="H2287" s="152" t="s">
        <v>2604</v>
      </c>
    </row>
    <row r="2288" spans="1:8" x14ac:dyDescent="0.3">
      <c r="A2288" s="65" t="s">
        <v>4546</v>
      </c>
      <c r="B2288" s="284">
        <v>2</v>
      </c>
      <c r="C2288" s="288" t="s">
        <v>2605</v>
      </c>
      <c r="D2288" s="142" t="s">
        <v>2604</v>
      </c>
      <c r="E2288" s="142"/>
      <c r="F2288" s="65"/>
      <c r="G2288" s="166" t="s">
        <v>2604</v>
      </c>
      <c r="H2288" s="67" t="s">
        <v>2604</v>
      </c>
    </row>
    <row r="2289" spans="1:8" x14ac:dyDescent="0.3">
      <c r="A2289" s="65" t="s">
        <v>3317</v>
      </c>
      <c r="B2289" s="308">
        <v>1</v>
      </c>
      <c r="C2289" s="296" t="s">
        <v>4528</v>
      </c>
      <c r="D2289" s="142">
        <v>38612</v>
      </c>
      <c r="E2289" s="142">
        <v>38647</v>
      </c>
      <c r="F2289" s="65" t="s">
        <v>28</v>
      </c>
      <c r="G2289" s="166" t="s">
        <v>2604</v>
      </c>
      <c r="H2289" s="152" t="s">
        <v>2604</v>
      </c>
    </row>
    <row r="2290" spans="1:8" x14ac:dyDescent="0.3">
      <c r="A2290" s="65" t="s">
        <v>1568</v>
      </c>
      <c r="B2290" s="308">
        <v>1</v>
      </c>
      <c r="C2290" s="153" t="s">
        <v>2606</v>
      </c>
      <c r="D2290" s="142" t="s">
        <v>2604</v>
      </c>
      <c r="E2290" s="142"/>
      <c r="F2290" s="65"/>
      <c r="G2290" s="166" t="s">
        <v>2604</v>
      </c>
      <c r="H2290" s="152" t="s">
        <v>2604</v>
      </c>
    </row>
    <row r="2291" spans="1:8" x14ac:dyDescent="0.3">
      <c r="A2291" s="65" t="s">
        <v>1568</v>
      </c>
      <c r="B2291" s="284">
        <v>2</v>
      </c>
      <c r="C2291" s="288" t="s">
        <v>2605</v>
      </c>
      <c r="D2291" s="142" t="s">
        <v>2604</v>
      </c>
      <c r="E2291" s="142"/>
      <c r="F2291" s="65"/>
      <c r="G2291" s="166" t="s">
        <v>2604</v>
      </c>
      <c r="H2291" s="67" t="s">
        <v>2604</v>
      </c>
    </row>
    <row r="2292" spans="1:8" x14ac:dyDescent="0.3">
      <c r="A2292" s="65" t="s">
        <v>3031</v>
      </c>
      <c r="B2292" s="308">
        <v>1</v>
      </c>
      <c r="C2292" s="155" t="s">
        <v>2129</v>
      </c>
      <c r="D2292" s="142">
        <v>40397</v>
      </c>
      <c r="E2292" s="142"/>
      <c r="F2292" s="65" t="s">
        <v>49</v>
      </c>
      <c r="G2292" s="166" t="s">
        <v>2604</v>
      </c>
      <c r="H2292" s="152" t="s">
        <v>2604</v>
      </c>
    </row>
    <row r="2293" spans="1:8" x14ac:dyDescent="0.3">
      <c r="A2293" s="65" t="s">
        <v>3031</v>
      </c>
      <c r="B2293" s="283">
        <v>2</v>
      </c>
      <c r="C2293" s="65" t="s">
        <v>2605</v>
      </c>
      <c r="D2293" s="142" t="s">
        <v>2604</v>
      </c>
      <c r="E2293" s="142"/>
      <c r="F2293" s="65"/>
      <c r="G2293" s="166" t="s">
        <v>2604</v>
      </c>
      <c r="H2293" s="67" t="s">
        <v>2604</v>
      </c>
    </row>
    <row r="2294" spans="1:8" x14ac:dyDescent="0.3">
      <c r="A2294" s="65" t="s">
        <v>3803</v>
      </c>
      <c r="B2294" s="308">
        <v>1</v>
      </c>
      <c r="C2294" s="306" t="s">
        <v>4528</v>
      </c>
      <c r="D2294" s="142">
        <v>42251</v>
      </c>
      <c r="E2294" s="142">
        <v>42551</v>
      </c>
      <c r="F2294" s="108" t="s">
        <v>2616</v>
      </c>
      <c r="G2294" s="166" t="s">
        <v>2604</v>
      </c>
      <c r="H2294" s="152" t="s">
        <v>2604</v>
      </c>
    </row>
    <row r="2295" spans="1:8" x14ac:dyDescent="0.3">
      <c r="A2295" s="65" t="s">
        <v>3807</v>
      </c>
      <c r="B2295" s="308">
        <v>1</v>
      </c>
      <c r="C2295" s="153" t="s">
        <v>2606</v>
      </c>
      <c r="D2295" s="142" t="s">
        <v>2604</v>
      </c>
      <c r="E2295" s="142"/>
      <c r="F2295" s="65"/>
      <c r="G2295" s="166" t="s">
        <v>2604</v>
      </c>
      <c r="H2295" s="152" t="s">
        <v>2604</v>
      </c>
    </row>
    <row r="2296" spans="1:8" x14ac:dyDescent="0.3">
      <c r="A2296" s="65" t="s">
        <v>3807</v>
      </c>
      <c r="B2296" s="284">
        <v>2</v>
      </c>
      <c r="C2296" s="288" t="s">
        <v>2605</v>
      </c>
      <c r="D2296" s="142" t="s">
        <v>2604</v>
      </c>
      <c r="E2296" s="142"/>
      <c r="F2296" s="65"/>
      <c r="G2296" s="166" t="s">
        <v>2604</v>
      </c>
      <c r="H2296" s="67" t="s">
        <v>2604</v>
      </c>
    </row>
    <row r="2297" spans="1:8" x14ac:dyDescent="0.3">
      <c r="A2297" s="65" t="s">
        <v>1567</v>
      </c>
      <c r="B2297" s="308">
        <v>1</v>
      </c>
      <c r="C2297" s="153" t="s">
        <v>2606</v>
      </c>
      <c r="D2297" s="142" t="s">
        <v>2604</v>
      </c>
      <c r="E2297" s="142"/>
      <c r="F2297" s="65"/>
      <c r="G2297" s="166" t="s">
        <v>2604</v>
      </c>
      <c r="H2297" s="152" t="s">
        <v>2604</v>
      </c>
    </row>
    <row r="2298" spans="1:8" x14ac:dyDescent="0.3">
      <c r="A2298" s="65" t="s">
        <v>1567</v>
      </c>
      <c r="B2298" s="284">
        <v>2</v>
      </c>
      <c r="C2298" s="288" t="s">
        <v>2605</v>
      </c>
      <c r="D2298" s="142" t="s">
        <v>2604</v>
      </c>
      <c r="E2298" s="142"/>
      <c r="F2298" s="65"/>
      <c r="G2298" s="166" t="s">
        <v>2604</v>
      </c>
      <c r="H2298" s="67" t="s">
        <v>2604</v>
      </c>
    </row>
    <row r="2299" spans="1:8" x14ac:dyDescent="0.3">
      <c r="A2299" s="65" t="s">
        <v>2949</v>
      </c>
      <c r="B2299" s="308">
        <v>1</v>
      </c>
      <c r="C2299" s="153" t="s">
        <v>2606</v>
      </c>
      <c r="D2299" s="142" t="s">
        <v>2604</v>
      </c>
      <c r="E2299" s="142"/>
      <c r="F2299" s="65"/>
      <c r="G2299" s="166" t="s">
        <v>2604</v>
      </c>
      <c r="H2299" s="152" t="s">
        <v>2604</v>
      </c>
    </row>
    <row r="2300" spans="1:8" x14ac:dyDescent="0.3">
      <c r="A2300" s="65" t="s">
        <v>2949</v>
      </c>
      <c r="B2300" s="284">
        <v>2</v>
      </c>
      <c r="C2300" s="288" t="s">
        <v>2605</v>
      </c>
      <c r="D2300" s="142" t="s">
        <v>2604</v>
      </c>
      <c r="E2300" s="142"/>
      <c r="F2300" s="65"/>
      <c r="G2300" s="166" t="s">
        <v>2604</v>
      </c>
      <c r="H2300" s="67" t="s">
        <v>2604</v>
      </c>
    </row>
    <row r="2301" spans="1:8" x14ac:dyDescent="0.3">
      <c r="A2301" s="65" t="s">
        <v>3065</v>
      </c>
      <c r="B2301" s="308">
        <v>1</v>
      </c>
      <c r="C2301" s="155" t="s">
        <v>2606</v>
      </c>
      <c r="D2301" s="142" t="s">
        <v>2604</v>
      </c>
      <c r="E2301" s="142"/>
      <c r="F2301" s="65"/>
      <c r="G2301" s="166" t="s">
        <v>2604</v>
      </c>
      <c r="H2301" s="152" t="s">
        <v>2604</v>
      </c>
    </row>
    <row r="2302" spans="1:8" x14ac:dyDescent="0.3">
      <c r="A2302" s="65" t="s">
        <v>3065</v>
      </c>
      <c r="B2302" s="283">
        <v>2</v>
      </c>
      <c r="C2302" s="65" t="s">
        <v>2605</v>
      </c>
      <c r="D2302" s="142" t="s">
        <v>2604</v>
      </c>
      <c r="E2302" s="142"/>
      <c r="F2302" s="65"/>
      <c r="G2302" s="166" t="s">
        <v>2604</v>
      </c>
      <c r="H2302" s="67" t="s">
        <v>2604</v>
      </c>
    </row>
    <row r="2303" spans="1:8" x14ac:dyDescent="0.3">
      <c r="A2303" s="65" t="s">
        <v>3437</v>
      </c>
      <c r="B2303" s="308">
        <v>1</v>
      </c>
      <c r="C2303" s="155" t="s">
        <v>2606</v>
      </c>
      <c r="D2303" s="142">
        <v>36379</v>
      </c>
      <c r="E2303" s="142"/>
      <c r="F2303" s="65" t="s">
        <v>2419</v>
      </c>
      <c r="G2303" s="166" t="s">
        <v>2604</v>
      </c>
      <c r="H2303" s="152" t="s">
        <v>2604</v>
      </c>
    </row>
    <row r="2304" spans="1:8" x14ac:dyDescent="0.3">
      <c r="A2304" s="65" t="s">
        <v>3437</v>
      </c>
      <c r="B2304" s="284">
        <v>2</v>
      </c>
      <c r="C2304" s="288" t="s">
        <v>2605</v>
      </c>
      <c r="D2304" s="142" t="s">
        <v>2604</v>
      </c>
      <c r="E2304" s="142"/>
      <c r="F2304" s="65"/>
      <c r="G2304" s="166" t="s">
        <v>2604</v>
      </c>
      <c r="H2304" s="67" t="s">
        <v>2604</v>
      </c>
    </row>
    <row r="2305" spans="1:8" x14ac:dyDescent="0.3">
      <c r="A2305" s="65" t="s">
        <v>3273</v>
      </c>
      <c r="B2305" s="308">
        <v>1</v>
      </c>
      <c r="C2305" s="155" t="s">
        <v>2606</v>
      </c>
      <c r="D2305" s="142">
        <v>5726</v>
      </c>
      <c r="E2305" s="142"/>
      <c r="F2305" s="65" t="s">
        <v>33</v>
      </c>
      <c r="G2305" s="166" t="s">
        <v>2604</v>
      </c>
      <c r="H2305" s="152" t="s">
        <v>2604</v>
      </c>
    </row>
    <row r="2306" spans="1:8" x14ac:dyDescent="0.3">
      <c r="A2306" s="65" t="s">
        <v>3273</v>
      </c>
      <c r="B2306" s="284">
        <v>2</v>
      </c>
      <c r="C2306" s="288" t="s">
        <v>2605</v>
      </c>
      <c r="D2306" s="142" t="s">
        <v>2604</v>
      </c>
      <c r="E2306" s="142"/>
      <c r="F2306" s="65"/>
      <c r="G2306" s="166" t="s">
        <v>2604</v>
      </c>
      <c r="H2306" s="67" t="s">
        <v>2604</v>
      </c>
    </row>
    <row r="2307" spans="1:8" x14ac:dyDescent="0.3">
      <c r="A2307" s="65" t="s">
        <v>3019</v>
      </c>
      <c r="B2307" s="308">
        <v>1</v>
      </c>
      <c r="C2307" s="153" t="s">
        <v>4528</v>
      </c>
      <c r="D2307" s="142">
        <v>41122</v>
      </c>
      <c r="E2307" s="142">
        <v>41425</v>
      </c>
      <c r="F2307" s="65" t="s">
        <v>49</v>
      </c>
      <c r="G2307" s="166" t="s">
        <v>2604</v>
      </c>
      <c r="H2307" s="152" t="s">
        <v>2604</v>
      </c>
    </row>
    <row r="2308" spans="1:8" x14ac:dyDescent="0.3">
      <c r="A2308" s="65" t="s">
        <v>3344</v>
      </c>
      <c r="B2308" s="308">
        <v>1</v>
      </c>
      <c r="C2308" s="153" t="s">
        <v>2606</v>
      </c>
      <c r="D2308" s="142" t="s">
        <v>2604</v>
      </c>
      <c r="E2308" s="142"/>
      <c r="F2308" s="65"/>
      <c r="G2308" s="166" t="s">
        <v>2604</v>
      </c>
      <c r="H2308" s="152" t="s">
        <v>2604</v>
      </c>
    </row>
    <row r="2309" spans="1:8" x14ac:dyDescent="0.3">
      <c r="A2309" s="65" t="s">
        <v>3344</v>
      </c>
      <c r="B2309" s="284">
        <v>2</v>
      </c>
      <c r="C2309" s="288" t="s">
        <v>2605</v>
      </c>
      <c r="D2309" s="142" t="s">
        <v>2604</v>
      </c>
      <c r="E2309" s="142"/>
      <c r="F2309" s="65"/>
      <c r="G2309" s="166" t="s">
        <v>2604</v>
      </c>
      <c r="H2309" s="67" t="s">
        <v>2604</v>
      </c>
    </row>
    <row r="2310" spans="1:8" x14ac:dyDescent="0.3">
      <c r="A2310" s="65" t="s">
        <v>2941</v>
      </c>
      <c r="B2310" s="308">
        <v>1</v>
      </c>
      <c r="C2310" s="153" t="s">
        <v>2606</v>
      </c>
      <c r="D2310" s="142" t="s">
        <v>2604</v>
      </c>
      <c r="E2310" s="142"/>
      <c r="F2310" s="65"/>
      <c r="G2310" s="166" t="s">
        <v>2604</v>
      </c>
      <c r="H2310" s="152" t="s">
        <v>2604</v>
      </c>
    </row>
    <row r="2311" spans="1:8" x14ac:dyDescent="0.3">
      <c r="A2311" s="65" t="s">
        <v>2941</v>
      </c>
      <c r="B2311" s="284">
        <v>2</v>
      </c>
      <c r="C2311" s="288" t="s">
        <v>2605</v>
      </c>
      <c r="D2311" s="142" t="s">
        <v>2604</v>
      </c>
      <c r="E2311" s="142"/>
      <c r="F2311" s="65"/>
      <c r="G2311" s="166" t="s">
        <v>2604</v>
      </c>
      <c r="H2311" s="67" t="s">
        <v>2604</v>
      </c>
    </row>
    <row r="2312" spans="1:8" x14ac:dyDescent="0.3">
      <c r="A2312" s="65" t="s">
        <v>2981</v>
      </c>
      <c r="B2312" s="308">
        <v>1</v>
      </c>
      <c r="C2312" s="153" t="s">
        <v>2606</v>
      </c>
      <c r="D2312" s="114" t="s">
        <v>2604</v>
      </c>
      <c r="E2312" s="114"/>
      <c r="F2312" s="65"/>
      <c r="G2312" s="166" t="s">
        <v>2604</v>
      </c>
      <c r="H2312" s="152" t="s">
        <v>2604</v>
      </c>
    </row>
    <row r="2313" spans="1:8" x14ac:dyDescent="0.3">
      <c r="A2313" s="65" t="s">
        <v>2981</v>
      </c>
      <c r="B2313" s="284">
        <v>2</v>
      </c>
      <c r="C2313" s="288" t="s">
        <v>2605</v>
      </c>
      <c r="D2313" s="142" t="s">
        <v>2604</v>
      </c>
      <c r="E2313" s="142"/>
      <c r="F2313" s="65"/>
      <c r="G2313" s="166" t="s">
        <v>2604</v>
      </c>
      <c r="H2313" s="67" t="s">
        <v>2604</v>
      </c>
    </row>
    <row r="2314" spans="1:8" x14ac:dyDescent="0.3">
      <c r="A2314" s="65" t="s">
        <v>3592</v>
      </c>
      <c r="B2314" s="308">
        <v>1</v>
      </c>
      <c r="C2314" s="155" t="s">
        <v>2606</v>
      </c>
      <c r="D2314" s="142" t="s">
        <v>2604</v>
      </c>
      <c r="E2314" s="142"/>
      <c r="F2314" s="65"/>
      <c r="G2314" s="166" t="s">
        <v>2604</v>
      </c>
      <c r="H2314" s="152" t="s">
        <v>2604</v>
      </c>
    </row>
    <row r="2315" spans="1:8" x14ac:dyDescent="0.3">
      <c r="A2315" s="65" t="s">
        <v>3592</v>
      </c>
      <c r="B2315" s="283">
        <v>2</v>
      </c>
      <c r="C2315" s="65" t="s">
        <v>2605</v>
      </c>
      <c r="D2315" s="142">
        <v>28252</v>
      </c>
      <c r="E2315" s="142"/>
      <c r="F2315" s="65" t="s">
        <v>163</v>
      </c>
      <c r="G2315" s="166" t="s">
        <v>2604</v>
      </c>
      <c r="H2315" s="67" t="s">
        <v>2604</v>
      </c>
    </row>
    <row r="2316" spans="1:8" x14ac:dyDescent="0.3">
      <c r="A2316" s="65" t="s">
        <v>3104</v>
      </c>
      <c r="B2316" s="308">
        <v>1</v>
      </c>
      <c r="C2316" s="155" t="s">
        <v>2606</v>
      </c>
      <c r="D2316" s="142">
        <v>38744</v>
      </c>
      <c r="E2316" s="142"/>
      <c r="F2316" s="108" t="s">
        <v>34</v>
      </c>
      <c r="G2316" s="166">
        <v>28000</v>
      </c>
      <c r="H2316" s="152" t="s">
        <v>2604</v>
      </c>
    </row>
    <row r="2317" spans="1:8" x14ac:dyDescent="0.3">
      <c r="A2317" s="65" t="s">
        <v>3104</v>
      </c>
      <c r="B2317" s="283">
        <v>2</v>
      </c>
      <c r="C2317" s="65" t="s">
        <v>2603</v>
      </c>
      <c r="D2317" s="142">
        <v>39564</v>
      </c>
      <c r="E2317" s="142"/>
      <c r="F2317" s="65" t="s">
        <v>75</v>
      </c>
      <c r="G2317" s="166" t="s">
        <v>2604</v>
      </c>
      <c r="H2317" s="67" t="s">
        <v>2135</v>
      </c>
    </row>
    <row r="2318" spans="1:8" x14ac:dyDescent="0.3">
      <c r="A2318" s="65" t="s">
        <v>3259</v>
      </c>
      <c r="B2318" s="308">
        <v>1</v>
      </c>
      <c r="C2318" s="153" t="s">
        <v>2606</v>
      </c>
      <c r="D2318" s="142" t="s">
        <v>2604</v>
      </c>
      <c r="E2318" s="142"/>
      <c r="F2318" s="65"/>
      <c r="G2318" s="166" t="s">
        <v>2604</v>
      </c>
      <c r="H2318" s="152" t="s">
        <v>2604</v>
      </c>
    </row>
    <row r="2319" spans="1:8" x14ac:dyDescent="0.3">
      <c r="A2319" s="65" t="s">
        <v>3259</v>
      </c>
      <c r="B2319" s="284">
        <v>2</v>
      </c>
      <c r="C2319" s="288" t="s">
        <v>2605</v>
      </c>
      <c r="D2319" s="142" t="s">
        <v>2604</v>
      </c>
      <c r="E2319" s="142"/>
      <c r="F2319" s="65"/>
      <c r="G2319" s="166" t="s">
        <v>2604</v>
      </c>
      <c r="H2319" s="67" t="s">
        <v>2604</v>
      </c>
    </row>
    <row r="2320" spans="1:8" x14ac:dyDescent="0.3">
      <c r="A2320" s="65" t="s">
        <v>3743</v>
      </c>
      <c r="B2320" s="308">
        <v>1</v>
      </c>
      <c r="C2320" s="153" t="s">
        <v>2606</v>
      </c>
      <c r="D2320" s="142" t="s">
        <v>2604</v>
      </c>
      <c r="E2320" s="142"/>
      <c r="F2320" s="65"/>
      <c r="G2320" s="166" t="s">
        <v>2604</v>
      </c>
      <c r="H2320" s="152" t="s">
        <v>2604</v>
      </c>
    </row>
    <row r="2321" spans="1:8" x14ac:dyDescent="0.3">
      <c r="A2321" s="65" t="s">
        <v>3743</v>
      </c>
      <c r="B2321" s="284">
        <v>2</v>
      </c>
      <c r="C2321" s="288" t="s">
        <v>2605</v>
      </c>
      <c r="D2321" s="142" t="s">
        <v>2604</v>
      </c>
      <c r="E2321" s="142"/>
      <c r="F2321" s="65"/>
      <c r="G2321" s="166" t="s">
        <v>2604</v>
      </c>
      <c r="H2321" s="67" t="s">
        <v>2604</v>
      </c>
    </row>
    <row r="2322" spans="1:8" x14ac:dyDescent="0.3">
      <c r="A2322" s="65" t="s">
        <v>1105</v>
      </c>
      <c r="B2322" s="308">
        <v>1</v>
      </c>
      <c r="C2322" s="153" t="s">
        <v>2606</v>
      </c>
      <c r="D2322" s="142" t="s">
        <v>2604</v>
      </c>
      <c r="E2322" s="142"/>
      <c r="F2322" s="65"/>
      <c r="G2322" s="166" t="s">
        <v>2604</v>
      </c>
      <c r="H2322" s="152" t="s">
        <v>2604</v>
      </c>
    </row>
    <row r="2323" spans="1:8" x14ac:dyDescent="0.3">
      <c r="A2323" s="65" t="s">
        <v>1105</v>
      </c>
      <c r="B2323" s="284">
        <v>2</v>
      </c>
      <c r="C2323" s="288" t="s">
        <v>2605</v>
      </c>
      <c r="D2323" s="142" t="s">
        <v>2604</v>
      </c>
      <c r="E2323" s="142"/>
      <c r="F2323" s="65"/>
      <c r="G2323" s="166" t="s">
        <v>2604</v>
      </c>
      <c r="H2323" s="67" t="s">
        <v>2604</v>
      </c>
    </row>
    <row r="2324" spans="1:8" x14ac:dyDescent="0.3">
      <c r="A2324" s="65" t="s">
        <v>3597</v>
      </c>
      <c r="B2324" s="308">
        <v>1</v>
      </c>
      <c r="C2324" s="153" t="s">
        <v>2606</v>
      </c>
      <c r="D2324" s="142" t="s">
        <v>2604</v>
      </c>
      <c r="E2324" s="142"/>
      <c r="F2324" s="65"/>
      <c r="G2324" s="166" t="s">
        <v>2604</v>
      </c>
      <c r="H2324" s="152" t="s">
        <v>2604</v>
      </c>
    </row>
    <row r="2325" spans="1:8" x14ac:dyDescent="0.3">
      <c r="A2325" s="65" t="s">
        <v>3597</v>
      </c>
      <c r="B2325" s="283">
        <v>2</v>
      </c>
      <c r="C2325" s="65" t="s">
        <v>2605</v>
      </c>
      <c r="D2325" s="142">
        <v>36218</v>
      </c>
      <c r="E2325" s="142"/>
      <c r="F2325" s="65" t="s">
        <v>39</v>
      </c>
      <c r="G2325" s="166">
        <v>250000</v>
      </c>
      <c r="H2325" s="67" t="s">
        <v>2604</v>
      </c>
    </row>
    <row r="2326" spans="1:8" x14ac:dyDescent="0.3">
      <c r="A2326" s="65" t="s">
        <v>1822</v>
      </c>
      <c r="B2326" s="308">
        <v>1</v>
      </c>
      <c r="C2326" s="153" t="s">
        <v>2606</v>
      </c>
      <c r="D2326" s="142" t="s">
        <v>2604</v>
      </c>
      <c r="E2326" s="142"/>
      <c r="F2326" s="65"/>
      <c r="G2326" s="166" t="s">
        <v>2604</v>
      </c>
      <c r="H2326" s="152" t="s">
        <v>2604</v>
      </c>
    </row>
    <row r="2327" spans="1:8" x14ac:dyDescent="0.3">
      <c r="A2327" s="65" t="s">
        <v>1822</v>
      </c>
      <c r="B2327" s="284">
        <v>2</v>
      </c>
      <c r="C2327" s="288" t="s">
        <v>2605</v>
      </c>
      <c r="D2327" s="142" t="s">
        <v>2604</v>
      </c>
      <c r="E2327" s="142"/>
      <c r="F2327" s="65"/>
      <c r="G2327" s="166" t="s">
        <v>2604</v>
      </c>
      <c r="H2327" s="67" t="s">
        <v>2604</v>
      </c>
    </row>
    <row r="2328" spans="1:8" x14ac:dyDescent="0.3">
      <c r="A2328" s="65" t="s">
        <v>1765</v>
      </c>
      <c r="B2328" s="308">
        <v>1</v>
      </c>
      <c r="C2328" s="153" t="s">
        <v>2606</v>
      </c>
      <c r="D2328" s="142" t="s">
        <v>2604</v>
      </c>
      <c r="E2328" s="142"/>
      <c r="F2328" s="65"/>
      <c r="G2328" s="166" t="s">
        <v>2604</v>
      </c>
      <c r="H2328" s="152" t="s">
        <v>2604</v>
      </c>
    </row>
    <row r="2329" spans="1:8" x14ac:dyDescent="0.3">
      <c r="A2329" s="65" t="s">
        <v>1765</v>
      </c>
      <c r="B2329" s="284">
        <v>2</v>
      </c>
      <c r="C2329" s="288" t="s">
        <v>2605</v>
      </c>
      <c r="D2329" s="142" t="s">
        <v>2604</v>
      </c>
      <c r="E2329" s="142"/>
      <c r="F2329" s="65"/>
      <c r="G2329" s="166" t="s">
        <v>2604</v>
      </c>
      <c r="H2329" s="67" t="s">
        <v>2604</v>
      </c>
    </row>
    <row r="2330" spans="1:8" x14ac:dyDescent="0.3">
      <c r="A2330" s="65" t="s">
        <v>3163</v>
      </c>
      <c r="B2330" s="308">
        <v>1</v>
      </c>
      <c r="C2330" s="155" t="s">
        <v>2606</v>
      </c>
      <c r="D2330" s="142">
        <v>38409</v>
      </c>
      <c r="E2330" s="142"/>
      <c r="F2330" s="65" t="s">
        <v>71</v>
      </c>
      <c r="G2330" s="166">
        <v>525000</v>
      </c>
      <c r="H2330" s="152" t="s">
        <v>2604</v>
      </c>
    </row>
    <row r="2331" spans="1:8" x14ac:dyDescent="0.3">
      <c r="A2331" s="65" t="s">
        <v>3163</v>
      </c>
      <c r="B2331" s="283">
        <v>2</v>
      </c>
      <c r="C2331" s="65" t="s">
        <v>2605</v>
      </c>
      <c r="D2331" s="142">
        <v>39340</v>
      </c>
      <c r="E2331" s="142"/>
      <c r="F2331" s="65" t="s">
        <v>95</v>
      </c>
      <c r="G2331" s="166" t="s">
        <v>2604</v>
      </c>
      <c r="H2331" s="67" t="s">
        <v>2604</v>
      </c>
    </row>
    <row r="2332" spans="1:8" x14ac:dyDescent="0.3">
      <c r="A2332" s="65" t="s">
        <v>3723</v>
      </c>
      <c r="B2332" s="308">
        <v>1</v>
      </c>
      <c r="C2332" s="155" t="s">
        <v>2606</v>
      </c>
      <c r="D2332" s="114"/>
      <c r="E2332" s="114"/>
      <c r="F2332" s="65" t="s">
        <v>106</v>
      </c>
      <c r="G2332" s="166" t="s">
        <v>2604</v>
      </c>
      <c r="H2332" s="152" t="s">
        <v>2135</v>
      </c>
    </row>
    <row r="2333" spans="1:8" x14ac:dyDescent="0.3">
      <c r="A2333" s="65" t="s">
        <v>3723</v>
      </c>
      <c r="B2333" s="285">
        <v>2</v>
      </c>
      <c r="C2333" s="305" t="s">
        <v>4527</v>
      </c>
      <c r="D2333" s="142"/>
      <c r="E2333" s="142"/>
      <c r="F2333" s="65" t="s">
        <v>2563</v>
      </c>
      <c r="G2333" s="166" t="s">
        <v>2604</v>
      </c>
      <c r="H2333" s="67" t="s">
        <v>2604</v>
      </c>
    </row>
    <row r="2334" spans="1:8" x14ac:dyDescent="0.3">
      <c r="A2334" s="65" t="s">
        <v>2994</v>
      </c>
      <c r="B2334" s="308">
        <v>1</v>
      </c>
      <c r="C2334" s="155" t="s">
        <v>2129</v>
      </c>
      <c r="D2334" s="142">
        <v>40950</v>
      </c>
      <c r="E2334" s="142"/>
      <c r="F2334" s="108" t="s">
        <v>52</v>
      </c>
      <c r="G2334" s="166" t="s">
        <v>2604</v>
      </c>
      <c r="H2334" s="152" t="s">
        <v>2604</v>
      </c>
    </row>
    <row r="2335" spans="1:8" x14ac:dyDescent="0.3">
      <c r="A2335" s="65" t="s">
        <v>2994</v>
      </c>
      <c r="B2335" s="284">
        <v>2</v>
      </c>
      <c r="C2335" s="288" t="s">
        <v>2605</v>
      </c>
      <c r="D2335" s="142" t="s">
        <v>2604</v>
      </c>
      <c r="E2335" s="142"/>
      <c r="F2335" s="65"/>
      <c r="G2335" s="166" t="s">
        <v>2604</v>
      </c>
      <c r="H2335" s="67" t="s">
        <v>2604</v>
      </c>
    </row>
    <row r="2336" spans="1:8" x14ac:dyDescent="0.3">
      <c r="A2336" s="65" t="s">
        <v>1615</v>
      </c>
      <c r="B2336" s="308">
        <v>1</v>
      </c>
      <c r="C2336" s="153" t="s">
        <v>2606</v>
      </c>
      <c r="D2336" s="142" t="s">
        <v>2604</v>
      </c>
      <c r="E2336" s="142"/>
      <c r="F2336" s="65"/>
      <c r="G2336" s="166" t="s">
        <v>2604</v>
      </c>
      <c r="H2336" s="152" t="s">
        <v>2604</v>
      </c>
    </row>
    <row r="2337" spans="1:8" x14ac:dyDescent="0.3">
      <c r="A2337" s="65" t="s">
        <v>1615</v>
      </c>
      <c r="B2337" s="284">
        <v>2</v>
      </c>
      <c r="C2337" s="288" t="s">
        <v>2605</v>
      </c>
      <c r="D2337" s="142" t="s">
        <v>2604</v>
      </c>
      <c r="E2337" s="142"/>
      <c r="F2337" s="65"/>
      <c r="G2337" s="166" t="s">
        <v>2604</v>
      </c>
      <c r="H2337" s="67" t="s">
        <v>2604</v>
      </c>
    </row>
    <row r="2338" spans="1:8" x14ac:dyDescent="0.3">
      <c r="A2338" s="65" t="s">
        <v>3693</v>
      </c>
      <c r="B2338" s="308">
        <v>1</v>
      </c>
      <c r="C2338" s="153" t="s">
        <v>2606</v>
      </c>
      <c r="D2338" s="114" t="s">
        <v>2604</v>
      </c>
      <c r="E2338" s="114"/>
      <c r="F2338" s="65"/>
      <c r="G2338" s="166" t="s">
        <v>2604</v>
      </c>
      <c r="H2338" s="152" t="s">
        <v>2604</v>
      </c>
    </row>
    <row r="2339" spans="1:8" x14ac:dyDescent="0.3">
      <c r="A2339" s="65" t="s">
        <v>3693</v>
      </c>
      <c r="B2339" s="284">
        <v>2</v>
      </c>
      <c r="C2339" s="288" t="s">
        <v>2605</v>
      </c>
      <c r="D2339" s="142" t="s">
        <v>2604</v>
      </c>
      <c r="E2339" s="142"/>
      <c r="F2339" s="65"/>
      <c r="G2339" s="166" t="s">
        <v>2604</v>
      </c>
      <c r="H2339" s="67" t="s">
        <v>2604</v>
      </c>
    </row>
    <row r="2340" spans="1:8" x14ac:dyDescent="0.3">
      <c r="A2340" s="65" t="s">
        <v>3287</v>
      </c>
      <c r="B2340" s="308">
        <v>1</v>
      </c>
      <c r="C2340" s="153" t="s">
        <v>2606</v>
      </c>
      <c r="D2340" s="142" t="s">
        <v>2604</v>
      </c>
      <c r="E2340" s="142"/>
      <c r="F2340" s="65"/>
      <c r="G2340" s="166" t="s">
        <v>2604</v>
      </c>
      <c r="H2340" s="152" t="s">
        <v>2604</v>
      </c>
    </row>
    <row r="2341" spans="1:8" x14ac:dyDescent="0.3">
      <c r="A2341" s="65" t="s">
        <v>3287</v>
      </c>
      <c r="B2341" s="284">
        <v>2</v>
      </c>
      <c r="C2341" s="288" t="s">
        <v>2605</v>
      </c>
      <c r="D2341" s="142" t="s">
        <v>2604</v>
      </c>
      <c r="E2341" s="142"/>
      <c r="F2341" s="65"/>
      <c r="G2341" s="166" t="s">
        <v>2604</v>
      </c>
      <c r="H2341" s="67" t="s">
        <v>2604</v>
      </c>
    </row>
    <row r="2342" spans="1:8" x14ac:dyDescent="0.3">
      <c r="A2342" s="65" t="s">
        <v>3561</v>
      </c>
      <c r="B2342" s="308">
        <v>1</v>
      </c>
      <c r="C2342" s="155" t="s">
        <v>2606</v>
      </c>
      <c r="D2342" s="142">
        <v>39657</v>
      </c>
      <c r="E2342" s="142"/>
      <c r="F2342" s="65" t="s">
        <v>2150</v>
      </c>
      <c r="G2342" s="166" t="s">
        <v>2604</v>
      </c>
      <c r="H2342" s="152" t="s">
        <v>2604</v>
      </c>
    </row>
    <row r="2343" spans="1:8" x14ac:dyDescent="0.3">
      <c r="A2343" s="65" t="s">
        <v>3561</v>
      </c>
      <c r="B2343" s="308">
        <v>2</v>
      </c>
      <c r="C2343" s="306" t="s">
        <v>4527</v>
      </c>
      <c r="D2343" s="142"/>
      <c r="E2343" s="142"/>
      <c r="F2343" s="65" t="s">
        <v>2494</v>
      </c>
      <c r="G2343" s="166"/>
      <c r="H2343" s="152"/>
    </row>
    <row r="2344" spans="1:8" x14ac:dyDescent="0.3">
      <c r="A2344" s="65" t="s">
        <v>3561</v>
      </c>
      <c r="B2344" s="308">
        <v>3</v>
      </c>
      <c r="C2344" s="306" t="s">
        <v>4527</v>
      </c>
      <c r="D2344" s="142">
        <v>40000</v>
      </c>
      <c r="E2344" s="142">
        <v>40179</v>
      </c>
      <c r="F2344" s="305" t="s">
        <v>538</v>
      </c>
      <c r="G2344" s="166"/>
      <c r="H2344" s="152"/>
    </row>
    <row r="2345" spans="1:8" x14ac:dyDescent="0.3">
      <c r="A2345" s="65" t="s">
        <v>3561</v>
      </c>
      <c r="B2345" s="308">
        <v>3</v>
      </c>
      <c r="C2345" s="306" t="s">
        <v>4527</v>
      </c>
      <c r="D2345" s="142"/>
      <c r="E2345" s="142"/>
      <c r="F2345" s="305" t="s">
        <v>2178</v>
      </c>
      <c r="G2345" s="166"/>
      <c r="H2345" s="152"/>
    </row>
    <row r="2346" spans="1:8" x14ac:dyDescent="0.3">
      <c r="A2346" s="65" t="s">
        <v>3561</v>
      </c>
      <c r="B2346" s="308">
        <v>4</v>
      </c>
      <c r="C2346" s="306" t="s">
        <v>2603</v>
      </c>
      <c r="D2346" s="142"/>
      <c r="E2346" s="142"/>
      <c r="F2346" s="305" t="s">
        <v>48</v>
      </c>
      <c r="G2346" s="166"/>
      <c r="H2346" s="307" t="s">
        <v>2603</v>
      </c>
    </row>
    <row r="2347" spans="1:8" x14ac:dyDescent="0.3">
      <c r="A2347" s="65" t="s">
        <v>1869</v>
      </c>
      <c r="B2347" s="308">
        <v>1</v>
      </c>
      <c r="C2347" s="153" t="s">
        <v>2606</v>
      </c>
      <c r="D2347" s="142" t="s">
        <v>2604</v>
      </c>
      <c r="E2347" s="142"/>
      <c r="F2347" s="65"/>
      <c r="G2347" s="166" t="s">
        <v>2604</v>
      </c>
      <c r="H2347" s="152" t="s">
        <v>2604</v>
      </c>
    </row>
    <row r="2348" spans="1:8" x14ac:dyDescent="0.3">
      <c r="A2348" s="65" t="s">
        <v>1869</v>
      </c>
      <c r="B2348" s="284">
        <v>2</v>
      </c>
      <c r="C2348" s="288" t="s">
        <v>2605</v>
      </c>
      <c r="D2348" s="142" t="s">
        <v>2604</v>
      </c>
      <c r="E2348" s="142"/>
      <c r="F2348" s="65"/>
      <c r="G2348" s="166" t="s">
        <v>2604</v>
      </c>
      <c r="H2348" s="67" t="s">
        <v>2604</v>
      </c>
    </row>
    <row r="2349" spans="1:8" x14ac:dyDescent="0.3">
      <c r="A2349" s="65" t="s">
        <v>3156</v>
      </c>
      <c r="B2349" s="308">
        <v>1</v>
      </c>
      <c r="C2349" s="289" t="s">
        <v>4528</v>
      </c>
      <c r="D2349" s="142">
        <v>38347</v>
      </c>
      <c r="E2349" s="142">
        <v>38388</v>
      </c>
      <c r="F2349" s="65" t="s">
        <v>66</v>
      </c>
      <c r="G2349" s="166" t="s">
        <v>2604</v>
      </c>
      <c r="H2349" s="152" t="s">
        <v>2604</v>
      </c>
    </row>
    <row r="2350" spans="1:8" x14ac:dyDescent="0.3">
      <c r="A2350" s="65" t="s">
        <v>1566</v>
      </c>
      <c r="B2350" s="308">
        <v>1</v>
      </c>
      <c r="C2350" s="153" t="s">
        <v>2606</v>
      </c>
      <c r="D2350" s="142" t="s">
        <v>2604</v>
      </c>
      <c r="E2350" s="142"/>
      <c r="F2350" s="65"/>
      <c r="G2350" s="166" t="s">
        <v>2604</v>
      </c>
      <c r="H2350" s="152" t="s">
        <v>2604</v>
      </c>
    </row>
    <row r="2351" spans="1:8" x14ac:dyDescent="0.3">
      <c r="A2351" s="65" t="s">
        <v>1566</v>
      </c>
      <c r="B2351" s="284">
        <v>2</v>
      </c>
      <c r="C2351" s="288" t="s">
        <v>2605</v>
      </c>
      <c r="D2351" s="142" t="s">
        <v>2604</v>
      </c>
      <c r="E2351" s="142"/>
      <c r="F2351" s="65"/>
      <c r="G2351" s="166" t="s">
        <v>2604</v>
      </c>
      <c r="H2351" s="67" t="s">
        <v>2604</v>
      </c>
    </row>
    <row r="2352" spans="1:8" x14ac:dyDescent="0.3">
      <c r="A2352" s="65" t="s">
        <v>1821</v>
      </c>
      <c r="B2352" s="308">
        <v>1</v>
      </c>
      <c r="C2352" s="153" t="s">
        <v>2606</v>
      </c>
      <c r="D2352" s="142" t="s">
        <v>2604</v>
      </c>
      <c r="E2352" s="142"/>
      <c r="F2352" s="65"/>
      <c r="G2352" s="166" t="s">
        <v>2604</v>
      </c>
      <c r="H2352" s="152" t="s">
        <v>2604</v>
      </c>
    </row>
    <row r="2353" spans="1:8" x14ac:dyDescent="0.3">
      <c r="A2353" s="65" t="s">
        <v>1821</v>
      </c>
      <c r="B2353" s="284">
        <v>2</v>
      </c>
      <c r="C2353" s="288" t="s">
        <v>2605</v>
      </c>
      <c r="D2353" s="142" t="s">
        <v>2604</v>
      </c>
      <c r="E2353" s="142"/>
      <c r="F2353" s="65"/>
      <c r="G2353" s="166" t="s">
        <v>2604</v>
      </c>
      <c r="H2353" s="67" t="s">
        <v>2604</v>
      </c>
    </row>
    <row r="2354" spans="1:8" x14ac:dyDescent="0.3">
      <c r="A2354" s="65" t="s">
        <v>1868</v>
      </c>
      <c r="B2354" s="308">
        <v>1</v>
      </c>
      <c r="C2354" s="153" t="s">
        <v>2606</v>
      </c>
      <c r="D2354" s="142" t="s">
        <v>2604</v>
      </c>
      <c r="E2354" s="142"/>
      <c r="F2354" s="65"/>
      <c r="G2354" s="166" t="s">
        <v>2604</v>
      </c>
      <c r="H2354" s="152" t="s">
        <v>2604</v>
      </c>
    </row>
    <row r="2355" spans="1:8" x14ac:dyDescent="0.3">
      <c r="A2355" s="65" t="s">
        <v>1868</v>
      </c>
      <c r="B2355" s="284">
        <v>2</v>
      </c>
      <c r="C2355" s="288" t="s">
        <v>2605</v>
      </c>
      <c r="D2355" s="142" t="s">
        <v>2604</v>
      </c>
      <c r="E2355" s="142"/>
      <c r="F2355" s="65"/>
      <c r="G2355" s="166" t="s">
        <v>2604</v>
      </c>
      <c r="H2355" s="67" t="s">
        <v>2604</v>
      </c>
    </row>
    <row r="2356" spans="1:8" x14ac:dyDescent="0.3">
      <c r="A2356" s="65" t="s">
        <v>2071</v>
      </c>
      <c r="B2356" s="308">
        <v>1</v>
      </c>
      <c r="C2356" s="153" t="s">
        <v>2606</v>
      </c>
      <c r="D2356" s="114" t="s">
        <v>2604</v>
      </c>
      <c r="E2356" s="114"/>
      <c r="F2356" s="65"/>
      <c r="G2356" s="166" t="s">
        <v>2604</v>
      </c>
      <c r="H2356" s="152" t="s">
        <v>2604</v>
      </c>
    </row>
    <row r="2357" spans="1:8" x14ac:dyDescent="0.3">
      <c r="A2357" s="65" t="s">
        <v>2071</v>
      </c>
      <c r="B2357" s="284">
        <v>2</v>
      </c>
      <c r="C2357" s="288" t="s">
        <v>2605</v>
      </c>
      <c r="D2357" s="142" t="s">
        <v>2604</v>
      </c>
      <c r="E2357" s="142"/>
      <c r="F2357" s="65"/>
      <c r="G2357" s="166" t="s">
        <v>2604</v>
      </c>
      <c r="H2357" s="67" t="s">
        <v>2604</v>
      </c>
    </row>
    <row r="2358" spans="1:8" x14ac:dyDescent="0.3">
      <c r="A2358" s="65" t="s">
        <v>1820</v>
      </c>
      <c r="B2358" s="308">
        <v>1</v>
      </c>
      <c r="C2358" s="153" t="s">
        <v>2606</v>
      </c>
      <c r="D2358" s="142" t="s">
        <v>2604</v>
      </c>
      <c r="E2358" s="142"/>
      <c r="F2358" s="65"/>
      <c r="G2358" s="166" t="s">
        <v>2604</v>
      </c>
      <c r="H2358" s="152" t="s">
        <v>2604</v>
      </c>
    </row>
    <row r="2359" spans="1:8" x14ac:dyDescent="0.3">
      <c r="A2359" s="65" t="s">
        <v>1820</v>
      </c>
      <c r="B2359" s="284">
        <v>2</v>
      </c>
      <c r="C2359" s="288" t="s">
        <v>2605</v>
      </c>
      <c r="D2359" s="142" t="s">
        <v>2604</v>
      </c>
      <c r="E2359" s="142"/>
      <c r="F2359" s="65"/>
      <c r="G2359" s="166" t="s">
        <v>2604</v>
      </c>
      <c r="H2359" s="67" t="s">
        <v>2604</v>
      </c>
    </row>
    <row r="2360" spans="1:8" x14ac:dyDescent="0.3">
      <c r="A2360" s="65" t="s">
        <v>3639</v>
      </c>
      <c r="B2360" s="308">
        <v>1</v>
      </c>
      <c r="C2360" s="155" t="s">
        <v>2606</v>
      </c>
      <c r="D2360" s="142">
        <v>7966</v>
      </c>
      <c r="E2360" s="142"/>
      <c r="F2360" s="65" t="s">
        <v>2320</v>
      </c>
      <c r="G2360" s="166" t="s">
        <v>2604</v>
      </c>
      <c r="H2360" s="152" t="s">
        <v>2604</v>
      </c>
    </row>
    <row r="2361" spans="1:8" x14ac:dyDescent="0.3">
      <c r="A2361" s="65" t="s">
        <v>3639</v>
      </c>
      <c r="B2361" s="283">
        <v>2</v>
      </c>
      <c r="C2361" s="65" t="s">
        <v>2605</v>
      </c>
      <c r="D2361" s="142">
        <v>10479</v>
      </c>
      <c r="E2361" s="142"/>
      <c r="F2361" s="65" t="s">
        <v>32</v>
      </c>
      <c r="G2361" s="166" t="s">
        <v>2604</v>
      </c>
      <c r="H2361" s="67" t="s">
        <v>2604</v>
      </c>
    </row>
    <row r="2362" spans="1:8" x14ac:dyDescent="0.3">
      <c r="A2362" s="65" t="s">
        <v>3508</v>
      </c>
      <c r="B2362" s="308">
        <v>1</v>
      </c>
      <c r="C2362" s="153" t="s">
        <v>2606</v>
      </c>
      <c r="D2362" s="142" t="s">
        <v>2604</v>
      </c>
      <c r="E2362" s="142"/>
      <c r="F2362" s="65"/>
      <c r="G2362" s="166" t="s">
        <v>2604</v>
      </c>
      <c r="H2362" s="152" t="s">
        <v>2604</v>
      </c>
    </row>
    <row r="2363" spans="1:8" x14ac:dyDescent="0.3">
      <c r="A2363" s="65" t="s">
        <v>3508</v>
      </c>
      <c r="B2363" s="284">
        <v>2</v>
      </c>
      <c r="C2363" s="288" t="s">
        <v>2605</v>
      </c>
      <c r="D2363" s="142" t="s">
        <v>2604</v>
      </c>
      <c r="E2363" s="142"/>
      <c r="F2363" s="65"/>
      <c r="G2363" s="166" t="s">
        <v>2604</v>
      </c>
      <c r="H2363" s="67" t="s">
        <v>2604</v>
      </c>
    </row>
    <row r="2364" spans="1:8" x14ac:dyDescent="0.3">
      <c r="A2364" s="65" t="s">
        <v>2920</v>
      </c>
      <c r="B2364" s="308">
        <v>1</v>
      </c>
      <c r="C2364" s="153" t="s">
        <v>2606</v>
      </c>
      <c r="D2364" s="142" t="s">
        <v>2604</v>
      </c>
      <c r="E2364" s="142"/>
      <c r="F2364" s="65"/>
      <c r="G2364" s="166" t="s">
        <v>2604</v>
      </c>
      <c r="H2364" s="152" t="s">
        <v>2604</v>
      </c>
    </row>
    <row r="2365" spans="1:8" x14ac:dyDescent="0.3">
      <c r="A2365" s="65" t="s">
        <v>2920</v>
      </c>
      <c r="B2365" s="284">
        <v>2</v>
      </c>
      <c r="C2365" s="288" t="s">
        <v>2605</v>
      </c>
      <c r="D2365" s="142" t="s">
        <v>2604</v>
      </c>
      <c r="E2365" s="142"/>
      <c r="F2365" s="65"/>
      <c r="G2365" s="166" t="s">
        <v>2604</v>
      </c>
      <c r="H2365" s="67" t="s">
        <v>2604</v>
      </c>
    </row>
    <row r="2366" spans="1:8" x14ac:dyDescent="0.3">
      <c r="A2366" s="65" t="s">
        <v>3758</v>
      </c>
      <c r="B2366" s="308">
        <v>1</v>
      </c>
      <c r="C2366" s="153" t="s">
        <v>2606</v>
      </c>
      <c r="D2366" s="142" t="s">
        <v>2604</v>
      </c>
      <c r="E2366" s="142"/>
      <c r="F2366" s="65"/>
      <c r="G2366" s="166" t="s">
        <v>2604</v>
      </c>
      <c r="H2366" s="152" t="s">
        <v>2604</v>
      </c>
    </row>
    <row r="2367" spans="1:8" x14ac:dyDescent="0.3">
      <c r="A2367" s="65" t="s">
        <v>3758</v>
      </c>
      <c r="B2367" s="284">
        <v>2</v>
      </c>
      <c r="C2367" s="288" t="s">
        <v>2605</v>
      </c>
      <c r="D2367" s="142" t="s">
        <v>2604</v>
      </c>
      <c r="E2367" s="142"/>
      <c r="F2367" s="65"/>
      <c r="G2367" s="166" t="s">
        <v>2604</v>
      </c>
      <c r="H2367" s="67" t="s">
        <v>2604</v>
      </c>
    </row>
    <row r="2368" spans="1:8" x14ac:dyDescent="0.3">
      <c r="A2368" s="65" t="s">
        <v>3280</v>
      </c>
      <c r="B2368" s="308">
        <v>1</v>
      </c>
      <c r="C2368" s="153" t="s">
        <v>2606</v>
      </c>
      <c r="D2368" s="142" t="s">
        <v>2604</v>
      </c>
      <c r="E2368" s="142"/>
      <c r="F2368" s="65"/>
      <c r="G2368" s="166" t="s">
        <v>2604</v>
      </c>
      <c r="H2368" s="152" t="s">
        <v>2604</v>
      </c>
    </row>
    <row r="2369" spans="1:8" x14ac:dyDescent="0.3">
      <c r="A2369" s="65" t="s">
        <v>3280</v>
      </c>
      <c r="B2369" s="284">
        <v>2</v>
      </c>
      <c r="C2369" s="288" t="s">
        <v>2605</v>
      </c>
      <c r="D2369" s="142" t="s">
        <v>2604</v>
      </c>
      <c r="E2369" s="142"/>
      <c r="F2369" s="65"/>
      <c r="G2369" s="166" t="s">
        <v>2604</v>
      </c>
      <c r="H2369" s="67" t="s">
        <v>2604</v>
      </c>
    </row>
    <row r="2370" spans="1:8" x14ac:dyDescent="0.3">
      <c r="A2370" s="65" t="s">
        <v>1453</v>
      </c>
      <c r="B2370" s="308">
        <v>1</v>
      </c>
      <c r="C2370" s="153" t="s">
        <v>2606</v>
      </c>
      <c r="D2370" s="142" t="s">
        <v>2604</v>
      </c>
      <c r="E2370" s="142"/>
      <c r="F2370" s="65"/>
      <c r="G2370" s="166" t="s">
        <v>2604</v>
      </c>
      <c r="H2370" s="152" t="s">
        <v>2604</v>
      </c>
    </row>
    <row r="2371" spans="1:8" x14ac:dyDescent="0.3">
      <c r="A2371" s="65" t="s">
        <v>1453</v>
      </c>
      <c r="B2371" s="284">
        <v>2</v>
      </c>
      <c r="C2371" s="288" t="s">
        <v>2605</v>
      </c>
      <c r="D2371" s="142" t="s">
        <v>2604</v>
      </c>
      <c r="E2371" s="142"/>
      <c r="F2371" s="65"/>
      <c r="G2371" s="166" t="s">
        <v>2604</v>
      </c>
      <c r="H2371" s="67" t="s">
        <v>2604</v>
      </c>
    </row>
    <row r="2372" spans="1:8" x14ac:dyDescent="0.3">
      <c r="A2372" s="65" t="s">
        <v>1884</v>
      </c>
      <c r="B2372" s="308">
        <v>1</v>
      </c>
      <c r="C2372" s="153" t="s">
        <v>2606</v>
      </c>
      <c r="D2372" s="142" t="s">
        <v>2604</v>
      </c>
      <c r="E2372" s="142"/>
      <c r="F2372" s="65"/>
      <c r="G2372" s="166" t="s">
        <v>2604</v>
      </c>
      <c r="H2372" s="152" t="s">
        <v>2604</v>
      </c>
    </row>
    <row r="2373" spans="1:8" x14ac:dyDescent="0.3">
      <c r="A2373" s="65" t="s">
        <v>1884</v>
      </c>
      <c r="B2373" s="284">
        <v>2</v>
      </c>
      <c r="C2373" s="288" t="s">
        <v>2605</v>
      </c>
      <c r="D2373" s="142" t="s">
        <v>2604</v>
      </c>
      <c r="E2373" s="142"/>
      <c r="F2373" s="65"/>
      <c r="G2373" s="166" t="s">
        <v>2604</v>
      </c>
      <c r="H2373" s="67" t="s">
        <v>2604</v>
      </c>
    </row>
    <row r="2374" spans="1:8" x14ac:dyDescent="0.3">
      <c r="A2374" s="65" t="s">
        <v>3021</v>
      </c>
      <c r="B2374" s="308">
        <v>1</v>
      </c>
      <c r="C2374" s="155" t="s">
        <v>2606</v>
      </c>
      <c r="D2374" s="142" t="s">
        <v>2604</v>
      </c>
      <c r="E2374" s="142"/>
      <c r="F2374" s="65"/>
      <c r="G2374" s="166" t="s">
        <v>2604</v>
      </c>
      <c r="H2374" s="152" t="s">
        <v>2604</v>
      </c>
    </row>
    <row r="2375" spans="1:8" x14ac:dyDescent="0.3">
      <c r="A2375" s="65" t="s">
        <v>3021</v>
      </c>
      <c r="B2375" s="283">
        <v>2</v>
      </c>
      <c r="C2375" s="65" t="s">
        <v>2605</v>
      </c>
      <c r="D2375" s="142" t="s">
        <v>2604</v>
      </c>
      <c r="E2375" s="142"/>
      <c r="F2375" s="65"/>
      <c r="G2375" s="166" t="s">
        <v>2604</v>
      </c>
      <c r="H2375" s="67" t="s">
        <v>2604</v>
      </c>
    </row>
    <row r="2376" spans="1:8" x14ac:dyDescent="0.3">
      <c r="A2376" s="65" t="s">
        <v>3240</v>
      </c>
      <c r="B2376" s="308">
        <v>1</v>
      </c>
      <c r="C2376" s="155" t="s">
        <v>2606</v>
      </c>
      <c r="D2376" s="142">
        <v>41126</v>
      </c>
      <c r="E2376" s="142"/>
      <c r="F2376" s="65" t="s">
        <v>76</v>
      </c>
      <c r="G2376" s="166" t="s">
        <v>2604</v>
      </c>
      <c r="H2376" s="152" t="s">
        <v>2604</v>
      </c>
    </row>
    <row r="2377" spans="1:8" x14ac:dyDescent="0.3">
      <c r="A2377" s="65" t="s">
        <v>3240</v>
      </c>
      <c r="B2377" s="283">
        <v>2</v>
      </c>
      <c r="C2377" s="65" t="s">
        <v>2605</v>
      </c>
      <c r="D2377" s="142">
        <v>41541</v>
      </c>
      <c r="E2377" s="142"/>
      <c r="F2377" s="65" t="s">
        <v>108</v>
      </c>
      <c r="G2377" s="166" t="s">
        <v>2604</v>
      </c>
      <c r="H2377" s="67" t="s">
        <v>2604</v>
      </c>
    </row>
    <row r="2378" spans="1:8" x14ac:dyDescent="0.3">
      <c r="A2378" s="65" t="s">
        <v>3725</v>
      </c>
      <c r="B2378" s="308">
        <v>1</v>
      </c>
      <c r="C2378" s="155" t="s">
        <v>2129</v>
      </c>
      <c r="D2378" s="114"/>
      <c r="E2378" s="142"/>
      <c r="F2378" s="65" t="s">
        <v>32</v>
      </c>
      <c r="G2378" s="166" t="s">
        <v>2604</v>
      </c>
      <c r="H2378" s="152" t="s">
        <v>2604</v>
      </c>
    </row>
    <row r="2379" spans="1:8" x14ac:dyDescent="0.3">
      <c r="A2379" s="65" t="s">
        <v>3725</v>
      </c>
      <c r="B2379" s="285">
        <v>2</v>
      </c>
      <c r="C2379" s="288" t="s">
        <v>2605</v>
      </c>
      <c r="D2379" s="142"/>
      <c r="E2379" s="142"/>
      <c r="F2379" s="65"/>
      <c r="G2379" s="166" t="s">
        <v>2604</v>
      </c>
      <c r="H2379" s="67" t="s">
        <v>2604</v>
      </c>
    </row>
    <row r="2380" spans="1:8" x14ac:dyDescent="0.3">
      <c r="A2380" s="65" t="s">
        <v>2089</v>
      </c>
      <c r="B2380" s="308">
        <v>1</v>
      </c>
      <c r="C2380" s="153" t="s">
        <v>2606</v>
      </c>
      <c r="D2380" s="114" t="s">
        <v>2604</v>
      </c>
      <c r="E2380" s="114"/>
      <c r="F2380" s="65"/>
      <c r="G2380" s="166" t="s">
        <v>2604</v>
      </c>
      <c r="H2380" s="152" t="s">
        <v>2604</v>
      </c>
    </row>
    <row r="2381" spans="1:8" x14ac:dyDescent="0.3">
      <c r="A2381" s="65" t="s">
        <v>2089</v>
      </c>
      <c r="B2381" s="284">
        <v>2</v>
      </c>
      <c r="C2381" s="288" t="s">
        <v>2605</v>
      </c>
      <c r="D2381" s="142" t="s">
        <v>2604</v>
      </c>
      <c r="E2381" s="142"/>
      <c r="F2381" s="65"/>
      <c r="G2381" s="166" t="s">
        <v>2604</v>
      </c>
      <c r="H2381" s="67" t="s">
        <v>2604</v>
      </c>
    </row>
    <row r="2382" spans="1:8" x14ac:dyDescent="0.3">
      <c r="A2382" s="65" t="s">
        <v>1538</v>
      </c>
      <c r="B2382" s="308">
        <v>1</v>
      </c>
      <c r="C2382" s="153" t="s">
        <v>2606</v>
      </c>
      <c r="D2382" s="142" t="s">
        <v>2604</v>
      </c>
      <c r="E2382" s="142"/>
      <c r="F2382" s="65"/>
      <c r="G2382" s="166" t="s">
        <v>2604</v>
      </c>
      <c r="H2382" s="152" t="s">
        <v>2604</v>
      </c>
    </row>
    <row r="2383" spans="1:8" x14ac:dyDescent="0.3">
      <c r="A2383" s="65" t="s">
        <v>1538</v>
      </c>
      <c r="B2383" s="284">
        <v>2</v>
      </c>
      <c r="C2383" s="288" t="s">
        <v>2605</v>
      </c>
      <c r="D2383" s="142" t="s">
        <v>2604</v>
      </c>
      <c r="E2383" s="142"/>
      <c r="F2383" s="65"/>
      <c r="G2383" s="166" t="s">
        <v>2604</v>
      </c>
      <c r="H2383" s="67" t="s">
        <v>2604</v>
      </c>
    </row>
    <row r="2384" spans="1:8" x14ac:dyDescent="0.3">
      <c r="A2384" s="65" t="s">
        <v>1910</v>
      </c>
      <c r="B2384" s="308">
        <v>1</v>
      </c>
      <c r="C2384" s="153" t="s">
        <v>2606</v>
      </c>
      <c r="D2384" s="142" t="s">
        <v>2604</v>
      </c>
      <c r="E2384" s="142"/>
      <c r="F2384" s="65"/>
      <c r="G2384" s="166" t="s">
        <v>2604</v>
      </c>
      <c r="H2384" s="152" t="s">
        <v>2604</v>
      </c>
    </row>
    <row r="2385" spans="1:8" x14ac:dyDescent="0.3">
      <c r="A2385" s="65" t="s">
        <v>1910</v>
      </c>
      <c r="B2385" s="284">
        <v>2</v>
      </c>
      <c r="C2385" s="288" t="s">
        <v>2605</v>
      </c>
      <c r="D2385" s="142" t="s">
        <v>2604</v>
      </c>
      <c r="E2385" s="142"/>
      <c r="F2385" s="65"/>
      <c r="G2385" s="166" t="s">
        <v>2604</v>
      </c>
      <c r="H2385" s="67" t="s">
        <v>2604</v>
      </c>
    </row>
    <row r="2386" spans="1:8" x14ac:dyDescent="0.3">
      <c r="A2386" s="65" t="s">
        <v>2120</v>
      </c>
      <c r="B2386" s="308">
        <v>1</v>
      </c>
      <c r="C2386" s="153" t="s">
        <v>2606</v>
      </c>
      <c r="D2386" s="114" t="s">
        <v>2604</v>
      </c>
      <c r="E2386" s="114"/>
      <c r="F2386" s="65"/>
      <c r="G2386" s="166" t="s">
        <v>2604</v>
      </c>
      <c r="H2386" s="152" t="s">
        <v>2604</v>
      </c>
    </row>
    <row r="2387" spans="1:8" x14ac:dyDescent="0.3">
      <c r="A2387" s="65" t="s">
        <v>2120</v>
      </c>
      <c r="B2387" s="284">
        <v>2</v>
      </c>
      <c r="C2387" s="288" t="s">
        <v>2605</v>
      </c>
      <c r="D2387" s="142" t="s">
        <v>2604</v>
      </c>
      <c r="E2387" s="142"/>
      <c r="F2387" s="65"/>
      <c r="G2387" s="166" t="s">
        <v>2604</v>
      </c>
      <c r="H2387" s="67" t="s">
        <v>2604</v>
      </c>
    </row>
    <row r="2388" spans="1:8" x14ac:dyDescent="0.3">
      <c r="A2388" s="65" t="s">
        <v>1485</v>
      </c>
      <c r="B2388" s="308">
        <v>1</v>
      </c>
      <c r="C2388" s="153" t="s">
        <v>2606</v>
      </c>
      <c r="D2388" s="142" t="s">
        <v>2604</v>
      </c>
      <c r="E2388" s="142"/>
      <c r="F2388" s="65"/>
      <c r="G2388" s="166" t="s">
        <v>2604</v>
      </c>
      <c r="H2388" s="152" t="s">
        <v>2604</v>
      </c>
    </row>
    <row r="2389" spans="1:8" x14ac:dyDescent="0.3">
      <c r="A2389" s="65" t="s">
        <v>1485</v>
      </c>
      <c r="B2389" s="284">
        <v>2</v>
      </c>
      <c r="C2389" s="288" t="s">
        <v>2605</v>
      </c>
      <c r="D2389" s="142" t="s">
        <v>2604</v>
      </c>
      <c r="E2389" s="142"/>
      <c r="F2389" s="65"/>
      <c r="G2389" s="166" t="s">
        <v>2604</v>
      </c>
      <c r="H2389" s="67" t="s">
        <v>2604</v>
      </c>
    </row>
    <row r="2390" spans="1:8" x14ac:dyDescent="0.3">
      <c r="A2390" s="65" t="s">
        <v>1842</v>
      </c>
      <c r="B2390" s="308">
        <v>1</v>
      </c>
      <c r="C2390" s="153" t="s">
        <v>2606</v>
      </c>
      <c r="D2390" s="142" t="s">
        <v>2604</v>
      </c>
      <c r="E2390" s="142"/>
      <c r="F2390" s="65"/>
      <c r="G2390" s="166" t="s">
        <v>2604</v>
      </c>
      <c r="H2390" s="152" t="s">
        <v>2604</v>
      </c>
    </row>
    <row r="2391" spans="1:8" x14ac:dyDescent="0.3">
      <c r="A2391" s="65" t="s">
        <v>1842</v>
      </c>
      <c r="B2391" s="284">
        <v>2</v>
      </c>
      <c r="C2391" s="288" t="s">
        <v>2605</v>
      </c>
      <c r="D2391" s="142" t="s">
        <v>2604</v>
      </c>
      <c r="E2391" s="142"/>
      <c r="F2391" s="65"/>
      <c r="G2391" s="166" t="s">
        <v>2604</v>
      </c>
      <c r="H2391" s="67" t="s">
        <v>2604</v>
      </c>
    </row>
    <row r="2392" spans="1:8" x14ac:dyDescent="0.3">
      <c r="A2392" s="65" t="s">
        <v>2057</v>
      </c>
      <c r="B2392" s="308">
        <v>1</v>
      </c>
      <c r="C2392" s="153" t="s">
        <v>2606</v>
      </c>
      <c r="D2392" s="114" t="s">
        <v>2604</v>
      </c>
      <c r="E2392" s="114"/>
      <c r="F2392" s="65"/>
      <c r="G2392" s="166" t="s">
        <v>2604</v>
      </c>
      <c r="H2392" s="152" t="s">
        <v>2604</v>
      </c>
    </row>
    <row r="2393" spans="1:8" x14ac:dyDescent="0.3">
      <c r="A2393" s="65" t="s">
        <v>2057</v>
      </c>
      <c r="B2393" s="284">
        <v>2</v>
      </c>
      <c r="C2393" s="288" t="s">
        <v>2605</v>
      </c>
      <c r="D2393" s="142" t="s">
        <v>2604</v>
      </c>
      <c r="E2393" s="142"/>
      <c r="F2393" s="65"/>
      <c r="G2393" s="166" t="s">
        <v>2604</v>
      </c>
      <c r="H2393" s="67" t="s">
        <v>2604</v>
      </c>
    </row>
    <row r="2394" spans="1:8" x14ac:dyDescent="0.3">
      <c r="A2394" s="65" t="s">
        <v>1536</v>
      </c>
      <c r="B2394" s="308">
        <v>1</v>
      </c>
      <c r="C2394" s="153" t="s">
        <v>2606</v>
      </c>
      <c r="D2394" s="142" t="s">
        <v>2604</v>
      </c>
      <c r="E2394" s="142"/>
      <c r="F2394" s="65"/>
      <c r="G2394" s="166" t="s">
        <v>2604</v>
      </c>
      <c r="H2394" s="152" t="s">
        <v>2604</v>
      </c>
    </row>
    <row r="2395" spans="1:8" x14ac:dyDescent="0.3">
      <c r="A2395" s="65" t="s">
        <v>1536</v>
      </c>
      <c r="B2395" s="284">
        <v>2</v>
      </c>
      <c r="C2395" s="288" t="s">
        <v>2605</v>
      </c>
      <c r="D2395" s="142" t="s">
        <v>2604</v>
      </c>
      <c r="E2395" s="142"/>
      <c r="F2395" s="65"/>
      <c r="G2395" s="166" t="s">
        <v>2604</v>
      </c>
      <c r="H2395" s="67" t="s">
        <v>2604</v>
      </c>
    </row>
    <row r="2396" spans="1:8" x14ac:dyDescent="0.3">
      <c r="A2396" s="65" t="s">
        <v>2972</v>
      </c>
      <c r="B2396" s="308">
        <v>1</v>
      </c>
      <c r="C2396" s="155" t="s">
        <v>2606</v>
      </c>
      <c r="D2396" s="142">
        <v>38556</v>
      </c>
      <c r="E2396" s="142"/>
      <c r="F2396" s="65" t="s">
        <v>2150</v>
      </c>
      <c r="G2396" s="166" t="s">
        <v>2604</v>
      </c>
      <c r="H2396" s="152" t="s">
        <v>2604</v>
      </c>
    </row>
    <row r="2397" spans="1:8" x14ac:dyDescent="0.3">
      <c r="A2397" s="65" t="s">
        <v>2972</v>
      </c>
      <c r="B2397" s="284">
        <v>2</v>
      </c>
      <c r="C2397" s="305" t="s">
        <v>4527</v>
      </c>
      <c r="D2397" s="142">
        <v>39213</v>
      </c>
      <c r="E2397" s="142"/>
      <c r="F2397" s="65" t="s">
        <v>51</v>
      </c>
      <c r="G2397" s="166" t="s">
        <v>2604</v>
      </c>
      <c r="H2397" s="67" t="s">
        <v>2604</v>
      </c>
    </row>
    <row r="2398" spans="1:8" x14ac:dyDescent="0.3">
      <c r="A2398" s="65" t="s">
        <v>3665</v>
      </c>
      <c r="B2398" s="308">
        <v>1</v>
      </c>
      <c r="C2398" s="155" t="s">
        <v>2606</v>
      </c>
      <c r="D2398" s="142">
        <v>36190</v>
      </c>
      <c r="E2398" s="142"/>
      <c r="F2398" s="65" t="s">
        <v>2534</v>
      </c>
      <c r="G2398" s="166" t="s">
        <v>2604</v>
      </c>
      <c r="H2398" s="152" t="s">
        <v>2604</v>
      </c>
    </row>
    <row r="2399" spans="1:8" x14ac:dyDescent="0.3">
      <c r="A2399" s="65" t="s">
        <v>3665</v>
      </c>
      <c r="B2399" s="284">
        <v>2</v>
      </c>
      <c r="C2399" s="65" t="s">
        <v>2605</v>
      </c>
      <c r="D2399" s="142">
        <v>36274</v>
      </c>
      <c r="E2399" s="142"/>
      <c r="F2399" s="65" t="s">
        <v>2175</v>
      </c>
      <c r="G2399" s="166" t="s">
        <v>2604</v>
      </c>
      <c r="H2399" s="67" t="s">
        <v>2604</v>
      </c>
    </row>
    <row r="2400" spans="1:8" x14ac:dyDescent="0.3">
      <c r="A2400" s="65" t="s">
        <v>3054</v>
      </c>
      <c r="B2400" s="308">
        <v>1</v>
      </c>
      <c r="C2400" s="155" t="s">
        <v>2606</v>
      </c>
      <c r="D2400" s="142">
        <v>29211</v>
      </c>
      <c r="E2400" s="142"/>
      <c r="F2400" s="65" t="s">
        <v>81</v>
      </c>
      <c r="G2400" s="166" t="s">
        <v>2604</v>
      </c>
      <c r="H2400" s="152" t="s">
        <v>2604</v>
      </c>
    </row>
    <row r="2401" spans="1:8" x14ac:dyDescent="0.3">
      <c r="A2401" s="65" t="s">
        <v>3054</v>
      </c>
      <c r="B2401" s="283">
        <v>2</v>
      </c>
      <c r="C2401" s="65" t="s">
        <v>2605</v>
      </c>
      <c r="D2401" s="142">
        <v>29350</v>
      </c>
      <c r="E2401" s="142"/>
      <c r="F2401" s="65" t="s">
        <v>85</v>
      </c>
      <c r="G2401" s="166">
        <v>100000</v>
      </c>
      <c r="H2401" s="67" t="s">
        <v>2604</v>
      </c>
    </row>
    <row r="2402" spans="1:8" x14ac:dyDescent="0.3">
      <c r="A2402" s="65" t="s">
        <v>3660</v>
      </c>
      <c r="B2402" s="308">
        <v>1</v>
      </c>
      <c r="C2402" s="155" t="s">
        <v>2606</v>
      </c>
      <c r="D2402" s="142">
        <v>34205</v>
      </c>
      <c r="E2402" s="142"/>
      <c r="F2402" s="65" t="s">
        <v>89</v>
      </c>
      <c r="G2402" s="166">
        <v>2100000</v>
      </c>
      <c r="H2402" s="152" t="s">
        <v>2604</v>
      </c>
    </row>
    <row r="2403" spans="1:8" x14ac:dyDescent="0.3">
      <c r="A2403" s="65" t="s">
        <v>3660</v>
      </c>
      <c r="B2403" s="283">
        <v>2</v>
      </c>
      <c r="C2403" s="65" t="s">
        <v>2605</v>
      </c>
      <c r="D2403" s="142">
        <v>34832</v>
      </c>
      <c r="E2403" s="142"/>
      <c r="F2403" s="65" t="s">
        <v>41</v>
      </c>
      <c r="G2403" s="166">
        <v>9100000</v>
      </c>
      <c r="H2403" s="67" t="s">
        <v>2604</v>
      </c>
    </row>
    <row r="2404" spans="1:8" x14ac:dyDescent="0.3">
      <c r="A2404" s="65" t="s">
        <v>2859</v>
      </c>
      <c r="B2404" s="308">
        <v>1</v>
      </c>
      <c r="C2404" s="155" t="s">
        <v>2606</v>
      </c>
      <c r="D2404" s="142">
        <v>4634</v>
      </c>
      <c r="E2404" s="142"/>
      <c r="F2404" s="65" t="s">
        <v>42</v>
      </c>
      <c r="G2404" s="166" t="s">
        <v>2604</v>
      </c>
      <c r="H2404" s="152" t="s">
        <v>2604</v>
      </c>
    </row>
    <row r="2405" spans="1:8" x14ac:dyDescent="0.3">
      <c r="A2405" s="65" t="s">
        <v>2859</v>
      </c>
      <c r="B2405" s="283">
        <v>2</v>
      </c>
      <c r="C2405" s="65" t="s">
        <v>2605</v>
      </c>
      <c r="D2405" s="142">
        <v>5110</v>
      </c>
      <c r="E2405" s="142"/>
      <c r="F2405" s="65" t="s">
        <v>2142</v>
      </c>
      <c r="G2405" s="166" t="s">
        <v>2604</v>
      </c>
      <c r="H2405" s="67" t="s">
        <v>2604</v>
      </c>
    </row>
    <row r="2406" spans="1:8" x14ac:dyDescent="0.3">
      <c r="A2406" s="65" t="s">
        <v>3744</v>
      </c>
      <c r="B2406" s="308">
        <v>1</v>
      </c>
      <c r="C2406" s="153" t="s">
        <v>2606</v>
      </c>
      <c r="D2406" s="114" t="s">
        <v>2604</v>
      </c>
      <c r="E2406" s="114"/>
      <c r="F2406" s="65"/>
      <c r="G2406" s="166" t="s">
        <v>2604</v>
      </c>
      <c r="H2406" s="152" t="s">
        <v>2604</v>
      </c>
    </row>
    <row r="2407" spans="1:8" x14ac:dyDescent="0.3">
      <c r="A2407" s="65" t="s">
        <v>3744</v>
      </c>
      <c r="B2407" s="284">
        <v>2</v>
      </c>
      <c r="C2407" s="288" t="s">
        <v>2605</v>
      </c>
      <c r="D2407" s="142" t="s">
        <v>2604</v>
      </c>
      <c r="E2407" s="142"/>
      <c r="F2407" s="65"/>
      <c r="G2407" s="166" t="s">
        <v>2604</v>
      </c>
      <c r="H2407" s="67" t="s">
        <v>2604</v>
      </c>
    </row>
    <row r="2408" spans="1:8" x14ac:dyDescent="0.3">
      <c r="A2408" s="65" t="s">
        <v>1898</v>
      </c>
      <c r="B2408" s="308">
        <v>1</v>
      </c>
      <c r="C2408" s="153" t="s">
        <v>2606</v>
      </c>
      <c r="D2408" s="142" t="s">
        <v>2604</v>
      </c>
      <c r="E2408" s="142"/>
      <c r="F2408" s="65"/>
      <c r="G2408" s="166" t="s">
        <v>2604</v>
      </c>
      <c r="H2408" s="152" t="s">
        <v>2604</v>
      </c>
    </row>
    <row r="2409" spans="1:8" x14ac:dyDescent="0.3">
      <c r="A2409" s="65" t="s">
        <v>1898</v>
      </c>
      <c r="B2409" s="284">
        <v>2</v>
      </c>
      <c r="C2409" s="288" t="s">
        <v>2605</v>
      </c>
      <c r="D2409" s="142" t="s">
        <v>2604</v>
      </c>
      <c r="E2409" s="142"/>
      <c r="F2409" s="65"/>
      <c r="G2409" s="166" t="s">
        <v>2604</v>
      </c>
      <c r="H2409" s="67" t="s">
        <v>2604</v>
      </c>
    </row>
    <row r="2410" spans="1:8" x14ac:dyDescent="0.3">
      <c r="A2410" s="65" t="s">
        <v>1565</v>
      </c>
      <c r="B2410" s="308">
        <v>1</v>
      </c>
      <c r="C2410" s="153" t="s">
        <v>2606</v>
      </c>
      <c r="D2410" s="142" t="s">
        <v>2604</v>
      </c>
      <c r="E2410" s="142"/>
      <c r="F2410" s="65"/>
      <c r="G2410" s="166" t="s">
        <v>2604</v>
      </c>
      <c r="H2410" s="152" t="s">
        <v>2604</v>
      </c>
    </row>
    <row r="2411" spans="1:8" x14ac:dyDescent="0.3">
      <c r="A2411" s="65" t="s">
        <v>1565</v>
      </c>
      <c r="B2411" s="284">
        <v>2</v>
      </c>
      <c r="C2411" s="288" t="s">
        <v>2605</v>
      </c>
      <c r="D2411" s="142" t="s">
        <v>2604</v>
      </c>
      <c r="E2411" s="142"/>
      <c r="F2411" s="65"/>
      <c r="G2411" s="166" t="s">
        <v>2604</v>
      </c>
      <c r="H2411" s="67" t="s">
        <v>2604</v>
      </c>
    </row>
    <row r="2412" spans="1:8" x14ac:dyDescent="0.3">
      <c r="A2412" s="65" t="s">
        <v>1513</v>
      </c>
      <c r="B2412" s="308">
        <v>1</v>
      </c>
      <c r="C2412" s="153" t="s">
        <v>2606</v>
      </c>
      <c r="D2412" s="142" t="s">
        <v>2604</v>
      </c>
      <c r="E2412" s="142"/>
      <c r="F2412" s="65"/>
      <c r="G2412" s="166" t="s">
        <v>2604</v>
      </c>
      <c r="H2412" s="152" t="s">
        <v>2604</v>
      </c>
    </row>
    <row r="2413" spans="1:8" x14ac:dyDescent="0.3">
      <c r="A2413" s="65" t="s">
        <v>1513</v>
      </c>
      <c r="B2413" s="284">
        <v>2</v>
      </c>
      <c r="C2413" s="288" t="s">
        <v>2605</v>
      </c>
      <c r="D2413" s="142" t="s">
        <v>2604</v>
      </c>
      <c r="E2413" s="142"/>
      <c r="F2413" s="65"/>
      <c r="G2413" s="166" t="s">
        <v>2604</v>
      </c>
      <c r="H2413" s="67" t="s">
        <v>2604</v>
      </c>
    </row>
    <row r="2414" spans="1:8" x14ac:dyDescent="0.3">
      <c r="A2414" s="65" t="s">
        <v>3053</v>
      </c>
      <c r="B2414" s="308">
        <v>1</v>
      </c>
      <c r="C2414" s="155" t="s">
        <v>2606</v>
      </c>
      <c r="D2414" s="142" t="s">
        <v>2604</v>
      </c>
      <c r="E2414" s="142"/>
      <c r="F2414" s="65"/>
      <c r="G2414" s="166" t="s">
        <v>2604</v>
      </c>
      <c r="H2414" s="152" t="s">
        <v>2604</v>
      </c>
    </row>
    <row r="2415" spans="1:8" x14ac:dyDescent="0.3">
      <c r="A2415" s="65" t="s">
        <v>3053</v>
      </c>
      <c r="B2415" s="283">
        <v>2</v>
      </c>
      <c r="C2415" s="65" t="s">
        <v>2605</v>
      </c>
      <c r="D2415" s="142" t="s">
        <v>2604</v>
      </c>
      <c r="E2415" s="142"/>
      <c r="F2415" s="65"/>
      <c r="G2415" s="166" t="s">
        <v>2604</v>
      </c>
      <c r="H2415" s="67" t="s">
        <v>2604</v>
      </c>
    </row>
    <row r="2416" spans="1:8" x14ac:dyDescent="0.3">
      <c r="A2416" s="65" t="s">
        <v>3369</v>
      </c>
      <c r="B2416" s="308">
        <v>1</v>
      </c>
      <c r="C2416" s="153" t="s">
        <v>2606</v>
      </c>
      <c r="D2416" s="142" t="s">
        <v>2604</v>
      </c>
      <c r="E2416" s="142"/>
      <c r="F2416" s="65"/>
      <c r="G2416" s="166" t="s">
        <v>2604</v>
      </c>
      <c r="H2416" s="152" t="s">
        <v>2604</v>
      </c>
    </row>
    <row r="2417" spans="1:8" x14ac:dyDescent="0.3">
      <c r="A2417" s="65" t="s">
        <v>3369</v>
      </c>
      <c r="B2417" s="284">
        <v>2</v>
      </c>
      <c r="C2417" s="288" t="s">
        <v>2605</v>
      </c>
      <c r="D2417" s="142" t="s">
        <v>2604</v>
      </c>
      <c r="E2417" s="142"/>
      <c r="F2417" s="65"/>
      <c r="G2417" s="166" t="s">
        <v>2604</v>
      </c>
      <c r="H2417" s="67" t="s">
        <v>2604</v>
      </c>
    </row>
    <row r="2418" spans="1:8" x14ac:dyDescent="0.3">
      <c r="A2418" s="65" t="s">
        <v>3620</v>
      </c>
      <c r="B2418" s="308">
        <v>1</v>
      </c>
      <c r="C2418" s="153" t="s">
        <v>2606</v>
      </c>
      <c r="D2418" s="142" t="s">
        <v>2604</v>
      </c>
      <c r="E2418" s="142"/>
      <c r="F2418" s="65"/>
      <c r="G2418" s="166" t="s">
        <v>2604</v>
      </c>
      <c r="H2418" s="152" t="s">
        <v>2604</v>
      </c>
    </row>
    <row r="2419" spans="1:8" x14ac:dyDescent="0.3">
      <c r="A2419" s="65" t="s">
        <v>3620</v>
      </c>
      <c r="B2419" s="284">
        <v>2</v>
      </c>
      <c r="C2419" s="288" t="s">
        <v>2605</v>
      </c>
      <c r="D2419" s="142" t="s">
        <v>2604</v>
      </c>
      <c r="E2419" s="142"/>
      <c r="F2419" s="65"/>
      <c r="G2419" s="166" t="s">
        <v>2604</v>
      </c>
      <c r="H2419" s="67" t="s">
        <v>2604</v>
      </c>
    </row>
    <row r="2420" spans="1:8" x14ac:dyDescent="0.3">
      <c r="A2420" s="65" t="s">
        <v>3467</v>
      </c>
      <c r="B2420" s="308">
        <v>1</v>
      </c>
      <c r="C2420" s="306" t="s">
        <v>4528</v>
      </c>
      <c r="D2420" s="142">
        <v>37860</v>
      </c>
      <c r="E2420" s="142">
        <v>37947</v>
      </c>
      <c r="F2420" s="65" t="s">
        <v>2164</v>
      </c>
      <c r="G2420" s="166" t="s">
        <v>2604</v>
      </c>
      <c r="H2420" s="152" t="s">
        <v>2604</v>
      </c>
    </row>
    <row r="2421" spans="1:8" x14ac:dyDescent="0.3">
      <c r="A2421" s="65" t="s">
        <v>1484</v>
      </c>
      <c r="B2421" s="308">
        <v>1</v>
      </c>
      <c r="C2421" s="153" t="s">
        <v>2606</v>
      </c>
      <c r="D2421" s="142" t="s">
        <v>2604</v>
      </c>
      <c r="E2421" s="142"/>
      <c r="F2421" s="65"/>
      <c r="G2421" s="166" t="s">
        <v>2604</v>
      </c>
      <c r="H2421" s="152" t="s">
        <v>2604</v>
      </c>
    </row>
    <row r="2422" spans="1:8" x14ac:dyDescent="0.3">
      <c r="A2422" s="65" t="s">
        <v>1484</v>
      </c>
      <c r="B2422" s="284">
        <v>2</v>
      </c>
      <c r="C2422" s="288" t="s">
        <v>2605</v>
      </c>
      <c r="D2422" s="142" t="s">
        <v>2604</v>
      </c>
      <c r="E2422" s="142"/>
      <c r="F2422" s="65"/>
      <c r="G2422" s="166" t="s">
        <v>2604</v>
      </c>
      <c r="H2422" s="67" t="s">
        <v>2604</v>
      </c>
    </row>
    <row r="2423" spans="1:8" x14ac:dyDescent="0.3">
      <c r="A2423" s="65" t="s">
        <v>3351</v>
      </c>
      <c r="B2423" s="308">
        <v>1</v>
      </c>
      <c r="C2423" s="155" t="s">
        <v>2606</v>
      </c>
      <c r="D2423" s="142">
        <v>36488</v>
      </c>
      <c r="E2423" s="142"/>
      <c r="F2423" s="65" t="s">
        <v>2382</v>
      </c>
      <c r="G2423" s="166">
        <v>2660000</v>
      </c>
      <c r="H2423" s="152" t="s">
        <v>2604</v>
      </c>
    </row>
    <row r="2424" spans="1:8" x14ac:dyDescent="0.3">
      <c r="A2424" s="65" t="s">
        <v>3351</v>
      </c>
      <c r="B2424" s="283">
        <v>2</v>
      </c>
      <c r="C2424" s="65" t="s">
        <v>2605</v>
      </c>
      <c r="D2424" s="142">
        <v>37268</v>
      </c>
      <c r="E2424" s="142"/>
      <c r="F2424" s="65" t="s">
        <v>80</v>
      </c>
      <c r="G2424" s="166">
        <v>140000</v>
      </c>
      <c r="H2424" s="67" t="s">
        <v>2604</v>
      </c>
    </row>
    <row r="2425" spans="1:8" x14ac:dyDescent="0.3">
      <c r="A2425" s="65" t="s">
        <v>2885</v>
      </c>
      <c r="B2425" s="308">
        <v>1</v>
      </c>
      <c r="C2425" s="155" t="s">
        <v>2606</v>
      </c>
      <c r="D2425" s="142">
        <v>26775</v>
      </c>
      <c r="E2425" s="142"/>
      <c r="F2425" s="65"/>
      <c r="G2425" s="166"/>
      <c r="H2425" s="152" t="s">
        <v>2604</v>
      </c>
    </row>
    <row r="2426" spans="1:8" x14ac:dyDescent="0.3">
      <c r="A2426" s="65" t="s">
        <v>2885</v>
      </c>
      <c r="B2426" s="283">
        <v>2</v>
      </c>
      <c r="C2426" s="65" t="s">
        <v>2605</v>
      </c>
      <c r="D2426" s="142">
        <v>26777</v>
      </c>
      <c r="E2426" s="142"/>
      <c r="F2426" s="65" t="s">
        <v>56</v>
      </c>
      <c r="G2426" s="166" t="s">
        <v>2604</v>
      </c>
      <c r="H2426" s="67" t="s">
        <v>2604</v>
      </c>
    </row>
    <row r="2427" spans="1:8" x14ac:dyDescent="0.3">
      <c r="A2427" s="65" t="s">
        <v>3042</v>
      </c>
      <c r="B2427" s="308">
        <v>1</v>
      </c>
      <c r="C2427" s="155" t="s">
        <v>2606</v>
      </c>
      <c r="D2427" s="142">
        <v>34220</v>
      </c>
      <c r="E2427" s="142"/>
      <c r="F2427" s="65" t="s">
        <v>163</v>
      </c>
      <c r="G2427" s="166" t="s">
        <v>2604</v>
      </c>
      <c r="H2427" s="152" t="s">
        <v>2604</v>
      </c>
    </row>
    <row r="2428" spans="1:8" x14ac:dyDescent="0.3">
      <c r="A2428" s="65" t="s">
        <v>3042</v>
      </c>
      <c r="B2428" s="283">
        <v>2</v>
      </c>
      <c r="C2428" s="65" t="s">
        <v>2605</v>
      </c>
      <c r="D2428" s="142">
        <v>35476</v>
      </c>
      <c r="E2428" s="142"/>
      <c r="F2428" s="65" t="s">
        <v>40</v>
      </c>
      <c r="G2428" s="166" t="s">
        <v>2604</v>
      </c>
      <c r="H2428" s="67" t="s">
        <v>2604</v>
      </c>
    </row>
    <row r="2429" spans="1:8" x14ac:dyDescent="0.3">
      <c r="A2429" s="65" t="s">
        <v>3666</v>
      </c>
      <c r="B2429" s="308">
        <v>1</v>
      </c>
      <c r="C2429" s="155" t="s">
        <v>2606</v>
      </c>
      <c r="D2429" s="142" t="s">
        <v>2604</v>
      </c>
      <c r="E2429" s="142"/>
      <c r="F2429" s="65"/>
      <c r="G2429" s="166" t="s">
        <v>2604</v>
      </c>
      <c r="H2429" s="152" t="s">
        <v>2604</v>
      </c>
    </row>
    <row r="2430" spans="1:8" x14ac:dyDescent="0.3">
      <c r="A2430" s="65" t="s">
        <v>3666</v>
      </c>
      <c r="B2430" s="283">
        <v>2</v>
      </c>
      <c r="C2430" s="65" t="s">
        <v>2605</v>
      </c>
      <c r="D2430" s="142" t="s">
        <v>2604</v>
      </c>
      <c r="E2430" s="142"/>
      <c r="F2430" s="65"/>
      <c r="G2430" s="166" t="s">
        <v>2604</v>
      </c>
      <c r="H2430" s="67" t="s">
        <v>2604</v>
      </c>
    </row>
    <row r="2431" spans="1:8" x14ac:dyDescent="0.3">
      <c r="A2431" s="65" t="s">
        <v>3706</v>
      </c>
      <c r="B2431" s="308">
        <v>1</v>
      </c>
      <c r="C2431" s="155" t="s">
        <v>2606</v>
      </c>
      <c r="D2431" s="114"/>
      <c r="E2431" s="114"/>
      <c r="F2431" s="65" t="s">
        <v>544</v>
      </c>
      <c r="G2431" s="166" t="s">
        <v>2604</v>
      </c>
      <c r="H2431" s="152" t="s">
        <v>2135</v>
      </c>
    </row>
    <row r="2432" spans="1:8" x14ac:dyDescent="0.3">
      <c r="A2432" s="65" t="s">
        <v>3706</v>
      </c>
      <c r="B2432" s="283">
        <v>2</v>
      </c>
      <c r="C2432" s="65" t="s">
        <v>2603</v>
      </c>
      <c r="D2432" s="142"/>
      <c r="E2432" s="142"/>
      <c r="F2432" s="65" t="s">
        <v>108</v>
      </c>
      <c r="G2432" s="166" t="s">
        <v>2604</v>
      </c>
      <c r="H2432" s="67" t="s">
        <v>2135</v>
      </c>
    </row>
    <row r="2433" spans="1:8" x14ac:dyDescent="0.3">
      <c r="A2433" s="65" t="s">
        <v>3667</v>
      </c>
      <c r="B2433" s="308">
        <v>1</v>
      </c>
      <c r="C2433" s="153" t="s">
        <v>2606</v>
      </c>
      <c r="D2433" s="142" t="s">
        <v>2604</v>
      </c>
      <c r="E2433" s="142"/>
      <c r="F2433" s="65"/>
      <c r="G2433" s="166" t="s">
        <v>2604</v>
      </c>
      <c r="H2433" s="152" t="s">
        <v>2604</v>
      </c>
    </row>
    <row r="2434" spans="1:8" x14ac:dyDescent="0.3">
      <c r="A2434" s="65" t="s">
        <v>3667</v>
      </c>
      <c r="B2434" s="284">
        <v>2</v>
      </c>
      <c r="C2434" s="288" t="s">
        <v>2605</v>
      </c>
      <c r="D2434" s="142" t="s">
        <v>2604</v>
      </c>
      <c r="E2434" s="142"/>
      <c r="F2434" s="65"/>
      <c r="G2434" s="166" t="s">
        <v>2604</v>
      </c>
      <c r="H2434" s="67" t="s">
        <v>2604</v>
      </c>
    </row>
    <row r="2435" spans="1:8" x14ac:dyDescent="0.3">
      <c r="A2435" s="65" t="s">
        <v>3257</v>
      </c>
      <c r="B2435" s="308">
        <v>1</v>
      </c>
      <c r="C2435" s="155" t="s">
        <v>2606</v>
      </c>
      <c r="D2435" s="142">
        <v>35154</v>
      </c>
      <c r="E2435" s="142"/>
      <c r="F2435" s="65" t="s">
        <v>2150</v>
      </c>
      <c r="G2435" s="166" t="s">
        <v>2604</v>
      </c>
      <c r="H2435" s="152" t="s">
        <v>2604</v>
      </c>
    </row>
    <row r="2436" spans="1:8" x14ac:dyDescent="0.3">
      <c r="A2436" s="65" t="s">
        <v>3257</v>
      </c>
      <c r="B2436" s="308">
        <v>2</v>
      </c>
      <c r="C2436" s="296" t="s">
        <v>4527</v>
      </c>
      <c r="D2436" s="142"/>
      <c r="E2436" s="142"/>
      <c r="F2436" s="295" t="s">
        <v>4553</v>
      </c>
      <c r="G2436" s="166"/>
      <c r="H2436" s="152"/>
    </row>
    <row r="2437" spans="1:8" x14ac:dyDescent="0.3">
      <c r="A2437" s="65" t="s">
        <v>3257</v>
      </c>
      <c r="B2437" s="308">
        <v>3</v>
      </c>
      <c r="C2437" s="296" t="s">
        <v>4527</v>
      </c>
      <c r="D2437" s="142"/>
      <c r="E2437" s="142"/>
      <c r="F2437" s="295" t="s">
        <v>2178</v>
      </c>
      <c r="G2437" s="166"/>
      <c r="H2437" s="152"/>
    </row>
    <row r="2438" spans="1:8" x14ac:dyDescent="0.3">
      <c r="A2438" s="65" t="s">
        <v>3257</v>
      </c>
      <c r="B2438" s="308">
        <v>4</v>
      </c>
      <c r="C2438" s="296" t="s">
        <v>4527</v>
      </c>
      <c r="D2438" s="142"/>
      <c r="E2438" s="142"/>
      <c r="F2438" s="295" t="s">
        <v>40</v>
      </c>
      <c r="G2438" s="166"/>
      <c r="H2438" s="152"/>
    </row>
    <row r="2439" spans="1:8" x14ac:dyDescent="0.3">
      <c r="A2439" s="65" t="s">
        <v>3257</v>
      </c>
      <c r="B2439" s="308">
        <v>5</v>
      </c>
      <c r="C2439" s="296" t="s">
        <v>4527</v>
      </c>
      <c r="D2439" s="142"/>
      <c r="E2439" s="142"/>
      <c r="F2439" s="295" t="s">
        <v>100</v>
      </c>
      <c r="G2439" s="166"/>
      <c r="H2439" s="152"/>
    </row>
    <row r="2440" spans="1:8" x14ac:dyDescent="0.3">
      <c r="A2440" s="65" t="s">
        <v>3257</v>
      </c>
      <c r="B2440" s="308">
        <v>6</v>
      </c>
      <c r="C2440" s="296" t="s">
        <v>4527</v>
      </c>
      <c r="D2440" s="142"/>
      <c r="E2440" s="142"/>
      <c r="F2440" s="295" t="s">
        <v>4554</v>
      </c>
      <c r="G2440" s="166"/>
      <c r="H2440" s="152"/>
    </row>
    <row r="2441" spans="1:8" x14ac:dyDescent="0.3">
      <c r="A2441" s="65" t="s">
        <v>3257</v>
      </c>
      <c r="B2441" s="308">
        <v>7</v>
      </c>
      <c r="C2441" s="296" t="s">
        <v>4527</v>
      </c>
      <c r="D2441" s="142"/>
      <c r="E2441" s="142"/>
      <c r="F2441" s="295" t="s">
        <v>73</v>
      </c>
      <c r="G2441" s="166"/>
      <c r="H2441" s="152"/>
    </row>
    <row r="2442" spans="1:8" x14ac:dyDescent="0.3">
      <c r="A2442" s="65" t="s">
        <v>3257</v>
      </c>
      <c r="B2442" s="308">
        <v>8</v>
      </c>
      <c r="C2442" s="296" t="s">
        <v>4527</v>
      </c>
      <c r="D2442" s="142"/>
      <c r="E2442" s="142"/>
      <c r="F2442" s="295" t="s">
        <v>109</v>
      </c>
      <c r="G2442" s="166"/>
      <c r="H2442" s="152"/>
    </row>
    <row r="2443" spans="1:8" x14ac:dyDescent="0.3">
      <c r="A2443" s="65" t="s">
        <v>3257</v>
      </c>
      <c r="B2443" s="308">
        <v>9</v>
      </c>
      <c r="C2443" s="296" t="s">
        <v>2605</v>
      </c>
      <c r="D2443" s="142">
        <v>36521</v>
      </c>
      <c r="E2443" s="142"/>
      <c r="F2443" s="295" t="s">
        <v>165</v>
      </c>
      <c r="G2443" s="166"/>
      <c r="H2443" s="152"/>
    </row>
    <row r="2444" spans="1:8" x14ac:dyDescent="0.3">
      <c r="A2444" s="65" t="s">
        <v>448</v>
      </c>
      <c r="B2444" s="308">
        <v>1</v>
      </c>
      <c r="C2444" s="155" t="s">
        <v>2606</v>
      </c>
      <c r="D2444" s="142">
        <v>30086</v>
      </c>
      <c r="E2444" s="142"/>
      <c r="F2444" s="65" t="s">
        <v>2150</v>
      </c>
      <c r="G2444" s="166" t="s">
        <v>2604</v>
      </c>
      <c r="H2444" s="152" t="s">
        <v>2604</v>
      </c>
    </row>
    <row r="2445" spans="1:8" x14ac:dyDescent="0.3">
      <c r="A2445" s="65" t="s">
        <v>448</v>
      </c>
      <c r="B2445" s="283">
        <v>2</v>
      </c>
      <c r="C2445" s="65" t="s">
        <v>2605</v>
      </c>
      <c r="D2445" s="142">
        <v>33376</v>
      </c>
      <c r="E2445" s="142"/>
      <c r="F2445" s="65" t="s">
        <v>33</v>
      </c>
      <c r="G2445" s="166">
        <v>368000</v>
      </c>
      <c r="H2445" s="67" t="s">
        <v>2604</v>
      </c>
    </row>
    <row r="2446" spans="1:8" x14ac:dyDescent="0.3">
      <c r="A2446" s="65" t="s">
        <v>3472</v>
      </c>
      <c r="B2446" s="308">
        <v>1</v>
      </c>
      <c r="C2446" s="153" t="s">
        <v>2606</v>
      </c>
      <c r="D2446" s="142" t="s">
        <v>2604</v>
      </c>
      <c r="E2446" s="142"/>
      <c r="F2446" s="65"/>
      <c r="G2446" s="166" t="s">
        <v>2604</v>
      </c>
      <c r="H2446" s="152" t="s">
        <v>2604</v>
      </c>
    </row>
    <row r="2447" spans="1:8" x14ac:dyDescent="0.3">
      <c r="A2447" s="65" t="s">
        <v>3472</v>
      </c>
      <c r="B2447" s="284">
        <v>2</v>
      </c>
      <c r="C2447" s="288" t="s">
        <v>2605</v>
      </c>
      <c r="D2447" s="142" t="s">
        <v>2604</v>
      </c>
      <c r="E2447" s="142"/>
      <c r="F2447" s="65"/>
      <c r="G2447" s="166" t="s">
        <v>2604</v>
      </c>
      <c r="H2447" s="67" t="s">
        <v>2604</v>
      </c>
    </row>
    <row r="2448" spans="1:8" x14ac:dyDescent="0.3">
      <c r="A2448" s="65" t="s">
        <v>3525</v>
      </c>
      <c r="B2448" s="308">
        <v>1</v>
      </c>
      <c r="C2448" s="153" t="s">
        <v>2606</v>
      </c>
      <c r="D2448" s="142" t="s">
        <v>2604</v>
      </c>
      <c r="E2448" s="142"/>
      <c r="F2448" s="65"/>
      <c r="G2448" s="166" t="s">
        <v>2604</v>
      </c>
      <c r="H2448" s="152" t="s">
        <v>2604</v>
      </c>
    </row>
    <row r="2449" spans="1:8" x14ac:dyDescent="0.3">
      <c r="A2449" s="65" t="s">
        <v>3525</v>
      </c>
      <c r="B2449" s="284">
        <v>2</v>
      </c>
      <c r="C2449" s="288" t="s">
        <v>2605</v>
      </c>
      <c r="D2449" s="142" t="s">
        <v>2604</v>
      </c>
      <c r="E2449" s="142"/>
      <c r="F2449" s="65"/>
      <c r="G2449" s="166" t="s">
        <v>2604</v>
      </c>
      <c r="H2449" s="67" t="s">
        <v>2604</v>
      </c>
    </row>
    <row r="2450" spans="1:8" x14ac:dyDescent="0.3">
      <c r="A2450" s="65" t="s">
        <v>441</v>
      </c>
      <c r="B2450" s="308">
        <v>1</v>
      </c>
      <c r="C2450" s="155" t="s">
        <v>2606</v>
      </c>
      <c r="D2450" s="142">
        <v>33726</v>
      </c>
      <c r="E2450" s="142"/>
      <c r="F2450" s="65" t="s">
        <v>2150</v>
      </c>
      <c r="G2450" s="166" t="s">
        <v>2604</v>
      </c>
      <c r="H2450" s="152" t="s">
        <v>2604</v>
      </c>
    </row>
    <row r="2451" spans="1:8" x14ac:dyDescent="0.3">
      <c r="A2451" s="65" t="s">
        <v>441</v>
      </c>
      <c r="B2451" s="284">
        <v>2</v>
      </c>
      <c r="C2451" s="65" t="s">
        <v>2605</v>
      </c>
      <c r="D2451" s="142">
        <v>36229</v>
      </c>
      <c r="E2451" s="142"/>
      <c r="F2451" s="65" t="s">
        <v>33</v>
      </c>
      <c r="G2451" s="166">
        <v>5600000</v>
      </c>
      <c r="H2451" s="67" t="s">
        <v>2604</v>
      </c>
    </row>
    <row r="2452" spans="1:8" x14ac:dyDescent="0.3">
      <c r="A2452" s="65" t="s">
        <v>614</v>
      </c>
      <c r="B2452" s="308">
        <v>1</v>
      </c>
      <c r="C2452" s="153" t="s">
        <v>2606</v>
      </c>
      <c r="D2452" s="142" t="s">
        <v>2604</v>
      </c>
      <c r="E2452" s="142"/>
      <c r="F2452" s="65"/>
      <c r="G2452" s="166" t="s">
        <v>2604</v>
      </c>
      <c r="H2452" s="152" t="s">
        <v>2604</v>
      </c>
    </row>
    <row r="2453" spans="1:8" x14ac:dyDescent="0.3">
      <c r="A2453" s="65" t="s">
        <v>614</v>
      </c>
      <c r="B2453" s="284">
        <v>2</v>
      </c>
      <c r="C2453" s="288" t="s">
        <v>2605</v>
      </c>
      <c r="D2453" s="142" t="s">
        <v>2604</v>
      </c>
      <c r="E2453" s="142"/>
      <c r="F2453" s="65"/>
      <c r="G2453" s="166" t="s">
        <v>2604</v>
      </c>
      <c r="H2453" s="67" t="s">
        <v>2604</v>
      </c>
    </row>
    <row r="2454" spans="1:8" x14ac:dyDescent="0.3">
      <c r="A2454" s="65" t="s">
        <v>2925</v>
      </c>
      <c r="B2454" s="308">
        <v>1</v>
      </c>
      <c r="C2454" s="153" t="s">
        <v>2606</v>
      </c>
      <c r="D2454" s="142" t="s">
        <v>2604</v>
      </c>
      <c r="E2454" s="142"/>
      <c r="F2454" s="65"/>
      <c r="G2454" s="166" t="s">
        <v>2604</v>
      </c>
      <c r="H2454" s="152" t="s">
        <v>2604</v>
      </c>
    </row>
    <row r="2455" spans="1:8" x14ac:dyDescent="0.3">
      <c r="A2455" s="65" t="s">
        <v>2925</v>
      </c>
      <c r="B2455" s="284">
        <v>2</v>
      </c>
      <c r="C2455" s="288" t="s">
        <v>2605</v>
      </c>
      <c r="D2455" s="142" t="s">
        <v>2604</v>
      </c>
      <c r="E2455" s="142"/>
      <c r="F2455" s="65"/>
      <c r="G2455" s="166" t="s">
        <v>2604</v>
      </c>
      <c r="H2455" s="67" t="s">
        <v>2604</v>
      </c>
    </row>
    <row r="2456" spans="1:8" x14ac:dyDescent="0.3">
      <c r="A2456" s="65" t="s">
        <v>2088</v>
      </c>
      <c r="B2456" s="308">
        <v>1</v>
      </c>
      <c r="C2456" s="153" t="s">
        <v>2606</v>
      </c>
      <c r="D2456" s="114" t="s">
        <v>2604</v>
      </c>
      <c r="E2456" s="114"/>
      <c r="F2456" s="65"/>
      <c r="G2456" s="166" t="s">
        <v>2604</v>
      </c>
      <c r="H2456" s="152" t="s">
        <v>2604</v>
      </c>
    </row>
    <row r="2457" spans="1:8" x14ac:dyDescent="0.3">
      <c r="A2457" s="65" t="s">
        <v>2088</v>
      </c>
      <c r="B2457" s="284">
        <v>2</v>
      </c>
      <c r="C2457" s="288" t="s">
        <v>2605</v>
      </c>
      <c r="D2457" s="142" t="s">
        <v>2604</v>
      </c>
      <c r="E2457" s="142"/>
      <c r="F2457" s="65"/>
      <c r="G2457" s="166" t="s">
        <v>2604</v>
      </c>
      <c r="H2457" s="67" t="s">
        <v>2604</v>
      </c>
    </row>
    <row r="2458" spans="1:8" x14ac:dyDescent="0.3">
      <c r="A2458" s="65" t="s">
        <v>2914</v>
      </c>
      <c r="B2458" s="308">
        <v>1</v>
      </c>
      <c r="C2458" s="155" t="s">
        <v>2606</v>
      </c>
      <c r="D2458" s="142">
        <v>20321</v>
      </c>
      <c r="E2458" s="142"/>
      <c r="F2458" s="65" t="s">
        <v>29</v>
      </c>
      <c r="G2458" s="166">
        <v>5000</v>
      </c>
      <c r="H2458" s="152" t="s">
        <v>2604</v>
      </c>
    </row>
    <row r="2459" spans="1:8" x14ac:dyDescent="0.3">
      <c r="A2459" s="65" t="s">
        <v>2914</v>
      </c>
      <c r="B2459" s="283">
        <v>2</v>
      </c>
      <c r="C2459" s="65" t="s">
        <v>2605</v>
      </c>
      <c r="D2459" s="142">
        <v>22015</v>
      </c>
      <c r="E2459" s="142"/>
      <c r="F2459" s="65" t="s">
        <v>78</v>
      </c>
      <c r="G2459" s="166">
        <v>8000</v>
      </c>
      <c r="H2459" s="67" t="s">
        <v>2604</v>
      </c>
    </row>
    <row r="2460" spans="1:8" x14ac:dyDescent="0.3">
      <c r="A2460" s="65" t="s">
        <v>3402</v>
      </c>
      <c r="B2460" s="308">
        <v>1</v>
      </c>
      <c r="C2460" s="153" t="s">
        <v>2606</v>
      </c>
      <c r="D2460" s="142" t="s">
        <v>2604</v>
      </c>
      <c r="E2460" s="142"/>
      <c r="F2460" s="65"/>
      <c r="G2460" s="166" t="s">
        <v>2604</v>
      </c>
      <c r="H2460" s="152" t="s">
        <v>2604</v>
      </c>
    </row>
    <row r="2461" spans="1:8" x14ac:dyDescent="0.3">
      <c r="A2461" s="65" t="s">
        <v>3402</v>
      </c>
      <c r="B2461" s="283">
        <v>2</v>
      </c>
      <c r="C2461" s="65" t="s">
        <v>2605</v>
      </c>
      <c r="D2461" s="142">
        <v>30338</v>
      </c>
      <c r="E2461" s="142"/>
      <c r="F2461" s="65" t="s">
        <v>45</v>
      </c>
      <c r="G2461" s="166" t="s">
        <v>2604</v>
      </c>
      <c r="H2461" s="67" t="s">
        <v>2604</v>
      </c>
    </row>
    <row r="2462" spans="1:8" x14ac:dyDescent="0.3">
      <c r="A2462" s="65" t="s">
        <v>3464</v>
      </c>
      <c r="B2462" s="308">
        <v>1</v>
      </c>
      <c r="C2462" s="153" t="s">
        <v>2606</v>
      </c>
      <c r="D2462" s="142" t="s">
        <v>2604</v>
      </c>
      <c r="E2462" s="142"/>
      <c r="F2462" s="65"/>
      <c r="G2462" s="166" t="s">
        <v>2604</v>
      </c>
      <c r="H2462" s="152" t="s">
        <v>2604</v>
      </c>
    </row>
    <row r="2463" spans="1:8" x14ac:dyDescent="0.3">
      <c r="A2463" s="65" t="s">
        <v>3464</v>
      </c>
      <c r="B2463" s="284">
        <v>2</v>
      </c>
      <c r="C2463" s="288" t="s">
        <v>2605</v>
      </c>
      <c r="D2463" s="142" t="s">
        <v>2604</v>
      </c>
      <c r="E2463" s="142"/>
      <c r="F2463" s="65"/>
      <c r="G2463" s="166" t="s">
        <v>2604</v>
      </c>
      <c r="H2463" s="67" t="s">
        <v>2604</v>
      </c>
    </row>
    <row r="2464" spans="1:8" x14ac:dyDescent="0.3">
      <c r="A2464" s="65" t="s">
        <v>17</v>
      </c>
      <c r="B2464" s="308">
        <v>1</v>
      </c>
      <c r="C2464" s="155" t="s">
        <v>2606</v>
      </c>
      <c r="D2464" s="142">
        <v>31276</v>
      </c>
      <c r="E2464" s="142"/>
      <c r="F2464" s="65" t="s">
        <v>63</v>
      </c>
      <c r="G2464" s="166">
        <v>238000</v>
      </c>
      <c r="H2464" s="152" t="s">
        <v>2604</v>
      </c>
    </row>
    <row r="2465" spans="1:8" x14ac:dyDescent="0.3">
      <c r="A2465" s="65" t="s">
        <v>17</v>
      </c>
      <c r="B2465" s="283">
        <v>2</v>
      </c>
      <c r="C2465" s="108" t="s">
        <v>2605</v>
      </c>
      <c r="D2465" s="142">
        <v>35553</v>
      </c>
      <c r="E2465" s="142"/>
      <c r="F2465" s="108" t="s">
        <v>42</v>
      </c>
      <c r="G2465" s="166" t="s">
        <v>2604</v>
      </c>
      <c r="H2465" s="67" t="s">
        <v>2604</v>
      </c>
    </row>
    <row r="2466" spans="1:8" x14ac:dyDescent="0.3">
      <c r="A2466" s="65" t="s">
        <v>1483</v>
      </c>
      <c r="B2466" s="308">
        <v>1</v>
      </c>
      <c r="C2466" s="153" t="s">
        <v>2606</v>
      </c>
      <c r="D2466" s="142" t="s">
        <v>2604</v>
      </c>
      <c r="E2466" s="142"/>
      <c r="F2466" s="65"/>
      <c r="G2466" s="166" t="s">
        <v>2604</v>
      </c>
      <c r="H2466" s="152" t="s">
        <v>2604</v>
      </c>
    </row>
    <row r="2467" spans="1:8" x14ac:dyDescent="0.3">
      <c r="A2467" s="65" t="s">
        <v>1483</v>
      </c>
      <c r="B2467" s="284">
        <v>2</v>
      </c>
      <c r="C2467" s="288" t="s">
        <v>2605</v>
      </c>
      <c r="D2467" s="142" t="s">
        <v>2604</v>
      </c>
      <c r="E2467" s="142"/>
      <c r="F2467" s="65"/>
      <c r="G2467" s="166" t="s">
        <v>2604</v>
      </c>
      <c r="H2467" s="67" t="s">
        <v>2604</v>
      </c>
    </row>
    <row r="2468" spans="1:8" x14ac:dyDescent="0.3">
      <c r="A2468" s="65" t="s">
        <v>1998</v>
      </c>
      <c r="B2468" s="308">
        <v>1</v>
      </c>
      <c r="C2468" s="153" t="s">
        <v>2606</v>
      </c>
      <c r="D2468" s="114" t="s">
        <v>2604</v>
      </c>
      <c r="E2468" s="114"/>
      <c r="F2468" s="65"/>
      <c r="G2468" s="166" t="s">
        <v>2604</v>
      </c>
      <c r="H2468" s="152" t="s">
        <v>2604</v>
      </c>
    </row>
    <row r="2469" spans="1:8" x14ac:dyDescent="0.3">
      <c r="A2469" s="65" t="s">
        <v>1998</v>
      </c>
      <c r="B2469" s="284">
        <v>2</v>
      </c>
      <c r="C2469" s="288" t="s">
        <v>2605</v>
      </c>
      <c r="D2469" s="142" t="s">
        <v>2604</v>
      </c>
      <c r="E2469" s="142"/>
      <c r="F2469" s="65"/>
      <c r="G2469" s="166" t="s">
        <v>2604</v>
      </c>
      <c r="H2469" s="67" t="s">
        <v>2604</v>
      </c>
    </row>
    <row r="2470" spans="1:8" x14ac:dyDescent="0.3">
      <c r="A2470" s="65" t="s">
        <v>1819</v>
      </c>
      <c r="B2470" s="308">
        <v>1</v>
      </c>
      <c r="C2470" s="153" t="s">
        <v>2606</v>
      </c>
      <c r="D2470" s="142" t="s">
        <v>2604</v>
      </c>
      <c r="E2470" s="142"/>
      <c r="F2470" s="65"/>
      <c r="G2470" s="166" t="s">
        <v>2604</v>
      </c>
      <c r="H2470" s="152" t="s">
        <v>2604</v>
      </c>
    </row>
    <row r="2471" spans="1:8" x14ac:dyDescent="0.3">
      <c r="A2471" s="65" t="s">
        <v>1819</v>
      </c>
      <c r="B2471" s="284">
        <v>2</v>
      </c>
      <c r="C2471" s="288" t="s">
        <v>2605</v>
      </c>
      <c r="D2471" s="142" t="s">
        <v>2604</v>
      </c>
      <c r="E2471" s="142"/>
      <c r="F2471" s="65"/>
      <c r="G2471" s="166" t="s">
        <v>2604</v>
      </c>
      <c r="H2471" s="67" t="s">
        <v>2604</v>
      </c>
    </row>
    <row r="2472" spans="1:8" x14ac:dyDescent="0.3">
      <c r="A2472" s="65" t="s">
        <v>3408</v>
      </c>
      <c r="B2472" s="308">
        <v>1</v>
      </c>
      <c r="C2472" s="153" t="s">
        <v>2606</v>
      </c>
      <c r="D2472" s="142" t="s">
        <v>2604</v>
      </c>
      <c r="E2472" s="142"/>
      <c r="F2472" s="65"/>
      <c r="G2472" s="166" t="s">
        <v>2604</v>
      </c>
      <c r="H2472" s="152" t="s">
        <v>2604</v>
      </c>
    </row>
    <row r="2473" spans="1:8" x14ac:dyDescent="0.3">
      <c r="A2473" s="65" t="s">
        <v>3408</v>
      </c>
      <c r="B2473" s="284">
        <v>2</v>
      </c>
      <c r="C2473" s="288" t="s">
        <v>2605</v>
      </c>
      <c r="D2473" s="142" t="s">
        <v>2604</v>
      </c>
      <c r="E2473" s="142"/>
      <c r="F2473" s="65"/>
      <c r="G2473" s="166" t="s">
        <v>2604</v>
      </c>
      <c r="H2473" s="67" t="s">
        <v>2604</v>
      </c>
    </row>
    <row r="2474" spans="1:8" x14ac:dyDescent="0.3">
      <c r="A2474" s="65" t="s">
        <v>3178</v>
      </c>
      <c r="B2474" s="308">
        <v>1</v>
      </c>
      <c r="C2474" s="153" t="s">
        <v>2606</v>
      </c>
      <c r="D2474" s="114" t="s">
        <v>2604</v>
      </c>
      <c r="E2474" s="114"/>
      <c r="F2474" s="65"/>
      <c r="G2474" s="166" t="s">
        <v>2604</v>
      </c>
      <c r="H2474" s="152" t="s">
        <v>2604</v>
      </c>
    </row>
    <row r="2475" spans="1:8" x14ac:dyDescent="0.3">
      <c r="A2475" s="65" t="s">
        <v>3178</v>
      </c>
      <c r="B2475" s="284">
        <v>2</v>
      </c>
      <c r="C2475" s="288" t="s">
        <v>2605</v>
      </c>
      <c r="D2475" s="142" t="s">
        <v>2604</v>
      </c>
      <c r="E2475" s="142"/>
      <c r="F2475" s="65"/>
      <c r="G2475" s="166" t="s">
        <v>2604</v>
      </c>
      <c r="H2475" s="67" t="s">
        <v>2604</v>
      </c>
    </row>
    <row r="2476" spans="1:8" x14ac:dyDescent="0.3">
      <c r="A2476" s="65" t="s">
        <v>3395</v>
      </c>
      <c r="B2476" s="308">
        <v>1</v>
      </c>
      <c r="C2476" s="153" t="s">
        <v>2606</v>
      </c>
      <c r="D2476" s="114" t="s">
        <v>2604</v>
      </c>
      <c r="E2476" s="114"/>
      <c r="F2476" s="65"/>
      <c r="G2476" s="166" t="s">
        <v>2604</v>
      </c>
      <c r="H2476" s="152" t="s">
        <v>2604</v>
      </c>
    </row>
    <row r="2477" spans="1:8" x14ac:dyDescent="0.3">
      <c r="A2477" s="65" t="s">
        <v>3395</v>
      </c>
      <c r="B2477" s="284">
        <v>2</v>
      </c>
      <c r="C2477" s="288" t="s">
        <v>2605</v>
      </c>
      <c r="D2477" s="142" t="s">
        <v>2604</v>
      </c>
      <c r="E2477" s="142"/>
      <c r="F2477" s="65"/>
      <c r="G2477" s="166" t="s">
        <v>2604</v>
      </c>
      <c r="H2477" s="67" t="s">
        <v>2604</v>
      </c>
    </row>
    <row r="2478" spans="1:8" x14ac:dyDescent="0.3">
      <c r="A2478" s="65" t="s">
        <v>3440</v>
      </c>
      <c r="B2478" s="308">
        <v>1</v>
      </c>
      <c r="C2478" s="153" t="s">
        <v>2606</v>
      </c>
      <c r="D2478" s="114" t="s">
        <v>2604</v>
      </c>
      <c r="E2478" s="114"/>
      <c r="F2478" s="65"/>
      <c r="G2478" s="166" t="s">
        <v>2604</v>
      </c>
      <c r="H2478" s="152" t="s">
        <v>2604</v>
      </c>
    </row>
    <row r="2479" spans="1:8" x14ac:dyDescent="0.3">
      <c r="A2479" s="65" t="s">
        <v>3440</v>
      </c>
      <c r="B2479" s="284">
        <v>2</v>
      </c>
      <c r="C2479" s="288" t="s">
        <v>2605</v>
      </c>
      <c r="D2479" s="142" t="s">
        <v>2604</v>
      </c>
      <c r="E2479" s="142"/>
      <c r="F2479" s="65"/>
      <c r="G2479" s="166" t="s">
        <v>2604</v>
      </c>
      <c r="H2479" s="67" t="s">
        <v>2604</v>
      </c>
    </row>
    <row r="2480" spans="1:8" x14ac:dyDescent="0.3">
      <c r="A2480" s="65" t="s">
        <v>3634</v>
      </c>
      <c r="B2480" s="308">
        <v>1</v>
      </c>
      <c r="C2480" s="155" t="s">
        <v>2606</v>
      </c>
      <c r="D2480" s="142">
        <v>33467</v>
      </c>
      <c r="E2480" s="142"/>
      <c r="F2480" s="65" t="s">
        <v>71</v>
      </c>
      <c r="G2480" s="166">
        <v>1160000</v>
      </c>
      <c r="H2480" s="152" t="s">
        <v>2604</v>
      </c>
    </row>
    <row r="2481" spans="1:8" x14ac:dyDescent="0.3">
      <c r="A2481" s="65" t="s">
        <v>3634</v>
      </c>
      <c r="B2481" s="284">
        <v>2</v>
      </c>
      <c r="C2481" s="108" t="s">
        <v>2605</v>
      </c>
      <c r="D2481" s="142">
        <v>33838</v>
      </c>
      <c r="E2481" s="142"/>
      <c r="F2481" s="108" t="s">
        <v>54</v>
      </c>
      <c r="G2481" s="166">
        <v>2210000</v>
      </c>
      <c r="H2481" s="67" t="s">
        <v>2604</v>
      </c>
    </row>
    <row r="2482" spans="1:8" x14ac:dyDescent="0.3">
      <c r="A2482" s="65" t="s">
        <v>3130</v>
      </c>
      <c r="B2482" s="308">
        <v>1</v>
      </c>
      <c r="C2482" s="155" t="s">
        <v>2606</v>
      </c>
      <c r="D2482" s="142">
        <v>27636</v>
      </c>
      <c r="E2482" s="142"/>
      <c r="F2482" s="65" t="s">
        <v>76</v>
      </c>
      <c r="G2482" s="166">
        <v>42000</v>
      </c>
      <c r="H2482" s="152" t="s">
        <v>2604</v>
      </c>
    </row>
    <row r="2483" spans="1:8" x14ac:dyDescent="0.3">
      <c r="A2483" s="65" t="s">
        <v>3130</v>
      </c>
      <c r="B2483" s="285">
        <v>2</v>
      </c>
      <c r="C2483" s="282" t="s">
        <v>4527</v>
      </c>
      <c r="D2483" s="142">
        <v>28399</v>
      </c>
      <c r="E2483" s="142"/>
      <c r="F2483" s="65" t="s">
        <v>38</v>
      </c>
      <c r="G2483" s="166" t="s">
        <v>2604</v>
      </c>
      <c r="H2483" s="67" t="s">
        <v>2604</v>
      </c>
    </row>
    <row r="2484" spans="1:8" x14ac:dyDescent="0.3">
      <c r="A2484" s="65" t="s">
        <v>3130</v>
      </c>
      <c r="B2484" s="308">
        <v>3</v>
      </c>
      <c r="C2484" s="281" t="s">
        <v>2605</v>
      </c>
      <c r="D2484" s="142">
        <v>28430</v>
      </c>
      <c r="E2484" s="142"/>
      <c r="F2484" s="282" t="s">
        <v>29</v>
      </c>
      <c r="G2484" s="166">
        <v>50000</v>
      </c>
      <c r="H2484" s="152"/>
    </row>
    <row r="2485" spans="1:8" x14ac:dyDescent="0.3">
      <c r="A2485" s="65" t="s">
        <v>3291</v>
      </c>
      <c r="B2485" s="308">
        <v>1</v>
      </c>
      <c r="C2485" s="155" t="s">
        <v>2606</v>
      </c>
      <c r="D2485" s="142">
        <v>24066</v>
      </c>
      <c r="E2485" s="142"/>
      <c r="F2485" s="65" t="s">
        <v>80</v>
      </c>
      <c r="G2485" s="166" t="s">
        <v>2604</v>
      </c>
      <c r="H2485" s="152" t="s">
        <v>2604</v>
      </c>
    </row>
    <row r="2486" spans="1:8" x14ac:dyDescent="0.3">
      <c r="A2486" s="65" t="s">
        <v>3291</v>
      </c>
      <c r="B2486" s="283">
        <v>2</v>
      </c>
      <c r="C2486" s="65" t="s">
        <v>2605</v>
      </c>
      <c r="D2486" s="142">
        <v>25585</v>
      </c>
      <c r="E2486" s="142"/>
      <c r="F2486" s="65" t="s">
        <v>29</v>
      </c>
      <c r="G2486" s="166" t="s">
        <v>2604</v>
      </c>
      <c r="H2486" s="67" t="s">
        <v>2604</v>
      </c>
    </row>
    <row r="2487" spans="1:8" x14ac:dyDescent="0.3">
      <c r="A2487" s="65" t="s">
        <v>3771</v>
      </c>
      <c r="B2487" s="308">
        <v>1</v>
      </c>
      <c r="C2487" s="155" t="s">
        <v>2606</v>
      </c>
      <c r="D2487" s="142">
        <v>32022</v>
      </c>
      <c r="E2487" s="142"/>
      <c r="F2487" s="108" t="s">
        <v>2608</v>
      </c>
      <c r="G2487" s="166" t="s">
        <v>2604</v>
      </c>
      <c r="H2487" s="152" t="s">
        <v>2604</v>
      </c>
    </row>
    <row r="2488" spans="1:8" x14ac:dyDescent="0.3">
      <c r="A2488" s="65" t="s">
        <v>3771</v>
      </c>
      <c r="B2488" s="285">
        <v>2</v>
      </c>
      <c r="C2488" s="108" t="s">
        <v>4527</v>
      </c>
      <c r="D2488" s="142">
        <v>33981</v>
      </c>
      <c r="E2488" s="142"/>
      <c r="F2488" s="108" t="s">
        <v>42</v>
      </c>
      <c r="G2488" s="166" t="s">
        <v>2604</v>
      </c>
      <c r="H2488" s="67" t="s">
        <v>2604</v>
      </c>
    </row>
    <row r="2489" spans="1:8" x14ac:dyDescent="0.3">
      <c r="A2489" s="65" t="s">
        <v>3047</v>
      </c>
      <c r="B2489" s="308">
        <v>1</v>
      </c>
      <c r="C2489" s="155" t="s">
        <v>2606</v>
      </c>
      <c r="D2489" s="142">
        <v>35635</v>
      </c>
      <c r="E2489" s="142"/>
      <c r="F2489" s="65" t="s">
        <v>2195</v>
      </c>
      <c r="G2489" s="166" t="s">
        <v>2604</v>
      </c>
      <c r="H2489" s="152" t="s">
        <v>2604</v>
      </c>
    </row>
    <row r="2490" spans="1:8" x14ac:dyDescent="0.3">
      <c r="A2490" s="65" t="s">
        <v>3047</v>
      </c>
      <c r="B2490" s="283">
        <v>2</v>
      </c>
      <c r="C2490" s="65" t="s">
        <v>2605</v>
      </c>
      <c r="D2490" s="142">
        <v>36547</v>
      </c>
      <c r="E2490" s="142"/>
      <c r="F2490" s="65" t="s">
        <v>2196</v>
      </c>
      <c r="G2490" s="166" t="s">
        <v>2604</v>
      </c>
      <c r="H2490" s="67" t="s">
        <v>2604</v>
      </c>
    </row>
    <row r="2491" spans="1:8" x14ac:dyDescent="0.3">
      <c r="A2491" s="65" t="s">
        <v>2898</v>
      </c>
      <c r="B2491" s="308">
        <v>1</v>
      </c>
      <c r="C2491" s="155" t="s">
        <v>2606</v>
      </c>
      <c r="D2491" s="142" t="s">
        <v>2604</v>
      </c>
      <c r="E2491" s="142"/>
      <c r="F2491" s="65"/>
      <c r="G2491" s="166" t="s">
        <v>2604</v>
      </c>
      <c r="H2491" s="152" t="s">
        <v>2604</v>
      </c>
    </row>
    <row r="2492" spans="1:8" x14ac:dyDescent="0.3">
      <c r="A2492" s="65" t="s">
        <v>2898</v>
      </c>
      <c r="B2492" s="283">
        <v>2</v>
      </c>
      <c r="C2492" s="65" t="s">
        <v>2605</v>
      </c>
      <c r="D2492" s="142" t="s">
        <v>2604</v>
      </c>
      <c r="E2492" s="142"/>
      <c r="F2492" s="65"/>
      <c r="G2492" s="166" t="s">
        <v>2604</v>
      </c>
      <c r="H2492" s="67" t="s">
        <v>2604</v>
      </c>
    </row>
    <row r="2493" spans="1:8" x14ac:dyDescent="0.3">
      <c r="A2493" s="65" t="s">
        <v>3679</v>
      </c>
      <c r="B2493" s="308">
        <v>1</v>
      </c>
      <c r="C2493" s="155" t="s">
        <v>2606</v>
      </c>
      <c r="D2493" s="142" t="s">
        <v>2604</v>
      </c>
      <c r="E2493" s="142"/>
      <c r="F2493" s="65"/>
      <c r="G2493" s="166" t="s">
        <v>2604</v>
      </c>
      <c r="H2493" s="152" t="s">
        <v>2604</v>
      </c>
    </row>
    <row r="2494" spans="1:8" x14ac:dyDescent="0.3">
      <c r="A2494" s="65" t="s">
        <v>3679</v>
      </c>
      <c r="B2494" s="283">
        <v>2</v>
      </c>
      <c r="C2494" s="65" t="s">
        <v>2605</v>
      </c>
      <c r="D2494" s="142" t="s">
        <v>2604</v>
      </c>
      <c r="E2494" s="142"/>
      <c r="F2494" s="65"/>
      <c r="G2494" s="166" t="s">
        <v>2604</v>
      </c>
      <c r="H2494" s="67" t="s">
        <v>2604</v>
      </c>
    </row>
    <row r="2495" spans="1:8" x14ac:dyDescent="0.3">
      <c r="A2495" s="65" t="s">
        <v>3135</v>
      </c>
      <c r="B2495" s="308">
        <v>1</v>
      </c>
      <c r="C2495" s="153" t="s">
        <v>2606</v>
      </c>
      <c r="D2495" s="114" t="s">
        <v>2604</v>
      </c>
      <c r="E2495" s="114"/>
      <c r="F2495" s="65"/>
      <c r="G2495" s="166" t="s">
        <v>2604</v>
      </c>
      <c r="H2495" s="152" t="s">
        <v>2604</v>
      </c>
    </row>
    <row r="2496" spans="1:8" x14ac:dyDescent="0.3">
      <c r="A2496" s="65" t="s">
        <v>3135</v>
      </c>
      <c r="B2496" s="283">
        <v>2</v>
      </c>
      <c r="C2496" s="65" t="s">
        <v>2605</v>
      </c>
      <c r="D2496" s="142" t="s">
        <v>2604</v>
      </c>
      <c r="E2496" s="142"/>
      <c r="F2496" s="65"/>
      <c r="G2496" s="166" t="s">
        <v>2604</v>
      </c>
      <c r="H2496" s="67" t="s">
        <v>2604</v>
      </c>
    </row>
    <row r="2497" spans="1:8" x14ac:dyDescent="0.3">
      <c r="A2497" s="65" t="s">
        <v>3790</v>
      </c>
      <c r="B2497" s="308">
        <v>1</v>
      </c>
      <c r="C2497" s="153" t="s">
        <v>2606</v>
      </c>
      <c r="D2497" s="142" t="s">
        <v>2604</v>
      </c>
      <c r="E2497" s="142"/>
      <c r="F2497" s="65"/>
      <c r="G2497" s="166" t="s">
        <v>2604</v>
      </c>
      <c r="H2497" s="152" t="s">
        <v>2604</v>
      </c>
    </row>
    <row r="2498" spans="1:8" x14ac:dyDescent="0.3">
      <c r="A2498" s="65" t="s">
        <v>3790</v>
      </c>
      <c r="B2498" s="284">
        <v>2</v>
      </c>
      <c r="C2498" s="288" t="s">
        <v>2605</v>
      </c>
      <c r="D2498" s="142" t="s">
        <v>2604</v>
      </c>
      <c r="E2498" s="142"/>
      <c r="F2498" s="65"/>
      <c r="G2498" s="166" t="s">
        <v>2604</v>
      </c>
      <c r="H2498" s="67" t="s">
        <v>2604</v>
      </c>
    </row>
    <row r="2499" spans="1:8" x14ac:dyDescent="0.3">
      <c r="A2499" s="65" t="s">
        <v>3252</v>
      </c>
      <c r="B2499" s="308">
        <v>1</v>
      </c>
      <c r="C2499" s="153" t="s">
        <v>2606</v>
      </c>
      <c r="D2499" s="114" t="s">
        <v>2604</v>
      </c>
      <c r="E2499" s="114"/>
      <c r="F2499" s="65"/>
      <c r="G2499" s="166" t="s">
        <v>2604</v>
      </c>
      <c r="H2499" s="152" t="s">
        <v>2604</v>
      </c>
    </row>
    <row r="2500" spans="1:8" x14ac:dyDescent="0.3">
      <c r="A2500" s="65" t="s">
        <v>3252</v>
      </c>
      <c r="B2500" s="284">
        <v>2</v>
      </c>
      <c r="C2500" s="288" t="s">
        <v>2605</v>
      </c>
      <c r="D2500" s="142" t="s">
        <v>2604</v>
      </c>
      <c r="E2500" s="142"/>
      <c r="F2500" s="65"/>
      <c r="G2500" s="166" t="s">
        <v>2604</v>
      </c>
      <c r="H2500" s="67" t="s">
        <v>2604</v>
      </c>
    </row>
    <row r="2501" spans="1:8" x14ac:dyDescent="0.3">
      <c r="A2501" s="65" t="s">
        <v>3294</v>
      </c>
      <c r="B2501" s="308">
        <v>1</v>
      </c>
      <c r="C2501" s="153" t="s">
        <v>2606</v>
      </c>
      <c r="D2501" s="142" t="s">
        <v>2604</v>
      </c>
      <c r="E2501" s="142"/>
      <c r="F2501" s="65"/>
      <c r="G2501" s="166" t="s">
        <v>2604</v>
      </c>
      <c r="H2501" s="152" t="s">
        <v>2604</v>
      </c>
    </row>
    <row r="2502" spans="1:8" x14ac:dyDescent="0.3">
      <c r="A2502" s="65" t="s">
        <v>3294</v>
      </c>
      <c r="B2502" s="284">
        <v>2</v>
      </c>
      <c r="C2502" s="288" t="s">
        <v>2605</v>
      </c>
      <c r="D2502" s="142" t="s">
        <v>2604</v>
      </c>
      <c r="E2502" s="142"/>
      <c r="F2502" s="65"/>
      <c r="G2502" s="166" t="s">
        <v>2604</v>
      </c>
      <c r="H2502" s="67" t="s">
        <v>2604</v>
      </c>
    </row>
    <row r="2503" spans="1:8" x14ac:dyDescent="0.3">
      <c r="A2503" s="65" t="s">
        <v>3683</v>
      </c>
      <c r="B2503" s="308">
        <v>1</v>
      </c>
      <c r="C2503" s="153" t="s">
        <v>2606</v>
      </c>
      <c r="D2503" s="142" t="s">
        <v>2604</v>
      </c>
      <c r="E2503" s="142"/>
      <c r="F2503" s="65"/>
      <c r="G2503" s="166" t="s">
        <v>2604</v>
      </c>
      <c r="H2503" s="152" t="s">
        <v>2604</v>
      </c>
    </row>
    <row r="2504" spans="1:8" x14ac:dyDescent="0.3">
      <c r="A2504" s="65" t="s">
        <v>3683</v>
      </c>
      <c r="B2504" s="309">
        <v>2</v>
      </c>
      <c r="C2504" s="288" t="s">
        <v>2605</v>
      </c>
      <c r="D2504" s="142" t="s">
        <v>2604</v>
      </c>
      <c r="E2504" s="142"/>
      <c r="F2504" s="65"/>
      <c r="G2504" s="166" t="s">
        <v>2604</v>
      </c>
      <c r="H2504" s="67" t="s">
        <v>2604</v>
      </c>
    </row>
    <row r="2505" spans="1:8" x14ac:dyDescent="0.3">
      <c r="A2505" s="65" t="s">
        <v>3370</v>
      </c>
      <c r="B2505" s="308">
        <v>1</v>
      </c>
      <c r="C2505" s="153" t="s">
        <v>2606</v>
      </c>
      <c r="D2505" s="114" t="s">
        <v>2604</v>
      </c>
      <c r="E2505" s="114"/>
      <c r="F2505" s="65"/>
      <c r="G2505" s="166" t="s">
        <v>2604</v>
      </c>
      <c r="H2505" s="152" t="s">
        <v>2604</v>
      </c>
    </row>
    <row r="2506" spans="1:8" x14ac:dyDescent="0.3">
      <c r="A2506" s="65" t="s">
        <v>3370</v>
      </c>
      <c r="B2506" s="284">
        <v>2</v>
      </c>
      <c r="C2506" s="288" t="s">
        <v>2605</v>
      </c>
      <c r="D2506" s="142" t="s">
        <v>2604</v>
      </c>
      <c r="E2506" s="142"/>
      <c r="F2506" s="65"/>
      <c r="G2506" s="166" t="s">
        <v>2604</v>
      </c>
      <c r="H2506" s="67" t="s">
        <v>2604</v>
      </c>
    </row>
    <row r="2507" spans="1:8" x14ac:dyDescent="0.3">
      <c r="A2507" s="65" t="s">
        <v>3430</v>
      </c>
      <c r="B2507" s="308">
        <v>1</v>
      </c>
      <c r="C2507" s="153" t="s">
        <v>2606</v>
      </c>
      <c r="D2507" s="142" t="s">
        <v>2604</v>
      </c>
      <c r="E2507" s="142"/>
      <c r="F2507" s="65"/>
      <c r="G2507" s="166" t="s">
        <v>2604</v>
      </c>
      <c r="H2507" s="152" t="s">
        <v>2604</v>
      </c>
    </row>
    <row r="2508" spans="1:8" x14ac:dyDescent="0.3">
      <c r="A2508" s="65" t="s">
        <v>3430</v>
      </c>
      <c r="B2508" s="284">
        <v>2</v>
      </c>
      <c r="C2508" s="288" t="s">
        <v>2605</v>
      </c>
      <c r="D2508" s="142" t="s">
        <v>2604</v>
      </c>
      <c r="E2508" s="142"/>
      <c r="F2508" s="65"/>
      <c r="G2508" s="166" t="s">
        <v>2604</v>
      </c>
      <c r="H2508" s="67" t="s">
        <v>2604</v>
      </c>
    </row>
    <row r="2509" spans="1:8" x14ac:dyDescent="0.3">
      <c r="A2509" s="65" t="s">
        <v>3495</v>
      </c>
      <c r="B2509" s="308">
        <v>1</v>
      </c>
      <c r="C2509" s="153" t="s">
        <v>2606</v>
      </c>
      <c r="D2509" s="142" t="s">
        <v>2604</v>
      </c>
      <c r="E2509" s="142"/>
      <c r="F2509" s="65"/>
      <c r="G2509" s="166" t="s">
        <v>2604</v>
      </c>
      <c r="H2509" s="152" t="s">
        <v>2604</v>
      </c>
    </row>
    <row r="2510" spans="1:8" x14ac:dyDescent="0.3">
      <c r="A2510" s="65" t="s">
        <v>3495</v>
      </c>
      <c r="B2510" s="284">
        <v>2</v>
      </c>
      <c r="C2510" s="288" t="s">
        <v>2605</v>
      </c>
      <c r="D2510" s="142" t="s">
        <v>2604</v>
      </c>
      <c r="E2510" s="142"/>
      <c r="F2510" s="65"/>
      <c r="G2510" s="166" t="s">
        <v>2604</v>
      </c>
      <c r="H2510" s="67" t="s">
        <v>2604</v>
      </c>
    </row>
    <row r="2511" spans="1:8" x14ac:dyDescent="0.3">
      <c r="A2511" s="65" t="s">
        <v>3523</v>
      </c>
      <c r="B2511" s="308">
        <v>1</v>
      </c>
      <c r="C2511" s="153" t="s">
        <v>2606</v>
      </c>
      <c r="D2511" s="142" t="s">
        <v>2604</v>
      </c>
      <c r="E2511" s="142"/>
      <c r="F2511" s="65"/>
      <c r="G2511" s="166" t="s">
        <v>2604</v>
      </c>
      <c r="H2511" s="152" t="s">
        <v>2604</v>
      </c>
    </row>
    <row r="2512" spans="1:8" x14ac:dyDescent="0.3">
      <c r="A2512" s="65" t="s">
        <v>3523</v>
      </c>
      <c r="B2512" s="284">
        <v>2</v>
      </c>
      <c r="C2512" s="288" t="s">
        <v>2605</v>
      </c>
      <c r="D2512" s="142" t="s">
        <v>2604</v>
      </c>
      <c r="E2512" s="142"/>
      <c r="F2512" s="65"/>
      <c r="G2512" s="166" t="s">
        <v>2604</v>
      </c>
      <c r="H2512" s="67" t="s">
        <v>2604</v>
      </c>
    </row>
    <row r="2513" spans="1:8" x14ac:dyDescent="0.3">
      <c r="A2513" s="65" t="s">
        <v>3574</v>
      </c>
      <c r="B2513" s="308">
        <v>1</v>
      </c>
      <c r="C2513" s="153" t="s">
        <v>2606</v>
      </c>
      <c r="D2513" s="142" t="s">
        <v>2604</v>
      </c>
      <c r="E2513" s="142"/>
      <c r="F2513" s="65"/>
      <c r="G2513" s="166" t="s">
        <v>2604</v>
      </c>
      <c r="H2513" s="152" t="s">
        <v>2604</v>
      </c>
    </row>
    <row r="2514" spans="1:8" x14ac:dyDescent="0.3">
      <c r="A2514" s="65" t="s">
        <v>3574</v>
      </c>
      <c r="B2514" s="284">
        <v>2</v>
      </c>
      <c r="C2514" s="288" t="s">
        <v>2605</v>
      </c>
      <c r="D2514" s="142" t="s">
        <v>2604</v>
      </c>
      <c r="E2514" s="142"/>
      <c r="F2514" s="65"/>
      <c r="G2514" s="166" t="s">
        <v>2604</v>
      </c>
      <c r="H2514" s="67" t="s">
        <v>2604</v>
      </c>
    </row>
    <row r="2515" spans="1:8" x14ac:dyDescent="0.3">
      <c r="A2515" s="65" t="s">
        <v>3584</v>
      </c>
      <c r="B2515" s="308">
        <v>1</v>
      </c>
      <c r="C2515" s="153" t="s">
        <v>2606</v>
      </c>
      <c r="D2515" s="114" t="s">
        <v>2604</v>
      </c>
      <c r="E2515" s="114"/>
      <c r="F2515" s="65"/>
      <c r="G2515" s="166" t="s">
        <v>2604</v>
      </c>
      <c r="H2515" s="152" t="s">
        <v>2604</v>
      </c>
    </row>
    <row r="2516" spans="1:8" x14ac:dyDescent="0.3">
      <c r="A2516" s="65" t="s">
        <v>3584</v>
      </c>
      <c r="B2516" s="284">
        <v>2</v>
      </c>
      <c r="C2516" s="288" t="s">
        <v>2605</v>
      </c>
      <c r="D2516" s="142" t="s">
        <v>2604</v>
      </c>
      <c r="E2516" s="142"/>
      <c r="F2516" s="65"/>
      <c r="G2516" s="166" t="s">
        <v>2604</v>
      </c>
      <c r="H2516" s="67" t="s">
        <v>2604</v>
      </c>
    </row>
    <row r="2517" spans="1:8" x14ac:dyDescent="0.3">
      <c r="A2517" s="65" t="s">
        <v>3606</v>
      </c>
      <c r="B2517" s="308">
        <v>1</v>
      </c>
      <c r="C2517" s="153" t="s">
        <v>2606</v>
      </c>
      <c r="D2517" s="114" t="s">
        <v>2604</v>
      </c>
      <c r="E2517" s="114"/>
      <c r="F2517" s="65"/>
      <c r="G2517" s="166" t="s">
        <v>2604</v>
      </c>
      <c r="H2517" s="152" t="s">
        <v>2604</v>
      </c>
    </row>
    <row r="2518" spans="1:8" x14ac:dyDescent="0.3">
      <c r="A2518" s="65" t="s">
        <v>3606</v>
      </c>
      <c r="B2518" s="284">
        <v>2</v>
      </c>
      <c r="C2518" s="288" t="s">
        <v>2605</v>
      </c>
      <c r="D2518" s="142" t="s">
        <v>2604</v>
      </c>
      <c r="E2518" s="142"/>
      <c r="F2518" s="65"/>
      <c r="G2518" s="166" t="s">
        <v>2604</v>
      </c>
      <c r="H2518" s="67" t="s">
        <v>2604</v>
      </c>
    </row>
    <row r="2519" spans="1:8" x14ac:dyDescent="0.3">
      <c r="A2519" s="65" t="s">
        <v>2965</v>
      </c>
      <c r="B2519" s="308">
        <v>1</v>
      </c>
      <c r="C2519" s="153" t="s">
        <v>2606</v>
      </c>
      <c r="D2519" s="142" t="s">
        <v>2604</v>
      </c>
      <c r="E2519" s="142"/>
      <c r="F2519" s="65"/>
      <c r="G2519" s="166" t="s">
        <v>2604</v>
      </c>
      <c r="H2519" s="152" t="s">
        <v>2604</v>
      </c>
    </row>
    <row r="2520" spans="1:8" x14ac:dyDescent="0.3">
      <c r="A2520" s="65" t="s">
        <v>2965</v>
      </c>
      <c r="B2520" s="284">
        <v>2</v>
      </c>
      <c r="C2520" s="288" t="s">
        <v>2605</v>
      </c>
      <c r="D2520" s="142" t="s">
        <v>2604</v>
      </c>
      <c r="E2520" s="142"/>
      <c r="F2520" s="65"/>
      <c r="G2520" s="166" t="s">
        <v>2604</v>
      </c>
      <c r="H2520" s="67" t="s">
        <v>2604</v>
      </c>
    </row>
    <row r="2521" spans="1:8" x14ac:dyDescent="0.3">
      <c r="A2521" s="65" t="s">
        <v>3772</v>
      </c>
      <c r="B2521" s="308">
        <v>1</v>
      </c>
      <c r="C2521" s="153" t="s">
        <v>2606</v>
      </c>
      <c r="D2521" s="114" t="s">
        <v>2604</v>
      </c>
      <c r="E2521" s="114"/>
      <c r="F2521" s="65"/>
      <c r="G2521" s="166" t="s">
        <v>2604</v>
      </c>
      <c r="H2521" s="152" t="s">
        <v>2604</v>
      </c>
    </row>
    <row r="2522" spans="1:8" x14ac:dyDescent="0.3">
      <c r="A2522" s="65" t="s">
        <v>3772</v>
      </c>
      <c r="B2522" s="284">
        <v>2</v>
      </c>
      <c r="C2522" s="288" t="s">
        <v>2605</v>
      </c>
      <c r="D2522" s="142" t="s">
        <v>2604</v>
      </c>
      <c r="E2522" s="142"/>
      <c r="F2522" s="65"/>
      <c r="G2522" s="166" t="s">
        <v>2604</v>
      </c>
      <c r="H2522" s="67" t="s">
        <v>2604</v>
      </c>
    </row>
    <row r="2523" spans="1:8" x14ac:dyDescent="0.3">
      <c r="A2523" s="65" t="s">
        <v>2840</v>
      </c>
      <c r="B2523" s="308">
        <v>1</v>
      </c>
      <c r="C2523" s="153" t="s">
        <v>2606</v>
      </c>
      <c r="D2523" s="114" t="s">
        <v>2604</v>
      </c>
      <c r="E2523" s="114"/>
      <c r="F2523" s="65"/>
      <c r="G2523" s="166" t="s">
        <v>2604</v>
      </c>
      <c r="H2523" s="152" t="s">
        <v>2604</v>
      </c>
    </row>
    <row r="2524" spans="1:8" x14ac:dyDescent="0.3">
      <c r="A2524" s="65" t="s">
        <v>2840</v>
      </c>
      <c r="B2524" s="284">
        <v>2</v>
      </c>
      <c r="C2524" s="288" t="s">
        <v>2605</v>
      </c>
      <c r="D2524" s="142" t="s">
        <v>2604</v>
      </c>
      <c r="E2524" s="142"/>
      <c r="F2524" s="65"/>
      <c r="G2524" s="166" t="s">
        <v>2604</v>
      </c>
      <c r="H2524" s="67" t="s">
        <v>2604</v>
      </c>
    </row>
    <row r="2525" spans="1:8" x14ac:dyDescent="0.3">
      <c r="A2525" s="65" t="s">
        <v>2041</v>
      </c>
      <c r="B2525" s="308">
        <v>1</v>
      </c>
      <c r="C2525" s="153" t="s">
        <v>2606</v>
      </c>
      <c r="D2525" s="114" t="s">
        <v>2604</v>
      </c>
      <c r="E2525" s="114"/>
      <c r="F2525" s="65"/>
      <c r="G2525" s="166" t="s">
        <v>2604</v>
      </c>
      <c r="H2525" s="152" t="s">
        <v>2604</v>
      </c>
    </row>
    <row r="2526" spans="1:8" x14ac:dyDescent="0.3">
      <c r="A2526" s="65" t="s">
        <v>2041</v>
      </c>
      <c r="B2526" s="284">
        <v>2</v>
      </c>
      <c r="C2526" s="288" t="s">
        <v>2605</v>
      </c>
      <c r="D2526" s="142" t="s">
        <v>2604</v>
      </c>
      <c r="E2526" s="142"/>
      <c r="F2526" s="65"/>
      <c r="G2526" s="166" t="s">
        <v>2604</v>
      </c>
      <c r="H2526" s="67" t="s">
        <v>2604</v>
      </c>
    </row>
    <row r="2527" spans="1:8" x14ac:dyDescent="0.3">
      <c r="A2527" s="65" t="s">
        <v>1997</v>
      </c>
      <c r="B2527" s="308">
        <v>1</v>
      </c>
      <c r="C2527" s="153" t="s">
        <v>2606</v>
      </c>
      <c r="D2527" s="114" t="s">
        <v>2604</v>
      </c>
      <c r="E2527" s="114"/>
      <c r="F2527" s="65"/>
      <c r="G2527" s="166" t="s">
        <v>2604</v>
      </c>
      <c r="H2527" s="152" t="s">
        <v>2604</v>
      </c>
    </row>
    <row r="2528" spans="1:8" x14ac:dyDescent="0.3">
      <c r="A2528" s="65" t="s">
        <v>1997</v>
      </c>
      <c r="B2528" s="284">
        <v>2</v>
      </c>
      <c r="C2528" s="288" t="s">
        <v>2605</v>
      </c>
      <c r="D2528" s="142" t="s">
        <v>2604</v>
      </c>
      <c r="E2528" s="142"/>
      <c r="F2528" s="65"/>
      <c r="G2528" s="166" t="s">
        <v>2604</v>
      </c>
      <c r="H2528" s="67" t="s">
        <v>2604</v>
      </c>
    </row>
    <row r="2529" spans="1:8" x14ac:dyDescent="0.3">
      <c r="A2529" s="65" t="s">
        <v>1841</v>
      </c>
      <c r="B2529" s="308">
        <v>1</v>
      </c>
      <c r="C2529" s="153" t="s">
        <v>2606</v>
      </c>
      <c r="D2529" s="142" t="s">
        <v>2604</v>
      </c>
      <c r="E2529" s="142"/>
      <c r="F2529" s="65"/>
      <c r="G2529" s="166" t="s">
        <v>2604</v>
      </c>
      <c r="H2529" s="152" t="s">
        <v>2604</v>
      </c>
    </row>
    <row r="2530" spans="1:8" x14ac:dyDescent="0.3">
      <c r="A2530" s="65" t="s">
        <v>1841</v>
      </c>
      <c r="B2530" s="284">
        <v>2</v>
      </c>
      <c r="C2530" s="288" t="s">
        <v>2605</v>
      </c>
      <c r="D2530" s="142" t="s">
        <v>2604</v>
      </c>
      <c r="E2530" s="142"/>
      <c r="F2530" s="65"/>
      <c r="G2530" s="166" t="s">
        <v>2604</v>
      </c>
      <c r="H2530" s="67" t="s">
        <v>2604</v>
      </c>
    </row>
    <row r="2531" spans="1:8" x14ac:dyDescent="0.3">
      <c r="A2531" s="65" t="s">
        <v>1481</v>
      </c>
      <c r="B2531" s="308">
        <v>1</v>
      </c>
      <c r="C2531" s="153" t="s">
        <v>2606</v>
      </c>
      <c r="D2531" s="142" t="s">
        <v>2604</v>
      </c>
      <c r="E2531" s="142"/>
      <c r="F2531" s="65"/>
      <c r="G2531" s="166" t="s">
        <v>2604</v>
      </c>
      <c r="H2531" s="152" t="s">
        <v>2604</v>
      </c>
    </row>
    <row r="2532" spans="1:8" x14ac:dyDescent="0.3">
      <c r="A2532" s="65" t="s">
        <v>1481</v>
      </c>
      <c r="B2532" s="284">
        <v>2</v>
      </c>
      <c r="C2532" s="288" t="s">
        <v>2605</v>
      </c>
      <c r="D2532" s="142" t="s">
        <v>2604</v>
      </c>
      <c r="E2532" s="142"/>
      <c r="F2532" s="65"/>
      <c r="G2532" s="166" t="s">
        <v>2604</v>
      </c>
      <c r="H2532" s="67" t="s">
        <v>2604</v>
      </c>
    </row>
    <row r="2533" spans="1:8" x14ac:dyDescent="0.3">
      <c r="A2533" s="65" t="s">
        <v>2940</v>
      </c>
      <c r="B2533" s="308">
        <v>1</v>
      </c>
      <c r="C2533" s="155" t="s">
        <v>2606</v>
      </c>
      <c r="D2533" s="142" t="s">
        <v>2604</v>
      </c>
      <c r="E2533" s="142"/>
      <c r="F2533" s="65"/>
      <c r="G2533" s="166" t="s">
        <v>2604</v>
      </c>
      <c r="H2533" s="152" t="s">
        <v>2604</v>
      </c>
    </row>
    <row r="2534" spans="1:8" x14ac:dyDescent="0.3">
      <c r="A2534" s="65" t="s">
        <v>2940</v>
      </c>
      <c r="B2534" s="283">
        <v>2</v>
      </c>
      <c r="C2534" s="65" t="s">
        <v>2605</v>
      </c>
      <c r="D2534" s="142" t="s">
        <v>2604</v>
      </c>
      <c r="E2534" s="142"/>
      <c r="F2534" s="65"/>
      <c r="G2534" s="166" t="s">
        <v>2604</v>
      </c>
      <c r="H2534" s="67" t="s">
        <v>2604</v>
      </c>
    </row>
    <row r="2535" spans="1:8" x14ac:dyDescent="0.3">
      <c r="A2535" s="65" t="s">
        <v>3004</v>
      </c>
      <c r="B2535" s="308">
        <v>1</v>
      </c>
      <c r="C2535" s="153" t="s">
        <v>4523</v>
      </c>
      <c r="D2535" s="114" t="s">
        <v>2604</v>
      </c>
      <c r="E2535" s="114"/>
      <c r="F2535" s="290" t="s">
        <v>4548</v>
      </c>
      <c r="G2535" s="166" t="s">
        <v>2604</v>
      </c>
      <c r="H2535" s="152" t="s">
        <v>2604</v>
      </c>
    </row>
    <row r="2536" spans="1:8" x14ac:dyDescent="0.3">
      <c r="A2536" s="65" t="s">
        <v>3004</v>
      </c>
      <c r="B2536" s="284">
        <v>2</v>
      </c>
      <c r="C2536" s="290" t="s">
        <v>2606</v>
      </c>
      <c r="D2536" s="142" t="s">
        <v>2604</v>
      </c>
      <c r="E2536" s="142"/>
      <c r="F2536" s="290" t="s">
        <v>4548</v>
      </c>
      <c r="G2536" s="166" t="s">
        <v>2604</v>
      </c>
      <c r="H2536" s="67" t="s">
        <v>2604</v>
      </c>
    </row>
    <row r="2537" spans="1:8" x14ac:dyDescent="0.3">
      <c r="A2537" s="65" t="s">
        <v>2943</v>
      </c>
      <c r="B2537" s="308">
        <v>1</v>
      </c>
      <c r="C2537" s="153" t="s">
        <v>2606</v>
      </c>
      <c r="D2537" s="114" t="s">
        <v>2604</v>
      </c>
      <c r="E2537" s="114"/>
      <c r="F2537" s="65"/>
      <c r="G2537" s="166" t="s">
        <v>2604</v>
      </c>
      <c r="H2537" s="152" t="s">
        <v>2604</v>
      </c>
    </row>
    <row r="2538" spans="1:8" x14ac:dyDescent="0.3">
      <c r="A2538" s="65" t="s">
        <v>2943</v>
      </c>
      <c r="B2538" s="284">
        <v>2</v>
      </c>
      <c r="C2538" s="288" t="s">
        <v>2605</v>
      </c>
      <c r="D2538" s="142" t="s">
        <v>2604</v>
      </c>
      <c r="E2538" s="142"/>
      <c r="F2538" s="65"/>
      <c r="G2538" s="166" t="s">
        <v>2604</v>
      </c>
      <c r="H2538" s="67" t="s">
        <v>2604</v>
      </c>
    </row>
    <row r="2539" spans="1:8" x14ac:dyDescent="0.3">
      <c r="A2539" s="65" t="s">
        <v>3619</v>
      </c>
      <c r="B2539" s="308">
        <v>1</v>
      </c>
      <c r="C2539" s="153" t="s">
        <v>2606</v>
      </c>
      <c r="D2539" s="142" t="s">
        <v>2604</v>
      </c>
      <c r="E2539" s="142"/>
      <c r="F2539" s="65"/>
      <c r="G2539" s="166" t="s">
        <v>2604</v>
      </c>
      <c r="H2539" s="152" t="s">
        <v>2604</v>
      </c>
    </row>
    <row r="2540" spans="1:8" x14ac:dyDescent="0.3">
      <c r="A2540" s="65" t="s">
        <v>3619</v>
      </c>
      <c r="B2540" s="284">
        <v>2</v>
      </c>
      <c r="C2540" s="288" t="s">
        <v>2605</v>
      </c>
      <c r="D2540" s="142" t="s">
        <v>2604</v>
      </c>
      <c r="E2540" s="142"/>
      <c r="F2540" s="65"/>
      <c r="G2540" s="166" t="s">
        <v>2604</v>
      </c>
      <c r="H2540" s="67" t="s">
        <v>2604</v>
      </c>
    </row>
    <row r="2541" spans="1:8" x14ac:dyDescent="0.3">
      <c r="A2541" s="65" t="s">
        <v>3503</v>
      </c>
      <c r="B2541" s="308">
        <v>1</v>
      </c>
      <c r="C2541" s="153" t="s">
        <v>2606</v>
      </c>
      <c r="D2541" s="142" t="s">
        <v>2604</v>
      </c>
      <c r="E2541" s="142"/>
      <c r="F2541" s="65"/>
      <c r="G2541" s="166" t="s">
        <v>2604</v>
      </c>
      <c r="H2541" s="152" t="s">
        <v>2604</v>
      </c>
    </row>
    <row r="2542" spans="1:8" x14ac:dyDescent="0.3">
      <c r="A2542" s="65" t="s">
        <v>3503</v>
      </c>
      <c r="B2542" s="284">
        <v>2</v>
      </c>
      <c r="C2542" s="288" t="s">
        <v>2605</v>
      </c>
      <c r="D2542" s="142" t="s">
        <v>2604</v>
      </c>
      <c r="E2542" s="142"/>
      <c r="F2542" s="65"/>
      <c r="G2542" s="166" t="s">
        <v>2604</v>
      </c>
      <c r="H2542" s="67" t="s">
        <v>2604</v>
      </c>
    </row>
    <row r="2543" spans="1:8" x14ac:dyDescent="0.3">
      <c r="A2543" s="65" t="s">
        <v>3058</v>
      </c>
      <c r="B2543" s="308">
        <v>1</v>
      </c>
      <c r="C2543" s="155" t="s">
        <v>2606</v>
      </c>
      <c r="D2543" s="142" t="s">
        <v>2604</v>
      </c>
      <c r="E2543" s="142"/>
      <c r="F2543" s="65"/>
      <c r="G2543" s="166" t="s">
        <v>2604</v>
      </c>
      <c r="H2543" s="152" t="s">
        <v>2604</v>
      </c>
    </row>
    <row r="2544" spans="1:8" x14ac:dyDescent="0.3">
      <c r="A2544" s="65" t="s">
        <v>3058</v>
      </c>
      <c r="B2544" s="283">
        <v>2</v>
      </c>
      <c r="C2544" s="65" t="s">
        <v>2605</v>
      </c>
      <c r="D2544" s="142" t="s">
        <v>2604</v>
      </c>
      <c r="E2544" s="142"/>
      <c r="F2544" s="65"/>
      <c r="G2544" s="166" t="s">
        <v>2604</v>
      </c>
      <c r="H2544" s="67" t="s">
        <v>2604</v>
      </c>
    </row>
    <row r="2545" spans="1:8" x14ac:dyDescent="0.3">
      <c r="A2545" s="65" t="s">
        <v>3608</v>
      </c>
      <c r="B2545" s="308">
        <v>1</v>
      </c>
      <c r="C2545" s="153" t="s">
        <v>2606</v>
      </c>
      <c r="D2545" s="142" t="s">
        <v>2604</v>
      </c>
      <c r="E2545" s="142"/>
      <c r="F2545" s="65"/>
      <c r="G2545" s="166" t="s">
        <v>2604</v>
      </c>
      <c r="H2545" s="152" t="s">
        <v>2604</v>
      </c>
    </row>
    <row r="2546" spans="1:8" x14ac:dyDescent="0.3">
      <c r="A2546" s="65" t="s">
        <v>3608</v>
      </c>
      <c r="B2546" s="284">
        <v>2</v>
      </c>
      <c r="C2546" s="288" t="s">
        <v>2605</v>
      </c>
      <c r="D2546" s="142" t="s">
        <v>2604</v>
      </c>
      <c r="E2546" s="142"/>
      <c r="F2546" s="65"/>
      <c r="G2546" s="166" t="s">
        <v>2604</v>
      </c>
      <c r="H2546" s="67" t="s">
        <v>2604</v>
      </c>
    </row>
    <row r="2547" spans="1:8" x14ac:dyDescent="0.3">
      <c r="A2547" s="65" t="s">
        <v>3183</v>
      </c>
      <c r="B2547" s="308">
        <v>1</v>
      </c>
      <c r="C2547" s="153" t="s">
        <v>2606</v>
      </c>
      <c r="D2547" s="142" t="s">
        <v>2604</v>
      </c>
      <c r="E2547" s="142"/>
      <c r="F2547" s="65"/>
      <c r="G2547" s="166" t="s">
        <v>2604</v>
      </c>
      <c r="H2547" s="152" t="s">
        <v>2604</v>
      </c>
    </row>
    <row r="2548" spans="1:8" x14ac:dyDescent="0.3">
      <c r="A2548" s="65" t="s">
        <v>3183</v>
      </c>
      <c r="B2548" s="284">
        <v>2</v>
      </c>
      <c r="C2548" s="288" t="s">
        <v>2605</v>
      </c>
      <c r="D2548" s="142" t="s">
        <v>2604</v>
      </c>
      <c r="E2548" s="142"/>
      <c r="F2548" s="65"/>
      <c r="G2548" s="166" t="s">
        <v>2604</v>
      </c>
      <c r="H2548" s="67" t="s">
        <v>2604</v>
      </c>
    </row>
    <row r="2549" spans="1:8" x14ac:dyDescent="0.3">
      <c r="A2549" s="65" t="s">
        <v>3206</v>
      </c>
      <c r="B2549" s="308">
        <v>1</v>
      </c>
      <c r="C2549" s="153" t="s">
        <v>2606</v>
      </c>
      <c r="D2549" s="142" t="s">
        <v>2604</v>
      </c>
      <c r="E2549" s="142"/>
      <c r="F2549" s="65"/>
      <c r="G2549" s="166" t="s">
        <v>2604</v>
      </c>
      <c r="H2549" s="152" t="s">
        <v>2604</v>
      </c>
    </row>
    <row r="2550" spans="1:8" x14ac:dyDescent="0.3">
      <c r="A2550" s="65" t="s">
        <v>3206</v>
      </c>
      <c r="B2550" s="284">
        <v>2</v>
      </c>
      <c r="C2550" s="288" t="s">
        <v>2605</v>
      </c>
      <c r="D2550" s="142" t="s">
        <v>2604</v>
      </c>
      <c r="E2550" s="142"/>
      <c r="F2550" s="65"/>
      <c r="G2550" s="166" t="s">
        <v>2604</v>
      </c>
      <c r="H2550" s="67" t="s">
        <v>2604</v>
      </c>
    </row>
    <row r="2551" spans="1:8" x14ac:dyDescent="0.3">
      <c r="A2551" s="65" t="s">
        <v>3299</v>
      </c>
      <c r="B2551" s="308">
        <v>1</v>
      </c>
      <c r="C2551" s="153" t="s">
        <v>2606</v>
      </c>
      <c r="D2551" s="142" t="s">
        <v>2604</v>
      </c>
      <c r="E2551" s="142"/>
      <c r="F2551" s="65"/>
      <c r="G2551" s="166" t="s">
        <v>2604</v>
      </c>
      <c r="H2551" s="152" t="s">
        <v>2604</v>
      </c>
    </row>
    <row r="2552" spans="1:8" x14ac:dyDescent="0.3">
      <c r="A2552" s="65" t="s">
        <v>3299</v>
      </c>
      <c r="B2552" s="284">
        <v>2</v>
      </c>
      <c r="C2552" s="288" t="s">
        <v>2605</v>
      </c>
      <c r="D2552" s="142" t="s">
        <v>2604</v>
      </c>
      <c r="E2552" s="142"/>
      <c r="F2552" s="65"/>
      <c r="G2552" s="166" t="s">
        <v>2604</v>
      </c>
      <c r="H2552" s="67" t="s">
        <v>2604</v>
      </c>
    </row>
    <row r="2553" spans="1:8" x14ac:dyDescent="0.3">
      <c r="A2553" s="65" t="s">
        <v>3617</v>
      </c>
      <c r="B2553" s="308">
        <v>1</v>
      </c>
      <c r="C2553" s="153" t="s">
        <v>2606</v>
      </c>
      <c r="D2553" s="142" t="s">
        <v>2604</v>
      </c>
      <c r="E2553" s="142"/>
      <c r="F2553" s="65"/>
      <c r="G2553" s="166" t="s">
        <v>2604</v>
      </c>
      <c r="H2553" s="152" t="s">
        <v>2604</v>
      </c>
    </row>
    <row r="2554" spans="1:8" x14ac:dyDescent="0.3">
      <c r="A2554" s="65" t="s">
        <v>3617</v>
      </c>
      <c r="B2554" s="284">
        <v>2</v>
      </c>
      <c r="C2554" s="288" t="s">
        <v>2605</v>
      </c>
      <c r="D2554" s="142" t="s">
        <v>2604</v>
      </c>
      <c r="E2554" s="142"/>
      <c r="F2554" s="65"/>
      <c r="G2554" s="166" t="s">
        <v>2604</v>
      </c>
      <c r="H2554" s="67" t="s">
        <v>2604</v>
      </c>
    </row>
    <row r="2555" spans="1:8" x14ac:dyDescent="0.3">
      <c r="A2555" s="65" t="s">
        <v>3338</v>
      </c>
      <c r="B2555" s="308">
        <v>1</v>
      </c>
      <c r="C2555" s="153" t="s">
        <v>2606</v>
      </c>
      <c r="D2555" s="142" t="s">
        <v>2604</v>
      </c>
      <c r="E2555" s="142"/>
      <c r="F2555" s="65"/>
      <c r="G2555" s="166" t="s">
        <v>2604</v>
      </c>
      <c r="H2555" s="152" t="s">
        <v>2604</v>
      </c>
    </row>
    <row r="2556" spans="1:8" x14ac:dyDescent="0.3">
      <c r="A2556" s="65" t="s">
        <v>3338</v>
      </c>
      <c r="B2556" s="284">
        <v>2</v>
      </c>
      <c r="C2556" s="288" t="s">
        <v>2605</v>
      </c>
      <c r="D2556" s="142" t="s">
        <v>2604</v>
      </c>
      <c r="E2556" s="142"/>
      <c r="F2556" s="65"/>
      <c r="G2556" s="166" t="s">
        <v>2604</v>
      </c>
      <c r="H2556" s="67" t="s">
        <v>2604</v>
      </c>
    </row>
    <row r="2557" spans="1:8" x14ac:dyDescent="0.3">
      <c r="A2557" s="65" t="s">
        <v>3358</v>
      </c>
      <c r="B2557" s="308">
        <v>1</v>
      </c>
      <c r="C2557" s="153" t="s">
        <v>2606</v>
      </c>
      <c r="D2557" s="142" t="s">
        <v>2604</v>
      </c>
      <c r="E2557" s="142"/>
      <c r="F2557" s="65"/>
      <c r="G2557" s="166" t="s">
        <v>2604</v>
      </c>
      <c r="H2557" s="152" t="s">
        <v>2604</v>
      </c>
    </row>
    <row r="2558" spans="1:8" x14ac:dyDescent="0.3">
      <c r="A2558" s="65" t="s">
        <v>3358</v>
      </c>
      <c r="B2558" s="284">
        <v>2</v>
      </c>
      <c r="C2558" s="288" t="s">
        <v>2605</v>
      </c>
      <c r="D2558" s="142" t="s">
        <v>2604</v>
      </c>
      <c r="E2558" s="142"/>
      <c r="F2558" s="65"/>
      <c r="G2558" s="166" t="s">
        <v>2604</v>
      </c>
      <c r="H2558" s="67" t="s">
        <v>2604</v>
      </c>
    </row>
    <row r="2559" spans="1:8" x14ac:dyDescent="0.3">
      <c r="A2559" s="65" t="s">
        <v>3359</v>
      </c>
      <c r="B2559" s="308">
        <v>1</v>
      </c>
      <c r="C2559" s="153" t="s">
        <v>2606</v>
      </c>
      <c r="D2559" s="142" t="s">
        <v>2604</v>
      </c>
      <c r="E2559" s="142"/>
      <c r="F2559" s="65"/>
      <c r="G2559" s="166" t="s">
        <v>2604</v>
      </c>
      <c r="H2559" s="152" t="s">
        <v>2604</v>
      </c>
    </row>
    <row r="2560" spans="1:8" x14ac:dyDescent="0.3">
      <c r="A2560" s="65" t="s">
        <v>3359</v>
      </c>
      <c r="B2560" s="284">
        <v>2</v>
      </c>
      <c r="C2560" s="288" t="s">
        <v>2605</v>
      </c>
      <c r="D2560" s="142" t="s">
        <v>2604</v>
      </c>
      <c r="E2560" s="142"/>
      <c r="F2560" s="65"/>
      <c r="G2560" s="166" t="s">
        <v>2604</v>
      </c>
      <c r="H2560" s="67" t="s">
        <v>2604</v>
      </c>
    </row>
    <row r="2561" spans="1:8" x14ac:dyDescent="0.3">
      <c r="A2561" s="65" t="s">
        <v>3453</v>
      </c>
      <c r="B2561" s="308">
        <v>1</v>
      </c>
      <c r="C2561" s="153" t="s">
        <v>2606</v>
      </c>
      <c r="D2561" s="114" t="s">
        <v>2604</v>
      </c>
      <c r="E2561" s="114"/>
      <c r="F2561" s="65"/>
      <c r="G2561" s="166" t="s">
        <v>2604</v>
      </c>
      <c r="H2561" s="152" t="s">
        <v>2604</v>
      </c>
    </row>
    <row r="2562" spans="1:8" x14ac:dyDescent="0.3">
      <c r="A2562" s="65" t="s">
        <v>3453</v>
      </c>
      <c r="B2562" s="284">
        <v>2</v>
      </c>
      <c r="C2562" s="288" t="s">
        <v>2605</v>
      </c>
      <c r="D2562" s="142" t="s">
        <v>2604</v>
      </c>
      <c r="E2562" s="142"/>
      <c r="F2562" s="65"/>
      <c r="G2562" s="166" t="s">
        <v>2604</v>
      </c>
      <c r="H2562" s="67" t="s">
        <v>2604</v>
      </c>
    </row>
    <row r="2563" spans="1:8" x14ac:dyDescent="0.3">
      <c r="A2563" s="65" t="s">
        <v>3455</v>
      </c>
      <c r="B2563" s="308">
        <v>1</v>
      </c>
      <c r="C2563" s="153" t="s">
        <v>2606</v>
      </c>
      <c r="D2563" s="142" t="s">
        <v>2604</v>
      </c>
      <c r="E2563" s="142"/>
      <c r="F2563" s="65"/>
      <c r="G2563" s="166" t="s">
        <v>2604</v>
      </c>
      <c r="H2563" s="152" t="s">
        <v>2604</v>
      </c>
    </row>
    <row r="2564" spans="1:8" x14ac:dyDescent="0.3">
      <c r="A2564" s="65" t="s">
        <v>3455</v>
      </c>
      <c r="B2564" s="284">
        <v>2</v>
      </c>
      <c r="C2564" s="288" t="s">
        <v>2605</v>
      </c>
      <c r="D2564" s="142" t="s">
        <v>2604</v>
      </c>
      <c r="E2564" s="142"/>
      <c r="F2564" s="65"/>
      <c r="G2564" s="166" t="s">
        <v>2604</v>
      </c>
      <c r="H2564" s="67" t="s">
        <v>2604</v>
      </c>
    </row>
    <row r="2565" spans="1:8" x14ac:dyDescent="0.3">
      <c r="A2565" s="65" t="s">
        <v>3493</v>
      </c>
      <c r="B2565" s="308">
        <v>1</v>
      </c>
      <c r="C2565" s="153" t="s">
        <v>2606</v>
      </c>
      <c r="D2565" s="142" t="s">
        <v>2604</v>
      </c>
      <c r="E2565" s="142"/>
      <c r="F2565" s="65"/>
      <c r="G2565" s="166" t="s">
        <v>2604</v>
      </c>
      <c r="H2565" s="152" t="s">
        <v>2604</v>
      </c>
    </row>
    <row r="2566" spans="1:8" x14ac:dyDescent="0.3">
      <c r="A2566" s="65" t="s">
        <v>3493</v>
      </c>
      <c r="B2566" s="284">
        <v>2</v>
      </c>
      <c r="C2566" s="288" t="s">
        <v>2605</v>
      </c>
      <c r="D2566" s="142" t="s">
        <v>2604</v>
      </c>
      <c r="E2566" s="142"/>
      <c r="F2566" s="65"/>
      <c r="G2566" s="166" t="s">
        <v>2604</v>
      </c>
      <c r="H2566" s="67" t="s">
        <v>2604</v>
      </c>
    </row>
    <row r="2567" spans="1:8" x14ac:dyDescent="0.3">
      <c r="A2567" s="65" t="s">
        <v>3630</v>
      </c>
      <c r="B2567" s="308">
        <v>1</v>
      </c>
      <c r="C2567" s="153" t="s">
        <v>2606</v>
      </c>
      <c r="D2567" s="142" t="s">
        <v>2604</v>
      </c>
      <c r="E2567" s="142"/>
      <c r="F2567" s="65"/>
      <c r="G2567" s="166" t="s">
        <v>2604</v>
      </c>
      <c r="H2567" s="152" t="s">
        <v>2604</v>
      </c>
    </row>
    <row r="2568" spans="1:8" x14ac:dyDescent="0.3">
      <c r="A2568" s="65" t="s">
        <v>3630</v>
      </c>
      <c r="B2568" s="284">
        <v>2</v>
      </c>
      <c r="C2568" s="288" t="s">
        <v>2605</v>
      </c>
      <c r="D2568" s="142" t="s">
        <v>2604</v>
      </c>
      <c r="E2568" s="142"/>
      <c r="F2568" s="65"/>
      <c r="G2568" s="166" t="s">
        <v>2604</v>
      </c>
      <c r="H2568" s="67" t="s">
        <v>2604</v>
      </c>
    </row>
    <row r="2569" spans="1:8" x14ac:dyDescent="0.3">
      <c r="A2569" s="65" t="s">
        <v>2929</v>
      </c>
      <c r="B2569" s="308">
        <v>1</v>
      </c>
      <c r="C2569" s="153" t="s">
        <v>2606</v>
      </c>
      <c r="D2569" s="114" t="s">
        <v>2604</v>
      </c>
      <c r="E2569" s="114"/>
      <c r="F2569" s="65"/>
      <c r="G2569" s="166" t="s">
        <v>2604</v>
      </c>
      <c r="H2569" s="152" t="s">
        <v>2604</v>
      </c>
    </row>
    <row r="2570" spans="1:8" x14ac:dyDescent="0.3">
      <c r="A2570" s="65" t="s">
        <v>2929</v>
      </c>
      <c r="B2570" s="284">
        <v>2</v>
      </c>
      <c r="C2570" s="288" t="s">
        <v>2605</v>
      </c>
      <c r="D2570" s="142" t="s">
        <v>2604</v>
      </c>
      <c r="E2570" s="142"/>
      <c r="F2570" s="65"/>
      <c r="G2570" s="166" t="s">
        <v>2604</v>
      </c>
      <c r="H2570" s="67" t="s">
        <v>2604</v>
      </c>
    </row>
    <row r="2571" spans="1:8" x14ac:dyDescent="0.3">
      <c r="A2571" s="65" t="s">
        <v>3753</v>
      </c>
      <c r="B2571" s="308">
        <v>1</v>
      </c>
      <c r="C2571" s="153" t="s">
        <v>2606</v>
      </c>
      <c r="D2571" s="142" t="s">
        <v>2604</v>
      </c>
      <c r="E2571" s="142"/>
      <c r="F2571" s="65"/>
      <c r="G2571" s="166" t="s">
        <v>2604</v>
      </c>
      <c r="H2571" s="152" t="s">
        <v>2604</v>
      </c>
    </row>
    <row r="2572" spans="1:8" x14ac:dyDescent="0.3">
      <c r="A2572" s="65" t="s">
        <v>3753</v>
      </c>
      <c r="B2572" s="284">
        <v>2</v>
      </c>
      <c r="C2572" s="288" t="s">
        <v>2605</v>
      </c>
      <c r="D2572" s="142" t="s">
        <v>2604</v>
      </c>
      <c r="E2572" s="142"/>
      <c r="F2572" s="65"/>
      <c r="G2572" s="166" t="s">
        <v>2604</v>
      </c>
      <c r="H2572" s="67" t="s">
        <v>2604</v>
      </c>
    </row>
    <row r="2573" spans="1:8" x14ac:dyDescent="0.3">
      <c r="A2573" s="65" t="s">
        <v>3084</v>
      </c>
      <c r="B2573" s="308">
        <v>1</v>
      </c>
      <c r="C2573" s="155" t="s">
        <v>2606</v>
      </c>
      <c r="D2573" s="142" t="s">
        <v>2604</v>
      </c>
      <c r="E2573" s="142"/>
      <c r="F2573" s="65"/>
      <c r="G2573" s="166" t="s">
        <v>2604</v>
      </c>
      <c r="H2573" s="152" t="s">
        <v>2604</v>
      </c>
    </row>
    <row r="2574" spans="1:8" x14ac:dyDescent="0.3">
      <c r="A2574" s="65" t="s">
        <v>3084</v>
      </c>
      <c r="B2574" s="283">
        <v>2</v>
      </c>
      <c r="C2574" s="65" t="s">
        <v>2605</v>
      </c>
      <c r="D2574" s="142" t="s">
        <v>2604</v>
      </c>
      <c r="E2574" s="142"/>
      <c r="F2574" s="65"/>
      <c r="G2574" s="166" t="s">
        <v>2604</v>
      </c>
      <c r="H2574" s="67" t="s">
        <v>2604</v>
      </c>
    </row>
    <row r="2575" spans="1:8" x14ac:dyDescent="0.3">
      <c r="A2575" s="65" t="s">
        <v>3198</v>
      </c>
      <c r="B2575" s="308">
        <v>1</v>
      </c>
      <c r="C2575" s="155" t="s">
        <v>2606</v>
      </c>
      <c r="D2575" s="142">
        <v>5473</v>
      </c>
      <c r="E2575" s="142"/>
      <c r="F2575" s="65" t="s">
        <v>47</v>
      </c>
      <c r="G2575" s="166" t="s">
        <v>2604</v>
      </c>
      <c r="H2575" s="152" t="s">
        <v>2604</v>
      </c>
    </row>
    <row r="2576" spans="1:8" x14ac:dyDescent="0.3">
      <c r="A2576" s="65" t="s">
        <v>3198</v>
      </c>
      <c r="B2576" s="284">
        <v>2</v>
      </c>
      <c r="C2576" s="288" t="s">
        <v>2605</v>
      </c>
      <c r="D2576" s="142" t="s">
        <v>2604</v>
      </c>
      <c r="E2576" s="142"/>
      <c r="F2576" s="65"/>
      <c r="G2576" s="166" t="s">
        <v>2604</v>
      </c>
      <c r="H2576" s="67" t="s">
        <v>2604</v>
      </c>
    </row>
    <row r="2577" spans="1:8" x14ac:dyDescent="0.3">
      <c r="A2577" s="65" t="s">
        <v>3229</v>
      </c>
      <c r="B2577" s="308">
        <v>1</v>
      </c>
      <c r="C2577" s="155" t="s">
        <v>2606</v>
      </c>
      <c r="D2577" s="142">
        <v>32102</v>
      </c>
      <c r="E2577" s="142"/>
      <c r="F2577" s="65" t="s">
        <v>76</v>
      </c>
      <c r="G2577" s="166" t="s">
        <v>2604</v>
      </c>
      <c r="H2577" s="152" t="s">
        <v>2604</v>
      </c>
    </row>
    <row r="2578" spans="1:8" x14ac:dyDescent="0.3">
      <c r="A2578" s="65" t="s">
        <v>3229</v>
      </c>
      <c r="B2578" s="283">
        <v>2</v>
      </c>
      <c r="C2578" s="108" t="s">
        <v>2605</v>
      </c>
      <c r="D2578" s="142">
        <v>33719</v>
      </c>
      <c r="E2578" s="142"/>
      <c r="F2578" s="108" t="s">
        <v>42</v>
      </c>
      <c r="G2578" s="166" t="s">
        <v>2604</v>
      </c>
      <c r="H2578" s="67" t="s">
        <v>2604</v>
      </c>
    </row>
    <row r="2579" spans="1:8" x14ac:dyDescent="0.3">
      <c r="A2579" s="65" t="s">
        <v>3231</v>
      </c>
      <c r="B2579" s="308">
        <v>1</v>
      </c>
      <c r="C2579" s="153" t="s">
        <v>2606</v>
      </c>
      <c r="D2579" s="142" t="s">
        <v>2604</v>
      </c>
      <c r="E2579" s="142"/>
      <c r="F2579" s="65"/>
      <c r="G2579" s="166" t="s">
        <v>2604</v>
      </c>
      <c r="H2579" s="152" t="s">
        <v>2604</v>
      </c>
    </row>
    <row r="2580" spans="1:8" x14ac:dyDescent="0.3">
      <c r="A2580" s="65" t="s">
        <v>3231</v>
      </c>
      <c r="B2580" s="284">
        <v>2</v>
      </c>
      <c r="C2580" s="288" t="s">
        <v>2605</v>
      </c>
      <c r="D2580" s="142" t="s">
        <v>2604</v>
      </c>
      <c r="E2580" s="142"/>
      <c r="F2580" s="65"/>
      <c r="G2580" s="166" t="s">
        <v>2604</v>
      </c>
      <c r="H2580" s="67" t="s">
        <v>2604</v>
      </c>
    </row>
    <row r="2581" spans="1:8" x14ac:dyDescent="0.3">
      <c r="A2581" s="65" t="s">
        <v>2908</v>
      </c>
      <c r="B2581" s="308">
        <v>1</v>
      </c>
      <c r="C2581" s="153" t="s">
        <v>2606</v>
      </c>
      <c r="D2581" s="142" t="s">
        <v>2604</v>
      </c>
      <c r="E2581" s="142"/>
      <c r="F2581" s="65"/>
      <c r="G2581" s="166" t="s">
        <v>2604</v>
      </c>
      <c r="H2581" s="152" t="s">
        <v>2604</v>
      </c>
    </row>
    <row r="2582" spans="1:8" x14ac:dyDescent="0.3">
      <c r="A2582" s="65" t="s">
        <v>2908</v>
      </c>
      <c r="B2582" s="284">
        <v>2</v>
      </c>
      <c r="C2582" s="288" t="s">
        <v>2605</v>
      </c>
      <c r="D2582" s="142" t="s">
        <v>2604</v>
      </c>
      <c r="E2582" s="142"/>
      <c r="F2582" s="65"/>
      <c r="G2582" s="166" t="s">
        <v>2604</v>
      </c>
      <c r="H2582" s="67" t="s">
        <v>2604</v>
      </c>
    </row>
    <row r="2583" spans="1:8" x14ac:dyDescent="0.3">
      <c r="A2583" s="65" t="s">
        <v>3581</v>
      </c>
      <c r="B2583" s="308">
        <v>1</v>
      </c>
      <c r="C2583" s="153" t="s">
        <v>2606</v>
      </c>
      <c r="D2583" s="142" t="s">
        <v>2604</v>
      </c>
      <c r="E2583" s="142"/>
      <c r="F2583" s="65"/>
      <c r="G2583" s="166" t="s">
        <v>2604</v>
      </c>
      <c r="H2583" s="152" t="s">
        <v>2604</v>
      </c>
    </row>
    <row r="2584" spans="1:8" x14ac:dyDescent="0.3">
      <c r="A2584" s="65" t="s">
        <v>3581</v>
      </c>
      <c r="B2584" s="284">
        <v>2</v>
      </c>
      <c r="C2584" s="288" t="s">
        <v>2605</v>
      </c>
      <c r="D2584" s="142" t="s">
        <v>2604</v>
      </c>
      <c r="E2584" s="142"/>
      <c r="F2584" s="65"/>
      <c r="G2584" s="166" t="s">
        <v>2604</v>
      </c>
      <c r="H2584" s="67" t="s">
        <v>2604</v>
      </c>
    </row>
    <row r="2585" spans="1:8" x14ac:dyDescent="0.3">
      <c r="A2585" s="65" t="s">
        <v>2988</v>
      </c>
      <c r="B2585" s="308">
        <v>1</v>
      </c>
      <c r="C2585" s="155" t="s">
        <v>2606</v>
      </c>
      <c r="D2585" s="142">
        <v>18907</v>
      </c>
      <c r="E2585" s="142"/>
      <c r="F2585" s="65" t="s">
        <v>2591</v>
      </c>
      <c r="G2585" s="166" t="s">
        <v>2604</v>
      </c>
      <c r="H2585" s="152" t="s">
        <v>2604</v>
      </c>
    </row>
    <row r="2586" spans="1:8" x14ac:dyDescent="0.3">
      <c r="A2586" s="65" t="s">
        <v>2988</v>
      </c>
      <c r="B2586" s="284">
        <v>2</v>
      </c>
      <c r="C2586" s="65" t="s">
        <v>2605</v>
      </c>
      <c r="D2586" s="142">
        <v>22162</v>
      </c>
      <c r="E2586" s="142"/>
      <c r="F2586" s="65" t="s">
        <v>87</v>
      </c>
      <c r="G2586" s="166" t="s">
        <v>2604</v>
      </c>
      <c r="H2586" s="67" t="s">
        <v>2604</v>
      </c>
    </row>
    <row r="2587" spans="1:8" x14ac:dyDescent="0.3">
      <c r="A2587" s="65" t="s">
        <v>3749</v>
      </c>
      <c r="B2587" s="308">
        <v>1</v>
      </c>
      <c r="C2587" s="155" t="s">
        <v>2606</v>
      </c>
      <c r="D2587" s="142">
        <v>34238</v>
      </c>
      <c r="E2587" s="142"/>
      <c r="F2587" s="65" t="s">
        <v>42</v>
      </c>
      <c r="G2587" s="166">
        <v>473000</v>
      </c>
      <c r="H2587" s="152" t="s">
        <v>2604</v>
      </c>
    </row>
    <row r="2588" spans="1:8" x14ac:dyDescent="0.3">
      <c r="A2588" s="65" t="s">
        <v>3749</v>
      </c>
      <c r="B2588" s="284">
        <v>2</v>
      </c>
      <c r="C2588" s="108" t="s">
        <v>4527</v>
      </c>
      <c r="D2588" s="142">
        <v>35490</v>
      </c>
      <c r="E2588" s="142"/>
      <c r="F2588" s="65" t="s">
        <v>70</v>
      </c>
      <c r="G2588" s="166" t="s">
        <v>2604</v>
      </c>
      <c r="H2588" s="67" t="s">
        <v>2604</v>
      </c>
    </row>
    <row r="2589" spans="1:8" x14ac:dyDescent="0.3">
      <c r="A2589" s="65" t="s">
        <v>2860</v>
      </c>
      <c r="B2589" s="308">
        <v>1</v>
      </c>
      <c r="C2589" s="155" t="s">
        <v>2606</v>
      </c>
      <c r="D2589" s="142" t="s">
        <v>2604</v>
      </c>
      <c r="E2589" s="142"/>
      <c r="F2589" s="65"/>
      <c r="G2589" s="166" t="s">
        <v>2604</v>
      </c>
      <c r="H2589" s="152" t="s">
        <v>2604</v>
      </c>
    </row>
    <row r="2590" spans="1:8" x14ac:dyDescent="0.3">
      <c r="A2590" s="65" t="s">
        <v>2860</v>
      </c>
      <c r="B2590" s="284">
        <v>2</v>
      </c>
      <c r="C2590" s="65" t="s">
        <v>2605</v>
      </c>
      <c r="D2590" s="142" t="s">
        <v>2604</v>
      </c>
      <c r="E2590" s="142"/>
      <c r="F2590" s="65"/>
      <c r="G2590" s="166" t="s">
        <v>2604</v>
      </c>
      <c r="H2590" s="67" t="s">
        <v>2604</v>
      </c>
    </row>
    <row r="2591" spans="1:8" x14ac:dyDescent="0.3">
      <c r="A2591" s="65" t="s">
        <v>2903</v>
      </c>
      <c r="B2591" s="308">
        <v>1</v>
      </c>
      <c r="C2591" s="155" t="s">
        <v>2606</v>
      </c>
      <c r="D2591" s="142">
        <v>21889</v>
      </c>
      <c r="E2591" s="142"/>
      <c r="F2591" s="65" t="s">
        <v>57</v>
      </c>
      <c r="G2591" s="166" t="s">
        <v>2604</v>
      </c>
      <c r="H2591" s="152" t="s">
        <v>2604</v>
      </c>
    </row>
    <row r="2592" spans="1:8" x14ac:dyDescent="0.3">
      <c r="A2592" s="65" t="s">
        <v>2903</v>
      </c>
      <c r="B2592" s="283">
        <v>2</v>
      </c>
      <c r="C2592" s="65" t="s">
        <v>2605</v>
      </c>
      <c r="D2592" s="142">
        <v>22565</v>
      </c>
      <c r="E2592" s="142"/>
      <c r="F2592" s="65" t="s">
        <v>69</v>
      </c>
      <c r="G2592" s="166" t="s">
        <v>2604</v>
      </c>
      <c r="H2592" s="67" t="s">
        <v>2604</v>
      </c>
    </row>
    <row r="2593" spans="1:8" x14ac:dyDescent="0.3">
      <c r="A2593" s="65" t="s">
        <v>4547</v>
      </c>
      <c r="B2593" s="308">
        <v>1</v>
      </c>
      <c r="C2593" s="155" t="s">
        <v>2606</v>
      </c>
      <c r="D2593" s="142" t="s">
        <v>2604</v>
      </c>
      <c r="E2593" s="142"/>
      <c r="F2593" s="65"/>
      <c r="G2593" s="166" t="s">
        <v>2604</v>
      </c>
      <c r="H2593" s="152" t="s">
        <v>2604</v>
      </c>
    </row>
    <row r="2594" spans="1:8" x14ac:dyDescent="0.3">
      <c r="A2594" s="65" t="s">
        <v>4547</v>
      </c>
      <c r="B2594" s="283">
        <v>2</v>
      </c>
      <c r="C2594" s="65" t="s">
        <v>2605</v>
      </c>
      <c r="D2594" s="142" t="s">
        <v>2604</v>
      </c>
      <c r="E2594" s="142"/>
      <c r="F2594" s="65"/>
      <c r="G2594" s="166" t="s">
        <v>2604</v>
      </c>
      <c r="H2594" s="67" t="s">
        <v>2604</v>
      </c>
    </row>
    <row r="2595" spans="1:8" x14ac:dyDescent="0.3">
      <c r="A2595" s="65" t="s">
        <v>3159</v>
      </c>
      <c r="B2595" s="308">
        <v>1</v>
      </c>
      <c r="C2595" s="153" t="s">
        <v>2606</v>
      </c>
      <c r="D2595" s="142" t="s">
        <v>2604</v>
      </c>
      <c r="E2595" s="142"/>
      <c r="F2595" s="65"/>
      <c r="G2595" s="166" t="s">
        <v>2604</v>
      </c>
      <c r="H2595" s="152" t="s">
        <v>2604</v>
      </c>
    </row>
    <row r="2596" spans="1:8" x14ac:dyDescent="0.3">
      <c r="A2596" s="65" t="s">
        <v>3159</v>
      </c>
      <c r="B2596" s="284">
        <v>2</v>
      </c>
      <c r="C2596" s="288" t="s">
        <v>2605</v>
      </c>
      <c r="D2596" s="142" t="s">
        <v>2604</v>
      </c>
      <c r="E2596" s="142"/>
      <c r="F2596" s="65"/>
      <c r="G2596" s="166" t="s">
        <v>2604</v>
      </c>
      <c r="H2596" s="67" t="s">
        <v>2604</v>
      </c>
    </row>
    <row r="2597" spans="1:8" x14ac:dyDescent="0.3">
      <c r="A2597" s="65" t="s">
        <v>3414</v>
      </c>
      <c r="B2597" s="308">
        <v>1</v>
      </c>
      <c r="C2597" s="153" t="s">
        <v>2606</v>
      </c>
      <c r="D2597" s="142" t="s">
        <v>2604</v>
      </c>
      <c r="E2597" s="142"/>
      <c r="F2597" s="65"/>
      <c r="G2597" s="166" t="s">
        <v>2604</v>
      </c>
      <c r="H2597" s="152" t="s">
        <v>2604</v>
      </c>
    </row>
    <row r="2598" spans="1:8" x14ac:dyDescent="0.3">
      <c r="A2598" s="65" t="s">
        <v>3414</v>
      </c>
      <c r="B2598" s="284">
        <v>2</v>
      </c>
      <c r="C2598" s="288" t="s">
        <v>2605</v>
      </c>
      <c r="D2598" s="142" t="s">
        <v>2604</v>
      </c>
      <c r="E2598" s="142"/>
      <c r="F2598" s="65"/>
      <c r="G2598" s="166" t="s">
        <v>2604</v>
      </c>
      <c r="H2598" s="67" t="s">
        <v>2604</v>
      </c>
    </row>
    <row r="2599" spans="1:8" x14ac:dyDescent="0.3">
      <c r="A2599" s="65" t="s">
        <v>2867</v>
      </c>
      <c r="B2599" s="308">
        <v>1</v>
      </c>
      <c r="C2599" s="155" t="s">
        <v>2129</v>
      </c>
      <c r="D2599" s="142">
        <v>36568</v>
      </c>
      <c r="E2599" s="142">
        <v>37289</v>
      </c>
      <c r="F2599" s="65" t="s">
        <v>43</v>
      </c>
      <c r="G2599" s="166" t="s">
        <v>2604</v>
      </c>
      <c r="H2599" s="152" t="s">
        <v>2604</v>
      </c>
    </row>
    <row r="2600" spans="1:8" x14ac:dyDescent="0.3">
      <c r="A2600" s="65" t="s">
        <v>453</v>
      </c>
      <c r="B2600" s="308">
        <v>1</v>
      </c>
      <c r="C2600" s="153" t="s">
        <v>2606</v>
      </c>
      <c r="D2600" s="142" t="s">
        <v>2604</v>
      </c>
      <c r="E2600" s="142"/>
      <c r="F2600" s="65"/>
      <c r="G2600" s="166" t="s">
        <v>2604</v>
      </c>
      <c r="H2600" s="152" t="s">
        <v>2604</v>
      </c>
    </row>
    <row r="2601" spans="1:8" x14ac:dyDescent="0.3">
      <c r="A2601" s="65" t="s">
        <v>453</v>
      </c>
      <c r="B2601" s="284">
        <v>2</v>
      </c>
      <c r="C2601" s="65" t="s">
        <v>2605</v>
      </c>
      <c r="D2601" s="142">
        <v>29176</v>
      </c>
      <c r="E2601" s="142"/>
      <c r="F2601" s="65" t="s">
        <v>2595</v>
      </c>
      <c r="G2601" s="166">
        <v>875000</v>
      </c>
      <c r="H2601" s="67" t="s">
        <v>2604</v>
      </c>
    </row>
    <row r="2602" spans="1:8" x14ac:dyDescent="0.3">
      <c r="A2602" s="65" t="s">
        <v>1480</v>
      </c>
      <c r="B2602" s="308">
        <v>1</v>
      </c>
      <c r="C2602" s="153" t="s">
        <v>2606</v>
      </c>
      <c r="D2602" s="142" t="s">
        <v>2604</v>
      </c>
      <c r="E2602" s="142"/>
      <c r="F2602" s="65"/>
      <c r="G2602" s="166" t="s">
        <v>2604</v>
      </c>
      <c r="H2602" s="152" t="s">
        <v>2604</v>
      </c>
    </row>
    <row r="2603" spans="1:8" x14ac:dyDescent="0.3">
      <c r="A2603" s="65" t="s">
        <v>1480</v>
      </c>
      <c r="B2603" s="284">
        <v>2</v>
      </c>
      <c r="C2603" s="288" t="s">
        <v>2605</v>
      </c>
      <c r="D2603" s="142" t="s">
        <v>2604</v>
      </c>
      <c r="E2603" s="142"/>
      <c r="F2603" s="65"/>
      <c r="G2603" s="166" t="s">
        <v>2604</v>
      </c>
      <c r="H2603" s="67" t="s">
        <v>2604</v>
      </c>
    </row>
    <row r="2604" spans="1:8" x14ac:dyDescent="0.3">
      <c r="A2604" s="65" t="s">
        <v>965</v>
      </c>
      <c r="B2604" s="308">
        <v>1</v>
      </c>
      <c r="C2604" s="153" t="s">
        <v>2606</v>
      </c>
      <c r="D2604" s="142" t="s">
        <v>2604</v>
      </c>
      <c r="E2604" s="142"/>
      <c r="F2604" s="65"/>
      <c r="G2604" s="166" t="s">
        <v>2604</v>
      </c>
      <c r="H2604" s="152" t="s">
        <v>2604</v>
      </c>
    </row>
    <row r="2605" spans="1:8" x14ac:dyDescent="0.3">
      <c r="A2605" s="65" t="s">
        <v>965</v>
      </c>
      <c r="B2605" s="284">
        <v>2</v>
      </c>
      <c r="C2605" s="288" t="s">
        <v>2605</v>
      </c>
      <c r="D2605" s="142" t="s">
        <v>2604</v>
      </c>
      <c r="E2605" s="142"/>
      <c r="F2605" s="65"/>
      <c r="G2605" s="166" t="s">
        <v>2604</v>
      </c>
      <c r="H2605" s="67" t="s">
        <v>2604</v>
      </c>
    </row>
    <row r="2606" spans="1:8" x14ac:dyDescent="0.3">
      <c r="A2606" s="65" t="s">
        <v>3101</v>
      </c>
      <c r="B2606" s="308">
        <v>1</v>
      </c>
      <c r="C2606" s="155" t="s">
        <v>2606</v>
      </c>
      <c r="D2606" s="142" t="s">
        <v>2604</v>
      </c>
      <c r="E2606" s="142"/>
      <c r="F2606" s="65"/>
      <c r="G2606" s="166" t="s">
        <v>2604</v>
      </c>
      <c r="H2606" s="152" t="s">
        <v>2604</v>
      </c>
    </row>
    <row r="2607" spans="1:8" x14ac:dyDescent="0.3">
      <c r="A2607" s="65" t="s">
        <v>3101</v>
      </c>
      <c r="B2607" s="283">
        <v>2</v>
      </c>
      <c r="C2607" s="65" t="s">
        <v>2605</v>
      </c>
      <c r="D2607" s="142" t="s">
        <v>2604</v>
      </c>
      <c r="E2607" s="142"/>
      <c r="F2607" s="65"/>
      <c r="G2607" s="166" t="s">
        <v>2604</v>
      </c>
      <c r="H2607" s="67" t="s">
        <v>2604</v>
      </c>
    </row>
    <row r="2608" spans="1:8" x14ac:dyDescent="0.3">
      <c r="A2608" s="65" t="s">
        <v>2947</v>
      </c>
      <c r="B2608" s="308">
        <v>1</v>
      </c>
      <c r="C2608" s="155" t="s">
        <v>2606</v>
      </c>
      <c r="D2608" s="142">
        <v>28910</v>
      </c>
      <c r="E2608" s="142"/>
      <c r="F2608" s="65" t="s">
        <v>80</v>
      </c>
      <c r="G2608" s="166">
        <v>1000000</v>
      </c>
      <c r="H2608" s="152" t="s">
        <v>2604</v>
      </c>
    </row>
    <row r="2609" spans="1:8" x14ac:dyDescent="0.3">
      <c r="A2609" s="65" t="s">
        <v>2947</v>
      </c>
      <c r="B2609" s="284">
        <v>2</v>
      </c>
      <c r="C2609" s="65" t="s">
        <v>2605</v>
      </c>
      <c r="D2609" s="142">
        <v>29829</v>
      </c>
      <c r="E2609" s="142"/>
      <c r="F2609" s="65" t="s">
        <v>43</v>
      </c>
      <c r="G2609" s="166">
        <v>735000</v>
      </c>
      <c r="H2609" s="67" t="s">
        <v>2604</v>
      </c>
    </row>
    <row r="2610" spans="1:8" x14ac:dyDescent="0.3">
      <c r="A2610" s="65" t="s">
        <v>3304</v>
      </c>
      <c r="B2610" s="308">
        <v>1</v>
      </c>
      <c r="C2610" s="153" t="s">
        <v>2606</v>
      </c>
      <c r="D2610" s="142" t="s">
        <v>2604</v>
      </c>
      <c r="E2610" s="142"/>
      <c r="F2610" s="65"/>
      <c r="G2610" s="166" t="s">
        <v>2604</v>
      </c>
      <c r="H2610" s="152" t="s">
        <v>2604</v>
      </c>
    </row>
    <row r="2611" spans="1:8" x14ac:dyDescent="0.3">
      <c r="A2611" s="65" t="s">
        <v>3304</v>
      </c>
      <c r="B2611" s="284">
        <v>2</v>
      </c>
      <c r="C2611" s="288" t="s">
        <v>2605</v>
      </c>
      <c r="D2611" s="142" t="s">
        <v>2604</v>
      </c>
      <c r="E2611" s="142"/>
      <c r="F2611" s="65"/>
      <c r="G2611" s="166" t="s">
        <v>2604</v>
      </c>
      <c r="H2611" s="67" t="s">
        <v>2604</v>
      </c>
    </row>
    <row r="2612" spans="1:8" x14ac:dyDescent="0.3">
      <c r="A2612" s="65" t="s">
        <v>964</v>
      </c>
      <c r="B2612" s="308">
        <v>1</v>
      </c>
      <c r="C2612" s="153" t="s">
        <v>2606</v>
      </c>
      <c r="D2612" s="142" t="s">
        <v>2604</v>
      </c>
      <c r="E2612" s="142"/>
      <c r="F2612" s="65"/>
      <c r="G2612" s="166" t="s">
        <v>2604</v>
      </c>
      <c r="H2612" s="152" t="s">
        <v>2604</v>
      </c>
    </row>
    <row r="2613" spans="1:8" x14ac:dyDescent="0.3">
      <c r="A2613" s="65" t="s">
        <v>964</v>
      </c>
      <c r="B2613" s="284">
        <v>2</v>
      </c>
      <c r="C2613" s="288" t="s">
        <v>2605</v>
      </c>
      <c r="D2613" s="142" t="s">
        <v>2604</v>
      </c>
      <c r="E2613" s="142"/>
      <c r="F2613" s="65"/>
      <c r="G2613" s="166" t="s">
        <v>2604</v>
      </c>
      <c r="H2613" s="67" t="s">
        <v>2604</v>
      </c>
    </row>
    <row r="2614" spans="1:8" x14ac:dyDescent="0.3">
      <c r="A2614" s="65" t="s">
        <v>1614</v>
      </c>
      <c r="B2614" s="308">
        <v>1</v>
      </c>
      <c r="C2614" s="153" t="s">
        <v>2606</v>
      </c>
      <c r="D2614" s="142" t="s">
        <v>2604</v>
      </c>
      <c r="E2614" s="142"/>
      <c r="F2614" s="65"/>
      <c r="G2614" s="166" t="s">
        <v>2604</v>
      </c>
      <c r="H2614" s="152" t="s">
        <v>2604</v>
      </c>
    </row>
    <row r="2615" spans="1:8" x14ac:dyDescent="0.3">
      <c r="A2615" s="65" t="s">
        <v>1614</v>
      </c>
      <c r="B2615" s="284">
        <v>2</v>
      </c>
      <c r="C2615" s="288" t="s">
        <v>2605</v>
      </c>
      <c r="D2615" s="142" t="s">
        <v>2604</v>
      </c>
      <c r="E2615" s="142"/>
      <c r="F2615" s="65"/>
      <c r="G2615" s="166" t="s">
        <v>2604</v>
      </c>
      <c r="H2615" s="67" t="s">
        <v>2604</v>
      </c>
    </row>
    <row r="2616" spans="1:8" x14ac:dyDescent="0.3">
      <c r="A2616" s="65" t="s">
        <v>2964</v>
      </c>
      <c r="B2616" s="308">
        <v>1</v>
      </c>
      <c r="C2616" s="153" t="s">
        <v>2606</v>
      </c>
      <c r="D2616" s="114" t="s">
        <v>2604</v>
      </c>
      <c r="E2616" s="114"/>
      <c r="F2616" s="65"/>
      <c r="G2616" s="166" t="s">
        <v>2604</v>
      </c>
      <c r="H2616" s="152" t="s">
        <v>2604</v>
      </c>
    </row>
    <row r="2617" spans="1:8" x14ac:dyDescent="0.3">
      <c r="A2617" s="65" t="s">
        <v>2964</v>
      </c>
      <c r="B2617" s="284">
        <v>2</v>
      </c>
      <c r="C2617" s="288" t="s">
        <v>2605</v>
      </c>
      <c r="D2617" s="142" t="s">
        <v>2604</v>
      </c>
      <c r="E2617" s="142"/>
      <c r="F2617" s="65"/>
      <c r="G2617" s="166" t="s">
        <v>2604</v>
      </c>
      <c r="H2617" s="67" t="s">
        <v>2604</v>
      </c>
    </row>
    <row r="2618" spans="1:8" x14ac:dyDescent="0.3">
      <c r="A2618" s="65" t="s">
        <v>1613</v>
      </c>
      <c r="B2618" s="308">
        <v>1</v>
      </c>
      <c r="C2618" s="153" t="s">
        <v>2606</v>
      </c>
      <c r="D2618" s="142" t="s">
        <v>2604</v>
      </c>
      <c r="E2618" s="142"/>
      <c r="F2618" s="65"/>
      <c r="G2618" s="166" t="s">
        <v>2604</v>
      </c>
      <c r="H2618" s="152" t="s">
        <v>2604</v>
      </c>
    </row>
    <row r="2619" spans="1:8" x14ac:dyDescent="0.3">
      <c r="A2619" s="65" t="s">
        <v>1613</v>
      </c>
      <c r="B2619" s="284">
        <v>2</v>
      </c>
      <c r="C2619" s="288" t="s">
        <v>2605</v>
      </c>
      <c r="D2619" s="142" t="s">
        <v>2604</v>
      </c>
      <c r="E2619" s="142"/>
      <c r="F2619" s="65"/>
      <c r="G2619" s="166" t="s">
        <v>2604</v>
      </c>
      <c r="H2619" s="67" t="s">
        <v>2604</v>
      </c>
    </row>
    <row r="2620" spans="1:8" x14ac:dyDescent="0.3">
      <c r="A2620" s="65" t="s">
        <v>2068</v>
      </c>
      <c r="B2620" s="308">
        <v>1</v>
      </c>
      <c r="C2620" s="153" t="s">
        <v>2606</v>
      </c>
      <c r="D2620" s="114" t="s">
        <v>2604</v>
      </c>
      <c r="E2620" s="114"/>
      <c r="F2620" s="65"/>
      <c r="G2620" s="166" t="s">
        <v>2604</v>
      </c>
      <c r="H2620" s="152" t="s">
        <v>2604</v>
      </c>
    </row>
    <row r="2621" spans="1:8" x14ac:dyDescent="0.3">
      <c r="A2621" s="65" t="s">
        <v>2068</v>
      </c>
      <c r="B2621" s="284">
        <v>2</v>
      </c>
      <c r="C2621" s="288" t="s">
        <v>2605</v>
      </c>
      <c r="D2621" s="142" t="s">
        <v>2604</v>
      </c>
      <c r="E2621" s="142"/>
      <c r="F2621" s="65"/>
      <c r="G2621" s="166" t="s">
        <v>2604</v>
      </c>
      <c r="H2621" s="67" t="s">
        <v>2604</v>
      </c>
    </row>
    <row r="2622" spans="1:8" x14ac:dyDescent="0.3">
      <c r="A2622" s="65" t="s">
        <v>1962</v>
      </c>
      <c r="B2622" s="308">
        <v>1</v>
      </c>
      <c r="C2622" s="153" t="s">
        <v>2606</v>
      </c>
      <c r="D2622" s="142" t="s">
        <v>2604</v>
      </c>
      <c r="E2622" s="142"/>
      <c r="F2622" s="65"/>
      <c r="G2622" s="166" t="s">
        <v>2604</v>
      </c>
      <c r="H2622" s="152" t="s">
        <v>2604</v>
      </c>
    </row>
    <row r="2623" spans="1:8" x14ac:dyDescent="0.3">
      <c r="A2623" s="65" t="s">
        <v>1962</v>
      </c>
      <c r="B2623" s="284">
        <v>2</v>
      </c>
      <c r="C2623" s="288" t="s">
        <v>2605</v>
      </c>
      <c r="D2623" s="142" t="s">
        <v>2604</v>
      </c>
      <c r="E2623" s="142"/>
      <c r="F2623" s="65"/>
      <c r="G2623" s="166" t="s">
        <v>2604</v>
      </c>
      <c r="H2623" s="67" t="s">
        <v>2604</v>
      </c>
    </row>
    <row r="2624" spans="1:8" x14ac:dyDescent="0.3">
      <c r="A2624" s="65" t="s">
        <v>2067</v>
      </c>
      <c r="B2624" s="308">
        <v>1</v>
      </c>
      <c r="C2624" s="153" t="s">
        <v>2606</v>
      </c>
      <c r="D2624" s="114" t="s">
        <v>2604</v>
      </c>
      <c r="E2624" s="114"/>
      <c r="F2624" s="65"/>
      <c r="G2624" s="166" t="s">
        <v>2604</v>
      </c>
      <c r="H2624" s="152" t="s">
        <v>2604</v>
      </c>
    </row>
    <row r="2625" spans="1:8" x14ac:dyDescent="0.3">
      <c r="A2625" s="65" t="s">
        <v>2067</v>
      </c>
      <c r="B2625" s="284">
        <v>2</v>
      </c>
      <c r="C2625" s="288" t="s">
        <v>2605</v>
      </c>
      <c r="D2625" s="142" t="s">
        <v>2604</v>
      </c>
      <c r="E2625" s="142"/>
      <c r="F2625" s="65"/>
      <c r="G2625" s="166" t="s">
        <v>2604</v>
      </c>
      <c r="H2625" s="67" t="s">
        <v>2604</v>
      </c>
    </row>
    <row r="2626" spans="1:8" x14ac:dyDescent="0.3">
      <c r="A2626" s="65" t="s">
        <v>3023</v>
      </c>
      <c r="B2626" s="308">
        <v>1</v>
      </c>
      <c r="C2626" s="153" t="s">
        <v>2606</v>
      </c>
      <c r="D2626" s="142" t="s">
        <v>2604</v>
      </c>
      <c r="E2626" s="142"/>
      <c r="F2626" s="65"/>
      <c r="G2626" s="166" t="s">
        <v>2604</v>
      </c>
      <c r="H2626" s="152" t="s">
        <v>2604</v>
      </c>
    </row>
    <row r="2627" spans="1:8" x14ac:dyDescent="0.3">
      <c r="A2627" s="65" t="s">
        <v>3023</v>
      </c>
      <c r="B2627" s="284">
        <v>2</v>
      </c>
      <c r="C2627" s="288" t="s">
        <v>2605</v>
      </c>
      <c r="D2627" s="142" t="s">
        <v>2604</v>
      </c>
      <c r="E2627" s="142"/>
      <c r="F2627" s="65"/>
      <c r="G2627" s="166" t="s">
        <v>2604</v>
      </c>
      <c r="H2627" s="67" t="s">
        <v>2604</v>
      </c>
    </row>
    <row r="2628" spans="1:8" x14ac:dyDescent="0.3">
      <c r="A2628" s="65" t="s">
        <v>2967</v>
      </c>
      <c r="B2628" s="308">
        <v>1</v>
      </c>
      <c r="C2628" s="155" t="s">
        <v>2606</v>
      </c>
      <c r="D2628" s="142">
        <v>34209</v>
      </c>
      <c r="E2628" s="142"/>
      <c r="F2628" s="65" t="s">
        <v>2150</v>
      </c>
      <c r="G2628" s="166" t="s">
        <v>2604</v>
      </c>
      <c r="H2628" s="152" t="s">
        <v>2604</v>
      </c>
    </row>
    <row r="2629" spans="1:8" x14ac:dyDescent="0.3">
      <c r="A2629" s="65" t="s">
        <v>2967</v>
      </c>
      <c r="B2629" s="284">
        <v>2</v>
      </c>
      <c r="C2629" s="305" t="s">
        <v>4527</v>
      </c>
      <c r="D2629" s="142">
        <v>35669</v>
      </c>
      <c r="E2629" s="142"/>
      <c r="F2629" s="65" t="s">
        <v>36</v>
      </c>
      <c r="G2629" s="166" t="s">
        <v>2604</v>
      </c>
      <c r="H2629" s="67" t="s">
        <v>2604</v>
      </c>
    </row>
    <row r="2630" spans="1:8" x14ac:dyDescent="0.3">
      <c r="A2630" s="65" t="s">
        <v>2842</v>
      </c>
      <c r="B2630" s="308">
        <v>1</v>
      </c>
      <c r="C2630" s="153" t="s">
        <v>2606</v>
      </c>
      <c r="D2630" s="142" t="s">
        <v>2604</v>
      </c>
      <c r="E2630" s="142"/>
      <c r="F2630" s="65"/>
      <c r="G2630" s="166" t="s">
        <v>2604</v>
      </c>
      <c r="H2630" s="152" t="s">
        <v>2604</v>
      </c>
    </row>
    <row r="2631" spans="1:8" x14ac:dyDescent="0.3">
      <c r="A2631" s="65" t="s">
        <v>2842</v>
      </c>
      <c r="B2631" s="284">
        <v>2</v>
      </c>
      <c r="C2631" s="288" t="s">
        <v>2605</v>
      </c>
      <c r="D2631" s="142" t="s">
        <v>2604</v>
      </c>
      <c r="E2631" s="142"/>
      <c r="F2631" s="65"/>
      <c r="G2631" s="166" t="s">
        <v>2604</v>
      </c>
      <c r="H2631" s="67" t="s">
        <v>2604</v>
      </c>
    </row>
    <row r="2632" spans="1:8" x14ac:dyDescent="0.3">
      <c r="A2632" s="65" t="s">
        <v>1564</v>
      </c>
      <c r="B2632" s="308">
        <v>1</v>
      </c>
      <c r="C2632" s="153" t="s">
        <v>2606</v>
      </c>
      <c r="D2632" s="142" t="s">
        <v>2604</v>
      </c>
      <c r="E2632" s="142"/>
      <c r="F2632" s="65"/>
      <c r="G2632" s="166" t="s">
        <v>2604</v>
      </c>
      <c r="H2632" s="152" t="s">
        <v>2604</v>
      </c>
    </row>
    <row r="2633" spans="1:8" x14ac:dyDescent="0.3">
      <c r="A2633" s="65" t="s">
        <v>1564</v>
      </c>
      <c r="B2633" s="284">
        <v>2</v>
      </c>
      <c r="C2633" s="288" t="s">
        <v>2605</v>
      </c>
      <c r="D2633" s="142" t="s">
        <v>2604</v>
      </c>
      <c r="E2633" s="142"/>
      <c r="F2633" s="65"/>
      <c r="G2633" s="166" t="s">
        <v>2604</v>
      </c>
      <c r="H2633" s="67" t="s">
        <v>2604</v>
      </c>
    </row>
    <row r="2634" spans="1:8" x14ac:dyDescent="0.3">
      <c r="A2634" s="65" t="s">
        <v>3192</v>
      </c>
      <c r="B2634" s="308">
        <v>1</v>
      </c>
      <c r="C2634" s="155" t="s">
        <v>2606</v>
      </c>
      <c r="D2634" s="142">
        <v>38549</v>
      </c>
      <c r="E2634" s="142"/>
      <c r="F2634" s="65" t="s">
        <v>2642</v>
      </c>
      <c r="G2634" s="166" t="s">
        <v>2604</v>
      </c>
      <c r="H2634" s="152" t="s">
        <v>2604</v>
      </c>
    </row>
    <row r="2635" spans="1:8" x14ac:dyDescent="0.3">
      <c r="A2635" s="65" t="s">
        <v>3192</v>
      </c>
      <c r="B2635" s="283">
        <v>2</v>
      </c>
      <c r="C2635" s="65" t="s">
        <v>2605</v>
      </c>
      <c r="D2635" s="142">
        <v>39021</v>
      </c>
      <c r="E2635" s="142"/>
      <c r="F2635" s="65" t="s">
        <v>2292</v>
      </c>
      <c r="G2635" s="166" t="s">
        <v>2604</v>
      </c>
      <c r="H2635" s="67" t="s">
        <v>2604</v>
      </c>
    </row>
    <row r="2636" spans="1:8" x14ac:dyDescent="0.3">
      <c r="A2636" s="65" t="s">
        <v>3307</v>
      </c>
      <c r="B2636" s="308">
        <v>1</v>
      </c>
      <c r="C2636" s="153" t="s">
        <v>2606</v>
      </c>
      <c r="D2636" s="142" t="s">
        <v>2604</v>
      </c>
      <c r="E2636" s="142"/>
      <c r="F2636" s="65"/>
      <c r="G2636" s="166" t="s">
        <v>2604</v>
      </c>
      <c r="H2636" s="152" t="s">
        <v>2604</v>
      </c>
    </row>
    <row r="2637" spans="1:8" x14ac:dyDescent="0.3">
      <c r="A2637" s="65" t="s">
        <v>3307</v>
      </c>
      <c r="B2637" s="284">
        <v>2</v>
      </c>
      <c r="C2637" s="288" t="s">
        <v>2605</v>
      </c>
      <c r="D2637" s="142" t="s">
        <v>2604</v>
      </c>
      <c r="E2637" s="142"/>
      <c r="F2637" s="65"/>
      <c r="G2637" s="166" t="s">
        <v>2604</v>
      </c>
      <c r="H2637" s="67" t="s">
        <v>2604</v>
      </c>
    </row>
    <row r="2638" spans="1:8" x14ac:dyDescent="0.3">
      <c r="A2638" s="65" t="s">
        <v>2960</v>
      </c>
      <c r="B2638" s="308">
        <v>1</v>
      </c>
      <c r="C2638" s="155" t="s">
        <v>2606</v>
      </c>
      <c r="D2638" s="142">
        <v>26894</v>
      </c>
      <c r="E2638" s="142"/>
      <c r="F2638" s="65" t="s">
        <v>2150</v>
      </c>
      <c r="G2638" s="166" t="s">
        <v>2604</v>
      </c>
      <c r="H2638" s="152" t="s">
        <v>2604</v>
      </c>
    </row>
    <row r="2639" spans="1:8" x14ac:dyDescent="0.3">
      <c r="A2639" s="65" t="s">
        <v>2960</v>
      </c>
      <c r="B2639" s="283">
        <v>2</v>
      </c>
      <c r="C2639" s="65" t="s">
        <v>2605</v>
      </c>
      <c r="D2639" s="142">
        <v>30818</v>
      </c>
      <c r="E2639" s="142"/>
      <c r="F2639" s="65" t="s">
        <v>59</v>
      </c>
      <c r="G2639" s="166">
        <v>210000</v>
      </c>
      <c r="H2639" s="67" t="s">
        <v>2604</v>
      </c>
    </row>
    <row r="2640" spans="1:8" x14ac:dyDescent="0.3">
      <c r="A2640" s="65" t="s">
        <v>1612</v>
      </c>
      <c r="B2640" s="308">
        <v>1</v>
      </c>
      <c r="C2640" s="153" t="s">
        <v>2606</v>
      </c>
      <c r="D2640" s="142" t="s">
        <v>2604</v>
      </c>
      <c r="E2640" s="142"/>
      <c r="F2640" s="65"/>
      <c r="G2640" s="166" t="s">
        <v>2604</v>
      </c>
      <c r="H2640" s="152" t="s">
        <v>2604</v>
      </c>
    </row>
    <row r="2641" spans="1:8" x14ac:dyDescent="0.3">
      <c r="A2641" s="65" t="s">
        <v>1612</v>
      </c>
      <c r="B2641" s="284">
        <v>2</v>
      </c>
      <c r="C2641" s="288" t="s">
        <v>2605</v>
      </c>
      <c r="D2641" s="142" t="s">
        <v>2604</v>
      </c>
      <c r="E2641" s="142"/>
      <c r="F2641" s="65"/>
      <c r="G2641" s="166" t="s">
        <v>2604</v>
      </c>
      <c r="H2641" s="67" t="s">
        <v>2604</v>
      </c>
    </row>
    <row r="2642" spans="1:8" x14ac:dyDescent="0.3">
      <c r="A2642" s="65" t="s">
        <v>3090</v>
      </c>
      <c r="B2642" s="308">
        <v>1</v>
      </c>
      <c r="C2642" s="155" t="s">
        <v>2606</v>
      </c>
      <c r="D2642" s="142" t="s">
        <v>2604</v>
      </c>
      <c r="E2642" s="142"/>
      <c r="F2642" s="65"/>
      <c r="G2642" s="166" t="s">
        <v>2604</v>
      </c>
      <c r="H2642" s="152" t="s">
        <v>2604</v>
      </c>
    </row>
    <row r="2643" spans="1:8" x14ac:dyDescent="0.3">
      <c r="A2643" s="65" t="s">
        <v>3090</v>
      </c>
      <c r="B2643" s="283">
        <v>2</v>
      </c>
      <c r="C2643" s="65" t="s">
        <v>2605</v>
      </c>
      <c r="D2643" s="142" t="s">
        <v>2604</v>
      </c>
      <c r="E2643" s="142"/>
      <c r="F2643" s="65"/>
      <c r="G2643" s="166" t="s">
        <v>2604</v>
      </c>
      <c r="H2643" s="67" t="s">
        <v>2604</v>
      </c>
    </row>
    <row r="2644" spans="1:8" x14ac:dyDescent="0.3">
      <c r="A2644" s="65" t="s">
        <v>3200</v>
      </c>
      <c r="B2644" s="308">
        <v>1</v>
      </c>
      <c r="C2644" s="153" t="s">
        <v>2606</v>
      </c>
      <c r="D2644" s="114" t="s">
        <v>2604</v>
      </c>
      <c r="E2644" s="114"/>
      <c r="F2644" s="65"/>
      <c r="G2644" s="166" t="s">
        <v>2604</v>
      </c>
      <c r="H2644" s="152" t="s">
        <v>2604</v>
      </c>
    </row>
    <row r="2645" spans="1:8" x14ac:dyDescent="0.3">
      <c r="A2645" s="65" t="s">
        <v>3200</v>
      </c>
      <c r="B2645" s="284">
        <v>2</v>
      </c>
      <c r="C2645" s="288" t="s">
        <v>2605</v>
      </c>
      <c r="D2645" s="142" t="s">
        <v>2604</v>
      </c>
      <c r="E2645" s="142"/>
      <c r="F2645" s="65"/>
      <c r="G2645" s="166" t="s">
        <v>2604</v>
      </c>
      <c r="H2645" s="67" t="s">
        <v>2604</v>
      </c>
    </row>
    <row r="2646" spans="1:8" x14ac:dyDescent="0.3">
      <c r="A2646" s="65" t="s">
        <v>3417</v>
      </c>
      <c r="B2646" s="308">
        <v>1</v>
      </c>
      <c r="C2646" s="153" t="s">
        <v>2606</v>
      </c>
      <c r="D2646" s="114" t="s">
        <v>2604</v>
      </c>
      <c r="E2646" s="114"/>
      <c r="F2646" s="65"/>
      <c r="G2646" s="166" t="s">
        <v>2604</v>
      </c>
      <c r="H2646" s="152" t="s">
        <v>2604</v>
      </c>
    </row>
    <row r="2647" spans="1:8" x14ac:dyDescent="0.3">
      <c r="A2647" s="65" t="s">
        <v>3417</v>
      </c>
      <c r="B2647" s="284">
        <v>2</v>
      </c>
      <c r="C2647" s="288" t="s">
        <v>2605</v>
      </c>
      <c r="D2647" s="142" t="s">
        <v>2604</v>
      </c>
      <c r="E2647" s="142"/>
      <c r="F2647" s="65"/>
      <c r="G2647" s="166" t="s">
        <v>2604</v>
      </c>
      <c r="H2647" s="67" t="s">
        <v>2604</v>
      </c>
    </row>
    <row r="2648" spans="1:8" x14ac:dyDescent="0.3">
      <c r="A2648" s="65" t="s">
        <v>1563</v>
      </c>
      <c r="B2648" s="308">
        <v>1</v>
      </c>
      <c r="C2648" s="153" t="s">
        <v>2606</v>
      </c>
      <c r="D2648" s="142" t="s">
        <v>2604</v>
      </c>
      <c r="E2648" s="142"/>
      <c r="F2648" s="65"/>
      <c r="G2648" s="166" t="s">
        <v>2604</v>
      </c>
      <c r="H2648" s="152" t="s">
        <v>2604</v>
      </c>
    </row>
    <row r="2649" spans="1:8" x14ac:dyDescent="0.3">
      <c r="A2649" s="65" t="s">
        <v>1563</v>
      </c>
      <c r="B2649" s="284">
        <v>2</v>
      </c>
      <c r="C2649" s="288" t="s">
        <v>2605</v>
      </c>
      <c r="D2649" s="142" t="s">
        <v>2604</v>
      </c>
      <c r="E2649" s="142"/>
      <c r="F2649" s="65"/>
      <c r="G2649" s="166" t="s">
        <v>2604</v>
      </c>
      <c r="H2649" s="67" t="s">
        <v>2604</v>
      </c>
    </row>
    <row r="2650" spans="1:8" x14ac:dyDescent="0.3">
      <c r="A2650" s="65" t="s">
        <v>1611</v>
      </c>
      <c r="B2650" s="308">
        <v>1</v>
      </c>
      <c r="C2650" s="153" t="s">
        <v>2606</v>
      </c>
      <c r="D2650" s="142" t="s">
        <v>2604</v>
      </c>
      <c r="E2650" s="142"/>
      <c r="F2650" s="65"/>
      <c r="G2650" s="166" t="s">
        <v>2604</v>
      </c>
      <c r="H2650" s="152" t="s">
        <v>2604</v>
      </c>
    </row>
    <row r="2651" spans="1:8" x14ac:dyDescent="0.3">
      <c r="A2651" s="65" t="s">
        <v>1611</v>
      </c>
      <c r="B2651" s="284">
        <v>2</v>
      </c>
      <c r="C2651" s="288" t="s">
        <v>2605</v>
      </c>
      <c r="D2651" s="142" t="s">
        <v>2604</v>
      </c>
      <c r="E2651" s="142"/>
      <c r="F2651" s="65"/>
      <c r="G2651" s="166" t="s">
        <v>2604</v>
      </c>
      <c r="H2651" s="67" t="s">
        <v>2604</v>
      </c>
    </row>
    <row r="2652" spans="1:8" x14ac:dyDescent="0.3">
      <c r="A2652" s="65" t="s">
        <v>1562</v>
      </c>
      <c r="B2652" s="308">
        <v>1</v>
      </c>
      <c r="C2652" s="153" t="s">
        <v>2606</v>
      </c>
      <c r="D2652" s="142" t="s">
        <v>2604</v>
      </c>
      <c r="E2652" s="142"/>
      <c r="F2652" s="65"/>
      <c r="G2652" s="166" t="s">
        <v>2604</v>
      </c>
      <c r="H2652" s="152" t="s">
        <v>2604</v>
      </c>
    </row>
    <row r="2653" spans="1:8" x14ac:dyDescent="0.3">
      <c r="A2653" s="65" t="s">
        <v>1562</v>
      </c>
      <c r="B2653" s="284">
        <v>2</v>
      </c>
      <c r="C2653" s="288" t="s">
        <v>2605</v>
      </c>
      <c r="D2653" s="142" t="s">
        <v>2604</v>
      </c>
      <c r="E2653" s="142"/>
      <c r="F2653" s="65"/>
      <c r="G2653" s="166" t="s">
        <v>2604</v>
      </c>
      <c r="H2653" s="67" t="s">
        <v>2604</v>
      </c>
    </row>
    <row r="2654" spans="1:8" x14ac:dyDescent="0.3">
      <c r="A2654" s="65" t="s">
        <v>1450</v>
      </c>
      <c r="B2654" s="308">
        <v>1</v>
      </c>
      <c r="C2654" s="153" t="s">
        <v>2606</v>
      </c>
      <c r="D2654" s="142" t="s">
        <v>2604</v>
      </c>
      <c r="E2654" s="142"/>
      <c r="F2654" s="65"/>
      <c r="G2654" s="166" t="s">
        <v>2604</v>
      </c>
      <c r="H2654" s="152" t="s">
        <v>2604</v>
      </c>
    </row>
    <row r="2655" spans="1:8" x14ac:dyDescent="0.3">
      <c r="A2655" s="65" t="s">
        <v>1450</v>
      </c>
      <c r="B2655" s="284">
        <v>2</v>
      </c>
      <c r="C2655" s="288" t="s">
        <v>2605</v>
      </c>
      <c r="D2655" s="142" t="s">
        <v>2604</v>
      </c>
      <c r="E2655" s="142"/>
      <c r="F2655" s="65"/>
      <c r="G2655" s="166" t="s">
        <v>2604</v>
      </c>
      <c r="H2655" s="67" t="s">
        <v>2604</v>
      </c>
    </row>
    <row r="2656" spans="1:8" x14ac:dyDescent="0.3">
      <c r="A2656" s="65" t="s">
        <v>2847</v>
      </c>
      <c r="B2656" s="308">
        <v>1</v>
      </c>
      <c r="C2656" s="153" t="s">
        <v>2606</v>
      </c>
      <c r="D2656" s="114" t="s">
        <v>2604</v>
      </c>
      <c r="E2656" s="114"/>
      <c r="F2656" s="65"/>
      <c r="G2656" s="166" t="s">
        <v>2604</v>
      </c>
      <c r="H2656" s="152" t="s">
        <v>2604</v>
      </c>
    </row>
    <row r="2657" spans="1:8" x14ac:dyDescent="0.3">
      <c r="A2657" s="65" t="s">
        <v>2847</v>
      </c>
      <c r="B2657" s="284">
        <v>2</v>
      </c>
      <c r="C2657" s="288" t="s">
        <v>2605</v>
      </c>
      <c r="D2657" s="142" t="s">
        <v>2604</v>
      </c>
      <c r="E2657" s="142"/>
      <c r="F2657" s="65"/>
      <c r="G2657" s="166" t="s">
        <v>2604</v>
      </c>
      <c r="H2657" s="67" t="s">
        <v>2604</v>
      </c>
    </row>
    <row r="2658" spans="1:8" x14ac:dyDescent="0.3">
      <c r="A2658" s="65" t="s">
        <v>2871</v>
      </c>
      <c r="B2658" s="308">
        <v>1</v>
      </c>
      <c r="C2658" s="155" t="s">
        <v>2606</v>
      </c>
      <c r="D2658" s="142">
        <v>18130</v>
      </c>
      <c r="E2658" s="142"/>
      <c r="F2658" s="65" t="s">
        <v>94</v>
      </c>
      <c r="G2658" s="166" t="s">
        <v>2604</v>
      </c>
      <c r="H2658" s="152" t="s">
        <v>2604</v>
      </c>
    </row>
    <row r="2659" spans="1:8" x14ac:dyDescent="0.3">
      <c r="A2659" s="65" t="s">
        <v>2871</v>
      </c>
      <c r="B2659" s="283">
        <v>2</v>
      </c>
      <c r="C2659" s="65" t="s">
        <v>2605</v>
      </c>
      <c r="D2659" s="142" t="s">
        <v>2604</v>
      </c>
      <c r="E2659" s="142"/>
      <c r="F2659" s="65"/>
      <c r="G2659" s="166" t="s">
        <v>2604</v>
      </c>
      <c r="H2659" s="67" t="s">
        <v>2604</v>
      </c>
    </row>
    <row r="2660" spans="1:8" x14ac:dyDescent="0.3">
      <c r="A2660" s="65" t="s">
        <v>2864</v>
      </c>
      <c r="B2660" s="308">
        <v>1</v>
      </c>
      <c r="C2660" s="155" t="s">
        <v>2606</v>
      </c>
      <c r="D2660" s="142">
        <v>13524</v>
      </c>
      <c r="E2660" s="142"/>
      <c r="F2660" s="108" t="s">
        <v>54</v>
      </c>
      <c r="G2660" s="166" t="s">
        <v>2604</v>
      </c>
      <c r="H2660" s="152" t="s">
        <v>2604</v>
      </c>
    </row>
    <row r="2661" spans="1:8" x14ac:dyDescent="0.3">
      <c r="A2661" s="65" t="s">
        <v>2864</v>
      </c>
      <c r="B2661" s="284">
        <v>2</v>
      </c>
      <c r="C2661" s="65" t="s">
        <v>2605</v>
      </c>
      <c r="D2661" s="142" t="s">
        <v>2604</v>
      </c>
      <c r="E2661" s="142"/>
      <c r="F2661" s="65"/>
      <c r="G2661" s="166" t="s">
        <v>2604</v>
      </c>
      <c r="H2661" s="67" t="s">
        <v>2604</v>
      </c>
    </row>
    <row r="2662" spans="1:8" x14ac:dyDescent="0.3">
      <c r="A2662" s="65" t="s">
        <v>3119</v>
      </c>
      <c r="B2662" s="308">
        <v>1</v>
      </c>
      <c r="C2662" s="155" t="s">
        <v>2606</v>
      </c>
      <c r="D2662" s="114" t="s">
        <v>2243</v>
      </c>
      <c r="E2662" s="114"/>
      <c r="F2662" s="65" t="s">
        <v>39</v>
      </c>
      <c r="G2662" s="166" t="s">
        <v>2604</v>
      </c>
      <c r="H2662" s="152" t="s">
        <v>2604</v>
      </c>
    </row>
    <row r="2663" spans="1:8" x14ac:dyDescent="0.3">
      <c r="A2663" s="65" t="s">
        <v>3119</v>
      </c>
      <c r="B2663" s="283">
        <v>2</v>
      </c>
      <c r="C2663" s="65" t="s">
        <v>2605</v>
      </c>
      <c r="D2663" s="142" t="s">
        <v>2604</v>
      </c>
      <c r="E2663" s="142"/>
      <c r="F2663" s="65"/>
      <c r="G2663" s="166" t="s">
        <v>2604</v>
      </c>
      <c r="H2663" s="67" t="s">
        <v>2604</v>
      </c>
    </row>
    <row r="2664" spans="1:8" x14ac:dyDescent="0.3">
      <c r="A2664" s="65" t="s">
        <v>3170</v>
      </c>
      <c r="B2664" s="308">
        <v>1</v>
      </c>
      <c r="C2664" s="153" t="s">
        <v>2606</v>
      </c>
      <c r="D2664" s="142" t="s">
        <v>2604</v>
      </c>
      <c r="E2664" s="142"/>
      <c r="F2664" s="65"/>
      <c r="G2664" s="166" t="s">
        <v>2604</v>
      </c>
      <c r="H2664" s="152" t="s">
        <v>2604</v>
      </c>
    </row>
    <row r="2665" spans="1:8" x14ac:dyDescent="0.3">
      <c r="A2665" s="65" t="s">
        <v>3170</v>
      </c>
      <c r="B2665" s="284">
        <v>2</v>
      </c>
      <c r="C2665" s="288" t="s">
        <v>2605</v>
      </c>
      <c r="D2665" s="142" t="s">
        <v>2604</v>
      </c>
      <c r="E2665" s="142"/>
      <c r="F2665" s="65"/>
      <c r="G2665" s="166" t="s">
        <v>2604</v>
      </c>
      <c r="H2665" s="67" t="s">
        <v>2604</v>
      </c>
    </row>
    <row r="2666" spans="1:8" x14ac:dyDescent="0.3">
      <c r="A2666" s="65" t="s">
        <v>3367</v>
      </c>
      <c r="B2666" s="308">
        <v>1</v>
      </c>
      <c r="C2666" s="153" t="s">
        <v>2606</v>
      </c>
      <c r="D2666" s="142" t="s">
        <v>2604</v>
      </c>
      <c r="E2666" s="142"/>
      <c r="F2666" s="65"/>
      <c r="G2666" s="166" t="s">
        <v>2604</v>
      </c>
      <c r="H2666" s="152" t="s">
        <v>2604</v>
      </c>
    </row>
    <row r="2667" spans="1:8" x14ac:dyDescent="0.3">
      <c r="A2667" s="65" t="s">
        <v>3367</v>
      </c>
      <c r="B2667" s="284">
        <v>2</v>
      </c>
      <c r="C2667" s="288" t="s">
        <v>2605</v>
      </c>
      <c r="D2667" s="142" t="s">
        <v>2604</v>
      </c>
      <c r="E2667" s="142"/>
      <c r="F2667" s="65"/>
      <c r="G2667" s="166" t="s">
        <v>2604</v>
      </c>
      <c r="H2667" s="67" t="s">
        <v>2604</v>
      </c>
    </row>
    <row r="2668" spans="1:8" x14ac:dyDescent="0.3">
      <c r="A2668" s="65" t="s">
        <v>3577</v>
      </c>
      <c r="B2668" s="308">
        <v>1</v>
      </c>
      <c r="C2668" s="153" t="s">
        <v>2606</v>
      </c>
      <c r="D2668" s="142" t="s">
        <v>2604</v>
      </c>
      <c r="E2668" s="142"/>
      <c r="F2668" s="65"/>
      <c r="G2668" s="166" t="s">
        <v>2604</v>
      </c>
      <c r="H2668" s="152" t="s">
        <v>2604</v>
      </c>
    </row>
    <row r="2669" spans="1:8" x14ac:dyDescent="0.3">
      <c r="A2669" s="65" t="s">
        <v>3577</v>
      </c>
      <c r="B2669" s="284">
        <v>2</v>
      </c>
      <c r="C2669" s="288" t="s">
        <v>2605</v>
      </c>
      <c r="D2669" s="142" t="s">
        <v>2604</v>
      </c>
      <c r="E2669" s="142"/>
      <c r="F2669" s="65"/>
      <c r="G2669" s="166" t="s">
        <v>2604</v>
      </c>
      <c r="H2669" s="67" t="s">
        <v>2604</v>
      </c>
    </row>
    <row r="2670" spans="1:8" x14ac:dyDescent="0.3">
      <c r="A2670" s="65" t="s">
        <v>2942</v>
      </c>
      <c r="B2670" s="308">
        <v>1</v>
      </c>
      <c r="C2670" s="153" t="s">
        <v>2606</v>
      </c>
      <c r="D2670" s="142" t="s">
        <v>2604</v>
      </c>
      <c r="E2670" s="142"/>
      <c r="F2670" s="65"/>
      <c r="G2670" s="166" t="s">
        <v>2604</v>
      </c>
      <c r="H2670" s="152" t="s">
        <v>2604</v>
      </c>
    </row>
    <row r="2671" spans="1:8" x14ac:dyDescent="0.3">
      <c r="A2671" s="65" t="s">
        <v>2942</v>
      </c>
      <c r="B2671" s="284">
        <v>2</v>
      </c>
      <c r="C2671" s="288" t="s">
        <v>2605</v>
      </c>
      <c r="D2671" s="142" t="s">
        <v>2604</v>
      </c>
      <c r="E2671" s="142"/>
      <c r="F2671" s="65"/>
      <c r="G2671" s="166" t="s">
        <v>2604</v>
      </c>
      <c r="H2671" s="67" t="s">
        <v>2604</v>
      </c>
    </row>
    <row r="2672" spans="1:8" x14ac:dyDescent="0.3">
      <c r="A2672" s="65" t="s">
        <v>1806</v>
      </c>
      <c r="B2672" s="308">
        <v>1</v>
      </c>
      <c r="C2672" s="153" t="s">
        <v>2606</v>
      </c>
      <c r="D2672" s="142" t="s">
        <v>2604</v>
      </c>
      <c r="E2672" s="142"/>
      <c r="F2672" s="65"/>
      <c r="G2672" s="166" t="s">
        <v>2604</v>
      </c>
      <c r="H2672" s="152" t="s">
        <v>2604</v>
      </c>
    </row>
    <row r="2673" spans="1:8" x14ac:dyDescent="0.3">
      <c r="A2673" s="65" t="s">
        <v>1806</v>
      </c>
      <c r="B2673" s="284">
        <v>2</v>
      </c>
      <c r="C2673" s="288" t="s">
        <v>2605</v>
      </c>
      <c r="D2673" s="142" t="s">
        <v>2604</v>
      </c>
      <c r="E2673" s="142"/>
      <c r="F2673" s="65"/>
      <c r="G2673" s="166" t="s">
        <v>2604</v>
      </c>
      <c r="H2673" s="67" t="s">
        <v>2604</v>
      </c>
    </row>
    <row r="2674" spans="1:8" x14ac:dyDescent="0.3">
      <c r="A2674" s="65" t="s">
        <v>2097</v>
      </c>
      <c r="B2674" s="308">
        <v>1</v>
      </c>
      <c r="C2674" s="153" t="s">
        <v>2606</v>
      </c>
      <c r="D2674" s="114" t="s">
        <v>2604</v>
      </c>
      <c r="E2674" s="114"/>
      <c r="F2674" s="65"/>
      <c r="G2674" s="166" t="s">
        <v>2604</v>
      </c>
      <c r="H2674" s="152" t="s">
        <v>2604</v>
      </c>
    </row>
    <row r="2675" spans="1:8" x14ac:dyDescent="0.3">
      <c r="A2675" s="65" t="s">
        <v>2097</v>
      </c>
      <c r="B2675" s="284">
        <v>2</v>
      </c>
      <c r="C2675" s="288" t="s">
        <v>2605</v>
      </c>
      <c r="D2675" s="142" t="s">
        <v>2604</v>
      </c>
      <c r="E2675" s="142"/>
      <c r="F2675" s="65"/>
      <c r="G2675" s="166" t="s">
        <v>2604</v>
      </c>
      <c r="H2675" s="67" t="s">
        <v>2604</v>
      </c>
    </row>
    <row r="2676" spans="1:8" x14ac:dyDescent="0.3">
      <c r="A2676" s="65" t="s">
        <v>1840</v>
      </c>
      <c r="B2676" s="308">
        <v>1</v>
      </c>
      <c r="C2676" s="153" t="s">
        <v>2606</v>
      </c>
      <c r="D2676" s="142" t="s">
        <v>2604</v>
      </c>
      <c r="E2676" s="142"/>
      <c r="F2676" s="65"/>
      <c r="G2676" s="166" t="s">
        <v>2604</v>
      </c>
      <c r="H2676" s="152" t="s">
        <v>2604</v>
      </c>
    </row>
    <row r="2677" spans="1:8" x14ac:dyDescent="0.3">
      <c r="A2677" s="65" t="s">
        <v>1840</v>
      </c>
      <c r="B2677" s="284">
        <v>2</v>
      </c>
      <c r="C2677" s="288" t="s">
        <v>2605</v>
      </c>
      <c r="D2677" s="142" t="s">
        <v>2604</v>
      </c>
      <c r="E2677" s="142"/>
      <c r="F2677" s="65"/>
      <c r="G2677" s="166" t="s">
        <v>2604</v>
      </c>
      <c r="H2677" s="67" t="s">
        <v>2604</v>
      </c>
    </row>
    <row r="2678" spans="1:8" x14ac:dyDescent="0.3">
      <c r="A2678" s="65" t="s">
        <v>1561</v>
      </c>
      <c r="B2678" s="308">
        <v>1</v>
      </c>
      <c r="C2678" s="153" t="s">
        <v>2606</v>
      </c>
      <c r="D2678" s="142" t="s">
        <v>2604</v>
      </c>
      <c r="E2678" s="142"/>
      <c r="F2678" s="65"/>
      <c r="G2678" s="166" t="s">
        <v>2604</v>
      </c>
      <c r="H2678" s="152" t="s">
        <v>2604</v>
      </c>
    </row>
    <row r="2679" spans="1:8" x14ac:dyDescent="0.3">
      <c r="A2679" s="65" t="s">
        <v>1561</v>
      </c>
      <c r="B2679" s="284">
        <v>2</v>
      </c>
      <c r="C2679" s="288" t="s">
        <v>2605</v>
      </c>
      <c r="D2679" s="142" t="s">
        <v>2604</v>
      </c>
      <c r="E2679" s="142"/>
      <c r="F2679" s="65"/>
      <c r="G2679" s="166" t="s">
        <v>2604</v>
      </c>
      <c r="H2679" s="67" t="s">
        <v>2604</v>
      </c>
    </row>
    <row r="2680" spans="1:8" x14ac:dyDescent="0.3">
      <c r="A2680" s="65" t="s">
        <v>1610</v>
      </c>
      <c r="B2680" s="308">
        <v>1</v>
      </c>
      <c r="C2680" s="153" t="s">
        <v>2606</v>
      </c>
      <c r="D2680" s="142" t="s">
        <v>2604</v>
      </c>
      <c r="E2680" s="142"/>
      <c r="F2680" s="65"/>
      <c r="G2680" s="166" t="s">
        <v>2604</v>
      </c>
      <c r="H2680" s="152" t="s">
        <v>2604</v>
      </c>
    </row>
    <row r="2681" spans="1:8" x14ac:dyDescent="0.3">
      <c r="A2681" s="65" t="s">
        <v>1610</v>
      </c>
      <c r="B2681" s="284">
        <v>2</v>
      </c>
      <c r="C2681" s="288" t="s">
        <v>2605</v>
      </c>
      <c r="D2681" s="142" t="s">
        <v>2604</v>
      </c>
      <c r="E2681" s="142"/>
      <c r="F2681" s="65"/>
      <c r="G2681" s="166" t="s">
        <v>2604</v>
      </c>
      <c r="H2681" s="67" t="s">
        <v>2604</v>
      </c>
    </row>
    <row r="2682" spans="1:8" x14ac:dyDescent="0.3">
      <c r="A2682" s="65" t="s">
        <v>1479</v>
      </c>
      <c r="B2682" s="308">
        <v>1</v>
      </c>
      <c r="C2682" s="153" t="s">
        <v>2606</v>
      </c>
      <c r="D2682" s="142" t="s">
        <v>2604</v>
      </c>
      <c r="E2682" s="142"/>
      <c r="F2682" s="65"/>
      <c r="G2682" s="166" t="s">
        <v>2604</v>
      </c>
      <c r="H2682" s="152" t="s">
        <v>2604</v>
      </c>
    </row>
    <row r="2683" spans="1:8" x14ac:dyDescent="0.3">
      <c r="A2683" s="65" t="s">
        <v>1479</v>
      </c>
      <c r="B2683" s="284">
        <v>2</v>
      </c>
      <c r="C2683" s="288" t="s">
        <v>2605</v>
      </c>
      <c r="D2683" s="142" t="s">
        <v>2604</v>
      </c>
      <c r="E2683" s="142"/>
      <c r="F2683" s="65"/>
      <c r="G2683" s="166" t="s">
        <v>2604</v>
      </c>
      <c r="H2683" s="67" t="s">
        <v>2604</v>
      </c>
    </row>
    <row r="2684" spans="1:8" x14ac:dyDescent="0.3">
      <c r="A2684" s="65" t="s">
        <v>2096</v>
      </c>
      <c r="B2684" s="308">
        <v>1</v>
      </c>
      <c r="C2684" s="153" t="s">
        <v>2606</v>
      </c>
      <c r="D2684" s="114" t="s">
        <v>2604</v>
      </c>
      <c r="E2684" s="114"/>
      <c r="F2684" s="65"/>
      <c r="G2684" s="166" t="s">
        <v>2604</v>
      </c>
      <c r="H2684" s="152" t="s">
        <v>2604</v>
      </c>
    </row>
    <row r="2685" spans="1:8" x14ac:dyDescent="0.3">
      <c r="A2685" s="65" t="s">
        <v>2096</v>
      </c>
      <c r="B2685" s="284">
        <v>2</v>
      </c>
      <c r="C2685" s="288" t="s">
        <v>2605</v>
      </c>
      <c r="D2685" s="142" t="s">
        <v>2604</v>
      </c>
      <c r="E2685" s="142"/>
      <c r="F2685" s="65"/>
      <c r="G2685" s="166" t="s">
        <v>2604</v>
      </c>
      <c r="H2685" s="67" t="s">
        <v>2604</v>
      </c>
    </row>
    <row r="2686" spans="1:8" x14ac:dyDescent="0.3">
      <c r="A2686" s="65" t="s">
        <v>1512</v>
      </c>
      <c r="B2686" s="308">
        <v>1</v>
      </c>
      <c r="C2686" s="153" t="s">
        <v>2606</v>
      </c>
      <c r="D2686" s="142" t="s">
        <v>2604</v>
      </c>
      <c r="E2686" s="142"/>
      <c r="F2686" s="65"/>
      <c r="G2686" s="166" t="s">
        <v>2604</v>
      </c>
      <c r="H2686" s="152" t="s">
        <v>2604</v>
      </c>
    </row>
    <row r="2687" spans="1:8" x14ac:dyDescent="0.3">
      <c r="A2687" s="65" t="s">
        <v>1512</v>
      </c>
      <c r="B2687" s="284">
        <v>2</v>
      </c>
      <c r="C2687" s="288" t="s">
        <v>2605</v>
      </c>
      <c r="D2687" s="142" t="s">
        <v>2604</v>
      </c>
      <c r="E2687" s="142"/>
      <c r="F2687" s="65"/>
      <c r="G2687" s="166" t="s">
        <v>2604</v>
      </c>
      <c r="H2687" s="67" t="s">
        <v>2604</v>
      </c>
    </row>
    <row r="2688" spans="1:8" x14ac:dyDescent="0.3">
      <c r="A2688" s="65" t="s">
        <v>2846</v>
      </c>
      <c r="B2688" s="308">
        <v>1</v>
      </c>
      <c r="C2688" s="153" t="s">
        <v>2606</v>
      </c>
      <c r="D2688" s="114" t="s">
        <v>2604</v>
      </c>
      <c r="E2688" s="114"/>
      <c r="F2688" s="65"/>
      <c r="G2688" s="166" t="s">
        <v>2604</v>
      </c>
      <c r="H2688" s="152" t="s">
        <v>2604</v>
      </c>
    </row>
    <row r="2689" spans="1:8" x14ac:dyDescent="0.3">
      <c r="A2689" s="65" t="s">
        <v>2846</v>
      </c>
      <c r="B2689" s="284">
        <v>2</v>
      </c>
      <c r="C2689" s="288" t="s">
        <v>2605</v>
      </c>
      <c r="D2689" s="142" t="s">
        <v>2604</v>
      </c>
      <c r="E2689" s="142"/>
      <c r="F2689" s="65"/>
      <c r="G2689" s="166" t="s">
        <v>2604</v>
      </c>
      <c r="H2689" s="67" t="s">
        <v>2604</v>
      </c>
    </row>
    <row r="2690" spans="1:8" x14ac:dyDescent="0.3">
      <c r="A2690" s="65" t="s">
        <v>1511</v>
      </c>
      <c r="B2690" s="308">
        <v>1</v>
      </c>
      <c r="C2690" s="153" t="s">
        <v>2606</v>
      </c>
      <c r="D2690" s="142" t="s">
        <v>2604</v>
      </c>
      <c r="E2690" s="142"/>
      <c r="F2690" s="65"/>
      <c r="G2690" s="166" t="s">
        <v>2604</v>
      </c>
      <c r="H2690" s="152" t="s">
        <v>2604</v>
      </c>
    </row>
    <row r="2691" spans="1:8" x14ac:dyDescent="0.3">
      <c r="A2691" s="65" t="s">
        <v>1511</v>
      </c>
      <c r="B2691" s="284">
        <v>2</v>
      </c>
      <c r="C2691" s="288" t="s">
        <v>2605</v>
      </c>
      <c r="D2691" s="142" t="s">
        <v>2604</v>
      </c>
      <c r="E2691" s="142"/>
      <c r="F2691" s="65"/>
      <c r="G2691" s="166" t="s">
        <v>2604</v>
      </c>
      <c r="H2691" s="67" t="s">
        <v>2604</v>
      </c>
    </row>
    <row r="2692" spans="1:8" x14ac:dyDescent="0.3">
      <c r="A2692" s="65" t="s">
        <v>2066</v>
      </c>
      <c r="B2692" s="308">
        <v>1</v>
      </c>
      <c r="C2692" s="153" t="s">
        <v>2606</v>
      </c>
      <c r="D2692" s="114" t="s">
        <v>2604</v>
      </c>
      <c r="E2692" s="114"/>
      <c r="F2692" s="65"/>
      <c r="G2692" s="166" t="s">
        <v>2604</v>
      </c>
      <c r="H2692" s="152" t="s">
        <v>2604</v>
      </c>
    </row>
    <row r="2693" spans="1:8" x14ac:dyDescent="0.3">
      <c r="A2693" s="65" t="s">
        <v>2066</v>
      </c>
      <c r="B2693" s="284">
        <v>2</v>
      </c>
      <c r="C2693" s="288" t="s">
        <v>2605</v>
      </c>
      <c r="D2693" s="142" t="s">
        <v>2604</v>
      </c>
      <c r="E2693" s="142"/>
      <c r="F2693" s="65"/>
      <c r="G2693" s="166" t="s">
        <v>2604</v>
      </c>
      <c r="H2693" s="67" t="s">
        <v>2604</v>
      </c>
    </row>
    <row r="2694" spans="1:8" x14ac:dyDescent="0.3">
      <c r="A2694" s="65" t="s">
        <v>1534</v>
      </c>
      <c r="B2694" s="308">
        <v>1</v>
      </c>
      <c r="C2694" s="153" t="s">
        <v>2606</v>
      </c>
      <c r="D2694" s="142" t="s">
        <v>2604</v>
      </c>
      <c r="E2694" s="142"/>
      <c r="F2694" s="65"/>
      <c r="G2694" s="166" t="s">
        <v>2604</v>
      </c>
      <c r="H2694" s="152" t="s">
        <v>2604</v>
      </c>
    </row>
    <row r="2695" spans="1:8" x14ac:dyDescent="0.3">
      <c r="A2695" s="65" t="s">
        <v>1534</v>
      </c>
      <c r="B2695" s="284">
        <v>2</v>
      </c>
      <c r="C2695" s="288" t="s">
        <v>2605</v>
      </c>
      <c r="D2695" s="142" t="s">
        <v>2604</v>
      </c>
      <c r="E2695" s="142"/>
      <c r="F2695" s="65"/>
      <c r="G2695" s="166" t="s">
        <v>2604</v>
      </c>
      <c r="H2695" s="67" t="s">
        <v>2604</v>
      </c>
    </row>
    <row r="2696" spans="1:8" x14ac:dyDescent="0.3">
      <c r="A2696" s="65" t="s">
        <v>3701</v>
      </c>
      <c r="B2696" s="308">
        <v>1</v>
      </c>
      <c r="C2696" s="305" t="s">
        <v>2606</v>
      </c>
      <c r="D2696" s="65"/>
      <c r="E2696" s="65"/>
      <c r="F2696" s="305" t="s">
        <v>4559</v>
      </c>
      <c r="G2696" s="166" t="s">
        <v>2604</v>
      </c>
      <c r="H2696" s="307" t="s">
        <v>2135</v>
      </c>
    </row>
    <row r="2697" spans="1:8" x14ac:dyDescent="0.3">
      <c r="A2697" s="65" t="s">
        <v>3701</v>
      </c>
      <c r="B2697" s="308">
        <v>2</v>
      </c>
      <c r="C2697" s="155" t="s">
        <v>2129</v>
      </c>
      <c r="D2697" s="142">
        <v>37816</v>
      </c>
      <c r="E2697" s="142">
        <v>40929</v>
      </c>
      <c r="F2697" s="65" t="s">
        <v>2447</v>
      </c>
      <c r="G2697" s="166"/>
      <c r="H2697" s="152"/>
    </row>
    <row r="2698" spans="1:8" x14ac:dyDescent="0.3">
      <c r="A2698" s="65" t="s">
        <v>3701</v>
      </c>
      <c r="B2698" s="308">
        <v>3</v>
      </c>
      <c r="C2698" s="306" t="s">
        <v>2605</v>
      </c>
      <c r="D2698" s="142">
        <v>40938</v>
      </c>
      <c r="E2698" s="142"/>
      <c r="F2698" s="305" t="s">
        <v>61</v>
      </c>
      <c r="G2698" s="166">
        <v>1100000</v>
      </c>
      <c r="H2698" s="152"/>
    </row>
    <row r="2699" spans="1:8" x14ac:dyDescent="0.3">
      <c r="A2699" s="65" t="s">
        <v>1609</v>
      </c>
      <c r="B2699" s="308">
        <v>1</v>
      </c>
      <c r="C2699" s="153" t="s">
        <v>2606</v>
      </c>
      <c r="D2699" s="142" t="s">
        <v>2604</v>
      </c>
      <c r="E2699" s="142"/>
      <c r="F2699" s="65"/>
      <c r="G2699" s="166" t="s">
        <v>2604</v>
      </c>
      <c r="H2699" s="152" t="s">
        <v>2604</v>
      </c>
    </row>
    <row r="2700" spans="1:8" x14ac:dyDescent="0.3">
      <c r="A2700" s="65" t="s">
        <v>1609</v>
      </c>
      <c r="B2700" s="284">
        <v>2</v>
      </c>
      <c r="C2700" s="288" t="s">
        <v>2605</v>
      </c>
      <c r="D2700" s="142" t="s">
        <v>2604</v>
      </c>
      <c r="E2700" s="142"/>
      <c r="F2700" s="65"/>
      <c r="G2700" s="166" t="s">
        <v>2604</v>
      </c>
      <c r="H2700" s="67" t="s">
        <v>2604</v>
      </c>
    </row>
    <row r="2701" spans="1:8" x14ac:dyDescent="0.3">
      <c r="A2701" s="65" t="s">
        <v>1449</v>
      </c>
      <c r="B2701" s="308">
        <v>1</v>
      </c>
      <c r="C2701" s="153" t="s">
        <v>2606</v>
      </c>
      <c r="D2701" s="142" t="s">
        <v>2604</v>
      </c>
      <c r="E2701" s="142"/>
      <c r="F2701" s="65"/>
      <c r="G2701" s="166" t="s">
        <v>2604</v>
      </c>
      <c r="H2701" s="152" t="s">
        <v>2604</v>
      </c>
    </row>
    <row r="2702" spans="1:8" x14ac:dyDescent="0.3">
      <c r="A2702" s="65" t="s">
        <v>1449</v>
      </c>
      <c r="B2702" s="284">
        <v>2</v>
      </c>
      <c r="C2702" s="288" t="s">
        <v>2605</v>
      </c>
      <c r="D2702" s="142" t="s">
        <v>2604</v>
      </c>
      <c r="E2702" s="142"/>
      <c r="F2702" s="65"/>
      <c r="G2702" s="166" t="s">
        <v>2604</v>
      </c>
      <c r="H2702" s="67" t="s">
        <v>2604</v>
      </c>
    </row>
    <row r="2703" spans="1:8" x14ac:dyDescent="0.3">
      <c r="A2703" s="65" t="s">
        <v>1448</v>
      </c>
      <c r="B2703" s="308">
        <v>1</v>
      </c>
      <c r="C2703" s="153" t="s">
        <v>2606</v>
      </c>
      <c r="D2703" s="142" t="s">
        <v>2604</v>
      </c>
      <c r="E2703" s="142"/>
      <c r="F2703" s="65"/>
      <c r="G2703" s="166" t="s">
        <v>2604</v>
      </c>
      <c r="H2703" s="152" t="s">
        <v>2604</v>
      </c>
    </row>
    <row r="2704" spans="1:8" x14ac:dyDescent="0.3">
      <c r="A2704" s="65" t="s">
        <v>1448</v>
      </c>
      <c r="B2704" s="284">
        <v>2</v>
      </c>
      <c r="C2704" s="288" t="s">
        <v>2605</v>
      </c>
      <c r="D2704" s="142" t="s">
        <v>2604</v>
      </c>
      <c r="E2704" s="142"/>
      <c r="F2704" s="65"/>
      <c r="G2704" s="166" t="s">
        <v>2604</v>
      </c>
      <c r="H2704" s="67" t="s">
        <v>2604</v>
      </c>
    </row>
    <row r="2705" spans="1:8" x14ac:dyDescent="0.3">
      <c r="A2705" s="65" t="s">
        <v>1818</v>
      </c>
      <c r="B2705" s="308">
        <v>1</v>
      </c>
      <c r="C2705" s="153" t="s">
        <v>2606</v>
      </c>
      <c r="D2705" s="142" t="s">
        <v>2604</v>
      </c>
      <c r="E2705" s="142"/>
      <c r="F2705" s="65"/>
      <c r="G2705" s="166" t="s">
        <v>2604</v>
      </c>
      <c r="H2705" s="152" t="s">
        <v>2604</v>
      </c>
    </row>
    <row r="2706" spans="1:8" x14ac:dyDescent="0.3">
      <c r="A2706" s="65" t="s">
        <v>1818</v>
      </c>
      <c r="B2706" s="284">
        <v>2</v>
      </c>
      <c r="C2706" s="288" t="s">
        <v>2605</v>
      </c>
      <c r="D2706" s="142" t="s">
        <v>2604</v>
      </c>
      <c r="E2706" s="142"/>
      <c r="F2706" s="65"/>
      <c r="G2706" s="166" t="s">
        <v>2604</v>
      </c>
      <c r="H2706" s="67" t="s">
        <v>2604</v>
      </c>
    </row>
    <row r="2707" spans="1:8" x14ac:dyDescent="0.3">
      <c r="A2707" s="65" t="s">
        <v>1510</v>
      </c>
      <c r="B2707" s="308">
        <v>1</v>
      </c>
      <c r="C2707" s="153" t="s">
        <v>2606</v>
      </c>
      <c r="D2707" s="142" t="s">
        <v>2604</v>
      </c>
      <c r="E2707" s="142"/>
      <c r="F2707" s="65"/>
      <c r="G2707" s="166" t="s">
        <v>2604</v>
      </c>
      <c r="H2707" s="152" t="s">
        <v>2604</v>
      </c>
    </row>
    <row r="2708" spans="1:8" x14ac:dyDescent="0.3">
      <c r="A2708" s="65" t="s">
        <v>1510</v>
      </c>
      <c r="B2708" s="284">
        <v>2</v>
      </c>
      <c r="C2708" s="288" t="s">
        <v>2605</v>
      </c>
      <c r="D2708" s="142" t="s">
        <v>2604</v>
      </c>
      <c r="E2708" s="142"/>
      <c r="F2708" s="65"/>
      <c r="G2708" s="166" t="s">
        <v>2604</v>
      </c>
      <c r="H2708" s="67" t="s">
        <v>2604</v>
      </c>
    </row>
    <row r="2709" spans="1:8" x14ac:dyDescent="0.3">
      <c r="A2709" s="65" t="s">
        <v>2013</v>
      </c>
      <c r="B2709" s="308">
        <v>1</v>
      </c>
      <c r="C2709" s="153" t="s">
        <v>2606</v>
      </c>
      <c r="D2709" s="114" t="s">
        <v>2604</v>
      </c>
      <c r="E2709" s="114"/>
      <c r="F2709" s="65"/>
      <c r="G2709" s="166" t="s">
        <v>2604</v>
      </c>
      <c r="H2709" s="152" t="s">
        <v>2604</v>
      </c>
    </row>
    <row r="2710" spans="1:8" x14ac:dyDescent="0.3">
      <c r="A2710" s="65" t="s">
        <v>2013</v>
      </c>
      <c r="B2710" s="284">
        <v>2</v>
      </c>
      <c r="C2710" s="288" t="s">
        <v>2605</v>
      </c>
      <c r="D2710" s="142" t="s">
        <v>2604</v>
      </c>
      <c r="E2710" s="142"/>
      <c r="F2710" s="65"/>
      <c r="G2710" s="166" t="s">
        <v>2604</v>
      </c>
      <c r="H2710" s="67" t="s">
        <v>2604</v>
      </c>
    </row>
    <row r="2711" spans="1:8" x14ac:dyDescent="0.3">
      <c r="A2711" s="65" t="s">
        <v>1478</v>
      </c>
      <c r="B2711" s="308">
        <v>1</v>
      </c>
      <c r="C2711" s="153" t="s">
        <v>2606</v>
      </c>
      <c r="D2711" s="142" t="s">
        <v>2604</v>
      </c>
      <c r="E2711" s="142"/>
      <c r="F2711" s="65"/>
      <c r="G2711" s="166" t="s">
        <v>2604</v>
      </c>
      <c r="H2711" s="152" t="s">
        <v>2604</v>
      </c>
    </row>
    <row r="2712" spans="1:8" x14ac:dyDescent="0.3">
      <c r="A2712" s="65" t="s">
        <v>1478</v>
      </c>
      <c r="B2712" s="284">
        <v>2</v>
      </c>
      <c r="C2712" s="288" t="s">
        <v>2605</v>
      </c>
      <c r="D2712" s="142" t="s">
        <v>2604</v>
      </c>
      <c r="E2712" s="142"/>
      <c r="F2712" s="65"/>
      <c r="G2712" s="166" t="s">
        <v>2604</v>
      </c>
      <c r="H2712" s="67" t="s">
        <v>2604</v>
      </c>
    </row>
    <row r="2713" spans="1:8" x14ac:dyDescent="0.3">
      <c r="A2713" s="65" t="s">
        <v>3316</v>
      </c>
      <c r="B2713" s="308">
        <v>1</v>
      </c>
      <c r="C2713" s="296" t="s">
        <v>4528</v>
      </c>
      <c r="D2713" s="142">
        <v>39487</v>
      </c>
      <c r="E2713" s="142">
        <v>39490</v>
      </c>
      <c r="F2713" s="65" t="s">
        <v>86</v>
      </c>
      <c r="G2713" s="166" t="s">
        <v>2604</v>
      </c>
      <c r="H2713" s="152" t="s">
        <v>2604</v>
      </c>
    </row>
    <row r="2714" spans="1:8" x14ac:dyDescent="0.3">
      <c r="A2714" s="65" t="s">
        <v>3734</v>
      </c>
      <c r="B2714" s="308">
        <v>1</v>
      </c>
      <c r="C2714" s="155" t="s">
        <v>2606</v>
      </c>
      <c r="D2714" s="142" t="s">
        <v>2604</v>
      </c>
      <c r="E2714" s="142"/>
      <c r="F2714" s="65"/>
      <c r="G2714" s="166" t="s">
        <v>2604</v>
      </c>
      <c r="H2714" s="152" t="s">
        <v>2604</v>
      </c>
    </row>
    <row r="2715" spans="1:8" x14ac:dyDescent="0.3">
      <c r="A2715" s="65" t="s">
        <v>3734</v>
      </c>
      <c r="B2715" s="283">
        <v>2</v>
      </c>
      <c r="C2715" s="65" t="s">
        <v>2605</v>
      </c>
      <c r="D2715" s="142" t="s">
        <v>2604</v>
      </c>
      <c r="E2715" s="142"/>
      <c r="F2715" s="65"/>
      <c r="G2715" s="166" t="s">
        <v>2604</v>
      </c>
      <c r="H2715" s="67" t="s">
        <v>2604</v>
      </c>
    </row>
    <row r="2716" spans="1:8" x14ac:dyDescent="0.3">
      <c r="A2716" s="65" t="s">
        <v>2933</v>
      </c>
      <c r="B2716" s="308">
        <v>1</v>
      </c>
      <c r="C2716" s="153" t="s">
        <v>2606</v>
      </c>
      <c r="D2716" s="142" t="s">
        <v>2604</v>
      </c>
      <c r="E2716" s="142"/>
      <c r="F2716" s="65"/>
      <c r="G2716" s="166" t="s">
        <v>2604</v>
      </c>
      <c r="H2716" s="152" t="s">
        <v>2604</v>
      </c>
    </row>
    <row r="2717" spans="1:8" x14ac:dyDescent="0.3">
      <c r="A2717" s="65" t="s">
        <v>2933</v>
      </c>
      <c r="B2717" s="284">
        <v>2</v>
      </c>
      <c r="C2717" s="288" t="s">
        <v>2605</v>
      </c>
      <c r="D2717" s="142" t="s">
        <v>2604</v>
      </c>
      <c r="E2717" s="142"/>
      <c r="F2717" s="65"/>
      <c r="G2717" s="166" t="s">
        <v>2604</v>
      </c>
      <c r="H2717" s="67" t="s">
        <v>2604</v>
      </c>
    </row>
    <row r="2718" spans="1:8" x14ac:dyDescent="0.3">
      <c r="A2718" s="65" t="s">
        <v>3034</v>
      </c>
      <c r="B2718" s="308">
        <v>1</v>
      </c>
      <c r="C2718" s="155" t="s">
        <v>2606</v>
      </c>
      <c r="D2718" s="142">
        <v>3197</v>
      </c>
      <c r="E2718" s="142"/>
      <c r="F2718" s="65" t="s">
        <v>47</v>
      </c>
      <c r="G2718" s="166" t="s">
        <v>2604</v>
      </c>
      <c r="H2718" s="152" t="s">
        <v>2604</v>
      </c>
    </row>
    <row r="2719" spans="1:8" x14ac:dyDescent="0.3">
      <c r="A2719" s="65" t="s">
        <v>3034</v>
      </c>
      <c r="B2719" s="283">
        <v>2</v>
      </c>
      <c r="C2719" s="65" t="s">
        <v>2605</v>
      </c>
      <c r="D2719" s="142">
        <v>3285</v>
      </c>
      <c r="E2719" s="142"/>
      <c r="F2719" s="65" t="s">
        <v>70</v>
      </c>
      <c r="G2719" s="166" t="s">
        <v>2604</v>
      </c>
      <c r="H2719" s="67" t="s">
        <v>2604</v>
      </c>
    </row>
    <row r="2720" spans="1:8" x14ac:dyDescent="0.3">
      <c r="A2720" s="65" t="s">
        <v>3057</v>
      </c>
      <c r="B2720" s="308">
        <v>1</v>
      </c>
      <c r="C2720" s="155" t="s">
        <v>2606</v>
      </c>
      <c r="D2720" s="142" t="s">
        <v>2604</v>
      </c>
      <c r="E2720" s="142"/>
      <c r="F2720" s="65"/>
      <c r="G2720" s="166" t="s">
        <v>2604</v>
      </c>
      <c r="H2720" s="152" t="s">
        <v>2604</v>
      </c>
    </row>
    <row r="2721" spans="1:8" x14ac:dyDescent="0.3">
      <c r="A2721" s="65" t="s">
        <v>3057</v>
      </c>
      <c r="B2721" s="283">
        <v>2</v>
      </c>
      <c r="C2721" s="65" t="s">
        <v>2605</v>
      </c>
      <c r="D2721" s="142" t="s">
        <v>2604</v>
      </c>
      <c r="E2721" s="142"/>
      <c r="F2721" s="65"/>
      <c r="G2721" s="166" t="s">
        <v>2604</v>
      </c>
      <c r="H2721" s="67" t="s">
        <v>2604</v>
      </c>
    </row>
    <row r="2722" spans="1:8" x14ac:dyDescent="0.3">
      <c r="A2722" s="65" t="s">
        <v>3782</v>
      </c>
      <c r="B2722" s="308">
        <v>1</v>
      </c>
      <c r="C2722" s="155" t="s">
        <v>2606</v>
      </c>
      <c r="D2722" s="142" t="s">
        <v>2604</v>
      </c>
      <c r="E2722" s="142"/>
      <c r="F2722" s="65"/>
      <c r="G2722" s="166" t="s">
        <v>2604</v>
      </c>
      <c r="H2722" s="152" t="s">
        <v>2604</v>
      </c>
    </row>
    <row r="2723" spans="1:8" x14ac:dyDescent="0.3">
      <c r="A2723" s="65" t="s">
        <v>3782</v>
      </c>
      <c r="B2723" s="283">
        <v>2</v>
      </c>
      <c r="C2723" s="65" t="s">
        <v>2605</v>
      </c>
      <c r="D2723" s="142" t="s">
        <v>2604</v>
      </c>
      <c r="E2723" s="142"/>
      <c r="F2723" s="65"/>
      <c r="G2723" s="166" t="s">
        <v>2604</v>
      </c>
      <c r="H2723" s="67" t="s">
        <v>2604</v>
      </c>
    </row>
    <row r="2724" spans="1:8" x14ac:dyDescent="0.3">
      <c r="A2724" s="65" t="s">
        <v>3794</v>
      </c>
      <c r="B2724" s="308">
        <v>1</v>
      </c>
      <c r="C2724" s="153" t="s">
        <v>2606</v>
      </c>
      <c r="D2724" s="142" t="s">
        <v>2604</v>
      </c>
      <c r="E2724" s="142"/>
      <c r="F2724" s="65"/>
      <c r="G2724" s="166" t="s">
        <v>2604</v>
      </c>
      <c r="H2724" s="152" t="s">
        <v>2604</v>
      </c>
    </row>
    <row r="2725" spans="1:8" x14ac:dyDescent="0.3">
      <c r="A2725" s="65" t="s">
        <v>3794</v>
      </c>
      <c r="B2725" s="284">
        <v>2</v>
      </c>
      <c r="C2725" s="288" t="s">
        <v>2605</v>
      </c>
      <c r="D2725" s="142" t="s">
        <v>2604</v>
      </c>
      <c r="E2725" s="142"/>
      <c r="F2725" s="65"/>
      <c r="G2725" s="166" t="s">
        <v>2604</v>
      </c>
      <c r="H2725" s="67" t="s">
        <v>2604</v>
      </c>
    </row>
    <row r="2726" spans="1:8" x14ac:dyDescent="0.3">
      <c r="A2726" s="65" t="s">
        <v>3202</v>
      </c>
      <c r="B2726" s="308">
        <v>1</v>
      </c>
      <c r="C2726" s="153" t="s">
        <v>2606</v>
      </c>
      <c r="D2726" s="142" t="s">
        <v>2604</v>
      </c>
      <c r="E2726" s="142"/>
      <c r="F2726" s="65"/>
      <c r="G2726" s="166" t="s">
        <v>2604</v>
      </c>
      <c r="H2726" s="152" t="s">
        <v>2604</v>
      </c>
    </row>
    <row r="2727" spans="1:8" x14ac:dyDescent="0.3">
      <c r="A2727" s="65" t="s">
        <v>3202</v>
      </c>
      <c r="B2727" s="284">
        <v>2</v>
      </c>
      <c r="C2727" s="288" t="s">
        <v>2605</v>
      </c>
      <c r="D2727" s="142" t="s">
        <v>2604</v>
      </c>
      <c r="E2727" s="142"/>
      <c r="F2727" s="65"/>
      <c r="G2727" s="166" t="s">
        <v>2604</v>
      </c>
      <c r="H2727" s="67" t="s">
        <v>2604</v>
      </c>
    </row>
    <row r="2728" spans="1:8" x14ac:dyDescent="0.3">
      <c r="A2728" s="65" t="s">
        <v>3274</v>
      </c>
      <c r="B2728" s="308">
        <v>1</v>
      </c>
      <c r="C2728" s="153" t="s">
        <v>2606</v>
      </c>
      <c r="D2728" s="142" t="s">
        <v>2604</v>
      </c>
      <c r="E2728" s="142"/>
      <c r="F2728" s="65"/>
      <c r="G2728" s="166" t="s">
        <v>2604</v>
      </c>
      <c r="H2728" s="152" t="s">
        <v>2604</v>
      </c>
    </row>
    <row r="2729" spans="1:8" x14ac:dyDescent="0.3">
      <c r="A2729" s="65" t="s">
        <v>3274</v>
      </c>
      <c r="B2729" s="284">
        <v>2</v>
      </c>
      <c r="C2729" s="288" t="s">
        <v>2605</v>
      </c>
      <c r="D2729" s="142" t="s">
        <v>2604</v>
      </c>
      <c r="E2729" s="142"/>
      <c r="F2729" s="65"/>
      <c r="G2729" s="166" t="s">
        <v>2604</v>
      </c>
      <c r="H2729" s="67" t="s">
        <v>2604</v>
      </c>
    </row>
    <row r="2730" spans="1:8" x14ac:dyDescent="0.3">
      <c r="A2730" s="65" t="s">
        <v>3313</v>
      </c>
      <c r="B2730" s="308">
        <v>1</v>
      </c>
      <c r="C2730" s="153" t="s">
        <v>2606</v>
      </c>
      <c r="D2730" s="142" t="s">
        <v>2604</v>
      </c>
      <c r="E2730" s="142"/>
      <c r="F2730" s="65"/>
      <c r="G2730" s="166" t="s">
        <v>2604</v>
      </c>
      <c r="H2730" s="152" t="s">
        <v>2604</v>
      </c>
    </row>
    <row r="2731" spans="1:8" x14ac:dyDescent="0.3">
      <c r="A2731" s="65" t="s">
        <v>3313</v>
      </c>
      <c r="B2731" s="284">
        <v>2</v>
      </c>
      <c r="C2731" s="288" t="s">
        <v>2605</v>
      </c>
      <c r="D2731" s="142" t="s">
        <v>2604</v>
      </c>
      <c r="E2731" s="142"/>
      <c r="F2731" s="65"/>
      <c r="G2731" s="166" t="s">
        <v>2604</v>
      </c>
      <c r="H2731" s="67" t="s">
        <v>2604</v>
      </c>
    </row>
    <row r="2732" spans="1:8" x14ac:dyDescent="0.3">
      <c r="A2732" s="65" t="s">
        <v>3399</v>
      </c>
      <c r="B2732" s="308">
        <v>1</v>
      </c>
      <c r="C2732" s="153" t="s">
        <v>2606</v>
      </c>
      <c r="D2732" s="142" t="s">
        <v>2604</v>
      </c>
      <c r="E2732" s="142"/>
      <c r="F2732" s="65"/>
      <c r="G2732" s="166" t="s">
        <v>2604</v>
      </c>
      <c r="H2732" s="152" t="s">
        <v>2604</v>
      </c>
    </row>
    <row r="2733" spans="1:8" x14ac:dyDescent="0.3">
      <c r="A2733" s="65" t="s">
        <v>3399</v>
      </c>
      <c r="B2733" s="284">
        <v>2</v>
      </c>
      <c r="C2733" s="288" t="s">
        <v>2605</v>
      </c>
      <c r="D2733" s="142" t="s">
        <v>2604</v>
      </c>
      <c r="E2733" s="142"/>
      <c r="F2733" s="65"/>
      <c r="G2733" s="166" t="s">
        <v>2604</v>
      </c>
      <c r="H2733" s="67" t="s">
        <v>2604</v>
      </c>
    </row>
    <row r="2734" spans="1:8" x14ac:dyDescent="0.3">
      <c r="A2734" s="65" t="s">
        <v>3435</v>
      </c>
      <c r="B2734" s="308">
        <v>1</v>
      </c>
      <c r="C2734" s="153" t="s">
        <v>2606</v>
      </c>
      <c r="D2734" s="114" t="s">
        <v>2604</v>
      </c>
      <c r="E2734" s="114"/>
      <c r="F2734" s="65"/>
      <c r="G2734" s="166" t="s">
        <v>2604</v>
      </c>
      <c r="H2734" s="152" t="s">
        <v>2604</v>
      </c>
    </row>
    <row r="2735" spans="1:8" x14ac:dyDescent="0.3">
      <c r="A2735" s="65" t="s">
        <v>3435</v>
      </c>
      <c r="B2735" s="284">
        <v>2</v>
      </c>
      <c r="C2735" s="288" t="s">
        <v>2605</v>
      </c>
      <c r="D2735" s="142" t="s">
        <v>2604</v>
      </c>
      <c r="E2735" s="142"/>
      <c r="F2735" s="65"/>
      <c r="G2735" s="166" t="s">
        <v>2604</v>
      </c>
      <c r="H2735" s="67" t="s">
        <v>2604</v>
      </c>
    </row>
    <row r="2736" spans="1:8" x14ac:dyDescent="0.3">
      <c r="A2736" s="65" t="s">
        <v>3431</v>
      </c>
      <c r="B2736" s="308">
        <v>1</v>
      </c>
      <c r="C2736" s="153" t="s">
        <v>2606</v>
      </c>
      <c r="D2736" s="142" t="s">
        <v>2604</v>
      </c>
      <c r="E2736" s="142"/>
      <c r="F2736" s="65"/>
      <c r="G2736" s="166" t="s">
        <v>2604</v>
      </c>
      <c r="H2736" s="152" t="s">
        <v>2604</v>
      </c>
    </row>
    <row r="2737" spans="1:8" x14ac:dyDescent="0.3">
      <c r="A2737" s="65" t="s">
        <v>3431</v>
      </c>
      <c r="B2737" s="284">
        <v>2</v>
      </c>
      <c r="C2737" s="288" t="s">
        <v>2605</v>
      </c>
      <c r="D2737" s="142" t="s">
        <v>2604</v>
      </c>
      <c r="E2737" s="142"/>
      <c r="F2737" s="65"/>
      <c r="G2737" s="166" t="s">
        <v>2604</v>
      </c>
      <c r="H2737" s="67" t="s">
        <v>2604</v>
      </c>
    </row>
    <row r="2738" spans="1:8" x14ac:dyDescent="0.3">
      <c r="A2738" s="65" t="s">
        <v>3460</v>
      </c>
      <c r="B2738" s="308">
        <v>1</v>
      </c>
      <c r="C2738" s="153" t="s">
        <v>2606</v>
      </c>
      <c r="D2738" s="142" t="s">
        <v>2604</v>
      </c>
      <c r="E2738" s="142"/>
      <c r="F2738" s="65"/>
      <c r="G2738" s="166" t="s">
        <v>2604</v>
      </c>
      <c r="H2738" s="152" t="s">
        <v>2604</v>
      </c>
    </row>
    <row r="2739" spans="1:8" x14ac:dyDescent="0.3">
      <c r="A2739" s="65" t="s">
        <v>3460</v>
      </c>
      <c r="B2739" s="284">
        <v>2</v>
      </c>
      <c r="C2739" s="288" t="s">
        <v>2605</v>
      </c>
      <c r="D2739" s="142" t="s">
        <v>2604</v>
      </c>
      <c r="E2739" s="142"/>
      <c r="F2739" s="65"/>
      <c r="G2739" s="166" t="s">
        <v>2604</v>
      </c>
      <c r="H2739" s="67" t="s">
        <v>2604</v>
      </c>
    </row>
    <row r="2740" spans="1:8" x14ac:dyDescent="0.3">
      <c r="A2740" s="65" t="s">
        <v>3481</v>
      </c>
      <c r="B2740" s="308">
        <v>1</v>
      </c>
      <c r="C2740" s="153" t="s">
        <v>2606</v>
      </c>
      <c r="D2740" s="142" t="s">
        <v>2604</v>
      </c>
      <c r="E2740" s="142"/>
      <c r="F2740" s="65"/>
      <c r="G2740" s="166" t="s">
        <v>2604</v>
      </c>
      <c r="H2740" s="152" t="s">
        <v>2604</v>
      </c>
    </row>
    <row r="2741" spans="1:8" x14ac:dyDescent="0.3">
      <c r="A2741" s="65" t="s">
        <v>3481</v>
      </c>
      <c r="B2741" s="284">
        <v>2</v>
      </c>
      <c r="C2741" s="288" t="s">
        <v>2605</v>
      </c>
      <c r="D2741" s="142" t="s">
        <v>2604</v>
      </c>
      <c r="E2741" s="142"/>
      <c r="F2741" s="65"/>
      <c r="G2741" s="166" t="s">
        <v>2604</v>
      </c>
      <c r="H2741" s="67" t="s">
        <v>2604</v>
      </c>
    </row>
    <row r="2742" spans="1:8" x14ac:dyDescent="0.3">
      <c r="A2742" s="65" t="s">
        <v>3546</v>
      </c>
      <c r="B2742" s="308">
        <v>1</v>
      </c>
      <c r="C2742" s="153" t="s">
        <v>2606</v>
      </c>
      <c r="D2742" s="142" t="s">
        <v>2604</v>
      </c>
      <c r="E2742" s="142"/>
      <c r="F2742" s="65"/>
      <c r="G2742" s="166" t="s">
        <v>2604</v>
      </c>
      <c r="H2742" s="152" t="s">
        <v>2604</v>
      </c>
    </row>
    <row r="2743" spans="1:8" x14ac:dyDescent="0.3">
      <c r="A2743" s="65" t="s">
        <v>3546</v>
      </c>
      <c r="B2743" s="284">
        <v>2</v>
      </c>
      <c r="C2743" s="288" t="s">
        <v>2605</v>
      </c>
      <c r="D2743" s="142" t="s">
        <v>2604</v>
      </c>
      <c r="E2743" s="142"/>
      <c r="F2743" s="65"/>
      <c r="G2743" s="166" t="s">
        <v>2604</v>
      </c>
      <c r="H2743" s="67" t="s">
        <v>2604</v>
      </c>
    </row>
    <row r="2744" spans="1:8" x14ac:dyDescent="0.3">
      <c r="A2744" s="65" t="s">
        <v>3629</v>
      </c>
      <c r="B2744" s="308">
        <v>1</v>
      </c>
      <c r="C2744" s="153" t="s">
        <v>2606</v>
      </c>
      <c r="D2744" s="114" t="s">
        <v>2604</v>
      </c>
      <c r="E2744" s="114"/>
      <c r="F2744" s="65"/>
      <c r="G2744" s="166" t="s">
        <v>2604</v>
      </c>
      <c r="H2744" s="152" t="s">
        <v>2604</v>
      </c>
    </row>
    <row r="2745" spans="1:8" x14ac:dyDescent="0.3">
      <c r="A2745" s="65" t="s">
        <v>3629</v>
      </c>
      <c r="B2745" s="284">
        <v>2</v>
      </c>
      <c r="C2745" s="288" t="s">
        <v>2605</v>
      </c>
      <c r="D2745" s="142" t="s">
        <v>2604</v>
      </c>
      <c r="E2745" s="142"/>
      <c r="F2745" s="65"/>
      <c r="G2745" s="166" t="s">
        <v>2604</v>
      </c>
      <c r="H2745" s="67" t="s">
        <v>2604</v>
      </c>
    </row>
    <row r="2746" spans="1:8" x14ac:dyDescent="0.3">
      <c r="A2746" s="65" t="s">
        <v>3615</v>
      </c>
      <c r="B2746" s="308">
        <v>1</v>
      </c>
      <c r="C2746" s="153" t="s">
        <v>2606</v>
      </c>
      <c r="D2746" s="142" t="s">
        <v>2604</v>
      </c>
      <c r="E2746" s="142"/>
      <c r="F2746" s="65"/>
      <c r="G2746" s="166" t="s">
        <v>2604</v>
      </c>
      <c r="H2746" s="152" t="s">
        <v>2604</v>
      </c>
    </row>
    <row r="2747" spans="1:8" x14ac:dyDescent="0.3">
      <c r="A2747" s="65" t="s">
        <v>3615</v>
      </c>
      <c r="B2747" s="284">
        <v>2</v>
      </c>
      <c r="C2747" s="288" t="s">
        <v>2605</v>
      </c>
      <c r="D2747" s="142" t="s">
        <v>2604</v>
      </c>
      <c r="E2747" s="142"/>
      <c r="F2747" s="65"/>
      <c r="G2747" s="166" t="s">
        <v>2604</v>
      </c>
      <c r="H2747" s="67" t="s">
        <v>2604</v>
      </c>
    </row>
    <row r="2748" spans="1:8" x14ac:dyDescent="0.3">
      <c r="A2748" s="65" t="s">
        <v>3642</v>
      </c>
      <c r="B2748" s="308">
        <v>1</v>
      </c>
      <c r="C2748" s="153" t="s">
        <v>2606</v>
      </c>
      <c r="D2748" s="142" t="s">
        <v>2604</v>
      </c>
      <c r="E2748" s="142"/>
      <c r="F2748" s="65"/>
      <c r="G2748" s="166" t="s">
        <v>2604</v>
      </c>
      <c r="H2748" s="152" t="s">
        <v>2604</v>
      </c>
    </row>
    <row r="2749" spans="1:8" x14ac:dyDescent="0.3">
      <c r="A2749" s="65" t="s">
        <v>3642</v>
      </c>
      <c r="B2749" s="284">
        <v>2</v>
      </c>
      <c r="C2749" s="288" t="s">
        <v>2605</v>
      </c>
      <c r="D2749" s="142" t="s">
        <v>2604</v>
      </c>
      <c r="E2749" s="142"/>
      <c r="F2749" s="65"/>
      <c r="G2749" s="166" t="s">
        <v>2604</v>
      </c>
      <c r="H2749" s="67" t="s">
        <v>2604</v>
      </c>
    </row>
    <row r="2750" spans="1:8" x14ac:dyDescent="0.3">
      <c r="A2750" s="65" t="s">
        <v>3653</v>
      </c>
      <c r="B2750" s="308">
        <v>1</v>
      </c>
      <c r="C2750" s="153" t="s">
        <v>2606</v>
      </c>
      <c r="D2750" s="114" t="s">
        <v>2604</v>
      </c>
      <c r="E2750" s="114"/>
      <c r="F2750" s="65"/>
      <c r="G2750" s="166" t="s">
        <v>2604</v>
      </c>
      <c r="H2750" s="152" t="s">
        <v>2604</v>
      </c>
    </row>
    <row r="2751" spans="1:8" x14ac:dyDescent="0.3">
      <c r="A2751" s="65" t="s">
        <v>3653</v>
      </c>
      <c r="B2751" s="284">
        <v>2</v>
      </c>
      <c r="C2751" s="288" t="s">
        <v>2605</v>
      </c>
      <c r="D2751" s="142" t="s">
        <v>2604</v>
      </c>
      <c r="E2751" s="142"/>
      <c r="F2751" s="65"/>
      <c r="G2751" s="166" t="s">
        <v>2604</v>
      </c>
      <c r="H2751" s="67" t="s">
        <v>2604</v>
      </c>
    </row>
    <row r="2752" spans="1:8" x14ac:dyDescent="0.3">
      <c r="A2752" s="65" t="s">
        <v>3768</v>
      </c>
      <c r="B2752" s="308">
        <v>1</v>
      </c>
      <c r="C2752" s="153" t="s">
        <v>2606</v>
      </c>
      <c r="D2752" s="142" t="s">
        <v>2604</v>
      </c>
      <c r="E2752" s="142"/>
      <c r="F2752" s="65"/>
      <c r="G2752" s="166" t="s">
        <v>2604</v>
      </c>
      <c r="H2752" s="152" t="s">
        <v>2604</v>
      </c>
    </row>
    <row r="2753" spans="1:8" x14ac:dyDescent="0.3">
      <c r="A2753" s="65" t="s">
        <v>3768</v>
      </c>
      <c r="B2753" s="284">
        <v>2</v>
      </c>
      <c r="C2753" s="288" t="s">
        <v>2605</v>
      </c>
      <c r="D2753" s="142" t="s">
        <v>2604</v>
      </c>
      <c r="E2753" s="142"/>
      <c r="F2753" s="65"/>
      <c r="G2753" s="166" t="s">
        <v>2604</v>
      </c>
      <c r="H2753" s="67" t="s">
        <v>2604</v>
      </c>
    </row>
    <row r="2754" spans="1:8" x14ac:dyDescent="0.3">
      <c r="A2754" s="65" t="s">
        <v>2997</v>
      </c>
      <c r="B2754" s="308">
        <v>1</v>
      </c>
      <c r="C2754" s="155" t="s">
        <v>2606</v>
      </c>
      <c r="D2754" s="142">
        <v>29932</v>
      </c>
      <c r="E2754" s="142"/>
      <c r="F2754" s="65" t="s">
        <v>59</v>
      </c>
      <c r="G2754" s="166" t="s">
        <v>2604</v>
      </c>
      <c r="H2754" s="152" t="s">
        <v>2604</v>
      </c>
    </row>
    <row r="2755" spans="1:8" x14ac:dyDescent="0.3">
      <c r="A2755" s="65" t="s">
        <v>2997</v>
      </c>
      <c r="B2755" s="284">
        <v>2</v>
      </c>
      <c r="C2755" s="65" t="s">
        <v>2605</v>
      </c>
      <c r="D2755" s="142">
        <v>30450</v>
      </c>
      <c r="E2755" s="142"/>
      <c r="F2755" s="65" t="s">
        <v>75</v>
      </c>
      <c r="G2755" s="166" t="s">
        <v>2604</v>
      </c>
      <c r="H2755" s="67" t="s">
        <v>2604</v>
      </c>
    </row>
    <row r="2756" spans="1:8" x14ac:dyDescent="0.3">
      <c r="A2756" s="65" t="s">
        <v>1477</v>
      </c>
      <c r="B2756" s="308">
        <v>1</v>
      </c>
      <c r="C2756" s="153" t="s">
        <v>2606</v>
      </c>
      <c r="D2756" s="142" t="s">
        <v>2604</v>
      </c>
      <c r="E2756" s="142"/>
      <c r="F2756" s="65"/>
      <c r="G2756" s="166" t="s">
        <v>2604</v>
      </c>
      <c r="H2756" s="152" t="s">
        <v>2604</v>
      </c>
    </row>
    <row r="2757" spans="1:8" x14ac:dyDescent="0.3">
      <c r="A2757" s="65" t="s">
        <v>1477</v>
      </c>
      <c r="B2757" s="284">
        <v>2</v>
      </c>
      <c r="C2757" s="288" t="s">
        <v>2605</v>
      </c>
      <c r="D2757" s="142" t="s">
        <v>2604</v>
      </c>
      <c r="E2757" s="142"/>
      <c r="F2757" s="65"/>
      <c r="G2757" s="166" t="s">
        <v>2604</v>
      </c>
      <c r="H2757" s="67" t="s">
        <v>2604</v>
      </c>
    </row>
    <row r="2758" spans="1:8" x14ac:dyDescent="0.3">
      <c r="A2758" s="65" t="s">
        <v>1447</v>
      </c>
      <c r="B2758" s="308">
        <v>1</v>
      </c>
      <c r="C2758" s="153" t="s">
        <v>2606</v>
      </c>
      <c r="D2758" s="142" t="s">
        <v>2604</v>
      </c>
      <c r="E2758" s="142"/>
      <c r="F2758" s="65"/>
      <c r="G2758" s="166" t="s">
        <v>2604</v>
      </c>
      <c r="H2758" s="152" t="s">
        <v>2604</v>
      </c>
    </row>
    <row r="2759" spans="1:8" x14ac:dyDescent="0.3">
      <c r="A2759" s="65" t="s">
        <v>1447</v>
      </c>
      <c r="B2759" s="284">
        <v>2</v>
      </c>
      <c r="C2759" s="288" t="s">
        <v>2605</v>
      </c>
      <c r="D2759" s="142" t="s">
        <v>2604</v>
      </c>
      <c r="E2759" s="142"/>
      <c r="F2759" s="65"/>
      <c r="G2759" s="166" t="s">
        <v>2604</v>
      </c>
      <c r="H2759" s="67" t="s">
        <v>2604</v>
      </c>
    </row>
    <row r="2760" spans="1:8" x14ac:dyDescent="0.3">
      <c r="A2760" s="65" t="s">
        <v>2586</v>
      </c>
      <c r="B2760" s="308">
        <v>1</v>
      </c>
      <c r="C2760" s="153" t="s">
        <v>2606</v>
      </c>
      <c r="D2760" s="114" t="s">
        <v>2604</v>
      </c>
      <c r="E2760" s="114"/>
      <c r="F2760" s="65"/>
      <c r="G2760" s="166" t="s">
        <v>2604</v>
      </c>
      <c r="H2760" s="152" t="s">
        <v>2604</v>
      </c>
    </row>
    <row r="2761" spans="1:8" x14ac:dyDescent="0.3">
      <c r="A2761" s="65" t="s">
        <v>2586</v>
      </c>
      <c r="B2761" s="284">
        <v>2</v>
      </c>
      <c r="C2761" s="288" t="s">
        <v>2605</v>
      </c>
      <c r="D2761" s="142" t="s">
        <v>2604</v>
      </c>
      <c r="E2761" s="142"/>
      <c r="F2761" s="65"/>
      <c r="G2761" s="166" t="s">
        <v>2604</v>
      </c>
      <c r="H2761" s="67" t="s">
        <v>2604</v>
      </c>
    </row>
    <row r="2762" spans="1:8" x14ac:dyDescent="0.3">
      <c r="A2762" s="65" t="s">
        <v>2841</v>
      </c>
      <c r="B2762" s="308">
        <v>1</v>
      </c>
      <c r="C2762" s="153" t="s">
        <v>2606</v>
      </c>
      <c r="D2762" s="114" t="s">
        <v>2604</v>
      </c>
      <c r="E2762" s="114"/>
      <c r="F2762" s="65"/>
      <c r="G2762" s="166" t="s">
        <v>2604</v>
      </c>
      <c r="H2762" s="152" t="s">
        <v>2604</v>
      </c>
    </row>
    <row r="2763" spans="1:8" x14ac:dyDescent="0.3">
      <c r="A2763" s="65" t="s">
        <v>2841</v>
      </c>
      <c r="B2763" s="284">
        <v>2</v>
      </c>
      <c r="C2763" s="288" t="s">
        <v>2605</v>
      </c>
      <c r="D2763" s="142" t="s">
        <v>2604</v>
      </c>
      <c r="E2763" s="142"/>
      <c r="F2763" s="65"/>
      <c r="G2763" s="166" t="s">
        <v>2604</v>
      </c>
      <c r="H2763" s="67" t="s">
        <v>2604</v>
      </c>
    </row>
    <row r="2764" spans="1:8" x14ac:dyDescent="0.3">
      <c r="A2764" s="65" t="s">
        <v>3214</v>
      </c>
      <c r="B2764" s="308">
        <v>1</v>
      </c>
      <c r="C2764" s="153" t="s">
        <v>2606</v>
      </c>
      <c r="D2764" s="142" t="s">
        <v>2604</v>
      </c>
      <c r="E2764" s="142"/>
      <c r="F2764" s="65"/>
      <c r="G2764" s="166" t="s">
        <v>2604</v>
      </c>
      <c r="H2764" s="152" t="s">
        <v>2604</v>
      </c>
    </row>
    <row r="2765" spans="1:8" x14ac:dyDescent="0.3">
      <c r="A2765" s="65" t="s">
        <v>3214</v>
      </c>
      <c r="B2765" s="284">
        <v>2</v>
      </c>
      <c r="C2765" s="288" t="s">
        <v>2605</v>
      </c>
      <c r="D2765" s="142" t="s">
        <v>2604</v>
      </c>
      <c r="E2765" s="142"/>
      <c r="F2765" s="65"/>
      <c r="G2765" s="166" t="s">
        <v>2604</v>
      </c>
      <c r="H2765" s="67" t="s">
        <v>2604</v>
      </c>
    </row>
    <row r="2766" spans="1:8" x14ac:dyDescent="0.3">
      <c r="A2766" s="65" t="s">
        <v>2995</v>
      </c>
      <c r="B2766" s="308">
        <v>1</v>
      </c>
      <c r="C2766" s="153" t="s">
        <v>2606</v>
      </c>
      <c r="D2766" s="114" t="s">
        <v>2604</v>
      </c>
      <c r="E2766" s="114"/>
      <c r="F2766" s="65"/>
      <c r="G2766" s="166" t="s">
        <v>2604</v>
      </c>
      <c r="H2766" s="152" t="s">
        <v>2604</v>
      </c>
    </row>
    <row r="2767" spans="1:8" x14ac:dyDescent="0.3">
      <c r="A2767" s="65" t="s">
        <v>2995</v>
      </c>
      <c r="B2767" s="284">
        <v>2</v>
      </c>
      <c r="C2767" s="288" t="s">
        <v>2605</v>
      </c>
      <c r="D2767" s="142" t="s">
        <v>2604</v>
      </c>
      <c r="E2767" s="142"/>
      <c r="F2767" s="65"/>
      <c r="G2767" s="166" t="s">
        <v>2604</v>
      </c>
      <c r="H2767" s="67" t="s">
        <v>2604</v>
      </c>
    </row>
    <row r="2768" spans="1:8" x14ac:dyDescent="0.3">
      <c r="A2768" s="65" t="s">
        <v>3684</v>
      </c>
      <c r="B2768" s="308">
        <v>1</v>
      </c>
      <c r="C2768" s="153" t="s">
        <v>2606</v>
      </c>
      <c r="D2768" s="142" t="s">
        <v>2604</v>
      </c>
      <c r="E2768" s="142"/>
      <c r="F2768" s="65"/>
      <c r="G2768" s="166" t="s">
        <v>2604</v>
      </c>
      <c r="H2768" s="152" t="s">
        <v>2604</v>
      </c>
    </row>
    <row r="2769" spans="1:8" x14ac:dyDescent="0.3">
      <c r="A2769" s="65" t="s">
        <v>3684</v>
      </c>
      <c r="B2769" s="284">
        <v>2</v>
      </c>
      <c r="C2769" s="288" t="s">
        <v>2605</v>
      </c>
      <c r="D2769" s="142" t="s">
        <v>2604</v>
      </c>
      <c r="E2769" s="142"/>
      <c r="F2769" s="65"/>
      <c r="G2769" s="166" t="s">
        <v>2604</v>
      </c>
      <c r="H2769" s="67" t="s">
        <v>2604</v>
      </c>
    </row>
    <row r="2770" spans="1:8" x14ac:dyDescent="0.3">
      <c r="A2770" s="65" t="s">
        <v>1560</v>
      </c>
      <c r="B2770" s="308">
        <v>1</v>
      </c>
      <c r="C2770" s="153" t="s">
        <v>2606</v>
      </c>
      <c r="D2770" s="142" t="s">
        <v>2604</v>
      </c>
      <c r="E2770" s="142"/>
      <c r="F2770" s="65"/>
      <c r="G2770" s="166" t="s">
        <v>2604</v>
      </c>
      <c r="H2770" s="152" t="s">
        <v>2604</v>
      </c>
    </row>
    <row r="2771" spans="1:8" x14ac:dyDescent="0.3">
      <c r="A2771" s="65" t="s">
        <v>1560</v>
      </c>
      <c r="B2771" s="284">
        <v>2</v>
      </c>
      <c r="C2771" s="288" t="s">
        <v>2605</v>
      </c>
      <c r="D2771" s="142" t="s">
        <v>2604</v>
      </c>
      <c r="E2771" s="142"/>
      <c r="F2771" s="65"/>
      <c r="G2771" s="166" t="s">
        <v>2604</v>
      </c>
      <c r="H2771" s="67" t="s">
        <v>2604</v>
      </c>
    </row>
    <row r="2772" spans="1:8" x14ac:dyDescent="0.3">
      <c r="A2772" s="65" t="s">
        <v>1339</v>
      </c>
      <c r="B2772" s="308">
        <v>1</v>
      </c>
      <c r="C2772" s="153" t="s">
        <v>2606</v>
      </c>
      <c r="D2772" s="142" t="s">
        <v>2604</v>
      </c>
      <c r="E2772" s="142"/>
      <c r="F2772" s="65"/>
      <c r="G2772" s="166" t="s">
        <v>2604</v>
      </c>
      <c r="H2772" s="152" t="s">
        <v>2604</v>
      </c>
    </row>
    <row r="2773" spans="1:8" x14ac:dyDescent="0.3">
      <c r="A2773" s="65" t="s">
        <v>1339</v>
      </c>
      <c r="B2773" s="284">
        <v>2</v>
      </c>
      <c r="C2773" s="288" t="s">
        <v>2605</v>
      </c>
      <c r="D2773" s="142" t="s">
        <v>2604</v>
      </c>
      <c r="E2773" s="142"/>
      <c r="F2773" s="65"/>
      <c r="G2773" s="166" t="s">
        <v>2604</v>
      </c>
      <c r="H2773" s="67" t="s">
        <v>2604</v>
      </c>
    </row>
    <row r="2774" spans="1:8" x14ac:dyDescent="0.3">
      <c r="A2774" s="65" t="s">
        <v>1933</v>
      </c>
      <c r="B2774" s="308">
        <v>1</v>
      </c>
      <c r="C2774" s="153" t="s">
        <v>2606</v>
      </c>
      <c r="D2774" s="142" t="s">
        <v>2604</v>
      </c>
      <c r="E2774" s="142"/>
      <c r="F2774" s="65"/>
      <c r="G2774" s="166" t="s">
        <v>2604</v>
      </c>
      <c r="H2774" s="152" t="s">
        <v>2604</v>
      </c>
    </row>
    <row r="2775" spans="1:8" x14ac:dyDescent="0.3">
      <c r="A2775" s="65" t="s">
        <v>1933</v>
      </c>
      <c r="B2775" s="284">
        <v>2</v>
      </c>
      <c r="C2775" s="288" t="s">
        <v>2605</v>
      </c>
      <c r="D2775" s="142" t="s">
        <v>2604</v>
      </c>
      <c r="E2775" s="142"/>
      <c r="F2775" s="65"/>
      <c r="G2775" s="166" t="s">
        <v>2604</v>
      </c>
      <c r="H2775" s="67" t="s">
        <v>2604</v>
      </c>
    </row>
    <row r="2776" spans="1:8" x14ac:dyDescent="0.3">
      <c r="A2776" s="65" t="s">
        <v>1446</v>
      </c>
      <c r="B2776" s="308">
        <v>1</v>
      </c>
      <c r="C2776" s="153" t="s">
        <v>2606</v>
      </c>
      <c r="D2776" s="142" t="s">
        <v>2604</v>
      </c>
      <c r="E2776" s="142"/>
      <c r="F2776" s="65"/>
      <c r="G2776" s="166" t="s">
        <v>2604</v>
      </c>
      <c r="H2776" s="152" t="s">
        <v>2604</v>
      </c>
    </row>
    <row r="2777" spans="1:8" x14ac:dyDescent="0.3">
      <c r="A2777" s="65" t="s">
        <v>1446</v>
      </c>
      <c r="B2777" s="284">
        <v>2</v>
      </c>
      <c r="C2777" s="288" t="s">
        <v>2605</v>
      </c>
      <c r="D2777" s="142" t="s">
        <v>2604</v>
      </c>
      <c r="E2777" s="142"/>
      <c r="F2777" s="65"/>
      <c r="G2777" s="166" t="s">
        <v>2604</v>
      </c>
      <c r="H2777" s="67" t="s">
        <v>2604</v>
      </c>
    </row>
    <row r="2778" spans="1:8" x14ac:dyDescent="0.3">
      <c r="A2778" s="65" t="s">
        <v>1476</v>
      </c>
      <c r="B2778" s="308">
        <v>1</v>
      </c>
      <c r="C2778" s="153" t="s">
        <v>2606</v>
      </c>
      <c r="D2778" s="142" t="s">
        <v>2604</v>
      </c>
      <c r="E2778" s="142"/>
      <c r="F2778" s="65"/>
      <c r="G2778" s="166" t="s">
        <v>2604</v>
      </c>
      <c r="H2778" s="152" t="s">
        <v>2604</v>
      </c>
    </row>
    <row r="2779" spans="1:8" x14ac:dyDescent="0.3">
      <c r="A2779" s="65" t="s">
        <v>1476</v>
      </c>
      <c r="B2779" s="284">
        <v>2</v>
      </c>
      <c r="C2779" s="288" t="s">
        <v>2605</v>
      </c>
      <c r="D2779" s="142" t="s">
        <v>2604</v>
      </c>
      <c r="E2779" s="142"/>
      <c r="F2779" s="65"/>
      <c r="G2779" s="166" t="s">
        <v>2604</v>
      </c>
      <c r="H2779" s="67" t="s">
        <v>2604</v>
      </c>
    </row>
    <row r="2780" spans="1:8" x14ac:dyDescent="0.3">
      <c r="A2780" s="65" t="s">
        <v>2065</v>
      </c>
      <c r="B2780" s="308">
        <v>1</v>
      </c>
      <c r="C2780" s="153" t="s">
        <v>2606</v>
      </c>
      <c r="D2780" s="114" t="s">
        <v>2604</v>
      </c>
      <c r="E2780" s="114"/>
      <c r="F2780" s="65"/>
      <c r="G2780" s="166" t="s">
        <v>2604</v>
      </c>
      <c r="H2780" s="152" t="s">
        <v>2604</v>
      </c>
    </row>
    <row r="2781" spans="1:8" x14ac:dyDescent="0.3">
      <c r="A2781" s="65" t="s">
        <v>2065</v>
      </c>
      <c r="B2781" s="284">
        <v>2</v>
      </c>
      <c r="C2781" s="288" t="s">
        <v>2605</v>
      </c>
      <c r="D2781" s="142" t="s">
        <v>2604</v>
      </c>
      <c r="E2781" s="142"/>
      <c r="F2781" s="65"/>
      <c r="G2781" s="166" t="s">
        <v>2604</v>
      </c>
      <c r="H2781" s="67" t="s">
        <v>2604</v>
      </c>
    </row>
    <row r="2782" spans="1:8" x14ac:dyDescent="0.3">
      <c r="A2782" s="65" t="s">
        <v>3792</v>
      </c>
      <c r="B2782" s="308">
        <v>1</v>
      </c>
      <c r="C2782" s="153" t="s">
        <v>2606</v>
      </c>
      <c r="D2782" s="142" t="s">
        <v>2604</v>
      </c>
      <c r="E2782" s="142"/>
      <c r="F2782" s="65"/>
      <c r="G2782" s="166" t="s">
        <v>2604</v>
      </c>
      <c r="H2782" s="152" t="s">
        <v>2604</v>
      </c>
    </row>
    <row r="2783" spans="1:8" x14ac:dyDescent="0.3">
      <c r="A2783" s="65" t="s">
        <v>3792</v>
      </c>
      <c r="B2783" s="284">
        <v>2</v>
      </c>
      <c r="C2783" s="288" t="s">
        <v>2605</v>
      </c>
      <c r="D2783" s="142" t="s">
        <v>2604</v>
      </c>
      <c r="E2783" s="142"/>
      <c r="F2783" s="65"/>
      <c r="G2783" s="166" t="s">
        <v>2604</v>
      </c>
      <c r="H2783" s="67" t="s">
        <v>2604</v>
      </c>
    </row>
    <row r="2784" spans="1:8" x14ac:dyDescent="0.3">
      <c r="A2784" s="65" t="s">
        <v>3203</v>
      </c>
      <c r="B2784" s="308">
        <v>1</v>
      </c>
      <c r="C2784" s="155" t="s">
        <v>2129</v>
      </c>
      <c r="D2784" s="142">
        <v>38360</v>
      </c>
      <c r="E2784" s="142">
        <v>38367</v>
      </c>
      <c r="F2784" s="65" t="s">
        <v>67</v>
      </c>
      <c r="G2784" s="166" t="s">
        <v>2604</v>
      </c>
      <c r="H2784" s="152" t="s">
        <v>2604</v>
      </c>
    </row>
    <row r="2785" spans="1:8" x14ac:dyDescent="0.3">
      <c r="A2785" s="65" t="s">
        <v>1533</v>
      </c>
      <c r="B2785" s="308">
        <v>1</v>
      </c>
      <c r="C2785" s="153" t="s">
        <v>2606</v>
      </c>
      <c r="D2785" s="142" t="s">
        <v>2604</v>
      </c>
      <c r="E2785" s="142"/>
      <c r="F2785" s="65"/>
      <c r="G2785" s="166" t="s">
        <v>2604</v>
      </c>
      <c r="H2785" s="152" t="s">
        <v>2604</v>
      </c>
    </row>
    <row r="2786" spans="1:8" x14ac:dyDescent="0.3">
      <c r="A2786" s="65" t="s">
        <v>1533</v>
      </c>
      <c r="B2786" s="284">
        <v>2</v>
      </c>
      <c r="C2786" s="288" t="s">
        <v>2605</v>
      </c>
      <c r="D2786" s="142" t="s">
        <v>2604</v>
      </c>
      <c r="E2786" s="142"/>
      <c r="F2786" s="65"/>
      <c r="G2786" s="166" t="s">
        <v>2604</v>
      </c>
      <c r="H2786" s="67" t="s">
        <v>2604</v>
      </c>
    </row>
    <row r="2787" spans="1:8" x14ac:dyDescent="0.3">
      <c r="A2787" s="65" t="s">
        <v>3487</v>
      </c>
      <c r="B2787" s="308">
        <v>1</v>
      </c>
      <c r="C2787" s="153" t="s">
        <v>2606</v>
      </c>
      <c r="D2787" s="114" t="s">
        <v>2604</v>
      </c>
      <c r="E2787" s="114"/>
      <c r="F2787" s="65"/>
      <c r="G2787" s="166" t="s">
        <v>2604</v>
      </c>
      <c r="H2787" s="152" t="s">
        <v>2604</v>
      </c>
    </row>
    <row r="2788" spans="1:8" x14ac:dyDescent="0.3">
      <c r="A2788" s="65" t="s">
        <v>3487</v>
      </c>
      <c r="B2788" s="284">
        <v>2</v>
      </c>
      <c r="C2788" s="288" t="s">
        <v>2605</v>
      </c>
      <c r="D2788" s="142" t="s">
        <v>2604</v>
      </c>
      <c r="E2788" s="142"/>
      <c r="F2788" s="65"/>
      <c r="G2788" s="166" t="s">
        <v>2604</v>
      </c>
      <c r="H2788" s="67" t="s">
        <v>2604</v>
      </c>
    </row>
  </sheetData>
  <sortState ref="A2:H2966">
    <sortCondition ref="A2:A2966"/>
    <sortCondition ref="B2:B2966"/>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848"/>
  <sheetViews>
    <sheetView zoomScale="85" zoomScaleNormal="85" workbookViewId="0">
      <pane ySplit="1" topLeftCell="A930" activePane="bottomLeft" state="frozen"/>
      <selection pane="bottomLeft" activeCell="E1018" sqref="E1018"/>
    </sheetView>
  </sheetViews>
  <sheetFormatPr defaultRowHeight="13.2" x14ac:dyDescent="0.25"/>
  <cols>
    <col min="1" max="1" width="23.33203125" customWidth="1"/>
    <col min="2" max="2" width="13.88671875" style="2" bestFit="1" customWidth="1"/>
    <col min="3" max="3" width="14" bestFit="1" customWidth="1"/>
    <col min="4" max="4" width="10.5546875" style="325" bestFit="1" customWidth="1"/>
    <col min="5" max="5" width="13" style="325" bestFit="1" customWidth="1"/>
    <col min="6" max="6" width="25.44140625" bestFit="1" customWidth="1"/>
    <col min="7" max="7" width="9.21875" bestFit="1" customWidth="1"/>
    <col min="8" max="8" width="14" bestFit="1" customWidth="1"/>
    <col min="9" max="9" width="75.44140625" bestFit="1" customWidth="1"/>
  </cols>
  <sheetData>
    <row r="1" spans="1:9" ht="26.4" x14ac:dyDescent="0.25">
      <c r="A1" s="6" t="s">
        <v>816</v>
      </c>
      <c r="B1" s="313" t="s">
        <v>4571</v>
      </c>
      <c r="C1" s="6" t="s">
        <v>4521</v>
      </c>
      <c r="D1" s="324" t="s">
        <v>4522</v>
      </c>
      <c r="E1" s="324" t="s">
        <v>4566</v>
      </c>
      <c r="F1" s="6" t="s">
        <v>426</v>
      </c>
      <c r="G1" s="6" t="s">
        <v>4520</v>
      </c>
      <c r="H1" s="6" t="s">
        <v>4567</v>
      </c>
      <c r="I1" s="6" t="s">
        <v>4565</v>
      </c>
    </row>
    <row r="2" spans="1:9" x14ac:dyDescent="0.25">
      <c r="A2" t="s">
        <v>3061</v>
      </c>
      <c r="B2" s="2">
        <v>1</v>
      </c>
      <c r="C2" t="s">
        <v>2606</v>
      </c>
    </row>
    <row r="3" spans="1:9" x14ac:dyDescent="0.25">
      <c r="A3" t="s">
        <v>3061</v>
      </c>
      <c r="B3" s="2">
        <v>2</v>
      </c>
      <c r="C3" t="s">
        <v>2605</v>
      </c>
    </row>
    <row r="4" spans="1:9" x14ac:dyDescent="0.25">
      <c r="A4" t="s">
        <v>4530</v>
      </c>
      <c r="B4" s="2">
        <v>1</v>
      </c>
      <c r="C4" t="s">
        <v>2606</v>
      </c>
    </row>
    <row r="5" spans="1:9" x14ac:dyDescent="0.25">
      <c r="A5" t="s">
        <v>4530</v>
      </c>
      <c r="B5" s="2">
        <v>2</v>
      </c>
      <c r="C5" t="s">
        <v>2605</v>
      </c>
    </row>
    <row r="6" spans="1:9" x14ac:dyDescent="0.25">
      <c r="A6" t="s">
        <v>3557</v>
      </c>
      <c r="B6" s="2">
        <v>1</v>
      </c>
      <c r="C6" t="s">
        <v>4528</v>
      </c>
      <c r="D6" s="325">
        <v>40511</v>
      </c>
      <c r="F6" t="s">
        <v>59</v>
      </c>
      <c r="I6" t="s">
        <v>4348</v>
      </c>
    </row>
    <row r="7" spans="1:9" x14ac:dyDescent="0.25">
      <c r="A7" t="s">
        <v>3491</v>
      </c>
      <c r="B7" s="2">
        <v>1</v>
      </c>
      <c r="C7" t="s">
        <v>2606</v>
      </c>
      <c r="F7" t="s">
        <v>2608</v>
      </c>
      <c r="I7" t="s">
        <v>4294</v>
      </c>
    </row>
    <row r="8" spans="1:9" x14ac:dyDescent="0.25">
      <c r="A8" t="s">
        <v>3491</v>
      </c>
      <c r="B8" s="2">
        <v>2</v>
      </c>
      <c r="C8" t="s">
        <v>4524</v>
      </c>
      <c r="D8" s="325">
        <v>39898</v>
      </c>
      <c r="E8" s="325">
        <v>39964</v>
      </c>
      <c r="F8" t="s">
        <v>2453</v>
      </c>
      <c r="I8" t="s">
        <v>4294</v>
      </c>
    </row>
    <row r="9" spans="1:9" x14ac:dyDescent="0.25">
      <c r="A9" t="s">
        <v>3491</v>
      </c>
      <c r="B9" s="2">
        <v>3</v>
      </c>
      <c r="C9" t="s">
        <v>2605</v>
      </c>
      <c r="F9" t="s">
        <v>2542</v>
      </c>
      <c r="I9" t="s">
        <v>4294</v>
      </c>
    </row>
    <row r="10" spans="1:9" x14ac:dyDescent="0.25">
      <c r="A10" t="s">
        <v>3496</v>
      </c>
      <c r="B10" s="2">
        <v>1</v>
      </c>
      <c r="C10" t="s">
        <v>2606</v>
      </c>
      <c r="D10" s="325">
        <v>38297</v>
      </c>
      <c r="F10" t="s">
        <v>62</v>
      </c>
      <c r="G10">
        <v>210000</v>
      </c>
      <c r="I10" t="s">
        <v>4297</v>
      </c>
    </row>
    <row r="11" spans="1:9" x14ac:dyDescent="0.25">
      <c r="A11" t="s">
        <v>3496</v>
      </c>
      <c r="B11" s="2">
        <v>2</v>
      </c>
      <c r="C11" t="s">
        <v>2603</v>
      </c>
      <c r="D11" s="325">
        <v>38381</v>
      </c>
      <c r="F11" t="s">
        <v>31</v>
      </c>
      <c r="H11" t="s">
        <v>2135</v>
      </c>
      <c r="I11" t="s">
        <v>4297</v>
      </c>
    </row>
    <row r="12" spans="1:9" x14ac:dyDescent="0.25">
      <c r="A12" t="s">
        <v>3551</v>
      </c>
      <c r="B12" s="2">
        <v>1</v>
      </c>
      <c r="C12" t="s">
        <v>4528</v>
      </c>
      <c r="D12" s="325">
        <v>37337</v>
      </c>
      <c r="E12" s="325">
        <v>37359</v>
      </c>
      <c r="F12" t="s">
        <v>34</v>
      </c>
      <c r="I12" t="s">
        <v>4343</v>
      </c>
    </row>
    <row r="13" spans="1:9" x14ac:dyDescent="0.25">
      <c r="A13" t="s">
        <v>3596</v>
      </c>
      <c r="B13" s="2">
        <v>1</v>
      </c>
      <c r="C13" t="s">
        <v>2606</v>
      </c>
    </row>
    <row r="14" spans="1:9" x14ac:dyDescent="0.25">
      <c r="A14" t="s">
        <v>3596</v>
      </c>
      <c r="B14" s="2">
        <v>2</v>
      </c>
      <c r="C14" t="s">
        <v>2605</v>
      </c>
    </row>
    <row r="15" spans="1:9" x14ac:dyDescent="0.25">
      <c r="A15" t="s">
        <v>3256</v>
      </c>
      <c r="B15" s="2">
        <v>1</v>
      </c>
      <c r="C15" t="s">
        <v>4523</v>
      </c>
      <c r="D15" s="325">
        <v>40939</v>
      </c>
      <c r="E15" s="325">
        <v>41517</v>
      </c>
      <c r="F15" t="s">
        <v>34</v>
      </c>
      <c r="I15" t="s">
        <v>4100</v>
      </c>
    </row>
    <row r="16" spans="1:9" x14ac:dyDescent="0.25">
      <c r="A16" t="s">
        <v>3020</v>
      </c>
      <c r="B16" s="2">
        <v>1</v>
      </c>
      <c r="C16" t="s">
        <v>2606</v>
      </c>
      <c r="F16" s="4" t="s">
        <v>2620</v>
      </c>
      <c r="I16" t="s">
        <v>3940</v>
      </c>
    </row>
    <row r="17" spans="1:9" x14ac:dyDescent="0.25">
      <c r="A17" t="s">
        <v>3020</v>
      </c>
      <c r="B17" s="2">
        <v>2</v>
      </c>
      <c r="C17" t="s">
        <v>2605</v>
      </c>
      <c r="F17" s="4" t="s">
        <v>4572</v>
      </c>
      <c r="I17" t="s">
        <v>3940</v>
      </c>
    </row>
    <row r="18" spans="1:9" x14ac:dyDescent="0.25">
      <c r="A18" t="s">
        <v>1532</v>
      </c>
      <c r="B18" s="2">
        <v>1</v>
      </c>
      <c r="C18" t="s">
        <v>2606</v>
      </c>
    </row>
    <row r="19" spans="1:9" x14ac:dyDescent="0.25">
      <c r="A19" t="s">
        <v>1532</v>
      </c>
      <c r="B19" s="2">
        <v>2</v>
      </c>
      <c r="C19" t="s">
        <v>2605</v>
      </c>
    </row>
    <row r="20" spans="1:9" x14ac:dyDescent="0.25">
      <c r="A20" t="s">
        <v>2878</v>
      </c>
      <c r="B20" s="2">
        <v>1</v>
      </c>
      <c r="C20" t="s">
        <v>2606</v>
      </c>
      <c r="F20" s="4" t="s">
        <v>32</v>
      </c>
      <c r="I20" t="s">
        <v>3848</v>
      </c>
    </row>
    <row r="21" spans="1:9" x14ac:dyDescent="0.25">
      <c r="A21" t="s">
        <v>2878</v>
      </c>
      <c r="B21" s="2">
        <v>2</v>
      </c>
      <c r="C21" t="s">
        <v>2605</v>
      </c>
      <c r="F21" s="4" t="s">
        <v>95</v>
      </c>
      <c r="I21" t="s">
        <v>3848</v>
      </c>
    </row>
    <row r="22" spans="1:9" x14ac:dyDescent="0.25">
      <c r="A22" t="s">
        <v>3070</v>
      </c>
      <c r="B22" s="2">
        <v>1</v>
      </c>
      <c r="C22" t="s">
        <v>2606</v>
      </c>
      <c r="F22" s="4" t="s">
        <v>2608</v>
      </c>
      <c r="I22" t="s">
        <v>3922</v>
      </c>
    </row>
    <row r="23" spans="1:9" x14ac:dyDescent="0.25">
      <c r="A23" t="s">
        <v>3070</v>
      </c>
      <c r="B23" s="2">
        <v>2</v>
      </c>
      <c r="C23" t="s">
        <v>2605</v>
      </c>
      <c r="F23" s="4" t="s">
        <v>87</v>
      </c>
      <c r="I23" t="s">
        <v>3922</v>
      </c>
    </row>
    <row r="24" spans="1:9" x14ac:dyDescent="0.25">
      <c r="A24" t="s">
        <v>3143</v>
      </c>
      <c r="B24" s="2">
        <v>1</v>
      </c>
      <c r="C24" t="s">
        <v>2606</v>
      </c>
      <c r="D24" s="325">
        <v>31017</v>
      </c>
      <c r="F24" t="s">
        <v>2260</v>
      </c>
      <c r="I24" t="s">
        <v>3997</v>
      </c>
    </row>
    <row r="25" spans="1:9" x14ac:dyDescent="0.25">
      <c r="A25" t="s">
        <v>3143</v>
      </c>
      <c r="B25" s="2">
        <v>2</v>
      </c>
      <c r="C25" t="s">
        <v>2605</v>
      </c>
      <c r="D25" s="325">
        <v>31056</v>
      </c>
      <c r="F25" t="s">
        <v>2260</v>
      </c>
      <c r="I25" t="s">
        <v>3997</v>
      </c>
    </row>
    <row r="26" spans="1:9" x14ac:dyDescent="0.25">
      <c r="A26" t="s">
        <v>3193</v>
      </c>
      <c r="B26" s="2">
        <v>1</v>
      </c>
      <c r="C26" t="s">
        <v>2606</v>
      </c>
      <c r="D26" s="325">
        <v>35476</v>
      </c>
      <c r="F26" t="s">
        <v>46</v>
      </c>
      <c r="I26" t="s">
        <v>4037</v>
      </c>
    </row>
    <row r="27" spans="1:9" x14ac:dyDescent="0.25">
      <c r="A27" t="s">
        <v>3193</v>
      </c>
      <c r="B27" s="2">
        <v>2</v>
      </c>
      <c r="C27" t="s">
        <v>2605</v>
      </c>
      <c r="D27" s="325">
        <v>35669</v>
      </c>
      <c r="F27" t="s">
        <v>27</v>
      </c>
      <c r="I27" t="s">
        <v>4037</v>
      </c>
    </row>
    <row r="28" spans="1:9" x14ac:dyDescent="0.25">
      <c r="A28" t="s">
        <v>3297</v>
      </c>
      <c r="B28" s="2">
        <v>1</v>
      </c>
      <c r="C28" t="s">
        <v>2606</v>
      </c>
      <c r="F28" s="4" t="s">
        <v>94</v>
      </c>
      <c r="I28" t="s">
        <v>4132</v>
      </c>
    </row>
    <row r="29" spans="1:9" x14ac:dyDescent="0.25">
      <c r="A29" t="s">
        <v>3297</v>
      </c>
      <c r="B29" s="2">
        <v>2</v>
      </c>
      <c r="C29" s="4" t="s">
        <v>2638</v>
      </c>
      <c r="F29" s="4"/>
      <c r="I29" t="s">
        <v>4132</v>
      </c>
    </row>
    <row r="30" spans="1:9" x14ac:dyDescent="0.25">
      <c r="A30" t="s">
        <v>3302</v>
      </c>
      <c r="B30" s="2">
        <v>1</v>
      </c>
      <c r="C30" t="s">
        <v>2606</v>
      </c>
      <c r="D30" s="325">
        <v>23408</v>
      </c>
      <c r="F30" t="s">
        <v>34</v>
      </c>
      <c r="I30" t="s">
        <v>4137</v>
      </c>
    </row>
    <row r="31" spans="1:9" x14ac:dyDescent="0.25">
      <c r="A31" t="s">
        <v>3302</v>
      </c>
      <c r="B31" s="2">
        <v>2</v>
      </c>
      <c r="C31" t="s">
        <v>2605</v>
      </c>
      <c r="D31" s="325">
        <v>24735</v>
      </c>
      <c r="F31" t="s">
        <v>29</v>
      </c>
      <c r="G31">
        <v>26000</v>
      </c>
      <c r="I31" t="s">
        <v>4137</v>
      </c>
    </row>
    <row r="32" spans="1:9" x14ac:dyDescent="0.25">
      <c r="A32" t="s">
        <v>3308</v>
      </c>
      <c r="B32" s="2">
        <v>1</v>
      </c>
      <c r="C32" t="s">
        <v>2606</v>
      </c>
      <c r="F32" s="4" t="s">
        <v>2608</v>
      </c>
      <c r="I32" t="s">
        <v>4144</v>
      </c>
    </row>
    <row r="33" spans="1:9" x14ac:dyDescent="0.25">
      <c r="A33" t="s">
        <v>3308</v>
      </c>
      <c r="B33" s="2">
        <v>2</v>
      </c>
      <c r="C33" t="s">
        <v>2605</v>
      </c>
      <c r="F33" s="4" t="s">
        <v>50</v>
      </c>
      <c r="I33" t="s">
        <v>4144</v>
      </c>
    </row>
    <row r="34" spans="1:9" x14ac:dyDescent="0.25">
      <c r="A34" t="s">
        <v>3616</v>
      </c>
      <c r="B34" s="2">
        <v>1</v>
      </c>
      <c r="C34" t="s">
        <v>2606</v>
      </c>
      <c r="D34" s="325">
        <v>41269</v>
      </c>
      <c r="E34" s="325">
        <v>41276</v>
      </c>
      <c r="F34" t="s">
        <v>33</v>
      </c>
      <c r="I34" t="s">
        <v>4158</v>
      </c>
    </row>
    <row r="35" spans="1:9" x14ac:dyDescent="0.25">
      <c r="A35" t="s">
        <v>3718</v>
      </c>
      <c r="B35" s="2">
        <v>1</v>
      </c>
      <c r="C35" t="s">
        <v>2606</v>
      </c>
      <c r="F35" t="s">
        <v>2409</v>
      </c>
      <c r="I35" t="s">
        <v>4230</v>
      </c>
    </row>
    <row r="36" spans="1:9" x14ac:dyDescent="0.25">
      <c r="A36" t="s">
        <v>3718</v>
      </c>
      <c r="B36" s="2">
        <v>2</v>
      </c>
      <c r="C36" t="s">
        <v>2605</v>
      </c>
      <c r="F36" t="s">
        <v>2409</v>
      </c>
      <c r="I36" t="s">
        <v>4230</v>
      </c>
    </row>
    <row r="37" spans="1:9" x14ac:dyDescent="0.25">
      <c r="A37" t="s">
        <v>3479</v>
      </c>
      <c r="B37" s="2">
        <v>1</v>
      </c>
      <c r="C37" t="s">
        <v>2606</v>
      </c>
    </row>
    <row r="38" spans="1:9" x14ac:dyDescent="0.25">
      <c r="A38" t="s">
        <v>3479</v>
      </c>
      <c r="B38" s="2">
        <v>2</v>
      </c>
      <c r="C38" t="s">
        <v>2605</v>
      </c>
    </row>
    <row r="39" spans="1:9" x14ac:dyDescent="0.25">
      <c r="A39" t="s">
        <v>3506</v>
      </c>
      <c r="B39" s="2">
        <v>1</v>
      </c>
      <c r="C39" t="s">
        <v>2606</v>
      </c>
    </row>
    <row r="40" spans="1:9" x14ac:dyDescent="0.25">
      <c r="A40" t="s">
        <v>3506</v>
      </c>
      <c r="B40" s="2">
        <v>2</v>
      </c>
      <c r="C40" t="s">
        <v>2605</v>
      </c>
    </row>
    <row r="41" spans="1:9" x14ac:dyDescent="0.25">
      <c r="A41" t="s">
        <v>3547</v>
      </c>
      <c r="B41" s="2">
        <v>1</v>
      </c>
      <c r="C41" t="s">
        <v>2606</v>
      </c>
      <c r="D41" s="325">
        <v>38915</v>
      </c>
      <c r="F41" t="s">
        <v>2608</v>
      </c>
      <c r="I41" t="s">
        <v>4341</v>
      </c>
    </row>
    <row r="42" spans="1:9" x14ac:dyDescent="0.25">
      <c r="A42" t="s">
        <v>3547</v>
      </c>
      <c r="B42" s="2">
        <v>2</v>
      </c>
      <c r="C42" t="s">
        <v>4527</v>
      </c>
      <c r="D42" s="325">
        <v>39329</v>
      </c>
      <c r="F42" t="s">
        <v>2486</v>
      </c>
      <c r="I42" t="s">
        <v>4341</v>
      </c>
    </row>
    <row r="43" spans="1:9" x14ac:dyDescent="0.25">
      <c r="A43" t="s">
        <v>3547</v>
      </c>
      <c r="B43" s="2">
        <v>3</v>
      </c>
      <c r="C43" t="s">
        <v>2605</v>
      </c>
      <c r="F43" t="s">
        <v>4561</v>
      </c>
      <c r="I43" t="s">
        <v>4341</v>
      </c>
    </row>
    <row r="44" spans="1:9" x14ac:dyDescent="0.25">
      <c r="A44" t="s">
        <v>617</v>
      </c>
      <c r="B44" s="2">
        <v>1</v>
      </c>
      <c r="C44" t="s">
        <v>2606</v>
      </c>
      <c r="D44" s="325">
        <v>35630</v>
      </c>
      <c r="F44" t="s">
        <v>79</v>
      </c>
      <c r="G44">
        <v>2100000</v>
      </c>
      <c r="I44" t="s">
        <v>4370</v>
      </c>
    </row>
    <row r="45" spans="1:9" x14ac:dyDescent="0.25">
      <c r="A45" t="s">
        <v>617</v>
      </c>
      <c r="B45" s="2">
        <v>2</v>
      </c>
      <c r="C45" t="s">
        <v>2605</v>
      </c>
      <c r="D45" s="325">
        <v>38454</v>
      </c>
      <c r="F45" t="s">
        <v>61</v>
      </c>
      <c r="G45">
        <v>315000</v>
      </c>
      <c r="I45" t="s">
        <v>4370</v>
      </c>
    </row>
    <row r="46" spans="1:9" x14ac:dyDescent="0.25">
      <c r="A46" t="s">
        <v>2944</v>
      </c>
      <c r="B46" s="2">
        <v>1</v>
      </c>
      <c r="C46" t="s">
        <v>2606</v>
      </c>
      <c r="F46" s="4" t="s">
        <v>60</v>
      </c>
      <c r="H46" t="s">
        <v>2135</v>
      </c>
      <c r="I46" t="s">
        <v>4438</v>
      </c>
    </row>
    <row r="47" spans="1:9" x14ac:dyDescent="0.25">
      <c r="A47" t="s">
        <v>2944</v>
      </c>
      <c r="B47" s="2">
        <v>2</v>
      </c>
      <c r="C47" t="s">
        <v>2605</v>
      </c>
      <c r="F47" s="4" t="s">
        <v>2178</v>
      </c>
      <c r="I47" t="s">
        <v>4438</v>
      </c>
    </row>
    <row r="48" spans="1:9" x14ac:dyDescent="0.25">
      <c r="A48" t="s">
        <v>3750</v>
      </c>
      <c r="B48" s="2">
        <v>1</v>
      </c>
      <c r="C48" t="s">
        <v>2606</v>
      </c>
      <c r="D48" s="325">
        <v>39158</v>
      </c>
      <c r="F48" t="s">
        <v>32</v>
      </c>
      <c r="H48" t="s">
        <v>2135</v>
      </c>
      <c r="I48" t="s">
        <v>4500</v>
      </c>
    </row>
    <row r="49" spans="1:9" x14ac:dyDescent="0.25">
      <c r="A49" t="s">
        <v>3750</v>
      </c>
      <c r="B49" s="2">
        <v>2</v>
      </c>
      <c r="C49" t="s">
        <v>2603</v>
      </c>
      <c r="D49" s="325">
        <v>39220</v>
      </c>
      <c r="F49" t="s">
        <v>112</v>
      </c>
      <c r="H49" t="s">
        <v>2135</v>
      </c>
      <c r="I49" t="s">
        <v>4500</v>
      </c>
    </row>
    <row r="50" spans="1:9" x14ac:dyDescent="0.25">
      <c r="A50" t="s">
        <v>3087</v>
      </c>
      <c r="B50" s="2">
        <v>1</v>
      </c>
      <c r="C50" t="s">
        <v>2606</v>
      </c>
      <c r="F50" s="4" t="s">
        <v>4573</v>
      </c>
      <c r="I50" t="s">
        <v>3942</v>
      </c>
    </row>
    <row r="51" spans="1:9" x14ac:dyDescent="0.25">
      <c r="A51" t="s">
        <v>3087</v>
      </c>
      <c r="B51" s="2">
        <v>2</v>
      </c>
      <c r="C51" t="s">
        <v>2605</v>
      </c>
      <c r="F51" s="4" t="s">
        <v>4574</v>
      </c>
      <c r="I51" t="s">
        <v>3942</v>
      </c>
    </row>
    <row r="52" spans="1:9" x14ac:dyDescent="0.25">
      <c r="A52" t="s">
        <v>3059</v>
      </c>
      <c r="B52" s="2">
        <v>1</v>
      </c>
      <c r="C52" t="s">
        <v>2606</v>
      </c>
    </row>
    <row r="53" spans="1:9" x14ac:dyDescent="0.25">
      <c r="A53" t="s">
        <v>3059</v>
      </c>
      <c r="B53" s="2">
        <v>2</v>
      </c>
      <c r="C53" t="s">
        <v>2605</v>
      </c>
    </row>
    <row r="54" spans="1:9" x14ac:dyDescent="0.25">
      <c r="A54" t="s">
        <v>3164</v>
      </c>
      <c r="B54" s="2">
        <v>1</v>
      </c>
      <c r="C54" t="s">
        <v>2606</v>
      </c>
    </row>
    <row r="55" spans="1:9" x14ac:dyDescent="0.25">
      <c r="A55" t="s">
        <v>3164</v>
      </c>
      <c r="B55" s="2">
        <v>2</v>
      </c>
      <c r="C55" t="s">
        <v>2605</v>
      </c>
    </row>
    <row r="56" spans="1:9" x14ac:dyDescent="0.25">
      <c r="A56" t="s">
        <v>2856</v>
      </c>
      <c r="B56" s="2">
        <v>1</v>
      </c>
      <c r="C56" t="s">
        <v>2606</v>
      </c>
      <c r="D56" s="325">
        <v>10101</v>
      </c>
      <c r="F56" t="s">
        <v>2346</v>
      </c>
      <c r="I56" t="s">
        <v>4119</v>
      </c>
    </row>
    <row r="57" spans="1:9" x14ac:dyDescent="0.25">
      <c r="A57" t="s">
        <v>2856</v>
      </c>
      <c r="B57" s="2">
        <v>2</v>
      </c>
      <c r="C57" t="s">
        <v>2605</v>
      </c>
      <c r="D57" s="325">
        <v>10927</v>
      </c>
      <c r="F57" t="s">
        <v>61</v>
      </c>
      <c r="I57" t="s">
        <v>4119</v>
      </c>
    </row>
    <row r="58" spans="1:9" x14ac:dyDescent="0.25">
      <c r="A58" t="s">
        <v>3286</v>
      </c>
      <c r="B58" s="2">
        <v>1</v>
      </c>
      <c r="C58" t="s">
        <v>2606</v>
      </c>
    </row>
    <row r="59" spans="1:9" x14ac:dyDescent="0.25">
      <c r="A59" t="s">
        <v>3286</v>
      </c>
      <c r="B59" s="2">
        <v>2</v>
      </c>
      <c r="C59" t="s">
        <v>2605</v>
      </c>
    </row>
    <row r="60" spans="1:9" x14ac:dyDescent="0.25">
      <c r="A60" t="s">
        <v>3310</v>
      </c>
      <c r="B60" s="2">
        <v>1</v>
      </c>
      <c r="C60" t="s">
        <v>2606</v>
      </c>
    </row>
    <row r="61" spans="1:9" x14ac:dyDescent="0.25">
      <c r="A61" t="s">
        <v>3310</v>
      </c>
      <c r="B61" s="2">
        <v>2</v>
      </c>
      <c r="C61" t="s">
        <v>2605</v>
      </c>
    </row>
    <row r="62" spans="1:9" x14ac:dyDescent="0.25">
      <c r="A62" t="s">
        <v>3335</v>
      </c>
      <c r="B62" s="2">
        <v>1</v>
      </c>
      <c r="C62" t="s">
        <v>2606</v>
      </c>
      <c r="I62" t="s">
        <v>4165</v>
      </c>
    </row>
    <row r="63" spans="1:9" x14ac:dyDescent="0.25">
      <c r="A63" t="s">
        <v>3335</v>
      </c>
      <c r="B63" s="2">
        <v>2</v>
      </c>
      <c r="C63" t="s">
        <v>2605</v>
      </c>
      <c r="I63" t="s">
        <v>4165</v>
      </c>
    </row>
    <row r="64" spans="1:9" x14ac:dyDescent="0.25">
      <c r="A64" t="s">
        <v>3361</v>
      </c>
      <c r="B64" s="2">
        <v>1</v>
      </c>
      <c r="C64" t="s">
        <v>2606</v>
      </c>
    </row>
    <row r="65" spans="1:9" x14ac:dyDescent="0.25">
      <c r="A65" t="s">
        <v>3361</v>
      </c>
      <c r="B65" s="2">
        <v>2</v>
      </c>
      <c r="C65" t="s">
        <v>2605</v>
      </c>
    </row>
    <row r="66" spans="1:9" x14ac:dyDescent="0.25">
      <c r="A66" t="s">
        <v>3645</v>
      </c>
      <c r="B66" s="2">
        <v>1</v>
      </c>
      <c r="C66" t="s">
        <v>2606</v>
      </c>
      <c r="F66" s="4" t="s">
        <v>163</v>
      </c>
      <c r="I66" t="s">
        <v>4398</v>
      </c>
    </row>
    <row r="67" spans="1:9" x14ac:dyDescent="0.25">
      <c r="A67" t="s">
        <v>3645</v>
      </c>
      <c r="B67" s="2">
        <v>2</v>
      </c>
      <c r="C67" s="4" t="s">
        <v>2638</v>
      </c>
      <c r="I67" t="s">
        <v>4398</v>
      </c>
    </row>
    <row r="68" spans="1:9" x14ac:dyDescent="0.25">
      <c r="A68" t="s">
        <v>1559</v>
      </c>
      <c r="B68" s="2">
        <v>1</v>
      </c>
      <c r="C68" t="s">
        <v>2606</v>
      </c>
    </row>
    <row r="69" spans="1:9" x14ac:dyDescent="0.25">
      <c r="A69" t="s">
        <v>1559</v>
      </c>
      <c r="B69" s="2">
        <v>2</v>
      </c>
      <c r="C69" t="s">
        <v>2605</v>
      </c>
    </row>
    <row r="70" spans="1:9" x14ac:dyDescent="0.25">
      <c r="A70" t="s">
        <v>3296</v>
      </c>
      <c r="B70" s="2">
        <v>1</v>
      </c>
      <c r="C70" t="s">
        <v>2606</v>
      </c>
      <c r="F70" s="4" t="s">
        <v>29</v>
      </c>
      <c r="I70" t="s">
        <v>4129</v>
      </c>
    </row>
    <row r="71" spans="1:9" x14ac:dyDescent="0.25">
      <c r="A71" t="s">
        <v>3296</v>
      </c>
      <c r="B71" s="2">
        <v>2</v>
      </c>
      <c r="C71" s="4" t="s">
        <v>2638</v>
      </c>
      <c r="I71" t="s">
        <v>4129</v>
      </c>
    </row>
    <row r="72" spans="1:9" x14ac:dyDescent="0.25">
      <c r="A72" t="s">
        <v>3805</v>
      </c>
      <c r="B72" s="2">
        <v>1</v>
      </c>
      <c r="C72" t="s">
        <v>2606</v>
      </c>
      <c r="F72" s="4" t="s">
        <v>2608</v>
      </c>
    </row>
    <row r="73" spans="1:9" x14ac:dyDescent="0.25">
      <c r="A73" t="s">
        <v>3805</v>
      </c>
      <c r="B73" s="2">
        <v>2</v>
      </c>
      <c r="C73" s="4" t="s">
        <v>4527</v>
      </c>
      <c r="D73" s="325">
        <v>42613</v>
      </c>
      <c r="E73" s="325">
        <v>42886</v>
      </c>
      <c r="F73" s="4" t="s">
        <v>104</v>
      </c>
    </row>
    <row r="74" spans="1:9" x14ac:dyDescent="0.25">
      <c r="A74" t="s">
        <v>3333</v>
      </c>
      <c r="B74" s="2">
        <v>1</v>
      </c>
      <c r="C74" t="s">
        <v>2606</v>
      </c>
      <c r="D74" s="325">
        <v>25585</v>
      </c>
      <c r="F74" t="s">
        <v>2373</v>
      </c>
      <c r="I74" t="s">
        <v>4163</v>
      </c>
    </row>
    <row r="75" spans="1:9" x14ac:dyDescent="0.25">
      <c r="A75" t="s">
        <v>3333</v>
      </c>
      <c r="B75" s="2">
        <v>2</v>
      </c>
      <c r="C75" t="s">
        <v>2605</v>
      </c>
      <c r="D75" s="325">
        <v>25858</v>
      </c>
      <c r="F75" t="s">
        <v>2373</v>
      </c>
      <c r="I75" t="s">
        <v>4163</v>
      </c>
    </row>
    <row r="76" spans="1:9" x14ac:dyDescent="0.25">
      <c r="A76" t="s">
        <v>2913</v>
      </c>
      <c r="B76" s="2">
        <v>1</v>
      </c>
      <c r="C76" t="s">
        <v>2606</v>
      </c>
      <c r="F76" s="4" t="s">
        <v>39</v>
      </c>
      <c r="I76" t="s">
        <v>4411</v>
      </c>
    </row>
    <row r="77" spans="1:9" x14ac:dyDescent="0.25">
      <c r="A77" t="s">
        <v>2913</v>
      </c>
      <c r="B77" s="2">
        <v>2</v>
      </c>
      <c r="C77" t="s">
        <v>2605</v>
      </c>
      <c r="F77" s="4" t="s">
        <v>163</v>
      </c>
      <c r="I77" t="s">
        <v>4411</v>
      </c>
    </row>
    <row r="78" spans="1:9" x14ac:dyDescent="0.25">
      <c r="A78" t="s">
        <v>2992</v>
      </c>
      <c r="B78" s="2">
        <v>1</v>
      </c>
      <c r="C78" t="s">
        <v>2606</v>
      </c>
      <c r="F78" s="4" t="s">
        <v>61</v>
      </c>
      <c r="I78" t="s">
        <v>4495</v>
      </c>
    </row>
    <row r="79" spans="1:9" x14ac:dyDescent="0.25">
      <c r="A79" t="s">
        <v>2992</v>
      </c>
      <c r="B79" s="2">
        <v>2</v>
      </c>
      <c r="C79" t="s">
        <v>2605</v>
      </c>
      <c r="F79" s="4" t="s">
        <v>92</v>
      </c>
      <c r="I79" t="s">
        <v>4495</v>
      </c>
    </row>
    <row r="80" spans="1:9" x14ac:dyDescent="0.25">
      <c r="A80" t="s">
        <v>3190</v>
      </c>
      <c r="B80" s="2">
        <v>1</v>
      </c>
      <c r="C80" t="s">
        <v>2606</v>
      </c>
    </row>
    <row r="81" spans="1:9" x14ac:dyDescent="0.25">
      <c r="A81" t="s">
        <v>3190</v>
      </c>
      <c r="B81" s="2">
        <v>2</v>
      </c>
      <c r="C81" t="s">
        <v>2605</v>
      </c>
    </row>
    <row r="82" spans="1:9" x14ac:dyDescent="0.25">
      <c r="A82" t="s">
        <v>3158</v>
      </c>
      <c r="B82" s="2">
        <v>1</v>
      </c>
      <c r="C82" t="s">
        <v>2606</v>
      </c>
    </row>
    <row r="83" spans="1:9" x14ac:dyDescent="0.25">
      <c r="A83" t="s">
        <v>3158</v>
      </c>
      <c r="B83" s="2">
        <v>2</v>
      </c>
      <c r="C83" t="s">
        <v>2605</v>
      </c>
    </row>
    <row r="84" spans="1:9" x14ac:dyDescent="0.25">
      <c r="A84" t="s">
        <v>3554</v>
      </c>
      <c r="B84" s="2">
        <v>1</v>
      </c>
      <c r="C84" t="s">
        <v>2606</v>
      </c>
      <c r="F84" s="4" t="s">
        <v>4575</v>
      </c>
      <c r="I84" t="s">
        <v>4345</v>
      </c>
    </row>
    <row r="85" spans="1:9" x14ac:dyDescent="0.25">
      <c r="A85" t="s">
        <v>3554</v>
      </c>
      <c r="B85" s="2">
        <v>2</v>
      </c>
      <c r="C85" s="4" t="s">
        <v>2638</v>
      </c>
      <c r="I85" t="s">
        <v>4345</v>
      </c>
    </row>
    <row r="86" spans="1:9" x14ac:dyDescent="0.25">
      <c r="A86" t="s">
        <v>3587</v>
      </c>
      <c r="B86" s="2">
        <v>1</v>
      </c>
      <c r="C86" t="s">
        <v>2606</v>
      </c>
    </row>
    <row r="87" spans="1:9" x14ac:dyDescent="0.25">
      <c r="A87" t="s">
        <v>3587</v>
      </c>
      <c r="B87" s="2">
        <v>2</v>
      </c>
      <c r="C87" t="s">
        <v>2605</v>
      </c>
    </row>
    <row r="88" spans="1:9" x14ac:dyDescent="0.25">
      <c r="A88" t="s">
        <v>3658</v>
      </c>
      <c r="B88" s="2">
        <v>1</v>
      </c>
      <c r="C88" t="s">
        <v>2606</v>
      </c>
      <c r="F88" s="4" t="s">
        <v>32</v>
      </c>
      <c r="I88" t="s">
        <v>4407</v>
      </c>
    </row>
    <row r="89" spans="1:9" x14ac:dyDescent="0.25">
      <c r="A89" t="s">
        <v>3658</v>
      </c>
      <c r="B89" s="2">
        <v>2</v>
      </c>
      <c r="C89" s="4" t="s">
        <v>2638</v>
      </c>
      <c r="I89" t="s">
        <v>4407</v>
      </c>
    </row>
    <row r="90" spans="1:9" x14ac:dyDescent="0.25">
      <c r="A90" s="312" t="s">
        <v>2927</v>
      </c>
      <c r="B90" s="2">
        <v>1</v>
      </c>
      <c r="C90" t="s">
        <v>2606</v>
      </c>
    </row>
    <row r="91" spans="1:9" x14ac:dyDescent="0.25">
      <c r="A91" t="s">
        <v>2927</v>
      </c>
      <c r="B91" s="2">
        <v>2</v>
      </c>
      <c r="C91" t="s">
        <v>2605</v>
      </c>
    </row>
    <row r="92" spans="1:9" x14ac:dyDescent="0.25">
      <c r="A92" t="s">
        <v>2952</v>
      </c>
      <c r="B92" s="2">
        <v>1</v>
      </c>
      <c r="C92" t="s">
        <v>2606</v>
      </c>
    </row>
    <row r="93" spans="1:9" x14ac:dyDescent="0.25">
      <c r="A93" t="s">
        <v>2952</v>
      </c>
      <c r="B93" s="2">
        <v>2</v>
      </c>
      <c r="C93" t="s">
        <v>2605</v>
      </c>
    </row>
    <row r="94" spans="1:9" x14ac:dyDescent="0.25">
      <c r="A94" t="s">
        <v>2858</v>
      </c>
      <c r="B94" s="2">
        <v>1</v>
      </c>
      <c r="C94" t="s">
        <v>2606</v>
      </c>
      <c r="D94" s="325">
        <v>34371</v>
      </c>
      <c r="F94" t="s">
        <v>2338</v>
      </c>
      <c r="I94" t="s">
        <v>4106</v>
      </c>
    </row>
    <row r="95" spans="1:9" x14ac:dyDescent="0.25">
      <c r="A95" t="s">
        <v>2858</v>
      </c>
      <c r="B95" s="2">
        <v>2</v>
      </c>
      <c r="C95" t="s">
        <v>2605</v>
      </c>
      <c r="D95" s="325">
        <v>35553</v>
      </c>
      <c r="F95" t="s">
        <v>65</v>
      </c>
      <c r="I95" t="s">
        <v>4106</v>
      </c>
    </row>
    <row r="96" spans="1:9" x14ac:dyDescent="0.25">
      <c r="A96" t="s">
        <v>3030</v>
      </c>
      <c r="B96" s="2">
        <v>1</v>
      </c>
      <c r="C96" t="s">
        <v>2606</v>
      </c>
      <c r="F96" s="4" t="s">
        <v>2608</v>
      </c>
      <c r="I96" t="s">
        <v>3884</v>
      </c>
    </row>
    <row r="97" spans="1:9" x14ac:dyDescent="0.25">
      <c r="A97" t="s">
        <v>3030</v>
      </c>
      <c r="B97" s="2">
        <v>2</v>
      </c>
      <c r="C97" t="s">
        <v>2605</v>
      </c>
      <c r="D97" s="325">
        <v>9983</v>
      </c>
      <c r="F97" s="4" t="s">
        <v>60</v>
      </c>
      <c r="I97" t="s">
        <v>3884</v>
      </c>
    </row>
    <row r="98" spans="1:9" x14ac:dyDescent="0.25">
      <c r="A98" t="s">
        <v>3166</v>
      </c>
      <c r="B98" s="2">
        <v>1</v>
      </c>
      <c r="C98" t="s">
        <v>2606</v>
      </c>
    </row>
    <row r="99" spans="1:9" x14ac:dyDescent="0.25">
      <c r="A99" t="s">
        <v>3166</v>
      </c>
      <c r="B99" s="2">
        <v>2</v>
      </c>
      <c r="C99" t="s">
        <v>2605</v>
      </c>
    </row>
    <row r="100" spans="1:9" x14ac:dyDescent="0.25">
      <c r="A100" t="s">
        <v>3197</v>
      </c>
      <c r="B100" s="2">
        <v>1</v>
      </c>
      <c r="C100" t="s">
        <v>2606</v>
      </c>
    </row>
    <row r="101" spans="1:9" x14ac:dyDescent="0.25">
      <c r="A101" t="s">
        <v>3197</v>
      </c>
      <c r="B101" s="2">
        <v>2</v>
      </c>
      <c r="C101" t="s">
        <v>2605</v>
      </c>
    </row>
    <row r="102" spans="1:9" x14ac:dyDescent="0.25">
      <c r="A102" t="s">
        <v>3640</v>
      </c>
      <c r="B102" s="2">
        <v>1</v>
      </c>
      <c r="C102" t="s">
        <v>2606</v>
      </c>
      <c r="D102" s="325">
        <v>34951</v>
      </c>
      <c r="F102" t="s">
        <v>2524</v>
      </c>
      <c r="G102">
        <v>1800000</v>
      </c>
      <c r="I102" t="s">
        <v>4394</v>
      </c>
    </row>
    <row r="103" spans="1:9" x14ac:dyDescent="0.25">
      <c r="A103" t="s">
        <v>3640</v>
      </c>
      <c r="B103" s="2">
        <v>2</v>
      </c>
      <c r="C103" t="s">
        <v>4527</v>
      </c>
      <c r="F103" t="s">
        <v>2525</v>
      </c>
      <c r="I103" t="s">
        <v>4394</v>
      </c>
    </row>
    <row r="104" spans="1:9" x14ac:dyDescent="0.25">
      <c r="A104" t="s">
        <v>3640</v>
      </c>
      <c r="B104" s="2">
        <v>3</v>
      </c>
      <c r="C104" t="s">
        <v>2605</v>
      </c>
      <c r="F104" t="s">
        <v>4564</v>
      </c>
      <c r="I104" t="s">
        <v>4394</v>
      </c>
    </row>
    <row r="105" spans="1:9" x14ac:dyDescent="0.25">
      <c r="A105" t="s">
        <v>3098</v>
      </c>
      <c r="B105" s="2">
        <v>1</v>
      </c>
      <c r="C105" t="s">
        <v>2606</v>
      </c>
    </row>
    <row r="106" spans="1:9" x14ac:dyDescent="0.25">
      <c r="A106" t="s">
        <v>3098</v>
      </c>
      <c r="B106" s="2">
        <v>2</v>
      </c>
      <c r="C106" t="s">
        <v>2605</v>
      </c>
    </row>
    <row r="107" spans="1:9" x14ac:dyDescent="0.25">
      <c r="A107" t="s">
        <v>3456</v>
      </c>
      <c r="B107" s="2">
        <v>1</v>
      </c>
      <c r="C107" t="s">
        <v>2606</v>
      </c>
      <c r="F107" s="4" t="s">
        <v>4576</v>
      </c>
      <c r="I107" t="s">
        <v>4277</v>
      </c>
    </row>
    <row r="108" spans="1:9" x14ac:dyDescent="0.25">
      <c r="A108" t="s">
        <v>3456</v>
      </c>
      <c r="B108" s="2">
        <v>2</v>
      </c>
      <c r="C108" t="s">
        <v>2605</v>
      </c>
      <c r="F108" s="4" t="s">
        <v>4577</v>
      </c>
      <c r="I108" t="s">
        <v>4277</v>
      </c>
    </row>
    <row r="109" spans="1:9" x14ac:dyDescent="0.25">
      <c r="A109" t="s">
        <v>919</v>
      </c>
      <c r="B109" s="2">
        <v>1</v>
      </c>
      <c r="C109" t="s">
        <v>2606</v>
      </c>
    </row>
    <row r="110" spans="1:9" x14ac:dyDescent="0.25">
      <c r="A110" t="s">
        <v>919</v>
      </c>
      <c r="B110" s="2">
        <v>2</v>
      </c>
      <c r="C110" t="s">
        <v>2605</v>
      </c>
    </row>
    <row r="111" spans="1:9" x14ac:dyDescent="0.25">
      <c r="A111" t="s">
        <v>3108</v>
      </c>
      <c r="B111" s="2">
        <v>1</v>
      </c>
      <c r="C111" t="s">
        <v>2606</v>
      </c>
      <c r="F111" s="4" t="s">
        <v>35</v>
      </c>
      <c r="I111" t="s">
        <v>3961</v>
      </c>
    </row>
    <row r="112" spans="1:9" x14ac:dyDescent="0.25">
      <c r="A112" t="s">
        <v>3108</v>
      </c>
      <c r="B112" s="2">
        <v>2</v>
      </c>
      <c r="C112" s="4" t="s">
        <v>2638</v>
      </c>
      <c r="I112" t="s">
        <v>3961</v>
      </c>
    </row>
    <row r="113" spans="1:9" x14ac:dyDescent="0.25">
      <c r="A113" t="s">
        <v>3144</v>
      </c>
      <c r="B113" s="2">
        <v>1</v>
      </c>
      <c r="C113" t="s">
        <v>2606</v>
      </c>
      <c r="D113" s="325">
        <v>35646</v>
      </c>
      <c r="F113" t="s">
        <v>2608</v>
      </c>
      <c r="I113" t="s">
        <v>4000</v>
      </c>
    </row>
    <row r="114" spans="1:9" x14ac:dyDescent="0.25">
      <c r="A114" t="s">
        <v>3144</v>
      </c>
      <c r="B114" s="2">
        <v>2</v>
      </c>
      <c r="C114" t="s">
        <v>2605</v>
      </c>
      <c r="D114" s="325">
        <v>36060</v>
      </c>
      <c r="F114" t="s">
        <v>109</v>
      </c>
      <c r="G114">
        <v>53000</v>
      </c>
      <c r="I114" t="s">
        <v>4000</v>
      </c>
    </row>
    <row r="115" spans="1:9" x14ac:dyDescent="0.25">
      <c r="A115" t="s">
        <v>3253</v>
      </c>
      <c r="B115" s="2">
        <v>1</v>
      </c>
      <c r="C115" t="s">
        <v>2606</v>
      </c>
      <c r="F115" t="s">
        <v>65</v>
      </c>
      <c r="I115" t="s">
        <v>4091</v>
      </c>
    </row>
    <row r="116" spans="1:9" x14ac:dyDescent="0.25">
      <c r="A116" t="s">
        <v>3253</v>
      </c>
      <c r="B116" s="2">
        <v>2</v>
      </c>
      <c r="C116" t="s">
        <v>4527</v>
      </c>
      <c r="D116" s="325">
        <v>37367</v>
      </c>
      <c r="F116" t="s">
        <v>31</v>
      </c>
      <c r="I116" t="s">
        <v>4091</v>
      </c>
    </row>
    <row r="117" spans="1:9" x14ac:dyDescent="0.25">
      <c r="A117" t="s">
        <v>3253</v>
      </c>
      <c r="B117" s="2">
        <v>3</v>
      </c>
      <c r="C117" t="s">
        <v>2129</v>
      </c>
      <c r="D117" s="325">
        <v>36046</v>
      </c>
      <c r="E117" s="325">
        <v>37367</v>
      </c>
      <c r="F117" t="s">
        <v>55</v>
      </c>
      <c r="I117" t="s">
        <v>4091</v>
      </c>
    </row>
    <row r="118" spans="1:9" x14ac:dyDescent="0.25">
      <c r="A118" t="s">
        <v>3253</v>
      </c>
      <c r="B118" s="2">
        <v>4</v>
      </c>
      <c r="C118" t="s">
        <v>2605</v>
      </c>
      <c r="F118" t="s">
        <v>51</v>
      </c>
      <c r="I118" t="s">
        <v>4091</v>
      </c>
    </row>
    <row r="119" spans="1:9" x14ac:dyDescent="0.25">
      <c r="A119" t="s">
        <v>4531</v>
      </c>
      <c r="B119" s="2">
        <v>1</v>
      </c>
      <c r="C119" t="s">
        <v>2606</v>
      </c>
    </row>
    <row r="120" spans="1:9" x14ac:dyDescent="0.25">
      <c r="A120" t="s">
        <v>4531</v>
      </c>
      <c r="B120" s="2">
        <v>2</v>
      </c>
      <c r="C120" t="s">
        <v>2605</v>
      </c>
    </row>
    <row r="121" spans="1:9" x14ac:dyDescent="0.25">
      <c r="A121" t="s">
        <v>3332</v>
      </c>
      <c r="B121" s="2">
        <v>1</v>
      </c>
      <c r="C121" t="s">
        <v>2606</v>
      </c>
      <c r="D121" s="325">
        <v>38031</v>
      </c>
      <c r="F121" t="s">
        <v>61</v>
      </c>
      <c r="H121" t="s">
        <v>2135</v>
      </c>
      <c r="I121" t="s">
        <v>4161</v>
      </c>
    </row>
    <row r="122" spans="1:9" x14ac:dyDescent="0.25">
      <c r="A122" t="s">
        <v>3332</v>
      </c>
      <c r="B122" s="2">
        <v>2</v>
      </c>
      <c r="C122" t="s">
        <v>2603</v>
      </c>
      <c r="D122" s="325">
        <v>38347</v>
      </c>
      <c r="F122" t="s">
        <v>63</v>
      </c>
      <c r="H122" t="s">
        <v>2135</v>
      </c>
      <c r="I122" t="s">
        <v>4161</v>
      </c>
    </row>
    <row r="123" spans="1:9" x14ac:dyDescent="0.25">
      <c r="A123" t="s">
        <v>2868</v>
      </c>
      <c r="B123" s="2">
        <v>1</v>
      </c>
      <c r="C123" t="s">
        <v>2606</v>
      </c>
      <c r="D123" s="325">
        <v>35630</v>
      </c>
      <c r="F123" t="s">
        <v>75</v>
      </c>
      <c r="G123">
        <v>2200000</v>
      </c>
      <c r="I123" t="s">
        <v>4178</v>
      </c>
    </row>
    <row r="124" spans="1:9" x14ac:dyDescent="0.25">
      <c r="A124" t="s">
        <v>2868</v>
      </c>
      <c r="B124" s="2">
        <v>2</v>
      </c>
      <c r="C124" t="s">
        <v>2605</v>
      </c>
      <c r="D124" s="325">
        <v>37128</v>
      </c>
      <c r="F124" t="s">
        <v>28</v>
      </c>
      <c r="G124">
        <v>200000</v>
      </c>
      <c r="I124" t="s">
        <v>4178</v>
      </c>
    </row>
    <row r="125" spans="1:9" x14ac:dyDescent="0.25">
      <c r="A125" t="s">
        <v>3429</v>
      </c>
      <c r="B125" s="2">
        <v>1</v>
      </c>
      <c r="C125" t="s">
        <v>2606</v>
      </c>
      <c r="F125" t="s">
        <v>59</v>
      </c>
      <c r="I125" t="s">
        <v>4234</v>
      </c>
    </row>
    <row r="126" spans="1:9" x14ac:dyDescent="0.25">
      <c r="A126" t="s">
        <v>3429</v>
      </c>
      <c r="B126" s="2">
        <v>2</v>
      </c>
      <c r="C126" t="s">
        <v>4527</v>
      </c>
      <c r="D126" s="325">
        <v>34097</v>
      </c>
      <c r="F126" t="s">
        <v>28</v>
      </c>
      <c r="I126" t="s">
        <v>4234</v>
      </c>
    </row>
    <row r="127" spans="1:9" x14ac:dyDescent="0.25">
      <c r="A127" t="s">
        <v>3429</v>
      </c>
      <c r="B127" s="2">
        <v>3</v>
      </c>
      <c r="C127" t="s">
        <v>4527</v>
      </c>
      <c r="F127" t="s">
        <v>27</v>
      </c>
      <c r="I127" t="s">
        <v>4234</v>
      </c>
    </row>
    <row r="128" spans="1:9" x14ac:dyDescent="0.25">
      <c r="A128" t="s">
        <v>3429</v>
      </c>
      <c r="B128" s="2">
        <v>4</v>
      </c>
      <c r="C128" t="s">
        <v>4527</v>
      </c>
      <c r="D128" s="325">
        <v>33681</v>
      </c>
      <c r="E128" s="325">
        <v>34097</v>
      </c>
      <c r="F128" t="s">
        <v>92</v>
      </c>
      <c r="I128" t="s">
        <v>4234</v>
      </c>
    </row>
    <row r="129" spans="1:9" x14ac:dyDescent="0.25">
      <c r="A129" t="s">
        <v>3429</v>
      </c>
      <c r="B129" s="2">
        <v>5</v>
      </c>
      <c r="C129" t="s">
        <v>4527</v>
      </c>
      <c r="F129" t="s">
        <v>40</v>
      </c>
      <c r="I129" t="s">
        <v>4234</v>
      </c>
    </row>
    <row r="130" spans="1:9" x14ac:dyDescent="0.25">
      <c r="A130" t="s">
        <v>3429</v>
      </c>
      <c r="B130" s="2">
        <v>6</v>
      </c>
      <c r="C130" t="s">
        <v>2605</v>
      </c>
      <c r="F130" t="s">
        <v>101</v>
      </c>
      <c r="I130" t="s">
        <v>4234</v>
      </c>
    </row>
    <row r="131" spans="1:9" x14ac:dyDescent="0.25">
      <c r="A131" t="s">
        <v>3027</v>
      </c>
      <c r="B131" s="2">
        <v>1</v>
      </c>
      <c r="C131" t="s">
        <v>4528</v>
      </c>
      <c r="D131" s="325">
        <v>38388</v>
      </c>
      <c r="E131" s="325">
        <v>38480</v>
      </c>
      <c r="F131" t="s">
        <v>62</v>
      </c>
      <c r="I131" t="s">
        <v>4271</v>
      </c>
    </row>
    <row r="132" spans="1:9" x14ac:dyDescent="0.25">
      <c r="A132" t="s">
        <v>611</v>
      </c>
      <c r="B132" s="2">
        <v>1</v>
      </c>
      <c r="C132" t="s">
        <v>2606</v>
      </c>
      <c r="D132" s="325">
        <v>36845</v>
      </c>
      <c r="F132" t="s">
        <v>2608</v>
      </c>
      <c r="I132" t="s">
        <v>4353</v>
      </c>
    </row>
    <row r="133" spans="1:9" x14ac:dyDescent="0.25">
      <c r="A133" t="s">
        <v>611</v>
      </c>
      <c r="B133" s="2">
        <v>2</v>
      </c>
      <c r="C133" t="s">
        <v>2603</v>
      </c>
      <c r="D133" s="325">
        <v>41896</v>
      </c>
      <c r="F133" t="s">
        <v>2432</v>
      </c>
      <c r="H133" t="s">
        <v>2135</v>
      </c>
      <c r="I133" t="s">
        <v>4353</v>
      </c>
    </row>
    <row r="134" spans="1:9" x14ac:dyDescent="0.25">
      <c r="A134" t="s">
        <v>3774</v>
      </c>
      <c r="B134" s="2">
        <v>1</v>
      </c>
      <c r="C134" t="s">
        <v>2606</v>
      </c>
      <c r="D134" s="325">
        <v>35912</v>
      </c>
      <c r="F134" t="s">
        <v>2608</v>
      </c>
      <c r="I134" t="s">
        <v>4439</v>
      </c>
    </row>
    <row r="135" spans="1:9" x14ac:dyDescent="0.25">
      <c r="A135" t="s">
        <v>3774</v>
      </c>
      <c r="B135" s="2">
        <v>2</v>
      </c>
      <c r="C135" t="s">
        <v>4527</v>
      </c>
      <c r="D135" s="325">
        <v>35912</v>
      </c>
      <c r="F135" t="s">
        <v>2556</v>
      </c>
      <c r="I135" t="s">
        <v>4439</v>
      </c>
    </row>
    <row r="136" spans="1:9" x14ac:dyDescent="0.25">
      <c r="A136" t="s">
        <v>4532</v>
      </c>
      <c r="B136" s="2">
        <v>1</v>
      </c>
      <c r="C136" t="s">
        <v>2606</v>
      </c>
    </row>
    <row r="137" spans="1:9" x14ac:dyDescent="0.25">
      <c r="A137" t="s">
        <v>4532</v>
      </c>
      <c r="B137" s="2">
        <v>2</v>
      </c>
      <c r="C137" t="s">
        <v>2605</v>
      </c>
    </row>
    <row r="138" spans="1:9" x14ac:dyDescent="0.25">
      <c r="A138" t="s">
        <v>1878</v>
      </c>
      <c r="B138" s="2">
        <v>1</v>
      </c>
      <c r="C138" t="s">
        <v>2606</v>
      </c>
    </row>
    <row r="139" spans="1:9" x14ac:dyDescent="0.25">
      <c r="A139" t="s">
        <v>1878</v>
      </c>
      <c r="B139" s="2">
        <v>2</v>
      </c>
      <c r="C139" t="s">
        <v>2605</v>
      </c>
    </row>
    <row r="140" spans="1:9" x14ac:dyDescent="0.25">
      <c r="A140" t="s">
        <v>4533</v>
      </c>
      <c r="B140" s="2">
        <v>1</v>
      </c>
      <c r="C140" t="s">
        <v>2606</v>
      </c>
    </row>
    <row r="141" spans="1:9" x14ac:dyDescent="0.25">
      <c r="A141" t="s">
        <v>4533</v>
      </c>
      <c r="B141" s="2">
        <v>2</v>
      </c>
      <c r="C141" t="s">
        <v>2605</v>
      </c>
    </row>
    <row r="142" spans="1:9" x14ac:dyDescent="0.25">
      <c r="A142" t="s">
        <v>3572</v>
      </c>
      <c r="B142" s="2">
        <v>1</v>
      </c>
      <c r="C142" t="s">
        <v>2606</v>
      </c>
      <c r="F142" s="4" t="s">
        <v>4578</v>
      </c>
      <c r="I142" t="s">
        <v>4359</v>
      </c>
    </row>
    <row r="143" spans="1:9" x14ac:dyDescent="0.25">
      <c r="A143" t="s">
        <v>3572</v>
      </c>
      <c r="B143" s="2">
        <v>2</v>
      </c>
      <c r="C143" t="s">
        <v>2605</v>
      </c>
      <c r="F143" s="4" t="s">
        <v>91</v>
      </c>
      <c r="I143" t="s">
        <v>4359</v>
      </c>
    </row>
    <row r="144" spans="1:9" x14ac:dyDescent="0.25">
      <c r="A144" t="s">
        <v>2870</v>
      </c>
      <c r="B144" s="2">
        <v>1</v>
      </c>
      <c r="C144" t="s">
        <v>2606</v>
      </c>
      <c r="D144" s="325">
        <v>28380</v>
      </c>
      <c r="F144" t="s">
        <v>29</v>
      </c>
      <c r="G144">
        <v>25000</v>
      </c>
      <c r="I144" t="s">
        <v>4073</v>
      </c>
    </row>
    <row r="145" spans="1:9" x14ac:dyDescent="0.25">
      <c r="A145" t="s">
        <v>2870</v>
      </c>
      <c r="B145" s="2">
        <v>2</v>
      </c>
      <c r="C145" t="s">
        <v>2605</v>
      </c>
      <c r="D145" s="325">
        <v>28956</v>
      </c>
      <c r="F145" t="s">
        <v>80</v>
      </c>
      <c r="I145" t="s">
        <v>4073</v>
      </c>
    </row>
    <row r="146" spans="1:9" x14ac:dyDescent="0.25">
      <c r="A146" t="s">
        <v>1638</v>
      </c>
      <c r="B146" s="2">
        <v>1</v>
      </c>
      <c r="C146" t="s">
        <v>2606</v>
      </c>
    </row>
    <row r="147" spans="1:9" x14ac:dyDescent="0.25">
      <c r="A147" t="s">
        <v>1638</v>
      </c>
      <c r="B147" s="2">
        <v>2</v>
      </c>
      <c r="C147" t="s">
        <v>2605</v>
      </c>
    </row>
    <row r="148" spans="1:9" x14ac:dyDescent="0.25">
      <c r="A148" t="s">
        <v>3675</v>
      </c>
      <c r="B148" s="2">
        <v>1</v>
      </c>
      <c r="C148" t="s">
        <v>2606</v>
      </c>
      <c r="D148" s="325">
        <v>39281</v>
      </c>
      <c r="F148" t="s">
        <v>108</v>
      </c>
      <c r="H148" t="s">
        <v>2135</v>
      </c>
      <c r="I148" t="s">
        <v>3998</v>
      </c>
    </row>
    <row r="149" spans="1:9" x14ac:dyDescent="0.25">
      <c r="A149" t="s">
        <v>3675</v>
      </c>
      <c r="B149" s="2">
        <v>2</v>
      </c>
      <c r="C149" s="4" t="s">
        <v>4527</v>
      </c>
      <c r="F149" s="4" t="s">
        <v>4568</v>
      </c>
    </row>
    <row r="150" spans="1:9" x14ac:dyDescent="0.25">
      <c r="A150" t="s">
        <v>3675</v>
      </c>
      <c r="B150" s="2">
        <v>3</v>
      </c>
      <c r="C150" t="s">
        <v>2605</v>
      </c>
      <c r="F150" s="4" t="s">
        <v>4568</v>
      </c>
      <c r="I150" t="s">
        <v>3998</v>
      </c>
    </row>
    <row r="151" spans="1:9" x14ac:dyDescent="0.25">
      <c r="A151" t="s">
        <v>3032</v>
      </c>
      <c r="B151" s="2">
        <v>1</v>
      </c>
      <c r="C151" t="s">
        <v>2606</v>
      </c>
      <c r="F151" s="4" t="s">
        <v>4579</v>
      </c>
      <c r="I151" t="s">
        <v>3887</v>
      </c>
    </row>
    <row r="152" spans="1:9" x14ac:dyDescent="0.25">
      <c r="A152" t="s">
        <v>3032</v>
      </c>
      <c r="B152" s="2">
        <v>2</v>
      </c>
      <c r="C152" s="4" t="s">
        <v>2638</v>
      </c>
      <c r="I152" t="s">
        <v>3887</v>
      </c>
    </row>
    <row r="153" spans="1:9" x14ac:dyDescent="0.25">
      <c r="A153" t="s">
        <v>3038</v>
      </c>
      <c r="B153" s="2">
        <v>1</v>
      </c>
      <c r="C153" t="s">
        <v>2606</v>
      </c>
      <c r="D153" s="325" t="s">
        <v>2217</v>
      </c>
      <c r="F153" t="s">
        <v>2620</v>
      </c>
      <c r="I153" t="s">
        <v>3941</v>
      </c>
    </row>
    <row r="154" spans="1:9" x14ac:dyDescent="0.25">
      <c r="A154" t="s">
        <v>3038</v>
      </c>
      <c r="B154" s="2">
        <v>2</v>
      </c>
      <c r="C154" t="s">
        <v>2605</v>
      </c>
      <c r="D154" s="325">
        <v>840</v>
      </c>
      <c r="F154" t="s">
        <v>68</v>
      </c>
      <c r="I154" t="s">
        <v>3941</v>
      </c>
    </row>
    <row r="155" spans="1:9" x14ac:dyDescent="0.25">
      <c r="A155" t="s">
        <v>3097</v>
      </c>
      <c r="B155" s="2">
        <v>1</v>
      </c>
      <c r="C155" t="s">
        <v>2606</v>
      </c>
      <c r="F155" s="4" t="s">
        <v>74</v>
      </c>
      <c r="I155" t="s">
        <v>3951</v>
      </c>
    </row>
    <row r="156" spans="1:9" x14ac:dyDescent="0.25">
      <c r="A156" t="s">
        <v>3097</v>
      </c>
      <c r="B156" s="2">
        <v>2</v>
      </c>
      <c r="C156" s="4" t="s">
        <v>2638</v>
      </c>
      <c r="I156" t="s">
        <v>3951</v>
      </c>
    </row>
    <row r="157" spans="1:9" x14ac:dyDescent="0.25">
      <c r="A157" t="s">
        <v>3245</v>
      </c>
      <c r="B157" s="2">
        <v>1</v>
      </c>
      <c r="C157" t="s">
        <v>2606</v>
      </c>
      <c r="F157" s="4" t="s">
        <v>4579</v>
      </c>
      <c r="I157" t="s">
        <v>4087</v>
      </c>
    </row>
    <row r="158" spans="1:9" x14ac:dyDescent="0.25">
      <c r="A158" t="s">
        <v>3245</v>
      </c>
      <c r="B158" s="2">
        <v>2</v>
      </c>
      <c r="C158" s="4" t="s">
        <v>2638</v>
      </c>
      <c r="I158" t="s">
        <v>4087</v>
      </c>
    </row>
    <row r="159" spans="1:9" x14ac:dyDescent="0.25">
      <c r="A159" t="s">
        <v>3293</v>
      </c>
      <c r="B159" s="2">
        <v>1</v>
      </c>
      <c r="C159" t="s">
        <v>2606</v>
      </c>
    </row>
    <row r="160" spans="1:9" x14ac:dyDescent="0.25">
      <c r="A160" t="s">
        <v>3293</v>
      </c>
      <c r="B160" s="2">
        <v>2</v>
      </c>
      <c r="C160" t="s">
        <v>2605</v>
      </c>
    </row>
    <row r="161" spans="1:9" x14ac:dyDescent="0.25">
      <c r="A161" t="s">
        <v>3397</v>
      </c>
      <c r="B161" s="2">
        <v>1</v>
      </c>
      <c r="C161" t="s">
        <v>2606</v>
      </c>
    </row>
    <row r="162" spans="1:9" x14ac:dyDescent="0.25">
      <c r="A162" t="s">
        <v>3397</v>
      </c>
      <c r="B162" s="2">
        <v>2</v>
      </c>
      <c r="C162" t="s">
        <v>2605</v>
      </c>
    </row>
    <row r="163" spans="1:9" x14ac:dyDescent="0.25">
      <c r="A163" t="s">
        <v>3405</v>
      </c>
      <c r="B163" s="2">
        <v>1</v>
      </c>
      <c r="C163" t="s">
        <v>2606</v>
      </c>
    </row>
    <row r="164" spans="1:9" x14ac:dyDescent="0.25">
      <c r="A164" t="s">
        <v>3405</v>
      </c>
      <c r="B164" s="2">
        <v>2</v>
      </c>
      <c r="C164" t="s">
        <v>2605</v>
      </c>
    </row>
    <row r="165" spans="1:9" x14ac:dyDescent="0.25">
      <c r="A165" t="s">
        <v>3436</v>
      </c>
      <c r="B165" s="2">
        <v>1</v>
      </c>
      <c r="C165" t="s">
        <v>2606</v>
      </c>
      <c r="F165" s="8" t="s">
        <v>4580</v>
      </c>
      <c r="I165" t="s">
        <v>4240</v>
      </c>
    </row>
    <row r="166" spans="1:9" x14ac:dyDescent="0.25">
      <c r="A166" t="s">
        <v>3436</v>
      </c>
      <c r="B166" s="2">
        <v>2</v>
      </c>
      <c r="C166" t="s">
        <v>2605</v>
      </c>
      <c r="F166" s="4" t="s">
        <v>60</v>
      </c>
      <c r="I166" t="s">
        <v>4240</v>
      </c>
    </row>
    <row r="167" spans="1:9" x14ac:dyDescent="0.25">
      <c r="A167" t="s">
        <v>3533</v>
      </c>
      <c r="B167" s="2">
        <v>1</v>
      </c>
      <c r="C167" t="s">
        <v>2606</v>
      </c>
    </row>
    <row r="168" spans="1:9" x14ac:dyDescent="0.25">
      <c r="A168" t="s">
        <v>3533</v>
      </c>
      <c r="B168" s="2">
        <v>2</v>
      </c>
      <c r="C168" t="s">
        <v>2605</v>
      </c>
    </row>
    <row r="169" spans="1:9" x14ac:dyDescent="0.25">
      <c r="A169" t="s">
        <v>3632</v>
      </c>
      <c r="B169" s="2">
        <v>1</v>
      </c>
      <c r="C169" t="s">
        <v>2606</v>
      </c>
      <c r="F169" s="4" t="s">
        <v>163</v>
      </c>
      <c r="I169" t="s">
        <v>4385</v>
      </c>
    </row>
    <row r="170" spans="1:9" x14ac:dyDescent="0.25">
      <c r="A170" t="s">
        <v>3632</v>
      </c>
      <c r="B170" s="2">
        <v>2</v>
      </c>
      <c r="C170" t="s">
        <v>2605</v>
      </c>
      <c r="F170" s="4" t="s">
        <v>4573</v>
      </c>
      <c r="I170" t="s">
        <v>4385</v>
      </c>
    </row>
    <row r="171" spans="1:9" x14ac:dyDescent="0.25">
      <c r="A171" t="s">
        <v>2938</v>
      </c>
      <c r="B171" s="2">
        <v>1</v>
      </c>
      <c r="C171" t="s">
        <v>2606</v>
      </c>
      <c r="F171" s="4" t="s">
        <v>4579</v>
      </c>
      <c r="I171" t="s">
        <v>4437</v>
      </c>
    </row>
    <row r="172" spans="1:9" x14ac:dyDescent="0.25">
      <c r="A172" t="s">
        <v>2938</v>
      </c>
      <c r="B172" s="2">
        <v>2</v>
      </c>
      <c r="C172" t="s">
        <v>2605</v>
      </c>
      <c r="F172" s="4" t="s">
        <v>47</v>
      </c>
      <c r="I172" t="s">
        <v>4437</v>
      </c>
    </row>
    <row r="173" spans="1:9" x14ac:dyDescent="0.25">
      <c r="A173" t="s">
        <v>3284</v>
      </c>
      <c r="B173" s="2">
        <v>1</v>
      </c>
      <c r="C173" t="s">
        <v>2606</v>
      </c>
      <c r="D173" s="325">
        <v>29085</v>
      </c>
      <c r="F173" t="s">
        <v>43</v>
      </c>
      <c r="G173">
        <v>385000</v>
      </c>
      <c r="I173" t="s">
        <v>4121</v>
      </c>
    </row>
    <row r="174" spans="1:9" x14ac:dyDescent="0.25">
      <c r="A174" t="s">
        <v>3284</v>
      </c>
      <c r="B174" s="2">
        <v>2</v>
      </c>
      <c r="C174" t="s">
        <v>2605</v>
      </c>
      <c r="D174" s="325">
        <v>29092</v>
      </c>
      <c r="F174" t="s">
        <v>39</v>
      </c>
      <c r="G174">
        <v>308000</v>
      </c>
      <c r="I174" t="s">
        <v>4121</v>
      </c>
    </row>
    <row r="175" spans="1:9" x14ac:dyDescent="0.25">
      <c r="A175" t="s">
        <v>3327</v>
      </c>
      <c r="B175" s="2">
        <v>1</v>
      </c>
      <c r="C175" t="s">
        <v>2606</v>
      </c>
    </row>
    <row r="176" spans="1:9" x14ac:dyDescent="0.25">
      <c r="A176" t="s">
        <v>3327</v>
      </c>
      <c r="B176" s="2">
        <v>2</v>
      </c>
      <c r="C176" t="s">
        <v>2605</v>
      </c>
    </row>
    <row r="177" spans="1:9" x14ac:dyDescent="0.25">
      <c r="A177" t="s">
        <v>1605</v>
      </c>
      <c r="B177" s="2">
        <v>1</v>
      </c>
      <c r="C177" t="s">
        <v>2606</v>
      </c>
    </row>
    <row r="178" spans="1:9" x14ac:dyDescent="0.25">
      <c r="A178" t="s">
        <v>1605</v>
      </c>
      <c r="B178" s="2">
        <v>2</v>
      </c>
      <c r="C178" t="s">
        <v>2605</v>
      </c>
    </row>
    <row r="179" spans="1:9" x14ac:dyDescent="0.25">
      <c r="A179" t="s">
        <v>3669</v>
      </c>
      <c r="B179" s="2">
        <v>1</v>
      </c>
      <c r="C179" t="s">
        <v>2606</v>
      </c>
    </row>
    <row r="180" spans="1:9" x14ac:dyDescent="0.25">
      <c r="A180" t="s">
        <v>3669</v>
      </c>
      <c r="B180" s="2">
        <v>2</v>
      </c>
      <c r="C180" t="s">
        <v>2605</v>
      </c>
    </row>
    <row r="181" spans="1:9" x14ac:dyDescent="0.25">
      <c r="A181" t="s">
        <v>2049</v>
      </c>
      <c r="B181" s="2">
        <v>1</v>
      </c>
      <c r="C181" t="s">
        <v>2606</v>
      </c>
    </row>
    <row r="182" spans="1:9" x14ac:dyDescent="0.25">
      <c r="A182" t="s">
        <v>2049</v>
      </c>
      <c r="B182" s="2">
        <v>2</v>
      </c>
      <c r="C182" t="s">
        <v>2605</v>
      </c>
    </row>
    <row r="183" spans="1:9" x14ac:dyDescent="0.25">
      <c r="A183" t="s">
        <v>1261</v>
      </c>
      <c r="B183" s="2">
        <v>1</v>
      </c>
      <c r="C183" t="s">
        <v>2606</v>
      </c>
    </row>
    <row r="184" spans="1:9" x14ac:dyDescent="0.25">
      <c r="A184" t="s">
        <v>1261</v>
      </c>
      <c r="B184" s="2">
        <v>2</v>
      </c>
      <c r="C184" t="s">
        <v>2605</v>
      </c>
    </row>
    <row r="185" spans="1:9" x14ac:dyDescent="0.25">
      <c r="A185" t="s">
        <v>1558</v>
      </c>
      <c r="B185" s="2">
        <v>1</v>
      </c>
      <c r="C185" t="s">
        <v>2606</v>
      </c>
    </row>
    <row r="186" spans="1:9" x14ac:dyDescent="0.25">
      <c r="A186" t="s">
        <v>1558</v>
      </c>
      <c r="B186" s="2">
        <v>2</v>
      </c>
      <c r="C186" t="s">
        <v>2605</v>
      </c>
    </row>
    <row r="187" spans="1:9" x14ac:dyDescent="0.25">
      <c r="A187" t="s">
        <v>2112</v>
      </c>
      <c r="B187" s="2">
        <v>1</v>
      </c>
      <c r="C187" t="s">
        <v>2606</v>
      </c>
    </row>
    <row r="188" spans="1:9" x14ac:dyDescent="0.25">
      <c r="A188" t="s">
        <v>2112</v>
      </c>
      <c r="B188" s="2">
        <v>2</v>
      </c>
      <c r="C188" t="s">
        <v>2605</v>
      </c>
    </row>
    <row r="189" spans="1:9" x14ac:dyDescent="0.25">
      <c r="A189" t="s">
        <v>1557</v>
      </c>
      <c r="B189" s="2">
        <v>1</v>
      </c>
      <c r="C189" t="s">
        <v>2606</v>
      </c>
    </row>
    <row r="190" spans="1:9" x14ac:dyDescent="0.25">
      <c r="A190" t="s">
        <v>1557</v>
      </c>
      <c r="B190" s="2">
        <v>2</v>
      </c>
      <c r="C190" t="s">
        <v>2605</v>
      </c>
    </row>
    <row r="191" spans="1:9" x14ac:dyDescent="0.25">
      <c r="A191" t="s">
        <v>3009</v>
      </c>
      <c r="B191" s="2">
        <v>1</v>
      </c>
      <c r="C191" t="s">
        <v>2606</v>
      </c>
      <c r="D191" s="325">
        <v>27304</v>
      </c>
      <c r="F191" t="s">
        <v>78</v>
      </c>
      <c r="I191" t="s">
        <v>3930</v>
      </c>
    </row>
    <row r="192" spans="1:9" x14ac:dyDescent="0.25">
      <c r="A192" t="s">
        <v>3009</v>
      </c>
      <c r="B192" s="2">
        <v>2</v>
      </c>
      <c r="C192" s="4" t="s">
        <v>4527</v>
      </c>
      <c r="F192" s="4" t="s">
        <v>608</v>
      </c>
    </row>
    <row r="193" spans="1:9" x14ac:dyDescent="0.25">
      <c r="A193" t="s">
        <v>3009</v>
      </c>
      <c r="B193" s="2">
        <v>3</v>
      </c>
      <c r="C193" s="4" t="s">
        <v>4527</v>
      </c>
      <c r="F193" s="4" t="s">
        <v>70</v>
      </c>
    </row>
    <row r="194" spans="1:9" x14ac:dyDescent="0.25">
      <c r="A194" t="s">
        <v>3009</v>
      </c>
      <c r="B194" s="2">
        <v>4</v>
      </c>
      <c r="C194" t="s">
        <v>2605</v>
      </c>
      <c r="F194" s="4" t="s">
        <v>102</v>
      </c>
      <c r="I194" t="s">
        <v>3930</v>
      </c>
    </row>
    <row r="195" spans="1:9" x14ac:dyDescent="0.25">
      <c r="A195" t="s">
        <v>3423</v>
      </c>
      <c r="B195" s="2">
        <v>1</v>
      </c>
      <c r="C195" t="s">
        <v>2606</v>
      </c>
      <c r="D195" s="325">
        <v>24412</v>
      </c>
      <c r="F195" s="4" t="s">
        <v>94</v>
      </c>
      <c r="G195">
        <v>45000</v>
      </c>
      <c r="I195" t="s">
        <v>4227</v>
      </c>
    </row>
    <row r="196" spans="1:9" x14ac:dyDescent="0.25">
      <c r="A196" t="s">
        <v>3423</v>
      </c>
      <c r="B196" s="2">
        <v>2</v>
      </c>
      <c r="C196" t="s">
        <v>2605</v>
      </c>
      <c r="D196" s="325">
        <v>26908</v>
      </c>
      <c r="F196" s="4" t="s">
        <v>97</v>
      </c>
      <c r="G196">
        <v>12000</v>
      </c>
      <c r="I196" t="s">
        <v>4227</v>
      </c>
    </row>
    <row r="197" spans="1:9" x14ac:dyDescent="0.25">
      <c r="A197" t="s">
        <v>3441</v>
      </c>
      <c r="B197" s="2">
        <v>1</v>
      </c>
      <c r="C197" t="s">
        <v>2606</v>
      </c>
      <c r="F197" s="4" t="s">
        <v>4579</v>
      </c>
      <c r="I197" t="s">
        <v>4245</v>
      </c>
    </row>
    <row r="198" spans="1:9" x14ac:dyDescent="0.25">
      <c r="A198" t="s">
        <v>3441</v>
      </c>
      <c r="B198" s="2">
        <v>2</v>
      </c>
      <c r="C198" s="4" t="s">
        <v>4527</v>
      </c>
      <c r="F198" s="4" t="s">
        <v>2154</v>
      </c>
    </row>
    <row r="199" spans="1:9" x14ac:dyDescent="0.25">
      <c r="A199" t="s">
        <v>3441</v>
      </c>
      <c r="B199" s="2">
        <v>3</v>
      </c>
      <c r="C199" s="4" t="s">
        <v>4527</v>
      </c>
      <c r="F199" s="4" t="s">
        <v>97</v>
      </c>
    </row>
    <row r="200" spans="1:9" x14ac:dyDescent="0.25">
      <c r="A200" t="s">
        <v>3441</v>
      </c>
      <c r="B200" s="2">
        <v>4</v>
      </c>
      <c r="C200" t="s">
        <v>2605</v>
      </c>
      <c r="F200" s="4" t="s">
        <v>4581</v>
      </c>
      <c r="I200" t="s">
        <v>4245</v>
      </c>
    </row>
    <row r="201" spans="1:9" x14ac:dyDescent="0.25">
      <c r="A201" t="s">
        <v>3733</v>
      </c>
      <c r="B201" s="2">
        <v>1</v>
      </c>
      <c r="C201" t="s">
        <v>2606</v>
      </c>
      <c r="F201" t="s">
        <v>76</v>
      </c>
      <c r="H201" t="s">
        <v>2135</v>
      </c>
      <c r="I201" t="s">
        <v>4356</v>
      </c>
    </row>
    <row r="202" spans="1:9" x14ac:dyDescent="0.25">
      <c r="A202" t="s">
        <v>3733</v>
      </c>
      <c r="B202" s="2">
        <v>2</v>
      </c>
      <c r="C202" t="s">
        <v>2603</v>
      </c>
      <c r="F202" t="s">
        <v>112</v>
      </c>
      <c r="H202" t="s">
        <v>2135</v>
      </c>
      <c r="I202" t="s">
        <v>4356</v>
      </c>
    </row>
    <row r="203" spans="1:9" x14ac:dyDescent="0.25">
      <c r="A203" t="s">
        <v>3579</v>
      </c>
      <c r="B203" s="2">
        <v>1</v>
      </c>
      <c r="C203" t="s">
        <v>2606</v>
      </c>
      <c r="D203" s="325">
        <v>36647</v>
      </c>
      <c r="F203" t="s">
        <v>2608</v>
      </c>
      <c r="I203" t="s">
        <v>4366</v>
      </c>
    </row>
    <row r="204" spans="1:9" x14ac:dyDescent="0.25">
      <c r="A204" t="s">
        <v>3579</v>
      </c>
      <c r="B204" s="2">
        <v>2</v>
      </c>
      <c r="C204" t="s">
        <v>2603</v>
      </c>
      <c r="D204" s="325">
        <v>38229</v>
      </c>
      <c r="F204" t="s">
        <v>48</v>
      </c>
      <c r="H204" t="s">
        <v>2135</v>
      </c>
      <c r="I204" t="s">
        <v>4366</v>
      </c>
    </row>
    <row r="205" spans="1:9" x14ac:dyDescent="0.25">
      <c r="A205" t="s">
        <v>2971</v>
      </c>
      <c r="B205" s="2">
        <v>1</v>
      </c>
      <c r="C205" t="s">
        <v>2606</v>
      </c>
      <c r="F205" s="4" t="s">
        <v>2608</v>
      </c>
      <c r="I205" t="s">
        <v>4471</v>
      </c>
    </row>
    <row r="206" spans="1:9" x14ac:dyDescent="0.25">
      <c r="A206" t="s">
        <v>2971</v>
      </c>
      <c r="B206" s="2">
        <v>2</v>
      </c>
      <c r="C206" t="s">
        <v>2605</v>
      </c>
      <c r="F206" s="4" t="s">
        <v>4582</v>
      </c>
      <c r="I206" t="s">
        <v>4471</v>
      </c>
    </row>
    <row r="207" spans="1:9" x14ac:dyDescent="0.25">
      <c r="A207" t="s">
        <v>1475</v>
      </c>
      <c r="B207" s="2">
        <v>1</v>
      </c>
      <c r="C207" t="s">
        <v>2606</v>
      </c>
    </row>
    <row r="208" spans="1:9" x14ac:dyDescent="0.25">
      <c r="A208" t="s">
        <v>1475</v>
      </c>
      <c r="B208" s="2">
        <v>2</v>
      </c>
      <c r="C208" t="s">
        <v>2605</v>
      </c>
    </row>
    <row r="209" spans="1:9" x14ac:dyDescent="0.25">
      <c r="A209" t="s">
        <v>1530</v>
      </c>
      <c r="B209" s="2">
        <v>1</v>
      </c>
      <c r="C209" t="s">
        <v>2606</v>
      </c>
    </row>
    <row r="210" spans="1:9" x14ac:dyDescent="0.25">
      <c r="A210" t="s">
        <v>1530</v>
      </c>
      <c r="B210" s="2">
        <v>2</v>
      </c>
      <c r="C210" t="s">
        <v>2605</v>
      </c>
    </row>
    <row r="211" spans="1:9" x14ac:dyDescent="0.25">
      <c r="A211" t="s">
        <v>1604</v>
      </c>
      <c r="B211" s="2">
        <v>1</v>
      </c>
      <c r="C211" t="s">
        <v>2606</v>
      </c>
    </row>
    <row r="212" spans="1:9" x14ac:dyDescent="0.25">
      <c r="A212" t="s">
        <v>1604</v>
      </c>
      <c r="B212" s="2">
        <v>2</v>
      </c>
      <c r="C212" t="s">
        <v>2605</v>
      </c>
    </row>
    <row r="213" spans="1:9" x14ac:dyDescent="0.25">
      <c r="A213" t="s">
        <v>1529</v>
      </c>
      <c r="B213" s="2">
        <v>1</v>
      </c>
      <c r="C213" t="s">
        <v>2606</v>
      </c>
    </row>
    <row r="214" spans="1:9" x14ac:dyDescent="0.25">
      <c r="A214" t="s">
        <v>1529</v>
      </c>
      <c r="B214" s="2">
        <v>2</v>
      </c>
      <c r="C214" t="s">
        <v>2605</v>
      </c>
    </row>
    <row r="215" spans="1:9" x14ac:dyDescent="0.25">
      <c r="A215" t="s">
        <v>2909</v>
      </c>
      <c r="B215" s="2">
        <v>1</v>
      </c>
      <c r="C215" t="s">
        <v>2606</v>
      </c>
      <c r="D215" s="325">
        <v>39280</v>
      </c>
      <c r="F215" t="s">
        <v>2608</v>
      </c>
      <c r="I215" t="s">
        <v>4032</v>
      </c>
    </row>
    <row r="216" spans="1:9" x14ac:dyDescent="0.25">
      <c r="A216" t="s">
        <v>2909</v>
      </c>
      <c r="B216" s="2">
        <v>2</v>
      </c>
      <c r="C216" t="s">
        <v>2603</v>
      </c>
      <c r="D216" s="325">
        <v>40016</v>
      </c>
      <c r="F216" t="s">
        <v>163</v>
      </c>
      <c r="H216" t="s">
        <v>2135</v>
      </c>
      <c r="I216" t="s">
        <v>4032</v>
      </c>
    </row>
    <row r="217" spans="1:9" x14ac:dyDescent="0.25">
      <c r="A217" t="s">
        <v>3228</v>
      </c>
      <c r="B217" s="2">
        <v>1</v>
      </c>
      <c r="C217" t="s">
        <v>2606</v>
      </c>
    </row>
    <row r="218" spans="1:9" x14ac:dyDescent="0.25">
      <c r="A218" t="s">
        <v>3228</v>
      </c>
      <c r="B218" s="2">
        <v>2</v>
      </c>
      <c r="C218" t="s">
        <v>2605</v>
      </c>
    </row>
    <row r="219" spans="1:9" x14ac:dyDescent="0.25">
      <c r="A219" t="s">
        <v>3698</v>
      </c>
      <c r="B219" s="2">
        <v>1</v>
      </c>
      <c r="C219" t="s">
        <v>4523</v>
      </c>
      <c r="D219" s="325">
        <v>42210</v>
      </c>
      <c r="E219" s="325">
        <v>42220</v>
      </c>
      <c r="F219" t="s">
        <v>61</v>
      </c>
      <c r="I219" t="s">
        <v>4112</v>
      </c>
    </row>
    <row r="220" spans="1:9" x14ac:dyDescent="0.25">
      <c r="A220" t="s">
        <v>3500</v>
      </c>
      <c r="B220" s="2">
        <v>1</v>
      </c>
      <c r="C220" t="s">
        <v>4528</v>
      </c>
      <c r="D220" s="325">
        <v>36820</v>
      </c>
      <c r="E220" s="325">
        <v>36957</v>
      </c>
      <c r="F220" t="s">
        <v>2458</v>
      </c>
      <c r="I220" t="s">
        <v>4303</v>
      </c>
    </row>
    <row r="221" spans="1:9" x14ac:dyDescent="0.25">
      <c r="A221" t="s">
        <v>3621</v>
      </c>
      <c r="B221" s="2">
        <v>1</v>
      </c>
      <c r="C221" t="s">
        <v>2606</v>
      </c>
      <c r="F221" t="s">
        <v>2608</v>
      </c>
      <c r="I221" t="s">
        <v>4308</v>
      </c>
    </row>
    <row r="222" spans="1:9" x14ac:dyDescent="0.25">
      <c r="A222" t="s">
        <v>3797</v>
      </c>
      <c r="B222" s="2">
        <v>1</v>
      </c>
      <c r="C222" t="s">
        <v>2606</v>
      </c>
      <c r="F222" t="s">
        <v>28</v>
      </c>
      <c r="G222">
        <v>2500</v>
      </c>
      <c r="I222" t="s">
        <v>4386</v>
      </c>
    </row>
    <row r="223" spans="1:9" x14ac:dyDescent="0.25">
      <c r="A223" t="s">
        <v>3797</v>
      </c>
      <c r="B223" s="2">
        <v>2</v>
      </c>
      <c r="C223" t="s">
        <v>2605</v>
      </c>
      <c r="F223" t="s">
        <v>2283</v>
      </c>
      <c r="I223" t="s">
        <v>4386</v>
      </c>
    </row>
    <row r="224" spans="1:9" x14ac:dyDescent="0.25">
      <c r="A224" t="s">
        <v>1865</v>
      </c>
      <c r="B224" s="2">
        <v>1</v>
      </c>
      <c r="C224" t="s">
        <v>2606</v>
      </c>
    </row>
    <row r="225" spans="1:9" x14ac:dyDescent="0.25">
      <c r="A225" t="s">
        <v>1865</v>
      </c>
      <c r="B225" s="2">
        <v>2</v>
      </c>
      <c r="C225" t="s">
        <v>2605</v>
      </c>
    </row>
    <row r="226" spans="1:9" x14ac:dyDescent="0.25">
      <c r="A226" t="s">
        <v>933</v>
      </c>
      <c r="B226" s="2">
        <v>1</v>
      </c>
      <c r="C226" t="s">
        <v>2606</v>
      </c>
    </row>
    <row r="227" spans="1:9" x14ac:dyDescent="0.25">
      <c r="A227" t="s">
        <v>933</v>
      </c>
      <c r="B227" s="2">
        <v>2</v>
      </c>
      <c r="C227" t="s">
        <v>2605</v>
      </c>
    </row>
    <row r="228" spans="1:9" x14ac:dyDescent="0.25">
      <c r="A228" t="s">
        <v>3711</v>
      </c>
      <c r="B228" s="2">
        <v>1</v>
      </c>
      <c r="C228" t="s">
        <v>4528</v>
      </c>
      <c r="F228" t="s">
        <v>2313</v>
      </c>
      <c r="I228" t="s">
        <v>4070</v>
      </c>
    </row>
    <row r="229" spans="1:9" x14ac:dyDescent="0.25">
      <c r="A229" t="s">
        <v>2862</v>
      </c>
      <c r="B229" s="2">
        <v>1</v>
      </c>
      <c r="C229" t="s">
        <v>2606</v>
      </c>
      <c r="D229" s="325">
        <v>36255</v>
      </c>
      <c r="F229" t="s">
        <v>2144</v>
      </c>
      <c r="I229" t="s">
        <v>3836</v>
      </c>
    </row>
    <row r="230" spans="1:9" x14ac:dyDescent="0.25">
      <c r="A230" t="s">
        <v>2862</v>
      </c>
      <c r="B230" s="2">
        <v>2</v>
      </c>
      <c r="C230" t="s">
        <v>2605</v>
      </c>
      <c r="D230" s="325">
        <v>36428</v>
      </c>
      <c r="F230" t="s">
        <v>2145</v>
      </c>
      <c r="I230" t="s">
        <v>3836</v>
      </c>
    </row>
    <row r="231" spans="1:9" x14ac:dyDescent="0.25">
      <c r="A231" t="s">
        <v>3368</v>
      </c>
      <c r="B231" s="2">
        <v>1</v>
      </c>
      <c r="C231" t="s">
        <v>2606</v>
      </c>
      <c r="F231" t="s">
        <v>61</v>
      </c>
      <c r="I231" t="s">
        <v>4192</v>
      </c>
    </row>
    <row r="232" spans="1:9" x14ac:dyDescent="0.25">
      <c r="A232" t="s">
        <v>3368</v>
      </c>
      <c r="B232" s="2">
        <v>2</v>
      </c>
      <c r="C232" t="s">
        <v>2605</v>
      </c>
      <c r="F232" t="s">
        <v>2428</v>
      </c>
      <c r="I232" t="s">
        <v>4192</v>
      </c>
    </row>
    <row r="233" spans="1:9" x14ac:dyDescent="0.25">
      <c r="A233" t="s">
        <v>2882</v>
      </c>
      <c r="B233" s="2">
        <v>1</v>
      </c>
      <c r="C233" t="s">
        <v>2606</v>
      </c>
      <c r="D233" s="325">
        <v>3656</v>
      </c>
      <c r="F233" t="s">
        <v>74</v>
      </c>
      <c r="I233" t="s">
        <v>3853</v>
      </c>
    </row>
    <row r="234" spans="1:9" x14ac:dyDescent="0.25">
      <c r="A234" t="s">
        <v>2882</v>
      </c>
      <c r="B234" s="2">
        <v>2</v>
      </c>
      <c r="C234" t="s">
        <v>2605</v>
      </c>
      <c r="F234" t="s">
        <v>74</v>
      </c>
      <c r="I234" t="s">
        <v>3853</v>
      </c>
    </row>
    <row r="235" spans="1:9" x14ac:dyDescent="0.25">
      <c r="A235" t="s">
        <v>3052</v>
      </c>
      <c r="B235" s="2">
        <v>1</v>
      </c>
      <c r="C235" t="s">
        <v>2606</v>
      </c>
      <c r="F235" t="s">
        <v>4583</v>
      </c>
      <c r="G235">
        <v>2000</v>
      </c>
      <c r="I235" t="s">
        <v>3906</v>
      </c>
    </row>
    <row r="236" spans="1:9" x14ac:dyDescent="0.25">
      <c r="A236" t="s">
        <v>3052</v>
      </c>
      <c r="B236" s="2">
        <v>2</v>
      </c>
      <c r="C236" t="s">
        <v>4524</v>
      </c>
      <c r="F236" t="s">
        <v>50</v>
      </c>
    </row>
    <row r="237" spans="1:9" x14ac:dyDescent="0.25">
      <c r="A237" t="s">
        <v>3052</v>
      </c>
      <c r="B237" s="2">
        <v>3</v>
      </c>
      <c r="C237" t="s">
        <v>2605</v>
      </c>
      <c r="F237" t="s">
        <v>4584</v>
      </c>
      <c r="I237" t="s">
        <v>3906</v>
      </c>
    </row>
    <row r="238" spans="1:9" x14ac:dyDescent="0.25">
      <c r="A238" t="s">
        <v>3266</v>
      </c>
      <c r="B238" s="2">
        <v>1</v>
      </c>
      <c r="C238" t="s">
        <v>2606</v>
      </c>
      <c r="F238" t="s">
        <v>4585</v>
      </c>
      <c r="I238" t="s">
        <v>4108</v>
      </c>
    </row>
    <row r="239" spans="1:9" x14ac:dyDescent="0.25">
      <c r="A239" t="s">
        <v>3266</v>
      </c>
      <c r="B239" s="2">
        <v>2</v>
      </c>
      <c r="C239" t="s">
        <v>2605</v>
      </c>
      <c r="F239" t="s">
        <v>82</v>
      </c>
      <c r="I239" t="s">
        <v>4108</v>
      </c>
    </row>
    <row r="240" spans="1:9" x14ac:dyDescent="0.25">
      <c r="A240" t="s">
        <v>3795</v>
      </c>
      <c r="B240" s="2">
        <v>1</v>
      </c>
      <c r="C240" t="s">
        <v>2606</v>
      </c>
      <c r="F240" t="s">
        <v>4586</v>
      </c>
      <c r="I240" t="s">
        <v>4339</v>
      </c>
    </row>
    <row r="241" spans="1:9" x14ac:dyDescent="0.25">
      <c r="A241" t="s">
        <v>3795</v>
      </c>
      <c r="B241" s="2">
        <v>2</v>
      </c>
      <c r="C241" t="s">
        <v>2605</v>
      </c>
      <c r="F241" t="s">
        <v>4587</v>
      </c>
      <c r="I241" t="s">
        <v>4339</v>
      </c>
    </row>
    <row r="242" spans="1:9" x14ac:dyDescent="0.25">
      <c r="A242" t="s">
        <v>1508</v>
      </c>
      <c r="B242" s="2">
        <v>1</v>
      </c>
      <c r="C242" t="s">
        <v>2606</v>
      </c>
    </row>
    <row r="243" spans="1:9" x14ac:dyDescent="0.25">
      <c r="A243" t="s">
        <v>1508</v>
      </c>
      <c r="B243" s="2">
        <v>2</v>
      </c>
      <c r="C243" t="s">
        <v>2605</v>
      </c>
    </row>
    <row r="244" spans="1:9" x14ac:dyDescent="0.25">
      <c r="A244" t="s">
        <v>1987</v>
      </c>
      <c r="B244" s="2">
        <v>1</v>
      </c>
      <c r="C244" t="s">
        <v>2606</v>
      </c>
    </row>
    <row r="245" spans="1:9" x14ac:dyDescent="0.25">
      <c r="A245" t="s">
        <v>1987</v>
      </c>
      <c r="B245" s="2">
        <v>2</v>
      </c>
      <c r="C245" t="s">
        <v>2605</v>
      </c>
    </row>
    <row r="246" spans="1:9" x14ac:dyDescent="0.25">
      <c r="A246" t="s">
        <v>1652</v>
      </c>
      <c r="B246" s="2">
        <v>1</v>
      </c>
      <c r="C246" t="s">
        <v>2606</v>
      </c>
    </row>
    <row r="247" spans="1:9" x14ac:dyDescent="0.25">
      <c r="A247" t="s">
        <v>1652</v>
      </c>
      <c r="B247" s="2">
        <v>2</v>
      </c>
      <c r="C247" t="s">
        <v>2605</v>
      </c>
    </row>
    <row r="248" spans="1:9" x14ac:dyDescent="0.25">
      <c r="A248" t="s">
        <v>1852</v>
      </c>
      <c r="B248" s="2">
        <v>1</v>
      </c>
      <c r="C248" t="s">
        <v>2606</v>
      </c>
    </row>
    <row r="249" spans="1:9" x14ac:dyDescent="0.25">
      <c r="A249" t="s">
        <v>1852</v>
      </c>
      <c r="B249" s="2">
        <v>2</v>
      </c>
      <c r="C249" t="s">
        <v>2605</v>
      </c>
    </row>
    <row r="250" spans="1:9" x14ac:dyDescent="0.25">
      <c r="A250" t="s">
        <v>3016</v>
      </c>
      <c r="B250" s="2">
        <v>1</v>
      </c>
      <c r="C250" t="s">
        <v>2606</v>
      </c>
    </row>
    <row r="251" spans="1:9" x14ac:dyDescent="0.25">
      <c r="A251" t="s">
        <v>3016</v>
      </c>
      <c r="B251" s="2">
        <v>2</v>
      </c>
      <c r="C251" t="s">
        <v>2605</v>
      </c>
    </row>
    <row r="252" spans="1:9" x14ac:dyDescent="0.25">
      <c r="A252" t="s">
        <v>3324</v>
      </c>
      <c r="B252" s="2">
        <v>1</v>
      </c>
      <c r="C252" t="s">
        <v>2606</v>
      </c>
      <c r="F252" t="s">
        <v>64</v>
      </c>
      <c r="I252" t="s">
        <v>4154</v>
      </c>
    </row>
    <row r="253" spans="1:9" x14ac:dyDescent="0.25">
      <c r="A253" t="s">
        <v>3324</v>
      </c>
      <c r="B253" s="2">
        <v>2</v>
      </c>
      <c r="C253" t="s">
        <v>2605</v>
      </c>
      <c r="F253" t="s">
        <v>4588</v>
      </c>
      <c r="I253" t="s">
        <v>4154</v>
      </c>
    </row>
    <row r="254" spans="1:9" x14ac:dyDescent="0.25">
      <c r="A254" t="s">
        <v>2919</v>
      </c>
      <c r="B254" s="2">
        <v>1</v>
      </c>
      <c r="C254" t="s">
        <v>2606</v>
      </c>
    </row>
    <row r="255" spans="1:9" x14ac:dyDescent="0.25">
      <c r="A255" t="s">
        <v>2919</v>
      </c>
      <c r="B255" s="2">
        <v>2</v>
      </c>
      <c r="C255" t="s">
        <v>2605</v>
      </c>
    </row>
    <row r="256" spans="1:9" x14ac:dyDescent="0.25">
      <c r="A256" t="s">
        <v>2976</v>
      </c>
      <c r="B256" s="2">
        <v>1</v>
      </c>
      <c r="C256" t="s">
        <v>2606</v>
      </c>
      <c r="F256" t="s">
        <v>2608</v>
      </c>
      <c r="I256" t="s">
        <v>4477</v>
      </c>
    </row>
    <row r="257" spans="1:9" x14ac:dyDescent="0.25">
      <c r="A257" t="s">
        <v>2976</v>
      </c>
      <c r="B257" s="2">
        <v>2</v>
      </c>
      <c r="C257" t="s">
        <v>2605</v>
      </c>
      <c r="F257" t="s">
        <v>2376</v>
      </c>
      <c r="I257" t="s">
        <v>4477</v>
      </c>
    </row>
    <row r="258" spans="1:9" x14ac:dyDescent="0.25">
      <c r="A258" t="s">
        <v>3107</v>
      </c>
      <c r="B258" s="2">
        <v>1</v>
      </c>
      <c r="C258" t="s">
        <v>2606</v>
      </c>
      <c r="D258" s="325">
        <v>22276</v>
      </c>
      <c r="F258" t="s">
        <v>2232</v>
      </c>
      <c r="I258" t="s">
        <v>3959</v>
      </c>
    </row>
    <row r="259" spans="1:9" x14ac:dyDescent="0.25">
      <c r="A259" t="s">
        <v>3107</v>
      </c>
      <c r="B259" s="2">
        <v>2</v>
      </c>
      <c r="C259" t="s">
        <v>2605</v>
      </c>
      <c r="D259" s="325">
        <v>23149</v>
      </c>
      <c r="F259" t="s">
        <v>73</v>
      </c>
      <c r="I259" t="s">
        <v>3959</v>
      </c>
    </row>
    <row r="260" spans="1:9" x14ac:dyDescent="0.25">
      <c r="A260" t="s">
        <v>3160</v>
      </c>
      <c r="B260" s="2">
        <v>1</v>
      </c>
      <c r="C260" t="s">
        <v>2606</v>
      </c>
      <c r="D260" s="325">
        <v>10486</v>
      </c>
      <c r="F260" t="s">
        <v>106</v>
      </c>
      <c r="I260" t="s">
        <v>4010</v>
      </c>
    </row>
    <row r="261" spans="1:9" x14ac:dyDescent="0.25">
      <c r="A261" t="s">
        <v>3160</v>
      </c>
      <c r="B261" s="2">
        <v>2</v>
      </c>
      <c r="C261" t="s">
        <v>2605</v>
      </c>
      <c r="D261" s="325">
        <v>12502</v>
      </c>
      <c r="F261" t="s">
        <v>94</v>
      </c>
      <c r="I261" t="s">
        <v>4010</v>
      </c>
    </row>
    <row r="262" spans="1:9" x14ac:dyDescent="0.25">
      <c r="A262" t="s">
        <v>3251</v>
      </c>
      <c r="B262" s="2">
        <v>1</v>
      </c>
      <c r="C262" t="s">
        <v>2606</v>
      </c>
      <c r="F262" t="s">
        <v>40</v>
      </c>
      <c r="I262" t="s">
        <v>4092</v>
      </c>
    </row>
    <row r="263" spans="1:9" x14ac:dyDescent="0.25">
      <c r="A263" t="s">
        <v>3251</v>
      </c>
      <c r="B263" s="2">
        <v>2</v>
      </c>
      <c r="C263" t="s">
        <v>2605</v>
      </c>
      <c r="F263" t="s">
        <v>4589</v>
      </c>
      <c r="I263" t="s">
        <v>4092</v>
      </c>
    </row>
    <row r="264" spans="1:9" x14ac:dyDescent="0.25">
      <c r="A264" t="s">
        <v>3804</v>
      </c>
      <c r="B264" s="2">
        <v>1</v>
      </c>
      <c r="C264" t="s">
        <v>4528</v>
      </c>
      <c r="F264" t="s">
        <v>32</v>
      </c>
      <c r="I264" t="s">
        <v>4273</v>
      </c>
    </row>
    <row r="265" spans="1:9" x14ac:dyDescent="0.25">
      <c r="A265" t="s">
        <v>3514</v>
      </c>
      <c r="B265" s="2">
        <v>1</v>
      </c>
      <c r="C265" t="s">
        <v>2606</v>
      </c>
      <c r="F265" t="s">
        <v>4590</v>
      </c>
      <c r="I265" t="s">
        <v>4314</v>
      </c>
    </row>
    <row r="266" spans="1:9" x14ac:dyDescent="0.25">
      <c r="A266" t="s">
        <v>3514</v>
      </c>
      <c r="B266" s="2">
        <v>2</v>
      </c>
      <c r="C266" t="s">
        <v>2605</v>
      </c>
      <c r="F266" t="s">
        <v>94</v>
      </c>
      <c r="I266" t="s">
        <v>4314</v>
      </c>
    </row>
    <row r="267" spans="1:9" x14ac:dyDescent="0.25">
      <c r="A267" t="s">
        <v>3761</v>
      </c>
      <c r="B267" s="2">
        <v>1</v>
      </c>
      <c r="C267" t="s">
        <v>4528</v>
      </c>
      <c r="F267" t="s">
        <v>67</v>
      </c>
      <c r="I267" t="s">
        <v>4383</v>
      </c>
    </row>
    <row r="268" spans="1:9" x14ac:dyDescent="0.25">
      <c r="A268" t="s">
        <v>2998</v>
      </c>
      <c r="B268" s="2">
        <v>1</v>
      </c>
      <c r="C268" t="s">
        <v>2606</v>
      </c>
      <c r="F268" t="s">
        <v>4591</v>
      </c>
      <c r="I268" t="s">
        <v>4504</v>
      </c>
    </row>
    <row r="269" spans="1:9" x14ac:dyDescent="0.25">
      <c r="A269" t="s">
        <v>2998</v>
      </c>
      <c r="B269" s="2">
        <v>2</v>
      </c>
      <c r="C269" t="s">
        <v>2605</v>
      </c>
      <c r="F269" s="4" t="s">
        <v>50</v>
      </c>
      <c r="I269" t="s">
        <v>4504</v>
      </c>
    </row>
    <row r="270" spans="1:9" x14ac:dyDescent="0.25">
      <c r="A270" t="s">
        <v>2105</v>
      </c>
      <c r="B270" s="2">
        <v>1</v>
      </c>
      <c r="C270" t="s">
        <v>2606</v>
      </c>
    </row>
    <row r="271" spans="1:9" x14ac:dyDescent="0.25">
      <c r="A271" t="s">
        <v>2105</v>
      </c>
      <c r="B271" s="2">
        <v>2</v>
      </c>
      <c r="C271" t="s">
        <v>2605</v>
      </c>
    </row>
    <row r="272" spans="1:9" x14ac:dyDescent="0.25">
      <c r="A272" t="s">
        <v>1839</v>
      </c>
      <c r="B272" s="2">
        <v>1</v>
      </c>
      <c r="C272" t="s">
        <v>2606</v>
      </c>
    </row>
    <row r="273" spans="1:9" x14ac:dyDescent="0.25">
      <c r="A273" t="s">
        <v>1839</v>
      </c>
      <c r="B273" s="2">
        <v>2</v>
      </c>
      <c r="C273" t="s">
        <v>2605</v>
      </c>
    </row>
    <row r="274" spans="1:9" x14ac:dyDescent="0.25">
      <c r="A274" t="s">
        <v>1637</v>
      </c>
      <c r="B274" s="2">
        <v>1</v>
      </c>
      <c r="C274" t="s">
        <v>2606</v>
      </c>
    </row>
    <row r="275" spans="1:9" x14ac:dyDescent="0.25">
      <c r="A275" t="s">
        <v>1637</v>
      </c>
      <c r="B275" s="2">
        <v>2</v>
      </c>
      <c r="C275" t="s">
        <v>2605</v>
      </c>
    </row>
    <row r="276" spans="1:9" x14ac:dyDescent="0.25">
      <c r="A276" t="s">
        <v>1118</v>
      </c>
      <c r="B276" s="2">
        <v>1</v>
      </c>
      <c r="C276" t="s">
        <v>2606</v>
      </c>
    </row>
    <row r="277" spans="1:9" x14ac:dyDescent="0.25">
      <c r="A277" t="s">
        <v>1118</v>
      </c>
      <c r="B277" s="2">
        <v>2</v>
      </c>
      <c r="C277" t="s">
        <v>2605</v>
      </c>
    </row>
    <row r="278" spans="1:9" x14ac:dyDescent="0.25">
      <c r="A278" t="s">
        <v>1473</v>
      </c>
      <c r="B278" s="2">
        <v>1</v>
      </c>
      <c r="C278" t="s">
        <v>2606</v>
      </c>
    </row>
    <row r="279" spans="1:9" x14ac:dyDescent="0.25">
      <c r="A279" t="s">
        <v>1473</v>
      </c>
      <c r="B279" s="2">
        <v>2</v>
      </c>
      <c r="C279" t="s">
        <v>2605</v>
      </c>
    </row>
    <row r="280" spans="1:9" x14ac:dyDescent="0.25">
      <c r="A280" t="s">
        <v>1907</v>
      </c>
      <c r="B280" s="2">
        <v>1</v>
      </c>
      <c r="C280" t="s">
        <v>2606</v>
      </c>
    </row>
    <row r="281" spans="1:9" x14ac:dyDescent="0.25">
      <c r="A281" t="s">
        <v>1907</v>
      </c>
      <c r="B281" s="2">
        <v>2</v>
      </c>
      <c r="C281" t="s">
        <v>2605</v>
      </c>
    </row>
    <row r="282" spans="1:9" x14ac:dyDescent="0.25">
      <c r="A282" s="4" t="s">
        <v>4592</v>
      </c>
      <c r="B282" s="2">
        <v>1</v>
      </c>
      <c r="C282" t="s">
        <v>2606</v>
      </c>
      <c r="F282" s="4" t="s">
        <v>2608</v>
      </c>
      <c r="I282" t="s">
        <v>3896</v>
      </c>
    </row>
    <row r="283" spans="1:9" x14ac:dyDescent="0.25">
      <c r="A283" s="4" t="s">
        <v>4592</v>
      </c>
      <c r="B283" s="2">
        <v>2</v>
      </c>
      <c r="C283" s="4" t="s">
        <v>2605</v>
      </c>
      <c r="F283" s="4" t="s">
        <v>102</v>
      </c>
    </row>
    <row r="284" spans="1:9" x14ac:dyDescent="0.25">
      <c r="A284" t="s">
        <v>3334</v>
      </c>
      <c r="B284" s="2">
        <v>1</v>
      </c>
      <c r="C284" t="s">
        <v>2606</v>
      </c>
      <c r="I284" t="s">
        <v>4164</v>
      </c>
    </row>
    <row r="285" spans="1:9" x14ac:dyDescent="0.25">
      <c r="A285" t="s">
        <v>3334</v>
      </c>
      <c r="B285" s="2">
        <v>2</v>
      </c>
      <c r="C285" t="s">
        <v>2605</v>
      </c>
      <c r="I285" t="s">
        <v>4164</v>
      </c>
    </row>
    <row r="286" spans="1:9" x14ac:dyDescent="0.25">
      <c r="A286" t="s">
        <v>3341</v>
      </c>
      <c r="B286" s="2">
        <v>1</v>
      </c>
      <c r="C286" t="s">
        <v>2606</v>
      </c>
      <c r="F286" s="4" t="s">
        <v>29</v>
      </c>
      <c r="I286" t="s">
        <v>4171</v>
      </c>
    </row>
    <row r="287" spans="1:9" x14ac:dyDescent="0.25">
      <c r="A287" t="s">
        <v>3341</v>
      </c>
      <c r="B287" s="2">
        <v>2</v>
      </c>
      <c r="C287" t="s">
        <v>2605</v>
      </c>
      <c r="F287" s="4" t="s">
        <v>4593</v>
      </c>
      <c r="I287" t="s">
        <v>4171</v>
      </c>
    </row>
    <row r="288" spans="1:9" x14ac:dyDescent="0.25">
      <c r="A288" t="s">
        <v>3692</v>
      </c>
      <c r="B288" s="2">
        <v>1</v>
      </c>
      <c r="C288" s="4" t="s">
        <v>4599</v>
      </c>
      <c r="I288" t="s">
        <v>4260</v>
      </c>
    </row>
    <row r="289" spans="1:9" x14ac:dyDescent="0.25">
      <c r="A289" t="s">
        <v>3692</v>
      </c>
      <c r="B289" s="2">
        <v>2</v>
      </c>
      <c r="C289" s="4" t="s">
        <v>2638</v>
      </c>
      <c r="I289" t="s">
        <v>4260</v>
      </c>
    </row>
    <row r="290" spans="1:9" x14ac:dyDescent="0.25">
      <c r="A290" t="s">
        <v>3484</v>
      </c>
      <c r="B290" s="2">
        <v>1</v>
      </c>
      <c r="C290" t="s">
        <v>2606</v>
      </c>
      <c r="F290" s="4" t="s">
        <v>45</v>
      </c>
      <c r="I290" t="s">
        <v>4288</v>
      </c>
    </row>
    <row r="291" spans="1:9" x14ac:dyDescent="0.25">
      <c r="A291" t="s">
        <v>3484</v>
      </c>
      <c r="B291" s="2">
        <v>2</v>
      </c>
      <c r="C291" t="s">
        <v>2605</v>
      </c>
      <c r="F291" s="4" t="s">
        <v>4594</v>
      </c>
      <c r="I291" t="s">
        <v>4288</v>
      </c>
    </row>
    <row r="292" spans="1:9" x14ac:dyDescent="0.25">
      <c r="A292" t="s">
        <v>3519</v>
      </c>
      <c r="B292" s="2">
        <v>1</v>
      </c>
      <c r="C292" t="s">
        <v>2606</v>
      </c>
      <c r="F292" s="4" t="s">
        <v>4595</v>
      </c>
      <c r="I292" t="s">
        <v>4319</v>
      </c>
    </row>
    <row r="293" spans="1:9" x14ac:dyDescent="0.25">
      <c r="A293" t="s">
        <v>3519</v>
      </c>
      <c r="B293" s="2">
        <v>2</v>
      </c>
      <c r="C293" t="s">
        <v>2605</v>
      </c>
      <c r="F293" s="4" t="s">
        <v>4596</v>
      </c>
      <c r="I293" t="s">
        <v>4319</v>
      </c>
    </row>
    <row r="294" spans="1:9" x14ac:dyDescent="0.25">
      <c r="A294" t="s">
        <v>3752</v>
      </c>
      <c r="B294" s="2">
        <v>1</v>
      </c>
      <c r="C294" t="s">
        <v>2606</v>
      </c>
      <c r="F294" s="4" t="s">
        <v>4597</v>
      </c>
      <c r="I294" t="s">
        <v>4461</v>
      </c>
    </row>
    <row r="295" spans="1:9" x14ac:dyDescent="0.25">
      <c r="A295" t="s">
        <v>3752</v>
      </c>
      <c r="B295" s="2">
        <v>2</v>
      </c>
      <c r="C295" t="s">
        <v>2605</v>
      </c>
      <c r="F295" s="4" t="s">
        <v>4598</v>
      </c>
      <c r="I295" t="s">
        <v>4461</v>
      </c>
    </row>
    <row r="296" spans="1:9" x14ac:dyDescent="0.25">
      <c r="A296" t="s">
        <v>3318</v>
      </c>
      <c r="B296" s="2">
        <v>1</v>
      </c>
      <c r="C296" s="4" t="s">
        <v>4599</v>
      </c>
      <c r="I296" t="s">
        <v>4151</v>
      </c>
    </row>
    <row r="297" spans="1:9" x14ac:dyDescent="0.25">
      <c r="A297" t="s">
        <v>3318</v>
      </c>
      <c r="B297" s="2">
        <v>2</v>
      </c>
      <c r="C297" s="4" t="s">
        <v>4527</v>
      </c>
      <c r="F297" s="4" t="s">
        <v>84</v>
      </c>
    </row>
    <row r="298" spans="1:9" x14ac:dyDescent="0.25">
      <c r="A298" t="s">
        <v>3318</v>
      </c>
      <c r="B298" s="2">
        <v>3</v>
      </c>
      <c r="C298" t="s">
        <v>2605</v>
      </c>
      <c r="F298" s="4" t="s">
        <v>88</v>
      </c>
      <c r="I298" t="s">
        <v>4151</v>
      </c>
    </row>
    <row r="299" spans="1:9" x14ac:dyDescent="0.25">
      <c r="A299" t="s">
        <v>3515</v>
      </c>
      <c r="B299" s="2">
        <v>1</v>
      </c>
      <c r="C299" t="s">
        <v>2606</v>
      </c>
      <c r="I299" t="s">
        <v>4317</v>
      </c>
    </row>
    <row r="300" spans="1:9" x14ac:dyDescent="0.25">
      <c r="A300" t="s">
        <v>3515</v>
      </c>
      <c r="B300" s="2">
        <v>2</v>
      </c>
      <c r="C300" t="s">
        <v>2605</v>
      </c>
      <c r="I300" t="s">
        <v>4317</v>
      </c>
    </row>
    <row r="301" spans="1:9" x14ac:dyDescent="0.25">
      <c r="A301" t="s">
        <v>2116</v>
      </c>
      <c r="B301" s="2">
        <v>1</v>
      </c>
      <c r="C301" t="s">
        <v>2606</v>
      </c>
    </row>
    <row r="302" spans="1:9" x14ac:dyDescent="0.25">
      <c r="A302" t="s">
        <v>2116</v>
      </c>
      <c r="B302" s="2">
        <v>2</v>
      </c>
      <c r="C302" t="s">
        <v>2605</v>
      </c>
    </row>
    <row r="303" spans="1:9" x14ac:dyDescent="0.25">
      <c r="A303" t="s">
        <v>1603</v>
      </c>
      <c r="B303" s="2">
        <v>1</v>
      </c>
      <c r="C303" t="s">
        <v>2606</v>
      </c>
    </row>
    <row r="304" spans="1:9" x14ac:dyDescent="0.25">
      <c r="A304" t="s">
        <v>1603</v>
      </c>
      <c r="B304" s="2">
        <v>2</v>
      </c>
      <c r="C304" t="s">
        <v>2605</v>
      </c>
    </row>
    <row r="305" spans="1:9" x14ac:dyDescent="0.25">
      <c r="A305" t="s">
        <v>1651</v>
      </c>
      <c r="B305" s="2">
        <v>1</v>
      </c>
      <c r="C305" t="s">
        <v>2606</v>
      </c>
    </row>
    <row r="306" spans="1:9" x14ac:dyDescent="0.25">
      <c r="A306" t="s">
        <v>1651</v>
      </c>
      <c r="B306" s="2">
        <v>2</v>
      </c>
      <c r="C306" t="s">
        <v>2605</v>
      </c>
    </row>
    <row r="307" spans="1:9" x14ac:dyDescent="0.25">
      <c r="A307" t="s">
        <v>1602</v>
      </c>
      <c r="B307" s="2">
        <v>1</v>
      </c>
      <c r="C307" t="s">
        <v>2606</v>
      </c>
    </row>
    <row r="308" spans="1:9" x14ac:dyDescent="0.25">
      <c r="A308" t="s">
        <v>1602</v>
      </c>
      <c r="B308" s="2">
        <v>2</v>
      </c>
      <c r="C308" t="s">
        <v>2605</v>
      </c>
    </row>
    <row r="309" spans="1:9" x14ac:dyDescent="0.25">
      <c r="A309" t="s">
        <v>3478</v>
      </c>
      <c r="B309" s="2">
        <v>1</v>
      </c>
      <c r="C309" t="s">
        <v>2606</v>
      </c>
      <c r="D309" s="325">
        <v>39158</v>
      </c>
      <c r="F309" t="s">
        <v>2608</v>
      </c>
      <c r="I309" t="s">
        <v>4284</v>
      </c>
    </row>
    <row r="310" spans="1:9" x14ac:dyDescent="0.25">
      <c r="A310" t="s">
        <v>3478</v>
      </c>
      <c r="B310" s="2">
        <v>2</v>
      </c>
      <c r="C310" t="s">
        <v>4527</v>
      </c>
      <c r="D310" s="325">
        <v>39457</v>
      </c>
      <c r="F310" t="s">
        <v>48</v>
      </c>
      <c r="I310" t="s">
        <v>4284</v>
      </c>
    </row>
    <row r="311" spans="1:9" x14ac:dyDescent="0.25">
      <c r="A311" t="s">
        <v>3478</v>
      </c>
      <c r="B311" s="2">
        <v>3</v>
      </c>
      <c r="C311" t="s">
        <v>4527</v>
      </c>
      <c r="F311" t="s">
        <v>2499</v>
      </c>
      <c r="I311" t="s">
        <v>4284</v>
      </c>
    </row>
    <row r="312" spans="1:9" x14ac:dyDescent="0.25">
      <c r="A312" t="s">
        <v>3478</v>
      </c>
      <c r="B312" s="2">
        <v>4</v>
      </c>
      <c r="C312" t="s">
        <v>4527</v>
      </c>
      <c r="D312" s="325">
        <v>39995</v>
      </c>
      <c r="F312" t="s">
        <v>163</v>
      </c>
      <c r="I312" t="s">
        <v>4284</v>
      </c>
    </row>
    <row r="313" spans="1:9" x14ac:dyDescent="0.25">
      <c r="A313" t="s">
        <v>3478</v>
      </c>
      <c r="B313" s="2">
        <v>5</v>
      </c>
      <c r="C313" t="s">
        <v>4527</v>
      </c>
      <c r="F313" t="s">
        <v>109</v>
      </c>
      <c r="I313" t="s">
        <v>4284</v>
      </c>
    </row>
    <row r="314" spans="1:9" x14ac:dyDescent="0.25">
      <c r="A314" t="s">
        <v>3478</v>
      </c>
      <c r="B314" s="2">
        <v>6</v>
      </c>
      <c r="C314" t="s">
        <v>2605</v>
      </c>
      <c r="D314" s="325">
        <v>41299</v>
      </c>
      <c r="F314" t="s">
        <v>53</v>
      </c>
      <c r="I314" t="s">
        <v>4284</v>
      </c>
    </row>
    <row r="315" spans="1:9" x14ac:dyDescent="0.25">
      <c r="A315" t="s">
        <v>3505</v>
      </c>
      <c r="B315" s="2">
        <v>1</v>
      </c>
      <c r="C315" t="s">
        <v>4528</v>
      </c>
      <c r="D315" s="325">
        <v>39515</v>
      </c>
      <c r="E315" s="325">
        <v>39571</v>
      </c>
      <c r="F315" t="s">
        <v>31</v>
      </c>
      <c r="I315" t="s">
        <v>4307</v>
      </c>
    </row>
    <row r="316" spans="1:9" x14ac:dyDescent="0.25">
      <c r="A316" t="s">
        <v>3747</v>
      </c>
      <c r="B316" s="2">
        <v>1</v>
      </c>
      <c r="C316" t="s">
        <v>2606</v>
      </c>
      <c r="D316" s="325">
        <v>31407</v>
      </c>
      <c r="F316" t="s">
        <v>2608</v>
      </c>
      <c r="I316" t="s">
        <v>4484</v>
      </c>
    </row>
    <row r="317" spans="1:9" x14ac:dyDescent="0.25">
      <c r="A317" t="s">
        <v>3747</v>
      </c>
      <c r="B317" s="2">
        <v>2</v>
      </c>
      <c r="C317" t="s">
        <v>2605</v>
      </c>
      <c r="D317" s="325">
        <v>34097</v>
      </c>
      <c r="H317" t="s">
        <v>2308</v>
      </c>
      <c r="I317" t="s">
        <v>4484</v>
      </c>
    </row>
    <row r="318" spans="1:9" x14ac:dyDescent="0.25">
      <c r="A318" t="s">
        <v>3091</v>
      </c>
      <c r="B318" s="2">
        <v>1</v>
      </c>
      <c r="C318" t="s">
        <v>2606</v>
      </c>
      <c r="D318" s="325">
        <v>37289</v>
      </c>
      <c r="F318" t="s">
        <v>2608</v>
      </c>
      <c r="I318" t="s">
        <v>3944</v>
      </c>
    </row>
    <row r="319" spans="1:9" x14ac:dyDescent="0.25">
      <c r="A319" t="s">
        <v>3091</v>
      </c>
      <c r="B319" s="2">
        <v>2</v>
      </c>
      <c r="C319" t="s">
        <v>4527</v>
      </c>
      <c r="D319" s="325">
        <v>38199</v>
      </c>
      <c r="F319" t="s">
        <v>98</v>
      </c>
      <c r="I319" t="s">
        <v>3944</v>
      </c>
    </row>
    <row r="320" spans="1:9" x14ac:dyDescent="0.25">
      <c r="A320" t="s">
        <v>3250</v>
      </c>
      <c r="B320" s="2">
        <v>1</v>
      </c>
      <c r="C320" t="s">
        <v>2606</v>
      </c>
    </row>
    <row r="321" spans="1:9" x14ac:dyDescent="0.25">
      <c r="A321" t="s">
        <v>3250</v>
      </c>
      <c r="B321" s="2">
        <v>2</v>
      </c>
      <c r="C321" t="s">
        <v>2605</v>
      </c>
    </row>
    <row r="322" spans="1:9" x14ac:dyDescent="0.25">
      <c r="A322" t="s">
        <v>3062</v>
      </c>
      <c r="B322" s="2">
        <v>1</v>
      </c>
      <c r="C322" t="s">
        <v>2606</v>
      </c>
      <c r="D322" s="325">
        <v>32428</v>
      </c>
      <c r="F322" t="s">
        <v>44</v>
      </c>
      <c r="G322">
        <v>102000</v>
      </c>
      <c r="I322" t="s">
        <v>4203</v>
      </c>
    </row>
    <row r="323" spans="1:9" x14ac:dyDescent="0.25">
      <c r="A323" t="s">
        <v>3062</v>
      </c>
      <c r="B323" s="2">
        <v>2</v>
      </c>
      <c r="C323" t="s">
        <v>2603</v>
      </c>
      <c r="D323" s="325">
        <v>34272</v>
      </c>
      <c r="F323" t="s">
        <v>36</v>
      </c>
      <c r="H323" t="s">
        <v>2135</v>
      </c>
      <c r="I323" t="s">
        <v>4203</v>
      </c>
    </row>
    <row r="324" spans="1:9" x14ac:dyDescent="0.25">
      <c r="A324" t="s">
        <v>3501</v>
      </c>
      <c r="B324" s="2">
        <v>1</v>
      </c>
      <c r="C324" s="4" t="s">
        <v>4528</v>
      </c>
      <c r="F324" s="4" t="s">
        <v>2399</v>
      </c>
      <c r="I324" t="s">
        <v>4304</v>
      </c>
    </row>
    <row r="325" spans="1:9" x14ac:dyDescent="0.25">
      <c r="A325" t="s">
        <v>3566</v>
      </c>
      <c r="B325" s="2">
        <v>1</v>
      </c>
      <c r="C325" t="s">
        <v>2606</v>
      </c>
      <c r="D325" s="325">
        <v>31293</v>
      </c>
      <c r="F325" t="s">
        <v>2240</v>
      </c>
      <c r="G325">
        <v>182000</v>
      </c>
      <c r="I325" t="s">
        <v>4355</v>
      </c>
    </row>
    <row r="326" spans="1:9" x14ac:dyDescent="0.25">
      <c r="A326" t="s">
        <v>3566</v>
      </c>
      <c r="B326" s="2">
        <v>2</v>
      </c>
      <c r="C326" t="s">
        <v>4527</v>
      </c>
      <c r="D326" s="325">
        <v>33131</v>
      </c>
      <c r="F326" t="s">
        <v>36</v>
      </c>
      <c r="I326" t="s">
        <v>4355</v>
      </c>
    </row>
    <row r="327" spans="1:9" x14ac:dyDescent="0.25">
      <c r="A327" t="s">
        <v>3566</v>
      </c>
      <c r="B327" s="2">
        <v>3</v>
      </c>
      <c r="C327" t="s">
        <v>4527</v>
      </c>
      <c r="F327" t="s">
        <v>28</v>
      </c>
      <c r="I327" t="s">
        <v>4355</v>
      </c>
    </row>
    <row r="328" spans="1:9" x14ac:dyDescent="0.25">
      <c r="A328" t="s">
        <v>3566</v>
      </c>
      <c r="B328" s="2">
        <v>4</v>
      </c>
      <c r="C328" t="s">
        <v>4527</v>
      </c>
      <c r="F328" t="s">
        <v>68</v>
      </c>
      <c r="I328" t="s">
        <v>4355</v>
      </c>
    </row>
    <row r="329" spans="1:9" x14ac:dyDescent="0.25">
      <c r="A329" t="s">
        <v>3566</v>
      </c>
      <c r="B329" s="2">
        <v>5</v>
      </c>
      <c r="C329" t="s">
        <v>2605</v>
      </c>
      <c r="F329" t="s">
        <v>4282</v>
      </c>
      <c r="I329" t="s">
        <v>4355</v>
      </c>
    </row>
    <row r="330" spans="1:9" x14ac:dyDescent="0.25">
      <c r="A330" t="s">
        <v>3588</v>
      </c>
      <c r="B330" s="2">
        <v>1</v>
      </c>
      <c r="C330" t="s">
        <v>2606</v>
      </c>
      <c r="F330" s="4" t="s">
        <v>4600</v>
      </c>
      <c r="G330">
        <v>2900000</v>
      </c>
      <c r="I330" t="s">
        <v>4374</v>
      </c>
    </row>
    <row r="331" spans="1:9" x14ac:dyDescent="0.25">
      <c r="A331" t="s">
        <v>3588</v>
      </c>
      <c r="B331" s="2">
        <v>2</v>
      </c>
      <c r="C331" t="s">
        <v>2605</v>
      </c>
      <c r="F331" s="4" t="s">
        <v>4601</v>
      </c>
      <c r="G331">
        <v>1500000</v>
      </c>
      <c r="I331" t="s">
        <v>4374</v>
      </c>
    </row>
    <row r="332" spans="1:9" x14ac:dyDescent="0.25">
      <c r="A332" t="s">
        <v>3635</v>
      </c>
      <c r="B332" s="2">
        <v>1</v>
      </c>
      <c r="C332" s="4" t="s">
        <v>4528</v>
      </c>
      <c r="F332" s="4" t="s">
        <v>96</v>
      </c>
      <c r="I332" t="s">
        <v>4389</v>
      </c>
    </row>
    <row r="333" spans="1:9" x14ac:dyDescent="0.25">
      <c r="A333" t="s">
        <v>2984</v>
      </c>
      <c r="B333" s="2">
        <v>1</v>
      </c>
      <c r="C333" t="s">
        <v>2606</v>
      </c>
    </row>
    <row r="334" spans="1:9" x14ac:dyDescent="0.25">
      <c r="A334" t="s">
        <v>2984</v>
      </c>
      <c r="B334" s="2">
        <v>2</v>
      </c>
      <c r="C334" t="s">
        <v>2605</v>
      </c>
    </row>
    <row r="335" spans="1:9" x14ac:dyDescent="0.25">
      <c r="A335" t="s">
        <v>3604</v>
      </c>
      <c r="B335" s="2">
        <v>1</v>
      </c>
      <c r="C335" t="s">
        <v>2606</v>
      </c>
      <c r="D335" s="325">
        <v>41860</v>
      </c>
      <c r="F335" t="s">
        <v>2155</v>
      </c>
      <c r="I335" t="s">
        <v>3850</v>
      </c>
    </row>
    <row r="336" spans="1:9" x14ac:dyDescent="0.25">
      <c r="A336" t="s">
        <v>3604</v>
      </c>
      <c r="B336" s="2">
        <v>2</v>
      </c>
      <c r="C336" t="s">
        <v>2605</v>
      </c>
      <c r="I336" t="s">
        <v>3850</v>
      </c>
    </row>
    <row r="337" spans="1:3" x14ac:dyDescent="0.25">
      <c r="A337" t="s">
        <v>1601</v>
      </c>
      <c r="B337" s="2">
        <v>1</v>
      </c>
      <c r="C337" t="s">
        <v>2606</v>
      </c>
    </row>
    <row r="338" spans="1:3" x14ac:dyDescent="0.25">
      <c r="A338" t="s">
        <v>1601</v>
      </c>
      <c r="B338" s="2">
        <v>2</v>
      </c>
      <c r="C338" t="s">
        <v>2605</v>
      </c>
    </row>
    <row r="339" spans="1:3" x14ac:dyDescent="0.25">
      <c r="A339" t="s">
        <v>1600</v>
      </c>
      <c r="B339" s="2">
        <v>1</v>
      </c>
      <c r="C339" t="s">
        <v>2606</v>
      </c>
    </row>
    <row r="340" spans="1:3" x14ac:dyDescent="0.25">
      <c r="A340" t="s">
        <v>1600</v>
      </c>
      <c r="B340" s="2">
        <v>2</v>
      </c>
      <c r="C340" t="s">
        <v>2605</v>
      </c>
    </row>
    <row r="341" spans="1:3" x14ac:dyDescent="0.25">
      <c r="A341" t="s">
        <v>2087</v>
      </c>
      <c r="B341" s="2">
        <v>1</v>
      </c>
      <c r="C341" t="s">
        <v>2606</v>
      </c>
    </row>
    <row r="342" spans="1:3" x14ac:dyDescent="0.25">
      <c r="A342" t="s">
        <v>2087</v>
      </c>
      <c r="B342" s="2">
        <v>2</v>
      </c>
      <c r="C342" t="s">
        <v>2605</v>
      </c>
    </row>
    <row r="343" spans="1:3" x14ac:dyDescent="0.25">
      <c r="A343" t="s">
        <v>2039</v>
      </c>
      <c r="B343" s="2">
        <v>1</v>
      </c>
      <c r="C343" t="s">
        <v>2606</v>
      </c>
    </row>
    <row r="344" spans="1:3" x14ac:dyDescent="0.25">
      <c r="A344" t="s">
        <v>2039</v>
      </c>
      <c r="B344" s="2">
        <v>2</v>
      </c>
      <c r="C344" t="s">
        <v>2605</v>
      </c>
    </row>
    <row r="345" spans="1:3" x14ac:dyDescent="0.25">
      <c r="A345" t="s">
        <v>1838</v>
      </c>
      <c r="B345" s="2">
        <v>1</v>
      </c>
      <c r="C345" t="s">
        <v>2606</v>
      </c>
    </row>
    <row r="346" spans="1:3" x14ac:dyDescent="0.25">
      <c r="A346" t="s">
        <v>1838</v>
      </c>
      <c r="B346" s="2">
        <v>2</v>
      </c>
      <c r="C346" t="s">
        <v>2605</v>
      </c>
    </row>
    <row r="347" spans="1:3" x14ac:dyDescent="0.25">
      <c r="A347" t="s">
        <v>1740</v>
      </c>
      <c r="B347" s="2">
        <v>1</v>
      </c>
      <c r="C347" t="s">
        <v>2606</v>
      </c>
    </row>
    <row r="348" spans="1:3" x14ac:dyDescent="0.25">
      <c r="A348" t="s">
        <v>1740</v>
      </c>
      <c r="B348" s="2">
        <v>2</v>
      </c>
      <c r="C348" t="s">
        <v>2605</v>
      </c>
    </row>
    <row r="349" spans="1:3" x14ac:dyDescent="0.25">
      <c r="A349" t="s">
        <v>1662</v>
      </c>
      <c r="B349" s="2">
        <v>1</v>
      </c>
      <c r="C349" t="s">
        <v>2606</v>
      </c>
    </row>
    <row r="350" spans="1:3" x14ac:dyDescent="0.25">
      <c r="A350" t="s">
        <v>1662</v>
      </c>
      <c r="B350" s="2">
        <v>2</v>
      </c>
      <c r="C350" t="s">
        <v>2605</v>
      </c>
    </row>
    <row r="351" spans="1:3" x14ac:dyDescent="0.25">
      <c r="A351" t="s">
        <v>1472</v>
      </c>
      <c r="B351" s="2">
        <v>1</v>
      </c>
      <c r="C351" t="s">
        <v>2606</v>
      </c>
    </row>
    <row r="352" spans="1:3" x14ac:dyDescent="0.25">
      <c r="A352" t="s">
        <v>1472</v>
      </c>
      <c r="B352" s="2">
        <v>2</v>
      </c>
      <c r="C352" t="s">
        <v>2605</v>
      </c>
    </row>
    <row r="353" spans="1:9" x14ac:dyDescent="0.25">
      <c r="A353" t="s">
        <v>1677</v>
      </c>
      <c r="B353" s="2">
        <v>1</v>
      </c>
      <c r="C353" t="s">
        <v>2606</v>
      </c>
    </row>
    <row r="354" spans="1:9" x14ac:dyDescent="0.25">
      <c r="A354" t="s">
        <v>1677</v>
      </c>
      <c r="B354" s="2">
        <v>2</v>
      </c>
      <c r="C354" t="s">
        <v>2605</v>
      </c>
    </row>
    <row r="355" spans="1:9" x14ac:dyDescent="0.25">
      <c r="A355" t="s">
        <v>1661</v>
      </c>
      <c r="B355" s="2">
        <v>1</v>
      </c>
      <c r="C355" t="s">
        <v>2606</v>
      </c>
    </row>
    <row r="356" spans="1:9" x14ac:dyDescent="0.25">
      <c r="A356" t="s">
        <v>1661</v>
      </c>
      <c r="B356" s="2">
        <v>2</v>
      </c>
      <c r="C356" t="s">
        <v>2605</v>
      </c>
    </row>
    <row r="357" spans="1:9" x14ac:dyDescent="0.25">
      <c r="A357" t="s">
        <v>3184</v>
      </c>
      <c r="B357" s="2">
        <v>1</v>
      </c>
      <c r="C357" s="4" t="s">
        <v>4599</v>
      </c>
      <c r="I357" t="s">
        <v>4026</v>
      </c>
    </row>
    <row r="358" spans="1:9" x14ac:dyDescent="0.25">
      <c r="A358" t="s">
        <v>3184</v>
      </c>
      <c r="B358" s="2">
        <v>2</v>
      </c>
      <c r="C358" t="s">
        <v>2605</v>
      </c>
      <c r="F358" s="4" t="s">
        <v>2376</v>
      </c>
      <c r="I358" t="s">
        <v>4026</v>
      </c>
    </row>
    <row r="359" spans="1:9" x14ac:dyDescent="0.25">
      <c r="A359" t="s">
        <v>3261</v>
      </c>
      <c r="B359" s="2">
        <v>1</v>
      </c>
      <c r="C359" t="s">
        <v>4523</v>
      </c>
      <c r="D359" s="325">
        <v>37828</v>
      </c>
      <c r="E359" s="325">
        <v>38042</v>
      </c>
      <c r="F359" t="s">
        <v>68</v>
      </c>
      <c r="I359" t="s">
        <v>4103</v>
      </c>
    </row>
    <row r="360" spans="1:9" x14ac:dyDescent="0.25">
      <c r="A360" t="s">
        <v>3258</v>
      </c>
      <c r="B360" s="2">
        <v>1</v>
      </c>
      <c r="C360" s="4" t="s">
        <v>4599</v>
      </c>
      <c r="I360" t="s">
        <v>4102</v>
      </c>
    </row>
    <row r="361" spans="1:9" x14ac:dyDescent="0.25">
      <c r="A361" t="s">
        <v>3258</v>
      </c>
      <c r="B361" s="2">
        <v>2</v>
      </c>
      <c r="C361" t="s">
        <v>2605</v>
      </c>
      <c r="F361" s="4" t="s">
        <v>102</v>
      </c>
      <c r="I361" t="s">
        <v>4102</v>
      </c>
    </row>
    <row r="362" spans="1:9" x14ac:dyDescent="0.25">
      <c r="A362" t="s">
        <v>1599</v>
      </c>
      <c r="B362" s="2">
        <v>1</v>
      </c>
      <c r="C362" t="s">
        <v>2606</v>
      </c>
    </row>
    <row r="363" spans="1:9" x14ac:dyDescent="0.25">
      <c r="A363" t="s">
        <v>1599</v>
      </c>
      <c r="B363" s="2">
        <v>2</v>
      </c>
      <c r="C363" t="s">
        <v>2605</v>
      </c>
    </row>
    <row r="364" spans="1:9" x14ac:dyDescent="0.25">
      <c r="A364" t="s">
        <v>1778</v>
      </c>
      <c r="B364" s="2">
        <v>1</v>
      </c>
      <c r="C364" t="s">
        <v>2606</v>
      </c>
    </row>
    <row r="365" spans="1:9" x14ac:dyDescent="0.25">
      <c r="A365" t="s">
        <v>1778</v>
      </c>
      <c r="B365" s="2">
        <v>2</v>
      </c>
      <c r="C365" t="s">
        <v>2605</v>
      </c>
    </row>
    <row r="366" spans="1:9" x14ac:dyDescent="0.25">
      <c r="A366" t="s">
        <v>2048</v>
      </c>
      <c r="B366" s="2">
        <v>1</v>
      </c>
      <c r="C366" t="s">
        <v>2606</v>
      </c>
    </row>
    <row r="367" spans="1:9" x14ac:dyDescent="0.25">
      <c r="A367" t="s">
        <v>2048</v>
      </c>
      <c r="B367" s="2">
        <v>2</v>
      </c>
      <c r="C367" t="s">
        <v>2605</v>
      </c>
    </row>
    <row r="368" spans="1:9" x14ac:dyDescent="0.25">
      <c r="A368" t="s">
        <v>1598</v>
      </c>
      <c r="B368" s="2">
        <v>1</v>
      </c>
      <c r="C368" t="s">
        <v>2606</v>
      </c>
    </row>
    <row r="369" spans="1:9" x14ac:dyDescent="0.25">
      <c r="A369" t="s">
        <v>1598</v>
      </c>
      <c r="B369" s="2">
        <v>2</v>
      </c>
      <c r="C369" t="s">
        <v>2605</v>
      </c>
    </row>
    <row r="370" spans="1:9" x14ac:dyDescent="0.25">
      <c r="A370" t="s">
        <v>1666</v>
      </c>
      <c r="B370" s="2">
        <v>1</v>
      </c>
      <c r="C370" t="s">
        <v>2606</v>
      </c>
    </row>
    <row r="371" spans="1:9" x14ac:dyDescent="0.25">
      <c r="A371" t="s">
        <v>1666</v>
      </c>
      <c r="B371" s="2">
        <v>2</v>
      </c>
      <c r="C371" t="s">
        <v>2605</v>
      </c>
    </row>
    <row r="372" spans="1:9" x14ac:dyDescent="0.25">
      <c r="A372" t="s">
        <v>1682</v>
      </c>
      <c r="B372" s="2">
        <v>1</v>
      </c>
      <c r="C372" t="s">
        <v>2606</v>
      </c>
    </row>
    <row r="373" spans="1:9" x14ac:dyDescent="0.25">
      <c r="A373" t="s">
        <v>1682</v>
      </c>
      <c r="B373" s="2">
        <v>2</v>
      </c>
      <c r="C373" t="s">
        <v>2605</v>
      </c>
    </row>
    <row r="374" spans="1:9" x14ac:dyDescent="0.25">
      <c r="A374" t="s">
        <v>1394</v>
      </c>
      <c r="B374" s="2">
        <v>1</v>
      </c>
      <c r="C374" t="s">
        <v>2606</v>
      </c>
    </row>
    <row r="375" spans="1:9" x14ac:dyDescent="0.25">
      <c r="A375" t="s">
        <v>1394</v>
      </c>
      <c r="B375" s="2">
        <v>2</v>
      </c>
      <c r="C375" t="s">
        <v>2605</v>
      </c>
    </row>
    <row r="376" spans="1:9" x14ac:dyDescent="0.25">
      <c r="A376" t="s">
        <v>1713</v>
      </c>
      <c r="B376" s="2">
        <v>1</v>
      </c>
      <c r="C376" t="s">
        <v>2606</v>
      </c>
    </row>
    <row r="377" spans="1:9" x14ac:dyDescent="0.25">
      <c r="A377" t="s">
        <v>1713</v>
      </c>
      <c r="B377" s="2">
        <v>2</v>
      </c>
      <c r="C377" t="s">
        <v>2605</v>
      </c>
    </row>
    <row r="378" spans="1:9" x14ac:dyDescent="0.25">
      <c r="A378" t="s">
        <v>3672</v>
      </c>
      <c r="B378" s="2">
        <v>1</v>
      </c>
      <c r="C378" t="s">
        <v>2606</v>
      </c>
      <c r="F378" s="4" t="s">
        <v>4598</v>
      </c>
      <c r="I378" t="s">
        <v>3918</v>
      </c>
    </row>
    <row r="379" spans="1:9" x14ac:dyDescent="0.25">
      <c r="A379" t="s">
        <v>3672</v>
      </c>
      <c r="B379" s="2">
        <v>2</v>
      </c>
      <c r="C379" t="s">
        <v>2605</v>
      </c>
      <c r="F379" s="4" t="s">
        <v>75</v>
      </c>
      <c r="I379" t="s">
        <v>3918</v>
      </c>
    </row>
    <row r="380" spans="1:9" x14ac:dyDescent="0.25">
      <c r="A380" t="s">
        <v>1927</v>
      </c>
      <c r="B380" s="2">
        <v>1</v>
      </c>
      <c r="C380" t="s">
        <v>2606</v>
      </c>
    </row>
    <row r="381" spans="1:9" x14ac:dyDescent="0.25">
      <c r="A381" t="s">
        <v>1927</v>
      </c>
      <c r="B381" s="2">
        <v>2</v>
      </c>
      <c r="C381" t="s">
        <v>2605</v>
      </c>
    </row>
    <row r="382" spans="1:9" x14ac:dyDescent="0.25">
      <c r="A382" t="s">
        <v>1556</v>
      </c>
      <c r="B382" s="2">
        <v>1</v>
      </c>
      <c r="C382" t="s">
        <v>2606</v>
      </c>
    </row>
    <row r="383" spans="1:9" x14ac:dyDescent="0.25">
      <c r="A383" t="s">
        <v>1556</v>
      </c>
      <c r="B383" s="2">
        <v>2</v>
      </c>
      <c r="C383" t="s">
        <v>2605</v>
      </c>
    </row>
    <row r="384" spans="1:9" x14ac:dyDescent="0.25">
      <c r="A384" t="s">
        <v>1597</v>
      </c>
      <c r="B384" s="2">
        <v>1</v>
      </c>
      <c r="C384" t="s">
        <v>2606</v>
      </c>
    </row>
    <row r="385" spans="1:9" x14ac:dyDescent="0.25">
      <c r="A385" t="s">
        <v>1597</v>
      </c>
      <c r="B385" s="2">
        <v>2</v>
      </c>
      <c r="C385" t="s">
        <v>2605</v>
      </c>
    </row>
    <row r="386" spans="1:9" x14ac:dyDescent="0.25">
      <c r="A386" t="s">
        <v>1596</v>
      </c>
      <c r="B386" s="2">
        <v>1</v>
      </c>
      <c r="C386" t="s">
        <v>2606</v>
      </c>
    </row>
    <row r="387" spans="1:9" x14ac:dyDescent="0.25">
      <c r="A387" t="s">
        <v>1596</v>
      </c>
      <c r="B387" s="2">
        <v>2</v>
      </c>
      <c r="C387" t="s">
        <v>2605</v>
      </c>
    </row>
    <row r="388" spans="1:9" x14ac:dyDescent="0.25">
      <c r="A388" t="s">
        <v>2054</v>
      </c>
      <c r="B388" s="2">
        <v>1</v>
      </c>
      <c r="C388" t="s">
        <v>2606</v>
      </c>
    </row>
    <row r="389" spans="1:9" x14ac:dyDescent="0.25">
      <c r="A389" t="s">
        <v>2054</v>
      </c>
      <c r="B389" s="2">
        <v>2</v>
      </c>
      <c r="C389" t="s">
        <v>2605</v>
      </c>
    </row>
    <row r="390" spans="1:9" x14ac:dyDescent="0.25">
      <c r="A390" t="s">
        <v>3646</v>
      </c>
      <c r="B390" s="2">
        <v>1</v>
      </c>
      <c r="C390" t="s">
        <v>2606</v>
      </c>
    </row>
    <row r="391" spans="1:9" x14ac:dyDescent="0.25">
      <c r="A391" t="s">
        <v>3646</v>
      </c>
      <c r="B391" s="2">
        <v>2</v>
      </c>
      <c r="C391" t="s">
        <v>2605</v>
      </c>
    </row>
    <row r="392" spans="1:9" x14ac:dyDescent="0.25">
      <c r="A392" t="s">
        <v>1555</v>
      </c>
      <c r="B392" s="2">
        <v>1</v>
      </c>
      <c r="C392" t="s">
        <v>2606</v>
      </c>
    </row>
    <row r="393" spans="1:9" x14ac:dyDescent="0.25">
      <c r="A393" t="s">
        <v>1555</v>
      </c>
      <c r="B393" s="2">
        <v>2</v>
      </c>
      <c r="C393" t="s">
        <v>2605</v>
      </c>
    </row>
    <row r="394" spans="1:9" x14ac:dyDescent="0.25">
      <c r="A394" t="s">
        <v>3785</v>
      </c>
      <c r="B394" s="2">
        <v>1</v>
      </c>
      <c r="C394" s="4" t="s">
        <v>4599</v>
      </c>
      <c r="I394" t="s">
        <v>4315</v>
      </c>
    </row>
    <row r="395" spans="1:9" x14ac:dyDescent="0.25">
      <c r="A395" t="s">
        <v>3785</v>
      </c>
      <c r="B395" s="2">
        <v>2</v>
      </c>
      <c r="C395" t="s">
        <v>2605</v>
      </c>
      <c r="D395" s="325">
        <v>23255</v>
      </c>
      <c r="F395" s="4" t="s">
        <v>68</v>
      </c>
      <c r="G395">
        <v>30000</v>
      </c>
      <c r="I395" t="s">
        <v>4315</v>
      </c>
    </row>
    <row r="396" spans="1:9" x14ac:dyDescent="0.25">
      <c r="A396" t="s">
        <v>3541</v>
      </c>
      <c r="B396" s="2">
        <v>1</v>
      </c>
      <c r="C396" s="4" t="s">
        <v>4599</v>
      </c>
      <c r="I396" t="s">
        <v>4335</v>
      </c>
    </row>
    <row r="397" spans="1:9" x14ac:dyDescent="0.25">
      <c r="A397" t="s">
        <v>3541</v>
      </c>
      <c r="B397" s="2">
        <v>2</v>
      </c>
      <c r="C397" t="s">
        <v>2605</v>
      </c>
      <c r="F397" s="4" t="s">
        <v>48</v>
      </c>
      <c r="I397" t="s">
        <v>4335</v>
      </c>
    </row>
    <row r="398" spans="1:9" x14ac:dyDescent="0.25">
      <c r="A398" t="s">
        <v>3541</v>
      </c>
      <c r="B398" s="2">
        <v>3</v>
      </c>
      <c r="C398" s="4" t="s">
        <v>2606</v>
      </c>
      <c r="F398" s="4" t="s">
        <v>45</v>
      </c>
    </row>
    <row r="399" spans="1:9" x14ac:dyDescent="0.25">
      <c r="A399" t="s">
        <v>3541</v>
      </c>
      <c r="B399" s="2">
        <v>5</v>
      </c>
      <c r="C399" s="4" t="s">
        <v>2605</v>
      </c>
      <c r="F399" s="4" t="s">
        <v>73</v>
      </c>
    </row>
    <row r="400" spans="1:9" x14ac:dyDescent="0.25">
      <c r="A400" t="s">
        <v>3085</v>
      </c>
      <c r="B400" s="2">
        <v>1</v>
      </c>
      <c r="C400" t="s">
        <v>4528</v>
      </c>
      <c r="D400" s="325">
        <v>39739</v>
      </c>
      <c r="E400" s="325">
        <v>39767</v>
      </c>
      <c r="F400" t="s">
        <v>66</v>
      </c>
      <c r="I400" t="s">
        <v>4044</v>
      </c>
    </row>
    <row r="401" spans="1:9" x14ac:dyDescent="0.25">
      <c r="A401" t="s">
        <v>3085</v>
      </c>
      <c r="B401" s="2">
        <v>2</v>
      </c>
      <c r="C401" t="s">
        <v>4527</v>
      </c>
      <c r="D401" s="325">
        <v>39767</v>
      </c>
      <c r="F401" t="s">
        <v>66</v>
      </c>
      <c r="I401" t="s">
        <v>4044</v>
      </c>
    </row>
    <row r="402" spans="1:9" x14ac:dyDescent="0.25">
      <c r="A402" t="s">
        <v>2937</v>
      </c>
      <c r="B402" s="2">
        <v>1</v>
      </c>
      <c r="C402" t="s">
        <v>2606</v>
      </c>
      <c r="D402" s="325">
        <v>33467</v>
      </c>
      <c r="F402" t="s">
        <v>45</v>
      </c>
      <c r="G402">
        <v>1220000</v>
      </c>
      <c r="I402" t="s">
        <v>4435</v>
      </c>
    </row>
    <row r="403" spans="1:9" x14ac:dyDescent="0.25">
      <c r="A403" t="s">
        <v>2937</v>
      </c>
      <c r="B403" s="2">
        <v>2</v>
      </c>
      <c r="C403" t="s">
        <v>4527</v>
      </c>
      <c r="D403" s="325">
        <v>34727</v>
      </c>
      <c r="F403" t="s">
        <v>88</v>
      </c>
      <c r="I403" t="s">
        <v>4435</v>
      </c>
    </row>
    <row r="404" spans="1:9" x14ac:dyDescent="0.25">
      <c r="A404" t="s">
        <v>3474</v>
      </c>
      <c r="B404" s="2">
        <v>1</v>
      </c>
      <c r="C404" t="s">
        <v>4599</v>
      </c>
      <c r="I404" t="s">
        <v>4274</v>
      </c>
    </row>
    <row r="405" spans="1:9" x14ac:dyDescent="0.25">
      <c r="A405" t="s">
        <v>3474</v>
      </c>
      <c r="B405" s="2">
        <v>2</v>
      </c>
      <c r="C405" t="s">
        <v>2603</v>
      </c>
      <c r="D405" s="325">
        <v>36647</v>
      </c>
      <c r="F405" t="s">
        <v>2438</v>
      </c>
      <c r="H405" t="s">
        <v>2135</v>
      </c>
      <c r="I405" t="s">
        <v>4274</v>
      </c>
    </row>
    <row r="406" spans="1:9" x14ac:dyDescent="0.25">
      <c r="A406" t="s">
        <v>3086</v>
      </c>
      <c r="B406" s="2">
        <v>1</v>
      </c>
      <c r="C406" t="s">
        <v>2606</v>
      </c>
      <c r="D406" s="325">
        <v>36190</v>
      </c>
      <c r="F406" t="s">
        <v>67</v>
      </c>
      <c r="G406">
        <v>945000</v>
      </c>
      <c r="I406" t="s">
        <v>4316</v>
      </c>
    </row>
    <row r="407" spans="1:9" x14ac:dyDescent="0.25">
      <c r="A407" t="s">
        <v>3086</v>
      </c>
      <c r="B407" s="2">
        <v>2</v>
      </c>
      <c r="C407" t="s">
        <v>2605</v>
      </c>
      <c r="D407" s="325">
        <v>36400</v>
      </c>
      <c r="F407" t="s">
        <v>63</v>
      </c>
      <c r="G407">
        <v>420000</v>
      </c>
      <c r="I407" t="s">
        <v>4316</v>
      </c>
    </row>
    <row r="408" spans="1:9" x14ac:dyDescent="0.25">
      <c r="A408" t="s">
        <v>1471</v>
      </c>
      <c r="B408" s="2">
        <v>1</v>
      </c>
      <c r="C408" t="s">
        <v>2606</v>
      </c>
    </row>
    <row r="409" spans="1:9" x14ac:dyDescent="0.25">
      <c r="A409" t="s">
        <v>1471</v>
      </c>
      <c r="B409" s="2">
        <v>2</v>
      </c>
      <c r="C409" t="s">
        <v>2605</v>
      </c>
    </row>
    <row r="410" spans="1:9" x14ac:dyDescent="0.25">
      <c r="A410" t="s">
        <v>1595</v>
      </c>
      <c r="B410" s="2">
        <v>1</v>
      </c>
      <c r="C410" t="s">
        <v>2606</v>
      </c>
    </row>
    <row r="411" spans="1:9" x14ac:dyDescent="0.25">
      <c r="A411" t="s">
        <v>1595</v>
      </c>
      <c r="B411" s="2">
        <v>2</v>
      </c>
      <c r="C411" t="s">
        <v>2605</v>
      </c>
    </row>
    <row r="412" spans="1:9" x14ac:dyDescent="0.25">
      <c r="A412" t="s">
        <v>1594</v>
      </c>
      <c r="B412" s="2">
        <v>1</v>
      </c>
      <c r="C412" t="s">
        <v>2606</v>
      </c>
    </row>
    <row r="413" spans="1:9" x14ac:dyDescent="0.25">
      <c r="A413" t="s">
        <v>1594</v>
      </c>
      <c r="B413" s="2">
        <v>2</v>
      </c>
      <c r="C413" t="s">
        <v>2605</v>
      </c>
    </row>
    <row r="414" spans="1:9" x14ac:dyDescent="0.25">
      <c r="A414" t="s">
        <v>1554</v>
      </c>
      <c r="B414" s="2">
        <v>1</v>
      </c>
      <c r="C414" t="s">
        <v>2606</v>
      </c>
    </row>
    <row r="415" spans="1:9" x14ac:dyDescent="0.25">
      <c r="A415" t="s">
        <v>1554</v>
      </c>
      <c r="B415" s="2">
        <v>2</v>
      </c>
      <c r="C415" t="s">
        <v>2605</v>
      </c>
    </row>
    <row r="416" spans="1:9" x14ac:dyDescent="0.25">
      <c r="A416" t="s">
        <v>1650</v>
      </c>
      <c r="B416" s="2">
        <v>1</v>
      </c>
      <c r="C416" t="s">
        <v>2606</v>
      </c>
    </row>
    <row r="417" spans="1:9" x14ac:dyDescent="0.25">
      <c r="A417" t="s">
        <v>1650</v>
      </c>
      <c r="B417" s="2">
        <v>2</v>
      </c>
      <c r="C417" t="s">
        <v>2605</v>
      </c>
    </row>
    <row r="418" spans="1:9" x14ac:dyDescent="0.25">
      <c r="A418" t="s">
        <v>3568</v>
      </c>
      <c r="B418" s="2">
        <v>1</v>
      </c>
      <c r="C418" t="s">
        <v>2606</v>
      </c>
    </row>
    <row r="419" spans="1:9" x14ac:dyDescent="0.25">
      <c r="A419" t="s">
        <v>3568</v>
      </c>
      <c r="B419" s="2">
        <v>2</v>
      </c>
      <c r="C419" t="s">
        <v>2605</v>
      </c>
    </row>
    <row r="420" spans="1:9" x14ac:dyDescent="0.25">
      <c r="A420" t="s">
        <v>3078</v>
      </c>
      <c r="B420" s="2">
        <v>1</v>
      </c>
      <c r="C420" t="s">
        <v>2606</v>
      </c>
    </row>
    <row r="421" spans="1:9" x14ac:dyDescent="0.25">
      <c r="A421" t="s">
        <v>3078</v>
      </c>
      <c r="B421" s="2">
        <v>2</v>
      </c>
      <c r="C421" t="s">
        <v>2605</v>
      </c>
    </row>
    <row r="422" spans="1:9" x14ac:dyDescent="0.25">
      <c r="A422" t="s">
        <v>3122</v>
      </c>
      <c r="B422" s="2">
        <v>1</v>
      </c>
      <c r="C422" t="s">
        <v>2606</v>
      </c>
    </row>
    <row r="423" spans="1:9" x14ac:dyDescent="0.25">
      <c r="A423" t="s">
        <v>3122</v>
      </c>
      <c r="B423" s="2">
        <v>2</v>
      </c>
      <c r="C423" t="s">
        <v>2605</v>
      </c>
    </row>
    <row r="424" spans="1:9" x14ac:dyDescent="0.25">
      <c r="A424" t="s">
        <v>3319</v>
      </c>
      <c r="B424" s="2">
        <v>1</v>
      </c>
      <c r="C424" t="s">
        <v>2606</v>
      </c>
    </row>
    <row r="425" spans="1:9" x14ac:dyDescent="0.25">
      <c r="A425" t="s">
        <v>3319</v>
      </c>
      <c r="B425" s="2">
        <v>2</v>
      </c>
      <c r="C425" t="s">
        <v>2605</v>
      </c>
    </row>
    <row r="426" spans="1:9" x14ac:dyDescent="0.25">
      <c r="A426" t="s">
        <v>3775</v>
      </c>
      <c r="B426" s="2">
        <v>1</v>
      </c>
      <c r="C426" t="s">
        <v>2606</v>
      </c>
    </row>
    <row r="427" spans="1:9" x14ac:dyDescent="0.25">
      <c r="A427" t="s">
        <v>3775</v>
      </c>
      <c r="B427" s="2">
        <v>2</v>
      </c>
      <c r="C427" t="s">
        <v>2605</v>
      </c>
    </row>
    <row r="428" spans="1:9" x14ac:dyDescent="0.25">
      <c r="A428" t="s">
        <v>3386</v>
      </c>
      <c r="B428" s="2">
        <v>1</v>
      </c>
      <c r="C428" t="s">
        <v>2606</v>
      </c>
    </row>
    <row r="429" spans="1:9" x14ac:dyDescent="0.25">
      <c r="A429" t="s">
        <v>3386</v>
      </c>
      <c r="B429" s="2">
        <v>2</v>
      </c>
      <c r="C429" t="s">
        <v>2605</v>
      </c>
    </row>
    <row r="430" spans="1:9" x14ac:dyDescent="0.25">
      <c r="A430" t="s">
        <v>2934</v>
      </c>
      <c r="B430" s="2">
        <v>1</v>
      </c>
      <c r="C430" t="s">
        <v>2606</v>
      </c>
      <c r="F430" t="s">
        <v>49</v>
      </c>
      <c r="I430" t="s">
        <v>4433</v>
      </c>
    </row>
    <row r="431" spans="1:9" x14ac:dyDescent="0.25">
      <c r="A431" t="s">
        <v>2934</v>
      </c>
      <c r="B431" s="2">
        <v>2</v>
      </c>
      <c r="C431" t="s">
        <v>2638</v>
      </c>
      <c r="I431" t="s">
        <v>4433</v>
      </c>
    </row>
    <row r="432" spans="1:9" x14ac:dyDescent="0.25">
      <c r="A432" t="s">
        <v>3096</v>
      </c>
      <c r="B432" s="2">
        <v>1</v>
      </c>
      <c r="C432" t="s">
        <v>2606</v>
      </c>
      <c r="D432" s="325">
        <v>8435</v>
      </c>
      <c r="F432" t="s">
        <v>30</v>
      </c>
      <c r="I432" t="s">
        <v>4045</v>
      </c>
    </row>
    <row r="433" spans="1:9" x14ac:dyDescent="0.25">
      <c r="A433" t="s">
        <v>3096</v>
      </c>
      <c r="B433" s="2">
        <v>2</v>
      </c>
      <c r="C433" t="s">
        <v>2605</v>
      </c>
      <c r="D433" s="325">
        <v>9604</v>
      </c>
      <c r="F433" t="s">
        <v>97</v>
      </c>
      <c r="I433" t="s">
        <v>4045</v>
      </c>
    </row>
    <row r="434" spans="1:9" x14ac:dyDescent="0.25">
      <c r="A434" t="s">
        <v>3147</v>
      </c>
      <c r="B434" s="2">
        <v>1</v>
      </c>
      <c r="C434" t="s">
        <v>2606</v>
      </c>
    </row>
    <row r="435" spans="1:9" x14ac:dyDescent="0.25">
      <c r="A435" t="s">
        <v>3147</v>
      </c>
      <c r="B435" s="2">
        <v>2</v>
      </c>
      <c r="C435" t="s">
        <v>2605</v>
      </c>
    </row>
    <row r="436" spans="1:9" x14ac:dyDescent="0.25">
      <c r="A436" t="s">
        <v>3232</v>
      </c>
      <c r="B436" s="2">
        <v>1</v>
      </c>
      <c r="C436" t="s">
        <v>4602</v>
      </c>
      <c r="F436" t="s">
        <v>67</v>
      </c>
      <c r="I436" t="s">
        <v>4075</v>
      </c>
    </row>
    <row r="437" spans="1:9" x14ac:dyDescent="0.25">
      <c r="A437" t="s">
        <v>3360</v>
      </c>
      <c r="B437" s="2">
        <v>1</v>
      </c>
      <c r="C437" t="s">
        <v>2606</v>
      </c>
      <c r="D437" s="325">
        <v>9284</v>
      </c>
      <c r="F437" t="s">
        <v>4603</v>
      </c>
      <c r="I437" t="s">
        <v>4181</v>
      </c>
    </row>
    <row r="438" spans="1:9" x14ac:dyDescent="0.25">
      <c r="A438" t="s">
        <v>3360</v>
      </c>
      <c r="B438" s="2">
        <v>2</v>
      </c>
      <c r="C438" t="s">
        <v>2605</v>
      </c>
      <c r="D438" s="325">
        <v>10349</v>
      </c>
      <c r="F438" t="s">
        <v>59</v>
      </c>
      <c r="I438" t="s">
        <v>4181</v>
      </c>
    </row>
    <row r="439" spans="1:9" x14ac:dyDescent="0.25">
      <c r="A439" t="s">
        <v>2861</v>
      </c>
      <c r="B439" s="2">
        <v>1</v>
      </c>
      <c r="C439" t="s">
        <v>4523</v>
      </c>
      <c r="D439" s="325">
        <v>35126</v>
      </c>
      <c r="F439" t="s">
        <v>96</v>
      </c>
      <c r="I439" t="s">
        <v>3835</v>
      </c>
    </row>
    <row r="440" spans="1:9" x14ac:dyDescent="0.25">
      <c r="A440" t="s">
        <v>2861</v>
      </c>
      <c r="B440" s="2">
        <v>2</v>
      </c>
      <c r="C440" t="s">
        <v>2606</v>
      </c>
      <c r="D440" s="325">
        <v>35217</v>
      </c>
      <c r="F440" t="s">
        <v>96</v>
      </c>
      <c r="G440">
        <v>400000</v>
      </c>
      <c r="I440" t="s">
        <v>3835</v>
      </c>
    </row>
    <row r="441" spans="1:9" x14ac:dyDescent="0.25">
      <c r="A441" t="s">
        <v>2861</v>
      </c>
      <c r="B441" s="2">
        <v>3</v>
      </c>
      <c r="C441" t="s">
        <v>4524</v>
      </c>
      <c r="D441" s="325">
        <v>35441</v>
      </c>
      <c r="E441" s="325">
        <v>35797</v>
      </c>
      <c r="F441" t="s">
        <v>78</v>
      </c>
      <c r="I441" t="s">
        <v>3835</v>
      </c>
    </row>
    <row r="442" spans="1:9" x14ac:dyDescent="0.25">
      <c r="A442" t="s">
        <v>2861</v>
      </c>
      <c r="B442" s="2">
        <v>4</v>
      </c>
      <c r="C442" t="s">
        <v>4524</v>
      </c>
      <c r="F442" t="s">
        <v>64</v>
      </c>
      <c r="I442" t="s">
        <v>3835</v>
      </c>
    </row>
    <row r="443" spans="1:9" x14ac:dyDescent="0.25">
      <c r="A443" t="s">
        <v>2861</v>
      </c>
      <c r="B443" s="2">
        <v>5</v>
      </c>
      <c r="C443" t="s">
        <v>2605</v>
      </c>
      <c r="D443" s="325">
        <v>36011</v>
      </c>
      <c r="F443" t="s">
        <v>60</v>
      </c>
      <c r="I443" t="s">
        <v>3835</v>
      </c>
    </row>
    <row r="444" spans="1:9" x14ac:dyDescent="0.25">
      <c r="A444" t="s">
        <v>440</v>
      </c>
      <c r="B444" s="2">
        <v>1</v>
      </c>
      <c r="C444" t="s">
        <v>2606</v>
      </c>
      <c r="D444" s="325">
        <v>34954</v>
      </c>
      <c r="F444" t="s">
        <v>77</v>
      </c>
      <c r="G444">
        <v>2630000</v>
      </c>
      <c r="I444" t="s">
        <v>3871</v>
      </c>
    </row>
    <row r="445" spans="1:9" x14ac:dyDescent="0.25">
      <c r="A445" t="s">
        <v>440</v>
      </c>
      <c r="B445" s="2">
        <v>2</v>
      </c>
      <c r="C445" t="s">
        <v>2603</v>
      </c>
      <c r="D445" s="325">
        <v>37206</v>
      </c>
      <c r="F445" t="s">
        <v>72</v>
      </c>
      <c r="H445" t="s">
        <v>2135</v>
      </c>
      <c r="I445" t="s">
        <v>3871</v>
      </c>
    </row>
    <row r="446" spans="1:9" x14ac:dyDescent="0.25">
      <c r="A446" t="s">
        <v>3025</v>
      </c>
      <c r="B446" s="2">
        <v>1</v>
      </c>
      <c r="C446" t="s">
        <v>2606</v>
      </c>
      <c r="D446" s="325">
        <v>41849</v>
      </c>
      <c r="F446" t="s">
        <v>80</v>
      </c>
      <c r="I446" t="s">
        <v>3924</v>
      </c>
    </row>
    <row r="447" spans="1:9" x14ac:dyDescent="0.25">
      <c r="A447" t="s">
        <v>3025</v>
      </c>
      <c r="B447" s="2">
        <v>2</v>
      </c>
      <c r="C447" t="s">
        <v>2605</v>
      </c>
      <c r="D447" s="325">
        <v>42391</v>
      </c>
      <c r="F447" t="s">
        <v>94</v>
      </c>
      <c r="I447" t="s">
        <v>3924</v>
      </c>
    </row>
    <row r="448" spans="1:9" x14ac:dyDescent="0.25">
      <c r="A448" t="s">
        <v>3025</v>
      </c>
      <c r="B448" s="2">
        <v>3</v>
      </c>
      <c r="C448" t="s">
        <v>2603</v>
      </c>
      <c r="D448" s="325">
        <v>42521</v>
      </c>
    </row>
    <row r="449" spans="1:9" x14ac:dyDescent="0.25">
      <c r="A449" t="s">
        <v>610</v>
      </c>
      <c r="B449" s="2">
        <v>1</v>
      </c>
      <c r="C449" t="s">
        <v>2606</v>
      </c>
      <c r="D449" s="325">
        <v>39298</v>
      </c>
      <c r="F449" t="s">
        <v>108</v>
      </c>
      <c r="G449">
        <v>1200000</v>
      </c>
      <c r="I449" t="s">
        <v>3960</v>
      </c>
    </row>
    <row r="450" spans="1:9" x14ac:dyDescent="0.25">
      <c r="A450" t="s">
        <v>3126</v>
      </c>
      <c r="B450" s="2">
        <v>1</v>
      </c>
      <c r="C450" t="s">
        <v>2606</v>
      </c>
      <c r="D450" s="325">
        <v>23611</v>
      </c>
      <c r="F450" t="s">
        <v>34</v>
      </c>
      <c r="G450">
        <v>30000</v>
      </c>
      <c r="I450" t="s">
        <v>3985</v>
      </c>
    </row>
    <row r="451" spans="1:9" x14ac:dyDescent="0.25">
      <c r="A451" t="s">
        <v>3126</v>
      </c>
      <c r="B451" s="2">
        <v>2</v>
      </c>
      <c r="C451" t="s">
        <v>2605</v>
      </c>
      <c r="D451" s="325">
        <v>24409</v>
      </c>
      <c r="F451" t="s">
        <v>53</v>
      </c>
      <c r="I451" t="s">
        <v>3985</v>
      </c>
    </row>
    <row r="452" spans="1:9" x14ac:dyDescent="0.25">
      <c r="A452" t="s">
        <v>3165</v>
      </c>
      <c r="B452" s="2">
        <v>1</v>
      </c>
      <c r="C452" t="s">
        <v>2606</v>
      </c>
      <c r="D452" s="325">
        <v>35861</v>
      </c>
      <c r="F452" t="s">
        <v>2271</v>
      </c>
      <c r="H452" t="s">
        <v>2135</v>
      </c>
      <c r="I452" t="s">
        <v>4013</v>
      </c>
    </row>
    <row r="453" spans="1:9" x14ac:dyDescent="0.25">
      <c r="A453" t="s">
        <v>3165</v>
      </c>
      <c r="B453" s="2">
        <v>2</v>
      </c>
      <c r="C453" t="s">
        <v>4527</v>
      </c>
      <c r="D453" s="325">
        <v>38451</v>
      </c>
      <c r="F453" t="s">
        <v>82</v>
      </c>
      <c r="I453" t="s">
        <v>4013</v>
      </c>
    </row>
    <row r="454" spans="1:9" x14ac:dyDescent="0.25">
      <c r="A454" t="s">
        <v>3165</v>
      </c>
      <c r="B454" s="2">
        <v>3</v>
      </c>
      <c r="C454" t="s">
        <v>2605</v>
      </c>
      <c r="D454" s="325">
        <v>38533</v>
      </c>
      <c r="F454" t="s">
        <v>82</v>
      </c>
      <c r="I454" t="s">
        <v>4013</v>
      </c>
    </row>
    <row r="455" spans="1:9" x14ac:dyDescent="0.25">
      <c r="A455" t="s">
        <v>3188</v>
      </c>
      <c r="B455" s="2">
        <v>1</v>
      </c>
      <c r="C455" t="s">
        <v>4599</v>
      </c>
      <c r="D455" s="325">
        <v>29922</v>
      </c>
      <c r="I455" t="s">
        <v>4033</v>
      </c>
    </row>
    <row r="456" spans="1:9" x14ac:dyDescent="0.25">
      <c r="A456" t="s">
        <v>3188</v>
      </c>
      <c r="B456" s="2">
        <v>2</v>
      </c>
      <c r="C456" t="s">
        <v>2605</v>
      </c>
      <c r="D456" s="325">
        <v>31906</v>
      </c>
      <c r="F456" t="s">
        <v>54</v>
      </c>
      <c r="I456" t="s">
        <v>4033</v>
      </c>
    </row>
    <row r="457" spans="1:9" x14ac:dyDescent="0.25">
      <c r="A457" t="s">
        <v>3243</v>
      </c>
      <c r="B457" s="2">
        <v>1</v>
      </c>
      <c r="C457" t="s">
        <v>2606</v>
      </c>
    </row>
    <row r="458" spans="1:9" x14ac:dyDescent="0.25">
      <c r="A458" t="s">
        <v>3243</v>
      </c>
      <c r="B458" s="2">
        <v>2</v>
      </c>
      <c r="C458" t="s">
        <v>2605</v>
      </c>
    </row>
    <row r="459" spans="1:9" x14ac:dyDescent="0.25">
      <c r="A459" t="s">
        <v>3262</v>
      </c>
      <c r="B459" s="2">
        <v>1</v>
      </c>
      <c r="C459" t="s">
        <v>4523</v>
      </c>
      <c r="D459" s="325">
        <v>39886</v>
      </c>
      <c r="E459" s="325">
        <v>41027</v>
      </c>
      <c r="F459" t="s">
        <v>54</v>
      </c>
      <c r="I459" t="s">
        <v>4104</v>
      </c>
    </row>
    <row r="460" spans="1:9" x14ac:dyDescent="0.25">
      <c r="A460" t="s">
        <v>3262</v>
      </c>
      <c r="B460" s="2">
        <v>2</v>
      </c>
      <c r="C460" t="s">
        <v>2606</v>
      </c>
      <c r="D460" s="325">
        <v>40014</v>
      </c>
      <c r="F460" t="s">
        <v>54</v>
      </c>
      <c r="G460">
        <v>1750000</v>
      </c>
    </row>
    <row r="461" spans="1:9" x14ac:dyDescent="0.25">
      <c r="A461" t="s">
        <v>3262</v>
      </c>
      <c r="B461" s="2">
        <v>3</v>
      </c>
      <c r="C461" t="s">
        <v>2605</v>
      </c>
      <c r="D461" s="325">
        <v>41107</v>
      </c>
      <c r="F461" t="s">
        <v>70</v>
      </c>
      <c r="G461">
        <v>2300000</v>
      </c>
    </row>
    <row r="462" spans="1:9" x14ac:dyDescent="0.25">
      <c r="A462" t="s">
        <v>3714</v>
      </c>
      <c r="B462" s="2">
        <v>1</v>
      </c>
      <c r="C462" t="s">
        <v>2606</v>
      </c>
      <c r="F462" t="s">
        <v>2178</v>
      </c>
      <c r="H462" t="s">
        <v>2135</v>
      </c>
      <c r="I462" t="s">
        <v>4148</v>
      </c>
    </row>
    <row r="463" spans="1:9" x14ac:dyDescent="0.25">
      <c r="A463" t="s">
        <v>3714</v>
      </c>
      <c r="B463" s="2">
        <v>2</v>
      </c>
      <c r="C463" t="s">
        <v>2605</v>
      </c>
      <c r="F463" t="s">
        <v>109</v>
      </c>
      <c r="G463">
        <v>56000</v>
      </c>
      <c r="I463" t="s">
        <v>4148</v>
      </c>
    </row>
    <row r="464" spans="1:9" x14ac:dyDescent="0.25">
      <c r="A464" t="s">
        <v>3363</v>
      </c>
      <c r="B464" s="2">
        <v>1</v>
      </c>
      <c r="C464" t="s">
        <v>2606</v>
      </c>
    </row>
    <row r="465" spans="1:9" x14ac:dyDescent="0.25">
      <c r="A465" t="s">
        <v>3363</v>
      </c>
      <c r="B465" s="2">
        <v>2</v>
      </c>
      <c r="C465" t="s">
        <v>2605</v>
      </c>
    </row>
    <row r="466" spans="1:9" x14ac:dyDescent="0.25">
      <c r="A466" t="s">
        <v>3799</v>
      </c>
      <c r="B466" s="2">
        <v>1</v>
      </c>
      <c r="C466" t="s">
        <v>4528</v>
      </c>
      <c r="D466" s="325">
        <v>42248</v>
      </c>
      <c r="E466" s="325">
        <v>42551</v>
      </c>
      <c r="F466" t="s">
        <v>4568</v>
      </c>
    </row>
    <row r="467" spans="1:9" x14ac:dyDescent="0.25">
      <c r="A467" t="s">
        <v>3799</v>
      </c>
      <c r="B467" s="2">
        <v>2</v>
      </c>
      <c r="C467" t="s">
        <v>2605</v>
      </c>
    </row>
    <row r="468" spans="1:9" x14ac:dyDescent="0.25">
      <c r="A468" t="s">
        <v>2993</v>
      </c>
      <c r="B468" s="2">
        <v>1</v>
      </c>
      <c r="C468" t="s">
        <v>4599</v>
      </c>
      <c r="I468" t="s">
        <v>4497</v>
      </c>
    </row>
    <row r="469" spans="1:9" x14ac:dyDescent="0.25">
      <c r="A469" t="s">
        <v>2993</v>
      </c>
      <c r="B469" s="2">
        <v>2</v>
      </c>
      <c r="C469" t="s">
        <v>2605</v>
      </c>
      <c r="F469" t="s">
        <v>81</v>
      </c>
      <c r="G469">
        <v>250000</v>
      </c>
      <c r="I469" t="s">
        <v>4497</v>
      </c>
    </row>
    <row r="470" spans="1:9" x14ac:dyDescent="0.25">
      <c r="A470" t="s">
        <v>3100</v>
      </c>
      <c r="B470" s="2">
        <v>1</v>
      </c>
      <c r="C470" t="s">
        <v>2606</v>
      </c>
      <c r="D470" s="325">
        <v>35912</v>
      </c>
      <c r="F470" t="s">
        <v>98</v>
      </c>
      <c r="G470">
        <v>3000000</v>
      </c>
      <c r="I470" t="s">
        <v>4024</v>
      </c>
    </row>
    <row r="471" spans="1:9" x14ac:dyDescent="0.25">
      <c r="A471" t="s">
        <v>3100</v>
      </c>
      <c r="B471" s="2">
        <v>2</v>
      </c>
      <c r="C471" t="s">
        <v>2605</v>
      </c>
      <c r="D471" s="325">
        <v>37471</v>
      </c>
      <c r="F471" t="s">
        <v>91</v>
      </c>
      <c r="I471" t="s">
        <v>4024</v>
      </c>
    </row>
    <row r="472" spans="1:9" x14ac:dyDescent="0.25">
      <c r="A472" t="s">
        <v>3602</v>
      </c>
      <c r="B472" s="2">
        <v>1</v>
      </c>
      <c r="C472" t="s">
        <v>4523</v>
      </c>
      <c r="D472" s="325">
        <v>42089</v>
      </c>
      <c r="E472" s="325">
        <v>42155</v>
      </c>
      <c r="F472" t="s">
        <v>59</v>
      </c>
      <c r="I472" t="s">
        <v>3831</v>
      </c>
    </row>
    <row r="473" spans="1:9" x14ac:dyDescent="0.25">
      <c r="A473" t="s">
        <v>1553</v>
      </c>
      <c r="B473" s="2">
        <v>1</v>
      </c>
      <c r="C473" t="s">
        <v>2606</v>
      </c>
    </row>
    <row r="474" spans="1:9" x14ac:dyDescent="0.25">
      <c r="A474" t="s">
        <v>1553</v>
      </c>
      <c r="B474" s="2">
        <v>2</v>
      </c>
      <c r="C474" t="s">
        <v>2605</v>
      </c>
    </row>
    <row r="475" spans="1:9" x14ac:dyDescent="0.25">
      <c r="A475" t="s">
        <v>3311</v>
      </c>
      <c r="B475" s="2">
        <v>1</v>
      </c>
      <c r="C475" t="s">
        <v>2606</v>
      </c>
    </row>
    <row r="476" spans="1:9" x14ac:dyDescent="0.25">
      <c r="A476" t="s">
        <v>3311</v>
      </c>
      <c r="B476" s="2">
        <v>2</v>
      </c>
      <c r="C476" t="s">
        <v>2605</v>
      </c>
    </row>
    <row r="477" spans="1:9" x14ac:dyDescent="0.25">
      <c r="A477" t="s">
        <v>1636</v>
      </c>
      <c r="B477" s="2">
        <v>1</v>
      </c>
      <c r="C477" t="s">
        <v>2606</v>
      </c>
    </row>
    <row r="478" spans="1:9" x14ac:dyDescent="0.25">
      <c r="A478" t="s">
        <v>1636</v>
      </c>
      <c r="B478" s="2">
        <v>2</v>
      </c>
      <c r="C478" t="s">
        <v>2605</v>
      </c>
    </row>
    <row r="479" spans="1:9" x14ac:dyDescent="0.25">
      <c r="A479" t="s">
        <v>3548</v>
      </c>
      <c r="B479" s="2">
        <v>1</v>
      </c>
      <c r="C479" t="s">
        <v>2606</v>
      </c>
    </row>
    <row r="480" spans="1:9" x14ac:dyDescent="0.25">
      <c r="A480" t="s">
        <v>3548</v>
      </c>
      <c r="B480" s="2">
        <v>2</v>
      </c>
      <c r="C480" t="s">
        <v>2605</v>
      </c>
    </row>
    <row r="481" spans="1:9" x14ac:dyDescent="0.25">
      <c r="A481" t="s">
        <v>3409</v>
      </c>
      <c r="B481" s="2">
        <v>1</v>
      </c>
      <c r="C481" t="s">
        <v>2606</v>
      </c>
    </row>
    <row r="482" spans="1:9" x14ac:dyDescent="0.25">
      <c r="A482" t="s">
        <v>3409</v>
      </c>
      <c r="B482" s="2">
        <v>2</v>
      </c>
      <c r="C482" t="s">
        <v>2605</v>
      </c>
    </row>
    <row r="483" spans="1:9" x14ac:dyDescent="0.25">
      <c r="A483" t="s">
        <v>3105</v>
      </c>
      <c r="B483" s="2">
        <v>1</v>
      </c>
      <c r="C483" t="s">
        <v>4523</v>
      </c>
      <c r="D483" s="325">
        <v>40810</v>
      </c>
      <c r="E483" s="325">
        <v>40834</v>
      </c>
      <c r="F483" t="s">
        <v>81</v>
      </c>
      <c r="I483" t="s">
        <v>4133</v>
      </c>
    </row>
    <row r="484" spans="1:9" x14ac:dyDescent="0.25">
      <c r="A484" t="s">
        <v>3233</v>
      </c>
      <c r="B484" s="2">
        <v>1</v>
      </c>
      <c r="C484" t="s">
        <v>2606</v>
      </c>
    </row>
    <row r="485" spans="1:9" x14ac:dyDescent="0.25">
      <c r="A485" t="s">
        <v>3233</v>
      </c>
      <c r="B485" s="2">
        <v>2</v>
      </c>
      <c r="C485" t="s">
        <v>2605</v>
      </c>
    </row>
    <row r="486" spans="1:9" x14ac:dyDescent="0.25">
      <c r="A486" t="s">
        <v>1851</v>
      </c>
      <c r="B486" s="2">
        <v>1</v>
      </c>
      <c r="C486" t="s">
        <v>2606</v>
      </c>
    </row>
    <row r="487" spans="1:9" x14ac:dyDescent="0.25">
      <c r="A487" t="s">
        <v>1851</v>
      </c>
      <c r="B487" s="2">
        <v>2</v>
      </c>
      <c r="C487" t="s">
        <v>2605</v>
      </c>
    </row>
    <row r="488" spans="1:9" x14ac:dyDescent="0.25">
      <c r="A488" t="s">
        <v>1507</v>
      </c>
      <c r="B488" s="2">
        <v>1</v>
      </c>
      <c r="C488" t="s">
        <v>2606</v>
      </c>
    </row>
    <row r="489" spans="1:9" x14ac:dyDescent="0.25">
      <c r="A489" t="s">
        <v>1507</v>
      </c>
      <c r="B489" s="2">
        <v>2</v>
      </c>
      <c r="C489" t="s">
        <v>2605</v>
      </c>
    </row>
    <row r="490" spans="1:9" x14ac:dyDescent="0.25">
      <c r="A490" t="s">
        <v>2086</v>
      </c>
      <c r="B490" s="2">
        <v>1</v>
      </c>
      <c r="C490" t="s">
        <v>2606</v>
      </c>
    </row>
    <row r="491" spans="1:9" x14ac:dyDescent="0.25">
      <c r="A491" t="s">
        <v>2086</v>
      </c>
      <c r="B491" s="2">
        <v>2</v>
      </c>
      <c r="C491" t="s">
        <v>2605</v>
      </c>
    </row>
    <row r="492" spans="1:9" x14ac:dyDescent="0.25">
      <c r="A492" t="s">
        <v>2853</v>
      </c>
      <c r="B492" s="2">
        <v>1</v>
      </c>
      <c r="C492" t="s">
        <v>2606</v>
      </c>
      <c r="D492" s="325">
        <v>22302</v>
      </c>
      <c r="F492" t="s">
        <v>97</v>
      </c>
      <c r="G492">
        <v>12000</v>
      </c>
      <c r="I492" t="s">
        <v>3828</v>
      </c>
    </row>
    <row r="493" spans="1:9" x14ac:dyDescent="0.25">
      <c r="A493" t="s">
        <v>2853</v>
      </c>
      <c r="B493" s="2">
        <v>2</v>
      </c>
      <c r="C493" t="s">
        <v>2605</v>
      </c>
      <c r="D493" s="325">
        <v>24360</v>
      </c>
      <c r="F493" t="s">
        <v>59</v>
      </c>
      <c r="G493">
        <v>45000</v>
      </c>
      <c r="I493" t="s">
        <v>3828</v>
      </c>
    </row>
    <row r="494" spans="1:9" x14ac:dyDescent="0.25">
      <c r="A494" t="s">
        <v>3110</v>
      </c>
      <c r="B494" s="2">
        <v>1</v>
      </c>
      <c r="C494" t="s">
        <v>2606</v>
      </c>
      <c r="D494" s="325">
        <v>27832</v>
      </c>
      <c r="F494" t="s">
        <v>43</v>
      </c>
      <c r="I494" t="s">
        <v>3864</v>
      </c>
    </row>
    <row r="495" spans="1:9" x14ac:dyDescent="0.25">
      <c r="A495" t="s">
        <v>3110</v>
      </c>
      <c r="B495" s="2">
        <v>2</v>
      </c>
      <c r="C495" t="s">
        <v>2605</v>
      </c>
      <c r="D495" s="325">
        <v>28963</v>
      </c>
      <c r="F495" t="s">
        <v>88</v>
      </c>
      <c r="I495" t="s">
        <v>3864</v>
      </c>
    </row>
    <row r="496" spans="1:9" x14ac:dyDescent="0.25">
      <c r="A496" t="s">
        <v>3049</v>
      </c>
      <c r="B496" s="2">
        <v>1</v>
      </c>
      <c r="C496" t="s">
        <v>2606</v>
      </c>
      <c r="F496" t="s">
        <v>34</v>
      </c>
      <c r="G496">
        <v>20000</v>
      </c>
      <c r="I496" t="s">
        <v>3903</v>
      </c>
    </row>
    <row r="497" spans="1:9" x14ac:dyDescent="0.25">
      <c r="A497" t="s">
        <v>3049</v>
      </c>
      <c r="B497" s="2">
        <v>2</v>
      </c>
      <c r="C497" t="s">
        <v>2605</v>
      </c>
      <c r="F497" t="s">
        <v>76</v>
      </c>
      <c r="I497" t="s">
        <v>3903</v>
      </c>
    </row>
    <row r="498" spans="1:9" x14ac:dyDescent="0.25">
      <c r="A498" t="s">
        <v>3079</v>
      </c>
      <c r="B498" s="2">
        <v>1</v>
      </c>
      <c r="C498" t="s">
        <v>2606</v>
      </c>
      <c r="F498" t="s">
        <v>33</v>
      </c>
      <c r="I498" t="s">
        <v>3933</v>
      </c>
    </row>
    <row r="499" spans="1:9" x14ac:dyDescent="0.25">
      <c r="A499" t="s">
        <v>3079</v>
      </c>
      <c r="B499" s="2">
        <v>2</v>
      </c>
      <c r="C499" t="s">
        <v>4527</v>
      </c>
      <c r="F499" t="s">
        <v>163</v>
      </c>
      <c r="I499" t="s">
        <v>3933</v>
      </c>
    </row>
    <row r="500" spans="1:9" x14ac:dyDescent="0.25">
      <c r="A500" t="s">
        <v>3079</v>
      </c>
      <c r="B500" s="2">
        <v>3</v>
      </c>
      <c r="C500" t="s">
        <v>2638</v>
      </c>
      <c r="I500" t="s">
        <v>3933</v>
      </c>
    </row>
    <row r="501" spans="1:9" x14ac:dyDescent="0.25">
      <c r="A501" t="s">
        <v>438</v>
      </c>
      <c r="B501" s="2">
        <v>1</v>
      </c>
      <c r="C501" t="s">
        <v>2606</v>
      </c>
      <c r="D501" s="325">
        <v>34196</v>
      </c>
      <c r="F501" t="s">
        <v>71</v>
      </c>
      <c r="G501">
        <v>1790000</v>
      </c>
      <c r="I501" t="s">
        <v>3969</v>
      </c>
    </row>
    <row r="502" spans="1:9" x14ac:dyDescent="0.25">
      <c r="A502" t="s">
        <v>438</v>
      </c>
      <c r="B502" s="2">
        <v>2</v>
      </c>
      <c r="C502" t="s">
        <v>2605</v>
      </c>
      <c r="D502" s="325">
        <v>36369</v>
      </c>
      <c r="F502" t="s">
        <v>44</v>
      </c>
      <c r="G502">
        <v>2630000</v>
      </c>
      <c r="I502" t="s">
        <v>3969</v>
      </c>
    </row>
    <row r="503" spans="1:9" x14ac:dyDescent="0.25">
      <c r="A503" t="s">
        <v>3168</v>
      </c>
      <c r="B503" s="2">
        <v>1</v>
      </c>
      <c r="C503" t="s">
        <v>4528</v>
      </c>
      <c r="D503" s="325">
        <v>38403</v>
      </c>
      <c r="E503" s="325">
        <v>38465</v>
      </c>
      <c r="F503" t="s">
        <v>80</v>
      </c>
      <c r="I503" t="s">
        <v>4014</v>
      </c>
    </row>
    <row r="504" spans="1:9" x14ac:dyDescent="0.25">
      <c r="A504" t="s">
        <v>3209</v>
      </c>
      <c r="B504" s="2">
        <v>1</v>
      </c>
      <c r="C504" t="s">
        <v>2606</v>
      </c>
      <c r="D504" s="325">
        <v>31853</v>
      </c>
      <c r="F504" t="s">
        <v>85</v>
      </c>
      <c r="G504">
        <v>50000</v>
      </c>
      <c r="I504" t="s">
        <v>4051</v>
      </c>
    </row>
    <row r="505" spans="1:9" x14ac:dyDescent="0.25">
      <c r="A505" t="s">
        <v>3209</v>
      </c>
      <c r="B505" s="2">
        <v>2</v>
      </c>
      <c r="C505" t="s">
        <v>2605</v>
      </c>
      <c r="D505" s="325">
        <v>32771</v>
      </c>
      <c r="F505" t="s">
        <v>62</v>
      </c>
      <c r="G505">
        <v>750000</v>
      </c>
      <c r="I505" t="s">
        <v>4051</v>
      </c>
    </row>
    <row r="506" spans="1:9" x14ac:dyDescent="0.25">
      <c r="A506" t="s">
        <v>3161</v>
      </c>
      <c r="B506" s="2">
        <v>1</v>
      </c>
      <c r="C506" t="s">
        <v>4599</v>
      </c>
      <c r="I506" t="s">
        <v>4110</v>
      </c>
    </row>
    <row r="507" spans="1:9" x14ac:dyDescent="0.25">
      <c r="A507" t="s">
        <v>3161</v>
      </c>
      <c r="B507" s="2">
        <v>2</v>
      </c>
      <c r="C507" t="s">
        <v>2605</v>
      </c>
      <c r="F507" t="s">
        <v>4604</v>
      </c>
      <c r="I507" t="s">
        <v>4110</v>
      </c>
    </row>
    <row r="508" spans="1:9" x14ac:dyDescent="0.25">
      <c r="A508" t="s">
        <v>3419</v>
      </c>
      <c r="B508" s="2">
        <v>1</v>
      </c>
      <c r="C508" t="s">
        <v>2606</v>
      </c>
      <c r="D508" s="325">
        <v>17076</v>
      </c>
      <c r="F508" t="s">
        <v>60</v>
      </c>
      <c r="I508" t="s">
        <v>4223</v>
      </c>
    </row>
    <row r="509" spans="1:9" x14ac:dyDescent="0.25">
      <c r="A509" t="s">
        <v>3419</v>
      </c>
      <c r="B509" s="2">
        <v>2</v>
      </c>
      <c r="C509" t="s">
        <v>2605</v>
      </c>
      <c r="F509" t="s">
        <v>163</v>
      </c>
      <c r="I509" t="s">
        <v>4223</v>
      </c>
    </row>
    <row r="510" spans="1:9" x14ac:dyDescent="0.25">
      <c r="A510" t="s">
        <v>3559</v>
      </c>
      <c r="B510" s="2">
        <v>1</v>
      </c>
      <c r="C510" t="s">
        <v>2606</v>
      </c>
    </row>
    <row r="511" spans="1:9" x14ac:dyDescent="0.25">
      <c r="A511" t="s">
        <v>3559</v>
      </c>
      <c r="B511" s="2">
        <v>2</v>
      </c>
      <c r="C511" t="s">
        <v>2605</v>
      </c>
    </row>
    <row r="512" spans="1:9" x14ac:dyDescent="0.25">
      <c r="A512" t="s">
        <v>3400</v>
      </c>
      <c r="B512" s="2">
        <v>1</v>
      </c>
      <c r="C512" t="s">
        <v>4599</v>
      </c>
      <c r="I512" t="s">
        <v>4399</v>
      </c>
    </row>
    <row r="513" spans="1:9" x14ac:dyDescent="0.25">
      <c r="A513" t="s">
        <v>3400</v>
      </c>
      <c r="B513" s="2">
        <v>2</v>
      </c>
      <c r="C513" t="s">
        <v>2605</v>
      </c>
      <c r="F513" t="s">
        <v>3851</v>
      </c>
      <c r="I513" t="s">
        <v>4399</v>
      </c>
    </row>
    <row r="514" spans="1:9" x14ac:dyDescent="0.25">
      <c r="A514" t="s">
        <v>3724</v>
      </c>
      <c r="B514" s="2">
        <v>1</v>
      </c>
      <c r="C514" t="s">
        <v>2606</v>
      </c>
      <c r="D514" s="325">
        <v>28380</v>
      </c>
      <c r="F514" t="s">
        <v>80</v>
      </c>
      <c r="I514" t="s">
        <v>4440</v>
      </c>
    </row>
    <row r="515" spans="1:9" x14ac:dyDescent="0.25">
      <c r="A515" t="s">
        <v>3724</v>
      </c>
      <c r="B515" s="2">
        <v>2</v>
      </c>
      <c r="C515" t="s">
        <v>2605</v>
      </c>
      <c r="D515" s="325">
        <v>30632</v>
      </c>
      <c r="F515" t="s">
        <v>96</v>
      </c>
      <c r="I515" t="s">
        <v>4440</v>
      </c>
    </row>
    <row r="516" spans="1:9" x14ac:dyDescent="0.25">
      <c r="A516" t="s">
        <v>2946</v>
      </c>
      <c r="B516" s="2">
        <v>1</v>
      </c>
      <c r="C516" t="s">
        <v>4599</v>
      </c>
      <c r="I516" t="s">
        <v>4464</v>
      </c>
    </row>
    <row r="517" spans="1:9" x14ac:dyDescent="0.25">
      <c r="A517" t="s">
        <v>2946</v>
      </c>
      <c r="B517" s="2">
        <v>2</v>
      </c>
      <c r="C517" t="s">
        <v>2605</v>
      </c>
      <c r="F517" t="s">
        <v>72</v>
      </c>
      <c r="I517" t="s">
        <v>4464</v>
      </c>
    </row>
    <row r="518" spans="1:9" x14ac:dyDescent="0.25">
      <c r="A518" t="s">
        <v>3111</v>
      </c>
      <c r="B518" s="2">
        <v>1</v>
      </c>
      <c r="C518" t="s">
        <v>2606</v>
      </c>
      <c r="D518" s="325">
        <v>18494</v>
      </c>
      <c r="F518" t="s">
        <v>32</v>
      </c>
      <c r="G518">
        <v>12500</v>
      </c>
      <c r="I518" t="s">
        <v>3964</v>
      </c>
    </row>
    <row r="519" spans="1:9" x14ac:dyDescent="0.25">
      <c r="A519" t="s">
        <v>3111</v>
      </c>
      <c r="B519" s="2">
        <v>2</v>
      </c>
      <c r="C519" t="s">
        <v>2605</v>
      </c>
      <c r="D519" s="325">
        <v>19838</v>
      </c>
      <c r="F519" t="s">
        <v>63</v>
      </c>
      <c r="I519" t="s">
        <v>3964</v>
      </c>
    </row>
    <row r="520" spans="1:9" x14ac:dyDescent="0.25">
      <c r="A520" t="s">
        <v>1552</v>
      </c>
      <c r="B520" s="2">
        <v>1</v>
      </c>
      <c r="C520" t="s">
        <v>2606</v>
      </c>
    </row>
    <row r="521" spans="1:9" x14ac:dyDescent="0.25">
      <c r="A521" t="s">
        <v>1552</v>
      </c>
      <c r="B521" s="2">
        <v>2</v>
      </c>
      <c r="C521" t="s">
        <v>2605</v>
      </c>
    </row>
    <row r="522" spans="1:9" x14ac:dyDescent="0.25">
      <c r="A522" t="s">
        <v>2038</v>
      </c>
      <c r="B522" s="2">
        <v>1</v>
      </c>
      <c r="C522" t="s">
        <v>2606</v>
      </c>
    </row>
    <row r="523" spans="1:9" x14ac:dyDescent="0.25">
      <c r="A523" t="s">
        <v>2038</v>
      </c>
      <c r="B523" s="2">
        <v>2</v>
      </c>
      <c r="C523" t="s">
        <v>2605</v>
      </c>
    </row>
    <row r="524" spans="1:9" x14ac:dyDescent="0.25">
      <c r="A524" t="s">
        <v>1862</v>
      </c>
      <c r="B524" s="2">
        <v>1</v>
      </c>
      <c r="C524" t="s">
        <v>2606</v>
      </c>
    </row>
    <row r="525" spans="1:9" x14ac:dyDescent="0.25">
      <c r="A525" t="s">
        <v>1862</v>
      </c>
      <c r="B525" s="2">
        <v>2</v>
      </c>
      <c r="C525" t="s">
        <v>2605</v>
      </c>
    </row>
    <row r="526" spans="1:9" x14ac:dyDescent="0.25">
      <c r="A526" t="s">
        <v>1635</v>
      </c>
      <c r="B526" s="2">
        <v>1</v>
      </c>
      <c r="C526" t="s">
        <v>2606</v>
      </c>
    </row>
    <row r="527" spans="1:9" x14ac:dyDescent="0.25">
      <c r="A527" t="s">
        <v>1635</v>
      </c>
      <c r="B527" s="2">
        <v>2</v>
      </c>
      <c r="C527" t="s">
        <v>2605</v>
      </c>
    </row>
    <row r="528" spans="1:9" x14ac:dyDescent="0.25">
      <c r="A528" t="s">
        <v>1593</v>
      </c>
      <c r="B528" s="2">
        <v>1</v>
      </c>
      <c r="C528" t="s">
        <v>2606</v>
      </c>
    </row>
    <row r="529" spans="1:9" x14ac:dyDescent="0.25">
      <c r="A529" t="s">
        <v>1593</v>
      </c>
      <c r="B529" s="2">
        <v>2</v>
      </c>
      <c r="C529" t="s">
        <v>2605</v>
      </c>
    </row>
    <row r="530" spans="1:9" x14ac:dyDescent="0.25">
      <c r="A530" t="s">
        <v>1835</v>
      </c>
      <c r="B530" s="2">
        <v>1</v>
      </c>
      <c r="C530" t="s">
        <v>2606</v>
      </c>
    </row>
    <row r="531" spans="1:9" x14ac:dyDescent="0.25">
      <c r="A531" t="s">
        <v>1835</v>
      </c>
      <c r="B531" s="2">
        <v>2</v>
      </c>
      <c r="C531" t="s">
        <v>2605</v>
      </c>
    </row>
    <row r="532" spans="1:9" x14ac:dyDescent="0.25">
      <c r="A532" t="s">
        <v>2875</v>
      </c>
      <c r="B532" s="2">
        <v>1</v>
      </c>
      <c r="C532" t="s">
        <v>2606</v>
      </c>
      <c r="D532" s="325">
        <v>35630</v>
      </c>
      <c r="F532" t="s">
        <v>2608</v>
      </c>
      <c r="I532" t="s">
        <v>3845</v>
      </c>
    </row>
    <row r="533" spans="1:9" x14ac:dyDescent="0.25">
      <c r="A533" t="s">
        <v>2875</v>
      </c>
      <c r="B533" s="2">
        <v>2</v>
      </c>
      <c r="C533" t="s">
        <v>2605</v>
      </c>
      <c r="D533" s="325">
        <v>36512</v>
      </c>
      <c r="F533" t="s">
        <v>40</v>
      </c>
      <c r="G533">
        <v>750000</v>
      </c>
      <c r="I533" t="s">
        <v>3845</v>
      </c>
    </row>
    <row r="534" spans="1:9" x14ac:dyDescent="0.25">
      <c r="A534" t="s">
        <v>3732</v>
      </c>
      <c r="B534" s="2">
        <v>1</v>
      </c>
      <c r="C534" t="s">
        <v>2606</v>
      </c>
    </row>
    <row r="535" spans="1:9" x14ac:dyDescent="0.25">
      <c r="A535" t="s">
        <v>3732</v>
      </c>
      <c r="B535" s="2">
        <v>2</v>
      </c>
      <c r="C535" t="s">
        <v>2605</v>
      </c>
    </row>
    <row r="536" spans="1:9" x14ac:dyDescent="0.25">
      <c r="A536" t="s">
        <v>2975</v>
      </c>
      <c r="B536" s="2">
        <v>1</v>
      </c>
      <c r="C536" t="s">
        <v>2606</v>
      </c>
      <c r="D536" s="325">
        <v>37136</v>
      </c>
      <c r="F536" t="s">
        <v>2608</v>
      </c>
      <c r="I536" t="s">
        <v>4476</v>
      </c>
    </row>
    <row r="537" spans="1:9" x14ac:dyDescent="0.25">
      <c r="A537" t="s">
        <v>2975</v>
      </c>
      <c r="B537" s="2">
        <v>2</v>
      </c>
      <c r="C537" t="s">
        <v>4527</v>
      </c>
      <c r="D537" s="325">
        <v>38347</v>
      </c>
      <c r="F537" t="s">
        <v>2584</v>
      </c>
      <c r="I537" t="s">
        <v>4476</v>
      </c>
    </row>
    <row r="538" spans="1:9" x14ac:dyDescent="0.25">
      <c r="A538" t="s">
        <v>1592</v>
      </c>
      <c r="B538" s="2">
        <v>1</v>
      </c>
      <c r="C538" t="s">
        <v>2606</v>
      </c>
    </row>
    <row r="539" spans="1:9" x14ac:dyDescent="0.25">
      <c r="A539" t="s">
        <v>1592</v>
      </c>
      <c r="B539" s="2">
        <v>2</v>
      </c>
      <c r="C539" t="s">
        <v>2605</v>
      </c>
    </row>
    <row r="540" spans="1:9" x14ac:dyDescent="0.25">
      <c r="A540" t="s">
        <v>1634</v>
      </c>
      <c r="B540" s="2">
        <v>1</v>
      </c>
      <c r="C540" t="s">
        <v>2606</v>
      </c>
    </row>
    <row r="541" spans="1:9" x14ac:dyDescent="0.25">
      <c r="A541" t="s">
        <v>1634</v>
      </c>
      <c r="B541" s="2">
        <v>2</v>
      </c>
      <c r="C541" t="s">
        <v>2605</v>
      </c>
    </row>
    <row r="542" spans="1:9" x14ac:dyDescent="0.25">
      <c r="A542" t="s">
        <v>1469</v>
      </c>
      <c r="B542" s="2">
        <v>1</v>
      </c>
      <c r="C542" t="s">
        <v>2606</v>
      </c>
    </row>
    <row r="543" spans="1:9" x14ac:dyDescent="0.25">
      <c r="A543" t="s">
        <v>1469</v>
      </c>
      <c r="B543" s="2">
        <v>2</v>
      </c>
      <c r="C543" t="s">
        <v>2605</v>
      </c>
    </row>
    <row r="544" spans="1:9" x14ac:dyDescent="0.25">
      <c r="A544" t="s">
        <v>1468</v>
      </c>
      <c r="B544" s="2">
        <v>1</v>
      </c>
      <c r="C544" t="s">
        <v>2606</v>
      </c>
    </row>
    <row r="545" spans="1:3" x14ac:dyDescent="0.25">
      <c r="A545" t="s">
        <v>1468</v>
      </c>
      <c r="B545" s="2">
        <v>2</v>
      </c>
      <c r="C545" t="s">
        <v>2605</v>
      </c>
    </row>
    <row r="546" spans="1:3" x14ac:dyDescent="0.25">
      <c r="A546" t="s">
        <v>1591</v>
      </c>
      <c r="B546" s="2">
        <v>1</v>
      </c>
      <c r="C546" t="s">
        <v>2606</v>
      </c>
    </row>
    <row r="547" spans="1:3" x14ac:dyDescent="0.25">
      <c r="A547" t="s">
        <v>1591</v>
      </c>
      <c r="B547" s="2">
        <v>2</v>
      </c>
      <c r="C547" t="s">
        <v>2605</v>
      </c>
    </row>
    <row r="548" spans="1:3" x14ac:dyDescent="0.25">
      <c r="A548" t="s">
        <v>2037</v>
      </c>
      <c r="B548" s="2">
        <v>1</v>
      </c>
      <c r="C548" t="s">
        <v>2606</v>
      </c>
    </row>
    <row r="549" spans="1:3" x14ac:dyDescent="0.25">
      <c r="A549" t="s">
        <v>2037</v>
      </c>
      <c r="B549" s="2">
        <v>2</v>
      </c>
      <c r="C549" t="s">
        <v>2605</v>
      </c>
    </row>
    <row r="550" spans="1:3" x14ac:dyDescent="0.25">
      <c r="A550" t="s">
        <v>1861</v>
      </c>
      <c r="B550" s="2">
        <v>1</v>
      </c>
      <c r="C550" t="s">
        <v>2606</v>
      </c>
    </row>
    <row r="551" spans="1:3" x14ac:dyDescent="0.25">
      <c r="A551" t="s">
        <v>1861</v>
      </c>
      <c r="B551" s="2">
        <v>2</v>
      </c>
      <c r="C551" t="s">
        <v>2605</v>
      </c>
    </row>
    <row r="552" spans="1:3" x14ac:dyDescent="0.25">
      <c r="A552" t="s">
        <v>1590</v>
      </c>
      <c r="B552" s="2">
        <v>1</v>
      </c>
      <c r="C552" t="s">
        <v>2606</v>
      </c>
    </row>
    <row r="553" spans="1:3" x14ac:dyDescent="0.25">
      <c r="A553" t="s">
        <v>1590</v>
      </c>
      <c r="B553" s="2">
        <v>2</v>
      </c>
      <c r="C553" t="s">
        <v>2605</v>
      </c>
    </row>
    <row r="554" spans="1:3" x14ac:dyDescent="0.25">
      <c r="A554" t="s">
        <v>1505</v>
      </c>
      <c r="B554" s="2">
        <v>1</v>
      </c>
      <c r="C554" t="s">
        <v>2606</v>
      </c>
    </row>
    <row r="555" spans="1:3" x14ac:dyDescent="0.25">
      <c r="A555" t="s">
        <v>1505</v>
      </c>
      <c r="B555" s="2">
        <v>2</v>
      </c>
      <c r="C555" t="s">
        <v>2605</v>
      </c>
    </row>
    <row r="556" spans="1:3" x14ac:dyDescent="0.25">
      <c r="A556" t="s">
        <v>1633</v>
      </c>
      <c r="B556" s="2">
        <v>1</v>
      </c>
      <c r="C556" t="s">
        <v>2606</v>
      </c>
    </row>
    <row r="557" spans="1:3" x14ac:dyDescent="0.25">
      <c r="A557" t="s">
        <v>1633</v>
      </c>
      <c r="B557" s="2">
        <v>2</v>
      </c>
      <c r="C557" t="s">
        <v>2605</v>
      </c>
    </row>
    <row r="558" spans="1:3" x14ac:dyDescent="0.25">
      <c r="A558" t="s">
        <v>1850</v>
      </c>
      <c r="B558" s="2">
        <v>1</v>
      </c>
      <c r="C558" t="s">
        <v>2606</v>
      </c>
    </row>
    <row r="559" spans="1:3" x14ac:dyDescent="0.25">
      <c r="A559" t="s">
        <v>1850</v>
      </c>
      <c r="B559" s="2">
        <v>2</v>
      </c>
      <c r="C559" t="s">
        <v>2605</v>
      </c>
    </row>
    <row r="560" spans="1:3" x14ac:dyDescent="0.25">
      <c r="A560" t="s">
        <v>1649</v>
      </c>
      <c r="B560" s="2">
        <v>1</v>
      </c>
      <c r="C560" t="s">
        <v>2606</v>
      </c>
    </row>
    <row r="561" spans="1:9" x14ac:dyDescent="0.25">
      <c r="A561" t="s">
        <v>1649</v>
      </c>
      <c r="B561" s="2">
        <v>2</v>
      </c>
      <c r="C561" t="s">
        <v>2605</v>
      </c>
    </row>
    <row r="562" spans="1:9" x14ac:dyDescent="0.25">
      <c r="A562" t="s">
        <v>2915</v>
      </c>
      <c r="B562" s="2">
        <v>1</v>
      </c>
      <c r="C562" t="s">
        <v>2606</v>
      </c>
    </row>
    <row r="563" spans="1:9" x14ac:dyDescent="0.25">
      <c r="A563" t="s">
        <v>2915</v>
      </c>
      <c r="B563" s="2">
        <v>2</v>
      </c>
      <c r="C563" t="s">
        <v>2605</v>
      </c>
    </row>
    <row r="564" spans="1:9" x14ac:dyDescent="0.25">
      <c r="A564" t="s">
        <v>3739</v>
      </c>
      <c r="B564" s="2">
        <v>1</v>
      </c>
      <c r="C564" t="s">
        <v>2606</v>
      </c>
    </row>
    <row r="565" spans="1:9" x14ac:dyDescent="0.25">
      <c r="A565" t="s">
        <v>3739</v>
      </c>
      <c r="B565" s="2">
        <v>2</v>
      </c>
      <c r="C565" t="s">
        <v>2605</v>
      </c>
    </row>
    <row r="566" spans="1:9" x14ac:dyDescent="0.25">
      <c r="A566" t="s">
        <v>3720</v>
      </c>
      <c r="B566" s="2">
        <v>1</v>
      </c>
      <c r="C566" t="s">
        <v>2606</v>
      </c>
      <c r="D566" s="325">
        <v>38912</v>
      </c>
      <c r="F566" t="s">
        <v>2608</v>
      </c>
      <c r="I566" t="s">
        <v>4360</v>
      </c>
    </row>
    <row r="567" spans="1:9" x14ac:dyDescent="0.25">
      <c r="A567" t="s">
        <v>3720</v>
      </c>
      <c r="B567" s="2">
        <v>2</v>
      </c>
      <c r="C567" t="s">
        <v>4527</v>
      </c>
      <c r="F567" t="s">
        <v>2494</v>
      </c>
      <c r="I567" t="s">
        <v>4360</v>
      </c>
    </row>
    <row r="568" spans="1:9" x14ac:dyDescent="0.25">
      <c r="A568" t="s">
        <v>3720</v>
      </c>
      <c r="B568" s="2">
        <v>3</v>
      </c>
      <c r="C568" t="s">
        <v>4527</v>
      </c>
      <c r="F568" t="s">
        <v>598</v>
      </c>
      <c r="I568" t="s">
        <v>4360</v>
      </c>
    </row>
    <row r="569" spans="1:9" x14ac:dyDescent="0.25">
      <c r="A569" t="s">
        <v>3720</v>
      </c>
      <c r="B569" s="2">
        <v>4</v>
      </c>
      <c r="C569" t="s">
        <v>4527</v>
      </c>
      <c r="F569" t="s">
        <v>2499</v>
      </c>
      <c r="I569" t="s">
        <v>4360</v>
      </c>
    </row>
    <row r="570" spans="1:9" x14ac:dyDescent="0.25">
      <c r="A570" t="s">
        <v>3720</v>
      </c>
      <c r="B570" s="2">
        <v>5</v>
      </c>
      <c r="C570" t="s">
        <v>4527</v>
      </c>
      <c r="F570" t="s">
        <v>2499</v>
      </c>
      <c r="I570" t="s">
        <v>4360</v>
      </c>
    </row>
    <row r="571" spans="1:9" x14ac:dyDescent="0.25">
      <c r="A571" t="s">
        <v>3720</v>
      </c>
      <c r="B571" s="2">
        <v>6</v>
      </c>
      <c r="C571" t="s">
        <v>2605</v>
      </c>
      <c r="F571" t="s">
        <v>2499</v>
      </c>
      <c r="I571" t="s">
        <v>4360</v>
      </c>
    </row>
    <row r="572" spans="1:9" x14ac:dyDescent="0.25">
      <c r="A572" t="s">
        <v>3689</v>
      </c>
      <c r="B572" s="2">
        <v>1</v>
      </c>
      <c r="C572" t="s">
        <v>2606</v>
      </c>
      <c r="D572" s="325">
        <v>37165</v>
      </c>
      <c r="F572" t="s">
        <v>65</v>
      </c>
      <c r="I572" t="s">
        <v>4224</v>
      </c>
    </row>
    <row r="573" spans="1:9" x14ac:dyDescent="0.25">
      <c r="A573" t="s">
        <v>3689</v>
      </c>
      <c r="B573" s="2">
        <v>2</v>
      </c>
      <c r="C573" t="s">
        <v>2605</v>
      </c>
      <c r="F573" t="s">
        <v>4605</v>
      </c>
      <c r="I573" t="s">
        <v>4224</v>
      </c>
    </row>
    <row r="574" spans="1:9" x14ac:dyDescent="0.25">
      <c r="A574" t="s">
        <v>2863</v>
      </c>
      <c r="B574" s="2">
        <v>1</v>
      </c>
      <c r="C574" t="s">
        <v>2606</v>
      </c>
      <c r="D574" s="325" t="s">
        <v>2147</v>
      </c>
      <c r="F574" t="s">
        <v>2148</v>
      </c>
      <c r="I574" t="s">
        <v>3837</v>
      </c>
    </row>
    <row r="575" spans="1:9" x14ac:dyDescent="0.25">
      <c r="A575" t="s">
        <v>2863</v>
      </c>
      <c r="B575" s="2">
        <v>2</v>
      </c>
      <c r="C575" t="s">
        <v>2638</v>
      </c>
      <c r="I575" t="s">
        <v>3837</v>
      </c>
    </row>
    <row r="576" spans="1:9" x14ac:dyDescent="0.25">
      <c r="A576" t="s">
        <v>3272</v>
      </c>
      <c r="B576" s="2">
        <v>1</v>
      </c>
      <c r="C576" t="s">
        <v>2606</v>
      </c>
      <c r="D576" s="325">
        <v>41129</v>
      </c>
      <c r="F576" t="s">
        <v>67</v>
      </c>
      <c r="I576" t="s">
        <v>4114</v>
      </c>
    </row>
    <row r="577" spans="1:9" x14ac:dyDescent="0.25">
      <c r="A577" t="s">
        <v>3272</v>
      </c>
      <c r="B577" s="2">
        <v>2</v>
      </c>
      <c r="C577" t="s">
        <v>4527</v>
      </c>
      <c r="D577" s="325">
        <v>42009</v>
      </c>
      <c r="F577" t="s">
        <v>71</v>
      </c>
    </row>
    <row r="578" spans="1:9" x14ac:dyDescent="0.25">
      <c r="A578" t="s">
        <v>3272</v>
      </c>
      <c r="B578" s="2">
        <v>3</v>
      </c>
      <c r="C578" t="s">
        <v>2603</v>
      </c>
      <c r="F578" t="s">
        <v>592</v>
      </c>
      <c r="I578" t="s">
        <v>4114</v>
      </c>
    </row>
    <row r="579" spans="1:9" x14ac:dyDescent="0.25">
      <c r="A579" t="s">
        <v>3609</v>
      </c>
      <c r="B579" s="2">
        <v>1</v>
      </c>
      <c r="C579" t="s">
        <v>4523</v>
      </c>
      <c r="D579" s="325">
        <v>41128</v>
      </c>
      <c r="E579" s="325">
        <v>41275</v>
      </c>
      <c r="F579" t="s">
        <v>75</v>
      </c>
      <c r="I579" t="s">
        <v>3852</v>
      </c>
    </row>
    <row r="580" spans="1:9" x14ac:dyDescent="0.25">
      <c r="A580" t="s">
        <v>3609</v>
      </c>
      <c r="B580" s="2">
        <v>2</v>
      </c>
      <c r="C580" t="s">
        <v>4527</v>
      </c>
      <c r="D580" s="325">
        <v>41275</v>
      </c>
      <c r="F580" t="s">
        <v>75</v>
      </c>
      <c r="I580" t="s">
        <v>3852</v>
      </c>
    </row>
    <row r="581" spans="1:9" x14ac:dyDescent="0.25">
      <c r="A581" t="s">
        <v>3180</v>
      </c>
      <c r="B581" s="2">
        <v>1</v>
      </c>
      <c r="C581" t="s">
        <v>2606</v>
      </c>
    </row>
    <row r="582" spans="1:9" x14ac:dyDescent="0.25">
      <c r="A582" t="s">
        <v>3180</v>
      </c>
      <c r="B582" s="2">
        <v>2</v>
      </c>
      <c r="C582" t="s">
        <v>2605</v>
      </c>
    </row>
    <row r="583" spans="1:9" x14ac:dyDescent="0.25">
      <c r="A583" t="s">
        <v>3624</v>
      </c>
      <c r="B583" s="2">
        <v>1</v>
      </c>
      <c r="C583" t="s">
        <v>2606</v>
      </c>
      <c r="D583" s="325">
        <v>42215</v>
      </c>
      <c r="F583" t="s">
        <v>2615</v>
      </c>
      <c r="H583" t="s">
        <v>2611</v>
      </c>
      <c r="I583" t="s">
        <v>4330</v>
      </c>
    </row>
    <row r="584" spans="1:9" x14ac:dyDescent="0.25">
      <c r="A584" t="s">
        <v>3083</v>
      </c>
      <c r="B584" s="2">
        <v>1</v>
      </c>
      <c r="C584" t="s">
        <v>2606</v>
      </c>
      <c r="F584" t="s">
        <v>2168</v>
      </c>
      <c r="I584" t="s">
        <v>3938</v>
      </c>
    </row>
    <row r="585" spans="1:9" x14ac:dyDescent="0.25">
      <c r="A585" t="s">
        <v>3083</v>
      </c>
      <c r="B585" s="2">
        <v>2</v>
      </c>
      <c r="C585" t="s">
        <v>2638</v>
      </c>
      <c r="I585" t="s">
        <v>3938</v>
      </c>
    </row>
    <row r="586" spans="1:9" x14ac:dyDescent="0.25">
      <c r="A586" t="s">
        <v>3674</v>
      </c>
      <c r="B586" s="2">
        <v>1</v>
      </c>
      <c r="C586" t="s">
        <v>2606</v>
      </c>
      <c r="D586" s="325">
        <v>41115</v>
      </c>
      <c r="F586" t="s">
        <v>68</v>
      </c>
      <c r="I586" t="s">
        <v>3965</v>
      </c>
    </row>
    <row r="587" spans="1:9" x14ac:dyDescent="0.25">
      <c r="A587" t="s">
        <v>3674</v>
      </c>
      <c r="B587" s="2">
        <v>2</v>
      </c>
      <c r="C587" t="s">
        <v>2603</v>
      </c>
      <c r="D587" s="325">
        <v>42186</v>
      </c>
      <c r="F587" t="s">
        <v>94</v>
      </c>
      <c r="G587">
        <v>0</v>
      </c>
      <c r="H587" t="s">
        <v>2618</v>
      </c>
      <c r="I587" t="s">
        <v>3965</v>
      </c>
    </row>
    <row r="588" spans="1:9" x14ac:dyDescent="0.25">
      <c r="A588" t="s">
        <v>3127</v>
      </c>
      <c r="B588" s="2">
        <v>1</v>
      </c>
      <c r="C588" t="s">
        <v>2606</v>
      </c>
      <c r="D588" s="325">
        <v>38570</v>
      </c>
      <c r="F588" t="s">
        <v>32</v>
      </c>
      <c r="G588">
        <v>158000</v>
      </c>
      <c r="I588" t="s">
        <v>3986</v>
      </c>
    </row>
    <row r="589" spans="1:9" x14ac:dyDescent="0.25">
      <c r="A589" t="s">
        <v>3127</v>
      </c>
      <c r="B589" s="2">
        <v>2</v>
      </c>
      <c r="C589" t="s">
        <v>2603</v>
      </c>
      <c r="D589" s="325">
        <v>39083</v>
      </c>
      <c r="F589" t="s">
        <v>81</v>
      </c>
      <c r="H589" t="s">
        <v>2135</v>
      </c>
      <c r="I589" t="s">
        <v>3986</v>
      </c>
    </row>
    <row r="590" spans="1:9" x14ac:dyDescent="0.25">
      <c r="A590" t="s">
        <v>3001</v>
      </c>
      <c r="B590" s="2">
        <v>1</v>
      </c>
      <c r="C590" t="s">
        <v>4523</v>
      </c>
      <c r="F590" t="s">
        <v>67</v>
      </c>
      <c r="I590" t="s">
        <v>4052</v>
      </c>
    </row>
    <row r="591" spans="1:9" x14ac:dyDescent="0.25">
      <c r="A591" t="s">
        <v>3001</v>
      </c>
      <c r="B591" s="2">
        <v>2</v>
      </c>
      <c r="C591" t="s">
        <v>2606</v>
      </c>
      <c r="F591" t="s">
        <v>67</v>
      </c>
      <c r="I591" t="s">
        <v>4052</v>
      </c>
    </row>
    <row r="592" spans="1:9" x14ac:dyDescent="0.25">
      <c r="A592" t="s">
        <v>3146</v>
      </c>
      <c r="B592" s="2">
        <v>1</v>
      </c>
      <c r="C592" t="s">
        <v>2606</v>
      </c>
      <c r="D592" s="325">
        <v>39280</v>
      </c>
      <c r="F592" t="s">
        <v>2608</v>
      </c>
      <c r="I592" t="s">
        <v>4095</v>
      </c>
    </row>
    <row r="593" spans="1:9" x14ac:dyDescent="0.25">
      <c r="A593" t="s">
        <v>3146</v>
      </c>
      <c r="B593" s="2">
        <v>2</v>
      </c>
      <c r="C593" t="s">
        <v>2603</v>
      </c>
      <c r="D593" s="325">
        <v>39280</v>
      </c>
      <c r="F593" t="s">
        <v>2331</v>
      </c>
      <c r="H593" t="s">
        <v>2135</v>
      </c>
      <c r="I593" t="s">
        <v>4095</v>
      </c>
    </row>
    <row r="594" spans="1:9" x14ac:dyDescent="0.25">
      <c r="A594" t="s">
        <v>3295</v>
      </c>
      <c r="B594" s="2">
        <v>1</v>
      </c>
      <c r="C594" t="s">
        <v>4528</v>
      </c>
      <c r="D594" s="325">
        <v>40950</v>
      </c>
      <c r="E594" s="325">
        <v>40995</v>
      </c>
      <c r="F594" t="s">
        <v>68</v>
      </c>
      <c r="I594" t="s">
        <v>4128</v>
      </c>
    </row>
    <row r="595" spans="1:9" x14ac:dyDescent="0.25">
      <c r="A595" t="s">
        <v>3470</v>
      </c>
      <c r="B595" s="2">
        <v>1</v>
      </c>
      <c r="C595" t="s">
        <v>2606</v>
      </c>
      <c r="D595" s="325">
        <v>40380</v>
      </c>
      <c r="F595" t="s">
        <v>2608</v>
      </c>
      <c r="I595" t="s">
        <v>4269</v>
      </c>
    </row>
    <row r="596" spans="1:9" x14ac:dyDescent="0.25">
      <c r="A596" t="s">
        <v>3654</v>
      </c>
      <c r="B596" s="2">
        <v>1</v>
      </c>
      <c r="C596" t="s">
        <v>2606</v>
      </c>
      <c r="D596" s="325">
        <v>37842</v>
      </c>
      <c r="F596" t="s">
        <v>87</v>
      </c>
      <c r="H596" t="s">
        <v>2135</v>
      </c>
      <c r="I596" t="s">
        <v>4405</v>
      </c>
    </row>
    <row r="597" spans="1:9" x14ac:dyDescent="0.25">
      <c r="A597" t="s">
        <v>3654</v>
      </c>
      <c r="B597" s="2">
        <v>2</v>
      </c>
      <c r="C597" t="s">
        <v>2603</v>
      </c>
      <c r="D597" s="325">
        <v>38108</v>
      </c>
      <c r="F597" t="s">
        <v>102</v>
      </c>
      <c r="H597" t="s">
        <v>2135</v>
      </c>
      <c r="I597" t="s">
        <v>4405</v>
      </c>
    </row>
    <row r="598" spans="1:9" x14ac:dyDescent="0.25">
      <c r="A598" t="s">
        <v>2985</v>
      </c>
      <c r="B598" s="2">
        <v>1</v>
      </c>
      <c r="C598" t="s">
        <v>2606</v>
      </c>
      <c r="F598" t="s">
        <v>48</v>
      </c>
      <c r="I598" t="s">
        <v>4487</v>
      </c>
    </row>
    <row r="599" spans="1:9" x14ac:dyDescent="0.25">
      <c r="A599" t="s">
        <v>2985</v>
      </c>
      <c r="B599" s="2">
        <v>2</v>
      </c>
      <c r="C599" t="s">
        <v>4527</v>
      </c>
      <c r="F599" t="s">
        <v>109</v>
      </c>
    </row>
    <row r="600" spans="1:9" x14ac:dyDescent="0.25">
      <c r="A600" t="s">
        <v>2985</v>
      </c>
      <c r="B600" s="2">
        <v>3</v>
      </c>
      <c r="C600" t="s">
        <v>2605</v>
      </c>
      <c r="F600" t="s">
        <v>4568</v>
      </c>
      <c r="I600" t="s">
        <v>4487</v>
      </c>
    </row>
    <row r="601" spans="1:9" x14ac:dyDescent="0.25">
      <c r="A601" t="s">
        <v>3290</v>
      </c>
      <c r="B601" s="2">
        <v>1</v>
      </c>
      <c r="C601" t="s">
        <v>2606</v>
      </c>
      <c r="D601" s="325">
        <v>41275</v>
      </c>
      <c r="F601" t="s">
        <v>71</v>
      </c>
      <c r="I601" t="s">
        <v>4125</v>
      </c>
    </row>
    <row r="602" spans="1:9" x14ac:dyDescent="0.25">
      <c r="A602" t="s">
        <v>3290</v>
      </c>
      <c r="B602" s="2">
        <v>2</v>
      </c>
      <c r="C602" t="s">
        <v>2605</v>
      </c>
      <c r="D602" s="325">
        <v>41852</v>
      </c>
      <c r="F602" t="s">
        <v>85</v>
      </c>
      <c r="I602" t="s">
        <v>4125</v>
      </c>
    </row>
    <row r="603" spans="1:9" x14ac:dyDescent="0.25">
      <c r="A603" t="s">
        <v>3320</v>
      </c>
      <c r="B603" s="2">
        <v>1</v>
      </c>
      <c r="C603" t="s">
        <v>4528</v>
      </c>
      <c r="D603" s="325">
        <v>37681</v>
      </c>
      <c r="E603" s="325">
        <v>37756</v>
      </c>
      <c r="F603" t="s">
        <v>43</v>
      </c>
      <c r="I603" t="s">
        <v>4152</v>
      </c>
    </row>
    <row r="604" spans="1:9" x14ac:dyDescent="0.25">
      <c r="A604" t="s">
        <v>3722</v>
      </c>
      <c r="B604" s="2">
        <v>1</v>
      </c>
      <c r="C604" t="s">
        <v>2606</v>
      </c>
      <c r="D604" s="325">
        <v>37084</v>
      </c>
      <c r="F604" t="s">
        <v>163</v>
      </c>
      <c r="H604" t="s">
        <v>2135</v>
      </c>
      <c r="I604" t="s">
        <v>4465</v>
      </c>
    </row>
    <row r="605" spans="1:9" x14ac:dyDescent="0.25">
      <c r="A605" t="s">
        <v>3722</v>
      </c>
      <c r="B605" s="2">
        <v>2</v>
      </c>
      <c r="C605" t="s">
        <v>2603</v>
      </c>
      <c r="D605" s="325">
        <v>38184</v>
      </c>
      <c r="F605" t="s">
        <v>75</v>
      </c>
      <c r="H605" t="s">
        <v>2135</v>
      </c>
      <c r="I605" t="s">
        <v>4465</v>
      </c>
    </row>
    <row r="606" spans="1:9" x14ac:dyDescent="0.25">
      <c r="A606" t="s">
        <v>2969</v>
      </c>
      <c r="B606" s="2">
        <v>1</v>
      </c>
      <c r="C606" t="s">
        <v>4528</v>
      </c>
      <c r="D606" s="325">
        <v>32186</v>
      </c>
      <c r="E606" s="325">
        <v>33706</v>
      </c>
      <c r="F606" t="s">
        <v>2602</v>
      </c>
      <c r="I606" t="s">
        <v>4470</v>
      </c>
    </row>
    <row r="607" spans="1:9" x14ac:dyDescent="0.25">
      <c r="A607" t="s">
        <v>2969</v>
      </c>
      <c r="B607" s="2">
        <v>2</v>
      </c>
      <c r="C607" t="s">
        <v>4527</v>
      </c>
      <c r="D607" s="325">
        <v>33706</v>
      </c>
      <c r="F607" t="s">
        <v>2602</v>
      </c>
      <c r="I607" t="s">
        <v>4470</v>
      </c>
    </row>
    <row r="608" spans="1:9" x14ac:dyDescent="0.25">
      <c r="A608" t="s">
        <v>3140</v>
      </c>
      <c r="B608" s="2">
        <v>1</v>
      </c>
      <c r="C608" t="s">
        <v>2606</v>
      </c>
      <c r="D608" s="325">
        <v>38403</v>
      </c>
      <c r="F608" t="s">
        <v>2484</v>
      </c>
      <c r="H608" t="s">
        <v>2135</v>
      </c>
      <c r="I608" t="s">
        <v>4340</v>
      </c>
    </row>
    <row r="609" spans="1:9" x14ac:dyDescent="0.25">
      <c r="A609" t="s">
        <v>3140</v>
      </c>
      <c r="B609" s="2">
        <v>2</v>
      </c>
      <c r="C609" t="s">
        <v>2603</v>
      </c>
      <c r="D609" s="325">
        <v>38472</v>
      </c>
      <c r="F609" t="s">
        <v>2308</v>
      </c>
      <c r="H609" t="s">
        <v>2135</v>
      </c>
      <c r="I609" t="s">
        <v>4340</v>
      </c>
    </row>
    <row r="610" spans="1:9" x14ac:dyDescent="0.25">
      <c r="A610" t="s">
        <v>612</v>
      </c>
      <c r="B610" s="2">
        <v>1</v>
      </c>
      <c r="C610" t="s">
        <v>2606</v>
      </c>
      <c r="D610" s="325">
        <v>35735</v>
      </c>
      <c r="F610" t="s">
        <v>67</v>
      </c>
      <c r="I610" t="s">
        <v>3876</v>
      </c>
    </row>
    <row r="611" spans="1:9" x14ac:dyDescent="0.25">
      <c r="A611" t="s">
        <v>612</v>
      </c>
      <c r="B611" s="2">
        <v>2</v>
      </c>
      <c r="C611" t="s">
        <v>2605</v>
      </c>
      <c r="D611" s="325">
        <v>37104</v>
      </c>
      <c r="F611" t="s">
        <v>69</v>
      </c>
      <c r="I611" t="s">
        <v>3876</v>
      </c>
    </row>
    <row r="612" spans="1:9" x14ac:dyDescent="0.25">
      <c r="A612" t="s">
        <v>3298</v>
      </c>
      <c r="B612" s="2">
        <v>1</v>
      </c>
      <c r="C612" t="s">
        <v>2606</v>
      </c>
      <c r="F612" t="s">
        <v>42</v>
      </c>
      <c r="I612" t="s">
        <v>4134</v>
      </c>
    </row>
    <row r="613" spans="1:9" x14ac:dyDescent="0.25">
      <c r="A613" t="s">
        <v>3298</v>
      </c>
      <c r="B613" s="2">
        <v>2</v>
      </c>
      <c r="C613" t="s">
        <v>2605</v>
      </c>
      <c r="F613" t="s">
        <v>4606</v>
      </c>
      <c r="I613" t="s">
        <v>4134</v>
      </c>
    </row>
    <row r="614" spans="1:9" x14ac:dyDescent="0.25">
      <c r="A614" t="s">
        <v>3309</v>
      </c>
      <c r="B614" s="2">
        <v>1</v>
      </c>
      <c r="C614" t="s">
        <v>4528</v>
      </c>
      <c r="F614" t="s">
        <v>104</v>
      </c>
      <c r="I614" t="s">
        <v>4145</v>
      </c>
    </row>
    <row r="615" spans="1:9" x14ac:dyDescent="0.25">
      <c r="A615" t="s">
        <v>3659</v>
      </c>
      <c r="B615" s="2">
        <v>1</v>
      </c>
      <c r="C615" t="s">
        <v>4599</v>
      </c>
      <c r="I615" t="s">
        <v>4408</v>
      </c>
    </row>
    <row r="616" spans="1:9" x14ac:dyDescent="0.25">
      <c r="A616" t="s">
        <v>3659</v>
      </c>
      <c r="B616" s="2">
        <v>2</v>
      </c>
      <c r="C616" t="s">
        <v>2605</v>
      </c>
      <c r="F616" t="s">
        <v>76</v>
      </c>
      <c r="I616" t="s">
        <v>4408</v>
      </c>
    </row>
    <row r="617" spans="1:9" x14ac:dyDescent="0.25">
      <c r="A617" t="s">
        <v>2887</v>
      </c>
      <c r="B617" s="2">
        <v>1</v>
      </c>
      <c r="C617" t="s">
        <v>2606</v>
      </c>
    </row>
    <row r="618" spans="1:9" x14ac:dyDescent="0.25">
      <c r="A618" t="s">
        <v>2887</v>
      </c>
      <c r="B618" s="2">
        <v>2</v>
      </c>
      <c r="C618" t="s">
        <v>2605</v>
      </c>
    </row>
    <row r="619" spans="1:9" x14ac:dyDescent="0.25">
      <c r="A619" t="s">
        <v>3671</v>
      </c>
      <c r="B619" s="2">
        <v>1</v>
      </c>
      <c r="C619" t="s">
        <v>4599</v>
      </c>
      <c r="I619" t="s">
        <v>3919</v>
      </c>
    </row>
    <row r="620" spans="1:9" x14ac:dyDescent="0.25">
      <c r="A620" t="s">
        <v>3671</v>
      </c>
      <c r="B620" s="2">
        <v>2</v>
      </c>
      <c r="C620" t="s">
        <v>4527</v>
      </c>
      <c r="F620" t="s">
        <v>2494</v>
      </c>
      <c r="I620" t="s">
        <v>3919</v>
      </c>
    </row>
    <row r="621" spans="1:9" x14ac:dyDescent="0.25">
      <c r="A621" t="s">
        <v>3671</v>
      </c>
      <c r="B621" s="2">
        <v>3</v>
      </c>
      <c r="C621" t="s">
        <v>2605</v>
      </c>
      <c r="F621" t="s">
        <v>51</v>
      </c>
    </row>
    <row r="622" spans="1:9" x14ac:dyDescent="0.25">
      <c r="A622" t="s">
        <v>3081</v>
      </c>
      <c r="B622" s="2">
        <v>1</v>
      </c>
      <c r="C622" t="s">
        <v>2606</v>
      </c>
    </row>
    <row r="623" spans="1:9" x14ac:dyDescent="0.25">
      <c r="A623" t="s">
        <v>3081</v>
      </c>
      <c r="B623" s="2">
        <v>2</v>
      </c>
      <c r="C623" t="s">
        <v>2605</v>
      </c>
    </row>
    <row r="624" spans="1:9" x14ac:dyDescent="0.25">
      <c r="A624" t="s">
        <v>3082</v>
      </c>
      <c r="B624" s="2">
        <v>1</v>
      </c>
      <c r="C624" t="s">
        <v>4599</v>
      </c>
      <c r="D624" s="325">
        <v>31136</v>
      </c>
      <c r="I624" t="s">
        <v>3936</v>
      </c>
    </row>
    <row r="625" spans="1:9" x14ac:dyDescent="0.25">
      <c r="A625" t="s">
        <v>3082</v>
      </c>
      <c r="B625" s="2">
        <v>2</v>
      </c>
      <c r="C625" t="s">
        <v>2605</v>
      </c>
      <c r="D625" s="325">
        <v>32039</v>
      </c>
      <c r="F625" t="s">
        <v>163</v>
      </c>
      <c r="I625" t="s">
        <v>3936</v>
      </c>
    </row>
    <row r="626" spans="1:9" x14ac:dyDescent="0.25">
      <c r="A626" t="s">
        <v>3131</v>
      </c>
      <c r="B626" s="2">
        <v>1</v>
      </c>
      <c r="C626" t="s">
        <v>2606</v>
      </c>
      <c r="D626" s="325">
        <v>32893</v>
      </c>
      <c r="F626" t="s">
        <v>45</v>
      </c>
      <c r="G626">
        <v>725000</v>
      </c>
      <c r="I626" t="s">
        <v>3989</v>
      </c>
    </row>
    <row r="627" spans="1:9" x14ac:dyDescent="0.25">
      <c r="A627" t="s">
        <v>3131</v>
      </c>
      <c r="B627" s="2">
        <v>2</v>
      </c>
      <c r="C627" t="s">
        <v>2605</v>
      </c>
      <c r="D627" s="325">
        <v>32984</v>
      </c>
      <c r="F627" t="s">
        <v>55</v>
      </c>
      <c r="G627">
        <v>473000</v>
      </c>
      <c r="I627" t="s">
        <v>3989</v>
      </c>
    </row>
    <row r="628" spans="1:9" x14ac:dyDescent="0.25">
      <c r="A628" t="s">
        <v>3141</v>
      </c>
      <c r="B628" s="2">
        <v>1</v>
      </c>
      <c r="C628" t="s">
        <v>4599</v>
      </c>
      <c r="I628" t="s">
        <v>4059</v>
      </c>
    </row>
    <row r="629" spans="1:9" x14ac:dyDescent="0.25">
      <c r="A629" t="s">
        <v>3141</v>
      </c>
      <c r="B629" s="2">
        <v>2</v>
      </c>
      <c r="C629" t="s">
        <v>2605</v>
      </c>
      <c r="D629" s="325">
        <v>37166</v>
      </c>
      <c r="F629" t="s">
        <v>95</v>
      </c>
      <c r="I629" t="s">
        <v>4059</v>
      </c>
    </row>
    <row r="630" spans="1:9" x14ac:dyDescent="0.25">
      <c r="A630" t="s">
        <v>3218</v>
      </c>
      <c r="B630" s="2">
        <v>1</v>
      </c>
      <c r="C630" t="s">
        <v>2606</v>
      </c>
      <c r="D630" s="325">
        <v>38406</v>
      </c>
      <c r="F630" t="s">
        <v>73</v>
      </c>
      <c r="G630">
        <v>100000</v>
      </c>
      <c r="I630" t="s">
        <v>4061</v>
      </c>
    </row>
    <row r="631" spans="1:9" x14ac:dyDescent="0.25">
      <c r="A631" t="s">
        <v>3218</v>
      </c>
      <c r="B631" s="2">
        <v>2</v>
      </c>
      <c r="C631" t="s">
        <v>2603</v>
      </c>
      <c r="D631" s="325">
        <v>38738</v>
      </c>
      <c r="F631" t="s">
        <v>2308</v>
      </c>
      <c r="I631" t="s">
        <v>4061</v>
      </c>
    </row>
    <row r="632" spans="1:9" x14ac:dyDescent="0.25">
      <c r="A632" t="s">
        <v>3162</v>
      </c>
      <c r="B632" s="2">
        <v>1</v>
      </c>
      <c r="C632" t="s">
        <v>2606</v>
      </c>
    </row>
    <row r="633" spans="1:9" x14ac:dyDescent="0.25">
      <c r="A633" t="s">
        <v>3162</v>
      </c>
      <c r="B633" s="2">
        <v>2</v>
      </c>
      <c r="C633" t="s">
        <v>2605</v>
      </c>
    </row>
    <row r="634" spans="1:9" x14ac:dyDescent="0.25">
      <c r="A634" t="s">
        <v>619</v>
      </c>
      <c r="B634" s="2">
        <v>1</v>
      </c>
      <c r="C634" t="s">
        <v>2606</v>
      </c>
      <c r="D634" s="325">
        <v>36903</v>
      </c>
      <c r="F634" t="s">
        <v>84</v>
      </c>
      <c r="G634">
        <v>3150000</v>
      </c>
      <c r="I634" t="s">
        <v>4179</v>
      </c>
    </row>
    <row r="635" spans="1:9" x14ac:dyDescent="0.25">
      <c r="A635" t="s">
        <v>619</v>
      </c>
      <c r="B635" s="2">
        <v>2</v>
      </c>
      <c r="C635" t="s">
        <v>4527</v>
      </c>
      <c r="F635" t="s">
        <v>77</v>
      </c>
      <c r="I635" t="s">
        <v>4179</v>
      </c>
    </row>
    <row r="636" spans="1:9" x14ac:dyDescent="0.25">
      <c r="A636" t="s">
        <v>619</v>
      </c>
      <c r="B636" s="2">
        <v>3</v>
      </c>
      <c r="C636" t="s">
        <v>4527</v>
      </c>
      <c r="D636" s="325">
        <v>38689</v>
      </c>
      <c r="F636" t="s">
        <v>40</v>
      </c>
      <c r="I636" t="s">
        <v>4179</v>
      </c>
    </row>
    <row r="637" spans="1:9" x14ac:dyDescent="0.25">
      <c r="A637" t="s">
        <v>619</v>
      </c>
      <c r="B637" s="2">
        <v>4</v>
      </c>
      <c r="C637" t="s">
        <v>4527</v>
      </c>
      <c r="F637" t="s">
        <v>32</v>
      </c>
      <c r="I637" t="s">
        <v>4179</v>
      </c>
    </row>
    <row r="638" spans="1:9" x14ac:dyDescent="0.25">
      <c r="A638" t="s">
        <v>619</v>
      </c>
      <c r="B638" s="2">
        <v>5</v>
      </c>
      <c r="C638" t="s">
        <v>2638</v>
      </c>
      <c r="I638" t="s">
        <v>4179</v>
      </c>
    </row>
    <row r="639" spans="1:9" x14ac:dyDescent="0.25">
      <c r="A639" t="s">
        <v>3685</v>
      </c>
      <c r="B639" s="2">
        <v>1</v>
      </c>
      <c r="C639" t="s">
        <v>2606</v>
      </c>
      <c r="D639" s="325">
        <v>27258</v>
      </c>
      <c r="F639" t="s">
        <v>539</v>
      </c>
    </row>
    <row r="640" spans="1:9" x14ac:dyDescent="0.25">
      <c r="A640" t="s">
        <v>3685</v>
      </c>
      <c r="B640" s="2">
        <v>2</v>
      </c>
      <c r="C640" t="s">
        <v>2605</v>
      </c>
      <c r="D640" s="325">
        <v>27498</v>
      </c>
      <c r="F640" t="s">
        <v>75</v>
      </c>
    </row>
    <row r="641" spans="1:9" x14ac:dyDescent="0.25">
      <c r="A641" t="s">
        <v>3696</v>
      </c>
      <c r="B641" s="2">
        <v>1</v>
      </c>
      <c r="C641" t="s">
        <v>2606</v>
      </c>
    </row>
    <row r="642" spans="1:9" x14ac:dyDescent="0.25">
      <c r="A642" t="s">
        <v>3696</v>
      </c>
      <c r="B642" s="2">
        <v>2</v>
      </c>
      <c r="C642" t="s">
        <v>2605</v>
      </c>
    </row>
    <row r="643" spans="1:9" x14ac:dyDescent="0.25">
      <c r="A643" t="s">
        <v>3449</v>
      </c>
      <c r="B643" s="2">
        <v>1</v>
      </c>
      <c r="C643" t="s">
        <v>2606</v>
      </c>
      <c r="D643" s="325">
        <v>40005</v>
      </c>
      <c r="F643" t="s">
        <v>67</v>
      </c>
      <c r="G643">
        <v>1310000</v>
      </c>
      <c r="I643" t="s">
        <v>4252</v>
      </c>
    </row>
    <row r="644" spans="1:9" x14ac:dyDescent="0.25">
      <c r="A644" t="s">
        <v>3449</v>
      </c>
      <c r="B644" s="2">
        <v>2</v>
      </c>
      <c r="C644" t="s">
        <v>4527</v>
      </c>
      <c r="D644" s="325">
        <v>41149</v>
      </c>
      <c r="F644" t="s">
        <v>77</v>
      </c>
      <c r="I644" t="s">
        <v>4252</v>
      </c>
    </row>
    <row r="645" spans="1:9" x14ac:dyDescent="0.25">
      <c r="A645" t="s">
        <v>3449</v>
      </c>
      <c r="B645" s="2">
        <v>3</v>
      </c>
      <c r="C645" t="s">
        <v>4527</v>
      </c>
      <c r="F645" t="s">
        <v>63</v>
      </c>
      <c r="I645" t="s">
        <v>4252</v>
      </c>
    </row>
    <row r="646" spans="1:9" x14ac:dyDescent="0.25">
      <c r="A646" t="s">
        <v>3449</v>
      </c>
      <c r="B646" s="2">
        <v>4</v>
      </c>
      <c r="C646" t="s">
        <v>4527</v>
      </c>
      <c r="F646" t="s">
        <v>84</v>
      </c>
      <c r="I646" t="s">
        <v>4252</v>
      </c>
    </row>
    <row r="647" spans="1:9" x14ac:dyDescent="0.25">
      <c r="A647" t="s">
        <v>3449</v>
      </c>
      <c r="B647" s="2">
        <v>5</v>
      </c>
      <c r="C647" t="s">
        <v>2605</v>
      </c>
      <c r="F647" t="s">
        <v>84</v>
      </c>
      <c r="I647" t="s">
        <v>4252</v>
      </c>
    </row>
    <row r="648" spans="1:9" x14ac:dyDescent="0.25">
      <c r="A648" t="s">
        <v>3727</v>
      </c>
      <c r="B648" s="2">
        <v>1</v>
      </c>
      <c r="C648" t="s">
        <v>2606</v>
      </c>
      <c r="F648" t="s">
        <v>2608</v>
      </c>
      <c r="I648" t="s">
        <v>4285</v>
      </c>
    </row>
    <row r="649" spans="1:9" x14ac:dyDescent="0.25">
      <c r="A649" t="s">
        <v>3727</v>
      </c>
      <c r="B649" s="2">
        <v>2</v>
      </c>
      <c r="C649" t="s">
        <v>4527</v>
      </c>
      <c r="F649" t="s">
        <v>4557</v>
      </c>
      <c r="I649" t="s">
        <v>4285</v>
      </c>
    </row>
    <row r="650" spans="1:9" x14ac:dyDescent="0.25">
      <c r="A650" t="s">
        <v>3727</v>
      </c>
      <c r="B650" s="2">
        <v>3</v>
      </c>
      <c r="C650" t="s">
        <v>4527</v>
      </c>
      <c r="F650" t="s">
        <v>2341</v>
      </c>
      <c r="I650" t="s">
        <v>4285</v>
      </c>
    </row>
    <row r="651" spans="1:9" x14ac:dyDescent="0.25">
      <c r="A651" t="s">
        <v>3727</v>
      </c>
      <c r="B651" s="2">
        <v>4</v>
      </c>
      <c r="C651" t="s">
        <v>4527</v>
      </c>
      <c r="F651" t="s">
        <v>4558</v>
      </c>
      <c r="I651" t="s">
        <v>4285</v>
      </c>
    </row>
    <row r="652" spans="1:9" x14ac:dyDescent="0.25">
      <c r="A652" t="s">
        <v>3727</v>
      </c>
      <c r="B652" s="2">
        <v>5</v>
      </c>
      <c r="C652" t="s">
        <v>2605</v>
      </c>
      <c r="F652" t="s">
        <v>4436</v>
      </c>
      <c r="I652" t="s">
        <v>4285</v>
      </c>
    </row>
    <row r="653" spans="1:9" x14ac:dyDescent="0.25">
      <c r="A653" t="s">
        <v>3142</v>
      </c>
      <c r="B653" s="2">
        <v>1</v>
      </c>
      <c r="C653" t="s">
        <v>2606</v>
      </c>
      <c r="D653" s="325">
        <v>28476</v>
      </c>
      <c r="F653" t="s">
        <v>81</v>
      </c>
      <c r="G653">
        <v>120000</v>
      </c>
      <c r="I653" t="s">
        <v>4291</v>
      </c>
    </row>
    <row r="654" spans="1:9" x14ac:dyDescent="0.25">
      <c r="A654" t="s">
        <v>3142</v>
      </c>
      <c r="B654" s="2">
        <v>2</v>
      </c>
      <c r="C654" t="s">
        <v>2605</v>
      </c>
      <c r="D654" s="325">
        <v>30079</v>
      </c>
      <c r="F654" t="s">
        <v>2451</v>
      </c>
      <c r="I654" t="s">
        <v>4291</v>
      </c>
    </row>
    <row r="655" spans="1:9" x14ac:dyDescent="0.25">
      <c r="A655" t="s">
        <v>615</v>
      </c>
      <c r="B655" s="2">
        <v>1</v>
      </c>
      <c r="C655" t="s">
        <v>2606</v>
      </c>
      <c r="D655" s="325">
        <v>34202</v>
      </c>
      <c r="F655" t="s">
        <v>75</v>
      </c>
      <c r="I655" t="s">
        <v>4329</v>
      </c>
    </row>
    <row r="656" spans="1:9" x14ac:dyDescent="0.25">
      <c r="A656" t="s">
        <v>615</v>
      </c>
      <c r="B656" s="2">
        <v>2</v>
      </c>
      <c r="C656" t="s">
        <v>2605</v>
      </c>
      <c r="D656" s="325">
        <v>35690</v>
      </c>
      <c r="F656" t="s">
        <v>56</v>
      </c>
      <c r="I656" t="s">
        <v>4329</v>
      </c>
    </row>
    <row r="657" spans="1:9" x14ac:dyDescent="0.25">
      <c r="A657" t="s">
        <v>3538</v>
      </c>
      <c r="B657" s="2">
        <v>1</v>
      </c>
      <c r="C657" t="s">
        <v>2606</v>
      </c>
      <c r="D657" s="325">
        <v>36368</v>
      </c>
      <c r="F657" t="s">
        <v>59</v>
      </c>
      <c r="H657" t="s">
        <v>2135</v>
      </c>
      <c r="I657" t="s">
        <v>4333</v>
      </c>
    </row>
    <row r="658" spans="1:9" x14ac:dyDescent="0.25">
      <c r="A658" t="s">
        <v>3538</v>
      </c>
      <c r="B658" s="2">
        <v>2</v>
      </c>
      <c r="C658" t="s">
        <v>2603</v>
      </c>
      <c r="D658" s="325">
        <v>36778</v>
      </c>
      <c r="F658" t="s">
        <v>2308</v>
      </c>
      <c r="I658" t="s">
        <v>4333</v>
      </c>
    </row>
    <row r="659" spans="1:9" x14ac:dyDescent="0.25">
      <c r="A659" t="s">
        <v>3540</v>
      </c>
      <c r="B659" s="2">
        <v>1</v>
      </c>
      <c r="C659" t="s">
        <v>4599</v>
      </c>
      <c r="I659" t="s">
        <v>4334</v>
      </c>
    </row>
    <row r="660" spans="1:9" x14ac:dyDescent="0.25">
      <c r="A660" t="s">
        <v>3540</v>
      </c>
      <c r="B660" s="2">
        <v>2</v>
      </c>
      <c r="C660" t="s">
        <v>2605</v>
      </c>
      <c r="D660" s="325">
        <v>23359</v>
      </c>
      <c r="F660" t="s">
        <v>78</v>
      </c>
      <c r="I660" t="s">
        <v>4334</v>
      </c>
    </row>
    <row r="661" spans="1:9" x14ac:dyDescent="0.25">
      <c r="A661" t="s">
        <v>3552</v>
      </c>
      <c r="B661" s="2">
        <v>1</v>
      </c>
      <c r="C661" t="s">
        <v>2606</v>
      </c>
      <c r="D661" s="325">
        <v>36425</v>
      </c>
      <c r="F661" t="s">
        <v>2608</v>
      </c>
      <c r="I661" t="s">
        <v>4344</v>
      </c>
    </row>
    <row r="662" spans="1:9" x14ac:dyDescent="0.25">
      <c r="A662" t="s">
        <v>3552</v>
      </c>
      <c r="B662" s="2">
        <v>2</v>
      </c>
      <c r="C662" t="s">
        <v>2605</v>
      </c>
      <c r="D662" s="325">
        <v>39220</v>
      </c>
      <c r="F662" t="s">
        <v>67</v>
      </c>
      <c r="G662">
        <v>2630000</v>
      </c>
      <c r="I662" t="s">
        <v>4344</v>
      </c>
    </row>
    <row r="663" spans="1:9" x14ac:dyDescent="0.25">
      <c r="A663" t="s">
        <v>3571</v>
      </c>
      <c r="B663" s="2">
        <v>1</v>
      </c>
      <c r="C663" t="s">
        <v>4599</v>
      </c>
      <c r="I663" t="s">
        <v>4358</v>
      </c>
    </row>
    <row r="664" spans="1:9" x14ac:dyDescent="0.25">
      <c r="A664" t="s">
        <v>3571</v>
      </c>
      <c r="B664" s="2">
        <v>2</v>
      </c>
      <c r="C664" t="s">
        <v>4527</v>
      </c>
      <c r="F664" t="s">
        <v>2178</v>
      </c>
    </row>
    <row r="665" spans="1:9" x14ac:dyDescent="0.25">
      <c r="A665" t="s">
        <v>3571</v>
      </c>
      <c r="B665" s="2">
        <v>3</v>
      </c>
      <c r="C665" t="s">
        <v>4527</v>
      </c>
      <c r="F665" t="s">
        <v>102</v>
      </c>
    </row>
    <row r="666" spans="1:9" x14ac:dyDescent="0.25">
      <c r="A666" t="s">
        <v>3571</v>
      </c>
      <c r="B666" s="2">
        <v>4</v>
      </c>
      <c r="C666" t="s">
        <v>2605</v>
      </c>
      <c r="F666" t="s">
        <v>60</v>
      </c>
      <c r="G666">
        <v>20000</v>
      </c>
      <c r="I666" t="s">
        <v>4358</v>
      </c>
    </row>
    <row r="667" spans="1:9" x14ac:dyDescent="0.25">
      <c r="A667" t="s">
        <v>3590</v>
      </c>
      <c r="B667" s="2">
        <v>1</v>
      </c>
      <c r="C667" t="s">
        <v>2606</v>
      </c>
      <c r="F667" t="s">
        <v>31</v>
      </c>
      <c r="I667" t="s">
        <v>4375</v>
      </c>
    </row>
    <row r="668" spans="1:9" x14ac:dyDescent="0.25">
      <c r="A668" t="s">
        <v>3590</v>
      </c>
      <c r="B668" s="2">
        <v>2</v>
      </c>
      <c r="C668" t="s">
        <v>2605</v>
      </c>
      <c r="F668" t="s">
        <v>4607</v>
      </c>
      <c r="I668" t="s">
        <v>4375</v>
      </c>
    </row>
    <row r="669" spans="1:9" x14ac:dyDescent="0.25">
      <c r="A669" t="s">
        <v>3598</v>
      </c>
      <c r="B669" s="2">
        <v>1</v>
      </c>
      <c r="C669" t="s">
        <v>4599</v>
      </c>
      <c r="I669" t="s">
        <v>4382</v>
      </c>
    </row>
    <row r="670" spans="1:9" x14ac:dyDescent="0.25">
      <c r="A670" t="s">
        <v>3598</v>
      </c>
      <c r="B670" s="2">
        <v>2</v>
      </c>
      <c r="C670" t="s">
        <v>2605</v>
      </c>
      <c r="F670" t="s">
        <v>87</v>
      </c>
      <c r="I670" t="s">
        <v>4382</v>
      </c>
    </row>
    <row r="671" spans="1:9" x14ac:dyDescent="0.25">
      <c r="A671" t="s">
        <v>3576</v>
      </c>
      <c r="B671" s="2">
        <v>1</v>
      </c>
      <c r="C671" t="s">
        <v>2606</v>
      </c>
    </row>
    <row r="672" spans="1:9" x14ac:dyDescent="0.25">
      <c r="A672" t="s">
        <v>3576</v>
      </c>
      <c r="B672" s="2">
        <v>2</v>
      </c>
      <c r="C672" t="s">
        <v>2605</v>
      </c>
    </row>
    <row r="673" spans="1:9" x14ac:dyDescent="0.25">
      <c r="A673" t="s">
        <v>2922</v>
      </c>
      <c r="B673" s="2">
        <v>1</v>
      </c>
      <c r="C673" t="s">
        <v>4528</v>
      </c>
      <c r="F673" t="s">
        <v>77</v>
      </c>
      <c r="I673" t="s">
        <v>4418</v>
      </c>
    </row>
    <row r="674" spans="1:9" x14ac:dyDescent="0.25">
      <c r="A674" t="s">
        <v>2926</v>
      </c>
      <c r="B674" s="2">
        <v>1</v>
      </c>
      <c r="C674" t="s">
        <v>2606</v>
      </c>
      <c r="F674" t="s">
        <v>2544</v>
      </c>
      <c r="G674">
        <v>100000</v>
      </c>
      <c r="I674" t="s">
        <v>4423</v>
      </c>
    </row>
    <row r="675" spans="1:9" x14ac:dyDescent="0.25">
      <c r="A675" t="s">
        <v>2926</v>
      </c>
      <c r="B675" s="2">
        <v>2</v>
      </c>
      <c r="C675" t="s">
        <v>2605</v>
      </c>
      <c r="F675" t="s">
        <v>2544</v>
      </c>
      <c r="I675" t="s">
        <v>4423</v>
      </c>
    </row>
    <row r="676" spans="1:9" x14ac:dyDescent="0.25">
      <c r="A676" t="s">
        <v>3008</v>
      </c>
      <c r="B676" s="2">
        <v>1</v>
      </c>
      <c r="C676" t="s">
        <v>4528</v>
      </c>
      <c r="D676" s="325">
        <v>41578</v>
      </c>
      <c r="E676" s="325">
        <v>41668</v>
      </c>
      <c r="F676" t="s">
        <v>35</v>
      </c>
      <c r="I676" t="s">
        <v>4451</v>
      </c>
    </row>
    <row r="677" spans="1:9" x14ac:dyDescent="0.25">
      <c r="A677" t="s">
        <v>3008</v>
      </c>
      <c r="B677" s="2">
        <v>2</v>
      </c>
      <c r="C677" t="s">
        <v>4528</v>
      </c>
      <c r="D677" s="325">
        <v>41670</v>
      </c>
      <c r="E677" s="325">
        <v>41790</v>
      </c>
    </row>
    <row r="678" spans="1:9" x14ac:dyDescent="0.25">
      <c r="A678" t="s">
        <v>3008</v>
      </c>
      <c r="B678" s="2">
        <v>2</v>
      </c>
      <c r="C678" t="s">
        <v>2606</v>
      </c>
      <c r="D678" s="325">
        <v>41821</v>
      </c>
      <c r="F678" t="s">
        <v>35</v>
      </c>
      <c r="I678" t="s">
        <v>4451</v>
      </c>
    </row>
    <row r="679" spans="1:9" x14ac:dyDescent="0.25">
      <c r="A679" t="s">
        <v>2986</v>
      </c>
      <c r="B679" s="2">
        <v>1</v>
      </c>
      <c r="C679" t="s">
        <v>4599</v>
      </c>
      <c r="I679" t="s">
        <v>4488</v>
      </c>
    </row>
    <row r="680" spans="1:9" x14ac:dyDescent="0.25">
      <c r="A680" t="s">
        <v>2986</v>
      </c>
      <c r="B680" s="2">
        <v>2</v>
      </c>
      <c r="C680" t="s">
        <v>2605</v>
      </c>
      <c r="F680" t="s">
        <v>95</v>
      </c>
      <c r="I680" t="s">
        <v>4488</v>
      </c>
    </row>
    <row r="681" spans="1:9" x14ac:dyDescent="0.25">
      <c r="A681" t="s">
        <v>1877</v>
      </c>
      <c r="B681" s="2">
        <v>1</v>
      </c>
      <c r="C681" t="s">
        <v>2606</v>
      </c>
    </row>
    <row r="682" spans="1:9" x14ac:dyDescent="0.25">
      <c r="A682" t="s">
        <v>1877</v>
      </c>
      <c r="B682" s="2">
        <v>2</v>
      </c>
      <c r="C682" t="s">
        <v>2605</v>
      </c>
    </row>
    <row r="683" spans="1:9" x14ac:dyDescent="0.25">
      <c r="A683" t="s">
        <v>3509</v>
      </c>
      <c r="B683" s="2">
        <v>1</v>
      </c>
      <c r="C683" t="s">
        <v>2606</v>
      </c>
      <c r="D683" s="325">
        <v>37674</v>
      </c>
      <c r="F683" t="s">
        <v>2465</v>
      </c>
      <c r="I683" t="s">
        <v>4312</v>
      </c>
    </row>
    <row r="684" spans="1:9" x14ac:dyDescent="0.25">
      <c r="A684" t="s">
        <v>3509</v>
      </c>
      <c r="B684" s="2">
        <v>2</v>
      </c>
      <c r="C684" t="s">
        <v>2603</v>
      </c>
      <c r="D684" s="325">
        <v>38017</v>
      </c>
      <c r="F684" t="s">
        <v>2466</v>
      </c>
      <c r="H684" t="s">
        <v>2135</v>
      </c>
      <c r="I684" t="s">
        <v>4312</v>
      </c>
    </row>
    <row r="685" spans="1:9" x14ac:dyDescent="0.25">
      <c r="A685" t="s">
        <v>1986</v>
      </c>
      <c r="B685" s="2">
        <v>1</v>
      </c>
      <c r="C685" t="s">
        <v>2606</v>
      </c>
      <c r="F685" t="s">
        <v>87</v>
      </c>
      <c r="I685" t="s">
        <v>4004</v>
      </c>
    </row>
    <row r="686" spans="1:9" x14ac:dyDescent="0.25">
      <c r="A686" t="s">
        <v>1986</v>
      </c>
      <c r="B686" s="2">
        <v>2</v>
      </c>
      <c r="C686" t="s">
        <v>2605</v>
      </c>
      <c r="F686" t="s">
        <v>36</v>
      </c>
      <c r="I686" t="s">
        <v>4004</v>
      </c>
    </row>
    <row r="687" spans="1:9" x14ac:dyDescent="0.25">
      <c r="A687" t="s">
        <v>3593</v>
      </c>
      <c r="B687" s="2">
        <v>1</v>
      </c>
      <c r="C687" t="s">
        <v>2606</v>
      </c>
      <c r="D687" s="325">
        <v>35294</v>
      </c>
      <c r="F687" t="s">
        <v>2513</v>
      </c>
      <c r="G687">
        <v>1190000</v>
      </c>
      <c r="I687" t="s">
        <v>4378</v>
      </c>
    </row>
    <row r="688" spans="1:9" x14ac:dyDescent="0.25">
      <c r="A688" t="s">
        <v>3593</v>
      </c>
      <c r="B688" s="2">
        <v>2</v>
      </c>
      <c r="C688" t="s">
        <v>2605</v>
      </c>
      <c r="D688" s="325">
        <v>35706</v>
      </c>
      <c r="F688" t="s">
        <v>32</v>
      </c>
      <c r="I688" t="s">
        <v>4378</v>
      </c>
    </row>
    <row r="689" spans="1:9" x14ac:dyDescent="0.25">
      <c r="A689" t="s">
        <v>1632</v>
      </c>
      <c r="B689" s="2">
        <v>1</v>
      </c>
      <c r="C689" t="s">
        <v>2606</v>
      </c>
    </row>
    <row r="690" spans="1:9" x14ac:dyDescent="0.25">
      <c r="A690" t="s">
        <v>1632</v>
      </c>
      <c r="B690" s="2">
        <v>2</v>
      </c>
      <c r="C690" t="s">
        <v>2605</v>
      </c>
    </row>
    <row r="691" spans="1:9" x14ac:dyDescent="0.25">
      <c r="A691" t="s">
        <v>2854</v>
      </c>
      <c r="B691" s="2">
        <v>1</v>
      </c>
      <c r="C691" t="s">
        <v>2606</v>
      </c>
      <c r="D691" s="325">
        <v>40005</v>
      </c>
      <c r="F691" t="s">
        <v>53</v>
      </c>
      <c r="H691" t="s">
        <v>2135</v>
      </c>
      <c r="I691" t="s">
        <v>3829</v>
      </c>
    </row>
    <row r="692" spans="1:9" x14ac:dyDescent="0.25">
      <c r="A692" t="s">
        <v>2854</v>
      </c>
      <c r="B692" s="2">
        <v>2</v>
      </c>
      <c r="C692" t="s">
        <v>2603</v>
      </c>
      <c r="D692" s="325">
        <v>40642</v>
      </c>
      <c r="F692" t="s">
        <v>46</v>
      </c>
      <c r="H692" t="s">
        <v>2135</v>
      </c>
      <c r="I692" t="s">
        <v>3829</v>
      </c>
    </row>
    <row r="693" spans="1:9" x14ac:dyDescent="0.25">
      <c r="A693" t="s">
        <v>2848</v>
      </c>
      <c r="B693" s="2">
        <v>1</v>
      </c>
      <c r="C693" t="s">
        <v>2606</v>
      </c>
    </row>
    <row r="694" spans="1:9" x14ac:dyDescent="0.25">
      <c r="A694" t="s">
        <v>2848</v>
      </c>
      <c r="B694" s="2">
        <v>2</v>
      </c>
      <c r="C694" t="s">
        <v>2605</v>
      </c>
    </row>
    <row r="695" spans="1:9" x14ac:dyDescent="0.25">
      <c r="A695" t="s">
        <v>2857</v>
      </c>
      <c r="B695" s="2">
        <v>1</v>
      </c>
      <c r="C695" t="s">
        <v>4599</v>
      </c>
      <c r="I695" t="s">
        <v>3833</v>
      </c>
    </row>
    <row r="696" spans="1:9" x14ac:dyDescent="0.25">
      <c r="A696" t="s">
        <v>2857</v>
      </c>
      <c r="B696" s="2">
        <v>2</v>
      </c>
      <c r="C696" t="s">
        <v>2605</v>
      </c>
      <c r="F696" t="s">
        <v>608</v>
      </c>
      <c r="I696" t="s">
        <v>3833</v>
      </c>
    </row>
    <row r="697" spans="1:9" x14ac:dyDescent="0.25">
      <c r="A697" t="s">
        <v>3477</v>
      </c>
      <c r="B697" s="2">
        <v>1</v>
      </c>
      <c r="C697" t="s">
        <v>2606</v>
      </c>
      <c r="D697" s="325">
        <v>23040</v>
      </c>
      <c r="F697" t="s">
        <v>2444</v>
      </c>
      <c r="I697" t="s">
        <v>4283</v>
      </c>
    </row>
    <row r="698" spans="1:9" x14ac:dyDescent="0.25">
      <c r="A698" t="s">
        <v>3477</v>
      </c>
      <c r="B698" s="2">
        <v>2</v>
      </c>
      <c r="C698" t="s">
        <v>2605</v>
      </c>
      <c r="D698" s="325">
        <v>24157</v>
      </c>
      <c r="F698" t="s">
        <v>92</v>
      </c>
      <c r="I698" t="s">
        <v>4283</v>
      </c>
    </row>
    <row r="699" spans="1:9" x14ac:dyDescent="0.25">
      <c r="A699" t="s">
        <v>3778</v>
      </c>
      <c r="B699" s="2">
        <v>1</v>
      </c>
      <c r="C699" t="s">
        <v>4599</v>
      </c>
      <c r="I699" t="s">
        <v>4322</v>
      </c>
    </row>
    <row r="700" spans="1:9" x14ac:dyDescent="0.25">
      <c r="A700" t="s">
        <v>3778</v>
      </c>
      <c r="B700" s="2">
        <v>2</v>
      </c>
      <c r="C700" t="s">
        <v>4527</v>
      </c>
      <c r="F700" t="s">
        <v>87</v>
      </c>
    </row>
    <row r="701" spans="1:9" x14ac:dyDescent="0.25">
      <c r="A701" t="s">
        <v>3778</v>
      </c>
      <c r="B701" s="2">
        <v>3</v>
      </c>
      <c r="C701" t="s">
        <v>2605</v>
      </c>
      <c r="F701" t="s">
        <v>76</v>
      </c>
      <c r="I701" t="s">
        <v>4322</v>
      </c>
    </row>
    <row r="702" spans="1:9" x14ac:dyDescent="0.25">
      <c r="A702" t="s">
        <v>3757</v>
      </c>
      <c r="B702" s="2">
        <v>1</v>
      </c>
      <c r="C702" t="s">
        <v>2606</v>
      </c>
    </row>
    <row r="703" spans="1:9" x14ac:dyDescent="0.25">
      <c r="A703" t="s">
        <v>3757</v>
      </c>
      <c r="B703" s="2">
        <v>2</v>
      </c>
      <c r="C703" t="s">
        <v>2605</v>
      </c>
    </row>
    <row r="704" spans="1:9" x14ac:dyDescent="0.25">
      <c r="A704" t="s">
        <v>3157</v>
      </c>
      <c r="B704" s="2">
        <v>1</v>
      </c>
      <c r="C704" t="s">
        <v>2606</v>
      </c>
      <c r="D704" s="325">
        <v>34196</v>
      </c>
      <c r="F704" t="s">
        <v>98</v>
      </c>
      <c r="G704">
        <v>375000</v>
      </c>
      <c r="I704" t="s">
        <v>4228</v>
      </c>
    </row>
    <row r="705" spans="1:9" x14ac:dyDescent="0.25">
      <c r="A705" t="s">
        <v>3157</v>
      </c>
      <c r="B705" s="2">
        <v>2</v>
      </c>
      <c r="C705" t="s">
        <v>2605</v>
      </c>
      <c r="D705" s="325">
        <v>36392</v>
      </c>
      <c r="F705" t="s">
        <v>28</v>
      </c>
      <c r="I705" t="s">
        <v>4228</v>
      </c>
    </row>
    <row r="706" spans="1:9" x14ac:dyDescent="0.25">
      <c r="A706" t="s">
        <v>445</v>
      </c>
      <c r="B706" s="2">
        <v>1</v>
      </c>
      <c r="C706" t="s">
        <v>4599</v>
      </c>
      <c r="D706" s="325">
        <v>30755</v>
      </c>
      <c r="I706" t="s">
        <v>4457</v>
      </c>
    </row>
    <row r="707" spans="1:9" x14ac:dyDescent="0.25">
      <c r="A707" t="s">
        <v>445</v>
      </c>
      <c r="B707" s="2">
        <v>2</v>
      </c>
      <c r="C707" t="s">
        <v>2605</v>
      </c>
      <c r="D707" s="325">
        <v>38206</v>
      </c>
      <c r="F707" t="s">
        <v>2414</v>
      </c>
      <c r="G707">
        <v>1190000</v>
      </c>
      <c r="I707" t="s">
        <v>4457</v>
      </c>
    </row>
    <row r="708" spans="1:9" x14ac:dyDescent="0.25">
      <c r="A708" t="s">
        <v>445</v>
      </c>
      <c r="B708" s="2">
        <v>3</v>
      </c>
      <c r="C708" t="s">
        <v>2606</v>
      </c>
      <c r="D708" s="325">
        <v>37438</v>
      </c>
      <c r="F708" t="s">
        <v>77</v>
      </c>
      <c r="I708" t="s">
        <v>4457</v>
      </c>
    </row>
    <row r="709" spans="1:9" x14ac:dyDescent="0.25">
      <c r="A709" t="s">
        <v>445</v>
      </c>
      <c r="B709" s="2">
        <v>2</v>
      </c>
      <c r="C709" t="s">
        <v>2638</v>
      </c>
      <c r="I709" t="s">
        <v>4457</v>
      </c>
    </row>
    <row r="710" spans="1:9" x14ac:dyDescent="0.25">
      <c r="A710" t="s">
        <v>2017</v>
      </c>
      <c r="B710" s="2">
        <v>1</v>
      </c>
      <c r="C710" t="s">
        <v>2606</v>
      </c>
    </row>
    <row r="711" spans="1:9" x14ac:dyDescent="0.25">
      <c r="A711" t="s">
        <v>2017</v>
      </c>
      <c r="B711" s="2">
        <v>2</v>
      </c>
      <c r="C711" t="s">
        <v>2605</v>
      </c>
    </row>
    <row r="712" spans="1:9" x14ac:dyDescent="0.25">
      <c r="A712" t="s">
        <v>3039</v>
      </c>
      <c r="B712" s="2">
        <v>1</v>
      </c>
      <c r="C712" t="s">
        <v>4523</v>
      </c>
      <c r="D712" s="325">
        <v>39898</v>
      </c>
      <c r="F712" t="s">
        <v>81</v>
      </c>
      <c r="I712" t="s">
        <v>3892</v>
      </c>
    </row>
    <row r="713" spans="1:9" x14ac:dyDescent="0.25">
      <c r="A713" t="s">
        <v>3039</v>
      </c>
      <c r="B713" s="2">
        <v>2</v>
      </c>
      <c r="C713" t="s">
        <v>2606</v>
      </c>
      <c r="D713" s="325">
        <v>40016</v>
      </c>
      <c r="F713" t="s">
        <v>81</v>
      </c>
      <c r="I713" t="s">
        <v>3892</v>
      </c>
    </row>
    <row r="714" spans="1:9" x14ac:dyDescent="0.25">
      <c r="A714" t="s">
        <v>3039</v>
      </c>
      <c r="B714" s="2">
        <v>3</v>
      </c>
      <c r="C714" t="s">
        <v>4527</v>
      </c>
      <c r="F714" t="s">
        <v>65</v>
      </c>
      <c r="I714" t="s">
        <v>3892</v>
      </c>
    </row>
    <row r="715" spans="1:9" x14ac:dyDescent="0.25">
      <c r="A715" t="s">
        <v>3039</v>
      </c>
      <c r="B715" s="2">
        <v>4</v>
      </c>
      <c r="C715" t="s">
        <v>2603</v>
      </c>
      <c r="I715" t="s">
        <v>3892</v>
      </c>
    </row>
    <row r="716" spans="1:9" x14ac:dyDescent="0.25">
      <c r="A716" t="s">
        <v>3010</v>
      </c>
      <c r="B716" s="2">
        <v>1</v>
      </c>
      <c r="C716" t="s">
        <v>2606</v>
      </c>
      <c r="D716" s="325">
        <v>40634</v>
      </c>
      <c r="F716" t="s">
        <v>4549</v>
      </c>
      <c r="I716" t="s">
        <v>4031</v>
      </c>
    </row>
    <row r="717" spans="1:9" x14ac:dyDescent="0.25">
      <c r="A717" t="s">
        <v>3010</v>
      </c>
      <c r="B717" s="2">
        <v>2</v>
      </c>
      <c r="C717" t="s">
        <v>4527</v>
      </c>
      <c r="F717" t="s">
        <v>4550</v>
      </c>
      <c r="I717" t="s">
        <v>4031</v>
      </c>
    </row>
    <row r="718" spans="1:9" x14ac:dyDescent="0.25">
      <c r="A718" t="s">
        <v>3010</v>
      </c>
      <c r="B718" s="2">
        <v>3</v>
      </c>
      <c r="C718" t="s">
        <v>4527</v>
      </c>
      <c r="F718" t="s">
        <v>2283</v>
      </c>
      <c r="I718" t="s">
        <v>4031</v>
      </c>
    </row>
    <row r="719" spans="1:9" x14ac:dyDescent="0.25">
      <c r="A719" t="s">
        <v>3010</v>
      </c>
      <c r="B719" s="2">
        <v>4</v>
      </c>
      <c r="C719" t="s">
        <v>4527</v>
      </c>
      <c r="F719" t="s">
        <v>4551</v>
      </c>
      <c r="I719" t="s">
        <v>4031</v>
      </c>
    </row>
    <row r="720" spans="1:9" x14ac:dyDescent="0.25">
      <c r="A720" t="s">
        <v>3010</v>
      </c>
      <c r="B720" s="2">
        <v>5</v>
      </c>
      <c r="C720" t="s">
        <v>4527</v>
      </c>
      <c r="F720" t="s">
        <v>104</v>
      </c>
      <c r="I720" t="s">
        <v>4031</v>
      </c>
    </row>
    <row r="721" spans="1:9" x14ac:dyDescent="0.25">
      <c r="A721" t="s">
        <v>3010</v>
      </c>
      <c r="B721" s="2">
        <v>6</v>
      </c>
      <c r="C721" t="s">
        <v>4527</v>
      </c>
      <c r="F721" t="s">
        <v>4552</v>
      </c>
      <c r="I721" t="s">
        <v>4031</v>
      </c>
    </row>
    <row r="722" spans="1:9" x14ac:dyDescent="0.25">
      <c r="A722" t="s">
        <v>3717</v>
      </c>
      <c r="B722" s="2">
        <v>1</v>
      </c>
      <c r="C722" t="s">
        <v>4528</v>
      </c>
      <c r="F722" t="s">
        <v>63</v>
      </c>
      <c r="I722" t="s">
        <v>4198</v>
      </c>
    </row>
    <row r="723" spans="1:9" x14ac:dyDescent="0.25">
      <c r="A723" t="s">
        <v>3601</v>
      </c>
      <c r="B723" s="2">
        <v>1</v>
      </c>
      <c r="C723" t="s">
        <v>2606</v>
      </c>
      <c r="D723" s="325">
        <v>41480</v>
      </c>
      <c r="F723" t="s">
        <v>2266</v>
      </c>
      <c r="I723" t="s">
        <v>3827</v>
      </c>
    </row>
    <row r="724" spans="1:9" x14ac:dyDescent="0.25">
      <c r="A724" t="s">
        <v>3601</v>
      </c>
      <c r="B724" s="2">
        <v>2</v>
      </c>
      <c r="C724" t="s">
        <v>4527</v>
      </c>
      <c r="D724" s="325">
        <v>42036</v>
      </c>
      <c r="F724" t="s">
        <v>2649</v>
      </c>
      <c r="I724" t="s">
        <v>3827</v>
      </c>
    </row>
    <row r="725" spans="1:9" x14ac:dyDescent="0.25">
      <c r="A725" t="s">
        <v>3601</v>
      </c>
      <c r="B725" s="2">
        <v>3</v>
      </c>
      <c r="C725" t="s">
        <v>2603</v>
      </c>
      <c r="D725" s="325">
        <v>42215</v>
      </c>
      <c r="F725" t="s">
        <v>2643</v>
      </c>
      <c r="I725" t="s">
        <v>3827</v>
      </c>
    </row>
    <row r="726" spans="1:9" x14ac:dyDescent="0.25">
      <c r="A726" t="s">
        <v>2999</v>
      </c>
      <c r="B726" s="2">
        <v>1</v>
      </c>
      <c r="C726" t="s">
        <v>2606</v>
      </c>
      <c r="D726" s="325">
        <v>41458</v>
      </c>
      <c r="F726" t="s">
        <v>4608</v>
      </c>
      <c r="I726" t="s">
        <v>4003</v>
      </c>
    </row>
    <row r="727" spans="1:9" x14ac:dyDescent="0.25">
      <c r="A727" t="s">
        <v>2999</v>
      </c>
      <c r="B727" s="2">
        <v>2</v>
      </c>
      <c r="C727" t="s">
        <v>2605</v>
      </c>
      <c r="D727" s="325">
        <v>42595</v>
      </c>
      <c r="F727" t="s">
        <v>2399</v>
      </c>
      <c r="I727" t="s">
        <v>4003</v>
      </c>
    </row>
    <row r="728" spans="1:9" x14ac:dyDescent="0.25">
      <c r="A728" t="s">
        <v>2886</v>
      </c>
      <c r="B728" s="2">
        <v>1</v>
      </c>
      <c r="C728" t="s">
        <v>2606</v>
      </c>
      <c r="D728" s="325">
        <v>22291</v>
      </c>
      <c r="F728" t="s">
        <v>2160</v>
      </c>
      <c r="I728" t="s">
        <v>3856</v>
      </c>
    </row>
    <row r="729" spans="1:9" x14ac:dyDescent="0.25">
      <c r="A729" t="s">
        <v>2886</v>
      </c>
      <c r="B729" s="2">
        <v>2</v>
      </c>
      <c r="C729" t="s">
        <v>2605</v>
      </c>
      <c r="D729" s="325">
        <v>23151</v>
      </c>
      <c r="F729" t="s">
        <v>73</v>
      </c>
      <c r="I729" t="s">
        <v>3856</v>
      </c>
    </row>
    <row r="730" spans="1:9" x14ac:dyDescent="0.25">
      <c r="A730" t="s">
        <v>3139</v>
      </c>
      <c r="B730" s="2">
        <v>1</v>
      </c>
      <c r="C730" t="s">
        <v>2606</v>
      </c>
      <c r="D730" s="325">
        <v>25949</v>
      </c>
      <c r="F730" t="s">
        <v>28</v>
      </c>
      <c r="G730">
        <v>35000</v>
      </c>
      <c r="I730" t="s">
        <v>4056</v>
      </c>
    </row>
    <row r="731" spans="1:9" x14ac:dyDescent="0.25">
      <c r="A731" t="s">
        <v>3139</v>
      </c>
      <c r="B731" s="2">
        <v>2</v>
      </c>
      <c r="C731" t="s">
        <v>2605</v>
      </c>
      <c r="F731" t="s">
        <v>87</v>
      </c>
      <c r="I731" t="s">
        <v>4056</v>
      </c>
    </row>
    <row r="732" spans="1:9" x14ac:dyDescent="0.25">
      <c r="A732" t="s">
        <v>3167</v>
      </c>
      <c r="B732" s="2">
        <v>1</v>
      </c>
      <c r="C732" t="s">
        <v>2606</v>
      </c>
      <c r="D732" s="325">
        <v>20531</v>
      </c>
      <c r="F732" t="s">
        <v>59</v>
      </c>
      <c r="I732" t="s">
        <v>4214</v>
      </c>
    </row>
    <row r="733" spans="1:9" x14ac:dyDescent="0.25">
      <c r="A733" t="s">
        <v>3167</v>
      </c>
      <c r="B733" s="2">
        <v>2</v>
      </c>
      <c r="C733" t="s">
        <v>2638</v>
      </c>
      <c r="I733" t="s">
        <v>4214</v>
      </c>
    </row>
    <row r="734" spans="1:9" x14ac:dyDescent="0.25">
      <c r="A734" t="s">
        <v>3215</v>
      </c>
      <c r="B734" s="2">
        <v>1</v>
      </c>
      <c r="C734" t="s">
        <v>2606</v>
      </c>
      <c r="D734" s="325">
        <v>36017</v>
      </c>
      <c r="F734" t="s">
        <v>34</v>
      </c>
      <c r="G734">
        <v>900000</v>
      </c>
      <c r="I734" t="s">
        <v>4058</v>
      </c>
    </row>
    <row r="735" spans="1:9" x14ac:dyDescent="0.25">
      <c r="A735" t="s">
        <v>3215</v>
      </c>
      <c r="B735" s="2">
        <v>2</v>
      </c>
      <c r="C735" t="s">
        <v>2605</v>
      </c>
      <c r="D735" s="325">
        <v>36799</v>
      </c>
      <c r="F735" t="s">
        <v>66</v>
      </c>
      <c r="G735">
        <v>600000</v>
      </c>
      <c r="I735" t="s">
        <v>4058</v>
      </c>
    </row>
    <row r="736" spans="1:9" x14ac:dyDescent="0.25">
      <c r="A736" t="s">
        <v>1504</v>
      </c>
      <c r="B736" s="2">
        <v>1</v>
      </c>
      <c r="C736" t="s">
        <v>2606</v>
      </c>
    </row>
    <row r="737" spans="1:9" x14ac:dyDescent="0.25">
      <c r="A737" t="s">
        <v>1504</v>
      </c>
      <c r="B737" s="2">
        <v>2</v>
      </c>
      <c r="C737" t="s">
        <v>2605</v>
      </c>
    </row>
    <row r="738" spans="1:9" x14ac:dyDescent="0.25">
      <c r="A738" t="s">
        <v>3172</v>
      </c>
      <c r="B738" s="2">
        <v>1</v>
      </c>
      <c r="C738" t="s">
        <v>2606</v>
      </c>
    </row>
    <row r="739" spans="1:9" x14ac:dyDescent="0.25">
      <c r="A739" t="s">
        <v>3172</v>
      </c>
      <c r="B739" s="2">
        <v>2</v>
      </c>
      <c r="C739" t="s">
        <v>2605</v>
      </c>
    </row>
    <row r="740" spans="1:9" x14ac:dyDescent="0.25">
      <c r="A740" t="s">
        <v>2063</v>
      </c>
      <c r="B740" s="2">
        <v>1</v>
      </c>
      <c r="C740" t="s">
        <v>2606</v>
      </c>
    </row>
    <row r="741" spans="1:9" x14ac:dyDescent="0.25">
      <c r="A741" t="s">
        <v>2063</v>
      </c>
      <c r="B741" s="2">
        <v>2</v>
      </c>
      <c r="C741" t="s">
        <v>2605</v>
      </c>
    </row>
    <row r="742" spans="1:9" x14ac:dyDescent="0.25">
      <c r="A742" t="s">
        <v>1589</v>
      </c>
      <c r="B742" s="2">
        <v>1</v>
      </c>
      <c r="C742" t="s">
        <v>2606</v>
      </c>
    </row>
    <row r="743" spans="1:9" x14ac:dyDescent="0.25">
      <c r="A743" t="s">
        <v>1589</v>
      </c>
      <c r="B743" s="2">
        <v>2</v>
      </c>
      <c r="C743" t="s">
        <v>2605</v>
      </c>
    </row>
    <row r="744" spans="1:9" x14ac:dyDescent="0.25">
      <c r="A744" t="s">
        <v>3459</v>
      </c>
      <c r="B744" s="2">
        <v>1</v>
      </c>
      <c r="C744" t="s">
        <v>4599</v>
      </c>
      <c r="I744" t="s">
        <v>4259</v>
      </c>
    </row>
    <row r="745" spans="1:9" x14ac:dyDescent="0.25">
      <c r="A745" t="s">
        <v>3459</v>
      </c>
      <c r="B745" s="2">
        <v>2</v>
      </c>
      <c r="C745" t="s">
        <v>4527</v>
      </c>
      <c r="F745" t="s">
        <v>104</v>
      </c>
    </row>
    <row r="746" spans="1:9" x14ac:dyDescent="0.25">
      <c r="A746" t="s">
        <v>3459</v>
      </c>
      <c r="B746" s="2">
        <v>3</v>
      </c>
      <c r="C746" t="s">
        <v>4527</v>
      </c>
      <c r="F746" t="s">
        <v>104</v>
      </c>
    </row>
    <row r="747" spans="1:9" x14ac:dyDescent="0.25">
      <c r="A747" t="s">
        <v>3459</v>
      </c>
      <c r="B747" s="2">
        <v>4</v>
      </c>
      <c r="C747" t="s">
        <v>2605</v>
      </c>
      <c r="F747" t="s">
        <v>65</v>
      </c>
      <c r="I747" t="s">
        <v>4259</v>
      </c>
    </row>
    <row r="748" spans="1:9" x14ac:dyDescent="0.25">
      <c r="A748" t="s">
        <v>3068</v>
      </c>
      <c r="B748" s="2">
        <v>1</v>
      </c>
      <c r="C748" t="s">
        <v>2606</v>
      </c>
      <c r="F748" t="s">
        <v>4609</v>
      </c>
      <c r="I748" t="s">
        <v>4458</v>
      </c>
    </row>
    <row r="749" spans="1:9" x14ac:dyDescent="0.25">
      <c r="A749" t="s">
        <v>3068</v>
      </c>
      <c r="B749" s="2">
        <v>2</v>
      </c>
      <c r="C749" t="s">
        <v>2638</v>
      </c>
      <c r="I749" t="s">
        <v>4458</v>
      </c>
    </row>
    <row r="750" spans="1:9" x14ac:dyDescent="0.25">
      <c r="A750" t="s">
        <v>2046</v>
      </c>
      <c r="B750" s="2">
        <v>1</v>
      </c>
      <c r="C750" t="s">
        <v>2606</v>
      </c>
    </row>
    <row r="751" spans="1:9" x14ac:dyDescent="0.25">
      <c r="A751" t="s">
        <v>2046</v>
      </c>
      <c r="B751" s="2">
        <v>2</v>
      </c>
      <c r="C751" t="s">
        <v>2605</v>
      </c>
    </row>
    <row r="752" spans="1:9" x14ac:dyDescent="0.25">
      <c r="A752" t="s">
        <v>3562</v>
      </c>
      <c r="B752" s="2">
        <v>1</v>
      </c>
      <c r="C752" t="s">
        <v>2606</v>
      </c>
    </row>
    <row r="753" spans="1:9" x14ac:dyDescent="0.25">
      <c r="A753" t="s">
        <v>3562</v>
      </c>
      <c r="B753" s="2">
        <v>2</v>
      </c>
      <c r="C753" t="s">
        <v>2605</v>
      </c>
    </row>
    <row r="754" spans="1:9" x14ac:dyDescent="0.25">
      <c r="A754" t="s">
        <v>2884</v>
      </c>
      <c r="B754" s="2">
        <v>1</v>
      </c>
      <c r="C754" t="s">
        <v>2606</v>
      </c>
      <c r="D754" s="325">
        <v>20734</v>
      </c>
      <c r="F754" t="s">
        <v>60</v>
      </c>
      <c r="G754">
        <v>6000</v>
      </c>
      <c r="I754" t="s">
        <v>3854</v>
      </c>
    </row>
    <row r="755" spans="1:9" x14ac:dyDescent="0.25">
      <c r="A755" t="s">
        <v>2884</v>
      </c>
      <c r="B755" s="2">
        <v>2</v>
      </c>
      <c r="C755" t="s">
        <v>2605</v>
      </c>
      <c r="D755" s="325">
        <v>21511</v>
      </c>
      <c r="F755" t="s">
        <v>85</v>
      </c>
      <c r="I755" t="s">
        <v>3854</v>
      </c>
    </row>
    <row r="756" spans="1:9" x14ac:dyDescent="0.25">
      <c r="A756" t="s">
        <v>2896</v>
      </c>
      <c r="B756" s="2">
        <v>1</v>
      </c>
      <c r="C756" t="s">
        <v>4599</v>
      </c>
      <c r="D756" s="325">
        <v>14616</v>
      </c>
      <c r="I756" t="s">
        <v>3861</v>
      </c>
    </row>
    <row r="757" spans="1:9" x14ac:dyDescent="0.25">
      <c r="A757" t="s">
        <v>2896</v>
      </c>
      <c r="B757" s="2">
        <v>2</v>
      </c>
      <c r="C757" t="s">
        <v>2605</v>
      </c>
      <c r="D757" s="325">
        <v>17780</v>
      </c>
      <c r="F757" t="s">
        <v>104</v>
      </c>
      <c r="G757">
        <v>1000</v>
      </c>
      <c r="I757" t="s">
        <v>3861</v>
      </c>
    </row>
    <row r="758" spans="1:9" x14ac:dyDescent="0.25">
      <c r="A758" t="s">
        <v>3040</v>
      </c>
      <c r="B758" s="2">
        <v>1</v>
      </c>
      <c r="C758" t="s">
        <v>2606</v>
      </c>
    </row>
    <row r="759" spans="1:9" x14ac:dyDescent="0.25">
      <c r="A759" t="s">
        <v>3040</v>
      </c>
      <c r="B759" s="2">
        <v>2</v>
      </c>
      <c r="C759" t="s">
        <v>2605</v>
      </c>
    </row>
    <row r="760" spans="1:9" x14ac:dyDescent="0.25">
      <c r="A760" t="s">
        <v>3321</v>
      </c>
      <c r="B760" s="2">
        <v>1</v>
      </c>
      <c r="C760" t="s">
        <v>2606</v>
      </c>
    </row>
    <row r="761" spans="1:9" x14ac:dyDescent="0.25">
      <c r="A761" t="s">
        <v>3321</v>
      </c>
      <c r="B761" s="2">
        <v>2</v>
      </c>
      <c r="C761" t="s">
        <v>2605</v>
      </c>
    </row>
    <row r="762" spans="1:9" x14ac:dyDescent="0.25">
      <c r="A762" t="s">
        <v>3524</v>
      </c>
      <c r="B762" s="2">
        <v>1</v>
      </c>
      <c r="C762" t="s">
        <v>2606</v>
      </c>
    </row>
    <row r="763" spans="1:9" x14ac:dyDescent="0.25">
      <c r="A763" t="s">
        <v>3524</v>
      </c>
      <c r="B763" s="2">
        <v>2</v>
      </c>
      <c r="C763" t="s">
        <v>2605</v>
      </c>
    </row>
    <row r="764" spans="1:9" x14ac:dyDescent="0.25">
      <c r="A764" t="s">
        <v>3323</v>
      </c>
      <c r="B764" s="2">
        <v>1</v>
      </c>
      <c r="C764" t="s">
        <v>2606</v>
      </c>
    </row>
    <row r="765" spans="1:9" x14ac:dyDescent="0.25">
      <c r="A765" t="s">
        <v>3323</v>
      </c>
      <c r="B765" s="2">
        <v>2</v>
      </c>
      <c r="C765" t="s">
        <v>2605</v>
      </c>
    </row>
    <row r="766" spans="1:9" x14ac:dyDescent="0.25">
      <c r="A766" t="s">
        <v>3407</v>
      </c>
      <c r="B766" s="2">
        <v>1</v>
      </c>
      <c r="C766" t="s">
        <v>2606</v>
      </c>
    </row>
    <row r="767" spans="1:9" x14ac:dyDescent="0.25">
      <c r="A767" t="s">
        <v>3407</v>
      </c>
      <c r="B767" s="2">
        <v>2</v>
      </c>
      <c r="C767" t="s">
        <v>2605</v>
      </c>
    </row>
    <row r="768" spans="1:9" x14ac:dyDescent="0.25">
      <c r="A768" t="s">
        <v>3490</v>
      </c>
      <c r="B768" s="2">
        <v>1</v>
      </c>
      <c r="C768" t="s">
        <v>2606</v>
      </c>
      <c r="F768" t="s">
        <v>29</v>
      </c>
      <c r="I768" t="s">
        <v>4293</v>
      </c>
    </row>
    <row r="769" spans="1:9" x14ac:dyDescent="0.25">
      <c r="A769" t="s">
        <v>3490</v>
      </c>
      <c r="B769" s="2">
        <v>2</v>
      </c>
      <c r="C769" t="s">
        <v>2605</v>
      </c>
      <c r="F769" t="s">
        <v>48</v>
      </c>
      <c r="I769" t="s">
        <v>4293</v>
      </c>
    </row>
    <row r="770" spans="1:9" x14ac:dyDescent="0.25">
      <c r="A770" t="s">
        <v>3738</v>
      </c>
      <c r="B770" s="2">
        <v>1</v>
      </c>
      <c r="C770" t="s">
        <v>2606</v>
      </c>
    </row>
    <row r="771" spans="1:9" x14ac:dyDescent="0.25">
      <c r="A771" t="s">
        <v>3738</v>
      </c>
      <c r="B771" s="2">
        <v>2</v>
      </c>
      <c r="C771" t="s">
        <v>2605</v>
      </c>
    </row>
    <row r="772" spans="1:9" x14ac:dyDescent="0.25">
      <c r="A772" t="s">
        <v>3182</v>
      </c>
      <c r="B772" s="2">
        <v>1</v>
      </c>
      <c r="C772" t="s">
        <v>2606</v>
      </c>
      <c r="D772" s="325">
        <v>29680</v>
      </c>
      <c r="F772" t="s">
        <v>2131</v>
      </c>
      <c r="I772" t="s">
        <v>3826</v>
      </c>
    </row>
    <row r="773" spans="1:9" x14ac:dyDescent="0.25">
      <c r="A773" t="s">
        <v>3182</v>
      </c>
      <c r="B773" s="2">
        <v>2</v>
      </c>
      <c r="C773" t="s">
        <v>2605</v>
      </c>
      <c r="D773" s="325">
        <v>29915</v>
      </c>
      <c r="F773" t="s">
        <v>2132</v>
      </c>
      <c r="I773" t="s">
        <v>3826</v>
      </c>
    </row>
    <row r="774" spans="1:9" x14ac:dyDescent="0.25">
      <c r="A774" t="s">
        <v>3512</v>
      </c>
      <c r="B774" s="2">
        <v>1</v>
      </c>
      <c r="C774" t="s">
        <v>2606</v>
      </c>
    </row>
    <row r="775" spans="1:9" x14ac:dyDescent="0.25">
      <c r="A775" t="s">
        <v>3512</v>
      </c>
      <c r="B775" s="2">
        <v>2</v>
      </c>
      <c r="C775" t="s">
        <v>2605</v>
      </c>
    </row>
    <row r="776" spans="1:9" x14ac:dyDescent="0.25">
      <c r="A776" t="s">
        <v>3511</v>
      </c>
      <c r="B776" s="2">
        <v>1</v>
      </c>
      <c r="C776" t="s">
        <v>4528</v>
      </c>
      <c r="D776" s="325">
        <v>41183</v>
      </c>
      <c r="E776" s="325">
        <v>41272</v>
      </c>
      <c r="F776" t="s">
        <v>75</v>
      </c>
      <c r="I776" t="s">
        <v>4466</v>
      </c>
    </row>
    <row r="777" spans="1:9" x14ac:dyDescent="0.25">
      <c r="A777" t="s">
        <v>3511</v>
      </c>
      <c r="B777" s="2">
        <v>2</v>
      </c>
      <c r="C777" t="s">
        <v>4528</v>
      </c>
      <c r="D777" s="325">
        <v>41275</v>
      </c>
      <c r="F777" t="s">
        <v>75</v>
      </c>
      <c r="I777" t="s">
        <v>4466</v>
      </c>
    </row>
    <row r="778" spans="1:9" x14ac:dyDescent="0.25">
      <c r="A778" t="s">
        <v>3643</v>
      </c>
      <c r="B778" s="2">
        <v>1</v>
      </c>
      <c r="C778" t="s">
        <v>4599</v>
      </c>
      <c r="I778" t="s">
        <v>4395</v>
      </c>
    </row>
    <row r="779" spans="1:9" x14ac:dyDescent="0.25">
      <c r="A779" t="s">
        <v>3643</v>
      </c>
      <c r="B779" s="2">
        <v>2</v>
      </c>
      <c r="C779" t="s">
        <v>4527</v>
      </c>
      <c r="D779" s="325">
        <v>39862</v>
      </c>
      <c r="F779" t="s">
        <v>74</v>
      </c>
      <c r="I779" t="s">
        <v>4395</v>
      </c>
    </row>
    <row r="780" spans="1:9" x14ac:dyDescent="0.25">
      <c r="A780" t="s">
        <v>3643</v>
      </c>
      <c r="B780" s="2">
        <v>3</v>
      </c>
      <c r="C780" t="s">
        <v>4527</v>
      </c>
      <c r="F780" t="s">
        <v>2374</v>
      </c>
      <c r="I780" t="s">
        <v>4395</v>
      </c>
    </row>
    <row r="781" spans="1:9" x14ac:dyDescent="0.25">
      <c r="A781" t="s">
        <v>3643</v>
      </c>
      <c r="B781" s="2">
        <v>4</v>
      </c>
      <c r="C781" t="s">
        <v>4527</v>
      </c>
      <c r="F781" t="s">
        <v>2374</v>
      </c>
      <c r="I781" t="s">
        <v>4395</v>
      </c>
    </row>
    <row r="782" spans="1:9" x14ac:dyDescent="0.25">
      <c r="A782" t="s">
        <v>3643</v>
      </c>
      <c r="B782" s="2">
        <v>5</v>
      </c>
      <c r="C782" t="s">
        <v>2605</v>
      </c>
      <c r="F782" t="s">
        <v>2374</v>
      </c>
      <c r="I782" t="s">
        <v>4395</v>
      </c>
    </row>
    <row r="783" spans="1:9" x14ac:dyDescent="0.25">
      <c r="A783" t="s">
        <v>3046</v>
      </c>
      <c r="B783" s="2">
        <v>1</v>
      </c>
      <c r="C783" t="s">
        <v>2606</v>
      </c>
      <c r="F783" t="s">
        <v>28</v>
      </c>
      <c r="I783" t="s">
        <v>3917</v>
      </c>
    </row>
    <row r="784" spans="1:9" x14ac:dyDescent="0.25">
      <c r="A784" t="s">
        <v>3046</v>
      </c>
      <c r="B784" s="2">
        <v>2</v>
      </c>
      <c r="C784" t="s">
        <v>2605</v>
      </c>
      <c r="F784" t="s">
        <v>4610</v>
      </c>
      <c r="I784" t="s">
        <v>3917</v>
      </c>
    </row>
    <row r="785" spans="1:9" x14ac:dyDescent="0.25">
      <c r="A785" t="s">
        <v>2973</v>
      </c>
      <c r="B785" s="2">
        <v>1</v>
      </c>
      <c r="C785" t="s">
        <v>2606</v>
      </c>
      <c r="F785" t="s">
        <v>77</v>
      </c>
      <c r="G785">
        <v>5</v>
      </c>
      <c r="I785" t="s">
        <v>4475</v>
      </c>
    </row>
    <row r="786" spans="1:9" x14ac:dyDescent="0.25">
      <c r="A786" t="s">
        <v>2973</v>
      </c>
      <c r="B786" s="2">
        <v>2</v>
      </c>
      <c r="C786" t="s">
        <v>2605</v>
      </c>
      <c r="F786" t="s">
        <v>52</v>
      </c>
      <c r="I786" t="s">
        <v>4475</v>
      </c>
    </row>
    <row r="787" spans="1:9" x14ac:dyDescent="0.25">
      <c r="A787" t="s">
        <v>3346</v>
      </c>
      <c r="B787" s="2">
        <v>1</v>
      </c>
      <c r="C787" t="s">
        <v>2606</v>
      </c>
      <c r="D787" s="325">
        <v>37482</v>
      </c>
      <c r="F787" t="s">
        <v>51</v>
      </c>
      <c r="I787" t="s">
        <v>4176</v>
      </c>
    </row>
    <row r="788" spans="1:9" x14ac:dyDescent="0.25">
      <c r="A788" t="s">
        <v>3346</v>
      </c>
      <c r="B788" s="2">
        <v>2</v>
      </c>
      <c r="C788" t="s">
        <v>2603</v>
      </c>
      <c r="D788" s="325">
        <v>38318</v>
      </c>
      <c r="F788" t="s">
        <v>82</v>
      </c>
      <c r="H788" t="s">
        <v>2135</v>
      </c>
      <c r="I788" t="s">
        <v>4176</v>
      </c>
    </row>
    <row r="789" spans="1:9" x14ac:dyDescent="0.25">
      <c r="A789" t="s">
        <v>3265</v>
      </c>
      <c r="B789" s="2">
        <v>1</v>
      </c>
      <c r="C789" t="s">
        <v>2606</v>
      </c>
    </row>
    <row r="790" spans="1:9" x14ac:dyDescent="0.25">
      <c r="A790" t="s">
        <v>3265</v>
      </c>
      <c r="B790" s="2">
        <v>2</v>
      </c>
      <c r="C790" t="s">
        <v>2605</v>
      </c>
    </row>
    <row r="791" spans="1:9" x14ac:dyDescent="0.25">
      <c r="A791" t="s">
        <v>3325</v>
      </c>
      <c r="B791" s="2">
        <v>1</v>
      </c>
      <c r="C791" t="s">
        <v>2606</v>
      </c>
      <c r="D791" s="325">
        <v>25628</v>
      </c>
      <c r="F791" t="s">
        <v>4611</v>
      </c>
      <c r="I791" t="s">
        <v>4155</v>
      </c>
    </row>
    <row r="792" spans="1:9" x14ac:dyDescent="0.25">
      <c r="A792" t="s">
        <v>3325</v>
      </c>
      <c r="B792" s="2">
        <v>2</v>
      </c>
      <c r="C792" t="s">
        <v>4527</v>
      </c>
      <c r="F792" t="s">
        <v>50</v>
      </c>
      <c r="I792" t="s">
        <v>4155</v>
      </c>
    </row>
    <row r="793" spans="1:9" x14ac:dyDescent="0.25">
      <c r="A793" t="s">
        <v>3325</v>
      </c>
      <c r="B793" s="2">
        <v>3</v>
      </c>
      <c r="C793" t="s">
        <v>2605</v>
      </c>
      <c r="F793" t="s">
        <v>50</v>
      </c>
      <c r="I793" t="s">
        <v>4155</v>
      </c>
    </row>
    <row r="794" spans="1:9" x14ac:dyDescent="0.25">
      <c r="A794" t="s">
        <v>3680</v>
      </c>
      <c r="B794" s="2">
        <v>1</v>
      </c>
      <c r="C794" t="s">
        <v>2606</v>
      </c>
      <c r="F794" t="s">
        <v>31</v>
      </c>
      <c r="I794" t="s">
        <v>4182</v>
      </c>
    </row>
    <row r="795" spans="1:9" x14ac:dyDescent="0.25">
      <c r="A795" t="s">
        <v>3680</v>
      </c>
      <c r="B795" s="2">
        <v>2</v>
      </c>
      <c r="C795" t="s">
        <v>2605</v>
      </c>
      <c r="F795" t="s">
        <v>76</v>
      </c>
      <c r="I795" t="s">
        <v>4182</v>
      </c>
    </row>
    <row r="796" spans="1:9" x14ac:dyDescent="0.25">
      <c r="A796" t="s">
        <v>3012</v>
      </c>
      <c r="B796" s="2">
        <v>1</v>
      </c>
      <c r="C796" t="s">
        <v>2606</v>
      </c>
      <c r="F796" t="s">
        <v>33</v>
      </c>
      <c r="I796" t="s">
        <v>4209</v>
      </c>
    </row>
    <row r="797" spans="1:9" x14ac:dyDescent="0.25">
      <c r="A797" t="s">
        <v>3393</v>
      </c>
      <c r="B797" s="2">
        <v>1</v>
      </c>
      <c r="C797" t="s">
        <v>2606</v>
      </c>
    </row>
    <row r="798" spans="1:9" x14ac:dyDescent="0.25">
      <c r="A798" t="s">
        <v>3393</v>
      </c>
      <c r="B798" s="2">
        <v>2</v>
      </c>
      <c r="C798" t="s">
        <v>2605</v>
      </c>
    </row>
    <row r="799" spans="1:9" x14ac:dyDescent="0.25">
      <c r="A799" t="s">
        <v>2918</v>
      </c>
      <c r="B799" s="2">
        <v>1</v>
      </c>
      <c r="C799" t="s">
        <v>2606</v>
      </c>
    </row>
    <row r="800" spans="1:9" x14ac:dyDescent="0.25">
      <c r="A800" t="s">
        <v>2918</v>
      </c>
      <c r="B800" s="2">
        <v>2</v>
      </c>
      <c r="C800" t="s">
        <v>2605</v>
      </c>
    </row>
    <row r="801" spans="1:9" x14ac:dyDescent="0.25">
      <c r="A801" t="s">
        <v>3201</v>
      </c>
      <c r="B801" s="2">
        <v>1</v>
      </c>
      <c r="C801" t="s">
        <v>2606</v>
      </c>
    </row>
    <row r="802" spans="1:9" x14ac:dyDescent="0.25">
      <c r="A802" t="s">
        <v>3201</v>
      </c>
      <c r="B802" s="2">
        <v>2</v>
      </c>
      <c r="C802" t="s">
        <v>2605</v>
      </c>
    </row>
    <row r="803" spans="1:9" x14ac:dyDescent="0.25">
      <c r="A803" t="s">
        <v>3793</v>
      </c>
      <c r="B803" s="2">
        <v>1</v>
      </c>
      <c r="C803" t="s">
        <v>2606</v>
      </c>
    </row>
    <row r="804" spans="1:9" x14ac:dyDescent="0.25">
      <c r="A804" t="s">
        <v>3793</v>
      </c>
      <c r="B804" s="2">
        <v>2</v>
      </c>
      <c r="C804" t="s">
        <v>2605</v>
      </c>
    </row>
    <row r="805" spans="1:9" x14ac:dyDescent="0.25">
      <c r="A805" t="s">
        <v>3462</v>
      </c>
      <c r="B805" s="2">
        <v>1</v>
      </c>
      <c r="C805" t="s">
        <v>2606</v>
      </c>
    </row>
    <row r="806" spans="1:9" x14ac:dyDescent="0.25">
      <c r="A806" t="s">
        <v>3462</v>
      </c>
      <c r="B806" s="2">
        <v>2</v>
      </c>
      <c r="C806" t="s">
        <v>2605</v>
      </c>
    </row>
    <row r="807" spans="1:9" x14ac:dyDescent="0.25">
      <c r="A807" t="s">
        <v>3703</v>
      </c>
      <c r="B807" s="2">
        <v>1</v>
      </c>
      <c r="C807" t="s">
        <v>2606</v>
      </c>
    </row>
    <row r="808" spans="1:9" x14ac:dyDescent="0.25">
      <c r="A808" t="s">
        <v>3703</v>
      </c>
      <c r="B808" s="2">
        <v>2</v>
      </c>
      <c r="C808" t="s">
        <v>2605</v>
      </c>
    </row>
    <row r="809" spans="1:9" x14ac:dyDescent="0.25">
      <c r="A809" t="s">
        <v>3748</v>
      </c>
      <c r="B809" s="2">
        <v>1</v>
      </c>
      <c r="C809" t="s">
        <v>2606</v>
      </c>
    </row>
    <row r="810" spans="1:9" x14ac:dyDescent="0.25">
      <c r="A810" t="s">
        <v>3748</v>
      </c>
      <c r="B810" s="2">
        <v>2</v>
      </c>
      <c r="C810" t="s">
        <v>2605</v>
      </c>
    </row>
    <row r="811" spans="1:9" x14ac:dyDescent="0.25">
      <c r="A811" t="s">
        <v>3647</v>
      </c>
      <c r="B811" s="2">
        <v>1</v>
      </c>
      <c r="C811" t="s">
        <v>2606</v>
      </c>
      <c r="F811" t="s">
        <v>40</v>
      </c>
      <c r="I811" t="s">
        <v>4400</v>
      </c>
    </row>
    <row r="812" spans="1:9" x14ac:dyDescent="0.25">
      <c r="A812" t="s">
        <v>3647</v>
      </c>
      <c r="B812" s="2">
        <v>2</v>
      </c>
      <c r="C812" t="s">
        <v>2605</v>
      </c>
      <c r="F812" t="s">
        <v>94</v>
      </c>
      <c r="I812" t="s">
        <v>4400</v>
      </c>
    </row>
    <row r="813" spans="1:9" x14ac:dyDescent="0.25">
      <c r="A813" t="s">
        <v>3050</v>
      </c>
      <c r="B813" s="2">
        <v>1</v>
      </c>
      <c r="C813" t="s">
        <v>2606</v>
      </c>
      <c r="D813" s="325">
        <v>37100</v>
      </c>
      <c r="F813" t="s">
        <v>2198</v>
      </c>
      <c r="G813">
        <v>350000</v>
      </c>
      <c r="I813" t="s">
        <v>3904</v>
      </c>
    </row>
    <row r="814" spans="1:9" x14ac:dyDescent="0.25">
      <c r="A814" t="s">
        <v>3050</v>
      </c>
      <c r="B814" s="2">
        <v>2</v>
      </c>
      <c r="C814" t="s">
        <v>2603</v>
      </c>
      <c r="D814" s="325">
        <v>38752</v>
      </c>
      <c r="F814" t="s">
        <v>94</v>
      </c>
      <c r="H814" t="s">
        <v>2135</v>
      </c>
      <c r="I814" t="s">
        <v>3904</v>
      </c>
    </row>
    <row r="815" spans="1:9" x14ac:dyDescent="0.25">
      <c r="A815" t="s">
        <v>3133</v>
      </c>
      <c r="B815" s="2">
        <v>1</v>
      </c>
      <c r="C815" t="s">
        <v>4528</v>
      </c>
      <c r="D815" s="325">
        <v>38598</v>
      </c>
      <c r="E815" s="325">
        <v>38696</v>
      </c>
      <c r="F815" t="s">
        <v>163</v>
      </c>
      <c r="I815" t="s">
        <v>3991</v>
      </c>
    </row>
    <row r="816" spans="1:9" x14ac:dyDescent="0.25">
      <c r="A816" t="s">
        <v>3120</v>
      </c>
      <c r="B816" s="2">
        <v>1</v>
      </c>
      <c r="C816" t="s">
        <v>2606</v>
      </c>
      <c r="D816" s="325">
        <v>21279</v>
      </c>
      <c r="F816" t="s">
        <v>2244</v>
      </c>
      <c r="I816" t="s">
        <v>3977</v>
      </c>
    </row>
    <row r="817" spans="1:9" x14ac:dyDescent="0.25">
      <c r="A817" t="s">
        <v>3120</v>
      </c>
      <c r="B817" s="2">
        <v>2</v>
      </c>
      <c r="C817" t="s">
        <v>2605</v>
      </c>
      <c r="D817" s="325">
        <v>21294</v>
      </c>
      <c r="F817" t="s">
        <v>2244</v>
      </c>
      <c r="I817" t="s">
        <v>3977</v>
      </c>
    </row>
    <row r="818" spans="1:9" x14ac:dyDescent="0.25">
      <c r="A818" t="s">
        <v>2904</v>
      </c>
      <c r="B818" s="2">
        <v>1</v>
      </c>
      <c r="C818" t="s">
        <v>2606</v>
      </c>
      <c r="D818" s="325">
        <v>38643</v>
      </c>
      <c r="F818" t="s">
        <v>2608</v>
      </c>
      <c r="I818" t="s">
        <v>3872</v>
      </c>
    </row>
    <row r="819" spans="1:9" x14ac:dyDescent="0.25">
      <c r="A819" t="s">
        <v>2904</v>
      </c>
      <c r="B819" s="2">
        <v>2</v>
      </c>
      <c r="C819" t="s">
        <v>4527</v>
      </c>
      <c r="D819" s="325">
        <v>39329</v>
      </c>
      <c r="F819" t="s">
        <v>93</v>
      </c>
      <c r="I819" t="s">
        <v>3872</v>
      </c>
    </row>
    <row r="820" spans="1:9" x14ac:dyDescent="0.25">
      <c r="A820" t="s">
        <v>1631</v>
      </c>
      <c r="B820" s="2">
        <v>1</v>
      </c>
      <c r="C820" t="s">
        <v>2606</v>
      </c>
    </row>
    <row r="821" spans="1:9" x14ac:dyDescent="0.25">
      <c r="A821" t="s">
        <v>1631</v>
      </c>
      <c r="B821" s="2">
        <v>2</v>
      </c>
      <c r="C821" t="s">
        <v>2605</v>
      </c>
    </row>
    <row r="822" spans="1:9" x14ac:dyDescent="0.25">
      <c r="A822" t="s">
        <v>1588</v>
      </c>
      <c r="B822" s="2">
        <v>1</v>
      </c>
      <c r="C822" t="s">
        <v>2606</v>
      </c>
    </row>
    <row r="823" spans="1:9" x14ac:dyDescent="0.25">
      <c r="A823" t="s">
        <v>1588</v>
      </c>
      <c r="B823" s="2">
        <v>2</v>
      </c>
      <c r="C823" t="s">
        <v>2605</v>
      </c>
    </row>
    <row r="824" spans="1:9" x14ac:dyDescent="0.25">
      <c r="A824" t="s">
        <v>3196</v>
      </c>
      <c r="B824" s="2">
        <v>1</v>
      </c>
      <c r="C824" t="s">
        <v>2606</v>
      </c>
    </row>
    <row r="825" spans="1:9" x14ac:dyDescent="0.25">
      <c r="A825" t="s">
        <v>3196</v>
      </c>
      <c r="B825" s="2">
        <v>2</v>
      </c>
      <c r="C825" t="s">
        <v>2605</v>
      </c>
    </row>
    <row r="826" spans="1:9" x14ac:dyDescent="0.25">
      <c r="A826" t="s">
        <v>3189</v>
      </c>
      <c r="B826" s="2">
        <v>1</v>
      </c>
      <c r="C826" t="s">
        <v>2606</v>
      </c>
    </row>
    <row r="827" spans="1:9" x14ac:dyDescent="0.25">
      <c r="A827" t="s">
        <v>3189</v>
      </c>
      <c r="B827" s="2">
        <v>2</v>
      </c>
      <c r="C827" t="s">
        <v>2605</v>
      </c>
    </row>
    <row r="828" spans="1:9" x14ac:dyDescent="0.25">
      <c r="A828" t="s">
        <v>1501</v>
      </c>
      <c r="B828" s="2">
        <v>1</v>
      </c>
      <c r="C828" t="s">
        <v>2606</v>
      </c>
    </row>
    <row r="829" spans="1:9" x14ac:dyDescent="0.25">
      <c r="A829" t="s">
        <v>1501</v>
      </c>
      <c r="B829" s="2">
        <v>2</v>
      </c>
      <c r="C829" t="s">
        <v>2605</v>
      </c>
    </row>
    <row r="830" spans="1:9" x14ac:dyDescent="0.25">
      <c r="A830" t="s">
        <v>1587</v>
      </c>
      <c r="B830" s="2">
        <v>1</v>
      </c>
      <c r="C830" t="s">
        <v>2606</v>
      </c>
    </row>
    <row r="831" spans="1:9" x14ac:dyDescent="0.25">
      <c r="A831" t="s">
        <v>1587</v>
      </c>
      <c r="B831" s="2">
        <v>2</v>
      </c>
      <c r="C831" t="s">
        <v>2605</v>
      </c>
    </row>
    <row r="832" spans="1:9" x14ac:dyDescent="0.25">
      <c r="A832" t="s">
        <v>3741</v>
      </c>
      <c r="B832" s="2">
        <v>1</v>
      </c>
      <c r="C832" t="s">
        <v>2606</v>
      </c>
    </row>
    <row r="833" spans="1:9" x14ac:dyDescent="0.25">
      <c r="A833" t="s">
        <v>3741</v>
      </c>
      <c r="B833" s="2">
        <v>2</v>
      </c>
      <c r="C833" t="s">
        <v>2605</v>
      </c>
    </row>
    <row r="834" spans="1:9" x14ac:dyDescent="0.25">
      <c r="A834" t="s">
        <v>1834</v>
      </c>
      <c r="B834" s="2">
        <v>1</v>
      </c>
      <c r="C834" t="s">
        <v>2606</v>
      </c>
    </row>
    <row r="835" spans="1:9" x14ac:dyDescent="0.25">
      <c r="A835" t="s">
        <v>1834</v>
      </c>
      <c r="B835" s="2">
        <v>2</v>
      </c>
      <c r="C835" t="s">
        <v>2605</v>
      </c>
    </row>
    <row r="836" spans="1:9" x14ac:dyDescent="0.25">
      <c r="A836" t="s">
        <v>2911</v>
      </c>
      <c r="B836" s="2">
        <v>1</v>
      </c>
      <c r="C836" t="s">
        <v>4528</v>
      </c>
      <c r="D836" s="325">
        <v>36905</v>
      </c>
      <c r="E836" s="325">
        <v>36995</v>
      </c>
      <c r="F836" t="s">
        <v>67</v>
      </c>
      <c r="I836" t="s">
        <v>3881</v>
      </c>
    </row>
    <row r="837" spans="1:9" x14ac:dyDescent="0.25">
      <c r="A837" t="s">
        <v>4534</v>
      </c>
      <c r="B837" s="2">
        <v>1</v>
      </c>
      <c r="C837" t="s">
        <v>2606</v>
      </c>
    </row>
    <row r="838" spans="1:9" x14ac:dyDescent="0.25">
      <c r="A838" t="s">
        <v>4534</v>
      </c>
      <c r="B838" s="2">
        <v>2</v>
      </c>
      <c r="C838" t="s">
        <v>2605</v>
      </c>
    </row>
    <row r="839" spans="1:9" x14ac:dyDescent="0.25">
      <c r="A839" t="s">
        <v>3073</v>
      </c>
      <c r="B839" s="2">
        <v>1</v>
      </c>
      <c r="C839" t="s">
        <v>4599</v>
      </c>
      <c r="I839" t="s">
        <v>3929</v>
      </c>
    </row>
    <row r="840" spans="1:9" x14ac:dyDescent="0.25">
      <c r="A840" t="s">
        <v>3073</v>
      </c>
      <c r="B840" s="2">
        <v>2</v>
      </c>
      <c r="C840" t="s">
        <v>2638</v>
      </c>
      <c r="I840" t="s">
        <v>3929</v>
      </c>
    </row>
    <row r="841" spans="1:9" x14ac:dyDescent="0.25">
      <c r="A841" t="s">
        <v>3212</v>
      </c>
      <c r="B841" s="2">
        <v>1</v>
      </c>
      <c r="C841" t="s">
        <v>2606</v>
      </c>
      <c r="D841" s="325">
        <v>27604</v>
      </c>
      <c r="F841" t="s">
        <v>42</v>
      </c>
      <c r="I841" t="s">
        <v>3955</v>
      </c>
    </row>
    <row r="842" spans="1:9" x14ac:dyDescent="0.25">
      <c r="A842" t="s">
        <v>3212</v>
      </c>
      <c r="B842" s="2">
        <v>2</v>
      </c>
      <c r="C842" t="s">
        <v>2638</v>
      </c>
      <c r="I842" t="s">
        <v>3955</v>
      </c>
    </row>
    <row r="843" spans="1:9" x14ac:dyDescent="0.25">
      <c r="A843" t="s">
        <v>3169</v>
      </c>
      <c r="B843" s="2">
        <v>1</v>
      </c>
      <c r="C843" t="s">
        <v>2606</v>
      </c>
      <c r="D843" s="325">
        <v>4060</v>
      </c>
      <c r="F843" t="s">
        <v>54</v>
      </c>
      <c r="I843" t="s">
        <v>4015</v>
      </c>
    </row>
    <row r="844" spans="1:9" x14ac:dyDescent="0.25">
      <c r="A844" t="s">
        <v>3169</v>
      </c>
      <c r="B844" s="2">
        <v>2</v>
      </c>
      <c r="C844" t="s">
        <v>2605</v>
      </c>
      <c r="D844" s="325">
        <v>4123</v>
      </c>
      <c r="F844" t="s">
        <v>40</v>
      </c>
      <c r="I844" t="s">
        <v>4015</v>
      </c>
    </row>
    <row r="845" spans="1:9" x14ac:dyDescent="0.25">
      <c r="A845" t="s">
        <v>3185</v>
      </c>
      <c r="B845" s="2">
        <v>1</v>
      </c>
      <c r="C845" t="s">
        <v>2606</v>
      </c>
      <c r="F845" t="s">
        <v>29</v>
      </c>
      <c r="I845" t="s">
        <v>4048</v>
      </c>
    </row>
    <row r="846" spans="1:9" x14ac:dyDescent="0.25">
      <c r="A846" t="s">
        <v>3185</v>
      </c>
      <c r="B846" s="2">
        <v>2</v>
      </c>
      <c r="C846" t="s">
        <v>2638</v>
      </c>
      <c r="I846" t="s">
        <v>4048</v>
      </c>
    </row>
    <row r="847" spans="1:9" x14ac:dyDescent="0.25">
      <c r="A847" t="s">
        <v>3213</v>
      </c>
      <c r="B847" s="2">
        <v>1</v>
      </c>
      <c r="C847" t="s">
        <v>2606</v>
      </c>
      <c r="D847" s="325">
        <v>29085</v>
      </c>
      <c r="F847" t="s">
        <v>65</v>
      </c>
      <c r="G847">
        <v>500000</v>
      </c>
      <c r="I847" t="s">
        <v>4093</v>
      </c>
    </row>
    <row r="848" spans="1:9" x14ac:dyDescent="0.25">
      <c r="A848" t="s">
        <v>3213</v>
      </c>
      <c r="B848" s="2">
        <v>2</v>
      </c>
      <c r="C848" t="s">
        <v>2605</v>
      </c>
      <c r="D848" s="325">
        <v>30083</v>
      </c>
      <c r="F848" t="s">
        <v>65</v>
      </c>
      <c r="G848">
        <v>300000</v>
      </c>
      <c r="I848" t="s">
        <v>4093</v>
      </c>
    </row>
    <row r="849" spans="1:9" x14ac:dyDescent="0.25">
      <c r="A849" t="s">
        <v>3263</v>
      </c>
      <c r="B849" s="2">
        <v>1</v>
      </c>
      <c r="C849" t="s">
        <v>2606</v>
      </c>
      <c r="F849" t="s">
        <v>163</v>
      </c>
      <c r="I849" t="s">
        <v>4105</v>
      </c>
    </row>
    <row r="850" spans="1:9" x14ac:dyDescent="0.25">
      <c r="A850" t="s">
        <v>3263</v>
      </c>
      <c r="B850" s="2">
        <v>2</v>
      </c>
      <c r="C850" t="s">
        <v>2605</v>
      </c>
      <c r="F850" t="s">
        <v>163</v>
      </c>
      <c r="I850" t="s">
        <v>4105</v>
      </c>
    </row>
    <row r="851" spans="1:9" x14ac:dyDescent="0.25">
      <c r="A851" t="s">
        <v>3300</v>
      </c>
      <c r="B851" s="2">
        <v>1</v>
      </c>
      <c r="C851" t="s">
        <v>2606</v>
      </c>
    </row>
    <row r="852" spans="1:9" x14ac:dyDescent="0.25">
      <c r="A852" t="s">
        <v>3300</v>
      </c>
      <c r="B852" s="2">
        <v>2</v>
      </c>
      <c r="C852" t="s">
        <v>2605</v>
      </c>
    </row>
    <row r="853" spans="1:9" x14ac:dyDescent="0.25">
      <c r="A853" t="s">
        <v>3378</v>
      </c>
      <c r="B853" s="2">
        <v>1</v>
      </c>
      <c r="C853" t="s">
        <v>2606</v>
      </c>
    </row>
    <row r="854" spans="1:9" x14ac:dyDescent="0.25">
      <c r="A854" t="s">
        <v>3378</v>
      </c>
      <c r="B854" s="2">
        <v>2</v>
      </c>
      <c r="C854" t="s">
        <v>2605</v>
      </c>
    </row>
    <row r="855" spans="1:9" x14ac:dyDescent="0.25">
      <c r="A855" t="s">
        <v>3379</v>
      </c>
      <c r="B855" s="2">
        <v>1</v>
      </c>
      <c r="C855" t="s">
        <v>2606</v>
      </c>
    </row>
    <row r="856" spans="1:9" x14ac:dyDescent="0.25">
      <c r="A856" t="s">
        <v>3379</v>
      </c>
      <c r="B856" s="2">
        <v>2</v>
      </c>
      <c r="C856" t="s">
        <v>2605</v>
      </c>
    </row>
    <row r="857" spans="1:9" x14ac:dyDescent="0.25">
      <c r="A857" t="s">
        <v>3401</v>
      </c>
      <c r="B857" s="2">
        <v>1</v>
      </c>
      <c r="C857" t="s">
        <v>2606</v>
      </c>
    </row>
    <row r="858" spans="1:9" x14ac:dyDescent="0.25">
      <c r="A858" t="s">
        <v>3401</v>
      </c>
      <c r="B858" s="2">
        <v>2</v>
      </c>
      <c r="C858" t="s">
        <v>2605</v>
      </c>
    </row>
    <row r="859" spans="1:9" x14ac:dyDescent="0.25">
      <c r="A859" t="s">
        <v>3498</v>
      </c>
      <c r="B859" s="2">
        <v>1</v>
      </c>
      <c r="C859" t="s">
        <v>2606</v>
      </c>
      <c r="D859" s="325">
        <v>16821</v>
      </c>
      <c r="F859" t="s">
        <v>33</v>
      </c>
      <c r="I859" t="s">
        <v>4299</v>
      </c>
    </row>
    <row r="860" spans="1:9" x14ac:dyDescent="0.25">
      <c r="A860" t="s">
        <v>3498</v>
      </c>
      <c r="B860" s="2">
        <v>2</v>
      </c>
      <c r="C860" t="s">
        <v>2605</v>
      </c>
      <c r="F860" t="s">
        <v>2444</v>
      </c>
      <c r="I860" t="s">
        <v>4299</v>
      </c>
    </row>
    <row r="861" spans="1:9" x14ac:dyDescent="0.25">
      <c r="A861" t="s">
        <v>3764</v>
      </c>
      <c r="B861" s="2">
        <v>1</v>
      </c>
      <c r="C861" t="s">
        <v>2606</v>
      </c>
    </row>
    <row r="862" spans="1:9" x14ac:dyDescent="0.25">
      <c r="A862" t="s">
        <v>3764</v>
      </c>
      <c r="B862" s="2">
        <v>2</v>
      </c>
      <c r="C862" t="s">
        <v>2605</v>
      </c>
    </row>
    <row r="863" spans="1:9" x14ac:dyDescent="0.25">
      <c r="A863" t="s">
        <v>3638</v>
      </c>
      <c r="B863" s="2">
        <v>1</v>
      </c>
      <c r="C863" t="s">
        <v>2606</v>
      </c>
      <c r="F863" t="s">
        <v>84</v>
      </c>
      <c r="I863" t="s">
        <v>4393</v>
      </c>
    </row>
    <row r="864" spans="1:9" x14ac:dyDescent="0.25">
      <c r="A864" t="s">
        <v>3638</v>
      </c>
      <c r="B864" s="2">
        <v>2</v>
      </c>
      <c r="C864" t="s">
        <v>4527</v>
      </c>
      <c r="F864" t="s">
        <v>2444</v>
      </c>
    </row>
    <row r="865" spans="1:9" x14ac:dyDescent="0.25">
      <c r="A865" t="s">
        <v>3638</v>
      </c>
      <c r="B865" s="2">
        <v>3</v>
      </c>
      <c r="C865" t="s">
        <v>4527</v>
      </c>
      <c r="F865" t="s">
        <v>4612</v>
      </c>
    </row>
    <row r="866" spans="1:9" x14ac:dyDescent="0.25">
      <c r="A866" t="s">
        <v>3638</v>
      </c>
      <c r="B866" s="2">
        <v>4</v>
      </c>
      <c r="C866" t="s">
        <v>4527</v>
      </c>
      <c r="F866" t="s">
        <v>2427</v>
      </c>
    </row>
    <row r="867" spans="1:9" x14ac:dyDescent="0.25">
      <c r="A867" t="s">
        <v>3638</v>
      </c>
      <c r="B867" s="2">
        <v>5</v>
      </c>
      <c r="C867" t="s">
        <v>2605</v>
      </c>
      <c r="F867" t="s">
        <v>51</v>
      </c>
      <c r="I867" t="s">
        <v>4393</v>
      </c>
    </row>
    <row r="868" spans="1:9" x14ac:dyDescent="0.25">
      <c r="A868" t="s">
        <v>2982</v>
      </c>
      <c r="B868" s="2">
        <v>1</v>
      </c>
      <c r="C868" t="s">
        <v>2606</v>
      </c>
      <c r="F868" t="s">
        <v>39</v>
      </c>
      <c r="I868" t="s">
        <v>4481</v>
      </c>
    </row>
    <row r="869" spans="1:9" x14ac:dyDescent="0.25">
      <c r="A869" t="s">
        <v>2982</v>
      </c>
      <c r="B869" s="2">
        <v>2</v>
      </c>
      <c r="C869" t="s">
        <v>2605</v>
      </c>
      <c r="F869" t="s">
        <v>34</v>
      </c>
      <c r="I869" t="s">
        <v>4481</v>
      </c>
    </row>
    <row r="870" spans="1:9" x14ac:dyDescent="0.25">
      <c r="A870" t="s">
        <v>2931</v>
      </c>
      <c r="B870" s="2">
        <v>1</v>
      </c>
      <c r="C870" t="s">
        <v>2606</v>
      </c>
      <c r="D870" s="325">
        <v>30605</v>
      </c>
      <c r="F870" t="s">
        <v>84</v>
      </c>
      <c r="I870" t="s">
        <v>4429</v>
      </c>
    </row>
    <row r="871" spans="1:9" x14ac:dyDescent="0.25">
      <c r="A871" t="s">
        <v>2931</v>
      </c>
      <c r="B871" s="2">
        <v>2</v>
      </c>
      <c r="C871" t="s">
        <v>2605</v>
      </c>
      <c r="D871" s="325">
        <v>30793</v>
      </c>
      <c r="F871" t="s">
        <v>2549</v>
      </c>
      <c r="I871" t="s">
        <v>4429</v>
      </c>
    </row>
    <row r="872" spans="1:9" x14ac:dyDescent="0.25">
      <c r="A872" t="s">
        <v>3088</v>
      </c>
      <c r="B872" s="2">
        <v>1</v>
      </c>
      <c r="C872" t="s">
        <v>2606</v>
      </c>
      <c r="D872" s="325">
        <v>30895</v>
      </c>
      <c r="F872" t="s">
        <v>27</v>
      </c>
      <c r="G872">
        <v>25000</v>
      </c>
      <c r="I872" t="s">
        <v>3943</v>
      </c>
    </row>
    <row r="873" spans="1:9" x14ac:dyDescent="0.25">
      <c r="A873" t="s">
        <v>3088</v>
      </c>
      <c r="B873" s="2">
        <v>2</v>
      </c>
      <c r="C873" t="s">
        <v>4524</v>
      </c>
      <c r="F873" t="s">
        <v>77</v>
      </c>
      <c r="I873" t="s">
        <v>3943</v>
      </c>
    </row>
    <row r="874" spans="1:9" x14ac:dyDescent="0.25">
      <c r="A874" t="s">
        <v>3088</v>
      </c>
      <c r="B874" s="2">
        <v>2</v>
      </c>
      <c r="C874" t="s">
        <v>2605</v>
      </c>
      <c r="D874" s="325">
        <v>33402</v>
      </c>
      <c r="F874" t="s">
        <v>42</v>
      </c>
      <c r="G874">
        <v>250000</v>
      </c>
      <c r="I874" t="s">
        <v>3943</v>
      </c>
    </row>
    <row r="875" spans="1:9" x14ac:dyDescent="0.25">
      <c r="A875" t="s">
        <v>3088</v>
      </c>
      <c r="B875" s="2">
        <v>3</v>
      </c>
      <c r="C875" t="s">
        <v>4524</v>
      </c>
      <c r="F875" t="s">
        <v>62</v>
      </c>
      <c r="I875" t="s">
        <v>3943</v>
      </c>
    </row>
    <row r="876" spans="1:9" x14ac:dyDescent="0.25">
      <c r="A876" t="s">
        <v>2894</v>
      </c>
      <c r="B876" s="2">
        <v>1</v>
      </c>
      <c r="C876" t="s">
        <v>2606</v>
      </c>
      <c r="F876" t="s">
        <v>2297</v>
      </c>
      <c r="I876" t="s">
        <v>3859</v>
      </c>
    </row>
    <row r="877" spans="1:9" x14ac:dyDescent="0.25">
      <c r="A877" t="s">
        <v>2894</v>
      </c>
      <c r="B877" s="2">
        <v>2</v>
      </c>
      <c r="C877" t="s">
        <v>2605</v>
      </c>
      <c r="F877" t="s">
        <v>2453</v>
      </c>
      <c r="I877" t="s">
        <v>3859</v>
      </c>
    </row>
    <row r="878" spans="1:9" x14ac:dyDescent="0.25">
      <c r="A878" t="s">
        <v>2894</v>
      </c>
      <c r="B878" s="2">
        <v>3</v>
      </c>
      <c r="C878" t="s">
        <v>2606</v>
      </c>
      <c r="F878" t="s">
        <v>2453</v>
      </c>
    </row>
    <row r="879" spans="1:9" x14ac:dyDescent="0.25">
      <c r="A879" t="s">
        <v>2894</v>
      </c>
      <c r="B879" s="2">
        <v>4</v>
      </c>
      <c r="C879" t="s">
        <v>2605</v>
      </c>
      <c r="F879" t="s">
        <v>4613</v>
      </c>
    </row>
    <row r="880" spans="1:9" x14ac:dyDescent="0.25">
      <c r="A880" t="s">
        <v>3175</v>
      </c>
      <c r="B880" s="2">
        <v>1</v>
      </c>
      <c r="C880" t="s">
        <v>4599</v>
      </c>
      <c r="I880" t="s">
        <v>3875</v>
      </c>
    </row>
    <row r="881" spans="1:9" x14ac:dyDescent="0.25">
      <c r="A881" t="s">
        <v>3175</v>
      </c>
      <c r="B881" s="2">
        <v>2</v>
      </c>
      <c r="C881" t="s">
        <v>2605</v>
      </c>
      <c r="F881" t="s">
        <v>59</v>
      </c>
      <c r="I881" t="s">
        <v>3875</v>
      </c>
    </row>
    <row r="882" spans="1:9" x14ac:dyDescent="0.25">
      <c r="A882" t="s">
        <v>3205</v>
      </c>
      <c r="B882" s="2">
        <v>1</v>
      </c>
      <c r="C882" t="s">
        <v>2606</v>
      </c>
      <c r="F882" t="s">
        <v>29</v>
      </c>
      <c r="I882" t="s">
        <v>4049</v>
      </c>
    </row>
    <row r="883" spans="1:9" x14ac:dyDescent="0.25">
      <c r="A883" t="s">
        <v>3205</v>
      </c>
      <c r="B883" s="2">
        <v>2</v>
      </c>
      <c r="C883" t="s">
        <v>2638</v>
      </c>
      <c r="I883" t="s">
        <v>4049</v>
      </c>
    </row>
    <row r="884" spans="1:9" x14ac:dyDescent="0.25">
      <c r="A884" t="s">
        <v>3278</v>
      </c>
      <c r="B884" s="2">
        <v>1</v>
      </c>
      <c r="C884" t="s">
        <v>2606</v>
      </c>
    </row>
    <row r="885" spans="1:9" x14ac:dyDescent="0.25">
      <c r="A885" t="s">
        <v>3278</v>
      </c>
      <c r="B885" s="2">
        <v>2</v>
      </c>
      <c r="C885" t="s">
        <v>2605</v>
      </c>
    </row>
    <row r="886" spans="1:9" x14ac:dyDescent="0.25">
      <c r="A886" t="s">
        <v>3516</v>
      </c>
      <c r="B886" s="2">
        <v>1</v>
      </c>
      <c r="C886" t="s">
        <v>2606</v>
      </c>
      <c r="F886" t="s">
        <v>43</v>
      </c>
      <c r="I886" t="s">
        <v>4317</v>
      </c>
    </row>
    <row r="887" spans="1:9" x14ac:dyDescent="0.25">
      <c r="A887" t="s">
        <v>3516</v>
      </c>
      <c r="B887" s="2">
        <v>2</v>
      </c>
      <c r="C887" t="s">
        <v>2605</v>
      </c>
      <c r="F887" t="s">
        <v>588</v>
      </c>
      <c r="I887" t="s">
        <v>4317</v>
      </c>
    </row>
    <row r="888" spans="1:9" x14ac:dyDescent="0.25">
      <c r="A888" t="s">
        <v>3787</v>
      </c>
      <c r="B888" s="2">
        <v>1</v>
      </c>
      <c r="C888" t="s">
        <v>2606</v>
      </c>
    </row>
    <row r="889" spans="1:9" x14ac:dyDescent="0.25">
      <c r="A889" t="s">
        <v>3787</v>
      </c>
      <c r="B889" s="2">
        <v>2</v>
      </c>
      <c r="C889" t="s">
        <v>2605</v>
      </c>
    </row>
    <row r="890" spans="1:9" x14ac:dyDescent="0.25">
      <c r="A890" t="s">
        <v>3781</v>
      </c>
      <c r="B890" s="2">
        <v>1</v>
      </c>
      <c r="C890" t="s">
        <v>2606</v>
      </c>
    </row>
    <row r="891" spans="1:9" x14ac:dyDescent="0.25">
      <c r="A891" t="s">
        <v>3781</v>
      </c>
      <c r="B891" s="2">
        <v>2</v>
      </c>
      <c r="C891" t="s">
        <v>2605</v>
      </c>
    </row>
    <row r="892" spans="1:9" x14ac:dyDescent="0.25">
      <c r="A892" t="s">
        <v>3657</v>
      </c>
      <c r="B892" s="2">
        <v>1</v>
      </c>
      <c r="C892" t="s">
        <v>2606</v>
      </c>
    </row>
    <row r="893" spans="1:9" x14ac:dyDescent="0.25">
      <c r="A893" t="s">
        <v>3657</v>
      </c>
      <c r="B893" s="2">
        <v>2</v>
      </c>
      <c r="C893" t="s">
        <v>2605</v>
      </c>
    </row>
    <row r="894" spans="1:9" x14ac:dyDescent="0.25">
      <c r="A894" t="s">
        <v>3661</v>
      </c>
      <c r="B894" s="2">
        <v>1</v>
      </c>
      <c r="C894" t="s">
        <v>2606</v>
      </c>
    </row>
    <row r="895" spans="1:9" x14ac:dyDescent="0.25">
      <c r="A895" t="s">
        <v>3661</v>
      </c>
      <c r="B895" s="2">
        <v>2</v>
      </c>
      <c r="C895" t="s">
        <v>2605</v>
      </c>
    </row>
    <row r="896" spans="1:9" x14ac:dyDescent="0.25">
      <c r="A896" t="s">
        <v>2945</v>
      </c>
      <c r="B896" s="2">
        <v>1</v>
      </c>
      <c r="C896" t="s">
        <v>2606</v>
      </c>
      <c r="F896" t="s">
        <v>62</v>
      </c>
      <c r="I896" t="s">
        <v>4463</v>
      </c>
    </row>
    <row r="897" spans="1:9" x14ac:dyDescent="0.25">
      <c r="A897" t="s">
        <v>2945</v>
      </c>
      <c r="B897" s="2">
        <v>2</v>
      </c>
      <c r="C897" t="s">
        <v>2605</v>
      </c>
      <c r="F897" t="s">
        <v>82</v>
      </c>
      <c r="I897" t="s">
        <v>4463</v>
      </c>
    </row>
    <row r="898" spans="1:9" x14ac:dyDescent="0.25">
      <c r="A898" t="s">
        <v>2968</v>
      </c>
      <c r="B898" s="2">
        <v>1</v>
      </c>
      <c r="C898" t="s">
        <v>2606</v>
      </c>
    </row>
    <row r="899" spans="1:9" x14ac:dyDescent="0.25">
      <c r="A899" t="s">
        <v>2968</v>
      </c>
      <c r="B899" s="2">
        <v>2</v>
      </c>
      <c r="C899" t="s">
        <v>2605</v>
      </c>
    </row>
    <row r="900" spans="1:9" x14ac:dyDescent="0.25">
      <c r="A900" t="s">
        <v>3770</v>
      </c>
      <c r="B900" s="2">
        <v>1</v>
      </c>
      <c r="C900" t="s">
        <v>2606</v>
      </c>
      <c r="F900" t="s">
        <v>97</v>
      </c>
      <c r="I900" t="s">
        <v>4380</v>
      </c>
    </row>
    <row r="901" spans="1:9" x14ac:dyDescent="0.25">
      <c r="A901" t="s">
        <v>3770</v>
      </c>
      <c r="B901" s="2">
        <v>2</v>
      </c>
      <c r="C901" t="s">
        <v>2605</v>
      </c>
      <c r="F901" t="s">
        <v>4614</v>
      </c>
      <c r="I901" t="s">
        <v>4380</v>
      </c>
    </row>
    <row r="902" spans="1:9" x14ac:dyDescent="0.25">
      <c r="A902" t="s">
        <v>3094</v>
      </c>
      <c r="B902" s="2">
        <v>1</v>
      </c>
      <c r="C902" t="s">
        <v>4599</v>
      </c>
      <c r="I902" t="s">
        <v>3947</v>
      </c>
    </row>
    <row r="903" spans="1:9" x14ac:dyDescent="0.25">
      <c r="A903" t="s">
        <v>3094</v>
      </c>
      <c r="B903" s="2">
        <v>2</v>
      </c>
      <c r="C903" t="s">
        <v>2605</v>
      </c>
      <c r="F903" t="s">
        <v>4615</v>
      </c>
      <c r="I903" t="s">
        <v>3947</v>
      </c>
    </row>
    <row r="904" spans="1:9" x14ac:dyDescent="0.25">
      <c r="A904" t="s">
        <v>3210</v>
      </c>
      <c r="B904" s="2">
        <v>1</v>
      </c>
      <c r="C904" t="s">
        <v>2606</v>
      </c>
    </row>
    <row r="905" spans="1:9" x14ac:dyDescent="0.25">
      <c r="A905" t="s">
        <v>3210</v>
      </c>
      <c r="B905" s="2">
        <v>2</v>
      </c>
      <c r="C905" t="s">
        <v>2605</v>
      </c>
    </row>
    <row r="906" spans="1:9" x14ac:dyDescent="0.25">
      <c r="A906" t="s">
        <v>3783</v>
      </c>
      <c r="B906" s="2">
        <v>1</v>
      </c>
      <c r="C906" t="s">
        <v>2606</v>
      </c>
    </row>
    <row r="907" spans="1:9" x14ac:dyDescent="0.25">
      <c r="A907" t="s">
        <v>3783</v>
      </c>
      <c r="B907" s="2">
        <v>2</v>
      </c>
      <c r="C907" t="s">
        <v>2605</v>
      </c>
    </row>
    <row r="908" spans="1:9" x14ac:dyDescent="0.25">
      <c r="A908" t="s">
        <v>1586</v>
      </c>
      <c r="B908" s="2">
        <v>1</v>
      </c>
      <c r="C908" t="s">
        <v>2606</v>
      </c>
    </row>
    <row r="909" spans="1:9" x14ac:dyDescent="0.25">
      <c r="A909" t="s">
        <v>1586</v>
      </c>
      <c r="B909" s="2">
        <v>2</v>
      </c>
      <c r="C909" t="s">
        <v>2605</v>
      </c>
    </row>
    <row r="910" spans="1:9" x14ac:dyDescent="0.25">
      <c r="A910" t="s">
        <v>1860</v>
      </c>
      <c r="B910" s="2">
        <v>1</v>
      </c>
      <c r="C910" t="s">
        <v>2606</v>
      </c>
    </row>
    <row r="911" spans="1:9" x14ac:dyDescent="0.25">
      <c r="A911" t="s">
        <v>1860</v>
      </c>
      <c r="B911" s="2">
        <v>2</v>
      </c>
      <c r="C911" t="s">
        <v>2605</v>
      </c>
    </row>
    <row r="912" spans="1:9" x14ac:dyDescent="0.25">
      <c r="A912" t="s">
        <v>3230</v>
      </c>
      <c r="B912" s="2">
        <v>1</v>
      </c>
      <c r="C912" t="s">
        <v>2606</v>
      </c>
    </row>
    <row r="913" spans="1:9" x14ac:dyDescent="0.25">
      <c r="A913" t="s">
        <v>3230</v>
      </c>
      <c r="B913" s="2">
        <v>2</v>
      </c>
      <c r="C913" t="s">
        <v>2605</v>
      </c>
    </row>
    <row r="914" spans="1:9" x14ac:dyDescent="0.25">
      <c r="A914" t="s">
        <v>3648</v>
      </c>
      <c r="B914" s="2">
        <v>1</v>
      </c>
      <c r="C914" t="s">
        <v>2606</v>
      </c>
    </row>
    <row r="915" spans="1:9" x14ac:dyDescent="0.25">
      <c r="A915" t="s">
        <v>3648</v>
      </c>
      <c r="B915" s="2">
        <v>2</v>
      </c>
      <c r="C915" t="s">
        <v>2605</v>
      </c>
    </row>
    <row r="916" spans="1:9" x14ac:dyDescent="0.25">
      <c r="A916" t="s">
        <v>1859</v>
      </c>
      <c r="B916" s="2">
        <v>1</v>
      </c>
      <c r="C916" t="s">
        <v>2606</v>
      </c>
    </row>
    <row r="917" spans="1:9" x14ac:dyDescent="0.25">
      <c r="A917" t="s">
        <v>1859</v>
      </c>
      <c r="B917" s="2">
        <v>2</v>
      </c>
      <c r="C917" t="s">
        <v>2605</v>
      </c>
    </row>
    <row r="918" spans="1:9" x14ac:dyDescent="0.25">
      <c r="A918" t="s">
        <v>625</v>
      </c>
      <c r="B918" s="2">
        <v>1</v>
      </c>
      <c r="C918" t="s">
        <v>2606</v>
      </c>
      <c r="D918" s="325">
        <v>39478</v>
      </c>
      <c r="F918" t="s">
        <v>4616</v>
      </c>
      <c r="I918" t="s">
        <v>4249</v>
      </c>
    </row>
    <row r="919" spans="1:9" x14ac:dyDescent="0.25">
      <c r="A919" t="s">
        <v>625</v>
      </c>
      <c r="B919" s="2">
        <v>2</v>
      </c>
      <c r="C919" t="s">
        <v>2605</v>
      </c>
      <c r="D919" s="325">
        <v>41045</v>
      </c>
      <c r="F919" t="s">
        <v>70</v>
      </c>
      <c r="I919" t="s">
        <v>4249</v>
      </c>
    </row>
    <row r="920" spans="1:9" x14ac:dyDescent="0.25">
      <c r="A920" t="s">
        <v>1527</v>
      </c>
      <c r="B920" s="2">
        <v>1</v>
      </c>
      <c r="C920" t="s">
        <v>2606</v>
      </c>
    </row>
    <row r="921" spans="1:9" x14ac:dyDescent="0.25">
      <c r="A921" t="s">
        <v>1527</v>
      </c>
      <c r="B921" s="2">
        <v>2</v>
      </c>
      <c r="C921" t="s">
        <v>2605</v>
      </c>
    </row>
    <row r="922" spans="1:9" x14ac:dyDescent="0.25">
      <c r="A922" t="s">
        <v>901</v>
      </c>
      <c r="B922" s="2">
        <v>1</v>
      </c>
      <c r="C922" t="s">
        <v>2606</v>
      </c>
    </row>
    <row r="923" spans="1:9" x14ac:dyDescent="0.25">
      <c r="A923" t="s">
        <v>901</v>
      </c>
      <c r="B923" s="2">
        <v>2</v>
      </c>
      <c r="C923" t="s">
        <v>2605</v>
      </c>
    </row>
    <row r="924" spans="1:9" x14ac:dyDescent="0.25">
      <c r="A924" t="s">
        <v>3179</v>
      </c>
      <c r="B924" s="2">
        <v>1</v>
      </c>
      <c r="C924" t="s">
        <v>2606</v>
      </c>
      <c r="D924" s="325">
        <v>36369</v>
      </c>
      <c r="F924" t="s">
        <v>2608</v>
      </c>
      <c r="I924" t="s">
        <v>4023</v>
      </c>
    </row>
    <row r="925" spans="1:9" x14ac:dyDescent="0.25">
      <c r="A925" t="s">
        <v>3179</v>
      </c>
      <c r="B925" s="2">
        <v>2</v>
      </c>
      <c r="C925" t="s">
        <v>2603</v>
      </c>
      <c r="D925" s="325">
        <v>37268</v>
      </c>
      <c r="F925" t="s">
        <v>88</v>
      </c>
      <c r="H925" t="s">
        <v>2135</v>
      </c>
      <c r="I925" t="s">
        <v>4023</v>
      </c>
    </row>
    <row r="926" spans="1:9" x14ac:dyDescent="0.25">
      <c r="A926" t="s">
        <v>2928</v>
      </c>
      <c r="B926" s="2">
        <v>1</v>
      </c>
      <c r="C926" t="s">
        <v>2606</v>
      </c>
      <c r="D926" s="325">
        <v>37877</v>
      </c>
      <c r="F926" t="s">
        <v>40</v>
      </c>
      <c r="G926">
        <v>525000</v>
      </c>
      <c r="I926" t="s">
        <v>4425</v>
      </c>
    </row>
    <row r="927" spans="1:9" x14ac:dyDescent="0.25">
      <c r="A927" t="s">
        <v>2928</v>
      </c>
      <c r="B927" s="2">
        <v>2</v>
      </c>
      <c r="C927" t="s">
        <v>4527</v>
      </c>
      <c r="D927" s="325">
        <v>38719</v>
      </c>
      <c r="F927" t="s">
        <v>100</v>
      </c>
      <c r="I927" t="s">
        <v>4425</v>
      </c>
    </row>
    <row r="928" spans="1:9" x14ac:dyDescent="0.25">
      <c r="A928" t="s">
        <v>2928</v>
      </c>
      <c r="B928" s="2">
        <v>3</v>
      </c>
      <c r="C928" t="s">
        <v>2605</v>
      </c>
      <c r="F928" t="s">
        <v>79</v>
      </c>
      <c r="I928" t="s">
        <v>4425</v>
      </c>
    </row>
    <row r="929" spans="1:9" x14ac:dyDescent="0.25">
      <c r="A929" t="s">
        <v>618</v>
      </c>
      <c r="B929" s="2">
        <v>1</v>
      </c>
      <c r="C929" t="s">
        <v>2606</v>
      </c>
      <c r="D929" s="325">
        <v>36528</v>
      </c>
      <c r="F929" t="s">
        <v>2608</v>
      </c>
      <c r="I929" t="s">
        <v>4485</v>
      </c>
    </row>
    <row r="930" spans="1:9" x14ac:dyDescent="0.25">
      <c r="A930" t="s">
        <v>618</v>
      </c>
      <c r="B930" s="2">
        <v>2</v>
      </c>
      <c r="C930" t="s">
        <v>2605</v>
      </c>
      <c r="D930" s="325">
        <v>38116</v>
      </c>
      <c r="F930" t="s">
        <v>61</v>
      </c>
      <c r="G930">
        <v>525000</v>
      </c>
      <c r="I930" t="s">
        <v>4485</v>
      </c>
    </row>
    <row r="931" spans="1:9" x14ac:dyDescent="0.25">
      <c r="A931" t="s">
        <v>451</v>
      </c>
      <c r="B931" s="2">
        <v>1</v>
      </c>
      <c r="C931" t="s">
        <v>2606</v>
      </c>
      <c r="F931" t="s">
        <v>4617</v>
      </c>
      <c r="I931" t="s">
        <v>3889</v>
      </c>
    </row>
    <row r="932" spans="1:9" x14ac:dyDescent="0.25">
      <c r="A932" t="s">
        <v>451</v>
      </c>
      <c r="B932" s="2">
        <v>2</v>
      </c>
      <c r="C932" t="s">
        <v>2605</v>
      </c>
      <c r="D932" s="325">
        <v>31871</v>
      </c>
      <c r="F932" t="s">
        <v>52</v>
      </c>
      <c r="G932">
        <v>1250000</v>
      </c>
      <c r="I932" t="s">
        <v>3889</v>
      </c>
    </row>
    <row r="933" spans="1:9" x14ac:dyDescent="0.25">
      <c r="A933" t="s">
        <v>3171</v>
      </c>
      <c r="B933" s="2">
        <v>1</v>
      </c>
      <c r="C933" t="s">
        <v>4599</v>
      </c>
      <c r="I933" t="s">
        <v>4016</v>
      </c>
    </row>
    <row r="934" spans="1:9" x14ac:dyDescent="0.25">
      <c r="A934" t="s">
        <v>3171</v>
      </c>
      <c r="B934" s="2">
        <v>2</v>
      </c>
      <c r="C934" t="s">
        <v>2605</v>
      </c>
      <c r="D934" s="325">
        <v>27331</v>
      </c>
      <c r="F934" t="s">
        <v>60</v>
      </c>
      <c r="G934">
        <v>5000</v>
      </c>
      <c r="I934" t="s">
        <v>4016</v>
      </c>
    </row>
    <row r="935" spans="1:9" x14ac:dyDescent="0.25">
      <c r="A935" t="s">
        <v>3226</v>
      </c>
      <c r="B935" s="2">
        <v>1</v>
      </c>
      <c r="C935" t="s">
        <v>2606</v>
      </c>
      <c r="D935" s="325">
        <v>32263</v>
      </c>
      <c r="F935" t="s">
        <v>46</v>
      </c>
      <c r="G935">
        <v>273000</v>
      </c>
      <c r="I935" t="s">
        <v>4318</v>
      </c>
    </row>
    <row r="936" spans="1:9" x14ac:dyDescent="0.25">
      <c r="A936" t="s">
        <v>3226</v>
      </c>
      <c r="B936" s="2">
        <v>2</v>
      </c>
      <c r="C936" t="s">
        <v>2605</v>
      </c>
      <c r="D936" s="325">
        <v>33544</v>
      </c>
      <c r="F936" t="s">
        <v>33</v>
      </c>
      <c r="G936">
        <v>683000</v>
      </c>
      <c r="I936" t="s">
        <v>4318</v>
      </c>
    </row>
    <row r="937" spans="1:9" x14ac:dyDescent="0.25">
      <c r="A937" t="s">
        <v>2866</v>
      </c>
      <c r="B937" s="2">
        <v>1</v>
      </c>
      <c r="C937" t="s">
        <v>2606</v>
      </c>
    </row>
    <row r="938" spans="1:9" x14ac:dyDescent="0.25">
      <c r="A938" t="s">
        <v>2866</v>
      </c>
      <c r="B938" s="2">
        <v>2</v>
      </c>
      <c r="C938" t="s">
        <v>2605</v>
      </c>
    </row>
    <row r="939" spans="1:9" x14ac:dyDescent="0.25">
      <c r="A939" t="s">
        <v>2895</v>
      </c>
      <c r="B939" s="2">
        <v>1</v>
      </c>
      <c r="C939" t="s">
        <v>2606</v>
      </c>
      <c r="D939" s="325">
        <v>33838</v>
      </c>
      <c r="F939" t="s">
        <v>28</v>
      </c>
      <c r="H939" t="s">
        <v>2135</v>
      </c>
      <c r="I939" t="s">
        <v>3860</v>
      </c>
    </row>
    <row r="940" spans="1:9" x14ac:dyDescent="0.25">
      <c r="A940" t="s">
        <v>2895</v>
      </c>
      <c r="B940" s="2">
        <v>2</v>
      </c>
      <c r="C940" t="s">
        <v>2603</v>
      </c>
      <c r="D940" s="325">
        <v>34076</v>
      </c>
      <c r="F940" t="s">
        <v>68</v>
      </c>
      <c r="H940" t="s">
        <v>2135</v>
      </c>
      <c r="I940" t="s">
        <v>3860</v>
      </c>
    </row>
    <row r="941" spans="1:9" x14ac:dyDescent="0.25">
      <c r="A941" t="s">
        <v>3670</v>
      </c>
      <c r="B941" s="2">
        <v>1</v>
      </c>
      <c r="C941" t="s">
        <v>2606</v>
      </c>
      <c r="F941" t="s">
        <v>2602</v>
      </c>
      <c r="I941" t="s">
        <v>3908</v>
      </c>
    </row>
    <row r="942" spans="1:9" x14ac:dyDescent="0.25">
      <c r="A942" t="s">
        <v>3670</v>
      </c>
      <c r="B942" s="2">
        <v>2</v>
      </c>
      <c r="C942" t="s">
        <v>2605</v>
      </c>
      <c r="F942" t="s">
        <v>94</v>
      </c>
      <c r="I942" t="s">
        <v>3908</v>
      </c>
    </row>
    <row r="943" spans="1:9" x14ac:dyDescent="0.25">
      <c r="A943" t="s">
        <v>3071</v>
      </c>
      <c r="B943" s="2">
        <v>1</v>
      </c>
      <c r="C943" t="s">
        <v>2606</v>
      </c>
      <c r="D943" s="325">
        <v>34304</v>
      </c>
      <c r="F943" t="s">
        <v>544</v>
      </c>
      <c r="H943" t="s">
        <v>2135</v>
      </c>
      <c r="I943" t="s">
        <v>3923</v>
      </c>
    </row>
    <row r="944" spans="1:9" x14ac:dyDescent="0.25">
      <c r="A944" t="s">
        <v>3071</v>
      </c>
      <c r="B944" s="2">
        <v>2</v>
      </c>
      <c r="C944" t="s">
        <v>4527</v>
      </c>
      <c r="D944" s="325">
        <v>34727</v>
      </c>
      <c r="F944" t="s">
        <v>80</v>
      </c>
      <c r="I944" t="s">
        <v>3923</v>
      </c>
    </row>
    <row r="945" spans="1:9" x14ac:dyDescent="0.25">
      <c r="A945" t="s">
        <v>3095</v>
      </c>
      <c r="B945" s="2">
        <v>1</v>
      </c>
      <c r="C945" t="s">
        <v>4599</v>
      </c>
      <c r="I945" t="s">
        <v>3950</v>
      </c>
    </row>
    <row r="946" spans="1:9" x14ac:dyDescent="0.25">
      <c r="A946" t="s">
        <v>3095</v>
      </c>
      <c r="B946" s="2">
        <v>2</v>
      </c>
      <c r="C946" t="s">
        <v>4524</v>
      </c>
      <c r="D946" s="325">
        <v>34069</v>
      </c>
      <c r="F946" t="s">
        <v>61</v>
      </c>
      <c r="I946" t="s">
        <v>3950</v>
      </c>
    </row>
    <row r="947" spans="1:9" x14ac:dyDescent="0.25">
      <c r="A947" t="s">
        <v>3095</v>
      </c>
      <c r="B947" s="2">
        <v>3</v>
      </c>
      <c r="C947" t="s">
        <v>2605</v>
      </c>
      <c r="D947" s="325">
        <v>34179</v>
      </c>
      <c r="F947" t="s">
        <v>42</v>
      </c>
      <c r="G947">
        <v>750000</v>
      </c>
      <c r="I947" t="s">
        <v>3950</v>
      </c>
    </row>
    <row r="948" spans="1:9" x14ac:dyDescent="0.25">
      <c r="A948" t="s">
        <v>3125</v>
      </c>
      <c r="B948" s="2">
        <v>1</v>
      </c>
      <c r="C948" t="s">
        <v>2606</v>
      </c>
      <c r="D948" s="325">
        <v>32158</v>
      </c>
      <c r="F948" t="s">
        <v>2245</v>
      </c>
      <c r="G948">
        <v>20000</v>
      </c>
      <c r="I948" t="s">
        <v>3983</v>
      </c>
    </row>
    <row r="949" spans="1:9" x14ac:dyDescent="0.25">
      <c r="A949" t="s">
        <v>3125</v>
      </c>
      <c r="B949" s="2">
        <v>2</v>
      </c>
      <c r="C949" t="s">
        <v>2603</v>
      </c>
      <c r="D949" s="325">
        <v>34412</v>
      </c>
      <c r="F949" t="s">
        <v>56</v>
      </c>
      <c r="H949" t="s">
        <v>2135</v>
      </c>
      <c r="I949" t="s">
        <v>3983</v>
      </c>
    </row>
    <row r="950" spans="1:9" x14ac:dyDescent="0.25">
      <c r="A950" t="s">
        <v>3199</v>
      </c>
      <c r="B950" s="2">
        <v>1</v>
      </c>
      <c r="C950" t="s">
        <v>4599</v>
      </c>
      <c r="I950" t="s">
        <v>4043</v>
      </c>
    </row>
    <row r="951" spans="1:9" x14ac:dyDescent="0.25">
      <c r="A951" t="s">
        <v>3199</v>
      </c>
      <c r="B951" s="2">
        <v>2</v>
      </c>
      <c r="C951" t="s">
        <v>2605</v>
      </c>
      <c r="D951" s="325">
        <v>32428</v>
      </c>
      <c r="F951" t="s">
        <v>43</v>
      </c>
      <c r="G951">
        <v>150000</v>
      </c>
      <c r="I951" t="s">
        <v>4043</v>
      </c>
    </row>
    <row r="952" spans="1:9" x14ac:dyDescent="0.25">
      <c r="A952" t="s">
        <v>3067</v>
      </c>
      <c r="B952" s="2">
        <v>1</v>
      </c>
      <c r="C952" t="s">
        <v>4523</v>
      </c>
      <c r="D952" s="325">
        <v>41682</v>
      </c>
      <c r="E952" s="325">
        <v>41710</v>
      </c>
      <c r="F952" t="s">
        <v>33</v>
      </c>
      <c r="I952" t="s">
        <v>4067</v>
      </c>
    </row>
    <row r="953" spans="1:9" x14ac:dyDescent="0.25">
      <c r="A953" t="s">
        <v>3067</v>
      </c>
      <c r="B953" s="2">
        <v>2</v>
      </c>
      <c r="C953" t="s">
        <v>4523</v>
      </c>
      <c r="D953" s="325">
        <v>42014</v>
      </c>
      <c r="E953" s="325">
        <v>42155</v>
      </c>
      <c r="F953" t="s">
        <v>33</v>
      </c>
      <c r="I953" t="s">
        <v>4067</v>
      </c>
    </row>
    <row r="954" spans="1:9" x14ac:dyDescent="0.25">
      <c r="A954" t="s">
        <v>3227</v>
      </c>
      <c r="B954" s="2">
        <v>1</v>
      </c>
      <c r="C954" t="s">
        <v>2606</v>
      </c>
      <c r="D954" s="325">
        <v>38547</v>
      </c>
      <c r="F954" t="s">
        <v>75</v>
      </c>
      <c r="I954" t="s">
        <v>4146</v>
      </c>
    </row>
    <row r="955" spans="1:9" x14ac:dyDescent="0.25">
      <c r="A955" t="s">
        <v>3227</v>
      </c>
      <c r="B955" s="2">
        <v>2</v>
      </c>
      <c r="C955" t="s">
        <v>2603</v>
      </c>
      <c r="D955" s="325">
        <v>39220</v>
      </c>
      <c r="F955" t="s">
        <v>103</v>
      </c>
      <c r="H955" t="s">
        <v>2135</v>
      </c>
      <c r="I955" t="s">
        <v>4146</v>
      </c>
    </row>
    <row r="956" spans="1:9" x14ac:dyDescent="0.25">
      <c r="A956" t="s">
        <v>3681</v>
      </c>
      <c r="B956" s="2">
        <v>1</v>
      </c>
      <c r="C956" t="s">
        <v>2606</v>
      </c>
      <c r="F956" t="s">
        <v>79</v>
      </c>
      <c r="I956" t="s">
        <v>4183</v>
      </c>
    </row>
    <row r="957" spans="1:9" x14ac:dyDescent="0.25">
      <c r="A957" t="s">
        <v>3681</v>
      </c>
      <c r="B957" s="2">
        <v>2</v>
      </c>
      <c r="C957" t="s">
        <v>4524</v>
      </c>
      <c r="F957" t="s">
        <v>79</v>
      </c>
    </row>
    <row r="958" spans="1:9" x14ac:dyDescent="0.25">
      <c r="A958" t="s">
        <v>3681</v>
      </c>
      <c r="B958" s="2">
        <v>3</v>
      </c>
      <c r="C958" t="s">
        <v>2603</v>
      </c>
      <c r="D958" s="325">
        <v>37385</v>
      </c>
      <c r="F958" t="s">
        <v>79</v>
      </c>
      <c r="H958" t="s">
        <v>2135</v>
      </c>
      <c r="I958" t="s">
        <v>4183</v>
      </c>
    </row>
    <row r="959" spans="1:9" x14ac:dyDescent="0.25">
      <c r="A959" t="s">
        <v>3469</v>
      </c>
      <c r="B959" s="2">
        <v>1</v>
      </c>
      <c r="C959" t="s">
        <v>4528</v>
      </c>
      <c r="D959" s="325">
        <v>39879</v>
      </c>
      <c r="E959" s="325">
        <v>39893</v>
      </c>
      <c r="F959" t="s">
        <v>80</v>
      </c>
      <c r="I959" t="s">
        <v>4268</v>
      </c>
    </row>
    <row r="960" spans="1:9" x14ac:dyDescent="0.25">
      <c r="A960" t="s">
        <v>3736</v>
      </c>
      <c r="B960" s="2">
        <v>1</v>
      </c>
      <c r="C960" t="s">
        <v>2606</v>
      </c>
      <c r="D960" s="325">
        <v>27606</v>
      </c>
      <c r="F960" t="s">
        <v>2441</v>
      </c>
      <c r="I960" t="s">
        <v>4280</v>
      </c>
    </row>
    <row r="961" spans="1:9" x14ac:dyDescent="0.25">
      <c r="A961" t="s">
        <v>3736</v>
      </c>
      <c r="B961" s="2">
        <v>2</v>
      </c>
      <c r="C961" t="s">
        <v>2605</v>
      </c>
      <c r="D961" s="325">
        <v>31906</v>
      </c>
      <c r="F961" t="s">
        <v>2441</v>
      </c>
      <c r="I961" t="s">
        <v>4280</v>
      </c>
    </row>
    <row r="962" spans="1:9" x14ac:dyDescent="0.25">
      <c r="A962" t="s">
        <v>2888</v>
      </c>
      <c r="B962" s="2">
        <v>1</v>
      </c>
      <c r="C962" t="s">
        <v>2606</v>
      </c>
    </row>
    <row r="963" spans="1:9" x14ac:dyDescent="0.25">
      <c r="A963" t="s">
        <v>2888</v>
      </c>
      <c r="B963" s="2">
        <v>2</v>
      </c>
      <c r="C963" t="s">
        <v>2605</v>
      </c>
    </row>
    <row r="964" spans="1:9" x14ac:dyDescent="0.25">
      <c r="A964" t="s">
        <v>4535</v>
      </c>
      <c r="B964" s="2">
        <v>1</v>
      </c>
      <c r="C964" t="s">
        <v>2606</v>
      </c>
      <c r="D964" s="325">
        <v>16156</v>
      </c>
      <c r="F964" t="s">
        <v>34</v>
      </c>
      <c r="H964" t="s">
        <v>2135</v>
      </c>
    </row>
    <row r="965" spans="1:9" x14ac:dyDescent="0.25">
      <c r="A965" t="s">
        <v>4535</v>
      </c>
      <c r="B965" s="2">
        <v>2</v>
      </c>
      <c r="C965" t="s">
        <v>2603</v>
      </c>
      <c r="D965" s="325">
        <v>22025</v>
      </c>
      <c r="F965" t="s">
        <v>45</v>
      </c>
      <c r="H965" t="s">
        <v>2135</v>
      </c>
    </row>
    <row r="966" spans="1:9" x14ac:dyDescent="0.25">
      <c r="A966" t="s">
        <v>4536</v>
      </c>
      <c r="B966" s="2">
        <v>1</v>
      </c>
      <c r="C966" t="s">
        <v>2606</v>
      </c>
      <c r="I966" t="s">
        <v>4430</v>
      </c>
    </row>
    <row r="967" spans="1:9" x14ac:dyDescent="0.25">
      <c r="A967" t="s">
        <v>4536</v>
      </c>
      <c r="B967" s="2">
        <v>2</v>
      </c>
      <c r="C967" t="s">
        <v>2605</v>
      </c>
      <c r="I967" t="s">
        <v>4430</v>
      </c>
    </row>
    <row r="968" spans="1:9" x14ac:dyDescent="0.25">
      <c r="A968" t="s">
        <v>2961</v>
      </c>
      <c r="B968" s="2">
        <v>1</v>
      </c>
      <c r="C968" t="s">
        <v>4599</v>
      </c>
      <c r="I968" t="s">
        <v>4455</v>
      </c>
    </row>
    <row r="969" spans="1:9" x14ac:dyDescent="0.25">
      <c r="A969" t="s">
        <v>2961</v>
      </c>
      <c r="B969" s="2">
        <v>2</v>
      </c>
      <c r="C969" t="s">
        <v>2605</v>
      </c>
      <c r="F969" t="s">
        <v>80</v>
      </c>
      <c r="I969" t="s">
        <v>4455</v>
      </c>
    </row>
    <row r="970" spans="1:9" x14ac:dyDescent="0.25">
      <c r="A970" t="s">
        <v>1849</v>
      </c>
      <c r="B970" s="2">
        <v>1</v>
      </c>
      <c r="C970" t="s">
        <v>2606</v>
      </c>
    </row>
    <row r="971" spans="1:9" x14ac:dyDescent="0.25">
      <c r="A971" t="s">
        <v>1849</v>
      </c>
      <c r="B971" s="2">
        <v>2</v>
      </c>
      <c r="C971" t="s">
        <v>2605</v>
      </c>
    </row>
    <row r="972" spans="1:9" x14ac:dyDescent="0.25">
      <c r="A972" t="s">
        <v>3043</v>
      </c>
      <c r="B972" s="2">
        <v>1</v>
      </c>
      <c r="C972" t="s">
        <v>2606</v>
      </c>
      <c r="D972" s="325">
        <v>40748</v>
      </c>
      <c r="F972" t="s">
        <v>2189</v>
      </c>
      <c r="H972" t="s">
        <v>2135</v>
      </c>
      <c r="I972" t="s">
        <v>3898</v>
      </c>
    </row>
    <row r="973" spans="1:9" x14ac:dyDescent="0.25">
      <c r="A973" t="s">
        <v>3043</v>
      </c>
      <c r="B973" s="2">
        <v>2</v>
      </c>
      <c r="C973" t="s">
        <v>2605</v>
      </c>
      <c r="D973" s="325">
        <v>40925</v>
      </c>
      <c r="F973" t="s">
        <v>3897</v>
      </c>
      <c r="I973" t="s">
        <v>3898</v>
      </c>
    </row>
    <row r="974" spans="1:9" x14ac:dyDescent="0.25">
      <c r="A974" t="s">
        <v>3056</v>
      </c>
      <c r="B974" s="2">
        <v>1</v>
      </c>
      <c r="C974" t="s">
        <v>4528</v>
      </c>
      <c r="D974" s="325">
        <v>40243</v>
      </c>
      <c r="F974" t="s">
        <v>102</v>
      </c>
      <c r="I974" t="s">
        <v>3910</v>
      </c>
    </row>
    <row r="975" spans="1:9" x14ac:dyDescent="0.25">
      <c r="A975" t="s">
        <v>3000</v>
      </c>
      <c r="B975" s="2">
        <v>1</v>
      </c>
      <c r="C975" t="s">
        <v>2606</v>
      </c>
    </row>
    <row r="976" spans="1:9" x14ac:dyDescent="0.25">
      <c r="A976" t="s">
        <v>3000</v>
      </c>
      <c r="B976" s="2">
        <v>2</v>
      </c>
      <c r="C976" t="s">
        <v>2605</v>
      </c>
    </row>
    <row r="977" spans="1:9" x14ac:dyDescent="0.25">
      <c r="A977" t="s">
        <v>3737</v>
      </c>
      <c r="B977" s="2">
        <v>1</v>
      </c>
      <c r="C977" t="s">
        <v>2606</v>
      </c>
      <c r="F977" t="s">
        <v>4618</v>
      </c>
      <c r="I977" t="s">
        <v>3982</v>
      </c>
    </row>
    <row r="978" spans="1:9" x14ac:dyDescent="0.25">
      <c r="A978" t="s">
        <v>3737</v>
      </c>
      <c r="B978" s="2">
        <v>2</v>
      </c>
      <c r="C978" t="s">
        <v>2605</v>
      </c>
      <c r="F978" t="s">
        <v>4619</v>
      </c>
      <c r="I978" t="s">
        <v>3982</v>
      </c>
    </row>
    <row r="979" spans="1:9" x14ac:dyDescent="0.25">
      <c r="A979" t="s">
        <v>3151</v>
      </c>
      <c r="B979" s="2">
        <v>1</v>
      </c>
      <c r="C979" t="s">
        <v>2606</v>
      </c>
    </row>
    <row r="980" spans="1:9" x14ac:dyDescent="0.25">
      <c r="A980" t="s">
        <v>3151</v>
      </c>
      <c r="B980" s="2">
        <v>2</v>
      </c>
      <c r="C980" t="s">
        <v>2605</v>
      </c>
    </row>
    <row r="981" spans="1:9" x14ac:dyDescent="0.25">
      <c r="A981" t="s">
        <v>3186</v>
      </c>
      <c r="B981" s="2">
        <v>1</v>
      </c>
      <c r="C981" t="s">
        <v>4528</v>
      </c>
      <c r="D981" s="325">
        <v>40950</v>
      </c>
      <c r="E981" s="325">
        <v>41027</v>
      </c>
      <c r="F981" t="s">
        <v>34</v>
      </c>
      <c r="I981" t="s">
        <v>4028</v>
      </c>
    </row>
    <row r="982" spans="1:9" x14ac:dyDescent="0.25">
      <c r="A982" t="s">
        <v>3247</v>
      </c>
      <c r="B982" s="2">
        <v>1</v>
      </c>
      <c r="C982" t="s">
        <v>2606</v>
      </c>
    </row>
    <row r="983" spans="1:9" x14ac:dyDescent="0.25">
      <c r="A983" t="s">
        <v>3247</v>
      </c>
      <c r="B983" s="2">
        <v>2</v>
      </c>
      <c r="C983" t="s">
        <v>2605</v>
      </c>
    </row>
    <row r="984" spans="1:9" x14ac:dyDescent="0.25">
      <c r="A984" t="s">
        <v>3682</v>
      </c>
      <c r="B984" s="2">
        <v>1</v>
      </c>
      <c r="C984" t="s">
        <v>2606</v>
      </c>
    </row>
    <row r="985" spans="1:9" x14ac:dyDescent="0.25">
      <c r="A985" t="s">
        <v>3682</v>
      </c>
      <c r="B985" s="2">
        <v>2</v>
      </c>
      <c r="C985" t="s">
        <v>2605</v>
      </c>
    </row>
    <row r="986" spans="1:9" x14ac:dyDescent="0.25">
      <c r="A986" t="s">
        <v>3391</v>
      </c>
      <c r="B986" s="2">
        <v>1</v>
      </c>
      <c r="C986" t="s">
        <v>2606</v>
      </c>
      <c r="F986" t="s">
        <v>97</v>
      </c>
      <c r="I986" t="s">
        <v>4204</v>
      </c>
    </row>
    <row r="987" spans="1:9" x14ac:dyDescent="0.25">
      <c r="A987" t="s">
        <v>3391</v>
      </c>
      <c r="B987" s="2">
        <v>2</v>
      </c>
      <c r="C987" t="s">
        <v>2605</v>
      </c>
      <c r="F987" t="s">
        <v>28</v>
      </c>
      <c r="I987" t="s">
        <v>4204</v>
      </c>
    </row>
    <row r="988" spans="1:9" x14ac:dyDescent="0.25">
      <c r="A988" t="s">
        <v>3418</v>
      </c>
      <c r="B988" s="2">
        <v>1</v>
      </c>
      <c r="C988" t="s">
        <v>2606</v>
      </c>
      <c r="F988" t="s">
        <v>31</v>
      </c>
      <c r="I988" t="s">
        <v>4222</v>
      </c>
    </row>
    <row r="989" spans="1:9" x14ac:dyDescent="0.25">
      <c r="A989" t="s">
        <v>3418</v>
      </c>
      <c r="B989" s="2">
        <v>2</v>
      </c>
      <c r="C989" t="s">
        <v>2605</v>
      </c>
      <c r="F989" t="s">
        <v>46</v>
      </c>
      <c r="I989" t="s">
        <v>4222</v>
      </c>
    </row>
    <row r="990" spans="1:9" x14ac:dyDescent="0.25">
      <c r="A990" t="s">
        <v>3426</v>
      </c>
      <c r="B990" s="2">
        <v>1</v>
      </c>
      <c r="C990" t="s">
        <v>2606</v>
      </c>
    </row>
    <row r="991" spans="1:9" x14ac:dyDescent="0.25">
      <c r="A991" t="s">
        <v>3426</v>
      </c>
      <c r="B991" s="2">
        <v>2</v>
      </c>
      <c r="C991" t="s">
        <v>2605</v>
      </c>
    </row>
    <row r="992" spans="1:9" x14ac:dyDescent="0.25">
      <c r="A992" t="s">
        <v>3447</v>
      </c>
      <c r="B992" s="2">
        <v>1</v>
      </c>
      <c r="C992" t="s">
        <v>2606</v>
      </c>
    </row>
    <row r="993" spans="1:9" x14ac:dyDescent="0.25">
      <c r="A993" t="s">
        <v>3447</v>
      </c>
      <c r="B993" s="2">
        <v>2</v>
      </c>
      <c r="C993" t="s">
        <v>2605</v>
      </c>
    </row>
    <row r="994" spans="1:9" x14ac:dyDescent="0.25">
      <c r="A994" t="s">
        <v>3471</v>
      </c>
      <c r="B994" s="2">
        <v>1</v>
      </c>
      <c r="C994" t="s">
        <v>2606</v>
      </c>
    </row>
    <row r="995" spans="1:9" x14ac:dyDescent="0.25">
      <c r="A995" t="s">
        <v>3471</v>
      </c>
      <c r="B995" s="2">
        <v>2</v>
      </c>
      <c r="C995" t="s">
        <v>2605</v>
      </c>
    </row>
    <row r="996" spans="1:9" x14ac:dyDescent="0.25">
      <c r="A996" t="s">
        <v>3488</v>
      </c>
      <c r="B996" s="2">
        <v>1</v>
      </c>
      <c r="C996" t="s">
        <v>2606</v>
      </c>
      <c r="I996" t="s">
        <v>4292</v>
      </c>
    </row>
    <row r="997" spans="1:9" x14ac:dyDescent="0.25">
      <c r="A997" t="s">
        <v>3488</v>
      </c>
      <c r="B997" s="2">
        <v>2</v>
      </c>
      <c r="C997" t="s">
        <v>2605</v>
      </c>
      <c r="I997" t="s">
        <v>4292</v>
      </c>
    </row>
    <row r="998" spans="1:9" x14ac:dyDescent="0.25">
      <c r="A998" t="s">
        <v>3549</v>
      </c>
      <c r="B998" s="2">
        <v>1</v>
      </c>
      <c r="C998" t="s">
        <v>2606</v>
      </c>
    </row>
    <row r="999" spans="1:9" x14ac:dyDescent="0.25">
      <c r="A999" t="s">
        <v>3549</v>
      </c>
      <c r="B999" s="2">
        <v>2</v>
      </c>
      <c r="C999" t="s">
        <v>2605</v>
      </c>
    </row>
    <row r="1000" spans="1:9" x14ac:dyDescent="0.25">
      <c r="A1000" t="s">
        <v>3578</v>
      </c>
      <c r="B1000" s="2">
        <v>1</v>
      </c>
      <c r="C1000" t="s">
        <v>4599</v>
      </c>
      <c r="I1000" t="s">
        <v>4365</v>
      </c>
    </row>
    <row r="1001" spans="1:9" x14ac:dyDescent="0.25">
      <c r="A1001" t="s">
        <v>3578</v>
      </c>
      <c r="B1001" s="2">
        <v>2</v>
      </c>
      <c r="C1001" t="s">
        <v>2605</v>
      </c>
      <c r="F1001" t="s">
        <v>51</v>
      </c>
      <c r="I1001" t="s">
        <v>4365</v>
      </c>
    </row>
    <row r="1002" spans="1:9" x14ac:dyDescent="0.25">
      <c r="A1002" t="s">
        <v>3780</v>
      </c>
      <c r="B1002" s="2">
        <v>1</v>
      </c>
      <c r="C1002" t="s">
        <v>2606</v>
      </c>
    </row>
    <row r="1003" spans="1:9" x14ac:dyDescent="0.25">
      <c r="A1003" t="s">
        <v>3780</v>
      </c>
      <c r="B1003" s="2">
        <v>2</v>
      </c>
      <c r="C1003" t="s">
        <v>2605</v>
      </c>
    </row>
    <row r="1004" spans="1:9" x14ac:dyDescent="0.25">
      <c r="A1004" t="s">
        <v>2953</v>
      </c>
      <c r="B1004" s="2">
        <v>1</v>
      </c>
      <c r="C1004" t="s">
        <v>2606</v>
      </c>
    </row>
    <row r="1005" spans="1:9" x14ac:dyDescent="0.25">
      <c r="A1005" t="s">
        <v>2953</v>
      </c>
      <c r="B1005" s="2">
        <v>2</v>
      </c>
      <c r="C1005" t="s">
        <v>2605</v>
      </c>
    </row>
    <row r="1006" spans="1:9" x14ac:dyDescent="0.25">
      <c r="A1006" t="s">
        <v>2939</v>
      </c>
      <c r="B1006" s="2">
        <v>1</v>
      </c>
      <c r="C1006" t="s">
        <v>2606</v>
      </c>
    </row>
    <row r="1007" spans="1:9" x14ac:dyDescent="0.25">
      <c r="A1007" t="s">
        <v>2939</v>
      </c>
      <c r="B1007" s="2">
        <v>2</v>
      </c>
      <c r="C1007" t="s">
        <v>2605</v>
      </c>
    </row>
    <row r="1008" spans="1:9" x14ac:dyDescent="0.25">
      <c r="A1008" t="s">
        <v>3069</v>
      </c>
      <c r="B1008" s="2">
        <v>1</v>
      </c>
      <c r="C1008" t="s">
        <v>2606</v>
      </c>
    </row>
    <row r="1009" spans="1:9" x14ac:dyDescent="0.25">
      <c r="A1009" t="s">
        <v>3069</v>
      </c>
      <c r="B1009" s="2">
        <v>2</v>
      </c>
      <c r="C1009" t="s">
        <v>2605</v>
      </c>
    </row>
    <row r="1010" spans="1:9" x14ac:dyDescent="0.25">
      <c r="A1010" t="s">
        <v>2983</v>
      </c>
      <c r="B1010" s="2">
        <v>1</v>
      </c>
      <c r="C1010" t="s">
        <v>2606</v>
      </c>
      <c r="D1010" s="325">
        <v>17502</v>
      </c>
      <c r="F1010" t="s">
        <v>4575</v>
      </c>
      <c r="G1010">
        <v>7500</v>
      </c>
      <c r="I1010" t="s">
        <v>4482</v>
      </c>
    </row>
    <row r="1011" spans="1:9" x14ac:dyDescent="0.25">
      <c r="A1011" t="s">
        <v>2983</v>
      </c>
      <c r="B1011" s="2">
        <v>2</v>
      </c>
      <c r="C1011" t="s">
        <v>2605</v>
      </c>
      <c r="D1011" s="325">
        <v>18142</v>
      </c>
      <c r="F1011" t="s">
        <v>65</v>
      </c>
      <c r="I1011" t="s">
        <v>4482</v>
      </c>
    </row>
    <row r="1012" spans="1:9" x14ac:dyDescent="0.25">
      <c r="A1012" t="s">
        <v>2991</v>
      </c>
      <c r="B1012" s="2">
        <v>1</v>
      </c>
      <c r="C1012" t="s">
        <v>2606</v>
      </c>
    </row>
    <row r="1013" spans="1:9" x14ac:dyDescent="0.25">
      <c r="A1013" t="s">
        <v>2991</v>
      </c>
      <c r="B1013" s="2">
        <v>2</v>
      </c>
      <c r="C1013" t="s">
        <v>2605</v>
      </c>
    </row>
    <row r="1014" spans="1:9" x14ac:dyDescent="0.25">
      <c r="A1014" t="s">
        <v>3802</v>
      </c>
      <c r="B1014" s="2">
        <v>1</v>
      </c>
      <c r="C1014" t="s">
        <v>4599</v>
      </c>
      <c r="I1014" t="s">
        <v>4250</v>
      </c>
    </row>
    <row r="1015" spans="1:9" x14ac:dyDescent="0.25">
      <c r="A1015" t="s">
        <v>3802</v>
      </c>
      <c r="B1015" s="2">
        <v>2</v>
      </c>
      <c r="C1015" t="s">
        <v>4524</v>
      </c>
      <c r="F1015" t="s">
        <v>101</v>
      </c>
      <c r="I1015" t="s">
        <v>4250</v>
      </c>
    </row>
    <row r="1016" spans="1:9" x14ac:dyDescent="0.25">
      <c r="A1016" t="s">
        <v>3480</v>
      </c>
      <c r="B1016" s="2">
        <v>1</v>
      </c>
      <c r="C1016" t="s">
        <v>2606</v>
      </c>
    </row>
    <row r="1017" spans="1:9" x14ac:dyDescent="0.25">
      <c r="A1017" t="s">
        <v>3480</v>
      </c>
      <c r="B1017" s="2">
        <v>2</v>
      </c>
      <c r="C1017" t="s">
        <v>2605</v>
      </c>
    </row>
    <row r="1018" spans="1:9" x14ac:dyDescent="0.25">
      <c r="A1018" t="s">
        <v>3531</v>
      </c>
      <c r="B1018" s="2">
        <v>1</v>
      </c>
      <c r="C1018" t="s">
        <v>2606</v>
      </c>
      <c r="D1018" s="325">
        <v>36379</v>
      </c>
      <c r="F1018" t="s">
        <v>2419</v>
      </c>
      <c r="I1018" t="s">
        <v>4328</v>
      </c>
    </row>
    <row r="1019" spans="1:9" x14ac:dyDescent="0.25">
      <c r="A1019" t="s">
        <v>3531</v>
      </c>
      <c r="B1019" s="2">
        <v>2</v>
      </c>
      <c r="C1019" t="s">
        <v>2605</v>
      </c>
      <c r="D1019" s="325">
        <v>36547</v>
      </c>
      <c r="F1019" t="s">
        <v>2419</v>
      </c>
      <c r="I1019" t="s">
        <v>4328</v>
      </c>
    </row>
    <row r="1020" spans="1:9" x14ac:dyDescent="0.25">
      <c r="A1020" t="s">
        <v>3466</v>
      </c>
      <c r="B1020" s="2">
        <v>1</v>
      </c>
      <c r="C1020" t="s">
        <v>2606</v>
      </c>
      <c r="F1020" t="s">
        <v>4620</v>
      </c>
      <c r="I1020" t="s">
        <v>4265</v>
      </c>
    </row>
    <row r="1021" spans="1:9" x14ac:dyDescent="0.25">
      <c r="A1021" t="s">
        <v>3466</v>
      </c>
      <c r="B1021" s="2">
        <v>2</v>
      </c>
      <c r="C1021" t="s">
        <v>2605</v>
      </c>
      <c r="F1021" t="s">
        <v>163</v>
      </c>
      <c r="I1021" t="s">
        <v>4265</v>
      </c>
    </row>
    <row r="1022" spans="1:9" x14ac:dyDescent="0.25">
      <c r="A1022" t="s">
        <v>3513</v>
      </c>
      <c r="B1022" s="2">
        <v>1</v>
      </c>
      <c r="C1022" t="s">
        <v>2606</v>
      </c>
      <c r="D1022" s="325">
        <v>38547</v>
      </c>
      <c r="F1022" t="s">
        <v>81</v>
      </c>
      <c r="G1022">
        <v>550000</v>
      </c>
      <c r="I1022" t="s">
        <v>4313</v>
      </c>
    </row>
    <row r="1023" spans="1:9" x14ac:dyDescent="0.25">
      <c r="A1023" t="s">
        <v>3513</v>
      </c>
      <c r="B1023" s="2">
        <v>2</v>
      </c>
      <c r="C1023" t="s">
        <v>2603</v>
      </c>
      <c r="D1023" s="325">
        <v>38950</v>
      </c>
      <c r="F1023" t="s">
        <v>2468</v>
      </c>
      <c r="H1023" t="s">
        <v>2135</v>
      </c>
      <c r="I1023" t="s">
        <v>4313</v>
      </c>
    </row>
    <row r="1024" spans="1:9" x14ac:dyDescent="0.25">
      <c r="A1024" t="s">
        <v>1858</v>
      </c>
      <c r="B1024" s="2">
        <v>1</v>
      </c>
      <c r="C1024" t="s">
        <v>2606</v>
      </c>
    </row>
    <row r="1025" spans="1:9" x14ac:dyDescent="0.25">
      <c r="A1025" t="s">
        <v>1858</v>
      </c>
      <c r="B1025" s="2">
        <v>2</v>
      </c>
      <c r="C1025" t="s">
        <v>2605</v>
      </c>
    </row>
    <row r="1026" spans="1:9" x14ac:dyDescent="0.25">
      <c r="A1026" t="s">
        <v>3306</v>
      </c>
      <c r="B1026" s="2">
        <v>1</v>
      </c>
      <c r="C1026" t="s">
        <v>2606</v>
      </c>
      <c r="F1026" t="s">
        <v>46</v>
      </c>
      <c r="I1026" t="s">
        <v>4142</v>
      </c>
    </row>
    <row r="1027" spans="1:9" x14ac:dyDescent="0.25">
      <c r="A1027" t="s">
        <v>3306</v>
      </c>
      <c r="B1027" s="2">
        <v>2</v>
      </c>
      <c r="C1027" t="s">
        <v>2605</v>
      </c>
      <c r="F1027" t="s">
        <v>4621</v>
      </c>
      <c r="I1027" t="s">
        <v>4142</v>
      </c>
    </row>
    <row r="1028" spans="1:9" x14ac:dyDescent="0.25">
      <c r="A1028" t="s">
        <v>3763</v>
      </c>
      <c r="B1028" s="2">
        <v>1</v>
      </c>
      <c r="C1028" t="s">
        <v>2606</v>
      </c>
    </row>
    <row r="1029" spans="1:9" x14ac:dyDescent="0.25">
      <c r="A1029" t="s">
        <v>3763</v>
      </c>
      <c r="B1029" s="2">
        <v>2</v>
      </c>
      <c r="C1029" t="s">
        <v>2605</v>
      </c>
    </row>
    <row r="1030" spans="1:9" x14ac:dyDescent="0.25">
      <c r="A1030" t="s">
        <v>1499</v>
      </c>
      <c r="B1030" s="2">
        <v>1</v>
      </c>
      <c r="C1030" t="s">
        <v>2606</v>
      </c>
    </row>
    <row r="1031" spans="1:9" x14ac:dyDescent="0.25">
      <c r="A1031" t="s">
        <v>1499</v>
      </c>
      <c r="B1031" s="2">
        <v>2</v>
      </c>
      <c r="C1031" t="s">
        <v>2605</v>
      </c>
    </row>
    <row r="1032" spans="1:9" x14ac:dyDescent="0.25">
      <c r="A1032" t="s">
        <v>3618</v>
      </c>
      <c r="B1032" s="2">
        <v>1</v>
      </c>
      <c r="C1032" t="s">
        <v>4523</v>
      </c>
      <c r="D1032" s="325">
        <v>41755</v>
      </c>
      <c r="F1032" t="s">
        <v>28</v>
      </c>
      <c r="I1032" t="s">
        <v>4170</v>
      </c>
    </row>
    <row r="1033" spans="1:9" x14ac:dyDescent="0.25">
      <c r="A1033" t="s">
        <v>3618</v>
      </c>
      <c r="B1033" s="2">
        <v>2</v>
      </c>
      <c r="C1033" t="s">
        <v>2606</v>
      </c>
      <c r="F1033" t="s">
        <v>28</v>
      </c>
    </row>
    <row r="1034" spans="1:9" x14ac:dyDescent="0.25">
      <c r="A1034" t="s">
        <v>3618</v>
      </c>
      <c r="B1034" s="2">
        <v>3</v>
      </c>
      <c r="C1034" t="s">
        <v>2605</v>
      </c>
      <c r="F1034" t="s">
        <v>4622</v>
      </c>
      <c r="I1034" t="s">
        <v>4170</v>
      </c>
    </row>
    <row r="1035" spans="1:9" x14ac:dyDescent="0.25">
      <c r="A1035" t="s">
        <v>3022</v>
      </c>
      <c r="B1035" s="2">
        <v>1</v>
      </c>
      <c r="C1035" t="s">
        <v>4599</v>
      </c>
      <c r="I1035" t="s">
        <v>3920</v>
      </c>
    </row>
    <row r="1036" spans="1:9" x14ac:dyDescent="0.25">
      <c r="A1036" t="s">
        <v>3022</v>
      </c>
      <c r="B1036" s="2">
        <v>2</v>
      </c>
      <c r="C1036" t="s">
        <v>2605</v>
      </c>
      <c r="F1036" t="s">
        <v>97</v>
      </c>
      <c r="I1036" t="s">
        <v>3920</v>
      </c>
    </row>
    <row r="1037" spans="1:9" x14ac:dyDescent="0.25">
      <c r="A1037" t="s">
        <v>3109</v>
      </c>
      <c r="B1037" s="2">
        <v>1</v>
      </c>
      <c r="C1037" t="s">
        <v>2606</v>
      </c>
    </row>
    <row r="1038" spans="1:9" x14ac:dyDescent="0.25">
      <c r="A1038" t="s">
        <v>3109</v>
      </c>
      <c r="B1038" s="2">
        <v>2</v>
      </c>
      <c r="C1038" t="s">
        <v>2605</v>
      </c>
    </row>
    <row r="1039" spans="1:9" x14ac:dyDescent="0.25">
      <c r="A1039" t="s">
        <v>3366</v>
      </c>
      <c r="B1039" s="2">
        <v>1</v>
      </c>
      <c r="C1039" t="s">
        <v>2606</v>
      </c>
    </row>
    <row r="1040" spans="1:9" x14ac:dyDescent="0.25">
      <c r="A1040" t="s">
        <v>3366</v>
      </c>
      <c r="B1040" s="2">
        <v>2</v>
      </c>
      <c r="C1040" t="s">
        <v>2605</v>
      </c>
    </row>
    <row r="1041" spans="1:9" x14ac:dyDescent="0.25">
      <c r="A1041" t="s">
        <v>3432</v>
      </c>
      <c r="B1041" s="2">
        <v>1</v>
      </c>
      <c r="C1041" t="s">
        <v>2606</v>
      </c>
      <c r="F1041" t="s">
        <v>42</v>
      </c>
      <c r="I1041" t="s">
        <v>4235</v>
      </c>
    </row>
    <row r="1042" spans="1:9" x14ac:dyDescent="0.25">
      <c r="A1042" t="s">
        <v>3432</v>
      </c>
      <c r="B1042" s="2">
        <v>2</v>
      </c>
      <c r="C1042" t="s">
        <v>2605</v>
      </c>
      <c r="F1042" t="s">
        <v>2240</v>
      </c>
      <c r="I1042" t="s">
        <v>4235</v>
      </c>
    </row>
    <row r="1043" spans="1:9" x14ac:dyDescent="0.25">
      <c r="A1043" t="s">
        <v>1498</v>
      </c>
      <c r="B1043" s="2">
        <v>1</v>
      </c>
      <c r="C1043" t="s">
        <v>2606</v>
      </c>
    </row>
    <row r="1044" spans="1:9" x14ac:dyDescent="0.25">
      <c r="A1044" t="s">
        <v>1498</v>
      </c>
      <c r="B1044" s="2">
        <v>2</v>
      </c>
      <c r="C1044" t="s">
        <v>2605</v>
      </c>
    </row>
    <row r="1045" spans="1:9" x14ac:dyDescent="0.25">
      <c r="A1045" t="s">
        <v>2119</v>
      </c>
      <c r="B1045" s="2">
        <v>1</v>
      </c>
      <c r="C1045" t="s">
        <v>2606</v>
      </c>
    </row>
    <row r="1046" spans="1:9" x14ac:dyDescent="0.25">
      <c r="A1046" t="s">
        <v>2119</v>
      </c>
      <c r="B1046" s="2">
        <v>2</v>
      </c>
      <c r="C1046" t="s">
        <v>2605</v>
      </c>
    </row>
    <row r="1047" spans="1:9" x14ac:dyDescent="0.25">
      <c r="A1047" t="s">
        <v>3092</v>
      </c>
      <c r="B1047" s="2">
        <v>1</v>
      </c>
      <c r="C1047" t="s">
        <v>4599</v>
      </c>
      <c r="I1047" t="s">
        <v>3963</v>
      </c>
    </row>
    <row r="1048" spans="1:9" x14ac:dyDescent="0.25">
      <c r="A1048" t="s">
        <v>3092</v>
      </c>
      <c r="B1048" s="2">
        <v>2</v>
      </c>
      <c r="C1048" t="s">
        <v>2605</v>
      </c>
      <c r="F1048" t="s">
        <v>109</v>
      </c>
      <c r="I1048" t="s">
        <v>3963</v>
      </c>
    </row>
    <row r="1049" spans="1:9" x14ac:dyDescent="0.25">
      <c r="A1049" t="s">
        <v>2084</v>
      </c>
      <c r="B1049" s="2">
        <v>1</v>
      </c>
      <c r="C1049" t="s">
        <v>2606</v>
      </c>
    </row>
    <row r="1050" spans="1:9" x14ac:dyDescent="0.25">
      <c r="A1050" t="s">
        <v>2084</v>
      </c>
      <c r="B1050" s="2">
        <v>2</v>
      </c>
      <c r="C1050" t="s">
        <v>2605</v>
      </c>
    </row>
    <row r="1051" spans="1:9" x14ac:dyDescent="0.25">
      <c r="A1051" t="s">
        <v>1465</v>
      </c>
      <c r="B1051" s="2">
        <v>1</v>
      </c>
      <c r="C1051" t="s">
        <v>2606</v>
      </c>
    </row>
    <row r="1052" spans="1:9" x14ac:dyDescent="0.25">
      <c r="A1052" t="s">
        <v>1465</v>
      </c>
      <c r="B1052" s="2">
        <v>2</v>
      </c>
      <c r="C1052" t="s">
        <v>2605</v>
      </c>
    </row>
    <row r="1053" spans="1:9" x14ac:dyDescent="0.25">
      <c r="A1053" t="s">
        <v>613</v>
      </c>
      <c r="B1053" s="2">
        <v>1</v>
      </c>
      <c r="C1053" t="s">
        <v>2606</v>
      </c>
      <c r="D1053" s="325">
        <v>38731</v>
      </c>
      <c r="F1053" t="s">
        <v>2360</v>
      </c>
      <c r="G1053">
        <v>315000</v>
      </c>
      <c r="I1053" t="s">
        <v>4147</v>
      </c>
    </row>
    <row r="1054" spans="1:9" x14ac:dyDescent="0.25">
      <c r="A1054" t="s">
        <v>613</v>
      </c>
      <c r="B1054" s="2">
        <v>2</v>
      </c>
      <c r="C1054" t="s">
        <v>4524</v>
      </c>
      <c r="D1054" s="325">
        <v>39522</v>
      </c>
      <c r="F1054" t="s">
        <v>47</v>
      </c>
      <c r="I1054" t="s">
        <v>4147</v>
      </c>
    </row>
    <row r="1055" spans="1:9" x14ac:dyDescent="0.25">
      <c r="A1055" t="s">
        <v>613</v>
      </c>
      <c r="B1055" s="2">
        <v>3</v>
      </c>
      <c r="C1055" t="s">
        <v>2605</v>
      </c>
      <c r="D1055" s="325">
        <v>39623</v>
      </c>
      <c r="F1055" t="s">
        <v>164</v>
      </c>
      <c r="G1055">
        <v>170000</v>
      </c>
      <c r="I1055" t="s">
        <v>4147</v>
      </c>
    </row>
    <row r="1056" spans="1:9" x14ac:dyDescent="0.25">
      <c r="A1056" t="s">
        <v>1751</v>
      </c>
      <c r="B1056" s="2">
        <v>1</v>
      </c>
      <c r="C1056" t="s">
        <v>2606</v>
      </c>
    </row>
    <row r="1057" spans="1:9" x14ac:dyDescent="0.25">
      <c r="A1057" t="s">
        <v>1751</v>
      </c>
      <c r="B1057" s="2">
        <v>2</v>
      </c>
      <c r="C1057" t="s">
        <v>2605</v>
      </c>
    </row>
    <row r="1058" spans="1:9" x14ac:dyDescent="0.25">
      <c r="A1058" t="s">
        <v>3128</v>
      </c>
      <c r="B1058" s="2">
        <v>1</v>
      </c>
      <c r="C1058" t="s">
        <v>4523</v>
      </c>
      <c r="D1058" s="325">
        <v>40845</v>
      </c>
      <c r="F1058" t="s">
        <v>43</v>
      </c>
      <c r="I1058" t="s">
        <v>3987</v>
      </c>
    </row>
    <row r="1059" spans="1:9" x14ac:dyDescent="0.25">
      <c r="A1059" t="s">
        <v>3267</v>
      </c>
      <c r="B1059" s="2">
        <v>1</v>
      </c>
      <c r="C1059" t="s">
        <v>2606</v>
      </c>
      <c r="F1059" t="s">
        <v>69</v>
      </c>
      <c r="I1059" t="s">
        <v>4109</v>
      </c>
    </row>
    <row r="1060" spans="1:9" x14ac:dyDescent="0.25">
      <c r="A1060" t="s">
        <v>3267</v>
      </c>
      <c r="B1060" s="2">
        <v>2</v>
      </c>
      <c r="C1060" t="s">
        <v>2618</v>
      </c>
      <c r="F1060" t="s">
        <v>94</v>
      </c>
      <c r="I1060" t="s">
        <v>4109</v>
      </c>
    </row>
    <row r="1061" spans="1:9" x14ac:dyDescent="0.25">
      <c r="A1061" t="s">
        <v>4537</v>
      </c>
      <c r="B1061" s="2">
        <v>1</v>
      </c>
      <c r="C1061" t="s">
        <v>2606</v>
      </c>
    </row>
    <row r="1062" spans="1:9" x14ac:dyDescent="0.25">
      <c r="A1062" t="s">
        <v>4537</v>
      </c>
      <c r="B1062" s="2">
        <v>2</v>
      </c>
      <c r="C1062" t="s">
        <v>2605</v>
      </c>
    </row>
    <row r="1063" spans="1:9" x14ac:dyDescent="0.25">
      <c r="A1063" t="s">
        <v>4538</v>
      </c>
      <c r="B1063" s="2">
        <v>1</v>
      </c>
      <c r="C1063" t="s">
        <v>4599</v>
      </c>
      <c r="D1063" s="325">
        <v>37818</v>
      </c>
      <c r="I1063" t="s">
        <v>4361</v>
      </c>
    </row>
    <row r="1064" spans="1:9" x14ac:dyDescent="0.25">
      <c r="A1064" t="s">
        <v>4538</v>
      </c>
      <c r="B1064" s="2">
        <v>2</v>
      </c>
      <c r="C1064" t="s">
        <v>4527</v>
      </c>
      <c r="F1064" t="s">
        <v>608</v>
      </c>
    </row>
    <row r="1065" spans="1:9" x14ac:dyDescent="0.25">
      <c r="A1065" t="s">
        <v>4538</v>
      </c>
      <c r="B1065" s="2">
        <v>3</v>
      </c>
      <c r="C1065" t="s">
        <v>2603</v>
      </c>
      <c r="D1065" s="325">
        <v>38472</v>
      </c>
      <c r="F1065" t="s">
        <v>94</v>
      </c>
      <c r="H1065" t="s">
        <v>2135</v>
      </c>
      <c r="I1065" t="s">
        <v>4361</v>
      </c>
    </row>
    <row r="1066" spans="1:9" x14ac:dyDescent="0.25">
      <c r="A1066" t="s">
        <v>3482</v>
      </c>
      <c r="B1066" s="2">
        <v>1</v>
      </c>
      <c r="C1066" t="s">
        <v>2606</v>
      </c>
      <c r="F1066" t="s">
        <v>88</v>
      </c>
      <c r="I1066" t="s">
        <v>4287</v>
      </c>
    </row>
    <row r="1067" spans="1:9" x14ac:dyDescent="0.25">
      <c r="A1067" t="s">
        <v>3482</v>
      </c>
      <c r="B1067" s="2">
        <v>2</v>
      </c>
      <c r="C1067" t="s">
        <v>2638</v>
      </c>
      <c r="I1067" t="s">
        <v>4287</v>
      </c>
    </row>
    <row r="1068" spans="1:9" x14ac:dyDescent="0.25">
      <c r="A1068" t="s">
        <v>3759</v>
      </c>
      <c r="B1068" s="2">
        <v>1</v>
      </c>
      <c r="C1068" t="s">
        <v>2606</v>
      </c>
    </row>
    <row r="1069" spans="1:9" x14ac:dyDescent="0.25">
      <c r="A1069" t="s">
        <v>3759</v>
      </c>
      <c r="B1069" s="2">
        <v>2</v>
      </c>
      <c r="C1069" t="s">
        <v>2605</v>
      </c>
    </row>
    <row r="1070" spans="1:9" x14ac:dyDescent="0.25">
      <c r="A1070" t="s">
        <v>3760</v>
      </c>
      <c r="B1070" s="2">
        <v>1</v>
      </c>
      <c r="C1070" t="s">
        <v>2606</v>
      </c>
    </row>
    <row r="1071" spans="1:9" x14ac:dyDescent="0.25">
      <c r="A1071" t="s">
        <v>3760</v>
      </c>
      <c r="B1071" s="2">
        <v>2</v>
      </c>
      <c r="C1071" t="s">
        <v>2605</v>
      </c>
    </row>
    <row r="1072" spans="1:9" x14ac:dyDescent="0.25">
      <c r="A1072" t="s">
        <v>1497</v>
      </c>
      <c r="B1072" s="2">
        <v>1</v>
      </c>
      <c r="C1072" t="s">
        <v>2606</v>
      </c>
    </row>
    <row r="1073" spans="1:9" x14ac:dyDescent="0.25">
      <c r="A1073" t="s">
        <v>1497</v>
      </c>
      <c r="B1073" s="2">
        <v>2</v>
      </c>
      <c r="C1073" t="s">
        <v>2605</v>
      </c>
    </row>
    <row r="1074" spans="1:9" x14ac:dyDescent="0.25">
      <c r="A1074" t="s">
        <v>2118</v>
      </c>
      <c r="B1074" s="2">
        <v>1</v>
      </c>
      <c r="C1074" t="s">
        <v>2606</v>
      </c>
    </row>
    <row r="1075" spans="1:9" x14ac:dyDescent="0.25">
      <c r="A1075" t="s">
        <v>2118</v>
      </c>
      <c r="B1075" s="2">
        <v>2</v>
      </c>
      <c r="C1075" t="s">
        <v>2605</v>
      </c>
    </row>
    <row r="1076" spans="1:9" x14ac:dyDescent="0.25">
      <c r="A1076" t="s">
        <v>1443</v>
      </c>
      <c r="B1076" s="2">
        <v>1</v>
      </c>
      <c r="C1076" t="s">
        <v>2606</v>
      </c>
    </row>
    <row r="1077" spans="1:9" x14ac:dyDescent="0.25">
      <c r="A1077" t="s">
        <v>1443</v>
      </c>
      <c r="B1077" s="2">
        <v>2</v>
      </c>
      <c r="C1077" t="s">
        <v>2605</v>
      </c>
    </row>
    <row r="1078" spans="1:9" x14ac:dyDescent="0.25">
      <c r="A1078" t="s">
        <v>1496</v>
      </c>
      <c r="B1078" s="2">
        <v>1</v>
      </c>
      <c r="C1078" t="s">
        <v>2606</v>
      </c>
    </row>
    <row r="1079" spans="1:9" x14ac:dyDescent="0.25">
      <c r="A1079" t="s">
        <v>1496</v>
      </c>
      <c r="B1079" s="2">
        <v>2</v>
      </c>
      <c r="C1079" t="s">
        <v>2605</v>
      </c>
    </row>
    <row r="1080" spans="1:9" x14ac:dyDescent="0.25">
      <c r="A1080" t="s">
        <v>3485</v>
      </c>
      <c r="B1080" s="2">
        <v>1</v>
      </c>
      <c r="C1080" t="s">
        <v>2606</v>
      </c>
      <c r="D1080" s="325">
        <v>39647</v>
      </c>
      <c r="F1080" t="s">
        <v>2449</v>
      </c>
      <c r="G1080">
        <v>245000</v>
      </c>
      <c r="I1080" t="s">
        <v>4289</v>
      </c>
    </row>
    <row r="1081" spans="1:9" x14ac:dyDescent="0.25">
      <c r="A1081" t="s">
        <v>3485</v>
      </c>
      <c r="B1081" s="2">
        <v>2</v>
      </c>
      <c r="C1081" t="s">
        <v>2605</v>
      </c>
      <c r="D1081" s="325">
        <v>41720</v>
      </c>
      <c r="F1081" t="s">
        <v>80</v>
      </c>
      <c r="I1081" t="s">
        <v>4289</v>
      </c>
    </row>
    <row r="1082" spans="1:9" x14ac:dyDescent="0.25">
      <c r="A1082" t="s">
        <v>2852</v>
      </c>
      <c r="B1082" s="2">
        <v>1</v>
      </c>
      <c r="C1082" t="s">
        <v>2606</v>
      </c>
    </row>
    <row r="1083" spans="1:9" x14ac:dyDescent="0.25">
      <c r="A1083" t="s">
        <v>2852</v>
      </c>
      <c r="B1083" s="2">
        <v>2</v>
      </c>
      <c r="C1083" t="s">
        <v>2605</v>
      </c>
    </row>
    <row r="1084" spans="1:9" x14ac:dyDescent="0.25">
      <c r="A1084" t="s">
        <v>3740</v>
      </c>
      <c r="B1084" s="2">
        <v>1</v>
      </c>
      <c r="C1084" t="s">
        <v>2606</v>
      </c>
    </row>
    <row r="1085" spans="1:9" x14ac:dyDescent="0.25">
      <c r="A1085" t="s">
        <v>3740</v>
      </c>
      <c r="B1085" s="2">
        <v>2</v>
      </c>
      <c r="C1085" t="s">
        <v>2605</v>
      </c>
    </row>
    <row r="1086" spans="1:9" x14ac:dyDescent="0.25">
      <c r="A1086" t="s">
        <v>3534</v>
      </c>
      <c r="B1086" s="2">
        <v>1</v>
      </c>
      <c r="C1086" t="s">
        <v>2606</v>
      </c>
    </row>
    <row r="1087" spans="1:9" x14ac:dyDescent="0.25">
      <c r="A1087" t="s">
        <v>3534</v>
      </c>
      <c r="B1087" s="2">
        <v>2</v>
      </c>
      <c r="C1087" t="s">
        <v>2605</v>
      </c>
    </row>
    <row r="1088" spans="1:9" x14ac:dyDescent="0.25">
      <c r="A1088" t="s">
        <v>1847</v>
      </c>
      <c r="B1088" s="2">
        <v>1</v>
      </c>
      <c r="C1088" t="s">
        <v>2606</v>
      </c>
    </row>
    <row r="1089" spans="1:9" x14ac:dyDescent="0.25">
      <c r="A1089" t="s">
        <v>1847</v>
      </c>
      <c r="B1089" s="2">
        <v>2</v>
      </c>
      <c r="C1089" t="s">
        <v>2605</v>
      </c>
    </row>
    <row r="1090" spans="1:9" x14ac:dyDescent="0.25">
      <c r="A1090" t="s">
        <v>1464</v>
      </c>
      <c r="B1090" s="2">
        <v>1</v>
      </c>
      <c r="C1090" t="s">
        <v>2606</v>
      </c>
    </row>
    <row r="1091" spans="1:9" x14ac:dyDescent="0.25">
      <c r="A1091" t="s">
        <v>1464</v>
      </c>
      <c r="B1091" s="2">
        <v>2</v>
      </c>
      <c r="C1091" t="s">
        <v>2605</v>
      </c>
    </row>
    <row r="1092" spans="1:9" x14ac:dyDescent="0.25">
      <c r="A1092" t="s">
        <v>1895</v>
      </c>
      <c r="B1092" s="2">
        <v>1</v>
      </c>
      <c r="C1092" t="s">
        <v>2606</v>
      </c>
    </row>
    <row r="1093" spans="1:9" x14ac:dyDescent="0.25">
      <c r="A1093" t="s">
        <v>1895</v>
      </c>
      <c r="B1093" s="2">
        <v>2</v>
      </c>
      <c r="C1093" t="s">
        <v>2605</v>
      </c>
    </row>
    <row r="1094" spans="1:9" x14ac:dyDescent="0.25">
      <c r="A1094" t="s">
        <v>1846</v>
      </c>
      <c r="B1094" s="2">
        <v>1</v>
      </c>
      <c r="C1094" t="s">
        <v>2606</v>
      </c>
    </row>
    <row r="1095" spans="1:9" x14ac:dyDescent="0.25">
      <c r="A1095" t="s">
        <v>1846</v>
      </c>
      <c r="B1095" s="2">
        <v>2</v>
      </c>
      <c r="C1095" t="s">
        <v>2605</v>
      </c>
    </row>
    <row r="1096" spans="1:9" x14ac:dyDescent="0.25">
      <c r="A1096" t="s">
        <v>3029</v>
      </c>
      <c r="B1096" s="2">
        <v>1</v>
      </c>
      <c r="C1096" t="s">
        <v>2606</v>
      </c>
      <c r="D1096" s="325">
        <v>39280</v>
      </c>
      <c r="F1096" t="s">
        <v>2608</v>
      </c>
      <c r="I1096" t="s">
        <v>3883</v>
      </c>
    </row>
    <row r="1097" spans="1:9" x14ac:dyDescent="0.25">
      <c r="A1097" t="s">
        <v>3029</v>
      </c>
      <c r="B1097" s="2">
        <v>2</v>
      </c>
      <c r="C1097" t="s">
        <v>4527</v>
      </c>
      <c r="D1097" s="325">
        <v>39652</v>
      </c>
      <c r="F1097" t="s">
        <v>50</v>
      </c>
      <c r="I1097" t="s">
        <v>3883</v>
      </c>
    </row>
    <row r="1098" spans="1:9" x14ac:dyDescent="0.25">
      <c r="A1098" t="s">
        <v>2094</v>
      </c>
      <c r="B1098" s="2">
        <v>1</v>
      </c>
      <c r="C1098" t="s">
        <v>2606</v>
      </c>
    </row>
    <row r="1099" spans="1:9" x14ac:dyDescent="0.25">
      <c r="A1099" t="s">
        <v>2094</v>
      </c>
      <c r="B1099" s="2">
        <v>2</v>
      </c>
      <c r="C1099" t="s">
        <v>2605</v>
      </c>
    </row>
    <row r="1100" spans="1:9" x14ac:dyDescent="0.25">
      <c r="A1100" t="s">
        <v>2030</v>
      </c>
      <c r="B1100" s="2">
        <v>1</v>
      </c>
      <c r="C1100" t="s">
        <v>2606</v>
      </c>
    </row>
    <row r="1101" spans="1:9" x14ac:dyDescent="0.25">
      <c r="A1101" t="s">
        <v>2030</v>
      </c>
      <c r="B1101" s="2">
        <v>2</v>
      </c>
      <c r="C1101" t="s">
        <v>2605</v>
      </c>
    </row>
    <row r="1102" spans="1:9" x14ac:dyDescent="0.25">
      <c r="A1102" t="s">
        <v>1463</v>
      </c>
      <c r="B1102" s="2">
        <v>1</v>
      </c>
      <c r="C1102" t="s">
        <v>2606</v>
      </c>
    </row>
    <row r="1103" spans="1:9" x14ac:dyDescent="0.25">
      <c r="A1103" t="s">
        <v>1463</v>
      </c>
      <c r="B1103" s="2">
        <v>2</v>
      </c>
      <c r="C1103" t="s">
        <v>2605</v>
      </c>
    </row>
    <row r="1104" spans="1:9" x14ac:dyDescent="0.25">
      <c r="A1104" t="s">
        <v>1550</v>
      </c>
      <c r="B1104" s="2">
        <v>1</v>
      </c>
      <c r="C1104" t="s">
        <v>2606</v>
      </c>
    </row>
    <row r="1105" spans="1:9" x14ac:dyDescent="0.25">
      <c r="A1105" t="s">
        <v>1550</v>
      </c>
      <c r="B1105" s="2">
        <v>2</v>
      </c>
      <c r="C1105" t="s">
        <v>2605</v>
      </c>
    </row>
    <row r="1106" spans="1:9" x14ac:dyDescent="0.25">
      <c r="A1106" t="s">
        <v>3270</v>
      </c>
      <c r="B1106" s="2">
        <v>1</v>
      </c>
      <c r="C1106" t="s">
        <v>2606</v>
      </c>
      <c r="D1106" s="325">
        <v>31003</v>
      </c>
      <c r="F1106" t="s">
        <v>2516</v>
      </c>
      <c r="G1106">
        <v>42000</v>
      </c>
      <c r="I1106" t="s">
        <v>4381</v>
      </c>
    </row>
    <row r="1107" spans="1:9" x14ac:dyDescent="0.25">
      <c r="A1107" t="s">
        <v>3270</v>
      </c>
      <c r="B1107" s="2">
        <v>2</v>
      </c>
      <c r="C1107" t="s">
        <v>4527</v>
      </c>
      <c r="F1107" t="s">
        <v>68</v>
      </c>
      <c r="I1107" t="s">
        <v>4381</v>
      </c>
    </row>
    <row r="1108" spans="1:9" x14ac:dyDescent="0.25">
      <c r="A1108" t="s">
        <v>3270</v>
      </c>
      <c r="B1108" s="2">
        <v>3</v>
      </c>
      <c r="C1108" t="s">
        <v>4527</v>
      </c>
      <c r="F1108" t="s">
        <v>32</v>
      </c>
      <c r="I1108" t="s">
        <v>4381</v>
      </c>
    </row>
    <row r="1109" spans="1:9" x14ac:dyDescent="0.25">
      <c r="A1109" t="s">
        <v>3270</v>
      </c>
      <c r="B1109" s="2">
        <v>4</v>
      </c>
      <c r="C1109" t="s">
        <v>4527</v>
      </c>
      <c r="F1109" t="s">
        <v>4562</v>
      </c>
      <c r="I1109" t="s">
        <v>4381</v>
      </c>
    </row>
    <row r="1110" spans="1:9" x14ac:dyDescent="0.25">
      <c r="A1110" t="s">
        <v>3270</v>
      </c>
      <c r="B1110" s="2">
        <v>5</v>
      </c>
      <c r="C1110" t="s">
        <v>2605</v>
      </c>
      <c r="F1110" t="s">
        <v>4563</v>
      </c>
      <c r="I1110" t="s">
        <v>4381</v>
      </c>
    </row>
    <row r="1111" spans="1:9" x14ac:dyDescent="0.25">
      <c r="A1111" t="s">
        <v>3271</v>
      </c>
      <c r="B1111" s="2">
        <v>1</v>
      </c>
      <c r="C1111" t="s">
        <v>2606</v>
      </c>
      <c r="D1111" s="325">
        <v>30198</v>
      </c>
      <c r="F1111" t="s">
        <v>2567</v>
      </c>
      <c r="G1111">
        <v>200000</v>
      </c>
      <c r="I1111" t="s">
        <v>4449</v>
      </c>
    </row>
    <row r="1112" spans="1:9" x14ac:dyDescent="0.25">
      <c r="A1112" t="s">
        <v>3271</v>
      </c>
      <c r="B1112" s="2">
        <v>2</v>
      </c>
      <c r="C1112" t="s">
        <v>2605</v>
      </c>
      <c r="D1112" s="325">
        <v>30818</v>
      </c>
      <c r="F1112" t="s">
        <v>2515</v>
      </c>
      <c r="I1112" t="s">
        <v>4449</v>
      </c>
    </row>
    <row r="1113" spans="1:9" x14ac:dyDescent="0.25">
      <c r="A1113" t="s">
        <v>1945</v>
      </c>
      <c r="B1113" s="2">
        <v>1</v>
      </c>
      <c r="C1113" t="s">
        <v>2606</v>
      </c>
    </row>
    <row r="1114" spans="1:9" x14ac:dyDescent="0.25">
      <c r="A1114" t="s">
        <v>1945</v>
      </c>
      <c r="B1114" s="2">
        <v>2</v>
      </c>
      <c r="C1114" t="s">
        <v>2605</v>
      </c>
    </row>
    <row r="1115" spans="1:9" x14ac:dyDescent="0.25">
      <c r="A1115" t="s">
        <v>1584</v>
      </c>
      <c r="B1115" s="2">
        <v>1</v>
      </c>
      <c r="C1115" t="s">
        <v>2606</v>
      </c>
    </row>
    <row r="1116" spans="1:9" x14ac:dyDescent="0.25">
      <c r="A1116" t="s">
        <v>1584</v>
      </c>
      <c r="B1116" s="2">
        <v>2</v>
      </c>
      <c r="C1116" t="s">
        <v>2605</v>
      </c>
    </row>
    <row r="1117" spans="1:9" x14ac:dyDescent="0.25">
      <c r="A1117" t="s">
        <v>3011</v>
      </c>
      <c r="B1117" s="2">
        <v>1</v>
      </c>
      <c r="C1117" t="s">
        <v>2606</v>
      </c>
    </row>
    <row r="1118" spans="1:9" x14ac:dyDescent="0.25">
      <c r="A1118" t="s">
        <v>3011</v>
      </c>
      <c r="B1118" s="2">
        <v>2</v>
      </c>
      <c r="C1118" t="s">
        <v>2605</v>
      </c>
    </row>
    <row r="1119" spans="1:9" x14ac:dyDescent="0.25">
      <c r="A1119" t="s">
        <v>3124</v>
      </c>
      <c r="B1119" s="2">
        <v>1</v>
      </c>
      <c r="C1119" t="s">
        <v>2606</v>
      </c>
      <c r="F1119" t="s">
        <v>104</v>
      </c>
      <c r="I1119" t="s">
        <v>3980</v>
      </c>
    </row>
    <row r="1120" spans="1:9" x14ac:dyDescent="0.25">
      <c r="A1120" t="s">
        <v>3124</v>
      </c>
      <c r="B1120" s="2">
        <v>2</v>
      </c>
      <c r="C1120" t="s">
        <v>2638</v>
      </c>
      <c r="I1120" t="s">
        <v>3980</v>
      </c>
    </row>
    <row r="1121" spans="1:9" x14ac:dyDescent="0.25">
      <c r="A1121" t="s">
        <v>3235</v>
      </c>
      <c r="B1121" s="2">
        <v>1</v>
      </c>
      <c r="C1121" t="s">
        <v>2606</v>
      </c>
    </row>
    <row r="1122" spans="1:9" x14ac:dyDescent="0.25">
      <c r="A1122" t="s">
        <v>3235</v>
      </c>
      <c r="B1122" s="2">
        <v>2</v>
      </c>
      <c r="C1122" t="s">
        <v>2605</v>
      </c>
    </row>
    <row r="1123" spans="1:9" x14ac:dyDescent="0.25">
      <c r="A1123" t="s">
        <v>3396</v>
      </c>
      <c r="B1123" s="2">
        <v>1</v>
      </c>
      <c r="C1123" t="s">
        <v>2606</v>
      </c>
    </row>
    <row r="1124" spans="1:9" x14ac:dyDescent="0.25">
      <c r="A1124" t="s">
        <v>3396</v>
      </c>
      <c r="B1124" s="2">
        <v>2</v>
      </c>
      <c r="C1124" t="s">
        <v>2605</v>
      </c>
    </row>
    <row r="1125" spans="1:9" x14ac:dyDescent="0.25">
      <c r="A1125" t="s">
        <v>3410</v>
      </c>
      <c r="B1125" s="2">
        <v>1</v>
      </c>
      <c r="C1125" t="s">
        <v>2606</v>
      </c>
    </row>
    <row r="1126" spans="1:9" x14ac:dyDescent="0.25">
      <c r="A1126" t="s">
        <v>3410</v>
      </c>
      <c r="B1126" s="2">
        <v>2</v>
      </c>
      <c r="C1126" t="s">
        <v>2605</v>
      </c>
    </row>
    <row r="1127" spans="1:9" x14ac:dyDescent="0.25">
      <c r="A1127" t="s">
        <v>3502</v>
      </c>
      <c r="B1127" s="2">
        <v>1</v>
      </c>
      <c r="C1127" t="s">
        <v>2606</v>
      </c>
    </row>
    <row r="1128" spans="1:9" x14ac:dyDescent="0.25">
      <c r="A1128" t="s">
        <v>3502</v>
      </c>
      <c r="B1128" s="2">
        <v>2</v>
      </c>
      <c r="C1128" t="s">
        <v>2605</v>
      </c>
    </row>
    <row r="1129" spans="1:9" x14ac:dyDescent="0.25">
      <c r="A1129" t="s">
        <v>3428</v>
      </c>
      <c r="B1129" s="2">
        <v>1</v>
      </c>
      <c r="C1129" t="s">
        <v>2606</v>
      </c>
    </row>
    <row r="1130" spans="1:9" x14ac:dyDescent="0.25">
      <c r="A1130" t="s">
        <v>3428</v>
      </c>
      <c r="B1130" s="2">
        <v>2</v>
      </c>
      <c r="C1130" t="s">
        <v>2605</v>
      </c>
    </row>
    <row r="1131" spans="1:9" x14ac:dyDescent="0.25">
      <c r="A1131" t="s">
        <v>2962</v>
      </c>
      <c r="B1131" s="2">
        <v>1</v>
      </c>
      <c r="C1131" t="s">
        <v>2606</v>
      </c>
      <c r="I1131" t="s">
        <v>4456</v>
      </c>
    </row>
    <row r="1132" spans="1:9" x14ac:dyDescent="0.25">
      <c r="A1132" t="s">
        <v>2962</v>
      </c>
      <c r="B1132" s="2">
        <v>2</v>
      </c>
      <c r="C1132" t="s">
        <v>2605</v>
      </c>
      <c r="I1132" t="s">
        <v>4456</v>
      </c>
    </row>
    <row r="1133" spans="1:9" x14ac:dyDescent="0.25">
      <c r="A1133" t="s">
        <v>1857</v>
      </c>
      <c r="B1133" s="2">
        <v>1</v>
      </c>
      <c r="C1133" t="s">
        <v>2606</v>
      </c>
    </row>
    <row r="1134" spans="1:9" x14ac:dyDescent="0.25">
      <c r="A1134" t="s">
        <v>1857</v>
      </c>
      <c r="B1134" s="2">
        <v>2</v>
      </c>
      <c r="C1134" t="s">
        <v>2605</v>
      </c>
    </row>
    <row r="1135" spans="1:9" x14ac:dyDescent="0.25">
      <c r="A1135" t="s">
        <v>1526</v>
      </c>
      <c r="B1135" s="2">
        <v>1</v>
      </c>
      <c r="C1135" t="s">
        <v>2606</v>
      </c>
    </row>
    <row r="1136" spans="1:9" x14ac:dyDescent="0.25">
      <c r="A1136" t="s">
        <v>1526</v>
      </c>
      <c r="B1136" s="2">
        <v>2</v>
      </c>
      <c r="C1136" t="s">
        <v>2605</v>
      </c>
    </row>
    <row r="1137" spans="1:9" x14ac:dyDescent="0.25">
      <c r="A1137" t="s">
        <v>1833</v>
      </c>
      <c r="B1137" s="2">
        <v>1</v>
      </c>
      <c r="C1137" t="s">
        <v>2606</v>
      </c>
    </row>
    <row r="1138" spans="1:9" x14ac:dyDescent="0.25">
      <c r="A1138" t="s">
        <v>1833</v>
      </c>
      <c r="B1138" s="2">
        <v>2</v>
      </c>
      <c r="C1138" t="s">
        <v>2605</v>
      </c>
    </row>
    <row r="1139" spans="1:9" x14ac:dyDescent="0.25">
      <c r="A1139" t="s">
        <v>2889</v>
      </c>
      <c r="B1139" s="2">
        <v>1</v>
      </c>
      <c r="C1139" t="s">
        <v>4599</v>
      </c>
      <c r="I1139" t="s">
        <v>3880</v>
      </c>
    </row>
    <row r="1140" spans="1:9" x14ac:dyDescent="0.25">
      <c r="A1140" t="s">
        <v>2889</v>
      </c>
      <c r="B1140" s="2">
        <v>2</v>
      </c>
      <c r="C1140" t="s">
        <v>2605</v>
      </c>
      <c r="F1140" t="s">
        <v>47</v>
      </c>
      <c r="I1140" t="s">
        <v>3880</v>
      </c>
    </row>
    <row r="1141" spans="1:9" x14ac:dyDescent="0.25">
      <c r="A1141" t="s">
        <v>2974</v>
      </c>
      <c r="B1141" s="2">
        <v>1</v>
      </c>
      <c r="C1141" t="s">
        <v>2606</v>
      </c>
      <c r="D1141" s="325">
        <v>17115</v>
      </c>
      <c r="F1141" t="s">
        <v>68</v>
      </c>
      <c r="G1141">
        <v>4000</v>
      </c>
      <c r="I1141" t="s">
        <v>3915</v>
      </c>
    </row>
    <row r="1142" spans="1:9" x14ac:dyDescent="0.25">
      <c r="A1142" t="s">
        <v>2974</v>
      </c>
      <c r="B1142" s="2">
        <v>2</v>
      </c>
      <c r="C1142" t="s">
        <v>2605</v>
      </c>
      <c r="D1142" s="325">
        <v>17521</v>
      </c>
      <c r="F1142" t="s">
        <v>97</v>
      </c>
      <c r="I1142" t="s">
        <v>3915</v>
      </c>
    </row>
    <row r="1143" spans="1:9" x14ac:dyDescent="0.25">
      <c r="A1143" t="s">
        <v>3134</v>
      </c>
      <c r="B1143" s="2">
        <v>1</v>
      </c>
      <c r="C1143" t="s">
        <v>2606</v>
      </c>
      <c r="D1143" s="325" t="s">
        <v>2254</v>
      </c>
      <c r="F1143" t="s">
        <v>163</v>
      </c>
      <c r="I1143" t="s">
        <v>3992</v>
      </c>
    </row>
    <row r="1144" spans="1:9" x14ac:dyDescent="0.25">
      <c r="A1144" t="s">
        <v>3134</v>
      </c>
      <c r="B1144" s="2">
        <v>2</v>
      </c>
      <c r="C1144" t="s">
        <v>2605</v>
      </c>
      <c r="D1144" s="325" t="s">
        <v>2255</v>
      </c>
      <c r="F1144" t="s">
        <v>163</v>
      </c>
      <c r="I1144" t="s">
        <v>3992</v>
      </c>
    </row>
    <row r="1145" spans="1:9" s="314" customFormat="1" x14ac:dyDescent="0.25">
      <c r="A1145" s="314" t="s">
        <v>3264</v>
      </c>
      <c r="B1145" s="315">
        <v>1</v>
      </c>
      <c r="C1145" s="314" t="s">
        <v>2606</v>
      </c>
      <c r="D1145" s="326">
        <v>2283</v>
      </c>
      <c r="E1145" s="326"/>
      <c r="F1145" s="314" t="s">
        <v>33</v>
      </c>
      <c r="I1145" s="314" t="s">
        <v>4107</v>
      </c>
    </row>
    <row r="1146" spans="1:9" x14ac:dyDescent="0.25">
      <c r="A1146" t="s">
        <v>3264</v>
      </c>
      <c r="B1146" s="2">
        <v>2</v>
      </c>
      <c r="C1146" t="s">
        <v>2605</v>
      </c>
      <c r="F1146" t="s">
        <v>67</v>
      </c>
      <c r="I1146" t="s">
        <v>4107</v>
      </c>
    </row>
    <row r="1147" spans="1:9" x14ac:dyDescent="0.25">
      <c r="A1147" t="s">
        <v>3362</v>
      </c>
      <c r="B1147" s="2">
        <v>1</v>
      </c>
      <c r="C1147" t="s">
        <v>4599</v>
      </c>
      <c r="I1147" t="s">
        <v>4184</v>
      </c>
    </row>
    <row r="1148" spans="1:9" x14ac:dyDescent="0.25">
      <c r="A1148" t="s">
        <v>3362</v>
      </c>
      <c r="B1148" s="2">
        <v>2</v>
      </c>
      <c r="C1148" t="s">
        <v>2638</v>
      </c>
      <c r="I1148" t="s">
        <v>4184</v>
      </c>
    </row>
    <row r="1149" spans="1:9" x14ac:dyDescent="0.25">
      <c r="A1149" t="s">
        <v>3376</v>
      </c>
      <c r="B1149" s="2">
        <v>1</v>
      </c>
      <c r="C1149" t="s">
        <v>2606</v>
      </c>
      <c r="F1149" t="s">
        <v>29</v>
      </c>
      <c r="I1149" t="s">
        <v>4210</v>
      </c>
    </row>
    <row r="1150" spans="1:9" x14ac:dyDescent="0.25">
      <c r="A1150" t="s">
        <v>3376</v>
      </c>
      <c r="B1150" s="2">
        <v>2</v>
      </c>
      <c r="C1150" t="s">
        <v>2638</v>
      </c>
      <c r="I1150" t="s">
        <v>4210</v>
      </c>
    </row>
    <row r="1151" spans="1:9" x14ac:dyDescent="0.25">
      <c r="A1151" t="s">
        <v>3372</v>
      </c>
      <c r="B1151" s="2">
        <v>1</v>
      </c>
      <c r="C1151" t="s">
        <v>2606</v>
      </c>
      <c r="D1151" s="325">
        <v>7397</v>
      </c>
      <c r="F1151" t="s">
        <v>41</v>
      </c>
      <c r="I1151" t="s">
        <v>4221</v>
      </c>
    </row>
    <row r="1152" spans="1:9" x14ac:dyDescent="0.25">
      <c r="A1152" t="s">
        <v>3372</v>
      </c>
      <c r="B1152" s="2">
        <v>2</v>
      </c>
      <c r="C1152" t="s">
        <v>2638</v>
      </c>
      <c r="I1152" t="s">
        <v>4221</v>
      </c>
    </row>
    <row r="1153" spans="1:9" x14ac:dyDescent="0.25">
      <c r="A1153" t="s">
        <v>3691</v>
      </c>
      <c r="B1153" s="2">
        <v>1</v>
      </c>
      <c r="C1153" t="s">
        <v>4599</v>
      </c>
      <c r="F1153" t="s">
        <v>588</v>
      </c>
      <c r="I1153" t="s">
        <v>4236</v>
      </c>
    </row>
    <row r="1154" spans="1:9" x14ac:dyDescent="0.25">
      <c r="A1154" t="s">
        <v>3691</v>
      </c>
      <c r="B1154" s="2">
        <v>2</v>
      </c>
      <c r="C1154" t="s">
        <v>2605</v>
      </c>
      <c r="I1154" t="s">
        <v>4236</v>
      </c>
    </row>
    <row r="1155" spans="1:9" x14ac:dyDescent="0.25">
      <c r="A1155" t="s">
        <v>3281</v>
      </c>
      <c r="B1155" s="2">
        <v>1</v>
      </c>
      <c r="C1155" t="s">
        <v>2606</v>
      </c>
    </row>
    <row r="1156" spans="1:9" x14ac:dyDescent="0.25">
      <c r="A1156" t="s">
        <v>3281</v>
      </c>
      <c r="B1156" s="2">
        <v>2</v>
      </c>
      <c r="C1156" t="s">
        <v>2605</v>
      </c>
    </row>
    <row r="1157" spans="1:9" x14ac:dyDescent="0.25">
      <c r="A1157" t="s">
        <v>3282</v>
      </c>
      <c r="B1157" s="2">
        <v>1</v>
      </c>
      <c r="C1157" t="s">
        <v>2606</v>
      </c>
      <c r="F1157" t="s">
        <v>29</v>
      </c>
      <c r="I1157" t="s">
        <v>4332</v>
      </c>
    </row>
    <row r="1158" spans="1:9" x14ac:dyDescent="0.25">
      <c r="A1158" t="s">
        <v>3282</v>
      </c>
      <c r="B1158" s="2">
        <v>2</v>
      </c>
      <c r="C1158" t="s">
        <v>2638</v>
      </c>
      <c r="I1158" t="s">
        <v>4332</v>
      </c>
    </row>
    <row r="1159" spans="1:9" x14ac:dyDescent="0.25">
      <c r="A1159" t="s">
        <v>3631</v>
      </c>
      <c r="B1159" s="2">
        <v>1</v>
      </c>
      <c r="C1159" t="s">
        <v>2606</v>
      </c>
      <c r="F1159" t="s">
        <v>4623</v>
      </c>
      <c r="I1159" t="s">
        <v>4384</v>
      </c>
    </row>
    <row r="1160" spans="1:9" x14ac:dyDescent="0.25">
      <c r="A1160" t="s">
        <v>3631</v>
      </c>
      <c r="B1160" s="2">
        <v>2</v>
      </c>
      <c r="C1160" t="s">
        <v>2605</v>
      </c>
      <c r="F1160" t="s">
        <v>4623</v>
      </c>
      <c r="I1160" t="s">
        <v>4384</v>
      </c>
    </row>
    <row r="1161" spans="1:9" x14ac:dyDescent="0.25">
      <c r="A1161" t="s">
        <v>3649</v>
      </c>
      <c r="B1161" s="2">
        <v>1</v>
      </c>
      <c r="C1161" t="s">
        <v>4599</v>
      </c>
      <c r="I1161" t="s">
        <v>4401</v>
      </c>
    </row>
    <row r="1162" spans="1:9" x14ac:dyDescent="0.25">
      <c r="A1162" t="s">
        <v>3649</v>
      </c>
      <c r="B1162" s="2">
        <v>2</v>
      </c>
      <c r="C1162" t="s">
        <v>2605</v>
      </c>
      <c r="F1162" t="s">
        <v>2178</v>
      </c>
      <c r="I1162" t="s">
        <v>4401</v>
      </c>
    </row>
    <row r="1163" spans="1:9" x14ac:dyDescent="0.25">
      <c r="A1163" t="s">
        <v>1648</v>
      </c>
      <c r="B1163" s="2">
        <v>1</v>
      </c>
      <c r="C1163" t="s">
        <v>2606</v>
      </c>
    </row>
    <row r="1164" spans="1:9" x14ac:dyDescent="0.25">
      <c r="A1164" t="s">
        <v>1648</v>
      </c>
      <c r="B1164" s="2">
        <v>2</v>
      </c>
      <c r="C1164" t="s">
        <v>2605</v>
      </c>
    </row>
    <row r="1165" spans="1:9" x14ac:dyDescent="0.25">
      <c r="A1165" t="s">
        <v>3254</v>
      </c>
      <c r="B1165" s="2">
        <v>1</v>
      </c>
      <c r="C1165" t="s">
        <v>4599</v>
      </c>
      <c r="I1165" t="s">
        <v>4096</v>
      </c>
    </row>
    <row r="1166" spans="1:9" x14ac:dyDescent="0.25">
      <c r="A1166" t="s">
        <v>3254</v>
      </c>
      <c r="B1166" s="2">
        <v>2</v>
      </c>
      <c r="C1166" t="s">
        <v>2605</v>
      </c>
      <c r="F1166" t="s">
        <v>52</v>
      </c>
      <c r="I1166" t="s">
        <v>4096</v>
      </c>
    </row>
    <row r="1167" spans="1:9" x14ac:dyDescent="0.25">
      <c r="A1167" t="s">
        <v>2082</v>
      </c>
      <c r="B1167" s="2">
        <v>1</v>
      </c>
      <c r="C1167" t="s">
        <v>2606</v>
      </c>
    </row>
    <row r="1168" spans="1:9" x14ac:dyDescent="0.25">
      <c r="A1168" t="s">
        <v>2082</v>
      </c>
      <c r="B1168" s="2">
        <v>2</v>
      </c>
      <c r="C1168" t="s">
        <v>2605</v>
      </c>
    </row>
    <row r="1169" spans="1:9" x14ac:dyDescent="0.25">
      <c r="A1169" t="s">
        <v>3535</v>
      </c>
      <c r="B1169" s="2">
        <v>1</v>
      </c>
      <c r="C1169" t="s">
        <v>2606</v>
      </c>
    </row>
    <row r="1170" spans="1:9" x14ac:dyDescent="0.25">
      <c r="A1170" t="s">
        <v>3535</v>
      </c>
      <c r="B1170" s="2">
        <v>2</v>
      </c>
      <c r="C1170" t="s">
        <v>2605</v>
      </c>
    </row>
    <row r="1171" spans="1:9" x14ac:dyDescent="0.25">
      <c r="A1171" t="s">
        <v>1944</v>
      </c>
      <c r="B1171" s="2">
        <v>1</v>
      </c>
      <c r="C1171" t="s">
        <v>2606</v>
      </c>
    </row>
    <row r="1172" spans="1:9" x14ac:dyDescent="0.25">
      <c r="A1172" t="s">
        <v>1944</v>
      </c>
      <c r="B1172" s="2">
        <v>2</v>
      </c>
      <c r="C1172" t="s">
        <v>2605</v>
      </c>
    </row>
    <row r="1173" spans="1:9" x14ac:dyDescent="0.25">
      <c r="A1173" t="s">
        <v>3382</v>
      </c>
      <c r="B1173" s="2">
        <v>1</v>
      </c>
      <c r="C1173" t="s">
        <v>2606</v>
      </c>
      <c r="F1173" t="s">
        <v>59</v>
      </c>
      <c r="I1173" t="s">
        <v>4201</v>
      </c>
    </row>
    <row r="1174" spans="1:9" x14ac:dyDescent="0.25">
      <c r="A1174" t="s">
        <v>3383</v>
      </c>
      <c r="B1174" s="2">
        <v>1</v>
      </c>
      <c r="C1174" t="s">
        <v>2606</v>
      </c>
    </row>
    <row r="1175" spans="1:9" x14ac:dyDescent="0.25">
      <c r="A1175" t="s">
        <v>3383</v>
      </c>
      <c r="B1175" s="2">
        <v>2</v>
      </c>
      <c r="C1175" t="s">
        <v>2605</v>
      </c>
    </row>
    <row r="1176" spans="1:9" x14ac:dyDescent="0.25">
      <c r="A1176" t="s">
        <v>3433</v>
      </c>
      <c r="B1176" s="2">
        <v>1</v>
      </c>
      <c r="C1176" t="s">
        <v>2606</v>
      </c>
      <c r="D1176" s="325">
        <v>8157</v>
      </c>
      <c r="F1176" t="s">
        <v>35</v>
      </c>
      <c r="I1176" t="s">
        <v>4237</v>
      </c>
    </row>
    <row r="1177" spans="1:9" x14ac:dyDescent="0.25">
      <c r="A1177" t="s">
        <v>3433</v>
      </c>
      <c r="B1177" s="2">
        <v>2</v>
      </c>
      <c r="C1177" t="s">
        <v>2605</v>
      </c>
      <c r="F1177" t="s">
        <v>605</v>
      </c>
      <c r="I1177" t="s">
        <v>4237</v>
      </c>
    </row>
    <row r="1178" spans="1:9" x14ac:dyDescent="0.25">
      <c r="A1178" t="s">
        <v>3492</v>
      </c>
      <c r="B1178" s="2">
        <v>1</v>
      </c>
      <c r="C1178" t="s">
        <v>2606</v>
      </c>
      <c r="D1178" s="325">
        <v>23292</v>
      </c>
      <c r="F1178" t="s">
        <v>2608</v>
      </c>
      <c r="I1178" t="s">
        <v>4295</v>
      </c>
    </row>
    <row r="1179" spans="1:9" x14ac:dyDescent="0.25">
      <c r="A1179" t="s">
        <v>3492</v>
      </c>
      <c r="B1179" s="2">
        <v>2</v>
      </c>
      <c r="C1179" t="s">
        <v>2605</v>
      </c>
      <c r="D1179" s="325">
        <v>25851</v>
      </c>
      <c r="F1179" t="s">
        <v>39</v>
      </c>
      <c r="G1179">
        <v>99000</v>
      </c>
      <c r="I1179" t="s">
        <v>4295</v>
      </c>
    </row>
    <row r="1180" spans="1:9" x14ac:dyDescent="0.25">
      <c r="A1180" t="s">
        <v>2093</v>
      </c>
      <c r="B1180" s="2">
        <v>1</v>
      </c>
      <c r="C1180" t="s">
        <v>2606</v>
      </c>
    </row>
    <row r="1181" spans="1:9" x14ac:dyDescent="0.25">
      <c r="A1181" t="s">
        <v>2093</v>
      </c>
      <c r="B1181" s="2">
        <v>2</v>
      </c>
      <c r="C1181" t="s">
        <v>2605</v>
      </c>
    </row>
    <row r="1182" spans="1:9" x14ac:dyDescent="0.25">
      <c r="A1182" t="s">
        <v>1495</v>
      </c>
      <c r="B1182" s="2">
        <v>1</v>
      </c>
      <c r="C1182" t="s">
        <v>2606</v>
      </c>
    </row>
    <row r="1183" spans="1:9" x14ac:dyDescent="0.25">
      <c r="A1183" t="s">
        <v>1495</v>
      </c>
      <c r="B1183" s="2">
        <v>2</v>
      </c>
      <c r="C1183" t="s">
        <v>2605</v>
      </c>
    </row>
    <row r="1184" spans="1:9" x14ac:dyDescent="0.25">
      <c r="A1184" t="s">
        <v>3558</v>
      </c>
      <c r="B1184" s="2">
        <v>1</v>
      </c>
      <c r="C1184" t="s">
        <v>2606</v>
      </c>
    </row>
    <row r="1185" spans="1:3" x14ac:dyDescent="0.25">
      <c r="A1185" t="s">
        <v>3558</v>
      </c>
      <c r="B1185" s="2">
        <v>2</v>
      </c>
      <c r="C1185" t="s">
        <v>2605</v>
      </c>
    </row>
    <row r="1186" spans="1:3" x14ac:dyDescent="0.25">
      <c r="A1186" t="s">
        <v>2978</v>
      </c>
      <c r="B1186" s="2">
        <v>1</v>
      </c>
      <c r="C1186" t="s">
        <v>2606</v>
      </c>
    </row>
    <row r="1187" spans="1:3" x14ac:dyDescent="0.25">
      <c r="A1187" t="s">
        <v>2978</v>
      </c>
      <c r="B1187" s="2">
        <v>2</v>
      </c>
      <c r="C1187" t="s">
        <v>2605</v>
      </c>
    </row>
    <row r="1188" spans="1:3" x14ac:dyDescent="0.25">
      <c r="A1188" t="s">
        <v>1525</v>
      </c>
      <c r="B1188" s="2">
        <v>1</v>
      </c>
      <c r="C1188" t="s">
        <v>2606</v>
      </c>
    </row>
    <row r="1189" spans="1:3" x14ac:dyDescent="0.25">
      <c r="A1189" t="s">
        <v>1525</v>
      </c>
      <c r="B1189" s="2">
        <v>2</v>
      </c>
      <c r="C1189" t="s">
        <v>2605</v>
      </c>
    </row>
    <row r="1190" spans="1:3" x14ac:dyDescent="0.25">
      <c r="A1190" t="s">
        <v>1979</v>
      </c>
      <c r="B1190" s="2">
        <v>1</v>
      </c>
      <c r="C1190" t="s">
        <v>2606</v>
      </c>
    </row>
    <row r="1191" spans="1:3" x14ac:dyDescent="0.25">
      <c r="A1191" t="s">
        <v>1979</v>
      </c>
      <c r="B1191" s="2">
        <v>2</v>
      </c>
      <c r="C1191" t="s">
        <v>2605</v>
      </c>
    </row>
    <row r="1192" spans="1:3" x14ac:dyDescent="0.25">
      <c r="A1192" t="s">
        <v>1832</v>
      </c>
      <c r="B1192" s="2">
        <v>1</v>
      </c>
      <c r="C1192" t="s">
        <v>2606</v>
      </c>
    </row>
    <row r="1193" spans="1:3" x14ac:dyDescent="0.25">
      <c r="A1193" t="s">
        <v>1832</v>
      </c>
      <c r="B1193" s="2">
        <v>2</v>
      </c>
      <c r="C1193" t="s">
        <v>2605</v>
      </c>
    </row>
    <row r="1194" spans="1:3" x14ac:dyDescent="0.25">
      <c r="A1194" t="s">
        <v>1831</v>
      </c>
      <c r="B1194" s="2">
        <v>1</v>
      </c>
      <c r="C1194" t="s">
        <v>2606</v>
      </c>
    </row>
    <row r="1195" spans="1:3" x14ac:dyDescent="0.25">
      <c r="A1195" t="s">
        <v>1831</v>
      </c>
      <c r="B1195" s="2">
        <v>2</v>
      </c>
      <c r="C1195" t="s">
        <v>2605</v>
      </c>
    </row>
    <row r="1196" spans="1:3" x14ac:dyDescent="0.25">
      <c r="A1196" t="s">
        <v>1524</v>
      </c>
      <c r="B1196" s="2">
        <v>1</v>
      </c>
      <c r="C1196" t="s">
        <v>2606</v>
      </c>
    </row>
    <row r="1197" spans="1:3" x14ac:dyDescent="0.25">
      <c r="A1197" t="s">
        <v>1524</v>
      </c>
      <c r="B1197" s="2">
        <v>2</v>
      </c>
      <c r="C1197" t="s">
        <v>2605</v>
      </c>
    </row>
    <row r="1198" spans="1:3" x14ac:dyDescent="0.25">
      <c r="A1198" t="s">
        <v>1956</v>
      </c>
      <c r="B1198" s="2">
        <v>1</v>
      </c>
      <c r="C1198" t="s">
        <v>2606</v>
      </c>
    </row>
    <row r="1199" spans="1:3" x14ac:dyDescent="0.25">
      <c r="A1199" t="s">
        <v>1956</v>
      </c>
      <c r="B1199" s="2">
        <v>2</v>
      </c>
      <c r="C1199" t="s">
        <v>2605</v>
      </c>
    </row>
    <row r="1200" spans="1:3" x14ac:dyDescent="0.25">
      <c r="A1200" t="s">
        <v>2062</v>
      </c>
      <c r="B1200" s="2">
        <v>1</v>
      </c>
      <c r="C1200" t="s">
        <v>2606</v>
      </c>
    </row>
    <row r="1201" spans="1:3" x14ac:dyDescent="0.25">
      <c r="A1201" t="s">
        <v>2062</v>
      </c>
      <c r="B1201" s="2">
        <v>2</v>
      </c>
      <c r="C1201" t="s">
        <v>2605</v>
      </c>
    </row>
    <row r="1202" spans="1:3" x14ac:dyDescent="0.25">
      <c r="A1202" t="s">
        <v>1523</v>
      </c>
      <c r="B1202" s="2">
        <v>1</v>
      </c>
      <c r="C1202" t="s">
        <v>2606</v>
      </c>
    </row>
    <row r="1203" spans="1:3" x14ac:dyDescent="0.25">
      <c r="A1203" t="s">
        <v>1523</v>
      </c>
      <c r="B1203" s="2">
        <v>2</v>
      </c>
      <c r="C1203" t="s">
        <v>2605</v>
      </c>
    </row>
    <row r="1204" spans="1:3" x14ac:dyDescent="0.25">
      <c r="A1204" t="s">
        <v>2122</v>
      </c>
      <c r="B1204" s="2">
        <v>1</v>
      </c>
      <c r="C1204" t="s">
        <v>2606</v>
      </c>
    </row>
    <row r="1205" spans="1:3" x14ac:dyDescent="0.25">
      <c r="A1205" t="s">
        <v>2122</v>
      </c>
      <c r="B1205" s="2">
        <v>2</v>
      </c>
      <c r="C1205" t="s">
        <v>2605</v>
      </c>
    </row>
    <row r="1206" spans="1:3" x14ac:dyDescent="0.25">
      <c r="A1206" t="s">
        <v>2843</v>
      </c>
      <c r="B1206" s="2">
        <v>1</v>
      </c>
      <c r="C1206" t="s">
        <v>2606</v>
      </c>
    </row>
    <row r="1207" spans="1:3" x14ac:dyDescent="0.25">
      <c r="A1207" t="s">
        <v>2843</v>
      </c>
      <c r="B1207" s="2">
        <v>2</v>
      </c>
      <c r="C1207" t="s">
        <v>2605</v>
      </c>
    </row>
    <row r="1208" spans="1:3" x14ac:dyDescent="0.25">
      <c r="A1208" t="s">
        <v>3220</v>
      </c>
      <c r="B1208" s="2">
        <v>1</v>
      </c>
      <c r="C1208" t="s">
        <v>2606</v>
      </c>
    </row>
    <row r="1209" spans="1:3" x14ac:dyDescent="0.25">
      <c r="A1209" t="s">
        <v>3220</v>
      </c>
      <c r="B1209" s="2">
        <v>2</v>
      </c>
      <c r="C1209" t="s">
        <v>2605</v>
      </c>
    </row>
    <row r="1210" spans="1:3" x14ac:dyDescent="0.25">
      <c r="A1210" t="s">
        <v>3283</v>
      </c>
      <c r="B1210" s="2">
        <v>1</v>
      </c>
      <c r="C1210" t="s">
        <v>2606</v>
      </c>
    </row>
    <row r="1211" spans="1:3" x14ac:dyDescent="0.25">
      <c r="A1211" t="s">
        <v>3283</v>
      </c>
      <c r="B1211" s="2">
        <v>2</v>
      </c>
      <c r="C1211" t="s">
        <v>2605</v>
      </c>
    </row>
    <row r="1212" spans="1:3" x14ac:dyDescent="0.25">
      <c r="A1212" t="s">
        <v>3314</v>
      </c>
      <c r="B1212" s="2">
        <v>1</v>
      </c>
      <c r="C1212" t="s">
        <v>2606</v>
      </c>
    </row>
    <row r="1213" spans="1:3" x14ac:dyDescent="0.25">
      <c r="A1213" t="s">
        <v>3314</v>
      </c>
      <c r="B1213" s="2">
        <v>2</v>
      </c>
      <c r="C1213" t="s">
        <v>2605</v>
      </c>
    </row>
    <row r="1214" spans="1:3" x14ac:dyDescent="0.25">
      <c r="A1214" t="s">
        <v>3650</v>
      </c>
      <c r="B1214" s="2">
        <v>1</v>
      </c>
      <c r="C1214" t="s">
        <v>2606</v>
      </c>
    </row>
    <row r="1215" spans="1:3" x14ac:dyDescent="0.25">
      <c r="A1215" t="s">
        <v>3650</v>
      </c>
      <c r="B1215" s="2">
        <v>2</v>
      </c>
      <c r="C1215" t="s">
        <v>2605</v>
      </c>
    </row>
    <row r="1216" spans="1:3" x14ac:dyDescent="0.25">
      <c r="A1216" t="s">
        <v>1845</v>
      </c>
      <c r="B1216" s="2">
        <v>1</v>
      </c>
      <c r="C1216" t="s">
        <v>2606</v>
      </c>
    </row>
    <row r="1217" spans="1:3" x14ac:dyDescent="0.25">
      <c r="A1217" t="s">
        <v>1845</v>
      </c>
      <c r="B1217" s="2">
        <v>2</v>
      </c>
      <c r="C1217" t="s">
        <v>2605</v>
      </c>
    </row>
    <row r="1218" spans="1:3" x14ac:dyDescent="0.25">
      <c r="A1218" t="s">
        <v>1583</v>
      </c>
      <c r="B1218" s="2">
        <v>1</v>
      </c>
      <c r="C1218" t="s">
        <v>2606</v>
      </c>
    </row>
    <row r="1219" spans="1:3" x14ac:dyDescent="0.25">
      <c r="A1219" t="s">
        <v>1583</v>
      </c>
      <c r="B1219" s="2">
        <v>2</v>
      </c>
      <c r="C1219" t="s">
        <v>2605</v>
      </c>
    </row>
    <row r="1220" spans="1:3" x14ac:dyDescent="0.25">
      <c r="A1220" t="s">
        <v>1582</v>
      </c>
      <c r="B1220" s="2">
        <v>1</v>
      </c>
      <c r="C1220" t="s">
        <v>2606</v>
      </c>
    </row>
    <row r="1221" spans="1:3" x14ac:dyDescent="0.25">
      <c r="A1221" t="s">
        <v>1582</v>
      </c>
      <c r="B1221" s="2">
        <v>2</v>
      </c>
      <c r="C1221" t="s">
        <v>2605</v>
      </c>
    </row>
    <row r="1222" spans="1:3" x14ac:dyDescent="0.25">
      <c r="A1222" t="s">
        <v>1703</v>
      </c>
      <c r="B1222" s="2">
        <v>1</v>
      </c>
      <c r="C1222" t="s">
        <v>2606</v>
      </c>
    </row>
    <row r="1223" spans="1:3" x14ac:dyDescent="0.25">
      <c r="A1223" t="s">
        <v>1703</v>
      </c>
      <c r="B1223" s="2">
        <v>2</v>
      </c>
      <c r="C1223" t="s">
        <v>2605</v>
      </c>
    </row>
    <row r="1224" spans="1:3" x14ac:dyDescent="0.25">
      <c r="A1224" t="s">
        <v>1522</v>
      </c>
      <c r="B1224" s="2">
        <v>1</v>
      </c>
      <c r="C1224" t="s">
        <v>2606</v>
      </c>
    </row>
    <row r="1225" spans="1:3" x14ac:dyDescent="0.25">
      <c r="A1225" t="s">
        <v>1522</v>
      </c>
      <c r="B1225" s="2">
        <v>2</v>
      </c>
      <c r="C1225" t="s">
        <v>2605</v>
      </c>
    </row>
    <row r="1226" spans="1:3" x14ac:dyDescent="0.25">
      <c r="A1226" t="s">
        <v>3458</v>
      </c>
      <c r="B1226" s="2">
        <v>1</v>
      </c>
      <c r="C1226" t="s">
        <v>2606</v>
      </c>
    </row>
    <row r="1227" spans="1:3" x14ac:dyDescent="0.25">
      <c r="A1227" t="s">
        <v>3458</v>
      </c>
      <c r="B1227" s="2">
        <v>2</v>
      </c>
      <c r="C1227" t="s">
        <v>2605</v>
      </c>
    </row>
    <row r="1228" spans="1:3" x14ac:dyDescent="0.25">
      <c r="A1228" t="s">
        <v>3463</v>
      </c>
      <c r="B1228" s="2">
        <v>1</v>
      </c>
      <c r="C1228" t="s">
        <v>2606</v>
      </c>
    </row>
    <row r="1229" spans="1:3" x14ac:dyDescent="0.25">
      <c r="A1229" t="s">
        <v>3463</v>
      </c>
      <c r="B1229" s="2">
        <v>2</v>
      </c>
      <c r="C1229" t="s">
        <v>2605</v>
      </c>
    </row>
    <row r="1230" spans="1:3" x14ac:dyDescent="0.25">
      <c r="A1230" t="s">
        <v>3702</v>
      </c>
      <c r="B1230" s="2">
        <v>1</v>
      </c>
      <c r="C1230" t="s">
        <v>2606</v>
      </c>
    </row>
    <row r="1231" spans="1:3" x14ac:dyDescent="0.25">
      <c r="A1231" t="s">
        <v>3702</v>
      </c>
      <c r="B1231" s="2">
        <v>2</v>
      </c>
      <c r="C1231" t="s">
        <v>2605</v>
      </c>
    </row>
    <row r="1232" spans="1:3" x14ac:dyDescent="0.25">
      <c r="A1232" t="s">
        <v>1629</v>
      </c>
      <c r="B1232" s="2">
        <v>1</v>
      </c>
      <c r="C1232" t="s">
        <v>2606</v>
      </c>
    </row>
    <row r="1233" spans="1:9" x14ac:dyDescent="0.25">
      <c r="A1233" t="s">
        <v>1629</v>
      </c>
      <c r="B1233" s="2">
        <v>2</v>
      </c>
      <c r="C1233" t="s">
        <v>2605</v>
      </c>
    </row>
    <row r="1234" spans="1:9" x14ac:dyDescent="0.25">
      <c r="A1234" t="s">
        <v>951</v>
      </c>
      <c r="B1234" s="2">
        <v>1</v>
      </c>
      <c r="C1234" t="s">
        <v>2606</v>
      </c>
    </row>
    <row r="1235" spans="1:9" x14ac:dyDescent="0.25">
      <c r="A1235" t="s">
        <v>951</v>
      </c>
      <c r="B1235" s="2">
        <v>2</v>
      </c>
      <c r="C1235" t="s">
        <v>2605</v>
      </c>
    </row>
    <row r="1236" spans="1:9" x14ac:dyDescent="0.25">
      <c r="A1236" t="s">
        <v>3545</v>
      </c>
      <c r="B1236" s="2">
        <v>1</v>
      </c>
      <c r="C1236" s="325" t="s">
        <v>4528</v>
      </c>
      <c r="D1236" s="325">
        <v>36190</v>
      </c>
      <c r="F1236" t="s">
        <v>2483</v>
      </c>
      <c r="I1236" t="s">
        <v>4338</v>
      </c>
    </row>
    <row r="1237" spans="1:9" x14ac:dyDescent="0.25">
      <c r="A1237" t="s">
        <v>2024</v>
      </c>
      <c r="B1237" s="2">
        <v>1</v>
      </c>
      <c r="C1237" t="s">
        <v>2606</v>
      </c>
    </row>
    <row r="1238" spans="1:9" x14ac:dyDescent="0.25">
      <c r="A1238" t="s">
        <v>2024</v>
      </c>
      <c r="B1238" s="2">
        <v>2</v>
      </c>
      <c r="C1238" t="s">
        <v>2605</v>
      </c>
    </row>
    <row r="1239" spans="1:9" x14ac:dyDescent="0.25">
      <c r="A1239" t="s">
        <v>1627</v>
      </c>
      <c r="B1239" s="2">
        <v>1</v>
      </c>
      <c r="C1239" t="s">
        <v>2606</v>
      </c>
    </row>
    <row r="1240" spans="1:9" x14ac:dyDescent="0.25">
      <c r="A1240" t="s">
        <v>1627</v>
      </c>
      <c r="B1240" s="2">
        <v>2</v>
      </c>
      <c r="C1240" t="s">
        <v>2605</v>
      </c>
    </row>
    <row r="1241" spans="1:9" x14ac:dyDescent="0.25">
      <c r="A1241" t="s">
        <v>1647</v>
      </c>
      <c r="B1241" s="2">
        <v>1</v>
      </c>
      <c r="C1241" t="s">
        <v>2606</v>
      </c>
    </row>
    <row r="1242" spans="1:9" x14ac:dyDescent="0.25">
      <c r="A1242" t="s">
        <v>1647</v>
      </c>
      <c r="B1242" s="2">
        <v>2</v>
      </c>
      <c r="C1242" t="s">
        <v>2605</v>
      </c>
    </row>
    <row r="1243" spans="1:9" x14ac:dyDescent="0.25">
      <c r="A1243" t="s">
        <v>3756</v>
      </c>
      <c r="B1243" s="2">
        <v>1</v>
      </c>
      <c r="C1243" t="s">
        <v>4528</v>
      </c>
      <c r="D1243" s="325">
        <v>39893</v>
      </c>
      <c r="E1243" s="325">
        <v>39914</v>
      </c>
      <c r="F1243" t="s">
        <v>39</v>
      </c>
      <c r="I1243" t="s">
        <v>4444</v>
      </c>
    </row>
    <row r="1244" spans="1:9" x14ac:dyDescent="0.25">
      <c r="A1244" t="s">
        <v>3055</v>
      </c>
      <c r="B1244" s="2">
        <v>1</v>
      </c>
      <c r="C1244" t="s">
        <v>2606</v>
      </c>
      <c r="D1244" s="325">
        <v>26957</v>
      </c>
      <c r="F1244" t="s">
        <v>85</v>
      </c>
      <c r="I1244" t="s">
        <v>3909</v>
      </c>
    </row>
    <row r="1245" spans="1:9" x14ac:dyDescent="0.25">
      <c r="A1245" t="s">
        <v>3055</v>
      </c>
      <c r="B1245" s="2">
        <v>2</v>
      </c>
      <c r="C1245" t="s">
        <v>2605</v>
      </c>
      <c r="D1245" s="325">
        <v>29587</v>
      </c>
      <c r="F1245" t="s">
        <v>35</v>
      </c>
      <c r="I1245" t="s">
        <v>3909</v>
      </c>
    </row>
    <row r="1246" spans="1:9" x14ac:dyDescent="0.25">
      <c r="A1246" t="s">
        <v>3055</v>
      </c>
      <c r="B1246" s="2">
        <v>3</v>
      </c>
      <c r="C1246" t="s">
        <v>2606</v>
      </c>
      <c r="F1246" t="s">
        <v>35</v>
      </c>
      <c r="I1246" t="s">
        <v>3909</v>
      </c>
    </row>
    <row r="1247" spans="1:9" x14ac:dyDescent="0.25">
      <c r="A1247" t="s">
        <v>3055</v>
      </c>
      <c r="B1247" s="2">
        <v>4</v>
      </c>
      <c r="C1247" t="s">
        <v>2605</v>
      </c>
      <c r="F1247" t="s">
        <v>2602</v>
      </c>
      <c r="I1247" t="s">
        <v>3909</v>
      </c>
    </row>
    <row r="1248" spans="1:9" x14ac:dyDescent="0.25">
      <c r="A1248" t="s">
        <v>621</v>
      </c>
      <c r="B1248" s="2">
        <v>1</v>
      </c>
      <c r="C1248" t="s">
        <v>2606</v>
      </c>
      <c r="D1248" s="325">
        <v>38547</v>
      </c>
      <c r="F1248" t="s">
        <v>106</v>
      </c>
      <c r="G1248">
        <v>315000</v>
      </c>
      <c r="I1248" t="s">
        <v>3913</v>
      </c>
    </row>
    <row r="1249" spans="1:9" x14ac:dyDescent="0.25">
      <c r="A1249" t="s">
        <v>621</v>
      </c>
      <c r="B1249" s="2">
        <v>2</v>
      </c>
      <c r="C1249" t="s">
        <v>2605</v>
      </c>
      <c r="D1249" s="325">
        <v>39936</v>
      </c>
      <c r="F1249" t="s">
        <v>48</v>
      </c>
      <c r="I1249" t="s">
        <v>3913</v>
      </c>
    </row>
    <row r="1250" spans="1:9" x14ac:dyDescent="0.25">
      <c r="A1250" t="s">
        <v>3076</v>
      </c>
      <c r="B1250" s="2">
        <v>1</v>
      </c>
      <c r="C1250" t="s">
        <v>2606</v>
      </c>
      <c r="D1250" s="325">
        <v>31276</v>
      </c>
      <c r="F1250" t="s">
        <v>63</v>
      </c>
      <c r="I1250" t="s">
        <v>3931</v>
      </c>
    </row>
    <row r="1251" spans="1:9" x14ac:dyDescent="0.25">
      <c r="A1251" t="s">
        <v>3076</v>
      </c>
      <c r="B1251" s="2">
        <v>2</v>
      </c>
      <c r="C1251" t="s">
        <v>2605</v>
      </c>
      <c r="D1251" s="325">
        <v>31738</v>
      </c>
      <c r="F1251" t="s">
        <v>75</v>
      </c>
      <c r="G1251">
        <v>160000</v>
      </c>
      <c r="I1251" t="s">
        <v>3931</v>
      </c>
    </row>
    <row r="1252" spans="1:9" x14ac:dyDescent="0.25">
      <c r="A1252" t="s">
        <v>3149</v>
      </c>
      <c r="B1252" s="2">
        <v>1</v>
      </c>
      <c r="C1252" t="s">
        <v>2606</v>
      </c>
    </row>
    <row r="1253" spans="1:9" x14ac:dyDescent="0.25">
      <c r="A1253" t="s">
        <v>3149</v>
      </c>
      <c r="B1253" s="2">
        <v>2</v>
      </c>
      <c r="C1253" t="s">
        <v>2605</v>
      </c>
    </row>
    <row r="1254" spans="1:9" x14ac:dyDescent="0.25">
      <c r="A1254" t="s">
        <v>3375</v>
      </c>
      <c r="B1254" s="2">
        <v>1</v>
      </c>
      <c r="C1254" t="s">
        <v>4599</v>
      </c>
      <c r="I1254" t="s">
        <v>4195</v>
      </c>
    </row>
    <row r="1255" spans="1:9" x14ac:dyDescent="0.25">
      <c r="A1255" t="s">
        <v>3375</v>
      </c>
      <c r="B1255" s="2">
        <v>2</v>
      </c>
      <c r="C1255" t="s">
        <v>4527</v>
      </c>
      <c r="F1255" t="s">
        <v>106</v>
      </c>
    </row>
    <row r="1256" spans="1:9" x14ac:dyDescent="0.25">
      <c r="A1256" t="s">
        <v>3375</v>
      </c>
      <c r="B1256" s="2">
        <v>3</v>
      </c>
      <c r="C1256" t="s">
        <v>2605</v>
      </c>
      <c r="F1256" t="s">
        <v>106</v>
      </c>
      <c r="I1256" t="s">
        <v>4195</v>
      </c>
    </row>
    <row r="1257" spans="1:9" x14ac:dyDescent="0.25">
      <c r="A1257" t="s">
        <v>3697</v>
      </c>
      <c r="B1257" s="2">
        <v>1</v>
      </c>
      <c r="C1257" t="s">
        <v>2606</v>
      </c>
      <c r="F1257" t="s">
        <v>38</v>
      </c>
      <c r="I1257" t="s">
        <v>4278</v>
      </c>
    </row>
    <row r="1258" spans="1:9" x14ac:dyDescent="0.25">
      <c r="A1258" t="s">
        <v>3697</v>
      </c>
      <c r="B1258" s="2">
        <v>2</v>
      </c>
      <c r="C1258" t="s">
        <v>2605</v>
      </c>
      <c r="F1258" t="s">
        <v>76</v>
      </c>
      <c r="I1258" t="s">
        <v>4278</v>
      </c>
    </row>
    <row r="1259" spans="1:9" x14ac:dyDescent="0.25">
      <c r="A1259" t="s">
        <v>2917</v>
      </c>
      <c r="B1259" s="2">
        <v>1</v>
      </c>
      <c r="C1259" t="s">
        <v>2606</v>
      </c>
      <c r="D1259" s="325">
        <v>23141</v>
      </c>
      <c r="F1259" t="s">
        <v>109</v>
      </c>
      <c r="I1259" t="s">
        <v>4415</v>
      </c>
    </row>
    <row r="1260" spans="1:9" x14ac:dyDescent="0.25">
      <c r="A1260" t="s">
        <v>2917</v>
      </c>
      <c r="B1260" s="2">
        <v>2</v>
      </c>
      <c r="C1260" t="s">
        <v>2605</v>
      </c>
      <c r="D1260" s="325">
        <v>26348</v>
      </c>
      <c r="F1260" t="s">
        <v>52</v>
      </c>
      <c r="I1260" t="s">
        <v>4415</v>
      </c>
    </row>
    <row r="1261" spans="1:9" x14ac:dyDescent="0.25">
      <c r="A1261" t="s">
        <v>3700</v>
      </c>
      <c r="B1261" s="2">
        <v>1</v>
      </c>
      <c r="C1261" t="s">
        <v>2606</v>
      </c>
      <c r="D1261" s="325">
        <v>35511</v>
      </c>
      <c r="F1261" t="s">
        <v>79</v>
      </c>
      <c r="G1261">
        <v>1050000</v>
      </c>
      <c r="I1261" t="s">
        <v>4431</v>
      </c>
    </row>
    <row r="1262" spans="1:9" x14ac:dyDescent="0.25">
      <c r="A1262" t="s">
        <v>3700</v>
      </c>
      <c r="B1262" s="2">
        <v>2</v>
      </c>
      <c r="C1262" t="s">
        <v>2603</v>
      </c>
      <c r="D1262" s="325">
        <v>36017</v>
      </c>
      <c r="F1262" t="s">
        <v>62</v>
      </c>
      <c r="H1262" t="s">
        <v>2135</v>
      </c>
      <c r="I1262" t="s">
        <v>4431</v>
      </c>
    </row>
    <row r="1263" spans="1:9" x14ac:dyDescent="0.25">
      <c r="A1263" t="s">
        <v>2910</v>
      </c>
      <c r="B1263" s="2">
        <v>1</v>
      </c>
      <c r="C1263" t="s">
        <v>2606</v>
      </c>
      <c r="D1263" s="325">
        <v>29449</v>
      </c>
      <c r="F1263" t="s">
        <v>63</v>
      </c>
      <c r="G1263">
        <v>1250000</v>
      </c>
      <c r="I1263" t="s">
        <v>4462</v>
      </c>
    </row>
    <row r="1264" spans="1:9" x14ac:dyDescent="0.25">
      <c r="A1264" t="s">
        <v>2910</v>
      </c>
      <c r="B1264" s="2">
        <v>2</v>
      </c>
      <c r="C1264" t="s">
        <v>2605</v>
      </c>
      <c r="D1264" s="325">
        <v>30818</v>
      </c>
      <c r="F1264" t="s">
        <v>2577</v>
      </c>
      <c r="I1264" t="s">
        <v>4462</v>
      </c>
    </row>
    <row r="1265" spans="1:9" x14ac:dyDescent="0.25">
      <c r="A1265" t="s">
        <v>2990</v>
      </c>
      <c r="B1265" s="2">
        <v>1</v>
      </c>
      <c r="C1265" t="s">
        <v>2606</v>
      </c>
      <c r="D1265" s="325">
        <v>33240</v>
      </c>
      <c r="F1265" t="s">
        <v>2593</v>
      </c>
      <c r="G1265">
        <v>669000</v>
      </c>
      <c r="I1265" t="s">
        <v>4494</v>
      </c>
    </row>
    <row r="1266" spans="1:9" x14ac:dyDescent="0.25">
      <c r="A1266" t="s">
        <v>2990</v>
      </c>
      <c r="B1266" s="2">
        <v>2</v>
      </c>
      <c r="C1266" t="s">
        <v>2603</v>
      </c>
      <c r="D1266" s="325">
        <v>36653</v>
      </c>
      <c r="F1266" t="s">
        <v>45</v>
      </c>
      <c r="H1266" t="s">
        <v>2135</v>
      </c>
      <c r="I1266" t="s">
        <v>4494</v>
      </c>
    </row>
    <row r="1267" spans="1:9" x14ac:dyDescent="0.25">
      <c r="A1267" t="s">
        <v>3751</v>
      </c>
      <c r="B1267" s="2">
        <v>1</v>
      </c>
      <c r="C1267" t="s">
        <v>4528</v>
      </c>
      <c r="D1267" s="325">
        <v>36400</v>
      </c>
      <c r="E1267" s="325">
        <v>36456</v>
      </c>
      <c r="F1267" t="s">
        <v>62</v>
      </c>
      <c r="I1267" t="s">
        <v>4501</v>
      </c>
    </row>
    <row r="1268" spans="1:9" x14ac:dyDescent="0.25">
      <c r="A1268" t="s">
        <v>3751</v>
      </c>
      <c r="B1268" s="2">
        <v>2</v>
      </c>
      <c r="C1268" t="s">
        <v>4527</v>
      </c>
      <c r="D1268" s="325">
        <v>36456</v>
      </c>
      <c r="F1268" t="s">
        <v>62</v>
      </c>
      <c r="I1268" t="s">
        <v>4501</v>
      </c>
    </row>
    <row r="1269" spans="1:9" x14ac:dyDescent="0.25">
      <c r="A1269" t="s">
        <v>1493</v>
      </c>
      <c r="B1269" s="2">
        <v>1</v>
      </c>
      <c r="C1269" t="s">
        <v>2606</v>
      </c>
    </row>
    <row r="1270" spans="1:9" x14ac:dyDescent="0.25">
      <c r="A1270" t="s">
        <v>1493</v>
      </c>
      <c r="B1270" s="2">
        <v>2</v>
      </c>
      <c r="C1270" t="s">
        <v>2605</v>
      </c>
    </row>
    <row r="1271" spans="1:9" x14ac:dyDescent="0.25">
      <c r="A1271" t="s">
        <v>1492</v>
      </c>
      <c r="B1271" s="2">
        <v>1</v>
      </c>
      <c r="C1271" t="s">
        <v>2606</v>
      </c>
    </row>
    <row r="1272" spans="1:9" x14ac:dyDescent="0.25">
      <c r="A1272" t="s">
        <v>1492</v>
      </c>
      <c r="B1272" s="2">
        <v>2</v>
      </c>
      <c r="C1272" t="s">
        <v>2605</v>
      </c>
    </row>
    <row r="1273" spans="1:9" x14ac:dyDescent="0.25">
      <c r="A1273" t="s">
        <v>1844</v>
      </c>
      <c r="B1273" s="2">
        <v>1</v>
      </c>
      <c r="C1273" t="s">
        <v>2606</v>
      </c>
    </row>
    <row r="1274" spans="1:9" x14ac:dyDescent="0.25">
      <c r="A1274" t="s">
        <v>1844</v>
      </c>
      <c r="B1274" s="2">
        <v>2</v>
      </c>
      <c r="C1274" t="s">
        <v>2605</v>
      </c>
    </row>
    <row r="1275" spans="1:9" x14ac:dyDescent="0.25">
      <c r="A1275" t="s">
        <v>2102</v>
      </c>
      <c r="B1275" s="2">
        <v>1</v>
      </c>
      <c r="C1275" t="s">
        <v>2606</v>
      </c>
    </row>
    <row r="1276" spans="1:9" x14ac:dyDescent="0.25">
      <c r="A1276" t="s">
        <v>2102</v>
      </c>
      <c r="B1276" s="2">
        <v>2</v>
      </c>
      <c r="C1276" t="s">
        <v>2605</v>
      </c>
    </row>
    <row r="1277" spans="1:9" x14ac:dyDescent="0.25">
      <c r="A1277" t="s">
        <v>3337</v>
      </c>
      <c r="B1277" s="2">
        <v>1</v>
      </c>
      <c r="C1277" t="s">
        <v>4528</v>
      </c>
      <c r="D1277" s="325">
        <v>39875</v>
      </c>
      <c r="E1277" s="325">
        <v>39928</v>
      </c>
      <c r="F1277" t="s">
        <v>33</v>
      </c>
      <c r="I1277" t="s">
        <v>4309</v>
      </c>
    </row>
    <row r="1278" spans="1:9" x14ac:dyDescent="0.25">
      <c r="A1278" t="s">
        <v>3699</v>
      </c>
      <c r="B1278" s="2">
        <v>1</v>
      </c>
      <c r="C1278" t="s">
        <v>2606</v>
      </c>
      <c r="D1278" s="325">
        <v>40771</v>
      </c>
      <c r="F1278" t="s">
        <v>28</v>
      </c>
      <c r="G1278">
        <v>945000</v>
      </c>
      <c r="I1278" t="s">
        <v>4279</v>
      </c>
    </row>
    <row r="1279" spans="1:9" x14ac:dyDescent="0.25">
      <c r="A1279" t="s">
        <v>3699</v>
      </c>
      <c r="B1279" s="2">
        <v>2</v>
      </c>
      <c r="C1279" t="s">
        <v>4527</v>
      </c>
      <c r="D1279" s="325">
        <v>41145</v>
      </c>
      <c r="E1279" s="325">
        <v>41425</v>
      </c>
      <c r="F1279" t="s">
        <v>44</v>
      </c>
    </row>
    <row r="1280" spans="1:9" x14ac:dyDescent="0.25">
      <c r="A1280" t="s">
        <v>3699</v>
      </c>
      <c r="B1280" s="2">
        <v>3</v>
      </c>
      <c r="C1280" t="s">
        <v>4527</v>
      </c>
      <c r="D1280" s="325">
        <v>41606</v>
      </c>
      <c r="E1280" s="325">
        <v>41636</v>
      </c>
      <c r="F1280" t="s">
        <v>108</v>
      </c>
    </row>
    <row r="1281" spans="1:9" x14ac:dyDescent="0.25">
      <c r="A1281" t="s">
        <v>3699</v>
      </c>
      <c r="B1281" s="2">
        <v>4</v>
      </c>
      <c r="C1281" t="s">
        <v>4527</v>
      </c>
      <c r="D1281" s="325">
        <v>41662</v>
      </c>
      <c r="E1281" s="325">
        <v>41790</v>
      </c>
      <c r="F1281" t="s">
        <v>108</v>
      </c>
    </row>
    <row r="1282" spans="1:9" x14ac:dyDescent="0.25">
      <c r="A1282" t="s">
        <v>3699</v>
      </c>
      <c r="B1282" s="2">
        <v>5</v>
      </c>
      <c r="C1282" t="s">
        <v>2605</v>
      </c>
      <c r="D1282" s="325">
        <v>41857</v>
      </c>
      <c r="F1282" t="s">
        <v>47</v>
      </c>
      <c r="I1282" t="s">
        <v>4279</v>
      </c>
    </row>
    <row r="1283" spans="1:9" x14ac:dyDescent="0.25">
      <c r="A1283" t="s">
        <v>1581</v>
      </c>
      <c r="B1283" s="2">
        <v>1</v>
      </c>
      <c r="C1283" t="s">
        <v>2606</v>
      </c>
    </row>
    <row r="1284" spans="1:9" x14ac:dyDescent="0.25">
      <c r="A1284" t="s">
        <v>1581</v>
      </c>
      <c r="B1284" s="2">
        <v>2</v>
      </c>
      <c r="C1284" t="s">
        <v>2605</v>
      </c>
    </row>
    <row r="1285" spans="1:9" x14ac:dyDescent="0.25">
      <c r="A1285" t="s">
        <v>3779</v>
      </c>
      <c r="B1285" s="2">
        <v>1</v>
      </c>
      <c r="C1285" t="s">
        <v>2606</v>
      </c>
    </row>
    <row r="1286" spans="1:9" x14ac:dyDescent="0.25">
      <c r="A1286" t="s">
        <v>3779</v>
      </c>
      <c r="B1286" s="2">
        <v>2</v>
      </c>
      <c r="C1286" t="s">
        <v>2605</v>
      </c>
    </row>
    <row r="1287" spans="1:9" x14ac:dyDescent="0.25">
      <c r="A1287" t="s">
        <v>3035</v>
      </c>
      <c r="B1287" s="2">
        <v>1</v>
      </c>
      <c r="C1287" t="s">
        <v>2606</v>
      </c>
    </row>
    <row r="1288" spans="1:9" x14ac:dyDescent="0.25">
      <c r="A1288" t="s">
        <v>3035</v>
      </c>
      <c r="B1288" s="2">
        <v>2</v>
      </c>
      <c r="C1288" t="s">
        <v>2605</v>
      </c>
    </row>
    <row r="1289" spans="1:9" x14ac:dyDescent="0.25">
      <c r="A1289" t="s">
        <v>3074</v>
      </c>
      <c r="B1289" s="2">
        <v>1</v>
      </c>
      <c r="C1289" t="s">
        <v>2606</v>
      </c>
    </row>
    <row r="1290" spans="1:9" x14ac:dyDescent="0.25">
      <c r="A1290" t="s">
        <v>3074</v>
      </c>
      <c r="B1290" s="2">
        <v>2</v>
      </c>
      <c r="C1290" t="s">
        <v>2605</v>
      </c>
    </row>
    <row r="1291" spans="1:9" x14ac:dyDescent="0.25">
      <c r="A1291" t="s">
        <v>3089</v>
      </c>
      <c r="B1291" s="2">
        <v>1</v>
      </c>
      <c r="C1291" t="s">
        <v>2606</v>
      </c>
    </row>
    <row r="1292" spans="1:9" x14ac:dyDescent="0.25">
      <c r="A1292" t="s">
        <v>3089</v>
      </c>
      <c r="B1292" s="2">
        <v>2</v>
      </c>
      <c r="C1292" t="s">
        <v>2605</v>
      </c>
    </row>
    <row r="1293" spans="1:9" x14ac:dyDescent="0.25">
      <c r="A1293" t="s">
        <v>3688</v>
      </c>
      <c r="B1293" s="2">
        <v>1</v>
      </c>
      <c r="C1293" t="s">
        <v>2606</v>
      </c>
    </row>
    <row r="1294" spans="1:9" x14ac:dyDescent="0.25">
      <c r="A1294" t="s">
        <v>3688</v>
      </c>
      <c r="B1294" s="2">
        <v>2</v>
      </c>
      <c r="C1294" t="s">
        <v>2605</v>
      </c>
    </row>
    <row r="1295" spans="1:9" x14ac:dyDescent="0.25">
      <c r="A1295" t="s">
        <v>3735</v>
      </c>
      <c r="B1295" s="2">
        <v>1</v>
      </c>
      <c r="C1295" t="s">
        <v>2606</v>
      </c>
    </row>
    <row r="1296" spans="1:9" x14ac:dyDescent="0.25">
      <c r="A1296" t="s">
        <v>3735</v>
      </c>
      <c r="B1296" s="2">
        <v>2</v>
      </c>
      <c r="C1296" t="s">
        <v>2605</v>
      </c>
    </row>
    <row r="1297" spans="1:9" x14ac:dyDescent="0.25">
      <c r="A1297" t="s">
        <v>3651</v>
      </c>
      <c r="B1297" s="2">
        <v>1</v>
      </c>
      <c r="C1297" t="s">
        <v>2606</v>
      </c>
    </row>
    <row r="1298" spans="1:9" x14ac:dyDescent="0.25">
      <c r="A1298" t="s">
        <v>3651</v>
      </c>
      <c r="B1298" s="2">
        <v>2</v>
      </c>
      <c r="C1298" t="s">
        <v>2605</v>
      </c>
    </row>
    <row r="1299" spans="1:9" x14ac:dyDescent="0.25">
      <c r="A1299" t="s">
        <v>2872</v>
      </c>
      <c r="B1299" s="2">
        <v>1</v>
      </c>
      <c r="C1299" t="s">
        <v>2606</v>
      </c>
    </row>
    <row r="1300" spans="1:9" x14ac:dyDescent="0.25">
      <c r="A1300" t="s">
        <v>2872</v>
      </c>
      <c r="B1300" s="2">
        <v>2</v>
      </c>
      <c r="C1300" t="s">
        <v>2605</v>
      </c>
    </row>
    <row r="1301" spans="1:9" x14ac:dyDescent="0.25">
      <c r="A1301" t="s">
        <v>3676</v>
      </c>
      <c r="B1301" s="2">
        <v>1</v>
      </c>
      <c r="C1301" t="s">
        <v>2606</v>
      </c>
    </row>
    <row r="1302" spans="1:9" x14ac:dyDescent="0.25">
      <c r="A1302" t="s">
        <v>3676</v>
      </c>
      <c r="B1302" s="2">
        <v>2</v>
      </c>
      <c r="C1302" t="s">
        <v>2605</v>
      </c>
    </row>
    <row r="1303" spans="1:9" x14ac:dyDescent="0.25">
      <c r="A1303" t="s">
        <v>3605</v>
      </c>
      <c r="B1303" s="2">
        <v>1</v>
      </c>
      <c r="C1303" t="s">
        <v>4599</v>
      </c>
      <c r="I1303" t="s">
        <v>3893</v>
      </c>
    </row>
    <row r="1304" spans="1:9" x14ac:dyDescent="0.25">
      <c r="A1304" t="s">
        <v>3605</v>
      </c>
      <c r="B1304" s="2">
        <v>2</v>
      </c>
      <c r="C1304" t="s">
        <v>4524</v>
      </c>
      <c r="F1304" t="s">
        <v>104</v>
      </c>
      <c r="I1304" t="s">
        <v>3893</v>
      </c>
    </row>
    <row r="1305" spans="1:9" x14ac:dyDescent="0.25">
      <c r="A1305" t="s">
        <v>3605</v>
      </c>
      <c r="B1305" s="2">
        <v>3</v>
      </c>
      <c r="C1305" t="s">
        <v>2605</v>
      </c>
      <c r="F1305" t="s">
        <v>4624</v>
      </c>
    </row>
    <row r="1306" spans="1:9" x14ac:dyDescent="0.25">
      <c r="A1306" t="s">
        <v>1342</v>
      </c>
      <c r="B1306" s="2">
        <v>1</v>
      </c>
      <c r="C1306" t="s">
        <v>2606</v>
      </c>
      <c r="F1306" t="s">
        <v>4625</v>
      </c>
      <c r="I1306" t="s">
        <v>4168</v>
      </c>
    </row>
    <row r="1307" spans="1:9" x14ac:dyDescent="0.25">
      <c r="A1307" t="s">
        <v>1342</v>
      </c>
      <c r="B1307" s="2">
        <v>2</v>
      </c>
      <c r="C1307" t="s">
        <v>2638</v>
      </c>
      <c r="I1307" t="s">
        <v>4168</v>
      </c>
    </row>
    <row r="1308" spans="1:9" x14ac:dyDescent="0.25">
      <c r="A1308" t="s">
        <v>3121</v>
      </c>
      <c r="B1308" s="2">
        <v>1</v>
      </c>
      <c r="C1308" t="s">
        <v>2606</v>
      </c>
      <c r="I1308" t="s">
        <v>3978</v>
      </c>
    </row>
    <row r="1309" spans="1:9" x14ac:dyDescent="0.25">
      <c r="A1309" t="s">
        <v>3121</v>
      </c>
      <c r="B1309" s="2">
        <v>2</v>
      </c>
      <c r="C1309" t="s">
        <v>2605</v>
      </c>
      <c r="I1309" t="s">
        <v>3978</v>
      </c>
    </row>
    <row r="1310" spans="1:9" x14ac:dyDescent="0.25">
      <c r="A1310" t="s">
        <v>3181</v>
      </c>
      <c r="B1310" s="2">
        <v>1</v>
      </c>
      <c r="C1310" t="s">
        <v>4599</v>
      </c>
      <c r="I1310" t="s">
        <v>4025</v>
      </c>
    </row>
    <row r="1311" spans="1:9" x14ac:dyDescent="0.25">
      <c r="A1311" t="s">
        <v>3181</v>
      </c>
      <c r="B1311" s="2">
        <v>2</v>
      </c>
      <c r="C1311" t="s">
        <v>2605</v>
      </c>
      <c r="D1311" s="325">
        <v>18004</v>
      </c>
      <c r="F1311" t="s">
        <v>67</v>
      </c>
      <c r="G1311">
        <v>10000</v>
      </c>
      <c r="I1311" t="s">
        <v>4025</v>
      </c>
    </row>
    <row r="1312" spans="1:9" x14ac:dyDescent="0.25">
      <c r="A1312" t="s">
        <v>3217</v>
      </c>
      <c r="B1312" s="2">
        <v>1</v>
      </c>
      <c r="C1312" t="s">
        <v>2606</v>
      </c>
    </row>
    <row r="1313" spans="1:9" x14ac:dyDescent="0.25">
      <c r="A1313" t="s">
        <v>3217</v>
      </c>
      <c r="B1313" s="2">
        <v>2</v>
      </c>
      <c r="C1313" t="s">
        <v>2605</v>
      </c>
    </row>
    <row r="1314" spans="1:9" x14ac:dyDescent="0.25">
      <c r="A1314" t="s">
        <v>3219</v>
      </c>
      <c r="B1314" s="2">
        <v>1</v>
      </c>
      <c r="C1314" t="s">
        <v>2606</v>
      </c>
      <c r="D1314" s="325">
        <v>14126</v>
      </c>
      <c r="F1314" t="s">
        <v>46</v>
      </c>
      <c r="I1314" t="s">
        <v>4063</v>
      </c>
    </row>
    <row r="1315" spans="1:9" x14ac:dyDescent="0.25">
      <c r="A1315" t="s">
        <v>3219</v>
      </c>
      <c r="B1315" s="2">
        <v>2</v>
      </c>
      <c r="C1315" t="s">
        <v>2638</v>
      </c>
      <c r="I1315" t="s">
        <v>4063</v>
      </c>
    </row>
    <row r="1316" spans="1:9" x14ac:dyDescent="0.25">
      <c r="A1316" t="s">
        <v>3013</v>
      </c>
      <c r="B1316" s="2">
        <v>1</v>
      </c>
      <c r="C1316" t="s">
        <v>4528</v>
      </c>
      <c r="D1316" s="325">
        <v>41426</v>
      </c>
      <c r="E1316" s="325">
        <v>41663</v>
      </c>
      <c r="F1316" t="s">
        <v>46</v>
      </c>
      <c r="I1316" t="s">
        <v>4139</v>
      </c>
    </row>
    <row r="1317" spans="1:9" x14ac:dyDescent="0.25">
      <c r="A1317" t="s">
        <v>3013</v>
      </c>
      <c r="B1317" s="2">
        <v>2</v>
      </c>
      <c r="C1317" t="s">
        <v>2606</v>
      </c>
      <c r="D1317" s="325">
        <v>41670</v>
      </c>
      <c r="F1317" t="s">
        <v>46</v>
      </c>
      <c r="I1317" t="s">
        <v>4139</v>
      </c>
    </row>
    <row r="1318" spans="1:9" x14ac:dyDescent="0.25">
      <c r="A1318" t="s">
        <v>3614</v>
      </c>
      <c r="B1318" s="2">
        <v>1</v>
      </c>
      <c r="C1318" t="s">
        <v>4523</v>
      </c>
      <c r="F1318" t="s">
        <v>66</v>
      </c>
      <c r="I1318" t="s">
        <v>4156</v>
      </c>
    </row>
    <row r="1319" spans="1:9" x14ac:dyDescent="0.25">
      <c r="A1319" t="s">
        <v>3328</v>
      </c>
      <c r="B1319" s="2">
        <v>1</v>
      </c>
      <c r="C1319" t="s">
        <v>2606</v>
      </c>
    </row>
    <row r="1320" spans="1:9" x14ac:dyDescent="0.25">
      <c r="A1320" t="s">
        <v>3328</v>
      </c>
      <c r="B1320" s="2">
        <v>2</v>
      </c>
      <c r="C1320" t="s">
        <v>2605</v>
      </c>
    </row>
    <row r="1321" spans="1:9" x14ac:dyDescent="0.25">
      <c r="A1321" t="s">
        <v>3687</v>
      </c>
      <c r="B1321" s="2">
        <v>1</v>
      </c>
      <c r="C1321" t="s">
        <v>2606</v>
      </c>
      <c r="D1321" s="325">
        <v>36561</v>
      </c>
      <c r="F1321" t="s">
        <v>36</v>
      </c>
      <c r="G1321">
        <v>245000</v>
      </c>
      <c r="I1321" t="s">
        <v>4208</v>
      </c>
    </row>
    <row r="1322" spans="1:9" x14ac:dyDescent="0.25">
      <c r="A1322" t="s">
        <v>3687</v>
      </c>
      <c r="B1322" s="2">
        <v>2</v>
      </c>
      <c r="C1322" t="s">
        <v>2603</v>
      </c>
      <c r="D1322" s="325">
        <v>39220</v>
      </c>
      <c r="F1322" t="s">
        <v>32</v>
      </c>
      <c r="H1322" t="s">
        <v>2135</v>
      </c>
      <c r="I1322" t="s">
        <v>4208</v>
      </c>
    </row>
    <row r="1323" spans="1:9" x14ac:dyDescent="0.25">
      <c r="A1323" t="s">
        <v>3497</v>
      </c>
      <c r="B1323" s="2">
        <v>1</v>
      </c>
      <c r="C1323" t="s">
        <v>4599</v>
      </c>
      <c r="I1323" t="s">
        <v>4298</v>
      </c>
    </row>
    <row r="1324" spans="1:9" x14ac:dyDescent="0.25">
      <c r="A1324" t="s">
        <v>3497</v>
      </c>
      <c r="B1324" s="2">
        <v>2</v>
      </c>
      <c r="C1324" t="s">
        <v>2605</v>
      </c>
      <c r="F1324" t="s">
        <v>4626</v>
      </c>
      <c r="I1324" t="s">
        <v>4298</v>
      </c>
    </row>
    <row r="1325" spans="1:9" x14ac:dyDescent="0.25">
      <c r="A1325" t="s">
        <v>3656</v>
      </c>
      <c r="B1325" s="2">
        <v>1</v>
      </c>
      <c r="C1325" t="s">
        <v>2606</v>
      </c>
    </row>
    <row r="1326" spans="1:9" x14ac:dyDescent="0.25">
      <c r="A1326" t="s">
        <v>3656</v>
      </c>
      <c r="B1326" s="2">
        <v>2</v>
      </c>
      <c r="C1326" t="s">
        <v>2605</v>
      </c>
    </row>
    <row r="1327" spans="1:9" x14ac:dyDescent="0.25">
      <c r="A1327" t="s">
        <v>2923</v>
      </c>
      <c r="B1327" s="2">
        <v>1</v>
      </c>
      <c r="C1327" t="s">
        <v>2606</v>
      </c>
      <c r="F1327" t="s">
        <v>77</v>
      </c>
      <c r="I1327" t="s">
        <v>4419</v>
      </c>
    </row>
    <row r="1328" spans="1:9" x14ac:dyDescent="0.25">
      <c r="A1328" t="s">
        <v>2923</v>
      </c>
      <c r="B1328" s="2">
        <v>2</v>
      </c>
      <c r="C1328" t="s">
        <v>2638</v>
      </c>
      <c r="I1328" t="s">
        <v>4419</v>
      </c>
    </row>
    <row r="1329" spans="1:9" x14ac:dyDescent="0.25">
      <c r="A1329" t="s">
        <v>2890</v>
      </c>
      <c r="B1329" s="2">
        <v>1</v>
      </c>
      <c r="C1329" t="s">
        <v>2606</v>
      </c>
    </row>
    <row r="1330" spans="1:9" x14ac:dyDescent="0.25">
      <c r="A1330" t="s">
        <v>2890</v>
      </c>
      <c r="B1330" s="2">
        <v>2</v>
      </c>
      <c r="C1330" t="s">
        <v>2605</v>
      </c>
    </row>
    <row r="1331" spans="1:9" x14ac:dyDescent="0.25">
      <c r="A1331" t="s">
        <v>2080</v>
      </c>
      <c r="B1331" s="2">
        <v>1</v>
      </c>
      <c r="C1331" t="s">
        <v>2606</v>
      </c>
    </row>
    <row r="1332" spans="1:9" x14ac:dyDescent="0.25">
      <c r="A1332" t="s">
        <v>2080</v>
      </c>
      <c r="B1332" s="2">
        <v>2</v>
      </c>
      <c r="C1332" t="s">
        <v>2605</v>
      </c>
    </row>
    <row r="1333" spans="1:9" x14ac:dyDescent="0.25">
      <c r="A1333" t="s">
        <v>3387</v>
      </c>
      <c r="B1333" s="2">
        <v>1</v>
      </c>
      <c r="C1333" t="s">
        <v>2606</v>
      </c>
      <c r="D1333" s="325">
        <v>40380</v>
      </c>
      <c r="F1333" t="s">
        <v>2608</v>
      </c>
      <c r="I1333" t="s">
        <v>4202</v>
      </c>
    </row>
    <row r="1334" spans="1:9" x14ac:dyDescent="0.25">
      <c r="A1334" t="s">
        <v>3387</v>
      </c>
      <c r="B1334" s="2">
        <v>2</v>
      </c>
      <c r="C1334" t="s">
        <v>4527</v>
      </c>
      <c r="D1334" s="325">
        <v>40969</v>
      </c>
      <c r="E1334" s="325">
        <v>41060</v>
      </c>
      <c r="F1334" t="s">
        <v>601</v>
      </c>
      <c r="I1334" t="s">
        <v>4202</v>
      </c>
    </row>
    <row r="1335" spans="1:9" x14ac:dyDescent="0.25">
      <c r="A1335" t="s">
        <v>3387</v>
      </c>
      <c r="B1335" s="2">
        <v>3</v>
      </c>
      <c r="C1335" t="s">
        <v>2605</v>
      </c>
      <c r="D1335" s="325">
        <v>41829</v>
      </c>
      <c r="F1335" t="s">
        <v>42</v>
      </c>
      <c r="I1335" t="s">
        <v>4202</v>
      </c>
    </row>
    <row r="1336" spans="1:9" x14ac:dyDescent="0.25">
      <c r="A1336" t="s">
        <v>3387</v>
      </c>
      <c r="B1336" s="2">
        <v>4</v>
      </c>
      <c r="C1336" t="s">
        <v>4523</v>
      </c>
      <c r="D1336" s="325">
        <v>41829</v>
      </c>
      <c r="E1336" s="325">
        <v>42155</v>
      </c>
      <c r="F1336" t="s">
        <v>42</v>
      </c>
      <c r="I1336" t="s">
        <v>4202</v>
      </c>
    </row>
    <row r="1337" spans="1:9" x14ac:dyDescent="0.25">
      <c r="A1337" t="s">
        <v>3668</v>
      </c>
      <c r="B1337" s="2">
        <v>1</v>
      </c>
      <c r="C1337" t="s">
        <v>2606</v>
      </c>
      <c r="D1337" s="325">
        <v>38195</v>
      </c>
      <c r="F1337" t="s">
        <v>42</v>
      </c>
      <c r="H1337" t="s">
        <v>2135</v>
      </c>
      <c r="I1337" t="s">
        <v>3877</v>
      </c>
    </row>
    <row r="1338" spans="1:9" x14ac:dyDescent="0.25">
      <c r="A1338" t="s">
        <v>3668</v>
      </c>
      <c r="B1338" s="2">
        <v>2</v>
      </c>
      <c r="C1338" t="s">
        <v>4524</v>
      </c>
      <c r="D1338" s="325">
        <v>38915</v>
      </c>
      <c r="F1338" t="s">
        <v>2178</v>
      </c>
      <c r="I1338" t="s">
        <v>3877</v>
      </c>
    </row>
    <row r="1339" spans="1:9" x14ac:dyDescent="0.25">
      <c r="A1339" t="s">
        <v>3668</v>
      </c>
      <c r="B1339" s="2">
        <v>3</v>
      </c>
      <c r="C1339" t="s">
        <v>2605</v>
      </c>
      <c r="D1339" s="325">
        <v>39083</v>
      </c>
      <c r="F1339" t="s">
        <v>4526</v>
      </c>
      <c r="I1339" t="s">
        <v>3877</v>
      </c>
    </row>
    <row r="1340" spans="1:9" x14ac:dyDescent="0.25">
      <c r="A1340" t="s">
        <v>3677</v>
      </c>
      <c r="B1340" s="2">
        <v>1</v>
      </c>
      <c r="C1340" t="s">
        <v>2606</v>
      </c>
    </row>
    <row r="1341" spans="1:9" x14ac:dyDescent="0.25">
      <c r="A1341" t="s">
        <v>3677</v>
      </c>
      <c r="B1341" s="2">
        <v>2</v>
      </c>
      <c r="C1341" t="s">
        <v>2605</v>
      </c>
    </row>
    <row r="1342" spans="1:9" x14ac:dyDescent="0.25">
      <c r="A1342" t="s">
        <v>3600</v>
      </c>
      <c r="B1342" s="2">
        <v>1</v>
      </c>
      <c r="C1342" t="s">
        <v>2606</v>
      </c>
    </row>
    <row r="1343" spans="1:9" x14ac:dyDescent="0.25">
      <c r="A1343" t="s">
        <v>3600</v>
      </c>
      <c r="B1343" s="2">
        <v>2</v>
      </c>
      <c r="C1343" t="s">
        <v>2605</v>
      </c>
    </row>
    <row r="1344" spans="1:9" x14ac:dyDescent="0.25">
      <c r="A1344" t="s">
        <v>3033</v>
      </c>
      <c r="B1344" s="2">
        <v>1</v>
      </c>
      <c r="C1344" t="s">
        <v>2606</v>
      </c>
      <c r="D1344" s="325">
        <v>37816</v>
      </c>
      <c r="F1344" t="s">
        <v>2608</v>
      </c>
    </row>
    <row r="1345" spans="1:9" x14ac:dyDescent="0.25">
      <c r="A1345" t="s">
        <v>3033</v>
      </c>
      <c r="B1345" s="2">
        <v>2</v>
      </c>
      <c r="C1345" t="s">
        <v>2605</v>
      </c>
      <c r="D1345" s="325">
        <v>37845</v>
      </c>
    </row>
    <row r="1346" spans="1:9" x14ac:dyDescent="0.25">
      <c r="A1346" t="s">
        <v>4539</v>
      </c>
      <c r="B1346" s="2">
        <v>1</v>
      </c>
      <c r="C1346" t="s">
        <v>2606</v>
      </c>
    </row>
    <row r="1347" spans="1:9" x14ac:dyDescent="0.25">
      <c r="A1347" t="s">
        <v>4539</v>
      </c>
      <c r="B1347" s="2">
        <v>2</v>
      </c>
      <c r="C1347" t="s">
        <v>2605</v>
      </c>
    </row>
    <row r="1348" spans="1:9" x14ac:dyDescent="0.25">
      <c r="A1348" t="s">
        <v>4540</v>
      </c>
      <c r="B1348" s="2">
        <v>1</v>
      </c>
      <c r="C1348" t="s">
        <v>2606</v>
      </c>
    </row>
    <row r="1349" spans="1:9" x14ac:dyDescent="0.25">
      <c r="A1349" t="s">
        <v>4540</v>
      </c>
      <c r="B1349" s="2">
        <v>2</v>
      </c>
      <c r="C1349" t="s">
        <v>2605</v>
      </c>
    </row>
    <row r="1350" spans="1:9" x14ac:dyDescent="0.25">
      <c r="A1350" t="s">
        <v>3673</v>
      </c>
      <c r="B1350" s="2">
        <v>1</v>
      </c>
      <c r="C1350" t="s">
        <v>2606</v>
      </c>
    </row>
    <row r="1351" spans="1:9" x14ac:dyDescent="0.25">
      <c r="A1351" t="s">
        <v>3673</v>
      </c>
      <c r="B1351" s="2">
        <v>2</v>
      </c>
      <c r="C1351" t="s">
        <v>2605</v>
      </c>
    </row>
    <row r="1352" spans="1:9" x14ac:dyDescent="0.25">
      <c r="A1352" t="s">
        <v>3103</v>
      </c>
      <c r="B1352" s="2">
        <v>1</v>
      </c>
      <c r="C1352" t="s">
        <v>2606</v>
      </c>
    </row>
    <row r="1353" spans="1:9" x14ac:dyDescent="0.25">
      <c r="A1353" t="s">
        <v>3103</v>
      </c>
      <c r="B1353" s="2">
        <v>2</v>
      </c>
      <c r="C1353" t="s">
        <v>2605</v>
      </c>
    </row>
    <row r="1354" spans="1:9" x14ac:dyDescent="0.25">
      <c r="A1354" t="s">
        <v>3112</v>
      </c>
      <c r="B1354" s="2">
        <v>1</v>
      </c>
      <c r="C1354" t="s">
        <v>2606</v>
      </c>
    </row>
    <row r="1355" spans="1:9" x14ac:dyDescent="0.25">
      <c r="A1355" t="s">
        <v>3112</v>
      </c>
      <c r="B1355" s="2">
        <v>2</v>
      </c>
      <c r="C1355" t="s">
        <v>2605</v>
      </c>
    </row>
    <row r="1356" spans="1:9" x14ac:dyDescent="0.25">
      <c r="A1356" t="s">
        <v>3114</v>
      </c>
      <c r="B1356" s="2">
        <v>1</v>
      </c>
      <c r="C1356" t="s">
        <v>2606</v>
      </c>
    </row>
    <row r="1357" spans="1:9" x14ac:dyDescent="0.25">
      <c r="A1357" t="s">
        <v>3114</v>
      </c>
      <c r="B1357" s="2">
        <v>2</v>
      </c>
      <c r="C1357" t="s">
        <v>2605</v>
      </c>
    </row>
    <row r="1358" spans="1:9" x14ac:dyDescent="0.25">
      <c r="A1358" t="s">
        <v>3115</v>
      </c>
      <c r="B1358" s="2">
        <v>1</v>
      </c>
      <c r="C1358" t="s">
        <v>4523</v>
      </c>
      <c r="D1358" s="325">
        <v>41152</v>
      </c>
      <c r="E1358" s="325">
        <v>41244</v>
      </c>
      <c r="F1358" t="s">
        <v>76</v>
      </c>
      <c r="I1358" t="s">
        <v>3971</v>
      </c>
    </row>
    <row r="1359" spans="1:9" x14ac:dyDescent="0.25">
      <c r="A1359" t="s">
        <v>3708</v>
      </c>
      <c r="B1359" s="2">
        <v>1</v>
      </c>
      <c r="C1359" t="s">
        <v>4528</v>
      </c>
      <c r="D1359" s="325">
        <v>39457</v>
      </c>
      <c r="E1359" s="325">
        <v>39814</v>
      </c>
      <c r="F1359" t="s">
        <v>59</v>
      </c>
      <c r="I1359" t="s">
        <v>4017</v>
      </c>
    </row>
    <row r="1360" spans="1:9" x14ac:dyDescent="0.25">
      <c r="A1360" t="s">
        <v>3249</v>
      </c>
      <c r="B1360" s="2">
        <v>1</v>
      </c>
      <c r="C1360" t="s">
        <v>2606</v>
      </c>
    </row>
    <row r="1361" spans="1:9" x14ac:dyDescent="0.25">
      <c r="A1361" t="s">
        <v>3249</v>
      </c>
      <c r="B1361" s="2">
        <v>2</v>
      </c>
      <c r="C1361" t="s">
        <v>2605</v>
      </c>
    </row>
    <row r="1362" spans="1:9" x14ac:dyDescent="0.25">
      <c r="A1362" t="s">
        <v>988</v>
      </c>
      <c r="B1362" s="2">
        <v>1</v>
      </c>
      <c r="C1362" t="s">
        <v>4528</v>
      </c>
      <c r="D1362" s="325">
        <v>39163</v>
      </c>
      <c r="E1362" s="325">
        <v>39233</v>
      </c>
      <c r="F1362" t="s">
        <v>70</v>
      </c>
      <c r="I1362" t="s">
        <v>4127</v>
      </c>
    </row>
    <row r="1363" spans="1:9" x14ac:dyDescent="0.25">
      <c r="A1363" t="s">
        <v>3340</v>
      </c>
      <c r="B1363" s="2">
        <v>1</v>
      </c>
      <c r="C1363" t="s">
        <v>2606</v>
      </c>
      <c r="I1363" t="s">
        <v>4166</v>
      </c>
    </row>
    <row r="1364" spans="1:9" x14ac:dyDescent="0.25">
      <c r="A1364" t="s">
        <v>3340</v>
      </c>
      <c r="B1364" s="2">
        <v>2</v>
      </c>
      <c r="C1364" t="s">
        <v>2605</v>
      </c>
      <c r="I1364" t="s">
        <v>4166</v>
      </c>
    </row>
    <row r="1365" spans="1:9" x14ac:dyDescent="0.25">
      <c r="A1365" t="s">
        <v>3389</v>
      </c>
      <c r="B1365" s="2">
        <v>1</v>
      </c>
      <c r="C1365" t="s">
        <v>2606</v>
      </c>
    </row>
    <row r="1366" spans="1:9" x14ac:dyDescent="0.25">
      <c r="A1366" t="s">
        <v>3389</v>
      </c>
      <c r="B1366" s="2">
        <v>2</v>
      </c>
      <c r="C1366" t="s">
        <v>2605</v>
      </c>
    </row>
    <row r="1367" spans="1:9" x14ac:dyDescent="0.25">
      <c r="A1367" t="s">
        <v>3784</v>
      </c>
      <c r="B1367" s="2">
        <v>1</v>
      </c>
      <c r="C1367" t="s">
        <v>2606</v>
      </c>
    </row>
    <row r="1368" spans="1:9" x14ac:dyDescent="0.25">
      <c r="A1368" t="s">
        <v>3784</v>
      </c>
      <c r="B1368" s="2">
        <v>2</v>
      </c>
      <c r="C1368" t="s">
        <v>2605</v>
      </c>
    </row>
    <row r="1369" spans="1:9" x14ac:dyDescent="0.25">
      <c r="A1369" t="s">
        <v>3442</v>
      </c>
      <c r="B1369" s="2">
        <v>1</v>
      </c>
      <c r="C1369" t="s">
        <v>4599</v>
      </c>
      <c r="I1369" t="s">
        <v>4246</v>
      </c>
    </row>
    <row r="1370" spans="1:9" x14ac:dyDescent="0.25">
      <c r="A1370" t="s">
        <v>3442</v>
      </c>
      <c r="B1370" s="2">
        <v>2</v>
      </c>
      <c r="C1370" t="s">
        <v>2605</v>
      </c>
      <c r="F1370" t="s">
        <v>4627</v>
      </c>
      <c r="I1370" t="s">
        <v>4246</v>
      </c>
    </row>
    <row r="1371" spans="1:9" x14ac:dyDescent="0.25">
      <c r="A1371" t="s">
        <v>3526</v>
      </c>
      <c r="B1371" s="2">
        <v>1</v>
      </c>
      <c r="C1371" t="s">
        <v>2606</v>
      </c>
      <c r="D1371" s="325">
        <v>38188</v>
      </c>
      <c r="F1371" t="s">
        <v>2608</v>
      </c>
      <c r="I1371" t="s">
        <v>4326</v>
      </c>
    </row>
    <row r="1372" spans="1:9" x14ac:dyDescent="0.25">
      <c r="A1372" t="s">
        <v>3526</v>
      </c>
      <c r="B1372" s="2">
        <v>2</v>
      </c>
      <c r="C1372" t="s">
        <v>2605</v>
      </c>
      <c r="D1372" s="325">
        <v>40309</v>
      </c>
      <c r="F1372" t="s">
        <v>42</v>
      </c>
      <c r="G1372">
        <v>840000</v>
      </c>
      <c r="I1372" t="s">
        <v>4326</v>
      </c>
    </row>
    <row r="1373" spans="1:9" x14ac:dyDescent="0.25">
      <c r="A1373" t="s">
        <v>3729</v>
      </c>
      <c r="B1373" s="2">
        <v>1</v>
      </c>
      <c r="C1373" t="s">
        <v>2606</v>
      </c>
      <c r="F1373" t="s">
        <v>2608</v>
      </c>
      <c r="I1373" t="s">
        <v>4354</v>
      </c>
    </row>
    <row r="1374" spans="1:9" x14ac:dyDescent="0.25">
      <c r="A1374" t="s">
        <v>3729</v>
      </c>
      <c r="B1374" s="2">
        <v>2</v>
      </c>
      <c r="C1374" t="s">
        <v>4527</v>
      </c>
      <c r="D1374" s="325">
        <v>40001</v>
      </c>
      <c r="F1374" t="s">
        <v>2499</v>
      </c>
      <c r="I1374" t="s">
        <v>4354</v>
      </c>
    </row>
    <row r="1375" spans="1:9" x14ac:dyDescent="0.25">
      <c r="A1375" t="s">
        <v>3729</v>
      </c>
      <c r="B1375" s="2">
        <v>3</v>
      </c>
      <c r="C1375" t="s">
        <v>2605</v>
      </c>
      <c r="F1375" t="s">
        <v>4557</v>
      </c>
      <c r="I1375" t="s">
        <v>4354</v>
      </c>
    </row>
    <row r="1376" spans="1:9" x14ac:dyDescent="0.25">
      <c r="A1376" t="s">
        <v>3570</v>
      </c>
      <c r="B1376" s="2">
        <v>1</v>
      </c>
      <c r="C1376" t="s">
        <v>2606</v>
      </c>
    </row>
    <row r="1377" spans="1:9" x14ac:dyDescent="0.25">
      <c r="A1377" t="s">
        <v>3570</v>
      </c>
      <c r="B1377" s="2">
        <v>2</v>
      </c>
      <c r="C1377" t="s">
        <v>2605</v>
      </c>
    </row>
    <row r="1378" spans="1:9" x14ac:dyDescent="0.25">
      <c r="A1378" t="s">
        <v>3788</v>
      </c>
      <c r="B1378" s="2">
        <v>1</v>
      </c>
      <c r="C1378" t="s">
        <v>2606</v>
      </c>
    </row>
    <row r="1379" spans="1:9" x14ac:dyDescent="0.25">
      <c r="A1379" t="s">
        <v>3788</v>
      </c>
      <c r="B1379" s="2">
        <v>2</v>
      </c>
      <c r="C1379" t="s">
        <v>2605</v>
      </c>
    </row>
    <row r="1380" spans="1:9" x14ac:dyDescent="0.25">
      <c r="A1380" t="s">
        <v>3446</v>
      </c>
      <c r="B1380" s="2">
        <v>1</v>
      </c>
      <c r="C1380" t="s">
        <v>2606</v>
      </c>
      <c r="F1380" t="s">
        <v>81</v>
      </c>
      <c r="I1380" t="s">
        <v>4229</v>
      </c>
    </row>
    <row r="1381" spans="1:9" x14ac:dyDescent="0.25">
      <c r="A1381" t="s">
        <v>3446</v>
      </c>
      <c r="B1381" s="2">
        <v>2</v>
      </c>
      <c r="C1381" t="s">
        <v>2603</v>
      </c>
      <c r="D1381" s="325">
        <v>42171</v>
      </c>
      <c r="F1381" t="s">
        <v>81</v>
      </c>
      <c r="I1381" t="s">
        <v>4229</v>
      </c>
    </row>
    <row r="1382" spans="1:9" x14ac:dyDescent="0.25">
      <c r="A1382" t="s">
        <v>3622</v>
      </c>
      <c r="B1382" s="2">
        <v>1</v>
      </c>
      <c r="C1382" t="s">
        <v>2606</v>
      </c>
      <c r="F1382" t="s">
        <v>87</v>
      </c>
      <c r="I1382" t="s">
        <v>4321</v>
      </c>
    </row>
    <row r="1383" spans="1:9" x14ac:dyDescent="0.25">
      <c r="A1383" t="s">
        <v>3622</v>
      </c>
      <c r="B1383" s="2">
        <v>2</v>
      </c>
      <c r="C1383" t="s">
        <v>4527</v>
      </c>
      <c r="F1383" t="s">
        <v>56</v>
      </c>
    </row>
    <row r="1384" spans="1:9" s="314" customFormat="1" x14ac:dyDescent="0.25">
      <c r="A1384" s="314" t="s">
        <v>3622</v>
      </c>
      <c r="B1384" s="315">
        <v>2</v>
      </c>
      <c r="C1384" s="314" t="s">
        <v>2605</v>
      </c>
      <c r="D1384" s="326"/>
      <c r="E1384" s="326"/>
      <c r="F1384" s="314" t="s">
        <v>53</v>
      </c>
      <c r="I1384" s="314" t="s">
        <v>4321</v>
      </c>
    </row>
    <row r="1385" spans="1:9" x14ac:dyDescent="0.25">
      <c r="A1385" t="s">
        <v>3014</v>
      </c>
      <c r="B1385" s="2">
        <v>1</v>
      </c>
      <c r="C1385" t="s">
        <v>2606</v>
      </c>
      <c r="D1385" s="325">
        <v>42187</v>
      </c>
      <c r="F1385" t="s">
        <v>29</v>
      </c>
      <c r="H1385" t="s">
        <v>2611</v>
      </c>
      <c r="I1385" t="s">
        <v>4467</v>
      </c>
    </row>
    <row r="1386" spans="1:9" x14ac:dyDescent="0.25">
      <c r="A1386" t="s">
        <v>3014</v>
      </c>
      <c r="B1386" s="2">
        <v>2</v>
      </c>
      <c r="C1386" t="s">
        <v>4527</v>
      </c>
      <c r="F1386" t="s">
        <v>4628</v>
      </c>
      <c r="I1386" t="s">
        <v>4467</v>
      </c>
    </row>
    <row r="1387" spans="1:9" x14ac:dyDescent="0.25">
      <c r="A1387" t="s">
        <v>3330</v>
      </c>
      <c r="B1387" s="2">
        <v>1</v>
      </c>
      <c r="C1387" t="s">
        <v>2606</v>
      </c>
    </row>
    <row r="1388" spans="1:9" x14ac:dyDescent="0.25">
      <c r="A1388" t="s">
        <v>3330</v>
      </c>
      <c r="B1388" s="2">
        <v>2</v>
      </c>
      <c r="C1388" t="s">
        <v>2605</v>
      </c>
    </row>
    <row r="1389" spans="1:9" x14ac:dyDescent="0.25">
      <c r="A1389" t="s">
        <v>3342</v>
      </c>
      <c r="B1389" s="2">
        <v>1</v>
      </c>
      <c r="C1389" t="s">
        <v>2606</v>
      </c>
      <c r="D1389" s="325">
        <v>34566</v>
      </c>
      <c r="F1389" t="s">
        <v>89</v>
      </c>
      <c r="G1389">
        <v>210000</v>
      </c>
      <c r="I1389" t="s">
        <v>4205</v>
      </c>
    </row>
    <row r="1390" spans="1:9" x14ac:dyDescent="0.25">
      <c r="A1390" t="s">
        <v>3342</v>
      </c>
      <c r="B1390" s="2">
        <v>2</v>
      </c>
      <c r="C1390" t="s">
        <v>4527</v>
      </c>
      <c r="D1390" s="325">
        <v>35459</v>
      </c>
      <c r="F1390" t="s">
        <v>72</v>
      </c>
      <c r="I1390" t="s">
        <v>4205</v>
      </c>
    </row>
    <row r="1391" spans="1:9" x14ac:dyDescent="0.25">
      <c r="A1391" t="s">
        <v>3342</v>
      </c>
      <c r="B1391" s="2">
        <v>3</v>
      </c>
      <c r="C1391" t="s">
        <v>4527</v>
      </c>
      <c r="F1391" t="s">
        <v>36</v>
      </c>
      <c r="I1391" t="s">
        <v>4205</v>
      </c>
    </row>
    <row r="1392" spans="1:9" x14ac:dyDescent="0.25">
      <c r="A1392" t="s">
        <v>3342</v>
      </c>
      <c r="B1392" s="2">
        <v>4</v>
      </c>
      <c r="C1392" t="s">
        <v>2605</v>
      </c>
      <c r="F1392" t="s">
        <v>86</v>
      </c>
      <c r="G1392">
        <v>200000</v>
      </c>
      <c r="I1392" t="s">
        <v>4205</v>
      </c>
    </row>
    <row r="1393" spans="1:9" x14ac:dyDescent="0.25">
      <c r="A1393" t="s">
        <v>2029</v>
      </c>
      <c r="B1393" s="2">
        <v>1</v>
      </c>
      <c r="C1393" t="s">
        <v>2606</v>
      </c>
    </row>
    <row r="1394" spans="1:9" x14ac:dyDescent="0.25">
      <c r="A1394" t="s">
        <v>2029</v>
      </c>
      <c r="B1394" s="2">
        <v>2</v>
      </c>
      <c r="C1394" t="s">
        <v>2605</v>
      </c>
    </row>
    <row r="1395" spans="1:9" x14ac:dyDescent="0.25">
      <c r="A1395" t="s">
        <v>3136</v>
      </c>
      <c r="B1395" s="2">
        <v>1</v>
      </c>
      <c r="C1395" t="s">
        <v>2606</v>
      </c>
      <c r="F1395" t="s">
        <v>4629</v>
      </c>
      <c r="I1395" t="s">
        <v>3994</v>
      </c>
    </row>
    <row r="1396" spans="1:9" x14ac:dyDescent="0.25">
      <c r="A1396" t="s">
        <v>3136</v>
      </c>
      <c r="B1396" s="2">
        <v>2</v>
      </c>
      <c r="C1396" t="s">
        <v>2605</v>
      </c>
      <c r="F1396" t="s">
        <v>4630</v>
      </c>
      <c r="I1396" t="s">
        <v>3994</v>
      </c>
    </row>
    <row r="1397" spans="1:9" x14ac:dyDescent="0.25">
      <c r="A1397" t="s">
        <v>2980</v>
      </c>
      <c r="B1397" s="2">
        <v>1</v>
      </c>
      <c r="C1397" t="s">
        <v>2606</v>
      </c>
      <c r="F1397" t="s">
        <v>4582</v>
      </c>
      <c r="I1397" t="s">
        <v>4478</v>
      </c>
    </row>
    <row r="1398" spans="1:9" x14ac:dyDescent="0.25">
      <c r="A1398" t="s">
        <v>2980</v>
      </c>
      <c r="B1398" s="2">
        <v>2</v>
      </c>
      <c r="C1398" t="s">
        <v>2638</v>
      </c>
      <c r="I1398" t="s">
        <v>4478</v>
      </c>
    </row>
    <row r="1399" spans="1:9" x14ac:dyDescent="0.25">
      <c r="A1399" t="s">
        <v>2108</v>
      </c>
      <c r="B1399" s="2">
        <v>1</v>
      </c>
      <c r="C1399" t="s">
        <v>2606</v>
      </c>
    </row>
    <row r="1400" spans="1:9" x14ac:dyDescent="0.25">
      <c r="A1400" t="s">
        <v>2108</v>
      </c>
      <c r="B1400" s="2">
        <v>2</v>
      </c>
      <c r="C1400" t="s">
        <v>2605</v>
      </c>
    </row>
    <row r="1401" spans="1:9" x14ac:dyDescent="0.25">
      <c r="A1401" t="s">
        <v>1549</v>
      </c>
      <c r="B1401" s="2">
        <v>1</v>
      </c>
      <c r="C1401" t="s">
        <v>2606</v>
      </c>
    </row>
    <row r="1402" spans="1:9" x14ac:dyDescent="0.25">
      <c r="A1402" t="s">
        <v>1549</v>
      </c>
      <c r="B1402" s="2">
        <v>2</v>
      </c>
      <c r="C1402" t="s">
        <v>2605</v>
      </c>
    </row>
    <row r="1403" spans="1:9" x14ac:dyDescent="0.25">
      <c r="A1403" t="s">
        <v>1548</v>
      </c>
      <c r="B1403" s="2">
        <v>1</v>
      </c>
      <c r="C1403" t="s">
        <v>2606</v>
      </c>
    </row>
    <row r="1404" spans="1:9" x14ac:dyDescent="0.25">
      <c r="A1404" t="s">
        <v>1548</v>
      </c>
      <c r="B1404" s="2">
        <v>2</v>
      </c>
      <c r="C1404" t="s">
        <v>2605</v>
      </c>
    </row>
    <row r="1405" spans="1:9" x14ac:dyDescent="0.25">
      <c r="A1405" t="s">
        <v>1626</v>
      </c>
      <c r="B1405" s="2">
        <v>1</v>
      </c>
      <c r="C1405" t="s">
        <v>2606</v>
      </c>
    </row>
    <row r="1406" spans="1:9" x14ac:dyDescent="0.25">
      <c r="A1406" t="s">
        <v>1626</v>
      </c>
      <c r="B1406" s="2">
        <v>2</v>
      </c>
      <c r="C1406" t="s">
        <v>2605</v>
      </c>
    </row>
    <row r="1407" spans="1:9" x14ac:dyDescent="0.25">
      <c r="A1407" t="s">
        <v>1855</v>
      </c>
      <c r="B1407" s="2">
        <v>1</v>
      </c>
      <c r="C1407" t="s">
        <v>2606</v>
      </c>
    </row>
    <row r="1408" spans="1:9" x14ac:dyDescent="0.25">
      <c r="A1408" t="s">
        <v>1855</v>
      </c>
      <c r="B1408" s="2">
        <v>2</v>
      </c>
      <c r="C1408" t="s">
        <v>2605</v>
      </c>
    </row>
    <row r="1409" spans="1:9" x14ac:dyDescent="0.25">
      <c r="A1409" t="s">
        <v>1547</v>
      </c>
      <c r="B1409" s="2">
        <v>1</v>
      </c>
      <c r="C1409" t="s">
        <v>2606</v>
      </c>
    </row>
    <row r="1410" spans="1:9" x14ac:dyDescent="0.25">
      <c r="A1410" t="s">
        <v>1547</v>
      </c>
      <c r="B1410" s="2">
        <v>2</v>
      </c>
      <c r="C1410" t="s">
        <v>2605</v>
      </c>
    </row>
    <row r="1411" spans="1:9" x14ac:dyDescent="0.25">
      <c r="A1411" t="s">
        <v>3343</v>
      </c>
      <c r="B1411" s="2">
        <v>1</v>
      </c>
      <c r="C1411" t="s">
        <v>2606</v>
      </c>
      <c r="D1411" s="325">
        <v>36647</v>
      </c>
      <c r="F1411" t="s">
        <v>2608</v>
      </c>
      <c r="I1411" t="s">
        <v>4173</v>
      </c>
    </row>
    <row r="1412" spans="1:9" x14ac:dyDescent="0.25">
      <c r="A1412" t="s">
        <v>3343</v>
      </c>
      <c r="B1412" s="2">
        <v>2</v>
      </c>
      <c r="C1412" t="s">
        <v>2605</v>
      </c>
      <c r="D1412" s="325">
        <v>41230</v>
      </c>
      <c r="F1412" t="s">
        <v>42</v>
      </c>
      <c r="G1412">
        <v>5250000</v>
      </c>
      <c r="I1412" t="s">
        <v>4173</v>
      </c>
    </row>
    <row r="1413" spans="1:9" x14ac:dyDescent="0.25">
      <c r="A1413" t="s">
        <v>3438</v>
      </c>
      <c r="B1413" s="2">
        <v>1</v>
      </c>
      <c r="C1413" t="s">
        <v>2606</v>
      </c>
      <c r="I1413" t="s">
        <v>4242</v>
      </c>
    </row>
    <row r="1414" spans="1:9" x14ac:dyDescent="0.25">
      <c r="A1414" t="s">
        <v>3438</v>
      </c>
      <c r="B1414" s="2">
        <v>2</v>
      </c>
      <c r="C1414" t="s">
        <v>2605</v>
      </c>
      <c r="I1414" t="s">
        <v>4242</v>
      </c>
    </row>
    <row r="1415" spans="1:9" x14ac:dyDescent="0.25">
      <c r="A1415" t="s">
        <v>2902</v>
      </c>
      <c r="B1415" s="2">
        <v>1</v>
      </c>
      <c r="C1415" t="s">
        <v>2606</v>
      </c>
      <c r="F1415" t="s">
        <v>62</v>
      </c>
      <c r="I1415" t="s">
        <v>3865</v>
      </c>
    </row>
    <row r="1416" spans="1:9" x14ac:dyDescent="0.25">
      <c r="A1416" t="s">
        <v>2902</v>
      </c>
      <c r="B1416" s="2">
        <v>2</v>
      </c>
      <c r="C1416" t="s">
        <v>2605</v>
      </c>
      <c r="F1416" t="s">
        <v>80</v>
      </c>
      <c r="I1416" t="s">
        <v>3865</v>
      </c>
    </row>
    <row r="1417" spans="1:9" x14ac:dyDescent="0.25">
      <c r="A1417" t="s">
        <v>2873</v>
      </c>
      <c r="B1417" s="2">
        <v>1</v>
      </c>
      <c r="C1417" t="s">
        <v>2606</v>
      </c>
      <c r="D1417" s="325">
        <v>25795</v>
      </c>
      <c r="F1417" t="s">
        <v>96</v>
      </c>
      <c r="I1417" t="s">
        <v>3867</v>
      </c>
    </row>
    <row r="1418" spans="1:9" x14ac:dyDescent="0.25">
      <c r="A1418" t="s">
        <v>2873</v>
      </c>
      <c r="B1418" s="2">
        <v>2</v>
      </c>
      <c r="C1418" t="s">
        <v>2605</v>
      </c>
      <c r="D1418" s="325">
        <v>27125</v>
      </c>
      <c r="F1418" t="s">
        <v>88</v>
      </c>
      <c r="I1418" t="s">
        <v>3867</v>
      </c>
    </row>
    <row r="1419" spans="1:9" x14ac:dyDescent="0.25">
      <c r="A1419" t="s">
        <v>3347</v>
      </c>
      <c r="B1419" s="2">
        <v>1</v>
      </c>
      <c r="C1419" t="s">
        <v>2606</v>
      </c>
      <c r="D1419" s="325">
        <v>24822</v>
      </c>
      <c r="F1419" t="s">
        <v>35</v>
      </c>
      <c r="G1419">
        <v>123000</v>
      </c>
      <c r="I1419" t="s">
        <v>3874</v>
      </c>
    </row>
    <row r="1420" spans="1:9" x14ac:dyDescent="0.25">
      <c r="A1420" t="s">
        <v>3347</v>
      </c>
      <c r="B1420" s="2">
        <v>2</v>
      </c>
      <c r="C1420" t="s">
        <v>2603</v>
      </c>
      <c r="D1420" s="325">
        <v>25323</v>
      </c>
      <c r="F1420" t="s">
        <v>2175</v>
      </c>
      <c r="H1420" t="s">
        <v>2135</v>
      </c>
      <c r="I1420" t="s">
        <v>3874</v>
      </c>
    </row>
    <row r="1421" spans="1:9" x14ac:dyDescent="0.25">
      <c r="A1421" t="s">
        <v>3060</v>
      </c>
      <c r="B1421" s="2">
        <v>1</v>
      </c>
      <c r="C1421" t="s">
        <v>2606</v>
      </c>
      <c r="D1421" s="325">
        <v>36463</v>
      </c>
      <c r="F1421" t="s">
        <v>53</v>
      </c>
      <c r="G1421">
        <v>1580000</v>
      </c>
      <c r="I1421" t="s">
        <v>3914</v>
      </c>
    </row>
    <row r="1422" spans="1:9" x14ac:dyDescent="0.25">
      <c r="A1422" t="s">
        <v>3060</v>
      </c>
      <c r="B1422" s="2">
        <v>2</v>
      </c>
      <c r="C1422" t="s">
        <v>4527</v>
      </c>
      <c r="D1422" s="325">
        <v>37756</v>
      </c>
      <c r="F1422" t="s">
        <v>56</v>
      </c>
      <c r="I1422" t="s">
        <v>3914</v>
      </c>
    </row>
    <row r="1423" spans="1:9" x14ac:dyDescent="0.25">
      <c r="A1423" t="s">
        <v>3329</v>
      </c>
      <c r="B1423" s="2">
        <v>1</v>
      </c>
      <c r="C1423" t="s">
        <v>2606</v>
      </c>
      <c r="F1423" t="s">
        <v>54</v>
      </c>
      <c r="I1423" t="s">
        <v>4159</v>
      </c>
    </row>
    <row r="1424" spans="1:9" x14ac:dyDescent="0.25">
      <c r="A1424" t="s">
        <v>3329</v>
      </c>
      <c r="B1424" s="2">
        <v>2</v>
      </c>
      <c r="C1424" t="s">
        <v>2605</v>
      </c>
      <c r="F1424" t="s">
        <v>42</v>
      </c>
      <c r="I1424" t="s">
        <v>4159</v>
      </c>
    </row>
    <row r="1425" spans="1:9" x14ac:dyDescent="0.25">
      <c r="A1425" t="s">
        <v>3452</v>
      </c>
      <c r="B1425" s="2">
        <v>1</v>
      </c>
      <c r="C1425" t="s">
        <v>2606</v>
      </c>
      <c r="D1425" s="325">
        <v>30954</v>
      </c>
      <c r="F1425" t="s">
        <v>2399</v>
      </c>
      <c r="I1425" t="s">
        <v>4256</v>
      </c>
    </row>
    <row r="1426" spans="1:9" x14ac:dyDescent="0.25">
      <c r="A1426" t="s">
        <v>3452</v>
      </c>
      <c r="B1426" s="2">
        <v>2</v>
      </c>
      <c r="C1426" t="s">
        <v>2605</v>
      </c>
      <c r="D1426" s="325">
        <v>31407</v>
      </c>
      <c r="F1426" t="s">
        <v>63</v>
      </c>
      <c r="G1426">
        <v>112000</v>
      </c>
      <c r="I1426" t="s">
        <v>4256</v>
      </c>
    </row>
    <row r="1427" spans="1:9" x14ac:dyDescent="0.25">
      <c r="A1427" t="s">
        <v>3454</v>
      </c>
      <c r="B1427" s="2">
        <v>1</v>
      </c>
      <c r="C1427" t="s">
        <v>2606</v>
      </c>
    </row>
    <row r="1428" spans="1:9" x14ac:dyDescent="0.25">
      <c r="A1428" t="s">
        <v>3454</v>
      </c>
      <c r="B1428" s="2">
        <v>2</v>
      </c>
      <c r="C1428" t="s">
        <v>2605</v>
      </c>
    </row>
    <row r="1429" spans="1:9" x14ac:dyDescent="0.25">
      <c r="A1429" t="s">
        <v>3348</v>
      </c>
      <c r="B1429" s="2">
        <v>1</v>
      </c>
      <c r="C1429" t="s">
        <v>2606</v>
      </c>
      <c r="F1429" t="s">
        <v>4631</v>
      </c>
      <c r="I1429" t="s">
        <v>3866</v>
      </c>
    </row>
    <row r="1430" spans="1:9" x14ac:dyDescent="0.25">
      <c r="A1430" t="s">
        <v>3348</v>
      </c>
      <c r="B1430" s="2">
        <v>2</v>
      </c>
      <c r="C1430" t="s">
        <v>2605</v>
      </c>
      <c r="F1430" t="s">
        <v>4632</v>
      </c>
      <c r="I1430" t="s">
        <v>3866</v>
      </c>
    </row>
    <row r="1431" spans="1:9" x14ac:dyDescent="0.25">
      <c r="A1431" t="s">
        <v>3174</v>
      </c>
      <c r="B1431" s="2">
        <v>1</v>
      </c>
      <c r="C1431" t="s">
        <v>2606</v>
      </c>
    </row>
    <row r="1432" spans="1:9" x14ac:dyDescent="0.25">
      <c r="A1432" t="s">
        <v>3174</v>
      </c>
      <c r="B1432" s="2">
        <v>2</v>
      </c>
      <c r="C1432" t="s">
        <v>2605</v>
      </c>
    </row>
    <row r="1433" spans="1:9" x14ac:dyDescent="0.25">
      <c r="A1433" t="s">
        <v>3445</v>
      </c>
      <c r="B1433" s="2">
        <v>1</v>
      </c>
      <c r="C1433" t="s">
        <v>2606</v>
      </c>
    </row>
    <row r="1434" spans="1:9" x14ac:dyDescent="0.25">
      <c r="A1434" t="s">
        <v>3445</v>
      </c>
      <c r="B1434" s="2">
        <v>2</v>
      </c>
      <c r="C1434" t="s">
        <v>2605</v>
      </c>
    </row>
    <row r="1435" spans="1:9" x14ac:dyDescent="0.25">
      <c r="A1435" t="s">
        <v>3652</v>
      </c>
      <c r="B1435" s="2">
        <v>1</v>
      </c>
      <c r="C1435" t="s">
        <v>2606</v>
      </c>
    </row>
    <row r="1436" spans="1:9" x14ac:dyDescent="0.25">
      <c r="A1436" t="s">
        <v>3652</v>
      </c>
      <c r="B1436" s="2">
        <v>2</v>
      </c>
      <c r="C1436" t="s">
        <v>2605</v>
      </c>
    </row>
    <row r="1437" spans="1:9" x14ac:dyDescent="0.25">
      <c r="A1437" t="s">
        <v>3242</v>
      </c>
      <c r="B1437" s="2">
        <v>1</v>
      </c>
      <c r="C1437" t="s">
        <v>2606</v>
      </c>
      <c r="F1437" t="s">
        <v>4633</v>
      </c>
      <c r="I1437" t="s">
        <v>4084</v>
      </c>
    </row>
    <row r="1438" spans="1:9" x14ac:dyDescent="0.25">
      <c r="A1438" t="s">
        <v>3242</v>
      </c>
      <c r="B1438" s="2">
        <v>2</v>
      </c>
      <c r="C1438" t="s">
        <v>2605</v>
      </c>
      <c r="F1438" t="s">
        <v>80</v>
      </c>
      <c r="I1438" t="s">
        <v>4084</v>
      </c>
    </row>
    <row r="1439" spans="1:9" x14ac:dyDescent="0.25">
      <c r="A1439" t="s">
        <v>2883</v>
      </c>
      <c r="B1439" s="2">
        <v>1</v>
      </c>
      <c r="C1439" t="s">
        <v>2606</v>
      </c>
    </row>
    <row r="1440" spans="1:9" x14ac:dyDescent="0.25">
      <c r="A1440" t="s">
        <v>2883</v>
      </c>
      <c r="B1440" s="2">
        <v>2</v>
      </c>
      <c r="C1440" t="s">
        <v>2605</v>
      </c>
    </row>
    <row r="1441" spans="1:9" x14ac:dyDescent="0.25">
      <c r="A1441" t="s">
        <v>3349</v>
      </c>
      <c r="B1441" s="2">
        <v>1</v>
      </c>
      <c r="C1441" t="s">
        <v>2606</v>
      </c>
      <c r="D1441" s="325">
        <v>24174</v>
      </c>
      <c r="F1441" t="s">
        <v>59</v>
      </c>
      <c r="I1441" t="s">
        <v>3857</v>
      </c>
    </row>
    <row r="1442" spans="1:9" x14ac:dyDescent="0.25">
      <c r="A1442" t="s">
        <v>3349</v>
      </c>
      <c r="B1442" s="2">
        <v>2</v>
      </c>
      <c r="C1442" t="s">
        <v>2605</v>
      </c>
      <c r="D1442" s="325">
        <v>25323</v>
      </c>
      <c r="F1442" t="s">
        <v>35</v>
      </c>
      <c r="I1442" t="s">
        <v>3857</v>
      </c>
    </row>
    <row r="1443" spans="1:9" x14ac:dyDescent="0.25">
      <c r="A1443" t="s">
        <v>3204</v>
      </c>
      <c r="B1443" s="2">
        <v>1</v>
      </c>
      <c r="C1443" t="s">
        <v>2606</v>
      </c>
      <c r="D1443" s="325">
        <v>3897</v>
      </c>
      <c r="F1443" t="s">
        <v>52</v>
      </c>
      <c r="I1443" t="s">
        <v>4047</v>
      </c>
    </row>
    <row r="1444" spans="1:9" x14ac:dyDescent="0.25">
      <c r="A1444" t="s">
        <v>3204</v>
      </c>
      <c r="B1444" s="2">
        <v>2</v>
      </c>
      <c r="C1444" t="s">
        <v>2605</v>
      </c>
      <c r="D1444" s="325">
        <v>5229</v>
      </c>
      <c r="F1444" t="s">
        <v>2301</v>
      </c>
      <c r="I1444" t="s">
        <v>4047</v>
      </c>
    </row>
    <row r="1445" spans="1:9" x14ac:dyDescent="0.25">
      <c r="A1445" t="s">
        <v>3225</v>
      </c>
      <c r="B1445" s="2">
        <v>1</v>
      </c>
      <c r="C1445" t="s">
        <v>2606</v>
      </c>
      <c r="D1445" s="325">
        <v>39730</v>
      </c>
      <c r="F1445" t="s">
        <v>95</v>
      </c>
      <c r="G1445">
        <v>1130000</v>
      </c>
      <c r="I1445" t="s">
        <v>4069</v>
      </c>
    </row>
    <row r="1446" spans="1:9" x14ac:dyDescent="0.25">
      <c r="A1446" t="s">
        <v>3225</v>
      </c>
      <c r="B1446" s="2">
        <v>2</v>
      </c>
      <c r="C1446" t="s">
        <v>2605</v>
      </c>
      <c r="D1446" s="325">
        <v>40778</v>
      </c>
      <c r="F1446" t="s">
        <v>86</v>
      </c>
      <c r="G1446">
        <v>158000</v>
      </c>
      <c r="I1446" t="s">
        <v>4069</v>
      </c>
    </row>
    <row r="1447" spans="1:9" x14ac:dyDescent="0.25">
      <c r="A1447" t="s">
        <v>3288</v>
      </c>
      <c r="B1447" s="2">
        <v>1</v>
      </c>
      <c r="C1447" t="s">
        <v>4599</v>
      </c>
      <c r="D1447" s="325">
        <v>39280</v>
      </c>
      <c r="I1447" t="s">
        <v>4124</v>
      </c>
    </row>
    <row r="1448" spans="1:9" x14ac:dyDescent="0.25">
      <c r="A1448" t="s">
        <v>3288</v>
      </c>
      <c r="B1448" s="2">
        <v>2</v>
      </c>
      <c r="C1448" t="s">
        <v>4527</v>
      </c>
      <c r="D1448" s="325">
        <v>39990</v>
      </c>
      <c r="E1448" s="325">
        <v>40173</v>
      </c>
      <c r="F1448" t="s">
        <v>50</v>
      </c>
    </row>
    <row r="1449" spans="1:9" x14ac:dyDescent="0.25">
      <c r="A1449" t="s">
        <v>3288</v>
      </c>
      <c r="B1449" s="2">
        <v>3</v>
      </c>
      <c r="C1449" t="s">
        <v>2605</v>
      </c>
      <c r="D1449" s="325">
        <v>40197</v>
      </c>
      <c r="F1449" t="s">
        <v>90</v>
      </c>
      <c r="I1449" t="s">
        <v>4124</v>
      </c>
    </row>
    <row r="1450" spans="1:9" x14ac:dyDescent="0.25">
      <c r="A1450" t="s">
        <v>3289</v>
      </c>
      <c r="B1450" s="2">
        <v>1</v>
      </c>
      <c r="C1450" t="s">
        <v>2606</v>
      </c>
    </row>
    <row r="1451" spans="1:9" x14ac:dyDescent="0.25">
      <c r="A1451" t="s">
        <v>3289</v>
      </c>
      <c r="B1451" s="2">
        <v>2</v>
      </c>
      <c r="C1451" t="s">
        <v>2605</v>
      </c>
    </row>
    <row r="1452" spans="1:9" x14ac:dyDescent="0.25">
      <c r="A1452" t="s">
        <v>3439</v>
      </c>
      <c r="B1452" s="2">
        <v>1</v>
      </c>
      <c r="C1452" t="s">
        <v>2606</v>
      </c>
      <c r="F1452" t="s">
        <v>68</v>
      </c>
      <c r="I1452" t="s">
        <v>4243</v>
      </c>
    </row>
    <row r="1453" spans="1:9" x14ac:dyDescent="0.25">
      <c r="A1453" t="s">
        <v>3439</v>
      </c>
      <c r="B1453" s="2">
        <v>2</v>
      </c>
      <c r="C1453" t="s">
        <v>2605</v>
      </c>
      <c r="F1453" t="s">
        <v>4634</v>
      </c>
      <c r="I1453" t="s">
        <v>4243</v>
      </c>
    </row>
    <row r="1454" spans="1:9" x14ac:dyDescent="0.25">
      <c r="A1454" t="s">
        <v>3448</v>
      </c>
      <c r="B1454" s="2">
        <v>1</v>
      </c>
      <c r="C1454" t="s">
        <v>2606</v>
      </c>
      <c r="F1454" t="s">
        <v>35</v>
      </c>
      <c r="I1454" t="s">
        <v>4251</v>
      </c>
    </row>
    <row r="1455" spans="1:9" x14ac:dyDescent="0.25">
      <c r="A1455" t="s">
        <v>3448</v>
      </c>
      <c r="B1455" s="2">
        <v>2</v>
      </c>
      <c r="C1455" t="s">
        <v>2605</v>
      </c>
      <c r="F1455" t="s">
        <v>4635</v>
      </c>
      <c r="I1455" t="s">
        <v>4251</v>
      </c>
    </row>
    <row r="1456" spans="1:9" x14ac:dyDescent="0.25">
      <c r="A1456" t="s">
        <v>3473</v>
      </c>
      <c r="B1456" s="2">
        <v>1</v>
      </c>
      <c r="C1456" t="s">
        <v>2606</v>
      </c>
    </row>
    <row r="1457" spans="1:9" x14ac:dyDescent="0.25">
      <c r="A1457" t="s">
        <v>3473</v>
      </c>
      <c r="B1457" s="2">
        <v>2</v>
      </c>
      <c r="C1457" t="s">
        <v>2605</v>
      </c>
    </row>
    <row r="1458" spans="1:9" x14ac:dyDescent="0.25">
      <c r="A1458" t="s">
        <v>3591</v>
      </c>
      <c r="B1458" s="2">
        <v>1</v>
      </c>
      <c r="C1458" t="s">
        <v>2606</v>
      </c>
      <c r="F1458" t="s">
        <v>74</v>
      </c>
      <c r="I1458" t="s">
        <v>4376</v>
      </c>
    </row>
    <row r="1459" spans="1:9" x14ac:dyDescent="0.25">
      <c r="A1459" t="s">
        <v>3591</v>
      </c>
      <c r="B1459" s="2">
        <v>2</v>
      </c>
      <c r="C1459" t="s">
        <v>2605</v>
      </c>
      <c r="F1459" t="s">
        <v>74</v>
      </c>
      <c r="I1459" t="s">
        <v>4376</v>
      </c>
    </row>
    <row r="1460" spans="1:9" x14ac:dyDescent="0.25">
      <c r="A1460" t="s">
        <v>3421</v>
      </c>
      <c r="B1460" s="2">
        <v>1</v>
      </c>
      <c r="C1460" t="s">
        <v>4528</v>
      </c>
      <c r="D1460" s="325">
        <v>39721</v>
      </c>
      <c r="E1460" s="325">
        <v>39599</v>
      </c>
      <c r="F1460" t="s">
        <v>4568</v>
      </c>
      <c r="G1460">
        <v>175000</v>
      </c>
      <c r="I1460" t="s">
        <v>4225</v>
      </c>
    </row>
    <row r="1461" spans="1:9" x14ac:dyDescent="0.25">
      <c r="A1461" t="s">
        <v>3421</v>
      </c>
      <c r="B1461" s="2">
        <v>2</v>
      </c>
      <c r="C1461" t="s">
        <v>2606</v>
      </c>
      <c r="D1461" s="325">
        <v>40015</v>
      </c>
      <c r="F1461" t="s">
        <v>4568</v>
      </c>
      <c r="G1461">
        <v>200000</v>
      </c>
    </row>
    <row r="1462" spans="1:9" x14ac:dyDescent="0.25">
      <c r="A1462" t="s">
        <v>3421</v>
      </c>
      <c r="B1462" s="2">
        <v>3</v>
      </c>
      <c r="C1462" t="s">
        <v>2605</v>
      </c>
      <c r="D1462" s="325">
        <v>41101</v>
      </c>
      <c r="F1462" t="s">
        <v>56</v>
      </c>
      <c r="I1462" t="s">
        <v>4225</v>
      </c>
    </row>
    <row r="1463" spans="1:9" x14ac:dyDescent="0.25">
      <c r="A1463" t="s">
        <v>3746</v>
      </c>
      <c r="B1463" s="2">
        <v>1</v>
      </c>
      <c r="C1463" t="s">
        <v>2606</v>
      </c>
    </row>
    <row r="1464" spans="1:9" x14ac:dyDescent="0.25">
      <c r="A1464" t="s">
        <v>3746</v>
      </c>
      <c r="B1464" s="2">
        <v>2</v>
      </c>
      <c r="C1464" t="s">
        <v>2605</v>
      </c>
    </row>
    <row r="1465" spans="1:9" x14ac:dyDescent="0.25">
      <c r="A1465" t="s">
        <v>2865</v>
      </c>
      <c r="B1465" s="2">
        <v>1</v>
      </c>
      <c r="C1465" t="s">
        <v>2606</v>
      </c>
      <c r="F1465" t="s">
        <v>52</v>
      </c>
      <c r="I1465" t="s">
        <v>3839</v>
      </c>
    </row>
    <row r="1466" spans="1:9" x14ac:dyDescent="0.25">
      <c r="A1466" t="s">
        <v>2865</v>
      </c>
      <c r="B1466" s="2">
        <v>2</v>
      </c>
      <c r="C1466" t="s">
        <v>2605</v>
      </c>
      <c r="F1466" t="s">
        <v>102</v>
      </c>
      <c r="I1466" t="s">
        <v>3839</v>
      </c>
    </row>
    <row r="1467" spans="1:9" x14ac:dyDescent="0.25">
      <c r="A1467" t="s">
        <v>2876</v>
      </c>
      <c r="B1467" s="2">
        <v>1</v>
      </c>
      <c r="C1467" t="s">
        <v>2606</v>
      </c>
      <c r="D1467" s="325">
        <v>21662</v>
      </c>
      <c r="F1467" t="s">
        <v>2154</v>
      </c>
      <c r="I1467" t="s">
        <v>3846</v>
      </c>
    </row>
    <row r="1468" spans="1:9" x14ac:dyDescent="0.25">
      <c r="A1468" t="s">
        <v>2876</v>
      </c>
      <c r="B1468" s="2">
        <v>2</v>
      </c>
      <c r="C1468" t="s">
        <v>2605</v>
      </c>
      <c r="D1468" s="325">
        <v>22995</v>
      </c>
      <c r="F1468" t="s">
        <v>69</v>
      </c>
      <c r="G1468">
        <v>6000</v>
      </c>
      <c r="I1468" t="s">
        <v>3846</v>
      </c>
    </row>
    <row r="1469" spans="1:9" x14ac:dyDescent="0.25">
      <c r="A1469" t="s">
        <v>2899</v>
      </c>
      <c r="B1469" s="2">
        <v>1</v>
      </c>
      <c r="C1469" t="s">
        <v>2606</v>
      </c>
    </row>
    <row r="1470" spans="1:9" x14ac:dyDescent="0.25">
      <c r="A1470" t="s">
        <v>2899</v>
      </c>
      <c r="B1470" s="2">
        <v>2</v>
      </c>
      <c r="C1470" t="s">
        <v>2605</v>
      </c>
    </row>
    <row r="1471" spans="1:9" x14ac:dyDescent="0.25">
      <c r="A1471" t="s">
        <v>2900</v>
      </c>
      <c r="B1471" s="2">
        <v>1</v>
      </c>
      <c r="C1471" t="s">
        <v>2606</v>
      </c>
      <c r="D1471" s="325">
        <v>23457</v>
      </c>
      <c r="F1471" t="s">
        <v>59</v>
      </c>
      <c r="G1471">
        <v>40000</v>
      </c>
      <c r="I1471" t="s">
        <v>3863</v>
      </c>
    </row>
    <row r="1472" spans="1:9" x14ac:dyDescent="0.25">
      <c r="A1472" t="s">
        <v>2900</v>
      </c>
      <c r="B1472" s="2">
        <v>2</v>
      </c>
      <c r="C1472" t="s">
        <v>2603</v>
      </c>
      <c r="D1472" s="325">
        <v>25620</v>
      </c>
      <c r="F1472" t="s">
        <v>32</v>
      </c>
      <c r="H1472" t="s">
        <v>2135</v>
      </c>
      <c r="I1472" t="s">
        <v>3863</v>
      </c>
    </row>
    <row r="1473" spans="1:9" x14ac:dyDescent="0.25">
      <c r="A1473" t="s">
        <v>3045</v>
      </c>
      <c r="B1473" s="2">
        <v>1</v>
      </c>
      <c r="C1473" t="s">
        <v>2606</v>
      </c>
      <c r="F1473" t="s">
        <v>4612</v>
      </c>
      <c r="I1473" t="s">
        <v>3916</v>
      </c>
    </row>
    <row r="1474" spans="1:9" x14ac:dyDescent="0.25">
      <c r="A1474" t="s">
        <v>3045</v>
      </c>
      <c r="B1474" s="2">
        <v>2</v>
      </c>
      <c r="C1474" t="s">
        <v>2605</v>
      </c>
      <c r="F1474" t="s">
        <v>4612</v>
      </c>
      <c r="I1474" t="s">
        <v>3916</v>
      </c>
    </row>
    <row r="1475" spans="1:9" x14ac:dyDescent="0.25">
      <c r="A1475" t="s">
        <v>3072</v>
      </c>
      <c r="B1475" s="2">
        <v>1</v>
      </c>
      <c r="C1475" t="s">
        <v>4599</v>
      </c>
      <c r="I1475" t="s">
        <v>3927</v>
      </c>
    </row>
    <row r="1476" spans="1:9" x14ac:dyDescent="0.25">
      <c r="A1476" t="s">
        <v>3072</v>
      </c>
      <c r="B1476" s="2">
        <v>2</v>
      </c>
      <c r="C1476" t="s">
        <v>2605</v>
      </c>
      <c r="D1476" s="325">
        <v>36422</v>
      </c>
      <c r="F1476" t="s">
        <v>53</v>
      </c>
      <c r="I1476" t="s">
        <v>3927</v>
      </c>
    </row>
    <row r="1477" spans="1:9" x14ac:dyDescent="0.25">
      <c r="A1477" t="s">
        <v>3080</v>
      </c>
      <c r="B1477" s="2">
        <v>1</v>
      </c>
      <c r="C1477" t="s">
        <v>4599</v>
      </c>
      <c r="I1477" t="s">
        <v>3934</v>
      </c>
    </row>
    <row r="1478" spans="1:9" x14ac:dyDescent="0.25">
      <c r="A1478" t="s">
        <v>3080</v>
      </c>
      <c r="B1478" s="2">
        <v>2</v>
      </c>
      <c r="C1478" t="s">
        <v>2638</v>
      </c>
      <c r="I1478" t="s">
        <v>3934</v>
      </c>
    </row>
    <row r="1479" spans="1:9" x14ac:dyDescent="0.25">
      <c r="A1479" t="s">
        <v>3117</v>
      </c>
      <c r="B1479" s="2">
        <v>1</v>
      </c>
      <c r="C1479" t="s">
        <v>4599</v>
      </c>
      <c r="D1479" s="325">
        <v>25563</v>
      </c>
      <c r="I1479" t="s">
        <v>3973</v>
      </c>
    </row>
    <row r="1480" spans="1:9" x14ac:dyDescent="0.25">
      <c r="A1480" t="s">
        <v>3117</v>
      </c>
      <c r="B1480" s="2">
        <v>2</v>
      </c>
      <c r="C1480" t="s">
        <v>2605</v>
      </c>
      <c r="D1480" s="325">
        <v>27737</v>
      </c>
      <c r="F1480" t="s">
        <v>48</v>
      </c>
      <c r="I1480" t="s">
        <v>3973</v>
      </c>
    </row>
    <row r="1481" spans="1:9" x14ac:dyDescent="0.25">
      <c r="A1481" t="s">
        <v>3123</v>
      </c>
      <c r="B1481" s="2">
        <v>1</v>
      </c>
      <c r="C1481" t="s">
        <v>2606</v>
      </c>
      <c r="F1481" t="s">
        <v>50</v>
      </c>
      <c r="I1481" t="s">
        <v>3979</v>
      </c>
    </row>
    <row r="1482" spans="1:9" x14ac:dyDescent="0.25">
      <c r="A1482" t="s">
        <v>3123</v>
      </c>
      <c r="B1482" s="2">
        <v>2</v>
      </c>
      <c r="C1482" t="s">
        <v>2638</v>
      </c>
      <c r="I1482" t="s">
        <v>3979</v>
      </c>
    </row>
    <row r="1483" spans="1:9" x14ac:dyDescent="0.25">
      <c r="A1483" t="s">
        <v>3132</v>
      </c>
      <c r="B1483" s="2">
        <v>1</v>
      </c>
      <c r="C1483" t="s">
        <v>2606</v>
      </c>
      <c r="D1483" s="325">
        <v>38388</v>
      </c>
      <c r="F1483" t="s">
        <v>69</v>
      </c>
      <c r="H1483" t="s">
        <v>2135</v>
      </c>
      <c r="I1483" t="s">
        <v>3990</v>
      </c>
    </row>
    <row r="1484" spans="1:9" x14ac:dyDescent="0.25">
      <c r="A1484" t="s">
        <v>3132</v>
      </c>
      <c r="B1484" s="2">
        <v>2</v>
      </c>
      <c r="C1484" t="s">
        <v>2603</v>
      </c>
      <c r="D1484" s="325">
        <v>39220</v>
      </c>
      <c r="F1484" t="s">
        <v>81</v>
      </c>
      <c r="H1484" t="s">
        <v>2135</v>
      </c>
      <c r="I1484" t="s">
        <v>3990</v>
      </c>
    </row>
    <row r="1485" spans="1:9" x14ac:dyDescent="0.25">
      <c r="A1485" t="s">
        <v>3155</v>
      </c>
      <c r="B1485" s="2">
        <v>1</v>
      </c>
      <c r="C1485" t="s">
        <v>2606</v>
      </c>
    </row>
    <row r="1486" spans="1:9" x14ac:dyDescent="0.25">
      <c r="A1486" t="s">
        <v>3155</v>
      </c>
      <c r="B1486" s="2">
        <v>2</v>
      </c>
      <c r="C1486" t="s">
        <v>2605</v>
      </c>
    </row>
    <row r="1487" spans="1:9" x14ac:dyDescent="0.25">
      <c r="A1487" t="s">
        <v>3709</v>
      </c>
      <c r="B1487" s="2">
        <v>1</v>
      </c>
      <c r="C1487" t="s">
        <v>4528</v>
      </c>
      <c r="F1487" t="s">
        <v>165</v>
      </c>
      <c r="I1487" t="s">
        <v>4039</v>
      </c>
    </row>
    <row r="1488" spans="1:9" x14ac:dyDescent="0.25">
      <c r="A1488" t="s">
        <v>3710</v>
      </c>
      <c r="B1488" s="2">
        <v>1</v>
      </c>
      <c r="C1488" t="s">
        <v>2606</v>
      </c>
    </row>
    <row r="1489" spans="1:9" x14ac:dyDescent="0.25">
      <c r="A1489" t="s">
        <v>3710</v>
      </c>
      <c r="B1489" s="2">
        <v>2</v>
      </c>
      <c r="C1489" t="s">
        <v>2605</v>
      </c>
    </row>
    <row r="1490" spans="1:9" x14ac:dyDescent="0.25">
      <c r="A1490" t="s">
        <v>3208</v>
      </c>
      <c r="B1490" s="2">
        <v>1</v>
      </c>
      <c r="C1490" t="s">
        <v>2606</v>
      </c>
    </row>
    <row r="1491" spans="1:9" x14ac:dyDescent="0.25">
      <c r="A1491" t="s">
        <v>3208</v>
      </c>
      <c r="B1491" s="2">
        <v>2</v>
      </c>
      <c r="C1491" t="s">
        <v>2605</v>
      </c>
    </row>
    <row r="1492" spans="1:9" x14ac:dyDescent="0.25">
      <c r="A1492" t="s">
        <v>3221</v>
      </c>
      <c r="B1492" s="2">
        <v>1</v>
      </c>
      <c r="C1492" t="s">
        <v>2606</v>
      </c>
      <c r="F1492" t="s">
        <v>53</v>
      </c>
      <c r="I1492" t="s">
        <v>4065</v>
      </c>
    </row>
    <row r="1493" spans="1:9" x14ac:dyDescent="0.25">
      <c r="A1493" t="s">
        <v>3221</v>
      </c>
      <c r="B1493" s="2">
        <v>2</v>
      </c>
      <c r="C1493" t="s">
        <v>4528</v>
      </c>
      <c r="F1493" t="s">
        <v>102</v>
      </c>
    </row>
    <row r="1494" spans="1:9" x14ac:dyDescent="0.25">
      <c r="A1494" t="s">
        <v>3221</v>
      </c>
      <c r="B1494" s="2">
        <v>3</v>
      </c>
      <c r="C1494" t="s">
        <v>2605</v>
      </c>
      <c r="F1494" t="s">
        <v>2602</v>
      </c>
      <c r="I1494" t="s">
        <v>4065</v>
      </c>
    </row>
    <row r="1495" spans="1:9" x14ac:dyDescent="0.25">
      <c r="A1495" t="s">
        <v>3237</v>
      </c>
      <c r="B1495" s="2">
        <v>1</v>
      </c>
      <c r="C1495" t="s">
        <v>4599</v>
      </c>
      <c r="I1495" t="s">
        <v>4077</v>
      </c>
    </row>
    <row r="1496" spans="1:9" x14ac:dyDescent="0.25">
      <c r="A1496" t="s">
        <v>3237</v>
      </c>
      <c r="B1496" s="2">
        <v>2</v>
      </c>
      <c r="C1496" t="s">
        <v>2605</v>
      </c>
      <c r="F1496" t="s">
        <v>4576</v>
      </c>
      <c r="I1496" t="s">
        <v>4077</v>
      </c>
    </row>
    <row r="1497" spans="1:9" x14ac:dyDescent="0.25">
      <c r="A1497" t="s">
        <v>3269</v>
      </c>
      <c r="B1497" s="2">
        <v>1</v>
      </c>
      <c r="C1497" t="s">
        <v>2606</v>
      </c>
    </row>
    <row r="1498" spans="1:9" x14ac:dyDescent="0.25">
      <c r="A1498" t="s">
        <v>3269</v>
      </c>
      <c r="B1498" s="2">
        <v>2</v>
      </c>
      <c r="C1498" t="s">
        <v>2605</v>
      </c>
    </row>
    <row r="1499" spans="1:9" x14ac:dyDescent="0.25">
      <c r="A1499" t="s">
        <v>3276</v>
      </c>
      <c r="B1499" s="2">
        <v>1</v>
      </c>
      <c r="C1499" t="s">
        <v>4523</v>
      </c>
      <c r="F1499" t="s">
        <v>4555</v>
      </c>
      <c r="I1499" t="s">
        <v>4117</v>
      </c>
    </row>
    <row r="1500" spans="1:9" x14ac:dyDescent="0.25">
      <c r="A1500" t="s">
        <v>3315</v>
      </c>
      <c r="B1500" s="2">
        <v>1</v>
      </c>
      <c r="C1500" t="s">
        <v>2606</v>
      </c>
    </row>
    <row r="1501" spans="1:9" x14ac:dyDescent="0.25">
      <c r="A1501" t="s">
        <v>3315</v>
      </c>
      <c r="B1501" s="2">
        <v>2</v>
      </c>
      <c r="C1501" t="s">
        <v>2605</v>
      </c>
    </row>
    <row r="1502" spans="1:9" x14ac:dyDescent="0.25">
      <c r="A1502" t="s">
        <v>3352</v>
      </c>
      <c r="B1502" s="2">
        <v>1</v>
      </c>
      <c r="C1502" t="s">
        <v>2606</v>
      </c>
    </row>
    <row r="1503" spans="1:9" x14ac:dyDescent="0.25">
      <c r="A1503" t="s">
        <v>3352</v>
      </c>
      <c r="B1503" s="2">
        <v>2</v>
      </c>
      <c r="C1503" t="s">
        <v>2605</v>
      </c>
    </row>
    <row r="1504" spans="1:9" x14ac:dyDescent="0.25">
      <c r="A1504" t="s">
        <v>3416</v>
      </c>
      <c r="B1504" s="2">
        <v>1</v>
      </c>
      <c r="C1504" t="s">
        <v>2606</v>
      </c>
      <c r="F1504" t="s">
        <v>4636</v>
      </c>
      <c r="I1504" t="s">
        <v>4220</v>
      </c>
    </row>
    <row r="1505" spans="1:9" x14ac:dyDescent="0.25">
      <c r="A1505" t="s">
        <v>3416</v>
      </c>
      <c r="B1505" s="2">
        <v>2</v>
      </c>
      <c r="C1505" t="s">
        <v>2605</v>
      </c>
      <c r="F1505" t="s">
        <v>4637</v>
      </c>
      <c r="I1505" t="s">
        <v>4220</v>
      </c>
    </row>
    <row r="1506" spans="1:9" x14ac:dyDescent="0.25">
      <c r="A1506" t="s">
        <v>3373</v>
      </c>
      <c r="B1506" s="2">
        <v>1</v>
      </c>
      <c r="C1506" t="s">
        <v>2606</v>
      </c>
    </row>
    <row r="1507" spans="1:9" x14ac:dyDescent="0.25">
      <c r="A1507" t="s">
        <v>3373</v>
      </c>
      <c r="B1507" s="2">
        <v>2</v>
      </c>
      <c r="C1507" t="s">
        <v>2605</v>
      </c>
    </row>
    <row r="1508" spans="1:9" x14ac:dyDescent="0.25">
      <c r="A1508" t="s">
        <v>3424</v>
      </c>
      <c r="B1508" s="2">
        <v>1</v>
      </c>
      <c r="C1508" t="s">
        <v>2606</v>
      </c>
    </row>
    <row r="1509" spans="1:9" x14ac:dyDescent="0.25">
      <c r="A1509" t="s">
        <v>3424</v>
      </c>
      <c r="B1509" s="2">
        <v>2</v>
      </c>
      <c r="C1509" t="s">
        <v>2605</v>
      </c>
    </row>
    <row r="1510" spans="1:9" x14ac:dyDescent="0.25">
      <c r="A1510" t="s">
        <v>3786</v>
      </c>
      <c r="B1510" s="2">
        <v>1</v>
      </c>
      <c r="C1510" t="s">
        <v>2606</v>
      </c>
    </row>
    <row r="1511" spans="1:9" x14ac:dyDescent="0.25">
      <c r="A1511" t="s">
        <v>3786</v>
      </c>
      <c r="B1511" s="2">
        <v>2</v>
      </c>
      <c r="C1511" t="s">
        <v>2605</v>
      </c>
    </row>
    <row r="1512" spans="1:9" x14ac:dyDescent="0.25">
      <c r="A1512" t="s">
        <v>3353</v>
      </c>
      <c r="B1512" s="2">
        <v>1</v>
      </c>
      <c r="C1512" t="s">
        <v>2606</v>
      </c>
      <c r="D1512" s="325">
        <v>27447</v>
      </c>
      <c r="F1512" t="s">
        <v>65</v>
      </c>
      <c r="G1512">
        <v>49000</v>
      </c>
      <c r="I1512" t="s">
        <v>4253</v>
      </c>
    </row>
    <row r="1513" spans="1:9" x14ac:dyDescent="0.25">
      <c r="A1513" t="s">
        <v>3353</v>
      </c>
      <c r="B1513" s="2">
        <v>2</v>
      </c>
      <c r="C1513" t="s">
        <v>2605</v>
      </c>
      <c r="D1513" s="325">
        <v>30086</v>
      </c>
      <c r="F1513" t="s">
        <v>30</v>
      </c>
      <c r="I1513" t="s">
        <v>4253</v>
      </c>
    </row>
    <row r="1514" spans="1:9" x14ac:dyDescent="0.25">
      <c r="A1514" t="s">
        <v>3468</v>
      </c>
      <c r="B1514" s="2">
        <v>1</v>
      </c>
      <c r="C1514" t="s">
        <v>2606</v>
      </c>
      <c r="D1514" s="327" t="s">
        <v>4717</v>
      </c>
      <c r="F1514" t="s">
        <v>4638</v>
      </c>
      <c r="I1514" t="s">
        <v>4267</v>
      </c>
    </row>
    <row r="1515" spans="1:9" x14ac:dyDescent="0.25">
      <c r="A1515" t="s">
        <v>3468</v>
      </c>
      <c r="B1515" s="2">
        <v>2</v>
      </c>
      <c r="C1515" t="s">
        <v>4527</v>
      </c>
      <c r="D1515" s="327" t="s">
        <v>4718</v>
      </c>
      <c r="E1515" s="327" t="s">
        <v>4716</v>
      </c>
      <c r="F1515" t="s">
        <v>4638</v>
      </c>
    </row>
    <row r="1516" spans="1:9" x14ac:dyDescent="0.25">
      <c r="A1516" t="s">
        <v>3468</v>
      </c>
      <c r="B1516" s="2">
        <v>3</v>
      </c>
      <c r="C1516" t="s">
        <v>2605</v>
      </c>
      <c r="D1516" s="325">
        <v>882</v>
      </c>
      <c r="F1516" t="s">
        <v>2432</v>
      </c>
      <c r="I1516" t="s">
        <v>4267</v>
      </c>
    </row>
    <row r="1517" spans="1:9" x14ac:dyDescent="0.25">
      <c r="A1517" t="s">
        <v>3475</v>
      </c>
      <c r="B1517" s="2">
        <v>1</v>
      </c>
      <c r="C1517" t="s">
        <v>4599</v>
      </c>
      <c r="I1517" t="s">
        <v>4276</v>
      </c>
    </row>
    <row r="1518" spans="1:9" x14ac:dyDescent="0.25">
      <c r="A1518" t="s">
        <v>3475</v>
      </c>
      <c r="B1518" s="2">
        <v>2</v>
      </c>
      <c r="C1518" t="s">
        <v>2605</v>
      </c>
      <c r="F1518" t="s">
        <v>29</v>
      </c>
      <c r="I1518" t="s">
        <v>4276</v>
      </c>
    </row>
    <row r="1519" spans="1:9" x14ac:dyDescent="0.25">
      <c r="A1519" t="s">
        <v>3486</v>
      </c>
      <c r="B1519" s="2">
        <v>1</v>
      </c>
      <c r="C1519" t="s">
        <v>2606</v>
      </c>
    </row>
    <row r="1520" spans="1:9" x14ac:dyDescent="0.25">
      <c r="A1520" t="s">
        <v>3486</v>
      </c>
      <c r="B1520" s="2">
        <v>2</v>
      </c>
      <c r="C1520" t="s">
        <v>2605</v>
      </c>
    </row>
    <row r="1521" spans="1:9" x14ac:dyDescent="0.25">
      <c r="A1521" t="s">
        <v>3354</v>
      </c>
      <c r="B1521" s="2">
        <v>1</v>
      </c>
      <c r="C1521" t="s">
        <v>2606</v>
      </c>
      <c r="D1521" s="325">
        <v>27426</v>
      </c>
      <c r="F1521" t="s">
        <v>65</v>
      </c>
      <c r="I1521" t="s">
        <v>4300</v>
      </c>
    </row>
    <row r="1522" spans="1:9" x14ac:dyDescent="0.25">
      <c r="A1522" t="s">
        <v>3354</v>
      </c>
      <c r="B1522" s="2">
        <v>2</v>
      </c>
      <c r="C1522" t="s">
        <v>2605</v>
      </c>
      <c r="F1522" t="s">
        <v>4639</v>
      </c>
      <c r="I1522" t="s">
        <v>4300</v>
      </c>
    </row>
    <row r="1523" spans="1:9" x14ac:dyDescent="0.25">
      <c r="A1523" t="s">
        <v>3517</v>
      </c>
      <c r="B1523" s="2">
        <v>1</v>
      </c>
      <c r="C1523" t="s">
        <v>2606</v>
      </c>
    </row>
    <row r="1524" spans="1:9" x14ac:dyDescent="0.25">
      <c r="A1524" t="s">
        <v>3517</v>
      </c>
      <c r="B1524" s="2">
        <v>2</v>
      </c>
      <c r="C1524" t="s">
        <v>2605</v>
      </c>
    </row>
    <row r="1525" spans="1:9" x14ac:dyDescent="0.25">
      <c r="A1525" t="s">
        <v>3765</v>
      </c>
      <c r="B1525" s="2">
        <v>1</v>
      </c>
      <c r="C1525" t="s">
        <v>2606</v>
      </c>
    </row>
    <row r="1526" spans="1:9" x14ac:dyDescent="0.25">
      <c r="A1526" t="s">
        <v>3765</v>
      </c>
      <c r="B1526" s="2">
        <v>2</v>
      </c>
      <c r="C1526" t="s">
        <v>2605</v>
      </c>
    </row>
    <row r="1527" spans="1:9" x14ac:dyDescent="0.25">
      <c r="A1527" t="s">
        <v>3532</v>
      </c>
      <c r="B1527" s="2">
        <v>1</v>
      </c>
      <c r="C1527" t="s">
        <v>2606</v>
      </c>
    </row>
    <row r="1528" spans="1:9" x14ac:dyDescent="0.25">
      <c r="A1528" t="s">
        <v>3532</v>
      </c>
      <c r="B1528" s="2">
        <v>2</v>
      </c>
      <c r="C1528" t="s">
        <v>2605</v>
      </c>
    </row>
    <row r="1529" spans="1:9" x14ac:dyDescent="0.25">
      <c r="A1529" t="s">
        <v>3544</v>
      </c>
      <c r="B1529" s="2">
        <v>1</v>
      </c>
      <c r="C1529" t="s">
        <v>2606</v>
      </c>
      <c r="F1529" t="s">
        <v>4640</v>
      </c>
      <c r="I1529" t="s">
        <v>4337</v>
      </c>
    </row>
    <row r="1530" spans="1:9" x14ac:dyDescent="0.25">
      <c r="A1530" t="s">
        <v>3544</v>
      </c>
      <c r="B1530" s="2">
        <v>2</v>
      </c>
      <c r="C1530" t="s">
        <v>2605</v>
      </c>
      <c r="F1530" t="s">
        <v>35</v>
      </c>
      <c r="I1530" t="s">
        <v>4337</v>
      </c>
    </row>
    <row r="1531" spans="1:9" x14ac:dyDescent="0.25">
      <c r="A1531" t="s">
        <v>3625</v>
      </c>
      <c r="B1531" s="2">
        <v>1</v>
      </c>
      <c r="C1531" t="s">
        <v>2606</v>
      </c>
    </row>
    <row r="1532" spans="1:9" x14ac:dyDescent="0.25">
      <c r="A1532" t="s">
        <v>3625</v>
      </c>
      <c r="B1532" s="2">
        <v>2</v>
      </c>
      <c r="C1532" t="s">
        <v>2605</v>
      </c>
    </row>
    <row r="1533" spans="1:9" x14ac:dyDescent="0.25">
      <c r="A1533" t="s">
        <v>3355</v>
      </c>
      <c r="B1533" s="2">
        <v>1</v>
      </c>
      <c r="C1533" t="s">
        <v>2606</v>
      </c>
      <c r="D1533" s="325">
        <v>27091</v>
      </c>
      <c r="F1533" t="s">
        <v>2507</v>
      </c>
      <c r="I1533" t="s">
        <v>4362</v>
      </c>
    </row>
    <row r="1534" spans="1:9" x14ac:dyDescent="0.25">
      <c r="A1534" t="s">
        <v>3355</v>
      </c>
      <c r="B1534" s="2">
        <v>2</v>
      </c>
      <c r="C1534" t="s">
        <v>2605</v>
      </c>
      <c r="D1534" s="325">
        <v>31423</v>
      </c>
      <c r="F1534" t="s">
        <v>29</v>
      </c>
      <c r="I1534" t="s">
        <v>4362</v>
      </c>
    </row>
    <row r="1535" spans="1:9" x14ac:dyDescent="0.25">
      <c r="A1535" t="s">
        <v>3586</v>
      </c>
      <c r="B1535" s="2">
        <v>1</v>
      </c>
      <c r="C1535" t="s">
        <v>4599</v>
      </c>
      <c r="I1535" t="s">
        <v>4373</v>
      </c>
    </row>
    <row r="1536" spans="1:9" x14ac:dyDescent="0.25">
      <c r="A1536" t="s">
        <v>3586</v>
      </c>
      <c r="B1536" s="2">
        <v>2</v>
      </c>
      <c r="C1536" t="s">
        <v>2605</v>
      </c>
      <c r="D1536" s="325">
        <v>22859</v>
      </c>
      <c r="F1536" t="s">
        <v>60</v>
      </c>
      <c r="G1536">
        <v>6000</v>
      </c>
      <c r="I1536" t="s">
        <v>4373</v>
      </c>
    </row>
    <row r="1537" spans="1:9" x14ac:dyDescent="0.25">
      <c r="A1537" t="s">
        <v>3356</v>
      </c>
      <c r="B1537" s="2">
        <v>1</v>
      </c>
      <c r="C1537" t="s">
        <v>4599</v>
      </c>
      <c r="I1537" t="s">
        <v>4377</v>
      </c>
    </row>
    <row r="1538" spans="1:9" x14ac:dyDescent="0.25">
      <c r="A1538" t="s">
        <v>3356</v>
      </c>
      <c r="B1538" s="2">
        <v>2</v>
      </c>
      <c r="C1538" t="s">
        <v>2638</v>
      </c>
      <c r="I1538" t="s">
        <v>4377</v>
      </c>
    </row>
    <row r="1539" spans="1:9" x14ac:dyDescent="0.25">
      <c r="A1539" t="s">
        <v>3026</v>
      </c>
      <c r="B1539" s="2">
        <v>1</v>
      </c>
      <c r="C1539" t="s">
        <v>2606</v>
      </c>
    </row>
    <row r="1540" spans="1:9" x14ac:dyDescent="0.25">
      <c r="A1540" t="s">
        <v>3026</v>
      </c>
      <c r="B1540" s="2">
        <v>2</v>
      </c>
      <c r="C1540" t="s">
        <v>2605</v>
      </c>
    </row>
    <row r="1541" spans="1:9" x14ac:dyDescent="0.25">
      <c r="A1541" t="s">
        <v>3769</v>
      </c>
      <c r="B1541" s="2">
        <v>1</v>
      </c>
      <c r="C1541" t="s">
        <v>2606</v>
      </c>
    </row>
    <row r="1542" spans="1:9" x14ac:dyDescent="0.25">
      <c r="A1542" t="s">
        <v>3769</v>
      </c>
      <c r="B1542" s="2">
        <v>2</v>
      </c>
      <c r="C1542" t="s">
        <v>2605</v>
      </c>
    </row>
    <row r="1543" spans="1:9" x14ac:dyDescent="0.25">
      <c r="A1543" t="s">
        <v>3633</v>
      </c>
      <c r="B1543" s="2">
        <v>1</v>
      </c>
      <c r="C1543" t="s">
        <v>2606</v>
      </c>
      <c r="D1543" s="325">
        <v>32771</v>
      </c>
      <c r="F1543" t="s">
        <v>65</v>
      </c>
      <c r="G1543">
        <v>650000</v>
      </c>
      <c r="I1543" t="s">
        <v>4387</v>
      </c>
    </row>
    <row r="1544" spans="1:9" x14ac:dyDescent="0.25">
      <c r="A1544" t="s">
        <v>3633</v>
      </c>
      <c r="B1544" s="2">
        <v>2</v>
      </c>
      <c r="C1544" t="s">
        <v>2605</v>
      </c>
      <c r="D1544" s="325">
        <v>32771</v>
      </c>
      <c r="F1544" t="s">
        <v>77</v>
      </c>
      <c r="G1544">
        <v>438000</v>
      </c>
      <c r="I1544" t="s">
        <v>4387</v>
      </c>
    </row>
    <row r="1545" spans="1:9" x14ac:dyDescent="0.25">
      <c r="A1545" t="s">
        <v>2930</v>
      </c>
      <c r="B1545" s="2">
        <v>1</v>
      </c>
      <c r="C1545" t="s">
        <v>4528</v>
      </c>
      <c r="D1545" s="325">
        <v>36624</v>
      </c>
      <c r="E1545" s="325">
        <v>36653</v>
      </c>
      <c r="F1545" t="s">
        <v>49</v>
      </c>
      <c r="I1545" t="s">
        <v>4427</v>
      </c>
    </row>
    <row r="1546" spans="1:9" x14ac:dyDescent="0.25">
      <c r="A1546" t="s">
        <v>2930</v>
      </c>
      <c r="B1546" s="2">
        <v>2</v>
      </c>
      <c r="C1546" t="s">
        <v>4527</v>
      </c>
      <c r="D1546" s="325">
        <v>36653</v>
      </c>
      <c r="F1546" t="s">
        <v>49</v>
      </c>
      <c r="I1546" t="s">
        <v>4427</v>
      </c>
    </row>
    <row r="1547" spans="1:9" x14ac:dyDescent="0.25">
      <c r="A1547" t="s">
        <v>3731</v>
      </c>
      <c r="B1547" s="2">
        <v>1</v>
      </c>
      <c r="C1547" t="s">
        <v>2606</v>
      </c>
      <c r="D1547" s="325">
        <v>37136</v>
      </c>
      <c r="F1547" t="s">
        <v>2608</v>
      </c>
      <c r="I1547" t="s">
        <v>4432</v>
      </c>
    </row>
    <row r="1548" spans="1:9" x14ac:dyDescent="0.25">
      <c r="A1548" t="s">
        <v>3731</v>
      </c>
      <c r="B1548" s="2">
        <v>2</v>
      </c>
      <c r="C1548" t="s">
        <v>4527</v>
      </c>
      <c r="D1548" s="325">
        <v>39095</v>
      </c>
      <c r="F1548" t="s">
        <v>79</v>
      </c>
      <c r="I1548" t="s">
        <v>4432</v>
      </c>
    </row>
    <row r="1549" spans="1:9" x14ac:dyDescent="0.25">
      <c r="A1549" t="s">
        <v>2958</v>
      </c>
      <c r="B1549" s="2">
        <v>1</v>
      </c>
      <c r="C1549" t="s">
        <v>2606</v>
      </c>
    </row>
    <row r="1550" spans="1:9" x14ac:dyDescent="0.25">
      <c r="A1550" t="s">
        <v>2958</v>
      </c>
      <c r="B1550" s="2">
        <v>2</v>
      </c>
      <c r="C1550" t="s">
        <v>2605</v>
      </c>
    </row>
    <row r="1551" spans="1:9" x14ac:dyDescent="0.25">
      <c r="A1551" t="s">
        <v>2963</v>
      </c>
      <c r="B1551" s="2">
        <v>1</v>
      </c>
      <c r="C1551" t="s">
        <v>2606</v>
      </c>
    </row>
    <row r="1552" spans="1:9" x14ac:dyDescent="0.25">
      <c r="A1552" t="s">
        <v>2963</v>
      </c>
      <c r="B1552" s="2">
        <v>2</v>
      </c>
      <c r="C1552" t="s">
        <v>2605</v>
      </c>
    </row>
    <row r="1553" spans="1:9" x14ac:dyDescent="0.25">
      <c r="A1553" t="s">
        <v>2979</v>
      </c>
      <c r="B1553" s="2">
        <v>1</v>
      </c>
      <c r="C1553" t="s">
        <v>2606</v>
      </c>
    </row>
    <row r="1554" spans="1:9" x14ac:dyDescent="0.25">
      <c r="A1554" t="s">
        <v>2979</v>
      </c>
      <c r="B1554" s="2">
        <v>2</v>
      </c>
      <c r="C1554" t="s">
        <v>2605</v>
      </c>
    </row>
    <row r="1555" spans="1:9" x14ac:dyDescent="0.25">
      <c r="A1555" t="s">
        <v>2989</v>
      </c>
      <c r="B1555" s="2">
        <v>1</v>
      </c>
      <c r="C1555" t="s">
        <v>2606</v>
      </c>
    </row>
    <row r="1556" spans="1:9" x14ac:dyDescent="0.25">
      <c r="A1556" t="s">
        <v>2989</v>
      </c>
      <c r="B1556" s="2">
        <v>2</v>
      </c>
      <c r="C1556" t="s">
        <v>2605</v>
      </c>
    </row>
    <row r="1557" spans="1:9" x14ac:dyDescent="0.25">
      <c r="A1557" t="s">
        <v>3255</v>
      </c>
      <c r="B1557" s="2">
        <v>1</v>
      </c>
      <c r="C1557" t="s">
        <v>2606</v>
      </c>
      <c r="D1557" s="325">
        <v>40744</v>
      </c>
      <c r="F1557" t="s">
        <v>57</v>
      </c>
      <c r="I1557" t="s">
        <v>4097</v>
      </c>
    </row>
    <row r="1558" spans="1:9" x14ac:dyDescent="0.25">
      <c r="A1558" t="s">
        <v>3255</v>
      </c>
      <c r="B1558" s="2">
        <v>2</v>
      </c>
      <c r="C1558" t="s">
        <v>2605</v>
      </c>
      <c r="D1558" s="325">
        <v>41762</v>
      </c>
      <c r="F1558" t="s">
        <v>2333</v>
      </c>
      <c r="I1558" t="s">
        <v>4097</v>
      </c>
    </row>
    <row r="1559" spans="1:9" x14ac:dyDescent="0.25">
      <c r="A1559" t="s">
        <v>3411</v>
      </c>
      <c r="B1559" s="2">
        <v>1</v>
      </c>
      <c r="C1559" t="s">
        <v>2606</v>
      </c>
    </row>
    <row r="1560" spans="1:9" x14ac:dyDescent="0.25">
      <c r="A1560" t="s">
        <v>3411</v>
      </c>
      <c r="B1560" s="2">
        <v>2</v>
      </c>
      <c r="C1560" t="s">
        <v>2605</v>
      </c>
    </row>
    <row r="1561" spans="1:9" x14ac:dyDescent="0.25">
      <c r="A1561" t="s">
        <v>3153</v>
      </c>
      <c r="B1561" s="2">
        <v>1</v>
      </c>
      <c r="C1561" t="s">
        <v>2606</v>
      </c>
      <c r="D1561" s="325">
        <v>10869</v>
      </c>
      <c r="F1561" t="s">
        <v>56</v>
      </c>
      <c r="I1561" t="s">
        <v>4006</v>
      </c>
    </row>
    <row r="1562" spans="1:9" x14ac:dyDescent="0.25">
      <c r="A1562" t="s">
        <v>3153</v>
      </c>
      <c r="B1562" s="2">
        <v>2</v>
      </c>
      <c r="C1562" t="s">
        <v>2638</v>
      </c>
      <c r="I1562" t="s">
        <v>4006</v>
      </c>
    </row>
    <row r="1563" spans="1:9" x14ac:dyDescent="0.25">
      <c r="A1563" t="s">
        <v>3406</v>
      </c>
      <c r="B1563" s="2">
        <v>1</v>
      </c>
      <c r="C1563" t="s">
        <v>2606</v>
      </c>
      <c r="D1563" s="325">
        <v>17411</v>
      </c>
      <c r="F1563" t="s">
        <v>588</v>
      </c>
      <c r="I1563" t="s">
        <v>4211</v>
      </c>
    </row>
    <row r="1564" spans="1:9" x14ac:dyDescent="0.25">
      <c r="A1564" t="s">
        <v>3406</v>
      </c>
      <c r="B1564" s="2">
        <v>2</v>
      </c>
      <c r="C1564" t="s">
        <v>2605</v>
      </c>
      <c r="D1564" s="325">
        <v>18415</v>
      </c>
      <c r="F1564" t="s">
        <v>97</v>
      </c>
      <c r="I1564" t="s">
        <v>4211</v>
      </c>
    </row>
    <row r="1565" spans="1:9" x14ac:dyDescent="0.25">
      <c r="A1565" t="s">
        <v>3350</v>
      </c>
      <c r="B1565" s="2">
        <v>1</v>
      </c>
      <c r="C1565" t="s">
        <v>2606</v>
      </c>
      <c r="F1565" t="s">
        <v>4641</v>
      </c>
      <c r="I1565" t="s">
        <v>4275</v>
      </c>
    </row>
    <row r="1566" spans="1:9" x14ac:dyDescent="0.25">
      <c r="A1566" t="s">
        <v>3350</v>
      </c>
      <c r="B1566" s="2">
        <v>2</v>
      </c>
      <c r="C1566" t="s">
        <v>2605</v>
      </c>
      <c r="F1566" t="s">
        <v>54</v>
      </c>
      <c r="I1566" t="s">
        <v>4275</v>
      </c>
    </row>
    <row r="1567" spans="1:9" x14ac:dyDescent="0.25">
      <c r="A1567" t="s">
        <v>3499</v>
      </c>
      <c r="B1567" s="2">
        <v>1</v>
      </c>
      <c r="C1567" t="s">
        <v>2606</v>
      </c>
      <c r="D1567" s="325">
        <v>21002</v>
      </c>
      <c r="F1567" t="s">
        <v>4642</v>
      </c>
      <c r="I1567" t="s">
        <v>4347</v>
      </c>
    </row>
    <row r="1568" spans="1:9" x14ac:dyDescent="0.25">
      <c r="A1568" t="s">
        <v>3499</v>
      </c>
      <c r="B1568" s="2">
        <v>2</v>
      </c>
      <c r="C1568" t="s">
        <v>2605</v>
      </c>
      <c r="D1568" s="325">
        <v>23774</v>
      </c>
      <c r="F1568" t="s">
        <v>56</v>
      </c>
      <c r="I1568" t="s">
        <v>4347</v>
      </c>
    </row>
    <row r="1569" spans="1:9" x14ac:dyDescent="0.25">
      <c r="A1569" t="s">
        <v>1491</v>
      </c>
      <c r="B1569" s="2">
        <v>1</v>
      </c>
      <c r="C1569" t="s">
        <v>2606</v>
      </c>
    </row>
    <row r="1570" spans="1:9" x14ac:dyDescent="0.25">
      <c r="A1570" t="s">
        <v>1491</v>
      </c>
      <c r="B1570" s="2">
        <v>2</v>
      </c>
      <c r="C1570" t="s">
        <v>2605</v>
      </c>
    </row>
    <row r="1571" spans="1:9" x14ac:dyDescent="0.25">
      <c r="A1571" t="s">
        <v>3303</v>
      </c>
      <c r="B1571" s="2">
        <v>1</v>
      </c>
      <c r="C1571" t="s">
        <v>2606</v>
      </c>
      <c r="F1571" t="s">
        <v>4643</v>
      </c>
      <c r="I1571" t="s">
        <v>4138</v>
      </c>
    </row>
    <row r="1572" spans="1:9" x14ac:dyDescent="0.25">
      <c r="A1572" t="s">
        <v>3303</v>
      </c>
      <c r="B1572" s="2">
        <v>2</v>
      </c>
      <c r="C1572" t="s">
        <v>2605</v>
      </c>
      <c r="F1572" t="s">
        <v>4644</v>
      </c>
      <c r="I1572" t="s">
        <v>4138</v>
      </c>
    </row>
    <row r="1573" spans="1:9" x14ac:dyDescent="0.25">
      <c r="A1573" t="s">
        <v>3303</v>
      </c>
      <c r="B1573" s="2">
        <v>3</v>
      </c>
      <c r="C1573" t="s">
        <v>2606</v>
      </c>
      <c r="F1573" t="s">
        <v>4644</v>
      </c>
      <c r="I1573" t="s">
        <v>4138</v>
      </c>
    </row>
    <row r="1574" spans="1:9" x14ac:dyDescent="0.25">
      <c r="A1574" t="s">
        <v>3303</v>
      </c>
      <c r="B1574" s="2">
        <v>4</v>
      </c>
      <c r="C1574" t="s">
        <v>2605</v>
      </c>
      <c r="F1574" t="s">
        <v>104</v>
      </c>
      <c r="I1574" t="s">
        <v>4138</v>
      </c>
    </row>
    <row r="1575" spans="1:9" x14ac:dyDescent="0.25">
      <c r="A1575" t="s">
        <v>1462</v>
      </c>
      <c r="B1575" s="2">
        <v>1</v>
      </c>
      <c r="C1575" t="s">
        <v>2606</v>
      </c>
    </row>
    <row r="1576" spans="1:9" x14ac:dyDescent="0.25">
      <c r="A1576" t="s">
        <v>1462</v>
      </c>
      <c r="B1576" s="2">
        <v>2</v>
      </c>
      <c r="C1576" t="s">
        <v>2605</v>
      </c>
    </row>
    <row r="1577" spans="1:9" x14ac:dyDescent="0.25">
      <c r="A1577" t="s">
        <v>1031</v>
      </c>
      <c r="B1577" s="2">
        <v>1</v>
      </c>
      <c r="C1577" t="s">
        <v>2606</v>
      </c>
    </row>
    <row r="1578" spans="1:9" x14ac:dyDescent="0.25">
      <c r="A1578" t="s">
        <v>1031</v>
      </c>
      <c r="B1578" s="2">
        <v>2</v>
      </c>
      <c r="C1578" t="s">
        <v>2605</v>
      </c>
    </row>
    <row r="1579" spans="1:9" x14ac:dyDescent="0.25">
      <c r="A1579" t="s">
        <v>3801</v>
      </c>
      <c r="B1579" s="2">
        <v>1</v>
      </c>
      <c r="C1579" t="s">
        <v>4528</v>
      </c>
      <c r="D1579" s="325">
        <v>42257</v>
      </c>
      <c r="E1579" s="325">
        <v>42385</v>
      </c>
      <c r="F1579" t="s">
        <v>30</v>
      </c>
      <c r="I1579" t="s">
        <v>4486</v>
      </c>
    </row>
    <row r="1580" spans="1:9" x14ac:dyDescent="0.25">
      <c r="A1580" t="s">
        <v>3536</v>
      </c>
      <c r="B1580" s="2">
        <v>1</v>
      </c>
      <c r="C1580" t="s">
        <v>4599</v>
      </c>
      <c r="I1580" t="s">
        <v>4331</v>
      </c>
    </row>
    <row r="1581" spans="1:9" x14ac:dyDescent="0.25">
      <c r="A1581" t="s">
        <v>3536</v>
      </c>
      <c r="B1581" s="2">
        <v>2</v>
      </c>
      <c r="C1581" t="s">
        <v>4527</v>
      </c>
      <c r="F1581" t="s">
        <v>105</v>
      </c>
    </row>
    <row r="1582" spans="1:9" x14ac:dyDescent="0.25">
      <c r="A1582" t="s">
        <v>3536</v>
      </c>
      <c r="B1582" s="2">
        <v>3</v>
      </c>
      <c r="C1582" t="s">
        <v>4527</v>
      </c>
      <c r="F1582" t="s">
        <v>38</v>
      </c>
    </row>
    <row r="1583" spans="1:9" x14ac:dyDescent="0.25">
      <c r="A1583" t="s">
        <v>3536</v>
      </c>
      <c r="B1583" s="2">
        <v>4</v>
      </c>
      <c r="C1583" t="s">
        <v>2605</v>
      </c>
      <c r="D1583" s="325">
        <v>39052</v>
      </c>
      <c r="F1583" t="s">
        <v>76</v>
      </c>
      <c r="I1583" t="s">
        <v>4331</v>
      </c>
    </row>
    <row r="1584" spans="1:9" x14ac:dyDescent="0.25">
      <c r="A1584" t="s">
        <v>3726</v>
      </c>
      <c r="B1584" s="2">
        <v>1</v>
      </c>
      <c r="C1584" t="s">
        <v>2606</v>
      </c>
      <c r="F1584" t="s">
        <v>2608</v>
      </c>
    </row>
    <row r="1585" spans="1:9" x14ac:dyDescent="0.25">
      <c r="A1585" t="s">
        <v>3726</v>
      </c>
      <c r="B1585" s="2">
        <v>2</v>
      </c>
      <c r="C1585" t="s">
        <v>2605</v>
      </c>
    </row>
    <row r="1586" spans="1:9" x14ac:dyDescent="0.25">
      <c r="A1586" t="s">
        <v>3015</v>
      </c>
      <c r="B1586" s="2">
        <v>1</v>
      </c>
      <c r="C1586" t="s">
        <v>4599</v>
      </c>
      <c r="I1586" t="s">
        <v>4090</v>
      </c>
    </row>
    <row r="1587" spans="1:9" x14ac:dyDescent="0.25">
      <c r="A1587" t="s">
        <v>3015</v>
      </c>
      <c r="B1587" s="2">
        <v>2</v>
      </c>
      <c r="C1587" t="s">
        <v>2638</v>
      </c>
      <c r="I1587" t="s">
        <v>4090</v>
      </c>
    </row>
    <row r="1588" spans="1:9" x14ac:dyDescent="0.25">
      <c r="A1588" t="s">
        <v>2881</v>
      </c>
      <c r="B1588" s="2">
        <v>1</v>
      </c>
      <c r="C1588" t="s">
        <v>2606</v>
      </c>
      <c r="F1588" t="s">
        <v>39</v>
      </c>
      <c r="I1588" t="s">
        <v>3849</v>
      </c>
    </row>
    <row r="1589" spans="1:9" x14ac:dyDescent="0.25">
      <c r="A1589" t="s">
        <v>2881</v>
      </c>
      <c r="B1589" s="2">
        <v>2</v>
      </c>
      <c r="C1589" t="s">
        <v>2605</v>
      </c>
      <c r="F1589" t="s">
        <v>47</v>
      </c>
      <c r="I1589" t="s">
        <v>3849</v>
      </c>
    </row>
    <row r="1590" spans="1:9" x14ac:dyDescent="0.25">
      <c r="A1590" t="s">
        <v>3742</v>
      </c>
      <c r="B1590" s="2">
        <v>1</v>
      </c>
      <c r="C1590" t="s">
        <v>2606</v>
      </c>
    </row>
    <row r="1591" spans="1:9" x14ac:dyDescent="0.25">
      <c r="A1591" t="s">
        <v>3742</v>
      </c>
      <c r="B1591" s="2">
        <v>2</v>
      </c>
      <c r="C1591" t="s">
        <v>2605</v>
      </c>
    </row>
    <row r="1592" spans="1:9" x14ac:dyDescent="0.25">
      <c r="A1592" t="s">
        <v>3326</v>
      </c>
      <c r="B1592" s="2">
        <v>1</v>
      </c>
      <c r="C1592" t="s">
        <v>2606</v>
      </c>
    </row>
    <row r="1593" spans="1:9" x14ac:dyDescent="0.25">
      <c r="A1593" t="s">
        <v>3326</v>
      </c>
      <c r="B1593" s="2">
        <v>2</v>
      </c>
      <c r="C1593" t="s">
        <v>2605</v>
      </c>
    </row>
    <row r="1594" spans="1:9" x14ac:dyDescent="0.25">
      <c r="A1594" t="s">
        <v>3388</v>
      </c>
      <c r="B1594" s="2">
        <v>1</v>
      </c>
      <c r="C1594" t="s">
        <v>2606</v>
      </c>
    </row>
    <row r="1595" spans="1:9" x14ac:dyDescent="0.25">
      <c r="A1595" t="s">
        <v>3388</v>
      </c>
      <c r="B1595" s="2">
        <v>2</v>
      </c>
      <c r="C1595" t="s">
        <v>2605</v>
      </c>
    </row>
    <row r="1596" spans="1:9" x14ac:dyDescent="0.25">
      <c r="A1596" t="s">
        <v>3476</v>
      </c>
      <c r="B1596" s="2">
        <v>1</v>
      </c>
      <c r="C1596" t="s">
        <v>2606</v>
      </c>
    </row>
    <row r="1597" spans="1:9" x14ac:dyDescent="0.25">
      <c r="A1597" t="s">
        <v>3476</v>
      </c>
      <c r="B1597" s="2">
        <v>2</v>
      </c>
      <c r="C1597" t="s">
        <v>2605</v>
      </c>
    </row>
    <row r="1598" spans="1:9" x14ac:dyDescent="0.25">
      <c r="A1598" t="s">
        <v>3504</v>
      </c>
      <c r="B1598" s="2">
        <v>1</v>
      </c>
      <c r="C1598" t="s">
        <v>2606</v>
      </c>
    </row>
    <row r="1599" spans="1:9" x14ac:dyDescent="0.25">
      <c r="A1599" t="s">
        <v>3504</v>
      </c>
      <c r="B1599" s="2">
        <v>2</v>
      </c>
      <c r="C1599" t="s">
        <v>2605</v>
      </c>
    </row>
    <row r="1600" spans="1:9" x14ac:dyDescent="0.25">
      <c r="A1600" t="s">
        <v>3766</v>
      </c>
      <c r="B1600" s="2">
        <v>1</v>
      </c>
      <c r="C1600" t="s">
        <v>2606</v>
      </c>
    </row>
    <row r="1601" spans="1:9" x14ac:dyDescent="0.25">
      <c r="A1601" t="s">
        <v>3766</v>
      </c>
      <c r="B1601" s="2">
        <v>2</v>
      </c>
      <c r="C1601" t="s">
        <v>2605</v>
      </c>
    </row>
    <row r="1602" spans="1:9" x14ac:dyDescent="0.25">
      <c r="A1602" t="s">
        <v>2987</v>
      </c>
      <c r="B1602" s="2">
        <v>1</v>
      </c>
      <c r="C1602" t="s">
        <v>2606</v>
      </c>
      <c r="F1602" t="s">
        <v>4645</v>
      </c>
      <c r="I1602" t="s">
        <v>4489</v>
      </c>
    </row>
    <row r="1603" spans="1:9" x14ac:dyDescent="0.25">
      <c r="A1603" t="s">
        <v>2987</v>
      </c>
      <c r="B1603" s="2">
        <v>2</v>
      </c>
      <c r="C1603" t="s">
        <v>2605</v>
      </c>
      <c r="F1603" t="s">
        <v>34</v>
      </c>
      <c r="I1603" t="s">
        <v>4489</v>
      </c>
    </row>
    <row r="1604" spans="1:9" x14ac:dyDescent="0.25">
      <c r="A1604" t="s">
        <v>3777</v>
      </c>
      <c r="B1604" s="2">
        <v>1</v>
      </c>
      <c r="C1604" t="s">
        <v>2606</v>
      </c>
      <c r="F1604" t="s">
        <v>59</v>
      </c>
      <c r="I1604" t="s">
        <v>4351</v>
      </c>
    </row>
    <row r="1605" spans="1:9" x14ac:dyDescent="0.25">
      <c r="A1605" t="s">
        <v>3777</v>
      </c>
      <c r="B1605" s="2">
        <v>2</v>
      </c>
      <c r="C1605" t="s">
        <v>4527</v>
      </c>
      <c r="F1605" t="s">
        <v>4551</v>
      </c>
    </row>
    <row r="1606" spans="1:9" x14ac:dyDescent="0.25">
      <c r="A1606" t="s">
        <v>3777</v>
      </c>
      <c r="B1606" s="2">
        <v>3</v>
      </c>
      <c r="C1606" t="s">
        <v>4527</v>
      </c>
      <c r="F1606" t="s">
        <v>83</v>
      </c>
    </row>
    <row r="1607" spans="1:9" x14ac:dyDescent="0.25">
      <c r="A1607" t="s">
        <v>3777</v>
      </c>
      <c r="B1607" s="2">
        <v>4</v>
      </c>
      <c r="C1607" t="s">
        <v>2603</v>
      </c>
      <c r="I1607" t="s">
        <v>4351</v>
      </c>
    </row>
    <row r="1608" spans="1:9" x14ac:dyDescent="0.25">
      <c r="A1608" t="s">
        <v>3776</v>
      </c>
      <c r="B1608" s="2">
        <v>1</v>
      </c>
      <c r="C1608" t="s">
        <v>2606</v>
      </c>
    </row>
    <row r="1609" spans="1:9" x14ac:dyDescent="0.25">
      <c r="A1609" t="s">
        <v>3776</v>
      </c>
      <c r="B1609" s="2">
        <v>2</v>
      </c>
      <c r="C1609" t="s">
        <v>2605</v>
      </c>
    </row>
    <row r="1610" spans="1:9" x14ac:dyDescent="0.25">
      <c r="A1610" t="s">
        <v>3357</v>
      </c>
      <c r="B1610" s="2">
        <v>1</v>
      </c>
      <c r="C1610" t="s">
        <v>2606</v>
      </c>
    </row>
    <row r="1611" spans="1:9" x14ac:dyDescent="0.25">
      <c r="A1611" t="s">
        <v>3357</v>
      </c>
      <c r="B1611" s="2">
        <v>2</v>
      </c>
      <c r="C1611" t="s">
        <v>2605</v>
      </c>
    </row>
    <row r="1612" spans="1:9" x14ac:dyDescent="0.25">
      <c r="A1612" t="s">
        <v>622</v>
      </c>
      <c r="B1612" s="2">
        <v>1</v>
      </c>
      <c r="C1612" t="s">
        <v>2606</v>
      </c>
      <c r="D1612" s="325">
        <v>38731</v>
      </c>
      <c r="F1612" t="s">
        <v>87</v>
      </c>
      <c r="H1612" t="s">
        <v>2135</v>
      </c>
      <c r="I1612" t="s">
        <v>3885</v>
      </c>
    </row>
    <row r="1613" spans="1:9" x14ac:dyDescent="0.25">
      <c r="A1613" t="s">
        <v>622</v>
      </c>
      <c r="B1613" s="2">
        <v>2</v>
      </c>
      <c r="C1613" t="s">
        <v>2603</v>
      </c>
      <c r="D1613" s="325">
        <v>40663</v>
      </c>
      <c r="F1613" t="s">
        <v>77</v>
      </c>
      <c r="H1613" t="s">
        <v>2135</v>
      </c>
      <c r="I1613" t="s">
        <v>3885</v>
      </c>
    </row>
    <row r="1614" spans="1:9" x14ac:dyDescent="0.25">
      <c r="A1614" t="s">
        <v>2855</v>
      </c>
      <c r="B1614" s="2">
        <v>1</v>
      </c>
      <c r="C1614" t="s">
        <v>2606</v>
      </c>
      <c r="D1614" s="325">
        <v>38962</v>
      </c>
      <c r="F1614" t="s">
        <v>91</v>
      </c>
      <c r="H1614" t="s">
        <v>2135</v>
      </c>
      <c r="I1614" t="s">
        <v>3830</v>
      </c>
    </row>
    <row r="1615" spans="1:9" x14ac:dyDescent="0.25">
      <c r="A1615" t="s">
        <v>2855</v>
      </c>
      <c r="B1615" s="2">
        <v>2</v>
      </c>
      <c r="C1615" t="s">
        <v>2605</v>
      </c>
      <c r="D1615" s="325">
        <v>39571</v>
      </c>
      <c r="F1615" t="s">
        <v>2137</v>
      </c>
      <c r="G1615">
        <v>840000</v>
      </c>
      <c r="I1615" t="s">
        <v>3830</v>
      </c>
    </row>
    <row r="1616" spans="1:9" x14ac:dyDescent="0.25">
      <c r="A1616" t="s">
        <v>3542</v>
      </c>
      <c r="B1616" s="2">
        <v>1</v>
      </c>
      <c r="C1616" t="s">
        <v>2606</v>
      </c>
      <c r="F1616" t="s">
        <v>4646</v>
      </c>
      <c r="I1616" t="s">
        <v>4369</v>
      </c>
    </row>
    <row r="1617" spans="1:9" x14ac:dyDescent="0.25">
      <c r="A1617" t="s">
        <v>3542</v>
      </c>
      <c r="B1617" s="2">
        <v>2</v>
      </c>
      <c r="C1617" t="s">
        <v>2605</v>
      </c>
      <c r="F1617" t="s">
        <v>4647</v>
      </c>
      <c r="I1617" t="s">
        <v>4369</v>
      </c>
    </row>
    <row r="1618" spans="1:9" x14ac:dyDescent="0.25">
      <c r="A1618" t="s">
        <v>3365</v>
      </c>
      <c r="B1618" s="2">
        <v>1</v>
      </c>
      <c r="C1618" t="s">
        <v>2606</v>
      </c>
      <c r="D1618" s="325">
        <v>29827</v>
      </c>
      <c r="F1618" t="s">
        <v>75</v>
      </c>
      <c r="G1618">
        <v>875000</v>
      </c>
      <c r="I1618" t="s">
        <v>4034</v>
      </c>
    </row>
    <row r="1619" spans="1:9" x14ac:dyDescent="0.25">
      <c r="A1619" t="s">
        <v>3365</v>
      </c>
      <c r="B1619" s="2">
        <v>2</v>
      </c>
      <c r="C1619" t="s">
        <v>2605</v>
      </c>
      <c r="D1619" s="325">
        <v>30083</v>
      </c>
      <c r="F1619" t="s">
        <v>163</v>
      </c>
      <c r="G1619">
        <v>140000</v>
      </c>
      <c r="I1619" t="s">
        <v>4034</v>
      </c>
    </row>
    <row r="1620" spans="1:9" x14ac:dyDescent="0.25">
      <c r="A1620" t="s">
        <v>3721</v>
      </c>
      <c r="B1620" s="2">
        <v>1</v>
      </c>
      <c r="C1620" t="s">
        <v>2606</v>
      </c>
      <c r="F1620" t="s">
        <v>2608</v>
      </c>
      <c r="I1620" t="s">
        <v>4459</v>
      </c>
    </row>
    <row r="1621" spans="1:9" x14ac:dyDescent="0.25">
      <c r="A1621" t="s">
        <v>3721</v>
      </c>
      <c r="B1621" s="2">
        <v>2</v>
      </c>
      <c r="C1621" t="s">
        <v>2605</v>
      </c>
      <c r="F1621" t="s">
        <v>109</v>
      </c>
      <c r="I1621" t="s">
        <v>4459</v>
      </c>
    </row>
    <row r="1622" spans="1:9" x14ac:dyDescent="0.25">
      <c r="A1622" t="s">
        <v>3137</v>
      </c>
      <c r="B1622" s="2">
        <v>1</v>
      </c>
      <c r="C1622" t="s">
        <v>2606</v>
      </c>
      <c r="D1622" s="325">
        <v>40016</v>
      </c>
      <c r="F1622" t="s">
        <v>2608</v>
      </c>
      <c r="I1622" t="s">
        <v>3995</v>
      </c>
    </row>
    <row r="1623" spans="1:9" x14ac:dyDescent="0.25">
      <c r="A1623" t="s">
        <v>3137</v>
      </c>
      <c r="B1623" s="2">
        <v>2</v>
      </c>
      <c r="C1623" t="s">
        <v>4524</v>
      </c>
      <c r="D1623" s="325">
        <v>40969</v>
      </c>
      <c r="E1623" s="325">
        <v>40940</v>
      </c>
      <c r="F1623" t="s">
        <v>2256</v>
      </c>
      <c r="I1623" t="s">
        <v>3995</v>
      </c>
    </row>
    <row r="1624" spans="1:9" x14ac:dyDescent="0.25">
      <c r="A1624" t="s">
        <v>3137</v>
      </c>
      <c r="B1624" s="2">
        <v>2</v>
      </c>
      <c r="C1624" t="s">
        <v>4524</v>
      </c>
      <c r="D1624" s="325">
        <v>41275</v>
      </c>
      <c r="E1624" s="325">
        <v>41284</v>
      </c>
      <c r="F1624" t="s">
        <v>87</v>
      </c>
      <c r="I1624" t="s">
        <v>3995</v>
      </c>
    </row>
    <row r="1625" spans="1:9" x14ac:dyDescent="0.25">
      <c r="A1625" t="s">
        <v>3137</v>
      </c>
      <c r="B1625" s="2">
        <v>3</v>
      </c>
      <c r="C1625" t="s">
        <v>4527</v>
      </c>
      <c r="D1625" s="325">
        <v>41173</v>
      </c>
      <c r="E1625" s="325">
        <v>41208</v>
      </c>
      <c r="F1625" t="s">
        <v>87</v>
      </c>
      <c r="I1625" t="s">
        <v>3995</v>
      </c>
    </row>
    <row r="1626" spans="1:9" x14ac:dyDescent="0.25">
      <c r="A1626" t="s">
        <v>3137</v>
      </c>
      <c r="B1626" s="2">
        <v>5</v>
      </c>
      <c r="C1626" t="s">
        <v>2605</v>
      </c>
      <c r="D1626" s="325">
        <v>41860</v>
      </c>
      <c r="F1626" t="s">
        <v>42</v>
      </c>
      <c r="I1626" t="s">
        <v>3995</v>
      </c>
    </row>
    <row r="1627" spans="1:9" x14ac:dyDescent="0.25">
      <c r="A1627" t="s">
        <v>3137</v>
      </c>
      <c r="B1627" s="2">
        <v>6</v>
      </c>
      <c r="C1627" t="s">
        <v>4528</v>
      </c>
      <c r="D1627" s="325">
        <v>41860</v>
      </c>
      <c r="E1627" s="325">
        <v>42156</v>
      </c>
      <c r="F1627" t="s">
        <v>42</v>
      </c>
      <c r="I1627" t="s">
        <v>3995</v>
      </c>
    </row>
    <row r="1628" spans="1:9" x14ac:dyDescent="0.25">
      <c r="A1628" t="s">
        <v>1830</v>
      </c>
      <c r="B1628" s="2">
        <v>1</v>
      </c>
      <c r="C1628" t="s">
        <v>2606</v>
      </c>
    </row>
    <row r="1629" spans="1:9" x14ac:dyDescent="0.25">
      <c r="A1629" t="s">
        <v>1830</v>
      </c>
      <c r="B1629" s="2">
        <v>2</v>
      </c>
      <c r="C1629" t="s">
        <v>2605</v>
      </c>
    </row>
    <row r="1630" spans="1:9" x14ac:dyDescent="0.25">
      <c r="A1630" t="s">
        <v>3211</v>
      </c>
      <c r="B1630" s="2">
        <v>1</v>
      </c>
      <c r="C1630" t="s">
        <v>4599</v>
      </c>
      <c r="I1630" t="s">
        <v>4053</v>
      </c>
    </row>
    <row r="1631" spans="1:9" x14ac:dyDescent="0.25">
      <c r="A1631" t="s">
        <v>3211</v>
      </c>
      <c r="B1631" s="2">
        <v>2</v>
      </c>
      <c r="C1631" t="s">
        <v>2605</v>
      </c>
      <c r="D1631" s="325">
        <v>37121</v>
      </c>
      <c r="F1631" t="s">
        <v>76</v>
      </c>
      <c r="I1631" t="s">
        <v>4053</v>
      </c>
    </row>
    <row r="1632" spans="1:9" x14ac:dyDescent="0.25">
      <c r="A1632" t="s">
        <v>3754</v>
      </c>
      <c r="B1632" s="2">
        <v>1</v>
      </c>
      <c r="C1632" t="s">
        <v>2606</v>
      </c>
    </row>
    <row r="1633" spans="1:9" x14ac:dyDescent="0.25">
      <c r="A1633" t="s">
        <v>3754</v>
      </c>
      <c r="B1633" s="2">
        <v>2</v>
      </c>
      <c r="C1633" t="s">
        <v>2605</v>
      </c>
    </row>
    <row r="1634" spans="1:9" x14ac:dyDescent="0.25">
      <c r="A1634" t="s">
        <v>3628</v>
      </c>
      <c r="B1634" s="2">
        <v>1</v>
      </c>
      <c r="C1634" t="s">
        <v>2606</v>
      </c>
      <c r="D1634" s="325">
        <v>39280</v>
      </c>
      <c r="F1634" t="s">
        <v>31</v>
      </c>
      <c r="G1634">
        <v>315000</v>
      </c>
      <c r="I1634" t="s">
        <v>4490</v>
      </c>
    </row>
    <row r="1635" spans="1:9" x14ac:dyDescent="0.25">
      <c r="A1635" t="s">
        <v>3628</v>
      </c>
      <c r="B1635" s="2">
        <v>2</v>
      </c>
      <c r="C1635" t="s">
        <v>2603</v>
      </c>
      <c r="D1635" s="325">
        <v>42293</v>
      </c>
      <c r="F1635" t="s">
        <v>2399</v>
      </c>
      <c r="H1635" t="s">
        <v>2135</v>
      </c>
      <c r="I1635" t="s">
        <v>4490</v>
      </c>
    </row>
    <row r="1636" spans="1:9" x14ac:dyDescent="0.25">
      <c r="A1636" t="s">
        <v>3796</v>
      </c>
      <c r="B1636" s="2">
        <v>1</v>
      </c>
      <c r="C1636" t="s">
        <v>2606</v>
      </c>
    </row>
    <row r="1637" spans="1:9" x14ac:dyDescent="0.25">
      <c r="A1637" t="s">
        <v>3796</v>
      </c>
      <c r="B1637" s="2">
        <v>2</v>
      </c>
      <c r="C1637" t="s">
        <v>2605</v>
      </c>
    </row>
    <row r="1638" spans="1:9" x14ac:dyDescent="0.25">
      <c r="A1638" t="s">
        <v>3641</v>
      </c>
      <c r="B1638" s="2">
        <v>1</v>
      </c>
      <c r="C1638" t="s">
        <v>2606</v>
      </c>
    </row>
    <row r="1639" spans="1:9" x14ac:dyDescent="0.25">
      <c r="A1639" t="s">
        <v>3641</v>
      </c>
      <c r="B1639" s="2">
        <v>2</v>
      </c>
      <c r="C1639" t="s">
        <v>2605</v>
      </c>
    </row>
    <row r="1640" spans="1:9" x14ac:dyDescent="0.25">
      <c r="A1640" t="s">
        <v>452</v>
      </c>
      <c r="B1640" s="2">
        <v>1</v>
      </c>
      <c r="C1640" t="s">
        <v>2606</v>
      </c>
      <c r="D1640" s="325">
        <v>28338</v>
      </c>
      <c r="F1640" t="s">
        <v>80</v>
      </c>
      <c r="G1640">
        <v>150000</v>
      </c>
      <c r="I1640" t="s">
        <v>3928</v>
      </c>
    </row>
    <row r="1641" spans="1:9" x14ac:dyDescent="0.25">
      <c r="A1641" t="s">
        <v>452</v>
      </c>
      <c r="B1641" s="2">
        <v>2</v>
      </c>
      <c r="C1641" t="s">
        <v>2605</v>
      </c>
      <c r="D1641" s="325">
        <v>29865</v>
      </c>
      <c r="F1641" t="s">
        <v>65</v>
      </c>
      <c r="G1641">
        <v>400000</v>
      </c>
      <c r="I1641" t="s">
        <v>3928</v>
      </c>
    </row>
    <row r="1642" spans="1:9" x14ac:dyDescent="0.25">
      <c r="A1642" t="s">
        <v>2924</v>
      </c>
      <c r="B1642" s="2">
        <v>1</v>
      </c>
      <c r="C1642" t="s">
        <v>2606</v>
      </c>
      <c r="D1642" s="325">
        <v>30240</v>
      </c>
      <c r="F1642" t="s">
        <v>33</v>
      </c>
      <c r="I1642" t="s">
        <v>4421</v>
      </c>
    </row>
    <row r="1643" spans="1:9" x14ac:dyDescent="0.25">
      <c r="A1643" t="s">
        <v>2924</v>
      </c>
      <c r="B1643" s="2">
        <v>2</v>
      </c>
      <c r="C1643" t="s">
        <v>2605</v>
      </c>
      <c r="D1643" s="325">
        <v>31184</v>
      </c>
      <c r="F1643" t="s">
        <v>69</v>
      </c>
      <c r="I1643" t="s">
        <v>4421</v>
      </c>
    </row>
    <row r="1644" spans="1:9" x14ac:dyDescent="0.25">
      <c r="A1644" t="s">
        <v>1053</v>
      </c>
      <c r="B1644" s="2">
        <v>1</v>
      </c>
      <c r="C1644" t="s">
        <v>2606</v>
      </c>
    </row>
    <row r="1645" spans="1:9" x14ac:dyDescent="0.25">
      <c r="A1645" t="s">
        <v>1053</v>
      </c>
      <c r="B1645" s="2">
        <v>2</v>
      </c>
      <c r="C1645" t="s">
        <v>2605</v>
      </c>
    </row>
    <row r="1646" spans="1:9" x14ac:dyDescent="0.25">
      <c r="A1646" t="s">
        <v>3374</v>
      </c>
      <c r="B1646" s="2">
        <v>1</v>
      </c>
      <c r="C1646" t="s">
        <v>2606</v>
      </c>
      <c r="D1646" s="325">
        <v>34930</v>
      </c>
      <c r="F1646" t="s">
        <v>59</v>
      </c>
      <c r="G1646">
        <v>2940000</v>
      </c>
      <c r="I1646" t="s">
        <v>3937</v>
      </c>
    </row>
    <row r="1647" spans="1:9" x14ac:dyDescent="0.25">
      <c r="A1647" t="s">
        <v>3374</v>
      </c>
      <c r="B1647" s="2">
        <v>2</v>
      </c>
      <c r="C1647" t="s">
        <v>2605</v>
      </c>
      <c r="D1647" s="325">
        <v>35998</v>
      </c>
      <c r="F1647" t="s">
        <v>2215</v>
      </c>
      <c r="G1647">
        <v>2500000</v>
      </c>
      <c r="I1647" t="s">
        <v>3937</v>
      </c>
    </row>
    <row r="1648" spans="1:9" x14ac:dyDescent="0.25">
      <c r="A1648" t="s">
        <v>3145</v>
      </c>
      <c r="B1648" s="2">
        <v>1</v>
      </c>
      <c r="C1648" t="s">
        <v>4599</v>
      </c>
      <c r="I1648" t="s">
        <v>4001</v>
      </c>
    </row>
    <row r="1649" spans="1:9" x14ac:dyDescent="0.25">
      <c r="A1649" t="s">
        <v>3145</v>
      </c>
      <c r="B1649" s="2">
        <v>2</v>
      </c>
      <c r="C1649" t="s">
        <v>4527</v>
      </c>
      <c r="F1649" t="s">
        <v>544</v>
      </c>
    </row>
    <row r="1650" spans="1:9" x14ac:dyDescent="0.25">
      <c r="A1650" t="s">
        <v>3145</v>
      </c>
      <c r="B1650" s="2">
        <v>3</v>
      </c>
      <c r="C1650" t="s">
        <v>2605</v>
      </c>
      <c r="F1650" t="s">
        <v>48</v>
      </c>
      <c r="I1650" t="s">
        <v>4001</v>
      </c>
    </row>
    <row r="1651" spans="1:9" x14ac:dyDescent="0.25">
      <c r="A1651" t="s">
        <v>3613</v>
      </c>
      <c r="B1651" s="2">
        <v>1</v>
      </c>
      <c r="C1651" t="s">
        <v>4528</v>
      </c>
      <c r="F1651" t="s">
        <v>4648</v>
      </c>
      <c r="I1651" t="s">
        <v>4085</v>
      </c>
    </row>
    <row r="1652" spans="1:9" x14ac:dyDescent="0.25">
      <c r="A1652" t="s">
        <v>3339</v>
      </c>
      <c r="B1652" s="2">
        <v>1</v>
      </c>
      <c r="C1652" t="s">
        <v>2606</v>
      </c>
      <c r="D1652" s="325">
        <v>38182</v>
      </c>
      <c r="F1652" t="s">
        <v>93</v>
      </c>
      <c r="I1652" t="s">
        <v>4169</v>
      </c>
    </row>
    <row r="1653" spans="1:9" x14ac:dyDescent="0.25">
      <c r="A1653" t="s">
        <v>3339</v>
      </c>
      <c r="B1653" s="2">
        <v>2</v>
      </c>
      <c r="C1653" t="s">
        <v>4527</v>
      </c>
      <c r="D1653" s="325">
        <v>38915</v>
      </c>
      <c r="F1653" t="s">
        <v>2376</v>
      </c>
      <c r="I1653" t="s">
        <v>4169</v>
      </c>
    </row>
    <row r="1654" spans="1:9" x14ac:dyDescent="0.25">
      <c r="A1654" t="s">
        <v>3339</v>
      </c>
      <c r="B1654" s="2">
        <v>3</v>
      </c>
      <c r="C1654" t="s">
        <v>4527</v>
      </c>
      <c r="F1654" t="s">
        <v>87</v>
      </c>
      <c r="I1654" t="s">
        <v>4169</v>
      </c>
    </row>
    <row r="1655" spans="1:9" x14ac:dyDescent="0.25">
      <c r="A1655" t="s">
        <v>3339</v>
      </c>
      <c r="B1655" s="2">
        <v>4</v>
      </c>
      <c r="C1655" t="s">
        <v>4527</v>
      </c>
      <c r="F1655" t="s">
        <v>108</v>
      </c>
      <c r="I1655" t="s">
        <v>4169</v>
      </c>
    </row>
    <row r="1656" spans="1:9" x14ac:dyDescent="0.25">
      <c r="A1656" t="s">
        <v>3339</v>
      </c>
      <c r="B1656" s="2">
        <v>5</v>
      </c>
      <c r="C1656" t="s">
        <v>4527</v>
      </c>
      <c r="F1656" t="s">
        <v>36</v>
      </c>
      <c r="I1656" t="s">
        <v>4169</v>
      </c>
    </row>
    <row r="1657" spans="1:9" x14ac:dyDescent="0.25">
      <c r="A1657" t="s">
        <v>3339</v>
      </c>
      <c r="B1657" s="2">
        <v>6</v>
      </c>
      <c r="C1657" t="s">
        <v>4527</v>
      </c>
      <c r="F1657" t="s">
        <v>88</v>
      </c>
      <c r="I1657" t="s">
        <v>4169</v>
      </c>
    </row>
    <row r="1658" spans="1:9" x14ac:dyDescent="0.25">
      <c r="A1658" t="s">
        <v>3339</v>
      </c>
      <c r="B1658" s="2">
        <v>7</v>
      </c>
      <c r="C1658" t="s">
        <v>2605</v>
      </c>
      <c r="F1658" t="s">
        <v>587</v>
      </c>
      <c r="I1658" t="s">
        <v>4169</v>
      </c>
    </row>
    <row r="1659" spans="1:9" x14ac:dyDescent="0.25">
      <c r="A1659" t="s">
        <v>3603</v>
      </c>
      <c r="B1659" s="2">
        <v>1</v>
      </c>
      <c r="C1659" t="s">
        <v>2606</v>
      </c>
      <c r="D1659" s="325">
        <v>41280</v>
      </c>
      <c r="F1659" t="s">
        <v>2140</v>
      </c>
      <c r="I1659" t="s">
        <v>3832</v>
      </c>
    </row>
    <row r="1660" spans="1:9" x14ac:dyDescent="0.25">
      <c r="A1660" t="s">
        <v>3603</v>
      </c>
      <c r="B1660" s="2">
        <v>2</v>
      </c>
      <c r="C1660" t="s">
        <v>2605</v>
      </c>
      <c r="D1660" s="325">
        <v>41654</v>
      </c>
      <c r="F1660" t="s">
        <v>2141</v>
      </c>
      <c r="I1660" t="s">
        <v>3832</v>
      </c>
    </row>
    <row r="1661" spans="1:9" x14ac:dyDescent="0.25">
      <c r="A1661" t="s">
        <v>3191</v>
      </c>
      <c r="B1661" s="2">
        <v>1</v>
      </c>
      <c r="C1661" t="s">
        <v>2606</v>
      </c>
      <c r="I1661" t="s">
        <v>4035</v>
      </c>
    </row>
    <row r="1662" spans="1:9" x14ac:dyDescent="0.25">
      <c r="A1662" t="s">
        <v>3191</v>
      </c>
      <c r="B1662" s="2">
        <v>2</v>
      </c>
      <c r="C1662" t="s">
        <v>2605</v>
      </c>
      <c r="I1662" t="s">
        <v>4035</v>
      </c>
    </row>
    <row r="1663" spans="1:9" x14ac:dyDescent="0.25">
      <c r="A1663" t="s">
        <v>3216</v>
      </c>
      <c r="B1663" s="2">
        <v>1</v>
      </c>
      <c r="C1663" t="s">
        <v>2606</v>
      </c>
      <c r="D1663" s="325">
        <v>40387</v>
      </c>
      <c r="F1663" t="s">
        <v>2608</v>
      </c>
      <c r="I1663" t="s">
        <v>4060</v>
      </c>
    </row>
    <row r="1664" spans="1:9" x14ac:dyDescent="0.25">
      <c r="A1664" t="s">
        <v>3216</v>
      </c>
      <c r="B1664" s="2">
        <v>2</v>
      </c>
      <c r="C1664" t="s">
        <v>4524</v>
      </c>
      <c r="D1664" s="325">
        <v>40851</v>
      </c>
      <c r="E1664" s="325">
        <v>40912</v>
      </c>
      <c r="F1664" t="s">
        <v>104</v>
      </c>
      <c r="I1664" t="s">
        <v>4060</v>
      </c>
    </row>
    <row r="1665" spans="1:9" x14ac:dyDescent="0.25">
      <c r="A1665" t="s">
        <v>3216</v>
      </c>
      <c r="B1665" s="2">
        <v>3</v>
      </c>
      <c r="C1665" t="s">
        <v>4524</v>
      </c>
      <c r="D1665" s="325">
        <v>40921</v>
      </c>
      <c r="E1665" s="325">
        <v>41060</v>
      </c>
      <c r="F1665" t="s">
        <v>163</v>
      </c>
      <c r="I1665" t="s">
        <v>4060</v>
      </c>
    </row>
    <row r="1666" spans="1:9" x14ac:dyDescent="0.25">
      <c r="A1666" t="s">
        <v>1521</v>
      </c>
      <c r="B1666" s="2">
        <v>1</v>
      </c>
      <c r="C1666" t="s">
        <v>2606</v>
      </c>
    </row>
    <row r="1667" spans="1:9" x14ac:dyDescent="0.25">
      <c r="A1667" t="s">
        <v>1521</v>
      </c>
      <c r="B1667" s="2">
        <v>2</v>
      </c>
      <c r="C1667" t="s">
        <v>2605</v>
      </c>
    </row>
    <row r="1668" spans="1:9" x14ac:dyDescent="0.25">
      <c r="A1668" t="s">
        <v>3036</v>
      </c>
      <c r="B1668" s="2">
        <v>1</v>
      </c>
      <c r="C1668" t="s">
        <v>2606</v>
      </c>
      <c r="D1668" s="325">
        <v>33488</v>
      </c>
      <c r="F1668" t="s">
        <v>78</v>
      </c>
      <c r="G1668">
        <v>1260000</v>
      </c>
      <c r="I1668" t="s">
        <v>3890</v>
      </c>
    </row>
    <row r="1669" spans="1:9" x14ac:dyDescent="0.25">
      <c r="A1669" t="s">
        <v>3036</v>
      </c>
      <c r="B1669" s="2">
        <v>2</v>
      </c>
      <c r="C1669" t="s">
        <v>4527</v>
      </c>
      <c r="D1669" s="325">
        <v>35126</v>
      </c>
      <c r="F1669" t="s">
        <v>32</v>
      </c>
      <c r="I1669" t="s">
        <v>3890</v>
      </c>
    </row>
    <row r="1670" spans="1:9" x14ac:dyDescent="0.25">
      <c r="A1670" t="s">
        <v>3036</v>
      </c>
      <c r="B1670" s="2">
        <v>3</v>
      </c>
      <c r="C1670" t="s">
        <v>4527</v>
      </c>
      <c r="F1670" t="s">
        <v>71</v>
      </c>
      <c r="I1670" t="s">
        <v>3890</v>
      </c>
    </row>
    <row r="1671" spans="1:9" x14ac:dyDescent="0.25">
      <c r="A1671" t="s">
        <v>3036</v>
      </c>
      <c r="B1671" s="2">
        <v>4</v>
      </c>
      <c r="C1671" t="s">
        <v>2605</v>
      </c>
      <c r="F1671" t="s">
        <v>36</v>
      </c>
      <c r="G1671">
        <v>25000</v>
      </c>
      <c r="I1671" t="s">
        <v>3890</v>
      </c>
    </row>
    <row r="1672" spans="1:9" x14ac:dyDescent="0.25">
      <c r="A1672" t="s">
        <v>1854</v>
      </c>
      <c r="B1672" s="2">
        <v>1</v>
      </c>
      <c r="C1672" t="s">
        <v>2606</v>
      </c>
    </row>
    <row r="1673" spans="1:9" x14ac:dyDescent="0.25">
      <c r="A1673" t="s">
        <v>1854</v>
      </c>
      <c r="B1673" s="2">
        <v>2</v>
      </c>
      <c r="C1673" t="s">
        <v>2605</v>
      </c>
    </row>
    <row r="1674" spans="1:9" x14ac:dyDescent="0.25">
      <c r="A1674" t="s">
        <v>1580</v>
      </c>
      <c r="B1674" s="2">
        <v>1</v>
      </c>
      <c r="C1674" t="s">
        <v>2606</v>
      </c>
    </row>
    <row r="1675" spans="1:9" x14ac:dyDescent="0.25">
      <c r="A1675" t="s">
        <v>1580</v>
      </c>
      <c r="B1675" s="2">
        <v>2</v>
      </c>
      <c r="C1675" t="s">
        <v>2605</v>
      </c>
    </row>
    <row r="1676" spans="1:9" x14ac:dyDescent="0.25">
      <c r="A1676" t="s">
        <v>3507</v>
      </c>
      <c r="B1676" s="2">
        <v>1</v>
      </c>
      <c r="C1676" t="s">
        <v>2606</v>
      </c>
      <c r="D1676" s="325">
        <v>31892</v>
      </c>
      <c r="F1676" t="s">
        <v>4569</v>
      </c>
      <c r="G1676">
        <v>88000</v>
      </c>
      <c r="I1676" t="s">
        <v>4310</v>
      </c>
    </row>
    <row r="1677" spans="1:9" x14ac:dyDescent="0.25">
      <c r="A1677" t="s">
        <v>3507</v>
      </c>
      <c r="B1677" s="2">
        <v>2</v>
      </c>
      <c r="C1677" t="s">
        <v>4527</v>
      </c>
      <c r="F1677" t="s">
        <v>61</v>
      </c>
      <c r="I1677" t="s">
        <v>4310</v>
      </c>
    </row>
    <row r="1678" spans="1:9" x14ac:dyDescent="0.25">
      <c r="A1678" t="s">
        <v>3507</v>
      </c>
      <c r="B1678" s="2">
        <v>3</v>
      </c>
      <c r="C1678" t="s">
        <v>2605</v>
      </c>
      <c r="F1678" t="s">
        <v>4570</v>
      </c>
      <c r="I1678" t="s">
        <v>4310</v>
      </c>
    </row>
    <row r="1679" spans="1:9" x14ac:dyDescent="0.25">
      <c r="A1679" t="s">
        <v>1546</v>
      </c>
      <c r="B1679" s="2">
        <v>1</v>
      </c>
      <c r="C1679" t="s">
        <v>2606</v>
      </c>
    </row>
    <row r="1680" spans="1:9" x14ac:dyDescent="0.25">
      <c r="A1680" t="s">
        <v>1546</v>
      </c>
      <c r="B1680" s="2">
        <v>2</v>
      </c>
      <c r="C1680" t="s">
        <v>2605</v>
      </c>
    </row>
    <row r="1681" spans="1:9" x14ac:dyDescent="0.25">
      <c r="A1681" t="s">
        <v>2877</v>
      </c>
      <c r="B1681" s="2">
        <v>1</v>
      </c>
      <c r="C1681" s="4" t="s">
        <v>4599</v>
      </c>
      <c r="F1681" t="s">
        <v>2640</v>
      </c>
      <c r="I1681" t="s">
        <v>3847</v>
      </c>
    </row>
    <row r="1682" spans="1:9" x14ac:dyDescent="0.25">
      <c r="A1682" t="s">
        <v>2877</v>
      </c>
      <c r="B1682" s="2">
        <v>2</v>
      </c>
      <c r="C1682" t="s">
        <v>2605</v>
      </c>
      <c r="I1682" t="s">
        <v>3847</v>
      </c>
    </row>
    <row r="1683" spans="1:9" x14ac:dyDescent="0.25">
      <c r="A1683" t="s">
        <v>3798</v>
      </c>
      <c r="B1683" s="2">
        <v>1</v>
      </c>
      <c r="C1683" t="s">
        <v>4528</v>
      </c>
      <c r="D1683" s="325">
        <v>40610</v>
      </c>
      <c r="F1683" t="s">
        <v>44</v>
      </c>
      <c r="I1683" t="s">
        <v>3911</v>
      </c>
    </row>
    <row r="1684" spans="1:9" x14ac:dyDescent="0.25">
      <c r="A1684" t="s">
        <v>3113</v>
      </c>
      <c r="B1684" s="2">
        <v>1</v>
      </c>
      <c r="C1684" t="s">
        <v>2606</v>
      </c>
      <c r="D1684" s="325">
        <v>38182</v>
      </c>
      <c r="F1684" t="s">
        <v>68</v>
      </c>
      <c r="H1684" t="s">
        <v>2135</v>
      </c>
      <c r="I1684" t="s">
        <v>3968</v>
      </c>
    </row>
    <row r="1685" spans="1:9" x14ac:dyDescent="0.25">
      <c r="A1685" t="s">
        <v>3113</v>
      </c>
      <c r="B1685" s="2">
        <v>2</v>
      </c>
      <c r="C1685" t="s">
        <v>2603</v>
      </c>
      <c r="D1685" s="325">
        <v>39571</v>
      </c>
      <c r="F1685" t="s">
        <v>29</v>
      </c>
      <c r="H1685" t="s">
        <v>2135</v>
      </c>
      <c r="I1685" t="s">
        <v>3968</v>
      </c>
    </row>
    <row r="1686" spans="1:9" x14ac:dyDescent="0.25">
      <c r="A1686" t="s">
        <v>3704</v>
      </c>
      <c r="B1686" s="2">
        <v>1</v>
      </c>
      <c r="C1686" t="s">
        <v>4528</v>
      </c>
      <c r="D1686" s="325">
        <v>42236</v>
      </c>
      <c r="E1686" s="325">
        <v>42551</v>
      </c>
      <c r="F1686" t="s">
        <v>2619</v>
      </c>
      <c r="I1686" t="s">
        <v>4022</v>
      </c>
    </row>
    <row r="1687" spans="1:9" x14ac:dyDescent="0.25">
      <c r="A1687" t="s">
        <v>3537</v>
      </c>
      <c r="B1687" s="2">
        <v>1</v>
      </c>
      <c r="C1687" t="s">
        <v>2606</v>
      </c>
    </row>
    <row r="1688" spans="1:9" x14ac:dyDescent="0.25">
      <c r="A1688" t="s">
        <v>3537</v>
      </c>
      <c r="B1688" s="2">
        <v>2</v>
      </c>
      <c r="C1688" t="s">
        <v>2605</v>
      </c>
    </row>
    <row r="1689" spans="1:9" x14ac:dyDescent="0.25">
      <c r="A1689" t="s">
        <v>1646</v>
      </c>
      <c r="B1689" s="2">
        <v>1</v>
      </c>
      <c r="C1689" t="s">
        <v>2606</v>
      </c>
    </row>
    <row r="1690" spans="1:9" x14ac:dyDescent="0.25">
      <c r="A1690" t="s">
        <v>1646</v>
      </c>
      <c r="B1690" s="2">
        <v>2</v>
      </c>
      <c r="C1690" t="s">
        <v>2605</v>
      </c>
    </row>
    <row r="1691" spans="1:9" x14ac:dyDescent="0.25">
      <c r="A1691" t="s">
        <v>2849</v>
      </c>
      <c r="B1691" s="2">
        <v>1</v>
      </c>
      <c r="C1691" t="s">
        <v>2606</v>
      </c>
      <c r="F1691" t="s">
        <v>35</v>
      </c>
      <c r="I1691" t="s">
        <v>4199</v>
      </c>
    </row>
    <row r="1692" spans="1:9" x14ac:dyDescent="0.25">
      <c r="A1692" t="s">
        <v>2849</v>
      </c>
      <c r="B1692" s="2">
        <v>2</v>
      </c>
      <c r="C1692" t="s">
        <v>4527</v>
      </c>
      <c r="F1692" t="s">
        <v>163</v>
      </c>
    </row>
    <row r="1693" spans="1:9" x14ac:dyDescent="0.25">
      <c r="A1693" t="s">
        <v>2849</v>
      </c>
      <c r="B1693" s="2">
        <v>3</v>
      </c>
      <c r="C1693" t="s">
        <v>4527</v>
      </c>
      <c r="F1693" t="s">
        <v>2432</v>
      </c>
    </row>
    <row r="1694" spans="1:9" x14ac:dyDescent="0.25">
      <c r="A1694" t="s">
        <v>2849</v>
      </c>
      <c r="B1694" s="2">
        <v>4</v>
      </c>
      <c r="C1694" t="s">
        <v>2605</v>
      </c>
      <c r="F1694" t="s">
        <v>2432</v>
      </c>
      <c r="I1694" t="s">
        <v>4199</v>
      </c>
    </row>
    <row r="1695" spans="1:9" x14ac:dyDescent="0.25">
      <c r="A1695" t="s">
        <v>1545</v>
      </c>
      <c r="B1695" s="2">
        <v>1</v>
      </c>
      <c r="C1695" t="s">
        <v>2606</v>
      </c>
    </row>
    <row r="1696" spans="1:9" x14ac:dyDescent="0.25">
      <c r="A1696" t="s">
        <v>1545</v>
      </c>
      <c r="B1696" s="2">
        <v>2</v>
      </c>
      <c r="C1696" t="s">
        <v>2605</v>
      </c>
    </row>
    <row r="1697" spans="1:9" x14ac:dyDescent="0.25">
      <c r="A1697" t="s">
        <v>1544</v>
      </c>
      <c r="B1697" s="2">
        <v>1</v>
      </c>
      <c r="C1697" t="s">
        <v>2606</v>
      </c>
    </row>
    <row r="1698" spans="1:9" x14ac:dyDescent="0.25">
      <c r="A1698" t="s">
        <v>1544</v>
      </c>
      <c r="B1698" s="2">
        <v>2</v>
      </c>
      <c r="C1698" t="s">
        <v>2605</v>
      </c>
    </row>
    <row r="1699" spans="1:9" x14ac:dyDescent="0.25">
      <c r="A1699" t="s">
        <v>1903</v>
      </c>
      <c r="B1699" s="2">
        <v>1</v>
      </c>
      <c r="C1699" t="s">
        <v>2606</v>
      </c>
    </row>
    <row r="1700" spans="1:9" x14ac:dyDescent="0.25">
      <c r="A1700" t="s">
        <v>1903</v>
      </c>
      <c r="B1700" s="2">
        <v>2</v>
      </c>
      <c r="C1700" t="s">
        <v>2605</v>
      </c>
    </row>
    <row r="1701" spans="1:9" x14ac:dyDescent="0.25">
      <c r="A1701" t="s">
        <v>1701</v>
      </c>
      <c r="B1701" s="2">
        <v>1</v>
      </c>
      <c r="C1701" t="s">
        <v>2606</v>
      </c>
    </row>
    <row r="1702" spans="1:9" x14ac:dyDescent="0.25">
      <c r="A1702" t="s">
        <v>1701</v>
      </c>
      <c r="B1702" s="2">
        <v>2</v>
      </c>
      <c r="C1702" t="s">
        <v>2605</v>
      </c>
    </row>
    <row r="1703" spans="1:9" x14ac:dyDescent="0.25">
      <c r="A1703" t="s">
        <v>1625</v>
      </c>
      <c r="B1703" s="2">
        <v>1</v>
      </c>
      <c r="C1703" t="s">
        <v>2606</v>
      </c>
    </row>
    <row r="1704" spans="1:9" x14ac:dyDescent="0.25">
      <c r="A1704" t="s">
        <v>1625</v>
      </c>
      <c r="B1704" s="2">
        <v>2</v>
      </c>
      <c r="C1704" t="s">
        <v>2605</v>
      </c>
    </row>
    <row r="1705" spans="1:9" x14ac:dyDescent="0.25">
      <c r="A1705" t="s">
        <v>450</v>
      </c>
      <c r="B1705" s="2">
        <v>1</v>
      </c>
      <c r="C1705" t="s">
        <v>2606</v>
      </c>
      <c r="D1705" s="325">
        <v>28035</v>
      </c>
      <c r="F1705" t="s">
        <v>63</v>
      </c>
      <c r="G1705">
        <v>49000</v>
      </c>
      <c r="I1705" t="s">
        <v>4215</v>
      </c>
    </row>
    <row r="1706" spans="1:9" x14ac:dyDescent="0.25">
      <c r="A1706" t="s">
        <v>450</v>
      </c>
      <c r="B1706" s="2">
        <v>2</v>
      </c>
      <c r="C1706" t="s">
        <v>2605</v>
      </c>
      <c r="D1706" s="325">
        <v>29628</v>
      </c>
      <c r="F1706" t="s">
        <v>106</v>
      </c>
      <c r="I1706" t="s">
        <v>4215</v>
      </c>
    </row>
    <row r="1707" spans="1:9" x14ac:dyDescent="0.25">
      <c r="A1707" t="s">
        <v>3385</v>
      </c>
      <c r="B1707" s="2">
        <v>1</v>
      </c>
      <c r="C1707" t="s">
        <v>2606</v>
      </c>
      <c r="D1707" s="325">
        <v>34279</v>
      </c>
      <c r="F1707" t="s">
        <v>2192</v>
      </c>
      <c r="I1707" t="s">
        <v>3900</v>
      </c>
    </row>
    <row r="1708" spans="1:9" x14ac:dyDescent="0.25">
      <c r="A1708" t="s">
        <v>3385</v>
      </c>
      <c r="B1708" s="2">
        <v>2</v>
      </c>
      <c r="C1708" t="s">
        <v>2605</v>
      </c>
      <c r="D1708" s="325">
        <v>34972</v>
      </c>
      <c r="F1708" t="s">
        <v>27</v>
      </c>
      <c r="I1708" t="s">
        <v>3900</v>
      </c>
    </row>
    <row r="1709" spans="1:9" x14ac:dyDescent="0.25">
      <c r="A1709" t="s">
        <v>3627</v>
      </c>
      <c r="B1709" s="2">
        <v>1</v>
      </c>
      <c r="C1709" t="s">
        <v>2606</v>
      </c>
      <c r="F1709" t="s">
        <v>4649</v>
      </c>
      <c r="I1709" t="s">
        <v>4453</v>
      </c>
    </row>
    <row r="1710" spans="1:9" x14ac:dyDescent="0.25">
      <c r="A1710" t="s">
        <v>3627</v>
      </c>
      <c r="B1710" s="2">
        <v>2</v>
      </c>
      <c r="C1710" t="s">
        <v>2605</v>
      </c>
      <c r="F1710" t="s">
        <v>4650</v>
      </c>
      <c r="I1710" t="s">
        <v>4453</v>
      </c>
    </row>
    <row r="1711" spans="1:9" x14ac:dyDescent="0.25">
      <c r="A1711" t="s">
        <v>3627</v>
      </c>
      <c r="B1711" s="2">
        <v>3</v>
      </c>
      <c r="C1711" t="s">
        <v>2603</v>
      </c>
    </row>
    <row r="1712" spans="1:9" x14ac:dyDescent="0.25">
      <c r="A1712" t="s">
        <v>3539</v>
      </c>
      <c r="B1712" s="2">
        <v>1</v>
      </c>
      <c r="C1712" t="s">
        <v>2606</v>
      </c>
    </row>
    <row r="1713" spans="1:9" x14ac:dyDescent="0.25">
      <c r="A1713" t="s">
        <v>3539</v>
      </c>
      <c r="B1713" s="2">
        <v>2</v>
      </c>
      <c r="C1713" t="s">
        <v>2605</v>
      </c>
    </row>
    <row r="1714" spans="1:9" x14ac:dyDescent="0.25">
      <c r="A1714" t="s">
        <v>1829</v>
      </c>
      <c r="B1714" s="2">
        <v>1</v>
      </c>
      <c r="C1714" t="s">
        <v>2606</v>
      </c>
    </row>
    <row r="1715" spans="1:9" x14ac:dyDescent="0.25">
      <c r="A1715" t="s">
        <v>1829</v>
      </c>
      <c r="B1715" s="2">
        <v>2</v>
      </c>
      <c r="C1715" t="s">
        <v>2605</v>
      </c>
    </row>
    <row r="1716" spans="1:9" x14ac:dyDescent="0.25">
      <c r="A1716" t="s">
        <v>3663</v>
      </c>
      <c r="B1716" s="2">
        <v>1</v>
      </c>
      <c r="C1716" t="s">
        <v>2606</v>
      </c>
    </row>
    <row r="1717" spans="1:9" x14ac:dyDescent="0.25">
      <c r="A1717" t="s">
        <v>3663</v>
      </c>
      <c r="B1717" s="2">
        <v>2</v>
      </c>
      <c r="C1717" t="s">
        <v>2605</v>
      </c>
    </row>
    <row r="1718" spans="1:9" x14ac:dyDescent="0.25">
      <c r="A1718" t="s">
        <v>1461</v>
      </c>
      <c r="B1718" s="2">
        <v>1</v>
      </c>
      <c r="C1718" t="s">
        <v>2606</v>
      </c>
    </row>
    <row r="1719" spans="1:9" x14ac:dyDescent="0.25">
      <c r="A1719" t="s">
        <v>1461</v>
      </c>
      <c r="B1719" s="2">
        <v>2</v>
      </c>
      <c r="C1719" t="s">
        <v>2605</v>
      </c>
    </row>
    <row r="1720" spans="1:9" x14ac:dyDescent="0.25">
      <c r="A1720" t="s">
        <v>3392</v>
      </c>
      <c r="B1720" s="2">
        <v>1</v>
      </c>
      <c r="C1720" t="s">
        <v>4523</v>
      </c>
      <c r="F1720" t="s">
        <v>81</v>
      </c>
    </row>
    <row r="1721" spans="1:9" x14ac:dyDescent="0.25">
      <c r="A1721" t="s">
        <v>3392</v>
      </c>
      <c r="B1721" s="2">
        <v>2</v>
      </c>
      <c r="C1721" t="s">
        <v>2606</v>
      </c>
      <c r="F1721" t="s">
        <v>81</v>
      </c>
      <c r="I1721" t="s">
        <v>3935</v>
      </c>
    </row>
    <row r="1722" spans="1:9" x14ac:dyDescent="0.25">
      <c r="A1722" t="s">
        <v>3392</v>
      </c>
      <c r="B1722" s="2">
        <v>3</v>
      </c>
      <c r="C1722" t="s">
        <v>2605</v>
      </c>
      <c r="F1722" t="s">
        <v>3851</v>
      </c>
      <c r="I1722" t="s">
        <v>3935</v>
      </c>
    </row>
    <row r="1723" spans="1:9" x14ac:dyDescent="0.25">
      <c r="A1723" t="s">
        <v>3394</v>
      </c>
      <c r="B1723" s="2">
        <v>1</v>
      </c>
      <c r="C1723" t="s">
        <v>2606</v>
      </c>
      <c r="D1723" s="325">
        <v>32438</v>
      </c>
      <c r="F1723" t="s">
        <v>2223</v>
      </c>
      <c r="G1723">
        <v>307000</v>
      </c>
      <c r="I1723" t="s">
        <v>3948</v>
      </c>
    </row>
    <row r="1724" spans="1:9" x14ac:dyDescent="0.25">
      <c r="A1724" t="s">
        <v>3394</v>
      </c>
      <c r="B1724" s="2">
        <v>2</v>
      </c>
      <c r="C1724" t="s">
        <v>2605</v>
      </c>
      <c r="D1724" s="325">
        <v>32864</v>
      </c>
      <c r="F1724" t="s">
        <v>65</v>
      </c>
      <c r="G1724">
        <v>350000</v>
      </c>
      <c r="I1724" t="s">
        <v>3948</v>
      </c>
    </row>
    <row r="1725" spans="1:9" x14ac:dyDescent="0.25">
      <c r="A1725" t="s">
        <v>3118</v>
      </c>
      <c r="B1725" s="2">
        <v>1</v>
      </c>
      <c r="C1725" t="s">
        <v>4599</v>
      </c>
      <c r="I1725" t="s">
        <v>3974</v>
      </c>
    </row>
    <row r="1726" spans="1:9" x14ac:dyDescent="0.25">
      <c r="A1726" t="s">
        <v>3118</v>
      </c>
      <c r="B1726" s="2">
        <v>2</v>
      </c>
      <c r="C1726" t="s">
        <v>4527</v>
      </c>
      <c r="F1726" t="s">
        <v>538</v>
      </c>
    </row>
    <row r="1727" spans="1:9" x14ac:dyDescent="0.25">
      <c r="A1727" t="s">
        <v>3118</v>
      </c>
      <c r="B1727" s="2">
        <v>3</v>
      </c>
      <c r="C1727" t="s">
        <v>2605</v>
      </c>
      <c r="D1727" s="325">
        <v>35912</v>
      </c>
      <c r="F1727" t="s">
        <v>104</v>
      </c>
      <c r="I1727" t="s">
        <v>3974</v>
      </c>
    </row>
    <row r="1728" spans="1:9" x14ac:dyDescent="0.25">
      <c r="A1728" t="s">
        <v>3241</v>
      </c>
      <c r="B1728" s="2">
        <v>1</v>
      </c>
      <c r="C1728" t="s">
        <v>2606</v>
      </c>
      <c r="D1728" s="325">
        <v>31735</v>
      </c>
      <c r="F1728" t="s">
        <v>2608</v>
      </c>
      <c r="I1728" t="s">
        <v>4083</v>
      </c>
    </row>
    <row r="1729" spans="1:9" x14ac:dyDescent="0.25">
      <c r="A1729" t="s">
        <v>3241</v>
      </c>
      <c r="B1729" s="2">
        <v>2</v>
      </c>
      <c r="C1729" t="s">
        <v>2605</v>
      </c>
      <c r="D1729" s="325">
        <v>34391</v>
      </c>
      <c r="F1729" t="s">
        <v>60</v>
      </c>
      <c r="G1729">
        <v>168000</v>
      </c>
      <c r="I1729" t="s">
        <v>4083</v>
      </c>
    </row>
    <row r="1730" spans="1:9" x14ac:dyDescent="0.25">
      <c r="A1730" t="s">
        <v>3246</v>
      </c>
      <c r="B1730" s="2">
        <v>1</v>
      </c>
      <c r="C1730" t="s">
        <v>2606</v>
      </c>
    </row>
    <row r="1731" spans="1:9" x14ac:dyDescent="0.25">
      <c r="A1731" t="s">
        <v>3246</v>
      </c>
      <c r="B1731" s="2">
        <v>2</v>
      </c>
      <c r="C1731" t="s">
        <v>2605</v>
      </c>
    </row>
    <row r="1732" spans="1:9" x14ac:dyDescent="0.25">
      <c r="A1732" t="s">
        <v>3285</v>
      </c>
      <c r="B1732" s="2">
        <v>1</v>
      </c>
      <c r="C1732" t="s">
        <v>2606</v>
      </c>
      <c r="F1732" t="s">
        <v>85</v>
      </c>
      <c r="I1732" t="s">
        <v>4122</v>
      </c>
    </row>
    <row r="1733" spans="1:9" x14ac:dyDescent="0.25">
      <c r="A1733" t="s">
        <v>3285</v>
      </c>
      <c r="B1733" s="2">
        <v>2</v>
      </c>
      <c r="C1733" t="s">
        <v>2605</v>
      </c>
      <c r="F1733" t="s">
        <v>74</v>
      </c>
      <c r="I1733" t="s">
        <v>4122</v>
      </c>
    </row>
    <row r="1734" spans="1:9" x14ac:dyDescent="0.25">
      <c r="A1734" t="s">
        <v>3728</v>
      </c>
      <c r="B1734" s="2">
        <v>1</v>
      </c>
      <c r="C1734" t="s">
        <v>2606</v>
      </c>
    </row>
    <row r="1735" spans="1:9" x14ac:dyDescent="0.25">
      <c r="A1735" t="s">
        <v>3728</v>
      </c>
      <c r="B1735" s="2">
        <v>2</v>
      </c>
      <c r="C1735" t="s">
        <v>2605</v>
      </c>
    </row>
    <row r="1736" spans="1:9" s="314" customFormat="1" x14ac:dyDescent="0.25">
      <c r="A1736" s="314" t="s">
        <v>3694</v>
      </c>
      <c r="B1736" s="315">
        <v>1</v>
      </c>
      <c r="C1736" s="314" t="s">
        <v>4528</v>
      </c>
      <c r="D1736" s="326">
        <v>39673</v>
      </c>
      <c r="E1736" s="326">
        <v>39777</v>
      </c>
      <c r="F1736" s="314" t="s">
        <v>52</v>
      </c>
      <c r="I1736" s="314" t="s">
        <v>4238</v>
      </c>
    </row>
    <row r="1737" spans="1:9" x14ac:dyDescent="0.25">
      <c r="A1737" t="s">
        <v>3623</v>
      </c>
      <c r="B1737" s="2">
        <v>1</v>
      </c>
      <c r="C1737" t="s">
        <v>2606</v>
      </c>
    </row>
    <row r="1738" spans="1:9" x14ac:dyDescent="0.25">
      <c r="A1738" t="s">
        <v>3623</v>
      </c>
      <c r="B1738" s="2">
        <v>2</v>
      </c>
      <c r="C1738" t="s">
        <v>2605</v>
      </c>
    </row>
    <row r="1739" spans="1:9" x14ac:dyDescent="0.25">
      <c r="A1739" t="s">
        <v>3644</v>
      </c>
      <c r="B1739" s="2">
        <v>1</v>
      </c>
      <c r="C1739" t="s">
        <v>2606</v>
      </c>
      <c r="I1739" t="s">
        <v>4397</v>
      </c>
    </row>
    <row r="1740" spans="1:9" x14ac:dyDescent="0.25">
      <c r="A1740" t="s">
        <v>3644</v>
      </c>
      <c r="B1740" s="2">
        <v>2</v>
      </c>
      <c r="C1740" t="s">
        <v>2605</v>
      </c>
      <c r="I1740" t="s">
        <v>4397</v>
      </c>
    </row>
    <row r="1741" spans="1:9" x14ac:dyDescent="0.25">
      <c r="A1741" t="s">
        <v>2874</v>
      </c>
      <c r="B1741" s="2">
        <v>1</v>
      </c>
      <c r="C1741" t="s">
        <v>2606</v>
      </c>
      <c r="F1741" t="s">
        <v>61</v>
      </c>
      <c r="I1741" t="s">
        <v>3869</v>
      </c>
    </row>
    <row r="1742" spans="1:9" x14ac:dyDescent="0.25">
      <c r="A1742" t="s">
        <v>2874</v>
      </c>
      <c r="B1742" s="2">
        <v>2</v>
      </c>
      <c r="C1742" t="s">
        <v>2638</v>
      </c>
      <c r="I1742" t="s">
        <v>3869</v>
      </c>
    </row>
    <row r="1743" spans="1:9" x14ac:dyDescent="0.25">
      <c r="A1743" t="s">
        <v>2906</v>
      </c>
      <c r="B1743" s="2">
        <v>1</v>
      </c>
      <c r="C1743" t="s">
        <v>2606</v>
      </c>
      <c r="I1743" t="s">
        <v>3878</v>
      </c>
    </row>
    <row r="1744" spans="1:9" x14ac:dyDescent="0.25">
      <c r="A1744" t="s">
        <v>2906</v>
      </c>
      <c r="B1744" s="2">
        <v>2</v>
      </c>
      <c r="C1744" t="s">
        <v>2605</v>
      </c>
      <c r="I1744" t="s">
        <v>3878</v>
      </c>
    </row>
    <row r="1745" spans="1:9" x14ac:dyDescent="0.25">
      <c r="A1745" t="s">
        <v>2912</v>
      </c>
      <c r="B1745" s="2">
        <v>1</v>
      </c>
      <c r="C1745" t="s">
        <v>2606</v>
      </c>
      <c r="F1745" t="s">
        <v>164</v>
      </c>
      <c r="I1745" t="s">
        <v>3882</v>
      </c>
    </row>
    <row r="1746" spans="1:9" x14ac:dyDescent="0.25">
      <c r="A1746" t="s">
        <v>2912</v>
      </c>
      <c r="B1746" s="2">
        <v>2</v>
      </c>
      <c r="C1746" t="s">
        <v>2605</v>
      </c>
      <c r="F1746" t="s">
        <v>68</v>
      </c>
      <c r="I1746" t="s">
        <v>3882</v>
      </c>
    </row>
    <row r="1747" spans="1:9" x14ac:dyDescent="0.25">
      <c r="A1747" t="s">
        <v>3364</v>
      </c>
      <c r="B1747" s="2">
        <v>1</v>
      </c>
      <c r="C1747" t="s">
        <v>2606</v>
      </c>
      <c r="D1747" s="325">
        <v>22097</v>
      </c>
      <c r="F1747" t="s">
        <v>59</v>
      </c>
      <c r="I1747" t="s">
        <v>4187</v>
      </c>
    </row>
    <row r="1748" spans="1:9" x14ac:dyDescent="0.25">
      <c r="A1748" t="s">
        <v>3364</v>
      </c>
      <c r="B1748" s="2">
        <v>2</v>
      </c>
      <c r="C1748" t="s">
        <v>2605</v>
      </c>
      <c r="D1748" s="325">
        <v>23377</v>
      </c>
      <c r="F1748" t="s">
        <v>71</v>
      </c>
      <c r="I1748" t="s">
        <v>4187</v>
      </c>
    </row>
    <row r="1749" spans="1:9" x14ac:dyDescent="0.25">
      <c r="A1749" t="s">
        <v>3381</v>
      </c>
      <c r="B1749" s="2">
        <v>1</v>
      </c>
      <c r="C1749" t="s">
        <v>2606</v>
      </c>
      <c r="I1749" t="s">
        <v>4200</v>
      </c>
    </row>
    <row r="1750" spans="1:9" x14ac:dyDescent="0.25">
      <c r="A1750" t="s">
        <v>3381</v>
      </c>
      <c r="B1750" s="2">
        <v>2</v>
      </c>
      <c r="C1750" t="s">
        <v>2605</v>
      </c>
      <c r="I1750" t="s">
        <v>4200</v>
      </c>
    </row>
    <row r="1751" spans="1:9" x14ac:dyDescent="0.25">
      <c r="A1751" t="s">
        <v>3413</v>
      </c>
      <c r="B1751" s="2">
        <v>1</v>
      </c>
      <c r="C1751" t="s">
        <v>2606</v>
      </c>
      <c r="F1751" t="s">
        <v>4679</v>
      </c>
      <c r="I1751" t="s">
        <v>4217</v>
      </c>
    </row>
    <row r="1752" spans="1:9" x14ac:dyDescent="0.25">
      <c r="A1752" t="s">
        <v>3413</v>
      </c>
      <c r="B1752" s="2">
        <v>2</v>
      </c>
      <c r="C1752" t="s">
        <v>2605</v>
      </c>
      <c r="F1752" t="s">
        <v>53</v>
      </c>
      <c r="I1752" t="s">
        <v>4217</v>
      </c>
    </row>
    <row r="1753" spans="1:9" x14ac:dyDescent="0.25">
      <c r="A1753" t="s">
        <v>3048</v>
      </c>
      <c r="B1753" s="2">
        <v>1</v>
      </c>
      <c r="C1753" t="s">
        <v>2606</v>
      </c>
      <c r="F1753" t="s">
        <v>51</v>
      </c>
      <c r="I1753" t="s">
        <v>3902</v>
      </c>
    </row>
    <row r="1754" spans="1:9" x14ac:dyDescent="0.25">
      <c r="A1754" t="s">
        <v>3048</v>
      </c>
      <c r="B1754" s="2">
        <v>2</v>
      </c>
      <c r="C1754" t="s">
        <v>2605</v>
      </c>
      <c r="F1754" t="s">
        <v>4680</v>
      </c>
      <c r="I1754" t="s">
        <v>3902</v>
      </c>
    </row>
    <row r="1755" spans="1:9" x14ac:dyDescent="0.25">
      <c r="A1755" t="s">
        <v>3279</v>
      </c>
      <c r="B1755" s="2">
        <v>1</v>
      </c>
      <c r="C1755" t="s">
        <v>2606</v>
      </c>
    </row>
    <row r="1756" spans="1:9" x14ac:dyDescent="0.25">
      <c r="A1756" t="s">
        <v>3279</v>
      </c>
      <c r="B1756" s="2">
        <v>2</v>
      </c>
      <c r="C1756" t="s">
        <v>2605</v>
      </c>
    </row>
    <row r="1757" spans="1:9" x14ac:dyDescent="0.25">
      <c r="A1757" t="s">
        <v>2996</v>
      </c>
      <c r="B1757" s="2">
        <v>1</v>
      </c>
      <c r="C1757" t="s">
        <v>2606</v>
      </c>
    </row>
    <row r="1758" spans="1:9" x14ac:dyDescent="0.25">
      <c r="A1758" t="s">
        <v>2996</v>
      </c>
      <c r="B1758" s="2">
        <v>2</v>
      </c>
      <c r="C1758" t="s">
        <v>2605</v>
      </c>
    </row>
    <row r="1759" spans="1:9" x14ac:dyDescent="0.25">
      <c r="A1759" t="s">
        <v>1579</v>
      </c>
      <c r="B1759" s="2">
        <v>1</v>
      </c>
      <c r="C1759" t="s">
        <v>2606</v>
      </c>
    </row>
    <row r="1760" spans="1:9" x14ac:dyDescent="0.25">
      <c r="A1760" t="s">
        <v>1579</v>
      </c>
      <c r="B1760" s="2">
        <v>2</v>
      </c>
      <c r="C1760" t="s">
        <v>2605</v>
      </c>
    </row>
    <row r="1761" spans="1:9" x14ac:dyDescent="0.25">
      <c r="A1761" t="s">
        <v>3451</v>
      </c>
      <c r="B1761" s="2">
        <v>1</v>
      </c>
      <c r="C1761" t="s">
        <v>4599</v>
      </c>
      <c r="D1761" s="325">
        <v>39008</v>
      </c>
      <c r="F1761" t="s">
        <v>2608</v>
      </c>
      <c r="I1761" t="s">
        <v>4255</v>
      </c>
    </row>
    <row r="1762" spans="1:9" x14ac:dyDescent="0.25">
      <c r="A1762" t="s">
        <v>3451</v>
      </c>
      <c r="B1762" s="2">
        <v>2</v>
      </c>
      <c r="C1762" t="s">
        <v>2605</v>
      </c>
      <c r="D1762" s="325">
        <v>41457</v>
      </c>
      <c r="F1762" t="s">
        <v>86</v>
      </c>
      <c r="I1762" t="s">
        <v>4255</v>
      </c>
    </row>
    <row r="1763" spans="1:9" x14ac:dyDescent="0.25">
      <c r="A1763" t="s">
        <v>2916</v>
      </c>
      <c r="B1763" s="2">
        <v>1</v>
      </c>
      <c r="C1763" t="s">
        <v>2606</v>
      </c>
      <c r="F1763" t="s">
        <v>80</v>
      </c>
      <c r="I1763" t="s">
        <v>4413</v>
      </c>
    </row>
    <row r="1764" spans="1:9" x14ac:dyDescent="0.25">
      <c r="A1764" t="s">
        <v>2916</v>
      </c>
      <c r="B1764" s="2">
        <v>2</v>
      </c>
      <c r="C1764" t="s">
        <v>2638</v>
      </c>
      <c r="I1764" t="s">
        <v>4413</v>
      </c>
    </row>
    <row r="1765" spans="1:9" x14ac:dyDescent="0.25">
      <c r="A1765" t="s">
        <v>3312</v>
      </c>
      <c r="B1765" s="2">
        <v>1</v>
      </c>
      <c r="C1765" t="s">
        <v>2606</v>
      </c>
    </row>
    <row r="1766" spans="1:9" x14ac:dyDescent="0.25">
      <c r="A1766" t="s">
        <v>3312</v>
      </c>
      <c r="B1766" s="2">
        <v>2</v>
      </c>
      <c r="C1766" t="s">
        <v>2605</v>
      </c>
    </row>
    <row r="1767" spans="1:9" x14ac:dyDescent="0.25">
      <c r="A1767" t="s">
        <v>3716</v>
      </c>
      <c r="B1767" s="2">
        <v>1</v>
      </c>
      <c r="C1767" t="s">
        <v>4599</v>
      </c>
      <c r="F1767" t="s">
        <v>2608</v>
      </c>
      <c r="I1767" t="s">
        <v>4191</v>
      </c>
    </row>
    <row r="1768" spans="1:9" x14ac:dyDescent="0.25">
      <c r="A1768" t="s">
        <v>3716</v>
      </c>
      <c r="B1768" s="2">
        <v>2</v>
      </c>
      <c r="C1768" t="s">
        <v>2603</v>
      </c>
      <c r="F1768" t="s">
        <v>2391</v>
      </c>
      <c r="H1768" t="s">
        <v>2135</v>
      </c>
      <c r="I1768" t="s">
        <v>4191</v>
      </c>
    </row>
    <row r="1769" spans="1:9" x14ac:dyDescent="0.25">
      <c r="A1769" t="s">
        <v>3404</v>
      </c>
      <c r="B1769" s="2">
        <v>1</v>
      </c>
      <c r="C1769" t="s">
        <v>2606</v>
      </c>
      <c r="F1769" t="s">
        <v>4681</v>
      </c>
      <c r="I1769" t="s">
        <v>4301</v>
      </c>
    </row>
    <row r="1770" spans="1:9" x14ac:dyDescent="0.25">
      <c r="A1770" t="s">
        <v>3404</v>
      </c>
      <c r="B1770" s="2">
        <v>2</v>
      </c>
      <c r="C1770" t="s">
        <v>2638</v>
      </c>
      <c r="I1770" t="s">
        <v>4301</v>
      </c>
    </row>
    <row r="1771" spans="1:9" x14ac:dyDescent="0.25">
      <c r="A1771" t="s">
        <v>3806</v>
      </c>
      <c r="B1771" s="2">
        <v>1</v>
      </c>
      <c r="C1771" t="s">
        <v>4528</v>
      </c>
      <c r="D1771" s="325">
        <v>42301</v>
      </c>
      <c r="E1771" s="325">
        <v>42345</v>
      </c>
      <c r="F1771" t="s">
        <v>30</v>
      </c>
    </row>
    <row r="1772" spans="1:9" x14ac:dyDescent="0.25">
      <c r="A1772" t="s">
        <v>2109</v>
      </c>
      <c r="B1772" s="2">
        <v>1</v>
      </c>
      <c r="C1772" t="s">
        <v>2606</v>
      </c>
    </row>
    <row r="1773" spans="1:9" x14ac:dyDescent="0.25">
      <c r="A1773" t="s">
        <v>2109</v>
      </c>
      <c r="B1773" s="2">
        <v>2</v>
      </c>
      <c r="C1773" t="s">
        <v>2605</v>
      </c>
    </row>
    <row r="1774" spans="1:9" x14ac:dyDescent="0.25">
      <c r="A1774" t="s">
        <v>1490</v>
      </c>
      <c r="B1774" s="2">
        <v>1</v>
      </c>
      <c r="C1774" t="s">
        <v>2606</v>
      </c>
    </row>
    <row r="1775" spans="1:9" x14ac:dyDescent="0.25">
      <c r="A1775" t="s">
        <v>1490</v>
      </c>
      <c r="B1775" s="2">
        <v>2</v>
      </c>
      <c r="C1775" t="s">
        <v>2605</v>
      </c>
    </row>
    <row r="1776" spans="1:9" x14ac:dyDescent="0.25">
      <c r="A1776" t="s">
        <v>1991</v>
      </c>
      <c r="B1776" s="2">
        <v>1</v>
      </c>
      <c r="C1776" t="s">
        <v>2606</v>
      </c>
    </row>
    <row r="1777" spans="1:9" x14ac:dyDescent="0.25">
      <c r="A1777" t="s">
        <v>1991</v>
      </c>
      <c r="B1777" s="2">
        <v>2</v>
      </c>
      <c r="C1777" t="s">
        <v>2605</v>
      </c>
    </row>
    <row r="1778" spans="1:9" x14ac:dyDescent="0.25">
      <c r="A1778" t="s">
        <v>1460</v>
      </c>
      <c r="B1778" s="2">
        <v>1</v>
      </c>
      <c r="C1778" t="s">
        <v>2606</v>
      </c>
    </row>
    <row r="1779" spans="1:9" x14ac:dyDescent="0.25">
      <c r="A1779" t="s">
        <v>1460</v>
      </c>
      <c r="B1779" s="2">
        <v>2</v>
      </c>
      <c r="C1779" t="s">
        <v>2605</v>
      </c>
    </row>
    <row r="1780" spans="1:9" x14ac:dyDescent="0.25">
      <c r="A1780" t="s">
        <v>1624</v>
      </c>
      <c r="B1780" s="2">
        <v>1</v>
      </c>
      <c r="C1780" t="s">
        <v>2606</v>
      </c>
    </row>
    <row r="1781" spans="1:9" x14ac:dyDescent="0.25">
      <c r="A1781" t="s">
        <v>1624</v>
      </c>
      <c r="B1781" s="2">
        <v>2</v>
      </c>
      <c r="C1781" t="s">
        <v>2605</v>
      </c>
    </row>
    <row r="1782" spans="1:9" x14ac:dyDescent="0.25">
      <c r="A1782" t="s">
        <v>3093</v>
      </c>
      <c r="B1782" s="2">
        <v>1</v>
      </c>
      <c r="C1782" t="s">
        <v>2606</v>
      </c>
      <c r="D1782" s="325">
        <v>39116</v>
      </c>
      <c r="F1782" t="s">
        <v>82</v>
      </c>
      <c r="G1782">
        <v>140000</v>
      </c>
      <c r="I1782" t="s">
        <v>3946</v>
      </c>
    </row>
    <row r="1783" spans="1:9" x14ac:dyDescent="0.25">
      <c r="A1783" t="s">
        <v>3093</v>
      </c>
      <c r="B1783" s="2">
        <v>2</v>
      </c>
      <c r="C1783" t="s">
        <v>2605</v>
      </c>
      <c r="D1783" s="325">
        <v>41027</v>
      </c>
      <c r="F1783" t="s">
        <v>84</v>
      </c>
      <c r="I1783" t="s">
        <v>3946</v>
      </c>
    </row>
    <row r="1784" spans="1:9" x14ac:dyDescent="0.25">
      <c r="A1784" t="s">
        <v>2107</v>
      </c>
      <c r="B1784" s="2">
        <v>1</v>
      </c>
      <c r="C1784" t="s">
        <v>2606</v>
      </c>
    </row>
    <row r="1785" spans="1:9" x14ac:dyDescent="0.25">
      <c r="A1785" t="s">
        <v>2107</v>
      </c>
      <c r="B1785" s="2">
        <v>2</v>
      </c>
      <c r="C1785" t="s">
        <v>2605</v>
      </c>
    </row>
    <row r="1786" spans="1:9" x14ac:dyDescent="0.25">
      <c r="A1786" t="s">
        <v>2078</v>
      </c>
      <c r="B1786" s="2">
        <v>1</v>
      </c>
      <c r="C1786" t="s">
        <v>2606</v>
      </c>
    </row>
    <row r="1787" spans="1:9" x14ac:dyDescent="0.25">
      <c r="A1787" t="s">
        <v>2078</v>
      </c>
      <c r="B1787" s="2">
        <v>2</v>
      </c>
      <c r="C1787" t="s">
        <v>2605</v>
      </c>
    </row>
    <row r="1788" spans="1:9" x14ac:dyDescent="0.25">
      <c r="A1788" t="s">
        <v>1902</v>
      </c>
      <c r="B1788" s="2">
        <v>1</v>
      </c>
      <c r="C1788" t="s">
        <v>2606</v>
      </c>
    </row>
    <row r="1789" spans="1:9" x14ac:dyDescent="0.25">
      <c r="A1789" t="s">
        <v>1902</v>
      </c>
      <c r="B1789" s="2">
        <v>2</v>
      </c>
      <c r="C1789" t="s">
        <v>2605</v>
      </c>
    </row>
    <row r="1790" spans="1:9" x14ac:dyDescent="0.25">
      <c r="A1790" t="s">
        <v>2092</v>
      </c>
      <c r="B1790" s="2">
        <v>1</v>
      </c>
      <c r="C1790" t="s">
        <v>2606</v>
      </c>
    </row>
    <row r="1791" spans="1:9" x14ac:dyDescent="0.25">
      <c r="A1791" t="s">
        <v>2092</v>
      </c>
      <c r="B1791" s="2">
        <v>2</v>
      </c>
      <c r="C1791" t="s">
        <v>2605</v>
      </c>
    </row>
    <row r="1792" spans="1:9" x14ac:dyDescent="0.25">
      <c r="A1792" t="s">
        <v>3106</v>
      </c>
      <c r="B1792" s="2">
        <v>1</v>
      </c>
      <c r="C1792" t="s">
        <v>2606</v>
      </c>
    </row>
    <row r="1793" spans="1:9" x14ac:dyDescent="0.25">
      <c r="A1793" t="s">
        <v>3106</v>
      </c>
      <c r="B1793" s="2">
        <v>2</v>
      </c>
      <c r="C1793" t="s">
        <v>2605</v>
      </c>
    </row>
    <row r="1794" spans="1:9" x14ac:dyDescent="0.25">
      <c r="A1794" t="s">
        <v>3719</v>
      </c>
      <c r="B1794" s="2">
        <v>1</v>
      </c>
      <c r="C1794" t="s">
        <v>2606</v>
      </c>
    </row>
    <row r="1795" spans="1:9" x14ac:dyDescent="0.25">
      <c r="A1795" t="s">
        <v>3719</v>
      </c>
      <c r="B1795" s="2">
        <v>2</v>
      </c>
      <c r="C1795" t="s">
        <v>2605</v>
      </c>
    </row>
    <row r="1796" spans="1:9" x14ac:dyDescent="0.25">
      <c r="A1796" t="s">
        <v>3520</v>
      </c>
      <c r="B1796" s="2">
        <v>1</v>
      </c>
      <c r="C1796" t="s">
        <v>2606</v>
      </c>
      <c r="D1796" s="325">
        <v>35635</v>
      </c>
      <c r="F1796" t="s">
        <v>2472</v>
      </c>
      <c r="I1796" t="s">
        <v>4320</v>
      </c>
    </row>
    <row r="1797" spans="1:9" x14ac:dyDescent="0.25">
      <c r="A1797" t="s">
        <v>3520</v>
      </c>
      <c r="B1797" s="2">
        <v>2</v>
      </c>
      <c r="C1797" t="s">
        <v>2605</v>
      </c>
      <c r="D1797" s="325">
        <v>35998</v>
      </c>
      <c r="F1797" t="s">
        <v>2196</v>
      </c>
      <c r="I1797" t="s">
        <v>4320</v>
      </c>
    </row>
    <row r="1798" spans="1:9" x14ac:dyDescent="0.25">
      <c r="A1798" t="s">
        <v>3268</v>
      </c>
      <c r="B1798" s="2">
        <v>1</v>
      </c>
      <c r="C1798" t="s">
        <v>4528</v>
      </c>
      <c r="D1798" s="325">
        <v>37471</v>
      </c>
      <c r="E1798" s="325">
        <v>37478</v>
      </c>
      <c r="F1798" t="s">
        <v>68</v>
      </c>
      <c r="I1798" t="s">
        <v>4111</v>
      </c>
    </row>
    <row r="1799" spans="1:9" x14ac:dyDescent="0.25">
      <c r="A1799" t="s">
        <v>2951</v>
      </c>
      <c r="B1799" s="2">
        <v>1</v>
      </c>
      <c r="C1799" t="s">
        <v>4528</v>
      </c>
      <c r="D1799" s="325">
        <v>40530</v>
      </c>
      <c r="E1799" s="325">
        <v>41762</v>
      </c>
      <c r="F1799" t="s">
        <v>77</v>
      </c>
      <c r="I1799" t="s">
        <v>4443</v>
      </c>
    </row>
    <row r="1800" spans="1:9" x14ac:dyDescent="0.25">
      <c r="A1800" t="s">
        <v>3077</v>
      </c>
      <c r="B1800" s="2">
        <v>1</v>
      </c>
      <c r="C1800" t="s">
        <v>2606</v>
      </c>
      <c r="D1800" s="325">
        <v>39543</v>
      </c>
      <c r="F1800" t="s">
        <v>2608</v>
      </c>
      <c r="I1800" t="s">
        <v>3932</v>
      </c>
    </row>
    <row r="1801" spans="1:9" x14ac:dyDescent="0.25">
      <c r="A1801" t="s">
        <v>3077</v>
      </c>
      <c r="B1801" s="2">
        <v>2</v>
      </c>
      <c r="C1801" t="s">
        <v>4524</v>
      </c>
      <c r="D1801" s="325">
        <v>40380</v>
      </c>
      <c r="F1801" t="s">
        <v>538</v>
      </c>
      <c r="I1801" t="s">
        <v>3932</v>
      </c>
    </row>
    <row r="1802" spans="1:9" x14ac:dyDescent="0.25">
      <c r="A1802" t="s">
        <v>3427</v>
      </c>
      <c r="B1802" s="2">
        <v>1</v>
      </c>
      <c r="C1802" t="s">
        <v>2606</v>
      </c>
      <c r="D1802" s="325">
        <v>32442</v>
      </c>
      <c r="F1802" t="s">
        <v>2608</v>
      </c>
      <c r="I1802" t="s">
        <v>3984</v>
      </c>
    </row>
    <row r="1803" spans="1:9" x14ac:dyDescent="0.25">
      <c r="A1803" t="s">
        <v>3427</v>
      </c>
      <c r="B1803" s="2">
        <v>2</v>
      </c>
      <c r="C1803" t="s">
        <v>4524</v>
      </c>
      <c r="D1803" s="325">
        <v>36554</v>
      </c>
      <c r="F1803" t="s">
        <v>52</v>
      </c>
      <c r="I1803" t="s">
        <v>3984</v>
      </c>
    </row>
    <row r="1804" spans="1:9" x14ac:dyDescent="0.25">
      <c r="A1804" t="s">
        <v>3427</v>
      </c>
      <c r="B1804" s="2">
        <v>3</v>
      </c>
      <c r="C1804" t="s">
        <v>4527</v>
      </c>
      <c r="F1804" t="s">
        <v>71</v>
      </c>
      <c r="I1804" t="s">
        <v>3984</v>
      </c>
    </row>
    <row r="1805" spans="1:9" x14ac:dyDescent="0.25">
      <c r="A1805" t="s">
        <v>3427</v>
      </c>
      <c r="B1805" s="2">
        <v>4</v>
      </c>
      <c r="C1805" t="s">
        <v>2605</v>
      </c>
      <c r="F1805" t="s">
        <v>44</v>
      </c>
      <c r="H1805" t="s">
        <v>2135</v>
      </c>
      <c r="I1805" t="s">
        <v>3984</v>
      </c>
    </row>
    <row r="1806" spans="1:9" x14ac:dyDescent="0.25">
      <c r="A1806" t="s">
        <v>3244</v>
      </c>
      <c r="B1806" s="2">
        <v>1</v>
      </c>
      <c r="C1806" t="s">
        <v>4599</v>
      </c>
      <c r="I1806" t="s">
        <v>4086</v>
      </c>
    </row>
    <row r="1807" spans="1:9" x14ac:dyDescent="0.25">
      <c r="A1807" t="s">
        <v>3244</v>
      </c>
      <c r="B1807" s="2">
        <v>2</v>
      </c>
      <c r="C1807" t="s">
        <v>2605</v>
      </c>
      <c r="D1807" s="325">
        <v>36369</v>
      </c>
      <c r="F1807" t="s">
        <v>60</v>
      </c>
      <c r="I1807" t="s">
        <v>4086</v>
      </c>
    </row>
    <row r="1808" spans="1:9" x14ac:dyDescent="0.25">
      <c r="A1808" t="s">
        <v>3550</v>
      </c>
      <c r="B1808" s="2">
        <v>1</v>
      </c>
      <c r="C1808" t="s">
        <v>2606</v>
      </c>
      <c r="D1808" s="325">
        <v>29827</v>
      </c>
      <c r="F1808" t="s">
        <v>44</v>
      </c>
      <c r="G1808">
        <v>384000</v>
      </c>
      <c r="I1808" t="s">
        <v>4342</v>
      </c>
    </row>
    <row r="1809" spans="1:9" x14ac:dyDescent="0.25">
      <c r="A1809" t="s">
        <v>3550</v>
      </c>
      <c r="B1809" s="2">
        <v>2</v>
      </c>
      <c r="C1809" t="s">
        <v>2605</v>
      </c>
      <c r="D1809" s="325">
        <v>30429</v>
      </c>
      <c r="F1809" t="s">
        <v>35</v>
      </c>
      <c r="G1809">
        <v>100000</v>
      </c>
      <c r="I1809" t="s">
        <v>4342</v>
      </c>
    </row>
    <row r="1810" spans="1:9" x14ac:dyDescent="0.25">
      <c r="A1810" t="s">
        <v>3575</v>
      </c>
      <c r="B1810" s="2">
        <v>1</v>
      </c>
      <c r="C1810" t="s">
        <v>4599</v>
      </c>
      <c r="I1810" t="s">
        <v>4396</v>
      </c>
    </row>
    <row r="1811" spans="1:9" x14ac:dyDescent="0.25">
      <c r="A1811" t="s">
        <v>3575</v>
      </c>
      <c r="B1811" s="2">
        <v>2</v>
      </c>
      <c r="C1811" t="s">
        <v>4527</v>
      </c>
      <c r="F1811" t="s">
        <v>80</v>
      </c>
    </row>
    <row r="1812" spans="1:9" x14ac:dyDescent="0.25">
      <c r="A1812" t="s">
        <v>3575</v>
      </c>
      <c r="B1812" s="2">
        <v>3</v>
      </c>
      <c r="C1812" t="s">
        <v>4527</v>
      </c>
      <c r="F1812" t="s">
        <v>91</v>
      </c>
    </row>
    <row r="1813" spans="1:9" x14ac:dyDescent="0.25">
      <c r="A1813" t="s">
        <v>3575</v>
      </c>
      <c r="B1813" s="2">
        <v>4</v>
      </c>
      <c r="C1813" t="s">
        <v>2605</v>
      </c>
      <c r="I1813" t="s">
        <v>4396</v>
      </c>
    </row>
    <row r="1814" spans="1:9" x14ac:dyDescent="0.25">
      <c r="A1814" t="s">
        <v>3275</v>
      </c>
      <c r="B1814" s="2">
        <v>1</v>
      </c>
      <c r="C1814" t="s">
        <v>2606</v>
      </c>
      <c r="D1814" s="325">
        <v>35918</v>
      </c>
      <c r="F1814" t="s">
        <v>2608</v>
      </c>
      <c r="I1814" t="s">
        <v>4116</v>
      </c>
    </row>
    <row r="1815" spans="1:9" x14ac:dyDescent="0.25">
      <c r="A1815" t="s">
        <v>3275</v>
      </c>
      <c r="B1815" s="2">
        <v>2</v>
      </c>
      <c r="C1815" t="s">
        <v>4524</v>
      </c>
      <c r="F1815" t="s">
        <v>2343</v>
      </c>
      <c r="I1815" t="s">
        <v>4116</v>
      </c>
    </row>
    <row r="1816" spans="1:9" x14ac:dyDescent="0.25">
      <c r="A1816" t="s">
        <v>3275</v>
      </c>
      <c r="B1816" s="2">
        <v>3</v>
      </c>
      <c r="C1816" t="s">
        <v>4524</v>
      </c>
      <c r="F1816" t="s">
        <v>84</v>
      </c>
      <c r="I1816" t="s">
        <v>4116</v>
      </c>
    </row>
    <row r="1817" spans="1:9" x14ac:dyDescent="0.25">
      <c r="A1817" t="s">
        <v>3275</v>
      </c>
      <c r="B1817" s="2">
        <v>4</v>
      </c>
      <c r="C1817" t="s">
        <v>2605</v>
      </c>
      <c r="D1817" s="325">
        <v>37926</v>
      </c>
      <c r="F1817" t="s">
        <v>62</v>
      </c>
      <c r="G1817">
        <v>500000</v>
      </c>
      <c r="I1817" t="s">
        <v>4116</v>
      </c>
    </row>
    <row r="1818" spans="1:9" x14ac:dyDescent="0.25">
      <c r="A1818" t="s">
        <v>3275</v>
      </c>
      <c r="B1818" s="2">
        <v>5</v>
      </c>
      <c r="C1818" t="s">
        <v>2606</v>
      </c>
      <c r="F1818" t="s">
        <v>4556</v>
      </c>
      <c r="I1818" t="s">
        <v>4116</v>
      </c>
    </row>
    <row r="1819" spans="1:9" x14ac:dyDescent="0.25">
      <c r="A1819" t="s">
        <v>3275</v>
      </c>
      <c r="B1819" s="2">
        <v>6</v>
      </c>
      <c r="C1819" t="s">
        <v>2605</v>
      </c>
      <c r="F1819" t="s">
        <v>45</v>
      </c>
      <c r="I1819" t="s">
        <v>4116</v>
      </c>
    </row>
    <row r="1820" spans="1:9" x14ac:dyDescent="0.25">
      <c r="A1820" t="s">
        <v>3377</v>
      </c>
      <c r="B1820" s="2">
        <v>1</v>
      </c>
      <c r="C1820" t="s">
        <v>2606</v>
      </c>
      <c r="D1820" s="325">
        <v>37954</v>
      </c>
      <c r="F1820" t="s">
        <v>93</v>
      </c>
      <c r="G1820">
        <v>980000</v>
      </c>
      <c r="I1820" t="s">
        <v>4196</v>
      </c>
    </row>
    <row r="1821" spans="1:9" x14ac:dyDescent="0.25">
      <c r="A1821" t="s">
        <v>3377</v>
      </c>
      <c r="B1821" s="2">
        <v>2</v>
      </c>
      <c r="C1821" t="s">
        <v>4527</v>
      </c>
      <c r="D1821" s="325">
        <v>38403</v>
      </c>
      <c r="E1821" s="325">
        <v>38503</v>
      </c>
      <c r="F1821" t="s">
        <v>65</v>
      </c>
      <c r="I1821" t="s">
        <v>4196</v>
      </c>
    </row>
    <row r="1822" spans="1:9" x14ac:dyDescent="0.25">
      <c r="A1822" t="s">
        <v>3377</v>
      </c>
      <c r="B1822" s="2">
        <v>3</v>
      </c>
      <c r="C1822" t="s">
        <v>4524</v>
      </c>
      <c r="D1822" s="325">
        <v>38534</v>
      </c>
      <c r="F1822" t="s">
        <v>86</v>
      </c>
      <c r="I1822" t="s">
        <v>4196</v>
      </c>
    </row>
    <row r="1823" spans="1:9" x14ac:dyDescent="0.25">
      <c r="A1823" t="s">
        <v>3377</v>
      </c>
      <c r="B1823" s="2">
        <v>4</v>
      </c>
      <c r="C1823" t="s">
        <v>2605</v>
      </c>
      <c r="F1823" t="s">
        <v>86</v>
      </c>
      <c r="G1823">
        <v>500000</v>
      </c>
      <c r="I1823" t="s">
        <v>4196</v>
      </c>
    </row>
    <row r="1824" spans="1:9" x14ac:dyDescent="0.25">
      <c r="A1824" t="s">
        <v>2010</v>
      </c>
      <c r="B1824" s="2">
        <v>1</v>
      </c>
      <c r="C1824" t="s">
        <v>2606</v>
      </c>
    </row>
    <row r="1825" spans="1:9" x14ac:dyDescent="0.25">
      <c r="A1825" t="s">
        <v>2010</v>
      </c>
      <c r="B1825" s="2">
        <v>2</v>
      </c>
      <c r="C1825" t="s">
        <v>2605</v>
      </c>
    </row>
    <row r="1826" spans="1:9" x14ac:dyDescent="0.25">
      <c r="A1826" t="s">
        <v>1828</v>
      </c>
      <c r="B1826" s="2">
        <v>1</v>
      </c>
      <c r="C1826" t="s">
        <v>2606</v>
      </c>
    </row>
    <row r="1827" spans="1:9" x14ac:dyDescent="0.25">
      <c r="A1827" t="s">
        <v>1828</v>
      </c>
      <c r="B1827" s="2">
        <v>2</v>
      </c>
      <c r="C1827" t="s">
        <v>2605</v>
      </c>
    </row>
    <row r="1828" spans="1:9" x14ac:dyDescent="0.25">
      <c r="A1828" t="s">
        <v>1387</v>
      </c>
      <c r="B1828" s="2">
        <v>1</v>
      </c>
      <c r="C1828" t="s">
        <v>2606</v>
      </c>
    </row>
    <row r="1829" spans="1:9" x14ac:dyDescent="0.25">
      <c r="A1829" t="s">
        <v>1387</v>
      </c>
      <c r="B1829" s="2">
        <v>2</v>
      </c>
      <c r="C1829" t="s">
        <v>2605</v>
      </c>
    </row>
    <row r="1830" spans="1:9" x14ac:dyDescent="0.25">
      <c r="A1830" t="s">
        <v>3434</v>
      </c>
      <c r="B1830" s="2">
        <v>1</v>
      </c>
      <c r="C1830" t="s">
        <v>2606</v>
      </c>
      <c r="D1830" s="325">
        <v>26207</v>
      </c>
      <c r="F1830" t="s">
        <v>4682</v>
      </c>
      <c r="G1830">
        <v>15000</v>
      </c>
      <c r="I1830" t="s">
        <v>4305</v>
      </c>
    </row>
    <row r="1831" spans="1:9" x14ac:dyDescent="0.25">
      <c r="A1831" t="s">
        <v>3434</v>
      </c>
      <c r="B1831" s="2">
        <v>2</v>
      </c>
      <c r="C1831" t="s">
        <v>2605</v>
      </c>
      <c r="F1831" t="s">
        <v>75</v>
      </c>
      <c r="I1831" t="s">
        <v>4305</v>
      </c>
    </row>
    <row r="1832" spans="1:9" x14ac:dyDescent="0.25">
      <c r="A1832" t="s">
        <v>2959</v>
      </c>
      <c r="B1832" s="2">
        <v>1</v>
      </c>
      <c r="C1832" t="s">
        <v>2606</v>
      </c>
      <c r="D1832" s="325">
        <v>38643</v>
      </c>
      <c r="F1832" t="s">
        <v>2608</v>
      </c>
      <c r="I1832" t="s">
        <v>4454</v>
      </c>
    </row>
    <row r="1833" spans="1:9" x14ac:dyDescent="0.25">
      <c r="A1833" t="s">
        <v>2959</v>
      </c>
      <c r="B1833" s="2">
        <v>2</v>
      </c>
      <c r="C1833" t="s">
        <v>2605</v>
      </c>
      <c r="D1833" s="325">
        <v>38748</v>
      </c>
      <c r="F1833" t="s">
        <v>2572</v>
      </c>
      <c r="I1833" t="s">
        <v>4454</v>
      </c>
    </row>
    <row r="1834" spans="1:9" x14ac:dyDescent="0.25">
      <c r="A1834" t="s">
        <v>1578</v>
      </c>
      <c r="B1834" s="2">
        <v>1</v>
      </c>
      <c r="C1834" t="s">
        <v>2606</v>
      </c>
    </row>
    <row r="1835" spans="1:9" x14ac:dyDescent="0.25">
      <c r="A1835" t="s">
        <v>1578</v>
      </c>
      <c r="B1835" s="2">
        <v>2</v>
      </c>
      <c r="C1835" t="s">
        <v>2605</v>
      </c>
    </row>
    <row r="1836" spans="1:9" x14ac:dyDescent="0.25">
      <c r="A1836" t="s">
        <v>1543</v>
      </c>
      <c r="B1836" s="2">
        <v>1</v>
      </c>
      <c r="C1836" t="s">
        <v>2606</v>
      </c>
    </row>
    <row r="1837" spans="1:9" x14ac:dyDescent="0.25">
      <c r="A1837" t="s">
        <v>1543</v>
      </c>
      <c r="B1837" s="2">
        <v>2</v>
      </c>
      <c r="C1837" t="s">
        <v>2605</v>
      </c>
    </row>
    <row r="1838" spans="1:9" x14ac:dyDescent="0.25">
      <c r="A1838" t="s">
        <v>3044</v>
      </c>
      <c r="B1838" s="2">
        <v>1</v>
      </c>
      <c r="C1838" t="s">
        <v>2606</v>
      </c>
      <c r="I1838" t="s">
        <v>3899</v>
      </c>
    </row>
    <row r="1839" spans="1:9" x14ac:dyDescent="0.25">
      <c r="A1839" t="s">
        <v>3044</v>
      </c>
      <c r="B1839" s="2">
        <v>2</v>
      </c>
      <c r="C1839" t="s">
        <v>2603</v>
      </c>
      <c r="F1839" t="s">
        <v>93</v>
      </c>
      <c r="H1839" t="s">
        <v>2135</v>
      </c>
      <c r="I1839" t="s">
        <v>3899</v>
      </c>
    </row>
    <row r="1840" spans="1:9" x14ac:dyDescent="0.25">
      <c r="A1840" t="s">
        <v>3154</v>
      </c>
      <c r="B1840" s="2">
        <v>1</v>
      </c>
      <c r="C1840" t="s">
        <v>2606</v>
      </c>
      <c r="D1840" s="325">
        <v>40765</v>
      </c>
      <c r="F1840" t="s">
        <v>2266</v>
      </c>
      <c r="I1840" t="s">
        <v>4007</v>
      </c>
    </row>
    <row r="1841" spans="1:9" x14ac:dyDescent="0.25">
      <c r="A1841" t="s">
        <v>3154</v>
      </c>
      <c r="B1841" s="2">
        <v>2</v>
      </c>
      <c r="C1841" t="s">
        <v>4527</v>
      </c>
      <c r="D1841" s="325">
        <v>41166</v>
      </c>
      <c r="E1841" s="325">
        <v>41258</v>
      </c>
      <c r="F1841" t="s">
        <v>55</v>
      </c>
      <c r="I1841" t="s">
        <v>4007</v>
      </c>
    </row>
    <row r="1842" spans="1:9" x14ac:dyDescent="0.25">
      <c r="A1842" t="s">
        <v>3154</v>
      </c>
      <c r="B1842" s="2">
        <v>2</v>
      </c>
      <c r="C1842" t="s">
        <v>2605</v>
      </c>
      <c r="D1842" s="325">
        <v>41789</v>
      </c>
      <c r="F1842" t="s">
        <v>94</v>
      </c>
      <c r="I1842" t="s">
        <v>4007</v>
      </c>
    </row>
    <row r="1843" spans="1:9" x14ac:dyDescent="0.25">
      <c r="A1843" t="s">
        <v>3154</v>
      </c>
      <c r="B1843" s="2">
        <v>3</v>
      </c>
      <c r="C1843" t="s">
        <v>4527</v>
      </c>
      <c r="D1843" s="325">
        <v>41299</v>
      </c>
      <c r="F1843" t="s">
        <v>47</v>
      </c>
      <c r="I1843" t="s">
        <v>4007</v>
      </c>
    </row>
    <row r="1844" spans="1:9" x14ac:dyDescent="0.25">
      <c r="A1844" t="s">
        <v>3555</v>
      </c>
      <c r="B1844" s="2">
        <v>1</v>
      </c>
      <c r="C1844" t="s">
        <v>2606</v>
      </c>
      <c r="D1844" s="325">
        <v>41799</v>
      </c>
      <c r="F1844" t="s">
        <v>46</v>
      </c>
      <c r="I1844" t="s">
        <v>4062</v>
      </c>
    </row>
    <row r="1845" spans="1:9" x14ac:dyDescent="0.25">
      <c r="A1845" t="s">
        <v>3555</v>
      </c>
      <c r="B1845" s="2">
        <v>2</v>
      </c>
      <c r="C1845" t="s">
        <v>2605</v>
      </c>
      <c r="I1845" t="s">
        <v>4062</v>
      </c>
    </row>
    <row r="1846" spans="1:9" x14ac:dyDescent="0.25">
      <c r="A1846" t="s">
        <v>3412</v>
      </c>
      <c r="B1846" s="2">
        <v>1</v>
      </c>
      <c r="C1846" t="s">
        <v>2606</v>
      </c>
      <c r="D1846" s="325">
        <v>39284</v>
      </c>
      <c r="F1846" t="s">
        <v>85</v>
      </c>
      <c r="G1846">
        <v>126000</v>
      </c>
      <c r="I1846" t="s">
        <v>4216</v>
      </c>
    </row>
    <row r="1847" spans="1:9" x14ac:dyDescent="0.25">
      <c r="A1847" t="s">
        <v>3412</v>
      </c>
      <c r="B1847" s="2">
        <v>2</v>
      </c>
      <c r="C1847" t="s">
        <v>2605</v>
      </c>
      <c r="D1847" s="325">
        <v>39564</v>
      </c>
      <c r="F1847" t="s">
        <v>92</v>
      </c>
      <c r="G1847">
        <v>105000</v>
      </c>
      <c r="I1847" t="s">
        <v>4216</v>
      </c>
    </row>
    <row r="1848" spans="1:9" x14ac:dyDescent="0.25">
      <c r="A1848" t="s">
        <v>3024</v>
      </c>
      <c r="B1848" s="2">
        <v>1</v>
      </c>
      <c r="C1848" t="s">
        <v>2606</v>
      </c>
      <c r="D1848" s="325">
        <v>42186</v>
      </c>
      <c r="F1848" t="s">
        <v>30</v>
      </c>
      <c r="H1848" t="s">
        <v>2611</v>
      </c>
      <c r="I1848" t="s">
        <v>4281</v>
      </c>
    </row>
    <row r="1849" spans="1:9" x14ac:dyDescent="0.25">
      <c r="A1849" t="s">
        <v>3024</v>
      </c>
      <c r="B1849" s="2">
        <v>2</v>
      </c>
      <c r="C1849" t="s">
        <v>2605</v>
      </c>
      <c r="I1849" t="s">
        <v>4281</v>
      </c>
    </row>
    <row r="1850" spans="1:9" x14ac:dyDescent="0.25">
      <c r="A1850" t="s">
        <v>2936</v>
      </c>
      <c r="B1850" s="2">
        <v>1</v>
      </c>
      <c r="C1850" t="s">
        <v>2606</v>
      </c>
      <c r="D1850" s="325">
        <v>39293</v>
      </c>
      <c r="F1850" t="s">
        <v>2608</v>
      </c>
      <c r="I1850" t="s">
        <v>4434</v>
      </c>
    </row>
    <row r="1851" spans="1:9" x14ac:dyDescent="0.25">
      <c r="A1851" t="s">
        <v>2936</v>
      </c>
      <c r="B1851" s="2">
        <v>2</v>
      </c>
      <c r="C1851" t="s">
        <v>4527</v>
      </c>
      <c r="D1851" s="325">
        <v>40400</v>
      </c>
      <c r="F1851" t="s">
        <v>4568</v>
      </c>
      <c r="I1851" t="s">
        <v>4434</v>
      </c>
    </row>
    <row r="1852" spans="1:9" x14ac:dyDescent="0.25">
      <c r="A1852" t="s">
        <v>3678</v>
      </c>
      <c r="B1852" s="2">
        <v>1</v>
      </c>
      <c r="C1852" t="s">
        <v>2606</v>
      </c>
    </row>
    <row r="1853" spans="1:9" x14ac:dyDescent="0.25">
      <c r="A1853" t="s">
        <v>3678</v>
      </c>
      <c r="B1853" s="2">
        <v>2</v>
      </c>
      <c r="C1853" t="s">
        <v>2605</v>
      </c>
    </row>
    <row r="1854" spans="1:9" x14ac:dyDescent="0.25">
      <c r="A1854" t="s">
        <v>3064</v>
      </c>
      <c r="B1854" s="2">
        <v>1</v>
      </c>
      <c r="C1854" t="s">
        <v>2606</v>
      </c>
    </row>
    <row r="1855" spans="1:9" x14ac:dyDescent="0.25">
      <c r="A1855" t="s">
        <v>3064</v>
      </c>
      <c r="B1855" s="2">
        <v>2</v>
      </c>
      <c r="C1855" t="s">
        <v>2605</v>
      </c>
    </row>
    <row r="1856" spans="1:9" x14ac:dyDescent="0.25">
      <c r="A1856" t="s">
        <v>3755</v>
      </c>
      <c r="B1856" s="2">
        <v>1</v>
      </c>
      <c r="C1856" t="s">
        <v>2606</v>
      </c>
      <c r="D1856" s="325">
        <v>36647</v>
      </c>
      <c r="F1856" t="s">
        <v>2608</v>
      </c>
      <c r="I1856" t="s">
        <v>4445</v>
      </c>
    </row>
    <row r="1857" spans="1:9" x14ac:dyDescent="0.25">
      <c r="A1857" t="s">
        <v>3755</v>
      </c>
      <c r="B1857" s="2">
        <v>2</v>
      </c>
      <c r="C1857" t="s">
        <v>2603</v>
      </c>
      <c r="D1857" s="325">
        <v>36647</v>
      </c>
      <c r="F1857" t="s">
        <v>28</v>
      </c>
      <c r="H1857" t="s">
        <v>2135</v>
      </c>
      <c r="I1857" t="s">
        <v>4445</v>
      </c>
    </row>
    <row r="1858" spans="1:9" x14ac:dyDescent="0.25">
      <c r="A1858" t="s">
        <v>2956</v>
      </c>
      <c r="B1858" s="2">
        <v>1</v>
      </c>
      <c r="C1858" t="s">
        <v>4528</v>
      </c>
      <c r="D1858" s="325">
        <v>36869</v>
      </c>
      <c r="E1858" s="325">
        <v>36869</v>
      </c>
      <c r="F1858" t="s">
        <v>59</v>
      </c>
      <c r="I1858" t="s">
        <v>4448</v>
      </c>
    </row>
    <row r="1859" spans="1:9" x14ac:dyDescent="0.25">
      <c r="A1859" t="s">
        <v>1577</v>
      </c>
      <c r="B1859" s="2">
        <v>1</v>
      </c>
      <c r="C1859" t="s">
        <v>2606</v>
      </c>
    </row>
    <row r="1860" spans="1:9" x14ac:dyDescent="0.25">
      <c r="A1860" t="s">
        <v>1577</v>
      </c>
      <c r="B1860" s="2">
        <v>2</v>
      </c>
      <c r="C1860" t="s">
        <v>2605</v>
      </c>
    </row>
    <row r="1861" spans="1:9" x14ac:dyDescent="0.25">
      <c r="A1861" t="s">
        <v>3415</v>
      </c>
      <c r="B1861" s="2">
        <v>1</v>
      </c>
      <c r="C1861" t="s">
        <v>4528</v>
      </c>
      <c r="F1861" t="s">
        <v>4683</v>
      </c>
    </row>
    <row r="1862" spans="1:9" x14ac:dyDescent="0.25">
      <c r="A1862" t="s">
        <v>3415</v>
      </c>
      <c r="B1862" s="2">
        <v>2</v>
      </c>
      <c r="C1862" t="s">
        <v>2606</v>
      </c>
      <c r="F1862" t="s">
        <v>4683</v>
      </c>
      <c r="I1862" t="s">
        <v>4219</v>
      </c>
    </row>
    <row r="1863" spans="1:9" x14ac:dyDescent="0.25">
      <c r="A1863" t="s">
        <v>3415</v>
      </c>
      <c r="B1863" s="2">
        <v>3</v>
      </c>
      <c r="C1863" t="s">
        <v>2605</v>
      </c>
      <c r="F1863" t="s">
        <v>75</v>
      </c>
      <c r="I1863" t="s">
        <v>4219</v>
      </c>
    </row>
    <row r="1864" spans="1:9" x14ac:dyDescent="0.25">
      <c r="A1864" t="s">
        <v>3564</v>
      </c>
      <c r="B1864" s="2">
        <v>1</v>
      </c>
      <c r="C1864" t="s">
        <v>2606</v>
      </c>
    </row>
    <row r="1865" spans="1:9" x14ac:dyDescent="0.25">
      <c r="A1865" t="s">
        <v>3564</v>
      </c>
      <c r="B1865" s="2">
        <v>2</v>
      </c>
      <c r="C1865" t="s">
        <v>2605</v>
      </c>
    </row>
    <row r="1866" spans="1:9" x14ac:dyDescent="0.25">
      <c r="A1866" t="s">
        <v>1459</v>
      </c>
      <c r="B1866" s="2">
        <v>1</v>
      </c>
      <c r="C1866" t="s">
        <v>2606</v>
      </c>
    </row>
    <row r="1867" spans="1:9" x14ac:dyDescent="0.25">
      <c r="A1867" t="s">
        <v>1459</v>
      </c>
      <c r="B1867" s="2">
        <v>2</v>
      </c>
      <c r="C1867" t="s">
        <v>2605</v>
      </c>
    </row>
    <row r="1868" spans="1:9" x14ac:dyDescent="0.25">
      <c r="A1868" t="s">
        <v>1401</v>
      </c>
      <c r="B1868" s="2">
        <v>1</v>
      </c>
      <c r="C1868" t="s">
        <v>2606</v>
      </c>
    </row>
    <row r="1869" spans="1:9" x14ac:dyDescent="0.25">
      <c r="A1869" t="s">
        <v>1401</v>
      </c>
      <c r="B1869" s="2">
        <v>2</v>
      </c>
      <c r="C1869" t="s">
        <v>2605</v>
      </c>
    </row>
    <row r="1870" spans="1:9" x14ac:dyDescent="0.25">
      <c r="A1870" t="s">
        <v>1644</v>
      </c>
      <c r="B1870" s="2">
        <v>1</v>
      </c>
      <c r="C1870" t="s">
        <v>2606</v>
      </c>
      <c r="F1870" t="s">
        <v>56</v>
      </c>
      <c r="I1870" t="s">
        <v>4247</v>
      </c>
    </row>
    <row r="1871" spans="1:9" x14ac:dyDescent="0.25">
      <c r="A1871" t="s">
        <v>1644</v>
      </c>
      <c r="B1871" s="2">
        <v>2</v>
      </c>
      <c r="C1871" t="s">
        <v>2605</v>
      </c>
      <c r="F1871" t="s">
        <v>2341</v>
      </c>
      <c r="I1871" t="s">
        <v>4247</v>
      </c>
    </row>
    <row r="1872" spans="1:9" x14ac:dyDescent="0.25">
      <c r="A1872" t="s">
        <v>1901</v>
      </c>
      <c r="B1872" s="2">
        <v>1</v>
      </c>
      <c r="C1872" t="s">
        <v>2606</v>
      </c>
    </row>
    <row r="1873" spans="1:3" x14ac:dyDescent="0.25">
      <c r="A1873" t="s">
        <v>1901</v>
      </c>
      <c r="B1873" s="2">
        <v>2</v>
      </c>
      <c r="C1873" t="s">
        <v>2605</v>
      </c>
    </row>
    <row r="1874" spans="1:3" x14ac:dyDescent="0.25">
      <c r="A1874" t="s">
        <v>2844</v>
      </c>
      <c r="B1874" s="2">
        <v>1</v>
      </c>
      <c r="C1874" t="s">
        <v>2606</v>
      </c>
    </row>
    <row r="1875" spans="1:3" x14ac:dyDescent="0.25">
      <c r="A1875" t="s">
        <v>2844</v>
      </c>
      <c r="B1875" s="2">
        <v>2</v>
      </c>
      <c r="C1875" t="s">
        <v>2605</v>
      </c>
    </row>
    <row r="1876" spans="1:3" x14ac:dyDescent="0.25">
      <c r="A1876" t="s">
        <v>1574</v>
      </c>
      <c r="B1876" s="2">
        <v>1</v>
      </c>
      <c r="C1876" t="s">
        <v>2606</v>
      </c>
    </row>
    <row r="1877" spans="1:3" x14ac:dyDescent="0.25">
      <c r="A1877" t="s">
        <v>1574</v>
      </c>
      <c r="B1877" s="2">
        <v>2</v>
      </c>
      <c r="C1877" t="s">
        <v>2605</v>
      </c>
    </row>
    <row r="1878" spans="1:3" x14ac:dyDescent="0.25">
      <c r="A1878" t="s">
        <v>1642</v>
      </c>
      <c r="B1878" s="2">
        <v>1</v>
      </c>
      <c r="C1878" t="s">
        <v>2606</v>
      </c>
    </row>
    <row r="1879" spans="1:3" x14ac:dyDescent="0.25">
      <c r="A1879" t="s">
        <v>1642</v>
      </c>
      <c r="B1879" s="2">
        <v>2</v>
      </c>
      <c r="C1879" t="s">
        <v>2605</v>
      </c>
    </row>
    <row r="1880" spans="1:3" x14ac:dyDescent="0.25">
      <c r="A1880" t="s">
        <v>1246</v>
      </c>
      <c r="B1880" s="2">
        <v>1</v>
      </c>
      <c r="C1880" t="s">
        <v>2606</v>
      </c>
    </row>
    <row r="1881" spans="1:3" x14ac:dyDescent="0.25">
      <c r="A1881" t="s">
        <v>1246</v>
      </c>
      <c r="B1881" s="2">
        <v>2</v>
      </c>
      <c r="C1881" t="s">
        <v>2605</v>
      </c>
    </row>
    <row r="1882" spans="1:3" x14ac:dyDescent="0.25">
      <c r="A1882" t="s">
        <v>1887</v>
      </c>
      <c r="B1882" s="2">
        <v>1</v>
      </c>
      <c r="C1882" t="s">
        <v>2606</v>
      </c>
    </row>
    <row r="1883" spans="1:3" x14ac:dyDescent="0.25">
      <c r="A1883" t="s">
        <v>1887</v>
      </c>
      <c r="B1883" s="2">
        <v>2</v>
      </c>
      <c r="C1883" t="s">
        <v>2605</v>
      </c>
    </row>
    <row r="1884" spans="1:3" x14ac:dyDescent="0.25">
      <c r="A1884" t="s">
        <v>1067</v>
      </c>
      <c r="B1884" s="2">
        <v>1</v>
      </c>
      <c r="C1884" t="s">
        <v>2606</v>
      </c>
    </row>
    <row r="1885" spans="1:3" x14ac:dyDescent="0.25">
      <c r="A1885" t="s">
        <v>1067</v>
      </c>
      <c r="B1885" s="2">
        <v>2</v>
      </c>
      <c r="C1885" t="s">
        <v>2605</v>
      </c>
    </row>
    <row r="1886" spans="1:3" x14ac:dyDescent="0.25">
      <c r="A1886" t="s">
        <v>1458</v>
      </c>
      <c r="B1886" s="2">
        <v>1</v>
      </c>
      <c r="C1886" t="s">
        <v>2606</v>
      </c>
    </row>
    <row r="1887" spans="1:3" x14ac:dyDescent="0.25">
      <c r="A1887" t="s">
        <v>1458</v>
      </c>
      <c r="B1887" s="2">
        <v>2</v>
      </c>
      <c r="C1887" t="s">
        <v>2605</v>
      </c>
    </row>
    <row r="1888" spans="1:3" x14ac:dyDescent="0.25">
      <c r="A1888" t="s">
        <v>2077</v>
      </c>
      <c r="B1888" s="2">
        <v>1</v>
      </c>
      <c r="C1888" t="s">
        <v>2606</v>
      </c>
    </row>
    <row r="1889" spans="1:9" x14ac:dyDescent="0.25">
      <c r="A1889" t="s">
        <v>2077</v>
      </c>
      <c r="B1889" s="2">
        <v>2</v>
      </c>
      <c r="C1889" t="s">
        <v>2605</v>
      </c>
    </row>
    <row r="1890" spans="1:9" x14ac:dyDescent="0.25">
      <c r="A1890" t="s">
        <v>1573</v>
      </c>
      <c r="B1890" s="2">
        <v>1</v>
      </c>
      <c r="C1890" t="s">
        <v>2606</v>
      </c>
    </row>
    <row r="1891" spans="1:9" x14ac:dyDescent="0.25">
      <c r="A1891" t="s">
        <v>1573</v>
      </c>
      <c r="B1891" s="2">
        <v>2</v>
      </c>
      <c r="C1891" t="s">
        <v>2605</v>
      </c>
    </row>
    <row r="1892" spans="1:9" x14ac:dyDescent="0.25">
      <c r="A1892" t="s">
        <v>1107</v>
      </c>
      <c r="B1892" s="2">
        <v>1</v>
      </c>
      <c r="C1892" t="s">
        <v>2606</v>
      </c>
    </row>
    <row r="1893" spans="1:9" x14ac:dyDescent="0.25">
      <c r="A1893" t="s">
        <v>1107</v>
      </c>
      <c r="B1893" s="2">
        <v>2</v>
      </c>
      <c r="C1893" t="s">
        <v>2605</v>
      </c>
    </row>
    <row r="1894" spans="1:9" x14ac:dyDescent="0.25">
      <c r="A1894" t="s">
        <v>1572</v>
      </c>
      <c r="B1894" s="2">
        <v>1</v>
      </c>
      <c r="C1894" t="s">
        <v>2606</v>
      </c>
    </row>
    <row r="1895" spans="1:9" x14ac:dyDescent="0.25">
      <c r="A1895" t="s">
        <v>1572</v>
      </c>
      <c r="B1895" s="2">
        <v>2</v>
      </c>
      <c r="C1895" t="s">
        <v>2605</v>
      </c>
    </row>
    <row r="1896" spans="1:9" x14ac:dyDescent="0.25">
      <c r="A1896" t="s">
        <v>1571</v>
      </c>
      <c r="B1896" s="2">
        <v>1</v>
      </c>
      <c r="C1896" t="s">
        <v>2606</v>
      </c>
    </row>
    <row r="1897" spans="1:9" x14ac:dyDescent="0.25">
      <c r="A1897" t="s">
        <v>1571</v>
      </c>
      <c r="B1897" s="2">
        <v>2</v>
      </c>
      <c r="C1897" t="s">
        <v>2605</v>
      </c>
    </row>
    <row r="1898" spans="1:9" x14ac:dyDescent="0.25">
      <c r="A1898" t="s">
        <v>3150</v>
      </c>
      <c r="B1898" s="2">
        <v>1</v>
      </c>
      <c r="C1898" t="s">
        <v>2606</v>
      </c>
      <c r="D1898" s="325">
        <v>26775</v>
      </c>
      <c r="F1898" t="s">
        <v>2265</v>
      </c>
      <c r="G1898">
        <v>20000</v>
      </c>
      <c r="I1898" t="s">
        <v>4005</v>
      </c>
    </row>
    <row r="1899" spans="1:9" x14ac:dyDescent="0.25">
      <c r="A1899" t="s">
        <v>3150</v>
      </c>
      <c r="B1899" s="2">
        <v>2</v>
      </c>
      <c r="C1899" t="s">
        <v>2605</v>
      </c>
      <c r="D1899" s="325">
        <v>27503</v>
      </c>
      <c r="F1899" t="s">
        <v>87</v>
      </c>
      <c r="I1899" t="s">
        <v>4005</v>
      </c>
    </row>
    <row r="1900" spans="1:9" x14ac:dyDescent="0.25">
      <c r="A1900" t="s">
        <v>3099</v>
      </c>
      <c r="B1900" s="2">
        <v>1</v>
      </c>
      <c r="C1900" t="s">
        <v>4523</v>
      </c>
      <c r="D1900" s="325">
        <v>38024</v>
      </c>
      <c r="E1900" s="325">
        <v>38052</v>
      </c>
      <c r="F1900" t="s">
        <v>42</v>
      </c>
      <c r="I1900" t="s">
        <v>3953</v>
      </c>
    </row>
    <row r="1901" spans="1:9" x14ac:dyDescent="0.25">
      <c r="A1901" t="s">
        <v>3148</v>
      </c>
      <c r="B1901" s="2">
        <v>1</v>
      </c>
      <c r="C1901" t="s">
        <v>2606</v>
      </c>
      <c r="D1901" s="325">
        <v>37136</v>
      </c>
      <c r="F1901" t="s">
        <v>2608</v>
      </c>
      <c r="I1901" t="s">
        <v>4002</v>
      </c>
    </row>
    <row r="1902" spans="1:9" x14ac:dyDescent="0.25">
      <c r="A1902" t="s">
        <v>3148</v>
      </c>
      <c r="B1902" s="2">
        <v>2</v>
      </c>
      <c r="C1902" t="s">
        <v>2605</v>
      </c>
      <c r="D1902" s="325">
        <v>38367</v>
      </c>
      <c r="F1902" t="s">
        <v>54</v>
      </c>
      <c r="G1902">
        <v>4900000</v>
      </c>
      <c r="I1902" t="s">
        <v>4002</v>
      </c>
    </row>
    <row r="1903" spans="1:9" x14ac:dyDescent="0.25">
      <c r="A1903" t="s">
        <v>3236</v>
      </c>
      <c r="B1903" s="2">
        <v>1</v>
      </c>
      <c r="C1903" t="s">
        <v>2606</v>
      </c>
    </row>
    <row r="1904" spans="1:9" x14ac:dyDescent="0.25">
      <c r="A1904" t="s">
        <v>3236</v>
      </c>
      <c r="B1904" s="2">
        <v>2</v>
      </c>
      <c r="C1904" t="s">
        <v>2605</v>
      </c>
    </row>
    <row r="1905" spans="1:9" x14ac:dyDescent="0.25">
      <c r="A1905" t="s">
        <v>3331</v>
      </c>
      <c r="B1905" s="2">
        <v>1</v>
      </c>
      <c r="C1905" t="s">
        <v>2606</v>
      </c>
    </row>
    <row r="1906" spans="1:9" x14ac:dyDescent="0.25">
      <c r="A1906" t="s">
        <v>3331</v>
      </c>
      <c r="B1906" s="2">
        <v>2</v>
      </c>
      <c r="C1906" t="s">
        <v>2605</v>
      </c>
    </row>
    <row r="1907" spans="1:9" x14ac:dyDescent="0.25">
      <c r="A1907" t="s">
        <v>3017</v>
      </c>
      <c r="B1907" s="2">
        <v>1</v>
      </c>
      <c r="C1907" t="s">
        <v>2606</v>
      </c>
      <c r="D1907" s="325">
        <v>41826</v>
      </c>
      <c r="F1907" t="s">
        <v>4684</v>
      </c>
      <c r="I1907" t="s">
        <v>4232</v>
      </c>
    </row>
    <row r="1908" spans="1:9" x14ac:dyDescent="0.25">
      <c r="A1908" t="s">
        <v>3017</v>
      </c>
      <c r="B1908" s="2">
        <v>2</v>
      </c>
      <c r="C1908" t="s">
        <v>2605</v>
      </c>
      <c r="I1908" t="s">
        <v>4232</v>
      </c>
    </row>
    <row r="1909" spans="1:9" x14ac:dyDescent="0.25">
      <c r="A1909" t="s">
        <v>3730</v>
      </c>
      <c r="B1909" s="2">
        <v>1</v>
      </c>
      <c r="C1909" t="s">
        <v>4528</v>
      </c>
      <c r="D1909" s="325">
        <v>37816</v>
      </c>
      <c r="F1909" t="s">
        <v>52</v>
      </c>
      <c r="I1909" t="s">
        <v>4412</v>
      </c>
    </row>
    <row r="1910" spans="1:9" x14ac:dyDescent="0.25">
      <c r="A1910" t="s">
        <v>4541</v>
      </c>
      <c r="B1910" s="2">
        <v>1</v>
      </c>
      <c r="C1910" t="s">
        <v>2606</v>
      </c>
      <c r="D1910" s="325">
        <v>41857</v>
      </c>
      <c r="F1910" t="s">
        <v>77</v>
      </c>
      <c r="G1910">
        <v>1500000</v>
      </c>
      <c r="I1910" t="s">
        <v>3843</v>
      </c>
    </row>
    <row r="1911" spans="1:9" x14ac:dyDescent="0.25">
      <c r="A1911" t="s">
        <v>4541</v>
      </c>
      <c r="B1911" s="2">
        <v>2</v>
      </c>
      <c r="C1911" t="s">
        <v>2605</v>
      </c>
      <c r="D1911" s="325">
        <v>42248</v>
      </c>
      <c r="F1911" t="s">
        <v>62</v>
      </c>
      <c r="G1911">
        <v>7000000</v>
      </c>
      <c r="I1911" t="s">
        <v>3843</v>
      </c>
    </row>
    <row r="1912" spans="1:9" x14ac:dyDescent="0.25">
      <c r="A1912" t="s">
        <v>3527</v>
      </c>
      <c r="B1912" s="2">
        <v>1</v>
      </c>
      <c r="C1912" t="s">
        <v>2606</v>
      </c>
      <c r="I1912" t="s">
        <v>4327</v>
      </c>
    </row>
    <row r="1913" spans="1:9" x14ac:dyDescent="0.25">
      <c r="A1913" t="s">
        <v>3527</v>
      </c>
      <c r="B1913" s="2">
        <v>2</v>
      </c>
      <c r="C1913" t="s">
        <v>2605</v>
      </c>
      <c r="I1913" t="s">
        <v>4327</v>
      </c>
    </row>
    <row r="1914" spans="1:9" x14ac:dyDescent="0.25">
      <c r="A1914" t="s">
        <v>3138</v>
      </c>
      <c r="B1914" s="2">
        <v>1</v>
      </c>
      <c r="C1914" t="s">
        <v>2606</v>
      </c>
    </row>
    <row r="1915" spans="1:9" x14ac:dyDescent="0.25">
      <c r="A1915" t="s">
        <v>3138</v>
      </c>
      <c r="B1915" s="2">
        <v>2</v>
      </c>
      <c r="C1915" t="s">
        <v>2605</v>
      </c>
    </row>
    <row r="1916" spans="1:9" x14ac:dyDescent="0.25">
      <c r="A1916" t="s">
        <v>1520</v>
      </c>
      <c r="B1916" s="2">
        <v>1</v>
      </c>
      <c r="C1916" t="s">
        <v>2606</v>
      </c>
    </row>
    <row r="1917" spans="1:9" x14ac:dyDescent="0.25">
      <c r="A1917" t="s">
        <v>1520</v>
      </c>
      <c r="B1917" s="2">
        <v>2</v>
      </c>
      <c r="C1917" t="s">
        <v>2605</v>
      </c>
    </row>
    <row r="1918" spans="1:9" x14ac:dyDescent="0.25">
      <c r="A1918" t="s">
        <v>2869</v>
      </c>
      <c r="B1918" s="2">
        <v>1</v>
      </c>
      <c r="C1918" t="s">
        <v>2606</v>
      </c>
      <c r="D1918" s="325">
        <v>37073</v>
      </c>
      <c r="F1918" t="s">
        <v>31</v>
      </c>
      <c r="I1918" t="s">
        <v>3842</v>
      </c>
    </row>
    <row r="1919" spans="1:9" x14ac:dyDescent="0.25">
      <c r="A1919" t="s">
        <v>2869</v>
      </c>
      <c r="B1919" s="2">
        <v>2</v>
      </c>
      <c r="C1919" t="s">
        <v>4527</v>
      </c>
      <c r="F1919" t="s">
        <v>74</v>
      </c>
      <c r="I1919" t="s">
        <v>3842</v>
      </c>
    </row>
    <row r="1920" spans="1:9" x14ac:dyDescent="0.25">
      <c r="A1920" t="s">
        <v>2869</v>
      </c>
      <c r="B1920" s="2">
        <v>3</v>
      </c>
      <c r="C1920" t="s">
        <v>2605</v>
      </c>
      <c r="F1920" t="s">
        <v>55</v>
      </c>
      <c r="I1920" t="s">
        <v>3842</v>
      </c>
    </row>
    <row r="1921" spans="1:9" x14ac:dyDescent="0.25">
      <c r="A1921" t="s">
        <v>2907</v>
      </c>
      <c r="B1921" s="2">
        <v>1</v>
      </c>
      <c r="C1921" t="s">
        <v>4528</v>
      </c>
      <c r="F1921" t="s">
        <v>29</v>
      </c>
      <c r="I1921" t="s">
        <v>3879</v>
      </c>
    </row>
    <row r="1922" spans="1:9" x14ac:dyDescent="0.25">
      <c r="A1922" t="s">
        <v>1052</v>
      </c>
      <c r="B1922" s="2">
        <v>1</v>
      </c>
      <c r="C1922" t="s">
        <v>2606</v>
      </c>
    </row>
    <row r="1923" spans="1:9" x14ac:dyDescent="0.25">
      <c r="A1923" t="s">
        <v>1052</v>
      </c>
      <c r="B1923" s="2">
        <v>2</v>
      </c>
      <c r="C1923" t="s">
        <v>2605</v>
      </c>
    </row>
    <row r="1924" spans="1:9" x14ac:dyDescent="0.25">
      <c r="A1924" t="s">
        <v>1622</v>
      </c>
      <c r="B1924" s="2">
        <v>1</v>
      </c>
      <c r="C1924" t="s">
        <v>2606</v>
      </c>
    </row>
    <row r="1925" spans="1:9" x14ac:dyDescent="0.25">
      <c r="A1925" t="s">
        <v>1622</v>
      </c>
      <c r="B1925" s="2">
        <v>2</v>
      </c>
      <c r="C1925" t="s">
        <v>2605</v>
      </c>
    </row>
    <row r="1926" spans="1:9" x14ac:dyDescent="0.25">
      <c r="A1926" t="s">
        <v>1621</v>
      </c>
      <c r="B1926" s="2">
        <v>1</v>
      </c>
      <c r="C1926" t="s">
        <v>2606</v>
      </c>
    </row>
    <row r="1927" spans="1:9" x14ac:dyDescent="0.25">
      <c r="A1927" t="s">
        <v>1621</v>
      </c>
      <c r="B1927" s="2">
        <v>2</v>
      </c>
      <c r="C1927" t="s">
        <v>2605</v>
      </c>
    </row>
    <row r="1928" spans="1:9" x14ac:dyDescent="0.25">
      <c r="A1928" t="s">
        <v>3599</v>
      </c>
      <c r="B1928" s="2">
        <v>1</v>
      </c>
      <c r="C1928" t="s">
        <v>4528</v>
      </c>
      <c r="D1928" s="325">
        <v>42081</v>
      </c>
      <c r="F1928" t="s">
        <v>98</v>
      </c>
      <c r="I1928" t="s">
        <v>3868</v>
      </c>
    </row>
    <row r="1929" spans="1:9" x14ac:dyDescent="0.25">
      <c r="A1929" t="s">
        <v>1163</v>
      </c>
      <c r="B1929" s="2">
        <v>1</v>
      </c>
      <c r="C1929" t="s">
        <v>2606</v>
      </c>
    </row>
    <row r="1930" spans="1:9" x14ac:dyDescent="0.25">
      <c r="A1930" t="s">
        <v>1163</v>
      </c>
      <c r="B1930" s="2">
        <v>2</v>
      </c>
      <c r="C1930" t="s">
        <v>2605</v>
      </c>
    </row>
    <row r="1931" spans="1:9" x14ac:dyDescent="0.25">
      <c r="A1931" t="s">
        <v>1620</v>
      </c>
      <c r="B1931" s="2">
        <v>1</v>
      </c>
      <c r="C1931" t="s">
        <v>2606</v>
      </c>
    </row>
    <row r="1932" spans="1:9" x14ac:dyDescent="0.25">
      <c r="A1932" t="s">
        <v>1620</v>
      </c>
      <c r="B1932" s="2">
        <v>2</v>
      </c>
      <c r="C1932" t="s">
        <v>2605</v>
      </c>
    </row>
    <row r="1933" spans="1:9" x14ac:dyDescent="0.25">
      <c r="A1933" t="s">
        <v>3690</v>
      </c>
      <c r="B1933" s="2">
        <v>1</v>
      </c>
      <c r="C1933" t="s">
        <v>2606</v>
      </c>
      <c r="D1933" s="325">
        <v>36379</v>
      </c>
      <c r="F1933" t="s">
        <v>2414</v>
      </c>
      <c r="I1933" t="s">
        <v>4233</v>
      </c>
    </row>
    <row r="1934" spans="1:9" x14ac:dyDescent="0.25">
      <c r="A1934" t="s">
        <v>3690</v>
      </c>
      <c r="B1934" s="2">
        <v>2</v>
      </c>
      <c r="C1934" t="s">
        <v>2605</v>
      </c>
      <c r="D1934" s="325">
        <v>36488</v>
      </c>
      <c r="F1934" t="s">
        <v>2415</v>
      </c>
      <c r="I1934" t="s">
        <v>4233</v>
      </c>
    </row>
    <row r="1935" spans="1:9" x14ac:dyDescent="0.25">
      <c r="A1935" t="s">
        <v>1457</v>
      </c>
      <c r="B1935" s="2">
        <v>1</v>
      </c>
      <c r="C1935" t="s">
        <v>2606</v>
      </c>
    </row>
    <row r="1936" spans="1:9" x14ac:dyDescent="0.25">
      <c r="A1936" t="s">
        <v>1457</v>
      </c>
      <c r="B1936" s="2">
        <v>2</v>
      </c>
      <c r="C1936" t="s">
        <v>2605</v>
      </c>
    </row>
    <row r="1937" spans="1:9" x14ac:dyDescent="0.25">
      <c r="A1937" t="s">
        <v>1983</v>
      </c>
      <c r="B1937" s="2">
        <v>1</v>
      </c>
      <c r="C1937" t="s">
        <v>2606</v>
      </c>
    </row>
    <row r="1938" spans="1:9" x14ac:dyDescent="0.25">
      <c r="A1938" t="s">
        <v>1983</v>
      </c>
      <c r="B1938" s="2">
        <v>2</v>
      </c>
      <c r="C1938" t="s">
        <v>2605</v>
      </c>
    </row>
    <row r="1939" spans="1:9" x14ac:dyDescent="0.25">
      <c r="A1939" t="s">
        <v>2905</v>
      </c>
      <c r="B1939" s="2">
        <v>1</v>
      </c>
      <c r="C1939" t="s">
        <v>4599</v>
      </c>
      <c r="I1939" t="s">
        <v>3873</v>
      </c>
    </row>
    <row r="1940" spans="1:9" x14ac:dyDescent="0.25">
      <c r="A1940" t="s">
        <v>2905</v>
      </c>
      <c r="B1940" s="2">
        <v>2</v>
      </c>
      <c r="C1940" t="s">
        <v>2605</v>
      </c>
      <c r="F1940" t="s">
        <v>59</v>
      </c>
      <c r="I1940" t="s">
        <v>3873</v>
      </c>
    </row>
    <row r="1941" spans="1:9" x14ac:dyDescent="0.25">
      <c r="A1941" t="s">
        <v>1542</v>
      </c>
      <c r="B1941" s="2">
        <v>1</v>
      </c>
      <c r="C1941" t="s">
        <v>2606</v>
      </c>
    </row>
    <row r="1942" spans="1:9" x14ac:dyDescent="0.25">
      <c r="A1942" t="s">
        <v>1542</v>
      </c>
      <c r="B1942" s="2">
        <v>2</v>
      </c>
      <c r="C1942" t="s">
        <v>2605</v>
      </c>
    </row>
    <row r="1943" spans="1:9" x14ac:dyDescent="0.25">
      <c r="A1943" t="s">
        <v>2845</v>
      </c>
      <c r="B1943" s="2">
        <v>1</v>
      </c>
      <c r="C1943" t="s">
        <v>2606</v>
      </c>
    </row>
    <row r="1944" spans="1:9" x14ac:dyDescent="0.25">
      <c r="A1944" t="s">
        <v>2845</v>
      </c>
      <c r="B1944" s="2">
        <v>2</v>
      </c>
      <c r="C1944" t="s">
        <v>2605</v>
      </c>
    </row>
    <row r="1945" spans="1:9" x14ac:dyDescent="0.25">
      <c r="A1945" t="s">
        <v>1827</v>
      </c>
      <c r="B1945" s="2">
        <v>1</v>
      </c>
      <c r="C1945" t="s">
        <v>2606</v>
      </c>
    </row>
    <row r="1946" spans="1:9" x14ac:dyDescent="0.25">
      <c r="A1946" t="s">
        <v>1827</v>
      </c>
      <c r="B1946" s="2">
        <v>2</v>
      </c>
      <c r="C1946" t="s">
        <v>2605</v>
      </c>
    </row>
    <row r="1947" spans="1:9" x14ac:dyDescent="0.25">
      <c r="A1947" t="s">
        <v>2028</v>
      </c>
      <c r="B1947" s="2">
        <v>1</v>
      </c>
      <c r="C1947" t="s">
        <v>2606</v>
      </c>
    </row>
    <row r="1948" spans="1:9" x14ac:dyDescent="0.25">
      <c r="A1948" t="s">
        <v>2028</v>
      </c>
      <c r="B1948" s="2">
        <v>2</v>
      </c>
      <c r="C1948" t="s">
        <v>2605</v>
      </c>
    </row>
    <row r="1949" spans="1:9" x14ac:dyDescent="0.25">
      <c r="A1949" t="s">
        <v>1990</v>
      </c>
      <c r="B1949" s="2">
        <v>1</v>
      </c>
      <c r="C1949" t="s">
        <v>2606</v>
      </c>
    </row>
    <row r="1950" spans="1:9" x14ac:dyDescent="0.25">
      <c r="A1950" t="s">
        <v>1990</v>
      </c>
      <c r="B1950" s="2">
        <v>2</v>
      </c>
      <c r="C1950" t="s">
        <v>2605</v>
      </c>
    </row>
    <row r="1951" spans="1:9" x14ac:dyDescent="0.25">
      <c r="A1951" t="s">
        <v>1977</v>
      </c>
      <c r="B1951" s="2">
        <v>1</v>
      </c>
      <c r="C1951" t="s">
        <v>2606</v>
      </c>
    </row>
    <row r="1952" spans="1:9" x14ac:dyDescent="0.25">
      <c r="A1952" t="s">
        <v>1977</v>
      </c>
      <c r="B1952" s="2">
        <v>2</v>
      </c>
      <c r="C1952" t="s">
        <v>2605</v>
      </c>
    </row>
    <row r="1953" spans="1:9" x14ac:dyDescent="0.25">
      <c r="A1953" t="s">
        <v>3075</v>
      </c>
      <c r="B1953" s="2">
        <v>1</v>
      </c>
      <c r="C1953" t="s">
        <v>2606</v>
      </c>
    </row>
    <row r="1954" spans="1:9" x14ac:dyDescent="0.25">
      <c r="A1954" t="s">
        <v>3075</v>
      </c>
      <c r="B1954" s="2">
        <v>2</v>
      </c>
      <c r="C1954" t="s">
        <v>2605</v>
      </c>
    </row>
    <row r="1955" spans="1:9" x14ac:dyDescent="0.25">
      <c r="A1955" t="s">
        <v>2955</v>
      </c>
      <c r="B1955" s="2">
        <v>1</v>
      </c>
      <c r="C1955" t="s">
        <v>2606</v>
      </c>
      <c r="D1955" s="325">
        <v>38675</v>
      </c>
      <c r="F1955" t="s">
        <v>2358</v>
      </c>
      <c r="G1955">
        <v>700000</v>
      </c>
      <c r="I1955" t="s">
        <v>4447</v>
      </c>
    </row>
    <row r="1956" spans="1:9" x14ac:dyDescent="0.25">
      <c r="A1956" t="s">
        <v>2955</v>
      </c>
      <c r="B1956" s="2">
        <v>2</v>
      </c>
      <c r="C1956" t="s">
        <v>2603</v>
      </c>
      <c r="D1956" s="325">
        <v>40679</v>
      </c>
      <c r="F1956" t="s">
        <v>29</v>
      </c>
      <c r="H1956" t="s">
        <v>2135</v>
      </c>
      <c r="I1956" t="s">
        <v>4447</v>
      </c>
    </row>
    <row r="1957" spans="1:9" x14ac:dyDescent="0.25">
      <c r="A1957" t="s">
        <v>3607</v>
      </c>
      <c r="B1957" s="2">
        <v>1</v>
      </c>
      <c r="C1957" t="s">
        <v>4528</v>
      </c>
      <c r="D1957" s="325">
        <v>41536</v>
      </c>
      <c r="E1957" s="325">
        <v>41654</v>
      </c>
      <c r="F1957" t="s">
        <v>49</v>
      </c>
      <c r="I1957" t="s">
        <v>3945</v>
      </c>
    </row>
    <row r="1958" spans="1:9" x14ac:dyDescent="0.25">
      <c r="A1958" t="s">
        <v>3277</v>
      </c>
      <c r="B1958" s="2">
        <v>1</v>
      </c>
      <c r="C1958" t="s">
        <v>2606</v>
      </c>
      <c r="D1958" s="325">
        <v>38347</v>
      </c>
      <c r="F1958" t="s">
        <v>71</v>
      </c>
      <c r="H1958" t="s">
        <v>2135</v>
      </c>
      <c r="I1958" t="s">
        <v>4118</v>
      </c>
    </row>
    <row r="1959" spans="1:9" x14ac:dyDescent="0.25">
      <c r="A1959" t="s">
        <v>3277</v>
      </c>
      <c r="B1959" s="2">
        <v>2</v>
      </c>
      <c r="C1959" t="s">
        <v>4527</v>
      </c>
      <c r="D1959" s="325">
        <v>39056</v>
      </c>
      <c r="F1959" t="s">
        <v>93</v>
      </c>
      <c r="I1959" t="s">
        <v>4118</v>
      </c>
    </row>
    <row r="1960" spans="1:9" x14ac:dyDescent="0.25">
      <c r="A1960" t="s">
        <v>3277</v>
      </c>
      <c r="B1960" s="2">
        <v>3</v>
      </c>
      <c r="C1960" t="s">
        <v>2603</v>
      </c>
      <c r="D1960" s="325">
        <v>39090</v>
      </c>
      <c r="F1960" t="s">
        <v>71</v>
      </c>
      <c r="I1960" t="s">
        <v>4118</v>
      </c>
    </row>
    <row r="1961" spans="1:9" x14ac:dyDescent="0.25">
      <c r="A1961" t="s">
        <v>3371</v>
      </c>
      <c r="B1961" s="2">
        <v>1</v>
      </c>
      <c r="C1961" t="s">
        <v>2606</v>
      </c>
      <c r="F1961" t="s">
        <v>41</v>
      </c>
      <c r="I1961" t="s">
        <v>4194</v>
      </c>
    </row>
    <row r="1962" spans="1:9" x14ac:dyDescent="0.25">
      <c r="A1962" t="s">
        <v>3371</v>
      </c>
      <c r="B1962" s="2">
        <v>2</v>
      </c>
      <c r="C1962" t="s">
        <v>2605</v>
      </c>
      <c r="F1962" t="s">
        <v>4282</v>
      </c>
      <c r="I1962" t="s">
        <v>4194</v>
      </c>
    </row>
    <row r="1963" spans="1:9" x14ac:dyDescent="0.25">
      <c r="A1963" t="s">
        <v>3398</v>
      </c>
      <c r="B1963" s="2">
        <v>1</v>
      </c>
      <c r="C1963" t="s">
        <v>2606</v>
      </c>
      <c r="D1963" s="325">
        <v>39280</v>
      </c>
      <c r="F1963" t="s">
        <v>2399</v>
      </c>
      <c r="H1963" t="s">
        <v>2135</v>
      </c>
      <c r="I1963" t="s">
        <v>4207</v>
      </c>
    </row>
    <row r="1964" spans="1:9" x14ac:dyDescent="0.25">
      <c r="A1964" t="s">
        <v>3398</v>
      </c>
      <c r="B1964" s="2">
        <v>2</v>
      </c>
      <c r="C1964" t="s">
        <v>2603</v>
      </c>
      <c r="D1964" s="325">
        <v>39476</v>
      </c>
      <c r="F1964" t="s">
        <v>103</v>
      </c>
      <c r="H1964" t="s">
        <v>2135</v>
      </c>
      <c r="I1964" t="s">
        <v>4207</v>
      </c>
    </row>
    <row r="1965" spans="1:9" x14ac:dyDescent="0.25">
      <c r="A1965" t="s">
        <v>3422</v>
      </c>
      <c r="B1965" s="2">
        <v>1</v>
      </c>
      <c r="C1965" t="s">
        <v>4599</v>
      </c>
      <c r="I1965" t="s">
        <v>4226</v>
      </c>
    </row>
    <row r="1966" spans="1:9" x14ac:dyDescent="0.25">
      <c r="A1966" t="s">
        <v>3422</v>
      </c>
      <c r="B1966" s="2">
        <v>2</v>
      </c>
      <c r="C1966" t="s">
        <v>4527</v>
      </c>
      <c r="F1966" t="s">
        <v>87</v>
      </c>
      <c r="I1966" t="s">
        <v>4226</v>
      </c>
    </row>
    <row r="1967" spans="1:9" x14ac:dyDescent="0.25">
      <c r="A1967" t="s">
        <v>3422</v>
      </c>
      <c r="B1967" s="2">
        <v>3</v>
      </c>
      <c r="C1967" t="s">
        <v>4527</v>
      </c>
      <c r="F1967" t="s">
        <v>164</v>
      </c>
    </row>
    <row r="1968" spans="1:9" x14ac:dyDescent="0.25">
      <c r="A1968" t="s">
        <v>3422</v>
      </c>
      <c r="B1968" s="2">
        <v>4</v>
      </c>
      <c r="C1968" t="s">
        <v>2605</v>
      </c>
      <c r="D1968" s="325">
        <v>33430</v>
      </c>
      <c r="F1968" t="s">
        <v>164</v>
      </c>
    </row>
    <row r="1969" spans="1:9" x14ac:dyDescent="0.25">
      <c r="A1969" t="s">
        <v>3695</v>
      </c>
      <c r="B1969" s="2">
        <v>1</v>
      </c>
      <c r="C1969" t="s">
        <v>2606</v>
      </c>
      <c r="F1969" t="s">
        <v>63</v>
      </c>
      <c r="I1969" t="s">
        <v>4239</v>
      </c>
    </row>
    <row r="1970" spans="1:9" x14ac:dyDescent="0.25">
      <c r="A1970" t="s">
        <v>3695</v>
      </c>
      <c r="B1970" s="2">
        <v>2</v>
      </c>
      <c r="C1970" t="s">
        <v>2605</v>
      </c>
      <c r="F1970" t="s">
        <v>608</v>
      </c>
      <c r="I1970" t="s">
        <v>4239</v>
      </c>
    </row>
    <row r="1971" spans="1:9" x14ac:dyDescent="0.25">
      <c r="A1971" t="s">
        <v>3444</v>
      </c>
      <c r="B1971" s="2">
        <v>1</v>
      </c>
      <c r="C1971" t="s">
        <v>2606</v>
      </c>
      <c r="I1971" t="s">
        <v>4248</v>
      </c>
    </row>
    <row r="1972" spans="1:9" x14ac:dyDescent="0.25">
      <c r="A1972" t="s">
        <v>3444</v>
      </c>
      <c r="B1972" s="2">
        <v>2</v>
      </c>
      <c r="C1972" t="s">
        <v>2605</v>
      </c>
      <c r="I1972" t="s">
        <v>4248</v>
      </c>
    </row>
    <row r="1973" spans="1:9" x14ac:dyDescent="0.25">
      <c r="A1973" t="s">
        <v>3636</v>
      </c>
      <c r="B1973" s="2">
        <v>1</v>
      </c>
      <c r="C1973" t="s">
        <v>2606</v>
      </c>
      <c r="D1973" s="325">
        <v>36064</v>
      </c>
      <c r="F1973" t="s">
        <v>66</v>
      </c>
      <c r="G1973">
        <v>1470000</v>
      </c>
      <c r="I1973" t="s">
        <v>4391</v>
      </c>
    </row>
    <row r="1974" spans="1:9" x14ac:dyDescent="0.25">
      <c r="A1974" t="s">
        <v>3636</v>
      </c>
      <c r="B1974" s="2">
        <v>2</v>
      </c>
      <c r="C1974" t="s">
        <v>2605</v>
      </c>
      <c r="D1974" s="325">
        <v>36274</v>
      </c>
      <c r="F1974" t="s">
        <v>45</v>
      </c>
      <c r="G1974">
        <v>700000</v>
      </c>
      <c r="I1974" t="s">
        <v>4391</v>
      </c>
    </row>
    <row r="1975" spans="1:9" x14ac:dyDescent="0.25">
      <c r="A1975" t="s">
        <v>3489</v>
      </c>
      <c r="B1975" s="2">
        <v>1</v>
      </c>
      <c r="C1975" t="s">
        <v>2606</v>
      </c>
      <c r="D1975" s="325">
        <v>31276</v>
      </c>
      <c r="F1975" t="s">
        <v>69</v>
      </c>
      <c r="G1975">
        <v>210000</v>
      </c>
      <c r="I1975" t="s">
        <v>4472</v>
      </c>
    </row>
    <row r="1976" spans="1:9" x14ac:dyDescent="0.25">
      <c r="A1976" t="s">
        <v>3489</v>
      </c>
      <c r="B1976" s="2">
        <v>2</v>
      </c>
      <c r="C1976" t="s">
        <v>2605</v>
      </c>
      <c r="D1976" s="325">
        <v>32690</v>
      </c>
      <c r="F1976" t="s">
        <v>52</v>
      </c>
      <c r="G1976">
        <v>1500000</v>
      </c>
      <c r="I1976" t="s">
        <v>4472</v>
      </c>
    </row>
    <row r="1977" spans="1:9" x14ac:dyDescent="0.25">
      <c r="A1977" t="s">
        <v>3489</v>
      </c>
      <c r="B1977" s="2">
        <v>3</v>
      </c>
      <c r="C1977" t="s">
        <v>2606</v>
      </c>
      <c r="D1977" s="325">
        <v>33931</v>
      </c>
      <c r="F1977" t="s">
        <v>52</v>
      </c>
      <c r="G1977">
        <v>800000</v>
      </c>
      <c r="I1977" t="s">
        <v>4472</v>
      </c>
    </row>
    <row r="1978" spans="1:9" x14ac:dyDescent="0.25">
      <c r="A1978" t="s">
        <v>3489</v>
      </c>
      <c r="B1978" s="2">
        <v>4</v>
      </c>
      <c r="C1978" t="s">
        <v>4527</v>
      </c>
      <c r="F1978" t="s">
        <v>88</v>
      </c>
      <c r="I1978" t="s">
        <v>4472</v>
      </c>
    </row>
    <row r="1979" spans="1:9" x14ac:dyDescent="0.25">
      <c r="A1979" t="s">
        <v>3489</v>
      </c>
      <c r="B1979" s="2">
        <v>5</v>
      </c>
      <c r="C1979" t="s">
        <v>2605</v>
      </c>
      <c r="F1979" t="s">
        <v>36</v>
      </c>
    </row>
    <row r="1980" spans="1:9" x14ac:dyDescent="0.25">
      <c r="A1980" t="s">
        <v>1788</v>
      </c>
      <c r="B1980" s="2">
        <v>1</v>
      </c>
      <c r="C1980" t="s">
        <v>2606</v>
      </c>
    </row>
    <row r="1981" spans="1:9" x14ac:dyDescent="0.25">
      <c r="A1981" t="s">
        <v>1788</v>
      </c>
      <c r="B1981" s="2">
        <v>2</v>
      </c>
      <c r="C1981" t="s">
        <v>2605</v>
      </c>
    </row>
    <row r="1982" spans="1:9" x14ac:dyDescent="0.25">
      <c r="A1982" t="s">
        <v>1772</v>
      </c>
      <c r="B1982" s="2">
        <v>1</v>
      </c>
      <c r="C1982" t="s">
        <v>2606</v>
      </c>
    </row>
    <row r="1983" spans="1:9" x14ac:dyDescent="0.25">
      <c r="A1983" t="s">
        <v>1772</v>
      </c>
      <c r="B1983" s="2">
        <v>2</v>
      </c>
      <c r="C1983" t="s">
        <v>2605</v>
      </c>
    </row>
    <row r="1984" spans="1:9" x14ac:dyDescent="0.25">
      <c r="A1984" t="s">
        <v>3800</v>
      </c>
      <c r="B1984" s="2">
        <v>1</v>
      </c>
      <c r="C1984" t="s">
        <v>4528</v>
      </c>
      <c r="D1984" s="325">
        <v>42251</v>
      </c>
      <c r="E1984" s="325">
        <v>42551</v>
      </c>
      <c r="F1984" t="s">
        <v>2483</v>
      </c>
      <c r="I1984" t="s">
        <v>4302</v>
      </c>
    </row>
    <row r="1985" spans="1:9" x14ac:dyDescent="0.25">
      <c r="A1985" t="s">
        <v>1952</v>
      </c>
      <c r="B1985" s="2">
        <v>1</v>
      </c>
      <c r="C1985" t="s">
        <v>2606</v>
      </c>
    </row>
    <row r="1986" spans="1:9" x14ac:dyDescent="0.25">
      <c r="A1986" t="s">
        <v>1952</v>
      </c>
      <c r="B1986" s="2">
        <v>2</v>
      </c>
      <c r="C1986" t="s">
        <v>2605</v>
      </c>
    </row>
    <row r="1987" spans="1:9" x14ac:dyDescent="0.25">
      <c r="A1987" t="s">
        <v>1810</v>
      </c>
      <c r="B1987" s="2">
        <v>1</v>
      </c>
      <c r="C1987" t="s">
        <v>2606</v>
      </c>
    </row>
    <row r="1988" spans="1:9" x14ac:dyDescent="0.25">
      <c r="A1988" t="s">
        <v>1810</v>
      </c>
      <c r="B1988" s="2">
        <v>2</v>
      </c>
      <c r="C1988" t="s">
        <v>2605</v>
      </c>
    </row>
    <row r="1989" spans="1:9" x14ac:dyDescent="0.25">
      <c r="A1989" t="s">
        <v>3322</v>
      </c>
      <c r="B1989" s="2">
        <v>1</v>
      </c>
      <c r="C1989" t="s">
        <v>2606</v>
      </c>
    </row>
    <row r="1990" spans="1:9" x14ac:dyDescent="0.25">
      <c r="A1990" t="s">
        <v>3322</v>
      </c>
      <c r="B1990" s="2">
        <v>2</v>
      </c>
      <c r="C1990" t="s">
        <v>2605</v>
      </c>
    </row>
    <row r="1991" spans="1:9" x14ac:dyDescent="0.25">
      <c r="A1991" t="s">
        <v>3580</v>
      </c>
      <c r="B1991" s="2">
        <v>1</v>
      </c>
      <c r="C1991" t="s">
        <v>4528</v>
      </c>
      <c r="D1991" s="325">
        <v>40016</v>
      </c>
      <c r="F1991" t="s">
        <v>538</v>
      </c>
      <c r="I1991" t="s">
        <v>4367</v>
      </c>
    </row>
    <row r="1992" spans="1:9" x14ac:dyDescent="0.25">
      <c r="A1992" t="s">
        <v>3580</v>
      </c>
      <c r="B1992" s="2">
        <v>2</v>
      </c>
      <c r="C1992" t="s">
        <v>2603</v>
      </c>
      <c r="D1992" s="325">
        <v>40607</v>
      </c>
      <c r="F1992" t="s">
        <v>51</v>
      </c>
      <c r="H1992" t="s">
        <v>2135</v>
      </c>
      <c r="I1992" t="s">
        <v>4367</v>
      </c>
    </row>
    <row r="1993" spans="1:9" x14ac:dyDescent="0.25">
      <c r="A1993" t="s">
        <v>1373</v>
      </c>
      <c r="B1993" s="2">
        <v>1</v>
      </c>
      <c r="C1993" t="s">
        <v>2606</v>
      </c>
    </row>
    <row r="1994" spans="1:9" x14ac:dyDescent="0.25">
      <c r="A1994" t="s">
        <v>1373</v>
      </c>
      <c r="B1994" s="2">
        <v>2</v>
      </c>
      <c r="C1994" t="s">
        <v>2605</v>
      </c>
    </row>
    <row r="1995" spans="1:9" x14ac:dyDescent="0.25">
      <c r="A1995" t="s">
        <v>2897</v>
      </c>
      <c r="B1995" s="2">
        <v>1</v>
      </c>
      <c r="C1995" t="s">
        <v>4523</v>
      </c>
      <c r="D1995" s="325">
        <v>38045</v>
      </c>
      <c r="E1995" s="325">
        <v>38066</v>
      </c>
      <c r="F1995" t="s">
        <v>65</v>
      </c>
      <c r="I1995" t="s">
        <v>3862</v>
      </c>
    </row>
    <row r="1996" spans="1:9" x14ac:dyDescent="0.25">
      <c r="A1996" t="s">
        <v>3176</v>
      </c>
      <c r="B1996" s="2">
        <v>1</v>
      </c>
      <c r="C1996" t="s">
        <v>2606</v>
      </c>
      <c r="D1996" s="325">
        <v>38547</v>
      </c>
      <c r="F1996" t="s">
        <v>106</v>
      </c>
      <c r="H1996" t="s">
        <v>2135</v>
      </c>
      <c r="I1996" t="s">
        <v>4020</v>
      </c>
    </row>
    <row r="1997" spans="1:9" x14ac:dyDescent="0.25">
      <c r="A1997" t="s">
        <v>3176</v>
      </c>
      <c r="B1997" s="2">
        <v>2</v>
      </c>
      <c r="C1997" t="s">
        <v>4527</v>
      </c>
      <c r="D1997" s="325">
        <v>38960</v>
      </c>
      <c r="E1997" s="325">
        <v>39051</v>
      </c>
      <c r="F1997" t="s">
        <v>50</v>
      </c>
      <c r="I1997" t="s">
        <v>4020</v>
      </c>
    </row>
    <row r="1998" spans="1:9" x14ac:dyDescent="0.25">
      <c r="A1998" t="s">
        <v>3176</v>
      </c>
      <c r="B1998" s="2">
        <v>3</v>
      </c>
      <c r="C1998" t="s">
        <v>4527</v>
      </c>
      <c r="D1998" s="325">
        <v>39083</v>
      </c>
      <c r="E1998" s="325">
        <v>39233</v>
      </c>
      <c r="F1998" t="s">
        <v>50</v>
      </c>
      <c r="I1998" t="s">
        <v>4020</v>
      </c>
    </row>
    <row r="1999" spans="1:9" x14ac:dyDescent="0.25">
      <c r="A1999" t="s">
        <v>3176</v>
      </c>
      <c r="B1999" s="2">
        <v>4</v>
      </c>
      <c r="C1999" t="s">
        <v>2605</v>
      </c>
      <c r="F1999" t="s">
        <v>4529</v>
      </c>
      <c r="I1999" t="s">
        <v>4020</v>
      </c>
    </row>
    <row r="2000" spans="1:9" x14ac:dyDescent="0.25">
      <c r="A2000" t="s">
        <v>3637</v>
      </c>
      <c r="B2000" s="2">
        <v>1</v>
      </c>
      <c r="C2000" t="s">
        <v>4528</v>
      </c>
      <c r="D2000" s="325">
        <v>40145</v>
      </c>
      <c r="F2000" t="s">
        <v>33</v>
      </c>
      <c r="I2000" t="s">
        <v>4392</v>
      </c>
    </row>
    <row r="2001" spans="1:9" x14ac:dyDescent="0.25">
      <c r="A2001" t="s">
        <v>3655</v>
      </c>
      <c r="B2001" s="2">
        <v>1</v>
      </c>
      <c r="C2001" t="s">
        <v>2606</v>
      </c>
      <c r="D2001" s="325">
        <v>38547</v>
      </c>
      <c r="F2001" t="s">
        <v>93</v>
      </c>
      <c r="H2001" t="s">
        <v>2135</v>
      </c>
      <c r="I2001" t="s">
        <v>4406</v>
      </c>
    </row>
    <row r="2002" spans="1:9" x14ac:dyDescent="0.25">
      <c r="A2002" t="s">
        <v>3655</v>
      </c>
      <c r="B2002" s="2">
        <v>2</v>
      </c>
      <c r="C2002" t="s">
        <v>2603</v>
      </c>
      <c r="D2002" s="325">
        <v>39110</v>
      </c>
      <c r="F2002" t="s">
        <v>93</v>
      </c>
      <c r="H2002" t="s">
        <v>2135</v>
      </c>
      <c r="I2002" t="s">
        <v>4406</v>
      </c>
    </row>
    <row r="2003" spans="1:9" x14ac:dyDescent="0.25">
      <c r="A2003" t="s">
        <v>2921</v>
      </c>
      <c r="B2003" s="2">
        <v>1</v>
      </c>
      <c r="C2003" t="s">
        <v>2606</v>
      </c>
      <c r="D2003" s="325">
        <v>37212</v>
      </c>
      <c r="F2003" t="s">
        <v>30</v>
      </c>
      <c r="H2003" t="s">
        <v>2135</v>
      </c>
      <c r="I2003" t="s">
        <v>4417</v>
      </c>
    </row>
    <row r="2004" spans="1:9" x14ac:dyDescent="0.25">
      <c r="A2004" t="s">
        <v>2921</v>
      </c>
      <c r="B2004" s="2">
        <v>2</v>
      </c>
      <c r="C2004" t="s">
        <v>2603</v>
      </c>
      <c r="D2004" s="325">
        <v>37313</v>
      </c>
      <c r="F2004" t="s">
        <v>61</v>
      </c>
      <c r="H2004" t="s">
        <v>2135</v>
      </c>
      <c r="I2004" t="s">
        <v>4417</v>
      </c>
    </row>
    <row r="2005" spans="1:9" x14ac:dyDescent="0.25">
      <c r="A2005" t="s">
        <v>3345</v>
      </c>
      <c r="B2005" s="2">
        <v>1</v>
      </c>
      <c r="C2005" t="s">
        <v>2606</v>
      </c>
      <c r="D2005" s="325">
        <v>35217</v>
      </c>
      <c r="F2005" t="s">
        <v>4685</v>
      </c>
      <c r="G2005">
        <v>1000000</v>
      </c>
      <c r="I2005" t="s">
        <v>4175</v>
      </c>
    </row>
    <row r="2006" spans="1:9" x14ac:dyDescent="0.25">
      <c r="A2006" t="s">
        <v>3345</v>
      </c>
      <c r="B2006" s="2">
        <v>2</v>
      </c>
      <c r="C2006" t="s">
        <v>4527</v>
      </c>
      <c r="D2006" s="325">
        <v>35582</v>
      </c>
      <c r="E2006" s="325">
        <v>35946</v>
      </c>
      <c r="F2006" t="s">
        <v>4687</v>
      </c>
    </row>
    <row r="2007" spans="1:9" x14ac:dyDescent="0.25">
      <c r="A2007" t="s">
        <v>3345</v>
      </c>
      <c r="B2007" s="2">
        <v>3</v>
      </c>
      <c r="C2007" t="s">
        <v>2605</v>
      </c>
      <c r="F2007" t="s">
        <v>4686</v>
      </c>
      <c r="I2007" t="s">
        <v>4175</v>
      </c>
    </row>
    <row r="2008" spans="1:9" x14ac:dyDescent="0.25">
      <c r="A2008" t="s">
        <v>446</v>
      </c>
      <c r="B2008" s="2">
        <v>1</v>
      </c>
      <c r="C2008" t="s">
        <v>2606</v>
      </c>
      <c r="D2008" s="325">
        <v>31042</v>
      </c>
      <c r="F2008" t="s">
        <v>2608</v>
      </c>
      <c r="I2008" t="s">
        <v>3958</v>
      </c>
    </row>
    <row r="2009" spans="1:9" x14ac:dyDescent="0.25">
      <c r="A2009" t="s">
        <v>446</v>
      </c>
      <c r="B2009" s="2">
        <v>2</v>
      </c>
      <c r="C2009" t="s">
        <v>2605</v>
      </c>
      <c r="D2009" s="325">
        <v>35504</v>
      </c>
      <c r="F2009" t="s">
        <v>41</v>
      </c>
      <c r="G2009">
        <v>1930000</v>
      </c>
      <c r="I2009" t="s">
        <v>3958</v>
      </c>
    </row>
    <row r="2010" spans="1:9" x14ac:dyDescent="0.25">
      <c r="A2010" t="s">
        <v>3465</v>
      </c>
      <c r="B2010" s="2">
        <v>1</v>
      </c>
      <c r="C2010" t="s">
        <v>2606</v>
      </c>
      <c r="D2010" s="325">
        <v>32868</v>
      </c>
      <c r="F2010" t="s">
        <v>31</v>
      </c>
      <c r="G2010">
        <v>132000</v>
      </c>
      <c r="I2010" t="s">
        <v>4172</v>
      </c>
    </row>
    <row r="2011" spans="1:9" x14ac:dyDescent="0.25">
      <c r="A2011" t="s">
        <v>3465</v>
      </c>
      <c r="B2011" s="2">
        <v>2</v>
      </c>
      <c r="C2011" t="s">
        <v>4527</v>
      </c>
      <c r="D2011" s="325">
        <v>33485</v>
      </c>
      <c r="F2011" t="s">
        <v>30</v>
      </c>
      <c r="I2011" t="s">
        <v>4172</v>
      </c>
    </row>
    <row r="2012" spans="1:9" x14ac:dyDescent="0.25">
      <c r="A2012" t="s">
        <v>3465</v>
      </c>
      <c r="B2012" s="2">
        <v>3</v>
      </c>
      <c r="C2012" t="s">
        <v>4527</v>
      </c>
      <c r="F2012" t="s">
        <v>31</v>
      </c>
      <c r="I2012" t="s">
        <v>4172</v>
      </c>
    </row>
    <row r="2013" spans="1:9" x14ac:dyDescent="0.25">
      <c r="A2013" t="s">
        <v>3465</v>
      </c>
      <c r="B2013" s="2">
        <v>4</v>
      </c>
      <c r="C2013" t="s">
        <v>2605</v>
      </c>
      <c r="F2013" t="s">
        <v>77</v>
      </c>
      <c r="I2013" t="s">
        <v>4172</v>
      </c>
    </row>
    <row r="2014" spans="1:9" x14ac:dyDescent="0.25">
      <c r="A2014" t="s">
        <v>3556</v>
      </c>
      <c r="B2014" s="2">
        <v>1</v>
      </c>
      <c r="C2014" t="s">
        <v>2606</v>
      </c>
      <c r="D2014" s="325">
        <v>36046</v>
      </c>
      <c r="F2014" t="s">
        <v>81</v>
      </c>
      <c r="G2014">
        <v>2630000</v>
      </c>
      <c r="I2014" t="s">
        <v>4346</v>
      </c>
    </row>
    <row r="2015" spans="1:9" x14ac:dyDescent="0.25">
      <c r="A2015" t="s">
        <v>3556</v>
      </c>
      <c r="B2015" s="2">
        <v>2</v>
      </c>
      <c r="C2015" t="s">
        <v>2605</v>
      </c>
      <c r="D2015" s="325">
        <v>36603</v>
      </c>
      <c r="F2015" t="s">
        <v>69</v>
      </c>
      <c r="G2015">
        <v>630000</v>
      </c>
      <c r="I2015" t="s">
        <v>4346</v>
      </c>
    </row>
    <row r="2016" spans="1:9" x14ac:dyDescent="0.25">
      <c r="A2016" t="s">
        <v>3789</v>
      </c>
      <c r="B2016" s="2">
        <v>1</v>
      </c>
      <c r="C2016" t="s">
        <v>2606</v>
      </c>
    </row>
    <row r="2017" spans="1:9" x14ac:dyDescent="0.25">
      <c r="A2017" t="s">
        <v>3789</v>
      </c>
      <c r="B2017" s="2">
        <v>2</v>
      </c>
      <c r="C2017" t="s">
        <v>2605</v>
      </c>
    </row>
    <row r="2018" spans="1:9" x14ac:dyDescent="0.25">
      <c r="A2018" t="s">
        <v>3686</v>
      </c>
      <c r="B2018" s="2">
        <v>1</v>
      </c>
      <c r="C2018" t="s">
        <v>2606</v>
      </c>
      <c r="D2018" s="325">
        <v>18810</v>
      </c>
      <c r="F2018" t="s">
        <v>66</v>
      </c>
      <c r="I2018" t="s">
        <v>4193</v>
      </c>
    </row>
    <row r="2019" spans="1:9" x14ac:dyDescent="0.25">
      <c r="A2019" t="s">
        <v>3686</v>
      </c>
      <c r="B2019" s="2">
        <v>2</v>
      </c>
      <c r="C2019" t="s">
        <v>2605</v>
      </c>
      <c r="D2019" s="325">
        <v>20271</v>
      </c>
      <c r="F2019" t="s">
        <v>79</v>
      </c>
      <c r="I2019" t="s">
        <v>4193</v>
      </c>
    </row>
    <row r="2020" spans="1:9" x14ac:dyDescent="0.25">
      <c r="A2020" t="s">
        <v>3773</v>
      </c>
      <c r="B2020" s="2">
        <v>1</v>
      </c>
      <c r="C2020" t="s">
        <v>2606</v>
      </c>
    </row>
    <row r="2021" spans="1:9" x14ac:dyDescent="0.25">
      <c r="A2021" t="s">
        <v>3773</v>
      </c>
      <c r="B2021" s="2">
        <v>2</v>
      </c>
      <c r="C2021" t="s">
        <v>2605</v>
      </c>
    </row>
    <row r="2022" spans="1:9" x14ac:dyDescent="0.25">
      <c r="A2022" t="s">
        <v>2091</v>
      </c>
      <c r="B2022" s="2">
        <v>1</v>
      </c>
      <c r="C2022" t="s">
        <v>2606</v>
      </c>
    </row>
    <row r="2023" spans="1:9" x14ac:dyDescent="0.25">
      <c r="A2023" t="s">
        <v>2091</v>
      </c>
      <c r="B2023" s="2">
        <v>2</v>
      </c>
      <c r="C2023" t="s">
        <v>2605</v>
      </c>
    </row>
    <row r="2024" spans="1:9" x14ac:dyDescent="0.25">
      <c r="A2024" t="s">
        <v>2932</v>
      </c>
      <c r="B2024" s="2">
        <v>1</v>
      </c>
      <c r="C2024" t="s">
        <v>2606</v>
      </c>
    </row>
    <row r="2025" spans="1:9" x14ac:dyDescent="0.25">
      <c r="A2025" t="s">
        <v>2932</v>
      </c>
      <c r="B2025" s="2">
        <v>2</v>
      </c>
      <c r="C2025" t="s">
        <v>2605</v>
      </c>
    </row>
    <row r="2026" spans="1:9" x14ac:dyDescent="0.25">
      <c r="A2026" t="s">
        <v>1619</v>
      </c>
      <c r="B2026" s="2">
        <v>1</v>
      </c>
      <c r="C2026" t="s">
        <v>2606</v>
      </c>
    </row>
    <row r="2027" spans="1:9" x14ac:dyDescent="0.25">
      <c r="A2027" t="s">
        <v>1619</v>
      </c>
      <c r="B2027" s="2">
        <v>2</v>
      </c>
      <c r="C2027" t="s">
        <v>2605</v>
      </c>
    </row>
    <row r="2028" spans="1:9" x14ac:dyDescent="0.25">
      <c r="A2028" t="s">
        <v>1825</v>
      </c>
      <c r="B2028" s="2">
        <v>1</v>
      </c>
      <c r="C2028" t="s">
        <v>2606</v>
      </c>
    </row>
    <row r="2029" spans="1:9" x14ac:dyDescent="0.25">
      <c r="A2029" t="s">
        <v>1825</v>
      </c>
      <c r="B2029" s="2">
        <v>2</v>
      </c>
      <c r="C2029" t="s">
        <v>2605</v>
      </c>
    </row>
    <row r="2030" spans="1:9" x14ac:dyDescent="0.25">
      <c r="A2030" t="s">
        <v>1519</v>
      </c>
      <c r="B2030" s="2">
        <v>1</v>
      </c>
      <c r="C2030" t="s">
        <v>2606</v>
      </c>
    </row>
    <row r="2031" spans="1:9" x14ac:dyDescent="0.25">
      <c r="A2031" t="s">
        <v>1519</v>
      </c>
      <c r="B2031" s="2">
        <v>2</v>
      </c>
      <c r="C2031" t="s">
        <v>2605</v>
      </c>
    </row>
    <row r="2032" spans="1:9" x14ac:dyDescent="0.25">
      <c r="A2032" t="s">
        <v>1663</v>
      </c>
      <c r="B2032" s="2">
        <v>1</v>
      </c>
      <c r="C2032" t="s">
        <v>2606</v>
      </c>
    </row>
    <row r="2033" spans="1:9" x14ac:dyDescent="0.25">
      <c r="A2033" t="s">
        <v>1663</v>
      </c>
      <c r="B2033" s="2">
        <v>2</v>
      </c>
      <c r="C2033" t="s">
        <v>2605</v>
      </c>
    </row>
    <row r="2034" spans="1:9" x14ac:dyDescent="0.25">
      <c r="A2034" t="s">
        <v>3066</v>
      </c>
      <c r="B2034" s="2">
        <v>1</v>
      </c>
      <c r="C2034" t="s">
        <v>4599</v>
      </c>
      <c r="I2034" t="s">
        <v>3925</v>
      </c>
    </row>
    <row r="2035" spans="1:9" x14ac:dyDescent="0.25">
      <c r="A2035" t="s">
        <v>3066</v>
      </c>
      <c r="B2035" s="2">
        <v>2</v>
      </c>
      <c r="C2035" t="s">
        <v>4527</v>
      </c>
      <c r="D2035" s="325">
        <v>42059</v>
      </c>
      <c r="E2035" s="325">
        <v>42087</v>
      </c>
      <c r="F2035" t="s">
        <v>51</v>
      </c>
    </row>
    <row r="2036" spans="1:9" x14ac:dyDescent="0.25">
      <c r="A2036" t="s">
        <v>3066</v>
      </c>
      <c r="B2036" s="2">
        <v>3</v>
      </c>
      <c r="C2036" t="s">
        <v>2605</v>
      </c>
      <c r="D2036" s="325">
        <v>42610</v>
      </c>
      <c r="F2036" t="s">
        <v>4688</v>
      </c>
      <c r="G2036">
        <v>13000000</v>
      </c>
      <c r="I2036" t="s">
        <v>3925</v>
      </c>
    </row>
    <row r="2037" spans="1:9" x14ac:dyDescent="0.25">
      <c r="A2037" t="s">
        <v>2891</v>
      </c>
      <c r="B2037" s="2">
        <v>1</v>
      </c>
      <c r="C2037" t="s">
        <v>2606</v>
      </c>
    </row>
    <row r="2038" spans="1:9" x14ac:dyDescent="0.25">
      <c r="A2038" t="s">
        <v>2891</v>
      </c>
      <c r="B2038" s="2">
        <v>2</v>
      </c>
      <c r="C2038" t="s">
        <v>2605</v>
      </c>
    </row>
    <row r="2039" spans="1:9" x14ac:dyDescent="0.25">
      <c r="A2039" t="s">
        <v>2954</v>
      </c>
      <c r="B2039" s="2">
        <v>1</v>
      </c>
      <c r="C2039" t="s">
        <v>2606</v>
      </c>
    </row>
    <row r="2040" spans="1:9" x14ac:dyDescent="0.25">
      <c r="A2040" t="s">
        <v>2954</v>
      </c>
      <c r="B2040" s="2">
        <v>2</v>
      </c>
      <c r="C2040" t="s">
        <v>2605</v>
      </c>
    </row>
    <row r="2041" spans="1:9" x14ac:dyDescent="0.25">
      <c r="A2041" t="s">
        <v>2052</v>
      </c>
      <c r="B2041" s="2">
        <v>1</v>
      </c>
      <c r="C2041" t="s">
        <v>2606</v>
      </c>
    </row>
    <row r="2042" spans="1:9" x14ac:dyDescent="0.25">
      <c r="A2042" t="s">
        <v>2052</v>
      </c>
      <c r="B2042" s="2">
        <v>2</v>
      </c>
      <c r="C2042" t="s">
        <v>2605</v>
      </c>
    </row>
    <row r="2043" spans="1:9" x14ac:dyDescent="0.25">
      <c r="A2043" t="s">
        <v>3051</v>
      </c>
      <c r="B2043" s="2">
        <v>1</v>
      </c>
      <c r="C2043" t="s">
        <v>2606</v>
      </c>
      <c r="D2043" s="325">
        <v>12936</v>
      </c>
      <c r="F2043" t="s">
        <v>29</v>
      </c>
      <c r="I2043" t="s">
        <v>3905</v>
      </c>
    </row>
    <row r="2044" spans="1:9" x14ac:dyDescent="0.25">
      <c r="A2044" t="s">
        <v>3051</v>
      </c>
      <c r="B2044" s="2">
        <v>2</v>
      </c>
      <c r="C2044" t="s">
        <v>2605</v>
      </c>
      <c r="F2044" t="s">
        <v>608</v>
      </c>
      <c r="I2044" t="s">
        <v>3905</v>
      </c>
    </row>
    <row r="2045" spans="1:9" x14ac:dyDescent="0.25">
      <c r="A2045" t="s">
        <v>1489</v>
      </c>
      <c r="B2045" s="2">
        <v>1</v>
      </c>
      <c r="C2045" t="s">
        <v>2606</v>
      </c>
    </row>
    <row r="2046" spans="1:9" x14ac:dyDescent="0.25">
      <c r="A2046" t="s">
        <v>1489</v>
      </c>
      <c r="B2046" s="2">
        <v>2</v>
      </c>
      <c r="C2046" t="s">
        <v>2605</v>
      </c>
    </row>
    <row r="2047" spans="1:9" x14ac:dyDescent="0.25">
      <c r="A2047" t="s">
        <v>3234</v>
      </c>
      <c r="B2047" s="2">
        <v>1</v>
      </c>
      <c r="C2047" t="s">
        <v>2606</v>
      </c>
      <c r="F2047" t="s">
        <v>4584</v>
      </c>
      <c r="I2047" t="s">
        <v>4098</v>
      </c>
    </row>
    <row r="2048" spans="1:9" x14ac:dyDescent="0.25">
      <c r="A2048" t="s">
        <v>3234</v>
      </c>
      <c r="B2048" s="2">
        <v>2</v>
      </c>
      <c r="C2048" t="s">
        <v>2605</v>
      </c>
      <c r="F2048" t="s">
        <v>4584</v>
      </c>
      <c r="I2048" t="s">
        <v>4098</v>
      </c>
    </row>
    <row r="2049" spans="1:3" x14ac:dyDescent="0.25">
      <c r="A2049" t="s">
        <v>708</v>
      </c>
      <c r="B2049" s="2">
        <v>1</v>
      </c>
      <c r="C2049" t="s">
        <v>2606</v>
      </c>
    </row>
    <row r="2050" spans="1:3" x14ac:dyDescent="0.25">
      <c r="A2050" t="s">
        <v>708</v>
      </c>
      <c r="B2050" s="2">
        <v>2</v>
      </c>
      <c r="C2050" t="s">
        <v>2605</v>
      </c>
    </row>
    <row r="2051" spans="1:3" x14ac:dyDescent="0.25">
      <c r="A2051" t="s">
        <v>1872</v>
      </c>
      <c r="B2051" s="2">
        <v>1</v>
      </c>
      <c r="C2051" t="s">
        <v>2606</v>
      </c>
    </row>
    <row r="2052" spans="1:3" x14ac:dyDescent="0.25">
      <c r="A2052" t="s">
        <v>1872</v>
      </c>
      <c r="B2052" s="2">
        <v>2</v>
      </c>
      <c r="C2052" t="s">
        <v>2605</v>
      </c>
    </row>
    <row r="2053" spans="1:3" x14ac:dyDescent="0.25">
      <c r="A2053" t="s">
        <v>1160</v>
      </c>
      <c r="B2053" s="2">
        <v>1</v>
      </c>
      <c r="C2053" t="s">
        <v>2606</v>
      </c>
    </row>
    <row r="2054" spans="1:3" x14ac:dyDescent="0.25">
      <c r="A2054" t="s">
        <v>1160</v>
      </c>
      <c r="B2054" s="2">
        <v>2</v>
      </c>
      <c r="C2054" t="s">
        <v>2605</v>
      </c>
    </row>
    <row r="2055" spans="1:3" x14ac:dyDescent="0.25">
      <c r="A2055" t="s">
        <v>2076</v>
      </c>
      <c r="B2055" s="2">
        <v>1</v>
      </c>
      <c r="C2055" t="s">
        <v>2606</v>
      </c>
    </row>
    <row r="2056" spans="1:3" x14ac:dyDescent="0.25">
      <c r="A2056" t="s">
        <v>2076</v>
      </c>
      <c r="B2056" s="2">
        <v>2</v>
      </c>
      <c r="C2056" t="s">
        <v>2605</v>
      </c>
    </row>
    <row r="2057" spans="1:3" x14ac:dyDescent="0.25">
      <c r="A2057" t="s">
        <v>2114</v>
      </c>
      <c r="B2057" s="2">
        <v>1</v>
      </c>
      <c r="C2057" t="s">
        <v>2606</v>
      </c>
    </row>
    <row r="2058" spans="1:3" x14ac:dyDescent="0.25">
      <c r="A2058" t="s">
        <v>2114</v>
      </c>
      <c r="B2058" s="2">
        <v>2</v>
      </c>
      <c r="C2058" t="s">
        <v>2605</v>
      </c>
    </row>
    <row r="2059" spans="1:3" x14ac:dyDescent="0.25">
      <c r="A2059" t="s">
        <v>2100</v>
      </c>
      <c r="B2059" s="2">
        <v>1</v>
      </c>
      <c r="C2059" t="s">
        <v>2606</v>
      </c>
    </row>
    <row r="2060" spans="1:3" x14ac:dyDescent="0.25">
      <c r="A2060" t="s">
        <v>2100</v>
      </c>
      <c r="B2060" s="2">
        <v>2</v>
      </c>
      <c r="C2060" t="s">
        <v>2605</v>
      </c>
    </row>
    <row r="2061" spans="1:3" x14ac:dyDescent="0.25">
      <c r="A2061" t="s">
        <v>1518</v>
      </c>
      <c r="B2061" s="2">
        <v>1</v>
      </c>
      <c r="C2061" t="s">
        <v>2606</v>
      </c>
    </row>
    <row r="2062" spans="1:3" x14ac:dyDescent="0.25">
      <c r="A2062" t="s">
        <v>1518</v>
      </c>
      <c r="B2062" s="2">
        <v>2</v>
      </c>
      <c r="C2062" t="s">
        <v>2605</v>
      </c>
    </row>
    <row r="2063" spans="1:3" x14ac:dyDescent="0.25">
      <c r="A2063" t="s">
        <v>3207</v>
      </c>
      <c r="B2063" s="2">
        <v>1</v>
      </c>
      <c r="C2063" t="s">
        <v>2606</v>
      </c>
    </row>
    <row r="2064" spans="1:3" x14ac:dyDescent="0.25">
      <c r="A2064" t="s">
        <v>3207</v>
      </c>
      <c r="B2064" s="2">
        <v>2</v>
      </c>
      <c r="C2064" t="s">
        <v>2605</v>
      </c>
    </row>
    <row r="2065" spans="1:9" x14ac:dyDescent="0.25">
      <c r="A2065" t="s">
        <v>2892</v>
      </c>
      <c r="B2065" s="2">
        <v>1</v>
      </c>
      <c r="C2065" t="s">
        <v>4599</v>
      </c>
      <c r="D2065" s="325">
        <v>40908</v>
      </c>
      <c r="F2065" t="s">
        <v>2608</v>
      </c>
      <c r="I2065" t="s">
        <v>3858</v>
      </c>
    </row>
    <row r="2066" spans="1:9" x14ac:dyDescent="0.25">
      <c r="A2066" t="s">
        <v>2892</v>
      </c>
      <c r="B2066" s="2">
        <v>2</v>
      </c>
      <c r="C2066" t="s">
        <v>2605</v>
      </c>
      <c r="D2066" s="325">
        <v>40910</v>
      </c>
      <c r="F2066" t="s">
        <v>49</v>
      </c>
      <c r="G2066">
        <v>1260000</v>
      </c>
      <c r="I2066" t="s">
        <v>3858</v>
      </c>
    </row>
    <row r="2067" spans="1:9" x14ac:dyDescent="0.25">
      <c r="A2067" t="s">
        <v>3223</v>
      </c>
      <c r="B2067" s="2">
        <v>1</v>
      </c>
      <c r="C2067" t="s">
        <v>2606</v>
      </c>
    </row>
    <row r="2068" spans="1:9" x14ac:dyDescent="0.25">
      <c r="A2068" t="s">
        <v>3223</v>
      </c>
      <c r="B2068" s="2">
        <v>2</v>
      </c>
      <c r="C2068" t="s">
        <v>2605</v>
      </c>
    </row>
    <row r="2069" spans="1:9" x14ac:dyDescent="0.25">
      <c r="A2069" t="s">
        <v>1618</v>
      </c>
      <c r="B2069" s="2">
        <v>1</v>
      </c>
      <c r="C2069" t="s">
        <v>2606</v>
      </c>
    </row>
    <row r="2070" spans="1:9" x14ac:dyDescent="0.25">
      <c r="A2070" t="s">
        <v>1618</v>
      </c>
      <c r="B2070" s="2">
        <v>2</v>
      </c>
      <c r="C2070" t="s">
        <v>2605</v>
      </c>
    </row>
    <row r="2071" spans="1:9" x14ac:dyDescent="0.25">
      <c r="A2071" t="s">
        <v>1456</v>
      </c>
      <c r="B2071" s="2">
        <v>1</v>
      </c>
      <c r="C2071" t="s">
        <v>2606</v>
      </c>
    </row>
    <row r="2072" spans="1:9" x14ac:dyDescent="0.25">
      <c r="A2072" t="s">
        <v>1456</v>
      </c>
      <c r="B2072" s="2">
        <v>2</v>
      </c>
      <c r="C2072" t="s">
        <v>2605</v>
      </c>
    </row>
    <row r="2073" spans="1:9" x14ac:dyDescent="0.25">
      <c r="A2073" t="s">
        <v>1349</v>
      </c>
      <c r="B2073" s="2">
        <v>1</v>
      </c>
      <c r="C2073" t="s">
        <v>2606</v>
      </c>
    </row>
    <row r="2074" spans="1:9" x14ac:dyDescent="0.25">
      <c r="A2074" t="s">
        <v>1349</v>
      </c>
      <c r="B2074" s="2">
        <v>2</v>
      </c>
      <c r="C2074" t="s">
        <v>2605</v>
      </c>
    </row>
    <row r="2075" spans="1:9" x14ac:dyDescent="0.25">
      <c r="A2075" t="s">
        <v>3521</v>
      </c>
      <c r="B2075" s="2">
        <v>1</v>
      </c>
      <c r="C2075" t="s">
        <v>4523</v>
      </c>
      <c r="D2075" s="325">
        <v>39739</v>
      </c>
      <c r="E2075" s="325">
        <v>41027</v>
      </c>
      <c r="F2075" t="s">
        <v>41</v>
      </c>
      <c r="I2075" t="s">
        <v>3840</v>
      </c>
    </row>
    <row r="2076" spans="1:9" x14ac:dyDescent="0.25">
      <c r="A2076" t="s">
        <v>4542</v>
      </c>
      <c r="B2076" s="2">
        <v>1</v>
      </c>
      <c r="C2076" t="s">
        <v>2606</v>
      </c>
    </row>
    <row r="2077" spans="1:9" x14ac:dyDescent="0.25">
      <c r="A2077" t="s">
        <v>4542</v>
      </c>
      <c r="B2077" s="2">
        <v>2</v>
      </c>
      <c r="C2077" t="s">
        <v>2605</v>
      </c>
    </row>
    <row r="2078" spans="1:9" x14ac:dyDescent="0.25">
      <c r="A2078" t="s">
        <v>3707</v>
      </c>
      <c r="B2078" s="2">
        <v>1</v>
      </c>
      <c r="C2078" t="s">
        <v>4599</v>
      </c>
      <c r="I2078" t="s">
        <v>3981</v>
      </c>
    </row>
    <row r="2079" spans="1:9" x14ac:dyDescent="0.25">
      <c r="A2079" t="s">
        <v>3707</v>
      </c>
      <c r="B2079" s="2">
        <v>2</v>
      </c>
      <c r="C2079" t="s">
        <v>4527</v>
      </c>
      <c r="F2079" t="s">
        <v>163</v>
      </c>
    </row>
    <row r="2080" spans="1:9" x14ac:dyDescent="0.25">
      <c r="A2080" t="s">
        <v>3707</v>
      </c>
      <c r="B2080" s="2">
        <v>3</v>
      </c>
      <c r="C2080" t="s">
        <v>4527</v>
      </c>
      <c r="F2080" t="s">
        <v>2178</v>
      </c>
    </row>
    <row r="2081" spans="1:9" x14ac:dyDescent="0.25">
      <c r="A2081" t="s">
        <v>3707</v>
      </c>
      <c r="B2081" s="2">
        <v>4</v>
      </c>
      <c r="C2081" t="s">
        <v>4527</v>
      </c>
      <c r="F2081" t="s">
        <v>102</v>
      </c>
    </row>
    <row r="2082" spans="1:9" x14ac:dyDescent="0.25">
      <c r="A2082" t="s">
        <v>3707</v>
      </c>
      <c r="B2082" s="2">
        <v>5</v>
      </c>
      <c r="C2082" t="s">
        <v>4527</v>
      </c>
      <c r="F2082" t="s">
        <v>2178</v>
      </c>
    </row>
    <row r="2083" spans="1:9" x14ac:dyDescent="0.25">
      <c r="A2083" t="s">
        <v>3707</v>
      </c>
      <c r="B2083" s="2">
        <v>6</v>
      </c>
      <c r="C2083" t="s">
        <v>4527</v>
      </c>
      <c r="F2083" t="s">
        <v>88</v>
      </c>
    </row>
    <row r="2084" spans="1:9" x14ac:dyDescent="0.25">
      <c r="A2084" t="s">
        <v>3707</v>
      </c>
      <c r="B2084" s="2">
        <v>7</v>
      </c>
      <c r="C2084" t="s">
        <v>4527</v>
      </c>
      <c r="F2084" t="s">
        <v>94</v>
      </c>
    </row>
    <row r="2085" spans="1:9" x14ac:dyDescent="0.25">
      <c r="A2085" t="s">
        <v>3707</v>
      </c>
      <c r="B2085" s="2">
        <v>8</v>
      </c>
      <c r="C2085" t="s">
        <v>4527</v>
      </c>
      <c r="F2085" t="s">
        <v>83</v>
      </c>
    </row>
    <row r="2086" spans="1:9" x14ac:dyDescent="0.25">
      <c r="A2086" t="s">
        <v>3707</v>
      </c>
      <c r="B2086" s="2">
        <v>10</v>
      </c>
      <c r="C2086" t="s">
        <v>2605</v>
      </c>
      <c r="F2086" t="s">
        <v>102</v>
      </c>
      <c r="I2086" t="s">
        <v>3981</v>
      </c>
    </row>
    <row r="2087" spans="1:9" x14ac:dyDescent="0.25">
      <c r="A2087" t="s">
        <v>3187</v>
      </c>
      <c r="B2087" s="2">
        <v>1</v>
      </c>
      <c r="C2087" t="s">
        <v>4523</v>
      </c>
      <c r="D2087" s="325">
        <v>38073</v>
      </c>
      <c r="F2087" t="s">
        <v>51</v>
      </c>
      <c r="I2087" t="s">
        <v>4030</v>
      </c>
    </row>
    <row r="2088" spans="1:9" x14ac:dyDescent="0.25">
      <c r="A2088" t="s">
        <v>3187</v>
      </c>
      <c r="B2088" s="2">
        <v>2</v>
      </c>
      <c r="C2088" t="s">
        <v>2606</v>
      </c>
      <c r="F2088" t="s">
        <v>51</v>
      </c>
      <c r="G2088">
        <v>25000</v>
      </c>
      <c r="I2088" t="s">
        <v>4030</v>
      </c>
    </row>
    <row r="2089" spans="1:9" x14ac:dyDescent="0.25">
      <c r="A2089" t="s">
        <v>3187</v>
      </c>
      <c r="B2089" s="2">
        <v>3</v>
      </c>
      <c r="C2089" t="s">
        <v>4527</v>
      </c>
      <c r="F2089" t="s">
        <v>94</v>
      </c>
      <c r="I2089" t="s">
        <v>4030</v>
      </c>
    </row>
    <row r="2090" spans="1:9" x14ac:dyDescent="0.25">
      <c r="A2090" t="s">
        <v>3187</v>
      </c>
      <c r="B2090" s="2">
        <v>4</v>
      </c>
      <c r="C2090" t="s">
        <v>2605</v>
      </c>
      <c r="D2090" s="325">
        <v>38547</v>
      </c>
      <c r="F2090" t="s">
        <v>88</v>
      </c>
      <c r="I2090" t="s">
        <v>4030</v>
      </c>
    </row>
    <row r="2091" spans="1:9" x14ac:dyDescent="0.25">
      <c r="A2091" t="s">
        <v>620</v>
      </c>
      <c r="B2091" s="2">
        <v>1</v>
      </c>
      <c r="C2091" t="s">
        <v>2606</v>
      </c>
      <c r="D2091" s="325">
        <v>38073</v>
      </c>
      <c r="F2091" t="s">
        <v>39</v>
      </c>
      <c r="H2091" t="s">
        <v>2135</v>
      </c>
      <c r="I2091" t="s">
        <v>4076</v>
      </c>
    </row>
    <row r="2092" spans="1:9" x14ac:dyDescent="0.25">
      <c r="A2092" t="s">
        <v>620</v>
      </c>
      <c r="B2092" s="2">
        <v>2</v>
      </c>
      <c r="C2092" t="s">
        <v>2603</v>
      </c>
      <c r="D2092" s="325">
        <v>38843</v>
      </c>
      <c r="F2092" t="s">
        <v>32</v>
      </c>
      <c r="H2092" t="s">
        <v>2135</v>
      </c>
      <c r="I2092" t="s">
        <v>4076</v>
      </c>
    </row>
    <row r="2093" spans="1:9" x14ac:dyDescent="0.25">
      <c r="A2093" t="s">
        <v>3522</v>
      </c>
      <c r="B2093" s="2">
        <v>1</v>
      </c>
      <c r="C2093" t="s">
        <v>2606</v>
      </c>
      <c r="F2093" t="s">
        <v>65</v>
      </c>
      <c r="I2093" t="s">
        <v>4120</v>
      </c>
    </row>
    <row r="2094" spans="1:9" x14ac:dyDescent="0.25">
      <c r="A2094" t="s">
        <v>3522</v>
      </c>
      <c r="B2094" s="2">
        <v>2</v>
      </c>
      <c r="C2094" t="s">
        <v>2605</v>
      </c>
      <c r="D2094" s="325">
        <v>31168</v>
      </c>
      <c r="F2094" t="s">
        <v>77</v>
      </c>
      <c r="I2094" t="s">
        <v>4120</v>
      </c>
    </row>
    <row r="2095" spans="1:9" x14ac:dyDescent="0.25">
      <c r="A2095" t="s">
        <v>3380</v>
      </c>
      <c r="B2095" s="2">
        <v>1</v>
      </c>
      <c r="C2095" t="s">
        <v>4528</v>
      </c>
      <c r="D2095" s="325">
        <v>40575</v>
      </c>
      <c r="F2095" t="s">
        <v>41</v>
      </c>
      <c r="I2095" t="s">
        <v>4197</v>
      </c>
    </row>
    <row r="2096" spans="1:9" x14ac:dyDescent="0.25">
      <c r="A2096" t="s">
        <v>3450</v>
      </c>
      <c r="B2096" s="2">
        <v>1</v>
      </c>
      <c r="C2096" t="s">
        <v>4599</v>
      </c>
      <c r="I2096" t="s">
        <v>4254</v>
      </c>
    </row>
    <row r="2097" spans="1:9" x14ac:dyDescent="0.25">
      <c r="A2097" t="s">
        <v>3450</v>
      </c>
      <c r="B2097" s="2">
        <v>2</v>
      </c>
      <c r="C2097" t="s">
        <v>4527</v>
      </c>
      <c r="F2097" t="s">
        <v>95</v>
      </c>
    </row>
    <row r="2098" spans="1:9" x14ac:dyDescent="0.25">
      <c r="A2098" t="s">
        <v>3450</v>
      </c>
      <c r="B2098" s="2">
        <v>3</v>
      </c>
      <c r="C2098" t="s">
        <v>4527</v>
      </c>
      <c r="F2098" t="s">
        <v>31</v>
      </c>
    </row>
    <row r="2099" spans="1:9" x14ac:dyDescent="0.25">
      <c r="A2099" t="s">
        <v>3450</v>
      </c>
      <c r="B2099" s="2">
        <v>4</v>
      </c>
      <c r="C2099" t="s">
        <v>2603</v>
      </c>
      <c r="D2099" s="325">
        <v>35923</v>
      </c>
      <c r="F2099" t="s">
        <v>95</v>
      </c>
      <c r="H2099" t="s">
        <v>2135</v>
      </c>
      <c r="I2099" t="s">
        <v>4254</v>
      </c>
    </row>
    <row r="2100" spans="1:9" x14ac:dyDescent="0.25">
      <c r="A2100" t="s">
        <v>3457</v>
      </c>
      <c r="B2100" s="2">
        <v>1</v>
      </c>
      <c r="C2100" t="s">
        <v>2606</v>
      </c>
      <c r="D2100" s="325">
        <v>40016</v>
      </c>
      <c r="F2100" t="s">
        <v>31</v>
      </c>
      <c r="G2100">
        <v>700000</v>
      </c>
      <c r="I2100" t="s">
        <v>4258</v>
      </c>
    </row>
    <row r="2101" spans="1:9" x14ac:dyDescent="0.25">
      <c r="A2101" t="s">
        <v>3457</v>
      </c>
      <c r="B2101" s="2">
        <v>2</v>
      </c>
      <c r="C2101" t="s">
        <v>2603</v>
      </c>
      <c r="D2101" s="325">
        <v>40675</v>
      </c>
      <c r="F2101" t="s">
        <v>46</v>
      </c>
      <c r="H2101" t="s">
        <v>2135</v>
      </c>
      <c r="I2101" t="s">
        <v>4258</v>
      </c>
    </row>
    <row r="2102" spans="1:9" x14ac:dyDescent="0.25">
      <c r="A2102" t="s">
        <v>3560</v>
      </c>
      <c r="B2102" s="2">
        <v>1</v>
      </c>
      <c r="C2102" t="s">
        <v>4599</v>
      </c>
      <c r="D2102" s="325">
        <v>30989</v>
      </c>
      <c r="I2102" t="s">
        <v>4349</v>
      </c>
    </row>
    <row r="2103" spans="1:9" x14ac:dyDescent="0.25">
      <c r="A2103" t="s">
        <v>3560</v>
      </c>
      <c r="B2103" s="2">
        <v>2</v>
      </c>
      <c r="C2103" t="s">
        <v>4527</v>
      </c>
      <c r="F2103" t="s">
        <v>91</v>
      </c>
    </row>
    <row r="2104" spans="1:9" x14ac:dyDescent="0.25">
      <c r="A2104" t="s">
        <v>3560</v>
      </c>
      <c r="B2104" s="2">
        <v>3</v>
      </c>
      <c r="C2104" t="s">
        <v>2605</v>
      </c>
      <c r="D2104" s="325">
        <v>31003</v>
      </c>
      <c r="F2104" t="s">
        <v>56</v>
      </c>
      <c r="I2104" t="s">
        <v>4349</v>
      </c>
    </row>
    <row r="2105" spans="1:9" x14ac:dyDescent="0.25">
      <c r="A2105" t="s">
        <v>3569</v>
      </c>
      <c r="B2105" s="2">
        <v>1</v>
      </c>
      <c r="C2105" t="s">
        <v>4599</v>
      </c>
      <c r="I2105" t="s">
        <v>4357</v>
      </c>
    </row>
    <row r="2106" spans="1:9" x14ac:dyDescent="0.25">
      <c r="A2106" t="s">
        <v>3569</v>
      </c>
      <c r="B2106" s="2">
        <v>2</v>
      </c>
      <c r="C2106" t="s">
        <v>2605</v>
      </c>
      <c r="F2106" t="s">
        <v>4610</v>
      </c>
      <c r="I2106" t="s">
        <v>4357</v>
      </c>
    </row>
    <row r="2107" spans="1:9" x14ac:dyDescent="0.25">
      <c r="A2107" t="s">
        <v>4543</v>
      </c>
      <c r="B2107" s="2">
        <v>1</v>
      </c>
      <c r="C2107" t="s">
        <v>2606</v>
      </c>
      <c r="F2107" t="s">
        <v>4689</v>
      </c>
      <c r="G2107">
        <v>50000</v>
      </c>
      <c r="I2107" t="s">
        <v>4402</v>
      </c>
    </row>
    <row r="2108" spans="1:9" x14ac:dyDescent="0.25">
      <c r="A2108" t="s">
        <v>4543</v>
      </c>
      <c r="B2108" s="2">
        <v>2</v>
      </c>
      <c r="C2108" t="s">
        <v>2605</v>
      </c>
      <c r="D2108" s="325">
        <v>35765</v>
      </c>
      <c r="F2108" t="s">
        <v>50</v>
      </c>
      <c r="I2108" t="s">
        <v>4402</v>
      </c>
    </row>
    <row r="2109" spans="1:9" x14ac:dyDescent="0.25">
      <c r="A2109" t="s">
        <v>4544</v>
      </c>
      <c r="B2109" s="2">
        <v>1</v>
      </c>
      <c r="C2109" t="s">
        <v>2606</v>
      </c>
      <c r="D2109" s="325">
        <v>38915</v>
      </c>
      <c r="F2109" t="s">
        <v>67</v>
      </c>
      <c r="G2109">
        <v>490000</v>
      </c>
      <c r="I2109" t="s">
        <v>4403</v>
      </c>
    </row>
    <row r="2110" spans="1:9" x14ac:dyDescent="0.25">
      <c r="A2110" t="s">
        <v>4544</v>
      </c>
      <c r="B2110" s="2">
        <v>2</v>
      </c>
      <c r="C2110" t="s">
        <v>4527</v>
      </c>
      <c r="F2110" t="s">
        <v>44</v>
      </c>
    </row>
    <row r="2111" spans="1:9" x14ac:dyDescent="0.25">
      <c r="A2111" t="s">
        <v>4544</v>
      </c>
      <c r="B2111" s="2">
        <v>3</v>
      </c>
      <c r="C2111" t="s">
        <v>2605</v>
      </c>
      <c r="F2111" t="s">
        <v>89</v>
      </c>
      <c r="I2111" t="s">
        <v>4403</v>
      </c>
    </row>
    <row r="2112" spans="1:9" x14ac:dyDescent="0.25">
      <c r="A2112" t="s">
        <v>3762</v>
      </c>
      <c r="B2112" s="2">
        <v>1</v>
      </c>
      <c r="C2112" t="s">
        <v>2606</v>
      </c>
      <c r="F2112" t="s">
        <v>39</v>
      </c>
      <c r="I2112" t="s">
        <v>4483</v>
      </c>
    </row>
    <row r="2113" spans="1:9" x14ac:dyDescent="0.25">
      <c r="A2113" t="s">
        <v>3762</v>
      </c>
      <c r="B2113" s="2">
        <v>2</v>
      </c>
      <c r="C2113" t="s">
        <v>2605</v>
      </c>
      <c r="F2113" t="s">
        <v>86</v>
      </c>
      <c r="I2113" t="s">
        <v>4483</v>
      </c>
    </row>
    <row r="2114" spans="1:9" x14ac:dyDescent="0.25">
      <c r="A2114" t="s">
        <v>1541</v>
      </c>
      <c r="B2114" s="2">
        <v>1</v>
      </c>
      <c r="C2114" t="s">
        <v>2606</v>
      </c>
    </row>
    <row r="2115" spans="1:9" x14ac:dyDescent="0.25">
      <c r="A2115" t="s">
        <v>1541</v>
      </c>
      <c r="B2115" s="2">
        <v>2</v>
      </c>
      <c r="C2115" t="s">
        <v>2605</v>
      </c>
    </row>
    <row r="2116" spans="1:9" x14ac:dyDescent="0.25">
      <c r="A2116" t="s">
        <v>1540</v>
      </c>
      <c r="B2116" s="2">
        <v>1</v>
      </c>
      <c r="C2116" t="s">
        <v>2606</v>
      </c>
    </row>
    <row r="2117" spans="1:9" x14ac:dyDescent="0.25">
      <c r="A2117" t="s">
        <v>1540</v>
      </c>
      <c r="B2117" s="2">
        <v>2</v>
      </c>
      <c r="C2117" t="s">
        <v>2605</v>
      </c>
    </row>
    <row r="2118" spans="1:9" x14ac:dyDescent="0.25">
      <c r="A2118" t="s">
        <v>1488</v>
      </c>
      <c r="B2118" s="2">
        <v>1</v>
      </c>
      <c r="C2118" t="s">
        <v>2606</v>
      </c>
    </row>
    <row r="2119" spans="1:9" x14ac:dyDescent="0.25">
      <c r="A2119" t="s">
        <v>1488</v>
      </c>
      <c r="B2119" s="2">
        <v>2</v>
      </c>
      <c r="C2119" t="s">
        <v>2605</v>
      </c>
    </row>
    <row r="2120" spans="1:9" x14ac:dyDescent="0.25">
      <c r="A2120" t="s">
        <v>1487</v>
      </c>
      <c r="B2120" s="2">
        <v>1</v>
      </c>
      <c r="C2120" t="s">
        <v>2606</v>
      </c>
    </row>
    <row r="2121" spans="1:9" x14ac:dyDescent="0.25">
      <c r="A2121" t="s">
        <v>1487</v>
      </c>
      <c r="B2121" s="2">
        <v>2</v>
      </c>
      <c r="C2121" t="s">
        <v>2605</v>
      </c>
    </row>
    <row r="2122" spans="1:9" x14ac:dyDescent="0.25">
      <c r="A2122" t="s">
        <v>2880</v>
      </c>
      <c r="B2122" s="2">
        <v>1</v>
      </c>
      <c r="C2122" t="s">
        <v>2606</v>
      </c>
    </row>
    <row r="2123" spans="1:9" x14ac:dyDescent="0.25">
      <c r="A2123" t="s">
        <v>2880</v>
      </c>
      <c r="B2123" s="2">
        <v>2</v>
      </c>
      <c r="C2123" t="s">
        <v>2605</v>
      </c>
    </row>
    <row r="2124" spans="1:9" x14ac:dyDescent="0.25">
      <c r="A2124" t="s">
        <v>2901</v>
      </c>
      <c r="B2124" s="2">
        <v>1</v>
      </c>
      <c r="C2124" t="s">
        <v>2606</v>
      </c>
    </row>
    <row r="2125" spans="1:9" x14ac:dyDescent="0.25">
      <c r="A2125" t="s">
        <v>2901</v>
      </c>
      <c r="B2125" s="2">
        <v>2</v>
      </c>
      <c r="C2125" t="s">
        <v>2605</v>
      </c>
    </row>
    <row r="2126" spans="1:9" x14ac:dyDescent="0.25">
      <c r="A2126" t="s">
        <v>3116</v>
      </c>
      <c r="B2126" s="2">
        <v>1</v>
      </c>
      <c r="C2126" t="s">
        <v>2606</v>
      </c>
      <c r="D2126" s="325">
        <v>25662</v>
      </c>
      <c r="F2126" t="s">
        <v>2240</v>
      </c>
      <c r="G2126">
        <v>85000</v>
      </c>
      <c r="I2126" t="s">
        <v>3972</v>
      </c>
    </row>
    <row r="2127" spans="1:9" x14ac:dyDescent="0.25">
      <c r="A2127" t="s">
        <v>3116</v>
      </c>
      <c r="B2127" s="2">
        <v>2</v>
      </c>
      <c r="C2127" t="s">
        <v>2605</v>
      </c>
      <c r="D2127" s="325">
        <v>26421</v>
      </c>
      <c r="F2127" t="s">
        <v>41</v>
      </c>
      <c r="G2127">
        <v>154000</v>
      </c>
      <c r="I2127" t="s">
        <v>3972</v>
      </c>
    </row>
    <row r="2128" spans="1:9" x14ac:dyDescent="0.25">
      <c r="A2128" t="s">
        <v>3528</v>
      </c>
      <c r="B2128" s="2">
        <v>1</v>
      </c>
      <c r="C2128" t="s">
        <v>2606</v>
      </c>
      <c r="D2128" s="325">
        <v>30072</v>
      </c>
      <c r="F2128" t="s">
        <v>2258</v>
      </c>
      <c r="H2128" t="s">
        <v>2135</v>
      </c>
      <c r="I2128" t="s">
        <v>3996</v>
      </c>
    </row>
    <row r="2129" spans="1:9" x14ac:dyDescent="0.25">
      <c r="A2129" t="s">
        <v>3528</v>
      </c>
      <c r="B2129" s="2">
        <v>2</v>
      </c>
      <c r="C2129" t="s">
        <v>2605</v>
      </c>
      <c r="D2129" s="325">
        <v>31479</v>
      </c>
      <c r="F2129" t="s">
        <v>52</v>
      </c>
      <c r="G2129">
        <v>657000</v>
      </c>
      <c r="I2129" t="s">
        <v>3996</v>
      </c>
    </row>
    <row r="2130" spans="1:9" x14ac:dyDescent="0.25">
      <c r="A2130" t="s">
        <v>3529</v>
      </c>
      <c r="B2130" s="2">
        <v>1</v>
      </c>
      <c r="C2130" t="s">
        <v>2606</v>
      </c>
      <c r="F2130" t="s">
        <v>4690</v>
      </c>
      <c r="I2130" t="s">
        <v>4099</v>
      </c>
    </row>
    <row r="2131" spans="1:9" x14ac:dyDescent="0.25">
      <c r="A2131" t="s">
        <v>3529</v>
      </c>
      <c r="B2131" s="2">
        <v>2</v>
      </c>
      <c r="C2131" t="s">
        <v>2605</v>
      </c>
      <c r="F2131" t="s">
        <v>77</v>
      </c>
      <c r="I2131" t="s">
        <v>4099</v>
      </c>
    </row>
    <row r="2132" spans="1:9" x14ac:dyDescent="0.25">
      <c r="A2132" t="s">
        <v>3260</v>
      </c>
      <c r="B2132" s="2">
        <v>1</v>
      </c>
      <c r="C2132" t="s">
        <v>2606</v>
      </c>
      <c r="D2132" s="325">
        <v>20321</v>
      </c>
      <c r="F2132" t="s">
        <v>31</v>
      </c>
      <c r="I2132" t="s">
        <v>4131</v>
      </c>
    </row>
    <row r="2133" spans="1:9" x14ac:dyDescent="0.25">
      <c r="A2133" t="s">
        <v>3260</v>
      </c>
      <c r="B2133" s="2">
        <v>2</v>
      </c>
      <c r="C2133" t="s">
        <v>2605</v>
      </c>
      <c r="D2133" s="325">
        <v>21252</v>
      </c>
      <c r="F2133" t="s">
        <v>76</v>
      </c>
      <c r="I2133" t="s">
        <v>4131</v>
      </c>
    </row>
    <row r="2134" spans="1:9" x14ac:dyDescent="0.25">
      <c r="A2134" t="s">
        <v>3301</v>
      </c>
      <c r="B2134" s="2">
        <v>1</v>
      </c>
      <c r="C2134" t="s">
        <v>4599</v>
      </c>
      <c r="I2134" t="s">
        <v>4136</v>
      </c>
    </row>
    <row r="2135" spans="1:9" x14ac:dyDescent="0.25">
      <c r="A2135" t="s">
        <v>3301</v>
      </c>
      <c r="B2135" s="2">
        <v>2</v>
      </c>
      <c r="C2135" t="s">
        <v>2605</v>
      </c>
      <c r="F2135" t="s">
        <v>63</v>
      </c>
      <c r="I2135" t="s">
        <v>4136</v>
      </c>
    </row>
    <row r="2136" spans="1:9" x14ac:dyDescent="0.25">
      <c r="A2136" t="s">
        <v>3791</v>
      </c>
      <c r="B2136" s="2">
        <v>1</v>
      </c>
      <c r="C2136" t="s">
        <v>2606</v>
      </c>
    </row>
    <row r="2137" spans="1:9" x14ac:dyDescent="0.25">
      <c r="A2137" t="s">
        <v>3791</v>
      </c>
      <c r="B2137" s="2">
        <v>2</v>
      </c>
      <c r="C2137" t="s">
        <v>2605</v>
      </c>
    </row>
    <row r="2138" spans="1:9" x14ac:dyDescent="0.25">
      <c r="A2138" t="s">
        <v>3510</v>
      </c>
      <c r="B2138" s="2">
        <v>1</v>
      </c>
      <c r="C2138" t="s">
        <v>2606</v>
      </c>
    </row>
    <row r="2139" spans="1:9" x14ac:dyDescent="0.25">
      <c r="A2139" t="s">
        <v>3510</v>
      </c>
      <c r="B2139" s="2">
        <v>2</v>
      </c>
      <c r="C2139" t="s">
        <v>2605</v>
      </c>
    </row>
    <row r="2140" spans="1:9" x14ac:dyDescent="0.25">
      <c r="A2140" t="s">
        <v>3384</v>
      </c>
      <c r="B2140" s="2">
        <v>1</v>
      </c>
      <c r="C2140" t="s">
        <v>2606</v>
      </c>
    </row>
    <row r="2141" spans="1:9" x14ac:dyDescent="0.25">
      <c r="A2141" t="s">
        <v>3384</v>
      </c>
      <c r="B2141" s="2">
        <v>2</v>
      </c>
      <c r="C2141" t="s">
        <v>2605</v>
      </c>
    </row>
    <row r="2142" spans="1:9" x14ac:dyDescent="0.25">
      <c r="A2142" t="s">
        <v>3745</v>
      </c>
      <c r="B2142" s="2">
        <v>1</v>
      </c>
      <c r="C2142" t="s">
        <v>2606</v>
      </c>
      <c r="F2142" t="s">
        <v>2341</v>
      </c>
      <c r="I2142" t="s">
        <v>4363</v>
      </c>
    </row>
    <row r="2143" spans="1:9" x14ac:dyDescent="0.25">
      <c r="A2143" t="s">
        <v>3745</v>
      </c>
      <c r="B2143" s="2">
        <v>2</v>
      </c>
      <c r="C2143" t="s">
        <v>2638</v>
      </c>
      <c r="I2143" t="s">
        <v>4363</v>
      </c>
    </row>
    <row r="2144" spans="1:9" x14ac:dyDescent="0.25">
      <c r="A2144" t="s">
        <v>3582</v>
      </c>
      <c r="B2144" s="2">
        <v>1</v>
      </c>
      <c r="C2144" t="s">
        <v>2606</v>
      </c>
      <c r="D2144" s="325">
        <v>7822</v>
      </c>
      <c r="F2144" t="s">
        <v>86</v>
      </c>
      <c r="G2144">
        <v>500</v>
      </c>
      <c r="I2144" t="s">
        <v>4371</v>
      </c>
    </row>
    <row r="2145" spans="1:9" x14ac:dyDescent="0.25">
      <c r="A2145" t="s">
        <v>3582</v>
      </c>
      <c r="B2145" s="2">
        <v>2</v>
      </c>
      <c r="C2145" t="s">
        <v>2605</v>
      </c>
      <c r="F2145" t="s">
        <v>4691</v>
      </c>
      <c r="I2145" t="s">
        <v>4371</v>
      </c>
    </row>
    <row r="2146" spans="1:9" x14ac:dyDescent="0.25">
      <c r="A2146" t="s">
        <v>449</v>
      </c>
      <c r="B2146" s="2">
        <v>1</v>
      </c>
      <c r="C2146" t="s">
        <v>2606</v>
      </c>
      <c r="D2146" s="325">
        <v>28385</v>
      </c>
      <c r="F2146" t="s">
        <v>68</v>
      </c>
      <c r="G2146">
        <v>200000</v>
      </c>
      <c r="I2146" t="s">
        <v>4390</v>
      </c>
    </row>
    <row r="2147" spans="1:9" x14ac:dyDescent="0.25">
      <c r="A2147" t="s">
        <v>449</v>
      </c>
      <c r="B2147" s="2">
        <v>2</v>
      </c>
      <c r="C2147" t="s">
        <v>2605</v>
      </c>
      <c r="D2147" s="325">
        <v>30086</v>
      </c>
      <c r="F2147" t="s">
        <v>67</v>
      </c>
      <c r="I2147" t="s">
        <v>4390</v>
      </c>
    </row>
    <row r="2148" spans="1:9" x14ac:dyDescent="0.25">
      <c r="A2148" t="s">
        <v>3610</v>
      </c>
      <c r="B2148" s="2">
        <v>1</v>
      </c>
      <c r="C2148" t="s">
        <v>2606</v>
      </c>
    </row>
    <row r="2149" spans="1:9" x14ac:dyDescent="0.25">
      <c r="A2149" t="s">
        <v>3610</v>
      </c>
      <c r="B2149" s="2">
        <v>2</v>
      </c>
      <c r="C2149" t="s">
        <v>2605</v>
      </c>
    </row>
    <row r="2150" spans="1:9" x14ac:dyDescent="0.25">
      <c r="A2150" t="s">
        <v>3767</v>
      </c>
      <c r="B2150" s="2">
        <v>1</v>
      </c>
      <c r="C2150" t="s">
        <v>2606</v>
      </c>
      <c r="I2150" t="s">
        <v>4426</v>
      </c>
    </row>
    <row r="2151" spans="1:9" x14ac:dyDescent="0.25">
      <c r="A2151" t="s">
        <v>3767</v>
      </c>
      <c r="B2151" s="2">
        <v>2</v>
      </c>
      <c r="C2151" t="s">
        <v>2605</v>
      </c>
      <c r="D2151" s="325">
        <v>16619</v>
      </c>
      <c r="F2151" t="s">
        <v>63</v>
      </c>
      <c r="I2151" t="s">
        <v>4426</v>
      </c>
    </row>
    <row r="2152" spans="1:9" x14ac:dyDescent="0.25">
      <c r="A2152" t="s">
        <v>2966</v>
      </c>
      <c r="B2152" s="2">
        <v>1</v>
      </c>
      <c r="C2152" t="s">
        <v>2606</v>
      </c>
      <c r="D2152" s="325">
        <v>29495</v>
      </c>
      <c r="F2152" t="s">
        <v>608</v>
      </c>
      <c r="I2152" t="s">
        <v>4468</v>
      </c>
    </row>
    <row r="2153" spans="1:9" x14ac:dyDescent="0.25">
      <c r="A2153" t="s">
        <v>2966</v>
      </c>
      <c r="B2153" s="2">
        <v>2</v>
      </c>
      <c r="C2153" t="s">
        <v>4527</v>
      </c>
      <c r="F2153" t="s">
        <v>4692</v>
      </c>
    </row>
    <row r="2154" spans="1:9" x14ac:dyDescent="0.25">
      <c r="A2154" t="s">
        <v>2966</v>
      </c>
      <c r="B2154" s="2">
        <v>3</v>
      </c>
      <c r="C2154" t="s">
        <v>4527</v>
      </c>
      <c r="D2154" s="325">
        <v>30225</v>
      </c>
      <c r="E2154" s="325">
        <v>30348</v>
      </c>
      <c r="F2154" t="s">
        <v>608</v>
      </c>
    </row>
    <row r="2155" spans="1:9" x14ac:dyDescent="0.25">
      <c r="A2155" t="s">
        <v>2966</v>
      </c>
      <c r="B2155" s="2">
        <v>4</v>
      </c>
      <c r="C2155" t="s">
        <v>4527</v>
      </c>
      <c r="F2155" t="s">
        <v>4692</v>
      </c>
    </row>
    <row r="2156" spans="1:9" x14ac:dyDescent="0.25">
      <c r="A2156" t="s">
        <v>2966</v>
      </c>
      <c r="B2156" s="2">
        <v>5</v>
      </c>
      <c r="C2156" t="s">
        <v>2605</v>
      </c>
      <c r="D2156" s="325">
        <v>30560</v>
      </c>
      <c r="F2156" t="s">
        <v>4693</v>
      </c>
      <c r="I2156" t="s">
        <v>4468</v>
      </c>
    </row>
    <row r="2157" spans="1:9" x14ac:dyDescent="0.25">
      <c r="A2157" t="s">
        <v>2970</v>
      </c>
      <c r="B2157" s="2">
        <v>1</v>
      </c>
      <c r="C2157" t="s">
        <v>2606</v>
      </c>
    </row>
    <row r="2158" spans="1:9" x14ac:dyDescent="0.25">
      <c r="A2158" t="s">
        <v>2970</v>
      </c>
      <c r="B2158" s="2">
        <v>2</v>
      </c>
      <c r="C2158" t="s">
        <v>2605</v>
      </c>
    </row>
    <row r="2159" spans="1:9" x14ac:dyDescent="0.25">
      <c r="A2159" t="s">
        <v>2935</v>
      </c>
      <c r="B2159" s="2">
        <v>1</v>
      </c>
      <c r="C2159" t="s">
        <v>4599</v>
      </c>
      <c r="F2159" t="s">
        <v>2608</v>
      </c>
      <c r="I2159" t="s">
        <v>4474</v>
      </c>
    </row>
    <row r="2160" spans="1:9" x14ac:dyDescent="0.25">
      <c r="A2160" t="s">
        <v>2935</v>
      </c>
      <c r="B2160" s="2">
        <v>2</v>
      </c>
      <c r="C2160" t="s">
        <v>2605</v>
      </c>
      <c r="F2160" t="s">
        <v>67</v>
      </c>
      <c r="I2160" t="s">
        <v>4474</v>
      </c>
    </row>
    <row r="2161" spans="1:9" x14ac:dyDescent="0.25">
      <c r="A2161" t="s">
        <v>3530</v>
      </c>
      <c r="B2161" s="2">
        <v>1</v>
      </c>
      <c r="C2161" t="s">
        <v>2606</v>
      </c>
      <c r="D2161" s="325">
        <v>28028</v>
      </c>
      <c r="F2161" t="s">
        <v>80</v>
      </c>
      <c r="I2161" t="s">
        <v>4493</v>
      </c>
    </row>
    <row r="2162" spans="1:9" x14ac:dyDescent="0.25">
      <c r="A2162" t="s">
        <v>3530</v>
      </c>
      <c r="B2162" s="2">
        <v>2</v>
      </c>
      <c r="C2162" t="s">
        <v>2605</v>
      </c>
      <c r="D2162" s="325">
        <v>28721</v>
      </c>
      <c r="F2162" t="s">
        <v>42</v>
      </c>
      <c r="G2162">
        <v>175000</v>
      </c>
      <c r="I2162" t="s">
        <v>4493</v>
      </c>
    </row>
    <row r="2163" spans="1:9" x14ac:dyDescent="0.25">
      <c r="A2163" t="s">
        <v>3712</v>
      </c>
      <c r="B2163" s="2">
        <v>1</v>
      </c>
      <c r="C2163" t="s">
        <v>4599</v>
      </c>
      <c r="I2163" t="s">
        <v>4080</v>
      </c>
    </row>
    <row r="2164" spans="1:9" x14ac:dyDescent="0.25">
      <c r="A2164" t="s">
        <v>3712</v>
      </c>
      <c r="B2164" s="2">
        <v>2</v>
      </c>
      <c r="C2164" t="s">
        <v>2605</v>
      </c>
      <c r="F2164" t="s">
        <v>44</v>
      </c>
      <c r="I2164" t="s">
        <v>4080</v>
      </c>
    </row>
    <row r="2165" spans="1:9" x14ac:dyDescent="0.25">
      <c r="A2165" t="s">
        <v>3713</v>
      </c>
      <c r="B2165" s="2">
        <v>1</v>
      </c>
      <c r="C2165" t="s">
        <v>2606</v>
      </c>
    </row>
    <row r="2166" spans="1:9" x14ac:dyDescent="0.25">
      <c r="A2166" t="s">
        <v>3713</v>
      </c>
      <c r="B2166" s="2">
        <v>2</v>
      </c>
      <c r="C2166" t="s">
        <v>2605</v>
      </c>
    </row>
    <row r="2167" spans="1:9" x14ac:dyDescent="0.25">
      <c r="A2167" t="s">
        <v>3664</v>
      </c>
      <c r="B2167" s="2">
        <v>1</v>
      </c>
      <c r="C2167" t="s">
        <v>4599</v>
      </c>
      <c r="D2167" s="325">
        <v>31759</v>
      </c>
      <c r="F2167" t="s">
        <v>2608</v>
      </c>
      <c r="I2167" t="s">
        <v>4409</v>
      </c>
    </row>
    <row r="2168" spans="1:9" x14ac:dyDescent="0.25">
      <c r="A2168" t="s">
        <v>3664</v>
      </c>
      <c r="B2168" s="2">
        <v>2</v>
      </c>
      <c r="C2168" t="s">
        <v>4527</v>
      </c>
      <c r="F2168" t="s">
        <v>80</v>
      </c>
    </row>
    <row r="2169" spans="1:9" x14ac:dyDescent="0.25">
      <c r="A2169" t="s">
        <v>3664</v>
      </c>
      <c r="B2169" s="2">
        <v>3</v>
      </c>
      <c r="C2169" t="s">
        <v>4527</v>
      </c>
      <c r="F2169" t="s">
        <v>2602</v>
      </c>
    </row>
    <row r="2170" spans="1:9" x14ac:dyDescent="0.25">
      <c r="A2170" t="s">
        <v>3664</v>
      </c>
      <c r="B2170" s="2">
        <v>4</v>
      </c>
      <c r="C2170" t="s">
        <v>4527</v>
      </c>
      <c r="F2170" t="s">
        <v>27</v>
      </c>
    </row>
    <row r="2171" spans="1:9" x14ac:dyDescent="0.25">
      <c r="A2171" t="s">
        <v>3664</v>
      </c>
      <c r="B2171" s="2">
        <v>5</v>
      </c>
      <c r="C2171" t="s">
        <v>2605</v>
      </c>
      <c r="D2171" s="325">
        <v>33320</v>
      </c>
      <c r="F2171" t="s">
        <v>56</v>
      </c>
      <c r="H2171" t="s">
        <v>2135</v>
      </c>
      <c r="I2171" t="s">
        <v>4409</v>
      </c>
    </row>
    <row r="2172" spans="1:9" x14ac:dyDescent="0.25">
      <c r="A2172" t="s">
        <v>3390</v>
      </c>
      <c r="B2172" s="2">
        <v>1</v>
      </c>
      <c r="C2172" t="s">
        <v>2606</v>
      </c>
    </row>
    <row r="2173" spans="1:9" x14ac:dyDescent="0.25">
      <c r="A2173" t="s">
        <v>3390</v>
      </c>
      <c r="B2173" s="2">
        <v>2</v>
      </c>
      <c r="C2173" t="s">
        <v>2605</v>
      </c>
    </row>
    <row r="2174" spans="1:9" x14ac:dyDescent="0.25">
      <c r="A2174" t="s">
        <v>439</v>
      </c>
      <c r="B2174" s="2">
        <v>1</v>
      </c>
      <c r="C2174" t="s">
        <v>2606</v>
      </c>
      <c r="D2174" s="325">
        <v>35500</v>
      </c>
      <c r="F2174" t="s">
        <v>2399</v>
      </c>
      <c r="G2174">
        <v>4500000</v>
      </c>
      <c r="I2174" t="s">
        <v>4450</v>
      </c>
    </row>
    <row r="2175" spans="1:9" x14ac:dyDescent="0.25">
      <c r="A2175" t="s">
        <v>439</v>
      </c>
      <c r="B2175" s="2">
        <v>2</v>
      </c>
      <c r="C2175" t="s">
        <v>2605</v>
      </c>
      <c r="D2175" s="325">
        <v>36281</v>
      </c>
      <c r="F2175" t="s">
        <v>2568</v>
      </c>
      <c r="G2175">
        <v>3500000</v>
      </c>
      <c r="I2175" t="s">
        <v>4450</v>
      </c>
    </row>
    <row r="2176" spans="1:9" x14ac:dyDescent="0.25">
      <c r="A2176" t="s">
        <v>2022</v>
      </c>
      <c r="B2176" s="2">
        <v>1</v>
      </c>
      <c r="C2176" t="s">
        <v>2606</v>
      </c>
    </row>
    <row r="2177" spans="1:3" x14ac:dyDescent="0.25">
      <c r="A2177" t="s">
        <v>2022</v>
      </c>
      <c r="B2177" s="2">
        <v>2</v>
      </c>
      <c r="C2177" t="s">
        <v>2605</v>
      </c>
    </row>
    <row r="2178" spans="1:3" x14ac:dyDescent="0.25">
      <c r="A2178" t="s">
        <v>1454</v>
      </c>
      <c r="B2178" s="2">
        <v>1</v>
      </c>
      <c r="C2178" t="s">
        <v>2606</v>
      </c>
    </row>
    <row r="2179" spans="1:3" x14ac:dyDescent="0.25">
      <c r="A2179" t="s">
        <v>1454</v>
      </c>
      <c r="B2179" s="2">
        <v>2</v>
      </c>
      <c r="C2179" t="s">
        <v>2605</v>
      </c>
    </row>
    <row r="2180" spans="1:3" x14ac:dyDescent="0.25">
      <c r="A2180" t="s">
        <v>1073</v>
      </c>
      <c r="B2180" s="2">
        <v>1</v>
      </c>
      <c r="C2180" t="s">
        <v>2606</v>
      </c>
    </row>
    <row r="2181" spans="1:3" x14ac:dyDescent="0.25">
      <c r="A2181" t="s">
        <v>1073</v>
      </c>
      <c r="B2181" s="2">
        <v>2</v>
      </c>
      <c r="C2181" t="s">
        <v>2605</v>
      </c>
    </row>
    <row r="2182" spans="1:3" x14ac:dyDescent="0.25">
      <c r="A2182" t="s">
        <v>1900</v>
      </c>
      <c r="B2182" s="2">
        <v>1</v>
      </c>
      <c r="C2182" t="s">
        <v>2606</v>
      </c>
    </row>
    <row r="2183" spans="1:3" x14ac:dyDescent="0.25">
      <c r="A2183" t="s">
        <v>1900</v>
      </c>
      <c r="B2183" s="2">
        <v>2</v>
      </c>
      <c r="C2183" t="s">
        <v>2605</v>
      </c>
    </row>
    <row r="2184" spans="1:3" x14ac:dyDescent="0.25">
      <c r="A2184" t="s">
        <v>1517</v>
      </c>
      <c r="B2184" s="2">
        <v>1</v>
      </c>
      <c r="C2184" t="s">
        <v>2606</v>
      </c>
    </row>
    <row r="2185" spans="1:3" x14ac:dyDescent="0.25">
      <c r="A2185" t="s">
        <v>1517</v>
      </c>
      <c r="B2185" s="2">
        <v>2</v>
      </c>
      <c r="C2185" t="s">
        <v>2605</v>
      </c>
    </row>
    <row r="2186" spans="1:3" x14ac:dyDescent="0.25">
      <c r="A2186" t="s">
        <v>1570</v>
      </c>
      <c r="B2186" s="2">
        <v>1</v>
      </c>
      <c r="C2186" t="s">
        <v>2606</v>
      </c>
    </row>
    <row r="2187" spans="1:3" x14ac:dyDescent="0.25">
      <c r="A2187" t="s">
        <v>1570</v>
      </c>
      <c r="B2187" s="2">
        <v>2</v>
      </c>
      <c r="C2187" t="s">
        <v>2605</v>
      </c>
    </row>
    <row r="2188" spans="1:3" x14ac:dyDescent="0.25">
      <c r="A2188" t="s">
        <v>1486</v>
      </c>
      <c r="B2188" s="2">
        <v>1</v>
      </c>
      <c r="C2188" t="s">
        <v>2606</v>
      </c>
    </row>
    <row r="2189" spans="1:3" x14ac:dyDescent="0.25">
      <c r="A2189" t="s">
        <v>1486</v>
      </c>
      <c r="B2189" s="2">
        <v>2</v>
      </c>
      <c r="C2189" t="s">
        <v>2605</v>
      </c>
    </row>
    <row r="2190" spans="1:3" x14ac:dyDescent="0.25">
      <c r="A2190" t="s">
        <v>1871</v>
      </c>
      <c r="B2190" s="2">
        <v>1</v>
      </c>
      <c r="C2190" t="s">
        <v>2606</v>
      </c>
    </row>
    <row r="2191" spans="1:3" x14ac:dyDescent="0.25">
      <c r="A2191" t="s">
        <v>1871</v>
      </c>
      <c r="B2191" s="2">
        <v>2</v>
      </c>
      <c r="C2191" t="s">
        <v>2605</v>
      </c>
    </row>
    <row r="2192" spans="1:3" x14ac:dyDescent="0.25">
      <c r="A2192" t="s">
        <v>1569</v>
      </c>
      <c r="B2192" s="2">
        <v>1</v>
      </c>
      <c r="C2192" t="s">
        <v>2606</v>
      </c>
    </row>
    <row r="2193" spans="1:9" x14ac:dyDescent="0.25">
      <c r="A2193" t="s">
        <v>1569</v>
      </c>
      <c r="B2193" s="2">
        <v>2</v>
      </c>
      <c r="C2193" t="s">
        <v>2605</v>
      </c>
    </row>
    <row r="2194" spans="1:9" x14ac:dyDescent="0.25">
      <c r="A2194" t="s">
        <v>2001</v>
      </c>
      <c r="B2194" s="2">
        <v>1</v>
      </c>
      <c r="C2194" t="s">
        <v>2606</v>
      </c>
    </row>
    <row r="2195" spans="1:9" x14ac:dyDescent="0.25">
      <c r="A2195" t="s">
        <v>2001</v>
      </c>
      <c r="B2195" s="2">
        <v>2</v>
      </c>
      <c r="C2195" t="s">
        <v>2605</v>
      </c>
    </row>
    <row r="2196" spans="1:9" x14ac:dyDescent="0.25">
      <c r="A2196" t="s">
        <v>1935</v>
      </c>
      <c r="B2196" s="2">
        <v>1</v>
      </c>
      <c r="C2196" t="s">
        <v>2606</v>
      </c>
    </row>
    <row r="2197" spans="1:9" x14ac:dyDescent="0.25">
      <c r="A2197" t="s">
        <v>1935</v>
      </c>
      <c r="B2197" s="2">
        <v>2</v>
      </c>
      <c r="C2197" t="s">
        <v>2605</v>
      </c>
    </row>
    <row r="2198" spans="1:9" x14ac:dyDescent="0.25">
      <c r="A2198" t="s">
        <v>3425</v>
      </c>
      <c r="B2198" s="2">
        <v>1</v>
      </c>
      <c r="C2198" t="s">
        <v>4528</v>
      </c>
      <c r="D2198" s="325">
        <v>40016</v>
      </c>
      <c r="F2198" t="s">
        <v>2411</v>
      </c>
      <c r="I2198" t="s">
        <v>4231</v>
      </c>
    </row>
    <row r="2199" spans="1:9" x14ac:dyDescent="0.25">
      <c r="A2199" t="s">
        <v>3425</v>
      </c>
      <c r="B2199" s="2">
        <v>2</v>
      </c>
      <c r="C2199" t="s">
        <v>2603</v>
      </c>
      <c r="D2199" s="325">
        <v>42215</v>
      </c>
      <c r="F2199" t="s">
        <v>2643</v>
      </c>
      <c r="I2199" t="s">
        <v>4231</v>
      </c>
    </row>
    <row r="2200" spans="1:9" x14ac:dyDescent="0.25">
      <c r="A2200" t="s">
        <v>3611</v>
      </c>
      <c r="B2200" s="2">
        <v>1</v>
      </c>
      <c r="C2200" t="s">
        <v>2606</v>
      </c>
      <c r="D2200" s="325">
        <v>41671</v>
      </c>
      <c r="F2200" t="s">
        <v>4694</v>
      </c>
      <c r="I2200" t="s">
        <v>4011</v>
      </c>
    </row>
    <row r="2201" spans="1:9" x14ac:dyDescent="0.25">
      <c r="A2201" t="s">
        <v>3611</v>
      </c>
      <c r="B2201" s="2">
        <v>2</v>
      </c>
      <c r="C2201" t="s">
        <v>2605</v>
      </c>
      <c r="D2201" s="325">
        <v>41856</v>
      </c>
      <c r="F2201" t="s">
        <v>4695</v>
      </c>
      <c r="I2201" t="s">
        <v>4011</v>
      </c>
    </row>
    <row r="2202" spans="1:9" x14ac:dyDescent="0.25">
      <c r="A2202" t="s">
        <v>3543</v>
      </c>
      <c r="B2202" s="2">
        <v>1</v>
      </c>
      <c r="C2202" t="s">
        <v>2606</v>
      </c>
      <c r="D2202" s="325">
        <v>29449</v>
      </c>
      <c r="F2202" t="s">
        <v>2480</v>
      </c>
      <c r="I2202" t="s">
        <v>4336</v>
      </c>
    </row>
    <row r="2203" spans="1:9" x14ac:dyDescent="0.25">
      <c r="A2203" t="s">
        <v>3543</v>
      </c>
      <c r="B2203" s="2">
        <v>2</v>
      </c>
      <c r="C2203" t="s">
        <v>2605</v>
      </c>
      <c r="D2203" s="325">
        <v>29673</v>
      </c>
      <c r="F2203" t="s">
        <v>2481</v>
      </c>
      <c r="I2203" t="s">
        <v>4336</v>
      </c>
    </row>
    <row r="2204" spans="1:9" x14ac:dyDescent="0.25">
      <c r="A2204" t="s">
        <v>3420</v>
      </c>
      <c r="B2204" s="2">
        <v>1</v>
      </c>
      <c r="C2204" t="s">
        <v>2606</v>
      </c>
    </row>
    <row r="2205" spans="1:9" x14ac:dyDescent="0.25">
      <c r="A2205" t="s">
        <v>3420</v>
      </c>
      <c r="B2205" s="2">
        <v>2</v>
      </c>
      <c r="C2205" t="s">
        <v>2605</v>
      </c>
    </row>
    <row r="2206" spans="1:9" x14ac:dyDescent="0.25">
      <c r="A2206" t="s">
        <v>3222</v>
      </c>
      <c r="B2206" s="2">
        <v>1</v>
      </c>
      <c r="C2206" t="s">
        <v>2606</v>
      </c>
      <c r="F2206" t="s">
        <v>29</v>
      </c>
      <c r="I2206" t="s">
        <v>4066</v>
      </c>
    </row>
    <row r="2207" spans="1:9" x14ac:dyDescent="0.25">
      <c r="A2207" t="s">
        <v>3222</v>
      </c>
      <c r="B2207" s="2">
        <v>2</v>
      </c>
      <c r="C2207" t="s">
        <v>2605</v>
      </c>
      <c r="F2207" t="s">
        <v>78</v>
      </c>
      <c r="I2207" t="s">
        <v>4066</v>
      </c>
    </row>
    <row r="2208" spans="1:9" x14ac:dyDescent="0.25">
      <c r="A2208" t="s">
        <v>3461</v>
      </c>
      <c r="B2208" s="2">
        <v>1</v>
      </c>
      <c r="C2208" t="s">
        <v>2606</v>
      </c>
      <c r="D2208" s="325">
        <v>33859</v>
      </c>
      <c r="F2208" t="s">
        <v>2427</v>
      </c>
      <c r="I2208" t="s">
        <v>4261</v>
      </c>
    </row>
    <row r="2209" spans="1:9" x14ac:dyDescent="0.25">
      <c r="A2209" t="s">
        <v>3461</v>
      </c>
      <c r="B2209" s="2">
        <v>2</v>
      </c>
      <c r="C2209" t="s">
        <v>2605</v>
      </c>
      <c r="D2209" s="325">
        <v>34041</v>
      </c>
      <c r="F2209" t="s">
        <v>2428</v>
      </c>
      <c r="I2209" t="s">
        <v>4261</v>
      </c>
    </row>
    <row r="2210" spans="1:9" x14ac:dyDescent="0.25">
      <c r="A2210" t="s">
        <v>3063</v>
      </c>
      <c r="B2210" s="2">
        <v>1</v>
      </c>
      <c r="C2210" t="s">
        <v>2606</v>
      </c>
    </row>
    <row r="2211" spans="1:9" x14ac:dyDescent="0.25">
      <c r="A2211" t="s">
        <v>3063</v>
      </c>
      <c r="B2211" s="2">
        <v>2</v>
      </c>
      <c r="C2211" t="s">
        <v>2605</v>
      </c>
    </row>
    <row r="2212" spans="1:9" x14ac:dyDescent="0.25">
      <c r="A2212" t="s">
        <v>914</v>
      </c>
      <c r="B2212" s="2">
        <v>1</v>
      </c>
      <c r="C2212" t="s">
        <v>2606</v>
      </c>
    </row>
    <row r="2213" spans="1:9" x14ac:dyDescent="0.25">
      <c r="A2213" t="s">
        <v>914</v>
      </c>
      <c r="B2213" s="2">
        <v>2</v>
      </c>
      <c r="C2213" t="s">
        <v>2605</v>
      </c>
    </row>
    <row r="2214" spans="1:9" x14ac:dyDescent="0.25">
      <c r="A2214" t="s">
        <v>3662</v>
      </c>
      <c r="B2214" s="2">
        <v>1</v>
      </c>
      <c r="C2214" t="s">
        <v>2606</v>
      </c>
      <c r="D2214" s="325">
        <v>39652</v>
      </c>
      <c r="F2214" t="s">
        <v>2608</v>
      </c>
    </row>
    <row r="2215" spans="1:9" x14ac:dyDescent="0.25">
      <c r="A2215" t="s">
        <v>3662</v>
      </c>
      <c r="B2215" s="2">
        <v>2</v>
      </c>
      <c r="C2215" t="s">
        <v>2603</v>
      </c>
      <c r="D2215" s="325">
        <v>39652</v>
      </c>
      <c r="F2215" t="s">
        <v>2531</v>
      </c>
      <c r="H2215" t="s">
        <v>2135</v>
      </c>
    </row>
    <row r="2216" spans="1:9" x14ac:dyDescent="0.25">
      <c r="A2216" t="s">
        <v>3594</v>
      </c>
      <c r="B2216" s="2">
        <v>1</v>
      </c>
      <c r="C2216" t="s">
        <v>2606</v>
      </c>
    </row>
    <row r="2217" spans="1:9" x14ac:dyDescent="0.25">
      <c r="A2217" t="s">
        <v>3594</v>
      </c>
      <c r="B2217" s="2">
        <v>2</v>
      </c>
      <c r="C2217" t="s">
        <v>2605</v>
      </c>
    </row>
    <row r="2218" spans="1:9" x14ac:dyDescent="0.25">
      <c r="A2218" t="s">
        <v>2950</v>
      </c>
      <c r="B2218" s="2">
        <v>1</v>
      </c>
      <c r="C2218" t="s">
        <v>2606</v>
      </c>
    </row>
    <row r="2219" spans="1:9" x14ac:dyDescent="0.25">
      <c r="A2219" t="s">
        <v>2950</v>
      </c>
      <c r="B2219" s="2">
        <v>2</v>
      </c>
      <c r="C2219" t="s">
        <v>2605</v>
      </c>
    </row>
    <row r="2220" spans="1:9" x14ac:dyDescent="0.25">
      <c r="A2220" t="s">
        <v>1870</v>
      </c>
      <c r="B2220" s="2">
        <v>1</v>
      </c>
      <c r="C2220" t="s">
        <v>2606</v>
      </c>
    </row>
    <row r="2221" spans="1:9" x14ac:dyDescent="0.25">
      <c r="A2221" t="s">
        <v>1870</v>
      </c>
      <c r="B2221" s="2">
        <v>2</v>
      </c>
      <c r="C2221" t="s">
        <v>2605</v>
      </c>
    </row>
    <row r="2222" spans="1:9" x14ac:dyDescent="0.25">
      <c r="A2222" t="s">
        <v>1516</v>
      </c>
      <c r="B2222" s="2">
        <v>1</v>
      </c>
      <c r="C2222" t="s">
        <v>2606</v>
      </c>
    </row>
    <row r="2223" spans="1:9" x14ac:dyDescent="0.25">
      <c r="A2223" t="s">
        <v>1516</v>
      </c>
      <c r="B2223" s="2">
        <v>2</v>
      </c>
      <c r="C2223" t="s">
        <v>2605</v>
      </c>
    </row>
    <row r="2224" spans="1:9" x14ac:dyDescent="0.25">
      <c r="A2224" t="s">
        <v>3595</v>
      </c>
      <c r="B2224" s="2">
        <v>1</v>
      </c>
      <c r="C2224" t="s">
        <v>2606</v>
      </c>
      <c r="F2224" t="s">
        <v>33</v>
      </c>
      <c r="G2224">
        <v>2500000</v>
      </c>
      <c r="I2224" t="s">
        <v>4379</v>
      </c>
    </row>
    <row r="2225" spans="1:9" x14ac:dyDescent="0.25">
      <c r="A2225" t="s">
        <v>3595</v>
      </c>
      <c r="B2225" s="2">
        <v>2</v>
      </c>
      <c r="C2225" t="s">
        <v>2605</v>
      </c>
      <c r="F2225" t="s">
        <v>61</v>
      </c>
      <c r="I2225" t="s">
        <v>4379</v>
      </c>
    </row>
    <row r="2226" spans="1:9" x14ac:dyDescent="0.25">
      <c r="A2226" t="s">
        <v>2879</v>
      </c>
      <c r="B2226" s="2">
        <v>1</v>
      </c>
      <c r="C2226" t="s">
        <v>2606</v>
      </c>
    </row>
    <row r="2227" spans="1:9" x14ac:dyDescent="0.25">
      <c r="A2227" t="s">
        <v>2879</v>
      </c>
      <c r="B2227" s="2">
        <v>2</v>
      </c>
      <c r="C2227" t="s">
        <v>2605</v>
      </c>
    </row>
    <row r="2228" spans="1:9" x14ac:dyDescent="0.25">
      <c r="A2228" t="s">
        <v>3705</v>
      </c>
      <c r="B2228" s="2">
        <v>1</v>
      </c>
      <c r="C2228" t="s">
        <v>2606</v>
      </c>
    </row>
    <row r="2229" spans="1:9" x14ac:dyDescent="0.25">
      <c r="A2229" t="s">
        <v>3705</v>
      </c>
      <c r="B2229" s="2">
        <v>2</v>
      </c>
      <c r="C2229" t="s">
        <v>2605</v>
      </c>
    </row>
    <row r="2230" spans="1:9" x14ac:dyDescent="0.25">
      <c r="A2230" t="s">
        <v>3567</v>
      </c>
      <c r="B2230" s="2">
        <v>1</v>
      </c>
      <c r="C2230" t="s">
        <v>4599</v>
      </c>
      <c r="I2230" t="s">
        <v>3970</v>
      </c>
    </row>
    <row r="2231" spans="1:9" x14ac:dyDescent="0.25">
      <c r="A2231" t="s">
        <v>3567</v>
      </c>
      <c r="B2231" s="2">
        <v>2</v>
      </c>
      <c r="C2231" t="s">
        <v>2605</v>
      </c>
      <c r="D2231" s="325">
        <v>36862</v>
      </c>
      <c r="F2231" t="s">
        <v>97</v>
      </c>
      <c r="I2231" t="s">
        <v>3970</v>
      </c>
    </row>
    <row r="2232" spans="1:9" x14ac:dyDescent="0.25">
      <c r="A2232" t="s">
        <v>3248</v>
      </c>
      <c r="B2232" s="2">
        <v>1</v>
      </c>
      <c r="C2232" t="s">
        <v>4528</v>
      </c>
      <c r="D2232" s="325">
        <v>36229</v>
      </c>
      <c r="F2232" t="s">
        <v>2325</v>
      </c>
      <c r="I2232" t="s">
        <v>4088</v>
      </c>
    </row>
    <row r="2233" spans="1:9" x14ac:dyDescent="0.25">
      <c r="A2233" t="s">
        <v>3305</v>
      </c>
      <c r="B2233" s="2">
        <v>1</v>
      </c>
      <c r="C2233" t="s">
        <v>2606</v>
      </c>
    </row>
    <row r="2234" spans="1:9" x14ac:dyDescent="0.25">
      <c r="A2234" t="s">
        <v>3305</v>
      </c>
      <c r="B2234" s="2">
        <v>2</v>
      </c>
      <c r="C2234" t="s">
        <v>2605</v>
      </c>
    </row>
    <row r="2235" spans="1:9" x14ac:dyDescent="0.25">
      <c r="A2235" t="s">
        <v>2948</v>
      </c>
      <c r="B2235" s="2">
        <v>1</v>
      </c>
      <c r="C2235" t="s">
        <v>2606</v>
      </c>
      <c r="D2235" s="325">
        <v>36369</v>
      </c>
      <c r="F2235" t="s">
        <v>2608</v>
      </c>
      <c r="I2235" t="s">
        <v>4143</v>
      </c>
    </row>
    <row r="2236" spans="1:9" x14ac:dyDescent="0.25">
      <c r="A2236" t="s">
        <v>2948</v>
      </c>
      <c r="B2236" s="2">
        <v>2</v>
      </c>
      <c r="C2236" t="s">
        <v>2603</v>
      </c>
      <c r="D2236" s="325">
        <v>36369</v>
      </c>
      <c r="F2236" t="s">
        <v>109</v>
      </c>
      <c r="H2236" t="s">
        <v>2135</v>
      </c>
      <c r="I2236" t="s">
        <v>4143</v>
      </c>
    </row>
    <row r="2237" spans="1:9" x14ac:dyDescent="0.25">
      <c r="A2237" t="s">
        <v>3336</v>
      </c>
      <c r="B2237" s="2">
        <v>1</v>
      </c>
      <c r="C2237" t="s">
        <v>2606</v>
      </c>
      <c r="D2237" s="325">
        <v>35030</v>
      </c>
      <c r="F2237" t="s">
        <v>52</v>
      </c>
      <c r="G2237">
        <v>65000</v>
      </c>
      <c r="I2237" t="s">
        <v>4167</v>
      </c>
    </row>
    <row r="2238" spans="1:9" x14ac:dyDescent="0.25">
      <c r="A2238" t="s">
        <v>3336</v>
      </c>
      <c r="B2238" s="2">
        <v>2</v>
      </c>
      <c r="C2238" t="s">
        <v>2603</v>
      </c>
      <c r="D2238" s="325">
        <v>35030</v>
      </c>
      <c r="F2238" t="s">
        <v>2374</v>
      </c>
      <c r="H2238" t="s">
        <v>2135</v>
      </c>
      <c r="I2238" t="s">
        <v>4167</v>
      </c>
    </row>
    <row r="2239" spans="1:9" x14ac:dyDescent="0.25">
      <c r="A2239" t="s">
        <v>3715</v>
      </c>
      <c r="B2239" s="2">
        <v>1</v>
      </c>
      <c r="C2239" t="s">
        <v>2606</v>
      </c>
    </row>
    <row r="2240" spans="1:9" x14ac:dyDescent="0.25">
      <c r="A2240" t="s">
        <v>3715</v>
      </c>
      <c r="B2240" s="2">
        <v>2</v>
      </c>
      <c r="C2240" t="s">
        <v>2605</v>
      </c>
    </row>
    <row r="2241" spans="1:9" x14ac:dyDescent="0.25">
      <c r="A2241" t="s">
        <v>3028</v>
      </c>
      <c r="B2241" s="2">
        <v>1</v>
      </c>
      <c r="C2241" t="s">
        <v>2606</v>
      </c>
      <c r="D2241" s="325">
        <v>39657</v>
      </c>
      <c r="F2241" t="s">
        <v>2541</v>
      </c>
      <c r="H2241" t="s">
        <v>2135</v>
      </c>
      <c r="I2241" t="s">
        <v>4422</v>
      </c>
    </row>
    <row r="2242" spans="1:9" x14ac:dyDescent="0.25">
      <c r="A2242" t="s">
        <v>3028</v>
      </c>
      <c r="B2242" s="2">
        <v>2</v>
      </c>
      <c r="C2242" t="s">
        <v>4527</v>
      </c>
      <c r="F2242" t="s">
        <v>4558</v>
      </c>
      <c r="I2242" t="s">
        <v>4422</v>
      </c>
    </row>
    <row r="2243" spans="1:9" x14ac:dyDescent="0.25">
      <c r="A2243" t="s">
        <v>3028</v>
      </c>
      <c r="B2243" s="2">
        <v>3</v>
      </c>
      <c r="C2243" t="s">
        <v>2605</v>
      </c>
      <c r="F2243" t="s">
        <v>4558</v>
      </c>
      <c r="I2243" t="s">
        <v>4422</v>
      </c>
    </row>
    <row r="2244" spans="1:9" x14ac:dyDescent="0.25">
      <c r="A2244" t="s">
        <v>2009</v>
      </c>
      <c r="B2244" s="2">
        <v>1</v>
      </c>
      <c r="C2244" t="s">
        <v>2606</v>
      </c>
    </row>
    <row r="2245" spans="1:9" x14ac:dyDescent="0.25">
      <c r="A2245" t="s">
        <v>2009</v>
      </c>
      <c r="B2245" s="2">
        <v>2</v>
      </c>
      <c r="C2245" t="s">
        <v>2605</v>
      </c>
    </row>
    <row r="2246" spans="1:9" x14ac:dyDescent="0.25">
      <c r="A2246" t="s">
        <v>1539</v>
      </c>
      <c r="B2246" s="2">
        <v>1</v>
      </c>
      <c r="C2246" t="s">
        <v>2606</v>
      </c>
    </row>
    <row r="2247" spans="1:9" x14ac:dyDescent="0.25">
      <c r="A2247" t="s">
        <v>1539</v>
      </c>
      <c r="B2247" s="2">
        <v>2</v>
      </c>
      <c r="C2247" t="s">
        <v>2605</v>
      </c>
    </row>
    <row r="2248" spans="1:9" x14ac:dyDescent="0.25">
      <c r="A2248" t="s">
        <v>1515</v>
      </c>
      <c r="B2248" s="2">
        <v>1</v>
      </c>
      <c r="C2248" t="s">
        <v>2606</v>
      </c>
    </row>
    <row r="2249" spans="1:9" x14ac:dyDescent="0.25">
      <c r="A2249" t="s">
        <v>1515</v>
      </c>
      <c r="B2249" s="2">
        <v>2</v>
      </c>
      <c r="C2249" t="s">
        <v>2605</v>
      </c>
    </row>
    <row r="2250" spans="1:9" x14ac:dyDescent="0.25">
      <c r="A2250" t="s">
        <v>1885</v>
      </c>
      <c r="B2250" s="2">
        <v>1</v>
      </c>
      <c r="C2250" t="s">
        <v>2606</v>
      </c>
    </row>
    <row r="2251" spans="1:9" x14ac:dyDescent="0.25">
      <c r="A2251" t="s">
        <v>1885</v>
      </c>
      <c r="B2251" s="2">
        <v>2</v>
      </c>
      <c r="C2251" t="s">
        <v>2605</v>
      </c>
    </row>
    <row r="2252" spans="1:9" x14ac:dyDescent="0.25">
      <c r="A2252" t="s">
        <v>1843</v>
      </c>
      <c r="B2252" s="2">
        <v>1</v>
      </c>
      <c r="C2252" t="s">
        <v>2606</v>
      </c>
    </row>
    <row r="2253" spans="1:9" x14ac:dyDescent="0.25">
      <c r="A2253" t="s">
        <v>1843</v>
      </c>
      <c r="B2253" s="2">
        <v>2</v>
      </c>
      <c r="C2253" t="s">
        <v>2605</v>
      </c>
    </row>
    <row r="2254" spans="1:9" x14ac:dyDescent="0.25">
      <c r="A2254" t="s">
        <v>3041</v>
      </c>
      <c r="B2254" s="2">
        <v>1</v>
      </c>
      <c r="C2254" t="s">
        <v>4528</v>
      </c>
      <c r="D2254" s="325">
        <v>36764</v>
      </c>
      <c r="E2254" s="325">
        <v>36848</v>
      </c>
      <c r="F2254" t="s">
        <v>51</v>
      </c>
      <c r="I2254" t="s">
        <v>3894</v>
      </c>
    </row>
    <row r="2255" spans="1:9" x14ac:dyDescent="0.25">
      <c r="A2255" t="s">
        <v>3194</v>
      </c>
      <c r="B2255" s="2">
        <v>1</v>
      </c>
      <c r="C2255" t="s">
        <v>2606</v>
      </c>
      <c r="D2255" s="325">
        <v>40655</v>
      </c>
      <c r="F2255" t="s">
        <v>2294</v>
      </c>
      <c r="H2255" t="s">
        <v>2135</v>
      </c>
      <c r="I2255" t="s">
        <v>4040</v>
      </c>
    </row>
    <row r="2256" spans="1:9" x14ac:dyDescent="0.25">
      <c r="A2256" t="s">
        <v>3194</v>
      </c>
      <c r="B2256" s="2">
        <v>2</v>
      </c>
      <c r="C2256" t="s">
        <v>2603</v>
      </c>
      <c r="D2256" s="325">
        <v>41126</v>
      </c>
      <c r="F2256" t="s">
        <v>2295</v>
      </c>
      <c r="H2256" t="s">
        <v>2135</v>
      </c>
      <c r="I2256" t="s">
        <v>4040</v>
      </c>
    </row>
    <row r="2257" spans="1:9" x14ac:dyDescent="0.25">
      <c r="A2257" t="s">
        <v>3238</v>
      </c>
      <c r="B2257" s="2">
        <v>1</v>
      </c>
      <c r="C2257" t="s">
        <v>4599</v>
      </c>
      <c r="I2257" t="s">
        <v>4078</v>
      </c>
    </row>
    <row r="2258" spans="1:9" x14ac:dyDescent="0.25">
      <c r="A2258" t="s">
        <v>3238</v>
      </c>
      <c r="B2258" s="2">
        <v>2</v>
      </c>
      <c r="C2258" t="s">
        <v>4527</v>
      </c>
      <c r="D2258" s="325">
        <v>40380</v>
      </c>
      <c r="F2258" t="s">
        <v>2318</v>
      </c>
      <c r="I2258" t="s">
        <v>4078</v>
      </c>
    </row>
    <row r="2259" spans="1:9" x14ac:dyDescent="0.25">
      <c r="A2259" t="s">
        <v>3238</v>
      </c>
      <c r="B2259" s="2">
        <v>3</v>
      </c>
      <c r="C2259" t="s">
        <v>2605</v>
      </c>
      <c r="D2259" s="325">
        <v>40554</v>
      </c>
      <c r="F2259" t="s">
        <v>2318</v>
      </c>
    </row>
    <row r="2260" spans="1:9" x14ac:dyDescent="0.25">
      <c r="A2260" t="s">
        <v>3102</v>
      </c>
      <c r="B2260" s="2">
        <v>1</v>
      </c>
      <c r="C2260" t="s">
        <v>2606</v>
      </c>
      <c r="D2260" s="325">
        <v>11564</v>
      </c>
      <c r="F2260" t="s">
        <v>41</v>
      </c>
      <c r="I2260" t="s">
        <v>3956</v>
      </c>
    </row>
    <row r="2261" spans="1:9" x14ac:dyDescent="0.25">
      <c r="A2261" t="s">
        <v>3102</v>
      </c>
      <c r="B2261" s="2">
        <v>2</v>
      </c>
      <c r="C2261" t="s">
        <v>2605</v>
      </c>
      <c r="D2261" s="325">
        <v>11760</v>
      </c>
      <c r="F2261" t="s">
        <v>2228</v>
      </c>
      <c r="I2261" t="s">
        <v>3956</v>
      </c>
    </row>
    <row r="2262" spans="1:9" x14ac:dyDescent="0.25">
      <c r="A2262" t="s">
        <v>3129</v>
      </c>
      <c r="B2262" s="2">
        <v>1</v>
      </c>
      <c r="C2262" t="s">
        <v>2606</v>
      </c>
    </row>
    <row r="2263" spans="1:9" x14ac:dyDescent="0.25">
      <c r="A2263" t="s">
        <v>3129</v>
      </c>
      <c r="B2263" s="2">
        <v>2</v>
      </c>
      <c r="C2263" t="s">
        <v>2605</v>
      </c>
    </row>
    <row r="2264" spans="1:9" x14ac:dyDescent="0.25">
      <c r="A2264" t="s">
        <v>3152</v>
      </c>
      <c r="B2264" s="2">
        <v>1</v>
      </c>
      <c r="C2264" t="s">
        <v>2606</v>
      </c>
    </row>
    <row r="2265" spans="1:9" x14ac:dyDescent="0.25">
      <c r="A2265" t="s">
        <v>3152</v>
      </c>
      <c r="B2265" s="2">
        <v>2</v>
      </c>
      <c r="C2265" t="s">
        <v>2605</v>
      </c>
    </row>
    <row r="2266" spans="1:9" x14ac:dyDescent="0.25">
      <c r="A2266" t="s">
        <v>3177</v>
      </c>
      <c r="B2266" s="2">
        <v>1</v>
      </c>
      <c r="C2266" t="s">
        <v>2606</v>
      </c>
      <c r="D2266" s="325">
        <v>39647</v>
      </c>
      <c r="F2266" t="s">
        <v>29</v>
      </c>
      <c r="G2266">
        <v>2650000</v>
      </c>
      <c r="I2266" t="s">
        <v>4021</v>
      </c>
    </row>
    <row r="2267" spans="1:9" x14ac:dyDescent="0.25">
      <c r="A2267" t="s">
        <v>3177</v>
      </c>
      <c r="B2267" s="2">
        <v>2</v>
      </c>
      <c r="C2267" t="s">
        <v>2603</v>
      </c>
      <c r="D2267" s="325">
        <v>40679</v>
      </c>
      <c r="F2267" t="s">
        <v>64</v>
      </c>
      <c r="H2267" t="s">
        <v>2135</v>
      </c>
      <c r="I2267" t="s">
        <v>4021</v>
      </c>
    </row>
    <row r="2268" spans="1:9" x14ac:dyDescent="0.25">
      <c r="A2268" t="s">
        <v>3195</v>
      </c>
      <c r="B2268" s="2">
        <v>1</v>
      </c>
      <c r="C2268" t="s">
        <v>2606</v>
      </c>
      <c r="D2268" s="325">
        <v>4298</v>
      </c>
      <c r="F2268" t="s">
        <v>2297</v>
      </c>
      <c r="I2268" t="s">
        <v>4041</v>
      </c>
    </row>
    <row r="2269" spans="1:9" x14ac:dyDescent="0.25">
      <c r="A2269" t="s">
        <v>3195</v>
      </c>
      <c r="B2269" s="2">
        <v>2</v>
      </c>
      <c r="C2269" t="s">
        <v>2605</v>
      </c>
      <c r="D2269" s="325">
        <v>7758</v>
      </c>
      <c r="F2269" t="s">
        <v>60</v>
      </c>
      <c r="I2269" t="s">
        <v>4041</v>
      </c>
    </row>
    <row r="2270" spans="1:9" x14ac:dyDescent="0.25">
      <c r="A2270" t="s">
        <v>3239</v>
      </c>
      <c r="B2270" s="2">
        <v>1</v>
      </c>
      <c r="C2270" t="s">
        <v>4599</v>
      </c>
      <c r="F2270" t="s">
        <v>2608</v>
      </c>
      <c r="I2270" t="s">
        <v>4081</v>
      </c>
    </row>
    <row r="2271" spans="1:9" x14ac:dyDescent="0.25">
      <c r="A2271" t="s">
        <v>3239</v>
      </c>
      <c r="B2271" s="2">
        <v>2</v>
      </c>
      <c r="C2271" t="s">
        <v>2605</v>
      </c>
      <c r="F2271" t="s">
        <v>76</v>
      </c>
      <c r="I2271" t="s">
        <v>4081</v>
      </c>
    </row>
    <row r="2272" spans="1:9" x14ac:dyDescent="0.25">
      <c r="A2272" t="s">
        <v>3292</v>
      </c>
      <c r="B2272" s="2">
        <v>1</v>
      </c>
      <c r="C2272" t="s">
        <v>2606</v>
      </c>
    </row>
    <row r="2273" spans="1:9" x14ac:dyDescent="0.25">
      <c r="A2273" t="s">
        <v>3292</v>
      </c>
      <c r="B2273" s="2">
        <v>2</v>
      </c>
      <c r="C2273" t="s">
        <v>2605</v>
      </c>
    </row>
    <row r="2274" spans="1:9" x14ac:dyDescent="0.25">
      <c r="A2274" t="s">
        <v>3573</v>
      </c>
      <c r="B2274" s="2">
        <v>1</v>
      </c>
      <c r="C2274" t="s">
        <v>2606</v>
      </c>
      <c r="D2274" s="325">
        <v>38915</v>
      </c>
      <c r="F2274" t="s">
        <v>2608</v>
      </c>
      <c r="I2274" t="s">
        <v>4153</v>
      </c>
    </row>
    <row r="2275" spans="1:9" x14ac:dyDescent="0.25">
      <c r="A2275" t="s">
        <v>3573</v>
      </c>
      <c r="B2275" s="2">
        <v>2</v>
      </c>
      <c r="C2275" t="s">
        <v>2603</v>
      </c>
      <c r="D2275" s="325">
        <v>39144</v>
      </c>
      <c r="F2275" t="s">
        <v>2366</v>
      </c>
      <c r="H2275" t="s">
        <v>2135</v>
      </c>
      <c r="I2275" t="s">
        <v>4153</v>
      </c>
    </row>
    <row r="2276" spans="1:9" x14ac:dyDescent="0.25">
      <c r="A2276" t="s">
        <v>3443</v>
      </c>
      <c r="B2276" s="2">
        <v>1</v>
      </c>
      <c r="C2276" t="s">
        <v>2606</v>
      </c>
    </row>
    <row r="2277" spans="1:9" x14ac:dyDescent="0.25">
      <c r="A2277" t="s">
        <v>3443</v>
      </c>
      <c r="B2277" s="2">
        <v>2</v>
      </c>
      <c r="C2277" t="s">
        <v>2605</v>
      </c>
    </row>
    <row r="2278" spans="1:9" x14ac:dyDescent="0.25">
      <c r="A2278" t="s">
        <v>3483</v>
      </c>
      <c r="B2278" s="2">
        <v>1</v>
      </c>
      <c r="C2278" t="s">
        <v>2606</v>
      </c>
    </row>
    <row r="2279" spans="1:9" x14ac:dyDescent="0.25">
      <c r="A2279" t="s">
        <v>3483</v>
      </c>
      <c r="B2279" s="2">
        <v>2</v>
      </c>
      <c r="C2279" t="s">
        <v>2605</v>
      </c>
    </row>
    <row r="2280" spans="1:9" x14ac:dyDescent="0.25">
      <c r="A2280" t="s">
        <v>3494</v>
      </c>
      <c r="B2280" s="2">
        <v>1</v>
      </c>
      <c r="C2280" t="s">
        <v>2606</v>
      </c>
    </row>
    <row r="2281" spans="1:9" x14ac:dyDescent="0.25">
      <c r="A2281" t="s">
        <v>3494</v>
      </c>
      <c r="B2281" s="2">
        <v>2</v>
      </c>
      <c r="C2281" t="s">
        <v>2605</v>
      </c>
    </row>
    <row r="2282" spans="1:9" x14ac:dyDescent="0.25">
      <c r="A2282" t="s">
        <v>3518</v>
      </c>
      <c r="B2282" s="2">
        <v>1</v>
      </c>
      <c r="C2282" t="s">
        <v>2606</v>
      </c>
    </row>
    <row r="2283" spans="1:9" x14ac:dyDescent="0.25">
      <c r="A2283" t="s">
        <v>3518</v>
      </c>
      <c r="B2283" s="2">
        <v>2</v>
      </c>
      <c r="C2283" t="s">
        <v>2605</v>
      </c>
    </row>
    <row r="2284" spans="1:9" x14ac:dyDescent="0.25">
      <c r="A2284" t="s">
        <v>3553</v>
      </c>
      <c r="B2284" s="2">
        <v>1</v>
      </c>
      <c r="C2284" t="s">
        <v>2606</v>
      </c>
    </row>
    <row r="2285" spans="1:9" x14ac:dyDescent="0.25">
      <c r="A2285" t="s">
        <v>3553</v>
      </c>
      <c r="B2285" s="2">
        <v>2</v>
      </c>
      <c r="C2285" t="s">
        <v>2605</v>
      </c>
    </row>
    <row r="2286" spans="1:9" x14ac:dyDescent="0.25">
      <c r="A2286" t="s">
        <v>3565</v>
      </c>
      <c r="B2286" s="2">
        <v>1</v>
      </c>
      <c r="C2286" t="s">
        <v>2606</v>
      </c>
    </row>
    <row r="2287" spans="1:9" x14ac:dyDescent="0.25">
      <c r="A2287" t="s">
        <v>3565</v>
      </c>
      <c r="B2287" s="2">
        <v>2</v>
      </c>
      <c r="C2287" t="s">
        <v>2605</v>
      </c>
    </row>
    <row r="2288" spans="1:9" x14ac:dyDescent="0.25">
      <c r="A2288" t="s">
        <v>3583</v>
      </c>
      <c r="B2288" s="2">
        <v>1</v>
      </c>
      <c r="C2288" t="s">
        <v>2606</v>
      </c>
      <c r="D2288" s="325">
        <v>34031</v>
      </c>
      <c r="F2288" t="s">
        <v>63</v>
      </c>
      <c r="G2288">
        <v>340000</v>
      </c>
      <c r="I2288" t="s">
        <v>4372</v>
      </c>
    </row>
    <row r="2289" spans="1:9" x14ac:dyDescent="0.25">
      <c r="A2289" t="s">
        <v>3583</v>
      </c>
      <c r="B2289" s="2">
        <v>2</v>
      </c>
      <c r="C2289" t="s">
        <v>2603</v>
      </c>
      <c r="D2289" s="325">
        <v>34566</v>
      </c>
      <c r="F2289" t="s">
        <v>2308</v>
      </c>
      <c r="I2289" t="s">
        <v>4372</v>
      </c>
    </row>
    <row r="2290" spans="1:9" x14ac:dyDescent="0.25">
      <c r="A2290" t="s">
        <v>3018</v>
      </c>
      <c r="B2290" s="2">
        <v>1</v>
      </c>
      <c r="C2290" t="s">
        <v>2606</v>
      </c>
      <c r="D2290" s="325">
        <v>41865</v>
      </c>
      <c r="F2290" t="s">
        <v>4684</v>
      </c>
      <c r="H2290" t="s">
        <v>2135</v>
      </c>
      <c r="I2290" t="s">
        <v>4428</v>
      </c>
    </row>
    <row r="2291" spans="1:9" x14ac:dyDescent="0.25">
      <c r="A2291" t="s">
        <v>3018</v>
      </c>
      <c r="B2291" s="2">
        <v>2</v>
      </c>
      <c r="C2291" t="s">
        <v>4527</v>
      </c>
      <c r="D2291" s="325">
        <v>42065</v>
      </c>
      <c r="E2291" s="325">
        <v>42155</v>
      </c>
      <c r="F2291" t="s">
        <v>80</v>
      </c>
    </row>
    <row r="2292" spans="1:9" x14ac:dyDescent="0.25">
      <c r="A2292" t="s">
        <v>3018</v>
      </c>
      <c r="B2292" s="2">
        <v>3</v>
      </c>
      <c r="C2292" t="s">
        <v>2603</v>
      </c>
      <c r="D2292" s="325">
        <v>42521</v>
      </c>
      <c r="F2292" t="s">
        <v>80</v>
      </c>
      <c r="I2292" t="s">
        <v>4428</v>
      </c>
    </row>
    <row r="2293" spans="1:9" x14ac:dyDescent="0.25">
      <c r="A2293" t="s">
        <v>2957</v>
      </c>
      <c r="B2293" s="2">
        <v>1</v>
      </c>
      <c r="C2293" t="s">
        <v>2606</v>
      </c>
    </row>
    <row r="2294" spans="1:9" x14ac:dyDescent="0.25">
      <c r="A2294" t="s">
        <v>2957</v>
      </c>
      <c r="B2294" s="2">
        <v>2</v>
      </c>
      <c r="C2294" t="s">
        <v>2605</v>
      </c>
    </row>
    <row r="2295" spans="1:9" x14ac:dyDescent="0.25">
      <c r="A2295" t="s">
        <v>2043</v>
      </c>
      <c r="B2295" s="2">
        <v>1</v>
      </c>
      <c r="C2295" t="s">
        <v>2606</v>
      </c>
    </row>
    <row r="2296" spans="1:9" x14ac:dyDescent="0.25">
      <c r="A2296" t="s">
        <v>2043</v>
      </c>
      <c r="B2296" s="2">
        <v>2</v>
      </c>
      <c r="C2296" t="s">
        <v>2605</v>
      </c>
    </row>
    <row r="2297" spans="1:9" x14ac:dyDescent="0.25">
      <c r="A2297" t="s">
        <v>1514</v>
      </c>
      <c r="B2297" s="2">
        <v>1</v>
      </c>
      <c r="C2297" t="s">
        <v>2606</v>
      </c>
    </row>
    <row r="2298" spans="1:9" x14ac:dyDescent="0.25">
      <c r="A2298" t="s">
        <v>1514</v>
      </c>
      <c r="B2298" s="2">
        <v>2</v>
      </c>
      <c r="C2298" t="s">
        <v>2605</v>
      </c>
    </row>
    <row r="2299" spans="1:9" x14ac:dyDescent="0.25">
      <c r="A2299" t="s">
        <v>1282</v>
      </c>
      <c r="B2299" s="2">
        <v>1</v>
      </c>
      <c r="C2299" t="s">
        <v>2606</v>
      </c>
    </row>
    <row r="2300" spans="1:9" x14ac:dyDescent="0.25">
      <c r="A2300" t="s">
        <v>1282</v>
      </c>
      <c r="B2300" s="2">
        <v>2</v>
      </c>
      <c r="C2300" t="s">
        <v>2605</v>
      </c>
    </row>
    <row r="2301" spans="1:9" x14ac:dyDescent="0.25">
      <c r="A2301" t="s">
        <v>1823</v>
      </c>
      <c r="B2301" s="2">
        <v>1</v>
      </c>
      <c r="C2301" t="s">
        <v>2606</v>
      </c>
    </row>
    <row r="2302" spans="1:9" x14ac:dyDescent="0.25">
      <c r="A2302" t="s">
        <v>1823</v>
      </c>
      <c r="B2302" s="2">
        <v>2</v>
      </c>
      <c r="C2302" t="s">
        <v>2605</v>
      </c>
    </row>
    <row r="2303" spans="1:9" x14ac:dyDescent="0.25">
      <c r="A2303" t="s">
        <v>1617</v>
      </c>
      <c r="B2303" s="2">
        <v>1</v>
      </c>
      <c r="C2303" t="s">
        <v>2606</v>
      </c>
    </row>
    <row r="2304" spans="1:9" x14ac:dyDescent="0.25">
      <c r="A2304" t="s">
        <v>1617</v>
      </c>
      <c r="B2304" s="2">
        <v>2</v>
      </c>
      <c r="C2304" t="s">
        <v>2605</v>
      </c>
    </row>
    <row r="2305" spans="1:9" x14ac:dyDescent="0.25">
      <c r="A2305" t="s">
        <v>1106</v>
      </c>
      <c r="B2305" s="2">
        <v>1</v>
      </c>
      <c r="C2305" t="s">
        <v>2606</v>
      </c>
    </row>
    <row r="2306" spans="1:9" x14ac:dyDescent="0.25">
      <c r="A2306" t="s">
        <v>1106</v>
      </c>
      <c r="B2306" s="2">
        <v>2</v>
      </c>
      <c r="C2306" t="s">
        <v>2605</v>
      </c>
    </row>
    <row r="2307" spans="1:9" x14ac:dyDescent="0.25">
      <c r="A2307" t="s">
        <v>1616</v>
      </c>
      <c r="B2307" s="2">
        <v>1</v>
      </c>
      <c r="C2307" t="s">
        <v>2606</v>
      </c>
    </row>
    <row r="2308" spans="1:9" x14ac:dyDescent="0.25">
      <c r="A2308" t="s">
        <v>1616</v>
      </c>
      <c r="B2308" s="2">
        <v>2</v>
      </c>
      <c r="C2308" t="s">
        <v>2605</v>
      </c>
    </row>
    <row r="2309" spans="1:9" x14ac:dyDescent="0.25">
      <c r="A2309" t="s">
        <v>3626</v>
      </c>
      <c r="B2309" s="2">
        <v>1</v>
      </c>
      <c r="C2309" t="s">
        <v>2606</v>
      </c>
    </row>
    <row r="2310" spans="1:9" x14ac:dyDescent="0.25">
      <c r="A2310" t="s">
        <v>3626</v>
      </c>
      <c r="B2310" s="2">
        <v>2</v>
      </c>
      <c r="C2310" t="s">
        <v>2605</v>
      </c>
    </row>
    <row r="2311" spans="1:9" x14ac:dyDescent="0.25">
      <c r="A2311" t="s">
        <v>3403</v>
      </c>
      <c r="B2311" s="2">
        <v>1</v>
      </c>
      <c r="C2311" t="s">
        <v>2606</v>
      </c>
    </row>
    <row r="2312" spans="1:9" x14ac:dyDescent="0.25">
      <c r="A2312" t="s">
        <v>3403</v>
      </c>
      <c r="B2312" s="2">
        <v>2</v>
      </c>
      <c r="C2312" t="s">
        <v>2605</v>
      </c>
    </row>
    <row r="2313" spans="1:9" x14ac:dyDescent="0.25">
      <c r="A2313" t="s">
        <v>2977</v>
      </c>
      <c r="B2313" s="2">
        <v>1</v>
      </c>
      <c r="C2313" t="s">
        <v>2606</v>
      </c>
    </row>
    <row r="2314" spans="1:9" x14ac:dyDescent="0.25">
      <c r="A2314" t="s">
        <v>2977</v>
      </c>
      <c r="B2314" s="2">
        <v>2</v>
      </c>
      <c r="C2314" t="s">
        <v>2605</v>
      </c>
    </row>
    <row r="2315" spans="1:9" x14ac:dyDescent="0.25">
      <c r="A2315" t="s">
        <v>4545</v>
      </c>
      <c r="B2315" s="2">
        <v>1</v>
      </c>
      <c r="C2315" t="s">
        <v>2606</v>
      </c>
    </row>
    <row r="2316" spans="1:9" x14ac:dyDescent="0.25">
      <c r="A2316" t="s">
        <v>4545</v>
      </c>
      <c r="B2316" s="2">
        <v>2</v>
      </c>
      <c r="C2316" t="s">
        <v>2605</v>
      </c>
    </row>
    <row r="2317" spans="1:9" x14ac:dyDescent="0.25">
      <c r="A2317" t="s">
        <v>3037</v>
      </c>
      <c r="B2317" s="2">
        <v>1</v>
      </c>
      <c r="C2317" t="s">
        <v>2606</v>
      </c>
      <c r="F2317" t="s">
        <v>70</v>
      </c>
      <c r="I2317" t="s">
        <v>3891</v>
      </c>
    </row>
    <row r="2318" spans="1:9" x14ac:dyDescent="0.25">
      <c r="A2318" t="s">
        <v>3037</v>
      </c>
      <c r="B2318" s="2">
        <v>2</v>
      </c>
      <c r="C2318" t="s">
        <v>2605</v>
      </c>
      <c r="F2318" t="s">
        <v>84</v>
      </c>
      <c r="I2318" t="s">
        <v>3891</v>
      </c>
    </row>
    <row r="2319" spans="1:9" x14ac:dyDescent="0.25">
      <c r="A2319" t="s">
        <v>3563</v>
      </c>
      <c r="B2319" s="2">
        <v>1</v>
      </c>
      <c r="C2319" t="s">
        <v>2606</v>
      </c>
      <c r="D2319" s="325">
        <v>25249</v>
      </c>
      <c r="F2319" t="s">
        <v>28</v>
      </c>
      <c r="I2319" t="s">
        <v>4352</v>
      </c>
    </row>
    <row r="2320" spans="1:9" x14ac:dyDescent="0.25">
      <c r="A2320" t="s">
        <v>3563</v>
      </c>
      <c r="B2320" s="2">
        <v>2</v>
      </c>
      <c r="C2320" t="s">
        <v>2605</v>
      </c>
      <c r="D2320" s="325">
        <v>26180</v>
      </c>
      <c r="F2320" t="s">
        <v>98</v>
      </c>
      <c r="I2320" t="s">
        <v>4352</v>
      </c>
    </row>
    <row r="2321" spans="1:9" x14ac:dyDescent="0.25">
      <c r="A2321" t="s">
        <v>2059</v>
      </c>
      <c r="B2321" s="2">
        <v>1</v>
      </c>
      <c r="C2321" t="s">
        <v>2606</v>
      </c>
    </row>
    <row r="2322" spans="1:9" x14ac:dyDescent="0.25">
      <c r="A2322" t="s">
        <v>2059</v>
      </c>
      <c r="B2322" s="2">
        <v>2</v>
      </c>
      <c r="C2322" t="s">
        <v>2605</v>
      </c>
    </row>
    <row r="2323" spans="1:9" x14ac:dyDescent="0.25">
      <c r="A2323" t="s">
        <v>3612</v>
      </c>
      <c r="B2323" s="2">
        <v>1</v>
      </c>
      <c r="C2323" t="s">
        <v>2606</v>
      </c>
    </row>
    <row r="2324" spans="1:9" x14ac:dyDescent="0.25">
      <c r="A2324" t="s">
        <v>3585</v>
      </c>
      <c r="B2324" s="2">
        <v>1</v>
      </c>
      <c r="C2324" t="s">
        <v>2606</v>
      </c>
      <c r="F2324" t="s">
        <v>68</v>
      </c>
      <c r="I2324" t="s">
        <v>4038</v>
      </c>
    </row>
    <row r="2325" spans="1:9" x14ac:dyDescent="0.25">
      <c r="A2325" t="s">
        <v>3585</v>
      </c>
      <c r="B2325" s="2">
        <v>2</v>
      </c>
      <c r="C2325" t="s">
        <v>2605</v>
      </c>
      <c r="F2325" t="s">
        <v>68</v>
      </c>
      <c r="I2325" t="s">
        <v>4038</v>
      </c>
    </row>
    <row r="2326" spans="1:9" x14ac:dyDescent="0.25">
      <c r="A2326" t="s">
        <v>3224</v>
      </c>
      <c r="B2326" s="2">
        <v>1</v>
      </c>
      <c r="C2326" t="s">
        <v>2606</v>
      </c>
      <c r="D2326" s="325">
        <v>37826</v>
      </c>
      <c r="F2326" t="s">
        <v>42</v>
      </c>
      <c r="H2326" t="s">
        <v>2135</v>
      </c>
      <c r="I2326" t="s">
        <v>4068</v>
      </c>
    </row>
    <row r="2327" spans="1:9" x14ac:dyDescent="0.25">
      <c r="A2327" t="s">
        <v>3224</v>
      </c>
      <c r="B2327" s="2">
        <v>2</v>
      </c>
      <c r="C2327" t="s">
        <v>2603</v>
      </c>
      <c r="D2327" s="325">
        <v>38915</v>
      </c>
      <c r="F2327" t="s">
        <v>60</v>
      </c>
      <c r="H2327" t="s">
        <v>2135</v>
      </c>
      <c r="I2327" t="s">
        <v>4068</v>
      </c>
    </row>
    <row r="2328" spans="1:9" x14ac:dyDescent="0.25">
      <c r="A2328" t="s">
        <v>1934</v>
      </c>
      <c r="B2328" s="2">
        <v>1</v>
      </c>
      <c r="C2328" t="s">
        <v>2606</v>
      </c>
    </row>
    <row r="2329" spans="1:9" x14ac:dyDescent="0.25">
      <c r="A2329" t="s">
        <v>1934</v>
      </c>
      <c r="B2329" s="2">
        <v>2</v>
      </c>
      <c r="C2329" t="s">
        <v>2605</v>
      </c>
    </row>
    <row r="2330" spans="1:9" x14ac:dyDescent="0.25">
      <c r="A2330" t="s">
        <v>1639</v>
      </c>
      <c r="B2330" s="2">
        <v>1</v>
      </c>
      <c r="C2330" t="s">
        <v>2606</v>
      </c>
    </row>
    <row r="2331" spans="1:9" x14ac:dyDescent="0.25">
      <c r="A2331" t="s">
        <v>1639</v>
      </c>
      <c r="B2331" s="2">
        <v>2</v>
      </c>
      <c r="C2331" t="s">
        <v>2605</v>
      </c>
    </row>
    <row r="2332" spans="1:9" x14ac:dyDescent="0.25">
      <c r="A2332" t="s">
        <v>2058</v>
      </c>
      <c r="B2332" s="2">
        <v>1</v>
      </c>
      <c r="C2332" t="s">
        <v>2606</v>
      </c>
    </row>
    <row r="2333" spans="1:9" x14ac:dyDescent="0.25">
      <c r="A2333" t="s">
        <v>2058</v>
      </c>
      <c r="B2333" s="2">
        <v>2</v>
      </c>
      <c r="C2333" t="s">
        <v>2605</v>
      </c>
    </row>
    <row r="2334" spans="1:9" x14ac:dyDescent="0.25">
      <c r="A2334" t="s">
        <v>2893</v>
      </c>
      <c r="B2334" s="2">
        <v>1</v>
      </c>
      <c r="C2334" t="s">
        <v>2606</v>
      </c>
    </row>
    <row r="2335" spans="1:9" x14ac:dyDescent="0.25">
      <c r="A2335" t="s">
        <v>2893</v>
      </c>
      <c r="B2335" s="2">
        <v>2</v>
      </c>
      <c r="C2335" t="s">
        <v>2605</v>
      </c>
    </row>
    <row r="2336" spans="1:9" x14ac:dyDescent="0.25">
      <c r="A2336" t="s">
        <v>3173</v>
      </c>
      <c r="B2336" s="2">
        <v>1</v>
      </c>
      <c r="C2336" t="s">
        <v>2606</v>
      </c>
      <c r="D2336" s="325">
        <v>21420</v>
      </c>
      <c r="F2336" t="s">
        <v>57</v>
      </c>
      <c r="I2336" t="s">
        <v>4018</v>
      </c>
    </row>
    <row r="2337" spans="1:9" x14ac:dyDescent="0.25">
      <c r="A2337" t="s">
        <v>3173</v>
      </c>
      <c r="B2337" s="2">
        <v>2</v>
      </c>
      <c r="C2337" t="s">
        <v>2605</v>
      </c>
      <c r="D2337" s="325">
        <v>22015</v>
      </c>
      <c r="F2337" t="s">
        <v>2276</v>
      </c>
      <c r="I2337" t="s">
        <v>4018</v>
      </c>
    </row>
    <row r="2338" spans="1:9" x14ac:dyDescent="0.25">
      <c r="A2338" t="s">
        <v>3589</v>
      </c>
      <c r="B2338" s="2">
        <v>1</v>
      </c>
      <c r="C2338" t="s">
        <v>2606</v>
      </c>
      <c r="D2338" s="325">
        <v>33113</v>
      </c>
      <c r="F2338" t="s">
        <v>2389</v>
      </c>
      <c r="G2338">
        <v>140000</v>
      </c>
      <c r="I2338" t="s">
        <v>4190</v>
      </c>
    </row>
    <row r="2339" spans="1:9" x14ac:dyDescent="0.25">
      <c r="A2339" t="s">
        <v>3589</v>
      </c>
      <c r="B2339" s="2">
        <v>2</v>
      </c>
      <c r="C2339" t="s">
        <v>2605</v>
      </c>
      <c r="D2339" s="325">
        <v>34097</v>
      </c>
      <c r="F2339" t="s">
        <v>52</v>
      </c>
      <c r="G2339">
        <v>5950000</v>
      </c>
      <c r="I2339" t="s">
        <v>4190</v>
      </c>
    </row>
    <row r="2340" spans="1:9" x14ac:dyDescent="0.25">
      <c r="A2340" t="s">
        <v>4546</v>
      </c>
      <c r="B2340" s="2">
        <v>1</v>
      </c>
      <c r="C2340" t="s">
        <v>2606</v>
      </c>
      <c r="D2340" s="325">
        <v>38534</v>
      </c>
      <c r="F2340" t="s">
        <v>4696</v>
      </c>
      <c r="I2340" t="s">
        <v>4324</v>
      </c>
    </row>
    <row r="2341" spans="1:9" x14ac:dyDescent="0.25">
      <c r="A2341" t="s">
        <v>4546</v>
      </c>
      <c r="B2341" s="2">
        <v>2</v>
      </c>
      <c r="C2341" t="s">
        <v>2603</v>
      </c>
      <c r="D2341" s="325">
        <v>39263</v>
      </c>
      <c r="F2341" t="s">
        <v>4697</v>
      </c>
      <c r="I2341" t="s">
        <v>4324</v>
      </c>
    </row>
    <row r="2342" spans="1:9" x14ac:dyDescent="0.25">
      <c r="A2342" t="s">
        <v>3317</v>
      </c>
      <c r="B2342" s="2">
        <v>1</v>
      </c>
      <c r="C2342" t="s">
        <v>4528</v>
      </c>
      <c r="D2342" s="325">
        <v>38612</v>
      </c>
      <c r="E2342" s="325">
        <v>38647</v>
      </c>
      <c r="F2342" t="s">
        <v>28</v>
      </c>
      <c r="I2342" t="s">
        <v>4150</v>
      </c>
    </row>
    <row r="2343" spans="1:9" x14ac:dyDescent="0.25">
      <c r="A2343" t="s">
        <v>1568</v>
      </c>
      <c r="B2343" s="2">
        <v>1</v>
      </c>
      <c r="C2343" t="s">
        <v>2606</v>
      </c>
    </row>
    <row r="2344" spans="1:9" x14ac:dyDescent="0.25">
      <c r="A2344" t="s">
        <v>1568</v>
      </c>
      <c r="B2344" s="2">
        <v>2</v>
      </c>
      <c r="C2344" t="s">
        <v>2605</v>
      </c>
    </row>
    <row r="2345" spans="1:9" x14ac:dyDescent="0.25">
      <c r="A2345" t="s">
        <v>3031</v>
      </c>
      <c r="B2345" s="2">
        <v>1</v>
      </c>
      <c r="C2345" t="s">
        <v>4528</v>
      </c>
      <c r="D2345" s="325">
        <v>40397</v>
      </c>
      <c r="F2345" t="s">
        <v>49</v>
      </c>
      <c r="I2345" t="s">
        <v>3886</v>
      </c>
    </row>
    <row r="2346" spans="1:9" x14ac:dyDescent="0.25">
      <c r="A2346" t="s">
        <v>3803</v>
      </c>
      <c r="B2346" s="2">
        <v>1</v>
      </c>
      <c r="C2346" t="s">
        <v>4528</v>
      </c>
      <c r="D2346" s="325">
        <v>42251</v>
      </c>
      <c r="E2346" s="325">
        <v>42551</v>
      </c>
      <c r="F2346" t="s">
        <v>2616</v>
      </c>
      <c r="I2346" t="s">
        <v>4272</v>
      </c>
    </row>
    <row r="2347" spans="1:9" x14ac:dyDescent="0.25">
      <c r="A2347" t="s">
        <v>3807</v>
      </c>
      <c r="B2347" s="2">
        <v>1</v>
      </c>
      <c r="C2347" t="s">
        <v>2606</v>
      </c>
    </row>
    <row r="2348" spans="1:9" x14ac:dyDescent="0.25">
      <c r="A2348" t="s">
        <v>3807</v>
      </c>
      <c r="B2348" s="2">
        <v>2</v>
      </c>
      <c r="C2348" t="s">
        <v>2605</v>
      </c>
    </row>
    <row r="2349" spans="1:9" x14ac:dyDescent="0.25">
      <c r="A2349" t="s">
        <v>1567</v>
      </c>
      <c r="B2349" s="2">
        <v>1</v>
      </c>
      <c r="C2349" t="s">
        <v>2606</v>
      </c>
    </row>
    <row r="2350" spans="1:9" x14ac:dyDescent="0.25">
      <c r="A2350" t="s">
        <v>1567</v>
      </c>
      <c r="B2350" s="2">
        <v>2</v>
      </c>
      <c r="C2350" t="s">
        <v>2605</v>
      </c>
    </row>
    <row r="2351" spans="1:9" x14ac:dyDescent="0.25">
      <c r="A2351" t="s">
        <v>2949</v>
      </c>
      <c r="B2351" s="2">
        <v>1</v>
      </c>
      <c r="C2351" t="s">
        <v>2606</v>
      </c>
    </row>
    <row r="2352" spans="1:9" x14ac:dyDescent="0.25">
      <c r="A2352" t="s">
        <v>2949</v>
      </c>
      <c r="B2352" s="2">
        <v>2</v>
      </c>
      <c r="C2352" t="s">
        <v>2605</v>
      </c>
    </row>
    <row r="2353" spans="1:9" x14ac:dyDescent="0.25">
      <c r="A2353" t="s">
        <v>3065</v>
      </c>
      <c r="B2353" s="2">
        <v>1</v>
      </c>
      <c r="C2353" t="s">
        <v>2606</v>
      </c>
      <c r="D2353" s="325">
        <v>16923</v>
      </c>
      <c r="F2353" t="s">
        <v>72</v>
      </c>
      <c r="G2353">
        <v>6750</v>
      </c>
      <c r="I2353" t="s">
        <v>3921</v>
      </c>
    </row>
    <row r="2354" spans="1:9" x14ac:dyDescent="0.25">
      <c r="A2354" t="s">
        <v>3065</v>
      </c>
      <c r="B2354" s="2">
        <v>2</v>
      </c>
      <c r="C2354" t="s">
        <v>2605</v>
      </c>
      <c r="D2354" s="325">
        <v>17441</v>
      </c>
      <c r="F2354" t="s">
        <v>33</v>
      </c>
      <c r="G2354">
        <v>10000</v>
      </c>
      <c r="I2354" t="s">
        <v>3921</v>
      </c>
    </row>
    <row r="2355" spans="1:9" x14ac:dyDescent="0.25">
      <c r="A2355" t="s">
        <v>3437</v>
      </c>
      <c r="B2355" s="2">
        <v>1</v>
      </c>
      <c r="C2355" t="s">
        <v>2606</v>
      </c>
      <c r="D2355" s="325">
        <v>36379</v>
      </c>
      <c r="F2355" t="s">
        <v>2419</v>
      </c>
      <c r="I2355" t="s">
        <v>4241</v>
      </c>
    </row>
    <row r="2356" spans="1:9" x14ac:dyDescent="0.25">
      <c r="A2356" t="s">
        <v>3437</v>
      </c>
      <c r="B2356" s="2">
        <v>2</v>
      </c>
      <c r="C2356" t="s">
        <v>2605</v>
      </c>
      <c r="I2356" t="s">
        <v>4241</v>
      </c>
    </row>
    <row r="2357" spans="1:9" x14ac:dyDescent="0.25">
      <c r="A2357" t="s">
        <v>3273</v>
      </c>
      <c r="B2357" s="2">
        <v>1</v>
      </c>
      <c r="C2357" t="s">
        <v>2606</v>
      </c>
      <c r="D2357" s="325">
        <v>5726</v>
      </c>
      <c r="F2357" t="s">
        <v>33</v>
      </c>
      <c r="I2357" t="s">
        <v>4115</v>
      </c>
    </row>
    <row r="2358" spans="1:9" x14ac:dyDescent="0.25">
      <c r="A2358" t="s">
        <v>3273</v>
      </c>
      <c r="B2358" s="2">
        <v>2</v>
      </c>
      <c r="C2358" t="s">
        <v>2638</v>
      </c>
      <c r="I2358" t="s">
        <v>4115</v>
      </c>
    </row>
    <row r="2359" spans="1:9" x14ac:dyDescent="0.25">
      <c r="A2359" t="s">
        <v>3019</v>
      </c>
      <c r="B2359" s="2">
        <v>1</v>
      </c>
      <c r="C2359" t="s">
        <v>4528</v>
      </c>
      <c r="D2359" s="325">
        <v>41122</v>
      </c>
      <c r="E2359" s="325">
        <v>41425</v>
      </c>
      <c r="F2359" t="s">
        <v>49</v>
      </c>
      <c r="I2359" t="s">
        <v>4157</v>
      </c>
    </row>
    <row r="2360" spans="1:9" x14ac:dyDescent="0.25">
      <c r="A2360" t="s">
        <v>3344</v>
      </c>
      <c r="B2360" s="2">
        <v>1</v>
      </c>
      <c r="C2360" t="s">
        <v>2606</v>
      </c>
      <c r="F2360" t="s">
        <v>608</v>
      </c>
      <c r="I2360" t="s">
        <v>4174</v>
      </c>
    </row>
    <row r="2361" spans="1:9" x14ac:dyDescent="0.25">
      <c r="A2361" t="s">
        <v>3344</v>
      </c>
      <c r="B2361" s="2">
        <v>2</v>
      </c>
      <c r="C2361" t="s">
        <v>2605</v>
      </c>
      <c r="F2361" t="s">
        <v>4698</v>
      </c>
      <c r="I2361" t="s">
        <v>4174</v>
      </c>
    </row>
    <row r="2362" spans="1:9" x14ac:dyDescent="0.25">
      <c r="A2362" t="s">
        <v>2941</v>
      </c>
      <c r="B2362" s="2">
        <v>1</v>
      </c>
      <c r="C2362" t="s">
        <v>2606</v>
      </c>
    </row>
    <row r="2363" spans="1:9" x14ac:dyDescent="0.25">
      <c r="A2363" t="s">
        <v>2941</v>
      </c>
      <c r="B2363" s="2">
        <v>2</v>
      </c>
      <c r="C2363" t="s">
        <v>2605</v>
      </c>
    </row>
    <row r="2364" spans="1:9" x14ac:dyDescent="0.25">
      <c r="A2364" t="s">
        <v>2981</v>
      </c>
      <c r="B2364" s="2">
        <v>1</v>
      </c>
      <c r="C2364" t="s">
        <v>2606</v>
      </c>
      <c r="I2364" t="s">
        <v>4479</v>
      </c>
    </row>
    <row r="2365" spans="1:9" x14ac:dyDescent="0.25">
      <c r="A2365" t="s">
        <v>2981</v>
      </c>
      <c r="B2365" s="2">
        <v>2</v>
      </c>
      <c r="C2365" t="s">
        <v>2605</v>
      </c>
      <c r="I2365" t="s">
        <v>4479</v>
      </c>
    </row>
    <row r="2366" spans="1:9" x14ac:dyDescent="0.25">
      <c r="A2366" t="s">
        <v>3592</v>
      </c>
      <c r="B2366" s="2">
        <v>1</v>
      </c>
      <c r="C2366" t="s">
        <v>4599</v>
      </c>
      <c r="I2366" t="s">
        <v>3949</v>
      </c>
    </row>
    <row r="2367" spans="1:9" x14ac:dyDescent="0.25">
      <c r="A2367" t="s">
        <v>3592</v>
      </c>
      <c r="B2367" s="2">
        <v>2</v>
      </c>
      <c r="C2367" t="s">
        <v>2605</v>
      </c>
      <c r="D2367" s="325">
        <v>28252</v>
      </c>
      <c r="F2367" t="s">
        <v>163</v>
      </c>
      <c r="I2367" t="s">
        <v>3949</v>
      </c>
    </row>
    <row r="2368" spans="1:9" x14ac:dyDescent="0.25">
      <c r="A2368" t="s">
        <v>3104</v>
      </c>
      <c r="B2368" s="2">
        <v>1</v>
      </c>
      <c r="C2368" t="s">
        <v>2606</v>
      </c>
      <c r="D2368" s="325">
        <v>38744</v>
      </c>
      <c r="F2368" t="s">
        <v>34</v>
      </c>
      <c r="G2368">
        <v>28000</v>
      </c>
      <c r="I2368" t="s">
        <v>3957</v>
      </c>
    </row>
    <row r="2369" spans="1:9" x14ac:dyDescent="0.25">
      <c r="A2369" t="s">
        <v>3104</v>
      </c>
      <c r="B2369" s="2">
        <v>2</v>
      </c>
      <c r="C2369" t="s">
        <v>2603</v>
      </c>
      <c r="D2369" s="325">
        <v>39564</v>
      </c>
      <c r="F2369" t="s">
        <v>75</v>
      </c>
      <c r="H2369" t="s">
        <v>2135</v>
      </c>
      <c r="I2369" t="s">
        <v>3957</v>
      </c>
    </row>
    <row r="2370" spans="1:9" x14ac:dyDescent="0.25">
      <c r="A2370" t="s">
        <v>3259</v>
      </c>
      <c r="B2370" s="2">
        <v>1</v>
      </c>
      <c r="C2370" t="s">
        <v>2606</v>
      </c>
      <c r="I2370" t="s">
        <v>4130</v>
      </c>
    </row>
    <row r="2371" spans="1:9" x14ac:dyDescent="0.25">
      <c r="A2371" t="s">
        <v>3259</v>
      </c>
      <c r="B2371" s="2">
        <v>2</v>
      </c>
      <c r="C2371" t="s">
        <v>2605</v>
      </c>
      <c r="I2371" t="s">
        <v>4130</v>
      </c>
    </row>
    <row r="2372" spans="1:9" x14ac:dyDescent="0.25">
      <c r="A2372" t="s">
        <v>3743</v>
      </c>
      <c r="B2372" s="2">
        <v>1</v>
      </c>
      <c r="C2372" t="s">
        <v>2606</v>
      </c>
      <c r="F2372" t="s">
        <v>2256</v>
      </c>
      <c r="I2372" t="s">
        <v>4264</v>
      </c>
    </row>
    <row r="2373" spans="1:9" x14ac:dyDescent="0.25">
      <c r="A2373" t="s">
        <v>3743</v>
      </c>
      <c r="B2373" s="2">
        <v>2</v>
      </c>
      <c r="C2373" t="s">
        <v>2605</v>
      </c>
      <c r="F2373" t="s">
        <v>82</v>
      </c>
      <c r="I2373" t="s">
        <v>4264</v>
      </c>
    </row>
    <row r="2374" spans="1:9" x14ac:dyDescent="0.25">
      <c r="A2374" t="s">
        <v>1105</v>
      </c>
      <c r="B2374" s="2">
        <v>1</v>
      </c>
      <c r="C2374" t="s">
        <v>2606</v>
      </c>
    </row>
    <row r="2375" spans="1:9" x14ac:dyDescent="0.25">
      <c r="A2375" t="s">
        <v>1105</v>
      </c>
      <c r="B2375" s="2">
        <v>2</v>
      </c>
      <c r="C2375" t="s">
        <v>2605</v>
      </c>
    </row>
    <row r="2376" spans="1:9" x14ac:dyDescent="0.25">
      <c r="A2376" t="s">
        <v>3597</v>
      </c>
      <c r="B2376" s="2">
        <v>1</v>
      </c>
      <c r="C2376" t="s">
        <v>4599</v>
      </c>
      <c r="I2376" t="s">
        <v>4074</v>
      </c>
    </row>
    <row r="2377" spans="1:9" x14ac:dyDescent="0.25">
      <c r="A2377" t="s">
        <v>3597</v>
      </c>
      <c r="B2377" s="2">
        <v>2</v>
      </c>
      <c r="C2377" t="s">
        <v>2605</v>
      </c>
      <c r="D2377" s="325">
        <v>36218</v>
      </c>
      <c r="F2377" t="s">
        <v>39</v>
      </c>
      <c r="G2377">
        <v>250000</v>
      </c>
      <c r="I2377" t="s">
        <v>4074</v>
      </c>
    </row>
    <row r="2378" spans="1:9" x14ac:dyDescent="0.25">
      <c r="A2378" t="s">
        <v>1822</v>
      </c>
      <c r="B2378" s="2">
        <v>1</v>
      </c>
      <c r="C2378" t="s">
        <v>2606</v>
      </c>
    </row>
    <row r="2379" spans="1:9" x14ac:dyDescent="0.25">
      <c r="A2379" t="s">
        <v>1822</v>
      </c>
      <c r="B2379" s="2">
        <v>2</v>
      </c>
      <c r="C2379" t="s">
        <v>2605</v>
      </c>
    </row>
    <row r="2380" spans="1:9" x14ac:dyDescent="0.25">
      <c r="A2380" t="s">
        <v>1765</v>
      </c>
      <c r="B2380" s="2">
        <v>1</v>
      </c>
      <c r="C2380" t="s">
        <v>2606</v>
      </c>
    </row>
    <row r="2381" spans="1:9" x14ac:dyDescent="0.25">
      <c r="A2381" t="s">
        <v>1765</v>
      </c>
      <c r="B2381" s="2">
        <v>2</v>
      </c>
      <c r="C2381" t="s">
        <v>2605</v>
      </c>
    </row>
    <row r="2382" spans="1:9" x14ac:dyDescent="0.25">
      <c r="A2382" t="s">
        <v>3163</v>
      </c>
      <c r="B2382" s="2">
        <v>1</v>
      </c>
      <c r="C2382" t="s">
        <v>2606</v>
      </c>
      <c r="D2382" s="325">
        <v>38409</v>
      </c>
      <c r="F2382" t="s">
        <v>71</v>
      </c>
      <c r="G2382">
        <v>525000</v>
      </c>
      <c r="I2382" t="s">
        <v>4012</v>
      </c>
    </row>
    <row r="2383" spans="1:9" x14ac:dyDescent="0.25">
      <c r="A2383" t="s">
        <v>3163</v>
      </c>
      <c r="B2383" s="2">
        <v>2</v>
      </c>
      <c r="C2383" t="s">
        <v>2605</v>
      </c>
      <c r="D2383" s="325">
        <v>39340</v>
      </c>
      <c r="F2383" t="s">
        <v>95</v>
      </c>
      <c r="I2383" t="s">
        <v>4012</v>
      </c>
    </row>
    <row r="2384" spans="1:9" x14ac:dyDescent="0.25">
      <c r="A2384" t="s">
        <v>3723</v>
      </c>
      <c r="B2384" s="2">
        <v>1</v>
      </c>
      <c r="C2384" t="s">
        <v>2606</v>
      </c>
      <c r="F2384" t="s">
        <v>106</v>
      </c>
      <c r="H2384" t="s">
        <v>2135</v>
      </c>
      <c r="I2384" t="s">
        <v>4446</v>
      </c>
    </row>
    <row r="2385" spans="1:9" x14ac:dyDescent="0.25">
      <c r="A2385" t="s">
        <v>3723</v>
      </c>
      <c r="B2385" s="2">
        <v>2</v>
      </c>
      <c r="C2385" t="s">
        <v>4527</v>
      </c>
      <c r="F2385" t="s">
        <v>2563</v>
      </c>
      <c r="I2385" t="s">
        <v>4446</v>
      </c>
    </row>
    <row r="2386" spans="1:9" x14ac:dyDescent="0.25">
      <c r="A2386" t="s">
        <v>2994</v>
      </c>
      <c r="B2386" s="2">
        <v>1</v>
      </c>
      <c r="C2386" t="s">
        <v>4528</v>
      </c>
      <c r="D2386" s="325">
        <v>40950</v>
      </c>
      <c r="F2386" t="s">
        <v>52</v>
      </c>
      <c r="I2386" t="s">
        <v>4498</v>
      </c>
    </row>
    <row r="2387" spans="1:9" x14ac:dyDescent="0.25">
      <c r="A2387" t="s">
        <v>1615</v>
      </c>
      <c r="B2387" s="2">
        <v>1</v>
      </c>
      <c r="C2387" t="s">
        <v>2606</v>
      </c>
    </row>
    <row r="2388" spans="1:9" x14ac:dyDescent="0.25">
      <c r="A2388" t="s">
        <v>1615</v>
      </c>
      <c r="B2388" s="2">
        <v>2</v>
      </c>
      <c r="C2388" t="s">
        <v>2605</v>
      </c>
    </row>
    <row r="2389" spans="1:9" x14ac:dyDescent="0.25">
      <c r="A2389" t="s">
        <v>3693</v>
      </c>
      <c r="B2389" s="2">
        <v>1</v>
      </c>
      <c r="C2389" t="s">
        <v>4599</v>
      </c>
      <c r="I2389" t="s">
        <v>4019</v>
      </c>
    </row>
    <row r="2390" spans="1:9" x14ac:dyDescent="0.25">
      <c r="A2390" t="s">
        <v>3693</v>
      </c>
      <c r="B2390" s="2">
        <v>2</v>
      </c>
      <c r="C2390" t="s">
        <v>2605</v>
      </c>
      <c r="F2390" t="s">
        <v>48</v>
      </c>
      <c r="I2390" t="s">
        <v>4019</v>
      </c>
    </row>
    <row r="2391" spans="1:9" x14ac:dyDescent="0.25">
      <c r="A2391" t="s">
        <v>3287</v>
      </c>
      <c r="B2391" s="2">
        <v>1</v>
      </c>
      <c r="C2391" t="s">
        <v>2606</v>
      </c>
      <c r="D2391" s="325">
        <v>27942</v>
      </c>
      <c r="F2391" t="s">
        <v>4699</v>
      </c>
      <c r="G2391">
        <v>50000</v>
      </c>
      <c r="I2391" t="s">
        <v>4123</v>
      </c>
    </row>
    <row r="2392" spans="1:9" x14ac:dyDescent="0.25">
      <c r="A2392" t="s">
        <v>3287</v>
      </c>
      <c r="B2392" s="2">
        <v>2</v>
      </c>
      <c r="C2392" t="s">
        <v>2605</v>
      </c>
      <c r="D2392" s="325">
        <v>28397</v>
      </c>
      <c r="F2392" t="s">
        <v>31</v>
      </c>
      <c r="G2392">
        <v>25000</v>
      </c>
      <c r="I2392" t="s">
        <v>4123</v>
      </c>
    </row>
    <row r="2393" spans="1:9" x14ac:dyDescent="0.25">
      <c r="A2393" t="s">
        <v>3561</v>
      </c>
      <c r="B2393" s="2">
        <v>1</v>
      </c>
      <c r="C2393" t="s">
        <v>2606</v>
      </c>
      <c r="D2393" s="325">
        <v>39657</v>
      </c>
      <c r="F2393" t="s">
        <v>2608</v>
      </c>
      <c r="I2393" t="s">
        <v>4350</v>
      </c>
    </row>
    <row r="2394" spans="1:9" x14ac:dyDescent="0.25">
      <c r="A2394" t="s">
        <v>3561</v>
      </c>
      <c r="B2394" s="2">
        <v>2</v>
      </c>
      <c r="C2394" t="s">
        <v>4527</v>
      </c>
      <c r="F2394" t="s">
        <v>2494</v>
      </c>
      <c r="I2394" t="s">
        <v>4350</v>
      </c>
    </row>
    <row r="2395" spans="1:9" x14ac:dyDescent="0.25">
      <c r="A2395" t="s">
        <v>3561</v>
      </c>
      <c r="B2395" s="2">
        <v>3</v>
      </c>
      <c r="C2395" t="s">
        <v>4527</v>
      </c>
      <c r="D2395" s="325">
        <v>40000</v>
      </c>
      <c r="E2395" s="325">
        <v>40179</v>
      </c>
      <c r="F2395" t="s">
        <v>538</v>
      </c>
      <c r="I2395" t="s">
        <v>4350</v>
      </c>
    </row>
    <row r="2396" spans="1:9" x14ac:dyDescent="0.25">
      <c r="A2396" t="s">
        <v>3561</v>
      </c>
      <c r="B2396" s="2">
        <v>3</v>
      </c>
      <c r="C2396" t="s">
        <v>4527</v>
      </c>
      <c r="F2396" t="s">
        <v>2178</v>
      </c>
      <c r="I2396" t="s">
        <v>4350</v>
      </c>
    </row>
    <row r="2397" spans="1:9" x14ac:dyDescent="0.25">
      <c r="A2397" t="s">
        <v>3561</v>
      </c>
      <c r="B2397" s="2">
        <v>4</v>
      </c>
      <c r="C2397" t="s">
        <v>2603</v>
      </c>
      <c r="F2397" t="s">
        <v>48</v>
      </c>
      <c r="H2397" t="s">
        <v>2603</v>
      </c>
      <c r="I2397" t="s">
        <v>4350</v>
      </c>
    </row>
    <row r="2398" spans="1:9" x14ac:dyDescent="0.25">
      <c r="A2398" t="s">
        <v>1869</v>
      </c>
      <c r="B2398" s="2">
        <v>1</v>
      </c>
      <c r="C2398" t="s">
        <v>2606</v>
      </c>
    </row>
    <row r="2399" spans="1:9" x14ac:dyDescent="0.25">
      <c r="A2399" t="s">
        <v>1869</v>
      </c>
      <c r="B2399" s="2">
        <v>2</v>
      </c>
      <c r="C2399" t="s">
        <v>2605</v>
      </c>
    </row>
    <row r="2400" spans="1:9" x14ac:dyDescent="0.25">
      <c r="A2400" t="s">
        <v>3156</v>
      </c>
      <c r="B2400" s="2">
        <v>1</v>
      </c>
      <c r="C2400" t="s">
        <v>4528</v>
      </c>
      <c r="D2400" s="325">
        <v>38347</v>
      </c>
      <c r="E2400" s="325">
        <v>38388</v>
      </c>
      <c r="F2400" t="s">
        <v>66</v>
      </c>
      <c r="I2400" t="s">
        <v>4008</v>
      </c>
    </row>
    <row r="2401" spans="1:9" x14ac:dyDescent="0.25">
      <c r="A2401" t="s">
        <v>1566</v>
      </c>
      <c r="B2401" s="2">
        <v>1</v>
      </c>
      <c r="C2401" t="s">
        <v>2606</v>
      </c>
    </row>
    <row r="2402" spans="1:9" x14ac:dyDescent="0.25">
      <c r="A2402" t="s">
        <v>1566</v>
      </c>
      <c r="B2402" s="2">
        <v>2</v>
      </c>
      <c r="C2402" t="s">
        <v>2605</v>
      </c>
    </row>
    <row r="2403" spans="1:9" x14ac:dyDescent="0.25">
      <c r="A2403" t="s">
        <v>1821</v>
      </c>
      <c r="B2403" s="2">
        <v>1</v>
      </c>
      <c r="C2403" t="s">
        <v>2606</v>
      </c>
    </row>
    <row r="2404" spans="1:9" x14ac:dyDescent="0.25">
      <c r="A2404" t="s">
        <v>1821</v>
      </c>
      <c r="B2404" s="2">
        <v>2</v>
      </c>
      <c r="C2404" t="s">
        <v>2605</v>
      </c>
    </row>
    <row r="2405" spans="1:9" x14ac:dyDescent="0.25">
      <c r="A2405" t="s">
        <v>1868</v>
      </c>
      <c r="B2405" s="2">
        <v>1</v>
      </c>
      <c r="C2405" t="s">
        <v>2606</v>
      </c>
    </row>
    <row r="2406" spans="1:9" x14ac:dyDescent="0.25">
      <c r="A2406" t="s">
        <v>1868</v>
      </c>
      <c r="B2406" s="2">
        <v>2</v>
      </c>
      <c r="C2406" t="s">
        <v>2605</v>
      </c>
    </row>
    <row r="2407" spans="1:9" x14ac:dyDescent="0.25">
      <c r="A2407" t="s">
        <v>2071</v>
      </c>
      <c r="B2407" s="2">
        <v>1</v>
      </c>
      <c r="C2407" t="s">
        <v>2606</v>
      </c>
    </row>
    <row r="2408" spans="1:9" x14ac:dyDescent="0.25">
      <c r="A2408" t="s">
        <v>2071</v>
      </c>
      <c r="B2408" s="2">
        <v>2</v>
      </c>
      <c r="C2408" t="s">
        <v>2605</v>
      </c>
    </row>
    <row r="2409" spans="1:9" x14ac:dyDescent="0.25">
      <c r="A2409" t="s">
        <v>1820</v>
      </c>
      <c r="B2409" s="2">
        <v>1</v>
      </c>
      <c r="C2409" t="s">
        <v>2606</v>
      </c>
    </row>
    <row r="2410" spans="1:9" x14ac:dyDescent="0.25">
      <c r="A2410" t="s">
        <v>1820</v>
      </c>
      <c r="B2410" s="2">
        <v>2</v>
      </c>
      <c r="C2410" t="s">
        <v>2605</v>
      </c>
    </row>
    <row r="2411" spans="1:9" x14ac:dyDescent="0.25">
      <c r="A2411" t="s">
        <v>3639</v>
      </c>
      <c r="B2411" s="2">
        <v>1</v>
      </c>
      <c r="C2411" t="s">
        <v>2606</v>
      </c>
      <c r="D2411" s="325">
        <v>7966</v>
      </c>
      <c r="F2411" t="s">
        <v>2320</v>
      </c>
      <c r="I2411" t="s">
        <v>4079</v>
      </c>
    </row>
    <row r="2412" spans="1:9" x14ac:dyDescent="0.25">
      <c r="A2412" t="s">
        <v>3639</v>
      </c>
      <c r="B2412" s="2">
        <v>2</v>
      </c>
      <c r="C2412" t="s">
        <v>2605</v>
      </c>
      <c r="D2412" s="325">
        <v>10479</v>
      </c>
      <c r="F2412" t="s">
        <v>32</v>
      </c>
      <c r="I2412" t="s">
        <v>4079</v>
      </c>
    </row>
    <row r="2413" spans="1:9" x14ac:dyDescent="0.25">
      <c r="A2413" t="s">
        <v>3508</v>
      </c>
      <c r="B2413" s="2">
        <v>1</v>
      </c>
      <c r="C2413" t="s">
        <v>2606</v>
      </c>
      <c r="F2413" t="s">
        <v>4700</v>
      </c>
      <c r="I2413" t="s">
        <v>4311</v>
      </c>
    </row>
    <row r="2414" spans="1:9" x14ac:dyDescent="0.25">
      <c r="A2414" t="s">
        <v>3508</v>
      </c>
      <c r="B2414" s="2">
        <v>2</v>
      </c>
      <c r="C2414" t="s">
        <v>2605</v>
      </c>
      <c r="D2414" s="325">
        <v>18264</v>
      </c>
      <c r="F2414" t="s">
        <v>104</v>
      </c>
      <c r="I2414" t="s">
        <v>4311</v>
      </c>
    </row>
    <row r="2415" spans="1:9" x14ac:dyDescent="0.25">
      <c r="A2415" t="s">
        <v>2920</v>
      </c>
      <c r="B2415" s="2">
        <v>1</v>
      </c>
      <c r="C2415" t="s">
        <v>2606</v>
      </c>
      <c r="F2415" t="s">
        <v>62</v>
      </c>
      <c r="I2415" t="s">
        <v>4416</v>
      </c>
    </row>
    <row r="2416" spans="1:9" x14ac:dyDescent="0.25">
      <c r="A2416" t="s">
        <v>2920</v>
      </c>
      <c r="B2416" s="2">
        <v>2</v>
      </c>
      <c r="C2416" t="s">
        <v>2605</v>
      </c>
      <c r="F2416" t="s">
        <v>81</v>
      </c>
      <c r="I2416" t="s">
        <v>4416</v>
      </c>
    </row>
    <row r="2417" spans="1:9" x14ac:dyDescent="0.25">
      <c r="A2417" t="s">
        <v>3758</v>
      </c>
      <c r="B2417" s="2">
        <v>1</v>
      </c>
      <c r="C2417" t="s">
        <v>2606</v>
      </c>
    </row>
    <row r="2418" spans="1:9" x14ac:dyDescent="0.25">
      <c r="A2418" t="s">
        <v>3758</v>
      </c>
      <c r="B2418" s="2">
        <v>2</v>
      </c>
      <c r="C2418" t="s">
        <v>2605</v>
      </c>
    </row>
    <row r="2419" spans="1:9" x14ac:dyDescent="0.25">
      <c r="A2419" t="s">
        <v>3280</v>
      </c>
      <c r="B2419" s="2">
        <v>1</v>
      </c>
      <c r="C2419" t="s">
        <v>2606</v>
      </c>
    </row>
    <row r="2420" spans="1:9" x14ac:dyDescent="0.25">
      <c r="A2420" t="s">
        <v>3280</v>
      </c>
      <c r="B2420" s="2">
        <v>2</v>
      </c>
      <c r="C2420" t="s">
        <v>2605</v>
      </c>
    </row>
    <row r="2421" spans="1:9" x14ac:dyDescent="0.25">
      <c r="A2421" t="s">
        <v>1453</v>
      </c>
      <c r="B2421" s="2">
        <v>1</v>
      </c>
      <c r="C2421" t="s">
        <v>2606</v>
      </c>
    </row>
    <row r="2422" spans="1:9" x14ac:dyDescent="0.25">
      <c r="A2422" t="s">
        <v>1453</v>
      </c>
      <c r="B2422" s="2">
        <v>2</v>
      </c>
      <c r="C2422" t="s">
        <v>2605</v>
      </c>
    </row>
    <row r="2423" spans="1:9" x14ac:dyDescent="0.25">
      <c r="A2423" t="s">
        <v>1884</v>
      </c>
      <c r="B2423" s="2">
        <v>1</v>
      </c>
      <c r="C2423" t="s">
        <v>2606</v>
      </c>
    </row>
    <row r="2424" spans="1:9" x14ac:dyDescent="0.25">
      <c r="A2424" t="s">
        <v>1884</v>
      </c>
      <c r="B2424" s="2">
        <v>2</v>
      </c>
      <c r="C2424" t="s">
        <v>2605</v>
      </c>
    </row>
    <row r="2425" spans="1:9" x14ac:dyDescent="0.25">
      <c r="A2425" t="s">
        <v>3021</v>
      </c>
      <c r="B2425" s="2">
        <v>1</v>
      </c>
      <c r="C2425" t="s">
        <v>2606</v>
      </c>
      <c r="D2425" s="325">
        <v>41132</v>
      </c>
      <c r="F2425" t="s">
        <v>4055</v>
      </c>
      <c r="I2425" t="s">
        <v>3975</v>
      </c>
    </row>
    <row r="2426" spans="1:9" x14ac:dyDescent="0.25">
      <c r="A2426" t="s">
        <v>3021</v>
      </c>
      <c r="B2426" s="2">
        <v>2</v>
      </c>
      <c r="C2426" t="s">
        <v>2605</v>
      </c>
      <c r="D2426" s="325">
        <v>41858</v>
      </c>
      <c r="F2426" t="s">
        <v>70</v>
      </c>
      <c r="I2426" t="s">
        <v>3975</v>
      </c>
    </row>
    <row r="2427" spans="1:9" x14ac:dyDescent="0.25">
      <c r="A2427" t="s">
        <v>3240</v>
      </c>
      <c r="B2427" s="2">
        <v>1</v>
      </c>
      <c r="C2427" t="s">
        <v>2606</v>
      </c>
      <c r="D2427" s="325">
        <v>41126</v>
      </c>
      <c r="F2427" t="s">
        <v>76</v>
      </c>
      <c r="I2427" t="s">
        <v>4082</v>
      </c>
    </row>
    <row r="2428" spans="1:9" x14ac:dyDescent="0.25">
      <c r="A2428" t="s">
        <v>3240</v>
      </c>
      <c r="B2428" s="2">
        <v>2</v>
      </c>
      <c r="C2428" t="s">
        <v>2605</v>
      </c>
      <c r="D2428" s="325">
        <v>41541</v>
      </c>
      <c r="F2428" t="s">
        <v>108</v>
      </c>
      <c r="I2428" t="s">
        <v>4082</v>
      </c>
    </row>
    <row r="2429" spans="1:9" x14ac:dyDescent="0.25">
      <c r="A2429" t="s">
        <v>3725</v>
      </c>
      <c r="B2429" s="2">
        <v>1</v>
      </c>
      <c r="C2429" t="s">
        <v>4528</v>
      </c>
      <c r="F2429" t="s">
        <v>32</v>
      </c>
      <c r="I2429" t="s">
        <v>4441</v>
      </c>
    </row>
    <row r="2430" spans="1:9" x14ac:dyDescent="0.25">
      <c r="A2430" t="s">
        <v>2089</v>
      </c>
      <c r="B2430" s="2">
        <v>1</v>
      </c>
      <c r="C2430" t="s">
        <v>2606</v>
      </c>
    </row>
    <row r="2431" spans="1:9" x14ac:dyDescent="0.25">
      <c r="A2431" t="s">
        <v>2089</v>
      </c>
      <c r="B2431" s="2">
        <v>2</v>
      </c>
      <c r="C2431" t="s">
        <v>2605</v>
      </c>
    </row>
    <row r="2432" spans="1:9" x14ac:dyDescent="0.25">
      <c r="A2432" t="s">
        <v>1538</v>
      </c>
      <c r="B2432" s="2">
        <v>1</v>
      </c>
      <c r="C2432" t="s">
        <v>2606</v>
      </c>
    </row>
    <row r="2433" spans="1:9" x14ac:dyDescent="0.25">
      <c r="A2433" t="s">
        <v>1538</v>
      </c>
      <c r="B2433" s="2">
        <v>2</v>
      </c>
      <c r="C2433" t="s">
        <v>2605</v>
      </c>
    </row>
    <row r="2434" spans="1:9" x14ac:dyDescent="0.25">
      <c r="A2434" t="s">
        <v>1910</v>
      </c>
      <c r="B2434" s="2">
        <v>1</v>
      </c>
      <c r="C2434" t="s">
        <v>2606</v>
      </c>
    </row>
    <row r="2435" spans="1:9" x14ac:dyDescent="0.25">
      <c r="A2435" t="s">
        <v>1910</v>
      </c>
      <c r="B2435" s="2">
        <v>2</v>
      </c>
      <c r="C2435" t="s">
        <v>2605</v>
      </c>
    </row>
    <row r="2436" spans="1:9" x14ac:dyDescent="0.25">
      <c r="A2436" t="s">
        <v>2120</v>
      </c>
      <c r="B2436" s="2">
        <v>1</v>
      </c>
      <c r="C2436" t="s">
        <v>2606</v>
      </c>
    </row>
    <row r="2437" spans="1:9" x14ac:dyDescent="0.25">
      <c r="A2437" t="s">
        <v>2120</v>
      </c>
      <c r="B2437" s="2">
        <v>2</v>
      </c>
      <c r="C2437" t="s">
        <v>2605</v>
      </c>
    </row>
    <row r="2438" spans="1:9" x14ac:dyDescent="0.25">
      <c r="A2438" t="s">
        <v>1485</v>
      </c>
      <c r="B2438" s="2">
        <v>1</v>
      </c>
      <c r="C2438" t="s">
        <v>2606</v>
      </c>
    </row>
    <row r="2439" spans="1:9" x14ac:dyDescent="0.25">
      <c r="A2439" t="s">
        <v>1485</v>
      </c>
      <c r="B2439" s="2">
        <v>2</v>
      </c>
      <c r="C2439" t="s">
        <v>2605</v>
      </c>
    </row>
    <row r="2440" spans="1:9" x14ac:dyDescent="0.25">
      <c r="A2440" t="s">
        <v>1842</v>
      </c>
      <c r="B2440" s="2">
        <v>1</v>
      </c>
      <c r="C2440" t="s">
        <v>2606</v>
      </c>
    </row>
    <row r="2441" spans="1:9" x14ac:dyDescent="0.25">
      <c r="A2441" t="s">
        <v>1842</v>
      </c>
      <c r="B2441" s="2">
        <v>2</v>
      </c>
      <c r="C2441" t="s">
        <v>2605</v>
      </c>
    </row>
    <row r="2442" spans="1:9" x14ac:dyDescent="0.25">
      <c r="A2442" t="s">
        <v>2057</v>
      </c>
      <c r="B2442" s="2">
        <v>1</v>
      </c>
      <c r="C2442" t="s">
        <v>2606</v>
      </c>
    </row>
    <row r="2443" spans="1:9" x14ac:dyDescent="0.25">
      <c r="A2443" t="s">
        <v>2057</v>
      </c>
      <c r="B2443" s="2">
        <v>2</v>
      </c>
      <c r="C2443" t="s">
        <v>2605</v>
      </c>
    </row>
    <row r="2444" spans="1:9" x14ac:dyDescent="0.25">
      <c r="A2444" t="s">
        <v>1536</v>
      </c>
      <c r="B2444" s="2">
        <v>1</v>
      </c>
      <c r="C2444" t="s">
        <v>2606</v>
      </c>
    </row>
    <row r="2445" spans="1:9" x14ac:dyDescent="0.25">
      <c r="A2445" t="s">
        <v>1536</v>
      </c>
      <c r="B2445" s="2">
        <v>2</v>
      </c>
      <c r="C2445" t="s">
        <v>2605</v>
      </c>
    </row>
    <row r="2446" spans="1:9" x14ac:dyDescent="0.25">
      <c r="A2446" t="s">
        <v>2972</v>
      </c>
      <c r="B2446" s="2">
        <v>1</v>
      </c>
      <c r="C2446" t="s">
        <v>2606</v>
      </c>
      <c r="D2446" s="325">
        <v>38556</v>
      </c>
      <c r="F2446" t="s">
        <v>2608</v>
      </c>
      <c r="I2446" t="s">
        <v>4473</v>
      </c>
    </row>
    <row r="2447" spans="1:9" x14ac:dyDescent="0.25">
      <c r="A2447" t="s">
        <v>2972</v>
      </c>
      <c r="B2447" s="2">
        <v>2</v>
      </c>
      <c r="C2447" t="s">
        <v>4527</v>
      </c>
      <c r="D2447" s="325">
        <v>39213</v>
      </c>
      <c r="F2447" t="s">
        <v>51</v>
      </c>
      <c r="I2447" t="s">
        <v>4473</v>
      </c>
    </row>
    <row r="2448" spans="1:9" x14ac:dyDescent="0.25">
      <c r="A2448" t="s">
        <v>3665</v>
      </c>
      <c r="B2448" s="2">
        <v>1</v>
      </c>
      <c r="C2448" t="s">
        <v>2606</v>
      </c>
      <c r="D2448" s="325">
        <v>36190</v>
      </c>
      <c r="F2448" t="s">
        <v>2534</v>
      </c>
      <c r="I2448" t="s">
        <v>4410</v>
      </c>
    </row>
    <row r="2449" spans="1:9" x14ac:dyDescent="0.25">
      <c r="A2449" t="s">
        <v>3665</v>
      </c>
      <c r="B2449" s="2">
        <v>2</v>
      </c>
      <c r="C2449" t="s">
        <v>2605</v>
      </c>
      <c r="D2449" s="325">
        <v>36274</v>
      </c>
      <c r="F2449" t="s">
        <v>2175</v>
      </c>
      <c r="I2449" t="s">
        <v>4410</v>
      </c>
    </row>
    <row r="2450" spans="1:9" x14ac:dyDescent="0.25">
      <c r="A2450" t="s">
        <v>3054</v>
      </c>
      <c r="B2450" s="2">
        <v>1</v>
      </c>
      <c r="C2450" t="s">
        <v>2606</v>
      </c>
      <c r="D2450" s="325">
        <v>29211</v>
      </c>
      <c r="F2450" t="s">
        <v>81</v>
      </c>
      <c r="I2450" t="s">
        <v>3907</v>
      </c>
    </row>
    <row r="2451" spans="1:9" x14ac:dyDescent="0.25">
      <c r="A2451" t="s">
        <v>3054</v>
      </c>
      <c r="B2451" s="2">
        <v>2</v>
      </c>
      <c r="C2451" t="s">
        <v>2605</v>
      </c>
      <c r="D2451" s="325">
        <v>29350</v>
      </c>
      <c r="F2451" t="s">
        <v>85</v>
      </c>
      <c r="G2451">
        <v>100000</v>
      </c>
      <c r="I2451" t="s">
        <v>3907</v>
      </c>
    </row>
    <row r="2452" spans="1:9" x14ac:dyDescent="0.25">
      <c r="A2452" t="s">
        <v>3660</v>
      </c>
      <c r="B2452" s="2">
        <v>1</v>
      </c>
      <c r="C2452" t="s">
        <v>2606</v>
      </c>
      <c r="D2452" s="325">
        <v>34205</v>
      </c>
      <c r="F2452" t="s">
        <v>89</v>
      </c>
      <c r="G2452">
        <v>2100000</v>
      </c>
      <c r="I2452" t="s">
        <v>3967</v>
      </c>
    </row>
    <row r="2453" spans="1:9" x14ac:dyDescent="0.25">
      <c r="A2453" t="s">
        <v>3660</v>
      </c>
      <c r="B2453" s="2">
        <v>2</v>
      </c>
      <c r="C2453" t="s">
        <v>2605</v>
      </c>
      <c r="D2453" s="325">
        <v>34832</v>
      </c>
      <c r="F2453" t="s">
        <v>41</v>
      </c>
      <c r="G2453">
        <v>9100000</v>
      </c>
      <c r="I2453" t="s">
        <v>3967</v>
      </c>
    </row>
    <row r="2454" spans="1:9" x14ac:dyDescent="0.25">
      <c r="A2454" t="s">
        <v>2859</v>
      </c>
      <c r="B2454" s="2">
        <v>1</v>
      </c>
      <c r="C2454" t="s">
        <v>2606</v>
      </c>
      <c r="D2454" s="325">
        <v>4634</v>
      </c>
      <c r="F2454" t="s">
        <v>42</v>
      </c>
      <c r="I2454" t="s">
        <v>3834</v>
      </c>
    </row>
    <row r="2455" spans="1:9" x14ac:dyDescent="0.25">
      <c r="A2455" t="s">
        <v>2859</v>
      </c>
      <c r="B2455" s="2">
        <v>2</v>
      </c>
      <c r="C2455" t="s">
        <v>2605</v>
      </c>
      <c r="D2455" s="325">
        <v>5110</v>
      </c>
      <c r="F2455" t="s">
        <v>2142</v>
      </c>
      <c r="I2455" t="s">
        <v>3834</v>
      </c>
    </row>
    <row r="2456" spans="1:9" x14ac:dyDescent="0.25">
      <c r="A2456" t="s">
        <v>3744</v>
      </c>
      <c r="B2456" s="2">
        <v>1</v>
      </c>
      <c r="C2456" t="s">
        <v>2606</v>
      </c>
    </row>
    <row r="2457" spans="1:9" x14ac:dyDescent="0.25">
      <c r="A2457" t="s">
        <v>3744</v>
      </c>
      <c r="B2457" s="2">
        <v>2</v>
      </c>
      <c r="C2457" t="s">
        <v>2605</v>
      </c>
    </row>
    <row r="2458" spans="1:9" x14ac:dyDescent="0.25">
      <c r="A2458" t="s">
        <v>1898</v>
      </c>
      <c r="B2458" s="2">
        <v>1</v>
      </c>
      <c r="C2458" t="s">
        <v>2606</v>
      </c>
    </row>
    <row r="2459" spans="1:9" x14ac:dyDescent="0.25">
      <c r="A2459" t="s">
        <v>1898</v>
      </c>
      <c r="B2459" s="2">
        <v>2</v>
      </c>
      <c r="C2459" t="s">
        <v>2605</v>
      </c>
    </row>
    <row r="2460" spans="1:9" x14ac:dyDescent="0.25">
      <c r="A2460" t="s">
        <v>1565</v>
      </c>
      <c r="B2460" s="2">
        <v>1</v>
      </c>
      <c r="C2460" t="s">
        <v>2606</v>
      </c>
    </row>
    <row r="2461" spans="1:9" x14ac:dyDescent="0.25">
      <c r="A2461" t="s">
        <v>1565</v>
      </c>
      <c r="B2461" s="2">
        <v>2</v>
      </c>
      <c r="C2461" t="s">
        <v>2605</v>
      </c>
    </row>
    <row r="2462" spans="1:9" x14ac:dyDescent="0.25">
      <c r="A2462" t="s">
        <v>1513</v>
      </c>
      <c r="B2462" s="2">
        <v>1</v>
      </c>
      <c r="C2462" t="s">
        <v>2606</v>
      </c>
    </row>
    <row r="2463" spans="1:9" x14ac:dyDescent="0.25">
      <c r="A2463" t="s">
        <v>1513</v>
      </c>
      <c r="B2463" s="2">
        <v>2</v>
      </c>
      <c r="C2463" t="s">
        <v>2605</v>
      </c>
    </row>
    <row r="2464" spans="1:9" x14ac:dyDescent="0.25">
      <c r="A2464" t="s">
        <v>3053</v>
      </c>
      <c r="B2464" s="2">
        <v>1</v>
      </c>
      <c r="C2464" t="s">
        <v>4599</v>
      </c>
      <c r="I2464" t="s">
        <v>3926</v>
      </c>
    </row>
    <row r="2465" spans="1:9" x14ac:dyDescent="0.25">
      <c r="A2465" t="s">
        <v>3053</v>
      </c>
      <c r="B2465" s="2">
        <v>2</v>
      </c>
      <c r="C2465" t="s">
        <v>2605</v>
      </c>
      <c r="D2465" s="325">
        <v>29099</v>
      </c>
      <c r="F2465" t="s">
        <v>81</v>
      </c>
      <c r="G2465">
        <v>125000</v>
      </c>
      <c r="I2465" t="s">
        <v>3926</v>
      </c>
    </row>
    <row r="2466" spans="1:9" x14ac:dyDescent="0.25">
      <c r="A2466" t="s">
        <v>3369</v>
      </c>
      <c r="B2466" s="2">
        <v>1</v>
      </c>
      <c r="C2466" t="s">
        <v>2606</v>
      </c>
    </row>
    <row r="2467" spans="1:9" x14ac:dyDescent="0.25">
      <c r="A2467" t="s">
        <v>3369</v>
      </c>
      <c r="B2467" s="2">
        <v>2</v>
      </c>
      <c r="C2467" t="s">
        <v>2605</v>
      </c>
    </row>
    <row r="2468" spans="1:9" x14ac:dyDescent="0.25">
      <c r="A2468" t="s">
        <v>3620</v>
      </c>
      <c r="B2468" s="2">
        <v>1</v>
      </c>
      <c r="C2468" t="s">
        <v>2606</v>
      </c>
      <c r="D2468" s="325">
        <v>41277</v>
      </c>
      <c r="F2468" t="s">
        <v>4681</v>
      </c>
      <c r="G2468">
        <v>160000</v>
      </c>
      <c r="I2468" t="s">
        <v>4262</v>
      </c>
    </row>
    <row r="2469" spans="1:9" x14ac:dyDescent="0.25">
      <c r="A2469" t="s">
        <v>3620</v>
      </c>
      <c r="B2469" s="2">
        <v>2</v>
      </c>
      <c r="C2469" t="s">
        <v>4527</v>
      </c>
      <c r="F2469" t="s">
        <v>53</v>
      </c>
      <c r="I2469" t="s">
        <v>4262</v>
      </c>
    </row>
    <row r="2470" spans="1:9" x14ac:dyDescent="0.25">
      <c r="A2470" t="s">
        <v>3620</v>
      </c>
      <c r="B2470" s="2">
        <v>3</v>
      </c>
      <c r="C2470" t="s">
        <v>4527</v>
      </c>
      <c r="D2470" s="325">
        <v>41912</v>
      </c>
      <c r="E2470" s="325">
        <v>41942</v>
      </c>
      <c r="F2470" t="s">
        <v>163</v>
      </c>
    </row>
    <row r="2471" spans="1:9" x14ac:dyDescent="0.25">
      <c r="A2471" t="s">
        <v>3620</v>
      </c>
      <c r="B2471" s="2">
        <v>4</v>
      </c>
      <c r="C2471" t="s">
        <v>4527</v>
      </c>
      <c r="F2471" t="s">
        <v>89</v>
      </c>
    </row>
    <row r="2472" spans="1:9" x14ac:dyDescent="0.25">
      <c r="A2472" t="s">
        <v>3620</v>
      </c>
      <c r="B2472" s="2">
        <v>5</v>
      </c>
      <c r="C2472" t="s">
        <v>2605</v>
      </c>
      <c r="D2472" s="325">
        <v>42243</v>
      </c>
      <c r="F2472" t="s">
        <v>89</v>
      </c>
    </row>
    <row r="2473" spans="1:9" x14ac:dyDescent="0.25">
      <c r="A2473" t="s">
        <v>3467</v>
      </c>
      <c r="B2473" s="2">
        <v>1</v>
      </c>
      <c r="C2473" t="s">
        <v>4528</v>
      </c>
      <c r="D2473" s="325">
        <v>37860</v>
      </c>
      <c r="E2473" s="325">
        <v>37947</v>
      </c>
      <c r="F2473" t="s">
        <v>65</v>
      </c>
      <c r="I2473" t="s">
        <v>4266</v>
      </c>
    </row>
    <row r="2474" spans="1:9" x14ac:dyDescent="0.25">
      <c r="A2474" t="s">
        <v>1484</v>
      </c>
      <c r="B2474" s="2">
        <v>1</v>
      </c>
      <c r="C2474" t="s">
        <v>2606</v>
      </c>
    </row>
    <row r="2475" spans="1:9" x14ac:dyDescent="0.25">
      <c r="A2475" t="s">
        <v>1484</v>
      </c>
      <c r="B2475" s="2">
        <v>2</v>
      </c>
      <c r="C2475" t="s">
        <v>2605</v>
      </c>
    </row>
    <row r="2476" spans="1:9" x14ac:dyDescent="0.25">
      <c r="A2476" t="s">
        <v>3351</v>
      </c>
      <c r="B2476" s="2">
        <v>1</v>
      </c>
      <c r="C2476" t="s">
        <v>2606</v>
      </c>
      <c r="D2476" s="325">
        <v>36488</v>
      </c>
      <c r="F2476" t="s">
        <v>2382</v>
      </c>
      <c r="G2476">
        <v>2660000</v>
      </c>
      <c r="I2476" t="s">
        <v>4177</v>
      </c>
    </row>
    <row r="2477" spans="1:9" x14ac:dyDescent="0.25">
      <c r="A2477" t="s">
        <v>3351</v>
      </c>
      <c r="B2477" s="2">
        <v>2</v>
      </c>
      <c r="C2477" t="s">
        <v>2605</v>
      </c>
      <c r="D2477" s="325">
        <v>37268</v>
      </c>
      <c r="F2477" t="s">
        <v>80</v>
      </c>
      <c r="G2477">
        <v>140000</v>
      </c>
      <c r="I2477" t="s">
        <v>4177</v>
      </c>
    </row>
    <row r="2478" spans="1:9" s="314" customFormat="1" x14ac:dyDescent="0.25">
      <c r="A2478" s="314" t="s">
        <v>2885</v>
      </c>
      <c r="B2478" s="315">
        <v>1</v>
      </c>
      <c r="C2478" s="314" t="s">
        <v>4599</v>
      </c>
      <c r="D2478" s="326">
        <v>26775</v>
      </c>
      <c r="E2478" s="326"/>
      <c r="I2478" s="314" t="s">
        <v>3855</v>
      </c>
    </row>
    <row r="2479" spans="1:9" x14ac:dyDescent="0.25">
      <c r="A2479" t="s">
        <v>2885</v>
      </c>
      <c r="B2479" s="2">
        <v>2</v>
      </c>
      <c r="C2479" t="s">
        <v>2605</v>
      </c>
      <c r="D2479" s="325">
        <v>26777</v>
      </c>
      <c r="F2479" t="s">
        <v>56</v>
      </c>
      <c r="I2479" t="s">
        <v>3855</v>
      </c>
    </row>
    <row r="2480" spans="1:9" x14ac:dyDescent="0.25">
      <c r="A2480" t="s">
        <v>3042</v>
      </c>
      <c r="B2480" s="2">
        <v>1</v>
      </c>
      <c r="C2480" t="s">
        <v>2606</v>
      </c>
      <c r="D2480" s="325">
        <v>34220</v>
      </c>
      <c r="F2480" t="s">
        <v>163</v>
      </c>
      <c r="I2480" t="s">
        <v>3895</v>
      </c>
    </row>
    <row r="2481" spans="1:9" x14ac:dyDescent="0.25">
      <c r="A2481" t="s">
        <v>3042</v>
      </c>
      <c r="B2481" s="2">
        <v>2</v>
      </c>
      <c r="C2481" t="s">
        <v>2605</v>
      </c>
      <c r="D2481" s="325">
        <v>35476</v>
      </c>
      <c r="F2481" t="s">
        <v>40</v>
      </c>
      <c r="I2481" t="s">
        <v>3895</v>
      </c>
    </row>
    <row r="2482" spans="1:9" x14ac:dyDescent="0.25">
      <c r="A2482" t="s">
        <v>3666</v>
      </c>
      <c r="B2482" s="2">
        <v>1</v>
      </c>
      <c r="C2482" t="s">
        <v>4599</v>
      </c>
      <c r="I2482" t="s">
        <v>3952</v>
      </c>
    </row>
    <row r="2483" spans="1:9" x14ac:dyDescent="0.25">
      <c r="A2483" t="s">
        <v>3666</v>
      </c>
      <c r="B2483" s="2">
        <v>2</v>
      </c>
      <c r="C2483" t="s">
        <v>4527</v>
      </c>
      <c r="F2483" t="s">
        <v>45</v>
      </c>
    </row>
    <row r="2484" spans="1:9" x14ac:dyDescent="0.25">
      <c r="A2484" t="s">
        <v>3666</v>
      </c>
      <c r="B2484" s="2">
        <v>3</v>
      </c>
      <c r="C2484" t="s">
        <v>2605</v>
      </c>
      <c r="F2484" t="s">
        <v>45</v>
      </c>
      <c r="I2484" t="s">
        <v>3952</v>
      </c>
    </row>
    <row r="2485" spans="1:9" x14ac:dyDescent="0.25">
      <c r="A2485" t="s">
        <v>3706</v>
      </c>
      <c r="B2485" s="2">
        <v>1</v>
      </c>
      <c r="C2485" t="s">
        <v>2606</v>
      </c>
      <c r="F2485" t="s">
        <v>544</v>
      </c>
      <c r="H2485" t="s">
        <v>2135</v>
      </c>
      <c r="I2485" t="s">
        <v>3966</v>
      </c>
    </row>
    <row r="2486" spans="1:9" x14ac:dyDescent="0.25">
      <c r="A2486" t="s">
        <v>3706</v>
      </c>
      <c r="B2486" s="2">
        <v>2</v>
      </c>
      <c r="C2486" t="s">
        <v>2603</v>
      </c>
      <c r="F2486" t="s">
        <v>108</v>
      </c>
      <c r="H2486" t="s">
        <v>2135</v>
      </c>
      <c r="I2486" t="s">
        <v>3966</v>
      </c>
    </row>
    <row r="2487" spans="1:9" x14ac:dyDescent="0.25">
      <c r="A2487" t="s">
        <v>3667</v>
      </c>
      <c r="B2487" s="2">
        <v>1</v>
      </c>
      <c r="C2487" t="s">
        <v>4599</v>
      </c>
      <c r="I2487" t="s">
        <v>4027</v>
      </c>
    </row>
    <row r="2488" spans="1:9" x14ac:dyDescent="0.25">
      <c r="A2488" t="s">
        <v>3667</v>
      </c>
      <c r="B2488" s="2">
        <v>2</v>
      </c>
      <c r="C2488" t="s">
        <v>2605</v>
      </c>
      <c r="F2488" t="s">
        <v>31</v>
      </c>
      <c r="I2488" t="s">
        <v>4027</v>
      </c>
    </row>
    <row r="2489" spans="1:9" x14ac:dyDescent="0.25">
      <c r="A2489" t="s">
        <v>3257</v>
      </c>
      <c r="B2489" s="2">
        <v>1</v>
      </c>
      <c r="C2489" t="s">
        <v>2606</v>
      </c>
      <c r="D2489" s="325">
        <v>35154</v>
      </c>
      <c r="F2489" t="s">
        <v>2608</v>
      </c>
      <c r="I2489" t="s">
        <v>4101</v>
      </c>
    </row>
    <row r="2490" spans="1:9" x14ac:dyDescent="0.25">
      <c r="A2490" t="s">
        <v>3257</v>
      </c>
      <c r="B2490" s="2">
        <v>2</v>
      </c>
      <c r="C2490" t="s">
        <v>4527</v>
      </c>
      <c r="F2490" t="s">
        <v>4553</v>
      </c>
      <c r="I2490" t="s">
        <v>4101</v>
      </c>
    </row>
    <row r="2491" spans="1:9" x14ac:dyDescent="0.25">
      <c r="A2491" t="s">
        <v>3257</v>
      </c>
      <c r="B2491" s="2">
        <v>3</v>
      </c>
      <c r="C2491" t="s">
        <v>4527</v>
      </c>
      <c r="F2491" t="s">
        <v>2178</v>
      </c>
      <c r="I2491" t="s">
        <v>4101</v>
      </c>
    </row>
    <row r="2492" spans="1:9" x14ac:dyDescent="0.25">
      <c r="A2492" t="s">
        <v>3257</v>
      </c>
      <c r="B2492" s="2">
        <v>4</v>
      </c>
      <c r="C2492" t="s">
        <v>4527</v>
      </c>
      <c r="F2492" t="s">
        <v>40</v>
      </c>
      <c r="I2492" t="s">
        <v>4101</v>
      </c>
    </row>
    <row r="2493" spans="1:9" x14ac:dyDescent="0.25">
      <c r="A2493" t="s">
        <v>3257</v>
      </c>
      <c r="B2493" s="2">
        <v>5</v>
      </c>
      <c r="C2493" t="s">
        <v>4527</v>
      </c>
      <c r="F2493" t="s">
        <v>100</v>
      </c>
      <c r="I2493" t="s">
        <v>4101</v>
      </c>
    </row>
    <row r="2494" spans="1:9" x14ac:dyDescent="0.25">
      <c r="A2494" t="s">
        <v>3257</v>
      </c>
      <c r="B2494" s="2">
        <v>6</v>
      </c>
      <c r="C2494" t="s">
        <v>4527</v>
      </c>
      <c r="F2494" t="s">
        <v>4554</v>
      </c>
      <c r="I2494" t="s">
        <v>4101</v>
      </c>
    </row>
    <row r="2495" spans="1:9" x14ac:dyDescent="0.25">
      <c r="A2495" t="s">
        <v>3257</v>
      </c>
      <c r="B2495" s="2">
        <v>7</v>
      </c>
      <c r="C2495" t="s">
        <v>4527</v>
      </c>
      <c r="F2495" t="s">
        <v>73</v>
      </c>
      <c r="I2495" t="s">
        <v>4101</v>
      </c>
    </row>
    <row r="2496" spans="1:9" x14ac:dyDescent="0.25">
      <c r="A2496" t="s">
        <v>3257</v>
      </c>
      <c r="B2496" s="2">
        <v>8</v>
      </c>
      <c r="C2496" t="s">
        <v>4527</v>
      </c>
      <c r="F2496" t="s">
        <v>109</v>
      </c>
      <c r="I2496" t="s">
        <v>4101</v>
      </c>
    </row>
    <row r="2497" spans="1:9" x14ac:dyDescent="0.25">
      <c r="A2497" t="s">
        <v>3257</v>
      </c>
      <c r="B2497" s="2">
        <v>9</v>
      </c>
      <c r="C2497" t="s">
        <v>2605</v>
      </c>
      <c r="D2497" s="325">
        <v>36521</v>
      </c>
      <c r="F2497" t="s">
        <v>165</v>
      </c>
      <c r="I2497" t="s">
        <v>4101</v>
      </c>
    </row>
    <row r="2498" spans="1:9" x14ac:dyDescent="0.25">
      <c r="A2498" t="s">
        <v>448</v>
      </c>
      <c r="B2498" s="2">
        <v>1</v>
      </c>
      <c r="C2498" t="s">
        <v>2606</v>
      </c>
      <c r="D2498" s="325">
        <v>30086</v>
      </c>
      <c r="F2498" t="s">
        <v>2608</v>
      </c>
      <c r="I2498" t="s">
        <v>4141</v>
      </c>
    </row>
    <row r="2499" spans="1:9" x14ac:dyDescent="0.25">
      <c r="A2499" t="s">
        <v>448</v>
      </c>
      <c r="B2499" s="2">
        <v>2</v>
      </c>
      <c r="C2499" t="s">
        <v>2605</v>
      </c>
      <c r="D2499" s="325">
        <v>33376</v>
      </c>
      <c r="F2499" t="s">
        <v>33</v>
      </c>
      <c r="G2499">
        <v>368000</v>
      </c>
      <c r="I2499" t="s">
        <v>4141</v>
      </c>
    </row>
    <row r="2500" spans="1:9" x14ac:dyDescent="0.25">
      <c r="A2500" t="s">
        <v>3472</v>
      </c>
      <c r="B2500" s="2">
        <v>1</v>
      </c>
      <c r="C2500" t="s">
        <v>4599</v>
      </c>
      <c r="I2500" t="s">
        <v>4270</v>
      </c>
    </row>
    <row r="2501" spans="1:9" x14ac:dyDescent="0.25">
      <c r="A2501" t="s">
        <v>3472</v>
      </c>
      <c r="B2501" s="2">
        <v>2</v>
      </c>
      <c r="C2501" t="s">
        <v>2605</v>
      </c>
      <c r="D2501" s="325">
        <v>36557</v>
      </c>
      <c r="F2501" t="s">
        <v>68</v>
      </c>
      <c r="I2501" t="s">
        <v>4270</v>
      </c>
    </row>
    <row r="2502" spans="1:9" x14ac:dyDescent="0.25">
      <c r="A2502" t="s">
        <v>3525</v>
      </c>
      <c r="B2502" s="2">
        <v>1</v>
      </c>
      <c r="C2502" t="s">
        <v>2606</v>
      </c>
      <c r="F2502" t="s">
        <v>88</v>
      </c>
      <c r="I2502" t="s">
        <v>4325</v>
      </c>
    </row>
    <row r="2503" spans="1:9" x14ac:dyDescent="0.25">
      <c r="A2503" t="s">
        <v>3525</v>
      </c>
      <c r="B2503" s="2">
        <v>2</v>
      </c>
      <c r="C2503" t="s">
        <v>2605</v>
      </c>
      <c r="F2503" t="s">
        <v>79</v>
      </c>
      <c r="I2503" t="s">
        <v>4325</v>
      </c>
    </row>
    <row r="2504" spans="1:9" x14ac:dyDescent="0.25">
      <c r="A2504" t="s">
        <v>441</v>
      </c>
      <c r="B2504" s="2">
        <v>1</v>
      </c>
      <c r="C2504" t="s">
        <v>2606</v>
      </c>
      <c r="D2504" s="325">
        <v>33726</v>
      </c>
      <c r="F2504" t="s">
        <v>2608</v>
      </c>
      <c r="I2504" t="s">
        <v>4414</v>
      </c>
    </row>
    <row r="2505" spans="1:9" x14ac:dyDescent="0.25">
      <c r="A2505" t="s">
        <v>441</v>
      </c>
      <c r="B2505" s="2">
        <v>2</v>
      </c>
      <c r="C2505" t="s">
        <v>2605</v>
      </c>
      <c r="D2505" s="325">
        <v>36229</v>
      </c>
      <c r="F2505" t="s">
        <v>33</v>
      </c>
      <c r="G2505">
        <v>5600000</v>
      </c>
      <c r="I2505" t="s">
        <v>4414</v>
      </c>
    </row>
    <row r="2506" spans="1:9" x14ac:dyDescent="0.25">
      <c r="A2506" t="s">
        <v>614</v>
      </c>
      <c r="B2506" s="2">
        <v>1</v>
      </c>
      <c r="C2506" t="s">
        <v>4599</v>
      </c>
      <c r="I2506" t="s">
        <v>4420</v>
      </c>
    </row>
    <row r="2507" spans="1:9" x14ac:dyDescent="0.25">
      <c r="A2507" t="s">
        <v>614</v>
      </c>
      <c r="B2507" s="2">
        <v>2</v>
      </c>
      <c r="C2507" t="s">
        <v>4527</v>
      </c>
      <c r="F2507" t="s">
        <v>104</v>
      </c>
    </row>
    <row r="2508" spans="1:9" x14ac:dyDescent="0.25">
      <c r="A2508" t="s">
        <v>614</v>
      </c>
      <c r="B2508" s="2">
        <v>3</v>
      </c>
      <c r="C2508" t="s">
        <v>4527</v>
      </c>
      <c r="F2508" t="s">
        <v>29</v>
      </c>
    </row>
    <row r="2509" spans="1:9" x14ac:dyDescent="0.25">
      <c r="A2509" t="s">
        <v>614</v>
      </c>
      <c r="B2509" s="2">
        <v>4</v>
      </c>
      <c r="C2509" t="s">
        <v>4527</v>
      </c>
      <c r="F2509" t="s">
        <v>63</v>
      </c>
    </row>
    <row r="2510" spans="1:9" x14ac:dyDescent="0.25">
      <c r="A2510" t="s">
        <v>614</v>
      </c>
      <c r="B2510" s="2">
        <v>5</v>
      </c>
      <c r="C2510" t="s">
        <v>4527</v>
      </c>
      <c r="F2510" t="s">
        <v>78</v>
      </c>
    </row>
    <row r="2511" spans="1:9" x14ac:dyDescent="0.25">
      <c r="A2511" t="s">
        <v>614</v>
      </c>
      <c r="B2511" s="2">
        <v>6</v>
      </c>
      <c r="C2511" t="s">
        <v>2605</v>
      </c>
      <c r="F2511" t="s">
        <v>29</v>
      </c>
      <c r="I2511" t="s">
        <v>4420</v>
      </c>
    </row>
    <row r="2512" spans="1:9" x14ac:dyDescent="0.25">
      <c r="A2512" t="s">
        <v>2925</v>
      </c>
      <c r="B2512" s="2">
        <v>1</v>
      </c>
      <c r="C2512" t="s">
        <v>4599</v>
      </c>
      <c r="I2512" t="s">
        <v>4480</v>
      </c>
    </row>
    <row r="2513" spans="1:9" x14ac:dyDescent="0.25">
      <c r="A2513" t="s">
        <v>2925</v>
      </c>
      <c r="B2513" s="2">
        <v>2</v>
      </c>
      <c r="C2513" t="s">
        <v>2605</v>
      </c>
      <c r="F2513" t="s">
        <v>32</v>
      </c>
      <c r="I2513" t="s">
        <v>4480</v>
      </c>
    </row>
    <row r="2514" spans="1:9" x14ac:dyDescent="0.25">
      <c r="A2514" t="s">
        <v>2088</v>
      </c>
      <c r="B2514" s="2">
        <v>1</v>
      </c>
      <c r="C2514" t="s">
        <v>2606</v>
      </c>
    </row>
    <row r="2515" spans="1:9" x14ac:dyDescent="0.25">
      <c r="A2515" t="s">
        <v>2088</v>
      </c>
      <c r="B2515" s="2">
        <v>2</v>
      </c>
      <c r="C2515" t="s">
        <v>2605</v>
      </c>
    </row>
    <row r="2516" spans="1:9" x14ac:dyDescent="0.25">
      <c r="A2516" t="s">
        <v>2914</v>
      </c>
      <c r="B2516" s="2">
        <v>1</v>
      </c>
      <c r="C2516" t="s">
        <v>2606</v>
      </c>
      <c r="D2516" s="325">
        <v>20321</v>
      </c>
      <c r="F2516" t="s">
        <v>29</v>
      </c>
      <c r="G2516">
        <v>5000</v>
      </c>
      <c r="I2516" t="s">
        <v>4160</v>
      </c>
    </row>
    <row r="2517" spans="1:9" x14ac:dyDescent="0.25">
      <c r="A2517" t="s">
        <v>2914</v>
      </c>
      <c r="B2517" s="2">
        <v>2</v>
      </c>
      <c r="C2517" t="s">
        <v>2605</v>
      </c>
      <c r="D2517" s="325">
        <v>22015</v>
      </c>
      <c r="F2517" t="s">
        <v>78</v>
      </c>
      <c r="G2517">
        <v>8000</v>
      </c>
      <c r="I2517" t="s">
        <v>4160</v>
      </c>
    </row>
    <row r="2518" spans="1:9" x14ac:dyDescent="0.25">
      <c r="A2518" t="s">
        <v>3402</v>
      </c>
      <c r="B2518" s="2">
        <v>1</v>
      </c>
      <c r="C2518" t="s">
        <v>4599</v>
      </c>
      <c r="I2518" t="s">
        <v>4094</v>
      </c>
    </row>
    <row r="2519" spans="1:9" x14ac:dyDescent="0.25">
      <c r="A2519" t="s">
        <v>3402</v>
      </c>
      <c r="B2519" s="2">
        <v>2</v>
      </c>
      <c r="C2519" t="s">
        <v>4527</v>
      </c>
      <c r="F2519" t="s">
        <v>30</v>
      </c>
    </row>
    <row r="2520" spans="1:9" x14ac:dyDescent="0.25">
      <c r="A2520" t="s">
        <v>3402</v>
      </c>
      <c r="B2520" s="2">
        <v>3</v>
      </c>
      <c r="C2520" t="s">
        <v>2605</v>
      </c>
      <c r="D2520" s="325">
        <v>30338</v>
      </c>
      <c r="F2520" t="s">
        <v>45</v>
      </c>
      <c r="I2520" t="s">
        <v>4094</v>
      </c>
    </row>
    <row r="2521" spans="1:9" x14ac:dyDescent="0.25">
      <c r="A2521" t="s">
        <v>3464</v>
      </c>
      <c r="B2521" s="2">
        <v>1</v>
      </c>
      <c r="C2521" t="s">
        <v>2606</v>
      </c>
      <c r="F2521" t="s">
        <v>51</v>
      </c>
      <c r="I2521" t="s">
        <v>4263</v>
      </c>
    </row>
    <row r="2522" spans="1:9" x14ac:dyDescent="0.25">
      <c r="A2522" t="s">
        <v>3464</v>
      </c>
      <c r="B2522" s="2">
        <v>2</v>
      </c>
      <c r="C2522" t="s">
        <v>2605</v>
      </c>
      <c r="F2522" t="s">
        <v>4701</v>
      </c>
      <c r="I2522" t="s">
        <v>4263</v>
      </c>
    </row>
    <row r="2523" spans="1:9" x14ac:dyDescent="0.25">
      <c r="A2523" t="s">
        <v>17</v>
      </c>
      <c r="B2523" s="2">
        <v>1</v>
      </c>
      <c r="C2523" t="s">
        <v>2606</v>
      </c>
      <c r="D2523" s="325">
        <v>31276</v>
      </c>
      <c r="F2523" t="s">
        <v>63</v>
      </c>
      <c r="G2523">
        <v>238000</v>
      </c>
      <c r="I2523" t="s">
        <v>4323</v>
      </c>
    </row>
    <row r="2524" spans="1:9" x14ac:dyDescent="0.25">
      <c r="A2524" t="s">
        <v>17</v>
      </c>
      <c r="B2524" s="2">
        <v>2</v>
      </c>
      <c r="C2524" t="s">
        <v>2605</v>
      </c>
      <c r="D2524" s="325">
        <v>35553</v>
      </c>
      <c r="F2524" t="s">
        <v>42</v>
      </c>
      <c r="I2524" t="s">
        <v>4323</v>
      </c>
    </row>
    <row r="2525" spans="1:9" x14ac:dyDescent="0.25">
      <c r="A2525" t="s">
        <v>1483</v>
      </c>
      <c r="B2525" s="2">
        <v>1</v>
      </c>
      <c r="C2525" t="s">
        <v>2606</v>
      </c>
    </row>
    <row r="2526" spans="1:9" x14ac:dyDescent="0.25">
      <c r="A2526" t="s">
        <v>1483</v>
      </c>
      <c r="B2526" s="2">
        <v>2</v>
      </c>
      <c r="C2526" t="s">
        <v>2605</v>
      </c>
    </row>
    <row r="2527" spans="1:9" x14ac:dyDescent="0.25">
      <c r="A2527" t="s">
        <v>1998</v>
      </c>
      <c r="B2527" s="2">
        <v>1</v>
      </c>
      <c r="C2527" t="s">
        <v>2606</v>
      </c>
    </row>
    <row r="2528" spans="1:9" x14ac:dyDescent="0.25">
      <c r="A2528" t="s">
        <v>1998</v>
      </c>
      <c r="B2528" s="2">
        <v>2</v>
      </c>
      <c r="C2528" t="s">
        <v>2605</v>
      </c>
    </row>
    <row r="2529" spans="1:9" x14ac:dyDescent="0.25">
      <c r="A2529" t="s">
        <v>1819</v>
      </c>
      <c r="B2529" s="2">
        <v>1</v>
      </c>
      <c r="C2529" t="s">
        <v>2606</v>
      </c>
    </row>
    <row r="2530" spans="1:9" x14ac:dyDescent="0.25">
      <c r="A2530" t="s">
        <v>1819</v>
      </c>
      <c r="B2530" s="2">
        <v>2</v>
      </c>
      <c r="C2530" t="s">
        <v>2605</v>
      </c>
    </row>
    <row r="2531" spans="1:9" x14ac:dyDescent="0.25">
      <c r="A2531" t="s">
        <v>3408</v>
      </c>
      <c r="B2531" s="2">
        <v>1</v>
      </c>
      <c r="C2531" t="s">
        <v>2606</v>
      </c>
      <c r="F2531" t="s">
        <v>80</v>
      </c>
      <c r="I2531" t="s">
        <v>4213</v>
      </c>
    </row>
    <row r="2532" spans="1:9" x14ac:dyDescent="0.25">
      <c r="A2532" t="s">
        <v>3408</v>
      </c>
      <c r="B2532" s="2">
        <v>2</v>
      </c>
      <c r="C2532" t="s">
        <v>2605</v>
      </c>
      <c r="F2532" t="s">
        <v>4702</v>
      </c>
      <c r="I2532" t="s">
        <v>4213</v>
      </c>
    </row>
    <row r="2533" spans="1:9" x14ac:dyDescent="0.25">
      <c r="A2533" t="s">
        <v>3178</v>
      </c>
      <c r="B2533" s="2">
        <v>1</v>
      </c>
      <c r="C2533" t="s">
        <v>2606</v>
      </c>
    </row>
    <row r="2534" spans="1:9" x14ac:dyDescent="0.25">
      <c r="A2534" t="s">
        <v>3178</v>
      </c>
      <c r="B2534" s="2">
        <v>2</v>
      </c>
      <c r="C2534" t="s">
        <v>2605</v>
      </c>
    </row>
    <row r="2535" spans="1:9" x14ac:dyDescent="0.25">
      <c r="A2535" t="s">
        <v>3395</v>
      </c>
      <c r="B2535" s="2">
        <v>1</v>
      </c>
      <c r="C2535" t="s">
        <v>4599</v>
      </c>
      <c r="I2535" t="s">
        <v>4206</v>
      </c>
    </row>
    <row r="2536" spans="1:9" x14ac:dyDescent="0.25">
      <c r="A2536" t="s">
        <v>3395</v>
      </c>
      <c r="B2536" s="2">
        <v>2</v>
      </c>
      <c r="C2536" t="s">
        <v>2605</v>
      </c>
      <c r="F2536" t="s">
        <v>4703</v>
      </c>
      <c r="I2536" t="s">
        <v>4206</v>
      </c>
    </row>
    <row r="2537" spans="1:9" x14ac:dyDescent="0.25">
      <c r="A2537" t="s">
        <v>3440</v>
      </c>
      <c r="B2537" s="2">
        <v>1</v>
      </c>
      <c r="C2537" t="s">
        <v>2606</v>
      </c>
      <c r="F2537" t="s">
        <v>163</v>
      </c>
      <c r="I2537" t="s">
        <v>4244</v>
      </c>
    </row>
    <row r="2538" spans="1:9" x14ac:dyDescent="0.25">
      <c r="A2538" t="s">
        <v>3440</v>
      </c>
      <c r="B2538" s="2">
        <v>2</v>
      </c>
      <c r="C2538" t="s">
        <v>2605</v>
      </c>
      <c r="F2538" t="s">
        <v>4572</v>
      </c>
      <c r="I2538" t="s">
        <v>4244</v>
      </c>
    </row>
    <row r="2539" spans="1:9" x14ac:dyDescent="0.25">
      <c r="A2539" t="s">
        <v>3634</v>
      </c>
      <c r="B2539" s="2">
        <v>1</v>
      </c>
      <c r="C2539" t="s">
        <v>2606</v>
      </c>
      <c r="D2539" s="325">
        <v>33467</v>
      </c>
      <c r="F2539" t="s">
        <v>71</v>
      </c>
      <c r="G2539">
        <v>1160000</v>
      </c>
      <c r="I2539" t="s">
        <v>4388</v>
      </c>
    </row>
    <row r="2540" spans="1:9" x14ac:dyDescent="0.25">
      <c r="A2540" t="s">
        <v>3634</v>
      </c>
      <c r="B2540" s="2">
        <v>2</v>
      </c>
      <c r="C2540" t="s">
        <v>2605</v>
      </c>
      <c r="D2540" s="325">
        <v>33838</v>
      </c>
      <c r="F2540" t="s">
        <v>54</v>
      </c>
      <c r="G2540">
        <v>2210000</v>
      </c>
      <c r="I2540" t="s">
        <v>4388</v>
      </c>
    </row>
    <row r="2541" spans="1:9" x14ac:dyDescent="0.25">
      <c r="A2541" t="s">
        <v>3130</v>
      </c>
      <c r="B2541" s="2">
        <v>1</v>
      </c>
      <c r="C2541" t="s">
        <v>2606</v>
      </c>
      <c r="D2541" s="325">
        <v>27636</v>
      </c>
      <c r="F2541" t="s">
        <v>76</v>
      </c>
      <c r="G2541">
        <v>42000</v>
      </c>
      <c r="I2541" t="s">
        <v>3988</v>
      </c>
    </row>
    <row r="2542" spans="1:9" x14ac:dyDescent="0.25">
      <c r="A2542" t="s">
        <v>3130</v>
      </c>
      <c r="B2542" s="2">
        <v>2</v>
      </c>
      <c r="C2542" t="s">
        <v>4527</v>
      </c>
      <c r="D2542" s="325">
        <v>28399</v>
      </c>
      <c r="F2542" t="s">
        <v>38</v>
      </c>
      <c r="I2542" t="s">
        <v>3988</v>
      </c>
    </row>
    <row r="2543" spans="1:9" x14ac:dyDescent="0.25">
      <c r="A2543" t="s">
        <v>3130</v>
      </c>
      <c r="B2543" s="2">
        <v>3</v>
      </c>
      <c r="C2543" t="s">
        <v>2605</v>
      </c>
      <c r="D2543" s="325">
        <v>28430</v>
      </c>
      <c r="F2543" t="s">
        <v>29</v>
      </c>
      <c r="G2543">
        <v>50000</v>
      </c>
      <c r="I2543" t="s">
        <v>3988</v>
      </c>
    </row>
    <row r="2544" spans="1:9" x14ac:dyDescent="0.25">
      <c r="A2544" t="s">
        <v>3291</v>
      </c>
      <c r="B2544" s="2">
        <v>1</v>
      </c>
      <c r="C2544" t="s">
        <v>2606</v>
      </c>
      <c r="D2544" s="325">
        <v>24066</v>
      </c>
      <c r="F2544" t="s">
        <v>80</v>
      </c>
      <c r="I2544" t="s">
        <v>4126</v>
      </c>
    </row>
    <row r="2545" spans="1:9" x14ac:dyDescent="0.25">
      <c r="A2545" t="s">
        <v>3291</v>
      </c>
      <c r="B2545" s="2">
        <v>2</v>
      </c>
      <c r="C2545" t="s">
        <v>2605</v>
      </c>
      <c r="D2545" s="325">
        <v>25585</v>
      </c>
      <c r="F2545" t="s">
        <v>29</v>
      </c>
      <c r="I2545" t="s">
        <v>4126</v>
      </c>
    </row>
    <row r="2546" spans="1:9" x14ac:dyDescent="0.25">
      <c r="A2546" t="s">
        <v>3771</v>
      </c>
      <c r="B2546" s="2">
        <v>1</v>
      </c>
      <c r="C2546" t="s">
        <v>2606</v>
      </c>
      <c r="D2546" s="325">
        <v>32022</v>
      </c>
      <c r="F2546" t="s">
        <v>2608</v>
      </c>
      <c r="I2546" t="s">
        <v>4491</v>
      </c>
    </row>
    <row r="2547" spans="1:9" x14ac:dyDescent="0.25">
      <c r="A2547" t="s">
        <v>3771</v>
      </c>
      <c r="B2547" s="2">
        <v>2</v>
      </c>
      <c r="C2547" t="s">
        <v>4527</v>
      </c>
      <c r="D2547" s="325">
        <v>33981</v>
      </c>
      <c r="F2547" t="s">
        <v>42</v>
      </c>
      <c r="I2547" t="s">
        <v>4491</v>
      </c>
    </row>
    <row r="2548" spans="1:9" x14ac:dyDescent="0.25">
      <c r="A2548" t="s">
        <v>3047</v>
      </c>
      <c r="B2548" s="2">
        <v>1</v>
      </c>
      <c r="C2548" t="s">
        <v>2606</v>
      </c>
      <c r="D2548" s="325">
        <v>35635</v>
      </c>
      <c r="F2548" t="s">
        <v>2195</v>
      </c>
      <c r="I2548" t="s">
        <v>3901</v>
      </c>
    </row>
    <row r="2549" spans="1:9" x14ac:dyDescent="0.25">
      <c r="A2549" t="s">
        <v>3047</v>
      </c>
      <c r="B2549" s="2">
        <v>2</v>
      </c>
      <c r="C2549" t="s">
        <v>2605</v>
      </c>
      <c r="D2549" s="325">
        <v>36547</v>
      </c>
      <c r="F2549" t="s">
        <v>2196</v>
      </c>
      <c r="I2549" t="s">
        <v>3901</v>
      </c>
    </row>
    <row r="2550" spans="1:9" x14ac:dyDescent="0.25">
      <c r="A2550" t="s">
        <v>2898</v>
      </c>
      <c r="B2550" s="2">
        <v>1</v>
      </c>
      <c r="C2550" t="s">
        <v>2606</v>
      </c>
    </row>
    <row r="2551" spans="1:9" x14ac:dyDescent="0.25">
      <c r="A2551" t="s">
        <v>2898</v>
      </c>
      <c r="B2551" s="2">
        <v>2</v>
      </c>
      <c r="C2551" t="s">
        <v>2605</v>
      </c>
    </row>
    <row r="2552" spans="1:9" x14ac:dyDescent="0.25">
      <c r="A2552" t="s">
        <v>3679</v>
      </c>
      <c r="B2552" s="2">
        <v>1</v>
      </c>
      <c r="C2552" t="s">
        <v>2606</v>
      </c>
    </row>
    <row r="2553" spans="1:9" x14ac:dyDescent="0.25">
      <c r="A2553" t="s">
        <v>3679</v>
      </c>
      <c r="B2553" s="2">
        <v>2</v>
      </c>
      <c r="C2553" t="s">
        <v>2605</v>
      </c>
    </row>
    <row r="2554" spans="1:9" x14ac:dyDescent="0.25">
      <c r="A2554" t="s">
        <v>3135</v>
      </c>
      <c r="B2554" s="2">
        <v>1</v>
      </c>
      <c r="C2554" t="s">
        <v>4599</v>
      </c>
      <c r="I2554" t="s">
        <v>3993</v>
      </c>
    </row>
    <row r="2555" spans="1:9" x14ac:dyDescent="0.25">
      <c r="A2555" t="s">
        <v>3135</v>
      </c>
      <c r="B2555" s="2">
        <v>2</v>
      </c>
      <c r="C2555" t="s">
        <v>2638</v>
      </c>
      <c r="I2555" t="s">
        <v>3993</v>
      </c>
    </row>
    <row r="2556" spans="1:9" x14ac:dyDescent="0.25">
      <c r="A2556" t="s">
        <v>3790</v>
      </c>
      <c r="B2556" s="2">
        <v>1</v>
      </c>
      <c r="C2556" t="s">
        <v>2606</v>
      </c>
    </row>
    <row r="2557" spans="1:9" x14ac:dyDescent="0.25">
      <c r="A2557" t="s">
        <v>3790</v>
      </c>
      <c r="B2557" s="2">
        <v>2</v>
      </c>
      <c r="C2557" t="s">
        <v>2605</v>
      </c>
    </row>
    <row r="2558" spans="1:9" x14ac:dyDescent="0.25">
      <c r="A2558" t="s">
        <v>3252</v>
      </c>
      <c r="B2558" s="2">
        <v>1</v>
      </c>
      <c r="C2558" t="s">
        <v>2606</v>
      </c>
      <c r="F2558" t="s">
        <v>4704</v>
      </c>
      <c r="I2558" t="s">
        <v>4113</v>
      </c>
    </row>
    <row r="2559" spans="1:9" x14ac:dyDescent="0.25">
      <c r="A2559" t="s">
        <v>3252</v>
      </c>
      <c r="B2559" s="2">
        <v>2</v>
      </c>
      <c r="C2559" t="s">
        <v>2638</v>
      </c>
      <c r="I2559" t="s">
        <v>4113</v>
      </c>
    </row>
    <row r="2560" spans="1:9" x14ac:dyDescent="0.25">
      <c r="A2560" t="s">
        <v>3294</v>
      </c>
      <c r="B2560" s="2">
        <v>1</v>
      </c>
      <c r="C2560" t="s">
        <v>2606</v>
      </c>
    </row>
    <row r="2561" spans="1:9" x14ac:dyDescent="0.25">
      <c r="A2561" t="s">
        <v>3294</v>
      </c>
      <c r="B2561" s="2">
        <v>2</v>
      </c>
      <c r="C2561" t="s">
        <v>2605</v>
      </c>
    </row>
    <row r="2562" spans="1:9" x14ac:dyDescent="0.25">
      <c r="A2562" t="s">
        <v>3683</v>
      </c>
      <c r="B2562" s="2">
        <v>1</v>
      </c>
      <c r="C2562" t="s">
        <v>2606</v>
      </c>
      <c r="F2562" t="s">
        <v>4705</v>
      </c>
      <c r="I2562" t="s">
        <v>4185</v>
      </c>
    </row>
    <row r="2563" spans="1:9" x14ac:dyDescent="0.25">
      <c r="A2563" t="s">
        <v>3683</v>
      </c>
      <c r="B2563" s="2">
        <v>2</v>
      </c>
      <c r="C2563" t="s">
        <v>2605</v>
      </c>
      <c r="F2563" t="s">
        <v>4705</v>
      </c>
      <c r="I2563" t="s">
        <v>4185</v>
      </c>
    </row>
    <row r="2564" spans="1:9" x14ac:dyDescent="0.25">
      <c r="A2564" t="s">
        <v>3370</v>
      </c>
      <c r="B2564" s="2">
        <v>1</v>
      </c>
      <c r="C2564" t="s">
        <v>2606</v>
      </c>
    </row>
    <row r="2565" spans="1:9" x14ac:dyDescent="0.25">
      <c r="A2565" t="s">
        <v>3370</v>
      </c>
      <c r="B2565" s="2">
        <v>2</v>
      </c>
      <c r="C2565" t="s">
        <v>2605</v>
      </c>
    </row>
    <row r="2566" spans="1:9" x14ac:dyDescent="0.25">
      <c r="A2566" t="s">
        <v>3430</v>
      </c>
      <c r="B2566" s="2">
        <v>1</v>
      </c>
      <c r="C2566" t="s">
        <v>2606</v>
      </c>
    </row>
    <row r="2567" spans="1:9" x14ac:dyDescent="0.25">
      <c r="A2567" t="s">
        <v>3430</v>
      </c>
      <c r="B2567" s="2">
        <v>2</v>
      </c>
      <c r="C2567" t="s">
        <v>2605</v>
      </c>
    </row>
    <row r="2568" spans="1:9" x14ac:dyDescent="0.25">
      <c r="A2568" t="s">
        <v>3495</v>
      </c>
      <c r="B2568" s="2">
        <v>1</v>
      </c>
      <c r="C2568" t="s">
        <v>2606</v>
      </c>
    </row>
    <row r="2569" spans="1:9" x14ac:dyDescent="0.25">
      <c r="A2569" t="s">
        <v>3495</v>
      </c>
      <c r="B2569" s="2">
        <v>2</v>
      </c>
      <c r="C2569" t="s">
        <v>2605</v>
      </c>
    </row>
    <row r="2570" spans="1:9" x14ac:dyDescent="0.25">
      <c r="A2570" t="s">
        <v>3523</v>
      </c>
      <c r="B2570" s="2">
        <v>1</v>
      </c>
      <c r="C2570" t="s">
        <v>2606</v>
      </c>
    </row>
    <row r="2571" spans="1:9" x14ac:dyDescent="0.25">
      <c r="A2571" t="s">
        <v>3523</v>
      </c>
      <c r="B2571" s="2">
        <v>2</v>
      </c>
      <c r="C2571" t="s">
        <v>2605</v>
      </c>
    </row>
    <row r="2572" spans="1:9" x14ac:dyDescent="0.25">
      <c r="A2572" t="s">
        <v>3574</v>
      </c>
      <c r="B2572" s="2">
        <v>1</v>
      </c>
      <c r="C2572" t="s">
        <v>2606</v>
      </c>
    </row>
    <row r="2573" spans="1:9" x14ac:dyDescent="0.25">
      <c r="A2573" t="s">
        <v>3574</v>
      </c>
      <c r="B2573" s="2">
        <v>2</v>
      </c>
      <c r="C2573" t="s">
        <v>2605</v>
      </c>
    </row>
    <row r="2574" spans="1:9" x14ac:dyDescent="0.25">
      <c r="A2574" t="s">
        <v>3584</v>
      </c>
      <c r="B2574" s="2">
        <v>1</v>
      </c>
      <c r="C2574" t="s">
        <v>2606</v>
      </c>
    </row>
    <row r="2575" spans="1:9" x14ac:dyDescent="0.25">
      <c r="A2575" t="s">
        <v>3584</v>
      </c>
      <c r="B2575" s="2">
        <v>2</v>
      </c>
      <c r="C2575" t="s">
        <v>2605</v>
      </c>
    </row>
    <row r="2576" spans="1:9" x14ac:dyDescent="0.25">
      <c r="A2576" t="s">
        <v>3606</v>
      </c>
      <c r="B2576" s="2">
        <v>1</v>
      </c>
      <c r="C2576" t="s">
        <v>2606</v>
      </c>
    </row>
    <row r="2577" spans="1:9" x14ac:dyDescent="0.25">
      <c r="A2577" t="s">
        <v>3606</v>
      </c>
      <c r="B2577" s="2">
        <v>2</v>
      </c>
      <c r="C2577" t="s">
        <v>2605</v>
      </c>
    </row>
    <row r="2578" spans="1:9" x14ac:dyDescent="0.25">
      <c r="A2578" t="s">
        <v>2965</v>
      </c>
      <c r="B2578" s="2">
        <v>1</v>
      </c>
      <c r="C2578" t="s">
        <v>2606</v>
      </c>
    </row>
    <row r="2579" spans="1:9" x14ac:dyDescent="0.25">
      <c r="A2579" t="s">
        <v>2965</v>
      </c>
      <c r="B2579" s="2">
        <v>2</v>
      </c>
      <c r="C2579" t="s">
        <v>2605</v>
      </c>
    </row>
    <row r="2580" spans="1:9" x14ac:dyDescent="0.25">
      <c r="A2580" t="s">
        <v>3772</v>
      </c>
      <c r="B2580" s="2">
        <v>1</v>
      </c>
      <c r="C2580" t="s">
        <v>2606</v>
      </c>
    </row>
    <row r="2581" spans="1:9" x14ac:dyDescent="0.25">
      <c r="A2581" t="s">
        <v>3772</v>
      </c>
      <c r="B2581" s="2">
        <v>2</v>
      </c>
      <c r="C2581" t="s">
        <v>2605</v>
      </c>
    </row>
    <row r="2582" spans="1:9" x14ac:dyDescent="0.25">
      <c r="A2582" t="s">
        <v>2840</v>
      </c>
      <c r="B2582" s="2">
        <v>1</v>
      </c>
      <c r="C2582" t="s">
        <v>2606</v>
      </c>
    </row>
    <row r="2583" spans="1:9" x14ac:dyDescent="0.25">
      <c r="A2583" t="s">
        <v>2840</v>
      </c>
      <c r="B2583" s="2">
        <v>2</v>
      </c>
      <c r="C2583" t="s">
        <v>2605</v>
      </c>
    </row>
    <row r="2584" spans="1:9" x14ac:dyDescent="0.25">
      <c r="A2584" t="s">
        <v>2041</v>
      </c>
      <c r="B2584" s="2">
        <v>1</v>
      </c>
      <c r="C2584" t="s">
        <v>2606</v>
      </c>
    </row>
    <row r="2585" spans="1:9" x14ac:dyDescent="0.25">
      <c r="A2585" t="s">
        <v>2041</v>
      </c>
      <c r="B2585" s="2">
        <v>2</v>
      </c>
      <c r="C2585" t="s">
        <v>2605</v>
      </c>
    </row>
    <row r="2586" spans="1:9" x14ac:dyDescent="0.25">
      <c r="A2586" t="s">
        <v>1997</v>
      </c>
      <c r="B2586" s="2">
        <v>1</v>
      </c>
      <c r="C2586" t="s">
        <v>2606</v>
      </c>
    </row>
    <row r="2587" spans="1:9" x14ac:dyDescent="0.25">
      <c r="A2587" t="s">
        <v>1997</v>
      </c>
      <c r="B2587" s="2">
        <v>2</v>
      </c>
      <c r="C2587" t="s">
        <v>2605</v>
      </c>
    </row>
    <row r="2588" spans="1:9" x14ac:dyDescent="0.25">
      <c r="A2588" t="s">
        <v>1841</v>
      </c>
      <c r="B2588" s="2">
        <v>1</v>
      </c>
      <c r="C2588" t="s">
        <v>2606</v>
      </c>
    </row>
    <row r="2589" spans="1:9" x14ac:dyDescent="0.25">
      <c r="A2589" t="s">
        <v>1841</v>
      </c>
      <c r="B2589" s="2">
        <v>2</v>
      </c>
      <c r="C2589" t="s">
        <v>2605</v>
      </c>
    </row>
    <row r="2590" spans="1:9" x14ac:dyDescent="0.25">
      <c r="A2590" t="s">
        <v>1481</v>
      </c>
      <c r="B2590" s="2">
        <v>1</v>
      </c>
      <c r="C2590" t="s">
        <v>2606</v>
      </c>
    </row>
    <row r="2591" spans="1:9" x14ac:dyDescent="0.25">
      <c r="A2591" t="s">
        <v>1481</v>
      </c>
      <c r="B2591" s="2">
        <v>2</v>
      </c>
      <c r="C2591" t="s">
        <v>2605</v>
      </c>
    </row>
    <row r="2592" spans="1:9" x14ac:dyDescent="0.25">
      <c r="A2592" t="s">
        <v>2940</v>
      </c>
      <c r="B2592" s="2">
        <v>1</v>
      </c>
      <c r="C2592" t="s">
        <v>2606</v>
      </c>
      <c r="F2592" t="s">
        <v>57</v>
      </c>
      <c r="I2592" t="s">
        <v>3962</v>
      </c>
    </row>
    <row r="2593" spans="1:9" x14ac:dyDescent="0.25">
      <c r="A2593" t="s">
        <v>2940</v>
      </c>
      <c r="B2593" s="2">
        <v>2</v>
      </c>
      <c r="C2593" t="s">
        <v>2605</v>
      </c>
      <c r="F2593" t="s">
        <v>4706</v>
      </c>
      <c r="I2593" t="s">
        <v>3962</v>
      </c>
    </row>
    <row r="2594" spans="1:9" x14ac:dyDescent="0.25">
      <c r="A2594" t="s">
        <v>3004</v>
      </c>
      <c r="B2594" s="2">
        <v>1</v>
      </c>
      <c r="C2594" t="s">
        <v>4523</v>
      </c>
      <c r="F2594" t="s">
        <v>4548</v>
      </c>
      <c r="I2594" t="s">
        <v>4029</v>
      </c>
    </row>
    <row r="2595" spans="1:9" x14ac:dyDescent="0.25">
      <c r="A2595" t="s">
        <v>3004</v>
      </c>
      <c r="B2595" s="2">
        <v>2</v>
      </c>
      <c r="C2595" t="s">
        <v>2606</v>
      </c>
      <c r="F2595" t="s">
        <v>4548</v>
      </c>
      <c r="I2595" t="s">
        <v>4029</v>
      </c>
    </row>
    <row r="2596" spans="1:9" x14ac:dyDescent="0.25">
      <c r="A2596" t="s">
        <v>2943</v>
      </c>
      <c r="B2596" s="2">
        <v>1</v>
      </c>
      <c r="C2596" t="s">
        <v>4599</v>
      </c>
      <c r="I2596" t="s">
        <v>4212</v>
      </c>
    </row>
    <row r="2597" spans="1:9" x14ac:dyDescent="0.25">
      <c r="A2597" t="s">
        <v>2943</v>
      </c>
      <c r="B2597" s="2">
        <v>2</v>
      </c>
      <c r="C2597" t="s">
        <v>2638</v>
      </c>
      <c r="I2597" t="s">
        <v>4212</v>
      </c>
    </row>
    <row r="2598" spans="1:9" x14ac:dyDescent="0.25">
      <c r="A2598" t="s">
        <v>3619</v>
      </c>
      <c r="B2598" s="2">
        <v>1</v>
      </c>
      <c r="C2598" t="s">
        <v>4528</v>
      </c>
      <c r="F2598" t="s">
        <v>49</v>
      </c>
      <c r="I2598" t="s">
        <v>4188</v>
      </c>
    </row>
    <row r="2599" spans="1:9" x14ac:dyDescent="0.25">
      <c r="A2599" t="s">
        <v>3503</v>
      </c>
      <c r="B2599" s="2">
        <v>1</v>
      </c>
      <c r="C2599" t="s">
        <v>2606</v>
      </c>
      <c r="D2599" s="325">
        <v>32843</v>
      </c>
      <c r="F2599" t="s">
        <v>4707</v>
      </c>
      <c r="G2599">
        <v>175000</v>
      </c>
      <c r="I2599" t="s">
        <v>4306</v>
      </c>
    </row>
    <row r="2600" spans="1:9" x14ac:dyDescent="0.25">
      <c r="A2600" t="s">
        <v>3503</v>
      </c>
      <c r="B2600" s="2">
        <v>2</v>
      </c>
      <c r="C2600" t="s">
        <v>2605</v>
      </c>
      <c r="D2600" s="325">
        <v>34182</v>
      </c>
      <c r="F2600" t="s">
        <v>68</v>
      </c>
      <c r="H2600" t="s">
        <v>4708</v>
      </c>
      <c r="I2600" t="s">
        <v>4306</v>
      </c>
    </row>
    <row r="2601" spans="1:9" x14ac:dyDescent="0.25">
      <c r="A2601" t="s">
        <v>3058</v>
      </c>
      <c r="B2601" s="2">
        <v>1</v>
      </c>
      <c r="C2601" t="s">
        <v>2606</v>
      </c>
      <c r="F2601" t="s">
        <v>35</v>
      </c>
      <c r="I2601" t="s">
        <v>3912</v>
      </c>
    </row>
    <row r="2602" spans="1:9" x14ac:dyDescent="0.25">
      <c r="A2602" t="s">
        <v>3058</v>
      </c>
      <c r="B2602" s="2">
        <v>2</v>
      </c>
      <c r="C2602" t="s">
        <v>2605</v>
      </c>
      <c r="F2602" t="s">
        <v>4574</v>
      </c>
      <c r="I2602" t="s">
        <v>3912</v>
      </c>
    </row>
    <row r="2603" spans="1:9" x14ac:dyDescent="0.25">
      <c r="A2603" t="s">
        <v>3608</v>
      </c>
      <c r="B2603" s="2">
        <v>1</v>
      </c>
      <c r="C2603" t="s">
        <v>2606</v>
      </c>
      <c r="F2603" t="s">
        <v>88</v>
      </c>
      <c r="I2603" t="s">
        <v>3999</v>
      </c>
    </row>
    <row r="2604" spans="1:9" x14ac:dyDescent="0.25">
      <c r="A2604" t="s">
        <v>3608</v>
      </c>
      <c r="B2604" s="2">
        <v>2</v>
      </c>
      <c r="C2604" t="s">
        <v>2605</v>
      </c>
      <c r="F2604" t="s">
        <v>70</v>
      </c>
      <c r="I2604" t="s">
        <v>3999</v>
      </c>
    </row>
    <row r="2605" spans="1:9" x14ac:dyDescent="0.25">
      <c r="A2605" t="s">
        <v>3183</v>
      </c>
      <c r="B2605" s="2">
        <v>1</v>
      </c>
      <c r="C2605" t="s">
        <v>2606</v>
      </c>
    </row>
    <row r="2606" spans="1:9" x14ac:dyDescent="0.25">
      <c r="A2606" t="s">
        <v>3183</v>
      </c>
      <c r="B2606" s="2">
        <v>2</v>
      </c>
      <c r="C2606" t="s">
        <v>2605</v>
      </c>
    </row>
    <row r="2607" spans="1:9" x14ac:dyDescent="0.25">
      <c r="A2607" t="s">
        <v>3206</v>
      </c>
      <c r="B2607" s="2">
        <v>1</v>
      </c>
      <c r="C2607" t="s">
        <v>4599</v>
      </c>
      <c r="I2607" t="s">
        <v>4050</v>
      </c>
    </row>
    <row r="2608" spans="1:9" x14ac:dyDescent="0.25">
      <c r="A2608" t="s">
        <v>3206</v>
      </c>
      <c r="B2608" s="2">
        <v>2</v>
      </c>
      <c r="C2608" t="s">
        <v>2605</v>
      </c>
      <c r="F2608" t="s">
        <v>43</v>
      </c>
      <c r="I2608" t="s">
        <v>4050</v>
      </c>
    </row>
    <row r="2609" spans="1:9" x14ac:dyDescent="0.25">
      <c r="A2609" t="s">
        <v>3299</v>
      </c>
      <c r="B2609" s="2">
        <v>1</v>
      </c>
      <c r="C2609" t="s">
        <v>2606</v>
      </c>
      <c r="F2609" t="s">
        <v>29</v>
      </c>
      <c r="I2609" t="s">
        <v>4135</v>
      </c>
    </row>
    <row r="2610" spans="1:9" x14ac:dyDescent="0.25">
      <c r="A2610" t="s">
        <v>3299</v>
      </c>
      <c r="B2610" s="2">
        <v>2</v>
      </c>
      <c r="C2610" t="s">
        <v>2638</v>
      </c>
      <c r="I2610" t="s">
        <v>4135</v>
      </c>
    </row>
    <row r="2611" spans="1:9" x14ac:dyDescent="0.25">
      <c r="A2611" t="s">
        <v>3617</v>
      </c>
      <c r="B2611" s="2">
        <v>1</v>
      </c>
      <c r="C2611" t="s">
        <v>4523</v>
      </c>
      <c r="F2611" t="s">
        <v>46</v>
      </c>
      <c r="I2611" t="s">
        <v>4162</v>
      </c>
    </row>
    <row r="2612" spans="1:9" x14ac:dyDescent="0.25">
      <c r="A2612" t="s">
        <v>3338</v>
      </c>
      <c r="B2612" s="2">
        <v>1</v>
      </c>
      <c r="C2612" t="s">
        <v>2606</v>
      </c>
    </row>
    <row r="2613" spans="1:9" x14ac:dyDescent="0.25">
      <c r="A2613" t="s">
        <v>3338</v>
      </c>
      <c r="B2613" s="2">
        <v>2</v>
      </c>
      <c r="C2613" t="s">
        <v>2605</v>
      </c>
    </row>
    <row r="2614" spans="1:9" x14ac:dyDescent="0.25">
      <c r="A2614" t="s">
        <v>3358</v>
      </c>
      <c r="B2614" s="2">
        <v>1</v>
      </c>
      <c r="C2614" t="s">
        <v>2606</v>
      </c>
    </row>
    <row r="2615" spans="1:9" x14ac:dyDescent="0.25">
      <c r="A2615" t="s">
        <v>3358</v>
      </c>
      <c r="B2615" s="2">
        <v>2</v>
      </c>
      <c r="C2615" t="s">
        <v>2605</v>
      </c>
    </row>
    <row r="2616" spans="1:9" x14ac:dyDescent="0.25">
      <c r="A2616" t="s">
        <v>3359</v>
      </c>
      <c r="B2616" s="2">
        <v>1</v>
      </c>
      <c r="C2616" t="s">
        <v>2606</v>
      </c>
      <c r="F2616" t="s">
        <v>102</v>
      </c>
      <c r="I2616" t="s">
        <v>4180</v>
      </c>
    </row>
    <row r="2617" spans="1:9" x14ac:dyDescent="0.25">
      <c r="A2617" t="s">
        <v>3359</v>
      </c>
      <c r="B2617" s="2">
        <v>2</v>
      </c>
      <c r="C2617" t="s">
        <v>2605</v>
      </c>
      <c r="F2617" t="s">
        <v>163</v>
      </c>
      <c r="I2617" t="s">
        <v>4180</v>
      </c>
    </row>
    <row r="2618" spans="1:9" x14ac:dyDescent="0.25">
      <c r="A2618" t="s">
        <v>3453</v>
      </c>
      <c r="B2618" s="2">
        <v>1</v>
      </c>
      <c r="C2618" t="s">
        <v>2606</v>
      </c>
      <c r="F2618" t="s">
        <v>4709</v>
      </c>
      <c r="I2618" t="s">
        <v>4257</v>
      </c>
    </row>
    <row r="2619" spans="1:9" x14ac:dyDescent="0.25">
      <c r="A2619" t="s">
        <v>3453</v>
      </c>
      <c r="B2619" s="2">
        <v>2</v>
      </c>
      <c r="C2619" t="s">
        <v>2605</v>
      </c>
      <c r="F2619" t="s">
        <v>91</v>
      </c>
      <c r="I2619" t="s">
        <v>4257</v>
      </c>
    </row>
    <row r="2620" spans="1:9" x14ac:dyDescent="0.25">
      <c r="A2620" t="s">
        <v>3455</v>
      </c>
      <c r="B2620" s="2">
        <v>1</v>
      </c>
      <c r="C2620" t="s">
        <v>2606</v>
      </c>
    </row>
    <row r="2621" spans="1:9" x14ac:dyDescent="0.25">
      <c r="A2621" t="s">
        <v>3455</v>
      </c>
      <c r="B2621" s="2">
        <v>2</v>
      </c>
      <c r="C2621" t="s">
        <v>2605</v>
      </c>
    </row>
    <row r="2622" spans="1:9" x14ac:dyDescent="0.25">
      <c r="A2622" t="s">
        <v>3493</v>
      </c>
      <c r="B2622" s="2">
        <v>1</v>
      </c>
      <c r="C2622" t="s">
        <v>2606</v>
      </c>
      <c r="I2622" t="s">
        <v>4296</v>
      </c>
    </row>
    <row r="2623" spans="1:9" x14ac:dyDescent="0.25">
      <c r="A2623" t="s">
        <v>3493</v>
      </c>
      <c r="B2623" s="2">
        <v>2</v>
      </c>
      <c r="C2623" t="s">
        <v>2605</v>
      </c>
      <c r="F2623" t="s">
        <v>33</v>
      </c>
      <c r="I2623" t="s">
        <v>4296</v>
      </c>
    </row>
    <row r="2624" spans="1:9" x14ac:dyDescent="0.25">
      <c r="A2624" t="s">
        <v>3630</v>
      </c>
      <c r="B2624" s="2">
        <v>1</v>
      </c>
      <c r="C2624" t="s">
        <v>2606</v>
      </c>
      <c r="F2624" t="s">
        <v>86</v>
      </c>
    </row>
    <row r="2625" spans="1:9" x14ac:dyDescent="0.25">
      <c r="A2625" t="s">
        <v>3630</v>
      </c>
      <c r="B2625" s="2">
        <v>2</v>
      </c>
      <c r="C2625" t="s">
        <v>2605</v>
      </c>
    </row>
    <row r="2626" spans="1:9" x14ac:dyDescent="0.25">
      <c r="A2626" t="s">
        <v>2929</v>
      </c>
      <c r="B2626" s="2">
        <v>1</v>
      </c>
      <c r="C2626" t="s">
        <v>2606</v>
      </c>
    </row>
    <row r="2627" spans="1:9" x14ac:dyDescent="0.25">
      <c r="A2627" t="s">
        <v>2929</v>
      </c>
      <c r="B2627" s="2">
        <v>2</v>
      </c>
      <c r="C2627" t="s">
        <v>2605</v>
      </c>
    </row>
    <row r="2628" spans="1:9" x14ac:dyDescent="0.25">
      <c r="A2628" t="s">
        <v>3753</v>
      </c>
      <c r="B2628" s="2">
        <v>1</v>
      </c>
      <c r="C2628" t="s">
        <v>2606</v>
      </c>
    </row>
    <row r="2629" spans="1:9" x14ac:dyDescent="0.25">
      <c r="A2629" t="s">
        <v>3753</v>
      </c>
      <c r="B2629" s="2">
        <v>2</v>
      </c>
      <c r="C2629" t="s">
        <v>2605</v>
      </c>
    </row>
    <row r="2630" spans="1:9" x14ac:dyDescent="0.25">
      <c r="A2630" t="s">
        <v>3084</v>
      </c>
      <c r="B2630" s="2">
        <v>1</v>
      </c>
      <c r="C2630" t="s">
        <v>2606</v>
      </c>
      <c r="F2630" t="s">
        <v>80</v>
      </c>
      <c r="I2630" t="s">
        <v>3939</v>
      </c>
    </row>
    <row r="2631" spans="1:9" x14ac:dyDescent="0.25">
      <c r="A2631" t="s">
        <v>3084</v>
      </c>
      <c r="B2631" s="2">
        <v>2</v>
      </c>
      <c r="C2631" t="s">
        <v>2605</v>
      </c>
      <c r="D2631" s="325">
        <v>19875</v>
      </c>
      <c r="F2631" t="s">
        <v>63</v>
      </c>
      <c r="I2631" t="s">
        <v>3939</v>
      </c>
    </row>
    <row r="2632" spans="1:9" x14ac:dyDescent="0.25">
      <c r="A2632" t="s">
        <v>3198</v>
      </c>
      <c r="B2632" s="2">
        <v>1</v>
      </c>
      <c r="C2632" t="s">
        <v>2606</v>
      </c>
      <c r="D2632" s="325">
        <v>5473</v>
      </c>
      <c r="F2632" t="s">
        <v>47</v>
      </c>
      <c r="I2632" t="s">
        <v>4042</v>
      </c>
    </row>
    <row r="2633" spans="1:9" x14ac:dyDescent="0.25">
      <c r="A2633" t="s">
        <v>3198</v>
      </c>
      <c r="B2633" s="2">
        <v>2</v>
      </c>
      <c r="C2633" t="s">
        <v>2638</v>
      </c>
      <c r="I2633" t="s">
        <v>4042</v>
      </c>
    </row>
    <row r="2634" spans="1:9" x14ac:dyDescent="0.25">
      <c r="A2634" t="s">
        <v>3229</v>
      </c>
      <c r="B2634" s="2">
        <v>1</v>
      </c>
      <c r="C2634" t="s">
        <v>2606</v>
      </c>
      <c r="D2634" s="325">
        <v>32102</v>
      </c>
      <c r="F2634" t="s">
        <v>76</v>
      </c>
      <c r="I2634" t="s">
        <v>4071</v>
      </c>
    </row>
    <row r="2635" spans="1:9" x14ac:dyDescent="0.25">
      <c r="A2635" t="s">
        <v>3229</v>
      </c>
      <c r="B2635" s="2">
        <v>2</v>
      </c>
      <c r="C2635" t="s">
        <v>2605</v>
      </c>
      <c r="D2635" s="325">
        <v>33719</v>
      </c>
      <c r="F2635" t="s">
        <v>42</v>
      </c>
      <c r="I2635" t="s">
        <v>4071</v>
      </c>
    </row>
    <row r="2636" spans="1:9" x14ac:dyDescent="0.25">
      <c r="A2636" t="s">
        <v>3231</v>
      </c>
      <c r="B2636" s="2">
        <v>1</v>
      </c>
      <c r="C2636" t="s">
        <v>2606</v>
      </c>
      <c r="F2636" t="s">
        <v>2399</v>
      </c>
      <c r="I2636" t="s">
        <v>4072</v>
      </c>
    </row>
    <row r="2637" spans="1:9" x14ac:dyDescent="0.25">
      <c r="A2637" t="s">
        <v>3231</v>
      </c>
      <c r="B2637" s="2">
        <v>2</v>
      </c>
      <c r="C2637" t="s">
        <v>2605</v>
      </c>
      <c r="D2637" s="325">
        <v>26268</v>
      </c>
      <c r="F2637" t="s">
        <v>4710</v>
      </c>
      <c r="I2637" t="s">
        <v>4072</v>
      </c>
    </row>
    <row r="2638" spans="1:9" x14ac:dyDescent="0.25">
      <c r="A2638" t="s">
        <v>2908</v>
      </c>
      <c r="B2638" s="2">
        <v>1</v>
      </c>
      <c r="C2638" t="s">
        <v>4599</v>
      </c>
      <c r="I2638" t="s">
        <v>4089</v>
      </c>
    </row>
    <row r="2639" spans="1:9" x14ac:dyDescent="0.25">
      <c r="A2639" t="s">
        <v>2908</v>
      </c>
      <c r="B2639" s="2">
        <v>2</v>
      </c>
      <c r="C2639" t="s">
        <v>2638</v>
      </c>
      <c r="I2639" t="s">
        <v>4089</v>
      </c>
    </row>
    <row r="2640" spans="1:9" x14ac:dyDescent="0.25">
      <c r="A2640" t="s">
        <v>3581</v>
      </c>
      <c r="B2640" s="2">
        <v>1</v>
      </c>
      <c r="C2640" t="s">
        <v>2606</v>
      </c>
      <c r="F2640" t="s">
        <v>54</v>
      </c>
      <c r="I2640" t="s">
        <v>4368</v>
      </c>
    </row>
    <row r="2641" spans="1:9" x14ac:dyDescent="0.25">
      <c r="A2641" t="s">
        <v>3581</v>
      </c>
      <c r="B2641" s="2">
        <v>2</v>
      </c>
      <c r="C2641" t="s">
        <v>2605</v>
      </c>
      <c r="F2641" t="s">
        <v>78</v>
      </c>
      <c r="I2641" t="s">
        <v>4368</v>
      </c>
    </row>
    <row r="2642" spans="1:9" x14ac:dyDescent="0.25">
      <c r="A2642" t="s">
        <v>2988</v>
      </c>
      <c r="B2642" s="2">
        <v>1</v>
      </c>
      <c r="C2642" t="s">
        <v>2606</v>
      </c>
      <c r="D2642" s="325">
        <v>18907</v>
      </c>
      <c r="F2642" t="s">
        <v>2591</v>
      </c>
      <c r="I2642" t="s">
        <v>4492</v>
      </c>
    </row>
    <row r="2643" spans="1:9" x14ac:dyDescent="0.25">
      <c r="A2643" t="s">
        <v>2988</v>
      </c>
      <c r="B2643" s="2">
        <v>2</v>
      </c>
      <c r="C2643" t="s">
        <v>2605</v>
      </c>
      <c r="D2643" s="325">
        <v>22162</v>
      </c>
      <c r="F2643" t="s">
        <v>87</v>
      </c>
      <c r="I2643" t="s">
        <v>4492</v>
      </c>
    </row>
    <row r="2644" spans="1:9" x14ac:dyDescent="0.25">
      <c r="A2644" t="s">
        <v>3749</v>
      </c>
      <c r="B2644" s="2">
        <v>1</v>
      </c>
      <c r="C2644" t="s">
        <v>2606</v>
      </c>
      <c r="D2644" s="325">
        <v>34238</v>
      </c>
      <c r="F2644" t="s">
        <v>42</v>
      </c>
      <c r="G2644">
        <v>473000</v>
      </c>
      <c r="I2644" t="s">
        <v>4502</v>
      </c>
    </row>
    <row r="2645" spans="1:9" x14ac:dyDescent="0.25">
      <c r="A2645" t="s">
        <v>3749</v>
      </c>
      <c r="B2645" s="2">
        <v>2</v>
      </c>
      <c r="C2645" t="s">
        <v>4527</v>
      </c>
      <c r="D2645" s="325">
        <v>35490</v>
      </c>
      <c r="F2645" t="s">
        <v>70</v>
      </c>
      <c r="I2645" t="s">
        <v>4502</v>
      </c>
    </row>
    <row r="2646" spans="1:9" x14ac:dyDescent="0.25">
      <c r="A2646" t="s">
        <v>2860</v>
      </c>
      <c r="B2646" s="2">
        <v>1</v>
      </c>
      <c r="C2646" t="s">
        <v>2606</v>
      </c>
    </row>
    <row r="2647" spans="1:9" x14ac:dyDescent="0.25">
      <c r="A2647" t="s">
        <v>2860</v>
      </c>
      <c r="B2647" s="2">
        <v>2</v>
      </c>
      <c r="C2647" t="s">
        <v>2605</v>
      </c>
    </row>
    <row r="2648" spans="1:9" x14ac:dyDescent="0.25">
      <c r="A2648" t="s">
        <v>2903</v>
      </c>
      <c r="B2648" s="2">
        <v>1</v>
      </c>
      <c r="C2648" t="s">
        <v>2606</v>
      </c>
      <c r="D2648" s="325">
        <v>21889</v>
      </c>
      <c r="F2648" t="s">
        <v>57</v>
      </c>
      <c r="I2648" t="s">
        <v>3870</v>
      </c>
    </row>
    <row r="2649" spans="1:9" x14ac:dyDescent="0.25">
      <c r="A2649" t="s">
        <v>2903</v>
      </c>
      <c r="B2649" s="2">
        <v>2</v>
      </c>
      <c r="C2649" t="s">
        <v>2605</v>
      </c>
      <c r="D2649" s="325">
        <v>22565</v>
      </c>
      <c r="F2649" t="s">
        <v>69</v>
      </c>
      <c r="I2649" t="s">
        <v>3870</v>
      </c>
    </row>
    <row r="2650" spans="1:9" x14ac:dyDescent="0.25">
      <c r="A2650" t="s">
        <v>4547</v>
      </c>
      <c r="B2650" s="2">
        <v>1</v>
      </c>
      <c r="C2650" t="s">
        <v>2606</v>
      </c>
    </row>
    <row r="2651" spans="1:9" x14ac:dyDescent="0.25">
      <c r="A2651" t="s">
        <v>4547</v>
      </c>
      <c r="B2651" s="2">
        <v>2</v>
      </c>
      <c r="C2651" t="s">
        <v>2605</v>
      </c>
    </row>
    <row r="2652" spans="1:9" x14ac:dyDescent="0.25">
      <c r="A2652" t="s">
        <v>3159</v>
      </c>
      <c r="B2652" s="2">
        <v>1</v>
      </c>
      <c r="C2652" t="s">
        <v>4599</v>
      </c>
      <c r="I2652" t="s">
        <v>4009</v>
      </c>
    </row>
    <row r="2653" spans="1:9" x14ac:dyDescent="0.25">
      <c r="A2653" t="s">
        <v>3159</v>
      </c>
      <c r="B2653" s="2">
        <v>2</v>
      </c>
      <c r="C2653" t="s">
        <v>2605</v>
      </c>
      <c r="D2653" s="325">
        <v>40331</v>
      </c>
      <c r="F2653" t="s">
        <v>4711</v>
      </c>
      <c r="I2653" t="s">
        <v>4009</v>
      </c>
    </row>
    <row r="2654" spans="1:9" x14ac:dyDescent="0.25">
      <c r="A2654" t="s">
        <v>3414</v>
      </c>
      <c r="B2654" s="2">
        <v>1</v>
      </c>
      <c r="C2654" t="s">
        <v>2606</v>
      </c>
      <c r="D2654" s="325">
        <v>32721</v>
      </c>
      <c r="F2654" t="s">
        <v>61</v>
      </c>
      <c r="I2654" t="s">
        <v>4218</v>
      </c>
    </row>
    <row r="2655" spans="1:9" x14ac:dyDescent="0.25">
      <c r="A2655" t="s">
        <v>3414</v>
      </c>
      <c r="B2655" s="2">
        <v>2</v>
      </c>
      <c r="C2655" t="s">
        <v>2603</v>
      </c>
      <c r="D2655" s="325">
        <v>34120</v>
      </c>
      <c r="F2655" t="s">
        <v>2320</v>
      </c>
      <c r="I2655" t="s">
        <v>4218</v>
      </c>
    </row>
    <row r="2656" spans="1:9" x14ac:dyDescent="0.25">
      <c r="A2656" t="s">
        <v>2867</v>
      </c>
      <c r="B2656" s="2">
        <v>1</v>
      </c>
      <c r="C2656" t="s">
        <v>4528</v>
      </c>
      <c r="D2656" s="325">
        <v>36568</v>
      </c>
      <c r="E2656" s="325">
        <v>37289</v>
      </c>
      <c r="F2656" t="s">
        <v>43</v>
      </c>
      <c r="I2656" t="s">
        <v>4452</v>
      </c>
    </row>
    <row r="2657" spans="1:9" x14ac:dyDescent="0.25">
      <c r="A2657" t="s">
        <v>453</v>
      </c>
      <c r="B2657" s="2">
        <v>1</v>
      </c>
      <c r="C2657" t="s">
        <v>4599</v>
      </c>
      <c r="I2657" t="s">
        <v>4496</v>
      </c>
    </row>
    <row r="2658" spans="1:9" x14ac:dyDescent="0.25">
      <c r="A2658" t="s">
        <v>453</v>
      </c>
      <c r="B2658" s="2">
        <v>2</v>
      </c>
      <c r="C2658" t="s">
        <v>4527</v>
      </c>
      <c r="F2658" t="s">
        <v>50</v>
      </c>
    </row>
    <row r="2659" spans="1:9" x14ac:dyDescent="0.25">
      <c r="A2659" t="s">
        <v>453</v>
      </c>
      <c r="B2659" s="2">
        <v>3</v>
      </c>
      <c r="C2659" t="s">
        <v>4527</v>
      </c>
      <c r="F2659" t="s">
        <v>76</v>
      </c>
    </row>
    <row r="2660" spans="1:9" x14ac:dyDescent="0.25">
      <c r="A2660" t="s">
        <v>453</v>
      </c>
      <c r="B2660" s="2">
        <v>4</v>
      </c>
      <c r="C2660" t="s">
        <v>2605</v>
      </c>
      <c r="D2660" s="325">
        <v>29176</v>
      </c>
      <c r="F2660" t="s">
        <v>2595</v>
      </c>
      <c r="G2660">
        <v>875000</v>
      </c>
      <c r="I2660" t="s">
        <v>4496</v>
      </c>
    </row>
    <row r="2661" spans="1:9" x14ac:dyDescent="0.25">
      <c r="A2661" t="s">
        <v>1480</v>
      </c>
      <c r="B2661" s="2">
        <v>1</v>
      </c>
      <c r="C2661" t="s">
        <v>2606</v>
      </c>
    </row>
    <row r="2662" spans="1:9" x14ac:dyDescent="0.25">
      <c r="A2662" t="s">
        <v>1480</v>
      </c>
      <c r="B2662" s="2">
        <v>2</v>
      </c>
      <c r="C2662" t="s">
        <v>2605</v>
      </c>
    </row>
    <row r="2663" spans="1:9" x14ac:dyDescent="0.25">
      <c r="A2663" t="s">
        <v>965</v>
      </c>
      <c r="B2663" s="2">
        <v>1</v>
      </c>
      <c r="C2663" t="s">
        <v>2606</v>
      </c>
    </row>
    <row r="2664" spans="1:9" x14ac:dyDescent="0.25">
      <c r="A2664" t="s">
        <v>965</v>
      </c>
      <c r="B2664" s="2">
        <v>2</v>
      </c>
      <c r="C2664" t="s">
        <v>2605</v>
      </c>
    </row>
    <row r="2665" spans="1:9" x14ac:dyDescent="0.25">
      <c r="A2665" t="s">
        <v>3101</v>
      </c>
      <c r="B2665" s="2">
        <v>1</v>
      </c>
      <c r="C2665" t="s">
        <v>2606</v>
      </c>
      <c r="F2665" t="s">
        <v>163</v>
      </c>
      <c r="I2665" t="s">
        <v>3954</v>
      </c>
    </row>
    <row r="2666" spans="1:9" x14ac:dyDescent="0.25">
      <c r="A2666" t="s">
        <v>3101</v>
      </c>
      <c r="B2666" s="2">
        <v>2</v>
      </c>
      <c r="C2666" t="s">
        <v>2605</v>
      </c>
      <c r="F2666" t="s">
        <v>29</v>
      </c>
      <c r="I2666" t="s">
        <v>3954</v>
      </c>
    </row>
    <row r="2667" spans="1:9" x14ac:dyDescent="0.25">
      <c r="A2667" t="s">
        <v>2947</v>
      </c>
      <c r="B2667" s="2">
        <v>1</v>
      </c>
      <c r="C2667" t="s">
        <v>2606</v>
      </c>
      <c r="D2667" s="325">
        <v>28910</v>
      </c>
      <c r="F2667" t="s">
        <v>80</v>
      </c>
      <c r="G2667">
        <v>1000000</v>
      </c>
      <c r="I2667" t="s">
        <v>4054</v>
      </c>
    </row>
    <row r="2668" spans="1:9" x14ac:dyDescent="0.25">
      <c r="A2668" t="s">
        <v>2947</v>
      </c>
      <c r="B2668" s="2">
        <v>2</v>
      </c>
      <c r="C2668" t="s">
        <v>2605</v>
      </c>
      <c r="D2668" s="325">
        <v>29829</v>
      </c>
      <c r="F2668" t="s">
        <v>43</v>
      </c>
      <c r="G2668">
        <v>735000</v>
      </c>
      <c r="I2668" t="s">
        <v>4054</v>
      </c>
    </row>
    <row r="2669" spans="1:9" x14ac:dyDescent="0.25">
      <c r="A2669" t="s">
        <v>3304</v>
      </c>
      <c r="B2669" s="2">
        <v>1</v>
      </c>
      <c r="C2669" t="s">
        <v>2606</v>
      </c>
      <c r="D2669" s="325">
        <v>22586</v>
      </c>
      <c r="F2669" t="s">
        <v>51</v>
      </c>
      <c r="I2669" t="s">
        <v>4140</v>
      </c>
    </row>
    <row r="2670" spans="1:9" x14ac:dyDescent="0.25">
      <c r="A2670" t="s">
        <v>3304</v>
      </c>
      <c r="B2670" s="2">
        <v>2</v>
      </c>
      <c r="C2670" t="s">
        <v>2605</v>
      </c>
      <c r="F2670" t="s">
        <v>42</v>
      </c>
      <c r="I2670" t="s">
        <v>4140</v>
      </c>
    </row>
    <row r="2671" spans="1:9" x14ac:dyDescent="0.25">
      <c r="A2671" t="s">
        <v>964</v>
      </c>
      <c r="B2671" s="2">
        <v>1</v>
      </c>
      <c r="C2671" t="s">
        <v>2606</v>
      </c>
    </row>
    <row r="2672" spans="1:9" x14ac:dyDescent="0.25">
      <c r="A2672" t="s">
        <v>964</v>
      </c>
      <c r="B2672" s="2">
        <v>2</v>
      </c>
      <c r="C2672" t="s">
        <v>2605</v>
      </c>
    </row>
    <row r="2673" spans="1:9" x14ac:dyDescent="0.25">
      <c r="A2673" t="s">
        <v>1614</v>
      </c>
      <c r="B2673" s="2">
        <v>1</v>
      </c>
      <c r="C2673" t="s">
        <v>2606</v>
      </c>
    </row>
    <row r="2674" spans="1:9" x14ac:dyDescent="0.25">
      <c r="A2674" t="s">
        <v>1614</v>
      </c>
      <c r="B2674" s="2">
        <v>2</v>
      </c>
      <c r="C2674" t="s">
        <v>2605</v>
      </c>
    </row>
    <row r="2675" spans="1:9" x14ac:dyDescent="0.25">
      <c r="A2675" t="s">
        <v>2964</v>
      </c>
      <c r="B2675" s="2">
        <v>1</v>
      </c>
      <c r="C2675" t="s">
        <v>2606</v>
      </c>
    </row>
    <row r="2676" spans="1:9" x14ac:dyDescent="0.25">
      <c r="A2676" t="s">
        <v>2964</v>
      </c>
      <c r="B2676" s="2">
        <v>2</v>
      </c>
      <c r="C2676" t="s">
        <v>2605</v>
      </c>
    </row>
    <row r="2677" spans="1:9" x14ac:dyDescent="0.25">
      <c r="A2677" t="s">
        <v>1613</v>
      </c>
      <c r="B2677" s="2">
        <v>1</v>
      </c>
      <c r="C2677" t="s">
        <v>2606</v>
      </c>
    </row>
    <row r="2678" spans="1:9" x14ac:dyDescent="0.25">
      <c r="A2678" t="s">
        <v>1613</v>
      </c>
      <c r="B2678" s="2">
        <v>2</v>
      </c>
      <c r="C2678" t="s">
        <v>2605</v>
      </c>
    </row>
    <row r="2679" spans="1:9" x14ac:dyDescent="0.25">
      <c r="A2679" t="s">
        <v>2068</v>
      </c>
      <c r="B2679" s="2">
        <v>1</v>
      </c>
      <c r="C2679" t="s">
        <v>2606</v>
      </c>
    </row>
    <row r="2680" spans="1:9" x14ac:dyDescent="0.25">
      <c r="A2680" t="s">
        <v>2068</v>
      </c>
      <c r="B2680" s="2">
        <v>2</v>
      </c>
      <c r="C2680" t="s">
        <v>2605</v>
      </c>
    </row>
    <row r="2681" spans="1:9" x14ac:dyDescent="0.25">
      <c r="A2681" t="s">
        <v>1962</v>
      </c>
      <c r="B2681" s="2">
        <v>1</v>
      </c>
      <c r="C2681" t="s">
        <v>2606</v>
      </c>
    </row>
    <row r="2682" spans="1:9" x14ac:dyDescent="0.25">
      <c r="A2682" t="s">
        <v>1962</v>
      </c>
      <c r="B2682" s="2">
        <v>2</v>
      </c>
      <c r="C2682" t="s">
        <v>2605</v>
      </c>
    </row>
    <row r="2683" spans="1:9" x14ac:dyDescent="0.25">
      <c r="A2683" t="s">
        <v>4712</v>
      </c>
      <c r="B2683" s="2">
        <v>1</v>
      </c>
      <c r="C2683" t="s">
        <v>2606</v>
      </c>
    </row>
    <row r="2684" spans="1:9" x14ac:dyDescent="0.25">
      <c r="A2684" t="s">
        <v>4712</v>
      </c>
      <c r="B2684" s="2">
        <v>2</v>
      </c>
      <c r="C2684" t="s">
        <v>2605</v>
      </c>
    </row>
    <row r="2685" spans="1:9" x14ac:dyDescent="0.25">
      <c r="A2685" t="s">
        <v>3023</v>
      </c>
      <c r="B2685" s="2">
        <v>1</v>
      </c>
      <c r="C2685" t="s">
        <v>4599</v>
      </c>
      <c r="I2685" t="s">
        <v>4460</v>
      </c>
    </row>
    <row r="2686" spans="1:9" x14ac:dyDescent="0.25">
      <c r="A2686" t="s">
        <v>3023</v>
      </c>
      <c r="B2686" s="2">
        <v>2</v>
      </c>
      <c r="C2686" t="s">
        <v>4527</v>
      </c>
      <c r="F2686" t="s">
        <v>538</v>
      </c>
      <c r="I2686" t="s">
        <v>4460</v>
      </c>
    </row>
    <row r="2687" spans="1:9" x14ac:dyDescent="0.25">
      <c r="A2687" t="s">
        <v>3023</v>
      </c>
      <c r="B2687" s="2">
        <v>3</v>
      </c>
      <c r="C2687" t="s">
        <v>4527</v>
      </c>
      <c r="F2687" t="s">
        <v>601</v>
      </c>
    </row>
    <row r="2688" spans="1:9" x14ac:dyDescent="0.25">
      <c r="A2688" t="s">
        <v>2967</v>
      </c>
      <c r="B2688" s="2">
        <v>1</v>
      </c>
      <c r="C2688" t="s">
        <v>4599</v>
      </c>
      <c r="D2688" s="325">
        <v>34209</v>
      </c>
      <c r="F2688" t="s">
        <v>2608</v>
      </c>
      <c r="I2688" t="s">
        <v>4469</v>
      </c>
    </row>
    <row r="2689" spans="1:9" x14ac:dyDescent="0.25">
      <c r="A2689" t="s">
        <v>2967</v>
      </c>
      <c r="B2689" s="2">
        <v>2</v>
      </c>
      <c r="C2689" t="s">
        <v>4527</v>
      </c>
      <c r="D2689" s="325">
        <v>35669</v>
      </c>
      <c r="F2689" t="s">
        <v>36</v>
      </c>
      <c r="I2689" t="s">
        <v>4469</v>
      </c>
    </row>
    <row r="2690" spans="1:9" x14ac:dyDescent="0.25">
      <c r="A2690" t="s">
        <v>2842</v>
      </c>
      <c r="B2690" s="2">
        <v>1</v>
      </c>
      <c r="C2690" t="s">
        <v>2606</v>
      </c>
    </row>
    <row r="2691" spans="1:9" x14ac:dyDescent="0.25">
      <c r="A2691" t="s">
        <v>2842</v>
      </c>
      <c r="B2691" s="2">
        <v>2</v>
      </c>
      <c r="C2691" t="s">
        <v>2605</v>
      </c>
    </row>
    <row r="2692" spans="1:9" x14ac:dyDescent="0.25">
      <c r="A2692" t="s">
        <v>1564</v>
      </c>
      <c r="B2692" s="2">
        <v>1</v>
      </c>
      <c r="C2692" t="s">
        <v>2606</v>
      </c>
    </row>
    <row r="2693" spans="1:9" x14ac:dyDescent="0.25">
      <c r="A2693" t="s">
        <v>1564</v>
      </c>
      <c r="B2693" s="2">
        <v>2</v>
      </c>
      <c r="C2693" t="s">
        <v>2605</v>
      </c>
    </row>
    <row r="2694" spans="1:9" x14ac:dyDescent="0.25">
      <c r="A2694" t="s">
        <v>3192</v>
      </c>
      <c r="B2694" s="2">
        <v>1</v>
      </c>
      <c r="C2694" t="s">
        <v>2606</v>
      </c>
      <c r="D2694" s="325">
        <v>38549</v>
      </c>
      <c r="F2694" t="s">
        <v>2608</v>
      </c>
      <c r="I2694" t="s">
        <v>4036</v>
      </c>
    </row>
    <row r="2695" spans="1:9" x14ac:dyDescent="0.25">
      <c r="A2695" t="s">
        <v>3192</v>
      </c>
      <c r="B2695" s="2">
        <v>2</v>
      </c>
      <c r="C2695" t="s">
        <v>4599</v>
      </c>
      <c r="D2695" s="325">
        <v>39021</v>
      </c>
      <c r="F2695" t="s">
        <v>2292</v>
      </c>
      <c r="I2695" t="s">
        <v>4036</v>
      </c>
    </row>
    <row r="2696" spans="1:9" x14ac:dyDescent="0.25">
      <c r="A2696" t="s">
        <v>3307</v>
      </c>
      <c r="B2696" s="2">
        <v>1</v>
      </c>
      <c r="C2696" t="s">
        <v>2606</v>
      </c>
    </row>
    <row r="2697" spans="1:9" x14ac:dyDescent="0.25">
      <c r="A2697" t="s">
        <v>3307</v>
      </c>
      <c r="B2697" s="2">
        <v>2</v>
      </c>
      <c r="C2697" t="s">
        <v>2605</v>
      </c>
    </row>
    <row r="2698" spans="1:9" x14ac:dyDescent="0.25">
      <c r="A2698" t="s">
        <v>2960</v>
      </c>
      <c r="B2698" s="2">
        <v>1</v>
      </c>
      <c r="C2698" t="s">
        <v>4599</v>
      </c>
      <c r="D2698" s="325">
        <v>26894</v>
      </c>
      <c r="F2698" t="s">
        <v>2608</v>
      </c>
      <c r="I2698" t="s">
        <v>3841</v>
      </c>
    </row>
    <row r="2699" spans="1:9" x14ac:dyDescent="0.25">
      <c r="A2699" t="s">
        <v>2960</v>
      </c>
      <c r="B2699" s="2">
        <v>2</v>
      </c>
      <c r="C2699" t="s">
        <v>2605</v>
      </c>
      <c r="D2699" s="325">
        <v>30818</v>
      </c>
      <c r="F2699" t="s">
        <v>59</v>
      </c>
      <c r="G2699">
        <v>210000</v>
      </c>
      <c r="I2699" t="s">
        <v>3841</v>
      </c>
    </row>
    <row r="2700" spans="1:9" x14ac:dyDescent="0.25">
      <c r="A2700" t="s">
        <v>1612</v>
      </c>
      <c r="B2700" s="2">
        <v>1</v>
      </c>
      <c r="C2700" t="s">
        <v>2606</v>
      </c>
    </row>
    <row r="2701" spans="1:9" x14ac:dyDescent="0.25">
      <c r="A2701" t="s">
        <v>1612</v>
      </c>
      <c r="B2701" s="2">
        <v>2</v>
      </c>
      <c r="C2701" t="s">
        <v>2605</v>
      </c>
    </row>
    <row r="2702" spans="1:9" x14ac:dyDescent="0.25">
      <c r="A2702" t="s">
        <v>3090</v>
      </c>
      <c r="B2702" s="2">
        <v>1</v>
      </c>
      <c r="C2702" t="s">
        <v>2606</v>
      </c>
    </row>
    <row r="2703" spans="1:9" x14ac:dyDescent="0.25">
      <c r="A2703" t="s">
        <v>3090</v>
      </c>
      <c r="B2703" s="2">
        <v>2</v>
      </c>
      <c r="C2703" t="s">
        <v>2605</v>
      </c>
    </row>
    <row r="2704" spans="1:9" x14ac:dyDescent="0.25">
      <c r="A2704" t="s">
        <v>3200</v>
      </c>
      <c r="B2704" s="2">
        <v>1</v>
      </c>
      <c r="C2704" t="s">
        <v>2606</v>
      </c>
    </row>
    <row r="2705" spans="1:9" x14ac:dyDescent="0.25">
      <c r="A2705" t="s">
        <v>3200</v>
      </c>
      <c r="B2705" s="2">
        <v>2</v>
      </c>
      <c r="C2705" t="s">
        <v>2605</v>
      </c>
    </row>
    <row r="2706" spans="1:9" x14ac:dyDescent="0.25">
      <c r="A2706" t="s">
        <v>3417</v>
      </c>
      <c r="B2706" s="2">
        <v>1</v>
      </c>
      <c r="C2706" t="s">
        <v>2606</v>
      </c>
    </row>
    <row r="2707" spans="1:9" x14ac:dyDescent="0.25">
      <c r="A2707" t="s">
        <v>3417</v>
      </c>
      <c r="B2707" s="2">
        <v>2</v>
      </c>
      <c r="C2707" t="s">
        <v>2605</v>
      </c>
    </row>
    <row r="2708" spans="1:9" x14ac:dyDescent="0.25">
      <c r="A2708" t="s">
        <v>1563</v>
      </c>
      <c r="B2708" s="2">
        <v>1</v>
      </c>
      <c r="C2708" t="s">
        <v>2606</v>
      </c>
    </row>
    <row r="2709" spans="1:9" x14ac:dyDescent="0.25">
      <c r="A2709" t="s">
        <v>1563</v>
      </c>
      <c r="B2709" s="2">
        <v>2</v>
      </c>
      <c r="C2709" t="s">
        <v>2605</v>
      </c>
    </row>
    <row r="2710" spans="1:9" x14ac:dyDescent="0.25">
      <c r="A2710" t="s">
        <v>1611</v>
      </c>
      <c r="B2710" s="2">
        <v>1</v>
      </c>
      <c r="C2710" t="s">
        <v>2606</v>
      </c>
    </row>
    <row r="2711" spans="1:9" x14ac:dyDescent="0.25">
      <c r="A2711" t="s">
        <v>1611</v>
      </c>
      <c r="B2711" s="2">
        <v>2</v>
      </c>
      <c r="C2711" t="s">
        <v>2605</v>
      </c>
    </row>
    <row r="2712" spans="1:9" x14ac:dyDescent="0.25">
      <c r="A2712" t="s">
        <v>1562</v>
      </c>
      <c r="B2712" s="2">
        <v>1</v>
      </c>
      <c r="C2712" t="s">
        <v>2606</v>
      </c>
    </row>
    <row r="2713" spans="1:9" x14ac:dyDescent="0.25">
      <c r="A2713" t="s">
        <v>1562</v>
      </c>
      <c r="B2713" s="2">
        <v>2</v>
      </c>
      <c r="C2713" t="s">
        <v>2605</v>
      </c>
    </row>
    <row r="2714" spans="1:9" x14ac:dyDescent="0.25">
      <c r="A2714" t="s">
        <v>1450</v>
      </c>
      <c r="B2714" s="2">
        <v>1</v>
      </c>
      <c r="C2714" t="s">
        <v>2606</v>
      </c>
    </row>
    <row r="2715" spans="1:9" x14ac:dyDescent="0.25">
      <c r="A2715" t="s">
        <v>1450</v>
      </c>
      <c r="B2715" s="2">
        <v>2</v>
      </c>
      <c r="C2715" t="s">
        <v>2605</v>
      </c>
    </row>
    <row r="2716" spans="1:9" x14ac:dyDescent="0.25">
      <c r="A2716" t="s">
        <v>2847</v>
      </c>
      <c r="B2716" s="2">
        <v>1</v>
      </c>
      <c r="C2716" t="s">
        <v>2606</v>
      </c>
    </row>
    <row r="2717" spans="1:9" x14ac:dyDescent="0.25">
      <c r="A2717" t="s">
        <v>2847</v>
      </c>
      <c r="B2717" s="2">
        <v>2</v>
      </c>
      <c r="C2717" t="s">
        <v>2605</v>
      </c>
    </row>
    <row r="2718" spans="1:9" x14ac:dyDescent="0.25">
      <c r="A2718" t="s">
        <v>2871</v>
      </c>
      <c r="B2718" s="2">
        <v>1</v>
      </c>
      <c r="C2718" t="s">
        <v>2606</v>
      </c>
      <c r="D2718" s="325">
        <v>18130</v>
      </c>
      <c r="F2718" t="s">
        <v>94</v>
      </c>
      <c r="I2718" t="s">
        <v>3844</v>
      </c>
    </row>
    <row r="2719" spans="1:9" x14ac:dyDescent="0.25">
      <c r="A2719" t="s">
        <v>2871</v>
      </c>
      <c r="B2719" s="2">
        <v>2</v>
      </c>
      <c r="C2719" t="s">
        <v>2638</v>
      </c>
      <c r="I2719" t="s">
        <v>3844</v>
      </c>
    </row>
    <row r="2720" spans="1:9" x14ac:dyDescent="0.25">
      <c r="A2720" t="s">
        <v>2864</v>
      </c>
      <c r="B2720" s="2">
        <v>1</v>
      </c>
      <c r="C2720" t="s">
        <v>2606</v>
      </c>
      <c r="D2720" s="325">
        <v>13524</v>
      </c>
      <c r="F2720" t="s">
        <v>54</v>
      </c>
      <c r="I2720" t="s">
        <v>3838</v>
      </c>
    </row>
    <row r="2721" spans="1:9" x14ac:dyDescent="0.25">
      <c r="A2721" t="s">
        <v>2864</v>
      </c>
      <c r="B2721" s="2">
        <v>2</v>
      </c>
      <c r="C2721" t="s">
        <v>2638</v>
      </c>
      <c r="I2721" t="s">
        <v>3838</v>
      </c>
    </row>
    <row r="2722" spans="1:9" x14ac:dyDescent="0.25">
      <c r="A2722" t="s">
        <v>3119</v>
      </c>
      <c r="B2722" s="2">
        <v>1</v>
      </c>
      <c r="C2722" t="s">
        <v>2606</v>
      </c>
      <c r="D2722" s="325" t="s">
        <v>2243</v>
      </c>
      <c r="F2722" t="s">
        <v>39</v>
      </c>
      <c r="I2722" t="s">
        <v>3976</v>
      </c>
    </row>
    <row r="2723" spans="1:9" x14ac:dyDescent="0.25">
      <c r="A2723" t="s">
        <v>3119</v>
      </c>
      <c r="B2723" s="2">
        <v>2</v>
      </c>
      <c r="C2723" t="s">
        <v>2638</v>
      </c>
      <c r="I2723" t="s">
        <v>3976</v>
      </c>
    </row>
    <row r="2724" spans="1:9" x14ac:dyDescent="0.25">
      <c r="A2724" t="s">
        <v>3170</v>
      </c>
      <c r="B2724" s="2">
        <v>1</v>
      </c>
      <c r="C2724" t="s">
        <v>2606</v>
      </c>
    </row>
    <row r="2725" spans="1:9" x14ac:dyDescent="0.25">
      <c r="A2725" t="s">
        <v>3170</v>
      </c>
      <c r="B2725" s="2">
        <v>2</v>
      </c>
      <c r="C2725" t="s">
        <v>2605</v>
      </c>
    </row>
    <row r="2726" spans="1:9" x14ac:dyDescent="0.25">
      <c r="A2726" t="s">
        <v>3367</v>
      </c>
      <c r="B2726" s="2">
        <v>1</v>
      </c>
      <c r="C2726" t="s">
        <v>2606</v>
      </c>
    </row>
    <row r="2727" spans="1:9" x14ac:dyDescent="0.25">
      <c r="A2727" t="s">
        <v>3367</v>
      </c>
      <c r="B2727" s="2">
        <v>2</v>
      </c>
      <c r="C2727" t="s">
        <v>2605</v>
      </c>
    </row>
    <row r="2728" spans="1:9" x14ac:dyDescent="0.25">
      <c r="A2728" t="s">
        <v>3577</v>
      </c>
      <c r="B2728" s="2">
        <v>1</v>
      </c>
      <c r="C2728" t="s">
        <v>2606</v>
      </c>
      <c r="I2728" t="s">
        <v>4364</v>
      </c>
    </row>
    <row r="2729" spans="1:9" x14ac:dyDescent="0.25">
      <c r="A2729" t="s">
        <v>3577</v>
      </c>
      <c r="B2729" s="2">
        <v>2</v>
      </c>
      <c r="C2729" t="s">
        <v>2605</v>
      </c>
      <c r="I2729" t="s">
        <v>4364</v>
      </c>
    </row>
    <row r="2730" spans="1:9" x14ac:dyDescent="0.25">
      <c r="A2730" t="s">
        <v>2942</v>
      </c>
      <c r="B2730" s="2">
        <v>1</v>
      </c>
      <c r="C2730" t="s">
        <v>2606</v>
      </c>
    </row>
    <row r="2731" spans="1:9" x14ac:dyDescent="0.25">
      <c r="A2731" t="s">
        <v>2942</v>
      </c>
      <c r="B2731" s="2">
        <v>2</v>
      </c>
      <c r="C2731" t="s">
        <v>2605</v>
      </c>
    </row>
    <row r="2732" spans="1:9" x14ac:dyDescent="0.25">
      <c r="A2732" t="s">
        <v>1806</v>
      </c>
      <c r="B2732" s="2">
        <v>1</v>
      </c>
      <c r="C2732" t="s">
        <v>2606</v>
      </c>
    </row>
    <row r="2733" spans="1:9" x14ac:dyDescent="0.25">
      <c r="A2733" t="s">
        <v>1806</v>
      </c>
      <c r="B2733" s="2">
        <v>2</v>
      </c>
      <c r="C2733" t="s">
        <v>2605</v>
      </c>
    </row>
    <row r="2734" spans="1:9" x14ac:dyDescent="0.25">
      <c r="A2734" t="s">
        <v>2097</v>
      </c>
      <c r="B2734" s="2">
        <v>1</v>
      </c>
      <c r="C2734" t="s">
        <v>2606</v>
      </c>
    </row>
    <row r="2735" spans="1:9" x14ac:dyDescent="0.25">
      <c r="A2735" t="s">
        <v>2097</v>
      </c>
      <c r="B2735" s="2">
        <v>2</v>
      </c>
      <c r="C2735" t="s">
        <v>2605</v>
      </c>
    </row>
    <row r="2736" spans="1:9" x14ac:dyDescent="0.25">
      <c r="A2736" t="s">
        <v>1840</v>
      </c>
      <c r="B2736" s="2">
        <v>1</v>
      </c>
      <c r="C2736" t="s">
        <v>2606</v>
      </c>
    </row>
    <row r="2737" spans="1:3" x14ac:dyDescent="0.25">
      <c r="A2737" t="s">
        <v>1840</v>
      </c>
      <c r="B2737" s="2">
        <v>2</v>
      </c>
      <c r="C2737" t="s">
        <v>2605</v>
      </c>
    </row>
    <row r="2738" spans="1:3" x14ac:dyDescent="0.25">
      <c r="A2738" t="s">
        <v>1561</v>
      </c>
      <c r="B2738" s="2">
        <v>1</v>
      </c>
      <c r="C2738" t="s">
        <v>2606</v>
      </c>
    </row>
    <row r="2739" spans="1:3" x14ac:dyDescent="0.25">
      <c r="A2739" t="s">
        <v>1561</v>
      </c>
      <c r="B2739" s="2">
        <v>2</v>
      </c>
      <c r="C2739" t="s">
        <v>2605</v>
      </c>
    </row>
    <row r="2740" spans="1:3" x14ac:dyDescent="0.25">
      <c r="A2740" t="s">
        <v>1610</v>
      </c>
      <c r="B2740" s="2">
        <v>1</v>
      </c>
      <c r="C2740" t="s">
        <v>2606</v>
      </c>
    </row>
    <row r="2741" spans="1:3" x14ac:dyDescent="0.25">
      <c r="A2741" t="s">
        <v>1610</v>
      </c>
      <c r="B2741" s="2">
        <v>2</v>
      </c>
      <c r="C2741" t="s">
        <v>2605</v>
      </c>
    </row>
    <row r="2742" spans="1:3" x14ac:dyDescent="0.25">
      <c r="A2742" t="s">
        <v>1479</v>
      </c>
      <c r="B2742" s="2">
        <v>1</v>
      </c>
      <c r="C2742" t="s">
        <v>2606</v>
      </c>
    </row>
    <row r="2743" spans="1:3" x14ac:dyDescent="0.25">
      <c r="A2743" t="s">
        <v>1479</v>
      </c>
      <c r="B2743" s="2">
        <v>2</v>
      </c>
      <c r="C2743" t="s">
        <v>2605</v>
      </c>
    </row>
    <row r="2744" spans="1:3" x14ac:dyDescent="0.25">
      <c r="A2744" t="s">
        <v>2096</v>
      </c>
      <c r="B2744" s="2">
        <v>1</v>
      </c>
      <c r="C2744" t="s">
        <v>2606</v>
      </c>
    </row>
    <row r="2745" spans="1:3" x14ac:dyDescent="0.25">
      <c r="A2745" t="s">
        <v>2096</v>
      </c>
      <c r="B2745" s="2">
        <v>2</v>
      </c>
      <c r="C2745" t="s">
        <v>2605</v>
      </c>
    </row>
    <row r="2746" spans="1:3" x14ac:dyDescent="0.25">
      <c r="A2746" t="s">
        <v>1512</v>
      </c>
      <c r="B2746" s="2">
        <v>1</v>
      </c>
      <c r="C2746" t="s">
        <v>2606</v>
      </c>
    </row>
    <row r="2747" spans="1:3" x14ac:dyDescent="0.25">
      <c r="A2747" t="s">
        <v>1512</v>
      </c>
      <c r="B2747" s="2">
        <v>2</v>
      </c>
      <c r="C2747" t="s">
        <v>2605</v>
      </c>
    </row>
    <row r="2748" spans="1:3" x14ac:dyDescent="0.25">
      <c r="A2748" t="s">
        <v>2846</v>
      </c>
      <c r="B2748" s="2">
        <v>1</v>
      </c>
      <c r="C2748" t="s">
        <v>2606</v>
      </c>
    </row>
    <row r="2749" spans="1:3" x14ac:dyDescent="0.25">
      <c r="A2749" t="s">
        <v>2846</v>
      </c>
      <c r="B2749" s="2">
        <v>2</v>
      </c>
      <c r="C2749" t="s">
        <v>2605</v>
      </c>
    </row>
    <row r="2750" spans="1:3" x14ac:dyDescent="0.25">
      <c r="A2750" t="s">
        <v>1511</v>
      </c>
      <c r="B2750" s="2">
        <v>1</v>
      </c>
      <c r="C2750" t="s">
        <v>2606</v>
      </c>
    </row>
    <row r="2751" spans="1:3" x14ac:dyDescent="0.25">
      <c r="A2751" t="s">
        <v>1511</v>
      </c>
      <c r="B2751" s="2">
        <v>2</v>
      </c>
      <c r="C2751" t="s">
        <v>2605</v>
      </c>
    </row>
    <row r="2752" spans="1:3" x14ac:dyDescent="0.25">
      <c r="A2752" t="s">
        <v>2066</v>
      </c>
      <c r="B2752" s="2">
        <v>1</v>
      </c>
      <c r="C2752" t="s">
        <v>2606</v>
      </c>
    </row>
    <row r="2753" spans="1:9" x14ac:dyDescent="0.25">
      <c r="A2753" t="s">
        <v>2066</v>
      </c>
      <c r="B2753" s="2">
        <v>2</v>
      </c>
      <c r="C2753" t="s">
        <v>2605</v>
      </c>
    </row>
    <row r="2754" spans="1:9" x14ac:dyDescent="0.25">
      <c r="A2754" t="s">
        <v>1534</v>
      </c>
      <c r="B2754" s="2">
        <v>1</v>
      </c>
      <c r="C2754" t="s">
        <v>2606</v>
      </c>
    </row>
    <row r="2755" spans="1:9" x14ac:dyDescent="0.25">
      <c r="A2755" t="s">
        <v>1534</v>
      </c>
      <c r="B2755" s="2">
        <v>2</v>
      </c>
      <c r="C2755" t="s">
        <v>2605</v>
      </c>
    </row>
    <row r="2756" spans="1:9" x14ac:dyDescent="0.25">
      <c r="A2756" t="s">
        <v>3701</v>
      </c>
      <c r="B2756" s="2">
        <v>1</v>
      </c>
      <c r="C2756" t="s">
        <v>2606</v>
      </c>
      <c r="F2756" t="s">
        <v>4559</v>
      </c>
      <c r="H2756" t="s">
        <v>2135</v>
      </c>
      <c r="I2756" t="s">
        <v>4286</v>
      </c>
    </row>
    <row r="2757" spans="1:9" x14ac:dyDescent="0.25">
      <c r="A2757" t="s">
        <v>3701</v>
      </c>
      <c r="B2757" s="2">
        <v>2</v>
      </c>
      <c r="C2757" t="s">
        <v>4527</v>
      </c>
      <c r="D2757" s="325">
        <v>37816</v>
      </c>
      <c r="E2757" s="325">
        <v>40929</v>
      </c>
      <c r="F2757" t="s">
        <v>2447</v>
      </c>
      <c r="I2757" t="s">
        <v>4286</v>
      </c>
    </row>
    <row r="2758" spans="1:9" x14ac:dyDescent="0.25">
      <c r="A2758" t="s">
        <v>3701</v>
      </c>
      <c r="B2758" s="2">
        <v>3</v>
      </c>
      <c r="C2758" t="s">
        <v>2605</v>
      </c>
      <c r="D2758" s="325">
        <v>40938</v>
      </c>
      <c r="F2758" t="s">
        <v>61</v>
      </c>
      <c r="G2758">
        <v>1100000</v>
      </c>
      <c r="I2758" t="s">
        <v>4286</v>
      </c>
    </row>
    <row r="2759" spans="1:9" x14ac:dyDescent="0.25">
      <c r="A2759" t="s">
        <v>1609</v>
      </c>
      <c r="B2759" s="2">
        <v>1</v>
      </c>
      <c r="C2759" t="s">
        <v>2606</v>
      </c>
    </row>
    <row r="2760" spans="1:9" x14ac:dyDescent="0.25">
      <c r="A2760" t="s">
        <v>1609</v>
      </c>
      <c r="B2760" s="2">
        <v>2</v>
      </c>
      <c r="C2760" t="s">
        <v>2605</v>
      </c>
    </row>
    <row r="2761" spans="1:9" x14ac:dyDescent="0.25">
      <c r="A2761" t="s">
        <v>1449</v>
      </c>
      <c r="B2761" s="2">
        <v>1</v>
      </c>
      <c r="C2761" t="s">
        <v>2606</v>
      </c>
    </row>
    <row r="2762" spans="1:9" x14ac:dyDescent="0.25">
      <c r="A2762" t="s">
        <v>1449</v>
      </c>
      <c r="B2762" s="2">
        <v>2</v>
      </c>
      <c r="C2762" t="s">
        <v>2605</v>
      </c>
    </row>
    <row r="2763" spans="1:9" x14ac:dyDescent="0.25">
      <c r="A2763" t="s">
        <v>1448</v>
      </c>
      <c r="B2763" s="2">
        <v>1</v>
      </c>
      <c r="C2763" t="s">
        <v>2606</v>
      </c>
    </row>
    <row r="2764" spans="1:9" x14ac:dyDescent="0.25">
      <c r="A2764" t="s">
        <v>1448</v>
      </c>
      <c r="B2764" s="2">
        <v>2</v>
      </c>
      <c r="C2764" t="s">
        <v>2605</v>
      </c>
    </row>
    <row r="2765" spans="1:9" x14ac:dyDescent="0.25">
      <c r="A2765" t="s">
        <v>1818</v>
      </c>
      <c r="B2765" s="2">
        <v>1</v>
      </c>
      <c r="C2765" t="s">
        <v>2606</v>
      </c>
    </row>
    <row r="2766" spans="1:9" x14ac:dyDescent="0.25">
      <c r="A2766" t="s">
        <v>1818</v>
      </c>
      <c r="B2766" s="2">
        <v>2</v>
      </c>
      <c r="C2766" t="s">
        <v>2605</v>
      </c>
    </row>
    <row r="2767" spans="1:9" x14ac:dyDescent="0.25">
      <c r="A2767" t="s">
        <v>1510</v>
      </c>
      <c r="B2767" s="2">
        <v>1</v>
      </c>
      <c r="C2767" t="s">
        <v>2606</v>
      </c>
    </row>
    <row r="2768" spans="1:9" x14ac:dyDescent="0.25">
      <c r="A2768" t="s">
        <v>1510</v>
      </c>
      <c r="B2768" s="2">
        <v>2</v>
      </c>
      <c r="C2768" t="s">
        <v>2605</v>
      </c>
    </row>
    <row r="2769" spans="1:9" x14ac:dyDescent="0.25">
      <c r="A2769" t="s">
        <v>2013</v>
      </c>
      <c r="B2769" s="2">
        <v>1</v>
      </c>
      <c r="C2769" t="s">
        <v>2606</v>
      </c>
    </row>
    <row r="2770" spans="1:9" x14ac:dyDescent="0.25">
      <c r="A2770" t="s">
        <v>2013</v>
      </c>
      <c r="B2770" s="2">
        <v>2</v>
      </c>
      <c r="C2770" t="s">
        <v>2605</v>
      </c>
    </row>
    <row r="2771" spans="1:9" x14ac:dyDescent="0.25">
      <c r="A2771" t="s">
        <v>1478</v>
      </c>
      <c r="B2771" s="2">
        <v>1</v>
      </c>
      <c r="C2771" t="s">
        <v>2606</v>
      </c>
    </row>
    <row r="2772" spans="1:9" x14ac:dyDescent="0.25">
      <c r="A2772" t="s">
        <v>1478</v>
      </c>
      <c r="B2772" s="2">
        <v>2</v>
      </c>
      <c r="C2772" t="s">
        <v>2605</v>
      </c>
    </row>
    <row r="2773" spans="1:9" x14ac:dyDescent="0.25">
      <c r="A2773" t="s">
        <v>3316</v>
      </c>
      <c r="B2773" s="2">
        <v>1</v>
      </c>
      <c r="C2773" t="s">
        <v>4528</v>
      </c>
      <c r="D2773" s="325">
        <v>39487</v>
      </c>
      <c r="E2773" s="325">
        <v>39490</v>
      </c>
      <c r="F2773" t="s">
        <v>86</v>
      </c>
      <c r="I2773" t="s">
        <v>4149</v>
      </c>
    </row>
    <row r="2774" spans="1:9" x14ac:dyDescent="0.25">
      <c r="A2774" t="s">
        <v>3734</v>
      </c>
      <c r="B2774" s="2">
        <v>1</v>
      </c>
      <c r="C2774" t="s">
        <v>2606</v>
      </c>
    </row>
    <row r="2775" spans="1:9" x14ac:dyDescent="0.25">
      <c r="A2775" t="s">
        <v>3734</v>
      </c>
      <c r="B2775" s="2">
        <v>2</v>
      </c>
      <c r="C2775" t="s">
        <v>2605</v>
      </c>
    </row>
    <row r="2776" spans="1:9" x14ac:dyDescent="0.25">
      <c r="A2776" t="s">
        <v>2933</v>
      </c>
      <c r="B2776" s="2">
        <v>1</v>
      </c>
      <c r="C2776" t="s">
        <v>2606</v>
      </c>
    </row>
    <row r="2777" spans="1:9" x14ac:dyDescent="0.25">
      <c r="A2777" t="s">
        <v>2933</v>
      </c>
      <c r="B2777" s="2">
        <v>2</v>
      </c>
      <c r="C2777" t="s">
        <v>2605</v>
      </c>
    </row>
    <row r="2778" spans="1:9" x14ac:dyDescent="0.25">
      <c r="A2778" t="s">
        <v>3034</v>
      </c>
      <c r="B2778" s="2">
        <v>1</v>
      </c>
      <c r="C2778" t="s">
        <v>2606</v>
      </c>
      <c r="D2778" s="325">
        <v>3197</v>
      </c>
      <c r="F2778" t="s">
        <v>47</v>
      </c>
      <c r="I2778" t="s">
        <v>3888</v>
      </c>
    </row>
    <row r="2779" spans="1:9" x14ac:dyDescent="0.25">
      <c r="A2779" t="s">
        <v>3034</v>
      </c>
      <c r="B2779" s="2">
        <v>2</v>
      </c>
      <c r="C2779" t="s">
        <v>2605</v>
      </c>
      <c r="D2779" s="325">
        <v>3285</v>
      </c>
      <c r="F2779" t="s">
        <v>70</v>
      </c>
      <c r="I2779" t="s">
        <v>3888</v>
      </c>
    </row>
    <row r="2780" spans="1:9" x14ac:dyDescent="0.25">
      <c r="A2780" t="s">
        <v>3057</v>
      </c>
      <c r="B2780" s="2">
        <v>1</v>
      </c>
      <c r="C2780" t="s">
        <v>2606</v>
      </c>
    </row>
    <row r="2781" spans="1:9" x14ac:dyDescent="0.25">
      <c r="A2781" t="s">
        <v>3057</v>
      </c>
      <c r="B2781" s="2">
        <v>2</v>
      </c>
      <c r="C2781" t="s">
        <v>2605</v>
      </c>
    </row>
    <row r="2782" spans="1:9" x14ac:dyDescent="0.25">
      <c r="A2782" t="s">
        <v>3782</v>
      </c>
      <c r="B2782" s="2">
        <v>1</v>
      </c>
      <c r="C2782" t="s">
        <v>2606</v>
      </c>
    </row>
    <row r="2783" spans="1:9" x14ac:dyDescent="0.25">
      <c r="A2783" t="s">
        <v>3782</v>
      </c>
      <c r="B2783" s="2">
        <v>2</v>
      </c>
      <c r="C2783" t="s">
        <v>2605</v>
      </c>
    </row>
    <row r="2784" spans="1:9" x14ac:dyDescent="0.25">
      <c r="A2784" t="s">
        <v>3794</v>
      </c>
      <c r="B2784" s="2">
        <v>1</v>
      </c>
      <c r="C2784" t="s">
        <v>2606</v>
      </c>
    </row>
    <row r="2785" spans="1:9" x14ac:dyDescent="0.25">
      <c r="A2785" t="s">
        <v>3794</v>
      </c>
      <c r="B2785" s="2">
        <v>2</v>
      </c>
      <c r="C2785" t="s">
        <v>2605</v>
      </c>
    </row>
    <row r="2786" spans="1:9" x14ac:dyDescent="0.25">
      <c r="A2786" t="s">
        <v>3202</v>
      </c>
      <c r="B2786" s="2">
        <v>1</v>
      </c>
      <c r="C2786" t="s">
        <v>2606</v>
      </c>
      <c r="F2786" t="s">
        <v>35</v>
      </c>
      <c r="I2786" t="s">
        <v>4064</v>
      </c>
    </row>
    <row r="2787" spans="1:9" x14ac:dyDescent="0.25">
      <c r="A2787" t="s">
        <v>3202</v>
      </c>
      <c r="B2787" s="2">
        <v>2</v>
      </c>
      <c r="C2787" t="s">
        <v>2638</v>
      </c>
      <c r="I2787" t="s">
        <v>4064</v>
      </c>
    </row>
    <row r="2788" spans="1:9" x14ac:dyDescent="0.25">
      <c r="A2788" t="s">
        <v>3274</v>
      </c>
      <c r="B2788" s="2">
        <v>1</v>
      </c>
      <c r="C2788" t="s">
        <v>2606</v>
      </c>
    </row>
    <row r="2789" spans="1:9" x14ac:dyDescent="0.25">
      <c r="A2789" t="s">
        <v>3274</v>
      </c>
      <c r="B2789" s="2">
        <v>2</v>
      </c>
      <c r="C2789" t="s">
        <v>2605</v>
      </c>
    </row>
    <row r="2790" spans="1:9" x14ac:dyDescent="0.25">
      <c r="A2790" t="s">
        <v>3313</v>
      </c>
      <c r="B2790" s="2">
        <v>1</v>
      </c>
      <c r="C2790" t="s">
        <v>2606</v>
      </c>
    </row>
    <row r="2791" spans="1:9" x14ac:dyDescent="0.25">
      <c r="A2791" t="s">
        <v>3313</v>
      </c>
      <c r="B2791" s="2">
        <v>2</v>
      </c>
      <c r="C2791" t="s">
        <v>2605</v>
      </c>
    </row>
    <row r="2792" spans="1:9" x14ac:dyDescent="0.25">
      <c r="A2792" t="s">
        <v>3399</v>
      </c>
      <c r="B2792" s="2">
        <v>1</v>
      </c>
      <c r="C2792" t="s">
        <v>2606</v>
      </c>
    </row>
    <row r="2793" spans="1:9" x14ac:dyDescent="0.25">
      <c r="A2793" t="s">
        <v>3399</v>
      </c>
      <c r="B2793" s="2">
        <v>2</v>
      </c>
      <c r="C2793" t="s">
        <v>2605</v>
      </c>
    </row>
    <row r="2794" spans="1:9" x14ac:dyDescent="0.25">
      <c r="A2794" t="s">
        <v>3435</v>
      </c>
      <c r="B2794" s="2">
        <v>1</v>
      </c>
      <c r="C2794" t="s">
        <v>2606</v>
      </c>
    </row>
    <row r="2795" spans="1:9" x14ac:dyDescent="0.25">
      <c r="A2795" t="s">
        <v>3435</v>
      </c>
      <c r="B2795" s="2">
        <v>2</v>
      </c>
      <c r="C2795" t="s">
        <v>2605</v>
      </c>
    </row>
    <row r="2796" spans="1:9" x14ac:dyDescent="0.25">
      <c r="A2796" t="s">
        <v>3431</v>
      </c>
      <c r="B2796" s="2">
        <v>1</v>
      </c>
      <c r="C2796" t="s">
        <v>2606</v>
      </c>
    </row>
    <row r="2797" spans="1:9" x14ac:dyDescent="0.25">
      <c r="A2797" t="s">
        <v>3431</v>
      </c>
      <c r="B2797" s="2">
        <v>2</v>
      </c>
      <c r="C2797" t="s">
        <v>2605</v>
      </c>
    </row>
    <row r="2798" spans="1:9" x14ac:dyDescent="0.25">
      <c r="A2798" t="s">
        <v>3460</v>
      </c>
      <c r="B2798" s="2">
        <v>1</v>
      </c>
      <c r="C2798" t="s">
        <v>2606</v>
      </c>
    </row>
    <row r="2799" spans="1:9" x14ac:dyDescent="0.25">
      <c r="A2799" t="s">
        <v>3460</v>
      </c>
      <c r="B2799" s="2">
        <v>2</v>
      </c>
      <c r="C2799" t="s">
        <v>2605</v>
      </c>
    </row>
    <row r="2800" spans="1:9" x14ac:dyDescent="0.25">
      <c r="A2800" t="s">
        <v>3481</v>
      </c>
      <c r="B2800" s="2">
        <v>1</v>
      </c>
      <c r="C2800" t="s">
        <v>2606</v>
      </c>
    </row>
    <row r="2801" spans="1:9" x14ac:dyDescent="0.25">
      <c r="A2801" t="s">
        <v>3481</v>
      </c>
      <c r="B2801" s="2">
        <v>2</v>
      </c>
      <c r="C2801" t="s">
        <v>2605</v>
      </c>
    </row>
    <row r="2802" spans="1:9" x14ac:dyDescent="0.25">
      <c r="A2802" t="s">
        <v>3546</v>
      </c>
      <c r="B2802" s="2">
        <v>1</v>
      </c>
      <c r="C2802" t="s">
        <v>2606</v>
      </c>
    </row>
    <row r="2803" spans="1:9" x14ac:dyDescent="0.25">
      <c r="A2803" t="s">
        <v>3546</v>
      </c>
      <c r="B2803" s="2">
        <v>2</v>
      </c>
      <c r="C2803" t="s">
        <v>2605</v>
      </c>
    </row>
    <row r="2804" spans="1:9" x14ac:dyDescent="0.25">
      <c r="A2804" t="s">
        <v>3629</v>
      </c>
      <c r="B2804" s="2">
        <v>1</v>
      </c>
      <c r="C2804" t="s">
        <v>2606</v>
      </c>
    </row>
    <row r="2805" spans="1:9" x14ac:dyDescent="0.25">
      <c r="A2805" t="s">
        <v>3629</v>
      </c>
      <c r="B2805" s="2">
        <v>2</v>
      </c>
      <c r="C2805" t="s">
        <v>2605</v>
      </c>
    </row>
    <row r="2806" spans="1:9" x14ac:dyDescent="0.25">
      <c r="A2806" t="s">
        <v>3615</v>
      </c>
      <c r="B2806" s="2">
        <v>1</v>
      </c>
      <c r="C2806" t="s">
        <v>2606</v>
      </c>
    </row>
    <row r="2807" spans="1:9" x14ac:dyDescent="0.25">
      <c r="A2807" t="s">
        <v>3615</v>
      </c>
      <c r="B2807" s="2">
        <v>2</v>
      </c>
      <c r="C2807" t="s">
        <v>2605</v>
      </c>
    </row>
    <row r="2808" spans="1:9" x14ac:dyDescent="0.25">
      <c r="A2808" t="s">
        <v>3642</v>
      </c>
      <c r="B2808" s="2">
        <v>1</v>
      </c>
      <c r="C2808" t="s">
        <v>2606</v>
      </c>
    </row>
    <row r="2809" spans="1:9" x14ac:dyDescent="0.25">
      <c r="A2809" t="s">
        <v>3642</v>
      </c>
      <c r="B2809" s="2">
        <v>2</v>
      </c>
      <c r="C2809" t="s">
        <v>2605</v>
      </c>
    </row>
    <row r="2810" spans="1:9" x14ac:dyDescent="0.25">
      <c r="A2810" t="s">
        <v>3653</v>
      </c>
      <c r="B2810" s="2">
        <v>1</v>
      </c>
      <c r="C2810" t="s">
        <v>2606</v>
      </c>
      <c r="F2810" t="s">
        <v>4713</v>
      </c>
      <c r="I2810" t="s">
        <v>4404</v>
      </c>
    </row>
    <row r="2811" spans="1:9" x14ac:dyDescent="0.25">
      <c r="A2811" t="s">
        <v>3653</v>
      </c>
      <c r="B2811" s="2">
        <v>2</v>
      </c>
      <c r="C2811" t="s">
        <v>2605</v>
      </c>
      <c r="F2811" t="s">
        <v>4713</v>
      </c>
      <c r="I2811" t="s">
        <v>4404</v>
      </c>
    </row>
    <row r="2812" spans="1:9" x14ac:dyDescent="0.25">
      <c r="A2812" t="s">
        <v>3768</v>
      </c>
      <c r="B2812" s="2">
        <v>1</v>
      </c>
      <c r="C2812" t="s">
        <v>2606</v>
      </c>
      <c r="F2812" t="s">
        <v>85</v>
      </c>
      <c r="I2812" t="s">
        <v>4424</v>
      </c>
    </row>
    <row r="2813" spans="1:9" x14ac:dyDescent="0.25">
      <c r="A2813" t="s">
        <v>3768</v>
      </c>
      <c r="B2813" s="2">
        <v>2</v>
      </c>
      <c r="C2813" t="s">
        <v>2605</v>
      </c>
      <c r="F2813" t="s">
        <v>50</v>
      </c>
      <c r="I2813" t="s">
        <v>4424</v>
      </c>
    </row>
    <row r="2814" spans="1:9" x14ac:dyDescent="0.25">
      <c r="A2814" t="s">
        <v>2997</v>
      </c>
      <c r="B2814" s="2">
        <v>1</v>
      </c>
      <c r="C2814" t="s">
        <v>2606</v>
      </c>
      <c r="D2814" s="325">
        <v>29932</v>
      </c>
      <c r="F2814" t="s">
        <v>59</v>
      </c>
      <c r="I2814" t="s">
        <v>4503</v>
      </c>
    </row>
    <row r="2815" spans="1:9" x14ac:dyDescent="0.25">
      <c r="A2815" t="s">
        <v>2997</v>
      </c>
      <c r="B2815" s="2">
        <v>2</v>
      </c>
      <c r="C2815" t="s">
        <v>2605</v>
      </c>
      <c r="D2815" s="325">
        <v>30450</v>
      </c>
      <c r="F2815" t="s">
        <v>75</v>
      </c>
      <c r="I2815" t="s">
        <v>4503</v>
      </c>
    </row>
    <row r="2816" spans="1:9" x14ac:dyDescent="0.25">
      <c r="A2816" t="s">
        <v>1477</v>
      </c>
      <c r="B2816" s="2">
        <v>1</v>
      </c>
      <c r="C2816" t="s">
        <v>2606</v>
      </c>
    </row>
    <row r="2817" spans="1:9" x14ac:dyDescent="0.25">
      <c r="A2817" t="s">
        <v>1477</v>
      </c>
      <c r="B2817" s="2">
        <v>2</v>
      </c>
      <c r="C2817" t="s">
        <v>2605</v>
      </c>
    </row>
    <row r="2818" spans="1:9" x14ac:dyDescent="0.25">
      <c r="A2818" t="s">
        <v>1447</v>
      </c>
      <c r="B2818" s="2">
        <v>1</v>
      </c>
      <c r="C2818" t="s">
        <v>2606</v>
      </c>
    </row>
    <row r="2819" spans="1:9" x14ac:dyDescent="0.25">
      <c r="A2819" t="s">
        <v>1447</v>
      </c>
      <c r="B2819" s="2">
        <v>2</v>
      </c>
      <c r="C2819" t="s">
        <v>2605</v>
      </c>
    </row>
    <row r="2820" spans="1:9" x14ac:dyDescent="0.25">
      <c r="A2820" t="s">
        <v>2586</v>
      </c>
      <c r="B2820" s="2">
        <v>1</v>
      </c>
      <c r="C2820" t="s">
        <v>2606</v>
      </c>
    </row>
    <row r="2821" spans="1:9" x14ac:dyDescent="0.25">
      <c r="A2821" t="s">
        <v>2586</v>
      </c>
      <c r="B2821" s="2">
        <v>2</v>
      </c>
      <c r="C2821" t="s">
        <v>2605</v>
      </c>
    </row>
    <row r="2822" spans="1:9" x14ac:dyDescent="0.25">
      <c r="A2822" t="s">
        <v>2841</v>
      </c>
      <c r="B2822" s="2">
        <v>1</v>
      </c>
      <c r="C2822" t="s">
        <v>2606</v>
      </c>
    </row>
    <row r="2823" spans="1:9" x14ac:dyDescent="0.25">
      <c r="A2823" t="s">
        <v>2841</v>
      </c>
      <c r="B2823" s="2">
        <v>2</v>
      </c>
      <c r="C2823" t="s">
        <v>2605</v>
      </c>
    </row>
    <row r="2824" spans="1:9" x14ac:dyDescent="0.25">
      <c r="A2824" t="s">
        <v>3214</v>
      </c>
      <c r="B2824" s="2">
        <v>1</v>
      </c>
      <c r="C2824" t="s">
        <v>2606</v>
      </c>
      <c r="F2824" t="s">
        <v>35</v>
      </c>
      <c r="I2824" t="s">
        <v>4057</v>
      </c>
    </row>
    <row r="2825" spans="1:9" x14ac:dyDescent="0.25">
      <c r="A2825" t="s">
        <v>3214</v>
      </c>
      <c r="B2825" s="2">
        <v>2</v>
      </c>
      <c r="C2825" t="s">
        <v>2605</v>
      </c>
      <c r="F2825" t="s">
        <v>2228</v>
      </c>
      <c r="I2825" t="s">
        <v>4057</v>
      </c>
    </row>
    <row r="2826" spans="1:9" x14ac:dyDescent="0.25">
      <c r="A2826" t="s">
        <v>2995</v>
      </c>
      <c r="B2826" s="2">
        <v>1</v>
      </c>
      <c r="C2826" t="s">
        <v>2606</v>
      </c>
      <c r="F2826" t="s">
        <v>4714</v>
      </c>
      <c r="I2826" t="s">
        <v>4499</v>
      </c>
    </row>
    <row r="2827" spans="1:9" x14ac:dyDescent="0.25">
      <c r="A2827" t="s">
        <v>2995</v>
      </c>
      <c r="B2827" s="2">
        <v>2</v>
      </c>
      <c r="C2827" t="s">
        <v>2605</v>
      </c>
      <c r="F2827" t="s">
        <v>4574</v>
      </c>
      <c r="I2827" t="s">
        <v>4499</v>
      </c>
    </row>
    <row r="2828" spans="1:9" x14ac:dyDescent="0.25">
      <c r="A2828" t="s">
        <v>3684</v>
      </c>
      <c r="B2828" s="2">
        <v>1</v>
      </c>
      <c r="C2828" t="s">
        <v>2606</v>
      </c>
      <c r="F2828" t="s">
        <v>80</v>
      </c>
      <c r="I2828" t="s">
        <v>4186</v>
      </c>
    </row>
    <row r="2829" spans="1:9" x14ac:dyDescent="0.25">
      <c r="A2829" t="s">
        <v>3684</v>
      </c>
      <c r="B2829" s="2">
        <v>2</v>
      </c>
      <c r="C2829" t="s">
        <v>2605</v>
      </c>
      <c r="F2829" t="s">
        <v>166</v>
      </c>
      <c r="I2829" t="s">
        <v>4186</v>
      </c>
    </row>
    <row r="2830" spans="1:9" x14ac:dyDescent="0.25">
      <c r="A2830" t="s">
        <v>1560</v>
      </c>
      <c r="B2830" s="2">
        <v>1</v>
      </c>
      <c r="C2830" t="s">
        <v>2606</v>
      </c>
    </row>
    <row r="2831" spans="1:9" x14ac:dyDescent="0.25">
      <c r="A2831" t="s">
        <v>1560</v>
      </c>
      <c r="B2831" s="2">
        <v>2</v>
      </c>
      <c r="C2831" t="s">
        <v>2605</v>
      </c>
    </row>
    <row r="2832" spans="1:9" x14ac:dyDescent="0.25">
      <c r="A2832" t="s">
        <v>1339</v>
      </c>
      <c r="B2832" s="2">
        <v>1</v>
      </c>
      <c r="C2832" t="s">
        <v>2606</v>
      </c>
    </row>
    <row r="2833" spans="1:9" x14ac:dyDescent="0.25">
      <c r="A2833" t="s">
        <v>1339</v>
      </c>
      <c r="B2833" s="2">
        <v>2</v>
      </c>
      <c r="C2833" t="s">
        <v>2605</v>
      </c>
    </row>
    <row r="2834" spans="1:9" x14ac:dyDescent="0.25">
      <c r="A2834" t="s">
        <v>1933</v>
      </c>
      <c r="B2834" s="2">
        <v>1</v>
      </c>
      <c r="C2834" t="s">
        <v>2606</v>
      </c>
    </row>
    <row r="2835" spans="1:9" x14ac:dyDescent="0.25">
      <c r="A2835" t="s">
        <v>1933</v>
      </c>
      <c r="B2835" s="2">
        <v>2</v>
      </c>
      <c r="C2835" t="s">
        <v>2605</v>
      </c>
    </row>
    <row r="2836" spans="1:9" x14ac:dyDescent="0.25">
      <c r="A2836" t="s">
        <v>1446</v>
      </c>
      <c r="B2836" s="2">
        <v>1</v>
      </c>
      <c r="C2836" t="s">
        <v>2606</v>
      </c>
    </row>
    <row r="2837" spans="1:9" x14ac:dyDescent="0.25">
      <c r="A2837" t="s">
        <v>1446</v>
      </c>
      <c r="B2837" s="2">
        <v>2</v>
      </c>
      <c r="C2837" t="s">
        <v>2605</v>
      </c>
    </row>
    <row r="2838" spans="1:9" x14ac:dyDescent="0.25">
      <c r="A2838" t="s">
        <v>1476</v>
      </c>
      <c r="B2838" s="2">
        <v>1</v>
      </c>
      <c r="C2838" t="s">
        <v>2606</v>
      </c>
    </row>
    <row r="2839" spans="1:9" x14ac:dyDescent="0.25">
      <c r="A2839" t="s">
        <v>1476</v>
      </c>
      <c r="B2839" s="2">
        <v>2</v>
      </c>
      <c r="C2839" t="s">
        <v>2605</v>
      </c>
    </row>
    <row r="2840" spans="1:9" x14ac:dyDescent="0.25">
      <c r="A2840" t="s">
        <v>2065</v>
      </c>
      <c r="B2840" s="2">
        <v>1</v>
      </c>
      <c r="C2840" t="s">
        <v>2606</v>
      </c>
    </row>
    <row r="2841" spans="1:9" x14ac:dyDescent="0.25">
      <c r="A2841" t="s">
        <v>2065</v>
      </c>
      <c r="B2841" s="2">
        <v>2</v>
      </c>
      <c r="C2841" t="s">
        <v>2605</v>
      </c>
    </row>
    <row r="2842" spans="1:9" x14ac:dyDescent="0.25">
      <c r="A2842" t="s">
        <v>3792</v>
      </c>
      <c r="B2842" s="2">
        <v>1</v>
      </c>
      <c r="C2842" t="s">
        <v>2606</v>
      </c>
    </row>
    <row r="2843" spans="1:9" x14ac:dyDescent="0.25">
      <c r="A2843" t="s">
        <v>3792</v>
      </c>
      <c r="B2843" s="2">
        <v>2</v>
      </c>
      <c r="C2843" t="s">
        <v>2605</v>
      </c>
    </row>
    <row r="2844" spans="1:9" x14ac:dyDescent="0.25">
      <c r="A2844" t="s">
        <v>3203</v>
      </c>
      <c r="B2844" s="2">
        <v>1</v>
      </c>
      <c r="C2844" t="s">
        <v>4528</v>
      </c>
      <c r="D2844" s="325">
        <v>38360</v>
      </c>
      <c r="E2844" s="325">
        <v>38367</v>
      </c>
      <c r="F2844" t="s">
        <v>67</v>
      </c>
      <c r="I2844" t="s">
        <v>4046</v>
      </c>
    </row>
    <row r="2845" spans="1:9" x14ac:dyDescent="0.25">
      <c r="A2845" t="s">
        <v>1533</v>
      </c>
      <c r="B2845" s="2">
        <v>1</v>
      </c>
      <c r="C2845" t="s">
        <v>2606</v>
      </c>
    </row>
    <row r="2846" spans="1:9" x14ac:dyDescent="0.25">
      <c r="A2846" t="s">
        <v>1533</v>
      </c>
      <c r="B2846" s="2">
        <v>2</v>
      </c>
      <c r="C2846" t="s">
        <v>2605</v>
      </c>
    </row>
    <row r="2847" spans="1:9" x14ac:dyDescent="0.25">
      <c r="A2847" t="s">
        <v>3487</v>
      </c>
      <c r="B2847" s="2">
        <v>1</v>
      </c>
      <c r="C2847" t="s">
        <v>2606</v>
      </c>
      <c r="F2847" t="s">
        <v>4715</v>
      </c>
      <c r="I2847" t="s">
        <v>4290</v>
      </c>
    </row>
    <row r="2848" spans="1:9" x14ac:dyDescent="0.25">
      <c r="A2848" t="s">
        <v>3487</v>
      </c>
      <c r="B2848" s="2">
        <v>2</v>
      </c>
      <c r="C2848" t="s">
        <v>2605</v>
      </c>
      <c r="D2848" s="325">
        <v>40575</v>
      </c>
      <c r="F2848" t="s">
        <v>4715</v>
      </c>
      <c r="I2848" t="s">
        <v>4290</v>
      </c>
    </row>
  </sheetData>
  <autoFilter ref="F1:F2848"/>
  <hyperlinks>
    <hyperlink ref="F165" r:id="rId1" tooltip="Leigh Genesis F.C." display="https://en.wikipedia.org/wiki/Leigh_Genesis_F.C."/>
  </hyperlinks>
  <pageMargins left="0.7" right="0.7" top="0.75" bottom="0.75" header="0.3" footer="0.3"/>
  <pageSetup orientation="portrait" horizontalDpi="200" verticalDpi="20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34"/>
  <sheetViews>
    <sheetView zoomScale="85" zoomScaleNormal="85" workbookViewId="0">
      <pane ySplit="1" topLeftCell="A2" activePane="bottomLeft" state="frozen"/>
      <selection pane="bottomLeft" activeCell="R17" sqref="R17"/>
    </sheetView>
  </sheetViews>
  <sheetFormatPr defaultColWidth="9.109375" defaultRowHeight="14.4" x14ac:dyDescent="0.25"/>
  <cols>
    <col min="1" max="1" width="1.5546875" style="65" customWidth="1"/>
    <col min="2" max="2" width="10.44140625" style="65" bestFit="1" customWidth="1"/>
    <col min="3" max="3" width="10" style="180" bestFit="1" customWidth="1"/>
    <col min="4" max="4" width="10" style="180" customWidth="1"/>
    <col min="5" max="5" width="29.5546875" style="65" bestFit="1" customWidth="1"/>
    <col min="6" max="6" width="11.88671875" style="65" bestFit="1" customWidth="1"/>
    <col min="7" max="7" width="7.44140625" style="65" bestFit="1" customWidth="1"/>
    <col min="8" max="8" width="9" style="65" bestFit="1" customWidth="1"/>
    <col min="9" max="9" width="6" style="65" bestFit="1" customWidth="1"/>
    <col min="10" max="10" width="0.88671875" style="65" customWidth="1"/>
    <col min="11" max="11" width="9.33203125" style="65" bestFit="1" customWidth="1"/>
    <col min="12" max="12" width="0.6640625" style="65" customWidth="1"/>
    <col min="13" max="13" width="11.44140625" style="65" bestFit="1" customWidth="1"/>
    <col min="14" max="14" width="7.109375" style="65" customWidth="1"/>
    <col min="15" max="15" width="4.44140625" style="65" bestFit="1" customWidth="1"/>
    <col min="16" max="16" width="2.44140625" style="65" customWidth="1"/>
    <col min="17" max="17" width="14.88671875" style="65" bestFit="1" customWidth="1"/>
    <col min="18" max="18" width="22.88671875" style="65" bestFit="1" customWidth="1"/>
    <col min="19" max="19" width="21.5546875" style="65" bestFit="1" customWidth="1"/>
    <col min="20" max="20" width="18" style="65" bestFit="1" customWidth="1"/>
    <col min="21" max="16384" width="9.109375" style="65"/>
  </cols>
  <sheetData>
    <row r="1" spans="2:20" x14ac:dyDescent="0.3">
      <c r="E1" s="55"/>
      <c r="F1" s="72" t="s">
        <v>688</v>
      </c>
      <c r="G1" s="72" t="s">
        <v>673</v>
      </c>
      <c r="H1" s="72" t="s">
        <v>672</v>
      </c>
      <c r="I1" s="72" t="s">
        <v>173</v>
      </c>
      <c r="J1" s="81"/>
      <c r="K1" s="72" t="s">
        <v>671</v>
      </c>
      <c r="L1" s="81"/>
      <c r="M1" s="72" t="s">
        <v>2644</v>
      </c>
      <c r="N1" s="72" t="s">
        <v>2128</v>
      </c>
      <c r="O1" s="72" t="s">
        <v>2127</v>
      </c>
    </row>
    <row r="2" spans="2:20" s="55" customFormat="1" ht="4.5" customHeight="1" x14ac:dyDescent="0.3">
      <c r="C2" s="181"/>
      <c r="D2" s="181"/>
      <c r="J2" s="67"/>
      <c r="L2" s="67"/>
    </row>
    <row r="3" spans="2:20" x14ac:dyDescent="0.25">
      <c r="C3" s="73" t="s">
        <v>21</v>
      </c>
      <c r="D3" s="184" t="s">
        <v>115</v>
      </c>
      <c r="E3" s="170" t="s">
        <v>660</v>
      </c>
      <c r="F3" s="72">
        <f t="shared" ref="F3:F15" si="0">G3+H3</f>
        <v>146</v>
      </c>
      <c r="G3" s="72">
        <v>134</v>
      </c>
      <c r="H3" s="72">
        <v>12</v>
      </c>
      <c r="I3" s="71">
        <v>54</v>
      </c>
      <c r="J3" s="67"/>
      <c r="K3" s="70">
        <v>11</v>
      </c>
      <c r="L3" s="171"/>
      <c r="M3" s="70">
        <v>4</v>
      </c>
      <c r="N3" s="72">
        <v>4</v>
      </c>
      <c r="O3" s="71">
        <v>4</v>
      </c>
      <c r="Q3" s="109" t="s">
        <v>24</v>
      </c>
      <c r="R3" s="109" t="s">
        <v>579</v>
      </c>
      <c r="S3" s="109" t="s">
        <v>578</v>
      </c>
    </row>
    <row r="4" spans="2:20" x14ac:dyDescent="0.25">
      <c r="B4" s="65" t="s">
        <v>24</v>
      </c>
      <c r="C4" s="112" t="s">
        <v>21</v>
      </c>
      <c r="D4" s="67" t="s">
        <v>2650</v>
      </c>
      <c r="E4" s="67" t="s">
        <v>237</v>
      </c>
      <c r="F4" s="77">
        <f t="shared" si="0"/>
        <v>40</v>
      </c>
      <c r="G4" s="77">
        <v>38</v>
      </c>
      <c r="H4" s="77">
        <v>2</v>
      </c>
      <c r="I4" s="76" t="s">
        <v>19</v>
      </c>
      <c r="J4" s="67"/>
      <c r="K4" s="173">
        <v>3</v>
      </c>
      <c r="L4" s="67"/>
      <c r="M4" s="173">
        <v>2</v>
      </c>
      <c r="N4" s="77">
        <v>0</v>
      </c>
      <c r="O4" s="76">
        <v>3</v>
      </c>
      <c r="Q4" t="s">
        <v>311</v>
      </c>
      <c r="R4" t="s">
        <v>11</v>
      </c>
      <c r="S4" t="s">
        <v>2654</v>
      </c>
    </row>
    <row r="5" spans="2:20" x14ac:dyDescent="0.25">
      <c r="C5" s="112" t="s">
        <v>21</v>
      </c>
      <c r="D5" s="67" t="s">
        <v>2650</v>
      </c>
      <c r="E5" s="67" t="s">
        <v>238</v>
      </c>
      <c r="F5" s="77">
        <f t="shared" si="0"/>
        <v>20</v>
      </c>
      <c r="G5" s="77">
        <v>17</v>
      </c>
      <c r="H5" s="77">
        <v>3</v>
      </c>
      <c r="I5" s="76" t="s">
        <v>19</v>
      </c>
      <c r="J5" s="67"/>
      <c r="K5" s="173">
        <v>5</v>
      </c>
      <c r="L5" s="67"/>
      <c r="M5" s="173" t="s">
        <v>19</v>
      </c>
      <c r="N5" s="77">
        <v>1</v>
      </c>
      <c r="O5" s="76">
        <v>4</v>
      </c>
      <c r="Q5" s="182" t="s">
        <v>237</v>
      </c>
      <c r="R5" t="s">
        <v>10</v>
      </c>
      <c r="S5" t="s">
        <v>663</v>
      </c>
      <c r="T5"/>
    </row>
    <row r="6" spans="2:20" x14ac:dyDescent="0.25">
      <c r="C6" s="112" t="s">
        <v>21</v>
      </c>
      <c r="D6" s="67" t="s">
        <v>2650</v>
      </c>
      <c r="E6" s="67" t="s">
        <v>239</v>
      </c>
      <c r="F6" s="77">
        <f t="shared" si="0"/>
        <v>24</v>
      </c>
      <c r="G6" s="77">
        <v>23</v>
      </c>
      <c r="H6" s="77">
        <v>1</v>
      </c>
      <c r="I6" s="76" t="s">
        <v>19</v>
      </c>
      <c r="J6" s="67"/>
      <c r="K6" s="173">
        <v>8</v>
      </c>
      <c r="L6" s="67"/>
      <c r="M6" s="173">
        <v>20</v>
      </c>
      <c r="N6" s="77">
        <v>4</v>
      </c>
      <c r="O6" s="76">
        <v>4</v>
      </c>
      <c r="Q6" s="182" t="s">
        <v>238</v>
      </c>
      <c r="R6" t="s">
        <v>2656</v>
      </c>
      <c r="S6" t="s">
        <v>2655</v>
      </c>
    </row>
    <row r="7" spans="2:20" x14ac:dyDescent="0.25">
      <c r="C7" s="112" t="s">
        <v>21</v>
      </c>
      <c r="D7" s="67" t="s">
        <v>2650</v>
      </c>
      <c r="E7" s="67" t="s">
        <v>240</v>
      </c>
      <c r="F7" s="77">
        <f t="shared" si="0"/>
        <v>26</v>
      </c>
      <c r="G7" s="77">
        <v>17</v>
      </c>
      <c r="H7" s="77">
        <v>9</v>
      </c>
      <c r="I7" s="76">
        <v>4</v>
      </c>
      <c r="J7" s="67"/>
      <c r="K7" s="173" t="s">
        <v>19</v>
      </c>
      <c r="L7" s="67"/>
      <c r="M7" s="173">
        <v>1</v>
      </c>
      <c r="N7" s="77">
        <v>2</v>
      </c>
      <c r="O7" s="76">
        <v>3</v>
      </c>
      <c r="Q7" s="182" t="s">
        <v>239</v>
      </c>
      <c r="R7" t="s">
        <v>290</v>
      </c>
      <c r="S7" t="s">
        <v>661</v>
      </c>
    </row>
    <row r="8" spans="2:20" x14ac:dyDescent="0.25">
      <c r="C8" s="112" t="s">
        <v>21</v>
      </c>
      <c r="D8" s="67" t="s">
        <v>2650</v>
      </c>
      <c r="E8" s="67" t="s">
        <v>15</v>
      </c>
      <c r="F8" s="77">
        <v>26</v>
      </c>
      <c r="G8" s="77">
        <v>17</v>
      </c>
      <c r="H8" s="77">
        <v>9</v>
      </c>
      <c r="I8" s="76">
        <v>4</v>
      </c>
      <c r="J8" s="67"/>
      <c r="K8" s="173" t="s">
        <v>19</v>
      </c>
      <c r="L8" s="67"/>
      <c r="M8" s="173">
        <v>1</v>
      </c>
      <c r="N8" s="77">
        <v>2</v>
      </c>
      <c r="O8" s="76">
        <v>3</v>
      </c>
      <c r="Q8" s="182" t="s">
        <v>240</v>
      </c>
      <c r="R8" t="s">
        <v>176</v>
      </c>
      <c r="T8"/>
    </row>
    <row r="9" spans="2:20" x14ac:dyDescent="0.25">
      <c r="C9" s="183" t="s">
        <v>21</v>
      </c>
      <c r="D9" s="78" t="s">
        <v>2650</v>
      </c>
      <c r="E9" s="78" t="s">
        <v>311</v>
      </c>
      <c r="F9" s="75">
        <v>12</v>
      </c>
      <c r="G9" s="75">
        <v>2</v>
      </c>
      <c r="H9" s="75">
        <v>3</v>
      </c>
      <c r="I9" s="74">
        <v>4</v>
      </c>
      <c r="J9" s="78"/>
      <c r="K9" s="174">
        <v>1</v>
      </c>
      <c r="L9" s="78"/>
      <c r="M9" s="174">
        <v>3</v>
      </c>
      <c r="N9" s="75">
        <v>4</v>
      </c>
      <c r="O9" s="74">
        <v>1</v>
      </c>
      <c r="Q9" t="s">
        <v>341</v>
      </c>
      <c r="S9" t="s">
        <v>2657</v>
      </c>
      <c r="T9"/>
    </row>
    <row r="10" spans="2:20" x14ac:dyDescent="0.25">
      <c r="B10" s="65" t="s">
        <v>579</v>
      </c>
      <c r="C10" s="112" t="s">
        <v>21</v>
      </c>
      <c r="D10" s="67" t="s">
        <v>2650</v>
      </c>
      <c r="E10" s="67" t="s">
        <v>11</v>
      </c>
      <c r="F10" s="77">
        <f t="shared" si="0"/>
        <v>13</v>
      </c>
      <c r="G10" s="77">
        <v>5</v>
      </c>
      <c r="H10" s="77">
        <v>8</v>
      </c>
      <c r="I10" s="76">
        <v>3</v>
      </c>
      <c r="J10" s="67"/>
      <c r="K10" s="173">
        <v>3</v>
      </c>
      <c r="L10" s="67"/>
      <c r="M10" s="173" t="s">
        <v>19</v>
      </c>
      <c r="N10" s="77">
        <v>1</v>
      </c>
      <c r="O10" s="76">
        <v>2</v>
      </c>
      <c r="R10" t="s">
        <v>9</v>
      </c>
      <c r="S10"/>
      <c r="T10"/>
    </row>
    <row r="11" spans="2:20" x14ac:dyDescent="0.25">
      <c r="C11" s="112" t="s">
        <v>21</v>
      </c>
      <c r="D11" s="67" t="s">
        <v>2650</v>
      </c>
      <c r="E11" s="67" t="s">
        <v>10</v>
      </c>
      <c r="F11" s="77">
        <f t="shared" si="0"/>
        <v>51</v>
      </c>
      <c r="G11" s="77">
        <v>6</v>
      </c>
      <c r="H11" s="77">
        <v>45</v>
      </c>
      <c r="I11" s="76">
        <v>2</v>
      </c>
      <c r="J11" s="67"/>
      <c r="K11" s="173">
        <v>8</v>
      </c>
      <c r="L11" s="67"/>
      <c r="M11" s="173">
        <v>2</v>
      </c>
      <c r="N11" s="77">
        <v>3</v>
      </c>
      <c r="O11" s="76">
        <v>4</v>
      </c>
      <c r="Q11"/>
      <c r="R11" s="4" t="s">
        <v>18</v>
      </c>
      <c r="S11" t="s">
        <v>664</v>
      </c>
      <c r="T11"/>
    </row>
    <row r="12" spans="2:20" x14ac:dyDescent="0.25">
      <c r="C12" s="112" t="s">
        <v>21</v>
      </c>
      <c r="D12" s="67" t="s">
        <v>2650</v>
      </c>
      <c r="E12" s="67" t="s">
        <v>525</v>
      </c>
      <c r="F12" s="77">
        <f t="shared" si="0"/>
        <v>8</v>
      </c>
      <c r="G12" s="77">
        <v>2</v>
      </c>
      <c r="H12" s="77">
        <v>6</v>
      </c>
      <c r="I12" s="76">
        <v>1</v>
      </c>
      <c r="J12" s="67"/>
      <c r="K12" s="173">
        <v>7</v>
      </c>
      <c r="L12" s="67"/>
      <c r="M12" s="173">
        <v>2</v>
      </c>
      <c r="N12" s="77">
        <v>4</v>
      </c>
      <c r="O12" s="76">
        <v>3</v>
      </c>
      <c r="Q12"/>
      <c r="R12" t="s">
        <v>174</v>
      </c>
      <c r="S12" t="s">
        <v>662</v>
      </c>
      <c r="T12"/>
    </row>
    <row r="13" spans="2:20" x14ac:dyDescent="0.25">
      <c r="C13" s="112" t="s">
        <v>21</v>
      </c>
      <c r="D13" s="67" t="s">
        <v>2650</v>
      </c>
      <c r="E13" s="67" t="s">
        <v>290</v>
      </c>
      <c r="F13" s="77">
        <f t="shared" si="0"/>
        <v>10</v>
      </c>
      <c r="G13" s="77">
        <v>3</v>
      </c>
      <c r="H13" s="77">
        <v>7</v>
      </c>
      <c r="I13" s="76">
        <v>4</v>
      </c>
      <c r="J13" s="67"/>
      <c r="K13" s="173">
        <v>12</v>
      </c>
      <c r="L13" s="67"/>
      <c r="M13" s="173">
        <v>2</v>
      </c>
      <c r="N13" s="77">
        <v>5</v>
      </c>
      <c r="O13" s="76">
        <v>1</v>
      </c>
      <c r="Q13"/>
      <c r="R13" t="s">
        <v>175</v>
      </c>
      <c r="S13"/>
      <c r="T13"/>
    </row>
    <row r="14" spans="2:20" x14ac:dyDescent="0.25">
      <c r="C14" s="183" t="s">
        <v>21</v>
      </c>
      <c r="D14" s="78" t="s">
        <v>2650</v>
      </c>
      <c r="E14" s="78" t="s">
        <v>176</v>
      </c>
      <c r="F14" s="75">
        <v>10</v>
      </c>
      <c r="G14" s="75">
        <v>3</v>
      </c>
      <c r="H14" s="75">
        <v>7</v>
      </c>
      <c r="I14" s="74">
        <v>4</v>
      </c>
      <c r="J14" s="78"/>
      <c r="K14" s="174">
        <v>12</v>
      </c>
      <c r="L14" s="78"/>
      <c r="M14" s="174">
        <v>2</v>
      </c>
      <c r="N14" s="75">
        <v>5</v>
      </c>
      <c r="O14" s="74">
        <v>1</v>
      </c>
      <c r="Q14"/>
      <c r="R14" t="s">
        <v>670</v>
      </c>
      <c r="S14"/>
      <c r="T14"/>
    </row>
    <row r="15" spans="2:20" x14ac:dyDescent="0.25">
      <c r="B15" s="65" t="s">
        <v>658</v>
      </c>
      <c r="C15" s="112" t="s">
        <v>21</v>
      </c>
      <c r="D15" s="67" t="s">
        <v>2650</v>
      </c>
      <c r="E15" s="67" t="s">
        <v>2652</v>
      </c>
      <c r="F15" s="77">
        <f t="shared" si="0"/>
        <v>7</v>
      </c>
      <c r="G15" s="77">
        <v>3</v>
      </c>
      <c r="H15" s="77">
        <v>4</v>
      </c>
      <c r="I15" s="76">
        <v>3</v>
      </c>
      <c r="J15" s="67"/>
      <c r="K15" s="173">
        <v>7</v>
      </c>
      <c r="L15" s="67"/>
      <c r="M15" s="173">
        <v>1</v>
      </c>
      <c r="N15" s="77">
        <v>2</v>
      </c>
      <c r="O15" s="76">
        <v>2</v>
      </c>
      <c r="Q15"/>
      <c r="R15" t="s">
        <v>669</v>
      </c>
      <c r="S15"/>
      <c r="T15"/>
    </row>
    <row r="16" spans="2:20" x14ac:dyDescent="0.25">
      <c r="C16" s="112" t="s">
        <v>21</v>
      </c>
      <c r="D16" s="67" t="s">
        <v>2650</v>
      </c>
      <c r="E16" s="67" t="s">
        <v>2651</v>
      </c>
      <c r="F16" s="77">
        <v>9</v>
      </c>
      <c r="G16" s="77" t="s">
        <v>19</v>
      </c>
      <c r="H16" s="77">
        <v>9</v>
      </c>
      <c r="I16" s="76">
        <v>4</v>
      </c>
      <c r="J16" s="67"/>
      <c r="K16" s="173">
        <v>8</v>
      </c>
      <c r="L16" s="67"/>
      <c r="M16" s="173">
        <v>9</v>
      </c>
      <c r="N16" s="77">
        <v>3</v>
      </c>
      <c r="O16" s="76">
        <v>1</v>
      </c>
      <c r="Q16"/>
      <c r="R16" t="s">
        <v>2658</v>
      </c>
      <c r="S16"/>
      <c r="T16"/>
    </row>
    <row r="17" spans="1:20" x14ac:dyDescent="0.25">
      <c r="C17" s="112" t="s">
        <v>21</v>
      </c>
      <c r="D17" s="67" t="s">
        <v>2650</v>
      </c>
      <c r="E17" s="67" t="s">
        <v>175</v>
      </c>
      <c r="F17" s="77">
        <v>2</v>
      </c>
      <c r="G17" s="77">
        <v>2</v>
      </c>
      <c r="H17" s="77">
        <v>1</v>
      </c>
      <c r="I17" s="76">
        <v>0</v>
      </c>
      <c r="J17" s="67"/>
      <c r="K17" s="173">
        <v>0</v>
      </c>
      <c r="L17" s="67"/>
      <c r="M17" s="173">
        <v>2</v>
      </c>
      <c r="N17" s="77">
        <v>4</v>
      </c>
      <c r="O17" s="76">
        <v>3</v>
      </c>
      <c r="Q17"/>
      <c r="S17"/>
      <c r="T17"/>
    </row>
    <row r="18" spans="1:20" x14ac:dyDescent="0.25">
      <c r="C18" s="112" t="s">
        <v>21</v>
      </c>
      <c r="D18" s="67" t="s">
        <v>2650</v>
      </c>
      <c r="E18" s="67" t="s">
        <v>670</v>
      </c>
      <c r="F18" s="77">
        <v>1</v>
      </c>
      <c r="G18" s="77">
        <v>1</v>
      </c>
      <c r="H18" s="77">
        <v>1</v>
      </c>
      <c r="I18" s="76">
        <v>0</v>
      </c>
      <c r="J18" s="67"/>
      <c r="K18" s="173">
        <v>0</v>
      </c>
      <c r="L18" s="67"/>
      <c r="M18" s="173">
        <v>2</v>
      </c>
      <c r="N18" s="77">
        <v>4</v>
      </c>
      <c r="O18" s="76">
        <v>2</v>
      </c>
      <c r="Q18"/>
      <c r="T18"/>
    </row>
    <row r="19" spans="1:20" x14ac:dyDescent="0.25">
      <c r="C19" s="112" t="s">
        <v>21</v>
      </c>
      <c r="D19" s="67" t="s">
        <v>2650</v>
      </c>
      <c r="E19" s="67" t="s">
        <v>669</v>
      </c>
      <c r="F19" s="77">
        <f>G19+H19</f>
        <v>51</v>
      </c>
      <c r="G19" s="77">
        <v>6</v>
      </c>
      <c r="H19" s="77">
        <v>45</v>
      </c>
      <c r="I19" s="76">
        <v>2</v>
      </c>
      <c r="J19" s="67"/>
      <c r="K19" s="173">
        <v>8</v>
      </c>
      <c r="L19" s="67"/>
      <c r="M19" s="173">
        <v>2</v>
      </c>
      <c r="N19" s="77">
        <v>2</v>
      </c>
      <c r="O19" s="76">
        <v>1</v>
      </c>
      <c r="Q19"/>
      <c r="T19"/>
    </row>
    <row r="20" spans="1:20" x14ac:dyDescent="0.25">
      <c r="C20" s="183" t="s">
        <v>21</v>
      </c>
      <c r="D20" s="78" t="s">
        <v>2650</v>
      </c>
      <c r="E20" s="78" t="s">
        <v>667</v>
      </c>
      <c r="F20" s="75">
        <v>9</v>
      </c>
      <c r="G20" s="75" t="s">
        <v>19</v>
      </c>
      <c r="H20" s="75">
        <v>9</v>
      </c>
      <c r="I20" s="74">
        <v>4</v>
      </c>
      <c r="J20" s="67"/>
      <c r="K20" s="174">
        <v>8</v>
      </c>
      <c r="L20" s="78"/>
      <c r="M20" s="174">
        <v>9</v>
      </c>
      <c r="N20" s="75">
        <v>4</v>
      </c>
      <c r="O20" s="74">
        <v>1</v>
      </c>
      <c r="Q20"/>
      <c r="S20"/>
      <c r="T20"/>
    </row>
    <row r="21" spans="1:20" x14ac:dyDescent="0.25">
      <c r="C21" s="182"/>
      <c r="D21" s="182"/>
      <c r="E21" s="67"/>
      <c r="F21" s="67"/>
      <c r="G21" s="67"/>
      <c r="H21" s="67"/>
      <c r="I21" s="67"/>
      <c r="J21" s="67"/>
      <c r="K21" s="67"/>
      <c r="L21" s="67"/>
      <c r="M21" s="67"/>
      <c r="N21" s="67"/>
      <c r="O21" s="67"/>
      <c r="Q21"/>
      <c r="S21"/>
      <c r="T21"/>
    </row>
    <row r="22" spans="1:20" x14ac:dyDescent="0.25">
      <c r="A22" s="67"/>
      <c r="B22" s="67"/>
      <c r="C22" s="73" t="s">
        <v>21</v>
      </c>
      <c r="D22" s="184" t="s">
        <v>115</v>
      </c>
      <c r="E22" s="72" t="s">
        <v>666</v>
      </c>
      <c r="F22" s="72">
        <f t="shared" ref="F22:F29" si="1">G22+H22</f>
        <v>334</v>
      </c>
      <c r="G22" s="72">
        <f>SUM(G23:G26)</f>
        <v>282</v>
      </c>
      <c r="H22" s="72">
        <f>SUM(H23:H26)</f>
        <v>52</v>
      </c>
      <c r="I22" s="71">
        <f>SUM(I23:I26)</f>
        <v>192</v>
      </c>
      <c r="J22" s="67"/>
      <c r="K22" s="70">
        <f>SUM(K23:K26)</f>
        <v>34</v>
      </c>
      <c r="L22" s="171"/>
      <c r="M22" s="70">
        <f>SUM(M23:M26)</f>
        <v>18</v>
      </c>
      <c r="N22" s="72">
        <v>4</v>
      </c>
      <c r="O22" s="71">
        <v>1</v>
      </c>
      <c r="R22"/>
      <c r="S22"/>
      <c r="T22"/>
    </row>
    <row r="23" spans="1:20" x14ac:dyDescent="0.25">
      <c r="B23" s="65" t="s">
        <v>663</v>
      </c>
      <c r="C23" s="112" t="s">
        <v>21</v>
      </c>
      <c r="D23" s="67" t="s">
        <v>2650</v>
      </c>
      <c r="E23" s="67" t="s">
        <v>665</v>
      </c>
      <c r="F23" s="77">
        <f t="shared" si="1"/>
        <v>7</v>
      </c>
      <c r="G23" s="77">
        <v>2</v>
      </c>
      <c r="H23" s="77">
        <v>5</v>
      </c>
      <c r="I23" s="76">
        <v>8</v>
      </c>
      <c r="J23" s="67"/>
      <c r="K23" s="173">
        <v>7</v>
      </c>
      <c r="L23" s="67"/>
      <c r="M23" s="173">
        <v>6</v>
      </c>
      <c r="N23" s="77">
        <v>1</v>
      </c>
      <c r="O23" s="76">
        <v>2</v>
      </c>
      <c r="R23"/>
      <c r="S23"/>
      <c r="T23"/>
    </row>
    <row r="24" spans="1:20" x14ac:dyDescent="0.25">
      <c r="C24" s="112" t="s">
        <v>21</v>
      </c>
      <c r="D24" s="67" t="s">
        <v>2650</v>
      </c>
      <c r="E24" s="67" t="s">
        <v>663</v>
      </c>
      <c r="F24" s="77">
        <f t="shared" si="1"/>
        <v>146</v>
      </c>
      <c r="G24" s="77">
        <v>134</v>
      </c>
      <c r="H24" s="77">
        <v>12</v>
      </c>
      <c r="I24" s="76">
        <v>54</v>
      </c>
      <c r="J24" s="67"/>
      <c r="K24" s="173">
        <v>11</v>
      </c>
      <c r="L24" s="67"/>
      <c r="M24" s="173">
        <v>4</v>
      </c>
      <c r="N24" s="77">
        <v>3</v>
      </c>
      <c r="O24" s="76">
        <v>4</v>
      </c>
      <c r="R24"/>
      <c r="S24"/>
      <c r="T24"/>
    </row>
    <row r="25" spans="1:20" x14ac:dyDescent="0.25">
      <c r="C25" s="112" t="s">
        <v>21</v>
      </c>
      <c r="D25" s="67" t="s">
        <v>2650</v>
      </c>
      <c r="E25" s="67" t="s">
        <v>2659</v>
      </c>
      <c r="F25" s="77">
        <f t="shared" si="1"/>
        <v>35</v>
      </c>
      <c r="G25" s="77">
        <v>12</v>
      </c>
      <c r="H25" s="77">
        <v>23</v>
      </c>
      <c r="I25" s="76">
        <v>76</v>
      </c>
      <c r="J25" s="67"/>
      <c r="K25" s="173">
        <v>5</v>
      </c>
      <c r="L25" s="67"/>
      <c r="M25" s="173">
        <v>4</v>
      </c>
      <c r="N25" s="77">
        <v>4</v>
      </c>
      <c r="O25" s="76">
        <v>3</v>
      </c>
      <c r="R25"/>
      <c r="S25"/>
      <c r="T25"/>
    </row>
    <row r="26" spans="1:20" x14ac:dyDescent="0.25">
      <c r="C26" s="183" t="s">
        <v>21</v>
      </c>
      <c r="D26" s="78" t="s">
        <v>2650</v>
      </c>
      <c r="E26" s="78" t="s">
        <v>661</v>
      </c>
      <c r="F26" s="75">
        <f t="shared" si="1"/>
        <v>146</v>
      </c>
      <c r="G26" s="75">
        <v>134</v>
      </c>
      <c r="H26" s="75">
        <v>12</v>
      </c>
      <c r="I26" s="74">
        <v>54</v>
      </c>
      <c r="J26" s="67"/>
      <c r="K26" s="174">
        <v>11</v>
      </c>
      <c r="L26" s="78"/>
      <c r="M26" s="174">
        <v>4</v>
      </c>
      <c r="N26" s="75">
        <v>5</v>
      </c>
      <c r="O26" s="74">
        <v>1</v>
      </c>
    </row>
    <row r="27" spans="1:20" x14ac:dyDescent="0.25">
      <c r="B27" s="65" t="s">
        <v>578</v>
      </c>
      <c r="C27" s="112" t="s">
        <v>21</v>
      </c>
      <c r="D27" s="67" t="s">
        <v>2650</v>
      </c>
      <c r="E27" s="67" t="s">
        <v>664</v>
      </c>
      <c r="F27" s="77">
        <f t="shared" si="1"/>
        <v>10</v>
      </c>
      <c r="G27" s="77">
        <v>3</v>
      </c>
      <c r="H27" s="77">
        <v>7</v>
      </c>
      <c r="I27" s="76">
        <v>4</v>
      </c>
      <c r="J27" s="67"/>
      <c r="K27" s="173">
        <v>12</v>
      </c>
      <c r="L27" s="67"/>
      <c r="M27" s="173">
        <v>2</v>
      </c>
      <c r="N27" s="77">
        <v>1</v>
      </c>
      <c r="O27" s="76">
        <v>2</v>
      </c>
    </row>
    <row r="28" spans="1:20" x14ac:dyDescent="0.25">
      <c r="C28" s="183" t="s">
        <v>21</v>
      </c>
      <c r="D28" s="78" t="s">
        <v>2650</v>
      </c>
      <c r="E28" s="78" t="s">
        <v>2657</v>
      </c>
      <c r="F28" s="75">
        <f t="shared" si="1"/>
        <v>8</v>
      </c>
      <c r="G28" s="75">
        <v>2</v>
      </c>
      <c r="H28" s="75">
        <v>6</v>
      </c>
      <c r="I28" s="74">
        <v>1</v>
      </c>
      <c r="J28" s="78"/>
      <c r="K28" s="174">
        <v>7</v>
      </c>
      <c r="L28" s="78"/>
      <c r="M28" s="174">
        <v>2</v>
      </c>
      <c r="N28" s="75">
        <v>3</v>
      </c>
      <c r="O28" s="74">
        <v>4</v>
      </c>
      <c r="Q28"/>
      <c r="R28"/>
      <c r="S28"/>
      <c r="T28"/>
    </row>
    <row r="29" spans="1:20" x14ac:dyDescent="0.25">
      <c r="C29" s="183" t="s">
        <v>21</v>
      </c>
      <c r="D29" s="78" t="s">
        <v>2650</v>
      </c>
      <c r="E29" s="78" t="s">
        <v>662</v>
      </c>
      <c r="F29" s="75">
        <f t="shared" si="1"/>
        <v>8</v>
      </c>
      <c r="G29" s="75">
        <v>2</v>
      </c>
      <c r="H29" s="75">
        <v>6</v>
      </c>
      <c r="I29" s="74">
        <v>1</v>
      </c>
      <c r="J29" s="67"/>
      <c r="K29" s="174">
        <v>7</v>
      </c>
      <c r="L29" s="78"/>
      <c r="M29" s="174">
        <v>2</v>
      </c>
      <c r="N29" s="75">
        <v>3</v>
      </c>
      <c r="O29" s="74">
        <v>4</v>
      </c>
      <c r="Q29"/>
      <c r="R29"/>
      <c r="S29"/>
      <c r="T29"/>
    </row>
    <row r="31" spans="1:20" x14ac:dyDescent="0.25">
      <c r="E31" s="73" t="s">
        <v>660</v>
      </c>
      <c r="F31" s="72">
        <f>G31+H31</f>
        <v>146</v>
      </c>
      <c r="G31" s="72">
        <v>134</v>
      </c>
      <c r="H31" s="72">
        <v>12</v>
      </c>
      <c r="I31" s="71">
        <v>54</v>
      </c>
      <c r="J31" s="67"/>
      <c r="K31" s="70">
        <v>11</v>
      </c>
      <c r="L31" s="171"/>
      <c r="M31" s="70">
        <v>4</v>
      </c>
      <c r="N31" s="72"/>
      <c r="O31" s="71"/>
    </row>
    <row r="32" spans="1:20" x14ac:dyDescent="0.25">
      <c r="E32" s="69" t="s">
        <v>579</v>
      </c>
      <c r="F32" s="68">
        <f>G32+H32</f>
        <v>82</v>
      </c>
      <c r="G32" s="68">
        <f>SUM(G10:G13)</f>
        <v>16</v>
      </c>
      <c r="H32" s="68">
        <f>SUM(H10:H13)</f>
        <v>66</v>
      </c>
      <c r="I32" s="66">
        <f>SUM(I10:I13)</f>
        <v>10</v>
      </c>
      <c r="J32" s="67"/>
      <c r="K32" s="172">
        <f>SUM(K10:K13)</f>
        <v>30</v>
      </c>
      <c r="L32" s="67"/>
      <c r="M32" s="172">
        <f>SUM(M10:M13)</f>
        <v>6</v>
      </c>
      <c r="N32" s="68"/>
      <c r="O32" s="66"/>
    </row>
    <row r="33" spans="5:15" x14ac:dyDescent="0.25">
      <c r="E33" s="69" t="s">
        <v>659</v>
      </c>
      <c r="F33" s="68">
        <f>G33+H33</f>
        <v>678</v>
      </c>
      <c r="G33" s="68">
        <f>SUM(G21:G27)</f>
        <v>567</v>
      </c>
      <c r="H33" s="68">
        <f>SUM(H21:H27)</f>
        <v>111</v>
      </c>
      <c r="I33" s="66">
        <f>SUM(I21:I27)</f>
        <v>388</v>
      </c>
      <c r="J33" s="67"/>
      <c r="K33" s="172">
        <f>SUM(K21:K27)</f>
        <v>80</v>
      </c>
      <c r="L33" s="67"/>
      <c r="M33" s="172">
        <f>SUM(M21:M27)</f>
        <v>38</v>
      </c>
      <c r="N33" s="68"/>
      <c r="O33" s="66"/>
    </row>
    <row r="34" spans="5:15" x14ac:dyDescent="0.25">
      <c r="E34" s="69" t="s">
        <v>658</v>
      </c>
      <c r="F34" s="68">
        <f>G34+H34</f>
        <v>81</v>
      </c>
      <c r="G34" s="68">
        <f>SUM(G15:G20)</f>
        <v>12</v>
      </c>
      <c r="H34" s="68">
        <f>SUM(H15:H20)</f>
        <v>69</v>
      </c>
      <c r="I34" s="66">
        <f>SUM(I15:I20)</f>
        <v>13</v>
      </c>
      <c r="J34" s="67"/>
      <c r="K34" s="172">
        <f>SUM(K15:K20)</f>
        <v>31</v>
      </c>
      <c r="L34" s="78"/>
      <c r="M34" s="172">
        <f>SUM(M15:M20)</f>
        <v>25</v>
      </c>
      <c r="N34" s="68"/>
      <c r="O34" s="66"/>
    </row>
  </sheetData>
  <pageMargins left="0.7" right="0.7" top="0.75" bottom="0.75" header="0.3" footer="0.3"/>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workbookViewId="0"/>
  </sheetViews>
  <sheetFormatPr defaultColWidth="8.88671875" defaultRowHeight="14.4" x14ac:dyDescent="0.3"/>
  <cols>
    <col min="1" max="1" width="11.109375" style="55" customWidth="1"/>
    <col min="2" max="3" width="20.5546875" style="56" bestFit="1" customWidth="1"/>
    <col min="4" max="5" width="13.5546875" style="56" bestFit="1" customWidth="1"/>
    <col min="6" max="6" width="10.5546875" style="55" bestFit="1" customWidth="1"/>
    <col min="7" max="16384" width="8.88671875" style="55"/>
  </cols>
  <sheetData>
    <row r="1" spans="1:6" x14ac:dyDescent="0.3">
      <c r="A1" s="64" t="s">
        <v>657</v>
      </c>
    </row>
    <row r="3" spans="1:6" x14ac:dyDescent="0.3">
      <c r="A3" s="63"/>
      <c r="B3" s="62" t="s">
        <v>656</v>
      </c>
      <c r="C3" s="62" t="s">
        <v>655</v>
      </c>
      <c r="D3" s="62" t="s">
        <v>10</v>
      </c>
      <c r="E3" s="61" t="s">
        <v>11</v>
      </c>
    </row>
    <row r="4" spans="1:6" x14ac:dyDescent="0.3">
      <c r="A4" s="55" t="s">
        <v>654</v>
      </c>
      <c r="B4" s="60" t="s">
        <v>19</v>
      </c>
      <c r="C4" s="56" t="s">
        <v>653</v>
      </c>
      <c r="D4" s="56" t="s">
        <v>653</v>
      </c>
      <c r="E4" s="56" t="s">
        <v>653</v>
      </c>
    </row>
    <row r="5" spans="1:6" x14ac:dyDescent="0.3">
      <c r="A5" s="55" t="s">
        <v>117</v>
      </c>
      <c r="B5" s="60" t="s">
        <v>19</v>
      </c>
      <c r="C5" s="56" t="s">
        <v>652</v>
      </c>
      <c r="D5" s="56" t="s">
        <v>652</v>
      </c>
      <c r="E5" s="56" t="s">
        <v>652</v>
      </c>
      <c r="F5" s="56"/>
    </row>
    <row r="6" spans="1:6" x14ac:dyDescent="0.3">
      <c r="A6" s="55" t="s">
        <v>118</v>
      </c>
      <c r="B6" s="60" t="s">
        <v>19</v>
      </c>
      <c r="C6" s="56" t="s">
        <v>651</v>
      </c>
      <c r="D6" s="56" t="s">
        <v>651</v>
      </c>
      <c r="E6" s="56" t="s">
        <v>651</v>
      </c>
    </row>
    <row r="7" spans="1:6" x14ac:dyDescent="0.3">
      <c r="A7" s="55" t="s">
        <v>134</v>
      </c>
      <c r="B7" s="60" t="s">
        <v>19</v>
      </c>
      <c r="C7" s="56" t="s">
        <v>651</v>
      </c>
      <c r="D7" s="56" t="s">
        <v>650</v>
      </c>
      <c r="E7" s="56" t="s">
        <v>650</v>
      </c>
    </row>
    <row r="8" spans="1:6" x14ac:dyDescent="0.3">
      <c r="A8" s="55" t="s">
        <v>135</v>
      </c>
      <c r="B8" s="59" t="s">
        <v>19</v>
      </c>
      <c r="C8" s="56" t="s">
        <v>650</v>
      </c>
      <c r="D8" s="56" t="s">
        <v>650</v>
      </c>
      <c r="E8" s="56" t="s">
        <v>650</v>
      </c>
    </row>
    <row r="9" spans="1:6" x14ac:dyDescent="0.3">
      <c r="A9" s="55" t="s">
        <v>140</v>
      </c>
      <c r="B9" s="56" t="s">
        <v>649</v>
      </c>
      <c r="C9" s="57" t="s">
        <v>650</v>
      </c>
      <c r="D9" s="56" t="s">
        <v>650</v>
      </c>
      <c r="E9" s="56" t="s">
        <v>650</v>
      </c>
    </row>
    <row r="10" spans="1:6" x14ac:dyDescent="0.3">
      <c r="A10" s="55" t="s">
        <v>141</v>
      </c>
      <c r="B10" s="57" t="s">
        <v>649</v>
      </c>
      <c r="C10" s="56" t="s">
        <v>648</v>
      </c>
    </row>
    <row r="11" spans="1:6" x14ac:dyDescent="0.3">
      <c r="A11" s="55" t="s">
        <v>142</v>
      </c>
      <c r="B11" s="58" t="s">
        <v>648</v>
      </c>
      <c r="C11" s="57" t="s">
        <v>648</v>
      </c>
    </row>
    <row r="12" spans="1:6" x14ac:dyDescent="0.3">
      <c r="A12" s="55" t="s">
        <v>143</v>
      </c>
      <c r="B12" s="57" t="s">
        <v>647</v>
      </c>
      <c r="C12" s="56" t="s">
        <v>647</v>
      </c>
    </row>
    <row r="13" spans="1:6" x14ac:dyDescent="0.3">
      <c r="A13" s="55" t="s">
        <v>144</v>
      </c>
      <c r="B13" s="56" t="s">
        <v>645</v>
      </c>
      <c r="C13" s="57" t="s">
        <v>647</v>
      </c>
    </row>
    <row r="14" spans="1:6" x14ac:dyDescent="0.3">
      <c r="A14" s="55" t="s">
        <v>609</v>
      </c>
      <c r="B14" s="57" t="s">
        <v>645</v>
      </c>
      <c r="C14" s="56" t="s">
        <v>645</v>
      </c>
    </row>
    <row r="15" spans="1:6" x14ac:dyDescent="0.3">
      <c r="A15" s="55" t="s">
        <v>162</v>
      </c>
      <c r="B15" s="56" t="s">
        <v>646</v>
      </c>
      <c r="C15" s="57" t="s">
        <v>645</v>
      </c>
    </row>
    <row r="16" spans="1:6" x14ac:dyDescent="0.3">
      <c r="A16" s="55" t="s">
        <v>147</v>
      </c>
      <c r="B16" s="56" t="s">
        <v>646</v>
      </c>
      <c r="C16" s="56" t="s">
        <v>646</v>
      </c>
    </row>
    <row r="17" spans="1:3" x14ac:dyDescent="0.3">
      <c r="A17" s="55" t="s">
        <v>148</v>
      </c>
      <c r="B17" s="56" t="s">
        <v>646</v>
      </c>
      <c r="C17" s="57" t="s">
        <v>646</v>
      </c>
    </row>
    <row r="18" spans="1:3" x14ac:dyDescent="0.3">
      <c r="A18" s="55" t="s">
        <v>149</v>
      </c>
      <c r="B18" s="56" t="s">
        <v>646</v>
      </c>
      <c r="C18" s="56" t="s">
        <v>645</v>
      </c>
    </row>
  </sheetData>
  <hyperlinks>
    <hyperlink ref="A1" r:id="rId1"/>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68"/>
  <sheetViews>
    <sheetView zoomScaleNormal="100" workbookViewId="0">
      <pane ySplit="1" topLeftCell="A53" activePane="bottomLeft" state="frozen"/>
      <selection pane="bottomLeft" activeCell="C61" sqref="C61"/>
    </sheetView>
  </sheetViews>
  <sheetFormatPr defaultColWidth="9.109375" defaultRowHeight="12.75" customHeight="1" x14ac:dyDescent="0.25"/>
  <cols>
    <col min="1" max="1" width="34.6640625" style="50" bestFit="1" customWidth="1"/>
    <col min="2" max="2" width="32" style="50" bestFit="1" customWidth="1"/>
    <col min="3" max="3" width="72.6640625" style="50" bestFit="1" customWidth="1"/>
    <col min="4" max="4" width="5.33203125" style="51" bestFit="1" customWidth="1"/>
    <col min="5" max="6" width="4.5546875" style="51" bestFit="1" customWidth="1"/>
    <col min="7" max="7" width="5.5546875" style="51" bestFit="1" customWidth="1"/>
    <col min="8" max="8" width="10" style="51" bestFit="1" customWidth="1"/>
    <col min="9" max="9" width="8.109375" style="51" bestFit="1" customWidth="1"/>
    <col min="10" max="10" width="4.6640625" style="51" bestFit="1" customWidth="1"/>
    <col min="11" max="11" width="9.6640625" style="51" bestFit="1" customWidth="1"/>
    <col min="12" max="12" width="5.88671875" style="51" bestFit="1" customWidth="1"/>
    <col min="13" max="13" width="7.44140625" style="51" bestFit="1" customWidth="1"/>
    <col min="14" max="14" width="6.33203125" style="51" bestFit="1" customWidth="1"/>
    <col min="15" max="15" width="12.6640625" style="51" bestFit="1" customWidth="1"/>
    <col min="16" max="16" width="7.6640625" style="51" bestFit="1" customWidth="1"/>
    <col min="17" max="17" width="9.6640625" style="51" bestFit="1" customWidth="1"/>
    <col min="18" max="18" width="7.6640625" style="51" bestFit="1" customWidth="1"/>
    <col min="19" max="19" width="10.33203125" style="51" bestFit="1" customWidth="1"/>
    <col min="20" max="20" width="23.6640625" style="50" bestFit="1" customWidth="1"/>
    <col min="21" max="16384" width="9.109375" style="50"/>
  </cols>
  <sheetData>
    <row r="1" spans="1:20" ht="12.75" customHeight="1" x14ac:dyDescent="0.25">
      <c r="A1" s="104" t="s">
        <v>169</v>
      </c>
      <c r="B1" s="104" t="s">
        <v>25</v>
      </c>
      <c r="C1" s="104" t="s">
        <v>510</v>
      </c>
      <c r="D1" s="103" t="s">
        <v>474</v>
      </c>
      <c r="E1" s="102" t="s">
        <v>475</v>
      </c>
      <c r="F1" s="102" t="s">
        <v>458</v>
      </c>
      <c r="G1" s="102" t="s">
        <v>463</v>
      </c>
      <c r="H1" s="102" t="s">
        <v>476</v>
      </c>
      <c r="I1" s="102" t="s">
        <v>472</v>
      </c>
      <c r="J1" s="102" t="s">
        <v>8</v>
      </c>
      <c r="K1" s="102" t="s">
        <v>457</v>
      </c>
      <c r="L1" s="102" t="s">
        <v>473</v>
      </c>
      <c r="M1" s="103" t="s">
        <v>501</v>
      </c>
      <c r="N1" s="103" t="s">
        <v>502</v>
      </c>
      <c r="O1" s="103" t="s">
        <v>679</v>
      </c>
      <c r="P1" s="102" t="s">
        <v>20</v>
      </c>
      <c r="Q1" s="102" t="s">
        <v>461</v>
      </c>
      <c r="R1" s="102" t="s">
        <v>462</v>
      </c>
      <c r="S1" s="102" t="s">
        <v>464</v>
      </c>
    </row>
    <row r="2" spans="1:20" ht="12.75" customHeight="1" x14ac:dyDescent="0.25">
      <c r="A2" s="87" t="s">
        <v>503</v>
      </c>
      <c r="B2" s="89"/>
      <c r="C2" s="89"/>
      <c r="D2" s="88"/>
      <c r="E2" s="88"/>
      <c r="F2" s="88"/>
      <c r="G2" s="88"/>
      <c r="H2" s="88"/>
      <c r="I2" s="88"/>
      <c r="J2" s="88"/>
      <c r="K2" s="88"/>
      <c r="L2" s="88"/>
      <c r="M2" s="88"/>
      <c r="N2" s="88"/>
      <c r="O2" s="88"/>
      <c r="P2" s="88"/>
      <c r="Q2" s="88"/>
      <c r="R2" s="88"/>
      <c r="S2" s="88"/>
    </row>
    <row r="3" spans="1:20" ht="12.75" customHeight="1" x14ac:dyDescent="0.25">
      <c r="A3" s="50" t="s">
        <v>408</v>
      </c>
      <c r="B3" s="50" t="s">
        <v>471</v>
      </c>
      <c r="C3" s="39" t="s">
        <v>409</v>
      </c>
      <c r="E3" s="96" t="s">
        <v>460</v>
      </c>
      <c r="F3" s="96" t="s">
        <v>460</v>
      </c>
      <c r="H3" s="96" t="s">
        <v>460</v>
      </c>
      <c r="J3" s="96" t="s">
        <v>460</v>
      </c>
      <c r="K3" s="51" t="s">
        <v>459</v>
      </c>
      <c r="P3" s="96" t="s">
        <v>460</v>
      </c>
    </row>
    <row r="4" spans="1:20" ht="12.75" customHeight="1" x14ac:dyDescent="0.25">
      <c r="A4" s="53" t="s">
        <v>487</v>
      </c>
      <c r="B4" s="53" t="s">
        <v>351</v>
      </c>
      <c r="C4" s="39" t="s">
        <v>630</v>
      </c>
      <c r="D4" s="84"/>
      <c r="E4" s="84"/>
      <c r="F4" s="84"/>
      <c r="G4" s="84"/>
    </row>
    <row r="5" spans="1:20" ht="12.75" customHeight="1" x14ac:dyDescent="0.25">
      <c r="A5" s="53" t="s">
        <v>680</v>
      </c>
      <c r="B5" s="53" t="s">
        <v>350</v>
      </c>
      <c r="C5" s="39" t="s">
        <v>631</v>
      </c>
      <c r="D5" s="84"/>
      <c r="E5" s="84"/>
      <c r="F5" s="84"/>
      <c r="G5" s="84"/>
    </row>
    <row r="6" spans="1:20" ht="12.75" customHeight="1" x14ac:dyDescent="0.25">
      <c r="A6" s="50" t="s">
        <v>486</v>
      </c>
      <c r="B6" s="50" t="s">
        <v>633</v>
      </c>
      <c r="C6" s="39" t="s">
        <v>632</v>
      </c>
      <c r="D6" s="84"/>
      <c r="E6" s="84"/>
      <c r="F6" s="84"/>
      <c r="G6" s="84"/>
      <c r="T6" s="53" t="s">
        <v>545</v>
      </c>
    </row>
    <row r="7" spans="1:20" ht="12.75" customHeight="1" x14ac:dyDescent="0.25">
      <c r="A7" s="53" t="s">
        <v>415</v>
      </c>
      <c r="B7" s="50" t="s">
        <v>511</v>
      </c>
      <c r="C7" s="39" t="s">
        <v>681</v>
      </c>
      <c r="D7" s="96" t="s">
        <v>460</v>
      </c>
      <c r="E7" s="96" t="s">
        <v>460</v>
      </c>
      <c r="F7" s="96" t="s">
        <v>460</v>
      </c>
      <c r="G7" s="96" t="s">
        <v>460</v>
      </c>
      <c r="H7" s="96" t="s">
        <v>460</v>
      </c>
      <c r="J7" s="96" t="s">
        <v>460</v>
      </c>
      <c r="K7" s="96" t="s">
        <v>460</v>
      </c>
      <c r="L7" s="96"/>
      <c r="M7" s="96"/>
      <c r="N7" s="96"/>
      <c r="O7" s="96" t="s">
        <v>460</v>
      </c>
      <c r="P7" s="96" t="s">
        <v>460</v>
      </c>
      <c r="Q7" s="96" t="s">
        <v>460</v>
      </c>
      <c r="R7" s="96" t="s">
        <v>460</v>
      </c>
      <c r="S7" s="96" t="s">
        <v>460</v>
      </c>
    </row>
    <row r="8" spans="1:20" ht="12.75" customHeight="1" x14ac:dyDescent="0.25">
      <c r="A8" s="53" t="s">
        <v>530</v>
      </c>
      <c r="B8" s="101" t="s">
        <v>634</v>
      </c>
      <c r="C8" s="39" t="s">
        <v>531</v>
      </c>
      <c r="D8" s="92"/>
      <c r="E8" s="92"/>
      <c r="F8" s="92"/>
      <c r="G8" s="92"/>
      <c r="H8" s="92"/>
      <c r="I8" s="92"/>
      <c r="J8" s="92"/>
      <c r="K8" s="92"/>
      <c r="L8" s="92"/>
      <c r="M8" s="92"/>
      <c r="N8" s="92"/>
      <c r="O8" s="92"/>
      <c r="P8" s="92"/>
      <c r="Q8" s="92"/>
      <c r="R8" s="92"/>
      <c r="S8" s="92"/>
    </row>
    <row r="9" spans="1:20" ht="12.75" customHeight="1" x14ac:dyDescent="0.25">
      <c r="A9" s="39"/>
      <c r="B9" s="100"/>
      <c r="C9" s="54"/>
      <c r="D9" s="99"/>
      <c r="E9" s="99"/>
      <c r="F9" s="99"/>
      <c r="G9" s="99"/>
      <c r="H9" s="99"/>
      <c r="I9" s="99"/>
      <c r="J9" s="99"/>
      <c r="K9" s="99"/>
      <c r="L9" s="99"/>
      <c r="M9" s="99"/>
      <c r="N9" s="99"/>
      <c r="O9" s="99"/>
      <c r="P9" s="99"/>
      <c r="Q9" s="99"/>
      <c r="R9" s="99"/>
      <c r="S9" s="99"/>
    </row>
    <row r="10" spans="1:20" ht="12.75" customHeight="1" x14ac:dyDescent="0.25">
      <c r="A10" s="87" t="s">
        <v>416</v>
      </c>
      <c r="B10" s="89"/>
      <c r="C10" s="89"/>
      <c r="D10" s="88"/>
      <c r="E10" s="88"/>
      <c r="F10" s="88"/>
      <c r="G10" s="88"/>
      <c r="H10" s="88"/>
      <c r="I10" s="88"/>
      <c r="J10" s="88"/>
      <c r="K10" s="88"/>
      <c r="L10" s="88"/>
      <c r="M10" s="88"/>
      <c r="N10" s="88"/>
      <c r="O10" s="88"/>
      <c r="P10" s="88"/>
      <c r="Q10" s="88"/>
      <c r="R10" s="88"/>
      <c r="S10" s="88"/>
    </row>
    <row r="11" spans="1:20" ht="12.75" customHeight="1" x14ac:dyDescent="0.25">
      <c r="A11" s="53" t="s">
        <v>485</v>
      </c>
      <c r="B11" s="53" t="s">
        <v>678</v>
      </c>
      <c r="C11" s="39" t="s">
        <v>504</v>
      </c>
      <c r="D11" s="97" t="s">
        <v>459</v>
      </c>
      <c r="E11" s="97" t="s">
        <v>459</v>
      </c>
      <c r="F11" s="97" t="s">
        <v>459</v>
      </c>
      <c r="G11" s="97" t="s">
        <v>459</v>
      </c>
      <c r="H11" s="97" t="s">
        <v>459</v>
      </c>
      <c r="I11" s="97" t="s">
        <v>459</v>
      </c>
      <c r="J11" s="97" t="s">
        <v>459</v>
      </c>
      <c r="K11" s="97" t="s">
        <v>459</v>
      </c>
      <c r="L11" s="97" t="s">
        <v>459</v>
      </c>
      <c r="M11" s="97" t="s">
        <v>459</v>
      </c>
      <c r="N11" s="97" t="s">
        <v>459</v>
      </c>
      <c r="O11" s="97" t="s">
        <v>459</v>
      </c>
      <c r="P11" s="97" t="s">
        <v>459</v>
      </c>
      <c r="Q11" s="97" t="s">
        <v>459</v>
      </c>
      <c r="R11" s="97" t="s">
        <v>459</v>
      </c>
      <c r="S11" s="97" t="s">
        <v>459</v>
      </c>
    </row>
    <row r="12" spans="1:20" ht="12.75" customHeight="1" x14ac:dyDescent="0.25">
      <c r="A12" s="53" t="s">
        <v>499</v>
      </c>
      <c r="C12" s="39" t="s">
        <v>477</v>
      </c>
      <c r="H12" s="98"/>
    </row>
    <row r="13" spans="1:20" ht="12.75" customHeight="1" x14ac:dyDescent="0.25">
      <c r="A13" s="53" t="s">
        <v>484</v>
      </c>
      <c r="C13" s="39" t="s">
        <v>505</v>
      </c>
    </row>
    <row r="14" spans="1:20" ht="12.75" customHeight="1" x14ac:dyDescent="0.25">
      <c r="A14" s="53" t="s">
        <v>498</v>
      </c>
      <c r="C14" s="39" t="s">
        <v>478</v>
      </c>
      <c r="H14" s="98"/>
    </row>
    <row r="15" spans="1:20" ht="12.75" customHeight="1" x14ac:dyDescent="0.25">
      <c r="A15" s="50" t="s">
        <v>483</v>
      </c>
      <c r="C15" s="39" t="s">
        <v>479</v>
      </c>
    </row>
    <row r="16" spans="1:20" ht="12.75" customHeight="1" x14ac:dyDescent="0.25">
      <c r="A16" s="53" t="s">
        <v>496</v>
      </c>
      <c r="C16" s="39" t="s">
        <v>467</v>
      </c>
    </row>
    <row r="17" spans="1:19" ht="12.75" customHeight="1" x14ac:dyDescent="0.25">
      <c r="A17" s="50" t="s">
        <v>428</v>
      </c>
      <c r="C17" s="39" t="s">
        <v>427</v>
      </c>
    </row>
    <row r="18" spans="1:19" ht="12.75" customHeight="1" x14ac:dyDescent="0.25">
      <c r="A18" s="50" t="s">
        <v>488</v>
      </c>
      <c r="C18" s="39" t="s">
        <v>506</v>
      </c>
    </row>
    <row r="19" spans="1:19" ht="12.75" customHeight="1" x14ac:dyDescent="0.25">
      <c r="A19" s="53" t="s">
        <v>500</v>
      </c>
      <c r="C19" s="39" t="s">
        <v>480</v>
      </c>
    </row>
    <row r="20" spans="1:19" ht="12.75" customHeight="1" x14ac:dyDescent="0.25">
      <c r="A20" s="50" t="s">
        <v>489</v>
      </c>
      <c r="C20" s="39" t="s">
        <v>507</v>
      </c>
    </row>
    <row r="21" spans="1:19" ht="12.75" customHeight="1" x14ac:dyDescent="0.25">
      <c r="A21" s="53" t="s">
        <v>170</v>
      </c>
      <c r="B21" s="53" t="s">
        <v>629</v>
      </c>
      <c r="D21" s="84"/>
      <c r="E21" s="84"/>
      <c r="F21" s="84"/>
      <c r="G21" s="84"/>
    </row>
    <row r="22" spans="1:19" ht="12.75" customHeight="1" x14ac:dyDescent="0.25">
      <c r="A22" s="50" t="s">
        <v>490</v>
      </c>
      <c r="B22" s="50" t="s">
        <v>628</v>
      </c>
      <c r="C22" s="39" t="s">
        <v>508</v>
      </c>
    </row>
    <row r="23" spans="1:19" ht="12.75" customHeight="1" x14ac:dyDescent="0.25">
      <c r="A23" s="53" t="s">
        <v>497</v>
      </c>
      <c r="C23" s="39" t="s">
        <v>466</v>
      </c>
      <c r="E23" s="97" t="s">
        <v>459</v>
      </c>
      <c r="F23" s="97" t="s">
        <v>459</v>
      </c>
      <c r="G23" s="97"/>
      <c r="H23" s="97" t="s">
        <v>459</v>
      </c>
      <c r="J23" s="97" t="s">
        <v>459</v>
      </c>
      <c r="K23" s="97" t="s">
        <v>459</v>
      </c>
      <c r="L23" s="97"/>
      <c r="M23" s="97"/>
      <c r="N23" s="97"/>
      <c r="O23" s="97"/>
      <c r="P23" s="97" t="s">
        <v>459</v>
      </c>
      <c r="Q23" s="97" t="s">
        <v>459</v>
      </c>
    </row>
    <row r="24" spans="1:19" ht="12.75" customHeight="1" x14ac:dyDescent="0.25">
      <c r="A24" s="53" t="s">
        <v>482</v>
      </c>
      <c r="B24" s="53" t="s">
        <v>468</v>
      </c>
      <c r="C24" s="39" t="s">
        <v>481</v>
      </c>
      <c r="D24" s="96" t="s">
        <v>460</v>
      </c>
      <c r="E24" s="96" t="s">
        <v>460</v>
      </c>
      <c r="F24" s="96" t="s">
        <v>460</v>
      </c>
      <c r="H24" s="97" t="s">
        <v>459</v>
      </c>
    </row>
    <row r="25" spans="1:19" ht="12.75" customHeight="1" x14ac:dyDescent="0.25">
      <c r="A25" s="53" t="s">
        <v>494</v>
      </c>
      <c r="C25" s="39" t="s">
        <v>410</v>
      </c>
      <c r="E25" s="96" t="s">
        <v>460</v>
      </c>
      <c r="F25" s="96" t="s">
        <v>460</v>
      </c>
      <c r="H25" s="96" t="s">
        <v>460</v>
      </c>
      <c r="J25" s="96" t="s">
        <v>460</v>
      </c>
      <c r="K25" s="96" t="s">
        <v>460</v>
      </c>
      <c r="L25" s="96"/>
      <c r="M25" s="96"/>
      <c r="N25" s="96"/>
      <c r="P25" s="96" t="s">
        <v>460</v>
      </c>
      <c r="Q25" s="96" t="s">
        <v>460</v>
      </c>
    </row>
    <row r="26" spans="1:19" ht="12.75" customHeight="1" x14ac:dyDescent="0.25">
      <c r="A26" s="53" t="s">
        <v>495</v>
      </c>
      <c r="C26" s="39" t="s">
        <v>413</v>
      </c>
      <c r="D26" s="96" t="s">
        <v>460</v>
      </c>
      <c r="E26" s="96" t="s">
        <v>460</v>
      </c>
      <c r="F26" s="96" t="s">
        <v>460</v>
      </c>
      <c r="G26" s="96" t="s">
        <v>460</v>
      </c>
      <c r="H26" s="96" t="s">
        <v>460</v>
      </c>
      <c r="J26" s="96" t="s">
        <v>460</v>
      </c>
      <c r="K26" s="96" t="s">
        <v>460</v>
      </c>
      <c r="L26" s="96"/>
      <c r="M26" s="96"/>
      <c r="N26" s="96"/>
      <c r="O26" s="96" t="s">
        <v>460</v>
      </c>
      <c r="P26" s="96" t="s">
        <v>460</v>
      </c>
      <c r="Q26" s="96" t="s">
        <v>460</v>
      </c>
      <c r="R26" s="96" t="s">
        <v>460</v>
      </c>
      <c r="S26" s="96" t="s">
        <v>460</v>
      </c>
    </row>
    <row r="27" spans="1:19" ht="12.75" customHeight="1" x14ac:dyDescent="0.25">
      <c r="A27" s="53" t="s">
        <v>639</v>
      </c>
      <c r="C27" s="39" t="s">
        <v>640</v>
      </c>
      <c r="D27" s="96"/>
      <c r="E27" s="96"/>
      <c r="F27" s="96"/>
      <c r="G27" s="96"/>
      <c r="H27" s="96"/>
      <c r="J27" s="96"/>
      <c r="K27" s="96"/>
      <c r="L27" s="96"/>
      <c r="M27" s="96"/>
      <c r="N27" s="96"/>
      <c r="O27" s="96"/>
      <c r="P27" s="96"/>
      <c r="Q27" s="96"/>
      <c r="R27" s="96"/>
      <c r="S27" s="96"/>
    </row>
    <row r="28" spans="1:19" ht="12.75" customHeight="1" x14ac:dyDescent="0.25">
      <c r="A28" s="50" t="s">
        <v>414</v>
      </c>
      <c r="C28" s="39" t="s">
        <v>411</v>
      </c>
      <c r="E28" s="97" t="s">
        <v>459</v>
      </c>
      <c r="F28" s="97" t="s">
        <v>459</v>
      </c>
      <c r="G28" s="97"/>
      <c r="H28" s="97" t="s">
        <v>459</v>
      </c>
      <c r="J28" s="97" t="s">
        <v>459</v>
      </c>
      <c r="K28" s="97" t="s">
        <v>459</v>
      </c>
      <c r="L28" s="97"/>
      <c r="M28" s="97"/>
      <c r="N28" s="97"/>
      <c r="O28" s="97"/>
      <c r="P28" s="97" t="s">
        <v>459</v>
      </c>
      <c r="Q28" s="97" t="s">
        <v>459</v>
      </c>
    </row>
    <row r="29" spans="1:19" ht="12.75" customHeight="1" x14ac:dyDescent="0.25">
      <c r="A29" s="50" t="s">
        <v>635</v>
      </c>
      <c r="C29" s="39" t="s">
        <v>636</v>
      </c>
      <c r="E29" s="97"/>
      <c r="F29" s="97"/>
      <c r="G29" s="97"/>
      <c r="H29" s="97"/>
      <c r="J29" s="97"/>
      <c r="K29" s="97"/>
      <c r="L29" s="97"/>
      <c r="M29" s="97"/>
      <c r="N29" s="97"/>
      <c r="O29" s="97"/>
      <c r="P29" s="97"/>
      <c r="Q29" s="97"/>
    </row>
    <row r="30" spans="1:19" ht="12.75" customHeight="1" x14ac:dyDescent="0.25">
      <c r="A30" s="50" t="s">
        <v>492</v>
      </c>
      <c r="C30" s="39" t="s">
        <v>412</v>
      </c>
      <c r="D30" s="96" t="s">
        <v>460</v>
      </c>
      <c r="E30" s="96" t="s">
        <v>460</v>
      </c>
      <c r="F30" s="96" t="s">
        <v>460</v>
      </c>
      <c r="G30" s="96" t="s">
        <v>460</v>
      </c>
      <c r="H30" s="96" t="s">
        <v>460</v>
      </c>
      <c r="J30" s="96" t="s">
        <v>460</v>
      </c>
      <c r="K30" s="96" t="s">
        <v>460</v>
      </c>
      <c r="L30" s="96"/>
      <c r="M30" s="96"/>
      <c r="N30" s="96"/>
      <c r="O30" s="96" t="s">
        <v>460</v>
      </c>
      <c r="P30" s="96" t="s">
        <v>460</v>
      </c>
      <c r="R30" s="96" t="s">
        <v>460</v>
      </c>
    </row>
    <row r="31" spans="1:19" ht="12.75" customHeight="1" x14ac:dyDescent="0.25">
      <c r="A31" s="50" t="s">
        <v>493</v>
      </c>
    </row>
    <row r="32" spans="1:19" s="91" customFormat="1" ht="12.75" customHeight="1" x14ac:dyDescent="0.25">
      <c r="A32" s="91" t="s">
        <v>512</v>
      </c>
      <c r="C32" s="42" t="s">
        <v>513</v>
      </c>
      <c r="D32" s="92"/>
      <c r="E32" s="92"/>
      <c r="F32" s="92"/>
      <c r="G32" s="92"/>
      <c r="H32" s="92"/>
      <c r="I32" s="95" t="s">
        <v>460</v>
      </c>
      <c r="J32" s="92"/>
      <c r="K32" s="92"/>
      <c r="L32" s="92"/>
      <c r="M32" s="92"/>
      <c r="N32" s="92"/>
      <c r="O32" s="92"/>
      <c r="P32" s="92"/>
      <c r="Q32" s="92"/>
      <c r="R32" s="92"/>
      <c r="S32" s="92"/>
    </row>
    <row r="33" spans="1:24" s="91" customFormat="1" ht="12.75" customHeight="1" x14ac:dyDescent="0.25">
      <c r="A33" s="52"/>
      <c r="B33" s="52"/>
      <c r="C33" s="41"/>
      <c r="D33" s="92"/>
      <c r="E33" s="92"/>
      <c r="F33" s="92"/>
      <c r="G33" s="92"/>
      <c r="H33" s="92"/>
      <c r="I33" s="92"/>
      <c r="J33" s="92"/>
      <c r="K33" s="92"/>
      <c r="L33" s="92"/>
      <c r="M33" s="92"/>
      <c r="N33" s="92"/>
      <c r="O33" s="92"/>
      <c r="P33" s="92"/>
      <c r="Q33" s="92"/>
      <c r="R33" s="92"/>
      <c r="S33" s="92"/>
    </row>
    <row r="34" spans="1:24" ht="12.75" customHeight="1" x14ac:dyDescent="0.25">
      <c r="A34" s="87" t="s">
        <v>687</v>
      </c>
      <c r="B34" s="88"/>
      <c r="C34" s="89"/>
      <c r="D34" s="92"/>
      <c r="E34" s="92"/>
      <c r="F34" s="92"/>
      <c r="G34" s="92"/>
      <c r="H34" s="92"/>
      <c r="I34" s="92"/>
      <c r="J34" s="92"/>
      <c r="K34" s="92"/>
      <c r="L34" s="92"/>
      <c r="M34" s="92"/>
      <c r="N34" s="92"/>
      <c r="O34" s="92"/>
      <c r="P34" s="92"/>
      <c r="Q34" s="92"/>
      <c r="R34" s="92"/>
      <c r="S34" s="92"/>
      <c r="T34" s="91"/>
      <c r="U34" s="91"/>
      <c r="V34" s="91"/>
      <c r="W34" s="91"/>
      <c r="X34" s="91"/>
    </row>
    <row r="35" spans="1:24" ht="12.75" customHeight="1" x14ac:dyDescent="0.25">
      <c r="A35" s="94" t="s">
        <v>491</v>
      </c>
      <c r="C35" s="39" t="s">
        <v>509</v>
      </c>
      <c r="D35" s="92"/>
      <c r="E35" s="92"/>
      <c r="F35" s="92"/>
      <c r="G35" s="92"/>
      <c r="H35" s="92"/>
      <c r="I35" s="92"/>
      <c r="J35" s="92"/>
      <c r="K35" s="92"/>
      <c r="L35" s="92"/>
      <c r="M35" s="92"/>
      <c r="N35" s="92"/>
      <c r="O35" s="92"/>
      <c r="P35" s="92"/>
      <c r="Q35" s="92"/>
      <c r="R35" s="92"/>
      <c r="S35" s="92"/>
      <c r="T35" s="91"/>
      <c r="U35" s="91"/>
      <c r="V35" s="91"/>
      <c r="W35" s="91"/>
      <c r="X35" s="91"/>
    </row>
    <row r="36" spans="1:24" ht="12.75" customHeight="1" x14ac:dyDescent="0.25">
      <c r="A36" s="94" t="s">
        <v>515</v>
      </c>
      <c r="B36" s="91"/>
      <c r="C36" s="42"/>
      <c r="D36" s="92"/>
      <c r="E36" s="92"/>
      <c r="F36" s="92"/>
      <c r="G36" s="92"/>
      <c r="H36" s="92"/>
      <c r="I36" s="92"/>
      <c r="J36" s="92"/>
      <c r="K36" s="92"/>
      <c r="L36" s="92"/>
      <c r="M36" s="92"/>
      <c r="N36" s="92"/>
      <c r="O36" s="92"/>
      <c r="P36" s="92"/>
      <c r="Q36" s="92"/>
      <c r="R36" s="92"/>
      <c r="S36" s="92"/>
      <c r="T36" s="91"/>
      <c r="U36" s="91"/>
      <c r="V36" s="91"/>
      <c r="W36" s="91"/>
      <c r="X36" s="91"/>
    </row>
    <row r="37" spans="1:24" ht="12.75" customHeight="1" x14ac:dyDescent="0.25">
      <c r="A37" s="94" t="s">
        <v>514</v>
      </c>
      <c r="B37" s="91"/>
      <c r="C37" s="42"/>
      <c r="D37" s="92"/>
      <c r="E37" s="92"/>
      <c r="F37" s="92"/>
      <c r="G37" s="92"/>
      <c r="H37" s="92"/>
      <c r="I37" s="92"/>
      <c r="J37" s="92"/>
      <c r="K37" s="92"/>
      <c r="L37" s="92"/>
      <c r="M37" s="92"/>
      <c r="N37" s="92"/>
      <c r="O37" s="92"/>
      <c r="P37" s="92"/>
      <c r="Q37" s="92"/>
      <c r="R37" s="92"/>
      <c r="S37" s="92"/>
      <c r="T37" s="91"/>
      <c r="U37" s="91"/>
      <c r="V37" s="91"/>
      <c r="W37" s="91"/>
      <c r="X37" s="91"/>
    </row>
    <row r="38" spans="1:24" ht="12.75" customHeight="1" x14ac:dyDescent="0.25">
      <c r="A38" s="94" t="s">
        <v>516</v>
      </c>
      <c r="B38" s="91"/>
      <c r="C38" s="42"/>
      <c r="D38" s="92"/>
      <c r="E38" s="92"/>
      <c r="F38" s="92"/>
      <c r="G38" s="92"/>
      <c r="H38" s="92"/>
      <c r="I38" s="92"/>
      <c r="J38" s="92"/>
      <c r="K38" s="92"/>
      <c r="L38" s="92"/>
      <c r="M38" s="92"/>
      <c r="N38" s="92"/>
      <c r="O38" s="92"/>
      <c r="P38" s="92"/>
      <c r="Q38" s="92"/>
      <c r="R38" s="92"/>
      <c r="S38" s="92"/>
      <c r="T38" s="91"/>
      <c r="U38" s="91"/>
      <c r="V38" s="91"/>
      <c r="W38" s="91"/>
      <c r="X38" s="91"/>
    </row>
    <row r="39" spans="1:24" ht="12.75" customHeight="1" x14ac:dyDescent="0.25">
      <c r="A39" s="94" t="s">
        <v>517</v>
      </c>
      <c r="B39" s="91"/>
      <c r="C39" s="42"/>
      <c r="D39" s="92"/>
      <c r="E39" s="92"/>
      <c r="F39" s="92"/>
      <c r="G39" s="92"/>
      <c r="H39" s="92"/>
      <c r="I39" s="92"/>
      <c r="J39" s="92"/>
      <c r="K39" s="92"/>
      <c r="L39" s="92"/>
      <c r="M39" s="92"/>
      <c r="N39" s="92"/>
      <c r="O39" s="92"/>
      <c r="P39" s="92"/>
      <c r="Q39" s="92"/>
      <c r="R39" s="92"/>
      <c r="S39" s="92"/>
      <c r="T39" s="91"/>
      <c r="U39" s="91"/>
      <c r="V39" s="91"/>
      <c r="W39" s="91"/>
      <c r="X39" s="91"/>
    </row>
    <row r="40" spans="1:24" ht="12.75" customHeight="1" x14ac:dyDescent="0.25">
      <c r="A40" s="94" t="s">
        <v>518</v>
      </c>
      <c r="B40" s="91"/>
      <c r="C40" s="42"/>
      <c r="D40" s="92"/>
      <c r="E40" s="92"/>
      <c r="F40" s="92"/>
      <c r="G40" s="92"/>
      <c r="H40" s="92"/>
      <c r="I40" s="92"/>
      <c r="J40" s="92"/>
      <c r="K40" s="92"/>
      <c r="L40" s="92"/>
      <c r="M40" s="92"/>
      <c r="N40" s="92"/>
      <c r="O40" s="92"/>
      <c r="P40" s="92"/>
      <c r="Q40" s="92"/>
      <c r="R40" s="92"/>
      <c r="S40" s="92"/>
      <c r="T40" s="91"/>
      <c r="U40" s="91"/>
      <c r="V40" s="91"/>
      <c r="W40" s="91"/>
      <c r="X40" s="91"/>
    </row>
    <row r="41" spans="1:24" ht="12.75" customHeight="1" x14ac:dyDescent="0.25">
      <c r="A41" s="94" t="s">
        <v>519</v>
      </c>
      <c r="B41" s="91"/>
      <c r="C41" s="42"/>
      <c r="D41" s="92"/>
      <c r="E41" s="92"/>
      <c r="F41" s="92"/>
      <c r="G41" s="92"/>
      <c r="H41" s="92"/>
      <c r="I41" s="92"/>
      <c r="J41" s="92"/>
      <c r="K41" s="92"/>
      <c r="L41" s="92"/>
      <c r="M41" s="92"/>
      <c r="N41" s="92"/>
      <c r="O41" s="92"/>
      <c r="P41" s="92"/>
      <c r="Q41" s="92"/>
      <c r="R41" s="92"/>
      <c r="S41" s="92"/>
      <c r="T41" s="91"/>
      <c r="U41" s="91"/>
      <c r="V41" s="91"/>
      <c r="W41" s="91"/>
      <c r="X41" s="91"/>
    </row>
    <row r="42" spans="1:24" ht="12.75" customHeight="1" x14ac:dyDescent="0.25">
      <c r="A42" s="93"/>
      <c r="B42" s="52"/>
      <c r="C42" s="42"/>
      <c r="D42" s="92"/>
      <c r="E42" s="92"/>
      <c r="F42" s="92"/>
      <c r="G42" s="92"/>
      <c r="H42" s="92"/>
      <c r="I42" s="92"/>
      <c r="J42" s="92"/>
      <c r="K42" s="92"/>
      <c r="L42" s="92"/>
      <c r="M42" s="92"/>
      <c r="N42" s="92"/>
      <c r="O42" s="92"/>
      <c r="P42" s="92"/>
      <c r="Q42" s="92"/>
      <c r="R42" s="92"/>
      <c r="S42" s="92"/>
      <c r="T42" s="91"/>
      <c r="U42" s="91"/>
      <c r="V42" s="91"/>
      <c r="W42" s="91"/>
      <c r="X42" s="91"/>
    </row>
    <row r="43" spans="1:24" s="85" customFormat="1" ht="12.75" customHeight="1" x14ac:dyDescent="0.25">
      <c r="A43" s="87" t="s">
        <v>676</v>
      </c>
      <c r="B43" s="88"/>
      <c r="C43" s="89"/>
      <c r="D43" s="51"/>
      <c r="E43" s="51"/>
      <c r="F43" s="90"/>
      <c r="G43" s="90"/>
      <c r="H43" s="90"/>
      <c r="I43" s="90"/>
      <c r="J43" s="90"/>
      <c r="K43" s="90"/>
      <c r="L43" s="90"/>
      <c r="M43" s="90"/>
      <c r="N43" s="90"/>
      <c r="O43" s="90"/>
      <c r="P43" s="90"/>
      <c r="Q43" s="90"/>
      <c r="R43" s="90"/>
      <c r="S43" s="90"/>
    </row>
    <row r="44" spans="1:24" ht="12.75" customHeight="1" x14ac:dyDescent="0.25">
      <c r="A44" s="50" t="s">
        <v>677</v>
      </c>
      <c r="B44" s="51"/>
      <c r="C44" s="39" t="s">
        <v>675</v>
      </c>
    </row>
    <row r="45" spans="1:24" ht="12.75" customHeight="1" x14ac:dyDescent="0.25">
      <c r="B45" s="51"/>
    </row>
    <row r="46" spans="1:24" ht="12.75" customHeight="1" x14ac:dyDescent="0.25">
      <c r="A46" s="87" t="s">
        <v>674</v>
      </c>
      <c r="B46" s="88"/>
      <c r="C46" s="89"/>
    </row>
    <row r="47" spans="1:24" ht="12.75" customHeight="1" x14ac:dyDescent="0.25">
      <c r="A47" s="50" t="s">
        <v>638</v>
      </c>
      <c r="B47" s="51"/>
      <c r="C47" s="39" t="s">
        <v>637</v>
      </c>
    </row>
    <row r="48" spans="1:24" ht="12.75" customHeight="1" x14ac:dyDescent="0.25">
      <c r="A48" s="53" t="s">
        <v>683</v>
      </c>
      <c r="B48" s="51"/>
      <c r="C48" s="39" t="s">
        <v>684</v>
      </c>
    </row>
    <row r="49" spans="1:6" ht="12.75" customHeight="1" x14ac:dyDescent="0.25">
      <c r="A49" s="53" t="s">
        <v>686</v>
      </c>
      <c r="B49" s="51"/>
      <c r="C49" s="39"/>
    </row>
    <row r="50" spans="1:6" ht="12.75" customHeight="1" x14ac:dyDescent="0.25">
      <c r="A50" s="53" t="s">
        <v>685</v>
      </c>
      <c r="B50" s="51"/>
      <c r="C50" s="39"/>
      <c r="F50" s="82"/>
    </row>
    <row r="51" spans="1:6" ht="12.75" customHeight="1" x14ac:dyDescent="0.25">
      <c r="A51" s="53"/>
      <c r="B51" s="51"/>
      <c r="C51" s="39"/>
    </row>
    <row r="52" spans="1:6" ht="12.75" customHeight="1" x14ac:dyDescent="0.25">
      <c r="A52" s="87" t="s">
        <v>643</v>
      </c>
      <c r="B52" s="88"/>
      <c r="C52" s="87" t="s">
        <v>510</v>
      </c>
    </row>
    <row r="53" spans="1:6" ht="12.75" customHeight="1" x14ac:dyDescent="0.25">
      <c r="A53" s="86" t="s">
        <v>59</v>
      </c>
      <c r="B53" s="82" t="str">
        <f t="shared" ref="B53:B84" si="0">HYPERLINK(CONCATENATE("https://www.google.com/search?q=",A53,"+historical+site+-wiki+-11v11&amp;sourceid=ie7&amp;rls=com.microsoft:en-US:IE-Address&amp;ie=&amp;oe="), "Google")</f>
        <v>Google</v>
      </c>
      <c r="C53" s="8" t="s">
        <v>644</v>
      </c>
    </row>
    <row r="54" spans="1:6" ht="12.75" customHeight="1" x14ac:dyDescent="0.25">
      <c r="A54" s="50" t="s">
        <v>33</v>
      </c>
      <c r="B54" s="82" t="str">
        <f t="shared" si="0"/>
        <v>Google</v>
      </c>
      <c r="C54" s="39" t="s">
        <v>682</v>
      </c>
    </row>
    <row r="55" spans="1:6" ht="12.75" customHeight="1" x14ac:dyDescent="0.25">
      <c r="A55" s="50" t="s">
        <v>40</v>
      </c>
      <c r="B55" s="82" t="str">
        <f t="shared" si="0"/>
        <v>Google</v>
      </c>
    </row>
    <row r="56" spans="1:6" ht="12.75" customHeight="1" x14ac:dyDescent="0.25">
      <c r="A56" s="50" t="s">
        <v>49</v>
      </c>
      <c r="B56" s="82" t="str">
        <f t="shared" si="0"/>
        <v>Google</v>
      </c>
    </row>
    <row r="57" spans="1:6" ht="12.75" customHeight="1" x14ac:dyDescent="0.25">
      <c r="A57" s="50" t="s">
        <v>66</v>
      </c>
      <c r="B57" s="82" t="str">
        <f t="shared" si="0"/>
        <v>Google</v>
      </c>
    </row>
    <row r="58" spans="1:6" ht="12.75" customHeight="1" x14ac:dyDescent="0.25">
      <c r="A58" s="50" t="s">
        <v>39</v>
      </c>
      <c r="B58" s="82" t="str">
        <f t="shared" si="0"/>
        <v>Google</v>
      </c>
    </row>
    <row r="59" spans="1:6" ht="12.75" customHeight="1" x14ac:dyDescent="0.25">
      <c r="A59" s="50" t="s">
        <v>46</v>
      </c>
      <c r="B59" s="82" t="str">
        <f t="shared" si="0"/>
        <v>Google</v>
      </c>
    </row>
    <row r="60" spans="1:6" ht="12.75" customHeight="1" x14ac:dyDescent="0.25">
      <c r="A60" s="50" t="s">
        <v>61</v>
      </c>
      <c r="B60" s="82" t="str">
        <f t="shared" si="0"/>
        <v>Google</v>
      </c>
    </row>
    <row r="61" spans="1:6" ht="12.75" customHeight="1" x14ac:dyDescent="0.25">
      <c r="A61" s="85" t="s">
        <v>41</v>
      </c>
      <c r="B61" s="82" t="str">
        <f t="shared" si="0"/>
        <v>Google</v>
      </c>
      <c r="C61" s="8" t="s">
        <v>642</v>
      </c>
    </row>
    <row r="62" spans="1:6" ht="12.75" customHeight="1" x14ac:dyDescent="0.25">
      <c r="A62" s="50" t="s">
        <v>43</v>
      </c>
      <c r="B62" s="82" t="str">
        <f t="shared" si="0"/>
        <v>Google</v>
      </c>
    </row>
    <row r="63" spans="1:6" ht="12.75" customHeight="1" x14ac:dyDescent="0.25">
      <c r="A63" s="50" t="s">
        <v>52</v>
      </c>
      <c r="B63" s="82" t="str">
        <f t="shared" si="0"/>
        <v>Google</v>
      </c>
    </row>
    <row r="64" spans="1:6" ht="12.75" customHeight="1" x14ac:dyDescent="0.25">
      <c r="A64" s="50" t="s">
        <v>42</v>
      </c>
      <c r="B64" s="82" t="str">
        <f t="shared" si="0"/>
        <v>Google</v>
      </c>
    </row>
    <row r="65" spans="1:3" ht="12.75" customHeight="1" x14ac:dyDescent="0.25">
      <c r="A65" s="50" t="s">
        <v>81</v>
      </c>
      <c r="B65" s="82" t="str">
        <f t="shared" si="0"/>
        <v>Google</v>
      </c>
    </row>
    <row r="66" spans="1:3" ht="12.75" customHeight="1" x14ac:dyDescent="0.25">
      <c r="A66" s="50" t="s">
        <v>67</v>
      </c>
      <c r="B66" s="82" t="str">
        <f t="shared" si="0"/>
        <v>Google</v>
      </c>
    </row>
    <row r="67" spans="1:3" ht="12.75" customHeight="1" x14ac:dyDescent="0.25">
      <c r="A67" s="50" t="s">
        <v>68</v>
      </c>
      <c r="B67" s="82" t="str">
        <f t="shared" si="0"/>
        <v>Google</v>
      </c>
    </row>
    <row r="68" spans="1:3" ht="12.75" customHeight="1" x14ac:dyDescent="0.25">
      <c r="A68" s="50" t="s">
        <v>35</v>
      </c>
      <c r="B68" s="82" t="str">
        <f t="shared" si="0"/>
        <v>Google</v>
      </c>
    </row>
    <row r="69" spans="1:3" ht="12.75" customHeight="1" x14ac:dyDescent="0.25">
      <c r="A69" s="50" t="s">
        <v>98</v>
      </c>
      <c r="B69" s="82" t="str">
        <f t="shared" si="0"/>
        <v>Google</v>
      </c>
    </row>
    <row r="70" spans="1:3" ht="12.75" customHeight="1" x14ac:dyDescent="0.25">
      <c r="A70" s="50" t="s">
        <v>54</v>
      </c>
      <c r="B70" s="82" t="str">
        <f t="shared" si="0"/>
        <v>Google</v>
      </c>
    </row>
    <row r="71" spans="1:3" ht="12.75" customHeight="1" x14ac:dyDescent="0.25">
      <c r="A71" s="50" t="s">
        <v>28</v>
      </c>
      <c r="B71" s="82" t="str">
        <f t="shared" si="0"/>
        <v>Google</v>
      </c>
    </row>
    <row r="72" spans="1:3" ht="12.75" customHeight="1" x14ac:dyDescent="0.25">
      <c r="A72" s="52" t="s">
        <v>62</v>
      </c>
      <c r="B72" s="83" t="str">
        <f t="shared" si="0"/>
        <v>Google</v>
      </c>
      <c r="C72" s="52"/>
    </row>
    <row r="73" spans="1:3" ht="12.75" customHeight="1" x14ac:dyDescent="0.25">
      <c r="A73" s="50" t="s">
        <v>80</v>
      </c>
      <c r="B73" s="82" t="str">
        <f t="shared" si="0"/>
        <v>Google</v>
      </c>
    </row>
    <row r="74" spans="1:3" ht="12.75" customHeight="1" x14ac:dyDescent="0.25">
      <c r="A74" s="50" t="s">
        <v>27</v>
      </c>
      <c r="B74" s="82" t="str">
        <f t="shared" si="0"/>
        <v>Google</v>
      </c>
    </row>
    <row r="75" spans="1:3" ht="12.75" customHeight="1" x14ac:dyDescent="0.25">
      <c r="A75" s="50" t="s">
        <v>47</v>
      </c>
      <c r="B75" s="82" t="str">
        <f t="shared" si="0"/>
        <v>Google</v>
      </c>
    </row>
    <row r="76" spans="1:3" ht="12.75" customHeight="1" x14ac:dyDescent="0.25">
      <c r="A76" s="50" t="s">
        <v>30</v>
      </c>
      <c r="B76" s="82" t="str">
        <f t="shared" si="0"/>
        <v>Google</v>
      </c>
    </row>
    <row r="77" spans="1:3" ht="12.75" customHeight="1" x14ac:dyDescent="0.25">
      <c r="A77" s="50" t="s">
        <v>539</v>
      </c>
      <c r="B77" s="82" t="str">
        <f t="shared" si="0"/>
        <v>Google</v>
      </c>
    </row>
    <row r="78" spans="1:3" ht="12.75" customHeight="1" x14ac:dyDescent="0.25">
      <c r="A78" s="50" t="s">
        <v>74</v>
      </c>
      <c r="B78" s="82" t="str">
        <f t="shared" si="0"/>
        <v>Google</v>
      </c>
    </row>
    <row r="79" spans="1:3" ht="12.75" customHeight="1" x14ac:dyDescent="0.25">
      <c r="A79" s="50" t="s">
        <v>608</v>
      </c>
      <c r="B79" s="82" t="str">
        <f t="shared" si="0"/>
        <v>Google</v>
      </c>
    </row>
    <row r="80" spans="1:3" ht="12.75" customHeight="1" x14ac:dyDescent="0.25">
      <c r="A80" s="50" t="s">
        <v>64</v>
      </c>
      <c r="B80" s="82" t="str">
        <f t="shared" si="0"/>
        <v>Google</v>
      </c>
    </row>
    <row r="81" spans="1:3" ht="12.75" customHeight="1" x14ac:dyDescent="0.25">
      <c r="A81" s="50" t="s">
        <v>72</v>
      </c>
      <c r="B81" s="82" t="str">
        <f t="shared" si="0"/>
        <v>Google</v>
      </c>
    </row>
    <row r="82" spans="1:3" ht="12.75" customHeight="1" x14ac:dyDescent="0.25">
      <c r="A82" s="50" t="s">
        <v>29</v>
      </c>
      <c r="B82" s="82" t="str">
        <f t="shared" si="0"/>
        <v>Google</v>
      </c>
    </row>
    <row r="83" spans="1:3" ht="12.75" customHeight="1" x14ac:dyDescent="0.25">
      <c r="A83" s="50" t="s">
        <v>57</v>
      </c>
      <c r="B83" s="82" t="str">
        <f t="shared" si="0"/>
        <v>Google</v>
      </c>
    </row>
    <row r="84" spans="1:3" ht="12.75" customHeight="1" x14ac:dyDescent="0.25">
      <c r="A84" s="50" t="s">
        <v>56</v>
      </c>
      <c r="B84" s="82" t="str">
        <f t="shared" si="0"/>
        <v>Google</v>
      </c>
    </row>
    <row r="85" spans="1:3" ht="12.75" customHeight="1" x14ac:dyDescent="0.25">
      <c r="A85" s="50" t="s">
        <v>84</v>
      </c>
      <c r="B85" s="82" t="str">
        <f t="shared" ref="B85:B116" si="1">HYPERLINK(CONCATENATE("https://www.google.com/search?q=",A85,"+historical+site+-wiki+-11v11&amp;sourceid=ie7&amp;rls=com.microsoft:en-US:IE-Address&amp;ie=&amp;oe="), "Google")</f>
        <v>Google</v>
      </c>
    </row>
    <row r="86" spans="1:3" ht="12.75" customHeight="1" x14ac:dyDescent="0.25">
      <c r="A86" s="50" t="s">
        <v>65</v>
      </c>
      <c r="B86" s="82" t="str">
        <f t="shared" si="1"/>
        <v>Google</v>
      </c>
    </row>
    <row r="87" spans="1:3" ht="12.75" customHeight="1" x14ac:dyDescent="0.25">
      <c r="A87" s="50" t="s">
        <v>44</v>
      </c>
      <c r="B87" s="82" t="str">
        <f t="shared" si="1"/>
        <v>Google</v>
      </c>
    </row>
    <row r="88" spans="1:3" ht="12.75" customHeight="1" x14ac:dyDescent="0.25">
      <c r="A88" s="50" t="s">
        <v>71</v>
      </c>
      <c r="B88" s="82" t="str">
        <f t="shared" si="1"/>
        <v>Google</v>
      </c>
    </row>
    <row r="89" spans="1:3" ht="12.75" customHeight="1" x14ac:dyDescent="0.25">
      <c r="A89" s="50" t="s">
        <v>75</v>
      </c>
      <c r="B89" s="82" t="str">
        <f t="shared" si="1"/>
        <v>Google</v>
      </c>
    </row>
    <row r="90" spans="1:3" ht="12.75" customHeight="1" x14ac:dyDescent="0.25">
      <c r="A90" s="50" t="s">
        <v>607</v>
      </c>
      <c r="B90" s="82" t="str">
        <f t="shared" si="1"/>
        <v>Google</v>
      </c>
    </row>
    <row r="91" spans="1:3" ht="12.75" customHeight="1" x14ac:dyDescent="0.25">
      <c r="A91" s="50" t="s">
        <v>70</v>
      </c>
      <c r="B91" s="82" t="str">
        <f t="shared" si="1"/>
        <v>Google</v>
      </c>
    </row>
    <row r="92" spans="1:3" ht="12.75" customHeight="1" x14ac:dyDescent="0.25">
      <c r="A92" s="50" t="s">
        <v>94</v>
      </c>
      <c r="B92" s="82" t="str">
        <f t="shared" si="1"/>
        <v>Google</v>
      </c>
    </row>
    <row r="93" spans="1:3" ht="12.75" customHeight="1" x14ac:dyDescent="0.25">
      <c r="A93" s="50" t="s">
        <v>77</v>
      </c>
      <c r="B93" s="82" t="str">
        <f t="shared" si="1"/>
        <v>Google</v>
      </c>
    </row>
    <row r="94" spans="1:3" ht="12.75" customHeight="1" x14ac:dyDescent="0.25">
      <c r="A94" s="50" t="s">
        <v>86</v>
      </c>
      <c r="B94" s="82" t="str">
        <f t="shared" si="1"/>
        <v>Google</v>
      </c>
    </row>
    <row r="95" spans="1:3" ht="12.75" customHeight="1" x14ac:dyDescent="0.25">
      <c r="A95" s="50" t="s">
        <v>106</v>
      </c>
      <c r="B95" s="82" t="str">
        <f t="shared" si="1"/>
        <v>Google</v>
      </c>
    </row>
    <row r="96" spans="1:3" ht="12.75" customHeight="1" x14ac:dyDescent="0.25">
      <c r="A96" s="52" t="s">
        <v>34</v>
      </c>
      <c r="B96" s="83" t="str">
        <f t="shared" si="1"/>
        <v>Google</v>
      </c>
      <c r="C96" s="52"/>
    </row>
    <row r="97" spans="1:2" ht="12.75" customHeight="1" x14ac:dyDescent="0.25">
      <c r="A97" s="50" t="s">
        <v>45</v>
      </c>
      <c r="B97" s="82" t="str">
        <f t="shared" si="1"/>
        <v>Google</v>
      </c>
    </row>
    <row r="98" spans="1:2" ht="12.75" customHeight="1" x14ac:dyDescent="0.25">
      <c r="A98" s="50" t="s">
        <v>51</v>
      </c>
      <c r="B98" s="82" t="str">
        <f t="shared" si="1"/>
        <v>Google</v>
      </c>
    </row>
    <row r="99" spans="1:2" ht="12.75" customHeight="1" x14ac:dyDescent="0.25">
      <c r="A99" s="50" t="s">
        <v>53</v>
      </c>
      <c r="B99" s="82" t="str">
        <f t="shared" si="1"/>
        <v>Google</v>
      </c>
    </row>
    <row r="100" spans="1:2" ht="12.75" customHeight="1" x14ac:dyDescent="0.25">
      <c r="A100" s="50" t="s">
        <v>48</v>
      </c>
      <c r="B100" s="82" t="str">
        <f t="shared" si="1"/>
        <v>Google</v>
      </c>
    </row>
    <row r="101" spans="1:2" ht="12.75" customHeight="1" x14ac:dyDescent="0.25">
      <c r="A101" s="50" t="s">
        <v>92</v>
      </c>
      <c r="B101" s="82" t="str">
        <f t="shared" si="1"/>
        <v>Google</v>
      </c>
    </row>
    <row r="102" spans="1:2" ht="12.75" customHeight="1" x14ac:dyDescent="0.25">
      <c r="A102" s="50" t="s">
        <v>63</v>
      </c>
      <c r="B102" s="82" t="str">
        <f t="shared" si="1"/>
        <v>Google</v>
      </c>
    </row>
    <row r="103" spans="1:2" ht="12.75" customHeight="1" x14ac:dyDescent="0.25">
      <c r="A103" s="50" t="s">
        <v>606</v>
      </c>
      <c r="B103" s="82" t="str">
        <f t="shared" si="1"/>
        <v>Google</v>
      </c>
    </row>
    <row r="104" spans="1:2" ht="12.75" customHeight="1" x14ac:dyDescent="0.25">
      <c r="A104" s="50" t="s">
        <v>100</v>
      </c>
      <c r="B104" s="82" t="str">
        <f t="shared" si="1"/>
        <v>Google</v>
      </c>
    </row>
    <row r="105" spans="1:2" ht="12.75" customHeight="1" x14ac:dyDescent="0.25">
      <c r="A105" s="50" t="s">
        <v>76</v>
      </c>
      <c r="B105" s="82" t="str">
        <f t="shared" si="1"/>
        <v>Google</v>
      </c>
    </row>
    <row r="106" spans="1:2" ht="12.75" customHeight="1" x14ac:dyDescent="0.25">
      <c r="A106" s="50" t="s">
        <v>113</v>
      </c>
      <c r="B106" s="82" t="str">
        <f t="shared" si="1"/>
        <v>Google</v>
      </c>
    </row>
    <row r="107" spans="1:2" ht="12.75" customHeight="1" x14ac:dyDescent="0.25">
      <c r="A107" s="50" t="s">
        <v>93</v>
      </c>
      <c r="B107" s="82" t="str">
        <f t="shared" si="1"/>
        <v>Google</v>
      </c>
    </row>
    <row r="108" spans="1:2" ht="12.75" customHeight="1" x14ac:dyDescent="0.25">
      <c r="A108" s="50" t="s">
        <v>85</v>
      </c>
      <c r="B108" s="82" t="str">
        <f t="shared" si="1"/>
        <v>Google</v>
      </c>
    </row>
    <row r="109" spans="1:2" ht="12.75" customHeight="1" x14ac:dyDescent="0.25">
      <c r="A109" s="50" t="s">
        <v>110</v>
      </c>
      <c r="B109" s="82" t="str">
        <f t="shared" si="1"/>
        <v>Google</v>
      </c>
    </row>
    <row r="110" spans="1:2" ht="12.75" customHeight="1" x14ac:dyDescent="0.25">
      <c r="A110" s="50" t="s">
        <v>163</v>
      </c>
      <c r="B110" s="82" t="str">
        <f t="shared" si="1"/>
        <v>Google</v>
      </c>
    </row>
    <row r="111" spans="1:2" ht="12.75" customHeight="1" x14ac:dyDescent="0.25">
      <c r="A111" s="50" t="s">
        <v>55</v>
      </c>
      <c r="B111" s="82" t="str">
        <f t="shared" si="1"/>
        <v>Google</v>
      </c>
    </row>
    <row r="112" spans="1:2" ht="12.75" customHeight="1" x14ac:dyDescent="0.25">
      <c r="A112" s="50" t="s">
        <v>102</v>
      </c>
      <c r="B112" s="82" t="str">
        <f t="shared" si="1"/>
        <v>Google</v>
      </c>
    </row>
    <row r="113" spans="1:3" ht="12.75" customHeight="1" x14ac:dyDescent="0.25">
      <c r="A113" s="50" t="s">
        <v>60</v>
      </c>
      <c r="B113" s="82" t="str">
        <f t="shared" si="1"/>
        <v>Google</v>
      </c>
    </row>
    <row r="114" spans="1:3" ht="12.75" customHeight="1" x14ac:dyDescent="0.25">
      <c r="A114" s="50" t="s">
        <v>31</v>
      </c>
      <c r="B114" s="82" t="str">
        <f t="shared" si="1"/>
        <v>Google</v>
      </c>
    </row>
    <row r="115" spans="1:3" ht="12.75" customHeight="1" x14ac:dyDescent="0.25">
      <c r="A115" s="50" t="s">
        <v>605</v>
      </c>
      <c r="B115" s="82" t="str">
        <f t="shared" si="1"/>
        <v>Google</v>
      </c>
    </row>
    <row r="116" spans="1:3" ht="12.75" customHeight="1" x14ac:dyDescent="0.25">
      <c r="A116" s="50" t="s">
        <v>109</v>
      </c>
      <c r="B116" s="82" t="str">
        <f t="shared" si="1"/>
        <v>Google</v>
      </c>
    </row>
    <row r="117" spans="1:3" ht="12.75" customHeight="1" x14ac:dyDescent="0.25">
      <c r="A117" s="50" t="s">
        <v>32</v>
      </c>
      <c r="B117" s="82" t="str">
        <f t="shared" ref="B117:B148" si="2">HYPERLINK(CONCATENATE("https://www.google.com/search?q=",A117,"+historical+site+-wiki+-11v11&amp;sourceid=ie7&amp;rls=com.microsoft:en-US:IE-Address&amp;ie=&amp;oe="), "Google")</f>
        <v>Google</v>
      </c>
    </row>
    <row r="118" spans="1:3" ht="12.75" customHeight="1" x14ac:dyDescent="0.25">
      <c r="A118" s="50" t="s">
        <v>88</v>
      </c>
      <c r="B118" s="82" t="str">
        <f t="shared" si="2"/>
        <v>Google</v>
      </c>
    </row>
    <row r="119" spans="1:3" ht="12.75" customHeight="1" x14ac:dyDescent="0.25">
      <c r="A119" s="50" t="s">
        <v>87</v>
      </c>
      <c r="B119" s="82" t="str">
        <f t="shared" si="2"/>
        <v>Google</v>
      </c>
    </row>
    <row r="120" spans="1:3" ht="12.75" customHeight="1" x14ac:dyDescent="0.25">
      <c r="A120" s="52" t="s">
        <v>108</v>
      </c>
      <c r="B120" s="83" t="str">
        <f t="shared" si="2"/>
        <v>Google</v>
      </c>
      <c r="C120" s="52"/>
    </row>
    <row r="121" spans="1:3" ht="12.75" customHeight="1" x14ac:dyDescent="0.25">
      <c r="A121" s="50" t="s">
        <v>111</v>
      </c>
      <c r="B121" s="82" t="str">
        <f t="shared" si="2"/>
        <v>Google</v>
      </c>
    </row>
    <row r="122" spans="1:3" ht="12.75" customHeight="1" x14ac:dyDescent="0.25">
      <c r="A122" s="50" t="s">
        <v>604</v>
      </c>
      <c r="B122" s="82" t="str">
        <f t="shared" si="2"/>
        <v>Google</v>
      </c>
    </row>
    <row r="123" spans="1:3" ht="12.75" customHeight="1" x14ac:dyDescent="0.25">
      <c r="A123" s="50" t="s">
        <v>538</v>
      </c>
      <c r="B123" s="82" t="str">
        <f t="shared" si="2"/>
        <v>Google</v>
      </c>
    </row>
    <row r="124" spans="1:3" ht="12.75" customHeight="1" x14ac:dyDescent="0.25">
      <c r="A124" s="50" t="s">
        <v>38</v>
      </c>
      <c r="B124" s="82" t="str">
        <f t="shared" si="2"/>
        <v>Google</v>
      </c>
    </row>
    <row r="125" spans="1:3" ht="12.75" customHeight="1" x14ac:dyDescent="0.25">
      <c r="A125" s="50" t="s">
        <v>165</v>
      </c>
      <c r="B125" s="82" t="str">
        <f t="shared" si="2"/>
        <v>Google</v>
      </c>
    </row>
    <row r="126" spans="1:3" ht="12.75" customHeight="1" x14ac:dyDescent="0.25">
      <c r="A126" s="50" t="s">
        <v>95</v>
      </c>
      <c r="B126" s="82" t="str">
        <f t="shared" si="2"/>
        <v>Google</v>
      </c>
    </row>
    <row r="127" spans="1:3" ht="12.75" customHeight="1" x14ac:dyDescent="0.25">
      <c r="A127" s="50" t="s">
        <v>112</v>
      </c>
      <c r="B127" s="82" t="str">
        <f t="shared" si="2"/>
        <v>Google</v>
      </c>
    </row>
    <row r="128" spans="1:3" ht="12.75" customHeight="1" x14ac:dyDescent="0.25">
      <c r="A128" s="50" t="s">
        <v>603</v>
      </c>
      <c r="B128" s="82" t="str">
        <f t="shared" si="2"/>
        <v>Google</v>
      </c>
    </row>
    <row r="129" spans="1:3" ht="12.75" customHeight="1" x14ac:dyDescent="0.25">
      <c r="A129" s="50" t="s">
        <v>90</v>
      </c>
      <c r="B129" s="82" t="str">
        <f t="shared" si="2"/>
        <v>Google</v>
      </c>
    </row>
    <row r="130" spans="1:3" ht="12.75" customHeight="1" x14ac:dyDescent="0.25">
      <c r="A130" s="50" t="s">
        <v>105</v>
      </c>
      <c r="B130" s="82" t="str">
        <f t="shared" si="2"/>
        <v>Google</v>
      </c>
    </row>
    <row r="131" spans="1:3" ht="12.75" customHeight="1" x14ac:dyDescent="0.25">
      <c r="A131" s="50" t="s">
        <v>78</v>
      </c>
      <c r="B131" s="82" t="str">
        <f t="shared" si="2"/>
        <v>Google</v>
      </c>
    </row>
    <row r="132" spans="1:3" ht="12.75" customHeight="1" x14ac:dyDescent="0.25">
      <c r="A132" s="50" t="s">
        <v>104</v>
      </c>
      <c r="B132" s="82" t="str">
        <f t="shared" si="2"/>
        <v>Google</v>
      </c>
    </row>
    <row r="133" spans="1:3" ht="12.75" customHeight="1" x14ac:dyDescent="0.25">
      <c r="A133" s="50" t="s">
        <v>168</v>
      </c>
      <c r="B133" s="82" t="str">
        <f t="shared" si="2"/>
        <v>Google</v>
      </c>
    </row>
    <row r="134" spans="1:3" ht="12.75" customHeight="1" x14ac:dyDescent="0.25">
      <c r="A134" s="50" t="s">
        <v>602</v>
      </c>
      <c r="B134" s="82" t="str">
        <f t="shared" si="2"/>
        <v>Google</v>
      </c>
    </row>
    <row r="135" spans="1:3" ht="12.75" customHeight="1" x14ac:dyDescent="0.25">
      <c r="A135" s="50" t="s">
        <v>82</v>
      </c>
      <c r="B135" s="82" t="str">
        <f t="shared" si="2"/>
        <v>Google</v>
      </c>
    </row>
    <row r="136" spans="1:3" ht="12.75" customHeight="1" x14ac:dyDescent="0.25">
      <c r="A136" s="50" t="s">
        <v>96</v>
      </c>
      <c r="B136" s="82" t="str">
        <f t="shared" si="2"/>
        <v>Google</v>
      </c>
    </row>
    <row r="137" spans="1:3" ht="12.75" customHeight="1" x14ac:dyDescent="0.25">
      <c r="A137" s="50" t="s">
        <v>73</v>
      </c>
      <c r="B137" s="82" t="str">
        <f t="shared" si="2"/>
        <v>Google</v>
      </c>
    </row>
    <row r="138" spans="1:3" ht="12.75" customHeight="1" x14ac:dyDescent="0.25">
      <c r="A138" s="50" t="s">
        <v>69</v>
      </c>
      <c r="B138" s="82" t="str">
        <f t="shared" si="2"/>
        <v>Google</v>
      </c>
    </row>
    <row r="139" spans="1:3" ht="12.75" customHeight="1" x14ac:dyDescent="0.25">
      <c r="A139" s="50" t="s">
        <v>164</v>
      </c>
      <c r="B139" s="82" t="str">
        <f t="shared" si="2"/>
        <v>Google</v>
      </c>
    </row>
    <row r="140" spans="1:3" ht="12.75" customHeight="1" x14ac:dyDescent="0.25">
      <c r="A140" s="50" t="s">
        <v>89</v>
      </c>
      <c r="B140" s="82" t="str">
        <f t="shared" si="2"/>
        <v>Google</v>
      </c>
    </row>
    <row r="141" spans="1:3" ht="12.75" customHeight="1" x14ac:dyDescent="0.25">
      <c r="A141" s="50" t="s">
        <v>601</v>
      </c>
      <c r="B141" s="82" t="str">
        <f t="shared" si="2"/>
        <v>Google</v>
      </c>
    </row>
    <row r="142" spans="1:3" ht="12.75" customHeight="1" x14ac:dyDescent="0.25">
      <c r="A142" s="50" t="s">
        <v>79</v>
      </c>
      <c r="B142" s="82" t="str">
        <f t="shared" si="2"/>
        <v>Google</v>
      </c>
    </row>
    <row r="143" spans="1:3" ht="12.75" customHeight="1" x14ac:dyDescent="0.25">
      <c r="A143" s="50" t="s">
        <v>103</v>
      </c>
      <c r="B143" s="82" t="str">
        <f t="shared" si="2"/>
        <v>Google</v>
      </c>
    </row>
    <row r="144" spans="1:3" ht="12.75" customHeight="1" x14ac:dyDescent="0.25">
      <c r="A144" s="52" t="s">
        <v>97</v>
      </c>
      <c r="B144" s="83" t="str">
        <f t="shared" si="2"/>
        <v>Google</v>
      </c>
      <c r="C144" s="52"/>
    </row>
    <row r="145" spans="1:2" ht="12.75" customHeight="1" x14ac:dyDescent="0.25">
      <c r="A145" s="50" t="s">
        <v>600</v>
      </c>
      <c r="B145" s="82" t="str">
        <f t="shared" si="2"/>
        <v>Google</v>
      </c>
    </row>
    <row r="146" spans="1:2" ht="12.75" customHeight="1" x14ac:dyDescent="0.25">
      <c r="A146" s="50" t="s">
        <v>599</v>
      </c>
      <c r="B146" s="82" t="str">
        <f t="shared" si="2"/>
        <v>Google</v>
      </c>
    </row>
    <row r="147" spans="1:2" ht="12.75" customHeight="1" x14ac:dyDescent="0.25">
      <c r="A147" s="50" t="s">
        <v>598</v>
      </c>
      <c r="B147" s="82" t="str">
        <f t="shared" si="2"/>
        <v>Google</v>
      </c>
    </row>
    <row r="148" spans="1:2" ht="12.75" customHeight="1" x14ac:dyDescent="0.25">
      <c r="A148" s="50" t="s">
        <v>597</v>
      </c>
      <c r="B148" s="82" t="str">
        <f t="shared" si="2"/>
        <v>Google</v>
      </c>
    </row>
    <row r="149" spans="1:2" ht="12.75" customHeight="1" x14ac:dyDescent="0.25">
      <c r="A149" s="50" t="s">
        <v>544</v>
      </c>
      <c r="B149" s="82" t="str">
        <f t="shared" ref="B149:B168" si="3">HYPERLINK(CONCATENATE("https://www.google.com/search?q=",A149,"+historical+site+-wiki+-11v11&amp;sourceid=ie7&amp;rls=com.microsoft:en-US:IE-Address&amp;ie=&amp;oe="), "Google")</f>
        <v>Google</v>
      </c>
    </row>
    <row r="150" spans="1:2" ht="12.75" customHeight="1" x14ac:dyDescent="0.25">
      <c r="A150" s="50" t="s">
        <v>596</v>
      </c>
      <c r="B150" s="82" t="str">
        <f t="shared" si="3"/>
        <v>Google</v>
      </c>
    </row>
    <row r="151" spans="1:2" ht="12.75" customHeight="1" x14ac:dyDescent="0.25">
      <c r="A151" s="50" t="s">
        <v>91</v>
      </c>
      <c r="B151" s="82" t="str">
        <f t="shared" si="3"/>
        <v>Google</v>
      </c>
    </row>
    <row r="152" spans="1:2" ht="12.75" customHeight="1" x14ac:dyDescent="0.25">
      <c r="A152" s="50" t="s">
        <v>595</v>
      </c>
      <c r="B152" s="82" t="str">
        <f t="shared" si="3"/>
        <v>Google</v>
      </c>
    </row>
    <row r="153" spans="1:2" ht="12.75" customHeight="1" x14ac:dyDescent="0.25">
      <c r="A153" s="50" t="s">
        <v>594</v>
      </c>
      <c r="B153" s="82" t="str">
        <f t="shared" si="3"/>
        <v>Google</v>
      </c>
    </row>
    <row r="154" spans="1:2" ht="12.75" customHeight="1" x14ac:dyDescent="0.25">
      <c r="A154" s="50" t="s">
        <v>593</v>
      </c>
      <c r="B154" s="82" t="str">
        <f t="shared" si="3"/>
        <v>Google</v>
      </c>
    </row>
    <row r="155" spans="1:2" ht="12.75" customHeight="1" x14ac:dyDescent="0.25">
      <c r="A155" s="50" t="s">
        <v>592</v>
      </c>
      <c r="B155" s="82" t="str">
        <f t="shared" si="3"/>
        <v>Google</v>
      </c>
    </row>
    <row r="156" spans="1:2" ht="12.75" customHeight="1" x14ac:dyDescent="0.25">
      <c r="A156" s="50" t="s">
        <v>591</v>
      </c>
      <c r="B156" s="82" t="str">
        <f t="shared" si="3"/>
        <v>Google</v>
      </c>
    </row>
    <row r="157" spans="1:2" ht="12.75" customHeight="1" x14ac:dyDescent="0.25">
      <c r="A157" s="50" t="s">
        <v>590</v>
      </c>
      <c r="B157" s="82" t="str">
        <f t="shared" si="3"/>
        <v>Google</v>
      </c>
    </row>
    <row r="158" spans="1:2" ht="12.75" customHeight="1" x14ac:dyDescent="0.25">
      <c r="A158" s="50" t="s">
        <v>540</v>
      </c>
      <c r="B158" s="82" t="str">
        <f t="shared" si="3"/>
        <v>Google</v>
      </c>
    </row>
    <row r="159" spans="1:2" ht="12.75" customHeight="1" x14ac:dyDescent="0.25">
      <c r="A159" s="50" t="s">
        <v>36</v>
      </c>
      <c r="B159" s="82" t="str">
        <f t="shared" si="3"/>
        <v>Google</v>
      </c>
    </row>
    <row r="160" spans="1:2" ht="12.75" customHeight="1" x14ac:dyDescent="0.25">
      <c r="A160" s="50" t="s">
        <v>166</v>
      </c>
      <c r="B160" s="82" t="str">
        <f t="shared" si="3"/>
        <v>Google</v>
      </c>
    </row>
    <row r="161" spans="1:2" ht="12.75" customHeight="1" x14ac:dyDescent="0.25">
      <c r="A161" s="50" t="s">
        <v>50</v>
      </c>
      <c r="B161" s="82" t="str">
        <f t="shared" si="3"/>
        <v>Google</v>
      </c>
    </row>
    <row r="162" spans="1:2" ht="12.75" customHeight="1" x14ac:dyDescent="0.25">
      <c r="A162" s="50" t="s">
        <v>167</v>
      </c>
      <c r="B162" s="82" t="str">
        <f t="shared" si="3"/>
        <v>Google</v>
      </c>
    </row>
    <row r="163" spans="1:2" ht="12.75" customHeight="1" x14ac:dyDescent="0.25">
      <c r="A163" s="50" t="s">
        <v>589</v>
      </c>
      <c r="B163" s="82" t="str">
        <f t="shared" si="3"/>
        <v>Google</v>
      </c>
    </row>
    <row r="164" spans="1:2" ht="12.75" customHeight="1" x14ac:dyDescent="0.25">
      <c r="A164" s="50" t="s">
        <v>588</v>
      </c>
      <c r="B164" s="82" t="str">
        <f t="shared" si="3"/>
        <v>Google</v>
      </c>
    </row>
    <row r="165" spans="1:2" ht="12.75" customHeight="1" x14ac:dyDescent="0.25">
      <c r="A165" s="50" t="s">
        <v>83</v>
      </c>
      <c r="B165" s="82" t="str">
        <f t="shared" si="3"/>
        <v>Google</v>
      </c>
    </row>
    <row r="166" spans="1:2" ht="12.75" customHeight="1" x14ac:dyDescent="0.25">
      <c r="A166" s="50" t="s">
        <v>587</v>
      </c>
      <c r="B166" s="82" t="str">
        <f t="shared" si="3"/>
        <v>Google</v>
      </c>
    </row>
    <row r="167" spans="1:2" ht="12.75" customHeight="1" x14ac:dyDescent="0.25">
      <c r="A167" s="50" t="s">
        <v>107</v>
      </c>
      <c r="B167" s="82" t="str">
        <f t="shared" si="3"/>
        <v>Google</v>
      </c>
    </row>
    <row r="168" spans="1:2" ht="12.75" customHeight="1" x14ac:dyDescent="0.25">
      <c r="A168" s="50" t="s">
        <v>101</v>
      </c>
      <c r="B168" s="82" t="str">
        <f t="shared" si="3"/>
        <v>Google</v>
      </c>
    </row>
  </sheetData>
  <hyperlinks>
    <hyperlink ref="C3" r:id="rId1"/>
    <hyperlink ref="C25" r:id="rId2"/>
    <hyperlink ref="C28" r:id="rId3"/>
    <hyperlink ref="C30" r:id="rId4"/>
    <hyperlink ref="C26" r:id="rId5"/>
    <hyperlink ref="C17" r:id="rId6"/>
    <hyperlink ref="C16" r:id="rId7"/>
    <hyperlink ref="C23" r:id="rId8"/>
    <hyperlink ref="C15" r:id="rId9"/>
    <hyperlink ref="C24" r:id="rId10"/>
    <hyperlink ref="C14" r:id="rId11"/>
    <hyperlink ref="C19" r:id="rId12"/>
    <hyperlink ref="C12" r:id="rId13"/>
    <hyperlink ref="C11" r:id="rId14"/>
    <hyperlink ref="C13" r:id="rId15"/>
    <hyperlink ref="C18" r:id="rId16"/>
    <hyperlink ref="C20" r:id="rId17"/>
    <hyperlink ref="C22" r:id="rId18"/>
    <hyperlink ref="C35" r:id="rId19"/>
    <hyperlink ref="C32" r:id="rId20"/>
    <hyperlink ref="C8" r:id="rId21"/>
    <hyperlink ref="C4" r:id="rId22"/>
    <hyperlink ref="C5" r:id="rId23"/>
    <hyperlink ref="C6" r:id="rId24"/>
    <hyperlink ref="C47" r:id="rId25"/>
    <hyperlink ref="C27" r:id="rId26"/>
    <hyperlink ref="C54" r:id="rId27"/>
    <hyperlink ref="C48" r:id="rId28"/>
    <hyperlink ref="C61" r:id="rId29"/>
    <hyperlink ref="C53" r:id="rId30"/>
    <hyperlink ref="C44" r:id="rId31"/>
    <hyperlink ref="C7" r:id="rId32"/>
    <hyperlink ref="C29" r:id="rId33"/>
  </hyperlinks>
  <pageMargins left="0.7" right="0.7" top="0.75" bottom="0.75" header="0.3" footer="0.3"/>
  <pageSetup orientation="portrait" verticalDpi="300" r:id="rId3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94"/>
  <sheetViews>
    <sheetView zoomScale="85" zoomScaleNormal="85" workbookViewId="0">
      <pane xSplit="2" ySplit="1" topLeftCell="C53" activePane="bottomRight" state="frozen"/>
      <selection activeCell="L76" sqref="L76"/>
      <selection pane="topRight" activeCell="L76" sqref="L76"/>
      <selection pane="bottomLeft" activeCell="L76" sqref="L76"/>
      <selection pane="bottomRight" activeCell="U236" sqref="U164:U236"/>
    </sheetView>
  </sheetViews>
  <sheetFormatPr defaultColWidth="9.109375" defaultRowHeight="14.4" x14ac:dyDescent="0.25"/>
  <cols>
    <col min="1" max="1" width="17" style="65" bestFit="1" customWidth="1"/>
    <col min="2" max="2" width="21.5546875" style="114" customWidth="1"/>
    <col min="3" max="3" width="9" style="65" bestFit="1" customWidth="1"/>
    <col min="4" max="4" width="11.88671875" style="113" bestFit="1" customWidth="1"/>
    <col min="5" max="5" width="11" style="113" bestFit="1" customWidth="1"/>
    <col min="6" max="6" width="19.6640625" style="211" bestFit="1" customWidth="1"/>
    <col min="7" max="7" width="8.77734375" style="113" bestFit="1" customWidth="1"/>
    <col min="8" max="8" width="15.5546875" style="65" bestFit="1" customWidth="1"/>
    <col min="9" max="11" width="3.6640625" style="113" customWidth="1"/>
    <col min="12" max="12" width="11" style="202" customWidth="1"/>
    <col min="13" max="13" width="15.5546875" style="203" bestFit="1" customWidth="1"/>
    <col min="14" max="14" width="9.5546875" style="204" bestFit="1" customWidth="1"/>
    <col min="15" max="15" width="4.44140625" style="204" bestFit="1" customWidth="1"/>
    <col min="16" max="16" width="3.88671875" style="204" customWidth="1"/>
    <col min="17" max="17" width="1" style="113" customWidth="1"/>
    <col min="18" max="18" width="47.44140625" style="112" customWidth="1"/>
    <col min="19" max="19" width="23.33203125" style="112" customWidth="1"/>
    <col min="20" max="20" width="24.109375" style="65" customWidth="1"/>
    <col min="21" max="21" width="23" style="164" customWidth="1"/>
    <col min="22" max="22" width="4.109375" style="112" customWidth="1"/>
    <col min="23" max="23" width="8.88671875" style="65" customWidth="1"/>
    <col min="24" max="24" width="6.6640625" style="65" customWidth="1"/>
    <col min="25" max="26" width="5.109375" style="65" customWidth="1"/>
    <col min="27" max="27" width="10.6640625" style="65" bestFit="1" customWidth="1"/>
    <col min="28" max="28" width="7" style="65" customWidth="1"/>
    <col min="29" max="29" width="31.109375" style="65" bestFit="1" customWidth="1"/>
    <col min="30" max="30" width="6.44140625" style="65" customWidth="1"/>
    <col min="31" max="31" width="9.21875" style="65" bestFit="1" customWidth="1"/>
    <col min="32" max="36" width="7.6640625" style="65" customWidth="1"/>
    <col min="37" max="16384" width="9.109375" style="65"/>
  </cols>
  <sheetData>
    <row r="1" spans="1:36" x14ac:dyDescent="0.25">
      <c r="A1" s="125" t="s">
        <v>821</v>
      </c>
      <c r="B1" s="124" t="s">
        <v>820</v>
      </c>
      <c r="C1" s="140" t="s">
        <v>819</v>
      </c>
      <c r="D1" s="141" t="s">
        <v>818</v>
      </c>
      <c r="E1" s="141" t="s">
        <v>817</v>
      </c>
      <c r="F1" s="210" t="s">
        <v>739</v>
      </c>
      <c r="G1" s="141" t="s">
        <v>815</v>
      </c>
      <c r="H1" s="140" t="s">
        <v>814</v>
      </c>
      <c r="I1" s="139" t="s">
        <v>668</v>
      </c>
      <c r="J1" s="79" t="s">
        <v>805</v>
      </c>
      <c r="K1" s="138" t="s">
        <v>763</v>
      </c>
      <c r="L1" s="137" t="s">
        <v>813</v>
      </c>
      <c r="M1" s="136" t="s">
        <v>812</v>
      </c>
      <c r="N1" s="135" t="s">
        <v>811</v>
      </c>
      <c r="O1" s="135" t="s">
        <v>801</v>
      </c>
      <c r="P1" s="135" t="s">
        <v>800</v>
      </c>
      <c r="Q1" s="134"/>
      <c r="R1" s="133" t="s">
        <v>810</v>
      </c>
      <c r="S1" s="132" t="s">
        <v>809</v>
      </c>
      <c r="T1" s="131" t="s">
        <v>808</v>
      </c>
      <c r="U1" s="130" t="s">
        <v>807</v>
      </c>
      <c r="W1" s="128" t="s">
        <v>2745</v>
      </c>
      <c r="X1" s="128" t="s">
        <v>806</v>
      </c>
      <c r="Y1" s="129" t="s">
        <v>668</v>
      </c>
      <c r="Z1" s="129" t="s">
        <v>805</v>
      </c>
      <c r="AA1" s="129" t="s">
        <v>763</v>
      </c>
      <c r="AB1" s="128" t="s">
        <v>804</v>
      </c>
      <c r="AC1" s="128" t="s">
        <v>803</v>
      </c>
      <c r="AD1" s="128" t="s">
        <v>799</v>
      </c>
      <c r="AE1" s="128" t="s">
        <v>2830</v>
      </c>
      <c r="AF1" s="127" t="s">
        <v>2744</v>
      </c>
      <c r="AG1" s="127" t="s">
        <v>802</v>
      </c>
      <c r="AH1" s="127" t="s">
        <v>801</v>
      </c>
      <c r="AI1" s="127" t="s">
        <v>800</v>
      </c>
      <c r="AJ1" s="127" t="s">
        <v>799</v>
      </c>
    </row>
    <row r="2" spans="1:36" x14ac:dyDescent="0.25">
      <c r="A2" s="125" t="s">
        <v>774</v>
      </c>
      <c r="B2" s="124" t="s">
        <v>798</v>
      </c>
      <c r="C2" s="113">
        <v>20151020</v>
      </c>
      <c r="D2" s="113">
        <v>1</v>
      </c>
      <c r="F2" s="211" t="s">
        <v>772</v>
      </c>
      <c r="L2" s="202">
        <v>1</v>
      </c>
      <c r="M2" s="203" t="s">
        <v>771</v>
      </c>
      <c r="N2" s="204">
        <v>73</v>
      </c>
      <c r="Q2" s="115"/>
      <c r="R2" s="112" t="str">
        <f t="shared" ref="R2:R65" si="0">IF(B2="","--", CONCATENATE("Update games set ", A2, "= ",B2," where game_id=", C2))</f>
        <v>Update games set Opp_Parent= 'Burnley' where game_id=20151020</v>
      </c>
      <c r="S2" s="112" t="str">
        <f t="shared" ref="S2:S65" si="1">IF(F2="", "", W2&amp;X2&amp;Y2&amp;Z2&amp;AA2&amp;AB2&amp;AC2&amp;AD2)</f>
        <v>Update lineups set player_name = 'de Vries Dorus' where game_id = 20151020 and player_order = 1</v>
      </c>
      <c r="T2" s="109" t="str">
        <f t="shared" ref="T2:T33" si="2">IF(M2="","", CONCATENATE("insert into goals (game_id, goal_order, scorer_name) values (",C2, ", ", L2,", '",M2,"')"))</f>
        <v>insert into goals (game_id, goal_order, scorer_name) values (20151020, 1, 'Lichaj Eric')</v>
      </c>
      <c r="U2" s="164" t="str">
        <f t="shared" ref="U2:U65" si="3">IF(L2="", "", AF2&amp;AG2&amp;AH2&amp;AI2&amp;AJ2)</f>
        <v>update goals set scorer_name = 'Lichaj Eric', goal_min = 73 where game_id = 20151020 and goal_order = 1</v>
      </c>
      <c r="V2" s="242" t="s">
        <v>739</v>
      </c>
      <c r="W2" s="65" t="str">
        <f t="shared" ref="W2:W65" si="4">IF(F2="","",CONCATENATE("Update lineups set player_name = '",SUBSTITUTE(F2, "'", "''"),"'"))</f>
        <v>Update lineups set player_name = 'de Vries Dorus'</v>
      </c>
      <c r="X2" s="65" t="str">
        <f t="shared" ref="X2:X33" si="5">IF(E2="","",CONCATENATE(", Player_num = ",E2))</f>
        <v/>
      </c>
      <c r="Y2" s="65" t="str">
        <f t="shared" ref="Y2:Y33" si="6">IF(I2="", "", CONCATENATE(", Y_min = ", UPPER(I2)))</f>
        <v/>
      </c>
      <c r="Z2" s="65" t="str">
        <f t="shared" ref="Z2:Z33" si="7">IF(J2="", "", CONCATENATE(", R_min= ", UPPER(J2)))</f>
        <v/>
      </c>
      <c r="AA2" s="65" t="str">
        <f t="shared" ref="AA2:AA33" si="8">IF(K2="", "", CONCATENATE(", captain= 'Y'"))</f>
        <v/>
      </c>
      <c r="AB2" s="65" t="str">
        <f t="shared" ref="AB2:AB33" si="9">IF(G2="", "", CONCATENATE(", Sub_min= ", G2))</f>
        <v/>
      </c>
      <c r="AC2" s="65" t="str">
        <f t="shared" ref="AC2:AC33" si="10">IF(H2="", "", CONCATENATE(", Player_off = '", H2, "'"))</f>
        <v/>
      </c>
      <c r="AD2" s="65" t="str">
        <f t="shared" ref="AD2:AD65" si="11">IF(F2="", "", CONCATENATE(" where game_id = ",C2, " and player_order = ", D2))</f>
        <v xml:space="preserve"> where game_id = 20151020 and player_order = 1</v>
      </c>
      <c r="AE2" s="65" t="s">
        <v>739</v>
      </c>
      <c r="AF2" s="65" t="str">
        <f>IF(L2="","",CONCATENATE("update goals set scorer_name = '",SUBSTITUTE(M2, "'", "''"),"'"))</f>
        <v>update goals set scorer_name = 'Lichaj Eric'</v>
      </c>
      <c r="AG2" s="65" t="str">
        <f t="shared" ref="AG2:AG33" si="12">IF(N2="", "", CONCATENATE(", goal_min = ", N2))</f>
        <v>, goal_min = 73</v>
      </c>
      <c r="AH2" s="65" t="str">
        <f t="shared" ref="AH2:AH33" si="13">IF(O2="", "", CONCATENATE(", Pen = '", UPPER(O2), "'"))</f>
        <v/>
      </c>
      <c r="AI2" s="65" t="str">
        <f t="shared" ref="AI2:AI33" si="14">IF(P2="", "", CONCATENATE(", OG = '", UPPER(P2), "'"))</f>
        <v/>
      </c>
      <c r="AJ2" s="65" t="str">
        <f t="shared" ref="AJ2:AJ33" si="15">IF(L2="", "", CONCATENATE(" where game_id = ", C2, " and goal_order = ", L2))</f>
        <v xml:space="preserve"> where game_id = 20151020 and goal_order = 1</v>
      </c>
    </row>
    <row r="3" spans="1:36" x14ac:dyDescent="0.25">
      <c r="A3" s="109" t="s">
        <v>5</v>
      </c>
      <c r="B3" s="114">
        <v>1</v>
      </c>
      <c r="C3" s="113">
        <v>20151020</v>
      </c>
      <c r="D3" s="113">
        <v>2</v>
      </c>
      <c r="F3" s="211" t="s">
        <v>767</v>
      </c>
      <c r="Q3" s="115"/>
      <c r="R3" s="112" t="str">
        <f t="shared" si="0"/>
        <v>Update games set F= 1 where game_id=20151020</v>
      </c>
      <c r="S3" s="112" t="str">
        <f t="shared" si="1"/>
        <v>Update lineups set player_name = 'Pinillos Daniel' where game_id = 20151020 and player_order = 2</v>
      </c>
      <c r="T3" s="65" t="str">
        <f t="shared" si="2"/>
        <v/>
      </c>
      <c r="U3" s="164" t="str">
        <f t="shared" si="3"/>
        <v/>
      </c>
      <c r="V3" s="242" t="s">
        <v>739</v>
      </c>
      <c r="W3" s="65" t="str">
        <f t="shared" si="4"/>
        <v>Update lineups set player_name = 'Pinillos Daniel'</v>
      </c>
      <c r="X3" s="65" t="str">
        <f t="shared" si="5"/>
        <v/>
      </c>
      <c r="Y3" s="65" t="str">
        <f t="shared" si="6"/>
        <v/>
      </c>
      <c r="Z3" s="65" t="str">
        <f t="shared" si="7"/>
        <v/>
      </c>
      <c r="AA3" s="65" t="str">
        <f t="shared" si="8"/>
        <v/>
      </c>
      <c r="AB3" s="65" t="str">
        <f t="shared" si="9"/>
        <v/>
      </c>
      <c r="AC3" s="65" t="str">
        <f t="shared" si="10"/>
        <v/>
      </c>
      <c r="AD3" s="65" t="str">
        <f t="shared" si="11"/>
        <v xml:space="preserve"> where game_id = 20151020 and player_order = 2</v>
      </c>
      <c r="AE3" s="65" t="s">
        <v>739</v>
      </c>
      <c r="AF3" s="65" t="str">
        <f>IF(L3="","",CONCATENATE("update goals set scorer_name = '",SUBSTITUTE(M3, "'", "''"),"'"))</f>
        <v/>
      </c>
      <c r="AG3" s="65" t="str">
        <f t="shared" si="12"/>
        <v/>
      </c>
      <c r="AH3" s="65" t="str">
        <f t="shared" si="13"/>
        <v/>
      </c>
      <c r="AI3" s="65" t="str">
        <f t="shared" si="14"/>
        <v/>
      </c>
      <c r="AJ3" s="65" t="str">
        <f t="shared" si="15"/>
        <v/>
      </c>
    </row>
    <row r="4" spans="1:36" x14ac:dyDescent="0.25">
      <c r="A4" s="109" t="s">
        <v>0</v>
      </c>
      <c r="B4" s="114">
        <v>1</v>
      </c>
      <c r="C4" s="113">
        <v>20151020</v>
      </c>
      <c r="D4" s="113">
        <v>3</v>
      </c>
      <c r="F4" s="211" t="s">
        <v>771</v>
      </c>
      <c r="I4" s="113">
        <v>74</v>
      </c>
      <c r="Q4" s="115"/>
      <c r="R4" s="112" t="str">
        <f t="shared" si="0"/>
        <v>Update games set A= 1 where game_id=20151020</v>
      </c>
      <c r="S4" s="112" t="str">
        <f t="shared" si="1"/>
        <v>Update lineups set player_name = 'Lichaj Eric', Y_min = 74 where game_id = 20151020 and player_order = 3</v>
      </c>
      <c r="T4" s="65" t="str">
        <f t="shared" si="2"/>
        <v/>
      </c>
      <c r="U4" s="164" t="str">
        <f t="shared" si="3"/>
        <v/>
      </c>
      <c r="V4" s="242" t="s">
        <v>739</v>
      </c>
      <c r="W4" s="65" t="str">
        <f t="shared" si="4"/>
        <v>Update lineups set player_name = 'Lichaj Eric'</v>
      </c>
      <c r="X4" s="65" t="str">
        <f t="shared" si="5"/>
        <v/>
      </c>
      <c r="Y4" s="65" t="str">
        <f t="shared" si="6"/>
        <v>, Y_min = 74</v>
      </c>
      <c r="Z4" s="65" t="str">
        <f t="shared" si="7"/>
        <v/>
      </c>
      <c r="AA4" s="65" t="str">
        <f t="shared" si="8"/>
        <v/>
      </c>
      <c r="AB4" s="65" t="str">
        <f t="shared" si="9"/>
        <v/>
      </c>
      <c r="AC4" s="65" t="str">
        <f t="shared" si="10"/>
        <v/>
      </c>
      <c r="AD4" s="65" t="str">
        <f t="shared" si="11"/>
        <v xml:space="preserve"> where game_id = 20151020 and player_order = 3</v>
      </c>
      <c r="AE4" s="65" t="s">
        <v>739</v>
      </c>
      <c r="AF4" s="65" t="str">
        <f>IF(L4="","",CONCATENATE("update goals set scorer_name = '",SUBSTITUTE(M4, "'", "''"),"'"))</f>
        <v/>
      </c>
      <c r="AG4" s="65" t="str">
        <f t="shared" si="12"/>
        <v/>
      </c>
      <c r="AH4" s="65" t="str">
        <f t="shared" si="13"/>
        <v/>
      </c>
      <c r="AI4" s="65" t="str">
        <f t="shared" si="14"/>
        <v/>
      </c>
      <c r="AJ4" s="65" t="str">
        <f t="shared" si="15"/>
        <v/>
      </c>
    </row>
    <row r="5" spans="1:36" x14ac:dyDescent="0.25">
      <c r="A5" s="109" t="s">
        <v>23</v>
      </c>
      <c r="B5" s="120" t="s">
        <v>792</v>
      </c>
      <c r="C5" s="113">
        <v>20151020</v>
      </c>
      <c r="D5" s="113">
        <v>4</v>
      </c>
      <c r="F5" s="211" t="s">
        <v>769</v>
      </c>
      <c r="Q5" s="115"/>
      <c r="R5" s="112" t="str">
        <f t="shared" si="0"/>
        <v>Update games set Result= 'D' where game_id=20151020</v>
      </c>
      <c r="S5" s="112" t="str">
        <f t="shared" si="1"/>
        <v>Update lineups set player_name = 'Hobbs Jack' where game_id = 20151020 and player_order = 4</v>
      </c>
      <c r="T5" s="65" t="str">
        <f t="shared" si="2"/>
        <v/>
      </c>
      <c r="U5" s="164" t="str">
        <f t="shared" si="3"/>
        <v/>
      </c>
      <c r="V5" s="242" t="s">
        <v>739</v>
      </c>
      <c r="W5" s="65" t="str">
        <f t="shared" si="4"/>
        <v>Update lineups set player_name = 'Hobbs Jack'</v>
      </c>
      <c r="X5" s="65" t="str">
        <f t="shared" si="5"/>
        <v/>
      </c>
      <c r="Y5" s="65" t="str">
        <f t="shared" si="6"/>
        <v/>
      </c>
      <c r="Z5" s="65" t="str">
        <f t="shared" si="7"/>
        <v/>
      </c>
      <c r="AA5" s="65" t="str">
        <f t="shared" si="8"/>
        <v/>
      </c>
      <c r="AB5" s="65" t="str">
        <f t="shared" si="9"/>
        <v/>
      </c>
      <c r="AC5" s="65" t="str">
        <f t="shared" si="10"/>
        <v/>
      </c>
      <c r="AD5" s="65" t="str">
        <f t="shared" si="11"/>
        <v xml:space="preserve"> where game_id = 20151020 and player_order = 4</v>
      </c>
      <c r="AE5" s="65" t="s">
        <v>739</v>
      </c>
      <c r="AF5" s="65" t="str">
        <f>IF(L5="","",CONCATENATE("update goals set scorer_name = '",SUBSTITUTE(M5, "'", "''"),"'"))</f>
        <v/>
      </c>
      <c r="AG5" s="65" t="str">
        <f t="shared" si="12"/>
        <v/>
      </c>
      <c r="AH5" s="65" t="str">
        <f t="shared" si="13"/>
        <v/>
      </c>
      <c r="AI5" s="65" t="str">
        <f t="shared" si="14"/>
        <v/>
      </c>
      <c r="AJ5" s="65" t="str">
        <f t="shared" si="15"/>
        <v/>
      </c>
    </row>
    <row r="6" spans="1:36" x14ac:dyDescent="0.25">
      <c r="A6" s="109" t="s">
        <v>768</v>
      </c>
      <c r="B6" s="114">
        <v>0</v>
      </c>
      <c r="C6" s="113">
        <v>20151020</v>
      </c>
      <c r="D6" s="113">
        <v>5</v>
      </c>
      <c r="F6" s="211" t="s">
        <v>747</v>
      </c>
      <c r="Q6" s="115"/>
      <c r="R6" s="112" t="str">
        <f t="shared" si="0"/>
        <v>Update games set HT_f= 0 where game_id=20151020</v>
      </c>
      <c r="S6" s="112" t="str">
        <f t="shared" si="1"/>
        <v>Update lineups set player_name = 'Wilson Kelvin' where game_id = 20151020 and player_order = 5</v>
      </c>
      <c r="T6" s="65" t="str">
        <f t="shared" si="2"/>
        <v/>
      </c>
      <c r="U6" s="164" t="str">
        <f t="shared" si="3"/>
        <v/>
      </c>
      <c r="V6" s="242" t="s">
        <v>739</v>
      </c>
      <c r="W6" s="65" t="str">
        <f t="shared" si="4"/>
        <v>Update lineups set player_name = 'Wilson Kelvin'</v>
      </c>
      <c r="X6" s="65" t="str">
        <f t="shared" si="5"/>
        <v/>
      </c>
      <c r="Y6" s="65" t="str">
        <f t="shared" si="6"/>
        <v/>
      </c>
      <c r="Z6" s="65" t="str">
        <f t="shared" si="7"/>
        <v/>
      </c>
      <c r="AA6" s="65" t="str">
        <f t="shared" si="8"/>
        <v/>
      </c>
      <c r="AB6" s="65" t="str">
        <f t="shared" si="9"/>
        <v/>
      </c>
      <c r="AC6" s="65" t="str">
        <f t="shared" si="10"/>
        <v/>
      </c>
      <c r="AD6" s="65" t="str">
        <f t="shared" si="11"/>
        <v xml:space="preserve"> where game_id = 20151020 and player_order = 5</v>
      </c>
      <c r="AE6" s="65" t="s">
        <v>739</v>
      </c>
      <c r="AF6" s="65" t="str">
        <f>IF(L6="","",CONCATENATE("update goals set scorer_name = '",SUBSTITUTE(A8, "'", "''"),"'"))</f>
        <v/>
      </c>
      <c r="AG6" s="65" t="str">
        <f t="shared" si="12"/>
        <v/>
      </c>
      <c r="AH6" s="65" t="str">
        <f t="shared" si="13"/>
        <v/>
      </c>
      <c r="AI6" s="65" t="str">
        <f t="shared" si="14"/>
        <v/>
      </c>
      <c r="AJ6" s="65" t="str">
        <f t="shared" si="15"/>
        <v/>
      </c>
    </row>
    <row r="7" spans="1:36" x14ac:dyDescent="0.25">
      <c r="A7" s="109" t="s">
        <v>766</v>
      </c>
      <c r="B7" s="114">
        <v>0</v>
      </c>
      <c r="C7" s="113">
        <v>20151020</v>
      </c>
      <c r="D7" s="113">
        <v>6</v>
      </c>
      <c r="F7" s="211" t="s">
        <v>765</v>
      </c>
      <c r="I7" s="113">
        <v>27</v>
      </c>
      <c r="Q7" s="115"/>
      <c r="R7" s="112" t="str">
        <f t="shared" si="0"/>
        <v>Update games set HT_a= 0 where game_id=20151020</v>
      </c>
      <c r="S7" s="112" t="str">
        <f t="shared" si="1"/>
        <v>Update lineups set player_name = 'Vaughan David', Y_min = 27 where game_id = 20151020 and player_order = 6</v>
      </c>
      <c r="T7" s="65" t="str">
        <f t="shared" si="2"/>
        <v/>
      </c>
      <c r="U7" s="164" t="str">
        <f t="shared" si="3"/>
        <v/>
      </c>
      <c r="V7" s="242" t="s">
        <v>739</v>
      </c>
      <c r="W7" s="65" t="str">
        <f t="shared" si="4"/>
        <v>Update lineups set player_name = 'Vaughan David'</v>
      </c>
      <c r="X7" s="65" t="str">
        <f t="shared" si="5"/>
        <v/>
      </c>
      <c r="Y7" s="65" t="str">
        <f t="shared" si="6"/>
        <v>, Y_min = 27</v>
      </c>
      <c r="Z7" s="65" t="str">
        <f t="shared" si="7"/>
        <v/>
      </c>
      <c r="AA7" s="65" t="str">
        <f t="shared" si="8"/>
        <v/>
      </c>
      <c r="AB7" s="65" t="str">
        <f t="shared" si="9"/>
        <v/>
      </c>
      <c r="AC7" s="65" t="str">
        <f t="shared" si="10"/>
        <v/>
      </c>
      <c r="AD7" s="65" t="str">
        <f t="shared" si="11"/>
        <v xml:space="preserve"> where game_id = 20151020 and player_order = 6</v>
      </c>
      <c r="AE7" s="65" t="s">
        <v>739</v>
      </c>
      <c r="AF7" s="65" t="str">
        <f>IF(L7="","",CONCATENATE("update goals set scorer_name = '",SUBSTITUTE(A9, "'", "''"),"'"))</f>
        <v/>
      </c>
      <c r="AG7" s="65" t="str">
        <f t="shared" si="12"/>
        <v/>
      </c>
      <c r="AH7" s="65" t="str">
        <f t="shared" si="13"/>
        <v/>
      </c>
      <c r="AI7" s="65" t="str">
        <f t="shared" si="14"/>
        <v/>
      </c>
      <c r="AJ7" s="65" t="str">
        <f t="shared" si="15"/>
        <v/>
      </c>
    </row>
    <row r="8" spans="1:36" x14ac:dyDescent="0.25">
      <c r="A8" s="109" t="s">
        <v>764</v>
      </c>
      <c r="B8" s="114">
        <v>16</v>
      </c>
      <c r="C8" s="113">
        <v>20151020</v>
      </c>
      <c r="D8" s="113">
        <v>7</v>
      </c>
      <c r="F8" s="212" t="s">
        <v>715</v>
      </c>
      <c r="J8" s="113">
        <v>75</v>
      </c>
      <c r="Q8" s="115"/>
      <c r="R8" s="112" t="str">
        <f t="shared" si="0"/>
        <v>Update games set Pos_before= 16 where game_id=20151020</v>
      </c>
      <c r="S8" s="112" t="str">
        <f t="shared" si="1"/>
        <v>Update lineups set player_name = 'Lansbury Henri', R_min= 75 where game_id = 20151020 and player_order = 7</v>
      </c>
      <c r="T8" s="65" t="str">
        <f t="shared" si="2"/>
        <v/>
      </c>
      <c r="U8" s="164" t="str">
        <f t="shared" si="3"/>
        <v/>
      </c>
      <c r="V8" s="242" t="s">
        <v>739</v>
      </c>
      <c r="W8" s="65" t="str">
        <f t="shared" si="4"/>
        <v>Update lineups set player_name = 'Lansbury Henri'</v>
      </c>
      <c r="X8" s="65" t="str">
        <f t="shared" si="5"/>
        <v/>
      </c>
      <c r="Y8" s="65" t="str">
        <f t="shared" si="6"/>
        <v/>
      </c>
      <c r="Z8" s="65" t="str">
        <f t="shared" si="7"/>
        <v>, R_min= 75</v>
      </c>
      <c r="AA8" s="65" t="str">
        <f t="shared" si="8"/>
        <v/>
      </c>
      <c r="AB8" s="65" t="str">
        <f t="shared" si="9"/>
        <v/>
      </c>
      <c r="AC8" s="65" t="str">
        <f t="shared" si="10"/>
        <v/>
      </c>
      <c r="AD8" s="65" t="str">
        <f t="shared" si="11"/>
        <v xml:space="preserve"> where game_id = 20151020 and player_order = 7</v>
      </c>
      <c r="AE8" s="65" t="s">
        <v>739</v>
      </c>
      <c r="AF8" s="65" t="str">
        <f>IF(L8="","",CONCATENATE("update goals set scorer_name = '",SUBSTITUTE(A10, "'", "''"),"'"))</f>
        <v/>
      </c>
      <c r="AG8" s="65" t="str">
        <f t="shared" si="12"/>
        <v/>
      </c>
      <c r="AH8" s="65" t="str">
        <f t="shared" si="13"/>
        <v/>
      </c>
      <c r="AI8" s="65" t="str">
        <f t="shared" si="14"/>
        <v/>
      </c>
      <c r="AJ8" s="65" t="str">
        <f t="shared" si="15"/>
        <v/>
      </c>
    </row>
    <row r="9" spans="1:36" x14ac:dyDescent="0.25">
      <c r="A9" s="109" t="s">
        <v>762</v>
      </c>
      <c r="B9" s="114">
        <v>16</v>
      </c>
      <c r="C9" s="113">
        <v>20151020</v>
      </c>
      <c r="D9" s="113">
        <v>8</v>
      </c>
      <c r="F9" s="211" t="s">
        <v>740</v>
      </c>
      <c r="Q9" s="115"/>
      <c r="R9" s="112" t="str">
        <f t="shared" si="0"/>
        <v>Update games set Pos_after= 16 where game_id=20151020</v>
      </c>
      <c r="S9" s="112" t="str">
        <f t="shared" si="1"/>
        <v>Update lineups set player_name = 'Ward Jamie' where game_id = 20151020 and player_order = 8</v>
      </c>
      <c r="T9" s="65" t="str">
        <f t="shared" si="2"/>
        <v/>
      </c>
      <c r="U9" s="164" t="str">
        <f t="shared" si="3"/>
        <v/>
      </c>
      <c r="V9" s="242" t="s">
        <v>739</v>
      </c>
      <c r="W9" s="65" t="str">
        <f t="shared" si="4"/>
        <v>Update lineups set player_name = 'Ward Jamie'</v>
      </c>
      <c r="X9" s="65" t="str">
        <f t="shared" si="5"/>
        <v/>
      </c>
      <c r="Y9" s="65" t="str">
        <f t="shared" si="6"/>
        <v/>
      </c>
      <c r="Z9" s="65" t="str">
        <f t="shared" si="7"/>
        <v/>
      </c>
      <c r="AA9" s="65" t="str">
        <f t="shared" si="8"/>
        <v/>
      </c>
      <c r="AB9" s="65" t="str">
        <f t="shared" si="9"/>
        <v/>
      </c>
      <c r="AC9" s="65" t="str">
        <f t="shared" si="10"/>
        <v/>
      </c>
      <c r="AD9" s="65" t="str">
        <f t="shared" si="11"/>
        <v xml:space="preserve"> where game_id = 20151020 and player_order = 8</v>
      </c>
      <c r="AE9" s="65" t="s">
        <v>739</v>
      </c>
      <c r="AF9" s="65" t="str">
        <f>IF(L9="","",CONCATENATE("update goals set scorer_name = '",SUBSTITUTE(A11, "'", "''"),"'"))</f>
        <v/>
      </c>
      <c r="AG9" s="65" t="str">
        <f t="shared" si="12"/>
        <v/>
      </c>
      <c r="AH9" s="65" t="str">
        <f t="shared" si="13"/>
        <v/>
      </c>
      <c r="AI9" s="65" t="str">
        <f t="shared" si="14"/>
        <v/>
      </c>
      <c r="AJ9" s="65" t="str">
        <f t="shared" si="15"/>
        <v/>
      </c>
    </row>
    <row r="10" spans="1:36" x14ac:dyDescent="0.25">
      <c r="A10" s="109" t="s">
        <v>761</v>
      </c>
      <c r="C10" s="113">
        <v>20151020</v>
      </c>
      <c r="D10" s="113">
        <v>9</v>
      </c>
      <c r="F10" s="211" t="s">
        <v>742</v>
      </c>
      <c r="Q10" s="115"/>
      <c r="R10" s="112" t="str">
        <f t="shared" si="0"/>
        <v>--</v>
      </c>
      <c r="S10" s="112" t="str">
        <f t="shared" si="1"/>
        <v>Update lineups set player_name = 'Walker Tyler' where game_id = 20151020 and player_order = 9</v>
      </c>
      <c r="T10" s="65" t="str">
        <f t="shared" si="2"/>
        <v/>
      </c>
      <c r="U10" s="164" t="str">
        <f t="shared" si="3"/>
        <v/>
      </c>
      <c r="V10" s="242" t="s">
        <v>739</v>
      </c>
      <c r="W10" s="65" t="str">
        <f t="shared" si="4"/>
        <v>Update lineups set player_name = 'Walker Tyler'</v>
      </c>
      <c r="X10" s="65" t="str">
        <f t="shared" si="5"/>
        <v/>
      </c>
      <c r="Y10" s="65" t="str">
        <f t="shared" si="6"/>
        <v/>
      </c>
      <c r="Z10" s="65" t="str">
        <f t="shared" si="7"/>
        <v/>
      </c>
      <c r="AA10" s="65" t="str">
        <f t="shared" si="8"/>
        <v/>
      </c>
      <c r="AB10" s="65" t="str">
        <f t="shared" si="9"/>
        <v/>
      </c>
      <c r="AC10" s="65" t="str">
        <f t="shared" si="10"/>
        <v/>
      </c>
      <c r="AD10" s="65" t="str">
        <f t="shared" si="11"/>
        <v xml:space="preserve"> where game_id = 20151020 and player_order = 9</v>
      </c>
      <c r="AE10" s="65" t="s">
        <v>739</v>
      </c>
      <c r="AF10" s="65" t="str">
        <f t="shared" ref="AF10:AF41" si="16">IF(L10="","",CONCATENATE("update goals set scorer_name = '",SUBSTITUTE(M10, "'", "''"),"'"))</f>
        <v/>
      </c>
      <c r="AG10" s="65" t="str">
        <f t="shared" si="12"/>
        <v/>
      </c>
      <c r="AH10" s="65" t="str">
        <f t="shared" si="13"/>
        <v/>
      </c>
      <c r="AI10" s="65" t="str">
        <f t="shared" si="14"/>
        <v/>
      </c>
      <c r="AJ10" s="65" t="str">
        <f t="shared" si="15"/>
        <v/>
      </c>
    </row>
    <row r="11" spans="1:36" x14ac:dyDescent="0.25">
      <c r="A11" s="109" t="s">
        <v>759</v>
      </c>
      <c r="C11" s="113">
        <v>20151020</v>
      </c>
      <c r="D11" s="113">
        <v>10</v>
      </c>
      <c r="F11" s="211" t="s">
        <v>757</v>
      </c>
      <c r="I11" s="113">
        <v>26</v>
      </c>
      <c r="Q11" s="115"/>
      <c r="R11" s="112" t="str">
        <f t="shared" si="0"/>
        <v>--</v>
      </c>
      <c r="S11" s="112" t="str">
        <f t="shared" si="1"/>
        <v>Update lineups set player_name = 'Oliveira Nelson', Y_min = 26 where game_id = 20151020 and player_order = 10</v>
      </c>
      <c r="T11" s="65" t="str">
        <f t="shared" si="2"/>
        <v/>
      </c>
      <c r="U11" s="164" t="str">
        <f t="shared" si="3"/>
        <v/>
      </c>
      <c r="V11" s="242" t="s">
        <v>739</v>
      </c>
      <c r="W11" s="65" t="str">
        <f t="shared" si="4"/>
        <v>Update lineups set player_name = 'Oliveira Nelson'</v>
      </c>
      <c r="X11" s="65" t="str">
        <f t="shared" si="5"/>
        <v/>
      </c>
      <c r="Y11" s="65" t="str">
        <f t="shared" si="6"/>
        <v>, Y_min = 26</v>
      </c>
      <c r="Z11" s="65" t="str">
        <f t="shared" si="7"/>
        <v/>
      </c>
      <c r="AA11" s="65" t="str">
        <f t="shared" si="8"/>
        <v/>
      </c>
      <c r="AB11" s="65" t="str">
        <f t="shared" si="9"/>
        <v/>
      </c>
      <c r="AC11" s="65" t="str">
        <f t="shared" si="10"/>
        <v/>
      </c>
      <c r="AD11" s="65" t="str">
        <f t="shared" si="11"/>
        <v xml:space="preserve"> where game_id = 20151020 and player_order = 10</v>
      </c>
      <c r="AE11" s="65" t="s">
        <v>739</v>
      </c>
      <c r="AF11" s="65" t="str">
        <f t="shared" si="16"/>
        <v/>
      </c>
      <c r="AG11" s="65" t="str">
        <f t="shared" si="12"/>
        <v/>
      </c>
      <c r="AH11" s="65" t="str">
        <f t="shared" si="13"/>
        <v/>
      </c>
      <c r="AI11" s="65" t="str">
        <f t="shared" si="14"/>
        <v/>
      </c>
      <c r="AJ11" s="65" t="str">
        <f t="shared" si="15"/>
        <v/>
      </c>
    </row>
    <row r="12" spans="1:36" x14ac:dyDescent="0.25">
      <c r="A12" s="109" t="s">
        <v>20</v>
      </c>
      <c r="B12" s="123" t="s">
        <v>755</v>
      </c>
      <c r="C12" s="75">
        <v>20151020</v>
      </c>
      <c r="D12" s="75">
        <v>11</v>
      </c>
      <c r="E12" s="75"/>
      <c r="F12" s="213" t="s">
        <v>758</v>
      </c>
      <c r="G12" s="75"/>
      <c r="H12" s="78"/>
      <c r="I12" s="75">
        <v>90</v>
      </c>
      <c r="J12" s="75"/>
      <c r="K12" s="75"/>
      <c r="Q12" s="115"/>
      <c r="R12" s="112" t="str">
        <f t="shared" si="0"/>
        <v>Update games set Ground= 'City Ground' where game_id=20151020</v>
      </c>
      <c r="S12" s="112" t="str">
        <f t="shared" si="1"/>
        <v>Update lineups set player_name = 'Mendes Ryan', Y_min = 90 where game_id = 20151020 and player_order = 11</v>
      </c>
      <c r="T12" s="65" t="str">
        <f t="shared" si="2"/>
        <v/>
      </c>
      <c r="U12" s="164" t="str">
        <f t="shared" si="3"/>
        <v/>
      </c>
      <c r="V12" s="242" t="s">
        <v>739</v>
      </c>
      <c r="W12" s="65" t="str">
        <f t="shared" si="4"/>
        <v>Update lineups set player_name = 'Mendes Ryan'</v>
      </c>
      <c r="X12" s="65" t="str">
        <f t="shared" si="5"/>
        <v/>
      </c>
      <c r="Y12" s="65" t="str">
        <f t="shared" si="6"/>
        <v>, Y_min = 90</v>
      </c>
      <c r="Z12" s="65" t="str">
        <f t="shared" si="7"/>
        <v/>
      </c>
      <c r="AA12" s="65" t="str">
        <f t="shared" si="8"/>
        <v/>
      </c>
      <c r="AB12" s="65" t="str">
        <f t="shared" si="9"/>
        <v/>
      </c>
      <c r="AC12" s="65" t="str">
        <f t="shared" si="10"/>
        <v/>
      </c>
      <c r="AD12" s="65" t="str">
        <f t="shared" si="11"/>
        <v xml:space="preserve"> where game_id = 20151020 and player_order = 11</v>
      </c>
      <c r="AE12" s="65" t="s">
        <v>739</v>
      </c>
      <c r="AF12" s="65" t="str">
        <f t="shared" si="16"/>
        <v/>
      </c>
      <c r="AG12" s="65" t="str">
        <f t="shared" si="12"/>
        <v/>
      </c>
      <c r="AH12" s="65" t="str">
        <f t="shared" si="13"/>
        <v/>
      </c>
      <c r="AI12" s="65" t="str">
        <f t="shared" si="14"/>
        <v/>
      </c>
      <c r="AJ12" s="65" t="str">
        <f t="shared" si="15"/>
        <v/>
      </c>
    </row>
    <row r="13" spans="1:36" x14ac:dyDescent="0.25">
      <c r="A13" s="109" t="s">
        <v>756</v>
      </c>
      <c r="B13" s="123" t="s">
        <v>755</v>
      </c>
      <c r="C13" s="113">
        <v>20151020</v>
      </c>
      <c r="D13" s="113">
        <v>12</v>
      </c>
      <c r="F13" s="212" t="s">
        <v>754</v>
      </c>
      <c r="Q13" s="115"/>
      <c r="R13" s="112" t="str">
        <f t="shared" si="0"/>
        <v>Update games set Ground_Parent= 'City Ground' where game_id=20151020</v>
      </c>
      <c r="S13" s="112" t="str">
        <f t="shared" si="1"/>
        <v>Update lineups set player_name = 'Evtimov Dimitar' where game_id = 20151020 and player_order = 12</v>
      </c>
      <c r="T13" s="65" t="str">
        <f t="shared" si="2"/>
        <v/>
      </c>
      <c r="U13" s="164" t="str">
        <f t="shared" si="3"/>
        <v/>
      </c>
      <c r="V13" s="242" t="s">
        <v>739</v>
      </c>
      <c r="W13" s="65" t="str">
        <f t="shared" si="4"/>
        <v>Update lineups set player_name = 'Evtimov Dimitar'</v>
      </c>
      <c r="X13" s="65" t="str">
        <f t="shared" si="5"/>
        <v/>
      </c>
      <c r="Y13" s="65" t="str">
        <f t="shared" si="6"/>
        <v/>
      </c>
      <c r="Z13" s="65" t="str">
        <f t="shared" si="7"/>
        <v/>
      </c>
      <c r="AA13" s="65" t="str">
        <f t="shared" si="8"/>
        <v/>
      </c>
      <c r="AB13" s="65" t="str">
        <f t="shared" si="9"/>
        <v/>
      </c>
      <c r="AC13" s="65" t="str">
        <f t="shared" si="10"/>
        <v/>
      </c>
      <c r="AD13" s="65" t="str">
        <f t="shared" si="11"/>
        <v xml:space="preserve"> where game_id = 20151020 and player_order = 12</v>
      </c>
      <c r="AE13" s="65" t="s">
        <v>739</v>
      </c>
      <c r="AF13" s="65" t="str">
        <f t="shared" si="16"/>
        <v/>
      </c>
      <c r="AG13" s="65" t="str">
        <f t="shared" si="12"/>
        <v/>
      </c>
      <c r="AH13" s="65" t="str">
        <f t="shared" si="13"/>
        <v/>
      </c>
      <c r="AI13" s="65" t="str">
        <f t="shared" si="14"/>
        <v/>
      </c>
      <c r="AJ13" s="65" t="str">
        <f t="shared" si="15"/>
        <v/>
      </c>
    </row>
    <row r="14" spans="1:36" x14ac:dyDescent="0.25">
      <c r="A14" s="109" t="s">
        <v>753</v>
      </c>
      <c r="B14" s="123" t="s">
        <v>797</v>
      </c>
      <c r="C14" s="113">
        <v>20151020</v>
      </c>
      <c r="D14" s="113">
        <v>13</v>
      </c>
      <c r="F14" s="212" t="s">
        <v>796</v>
      </c>
      <c r="Q14" s="115"/>
      <c r="R14" s="112" t="str">
        <f t="shared" si="0"/>
        <v>Update games set Referee= 'Stuart Attwell' where game_id=20151020</v>
      </c>
      <c r="S14" s="112" t="str">
        <f t="shared" si="1"/>
        <v>Update lineups set player_name = 'Fox Danny' where game_id = 20151020 and player_order = 13</v>
      </c>
      <c r="T14" s="65" t="str">
        <f t="shared" si="2"/>
        <v/>
      </c>
      <c r="U14" s="164" t="str">
        <f t="shared" si="3"/>
        <v/>
      </c>
      <c r="V14" s="242" t="s">
        <v>739</v>
      </c>
      <c r="W14" s="65" t="str">
        <f t="shared" si="4"/>
        <v>Update lineups set player_name = 'Fox Danny'</v>
      </c>
      <c r="X14" s="65" t="str">
        <f t="shared" si="5"/>
        <v/>
      </c>
      <c r="Y14" s="65" t="str">
        <f t="shared" si="6"/>
        <v/>
      </c>
      <c r="Z14" s="65" t="str">
        <f t="shared" si="7"/>
        <v/>
      </c>
      <c r="AA14" s="65" t="str">
        <f t="shared" si="8"/>
        <v/>
      </c>
      <c r="AB14" s="65" t="str">
        <f t="shared" si="9"/>
        <v/>
      </c>
      <c r="AC14" s="65" t="str">
        <f t="shared" si="10"/>
        <v/>
      </c>
      <c r="AD14" s="65" t="str">
        <f t="shared" si="11"/>
        <v xml:space="preserve"> where game_id = 20151020 and player_order = 13</v>
      </c>
      <c r="AE14" s="65" t="s">
        <v>739</v>
      </c>
      <c r="AF14" s="65" t="str">
        <f t="shared" si="16"/>
        <v/>
      </c>
      <c r="AG14" s="65" t="str">
        <f t="shared" si="12"/>
        <v/>
      </c>
      <c r="AH14" s="65" t="str">
        <f t="shared" si="13"/>
        <v/>
      </c>
      <c r="AI14" s="65" t="str">
        <f t="shared" si="14"/>
        <v/>
      </c>
      <c r="AJ14" s="65" t="str">
        <f t="shared" si="15"/>
        <v/>
      </c>
    </row>
    <row r="15" spans="1:36" x14ac:dyDescent="0.25">
      <c r="A15" s="109" t="s">
        <v>475</v>
      </c>
      <c r="B15" s="114">
        <v>17721</v>
      </c>
      <c r="C15" s="113">
        <v>20151020</v>
      </c>
      <c r="D15" s="113">
        <v>14</v>
      </c>
      <c r="F15" s="212" t="s">
        <v>775</v>
      </c>
      <c r="G15" s="113">
        <v>77</v>
      </c>
      <c r="H15" s="65" t="s">
        <v>757</v>
      </c>
      <c r="Q15" s="115"/>
      <c r="R15" s="112" t="str">
        <f t="shared" si="0"/>
        <v>Update games set Att= 17721 where game_id=20151020</v>
      </c>
      <c r="S15" s="112" t="str">
        <f t="shared" si="1"/>
        <v>Update lineups set player_name = 'Grant Jorge', Sub_min= 77, Player_off = 'Oliveira Nelson' where game_id = 20151020 and player_order = 14</v>
      </c>
      <c r="T15" s="65" t="str">
        <f t="shared" si="2"/>
        <v/>
      </c>
      <c r="U15" s="164" t="str">
        <f t="shared" si="3"/>
        <v/>
      </c>
      <c r="V15" s="242" t="s">
        <v>739</v>
      </c>
      <c r="W15" s="65" t="str">
        <f t="shared" si="4"/>
        <v>Update lineups set player_name = 'Grant Jorge'</v>
      </c>
      <c r="X15" s="65" t="str">
        <f t="shared" si="5"/>
        <v/>
      </c>
      <c r="Y15" s="65" t="str">
        <f t="shared" si="6"/>
        <v/>
      </c>
      <c r="Z15" s="65" t="str">
        <f t="shared" si="7"/>
        <v/>
      </c>
      <c r="AA15" s="65" t="str">
        <f t="shared" si="8"/>
        <v/>
      </c>
      <c r="AB15" s="65" t="str">
        <f t="shared" si="9"/>
        <v>, Sub_min= 77</v>
      </c>
      <c r="AC15" s="65" t="str">
        <f t="shared" si="10"/>
        <v>, Player_off = 'Oliveira Nelson'</v>
      </c>
      <c r="AD15" s="65" t="str">
        <f t="shared" si="11"/>
        <v xml:space="preserve"> where game_id = 20151020 and player_order = 14</v>
      </c>
      <c r="AE15" s="65" t="s">
        <v>739</v>
      </c>
      <c r="AF15" s="65" t="str">
        <f t="shared" si="16"/>
        <v/>
      </c>
      <c r="AG15" s="65" t="str">
        <f t="shared" si="12"/>
        <v/>
      </c>
      <c r="AH15" s="65" t="str">
        <f t="shared" si="13"/>
        <v/>
      </c>
      <c r="AI15" s="65" t="str">
        <f t="shared" si="14"/>
        <v/>
      </c>
      <c r="AJ15" s="65" t="str">
        <f t="shared" si="15"/>
        <v/>
      </c>
    </row>
    <row r="16" spans="1:36" x14ac:dyDescent="0.25">
      <c r="A16" s="109" t="s">
        <v>749</v>
      </c>
      <c r="B16" s="121" t="s">
        <v>795</v>
      </c>
      <c r="C16" s="113">
        <v>20151020</v>
      </c>
      <c r="D16" s="113">
        <v>15</v>
      </c>
      <c r="F16" s="212" t="s">
        <v>760</v>
      </c>
      <c r="Q16" s="115"/>
      <c r="R16" s="112" t="str">
        <f t="shared" si="0"/>
        <v>Update games set Source= 'http://www.11v11.com/matches/nottingham-forest-v-burnley-20-october-2015-315624/' where game_id=20151020</v>
      </c>
      <c r="S16" s="112" t="str">
        <f t="shared" si="1"/>
        <v>Update lineups set player_name = 'Williams Jonny' where game_id = 20151020 and player_order = 15</v>
      </c>
      <c r="T16" s="65" t="str">
        <f t="shared" si="2"/>
        <v/>
      </c>
      <c r="U16" s="164" t="str">
        <f t="shared" si="3"/>
        <v/>
      </c>
      <c r="V16" s="242" t="s">
        <v>739</v>
      </c>
      <c r="W16" s="65" t="str">
        <f t="shared" si="4"/>
        <v>Update lineups set player_name = 'Williams Jonny'</v>
      </c>
      <c r="X16" s="65" t="str">
        <f t="shared" si="5"/>
        <v/>
      </c>
      <c r="Y16" s="65" t="str">
        <f t="shared" si="6"/>
        <v/>
      </c>
      <c r="Z16" s="65" t="str">
        <f t="shared" si="7"/>
        <v/>
      </c>
      <c r="AA16" s="65" t="str">
        <f t="shared" si="8"/>
        <v/>
      </c>
      <c r="AB16" s="65" t="str">
        <f t="shared" si="9"/>
        <v/>
      </c>
      <c r="AC16" s="65" t="str">
        <f t="shared" si="10"/>
        <v/>
      </c>
      <c r="AD16" s="65" t="str">
        <f t="shared" si="11"/>
        <v xml:space="preserve"> where game_id = 20151020 and player_order = 15</v>
      </c>
      <c r="AE16" s="65" t="s">
        <v>739</v>
      </c>
      <c r="AF16" s="65" t="str">
        <f t="shared" si="16"/>
        <v/>
      </c>
      <c r="AG16" s="65" t="str">
        <f t="shared" si="12"/>
        <v/>
      </c>
      <c r="AH16" s="65" t="str">
        <f t="shared" si="13"/>
        <v/>
      </c>
      <c r="AI16" s="65" t="str">
        <f t="shared" si="14"/>
        <v/>
      </c>
      <c r="AJ16" s="65" t="str">
        <f t="shared" si="15"/>
        <v/>
      </c>
    </row>
    <row r="17" spans="1:36" x14ac:dyDescent="0.25">
      <c r="A17" s="109" t="s">
        <v>746</v>
      </c>
      <c r="B17" s="120" t="s">
        <v>794</v>
      </c>
      <c r="C17" s="113">
        <v>20151020</v>
      </c>
      <c r="D17" s="113">
        <v>16</v>
      </c>
      <c r="F17" s="212" t="s">
        <v>744</v>
      </c>
      <c r="Q17" s="115"/>
      <c r="R17" s="112" t="str">
        <f t="shared" si="0"/>
        <v>Update games set Game_date= '2015-10-20' where game_id=20151020</v>
      </c>
      <c r="S17" s="112" t="str">
        <f t="shared" si="1"/>
        <v>Update lineups set player_name = 'Burke Chris' where game_id = 20151020 and player_order = 16</v>
      </c>
      <c r="T17" s="65" t="str">
        <f t="shared" si="2"/>
        <v/>
      </c>
      <c r="U17" s="164" t="str">
        <f t="shared" si="3"/>
        <v/>
      </c>
      <c r="V17" s="242" t="s">
        <v>739</v>
      </c>
      <c r="W17" s="65" t="str">
        <f t="shared" si="4"/>
        <v>Update lineups set player_name = 'Burke Chris'</v>
      </c>
      <c r="X17" s="65" t="str">
        <f t="shared" si="5"/>
        <v/>
      </c>
      <c r="Y17" s="65" t="str">
        <f t="shared" si="6"/>
        <v/>
      </c>
      <c r="Z17" s="65" t="str">
        <f t="shared" si="7"/>
        <v/>
      </c>
      <c r="AA17" s="65" t="str">
        <f t="shared" si="8"/>
        <v/>
      </c>
      <c r="AB17" s="65" t="str">
        <f t="shared" si="9"/>
        <v/>
      </c>
      <c r="AC17" s="65" t="str">
        <f t="shared" si="10"/>
        <v/>
      </c>
      <c r="AD17" s="65" t="str">
        <f t="shared" si="11"/>
        <v xml:space="preserve"> where game_id = 20151020 and player_order = 16</v>
      </c>
      <c r="AE17" s="65" t="s">
        <v>739</v>
      </c>
      <c r="AF17" s="65" t="str">
        <f t="shared" si="16"/>
        <v/>
      </c>
      <c r="AG17" s="65" t="str">
        <f t="shared" si="12"/>
        <v/>
      </c>
      <c r="AH17" s="65" t="str">
        <f t="shared" si="13"/>
        <v/>
      </c>
      <c r="AI17" s="65" t="str">
        <f t="shared" si="14"/>
        <v/>
      </c>
      <c r="AJ17" s="65" t="str">
        <f t="shared" si="15"/>
        <v/>
      </c>
    </row>
    <row r="18" spans="1:36" x14ac:dyDescent="0.25">
      <c r="A18" s="109" t="s">
        <v>743</v>
      </c>
      <c r="B18" s="120"/>
      <c r="C18" s="113">
        <v>20151020</v>
      </c>
      <c r="D18" s="113">
        <v>17</v>
      </c>
      <c r="F18" s="212" t="s">
        <v>750</v>
      </c>
      <c r="G18" s="113">
        <v>70</v>
      </c>
      <c r="H18" s="65" t="s">
        <v>793</v>
      </c>
      <c r="Q18" s="115"/>
      <c r="R18" s="112" t="str">
        <f t="shared" si="0"/>
        <v>--</v>
      </c>
      <c r="S18" s="112" t="str">
        <f t="shared" si="1"/>
        <v>Update lineups set player_name = 'Blackstock Dexter', Sub_min= 70, Player_off = 'Walker Tyle' where game_id = 20151020 and player_order = 17</v>
      </c>
      <c r="T18" s="65" t="str">
        <f t="shared" si="2"/>
        <v/>
      </c>
      <c r="U18" s="164" t="str">
        <f t="shared" si="3"/>
        <v/>
      </c>
      <c r="V18" s="242" t="s">
        <v>739</v>
      </c>
      <c r="W18" s="65" t="str">
        <f t="shared" si="4"/>
        <v>Update lineups set player_name = 'Blackstock Dexter'</v>
      </c>
      <c r="X18" s="65" t="str">
        <f t="shared" si="5"/>
        <v/>
      </c>
      <c r="Y18" s="65" t="str">
        <f t="shared" si="6"/>
        <v/>
      </c>
      <c r="Z18" s="65" t="str">
        <f t="shared" si="7"/>
        <v/>
      </c>
      <c r="AA18" s="65" t="str">
        <f t="shared" si="8"/>
        <v/>
      </c>
      <c r="AB18" s="65" t="str">
        <f t="shared" si="9"/>
        <v>, Sub_min= 70</v>
      </c>
      <c r="AC18" s="65" t="str">
        <f t="shared" si="10"/>
        <v>, Player_off = 'Walker Tyle'</v>
      </c>
      <c r="AD18" s="65" t="str">
        <f t="shared" si="11"/>
        <v xml:space="preserve"> where game_id = 20151020 and player_order = 17</v>
      </c>
      <c r="AE18" s="65" t="s">
        <v>739</v>
      </c>
      <c r="AF18" s="65" t="str">
        <f t="shared" si="16"/>
        <v/>
      </c>
      <c r="AG18" s="65" t="str">
        <f t="shared" si="12"/>
        <v/>
      </c>
      <c r="AH18" s="65" t="str">
        <f t="shared" si="13"/>
        <v/>
      </c>
      <c r="AI18" s="65" t="str">
        <f t="shared" si="14"/>
        <v/>
      </c>
      <c r="AJ18" s="65" t="str">
        <f t="shared" si="15"/>
        <v/>
      </c>
    </row>
    <row r="19" spans="1:36" ht="15" thickBot="1" x14ac:dyDescent="0.3">
      <c r="A19" s="116"/>
      <c r="B19" s="119"/>
      <c r="C19" s="117">
        <v>20151020</v>
      </c>
      <c r="D19" s="117">
        <v>18</v>
      </c>
      <c r="E19" s="117"/>
      <c r="F19" s="214" t="s">
        <v>776</v>
      </c>
      <c r="G19" s="117">
        <v>81</v>
      </c>
      <c r="H19" s="126" t="s">
        <v>740</v>
      </c>
      <c r="I19" s="117"/>
      <c r="J19" s="117"/>
      <c r="K19" s="117"/>
      <c r="L19" s="205"/>
      <c r="M19" s="206"/>
      <c r="N19" s="207"/>
      <c r="O19" s="207"/>
      <c r="P19" s="207"/>
      <c r="Q19" s="115"/>
      <c r="R19" s="112" t="str">
        <f t="shared" si="0"/>
        <v>--</v>
      </c>
      <c r="S19" s="112" t="str">
        <f t="shared" si="1"/>
        <v>Update lineups set player_name = 'O''Grady Chris', Sub_min= 81, Player_off = 'Ward Jamie' where game_id = 20151020 and player_order = 18</v>
      </c>
      <c r="T19" s="65" t="str">
        <f t="shared" si="2"/>
        <v/>
      </c>
      <c r="U19" s="164" t="str">
        <f t="shared" si="3"/>
        <v/>
      </c>
      <c r="V19" s="242" t="s">
        <v>739</v>
      </c>
      <c r="W19" s="65" t="str">
        <f t="shared" si="4"/>
        <v>Update lineups set player_name = 'O''Grady Chris'</v>
      </c>
      <c r="X19" s="65" t="str">
        <f t="shared" si="5"/>
        <v/>
      </c>
      <c r="Y19" s="65" t="str">
        <f t="shared" si="6"/>
        <v/>
      </c>
      <c r="Z19" s="65" t="str">
        <f t="shared" si="7"/>
        <v/>
      </c>
      <c r="AA19" s="65" t="str">
        <f t="shared" si="8"/>
        <v/>
      </c>
      <c r="AB19" s="65" t="str">
        <f t="shared" si="9"/>
        <v>, Sub_min= 81</v>
      </c>
      <c r="AC19" s="65" t="str">
        <f t="shared" si="10"/>
        <v>, Player_off = 'Ward Jamie'</v>
      </c>
      <c r="AD19" s="65" t="str">
        <f t="shared" si="11"/>
        <v xml:space="preserve"> where game_id = 20151020 and player_order = 18</v>
      </c>
      <c r="AE19" s="65" t="s">
        <v>739</v>
      </c>
      <c r="AF19" s="65" t="str">
        <f t="shared" si="16"/>
        <v/>
      </c>
      <c r="AG19" s="65" t="str">
        <f t="shared" si="12"/>
        <v/>
      </c>
      <c r="AH19" s="65" t="str">
        <f t="shared" si="13"/>
        <v/>
      </c>
      <c r="AI19" s="65" t="str">
        <f t="shared" si="14"/>
        <v/>
      </c>
      <c r="AJ19" s="65" t="str">
        <f t="shared" si="15"/>
        <v/>
      </c>
    </row>
    <row r="20" spans="1:36" ht="15" thickTop="1" x14ac:dyDescent="0.25">
      <c r="A20" s="125" t="s">
        <v>774</v>
      </c>
      <c r="B20" s="175" t="s">
        <v>2648</v>
      </c>
      <c r="C20" s="113">
        <v>20151024</v>
      </c>
      <c r="D20" s="113">
        <v>1</v>
      </c>
      <c r="E20" s="113">
        <v>1</v>
      </c>
      <c r="F20" s="211" t="s">
        <v>772</v>
      </c>
      <c r="L20" s="202">
        <v>1</v>
      </c>
      <c r="M20" s="203" t="s">
        <v>751</v>
      </c>
      <c r="N20" s="204">
        <v>90</v>
      </c>
      <c r="Q20" s="115"/>
      <c r="R20" s="112" t="str">
        <f t="shared" si="0"/>
        <v>Update games set Opp_Parent= Ipswich Town' where game_id=20151024</v>
      </c>
      <c r="S20" s="112" t="str">
        <f t="shared" si="1"/>
        <v>Update lineups set player_name = 'de Vries Dorus', Player_num = 1 where game_id = 20151024 and player_order = 1</v>
      </c>
      <c r="T20" s="109" t="str">
        <f t="shared" si="2"/>
        <v>insert into goals (game_id, goal_order, scorer_name) values (20151024, 1, 'Trotter Liam')</v>
      </c>
      <c r="U20" s="164" t="str">
        <f t="shared" si="3"/>
        <v>update goals set scorer_name = 'Trotter Liam', goal_min = 90 where game_id = 20151024 and goal_order = 1</v>
      </c>
      <c r="V20" s="242" t="s">
        <v>739</v>
      </c>
      <c r="W20" s="65" t="str">
        <f t="shared" si="4"/>
        <v>Update lineups set player_name = 'de Vries Dorus'</v>
      </c>
      <c r="X20" s="65" t="str">
        <f t="shared" si="5"/>
        <v>, Player_num = 1</v>
      </c>
      <c r="Y20" s="65" t="str">
        <f t="shared" si="6"/>
        <v/>
      </c>
      <c r="Z20" s="65" t="str">
        <f t="shared" si="7"/>
        <v/>
      </c>
      <c r="AA20" s="65" t="str">
        <f t="shared" si="8"/>
        <v/>
      </c>
      <c r="AB20" s="65" t="str">
        <f t="shared" si="9"/>
        <v/>
      </c>
      <c r="AC20" s="65" t="str">
        <f t="shared" si="10"/>
        <v/>
      </c>
      <c r="AD20" s="65" t="str">
        <f t="shared" si="11"/>
        <v xml:space="preserve"> where game_id = 20151024 and player_order = 1</v>
      </c>
      <c r="AE20" s="65" t="s">
        <v>739</v>
      </c>
      <c r="AF20" s="65" t="str">
        <f t="shared" si="16"/>
        <v>update goals set scorer_name = 'Trotter Liam'</v>
      </c>
      <c r="AG20" s="65" t="str">
        <f t="shared" si="12"/>
        <v>, goal_min = 90</v>
      </c>
      <c r="AH20" s="65" t="str">
        <f t="shared" si="13"/>
        <v/>
      </c>
      <c r="AI20" s="65" t="str">
        <f t="shared" si="14"/>
        <v/>
      </c>
      <c r="AJ20" s="65" t="str">
        <f t="shared" si="15"/>
        <v xml:space="preserve"> where game_id = 20151024 and goal_order = 1</v>
      </c>
    </row>
    <row r="21" spans="1:36" x14ac:dyDescent="0.25">
      <c r="A21" s="109" t="s">
        <v>5</v>
      </c>
      <c r="B21" s="114">
        <v>1</v>
      </c>
      <c r="C21" s="113">
        <v>20151024</v>
      </c>
      <c r="D21" s="113">
        <v>2</v>
      </c>
      <c r="F21" s="211" t="s">
        <v>767</v>
      </c>
      <c r="Q21" s="115"/>
      <c r="R21" s="112" t="str">
        <f t="shared" si="0"/>
        <v>Update games set F= 1 where game_id=20151024</v>
      </c>
      <c r="S21" s="112" t="str">
        <f t="shared" si="1"/>
        <v>Update lineups set player_name = 'Pinillos Daniel' where game_id = 20151024 and player_order = 2</v>
      </c>
      <c r="T21" s="65" t="str">
        <f t="shared" si="2"/>
        <v/>
      </c>
      <c r="U21" s="164" t="str">
        <f t="shared" si="3"/>
        <v/>
      </c>
      <c r="V21" s="242" t="s">
        <v>739</v>
      </c>
      <c r="W21" s="65" t="str">
        <f t="shared" si="4"/>
        <v>Update lineups set player_name = 'Pinillos Daniel'</v>
      </c>
      <c r="X21" s="65" t="str">
        <f t="shared" si="5"/>
        <v/>
      </c>
      <c r="Y21" s="65" t="str">
        <f t="shared" si="6"/>
        <v/>
      </c>
      <c r="Z21" s="65" t="str">
        <f t="shared" si="7"/>
        <v/>
      </c>
      <c r="AA21" s="65" t="str">
        <f t="shared" si="8"/>
        <v/>
      </c>
      <c r="AB21" s="65" t="str">
        <f t="shared" si="9"/>
        <v/>
      </c>
      <c r="AC21" s="65" t="str">
        <f t="shared" si="10"/>
        <v/>
      </c>
      <c r="AD21" s="65" t="str">
        <f t="shared" si="11"/>
        <v xml:space="preserve"> where game_id = 20151024 and player_order = 2</v>
      </c>
      <c r="AE21" s="65" t="s">
        <v>739</v>
      </c>
      <c r="AF21" s="65" t="str">
        <f t="shared" si="16"/>
        <v/>
      </c>
      <c r="AG21" s="65" t="str">
        <f t="shared" si="12"/>
        <v/>
      </c>
      <c r="AH21" s="65" t="str">
        <f t="shared" si="13"/>
        <v/>
      </c>
      <c r="AI21" s="65" t="str">
        <f t="shared" si="14"/>
        <v/>
      </c>
      <c r="AJ21" s="65" t="str">
        <f t="shared" si="15"/>
        <v/>
      </c>
    </row>
    <row r="22" spans="1:36" x14ac:dyDescent="0.25">
      <c r="A22" s="109" t="s">
        <v>0</v>
      </c>
      <c r="B22" s="114">
        <v>1</v>
      </c>
      <c r="C22" s="113">
        <v>20151024</v>
      </c>
      <c r="D22" s="113">
        <v>3</v>
      </c>
      <c r="F22" s="211" t="s">
        <v>771</v>
      </c>
      <c r="Q22" s="115"/>
      <c r="R22" s="112" t="str">
        <f t="shared" si="0"/>
        <v>Update games set A= 1 where game_id=20151024</v>
      </c>
      <c r="S22" s="112" t="str">
        <f t="shared" si="1"/>
        <v>Update lineups set player_name = 'Lichaj Eric' where game_id = 20151024 and player_order = 3</v>
      </c>
      <c r="T22" s="65" t="str">
        <f t="shared" si="2"/>
        <v/>
      </c>
      <c r="U22" s="164" t="str">
        <f t="shared" si="3"/>
        <v/>
      </c>
      <c r="V22" s="242" t="s">
        <v>739</v>
      </c>
      <c r="W22" s="65" t="str">
        <f t="shared" si="4"/>
        <v>Update lineups set player_name = 'Lichaj Eric'</v>
      </c>
      <c r="X22" s="65" t="str">
        <f t="shared" si="5"/>
        <v/>
      </c>
      <c r="Y22" s="65" t="str">
        <f t="shared" si="6"/>
        <v/>
      </c>
      <c r="Z22" s="65" t="str">
        <f t="shared" si="7"/>
        <v/>
      </c>
      <c r="AA22" s="65" t="str">
        <f t="shared" si="8"/>
        <v/>
      </c>
      <c r="AB22" s="65" t="str">
        <f t="shared" si="9"/>
        <v/>
      </c>
      <c r="AC22" s="65" t="str">
        <f t="shared" si="10"/>
        <v/>
      </c>
      <c r="AD22" s="65" t="str">
        <f t="shared" si="11"/>
        <v xml:space="preserve"> where game_id = 20151024 and player_order = 3</v>
      </c>
      <c r="AE22" s="65" t="s">
        <v>739</v>
      </c>
      <c r="AF22" s="65" t="str">
        <f t="shared" si="16"/>
        <v/>
      </c>
      <c r="AG22" s="65" t="str">
        <f t="shared" si="12"/>
        <v/>
      </c>
      <c r="AH22" s="65" t="str">
        <f t="shared" si="13"/>
        <v/>
      </c>
      <c r="AI22" s="65" t="str">
        <f t="shared" si="14"/>
        <v/>
      </c>
      <c r="AJ22" s="65" t="str">
        <f t="shared" si="15"/>
        <v/>
      </c>
    </row>
    <row r="23" spans="1:36" x14ac:dyDescent="0.25">
      <c r="A23" s="109" t="s">
        <v>23</v>
      </c>
      <c r="B23" s="120" t="s">
        <v>792</v>
      </c>
      <c r="C23" s="113">
        <v>20151024</v>
      </c>
      <c r="D23" s="113">
        <v>4</v>
      </c>
      <c r="F23" s="211" t="s">
        <v>769</v>
      </c>
      <c r="Q23" s="115"/>
      <c r="R23" s="112" t="str">
        <f t="shared" si="0"/>
        <v>Update games set Result= 'D' where game_id=20151024</v>
      </c>
      <c r="S23" s="112" t="str">
        <f t="shared" si="1"/>
        <v>Update lineups set player_name = 'Hobbs Jack' where game_id = 20151024 and player_order = 4</v>
      </c>
      <c r="T23" s="65" t="str">
        <f t="shared" si="2"/>
        <v/>
      </c>
      <c r="U23" s="164" t="str">
        <f t="shared" si="3"/>
        <v/>
      </c>
      <c r="V23" s="242" t="s">
        <v>739</v>
      </c>
      <c r="W23" s="65" t="str">
        <f t="shared" si="4"/>
        <v>Update lineups set player_name = 'Hobbs Jack'</v>
      </c>
      <c r="X23" s="65" t="str">
        <f t="shared" si="5"/>
        <v/>
      </c>
      <c r="Y23" s="65" t="str">
        <f t="shared" si="6"/>
        <v/>
      </c>
      <c r="Z23" s="65" t="str">
        <f t="shared" si="7"/>
        <v/>
      </c>
      <c r="AA23" s="65" t="str">
        <f t="shared" si="8"/>
        <v/>
      </c>
      <c r="AB23" s="65" t="str">
        <f t="shared" si="9"/>
        <v/>
      </c>
      <c r="AC23" s="65" t="str">
        <f t="shared" si="10"/>
        <v/>
      </c>
      <c r="AD23" s="65" t="str">
        <f t="shared" si="11"/>
        <v xml:space="preserve"> where game_id = 20151024 and player_order = 4</v>
      </c>
      <c r="AE23" s="65" t="s">
        <v>739</v>
      </c>
      <c r="AF23" s="65" t="str">
        <f t="shared" si="16"/>
        <v/>
      </c>
      <c r="AG23" s="65" t="str">
        <f t="shared" si="12"/>
        <v/>
      </c>
      <c r="AH23" s="65" t="str">
        <f t="shared" si="13"/>
        <v/>
      </c>
      <c r="AI23" s="65" t="str">
        <f t="shared" si="14"/>
        <v/>
      </c>
      <c r="AJ23" s="65" t="str">
        <f t="shared" si="15"/>
        <v/>
      </c>
    </row>
    <row r="24" spans="1:36" x14ac:dyDescent="0.25">
      <c r="A24" s="109" t="s">
        <v>768</v>
      </c>
      <c r="B24" s="114">
        <v>0</v>
      </c>
      <c r="C24" s="113">
        <v>20151024</v>
      </c>
      <c r="D24" s="113">
        <v>5</v>
      </c>
      <c r="F24" s="211" t="s">
        <v>747</v>
      </c>
      <c r="Q24" s="115"/>
      <c r="R24" s="112" t="str">
        <f t="shared" si="0"/>
        <v>Update games set HT_f= 0 where game_id=20151024</v>
      </c>
      <c r="S24" s="112" t="str">
        <f t="shared" si="1"/>
        <v>Update lineups set player_name = 'Wilson Kelvin' where game_id = 20151024 and player_order = 5</v>
      </c>
      <c r="T24" s="65" t="str">
        <f t="shared" si="2"/>
        <v/>
      </c>
      <c r="U24" s="164" t="str">
        <f t="shared" si="3"/>
        <v/>
      </c>
      <c r="V24" s="242" t="s">
        <v>739</v>
      </c>
      <c r="W24" s="65" t="str">
        <f t="shared" si="4"/>
        <v>Update lineups set player_name = 'Wilson Kelvin'</v>
      </c>
      <c r="X24" s="65" t="str">
        <f t="shared" si="5"/>
        <v/>
      </c>
      <c r="Y24" s="65" t="str">
        <f t="shared" si="6"/>
        <v/>
      </c>
      <c r="Z24" s="65" t="str">
        <f t="shared" si="7"/>
        <v/>
      </c>
      <c r="AA24" s="65" t="str">
        <f t="shared" si="8"/>
        <v/>
      </c>
      <c r="AB24" s="65" t="str">
        <f t="shared" si="9"/>
        <v/>
      </c>
      <c r="AC24" s="65" t="str">
        <f t="shared" si="10"/>
        <v/>
      </c>
      <c r="AD24" s="65" t="str">
        <f t="shared" si="11"/>
        <v xml:space="preserve"> where game_id = 20151024 and player_order = 5</v>
      </c>
      <c r="AE24" s="65" t="s">
        <v>739</v>
      </c>
      <c r="AF24" s="65" t="str">
        <f t="shared" si="16"/>
        <v/>
      </c>
      <c r="AG24" s="65" t="str">
        <f t="shared" si="12"/>
        <v/>
      </c>
      <c r="AH24" s="65" t="str">
        <f t="shared" si="13"/>
        <v/>
      </c>
      <c r="AI24" s="65" t="str">
        <f t="shared" si="14"/>
        <v/>
      </c>
      <c r="AJ24" s="65" t="str">
        <f t="shared" si="15"/>
        <v/>
      </c>
    </row>
    <row r="25" spans="1:36" x14ac:dyDescent="0.25">
      <c r="A25" s="109" t="s">
        <v>766</v>
      </c>
      <c r="B25" s="114">
        <v>0</v>
      </c>
      <c r="C25" s="113">
        <v>20151024</v>
      </c>
      <c r="D25" s="113">
        <v>6</v>
      </c>
      <c r="F25" s="211" t="s">
        <v>751</v>
      </c>
      <c r="Q25" s="115"/>
      <c r="R25" s="112" t="str">
        <f t="shared" si="0"/>
        <v>Update games set HT_a= 0 where game_id=20151024</v>
      </c>
      <c r="S25" s="112" t="str">
        <f t="shared" si="1"/>
        <v>Update lineups set player_name = 'Trotter Liam' where game_id = 20151024 and player_order = 6</v>
      </c>
      <c r="T25" s="65" t="str">
        <f t="shared" si="2"/>
        <v/>
      </c>
      <c r="U25" s="164" t="str">
        <f t="shared" si="3"/>
        <v/>
      </c>
      <c r="V25" s="242" t="s">
        <v>739</v>
      </c>
      <c r="W25" s="65" t="str">
        <f t="shared" si="4"/>
        <v>Update lineups set player_name = 'Trotter Liam'</v>
      </c>
      <c r="X25" s="65" t="str">
        <f t="shared" si="5"/>
        <v/>
      </c>
      <c r="Y25" s="65" t="str">
        <f t="shared" si="6"/>
        <v/>
      </c>
      <c r="Z25" s="65" t="str">
        <f t="shared" si="7"/>
        <v/>
      </c>
      <c r="AA25" s="65" t="str">
        <f t="shared" si="8"/>
        <v/>
      </c>
      <c r="AB25" s="65" t="str">
        <f t="shared" si="9"/>
        <v/>
      </c>
      <c r="AC25" s="65" t="str">
        <f t="shared" si="10"/>
        <v/>
      </c>
      <c r="AD25" s="65" t="str">
        <f t="shared" si="11"/>
        <v xml:space="preserve"> where game_id = 20151024 and player_order = 6</v>
      </c>
      <c r="AE25" s="65" t="s">
        <v>739</v>
      </c>
      <c r="AF25" s="65" t="str">
        <f t="shared" si="16"/>
        <v/>
      </c>
      <c r="AG25" s="65" t="str">
        <f t="shared" si="12"/>
        <v/>
      </c>
      <c r="AH25" s="65" t="str">
        <f t="shared" si="13"/>
        <v/>
      </c>
      <c r="AI25" s="65" t="str">
        <f t="shared" si="14"/>
        <v/>
      </c>
      <c r="AJ25" s="65" t="str">
        <f t="shared" si="15"/>
        <v/>
      </c>
    </row>
    <row r="26" spans="1:36" x14ac:dyDescent="0.25">
      <c r="A26" s="109" t="s">
        <v>764</v>
      </c>
      <c r="B26" s="114">
        <v>16</v>
      </c>
      <c r="C26" s="113">
        <v>20151024</v>
      </c>
      <c r="D26" s="113">
        <v>7</v>
      </c>
      <c r="F26" s="211" t="s">
        <v>765</v>
      </c>
      <c r="Q26" s="115"/>
      <c r="R26" s="112" t="str">
        <f t="shared" si="0"/>
        <v>Update games set Pos_before= 16 where game_id=20151024</v>
      </c>
      <c r="S26" s="112" t="str">
        <f t="shared" si="1"/>
        <v>Update lineups set player_name = 'Vaughan David' where game_id = 20151024 and player_order = 7</v>
      </c>
      <c r="T26" s="65" t="str">
        <f t="shared" si="2"/>
        <v/>
      </c>
      <c r="U26" s="164" t="str">
        <f t="shared" si="3"/>
        <v/>
      </c>
      <c r="V26" s="242" t="s">
        <v>739</v>
      </c>
      <c r="W26" s="65" t="str">
        <f t="shared" si="4"/>
        <v>Update lineups set player_name = 'Vaughan David'</v>
      </c>
      <c r="X26" s="65" t="str">
        <f t="shared" si="5"/>
        <v/>
      </c>
      <c r="Y26" s="65" t="str">
        <f t="shared" si="6"/>
        <v/>
      </c>
      <c r="Z26" s="65" t="str">
        <f t="shared" si="7"/>
        <v/>
      </c>
      <c r="AA26" s="65" t="str">
        <f t="shared" si="8"/>
        <v/>
      </c>
      <c r="AB26" s="65" t="str">
        <f t="shared" si="9"/>
        <v/>
      </c>
      <c r="AC26" s="65" t="str">
        <f t="shared" si="10"/>
        <v/>
      </c>
      <c r="AD26" s="65" t="str">
        <f t="shared" si="11"/>
        <v xml:space="preserve"> where game_id = 20151024 and player_order = 7</v>
      </c>
      <c r="AE26" s="65" t="s">
        <v>739</v>
      </c>
      <c r="AF26" s="65" t="str">
        <f t="shared" si="16"/>
        <v/>
      </c>
      <c r="AG26" s="65" t="str">
        <f t="shared" si="12"/>
        <v/>
      </c>
      <c r="AH26" s="65" t="str">
        <f t="shared" si="13"/>
        <v/>
      </c>
      <c r="AI26" s="65" t="str">
        <f t="shared" si="14"/>
        <v/>
      </c>
      <c r="AJ26" s="65" t="str">
        <f t="shared" si="15"/>
        <v/>
      </c>
    </row>
    <row r="27" spans="1:36" x14ac:dyDescent="0.25">
      <c r="A27" s="109" t="s">
        <v>762</v>
      </c>
      <c r="B27" s="114">
        <v>16</v>
      </c>
      <c r="C27" s="113">
        <v>20151024</v>
      </c>
      <c r="D27" s="113">
        <v>8</v>
      </c>
      <c r="F27" s="212" t="s">
        <v>760</v>
      </c>
      <c r="Q27" s="115"/>
      <c r="R27" s="112" t="str">
        <f t="shared" si="0"/>
        <v>Update games set Pos_after= 16 where game_id=20151024</v>
      </c>
      <c r="S27" s="112" t="str">
        <f t="shared" si="1"/>
        <v>Update lineups set player_name = 'Williams Jonny' where game_id = 20151024 and player_order = 8</v>
      </c>
      <c r="T27" s="65" t="str">
        <f t="shared" si="2"/>
        <v/>
      </c>
      <c r="U27" s="164" t="str">
        <f t="shared" si="3"/>
        <v/>
      </c>
      <c r="V27" s="242" t="s">
        <v>739</v>
      </c>
      <c r="W27" s="65" t="str">
        <f t="shared" si="4"/>
        <v>Update lineups set player_name = 'Williams Jonny'</v>
      </c>
      <c r="X27" s="65" t="str">
        <f t="shared" si="5"/>
        <v/>
      </c>
      <c r="Y27" s="65" t="str">
        <f t="shared" si="6"/>
        <v/>
      </c>
      <c r="Z27" s="65" t="str">
        <f t="shared" si="7"/>
        <v/>
      </c>
      <c r="AA27" s="65" t="str">
        <f t="shared" si="8"/>
        <v/>
      </c>
      <c r="AB27" s="65" t="str">
        <f t="shared" si="9"/>
        <v/>
      </c>
      <c r="AC27" s="65" t="str">
        <f t="shared" si="10"/>
        <v/>
      </c>
      <c r="AD27" s="65" t="str">
        <f t="shared" si="11"/>
        <v xml:space="preserve"> where game_id = 20151024 and player_order = 8</v>
      </c>
      <c r="AE27" s="65" t="s">
        <v>739</v>
      </c>
      <c r="AF27" s="65" t="str">
        <f t="shared" si="16"/>
        <v/>
      </c>
      <c r="AG27" s="65" t="str">
        <f t="shared" si="12"/>
        <v/>
      </c>
      <c r="AH27" s="65" t="str">
        <f t="shared" si="13"/>
        <v/>
      </c>
      <c r="AI27" s="65" t="str">
        <f t="shared" si="14"/>
        <v/>
      </c>
      <c r="AJ27" s="65" t="str">
        <f t="shared" si="15"/>
        <v/>
      </c>
    </row>
    <row r="28" spans="1:36" x14ac:dyDescent="0.25">
      <c r="A28" s="109" t="s">
        <v>761</v>
      </c>
      <c r="C28" s="113">
        <v>20151024</v>
      </c>
      <c r="D28" s="113">
        <v>9</v>
      </c>
      <c r="F28" s="211" t="s">
        <v>740</v>
      </c>
      <c r="Q28" s="115"/>
      <c r="R28" s="112" t="str">
        <f t="shared" si="0"/>
        <v>--</v>
      </c>
      <c r="S28" s="112" t="str">
        <f t="shared" si="1"/>
        <v>Update lineups set player_name = 'Ward Jamie' where game_id = 20151024 and player_order = 9</v>
      </c>
      <c r="T28" s="65" t="str">
        <f t="shared" si="2"/>
        <v/>
      </c>
      <c r="U28" s="164" t="str">
        <f t="shared" si="3"/>
        <v/>
      </c>
      <c r="V28" s="242" t="s">
        <v>739</v>
      </c>
      <c r="W28" s="65" t="str">
        <f t="shared" si="4"/>
        <v>Update lineups set player_name = 'Ward Jamie'</v>
      </c>
      <c r="X28" s="65" t="str">
        <f t="shared" si="5"/>
        <v/>
      </c>
      <c r="Y28" s="65" t="str">
        <f t="shared" si="6"/>
        <v/>
      </c>
      <c r="Z28" s="65" t="str">
        <f t="shared" si="7"/>
        <v/>
      </c>
      <c r="AA28" s="65" t="str">
        <f t="shared" si="8"/>
        <v/>
      </c>
      <c r="AB28" s="65" t="str">
        <f t="shared" si="9"/>
        <v/>
      </c>
      <c r="AC28" s="65" t="str">
        <f t="shared" si="10"/>
        <v/>
      </c>
      <c r="AD28" s="65" t="str">
        <f t="shared" si="11"/>
        <v xml:space="preserve"> where game_id = 20151024 and player_order = 9</v>
      </c>
      <c r="AE28" s="65" t="s">
        <v>739</v>
      </c>
      <c r="AF28" s="65" t="str">
        <f t="shared" si="16"/>
        <v/>
      </c>
      <c r="AG28" s="65" t="str">
        <f t="shared" si="12"/>
        <v/>
      </c>
      <c r="AH28" s="65" t="str">
        <f t="shared" si="13"/>
        <v/>
      </c>
      <c r="AI28" s="65" t="str">
        <f t="shared" si="14"/>
        <v/>
      </c>
      <c r="AJ28" s="65" t="str">
        <f t="shared" si="15"/>
        <v/>
      </c>
    </row>
    <row r="29" spans="1:36" x14ac:dyDescent="0.25">
      <c r="A29" s="109" t="s">
        <v>759</v>
      </c>
      <c r="C29" s="113">
        <v>20151024</v>
      </c>
      <c r="D29" s="113">
        <v>10</v>
      </c>
      <c r="F29" s="211" t="s">
        <v>758</v>
      </c>
      <c r="Q29" s="115"/>
      <c r="R29" s="112" t="str">
        <f t="shared" si="0"/>
        <v>--</v>
      </c>
      <c r="S29" s="112" t="str">
        <f t="shared" si="1"/>
        <v>Update lineups set player_name = 'Mendes Ryan' where game_id = 20151024 and player_order = 10</v>
      </c>
      <c r="T29" s="65" t="str">
        <f t="shared" si="2"/>
        <v/>
      </c>
      <c r="U29" s="164" t="str">
        <f t="shared" si="3"/>
        <v/>
      </c>
      <c r="V29" s="242" t="s">
        <v>739</v>
      </c>
      <c r="W29" s="65" t="str">
        <f t="shared" si="4"/>
        <v>Update lineups set player_name = 'Mendes Ryan'</v>
      </c>
      <c r="X29" s="65" t="str">
        <f t="shared" si="5"/>
        <v/>
      </c>
      <c r="Y29" s="65" t="str">
        <f t="shared" si="6"/>
        <v/>
      </c>
      <c r="Z29" s="65" t="str">
        <f t="shared" si="7"/>
        <v/>
      </c>
      <c r="AA29" s="65" t="str">
        <f t="shared" si="8"/>
        <v/>
      </c>
      <c r="AB29" s="65" t="str">
        <f t="shared" si="9"/>
        <v/>
      </c>
      <c r="AC29" s="65" t="str">
        <f t="shared" si="10"/>
        <v/>
      </c>
      <c r="AD29" s="65" t="str">
        <f t="shared" si="11"/>
        <v xml:space="preserve"> where game_id = 20151024 and player_order = 10</v>
      </c>
      <c r="AE29" s="65" t="s">
        <v>739</v>
      </c>
      <c r="AF29" s="65" t="str">
        <f t="shared" si="16"/>
        <v/>
      </c>
      <c r="AG29" s="65" t="str">
        <f t="shared" si="12"/>
        <v/>
      </c>
      <c r="AH29" s="65" t="str">
        <f t="shared" si="13"/>
        <v/>
      </c>
      <c r="AI29" s="65" t="str">
        <f t="shared" si="14"/>
        <v/>
      </c>
      <c r="AJ29" s="65" t="str">
        <f t="shared" si="15"/>
        <v/>
      </c>
    </row>
    <row r="30" spans="1:36" x14ac:dyDescent="0.25">
      <c r="A30" s="109" t="s">
        <v>20</v>
      </c>
      <c r="B30" s="123" t="s">
        <v>755</v>
      </c>
      <c r="C30" s="75">
        <v>20151024</v>
      </c>
      <c r="D30" s="75">
        <v>11</v>
      </c>
      <c r="E30" s="75"/>
      <c r="F30" s="213" t="s">
        <v>757</v>
      </c>
      <c r="G30" s="75"/>
      <c r="H30" s="78"/>
      <c r="I30" s="75"/>
      <c r="J30" s="75"/>
      <c r="K30" s="75"/>
      <c r="Q30" s="115"/>
      <c r="R30" s="112" t="str">
        <f t="shared" si="0"/>
        <v>Update games set Ground= 'City Ground' where game_id=20151024</v>
      </c>
      <c r="S30" s="112" t="str">
        <f t="shared" si="1"/>
        <v>Update lineups set player_name = 'Oliveira Nelson' where game_id = 20151024 and player_order = 11</v>
      </c>
      <c r="T30" s="65" t="str">
        <f t="shared" si="2"/>
        <v/>
      </c>
      <c r="U30" s="164" t="str">
        <f t="shared" si="3"/>
        <v/>
      </c>
      <c r="V30" s="242" t="s">
        <v>739</v>
      </c>
      <c r="W30" s="65" t="str">
        <f t="shared" si="4"/>
        <v>Update lineups set player_name = 'Oliveira Nelson'</v>
      </c>
      <c r="X30" s="65" t="str">
        <f t="shared" si="5"/>
        <v/>
      </c>
      <c r="Y30" s="65" t="str">
        <f t="shared" si="6"/>
        <v/>
      </c>
      <c r="Z30" s="65" t="str">
        <f t="shared" si="7"/>
        <v/>
      </c>
      <c r="AA30" s="65" t="str">
        <f t="shared" si="8"/>
        <v/>
      </c>
      <c r="AB30" s="65" t="str">
        <f t="shared" si="9"/>
        <v/>
      </c>
      <c r="AC30" s="65" t="str">
        <f t="shared" si="10"/>
        <v/>
      </c>
      <c r="AD30" s="65" t="str">
        <f t="shared" si="11"/>
        <v xml:space="preserve"> where game_id = 20151024 and player_order = 11</v>
      </c>
      <c r="AE30" s="65" t="s">
        <v>739</v>
      </c>
      <c r="AF30" s="65" t="str">
        <f t="shared" si="16"/>
        <v/>
      </c>
      <c r="AG30" s="65" t="str">
        <f t="shared" si="12"/>
        <v/>
      </c>
      <c r="AH30" s="65" t="str">
        <f t="shared" si="13"/>
        <v/>
      </c>
      <c r="AI30" s="65" t="str">
        <f t="shared" si="14"/>
        <v/>
      </c>
      <c r="AJ30" s="65" t="str">
        <f t="shared" si="15"/>
        <v/>
      </c>
    </row>
    <row r="31" spans="1:36" x14ac:dyDescent="0.25">
      <c r="A31" s="109" t="s">
        <v>756</v>
      </c>
      <c r="B31" s="123" t="s">
        <v>755</v>
      </c>
      <c r="C31" s="113">
        <v>20151024</v>
      </c>
      <c r="D31" s="113">
        <v>12</v>
      </c>
      <c r="F31" s="212" t="s">
        <v>754</v>
      </c>
      <c r="Q31" s="115"/>
      <c r="R31" s="112" t="str">
        <f t="shared" si="0"/>
        <v>Update games set Ground_Parent= 'City Ground' where game_id=20151024</v>
      </c>
      <c r="S31" s="112" t="str">
        <f t="shared" si="1"/>
        <v>Update lineups set player_name = 'Evtimov Dimitar' where game_id = 20151024 and player_order = 12</v>
      </c>
      <c r="T31" s="65" t="str">
        <f t="shared" si="2"/>
        <v/>
      </c>
      <c r="U31" s="164" t="str">
        <f t="shared" si="3"/>
        <v/>
      </c>
      <c r="V31" s="242" t="s">
        <v>739</v>
      </c>
      <c r="W31" s="65" t="str">
        <f t="shared" si="4"/>
        <v>Update lineups set player_name = 'Evtimov Dimitar'</v>
      </c>
      <c r="X31" s="65" t="str">
        <f t="shared" si="5"/>
        <v/>
      </c>
      <c r="Y31" s="65" t="str">
        <f t="shared" si="6"/>
        <v/>
      </c>
      <c r="Z31" s="65" t="str">
        <f t="shared" si="7"/>
        <v/>
      </c>
      <c r="AA31" s="65" t="str">
        <f t="shared" si="8"/>
        <v/>
      </c>
      <c r="AB31" s="65" t="str">
        <f t="shared" si="9"/>
        <v/>
      </c>
      <c r="AC31" s="65" t="str">
        <f t="shared" si="10"/>
        <v/>
      </c>
      <c r="AD31" s="65" t="str">
        <f t="shared" si="11"/>
        <v xml:space="preserve"> where game_id = 20151024 and player_order = 12</v>
      </c>
      <c r="AE31" s="65" t="s">
        <v>739</v>
      </c>
      <c r="AF31" s="65" t="str">
        <f t="shared" si="16"/>
        <v/>
      </c>
      <c r="AG31" s="65" t="str">
        <f t="shared" si="12"/>
        <v/>
      </c>
      <c r="AH31" s="65" t="str">
        <f t="shared" si="13"/>
        <v/>
      </c>
      <c r="AI31" s="65" t="str">
        <f t="shared" si="14"/>
        <v/>
      </c>
      <c r="AJ31" s="65" t="str">
        <f t="shared" si="15"/>
        <v/>
      </c>
    </row>
    <row r="32" spans="1:36" x14ac:dyDescent="0.25">
      <c r="A32" s="109" t="s">
        <v>753</v>
      </c>
      <c r="B32" s="123" t="s">
        <v>791</v>
      </c>
      <c r="C32" s="113">
        <v>20151024</v>
      </c>
      <c r="D32" s="113">
        <v>13</v>
      </c>
      <c r="F32" s="212" t="s">
        <v>790</v>
      </c>
      <c r="Q32" s="115"/>
      <c r="R32" s="112" t="str">
        <f t="shared" si="0"/>
        <v>Update games set Referee= 'Paul Tierney' where game_id=20151024</v>
      </c>
      <c r="S32" s="112" t="str">
        <f t="shared" si="1"/>
        <v>Update lineups set player_name = 'Iacovitti Alex' where game_id = 20151024 and player_order = 13</v>
      </c>
      <c r="T32" s="65" t="str">
        <f t="shared" si="2"/>
        <v/>
      </c>
      <c r="U32" s="164" t="str">
        <f t="shared" si="3"/>
        <v/>
      </c>
      <c r="V32" s="242" t="s">
        <v>739</v>
      </c>
      <c r="W32" s="65" t="str">
        <f t="shared" si="4"/>
        <v>Update lineups set player_name = 'Iacovitti Alex'</v>
      </c>
      <c r="X32" s="65" t="str">
        <f t="shared" si="5"/>
        <v/>
      </c>
      <c r="Y32" s="65" t="str">
        <f t="shared" si="6"/>
        <v/>
      </c>
      <c r="Z32" s="65" t="str">
        <f t="shared" si="7"/>
        <v/>
      </c>
      <c r="AA32" s="65" t="str">
        <f t="shared" si="8"/>
        <v/>
      </c>
      <c r="AB32" s="65" t="str">
        <f t="shared" si="9"/>
        <v/>
      </c>
      <c r="AC32" s="65" t="str">
        <f t="shared" si="10"/>
        <v/>
      </c>
      <c r="AD32" s="65" t="str">
        <f t="shared" si="11"/>
        <v xml:space="preserve"> where game_id = 20151024 and player_order = 13</v>
      </c>
      <c r="AE32" s="65" t="s">
        <v>739</v>
      </c>
      <c r="AF32" s="65" t="str">
        <f t="shared" si="16"/>
        <v/>
      </c>
      <c r="AG32" s="65" t="str">
        <f t="shared" si="12"/>
        <v/>
      </c>
      <c r="AH32" s="65" t="str">
        <f t="shared" si="13"/>
        <v/>
      </c>
      <c r="AI32" s="65" t="str">
        <f t="shared" si="14"/>
        <v/>
      </c>
      <c r="AJ32" s="65" t="str">
        <f t="shared" si="15"/>
        <v/>
      </c>
    </row>
    <row r="33" spans="1:36" x14ac:dyDescent="0.25">
      <c r="A33" s="109" t="s">
        <v>475</v>
      </c>
      <c r="B33" s="114">
        <v>19616</v>
      </c>
      <c r="C33" s="113">
        <v>20151024</v>
      </c>
      <c r="D33" s="113">
        <v>14</v>
      </c>
      <c r="F33" s="212" t="s">
        <v>775</v>
      </c>
      <c r="G33" s="113">
        <v>67</v>
      </c>
      <c r="H33" s="65" t="s">
        <v>760</v>
      </c>
      <c r="Q33" s="115"/>
      <c r="R33" s="112" t="str">
        <f t="shared" si="0"/>
        <v>Update games set Att= 19616 where game_id=20151024</v>
      </c>
      <c r="S33" s="112" t="str">
        <f t="shared" si="1"/>
        <v>Update lineups set player_name = 'Grant Jorge', Sub_min= 67, Player_off = 'Williams Jonny' where game_id = 20151024 and player_order = 14</v>
      </c>
      <c r="T33" s="65" t="str">
        <f t="shared" si="2"/>
        <v/>
      </c>
      <c r="U33" s="164" t="str">
        <f t="shared" si="3"/>
        <v/>
      </c>
      <c r="V33" s="242" t="s">
        <v>739</v>
      </c>
      <c r="W33" s="65" t="str">
        <f t="shared" si="4"/>
        <v>Update lineups set player_name = 'Grant Jorge'</v>
      </c>
      <c r="X33" s="65" t="str">
        <f t="shared" si="5"/>
        <v/>
      </c>
      <c r="Y33" s="65" t="str">
        <f t="shared" si="6"/>
        <v/>
      </c>
      <c r="Z33" s="65" t="str">
        <f t="shared" si="7"/>
        <v/>
      </c>
      <c r="AA33" s="65" t="str">
        <f t="shared" si="8"/>
        <v/>
      </c>
      <c r="AB33" s="65" t="str">
        <f t="shared" si="9"/>
        <v>, Sub_min= 67</v>
      </c>
      <c r="AC33" s="65" t="str">
        <f t="shared" si="10"/>
        <v>, Player_off = 'Williams Jonny'</v>
      </c>
      <c r="AD33" s="65" t="str">
        <f t="shared" si="11"/>
        <v xml:space="preserve"> where game_id = 20151024 and player_order = 14</v>
      </c>
      <c r="AE33" s="65" t="s">
        <v>739</v>
      </c>
      <c r="AF33" s="65" t="str">
        <f t="shared" si="16"/>
        <v/>
      </c>
      <c r="AG33" s="65" t="str">
        <f t="shared" si="12"/>
        <v/>
      </c>
      <c r="AH33" s="65" t="str">
        <f t="shared" si="13"/>
        <v/>
      </c>
      <c r="AI33" s="65" t="str">
        <f t="shared" si="14"/>
        <v/>
      </c>
      <c r="AJ33" s="65" t="str">
        <f t="shared" si="15"/>
        <v/>
      </c>
    </row>
    <row r="34" spans="1:36" x14ac:dyDescent="0.25">
      <c r="A34" s="109" t="s">
        <v>749</v>
      </c>
      <c r="B34" s="121" t="s">
        <v>789</v>
      </c>
      <c r="C34" s="113">
        <v>20151024</v>
      </c>
      <c r="D34" s="113">
        <v>15</v>
      </c>
      <c r="F34" s="212" t="s">
        <v>744</v>
      </c>
      <c r="Q34" s="115"/>
      <c r="R34" s="112" t="str">
        <f t="shared" si="0"/>
        <v>Update games set Source= 'http://www.11v11.com/matches/nottingham-forest-v-ipswich-town-24-october-2015-315663/' where game_id=20151024</v>
      </c>
      <c r="S34" s="112" t="str">
        <f t="shared" si="1"/>
        <v>Update lineups set player_name = 'Burke Chris' where game_id = 20151024 and player_order = 15</v>
      </c>
      <c r="T34" s="65" t="str">
        <f t="shared" ref="T34:T65" si="17">IF(M34="","", CONCATENATE("insert into goals (game_id, goal_order, scorer_name) values (",C34, ", ", L34,", '",M34,"')"))</f>
        <v/>
      </c>
      <c r="U34" s="164" t="str">
        <f t="shared" si="3"/>
        <v/>
      </c>
      <c r="V34" s="242" t="s">
        <v>739</v>
      </c>
      <c r="W34" s="65" t="str">
        <f t="shared" si="4"/>
        <v>Update lineups set player_name = 'Burke Chris'</v>
      </c>
      <c r="X34" s="65" t="str">
        <f t="shared" ref="X34:X65" si="18">IF(E34="","",CONCATENATE(", Player_num = ",E34))</f>
        <v/>
      </c>
      <c r="Y34" s="65" t="str">
        <f t="shared" ref="Y34:Y65" si="19">IF(I34="", "", CONCATENATE(", Y_min = ", UPPER(I34)))</f>
        <v/>
      </c>
      <c r="Z34" s="65" t="str">
        <f t="shared" ref="Z34:Z65" si="20">IF(J34="", "", CONCATENATE(", R_min= ", UPPER(J34)))</f>
        <v/>
      </c>
      <c r="AA34" s="65" t="str">
        <f t="shared" ref="AA34:AA65" si="21">IF(K34="", "", CONCATENATE(", captain= 'Y'"))</f>
        <v/>
      </c>
      <c r="AB34" s="65" t="str">
        <f t="shared" ref="AB34:AB65" si="22">IF(G34="", "", CONCATENATE(", Sub_min= ", G34))</f>
        <v/>
      </c>
      <c r="AC34" s="65" t="str">
        <f t="shared" ref="AC34:AC65" si="23">IF(H34="", "", CONCATENATE(", Player_off = '", H34, "'"))</f>
        <v/>
      </c>
      <c r="AD34" s="65" t="str">
        <f t="shared" si="11"/>
        <v xml:space="preserve"> where game_id = 20151024 and player_order = 15</v>
      </c>
      <c r="AE34" s="65" t="s">
        <v>739</v>
      </c>
      <c r="AF34" s="65" t="str">
        <f t="shared" si="16"/>
        <v/>
      </c>
      <c r="AG34" s="65" t="str">
        <f t="shared" ref="AG34:AG65" si="24">IF(N34="", "", CONCATENATE(", goal_min = ", N34))</f>
        <v/>
      </c>
      <c r="AH34" s="65" t="str">
        <f t="shared" ref="AH34:AH65" si="25">IF(O34="", "", CONCATENATE(", Pen = '", UPPER(O34), "'"))</f>
        <v/>
      </c>
      <c r="AI34" s="65" t="str">
        <f t="shared" ref="AI34:AI65" si="26">IF(P34="", "", CONCATENATE(", OG = '", UPPER(P34), "'"))</f>
        <v/>
      </c>
      <c r="AJ34" s="65" t="str">
        <f t="shared" ref="AJ34:AJ65" si="27">IF(L34="", "", CONCATENATE(" where game_id = ", C34, " and goal_order = ", L34))</f>
        <v/>
      </c>
    </row>
    <row r="35" spans="1:36" x14ac:dyDescent="0.25">
      <c r="A35" s="109" t="s">
        <v>746</v>
      </c>
      <c r="B35" s="120" t="s">
        <v>2676</v>
      </c>
      <c r="C35" s="113">
        <v>20151024</v>
      </c>
      <c r="D35" s="113">
        <v>16</v>
      </c>
      <c r="F35" s="212" t="s">
        <v>742</v>
      </c>
      <c r="Q35" s="115"/>
      <c r="R35" s="112" t="str">
        <f t="shared" si="0"/>
        <v>Update games set Game_date= '2015-10-24' where game_id=20151024</v>
      </c>
      <c r="S35" s="112" t="str">
        <f t="shared" si="1"/>
        <v>Update lineups set player_name = 'Walker Tyler' where game_id = 20151024 and player_order = 16</v>
      </c>
      <c r="T35" s="65" t="str">
        <f t="shared" si="17"/>
        <v/>
      </c>
      <c r="U35" s="164" t="str">
        <f t="shared" si="3"/>
        <v/>
      </c>
      <c r="V35" s="242" t="s">
        <v>739</v>
      </c>
      <c r="W35" s="65" t="str">
        <f t="shared" si="4"/>
        <v>Update lineups set player_name = 'Walker Tyler'</v>
      </c>
      <c r="X35" s="65" t="str">
        <f t="shared" si="18"/>
        <v/>
      </c>
      <c r="Y35" s="65" t="str">
        <f t="shared" si="19"/>
        <v/>
      </c>
      <c r="Z35" s="65" t="str">
        <f t="shared" si="20"/>
        <v/>
      </c>
      <c r="AA35" s="65" t="str">
        <f t="shared" si="21"/>
        <v/>
      </c>
      <c r="AB35" s="65" t="str">
        <f t="shared" si="22"/>
        <v/>
      </c>
      <c r="AC35" s="65" t="str">
        <f t="shared" si="23"/>
        <v/>
      </c>
      <c r="AD35" s="65" t="str">
        <f t="shared" si="11"/>
        <v xml:space="preserve"> where game_id = 20151024 and player_order = 16</v>
      </c>
      <c r="AE35" s="65" t="s">
        <v>739</v>
      </c>
      <c r="AF35" s="65" t="str">
        <f t="shared" si="16"/>
        <v/>
      </c>
      <c r="AG35" s="65" t="str">
        <f t="shared" si="24"/>
        <v/>
      </c>
      <c r="AH35" s="65" t="str">
        <f t="shared" si="25"/>
        <v/>
      </c>
      <c r="AI35" s="65" t="str">
        <f t="shared" si="26"/>
        <v/>
      </c>
      <c r="AJ35" s="65" t="str">
        <f t="shared" si="27"/>
        <v/>
      </c>
    </row>
    <row r="36" spans="1:36" x14ac:dyDescent="0.25">
      <c r="A36" s="109" t="s">
        <v>743</v>
      </c>
      <c r="B36" s="120"/>
      <c r="C36" s="113">
        <v>20151024</v>
      </c>
      <c r="D36" s="113">
        <v>17</v>
      </c>
      <c r="F36" s="212" t="s">
        <v>750</v>
      </c>
      <c r="G36" s="113">
        <v>79</v>
      </c>
      <c r="H36" s="65" t="s">
        <v>740</v>
      </c>
      <c r="Q36" s="115"/>
      <c r="R36" s="112" t="str">
        <f t="shared" si="0"/>
        <v>--</v>
      </c>
      <c r="S36" s="112" t="str">
        <f t="shared" si="1"/>
        <v>Update lineups set player_name = 'Blackstock Dexter', Sub_min= 79, Player_off = 'Ward Jamie' where game_id = 20151024 and player_order = 17</v>
      </c>
      <c r="T36" s="65" t="str">
        <f t="shared" si="17"/>
        <v/>
      </c>
      <c r="U36" s="164" t="str">
        <f t="shared" si="3"/>
        <v/>
      </c>
      <c r="V36" s="242" t="s">
        <v>739</v>
      </c>
      <c r="W36" s="65" t="str">
        <f t="shared" si="4"/>
        <v>Update lineups set player_name = 'Blackstock Dexter'</v>
      </c>
      <c r="X36" s="65" t="str">
        <f t="shared" si="18"/>
        <v/>
      </c>
      <c r="Y36" s="65" t="str">
        <f t="shared" si="19"/>
        <v/>
      </c>
      <c r="Z36" s="65" t="str">
        <f t="shared" si="20"/>
        <v/>
      </c>
      <c r="AA36" s="65" t="str">
        <f t="shared" si="21"/>
        <v/>
      </c>
      <c r="AB36" s="65" t="str">
        <f t="shared" si="22"/>
        <v>, Sub_min= 79</v>
      </c>
      <c r="AC36" s="65" t="str">
        <f t="shared" si="23"/>
        <v>, Player_off = 'Ward Jamie'</v>
      </c>
      <c r="AD36" s="65" t="str">
        <f t="shared" si="11"/>
        <v xml:space="preserve"> where game_id = 20151024 and player_order = 17</v>
      </c>
      <c r="AE36" s="65" t="s">
        <v>739</v>
      </c>
      <c r="AF36" s="65" t="str">
        <f t="shared" si="16"/>
        <v/>
      </c>
      <c r="AG36" s="65" t="str">
        <f t="shared" si="24"/>
        <v/>
      </c>
      <c r="AH36" s="65" t="str">
        <f t="shared" si="25"/>
        <v/>
      </c>
      <c r="AI36" s="65" t="str">
        <f t="shared" si="26"/>
        <v/>
      </c>
      <c r="AJ36" s="65" t="str">
        <f t="shared" si="27"/>
        <v/>
      </c>
    </row>
    <row r="37" spans="1:36" ht="15" thickBot="1" x14ac:dyDescent="0.3">
      <c r="A37" s="116"/>
      <c r="B37" s="119"/>
      <c r="C37" s="117">
        <v>20151024</v>
      </c>
      <c r="D37" s="117">
        <v>18</v>
      </c>
      <c r="E37" s="117"/>
      <c r="F37" s="214" t="s">
        <v>776</v>
      </c>
      <c r="G37" s="117">
        <v>82</v>
      </c>
      <c r="H37" s="126" t="s">
        <v>769</v>
      </c>
      <c r="I37" s="117"/>
      <c r="J37" s="117"/>
      <c r="K37" s="117"/>
      <c r="L37" s="205"/>
      <c r="M37" s="206"/>
      <c r="N37" s="207"/>
      <c r="O37" s="207"/>
      <c r="P37" s="207"/>
      <c r="Q37" s="115"/>
      <c r="R37" s="112" t="str">
        <f t="shared" si="0"/>
        <v>--</v>
      </c>
      <c r="S37" s="112" t="str">
        <f t="shared" si="1"/>
        <v>Update lineups set player_name = 'O''Grady Chris', Sub_min= 82, Player_off = 'Hobbs Jack' where game_id = 20151024 and player_order = 18</v>
      </c>
      <c r="T37" s="65" t="str">
        <f t="shared" si="17"/>
        <v/>
      </c>
      <c r="U37" s="164" t="str">
        <f t="shared" si="3"/>
        <v/>
      </c>
      <c r="V37" s="242" t="s">
        <v>739</v>
      </c>
      <c r="W37" s="65" t="str">
        <f t="shared" si="4"/>
        <v>Update lineups set player_name = 'O''Grady Chris'</v>
      </c>
      <c r="X37" s="65" t="str">
        <f t="shared" si="18"/>
        <v/>
      </c>
      <c r="Y37" s="65" t="str">
        <f t="shared" si="19"/>
        <v/>
      </c>
      <c r="Z37" s="65" t="str">
        <f t="shared" si="20"/>
        <v/>
      </c>
      <c r="AA37" s="65" t="str">
        <f t="shared" si="21"/>
        <v/>
      </c>
      <c r="AB37" s="65" t="str">
        <f t="shared" si="22"/>
        <v>, Sub_min= 82</v>
      </c>
      <c r="AC37" s="65" t="str">
        <f t="shared" si="23"/>
        <v>, Player_off = 'Hobbs Jack'</v>
      </c>
      <c r="AD37" s="65" t="str">
        <f t="shared" si="11"/>
        <v xml:space="preserve"> where game_id = 20151024 and player_order = 18</v>
      </c>
      <c r="AE37" s="65" t="s">
        <v>739</v>
      </c>
      <c r="AF37" s="65" t="str">
        <f t="shared" si="16"/>
        <v/>
      </c>
      <c r="AG37" s="65" t="str">
        <f t="shared" si="24"/>
        <v/>
      </c>
      <c r="AH37" s="65" t="str">
        <f t="shared" si="25"/>
        <v/>
      </c>
      <c r="AI37" s="65" t="str">
        <f t="shared" si="26"/>
        <v/>
      </c>
      <c r="AJ37" s="65" t="str">
        <f t="shared" si="27"/>
        <v/>
      </c>
    </row>
    <row r="38" spans="1:36" ht="15" thickTop="1" x14ac:dyDescent="0.25">
      <c r="A38" s="125" t="s">
        <v>774</v>
      </c>
      <c r="B38" s="124" t="s">
        <v>788</v>
      </c>
      <c r="C38" s="113">
        <v>20151031</v>
      </c>
      <c r="D38" s="113">
        <v>1</v>
      </c>
      <c r="E38" s="113">
        <v>26</v>
      </c>
      <c r="F38" s="212" t="s">
        <v>754</v>
      </c>
      <c r="Q38" s="115"/>
      <c r="R38" s="112" t="str">
        <f t="shared" si="0"/>
        <v>Update games set Opp_Parent= 'Sheffield Wednesday' where game_id=20151031</v>
      </c>
      <c r="S38" s="112" t="str">
        <f t="shared" si="1"/>
        <v>Update lineups set player_name = 'Evtimov Dimitar', Player_num = 26 where game_id = 20151031 and player_order = 1</v>
      </c>
      <c r="T38" s="65" t="str">
        <f t="shared" si="17"/>
        <v/>
      </c>
      <c r="U38" s="164" t="str">
        <f t="shared" si="3"/>
        <v/>
      </c>
      <c r="V38" s="242" t="s">
        <v>739</v>
      </c>
      <c r="W38" s="65" t="str">
        <f t="shared" si="4"/>
        <v>Update lineups set player_name = 'Evtimov Dimitar'</v>
      </c>
      <c r="X38" s="65" t="str">
        <f t="shared" si="18"/>
        <v>, Player_num = 26</v>
      </c>
      <c r="Y38" s="65" t="str">
        <f t="shared" si="19"/>
        <v/>
      </c>
      <c r="Z38" s="65" t="str">
        <f t="shared" si="20"/>
        <v/>
      </c>
      <c r="AA38" s="65" t="str">
        <f t="shared" si="21"/>
        <v/>
      </c>
      <c r="AB38" s="65" t="str">
        <f t="shared" si="22"/>
        <v/>
      </c>
      <c r="AC38" s="65" t="str">
        <f t="shared" si="23"/>
        <v/>
      </c>
      <c r="AD38" s="65" t="str">
        <f t="shared" si="11"/>
        <v xml:space="preserve"> where game_id = 20151031 and player_order = 1</v>
      </c>
      <c r="AE38" s="65" t="s">
        <v>739</v>
      </c>
      <c r="AF38" s="65" t="str">
        <f t="shared" si="16"/>
        <v/>
      </c>
      <c r="AG38" s="65" t="str">
        <f t="shared" si="24"/>
        <v/>
      </c>
      <c r="AH38" s="65" t="str">
        <f t="shared" si="25"/>
        <v/>
      </c>
      <c r="AI38" s="65" t="str">
        <f t="shared" si="26"/>
        <v/>
      </c>
      <c r="AJ38" s="65" t="str">
        <f t="shared" si="27"/>
        <v/>
      </c>
    </row>
    <row r="39" spans="1:36" x14ac:dyDescent="0.25">
      <c r="A39" s="109" t="s">
        <v>5</v>
      </c>
      <c r="B39" s="114">
        <v>0</v>
      </c>
      <c r="C39" s="113">
        <v>20151031</v>
      </c>
      <c r="D39" s="113">
        <v>2</v>
      </c>
      <c r="E39" s="113">
        <v>5</v>
      </c>
      <c r="F39" s="212" t="s">
        <v>714</v>
      </c>
      <c r="I39" s="113">
        <v>74</v>
      </c>
      <c r="Q39" s="115"/>
      <c r="R39" s="112" t="str">
        <f t="shared" si="0"/>
        <v>Update games set F= 0 where game_id=20151031</v>
      </c>
      <c r="S39" s="112" t="str">
        <f t="shared" si="1"/>
        <v>Update lineups set player_name = 'Mills Matthew', Player_num = 5, Y_min = 74 where game_id = 20151031 and player_order = 2</v>
      </c>
      <c r="T39" s="65" t="str">
        <f t="shared" si="17"/>
        <v/>
      </c>
      <c r="U39" s="164" t="str">
        <f t="shared" si="3"/>
        <v/>
      </c>
      <c r="V39" s="242" t="s">
        <v>739</v>
      </c>
      <c r="W39" s="65" t="str">
        <f t="shared" si="4"/>
        <v>Update lineups set player_name = 'Mills Matthew'</v>
      </c>
      <c r="X39" s="65" t="str">
        <f t="shared" si="18"/>
        <v>, Player_num = 5</v>
      </c>
      <c r="Y39" s="65" t="str">
        <f t="shared" si="19"/>
        <v>, Y_min = 74</v>
      </c>
      <c r="Z39" s="65" t="str">
        <f t="shared" si="20"/>
        <v/>
      </c>
      <c r="AA39" s="65" t="str">
        <f t="shared" si="21"/>
        <v/>
      </c>
      <c r="AB39" s="65" t="str">
        <f t="shared" si="22"/>
        <v/>
      </c>
      <c r="AC39" s="65" t="str">
        <f t="shared" si="23"/>
        <v/>
      </c>
      <c r="AD39" s="65" t="str">
        <f t="shared" si="11"/>
        <v xml:space="preserve"> where game_id = 20151031 and player_order = 2</v>
      </c>
      <c r="AE39" s="65" t="s">
        <v>739</v>
      </c>
      <c r="AF39" s="65" t="str">
        <f t="shared" si="16"/>
        <v/>
      </c>
      <c r="AG39" s="65" t="str">
        <f t="shared" si="24"/>
        <v/>
      </c>
      <c r="AH39" s="65" t="str">
        <f t="shared" si="25"/>
        <v/>
      </c>
      <c r="AI39" s="65" t="str">
        <f t="shared" si="26"/>
        <v/>
      </c>
      <c r="AJ39" s="65" t="str">
        <f t="shared" si="27"/>
        <v/>
      </c>
    </row>
    <row r="40" spans="1:36" x14ac:dyDescent="0.25">
      <c r="A40" s="109" t="s">
        <v>0</v>
      </c>
      <c r="B40" s="114">
        <v>1</v>
      </c>
      <c r="C40" s="113">
        <v>20151031</v>
      </c>
      <c r="D40" s="113">
        <v>3</v>
      </c>
      <c r="E40" s="113">
        <v>31</v>
      </c>
      <c r="F40" s="212" t="s">
        <v>767</v>
      </c>
      <c r="Q40" s="115"/>
      <c r="R40" s="112" t="str">
        <f t="shared" si="0"/>
        <v>Update games set A= 1 where game_id=20151031</v>
      </c>
      <c r="S40" s="112" t="str">
        <f t="shared" si="1"/>
        <v>Update lineups set player_name = 'Pinillos Daniel', Player_num = 31 where game_id = 20151031 and player_order = 3</v>
      </c>
      <c r="T40" s="65" t="str">
        <f t="shared" si="17"/>
        <v/>
      </c>
      <c r="U40" s="164" t="str">
        <f t="shared" si="3"/>
        <v/>
      </c>
      <c r="V40" s="242" t="s">
        <v>739</v>
      </c>
      <c r="W40" s="65" t="str">
        <f t="shared" si="4"/>
        <v>Update lineups set player_name = 'Pinillos Daniel'</v>
      </c>
      <c r="X40" s="65" t="str">
        <f t="shared" si="18"/>
        <v>, Player_num = 31</v>
      </c>
      <c r="Y40" s="65" t="str">
        <f t="shared" si="19"/>
        <v/>
      </c>
      <c r="Z40" s="65" t="str">
        <f t="shared" si="20"/>
        <v/>
      </c>
      <c r="AA40" s="65" t="str">
        <f t="shared" si="21"/>
        <v/>
      </c>
      <c r="AB40" s="65" t="str">
        <f t="shared" si="22"/>
        <v/>
      </c>
      <c r="AC40" s="65" t="str">
        <f t="shared" si="23"/>
        <v/>
      </c>
      <c r="AD40" s="65" t="str">
        <f t="shared" si="11"/>
        <v xml:space="preserve"> where game_id = 20151031 and player_order = 3</v>
      </c>
      <c r="AE40" s="65" t="s">
        <v>739</v>
      </c>
      <c r="AF40" s="65" t="str">
        <f t="shared" si="16"/>
        <v/>
      </c>
      <c r="AG40" s="65" t="str">
        <f t="shared" si="24"/>
        <v/>
      </c>
      <c r="AH40" s="65" t="str">
        <f t="shared" si="25"/>
        <v/>
      </c>
      <c r="AI40" s="65" t="str">
        <f t="shared" si="26"/>
        <v/>
      </c>
      <c r="AJ40" s="65" t="str">
        <f t="shared" si="27"/>
        <v/>
      </c>
    </row>
    <row r="41" spans="1:36" x14ac:dyDescent="0.25">
      <c r="A41" s="109" t="s">
        <v>23</v>
      </c>
      <c r="B41" s="120" t="s">
        <v>781</v>
      </c>
      <c r="C41" s="113">
        <v>20151031</v>
      </c>
      <c r="D41" s="113">
        <v>4</v>
      </c>
      <c r="E41" s="113">
        <v>6</v>
      </c>
      <c r="F41" s="212" t="s">
        <v>747</v>
      </c>
      <c r="Q41" s="115"/>
      <c r="R41" s="112" t="str">
        <f t="shared" si="0"/>
        <v>Update games set Result= 'L' where game_id=20151031</v>
      </c>
      <c r="S41" s="112" t="str">
        <f t="shared" si="1"/>
        <v>Update lineups set player_name = 'Wilson Kelvin', Player_num = 6 where game_id = 20151031 and player_order = 4</v>
      </c>
      <c r="T41" s="65" t="str">
        <f t="shared" si="17"/>
        <v/>
      </c>
      <c r="U41" s="164" t="str">
        <f t="shared" si="3"/>
        <v/>
      </c>
      <c r="V41" s="242" t="s">
        <v>739</v>
      </c>
      <c r="W41" s="65" t="str">
        <f t="shared" si="4"/>
        <v>Update lineups set player_name = 'Wilson Kelvin'</v>
      </c>
      <c r="X41" s="65" t="str">
        <f t="shared" si="18"/>
        <v>, Player_num = 6</v>
      </c>
      <c r="Y41" s="65" t="str">
        <f t="shared" si="19"/>
        <v/>
      </c>
      <c r="Z41" s="65" t="str">
        <f t="shared" si="20"/>
        <v/>
      </c>
      <c r="AA41" s="65" t="str">
        <f t="shared" si="21"/>
        <v/>
      </c>
      <c r="AB41" s="65" t="str">
        <f t="shared" si="22"/>
        <v/>
      </c>
      <c r="AC41" s="65" t="str">
        <f t="shared" si="23"/>
        <v/>
      </c>
      <c r="AD41" s="65" t="str">
        <f t="shared" si="11"/>
        <v xml:space="preserve"> where game_id = 20151031 and player_order = 4</v>
      </c>
      <c r="AE41" s="65" t="s">
        <v>739</v>
      </c>
      <c r="AF41" s="65" t="str">
        <f t="shared" si="16"/>
        <v/>
      </c>
      <c r="AG41" s="65" t="str">
        <f t="shared" si="24"/>
        <v/>
      </c>
      <c r="AH41" s="65" t="str">
        <f t="shared" si="25"/>
        <v/>
      </c>
      <c r="AI41" s="65" t="str">
        <f t="shared" si="26"/>
        <v/>
      </c>
      <c r="AJ41" s="65" t="str">
        <f t="shared" si="27"/>
        <v/>
      </c>
    </row>
    <row r="42" spans="1:36" x14ac:dyDescent="0.25">
      <c r="A42" s="109" t="s">
        <v>768</v>
      </c>
      <c r="B42" s="114">
        <v>0</v>
      </c>
      <c r="C42" s="113">
        <v>20151031</v>
      </c>
      <c r="D42" s="113">
        <v>5</v>
      </c>
      <c r="E42" s="113">
        <v>25</v>
      </c>
      <c r="F42" s="212" t="s">
        <v>769</v>
      </c>
      <c r="Q42" s="115"/>
      <c r="R42" s="112" t="str">
        <f t="shared" si="0"/>
        <v>Update games set HT_f= 0 where game_id=20151031</v>
      </c>
      <c r="S42" s="112" t="str">
        <f t="shared" si="1"/>
        <v>Update lineups set player_name = 'Hobbs Jack', Player_num = 25 where game_id = 20151031 and player_order = 5</v>
      </c>
      <c r="T42" s="65" t="str">
        <f t="shared" si="17"/>
        <v/>
      </c>
      <c r="U42" s="164" t="str">
        <f t="shared" si="3"/>
        <v/>
      </c>
      <c r="V42" s="242" t="s">
        <v>739</v>
      </c>
      <c r="W42" s="65" t="str">
        <f t="shared" si="4"/>
        <v>Update lineups set player_name = 'Hobbs Jack'</v>
      </c>
      <c r="X42" s="65" t="str">
        <f t="shared" si="18"/>
        <v>, Player_num = 25</v>
      </c>
      <c r="Y42" s="65" t="str">
        <f t="shared" si="19"/>
        <v/>
      </c>
      <c r="Z42" s="65" t="str">
        <f t="shared" si="20"/>
        <v/>
      </c>
      <c r="AA42" s="65" t="str">
        <f t="shared" si="21"/>
        <v/>
      </c>
      <c r="AB42" s="65" t="str">
        <f t="shared" si="22"/>
        <v/>
      </c>
      <c r="AC42" s="65" t="str">
        <f t="shared" si="23"/>
        <v/>
      </c>
      <c r="AD42" s="65" t="str">
        <f t="shared" si="11"/>
        <v xml:space="preserve"> where game_id = 20151031 and player_order = 5</v>
      </c>
      <c r="AE42" s="65" t="s">
        <v>739</v>
      </c>
      <c r="AF42" s="65" t="str">
        <f t="shared" ref="AF42:AF73" si="28">IF(L42="","",CONCATENATE("update goals set scorer_name = '",SUBSTITUTE(M42, "'", "''"),"'"))</f>
        <v/>
      </c>
      <c r="AG42" s="65" t="str">
        <f t="shared" si="24"/>
        <v/>
      </c>
      <c r="AH42" s="65" t="str">
        <f t="shared" si="25"/>
        <v/>
      </c>
      <c r="AI42" s="65" t="str">
        <f t="shared" si="26"/>
        <v/>
      </c>
      <c r="AJ42" s="65" t="str">
        <f t="shared" si="27"/>
        <v/>
      </c>
    </row>
    <row r="43" spans="1:36" x14ac:dyDescent="0.25">
      <c r="A43" s="109" t="s">
        <v>766</v>
      </c>
      <c r="B43" s="114">
        <v>0</v>
      </c>
      <c r="C43" s="113">
        <v>20151031</v>
      </c>
      <c r="D43" s="113">
        <v>6</v>
      </c>
      <c r="E43" s="113">
        <v>18</v>
      </c>
      <c r="F43" s="212" t="s">
        <v>751</v>
      </c>
      <c r="Q43" s="115"/>
      <c r="R43" s="112" t="str">
        <f t="shared" si="0"/>
        <v>Update games set HT_a= 0 where game_id=20151031</v>
      </c>
      <c r="S43" s="112" t="str">
        <f t="shared" si="1"/>
        <v>Update lineups set player_name = 'Trotter Liam', Player_num = 18 where game_id = 20151031 and player_order = 6</v>
      </c>
      <c r="T43" s="65" t="str">
        <f t="shared" si="17"/>
        <v/>
      </c>
      <c r="U43" s="164" t="str">
        <f t="shared" si="3"/>
        <v/>
      </c>
      <c r="V43" s="242" t="s">
        <v>739</v>
      </c>
      <c r="W43" s="65" t="str">
        <f t="shared" si="4"/>
        <v>Update lineups set player_name = 'Trotter Liam'</v>
      </c>
      <c r="X43" s="65" t="str">
        <f t="shared" si="18"/>
        <v>, Player_num = 18</v>
      </c>
      <c r="Y43" s="65" t="str">
        <f t="shared" si="19"/>
        <v/>
      </c>
      <c r="Z43" s="65" t="str">
        <f t="shared" si="20"/>
        <v/>
      </c>
      <c r="AA43" s="65" t="str">
        <f t="shared" si="21"/>
        <v/>
      </c>
      <c r="AB43" s="65" t="str">
        <f t="shared" si="22"/>
        <v/>
      </c>
      <c r="AC43" s="65" t="str">
        <f t="shared" si="23"/>
        <v/>
      </c>
      <c r="AD43" s="65" t="str">
        <f t="shared" si="11"/>
        <v xml:space="preserve"> where game_id = 20151031 and player_order = 6</v>
      </c>
      <c r="AE43" s="65" t="s">
        <v>739</v>
      </c>
      <c r="AF43" s="65" t="str">
        <f t="shared" si="28"/>
        <v/>
      </c>
      <c r="AG43" s="65" t="str">
        <f t="shared" si="24"/>
        <v/>
      </c>
      <c r="AH43" s="65" t="str">
        <f t="shared" si="25"/>
        <v/>
      </c>
      <c r="AI43" s="65" t="str">
        <f t="shared" si="26"/>
        <v/>
      </c>
      <c r="AJ43" s="65" t="str">
        <f t="shared" si="27"/>
        <v/>
      </c>
    </row>
    <row r="44" spans="1:36" x14ac:dyDescent="0.25">
      <c r="A44" s="109" t="s">
        <v>764</v>
      </c>
      <c r="B44" s="114">
        <v>16</v>
      </c>
      <c r="C44" s="113">
        <v>20151031</v>
      </c>
      <c r="D44" s="113">
        <v>7</v>
      </c>
      <c r="F44" s="212" t="s">
        <v>765</v>
      </c>
      <c r="I44" s="113">
        <v>30</v>
      </c>
      <c r="Q44" s="115"/>
      <c r="R44" s="112" t="str">
        <f t="shared" si="0"/>
        <v>Update games set Pos_before= 16 where game_id=20151031</v>
      </c>
      <c r="S44" s="112" t="str">
        <f t="shared" si="1"/>
        <v>Update lineups set player_name = 'Vaughan David', Y_min = 30 where game_id = 20151031 and player_order = 7</v>
      </c>
      <c r="T44" s="65" t="str">
        <f t="shared" si="17"/>
        <v/>
      </c>
      <c r="U44" s="164" t="str">
        <f t="shared" si="3"/>
        <v/>
      </c>
      <c r="V44" s="242" t="s">
        <v>739</v>
      </c>
      <c r="W44" s="65" t="str">
        <f t="shared" si="4"/>
        <v>Update lineups set player_name = 'Vaughan David'</v>
      </c>
      <c r="X44" s="65" t="str">
        <f t="shared" si="18"/>
        <v/>
      </c>
      <c r="Y44" s="65" t="str">
        <f t="shared" si="19"/>
        <v>, Y_min = 30</v>
      </c>
      <c r="Z44" s="65" t="str">
        <f t="shared" si="20"/>
        <v/>
      </c>
      <c r="AA44" s="65" t="str">
        <f t="shared" si="21"/>
        <v/>
      </c>
      <c r="AB44" s="65" t="str">
        <f t="shared" si="22"/>
        <v/>
      </c>
      <c r="AC44" s="65" t="str">
        <f t="shared" si="23"/>
        <v/>
      </c>
      <c r="AD44" s="65" t="str">
        <f t="shared" si="11"/>
        <v xml:space="preserve"> where game_id = 20151031 and player_order = 7</v>
      </c>
      <c r="AE44" s="65" t="s">
        <v>739</v>
      </c>
      <c r="AF44" s="65" t="str">
        <f t="shared" si="28"/>
        <v/>
      </c>
      <c r="AG44" s="65" t="str">
        <f t="shared" si="24"/>
        <v/>
      </c>
      <c r="AH44" s="65" t="str">
        <f t="shared" si="25"/>
        <v/>
      </c>
      <c r="AI44" s="65" t="str">
        <f t="shared" si="26"/>
        <v/>
      </c>
      <c r="AJ44" s="65" t="str">
        <f t="shared" si="27"/>
        <v/>
      </c>
    </row>
    <row r="45" spans="1:36" x14ac:dyDescent="0.25">
      <c r="A45" s="109" t="s">
        <v>762</v>
      </c>
      <c r="B45" s="114">
        <v>17</v>
      </c>
      <c r="C45" s="113">
        <v>20151031</v>
      </c>
      <c r="D45" s="113">
        <v>8</v>
      </c>
      <c r="E45" s="113">
        <v>27</v>
      </c>
      <c r="F45" s="212" t="s">
        <v>744</v>
      </c>
      <c r="I45" s="113">
        <v>56</v>
      </c>
      <c r="Q45" s="115"/>
      <c r="R45" s="112" t="str">
        <f t="shared" si="0"/>
        <v>Update games set Pos_after= 17 where game_id=20151031</v>
      </c>
      <c r="S45" s="112" t="str">
        <f t="shared" si="1"/>
        <v>Update lineups set player_name = 'Burke Chris', Player_num = 27, Y_min = 56 where game_id = 20151031 and player_order = 8</v>
      </c>
      <c r="T45" s="65" t="str">
        <f t="shared" si="17"/>
        <v/>
      </c>
      <c r="U45" s="164" t="str">
        <f t="shared" si="3"/>
        <v/>
      </c>
      <c r="V45" s="242" t="s">
        <v>739</v>
      </c>
      <c r="W45" s="65" t="str">
        <f t="shared" si="4"/>
        <v>Update lineups set player_name = 'Burke Chris'</v>
      </c>
      <c r="X45" s="65" t="str">
        <f t="shared" si="18"/>
        <v>, Player_num = 27</v>
      </c>
      <c r="Y45" s="65" t="str">
        <f t="shared" si="19"/>
        <v>, Y_min = 56</v>
      </c>
      <c r="Z45" s="65" t="str">
        <f t="shared" si="20"/>
        <v/>
      </c>
      <c r="AA45" s="65" t="str">
        <f t="shared" si="21"/>
        <v/>
      </c>
      <c r="AB45" s="65" t="str">
        <f t="shared" si="22"/>
        <v/>
      </c>
      <c r="AC45" s="65" t="str">
        <f t="shared" si="23"/>
        <v/>
      </c>
      <c r="AD45" s="65" t="str">
        <f t="shared" si="11"/>
        <v xml:space="preserve"> where game_id = 20151031 and player_order = 8</v>
      </c>
      <c r="AE45" s="65" t="s">
        <v>739</v>
      </c>
      <c r="AF45" s="65" t="str">
        <f t="shared" si="28"/>
        <v/>
      </c>
      <c r="AG45" s="65" t="str">
        <f t="shared" si="24"/>
        <v/>
      </c>
      <c r="AH45" s="65" t="str">
        <f t="shared" si="25"/>
        <v/>
      </c>
      <c r="AI45" s="65" t="str">
        <f t="shared" si="26"/>
        <v/>
      </c>
      <c r="AJ45" s="65" t="str">
        <f t="shared" si="27"/>
        <v/>
      </c>
    </row>
    <row r="46" spans="1:36" x14ac:dyDescent="0.25">
      <c r="A46" s="109" t="s">
        <v>761</v>
      </c>
      <c r="B46" s="114">
        <v>8</v>
      </c>
      <c r="C46" s="113">
        <v>20151031</v>
      </c>
      <c r="D46" s="113">
        <v>9</v>
      </c>
      <c r="E46" s="113">
        <v>19</v>
      </c>
      <c r="F46" s="212" t="s">
        <v>740</v>
      </c>
      <c r="I46" s="113">
        <v>41</v>
      </c>
      <c r="Q46" s="115"/>
      <c r="R46" s="112" t="str">
        <f t="shared" si="0"/>
        <v>Update games set Opp_before= 8 where game_id=20151031</v>
      </c>
      <c r="S46" s="112" t="str">
        <f t="shared" si="1"/>
        <v>Update lineups set player_name = 'Ward Jamie', Player_num = 19, Y_min = 41 where game_id = 20151031 and player_order = 9</v>
      </c>
      <c r="T46" s="65" t="str">
        <f t="shared" si="17"/>
        <v/>
      </c>
      <c r="U46" s="164" t="str">
        <f t="shared" si="3"/>
        <v/>
      </c>
      <c r="V46" s="242" t="s">
        <v>739</v>
      </c>
      <c r="W46" s="65" t="str">
        <f t="shared" si="4"/>
        <v>Update lineups set player_name = 'Ward Jamie'</v>
      </c>
      <c r="X46" s="65" t="str">
        <f t="shared" si="18"/>
        <v>, Player_num = 19</v>
      </c>
      <c r="Y46" s="65" t="str">
        <f t="shared" si="19"/>
        <v>, Y_min = 41</v>
      </c>
      <c r="Z46" s="65" t="str">
        <f t="shared" si="20"/>
        <v/>
      </c>
      <c r="AA46" s="65" t="str">
        <f t="shared" si="21"/>
        <v/>
      </c>
      <c r="AB46" s="65" t="str">
        <f t="shared" si="22"/>
        <v/>
      </c>
      <c r="AC46" s="65" t="str">
        <f t="shared" si="23"/>
        <v/>
      </c>
      <c r="AD46" s="65" t="str">
        <f t="shared" si="11"/>
        <v xml:space="preserve"> where game_id = 20151031 and player_order = 9</v>
      </c>
      <c r="AE46" s="65" t="s">
        <v>739</v>
      </c>
      <c r="AF46" s="65" t="str">
        <f t="shared" si="28"/>
        <v/>
      </c>
      <c r="AG46" s="65" t="str">
        <f t="shared" si="24"/>
        <v/>
      </c>
      <c r="AH46" s="65" t="str">
        <f t="shared" si="25"/>
        <v/>
      </c>
      <c r="AI46" s="65" t="str">
        <f t="shared" si="26"/>
        <v/>
      </c>
      <c r="AJ46" s="65" t="str">
        <f t="shared" si="27"/>
        <v/>
      </c>
    </row>
    <row r="47" spans="1:36" x14ac:dyDescent="0.25">
      <c r="A47" s="109" t="s">
        <v>759</v>
      </c>
      <c r="B47" s="114">
        <v>8</v>
      </c>
      <c r="C47" s="113">
        <v>20151031</v>
      </c>
      <c r="D47" s="113">
        <v>10</v>
      </c>
      <c r="E47" s="113">
        <v>17</v>
      </c>
      <c r="F47" s="212" t="s">
        <v>757</v>
      </c>
      <c r="Q47" s="115"/>
      <c r="R47" s="112" t="str">
        <f t="shared" si="0"/>
        <v>Update games set Opp_after= 8 where game_id=20151031</v>
      </c>
      <c r="S47" s="112" t="str">
        <f t="shared" si="1"/>
        <v>Update lineups set player_name = 'Oliveira Nelson', Player_num = 17 where game_id = 20151031 and player_order = 10</v>
      </c>
      <c r="T47" s="65" t="str">
        <f t="shared" si="17"/>
        <v/>
      </c>
      <c r="U47" s="164" t="str">
        <f t="shared" si="3"/>
        <v/>
      </c>
      <c r="V47" s="242" t="s">
        <v>739</v>
      </c>
      <c r="W47" s="65" t="str">
        <f t="shared" si="4"/>
        <v>Update lineups set player_name = 'Oliveira Nelson'</v>
      </c>
      <c r="X47" s="65" t="str">
        <f t="shared" si="18"/>
        <v>, Player_num = 17</v>
      </c>
      <c r="Y47" s="65" t="str">
        <f t="shared" si="19"/>
        <v/>
      </c>
      <c r="Z47" s="65" t="str">
        <f t="shared" si="20"/>
        <v/>
      </c>
      <c r="AA47" s="65" t="str">
        <f t="shared" si="21"/>
        <v/>
      </c>
      <c r="AB47" s="65" t="str">
        <f t="shared" si="22"/>
        <v/>
      </c>
      <c r="AC47" s="65" t="str">
        <f t="shared" si="23"/>
        <v/>
      </c>
      <c r="AD47" s="65" t="str">
        <f t="shared" si="11"/>
        <v xml:space="preserve"> where game_id = 20151031 and player_order = 10</v>
      </c>
      <c r="AE47" s="65" t="s">
        <v>739</v>
      </c>
      <c r="AF47" s="65" t="str">
        <f t="shared" si="28"/>
        <v/>
      </c>
      <c r="AG47" s="65" t="str">
        <f t="shared" si="24"/>
        <v/>
      </c>
      <c r="AH47" s="65" t="str">
        <f t="shared" si="25"/>
        <v/>
      </c>
      <c r="AI47" s="65" t="str">
        <f t="shared" si="26"/>
        <v/>
      </c>
      <c r="AJ47" s="65" t="str">
        <f t="shared" si="27"/>
        <v/>
      </c>
    </row>
    <row r="48" spans="1:36" x14ac:dyDescent="0.25">
      <c r="A48" s="109" t="s">
        <v>20</v>
      </c>
      <c r="B48" s="123" t="s">
        <v>787</v>
      </c>
      <c r="C48" s="75">
        <v>20151031</v>
      </c>
      <c r="D48" s="75">
        <v>11</v>
      </c>
      <c r="E48" s="75">
        <v>23</v>
      </c>
      <c r="F48" s="213" t="s">
        <v>750</v>
      </c>
      <c r="G48" s="75"/>
      <c r="H48" s="78"/>
      <c r="I48" s="75"/>
      <c r="J48" s="75"/>
      <c r="K48" s="75"/>
      <c r="Q48" s="115"/>
      <c r="R48" s="112" t="str">
        <f t="shared" si="0"/>
        <v>Update games set Ground= 'Hillsborough' where game_id=20151031</v>
      </c>
      <c r="S48" s="112" t="str">
        <f t="shared" si="1"/>
        <v>Update lineups set player_name = 'Blackstock Dexter', Player_num = 23 where game_id = 20151031 and player_order = 11</v>
      </c>
      <c r="T48" s="65" t="str">
        <f t="shared" si="17"/>
        <v/>
      </c>
      <c r="U48" s="164" t="str">
        <f t="shared" si="3"/>
        <v/>
      </c>
      <c r="V48" s="242" t="s">
        <v>739</v>
      </c>
      <c r="W48" s="65" t="str">
        <f t="shared" si="4"/>
        <v>Update lineups set player_name = 'Blackstock Dexter'</v>
      </c>
      <c r="X48" s="65" t="str">
        <f t="shared" si="18"/>
        <v>, Player_num = 23</v>
      </c>
      <c r="Y48" s="65" t="str">
        <f t="shared" si="19"/>
        <v/>
      </c>
      <c r="Z48" s="65" t="str">
        <f t="shared" si="20"/>
        <v/>
      </c>
      <c r="AA48" s="65" t="str">
        <f t="shared" si="21"/>
        <v/>
      </c>
      <c r="AB48" s="65" t="str">
        <f t="shared" si="22"/>
        <v/>
      </c>
      <c r="AC48" s="65" t="str">
        <f t="shared" si="23"/>
        <v/>
      </c>
      <c r="AD48" s="65" t="str">
        <f t="shared" si="11"/>
        <v xml:space="preserve"> where game_id = 20151031 and player_order = 11</v>
      </c>
      <c r="AE48" s="65" t="s">
        <v>739</v>
      </c>
      <c r="AF48" s="65" t="str">
        <f t="shared" si="28"/>
        <v/>
      </c>
      <c r="AG48" s="65" t="str">
        <f t="shared" si="24"/>
        <v/>
      </c>
      <c r="AH48" s="65" t="str">
        <f t="shared" si="25"/>
        <v/>
      </c>
      <c r="AI48" s="65" t="str">
        <f t="shared" si="26"/>
        <v/>
      </c>
      <c r="AJ48" s="65" t="str">
        <f t="shared" si="27"/>
        <v/>
      </c>
    </row>
    <row r="49" spans="1:36" x14ac:dyDescent="0.25">
      <c r="A49" s="109" t="s">
        <v>756</v>
      </c>
      <c r="B49" s="123" t="s">
        <v>787</v>
      </c>
      <c r="C49" s="113">
        <v>20151031</v>
      </c>
      <c r="D49" s="113">
        <v>12</v>
      </c>
      <c r="F49" s="212" t="s">
        <v>786</v>
      </c>
      <c r="Q49" s="115"/>
      <c r="R49" s="112" t="str">
        <f t="shared" si="0"/>
        <v>Update games set Ground_Parent= 'Hillsborough' where game_id=20151031</v>
      </c>
      <c r="S49" s="112" t="str">
        <f t="shared" si="1"/>
        <v>Update lineups set player_name = 'Durrant Ross' where game_id = 20151031 and player_order = 12</v>
      </c>
      <c r="T49" s="65" t="str">
        <f t="shared" si="17"/>
        <v/>
      </c>
      <c r="U49" s="164" t="str">
        <f t="shared" si="3"/>
        <v/>
      </c>
      <c r="V49" s="242" t="s">
        <v>739</v>
      </c>
      <c r="W49" s="65" t="str">
        <f t="shared" si="4"/>
        <v>Update lineups set player_name = 'Durrant Ross'</v>
      </c>
      <c r="X49" s="65" t="str">
        <f t="shared" si="18"/>
        <v/>
      </c>
      <c r="Y49" s="65" t="str">
        <f t="shared" si="19"/>
        <v/>
      </c>
      <c r="Z49" s="65" t="str">
        <f t="shared" si="20"/>
        <v/>
      </c>
      <c r="AA49" s="65" t="str">
        <f t="shared" si="21"/>
        <v/>
      </c>
      <c r="AB49" s="65" t="str">
        <f t="shared" si="22"/>
        <v/>
      </c>
      <c r="AC49" s="65" t="str">
        <f t="shared" si="23"/>
        <v/>
      </c>
      <c r="AD49" s="65" t="str">
        <f t="shared" si="11"/>
        <v xml:space="preserve"> where game_id = 20151031 and player_order = 12</v>
      </c>
      <c r="AE49" s="65" t="s">
        <v>739</v>
      </c>
      <c r="AF49" s="65" t="str">
        <f t="shared" si="28"/>
        <v/>
      </c>
      <c r="AG49" s="65" t="str">
        <f t="shared" si="24"/>
        <v/>
      </c>
      <c r="AH49" s="65" t="str">
        <f t="shared" si="25"/>
        <v/>
      </c>
      <c r="AI49" s="65" t="str">
        <f t="shared" si="26"/>
        <v/>
      </c>
      <c r="AJ49" s="65" t="str">
        <f t="shared" si="27"/>
        <v/>
      </c>
    </row>
    <row r="50" spans="1:36" x14ac:dyDescent="0.25">
      <c r="A50" s="109" t="s">
        <v>753</v>
      </c>
      <c r="B50" s="123" t="s">
        <v>785</v>
      </c>
      <c r="C50" s="113">
        <v>20151031</v>
      </c>
      <c r="D50" s="113">
        <v>13</v>
      </c>
      <c r="E50" s="113">
        <v>2</v>
      </c>
      <c r="F50" s="212" t="s">
        <v>771</v>
      </c>
      <c r="Q50" s="115"/>
      <c r="R50" s="112" t="str">
        <f t="shared" si="0"/>
        <v>Update games set Referee= 'Jeremy Simpson' where game_id=20151031</v>
      </c>
      <c r="S50" s="112" t="str">
        <f t="shared" si="1"/>
        <v>Update lineups set player_name = 'Lichaj Eric', Player_num = 2 where game_id = 20151031 and player_order = 13</v>
      </c>
      <c r="T50" s="65" t="str">
        <f t="shared" si="17"/>
        <v/>
      </c>
      <c r="U50" s="164" t="str">
        <f t="shared" si="3"/>
        <v/>
      </c>
      <c r="V50" s="242" t="s">
        <v>739</v>
      </c>
      <c r="W50" s="65" t="str">
        <f t="shared" si="4"/>
        <v>Update lineups set player_name = 'Lichaj Eric'</v>
      </c>
      <c r="X50" s="65" t="str">
        <f t="shared" si="18"/>
        <v>, Player_num = 2</v>
      </c>
      <c r="Y50" s="65" t="str">
        <f t="shared" si="19"/>
        <v/>
      </c>
      <c r="Z50" s="65" t="str">
        <f t="shared" si="20"/>
        <v/>
      </c>
      <c r="AA50" s="65" t="str">
        <f t="shared" si="21"/>
        <v/>
      </c>
      <c r="AB50" s="65" t="str">
        <f t="shared" si="22"/>
        <v/>
      </c>
      <c r="AC50" s="65" t="str">
        <f t="shared" si="23"/>
        <v/>
      </c>
      <c r="AD50" s="65" t="str">
        <f t="shared" si="11"/>
        <v xml:space="preserve"> where game_id = 20151031 and player_order = 13</v>
      </c>
      <c r="AE50" s="65" t="s">
        <v>739</v>
      </c>
      <c r="AF50" s="65" t="str">
        <f t="shared" si="28"/>
        <v/>
      </c>
      <c r="AG50" s="65" t="str">
        <f t="shared" si="24"/>
        <v/>
      </c>
      <c r="AH50" s="65" t="str">
        <f t="shared" si="25"/>
        <v/>
      </c>
      <c r="AI50" s="65" t="str">
        <f t="shared" si="26"/>
        <v/>
      </c>
      <c r="AJ50" s="65" t="str">
        <f t="shared" si="27"/>
        <v/>
      </c>
    </row>
    <row r="51" spans="1:36" x14ac:dyDescent="0.25">
      <c r="A51" s="109" t="s">
        <v>475</v>
      </c>
      <c r="B51" s="114">
        <v>22465</v>
      </c>
      <c r="C51" s="113">
        <v>20151031</v>
      </c>
      <c r="D51" s="113">
        <v>14</v>
      </c>
      <c r="E51" s="113">
        <v>37</v>
      </c>
      <c r="F51" s="212" t="s">
        <v>775</v>
      </c>
      <c r="Q51" s="115"/>
      <c r="R51" s="112" t="str">
        <f t="shared" si="0"/>
        <v>Update games set Att= 22465 where game_id=20151031</v>
      </c>
      <c r="S51" s="112" t="str">
        <f t="shared" si="1"/>
        <v>Update lineups set player_name = 'Grant Jorge', Player_num = 37 where game_id = 20151031 and player_order = 14</v>
      </c>
      <c r="T51" s="65" t="str">
        <f t="shared" si="17"/>
        <v/>
      </c>
      <c r="U51" s="164" t="str">
        <f t="shared" si="3"/>
        <v/>
      </c>
      <c r="V51" s="242" t="s">
        <v>739</v>
      </c>
      <c r="W51" s="65" t="str">
        <f t="shared" si="4"/>
        <v>Update lineups set player_name = 'Grant Jorge'</v>
      </c>
      <c r="X51" s="65" t="str">
        <f t="shared" si="18"/>
        <v>, Player_num = 37</v>
      </c>
      <c r="Y51" s="65" t="str">
        <f t="shared" si="19"/>
        <v/>
      </c>
      <c r="Z51" s="65" t="str">
        <f t="shared" si="20"/>
        <v/>
      </c>
      <c r="AA51" s="65" t="str">
        <f t="shared" si="21"/>
        <v/>
      </c>
      <c r="AB51" s="65" t="str">
        <f t="shared" si="22"/>
        <v/>
      </c>
      <c r="AC51" s="65" t="str">
        <f t="shared" si="23"/>
        <v/>
      </c>
      <c r="AD51" s="65" t="str">
        <f t="shared" si="11"/>
        <v xml:space="preserve"> where game_id = 20151031 and player_order = 14</v>
      </c>
      <c r="AE51" s="65" t="s">
        <v>739</v>
      </c>
      <c r="AF51" s="65" t="str">
        <f t="shared" si="28"/>
        <v/>
      </c>
      <c r="AG51" s="65" t="str">
        <f t="shared" si="24"/>
        <v/>
      </c>
      <c r="AH51" s="65" t="str">
        <f t="shared" si="25"/>
        <v/>
      </c>
      <c r="AI51" s="65" t="str">
        <f t="shared" si="26"/>
        <v/>
      </c>
      <c r="AJ51" s="65" t="str">
        <f t="shared" si="27"/>
        <v/>
      </c>
    </row>
    <row r="52" spans="1:36" x14ac:dyDescent="0.25">
      <c r="A52" s="109" t="s">
        <v>749</v>
      </c>
      <c r="B52" s="121" t="s">
        <v>784</v>
      </c>
      <c r="C52" s="113">
        <v>20151031</v>
      </c>
      <c r="D52" s="113">
        <v>15</v>
      </c>
      <c r="E52" s="113">
        <v>20</v>
      </c>
      <c r="F52" s="212" t="s">
        <v>760</v>
      </c>
      <c r="G52" s="113">
        <v>79</v>
      </c>
      <c r="H52" s="65" t="s">
        <v>740</v>
      </c>
      <c r="Q52" s="115"/>
      <c r="R52" s="112" t="str">
        <f t="shared" si="0"/>
        <v>Update games set Source= 'http://www.11v11.com/matches/sheffield-wednesday-v-nottingham-forest-31-october-2015-315701/' where game_id=20151031</v>
      </c>
      <c r="S52" s="112" t="str">
        <f t="shared" si="1"/>
        <v>Update lineups set player_name = 'Williams Jonny', Player_num = 20, Sub_min= 79, Player_off = 'Ward Jamie' where game_id = 20151031 and player_order = 15</v>
      </c>
      <c r="T52" s="65" t="str">
        <f t="shared" si="17"/>
        <v/>
      </c>
      <c r="U52" s="164" t="str">
        <f t="shared" si="3"/>
        <v/>
      </c>
      <c r="V52" s="242" t="s">
        <v>739</v>
      </c>
      <c r="W52" s="65" t="str">
        <f t="shared" si="4"/>
        <v>Update lineups set player_name = 'Williams Jonny'</v>
      </c>
      <c r="X52" s="65" t="str">
        <f t="shared" si="18"/>
        <v>, Player_num = 20</v>
      </c>
      <c r="Y52" s="65" t="str">
        <f t="shared" si="19"/>
        <v/>
      </c>
      <c r="Z52" s="65" t="str">
        <f t="shared" si="20"/>
        <v/>
      </c>
      <c r="AA52" s="65" t="str">
        <f t="shared" si="21"/>
        <v/>
      </c>
      <c r="AB52" s="65" t="str">
        <f t="shared" si="22"/>
        <v>, Sub_min= 79</v>
      </c>
      <c r="AC52" s="65" t="str">
        <f t="shared" si="23"/>
        <v>, Player_off = 'Ward Jamie'</v>
      </c>
      <c r="AD52" s="65" t="str">
        <f t="shared" si="11"/>
        <v xml:space="preserve"> where game_id = 20151031 and player_order = 15</v>
      </c>
      <c r="AE52" s="65" t="s">
        <v>739</v>
      </c>
      <c r="AF52" s="65" t="str">
        <f t="shared" si="28"/>
        <v/>
      </c>
      <c r="AG52" s="65" t="str">
        <f t="shared" si="24"/>
        <v/>
      </c>
      <c r="AH52" s="65" t="str">
        <f t="shared" si="25"/>
        <v/>
      </c>
      <c r="AI52" s="65" t="str">
        <f t="shared" si="26"/>
        <v/>
      </c>
      <c r="AJ52" s="65" t="str">
        <f t="shared" si="27"/>
        <v/>
      </c>
    </row>
    <row r="53" spans="1:36" x14ac:dyDescent="0.25">
      <c r="A53" s="109" t="s">
        <v>746</v>
      </c>
      <c r="B53" s="120" t="s">
        <v>783</v>
      </c>
      <c r="C53" s="113">
        <v>20151031</v>
      </c>
      <c r="D53" s="113">
        <v>16</v>
      </c>
      <c r="E53" s="113">
        <v>38</v>
      </c>
      <c r="F53" s="212" t="s">
        <v>741</v>
      </c>
      <c r="G53" s="113">
        <v>59</v>
      </c>
      <c r="H53" s="65" t="s">
        <v>744</v>
      </c>
      <c r="Q53" s="115"/>
      <c r="R53" s="112" t="str">
        <f t="shared" si="0"/>
        <v>Update games set Game_date= '2015-10-31' where game_id=20151031</v>
      </c>
      <c r="S53" s="112" t="str">
        <f t="shared" si="1"/>
        <v>Update lineups set player_name = 'Osborn Ben', Player_num = 38, Sub_min= 59, Player_off = 'Burke Chris' where game_id = 20151031 and player_order = 16</v>
      </c>
      <c r="T53" s="65" t="str">
        <f t="shared" si="17"/>
        <v/>
      </c>
      <c r="U53" s="164" t="str">
        <f t="shared" si="3"/>
        <v/>
      </c>
      <c r="V53" s="242" t="s">
        <v>739</v>
      </c>
      <c r="W53" s="65" t="str">
        <f t="shared" si="4"/>
        <v>Update lineups set player_name = 'Osborn Ben'</v>
      </c>
      <c r="X53" s="65" t="str">
        <f t="shared" si="18"/>
        <v>, Player_num = 38</v>
      </c>
      <c r="Y53" s="65" t="str">
        <f t="shared" si="19"/>
        <v/>
      </c>
      <c r="Z53" s="65" t="str">
        <f t="shared" si="20"/>
        <v/>
      </c>
      <c r="AA53" s="65" t="str">
        <f t="shared" si="21"/>
        <v/>
      </c>
      <c r="AB53" s="65" t="str">
        <f t="shared" si="22"/>
        <v>, Sub_min= 59</v>
      </c>
      <c r="AC53" s="65" t="str">
        <f t="shared" si="23"/>
        <v>, Player_off = 'Burke Chris'</v>
      </c>
      <c r="AD53" s="65" t="str">
        <f t="shared" si="11"/>
        <v xml:space="preserve"> where game_id = 20151031 and player_order = 16</v>
      </c>
      <c r="AE53" s="65" t="s">
        <v>739</v>
      </c>
      <c r="AF53" s="65" t="str">
        <f t="shared" si="28"/>
        <v/>
      </c>
      <c r="AG53" s="65" t="str">
        <f t="shared" si="24"/>
        <v/>
      </c>
      <c r="AH53" s="65" t="str">
        <f t="shared" si="25"/>
        <v/>
      </c>
      <c r="AI53" s="65" t="str">
        <f t="shared" si="26"/>
        <v/>
      </c>
      <c r="AJ53" s="65" t="str">
        <f t="shared" si="27"/>
        <v/>
      </c>
    </row>
    <row r="54" spans="1:36" x14ac:dyDescent="0.25">
      <c r="A54" s="109" t="s">
        <v>743</v>
      </c>
      <c r="B54" s="120"/>
      <c r="C54" s="113">
        <v>20151031</v>
      </c>
      <c r="D54" s="113">
        <v>17</v>
      </c>
      <c r="E54" s="113">
        <v>29</v>
      </c>
      <c r="F54" s="212" t="s">
        <v>776</v>
      </c>
      <c r="G54" s="113">
        <v>84</v>
      </c>
      <c r="H54" s="65" t="s">
        <v>769</v>
      </c>
      <c r="Q54" s="115"/>
      <c r="R54" s="112" t="str">
        <f t="shared" si="0"/>
        <v>--</v>
      </c>
      <c r="S54" s="112" t="str">
        <f t="shared" si="1"/>
        <v>Update lineups set player_name = 'O''Grady Chris', Player_num = 29, Sub_min= 84, Player_off = 'Hobbs Jack' where game_id = 20151031 and player_order = 17</v>
      </c>
      <c r="T54" s="65" t="str">
        <f t="shared" si="17"/>
        <v/>
      </c>
      <c r="U54" s="164" t="str">
        <f t="shared" si="3"/>
        <v/>
      </c>
      <c r="V54" s="242" t="s">
        <v>739</v>
      </c>
      <c r="W54" s="65" t="str">
        <f t="shared" si="4"/>
        <v>Update lineups set player_name = 'O''Grady Chris'</v>
      </c>
      <c r="X54" s="65" t="str">
        <f t="shared" si="18"/>
        <v>, Player_num = 29</v>
      </c>
      <c r="Y54" s="65" t="str">
        <f t="shared" si="19"/>
        <v/>
      </c>
      <c r="Z54" s="65" t="str">
        <f t="shared" si="20"/>
        <v/>
      </c>
      <c r="AA54" s="65" t="str">
        <f t="shared" si="21"/>
        <v/>
      </c>
      <c r="AB54" s="65" t="str">
        <f t="shared" si="22"/>
        <v>, Sub_min= 84</v>
      </c>
      <c r="AC54" s="65" t="str">
        <f t="shared" si="23"/>
        <v>, Player_off = 'Hobbs Jack'</v>
      </c>
      <c r="AD54" s="65" t="str">
        <f t="shared" si="11"/>
        <v xml:space="preserve"> where game_id = 20151031 and player_order = 17</v>
      </c>
      <c r="AE54" s="65" t="s">
        <v>739</v>
      </c>
      <c r="AF54" s="65" t="str">
        <f t="shared" si="28"/>
        <v/>
      </c>
      <c r="AG54" s="65" t="str">
        <f t="shared" si="24"/>
        <v/>
      </c>
      <c r="AH54" s="65" t="str">
        <f t="shared" si="25"/>
        <v/>
      </c>
      <c r="AI54" s="65" t="str">
        <f t="shared" si="26"/>
        <v/>
      </c>
      <c r="AJ54" s="65" t="str">
        <f t="shared" si="27"/>
        <v/>
      </c>
    </row>
    <row r="55" spans="1:36" ht="15" thickBot="1" x14ac:dyDescent="0.3">
      <c r="A55" s="116"/>
      <c r="B55" s="119"/>
      <c r="C55" s="117">
        <v>20151031</v>
      </c>
      <c r="D55" s="117">
        <v>18</v>
      </c>
      <c r="E55" s="117">
        <v>34</v>
      </c>
      <c r="F55" s="214" t="s">
        <v>742</v>
      </c>
      <c r="G55" s="117"/>
      <c r="H55" s="126"/>
      <c r="I55" s="117"/>
      <c r="J55" s="117"/>
      <c r="K55" s="117"/>
      <c r="L55" s="205"/>
      <c r="M55" s="206"/>
      <c r="N55" s="207"/>
      <c r="O55" s="207"/>
      <c r="P55" s="207"/>
      <c r="Q55" s="115"/>
      <c r="R55" s="112" t="str">
        <f t="shared" si="0"/>
        <v>--</v>
      </c>
      <c r="S55" s="112" t="str">
        <f t="shared" si="1"/>
        <v>Update lineups set player_name = 'Walker Tyler', Player_num = 34 where game_id = 20151031 and player_order = 18</v>
      </c>
      <c r="T55" s="65" t="str">
        <f t="shared" si="17"/>
        <v/>
      </c>
      <c r="U55" s="164" t="str">
        <f t="shared" si="3"/>
        <v/>
      </c>
      <c r="V55" s="242" t="s">
        <v>739</v>
      </c>
      <c r="W55" s="65" t="str">
        <f t="shared" si="4"/>
        <v>Update lineups set player_name = 'Walker Tyler'</v>
      </c>
      <c r="X55" s="65" t="str">
        <f t="shared" si="18"/>
        <v>, Player_num = 34</v>
      </c>
      <c r="Y55" s="65" t="str">
        <f t="shared" si="19"/>
        <v/>
      </c>
      <c r="Z55" s="65" t="str">
        <f t="shared" si="20"/>
        <v/>
      </c>
      <c r="AA55" s="65" t="str">
        <f t="shared" si="21"/>
        <v/>
      </c>
      <c r="AB55" s="65" t="str">
        <f t="shared" si="22"/>
        <v/>
      </c>
      <c r="AC55" s="65" t="str">
        <f t="shared" si="23"/>
        <v/>
      </c>
      <c r="AD55" s="65" t="str">
        <f t="shared" si="11"/>
        <v xml:space="preserve"> where game_id = 20151031 and player_order = 18</v>
      </c>
      <c r="AE55" s="65" t="s">
        <v>739</v>
      </c>
      <c r="AF55" s="65" t="str">
        <f t="shared" si="28"/>
        <v/>
      </c>
      <c r="AG55" s="65" t="str">
        <f t="shared" si="24"/>
        <v/>
      </c>
      <c r="AH55" s="65" t="str">
        <f t="shared" si="25"/>
        <v/>
      </c>
      <c r="AI55" s="65" t="str">
        <f t="shared" si="26"/>
        <v/>
      </c>
      <c r="AJ55" s="65" t="str">
        <f t="shared" si="27"/>
        <v/>
      </c>
    </row>
    <row r="56" spans="1:36" ht="15" thickTop="1" x14ac:dyDescent="0.25">
      <c r="A56" s="125" t="s">
        <v>774</v>
      </c>
      <c r="B56" s="176" t="s">
        <v>782</v>
      </c>
      <c r="C56" s="113">
        <v>20151103</v>
      </c>
      <c r="D56" s="113">
        <v>1</v>
      </c>
      <c r="E56" s="113">
        <v>1</v>
      </c>
      <c r="F56" s="212" t="s">
        <v>772</v>
      </c>
      <c r="Q56" s="115"/>
      <c r="R56" s="112" t="str">
        <f t="shared" si="0"/>
        <v>Update games set Opp_Parent= 'Preston North End' where game_id=20151103</v>
      </c>
      <c r="S56" s="112" t="str">
        <f t="shared" si="1"/>
        <v>Update lineups set player_name = 'de Vries Dorus', Player_num = 1 where game_id = 20151103 and player_order = 1</v>
      </c>
      <c r="T56" s="65" t="str">
        <f t="shared" si="17"/>
        <v/>
      </c>
      <c r="U56" s="164" t="str">
        <f t="shared" si="3"/>
        <v/>
      </c>
      <c r="V56" s="242" t="s">
        <v>739</v>
      </c>
      <c r="W56" s="65" t="str">
        <f t="shared" si="4"/>
        <v>Update lineups set player_name = 'de Vries Dorus'</v>
      </c>
      <c r="X56" s="65" t="str">
        <f t="shared" si="18"/>
        <v>, Player_num = 1</v>
      </c>
      <c r="Y56" s="65" t="str">
        <f t="shared" si="19"/>
        <v/>
      </c>
      <c r="Z56" s="65" t="str">
        <f t="shared" si="20"/>
        <v/>
      </c>
      <c r="AA56" s="65" t="str">
        <f t="shared" si="21"/>
        <v/>
      </c>
      <c r="AB56" s="65" t="str">
        <f t="shared" si="22"/>
        <v/>
      </c>
      <c r="AC56" s="65" t="str">
        <f t="shared" si="23"/>
        <v/>
      </c>
      <c r="AD56" s="65" t="str">
        <f t="shared" si="11"/>
        <v xml:space="preserve"> where game_id = 20151103 and player_order = 1</v>
      </c>
      <c r="AE56" s="65" t="s">
        <v>739</v>
      </c>
      <c r="AF56" s="65" t="str">
        <f t="shared" si="28"/>
        <v/>
      </c>
      <c r="AG56" s="65" t="str">
        <f t="shared" si="24"/>
        <v/>
      </c>
      <c r="AH56" s="65" t="str">
        <f t="shared" si="25"/>
        <v/>
      </c>
      <c r="AI56" s="65" t="str">
        <f t="shared" si="26"/>
        <v/>
      </c>
      <c r="AJ56" s="65" t="str">
        <f t="shared" si="27"/>
        <v/>
      </c>
    </row>
    <row r="57" spans="1:36" x14ac:dyDescent="0.25">
      <c r="A57" s="109" t="s">
        <v>5</v>
      </c>
      <c r="B57" s="114">
        <v>0</v>
      </c>
      <c r="C57" s="113">
        <v>20151103</v>
      </c>
      <c r="D57" s="113">
        <v>2</v>
      </c>
      <c r="E57" s="113">
        <v>2</v>
      </c>
      <c r="F57" s="212" t="s">
        <v>771</v>
      </c>
      <c r="Q57" s="115"/>
      <c r="R57" s="112" t="str">
        <f t="shared" si="0"/>
        <v>Update games set F= 0 where game_id=20151103</v>
      </c>
      <c r="S57" s="112" t="str">
        <f t="shared" si="1"/>
        <v>Update lineups set player_name = 'Lichaj Eric', Player_num = 2 where game_id = 20151103 and player_order = 2</v>
      </c>
      <c r="T57" s="65" t="str">
        <f t="shared" si="17"/>
        <v/>
      </c>
      <c r="U57" s="164" t="str">
        <f t="shared" si="3"/>
        <v/>
      </c>
      <c r="V57" s="242" t="s">
        <v>739</v>
      </c>
      <c r="W57" s="65" t="str">
        <f t="shared" si="4"/>
        <v>Update lineups set player_name = 'Lichaj Eric'</v>
      </c>
      <c r="X57" s="65" t="str">
        <f t="shared" si="18"/>
        <v>, Player_num = 2</v>
      </c>
      <c r="Y57" s="65" t="str">
        <f t="shared" si="19"/>
        <v/>
      </c>
      <c r="Z57" s="65" t="str">
        <f t="shared" si="20"/>
        <v/>
      </c>
      <c r="AA57" s="65" t="str">
        <f t="shared" si="21"/>
        <v/>
      </c>
      <c r="AB57" s="65" t="str">
        <f t="shared" si="22"/>
        <v/>
      </c>
      <c r="AC57" s="65" t="str">
        <f t="shared" si="23"/>
        <v/>
      </c>
      <c r="AD57" s="65" t="str">
        <f t="shared" si="11"/>
        <v xml:space="preserve"> where game_id = 20151103 and player_order = 2</v>
      </c>
      <c r="AE57" s="65" t="s">
        <v>739</v>
      </c>
      <c r="AF57" s="65" t="str">
        <f t="shared" si="28"/>
        <v/>
      </c>
      <c r="AG57" s="65" t="str">
        <f t="shared" si="24"/>
        <v/>
      </c>
      <c r="AH57" s="65" t="str">
        <f t="shared" si="25"/>
        <v/>
      </c>
      <c r="AI57" s="65" t="str">
        <f t="shared" si="26"/>
        <v/>
      </c>
      <c r="AJ57" s="65" t="str">
        <f t="shared" si="27"/>
        <v/>
      </c>
    </row>
    <row r="58" spans="1:36" x14ac:dyDescent="0.25">
      <c r="A58" s="109" t="s">
        <v>0</v>
      </c>
      <c r="B58" s="114">
        <v>1</v>
      </c>
      <c r="C58" s="113">
        <v>20151103</v>
      </c>
      <c r="D58" s="113">
        <v>3</v>
      </c>
      <c r="E58" s="113">
        <v>5</v>
      </c>
      <c r="F58" s="212" t="s">
        <v>714</v>
      </c>
      <c r="Q58" s="115"/>
      <c r="R58" s="112" t="str">
        <f t="shared" si="0"/>
        <v>Update games set A= 1 where game_id=20151103</v>
      </c>
      <c r="S58" s="112" t="str">
        <f t="shared" si="1"/>
        <v>Update lineups set player_name = 'Mills Matthew', Player_num = 5 where game_id = 20151103 and player_order = 3</v>
      </c>
      <c r="T58" s="65" t="str">
        <f t="shared" si="17"/>
        <v/>
      </c>
      <c r="U58" s="164" t="str">
        <f t="shared" si="3"/>
        <v/>
      </c>
      <c r="V58" s="242" t="s">
        <v>739</v>
      </c>
      <c r="W58" s="65" t="str">
        <f t="shared" si="4"/>
        <v>Update lineups set player_name = 'Mills Matthew'</v>
      </c>
      <c r="X58" s="65" t="str">
        <f t="shared" si="18"/>
        <v>, Player_num = 5</v>
      </c>
      <c r="Y58" s="65" t="str">
        <f t="shared" si="19"/>
        <v/>
      </c>
      <c r="Z58" s="65" t="str">
        <f t="shared" si="20"/>
        <v/>
      </c>
      <c r="AA58" s="65" t="str">
        <f t="shared" si="21"/>
        <v/>
      </c>
      <c r="AB58" s="65" t="str">
        <f t="shared" si="22"/>
        <v/>
      </c>
      <c r="AC58" s="65" t="str">
        <f t="shared" si="23"/>
        <v/>
      </c>
      <c r="AD58" s="65" t="str">
        <f t="shared" si="11"/>
        <v xml:space="preserve"> where game_id = 20151103 and player_order = 3</v>
      </c>
      <c r="AE58" s="65" t="s">
        <v>739</v>
      </c>
      <c r="AF58" s="65" t="str">
        <f t="shared" si="28"/>
        <v/>
      </c>
      <c r="AG58" s="65" t="str">
        <f t="shared" si="24"/>
        <v/>
      </c>
      <c r="AH58" s="65" t="str">
        <f t="shared" si="25"/>
        <v/>
      </c>
      <c r="AI58" s="65" t="str">
        <f t="shared" si="26"/>
        <v/>
      </c>
      <c r="AJ58" s="65" t="str">
        <f t="shared" si="27"/>
        <v/>
      </c>
    </row>
    <row r="59" spans="1:36" x14ac:dyDescent="0.25">
      <c r="A59" s="109" t="s">
        <v>23</v>
      </c>
      <c r="B59" s="120" t="s">
        <v>781</v>
      </c>
      <c r="C59" s="113">
        <v>20151103</v>
      </c>
      <c r="D59" s="113">
        <v>4</v>
      </c>
      <c r="E59" s="113">
        <v>25</v>
      </c>
      <c r="F59" s="212" t="s">
        <v>769</v>
      </c>
      <c r="Q59" s="115"/>
      <c r="R59" s="112" t="str">
        <f t="shared" si="0"/>
        <v>Update games set Result= 'L' where game_id=20151103</v>
      </c>
      <c r="S59" s="112" t="str">
        <f t="shared" si="1"/>
        <v>Update lineups set player_name = 'Hobbs Jack', Player_num = 25 where game_id = 20151103 and player_order = 4</v>
      </c>
      <c r="T59" s="65" t="str">
        <f t="shared" si="17"/>
        <v/>
      </c>
      <c r="U59" s="164" t="str">
        <f t="shared" si="3"/>
        <v/>
      </c>
      <c r="V59" s="242" t="s">
        <v>739</v>
      </c>
      <c r="W59" s="65" t="str">
        <f t="shared" si="4"/>
        <v>Update lineups set player_name = 'Hobbs Jack'</v>
      </c>
      <c r="X59" s="65" t="str">
        <f t="shared" si="18"/>
        <v>, Player_num = 25</v>
      </c>
      <c r="Y59" s="65" t="str">
        <f t="shared" si="19"/>
        <v/>
      </c>
      <c r="Z59" s="65" t="str">
        <f t="shared" si="20"/>
        <v/>
      </c>
      <c r="AA59" s="65" t="str">
        <f t="shared" si="21"/>
        <v/>
      </c>
      <c r="AB59" s="65" t="str">
        <f t="shared" si="22"/>
        <v/>
      </c>
      <c r="AC59" s="65" t="str">
        <f t="shared" si="23"/>
        <v/>
      </c>
      <c r="AD59" s="65" t="str">
        <f t="shared" si="11"/>
        <v xml:space="preserve"> where game_id = 20151103 and player_order = 4</v>
      </c>
      <c r="AE59" s="65" t="s">
        <v>739</v>
      </c>
      <c r="AF59" s="65" t="str">
        <f t="shared" si="28"/>
        <v/>
      </c>
      <c r="AG59" s="65" t="str">
        <f t="shared" si="24"/>
        <v/>
      </c>
      <c r="AH59" s="65" t="str">
        <f t="shared" si="25"/>
        <v/>
      </c>
      <c r="AI59" s="65" t="str">
        <f t="shared" si="26"/>
        <v/>
      </c>
      <c r="AJ59" s="65" t="str">
        <f t="shared" si="27"/>
        <v/>
      </c>
    </row>
    <row r="60" spans="1:36" x14ac:dyDescent="0.25">
      <c r="A60" s="109" t="s">
        <v>768</v>
      </c>
      <c r="B60" s="114">
        <v>0</v>
      </c>
      <c r="C60" s="113">
        <v>20151103</v>
      </c>
      <c r="D60" s="113">
        <v>5</v>
      </c>
      <c r="E60" s="113">
        <v>31</v>
      </c>
      <c r="F60" s="212" t="s">
        <v>767</v>
      </c>
      <c r="Q60" s="115"/>
      <c r="R60" s="112" t="str">
        <f t="shared" si="0"/>
        <v>Update games set HT_f= 0 where game_id=20151103</v>
      </c>
      <c r="S60" s="112" t="str">
        <f t="shared" si="1"/>
        <v>Update lineups set player_name = 'Pinillos Daniel', Player_num = 31 where game_id = 20151103 and player_order = 5</v>
      </c>
      <c r="T60" s="65" t="str">
        <f t="shared" si="17"/>
        <v/>
      </c>
      <c r="U60" s="164" t="str">
        <f t="shared" si="3"/>
        <v/>
      </c>
      <c r="V60" s="242" t="s">
        <v>739</v>
      </c>
      <c r="W60" s="65" t="str">
        <f t="shared" si="4"/>
        <v>Update lineups set player_name = 'Pinillos Daniel'</v>
      </c>
      <c r="X60" s="65" t="str">
        <f t="shared" si="18"/>
        <v>, Player_num = 31</v>
      </c>
      <c r="Y60" s="65" t="str">
        <f t="shared" si="19"/>
        <v/>
      </c>
      <c r="Z60" s="65" t="str">
        <f t="shared" si="20"/>
        <v/>
      </c>
      <c r="AA60" s="65" t="str">
        <f t="shared" si="21"/>
        <v/>
      </c>
      <c r="AB60" s="65" t="str">
        <f t="shared" si="22"/>
        <v/>
      </c>
      <c r="AC60" s="65" t="str">
        <f t="shared" si="23"/>
        <v/>
      </c>
      <c r="AD60" s="65" t="str">
        <f t="shared" si="11"/>
        <v xml:space="preserve"> where game_id = 20151103 and player_order = 5</v>
      </c>
      <c r="AE60" s="65" t="s">
        <v>739</v>
      </c>
      <c r="AF60" s="65" t="str">
        <f t="shared" si="28"/>
        <v/>
      </c>
      <c r="AG60" s="65" t="str">
        <f t="shared" si="24"/>
        <v/>
      </c>
      <c r="AH60" s="65" t="str">
        <f t="shared" si="25"/>
        <v/>
      </c>
      <c r="AI60" s="65" t="str">
        <f t="shared" si="26"/>
        <v/>
      </c>
      <c r="AJ60" s="65" t="str">
        <f t="shared" si="27"/>
        <v/>
      </c>
    </row>
    <row r="61" spans="1:36" x14ac:dyDescent="0.25">
      <c r="A61" s="109" t="s">
        <v>766</v>
      </c>
      <c r="B61" s="114">
        <v>1</v>
      </c>
      <c r="C61" s="113">
        <v>20151103</v>
      </c>
      <c r="D61" s="113">
        <v>6</v>
      </c>
      <c r="E61" s="113">
        <v>19</v>
      </c>
      <c r="F61" s="212" t="s">
        <v>740</v>
      </c>
      <c r="Q61" s="115"/>
      <c r="R61" s="112" t="str">
        <f t="shared" si="0"/>
        <v>Update games set HT_a= 1 where game_id=20151103</v>
      </c>
      <c r="S61" s="112" t="str">
        <f t="shared" si="1"/>
        <v>Update lineups set player_name = 'Ward Jamie', Player_num = 19 where game_id = 20151103 and player_order = 6</v>
      </c>
      <c r="T61" s="65" t="str">
        <f t="shared" si="17"/>
        <v/>
      </c>
      <c r="U61" s="164" t="str">
        <f t="shared" si="3"/>
        <v/>
      </c>
      <c r="V61" s="242" t="s">
        <v>739</v>
      </c>
      <c r="W61" s="65" t="str">
        <f t="shared" si="4"/>
        <v>Update lineups set player_name = 'Ward Jamie'</v>
      </c>
      <c r="X61" s="65" t="str">
        <f t="shared" si="18"/>
        <v>, Player_num = 19</v>
      </c>
      <c r="Y61" s="65" t="str">
        <f t="shared" si="19"/>
        <v/>
      </c>
      <c r="Z61" s="65" t="str">
        <f t="shared" si="20"/>
        <v/>
      </c>
      <c r="AA61" s="65" t="str">
        <f t="shared" si="21"/>
        <v/>
      </c>
      <c r="AB61" s="65" t="str">
        <f t="shared" si="22"/>
        <v/>
      </c>
      <c r="AC61" s="65" t="str">
        <f t="shared" si="23"/>
        <v/>
      </c>
      <c r="AD61" s="65" t="str">
        <f t="shared" si="11"/>
        <v xml:space="preserve"> where game_id = 20151103 and player_order = 6</v>
      </c>
      <c r="AE61" s="65" t="s">
        <v>739</v>
      </c>
      <c r="AF61" s="65" t="str">
        <f t="shared" si="28"/>
        <v/>
      </c>
      <c r="AG61" s="65" t="str">
        <f t="shared" si="24"/>
        <v/>
      </c>
      <c r="AH61" s="65" t="str">
        <f t="shared" si="25"/>
        <v/>
      </c>
      <c r="AI61" s="65" t="str">
        <f t="shared" si="26"/>
        <v/>
      </c>
      <c r="AJ61" s="65" t="str">
        <f t="shared" si="27"/>
        <v/>
      </c>
    </row>
    <row r="62" spans="1:36" x14ac:dyDescent="0.25">
      <c r="A62" s="109" t="s">
        <v>764</v>
      </c>
      <c r="B62" s="114">
        <v>17</v>
      </c>
      <c r="C62" s="113">
        <v>20151103</v>
      </c>
      <c r="D62" s="113">
        <v>7</v>
      </c>
      <c r="E62" s="113">
        <v>18</v>
      </c>
      <c r="F62" s="212" t="s">
        <v>751</v>
      </c>
      <c r="Q62" s="115"/>
      <c r="R62" s="112" t="str">
        <f t="shared" si="0"/>
        <v>Update games set Pos_before= 17 where game_id=20151103</v>
      </c>
      <c r="S62" s="112" t="str">
        <f t="shared" si="1"/>
        <v>Update lineups set player_name = 'Trotter Liam', Player_num = 18 where game_id = 20151103 and player_order = 7</v>
      </c>
      <c r="T62" s="65" t="str">
        <f t="shared" si="17"/>
        <v/>
      </c>
      <c r="U62" s="164" t="str">
        <f t="shared" si="3"/>
        <v/>
      </c>
      <c r="V62" s="242" t="s">
        <v>739</v>
      </c>
      <c r="W62" s="65" t="str">
        <f t="shared" si="4"/>
        <v>Update lineups set player_name = 'Trotter Liam'</v>
      </c>
      <c r="X62" s="65" t="str">
        <f t="shared" si="18"/>
        <v>, Player_num = 18</v>
      </c>
      <c r="Y62" s="65" t="str">
        <f t="shared" si="19"/>
        <v/>
      </c>
      <c r="Z62" s="65" t="str">
        <f t="shared" si="20"/>
        <v/>
      </c>
      <c r="AA62" s="65" t="str">
        <f t="shared" si="21"/>
        <v/>
      </c>
      <c r="AB62" s="65" t="str">
        <f t="shared" si="22"/>
        <v/>
      </c>
      <c r="AC62" s="65" t="str">
        <f t="shared" si="23"/>
        <v/>
      </c>
      <c r="AD62" s="65" t="str">
        <f t="shared" si="11"/>
        <v xml:space="preserve"> where game_id = 20151103 and player_order = 7</v>
      </c>
      <c r="AE62" s="65" t="s">
        <v>739</v>
      </c>
      <c r="AF62" s="65" t="str">
        <f t="shared" si="28"/>
        <v/>
      </c>
      <c r="AG62" s="65" t="str">
        <f t="shared" si="24"/>
        <v/>
      </c>
      <c r="AH62" s="65" t="str">
        <f t="shared" si="25"/>
        <v/>
      </c>
      <c r="AI62" s="65" t="str">
        <f t="shared" si="26"/>
        <v/>
      </c>
      <c r="AJ62" s="65" t="str">
        <f t="shared" si="27"/>
        <v/>
      </c>
    </row>
    <row r="63" spans="1:36" x14ac:dyDescent="0.25">
      <c r="A63" s="109" t="s">
        <v>762</v>
      </c>
      <c r="B63" s="114">
        <v>19</v>
      </c>
      <c r="C63" s="113">
        <v>20151103</v>
      </c>
      <c r="D63" s="113">
        <v>8</v>
      </c>
      <c r="E63" s="113">
        <v>37</v>
      </c>
      <c r="F63" s="212" t="s">
        <v>775</v>
      </c>
      <c r="Q63" s="115"/>
      <c r="R63" s="112" t="str">
        <f t="shared" si="0"/>
        <v>Update games set Pos_after= 19 where game_id=20151103</v>
      </c>
      <c r="S63" s="112" t="str">
        <f t="shared" si="1"/>
        <v>Update lineups set player_name = 'Grant Jorge', Player_num = 37 where game_id = 20151103 and player_order = 8</v>
      </c>
      <c r="T63" s="65" t="str">
        <f t="shared" si="17"/>
        <v/>
      </c>
      <c r="U63" s="164" t="str">
        <f t="shared" si="3"/>
        <v/>
      </c>
      <c r="V63" s="242" t="s">
        <v>739</v>
      </c>
      <c r="W63" s="65" t="str">
        <f t="shared" si="4"/>
        <v>Update lineups set player_name = 'Grant Jorge'</v>
      </c>
      <c r="X63" s="65" t="str">
        <f t="shared" si="18"/>
        <v>, Player_num = 37</v>
      </c>
      <c r="Y63" s="65" t="str">
        <f t="shared" si="19"/>
        <v/>
      </c>
      <c r="Z63" s="65" t="str">
        <f t="shared" si="20"/>
        <v/>
      </c>
      <c r="AA63" s="65" t="str">
        <f t="shared" si="21"/>
        <v/>
      </c>
      <c r="AB63" s="65" t="str">
        <f t="shared" si="22"/>
        <v/>
      </c>
      <c r="AC63" s="65" t="str">
        <f t="shared" si="23"/>
        <v/>
      </c>
      <c r="AD63" s="65" t="str">
        <f t="shared" si="11"/>
        <v xml:space="preserve"> where game_id = 20151103 and player_order = 8</v>
      </c>
      <c r="AE63" s="65" t="s">
        <v>739</v>
      </c>
      <c r="AF63" s="65" t="str">
        <f t="shared" si="28"/>
        <v/>
      </c>
      <c r="AG63" s="65" t="str">
        <f t="shared" si="24"/>
        <v/>
      </c>
      <c r="AH63" s="65" t="str">
        <f t="shared" si="25"/>
        <v/>
      </c>
      <c r="AI63" s="65" t="str">
        <f t="shared" si="26"/>
        <v/>
      </c>
      <c r="AJ63" s="65" t="str">
        <f t="shared" si="27"/>
        <v/>
      </c>
    </row>
    <row r="64" spans="1:36" x14ac:dyDescent="0.25">
      <c r="A64" s="109" t="s">
        <v>761</v>
      </c>
      <c r="B64" s="114">
        <v>18</v>
      </c>
      <c r="C64" s="113">
        <v>20151103</v>
      </c>
      <c r="D64" s="113">
        <v>9</v>
      </c>
      <c r="E64" s="113">
        <v>38</v>
      </c>
      <c r="F64" s="212" t="s">
        <v>741</v>
      </c>
      <c r="Q64" s="115"/>
      <c r="R64" s="112" t="str">
        <f t="shared" si="0"/>
        <v>Update games set Opp_before= 18 where game_id=20151103</v>
      </c>
      <c r="S64" s="112" t="str">
        <f t="shared" si="1"/>
        <v>Update lineups set player_name = 'Osborn Ben', Player_num = 38 where game_id = 20151103 and player_order = 9</v>
      </c>
      <c r="T64" s="65" t="str">
        <f t="shared" si="17"/>
        <v/>
      </c>
      <c r="U64" s="164" t="str">
        <f t="shared" si="3"/>
        <v/>
      </c>
      <c r="V64" s="242" t="s">
        <v>739</v>
      </c>
      <c r="W64" s="65" t="str">
        <f t="shared" si="4"/>
        <v>Update lineups set player_name = 'Osborn Ben'</v>
      </c>
      <c r="X64" s="65" t="str">
        <f t="shared" si="18"/>
        <v>, Player_num = 38</v>
      </c>
      <c r="Y64" s="65" t="str">
        <f t="shared" si="19"/>
        <v/>
      </c>
      <c r="Z64" s="65" t="str">
        <f t="shared" si="20"/>
        <v/>
      </c>
      <c r="AA64" s="65" t="str">
        <f t="shared" si="21"/>
        <v/>
      </c>
      <c r="AB64" s="65" t="str">
        <f t="shared" si="22"/>
        <v/>
      </c>
      <c r="AC64" s="65" t="str">
        <f t="shared" si="23"/>
        <v/>
      </c>
      <c r="AD64" s="65" t="str">
        <f t="shared" si="11"/>
        <v xml:space="preserve"> where game_id = 20151103 and player_order = 9</v>
      </c>
      <c r="AE64" s="65" t="s">
        <v>739</v>
      </c>
      <c r="AF64" s="65" t="str">
        <f t="shared" si="28"/>
        <v/>
      </c>
      <c r="AG64" s="65" t="str">
        <f t="shared" si="24"/>
        <v/>
      </c>
      <c r="AH64" s="65" t="str">
        <f t="shared" si="25"/>
        <v/>
      </c>
      <c r="AI64" s="65" t="str">
        <f t="shared" si="26"/>
        <v/>
      </c>
      <c r="AJ64" s="65" t="str">
        <f t="shared" si="27"/>
        <v/>
      </c>
    </row>
    <row r="65" spans="1:36" x14ac:dyDescent="0.25">
      <c r="A65" s="109" t="s">
        <v>759</v>
      </c>
      <c r="B65" s="114">
        <v>17</v>
      </c>
      <c r="C65" s="113">
        <v>20151103</v>
      </c>
      <c r="D65" s="113">
        <v>10</v>
      </c>
      <c r="E65" s="113">
        <v>15</v>
      </c>
      <c r="F65" s="212" t="s">
        <v>758</v>
      </c>
      <c r="Q65" s="115"/>
      <c r="R65" s="112" t="str">
        <f t="shared" si="0"/>
        <v>Update games set Opp_after= 17 where game_id=20151103</v>
      </c>
      <c r="S65" s="112" t="str">
        <f t="shared" si="1"/>
        <v>Update lineups set player_name = 'Mendes Ryan', Player_num = 15 where game_id = 20151103 and player_order = 10</v>
      </c>
      <c r="T65" s="65" t="str">
        <f t="shared" si="17"/>
        <v/>
      </c>
      <c r="U65" s="164" t="str">
        <f t="shared" si="3"/>
        <v/>
      </c>
      <c r="V65" s="242" t="s">
        <v>739</v>
      </c>
      <c r="W65" s="65" t="str">
        <f t="shared" si="4"/>
        <v>Update lineups set player_name = 'Mendes Ryan'</v>
      </c>
      <c r="X65" s="65" t="str">
        <f t="shared" si="18"/>
        <v>, Player_num = 15</v>
      </c>
      <c r="Y65" s="65" t="str">
        <f t="shared" si="19"/>
        <v/>
      </c>
      <c r="Z65" s="65" t="str">
        <f t="shared" si="20"/>
        <v/>
      </c>
      <c r="AA65" s="65" t="str">
        <f t="shared" si="21"/>
        <v/>
      </c>
      <c r="AB65" s="65" t="str">
        <f t="shared" si="22"/>
        <v/>
      </c>
      <c r="AC65" s="65" t="str">
        <f t="shared" si="23"/>
        <v/>
      </c>
      <c r="AD65" s="65" t="str">
        <f t="shared" si="11"/>
        <v xml:space="preserve"> where game_id = 20151103 and player_order = 10</v>
      </c>
      <c r="AE65" s="65" t="s">
        <v>739</v>
      </c>
      <c r="AF65" s="65" t="str">
        <f t="shared" si="28"/>
        <v/>
      </c>
      <c r="AG65" s="65" t="str">
        <f t="shared" si="24"/>
        <v/>
      </c>
      <c r="AH65" s="65" t="str">
        <f t="shared" si="25"/>
        <v/>
      </c>
      <c r="AI65" s="65" t="str">
        <f t="shared" si="26"/>
        <v/>
      </c>
      <c r="AJ65" s="65" t="str">
        <f t="shared" si="27"/>
        <v/>
      </c>
    </row>
    <row r="66" spans="1:36" x14ac:dyDescent="0.25">
      <c r="A66" s="109" t="s">
        <v>20</v>
      </c>
      <c r="B66" s="123" t="s">
        <v>780</v>
      </c>
      <c r="C66" s="75">
        <v>20151103</v>
      </c>
      <c r="D66" s="75">
        <v>11</v>
      </c>
      <c r="E66" s="75">
        <v>17</v>
      </c>
      <c r="F66" s="213" t="s">
        <v>757</v>
      </c>
      <c r="G66" s="75"/>
      <c r="H66" s="78"/>
      <c r="I66" s="75"/>
      <c r="J66" s="75"/>
      <c r="K66" s="75"/>
      <c r="Q66" s="115"/>
      <c r="R66" s="112" t="str">
        <f t="shared" ref="R66:R129" si="29">IF(B66="","--", CONCATENATE("Update games set ", A66, "= ",B66," where game_id=", C66))</f>
        <v>Update games set Ground= 'Deepdale' where game_id=20151103</v>
      </c>
      <c r="S66" s="112" t="str">
        <f t="shared" ref="S66:S129" si="30">IF(F66="", "", W66&amp;X66&amp;Y66&amp;Z66&amp;AA66&amp;AB66&amp;AC66&amp;AD66)</f>
        <v>Update lineups set player_name = 'Oliveira Nelson', Player_num = 17 where game_id = 20151103 and player_order = 11</v>
      </c>
      <c r="T66" s="65" t="str">
        <f t="shared" ref="T66:T91" si="31">IF(M66="","", CONCATENATE("insert into goals (game_id, goal_order, scorer_name) values (",C66, ", ", L66,", '",M66,"')"))</f>
        <v/>
      </c>
      <c r="U66" s="164" t="str">
        <f t="shared" ref="U66:U129" si="32">IF(L66="", "", AF66&amp;AG66&amp;AH66&amp;AI66&amp;AJ66)</f>
        <v/>
      </c>
      <c r="V66" s="242" t="s">
        <v>739</v>
      </c>
      <c r="W66" s="65" t="str">
        <f t="shared" ref="W66:W129" si="33">IF(F66="","",CONCATENATE("Update lineups set player_name = '",SUBSTITUTE(F66, "'", "''"),"'"))</f>
        <v>Update lineups set player_name = 'Oliveira Nelson'</v>
      </c>
      <c r="X66" s="65" t="str">
        <f t="shared" ref="X66:X97" si="34">IF(E66="","",CONCATENATE(", Player_num = ",E66))</f>
        <v>, Player_num = 17</v>
      </c>
      <c r="Y66" s="65" t="str">
        <f t="shared" ref="Y66:Y97" si="35">IF(I66="", "", CONCATENATE(", Y_min = ", UPPER(I66)))</f>
        <v/>
      </c>
      <c r="Z66" s="65" t="str">
        <f t="shared" ref="Z66:Z97" si="36">IF(J66="", "", CONCATENATE(", R_min= ", UPPER(J66)))</f>
        <v/>
      </c>
      <c r="AA66" s="65" t="str">
        <f t="shared" ref="AA66:AA97" si="37">IF(K66="", "", CONCATENATE(", captain= 'Y'"))</f>
        <v/>
      </c>
      <c r="AB66" s="65" t="str">
        <f t="shared" ref="AB66:AB97" si="38">IF(G66="", "", CONCATENATE(", Sub_min= ", G66))</f>
        <v/>
      </c>
      <c r="AC66" s="65" t="str">
        <f t="shared" ref="AC66:AC91" si="39">IF(H66="", "", CONCATENATE(", Player_off = '", H66, "'"))</f>
        <v/>
      </c>
      <c r="AD66" s="65" t="str">
        <f t="shared" ref="AD66:AD129" si="40">IF(F66="", "", CONCATENATE(" where game_id = ",C66, " and player_order = ", D66))</f>
        <v xml:space="preserve"> where game_id = 20151103 and player_order = 11</v>
      </c>
      <c r="AE66" s="65" t="s">
        <v>739</v>
      </c>
      <c r="AF66" s="65" t="str">
        <f t="shared" si="28"/>
        <v/>
      </c>
      <c r="AG66" s="65" t="str">
        <f t="shared" ref="AG66:AG97" si="41">IF(N66="", "", CONCATENATE(", goal_min = ", N66))</f>
        <v/>
      </c>
      <c r="AH66" s="65" t="str">
        <f t="shared" ref="AH66:AH97" si="42">IF(O66="", "", CONCATENATE(", Pen = '", UPPER(O66), "'"))</f>
        <v/>
      </c>
      <c r="AI66" s="65" t="str">
        <f t="shared" ref="AI66:AI97" si="43">IF(P66="", "", CONCATENATE(", OG = '", UPPER(P66), "'"))</f>
        <v/>
      </c>
      <c r="AJ66" s="65" t="str">
        <f t="shared" ref="AJ66:AJ97" si="44">IF(L66="", "", CONCATENATE(" where game_id = ", C66, " and goal_order = ", L66))</f>
        <v/>
      </c>
    </row>
    <row r="67" spans="1:36" x14ac:dyDescent="0.25">
      <c r="A67" s="109" t="s">
        <v>756</v>
      </c>
      <c r="B67" s="123" t="s">
        <v>780</v>
      </c>
      <c r="C67" s="113">
        <v>20151103</v>
      </c>
      <c r="D67" s="113">
        <v>12</v>
      </c>
      <c r="E67" s="113">
        <v>6</v>
      </c>
      <c r="F67" s="212" t="s">
        <v>747</v>
      </c>
      <c r="Q67" s="115"/>
      <c r="R67" s="112" t="str">
        <f t="shared" si="29"/>
        <v>Update games set Ground_Parent= 'Deepdale' where game_id=20151103</v>
      </c>
      <c r="S67" s="112" t="str">
        <f t="shared" si="30"/>
        <v>Update lineups set player_name = 'Wilson Kelvin', Player_num = 6 where game_id = 20151103 and player_order = 12</v>
      </c>
      <c r="T67" s="65" t="str">
        <f t="shared" si="31"/>
        <v/>
      </c>
      <c r="U67" s="164" t="str">
        <f t="shared" si="32"/>
        <v/>
      </c>
      <c r="V67" s="242" t="s">
        <v>739</v>
      </c>
      <c r="W67" s="65" t="str">
        <f t="shared" si="33"/>
        <v>Update lineups set player_name = 'Wilson Kelvin'</v>
      </c>
      <c r="X67" s="65" t="str">
        <f t="shared" si="34"/>
        <v>, Player_num = 6</v>
      </c>
      <c r="Y67" s="65" t="str">
        <f t="shared" si="35"/>
        <v/>
      </c>
      <c r="Z67" s="65" t="str">
        <f t="shared" si="36"/>
        <v/>
      </c>
      <c r="AA67" s="65" t="str">
        <f t="shared" si="37"/>
        <v/>
      </c>
      <c r="AB67" s="65" t="str">
        <f t="shared" si="38"/>
        <v/>
      </c>
      <c r="AC67" s="65" t="str">
        <f t="shared" si="39"/>
        <v/>
      </c>
      <c r="AD67" s="65" t="str">
        <f t="shared" si="40"/>
        <v xml:space="preserve"> where game_id = 20151103 and player_order = 12</v>
      </c>
      <c r="AE67" s="65" t="s">
        <v>739</v>
      </c>
      <c r="AF67" s="65" t="str">
        <f t="shared" si="28"/>
        <v/>
      </c>
      <c r="AG67" s="65" t="str">
        <f t="shared" si="41"/>
        <v/>
      </c>
      <c r="AH67" s="65" t="str">
        <f t="shared" si="42"/>
        <v/>
      </c>
      <c r="AI67" s="65" t="str">
        <f t="shared" si="43"/>
        <v/>
      </c>
      <c r="AJ67" s="65" t="str">
        <f t="shared" si="44"/>
        <v/>
      </c>
    </row>
    <row r="68" spans="1:36" x14ac:dyDescent="0.25">
      <c r="A68" s="109" t="s">
        <v>753</v>
      </c>
      <c r="B68" s="123" t="s">
        <v>779</v>
      </c>
      <c r="C68" s="113">
        <v>20151103</v>
      </c>
      <c r="D68" s="113">
        <v>13</v>
      </c>
      <c r="E68" s="113">
        <v>20</v>
      </c>
      <c r="F68" s="212" t="s">
        <v>760</v>
      </c>
      <c r="G68" s="113">
        <v>62</v>
      </c>
      <c r="H68" s="122" t="s">
        <v>758</v>
      </c>
      <c r="Q68" s="115"/>
      <c r="R68" s="112" t="str">
        <f t="shared" si="29"/>
        <v>Update games set Referee= 'Tony Harrington' where game_id=20151103</v>
      </c>
      <c r="S68" s="112" t="str">
        <f t="shared" si="30"/>
        <v>Update lineups set player_name = 'Williams Jonny', Player_num = 20, Sub_min= 62, Player_off = 'Mendes Ryan' where game_id = 20151103 and player_order = 13</v>
      </c>
      <c r="T68" s="65" t="str">
        <f t="shared" si="31"/>
        <v/>
      </c>
      <c r="U68" s="164" t="str">
        <f t="shared" si="32"/>
        <v/>
      </c>
      <c r="V68" s="242" t="s">
        <v>739</v>
      </c>
      <c r="W68" s="65" t="str">
        <f t="shared" si="33"/>
        <v>Update lineups set player_name = 'Williams Jonny'</v>
      </c>
      <c r="X68" s="65" t="str">
        <f t="shared" si="34"/>
        <v>, Player_num = 20</v>
      </c>
      <c r="Y68" s="65" t="str">
        <f t="shared" si="35"/>
        <v/>
      </c>
      <c r="Z68" s="65" t="str">
        <f t="shared" si="36"/>
        <v/>
      </c>
      <c r="AA68" s="65" t="str">
        <f t="shared" si="37"/>
        <v/>
      </c>
      <c r="AB68" s="65" t="str">
        <f t="shared" si="38"/>
        <v>, Sub_min= 62</v>
      </c>
      <c r="AC68" s="65" t="str">
        <f t="shared" si="39"/>
        <v>, Player_off = 'Mendes Ryan'</v>
      </c>
      <c r="AD68" s="65" t="str">
        <f t="shared" si="40"/>
        <v xml:space="preserve"> where game_id = 20151103 and player_order = 13</v>
      </c>
      <c r="AE68" s="65" t="s">
        <v>739</v>
      </c>
      <c r="AF68" s="65" t="str">
        <f t="shared" si="28"/>
        <v/>
      </c>
      <c r="AG68" s="65" t="str">
        <f t="shared" si="41"/>
        <v/>
      </c>
      <c r="AH68" s="65" t="str">
        <f t="shared" si="42"/>
        <v/>
      </c>
      <c r="AI68" s="65" t="str">
        <f t="shared" si="43"/>
        <v/>
      </c>
      <c r="AJ68" s="65" t="str">
        <f t="shared" si="44"/>
        <v/>
      </c>
    </row>
    <row r="69" spans="1:36" x14ac:dyDescent="0.25">
      <c r="A69" s="109" t="s">
        <v>475</v>
      </c>
      <c r="B69" s="114">
        <v>10216</v>
      </c>
      <c r="C69" s="113">
        <v>20151103</v>
      </c>
      <c r="D69" s="113">
        <v>14</v>
      </c>
      <c r="E69" s="113">
        <v>23</v>
      </c>
      <c r="F69" s="212" t="s">
        <v>750</v>
      </c>
      <c r="G69" s="113">
        <v>80</v>
      </c>
      <c r="H69" s="65" t="s">
        <v>740</v>
      </c>
      <c r="Q69" s="115"/>
      <c r="R69" s="112" t="str">
        <f t="shared" si="29"/>
        <v>Update games set Att= 10216 where game_id=20151103</v>
      </c>
      <c r="S69" s="112" t="str">
        <f t="shared" si="30"/>
        <v>Update lineups set player_name = 'Blackstock Dexter', Player_num = 23, Sub_min= 80, Player_off = 'Ward Jamie' where game_id = 20151103 and player_order = 14</v>
      </c>
      <c r="T69" s="65" t="str">
        <f t="shared" si="31"/>
        <v/>
      </c>
      <c r="U69" s="164" t="str">
        <f t="shared" si="32"/>
        <v/>
      </c>
      <c r="V69" s="242" t="s">
        <v>739</v>
      </c>
      <c r="W69" s="65" t="str">
        <f t="shared" si="33"/>
        <v>Update lineups set player_name = 'Blackstock Dexter'</v>
      </c>
      <c r="X69" s="65" t="str">
        <f t="shared" si="34"/>
        <v>, Player_num = 23</v>
      </c>
      <c r="Y69" s="65" t="str">
        <f t="shared" si="35"/>
        <v/>
      </c>
      <c r="Z69" s="65" t="str">
        <f t="shared" si="36"/>
        <v/>
      </c>
      <c r="AA69" s="65" t="str">
        <f t="shared" si="37"/>
        <v/>
      </c>
      <c r="AB69" s="65" t="str">
        <f t="shared" si="38"/>
        <v>, Sub_min= 80</v>
      </c>
      <c r="AC69" s="65" t="str">
        <f t="shared" si="39"/>
        <v>, Player_off = 'Ward Jamie'</v>
      </c>
      <c r="AD69" s="65" t="str">
        <f t="shared" si="40"/>
        <v xml:space="preserve"> where game_id = 20151103 and player_order = 14</v>
      </c>
      <c r="AE69" s="65" t="s">
        <v>739</v>
      </c>
      <c r="AF69" s="65" t="str">
        <f t="shared" si="28"/>
        <v/>
      </c>
      <c r="AG69" s="65" t="str">
        <f t="shared" si="41"/>
        <v/>
      </c>
      <c r="AH69" s="65" t="str">
        <f t="shared" si="42"/>
        <v/>
      </c>
      <c r="AI69" s="65" t="str">
        <f t="shared" si="43"/>
        <v/>
      </c>
      <c r="AJ69" s="65" t="str">
        <f t="shared" si="44"/>
        <v/>
      </c>
    </row>
    <row r="70" spans="1:36" x14ac:dyDescent="0.25">
      <c r="A70" s="109" t="s">
        <v>749</v>
      </c>
      <c r="B70" s="121" t="s">
        <v>778</v>
      </c>
      <c r="C70" s="113">
        <v>20151103</v>
      </c>
      <c r="D70" s="113">
        <v>15</v>
      </c>
      <c r="E70" s="113">
        <v>26</v>
      </c>
      <c r="F70" s="212" t="s">
        <v>754</v>
      </c>
      <c r="Q70" s="115"/>
      <c r="R70" s="112" t="str">
        <f t="shared" si="29"/>
        <v>Update games set Source= 'http://www.11v11.com/matches/preston-north-end-v-nottingham-forest-03-november-2015-315735/' where game_id=20151103</v>
      </c>
      <c r="S70" s="112" t="str">
        <f t="shared" si="30"/>
        <v>Update lineups set player_name = 'Evtimov Dimitar', Player_num = 26 where game_id = 20151103 and player_order = 15</v>
      </c>
      <c r="T70" s="65" t="str">
        <f t="shared" si="31"/>
        <v/>
      </c>
      <c r="U70" s="164" t="str">
        <f t="shared" si="32"/>
        <v/>
      </c>
      <c r="V70" s="242" t="s">
        <v>739</v>
      </c>
      <c r="W70" s="65" t="str">
        <f t="shared" si="33"/>
        <v>Update lineups set player_name = 'Evtimov Dimitar'</v>
      </c>
      <c r="X70" s="65" t="str">
        <f t="shared" si="34"/>
        <v>, Player_num = 26</v>
      </c>
      <c r="Y70" s="65" t="str">
        <f t="shared" si="35"/>
        <v/>
      </c>
      <c r="Z70" s="65" t="str">
        <f t="shared" si="36"/>
        <v/>
      </c>
      <c r="AA70" s="65" t="str">
        <f t="shared" si="37"/>
        <v/>
      </c>
      <c r="AB70" s="65" t="str">
        <f t="shared" si="38"/>
        <v/>
      </c>
      <c r="AC70" s="65" t="str">
        <f t="shared" si="39"/>
        <v/>
      </c>
      <c r="AD70" s="65" t="str">
        <f t="shared" si="40"/>
        <v xml:space="preserve"> where game_id = 20151103 and player_order = 15</v>
      </c>
      <c r="AE70" s="65" t="s">
        <v>739</v>
      </c>
      <c r="AF70" s="65" t="str">
        <f t="shared" si="28"/>
        <v/>
      </c>
      <c r="AG70" s="65" t="str">
        <f t="shared" si="41"/>
        <v/>
      </c>
      <c r="AH70" s="65" t="str">
        <f t="shared" si="42"/>
        <v/>
      </c>
      <c r="AI70" s="65" t="str">
        <f t="shared" si="43"/>
        <v/>
      </c>
      <c r="AJ70" s="65" t="str">
        <f t="shared" si="44"/>
        <v/>
      </c>
    </row>
    <row r="71" spans="1:36" x14ac:dyDescent="0.25">
      <c r="A71" s="109" t="s">
        <v>746</v>
      </c>
      <c r="B71" s="120" t="s">
        <v>777</v>
      </c>
      <c r="C71" s="113">
        <v>20151103</v>
      </c>
      <c r="D71" s="113">
        <v>16</v>
      </c>
      <c r="E71" s="113">
        <v>27</v>
      </c>
      <c r="F71" s="212" t="s">
        <v>744</v>
      </c>
      <c r="Q71" s="115"/>
      <c r="R71" s="112" t="str">
        <f t="shared" si="29"/>
        <v>Update games set Game_date= '2015-11-03' where game_id=20151103</v>
      </c>
      <c r="S71" s="112" t="str">
        <f t="shared" si="30"/>
        <v>Update lineups set player_name = 'Burke Chris', Player_num = 27 where game_id = 20151103 and player_order = 16</v>
      </c>
      <c r="T71" s="65" t="str">
        <f t="shared" si="31"/>
        <v/>
      </c>
      <c r="U71" s="164" t="str">
        <f t="shared" si="32"/>
        <v/>
      </c>
      <c r="V71" s="242" t="s">
        <v>739</v>
      </c>
      <c r="W71" s="65" t="str">
        <f t="shared" si="33"/>
        <v>Update lineups set player_name = 'Burke Chris'</v>
      </c>
      <c r="X71" s="65" t="str">
        <f t="shared" si="34"/>
        <v>, Player_num = 27</v>
      </c>
      <c r="Y71" s="65" t="str">
        <f t="shared" si="35"/>
        <v/>
      </c>
      <c r="Z71" s="65" t="str">
        <f t="shared" si="36"/>
        <v/>
      </c>
      <c r="AA71" s="65" t="str">
        <f t="shared" si="37"/>
        <v/>
      </c>
      <c r="AB71" s="65" t="str">
        <f t="shared" si="38"/>
        <v/>
      </c>
      <c r="AC71" s="65" t="str">
        <f t="shared" si="39"/>
        <v/>
      </c>
      <c r="AD71" s="65" t="str">
        <f t="shared" si="40"/>
        <v xml:space="preserve"> where game_id = 20151103 and player_order = 16</v>
      </c>
      <c r="AE71" s="65" t="s">
        <v>739</v>
      </c>
      <c r="AF71" s="65" t="str">
        <f t="shared" si="28"/>
        <v/>
      </c>
      <c r="AG71" s="65" t="str">
        <f t="shared" si="41"/>
        <v/>
      </c>
      <c r="AH71" s="65" t="str">
        <f t="shared" si="42"/>
        <v/>
      </c>
      <c r="AI71" s="65" t="str">
        <f t="shared" si="43"/>
        <v/>
      </c>
      <c r="AJ71" s="65" t="str">
        <f t="shared" si="44"/>
        <v/>
      </c>
    </row>
    <row r="72" spans="1:36" x14ac:dyDescent="0.25">
      <c r="A72" s="109" t="s">
        <v>743</v>
      </c>
      <c r="B72" s="120"/>
      <c r="C72" s="113">
        <v>20151103</v>
      </c>
      <c r="D72" s="113">
        <v>17</v>
      </c>
      <c r="E72" s="113">
        <v>29</v>
      </c>
      <c r="F72" s="212" t="s">
        <v>776</v>
      </c>
      <c r="Q72" s="115"/>
      <c r="R72" s="112" t="str">
        <f t="shared" si="29"/>
        <v>--</v>
      </c>
      <c r="S72" s="112" t="str">
        <f t="shared" si="30"/>
        <v>Update lineups set player_name = 'O''Grady Chris', Player_num = 29 where game_id = 20151103 and player_order = 17</v>
      </c>
      <c r="T72" s="65" t="str">
        <f t="shared" si="31"/>
        <v/>
      </c>
      <c r="U72" s="164" t="str">
        <f t="shared" si="32"/>
        <v/>
      </c>
      <c r="V72" s="242" t="s">
        <v>739</v>
      </c>
      <c r="W72" s="65" t="str">
        <f t="shared" si="33"/>
        <v>Update lineups set player_name = 'O''Grady Chris'</v>
      </c>
      <c r="X72" s="65" t="str">
        <f t="shared" si="34"/>
        <v>, Player_num = 29</v>
      </c>
      <c r="Y72" s="65" t="str">
        <f t="shared" si="35"/>
        <v/>
      </c>
      <c r="Z72" s="65" t="str">
        <f t="shared" si="36"/>
        <v/>
      </c>
      <c r="AA72" s="65" t="str">
        <f t="shared" si="37"/>
        <v/>
      </c>
      <c r="AB72" s="65" t="str">
        <f t="shared" si="38"/>
        <v/>
      </c>
      <c r="AC72" s="65" t="str">
        <f t="shared" si="39"/>
        <v/>
      </c>
      <c r="AD72" s="65" t="str">
        <f t="shared" si="40"/>
        <v xml:space="preserve"> where game_id = 20151103 and player_order = 17</v>
      </c>
      <c r="AE72" s="65" t="s">
        <v>739</v>
      </c>
      <c r="AF72" s="65" t="str">
        <f t="shared" si="28"/>
        <v/>
      </c>
      <c r="AG72" s="65" t="str">
        <f t="shared" si="41"/>
        <v/>
      </c>
      <c r="AH72" s="65" t="str">
        <f t="shared" si="42"/>
        <v/>
      </c>
      <c r="AI72" s="65" t="str">
        <f t="shared" si="43"/>
        <v/>
      </c>
      <c r="AJ72" s="65" t="str">
        <f t="shared" si="44"/>
        <v/>
      </c>
    </row>
    <row r="73" spans="1:36" ht="15" thickBot="1" x14ac:dyDescent="0.3">
      <c r="A73" s="116"/>
      <c r="B73" s="119"/>
      <c r="C73" s="117">
        <v>20151103</v>
      </c>
      <c r="D73" s="117">
        <v>18</v>
      </c>
      <c r="E73" s="117">
        <v>34</v>
      </c>
      <c r="F73" s="214" t="s">
        <v>742</v>
      </c>
      <c r="G73" s="117">
        <v>62</v>
      </c>
      <c r="H73" s="126" t="s">
        <v>775</v>
      </c>
      <c r="I73" s="117"/>
      <c r="J73" s="117"/>
      <c r="K73" s="117"/>
      <c r="L73" s="205"/>
      <c r="M73" s="206"/>
      <c r="N73" s="207"/>
      <c r="O73" s="207"/>
      <c r="P73" s="207"/>
      <c r="Q73" s="115"/>
      <c r="R73" s="112" t="str">
        <f t="shared" si="29"/>
        <v>--</v>
      </c>
      <c r="S73" s="112" t="str">
        <f t="shared" si="30"/>
        <v>Update lineups set player_name = 'Walker Tyler', Player_num = 34, Sub_min= 62, Player_off = 'Grant Jorge' where game_id = 20151103 and player_order = 18</v>
      </c>
      <c r="T73" s="65" t="str">
        <f t="shared" si="31"/>
        <v/>
      </c>
      <c r="U73" s="164" t="str">
        <f t="shared" si="32"/>
        <v/>
      </c>
      <c r="V73" s="242" t="s">
        <v>739</v>
      </c>
      <c r="W73" s="65" t="str">
        <f t="shared" si="33"/>
        <v>Update lineups set player_name = 'Walker Tyler'</v>
      </c>
      <c r="X73" s="65" t="str">
        <f t="shared" si="34"/>
        <v>, Player_num = 34</v>
      </c>
      <c r="Y73" s="65" t="str">
        <f t="shared" si="35"/>
        <v/>
      </c>
      <c r="Z73" s="65" t="str">
        <f t="shared" si="36"/>
        <v/>
      </c>
      <c r="AA73" s="65" t="str">
        <f t="shared" si="37"/>
        <v/>
      </c>
      <c r="AB73" s="65" t="str">
        <f t="shared" si="38"/>
        <v>, Sub_min= 62</v>
      </c>
      <c r="AC73" s="65" t="str">
        <f t="shared" si="39"/>
        <v>, Player_off = 'Grant Jorge'</v>
      </c>
      <c r="AD73" s="65" t="str">
        <f t="shared" si="40"/>
        <v xml:space="preserve"> where game_id = 20151103 and player_order = 18</v>
      </c>
      <c r="AE73" s="65" t="s">
        <v>739</v>
      </c>
      <c r="AF73" s="65" t="str">
        <f t="shared" si="28"/>
        <v/>
      </c>
      <c r="AG73" s="65" t="str">
        <f t="shared" si="41"/>
        <v/>
      </c>
      <c r="AH73" s="65" t="str">
        <f t="shared" si="42"/>
        <v/>
      </c>
      <c r="AI73" s="65" t="str">
        <f t="shared" si="43"/>
        <v/>
      </c>
      <c r="AJ73" s="65" t="str">
        <f t="shared" si="44"/>
        <v/>
      </c>
    </row>
    <row r="74" spans="1:36" ht="15" thickTop="1" x14ac:dyDescent="0.25">
      <c r="A74" s="125" t="s">
        <v>774</v>
      </c>
      <c r="B74" s="176" t="s">
        <v>773</v>
      </c>
      <c r="C74" s="113">
        <v>20151106</v>
      </c>
      <c r="D74" s="113">
        <v>1</v>
      </c>
      <c r="E74" s="113">
        <v>1</v>
      </c>
      <c r="F74" s="212" t="s">
        <v>772</v>
      </c>
      <c r="L74" s="202">
        <v>1</v>
      </c>
      <c r="M74" s="203" t="s">
        <v>757</v>
      </c>
      <c r="N74" s="204">
        <v>5</v>
      </c>
      <c r="Q74" s="115"/>
      <c r="R74" s="112" t="str">
        <f t="shared" si="29"/>
        <v>Update games set Opp_Parent= 'Derby County' where game_id=20151106</v>
      </c>
      <c r="S74" s="112" t="str">
        <f t="shared" si="30"/>
        <v>Update lineups set player_name = 'de Vries Dorus', Player_num = 1 where game_id = 20151106 and player_order = 1</v>
      </c>
      <c r="T74" s="109" t="str">
        <f t="shared" si="31"/>
        <v>insert into goals (game_id, goal_order, scorer_name) values (20151106, 1, 'Oliveira Nelson')</v>
      </c>
      <c r="U74" s="164" t="str">
        <f t="shared" si="32"/>
        <v>update goals set scorer_name = 'Oliveira Nelson', goal_min = 5 where game_id = 20151106 and goal_order = 1</v>
      </c>
      <c r="V74" s="242" t="s">
        <v>739</v>
      </c>
      <c r="W74" s="65" t="str">
        <f t="shared" si="33"/>
        <v>Update lineups set player_name = 'de Vries Dorus'</v>
      </c>
      <c r="X74" s="65" t="str">
        <f t="shared" si="34"/>
        <v>, Player_num = 1</v>
      </c>
      <c r="Y74" s="65" t="str">
        <f t="shared" si="35"/>
        <v/>
      </c>
      <c r="Z74" s="65" t="str">
        <f t="shared" si="36"/>
        <v/>
      </c>
      <c r="AA74" s="65" t="str">
        <f t="shared" si="37"/>
        <v/>
      </c>
      <c r="AB74" s="65" t="str">
        <f t="shared" si="38"/>
        <v/>
      </c>
      <c r="AC74" s="65" t="str">
        <f t="shared" si="39"/>
        <v/>
      </c>
      <c r="AD74" s="65" t="str">
        <f t="shared" si="40"/>
        <v xml:space="preserve"> where game_id = 20151106 and player_order = 1</v>
      </c>
      <c r="AE74" s="65" t="s">
        <v>739</v>
      </c>
      <c r="AF74" s="65" t="str">
        <f t="shared" ref="AF74:AF107" si="45">IF(L74="","",CONCATENATE("update goals set scorer_name = '",SUBSTITUTE(M74, "'", "''"),"'"))</f>
        <v>update goals set scorer_name = 'Oliveira Nelson'</v>
      </c>
      <c r="AG74" s="65" t="str">
        <f t="shared" si="41"/>
        <v>, goal_min = 5</v>
      </c>
      <c r="AH74" s="65" t="str">
        <f t="shared" si="42"/>
        <v/>
      </c>
      <c r="AI74" s="65" t="str">
        <f t="shared" si="43"/>
        <v/>
      </c>
      <c r="AJ74" s="65" t="str">
        <f t="shared" si="44"/>
        <v xml:space="preserve"> where game_id = 20151106 and goal_order = 1</v>
      </c>
    </row>
    <row r="75" spans="1:36" x14ac:dyDescent="0.25">
      <c r="A75" s="109" t="s">
        <v>5</v>
      </c>
      <c r="B75" s="114">
        <v>1</v>
      </c>
      <c r="C75" s="113">
        <v>20151106</v>
      </c>
      <c r="D75" s="113">
        <v>2</v>
      </c>
      <c r="E75" s="113">
        <v>2</v>
      </c>
      <c r="F75" s="212" t="s">
        <v>771</v>
      </c>
      <c r="Q75" s="115"/>
      <c r="R75" s="112" t="str">
        <f t="shared" si="29"/>
        <v>Update games set F= 1 where game_id=20151106</v>
      </c>
      <c r="S75" s="112" t="str">
        <f t="shared" si="30"/>
        <v>Update lineups set player_name = 'Lichaj Eric', Player_num = 2 where game_id = 20151106 and player_order = 2</v>
      </c>
      <c r="T75" s="65" t="str">
        <f t="shared" si="31"/>
        <v/>
      </c>
      <c r="U75" s="164" t="str">
        <f t="shared" si="32"/>
        <v/>
      </c>
      <c r="V75" s="242" t="s">
        <v>739</v>
      </c>
      <c r="W75" s="65" t="str">
        <f t="shared" si="33"/>
        <v>Update lineups set player_name = 'Lichaj Eric'</v>
      </c>
      <c r="X75" s="65" t="str">
        <f t="shared" si="34"/>
        <v>, Player_num = 2</v>
      </c>
      <c r="Y75" s="65" t="str">
        <f t="shared" si="35"/>
        <v/>
      </c>
      <c r="Z75" s="65" t="str">
        <f t="shared" si="36"/>
        <v/>
      </c>
      <c r="AA75" s="65" t="str">
        <f t="shared" si="37"/>
        <v/>
      </c>
      <c r="AB75" s="65" t="str">
        <f t="shared" si="38"/>
        <v/>
      </c>
      <c r="AC75" s="65" t="str">
        <f t="shared" si="39"/>
        <v/>
      </c>
      <c r="AD75" s="65" t="str">
        <f t="shared" si="40"/>
        <v xml:space="preserve"> where game_id = 20151106 and player_order = 2</v>
      </c>
      <c r="AE75" s="65" t="s">
        <v>739</v>
      </c>
      <c r="AF75" s="65" t="str">
        <f t="shared" si="45"/>
        <v/>
      </c>
      <c r="AG75" s="65" t="str">
        <f t="shared" si="41"/>
        <v/>
      </c>
      <c r="AH75" s="65" t="str">
        <f t="shared" si="42"/>
        <v/>
      </c>
      <c r="AI75" s="65" t="str">
        <f t="shared" si="43"/>
        <v/>
      </c>
      <c r="AJ75" s="65" t="str">
        <f t="shared" si="44"/>
        <v/>
      </c>
    </row>
    <row r="76" spans="1:36" x14ac:dyDescent="0.25">
      <c r="A76" s="109" t="s">
        <v>0</v>
      </c>
      <c r="B76" s="114">
        <v>0</v>
      </c>
      <c r="C76" s="113">
        <v>20151106</v>
      </c>
      <c r="D76" s="113">
        <v>3</v>
      </c>
      <c r="E76" s="113">
        <v>5</v>
      </c>
      <c r="F76" s="212" t="s">
        <v>714</v>
      </c>
      <c r="Q76" s="115"/>
      <c r="R76" s="112" t="str">
        <f t="shared" si="29"/>
        <v>Update games set A= 0 where game_id=20151106</v>
      </c>
      <c r="S76" s="112" t="str">
        <f t="shared" si="30"/>
        <v>Update lineups set player_name = 'Mills Matthew', Player_num = 5 where game_id = 20151106 and player_order = 3</v>
      </c>
      <c r="T76" s="65" t="str">
        <f t="shared" si="31"/>
        <v/>
      </c>
      <c r="U76" s="164" t="str">
        <f t="shared" si="32"/>
        <v/>
      </c>
      <c r="V76" s="242" t="s">
        <v>739</v>
      </c>
      <c r="W76" s="65" t="str">
        <f t="shared" si="33"/>
        <v>Update lineups set player_name = 'Mills Matthew'</v>
      </c>
      <c r="X76" s="65" t="str">
        <f t="shared" si="34"/>
        <v>, Player_num = 5</v>
      </c>
      <c r="Y76" s="65" t="str">
        <f t="shared" si="35"/>
        <v/>
      </c>
      <c r="Z76" s="65" t="str">
        <f t="shared" si="36"/>
        <v/>
      </c>
      <c r="AA76" s="65" t="str">
        <f t="shared" si="37"/>
        <v/>
      </c>
      <c r="AB76" s="65" t="str">
        <f t="shared" si="38"/>
        <v/>
      </c>
      <c r="AC76" s="65" t="str">
        <f t="shared" si="39"/>
        <v/>
      </c>
      <c r="AD76" s="65" t="str">
        <f t="shared" si="40"/>
        <v xml:space="preserve"> where game_id = 20151106 and player_order = 3</v>
      </c>
      <c r="AE76" s="65" t="s">
        <v>739</v>
      </c>
      <c r="AF76" s="65" t="str">
        <f t="shared" si="45"/>
        <v/>
      </c>
      <c r="AG76" s="65" t="str">
        <f t="shared" si="41"/>
        <v/>
      </c>
      <c r="AH76" s="65" t="str">
        <f t="shared" si="42"/>
        <v/>
      </c>
      <c r="AI76" s="65" t="str">
        <f t="shared" si="43"/>
        <v/>
      </c>
      <c r="AJ76" s="65" t="str">
        <f t="shared" si="44"/>
        <v/>
      </c>
    </row>
    <row r="77" spans="1:36" x14ac:dyDescent="0.25">
      <c r="A77" s="109" t="s">
        <v>23</v>
      </c>
      <c r="B77" s="120" t="s">
        <v>770</v>
      </c>
      <c r="C77" s="113">
        <v>20151106</v>
      </c>
      <c r="D77" s="113">
        <v>4</v>
      </c>
      <c r="E77" s="113">
        <v>25</v>
      </c>
      <c r="F77" s="212" t="s">
        <v>769</v>
      </c>
      <c r="Q77" s="115"/>
      <c r="R77" s="112" t="str">
        <f t="shared" si="29"/>
        <v>Update games set Result= 'W' where game_id=20151106</v>
      </c>
      <c r="S77" s="112" t="str">
        <f t="shared" si="30"/>
        <v>Update lineups set player_name = 'Hobbs Jack', Player_num = 25 where game_id = 20151106 and player_order = 4</v>
      </c>
      <c r="T77" s="65" t="str">
        <f t="shared" si="31"/>
        <v/>
      </c>
      <c r="U77" s="164" t="str">
        <f t="shared" si="32"/>
        <v/>
      </c>
      <c r="V77" s="242" t="s">
        <v>739</v>
      </c>
      <c r="W77" s="65" t="str">
        <f t="shared" si="33"/>
        <v>Update lineups set player_name = 'Hobbs Jack'</v>
      </c>
      <c r="X77" s="65" t="str">
        <f t="shared" si="34"/>
        <v>, Player_num = 25</v>
      </c>
      <c r="Y77" s="65" t="str">
        <f t="shared" si="35"/>
        <v/>
      </c>
      <c r="Z77" s="65" t="str">
        <f t="shared" si="36"/>
        <v/>
      </c>
      <c r="AA77" s="65" t="str">
        <f t="shared" si="37"/>
        <v/>
      </c>
      <c r="AB77" s="65" t="str">
        <f t="shared" si="38"/>
        <v/>
      </c>
      <c r="AC77" s="65" t="str">
        <f t="shared" si="39"/>
        <v/>
      </c>
      <c r="AD77" s="65" t="str">
        <f t="shared" si="40"/>
        <v xml:space="preserve"> where game_id = 20151106 and player_order = 4</v>
      </c>
      <c r="AE77" s="65" t="s">
        <v>739</v>
      </c>
      <c r="AF77" s="65" t="str">
        <f t="shared" si="45"/>
        <v/>
      </c>
      <c r="AG77" s="65" t="str">
        <f t="shared" si="41"/>
        <v/>
      </c>
      <c r="AH77" s="65" t="str">
        <f t="shared" si="42"/>
        <v/>
      </c>
      <c r="AI77" s="65" t="str">
        <f t="shared" si="43"/>
        <v/>
      </c>
      <c r="AJ77" s="65" t="str">
        <f t="shared" si="44"/>
        <v/>
      </c>
    </row>
    <row r="78" spans="1:36" x14ac:dyDescent="0.25">
      <c r="A78" s="109" t="s">
        <v>768</v>
      </c>
      <c r="B78" s="114">
        <v>1</v>
      </c>
      <c r="C78" s="113">
        <v>20151106</v>
      </c>
      <c r="D78" s="113">
        <v>5</v>
      </c>
      <c r="E78" s="113">
        <v>31</v>
      </c>
      <c r="F78" s="212" t="s">
        <v>767</v>
      </c>
      <c r="Q78" s="115"/>
      <c r="R78" s="112" t="str">
        <f t="shared" si="29"/>
        <v>Update games set HT_f= 1 where game_id=20151106</v>
      </c>
      <c r="S78" s="112" t="str">
        <f t="shared" si="30"/>
        <v>Update lineups set player_name = 'Pinillos Daniel', Player_num = 31 where game_id = 20151106 and player_order = 5</v>
      </c>
      <c r="T78" s="65" t="str">
        <f t="shared" si="31"/>
        <v/>
      </c>
      <c r="U78" s="164" t="str">
        <f t="shared" si="32"/>
        <v/>
      </c>
      <c r="V78" s="242" t="s">
        <v>739</v>
      </c>
      <c r="W78" s="65" t="str">
        <f t="shared" si="33"/>
        <v>Update lineups set player_name = 'Pinillos Daniel'</v>
      </c>
      <c r="X78" s="65" t="str">
        <f t="shared" si="34"/>
        <v>, Player_num = 31</v>
      </c>
      <c r="Y78" s="65" t="str">
        <f t="shared" si="35"/>
        <v/>
      </c>
      <c r="Z78" s="65" t="str">
        <f t="shared" si="36"/>
        <v/>
      </c>
      <c r="AA78" s="65" t="str">
        <f t="shared" si="37"/>
        <v/>
      </c>
      <c r="AB78" s="65" t="str">
        <f t="shared" si="38"/>
        <v/>
      </c>
      <c r="AC78" s="65" t="str">
        <f t="shared" si="39"/>
        <v/>
      </c>
      <c r="AD78" s="65" t="str">
        <f t="shared" si="40"/>
        <v xml:space="preserve"> where game_id = 20151106 and player_order = 5</v>
      </c>
      <c r="AE78" s="65" t="s">
        <v>739</v>
      </c>
      <c r="AF78" s="65" t="str">
        <f t="shared" si="45"/>
        <v/>
      </c>
      <c r="AG78" s="65" t="str">
        <f t="shared" si="41"/>
        <v/>
      </c>
      <c r="AH78" s="65" t="str">
        <f t="shared" si="42"/>
        <v/>
      </c>
      <c r="AI78" s="65" t="str">
        <f t="shared" si="43"/>
        <v/>
      </c>
      <c r="AJ78" s="65" t="str">
        <f t="shared" si="44"/>
        <v/>
      </c>
    </row>
    <row r="79" spans="1:36" x14ac:dyDescent="0.25">
      <c r="A79" s="109" t="s">
        <v>766</v>
      </c>
      <c r="B79" s="114">
        <v>0</v>
      </c>
      <c r="C79" s="113">
        <v>20151106</v>
      </c>
      <c r="D79" s="113">
        <v>6</v>
      </c>
      <c r="E79" s="113">
        <v>24</v>
      </c>
      <c r="F79" s="194" t="s">
        <v>765</v>
      </c>
      <c r="I79" s="113">
        <v>33</v>
      </c>
      <c r="Q79" s="115"/>
      <c r="R79" s="112" t="str">
        <f t="shared" si="29"/>
        <v>Update games set HT_a= 0 where game_id=20151106</v>
      </c>
      <c r="S79" s="112" t="str">
        <f t="shared" si="30"/>
        <v>Update lineups set player_name = 'Vaughan David', Player_num = 24, Y_min = 33 where game_id = 20151106 and player_order = 6</v>
      </c>
      <c r="T79" s="65" t="str">
        <f t="shared" si="31"/>
        <v/>
      </c>
      <c r="U79" s="164" t="str">
        <f t="shared" si="32"/>
        <v/>
      </c>
      <c r="V79" s="242" t="s">
        <v>739</v>
      </c>
      <c r="W79" s="65" t="str">
        <f t="shared" si="33"/>
        <v>Update lineups set player_name = 'Vaughan David'</v>
      </c>
      <c r="X79" s="65" t="str">
        <f t="shared" si="34"/>
        <v>, Player_num = 24</v>
      </c>
      <c r="Y79" s="65" t="str">
        <f t="shared" si="35"/>
        <v>, Y_min = 33</v>
      </c>
      <c r="Z79" s="65" t="str">
        <f t="shared" si="36"/>
        <v/>
      </c>
      <c r="AA79" s="65" t="str">
        <f t="shared" si="37"/>
        <v/>
      </c>
      <c r="AB79" s="65" t="str">
        <f t="shared" si="38"/>
        <v/>
      </c>
      <c r="AC79" s="65" t="str">
        <f t="shared" si="39"/>
        <v/>
      </c>
      <c r="AD79" s="65" t="str">
        <f t="shared" si="40"/>
        <v xml:space="preserve"> where game_id = 20151106 and player_order = 6</v>
      </c>
      <c r="AE79" s="65" t="s">
        <v>739</v>
      </c>
      <c r="AF79" s="65" t="str">
        <f t="shared" si="45"/>
        <v/>
      </c>
      <c r="AG79" s="65" t="str">
        <f t="shared" si="41"/>
        <v/>
      </c>
      <c r="AH79" s="65" t="str">
        <f t="shared" si="42"/>
        <v/>
      </c>
      <c r="AI79" s="65" t="str">
        <f t="shared" si="43"/>
        <v/>
      </c>
      <c r="AJ79" s="65" t="str">
        <f t="shared" si="44"/>
        <v/>
      </c>
    </row>
    <row r="80" spans="1:36" x14ac:dyDescent="0.25">
      <c r="A80" s="109" t="s">
        <v>764</v>
      </c>
      <c r="B80" s="114">
        <v>19</v>
      </c>
      <c r="C80" s="113">
        <v>20151106</v>
      </c>
      <c r="D80" s="113">
        <v>7</v>
      </c>
      <c r="E80" s="113">
        <v>10</v>
      </c>
      <c r="F80" s="194" t="s">
        <v>715</v>
      </c>
      <c r="K80" s="113" t="s">
        <v>763</v>
      </c>
      <c r="Q80" s="115"/>
      <c r="R80" s="112" t="str">
        <f t="shared" si="29"/>
        <v>Update games set Pos_before= 19 where game_id=20151106</v>
      </c>
      <c r="S80" s="112" t="str">
        <f t="shared" si="30"/>
        <v>Update lineups set player_name = 'Lansbury Henri', Player_num = 10, captain= 'Y' where game_id = 20151106 and player_order = 7</v>
      </c>
      <c r="T80" s="65" t="str">
        <f t="shared" si="31"/>
        <v/>
      </c>
      <c r="U80" s="164" t="str">
        <f t="shared" si="32"/>
        <v/>
      </c>
      <c r="V80" s="242" t="s">
        <v>739</v>
      </c>
      <c r="W80" s="65" t="str">
        <f t="shared" si="33"/>
        <v>Update lineups set player_name = 'Lansbury Henri'</v>
      </c>
      <c r="X80" s="65" t="str">
        <f t="shared" si="34"/>
        <v>, Player_num = 10</v>
      </c>
      <c r="Y80" s="65" t="str">
        <f t="shared" si="35"/>
        <v/>
      </c>
      <c r="Z80" s="65" t="str">
        <f t="shared" si="36"/>
        <v/>
      </c>
      <c r="AA80" s="65" t="str">
        <f t="shared" si="37"/>
        <v>, captain= 'Y'</v>
      </c>
      <c r="AB80" s="65" t="str">
        <f t="shared" si="38"/>
        <v/>
      </c>
      <c r="AC80" s="65" t="str">
        <f t="shared" si="39"/>
        <v/>
      </c>
      <c r="AD80" s="65" t="str">
        <f t="shared" si="40"/>
        <v xml:space="preserve"> where game_id = 20151106 and player_order = 7</v>
      </c>
      <c r="AE80" s="65" t="s">
        <v>739</v>
      </c>
      <c r="AF80" s="65" t="str">
        <f t="shared" si="45"/>
        <v/>
      </c>
      <c r="AG80" s="65" t="str">
        <f t="shared" si="41"/>
        <v/>
      </c>
      <c r="AH80" s="65" t="str">
        <f t="shared" si="42"/>
        <v/>
      </c>
      <c r="AI80" s="65" t="str">
        <f t="shared" si="43"/>
        <v/>
      </c>
      <c r="AJ80" s="65" t="str">
        <f t="shared" si="44"/>
        <v/>
      </c>
    </row>
    <row r="81" spans="1:36" x14ac:dyDescent="0.25">
      <c r="A81" s="109" t="s">
        <v>762</v>
      </c>
      <c r="B81" s="114">
        <v>18</v>
      </c>
      <c r="C81" s="113">
        <v>20151106</v>
      </c>
      <c r="D81" s="113">
        <v>8</v>
      </c>
      <c r="E81" s="113">
        <v>19</v>
      </c>
      <c r="F81" s="194" t="s">
        <v>740</v>
      </c>
      <c r="Q81" s="115"/>
      <c r="R81" s="112" t="str">
        <f t="shared" si="29"/>
        <v>Update games set Pos_after= 18 where game_id=20151106</v>
      </c>
      <c r="S81" s="112" t="str">
        <f t="shared" si="30"/>
        <v>Update lineups set player_name = 'Ward Jamie', Player_num = 19 where game_id = 20151106 and player_order = 8</v>
      </c>
      <c r="T81" s="65" t="str">
        <f t="shared" si="31"/>
        <v/>
      </c>
      <c r="U81" s="164" t="str">
        <f t="shared" si="32"/>
        <v/>
      </c>
      <c r="V81" s="242" t="s">
        <v>739</v>
      </c>
      <c r="W81" s="65" t="str">
        <f t="shared" si="33"/>
        <v>Update lineups set player_name = 'Ward Jamie'</v>
      </c>
      <c r="X81" s="65" t="str">
        <f t="shared" si="34"/>
        <v>, Player_num = 19</v>
      </c>
      <c r="Y81" s="65" t="str">
        <f t="shared" si="35"/>
        <v/>
      </c>
      <c r="Z81" s="65" t="str">
        <f t="shared" si="36"/>
        <v/>
      </c>
      <c r="AA81" s="65" t="str">
        <f t="shared" si="37"/>
        <v/>
      </c>
      <c r="AB81" s="65" t="str">
        <f t="shared" si="38"/>
        <v/>
      </c>
      <c r="AC81" s="65" t="str">
        <f t="shared" si="39"/>
        <v/>
      </c>
      <c r="AD81" s="65" t="str">
        <f t="shared" si="40"/>
        <v xml:space="preserve"> where game_id = 20151106 and player_order = 8</v>
      </c>
      <c r="AE81" s="65" t="s">
        <v>739</v>
      </c>
      <c r="AF81" s="65" t="str">
        <f t="shared" si="45"/>
        <v/>
      </c>
      <c r="AG81" s="65" t="str">
        <f t="shared" si="41"/>
        <v/>
      </c>
      <c r="AH81" s="65" t="str">
        <f t="shared" si="42"/>
        <v/>
      </c>
      <c r="AI81" s="65" t="str">
        <f t="shared" si="43"/>
        <v/>
      </c>
      <c r="AJ81" s="65" t="str">
        <f t="shared" si="44"/>
        <v/>
      </c>
    </row>
    <row r="82" spans="1:36" x14ac:dyDescent="0.25">
      <c r="A82" s="109" t="s">
        <v>761</v>
      </c>
      <c r="B82" s="114">
        <v>5</v>
      </c>
      <c r="C82" s="113">
        <v>20151106</v>
      </c>
      <c r="D82" s="113">
        <v>9</v>
      </c>
      <c r="E82" s="113">
        <v>20</v>
      </c>
      <c r="F82" s="194" t="s">
        <v>760</v>
      </c>
      <c r="I82" s="113">
        <v>1</v>
      </c>
      <c r="Q82" s="115"/>
      <c r="R82" s="112" t="str">
        <f t="shared" si="29"/>
        <v>Update games set Opp_before= 5 where game_id=20151106</v>
      </c>
      <c r="S82" s="112" t="str">
        <f t="shared" si="30"/>
        <v>Update lineups set player_name = 'Williams Jonny', Player_num = 20, Y_min = 1 where game_id = 20151106 and player_order = 9</v>
      </c>
      <c r="T82" s="65" t="str">
        <f t="shared" si="31"/>
        <v/>
      </c>
      <c r="U82" s="164" t="str">
        <f t="shared" si="32"/>
        <v/>
      </c>
      <c r="V82" s="242" t="s">
        <v>739</v>
      </c>
      <c r="W82" s="65" t="str">
        <f t="shared" si="33"/>
        <v>Update lineups set player_name = 'Williams Jonny'</v>
      </c>
      <c r="X82" s="65" t="str">
        <f t="shared" si="34"/>
        <v>, Player_num = 20</v>
      </c>
      <c r="Y82" s="65" t="str">
        <f t="shared" si="35"/>
        <v>, Y_min = 1</v>
      </c>
      <c r="Z82" s="65" t="str">
        <f t="shared" si="36"/>
        <v/>
      </c>
      <c r="AA82" s="65" t="str">
        <f t="shared" si="37"/>
        <v/>
      </c>
      <c r="AB82" s="65" t="str">
        <f t="shared" si="38"/>
        <v/>
      </c>
      <c r="AC82" s="65" t="str">
        <f t="shared" si="39"/>
        <v/>
      </c>
      <c r="AD82" s="65" t="str">
        <f t="shared" si="40"/>
        <v xml:space="preserve"> where game_id = 20151106 and player_order = 9</v>
      </c>
      <c r="AE82" s="65" t="s">
        <v>739</v>
      </c>
      <c r="AF82" s="65" t="str">
        <f t="shared" si="45"/>
        <v/>
      </c>
      <c r="AG82" s="65" t="str">
        <f t="shared" si="41"/>
        <v/>
      </c>
      <c r="AH82" s="65" t="str">
        <f t="shared" si="42"/>
        <v/>
      </c>
      <c r="AI82" s="65" t="str">
        <f t="shared" si="43"/>
        <v/>
      </c>
      <c r="AJ82" s="65" t="str">
        <f t="shared" si="44"/>
        <v/>
      </c>
    </row>
    <row r="83" spans="1:36" x14ac:dyDescent="0.25">
      <c r="A83" s="109" t="s">
        <v>759</v>
      </c>
      <c r="B83" s="114">
        <v>5</v>
      </c>
      <c r="C83" s="113">
        <v>20151106</v>
      </c>
      <c r="D83" s="113">
        <v>10</v>
      </c>
      <c r="E83" s="113">
        <v>15</v>
      </c>
      <c r="F83" s="194" t="s">
        <v>758</v>
      </c>
      <c r="Q83" s="115"/>
      <c r="R83" s="112" t="str">
        <f t="shared" si="29"/>
        <v>Update games set Opp_after= 5 where game_id=20151106</v>
      </c>
      <c r="S83" s="112" t="str">
        <f t="shared" si="30"/>
        <v>Update lineups set player_name = 'Mendes Ryan', Player_num = 15 where game_id = 20151106 and player_order = 10</v>
      </c>
      <c r="T83" s="65" t="str">
        <f t="shared" si="31"/>
        <v/>
      </c>
      <c r="U83" s="164" t="str">
        <f t="shared" si="32"/>
        <v/>
      </c>
      <c r="V83" s="242" t="s">
        <v>739</v>
      </c>
      <c r="W83" s="65" t="str">
        <f t="shared" si="33"/>
        <v>Update lineups set player_name = 'Mendes Ryan'</v>
      </c>
      <c r="X83" s="65" t="str">
        <f t="shared" si="34"/>
        <v>, Player_num = 15</v>
      </c>
      <c r="Y83" s="65" t="str">
        <f t="shared" si="35"/>
        <v/>
      </c>
      <c r="Z83" s="65" t="str">
        <f t="shared" si="36"/>
        <v/>
      </c>
      <c r="AA83" s="65" t="str">
        <f t="shared" si="37"/>
        <v/>
      </c>
      <c r="AB83" s="65" t="str">
        <f t="shared" si="38"/>
        <v/>
      </c>
      <c r="AC83" s="65" t="str">
        <f t="shared" si="39"/>
        <v/>
      </c>
      <c r="AD83" s="65" t="str">
        <f t="shared" si="40"/>
        <v xml:space="preserve"> where game_id = 20151106 and player_order = 10</v>
      </c>
      <c r="AE83" s="65" t="s">
        <v>739</v>
      </c>
      <c r="AF83" s="65" t="str">
        <f t="shared" si="45"/>
        <v/>
      </c>
      <c r="AG83" s="65" t="str">
        <f t="shared" si="41"/>
        <v/>
      </c>
      <c r="AH83" s="65" t="str">
        <f t="shared" si="42"/>
        <v/>
      </c>
      <c r="AI83" s="65" t="str">
        <f t="shared" si="43"/>
        <v/>
      </c>
      <c r="AJ83" s="65" t="str">
        <f t="shared" si="44"/>
        <v/>
      </c>
    </row>
    <row r="84" spans="1:36" x14ac:dyDescent="0.25">
      <c r="A84" s="109" t="s">
        <v>20</v>
      </c>
      <c r="B84" s="123" t="s">
        <v>755</v>
      </c>
      <c r="C84" s="75">
        <v>20151106</v>
      </c>
      <c r="D84" s="75">
        <v>11</v>
      </c>
      <c r="E84" s="75">
        <v>17</v>
      </c>
      <c r="F84" s="195" t="s">
        <v>757</v>
      </c>
      <c r="G84" s="75"/>
      <c r="H84" s="78"/>
      <c r="I84" s="75"/>
      <c r="J84" s="75"/>
      <c r="K84" s="75"/>
      <c r="Q84" s="115"/>
      <c r="R84" s="112" t="str">
        <f t="shared" si="29"/>
        <v>Update games set Ground= 'City Ground' where game_id=20151106</v>
      </c>
      <c r="S84" s="112" t="str">
        <f t="shared" si="30"/>
        <v>Update lineups set player_name = 'Oliveira Nelson', Player_num = 17 where game_id = 20151106 and player_order = 11</v>
      </c>
      <c r="T84" s="65" t="str">
        <f t="shared" si="31"/>
        <v/>
      </c>
      <c r="U84" s="164" t="str">
        <f t="shared" si="32"/>
        <v/>
      </c>
      <c r="V84" s="242" t="s">
        <v>739</v>
      </c>
      <c r="W84" s="65" t="str">
        <f t="shared" si="33"/>
        <v>Update lineups set player_name = 'Oliveira Nelson'</v>
      </c>
      <c r="X84" s="65" t="str">
        <f t="shared" si="34"/>
        <v>, Player_num = 17</v>
      </c>
      <c r="Y84" s="65" t="str">
        <f t="shared" si="35"/>
        <v/>
      </c>
      <c r="Z84" s="65" t="str">
        <f t="shared" si="36"/>
        <v/>
      </c>
      <c r="AA84" s="65" t="str">
        <f t="shared" si="37"/>
        <v/>
      </c>
      <c r="AB84" s="65" t="str">
        <f t="shared" si="38"/>
        <v/>
      </c>
      <c r="AC84" s="65" t="str">
        <f t="shared" si="39"/>
        <v/>
      </c>
      <c r="AD84" s="65" t="str">
        <f t="shared" si="40"/>
        <v xml:space="preserve"> where game_id = 20151106 and player_order = 11</v>
      </c>
      <c r="AE84" s="65" t="s">
        <v>739</v>
      </c>
      <c r="AF84" s="65" t="str">
        <f t="shared" si="45"/>
        <v/>
      </c>
      <c r="AG84" s="65" t="str">
        <f t="shared" si="41"/>
        <v/>
      </c>
      <c r="AH84" s="65" t="str">
        <f t="shared" si="42"/>
        <v/>
      </c>
      <c r="AI84" s="65" t="str">
        <f t="shared" si="43"/>
        <v/>
      </c>
      <c r="AJ84" s="65" t="str">
        <f t="shared" si="44"/>
        <v/>
      </c>
    </row>
    <row r="85" spans="1:36" x14ac:dyDescent="0.25">
      <c r="A85" s="109" t="s">
        <v>756</v>
      </c>
      <c r="B85" s="123" t="s">
        <v>755</v>
      </c>
      <c r="C85" s="113">
        <v>20151106</v>
      </c>
      <c r="D85" s="113">
        <v>12</v>
      </c>
      <c r="E85" s="113">
        <v>26</v>
      </c>
      <c r="F85" s="194" t="s">
        <v>754</v>
      </c>
      <c r="Q85" s="115"/>
      <c r="R85" s="112" t="str">
        <f t="shared" si="29"/>
        <v>Update games set Ground_Parent= 'City Ground' where game_id=20151106</v>
      </c>
      <c r="S85" s="112" t="str">
        <f t="shared" si="30"/>
        <v>Update lineups set player_name = 'Evtimov Dimitar', Player_num = 26 where game_id = 20151106 and player_order = 12</v>
      </c>
      <c r="T85" s="65" t="str">
        <f t="shared" si="31"/>
        <v/>
      </c>
      <c r="U85" s="164" t="str">
        <f t="shared" si="32"/>
        <v/>
      </c>
      <c r="V85" s="242" t="s">
        <v>739</v>
      </c>
      <c r="W85" s="65" t="str">
        <f t="shared" si="33"/>
        <v>Update lineups set player_name = 'Evtimov Dimitar'</v>
      </c>
      <c r="X85" s="65" t="str">
        <f t="shared" si="34"/>
        <v>, Player_num = 26</v>
      </c>
      <c r="Y85" s="65" t="str">
        <f t="shared" si="35"/>
        <v/>
      </c>
      <c r="Z85" s="65" t="str">
        <f t="shared" si="36"/>
        <v/>
      </c>
      <c r="AA85" s="65" t="str">
        <f t="shared" si="37"/>
        <v/>
      </c>
      <c r="AB85" s="65" t="str">
        <f t="shared" si="38"/>
        <v/>
      </c>
      <c r="AC85" s="65" t="str">
        <f t="shared" si="39"/>
        <v/>
      </c>
      <c r="AD85" s="65" t="str">
        <f t="shared" si="40"/>
        <v xml:space="preserve"> where game_id = 20151106 and player_order = 12</v>
      </c>
      <c r="AE85" s="65" t="s">
        <v>739</v>
      </c>
      <c r="AF85" s="65" t="str">
        <f t="shared" si="45"/>
        <v/>
      </c>
      <c r="AG85" s="65" t="str">
        <f t="shared" si="41"/>
        <v/>
      </c>
      <c r="AH85" s="65" t="str">
        <f t="shared" si="42"/>
        <v/>
      </c>
      <c r="AI85" s="65" t="str">
        <f t="shared" si="43"/>
        <v/>
      </c>
      <c r="AJ85" s="65" t="str">
        <f t="shared" si="44"/>
        <v/>
      </c>
    </row>
    <row r="86" spans="1:36" x14ac:dyDescent="0.25">
      <c r="A86" s="109" t="s">
        <v>753</v>
      </c>
      <c r="B86" s="123" t="s">
        <v>752</v>
      </c>
      <c r="C86" s="113">
        <v>20151106</v>
      </c>
      <c r="D86" s="113">
        <v>13</v>
      </c>
      <c r="E86" s="113">
        <v>18</v>
      </c>
      <c r="F86" s="194" t="s">
        <v>751</v>
      </c>
      <c r="H86" s="122"/>
      <c r="Q86" s="115"/>
      <c r="R86" s="112" t="str">
        <f t="shared" si="29"/>
        <v>Update games set Referee= 'Simon Hooper' where game_id=20151106</v>
      </c>
      <c r="S86" s="112" t="str">
        <f t="shared" si="30"/>
        <v>Update lineups set player_name = 'Trotter Liam', Player_num = 18 where game_id = 20151106 and player_order = 13</v>
      </c>
      <c r="T86" s="65" t="str">
        <f t="shared" si="31"/>
        <v/>
      </c>
      <c r="U86" s="164" t="str">
        <f t="shared" si="32"/>
        <v/>
      </c>
      <c r="V86" s="242" t="s">
        <v>739</v>
      </c>
      <c r="W86" s="65" t="str">
        <f t="shared" si="33"/>
        <v>Update lineups set player_name = 'Trotter Liam'</v>
      </c>
      <c r="X86" s="65" t="str">
        <f t="shared" si="34"/>
        <v>, Player_num = 18</v>
      </c>
      <c r="Y86" s="65" t="str">
        <f t="shared" si="35"/>
        <v/>
      </c>
      <c r="Z86" s="65" t="str">
        <f t="shared" si="36"/>
        <v/>
      </c>
      <c r="AA86" s="65" t="str">
        <f t="shared" si="37"/>
        <v/>
      </c>
      <c r="AB86" s="65" t="str">
        <f t="shared" si="38"/>
        <v/>
      </c>
      <c r="AC86" s="65" t="str">
        <f t="shared" si="39"/>
        <v/>
      </c>
      <c r="AD86" s="65" t="str">
        <f t="shared" si="40"/>
        <v xml:space="preserve"> where game_id = 20151106 and player_order = 13</v>
      </c>
      <c r="AE86" s="65" t="s">
        <v>739</v>
      </c>
      <c r="AF86" s="65" t="str">
        <f t="shared" si="45"/>
        <v/>
      </c>
      <c r="AG86" s="65" t="str">
        <f t="shared" si="41"/>
        <v/>
      </c>
      <c r="AH86" s="65" t="str">
        <f t="shared" si="42"/>
        <v/>
      </c>
      <c r="AI86" s="65" t="str">
        <f t="shared" si="43"/>
        <v/>
      </c>
      <c r="AJ86" s="65" t="str">
        <f t="shared" si="44"/>
        <v/>
      </c>
    </row>
    <row r="87" spans="1:36" x14ac:dyDescent="0.25">
      <c r="A87" s="109" t="s">
        <v>475</v>
      </c>
      <c r="B87" s="114">
        <v>25114</v>
      </c>
      <c r="C87" s="113">
        <v>20151106</v>
      </c>
      <c r="D87" s="113">
        <v>14</v>
      </c>
      <c r="E87" s="113">
        <v>23</v>
      </c>
      <c r="F87" s="194" t="s">
        <v>750</v>
      </c>
      <c r="Q87" s="115"/>
      <c r="R87" s="112" t="str">
        <f t="shared" si="29"/>
        <v>Update games set Att= 25114 where game_id=20151106</v>
      </c>
      <c r="S87" s="112" t="str">
        <f t="shared" si="30"/>
        <v>Update lineups set player_name = 'Blackstock Dexter', Player_num = 23 where game_id = 20151106 and player_order = 14</v>
      </c>
      <c r="T87" s="65" t="str">
        <f t="shared" si="31"/>
        <v/>
      </c>
      <c r="U87" s="164" t="str">
        <f t="shared" si="32"/>
        <v/>
      </c>
      <c r="V87" s="242" t="s">
        <v>739</v>
      </c>
      <c r="W87" s="65" t="str">
        <f t="shared" si="33"/>
        <v>Update lineups set player_name = 'Blackstock Dexter'</v>
      </c>
      <c r="X87" s="65" t="str">
        <f t="shared" si="34"/>
        <v>, Player_num = 23</v>
      </c>
      <c r="Y87" s="65" t="str">
        <f t="shared" si="35"/>
        <v/>
      </c>
      <c r="Z87" s="65" t="str">
        <f t="shared" si="36"/>
        <v/>
      </c>
      <c r="AA87" s="65" t="str">
        <f t="shared" si="37"/>
        <v/>
      </c>
      <c r="AB87" s="65" t="str">
        <f t="shared" si="38"/>
        <v/>
      </c>
      <c r="AC87" s="65" t="str">
        <f t="shared" si="39"/>
        <v/>
      </c>
      <c r="AD87" s="65" t="str">
        <f t="shared" si="40"/>
        <v xml:space="preserve"> where game_id = 20151106 and player_order = 14</v>
      </c>
      <c r="AE87" s="65" t="s">
        <v>739</v>
      </c>
      <c r="AF87" s="65" t="str">
        <f t="shared" si="45"/>
        <v/>
      </c>
      <c r="AG87" s="65" t="str">
        <f t="shared" si="41"/>
        <v/>
      </c>
      <c r="AH87" s="65" t="str">
        <f t="shared" si="42"/>
        <v/>
      </c>
      <c r="AI87" s="65" t="str">
        <f t="shared" si="43"/>
        <v/>
      </c>
      <c r="AJ87" s="65" t="str">
        <f t="shared" si="44"/>
        <v/>
      </c>
    </row>
    <row r="88" spans="1:36" x14ac:dyDescent="0.25">
      <c r="A88" s="109" t="s">
        <v>749</v>
      </c>
      <c r="B88" s="121" t="s">
        <v>748</v>
      </c>
      <c r="C88" s="113">
        <v>20151106</v>
      </c>
      <c r="D88" s="113">
        <v>15</v>
      </c>
      <c r="E88" s="113">
        <v>6</v>
      </c>
      <c r="F88" s="194" t="s">
        <v>747</v>
      </c>
      <c r="Q88" s="115"/>
      <c r="R88" s="112" t="str">
        <f t="shared" si="29"/>
        <v>Update games set Source= 'http://www.11v11.com/matches/nottingham-forest-v-derby-county-06-november-2015-315747/' where game_id=20151106</v>
      </c>
      <c r="S88" s="112" t="str">
        <f t="shared" si="30"/>
        <v>Update lineups set player_name = 'Wilson Kelvin', Player_num = 6 where game_id = 20151106 and player_order = 15</v>
      </c>
      <c r="T88" s="65" t="str">
        <f t="shared" si="31"/>
        <v/>
      </c>
      <c r="U88" s="164" t="str">
        <f t="shared" si="32"/>
        <v/>
      </c>
      <c r="V88" s="242" t="s">
        <v>739</v>
      </c>
      <c r="W88" s="65" t="str">
        <f t="shared" si="33"/>
        <v>Update lineups set player_name = 'Wilson Kelvin'</v>
      </c>
      <c r="X88" s="65" t="str">
        <f t="shared" si="34"/>
        <v>, Player_num = 6</v>
      </c>
      <c r="Y88" s="65" t="str">
        <f t="shared" si="35"/>
        <v/>
      </c>
      <c r="Z88" s="65" t="str">
        <f t="shared" si="36"/>
        <v/>
      </c>
      <c r="AA88" s="65" t="str">
        <f t="shared" si="37"/>
        <v/>
      </c>
      <c r="AB88" s="65" t="str">
        <f t="shared" si="38"/>
        <v/>
      </c>
      <c r="AC88" s="65" t="str">
        <f t="shared" si="39"/>
        <v/>
      </c>
      <c r="AD88" s="65" t="str">
        <f t="shared" si="40"/>
        <v xml:space="preserve"> where game_id = 20151106 and player_order = 15</v>
      </c>
      <c r="AE88" s="65" t="s">
        <v>739</v>
      </c>
      <c r="AF88" s="65" t="str">
        <f t="shared" si="45"/>
        <v/>
      </c>
      <c r="AG88" s="65" t="str">
        <f t="shared" si="41"/>
        <v/>
      </c>
      <c r="AH88" s="65" t="str">
        <f t="shared" si="42"/>
        <v/>
      </c>
      <c r="AI88" s="65" t="str">
        <f t="shared" si="43"/>
        <v/>
      </c>
      <c r="AJ88" s="65" t="str">
        <f t="shared" si="44"/>
        <v/>
      </c>
    </row>
    <row r="89" spans="1:36" x14ac:dyDescent="0.25">
      <c r="A89" s="109" t="s">
        <v>746</v>
      </c>
      <c r="B89" s="120" t="s">
        <v>745</v>
      </c>
      <c r="C89" s="113">
        <v>20151106</v>
      </c>
      <c r="D89" s="113">
        <v>16</v>
      </c>
      <c r="E89" s="113">
        <v>27</v>
      </c>
      <c r="F89" s="194" t="s">
        <v>744</v>
      </c>
      <c r="Q89" s="115"/>
      <c r="R89" s="112" t="str">
        <f t="shared" si="29"/>
        <v>Update games set Game_date= '2015-11-06' where game_id=20151106</v>
      </c>
      <c r="S89" s="112" t="str">
        <f t="shared" si="30"/>
        <v>Update lineups set player_name = 'Burke Chris', Player_num = 27 where game_id = 20151106 and player_order = 16</v>
      </c>
      <c r="T89" s="65" t="str">
        <f t="shared" si="31"/>
        <v/>
      </c>
      <c r="U89" s="164" t="str">
        <f t="shared" si="32"/>
        <v/>
      </c>
      <c r="V89" s="242" t="s">
        <v>739</v>
      </c>
      <c r="W89" s="65" t="str">
        <f t="shared" si="33"/>
        <v>Update lineups set player_name = 'Burke Chris'</v>
      </c>
      <c r="X89" s="65" t="str">
        <f t="shared" si="34"/>
        <v>, Player_num = 27</v>
      </c>
      <c r="Y89" s="65" t="str">
        <f t="shared" si="35"/>
        <v/>
      </c>
      <c r="Z89" s="65" t="str">
        <f t="shared" si="36"/>
        <v/>
      </c>
      <c r="AA89" s="65" t="str">
        <f t="shared" si="37"/>
        <v/>
      </c>
      <c r="AB89" s="65" t="str">
        <f t="shared" si="38"/>
        <v/>
      </c>
      <c r="AC89" s="65" t="str">
        <f t="shared" si="39"/>
        <v/>
      </c>
      <c r="AD89" s="65" t="str">
        <f t="shared" si="40"/>
        <v xml:space="preserve"> where game_id = 20151106 and player_order = 16</v>
      </c>
      <c r="AE89" s="65" t="s">
        <v>739</v>
      </c>
      <c r="AF89" s="65" t="str">
        <f t="shared" si="45"/>
        <v/>
      </c>
      <c r="AG89" s="65" t="str">
        <f t="shared" si="41"/>
        <v/>
      </c>
      <c r="AH89" s="65" t="str">
        <f t="shared" si="42"/>
        <v/>
      </c>
      <c r="AI89" s="65" t="str">
        <f t="shared" si="43"/>
        <v/>
      </c>
      <c r="AJ89" s="65" t="str">
        <f t="shared" si="44"/>
        <v/>
      </c>
    </row>
    <row r="90" spans="1:36" x14ac:dyDescent="0.25">
      <c r="A90" s="109" t="s">
        <v>743</v>
      </c>
      <c r="B90" s="120"/>
      <c r="C90" s="113">
        <v>20151106</v>
      </c>
      <c r="D90" s="113">
        <v>17</v>
      </c>
      <c r="E90" s="113">
        <v>34</v>
      </c>
      <c r="F90" s="194" t="s">
        <v>742</v>
      </c>
      <c r="Q90" s="115"/>
      <c r="R90" s="112" t="str">
        <f t="shared" si="29"/>
        <v>--</v>
      </c>
      <c r="S90" s="112" t="str">
        <f t="shared" si="30"/>
        <v>Update lineups set player_name = 'Walker Tyler', Player_num = 34 where game_id = 20151106 and player_order = 17</v>
      </c>
      <c r="T90" s="65" t="str">
        <f t="shared" si="31"/>
        <v/>
      </c>
      <c r="U90" s="164" t="str">
        <f t="shared" si="32"/>
        <v/>
      </c>
      <c r="V90" s="242" t="s">
        <v>739</v>
      </c>
      <c r="W90" s="65" t="str">
        <f t="shared" si="33"/>
        <v>Update lineups set player_name = 'Walker Tyler'</v>
      </c>
      <c r="X90" s="65" t="str">
        <f t="shared" si="34"/>
        <v>, Player_num = 34</v>
      </c>
      <c r="Y90" s="65" t="str">
        <f t="shared" si="35"/>
        <v/>
      </c>
      <c r="Z90" s="65" t="str">
        <f t="shared" si="36"/>
        <v/>
      </c>
      <c r="AA90" s="65" t="str">
        <f t="shared" si="37"/>
        <v/>
      </c>
      <c r="AB90" s="65" t="str">
        <f t="shared" si="38"/>
        <v/>
      </c>
      <c r="AC90" s="65" t="str">
        <f t="shared" si="39"/>
        <v/>
      </c>
      <c r="AD90" s="65" t="str">
        <f t="shared" si="40"/>
        <v xml:space="preserve"> where game_id = 20151106 and player_order = 17</v>
      </c>
      <c r="AE90" s="65" t="s">
        <v>739</v>
      </c>
      <c r="AF90" s="65" t="str">
        <f t="shared" si="45"/>
        <v/>
      </c>
      <c r="AG90" s="65" t="str">
        <f t="shared" si="41"/>
        <v/>
      </c>
      <c r="AH90" s="65" t="str">
        <f t="shared" si="42"/>
        <v/>
      </c>
      <c r="AI90" s="65" t="str">
        <f t="shared" si="43"/>
        <v/>
      </c>
      <c r="AJ90" s="65" t="str">
        <f t="shared" si="44"/>
        <v/>
      </c>
    </row>
    <row r="91" spans="1:36" ht="15" thickBot="1" x14ac:dyDescent="0.3">
      <c r="A91" s="116"/>
      <c r="B91" s="119"/>
      <c r="C91" s="117">
        <v>20151106</v>
      </c>
      <c r="D91" s="117">
        <v>18</v>
      </c>
      <c r="E91" s="117">
        <v>38</v>
      </c>
      <c r="F91" s="199" t="s">
        <v>741</v>
      </c>
      <c r="G91" s="117">
        <v>60</v>
      </c>
      <c r="H91" s="118" t="s">
        <v>740</v>
      </c>
      <c r="I91" s="117"/>
      <c r="J91" s="117"/>
      <c r="K91" s="117"/>
      <c r="L91" s="205"/>
      <c r="M91" s="206"/>
      <c r="N91" s="207"/>
      <c r="O91" s="207"/>
      <c r="P91" s="207"/>
      <c r="Q91" s="115"/>
      <c r="R91" s="112" t="str">
        <f t="shared" si="29"/>
        <v>--</v>
      </c>
      <c r="S91" s="112" t="str">
        <f t="shared" si="30"/>
        <v>Update lineups set player_name = 'Osborn Ben', Player_num = 38, Sub_min= 60, Player_off = 'Ward Jamie' where game_id = 20151106 and player_order = 18</v>
      </c>
      <c r="T91" s="65" t="str">
        <f t="shared" si="31"/>
        <v/>
      </c>
      <c r="U91" s="164" t="str">
        <f t="shared" si="32"/>
        <v/>
      </c>
      <c r="V91" s="242" t="s">
        <v>739</v>
      </c>
      <c r="W91" s="65" t="str">
        <f t="shared" si="33"/>
        <v>Update lineups set player_name = 'Osborn Ben'</v>
      </c>
      <c r="X91" s="65" t="str">
        <f t="shared" si="34"/>
        <v>, Player_num = 38</v>
      </c>
      <c r="Y91" s="65" t="str">
        <f t="shared" si="35"/>
        <v/>
      </c>
      <c r="Z91" s="65" t="str">
        <f t="shared" si="36"/>
        <v/>
      </c>
      <c r="AA91" s="65" t="str">
        <f t="shared" si="37"/>
        <v/>
      </c>
      <c r="AB91" s="65" t="str">
        <f t="shared" si="38"/>
        <v>, Sub_min= 60</v>
      </c>
      <c r="AC91" s="65" t="str">
        <f t="shared" si="39"/>
        <v>, Player_off = 'Ward Jamie'</v>
      </c>
      <c r="AD91" s="65" t="str">
        <f t="shared" si="40"/>
        <v xml:space="preserve"> where game_id = 20151106 and player_order = 18</v>
      </c>
      <c r="AE91" s="65" t="s">
        <v>739</v>
      </c>
      <c r="AF91" s="65" t="str">
        <f t="shared" si="45"/>
        <v/>
      </c>
      <c r="AG91" s="65" t="str">
        <f t="shared" si="41"/>
        <v/>
      </c>
      <c r="AH91" s="65" t="str">
        <f t="shared" si="42"/>
        <v/>
      </c>
      <c r="AI91" s="65" t="str">
        <f t="shared" si="43"/>
        <v/>
      </c>
      <c r="AJ91" s="65" t="str">
        <f t="shared" si="44"/>
        <v/>
      </c>
    </row>
    <row r="92" spans="1:36" ht="15" thickTop="1" x14ac:dyDescent="0.25">
      <c r="A92" s="125" t="s">
        <v>774</v>
      </c>
      <c r="B92" s="191" t="s">
        <v>2677</v>
      </c>
      <c r="C92" s="113">
        <v>20151128</v>
      </c>
      <c r="D92" s="113">
        <v>1</v>
      </c>
      <c r="F92" s="212" t="s">
        <v>772</v>
      </c>
      <c r="L92" s="202">
        <v>1</v>
      </c>
      <c r="M92" s="203" t="s">
        <v>776</v>
      </c>
      <c r="N92" s="204">
        <v>20</v>
      </c>
      <c r="Q92" s="115"/>
      <c r="R92" s="112" t="str">
        <f t="shared" si="29"/>
        <v>Update games set Opp_Parent= 'Reading' where game_id=20151128</v>
      </c>
      <c r="S92" s="112" t="str">
        <f t="shared" si="30"/>
        <v>Update lineups set player_name = 'de Vries Dorus' where game_id = 20151128 and player_order = 1</v>
      </c>
      <c r="T92" s="65" t="str">
        <f t="shared" ref="T92:T109" si="46">IF(M92="","", CONCATENATE("insert into goals (game_id, goal_order, scorer_name) values (",C92, ", ", L92,", '",SUBSTITUTE(M92, "'", "''"),"')"))</f>
        <v>insert into goals (game_id, goal_order, scorer_name) values (20151128, 1, 'O''Grady Chris')</v>
      </c>
      <c r="U92" s="164" t="str">
        <f t="shared" si="32"/>
        <v>update goals set scorer_name = 'O''Grady Chris', goal_min = 20 where game_id = 20151128 and goal_order = 1</v>
      </c>
      <c r="V92" s="242" t="s">
        <v>739</v>
      </c>
      <c r="W92" s="65" t="str">
        <f t="shared" si="33"/>
        <v>Update lineups set player_name = 'de Vries Dorus'</v>
      </c>
      <c r="X92" s="65" t="str">
        <f t="shared" si="34"/>
        <v/>
      </c>
      <c r="Y92" s="65" t="str">
        <f t="shared" si="35"/>
        <v/>
      </c>
      <c r="Z92" s="65" t="str">
        <f t="shared" si="36"/>
        <v/>
      </c>
      <c r="AA92" s="65" t="str">
        <f t="shared" si="37"/>
        <v/>
      </c>
      <c r="AB92" s="65" t="str">
        <f t="shared" si="38"/>
        <v/>
      </c>
      <c r="AC92" s="65" t="str">
        <f t="shared" ref="AC92:AC109" si="47">IF(H92="", "", CONCATENATE(", Player_off = '", SUBSTITUTE(H92, "'", "''"), "'"))</f>
        <v/>
      </c>
      <c r="AD92" s="65" t="str">
        <f t="shared" si="40"/>
        <v xml:space="preserve"> where game_id = 20151128 and player_order = 1</v>
      </c>
      <c r="AE92" s="65" t="s">
        <v>739</v>
      </c>
      <c r="AF92" s="65" t="str">
        <f t="shared" si="45"/>
        <v>update goals set scorer_name = 'O''Grady Chris'</v>
      </c>
      <c r="AG92" s="65" t="str">
        <f t="shared" si="41"/>
        <v>, goal_min = 20</v>
      </c>
      <c r="AH92" s="65" t="str">
        <f t="shared" si="42"/>
        <v/>
      </c>
      <c r="AI92" s="65" t="str">
        <f t="shared" si="43"/>
        <v/>
      </c>
      <c r="AJ92" s="65" t="str">
        <f t="shared" si="44"/>
        <v xml:space="preserve"> where game_id = 20151128 and goal_order = 1</v>
      </c>
    </row>
    <row r="93" spans="1:36" x14ac:dyDescent="0.25">
      <c r="A93" s="109" t="s">
        <v>5</v>
      </c>
      <c r="B93" s="114">
        <v>3</v>
      </c>
      <c r="C93" s="113">
        <v>20151128</v>
      </c>
      <c r="D93" s="113">
        <v>2</v>
      </c>
      <c r="F93" s="212" t="s">
        <v>767</v>
      </c>
      <c r="L93" s="202">
        <v>2</v>
      </c>
      <c r="M93" s="203" t="s">
        <v>757</v>
      </c>
      <c r="N93" s="204">
        <v>31</v>
      </c>
      <c r="Q93" s="115"/>
      <c r="R93" s="112" t="str">
        <f t="shared" si="29"/>
        <v>Update games set F= 3 where game_id=20151128</v>
      </c>
      <c r="S93" s="112" t="str">
        <f t="shared" si="30"/>
        <v>Update lineups set player_name = 'Pinillos Daniel' where game_id = 20151128 and player_order = 2</v>
      </c>
      <c r="T93" s="65" t="str">
        <f t="shared" si="46"/>
        <v>insert into goals (game_id, goal_order, scorer_name) values (20151128, 2, 'Oliveira Nelson')</v>
      </c>
      <c r="U93" s="164" t="str">
        <f t="shared" si="32"/>
        <v>update goals set scorer_name = 'Oliveira Nelson', goal_min = 31 where game_id = 20151128 and goal_order = 2</v>
      </c>
      <c r="V93" s="242" t="s">
        <v>739</v>
      </c>
      <c r="W93" s="65" t="str">
        <f t="shared" si="33"/>
        <v>Update lineups set player_name = 'Pinillos Daniel'</v>
      </c>
      <c r="X93" s="65" t="str">
        <f t="shared" si="34"/>
        <v/>
      </c>
      <c r="Y93" s="65" t="str">
        <f t="shared" si="35"/>
        <v/>
      </c>
      <c r="Z93" s="65" t="str">
        <f t="shared" si="36"/>
        <v/>
      </c>
      <c r="AA93" s="65" t="str">
        <f t="shared" si="37"/>
        <v/>
      </c>
      <c r="AB93" s="65" t="str">
        <f t="shared" si="38"/>
        <v/>
      </c>
      <c r="AC93" s="65" t="str">
        <f t="shared" si="47"/>
        <v/>
      </c>
      <c r="AD93" s="65" t="str">
        <f t="shared" si="40"/>
        <v xml:space="preserve"> where game_id = 20151128 and player_order = 2</v>
      </c>
      <c r="AE93" s="65" t="s">
        <v>739</v>
      </c>
      <c r="AF93" s="65" t="str">
        <f t="shared" si="45"/>
        <v>update goals set scorer_name = 'Oliveira Nelson'</v>
      </c>
      <c r="AG93" s="65" t="str">
        <f t="shared" si="41"/>
        <v>, goal_min = 31</v>
      </c>
      <c r="AH93" s="65" t="str">
        <f t="shared" si="42"/>
        <v/>
      </c>
      <c r="AI93" s="65" t="str">
        <f t="shared" si="43"/>
        <v/>
      </c>
      <c r="AJ93" s="65" t="str">
        <f t="shared" si="44"/>
        <v xml:space="preserve"> where game_id = 20151128 and goal_order = 2</v>
      </c>
    </row>
    <row r="94" spans="1:36" x14ac:dyDescent="0.25">
      <c r="A94" s="109" t="s">
        <v>0</v>
      </c>
      <c r="B94" s="114">
        <v>1</v>
      </c>
      <c r="C94" s="113">
        <v>20151128</v>
      </c>
      <c r="D94" s="113">
        <v>3</v>
      </c>
      <c r="F94" s="212" t="s">
        <v>714</v>
      </c>
      <c r="L94" s="202">
        <v>3</v>
      </c>
      <c r="M94" s="203" t="s">
        <v>757</v>
      </c>
      <c r="N94" s="204">
        <v>49</v>
      </c>
      <c r="Q94" s="115"/>
      <c r="R94" s="112" t="str">
        <f t="shared" si="29"/>
        <v>Update games set A= 1 where game_id=20151128</v>
      </c>
      <c r="S94" s="112" t="str">
        <f t="shared" si="30"/>
        <v>Update lineups set player_name = 'Mills Matthew' where game_id = 20151128 and player_order = 3</v>
      </c>
      <c r="T94" s="65" t="str">
        <f t="shared" si="46"/>
        <v>insert into goals (game_id, goal_order, scorer_name) values (20151128, 3, 'Oliveira Nelson')</v>
      </c>
      <c r="U94" s="164" t="str">
        <f t="shared" si="32"/>
        <v>update goals set scorer_name = 'Oliveira Nelson', goal_min = 49 where game_id = 20151128 and goal_order = 3</v>
      </c>
      <c r="V94" s="242" t="s">
        <v>739</v>
      </c>
      <c r="W94" s="65" t="str">
        <f t="shared" si="33"/>
        <v>Update lineups set player_name = 'Mills Matthew'</v>
      </c>
      <c r="X94" s="65" t="str">
        <f t="shared" si="34"/>
        <v/>
      </c>
      <c r="Y94" s="65" t="str">
        <f t="shared" si="35"/>
        <v/>
      </c>
      <c r="Z94" s="65" t="str">
        <f t="shared" si="36"/>
        <v/>
      </c>
      <c r="AA94" s="65" t="str">
        <f t="shared" si="37"/>
        <v/>
      </c>
      <c r="AB94" s="65" t="str">
        <f t="shared" si="38"/>
        <v/>
      </c>
      <c r="AC94" s="65" t="str">
        <f t="shared" si="47"/>
        <v/>
      </c>
      <c r="AD94" s="65" t="str">
        <f t="shared" si="40"/>
        <v xml:space="preserve"> where game_id = 20151128 and player_order = 3</v>
      </c>
      <c r="AE94" s="65" t="s">
        <v>739</v>
      </c>
      <c r="AF94" s="65" t="str">
        <f t="shared" si="45"/>
        <v>update goals set scorer_name = 'Oliveira Nelson'</v>
      </c>
      <c r="AG94" s="65" t="str">
        <f t="shared" si="41"/>
        <v>, goal_min = 49</v>
      </c>
      <c r="AH94" s="65" t="str">
        <f t="shared" si="42"/>
        <v/>
      </c>
      <c r="AI94" s="65" t="str">
        <f t="shared" si="43"/>
        <v/>
      </c>
      <c r="AJ94" s="65" t="str">
        <f t="shared" si="44"/>
        <v xml:space="preserve"> where game_id = 20151128 and goal_order = 3</v>
      </c>
    </row>
    <row r="95" spans="1:36" x14ac:dyDescent="0.25">
      <c r="A95" s="109" t="s">
        <v>23</v>
      </c>
      <c r="B95" s="120" t="s">
        <v>770</v>
      </c>
      <c r="C95" s="113">
        <v>20151128</v>
      </c>
      <c r="D95" s="113">
        <v>4</v>
      </c>
      <c r="F95" s="212" t="s">
        <v>771</v>
      </c>
      <c r="Q95" s="115"/>
      <c r="R95" s="112" t="str">
        <f t="shared" si="29"/>
        <v>Update games set Result= 'W' where game_id=20151128</v>
      </c>
      <c r="S95" s="112" t="str">
        <f t="shared" si="30"/>
        <v>Update lineups set player_name = 'Lichaj Eric' where game_id = 20151128 and player_order = 4</v>
      </c>
      <c r="T95" s="65" t="str">
        <f t="shared" si="46"/>
        <v/>
      </c>
      <c r="U95" s="164" t="str">
        <f t="shared" si="32"/>
        <v/>
      </c>
      <c r="V95" s="242" t="s">
        <v>739</v>
      </c>
      <c r="W95" s="65" t="str">
        <f t="shared" si="33"/>
        <v>Update lineups set player_name = 'Lichaj Eric'</v>
      </c>
      <c r="X95" s="65" t="str">
        <f t="shared" si="34"/>
        <v/>
      </c>
      <c r="Y95" s="65" t="str">
        <f t="shared" si="35"/>
        <v/>
      </c>
      <c r="Z95" s="65" t="str">
        <f t="shared" si="36"/>
        <v/>
      </c>
      <c r="AA95" s="65" t="str">
        <f t="shared" si="37"/>
        <v/>
      </c>
      <c r="AB95" s="65" t="str">
        <f t="shared" si="38"/>
        <v/>
      </c>
      <c r="AC95" s="65" t="str">
        <f t="shared" si="47"/>
        <v/>
      </c>
      <c r="AD95" s="65" t="str">
        <f t="shared" si="40"/>
        <v xml:space="preserve"> where game_id = 20151128 and player_order = 4</v>
      </c>
      <c r="AE95" s="65" t="s">
        <v>739</v>
      </c>
      <c r="AF95" s="65" t="str">
        <f t="shared" si="45"/>
        <v/>
      </c>
      <c r="AG95" s="65" t="str">
        <f t="shared" si="41"/>
        <v/>
      </c>
      <c r="AH95" s="65" t="str">
        <f t="shared" si="42"/>
        <v/>
      </c>
      <c r="AI95" s="65" t="str">
        <f t="shared" si="43"/>
        <v/>
      </c>
      <c r="AJ95" s="65" t="str">
        <f t="shared" si="44"/>
        <v/>
      </c>
    </row>
    <row r="96" spans="1:36" x14ac:dyDescent="0.25">
      <c r="A96" s="109" t="s">
        <v>768</v>
      </c>
      <c r="B96" s="114">
        <v>2</v>
      </c>
      <c r="C96" s="113">
        <v>20151128</v>
      </c>
      <c r="D96" s="113">
        <v>5</v>
      </c>
      <c r="F96" s="212" t="s">
        <v>769</v>
      </c>
      <c r="I96" s="113">
        <v>42</v>
      </c>
      <c r="J96" s="113">
        <v>66</v>
      </c>
      <c r="Q96" s="115"/>
      <c r="R96" s="112" t="str">
        <f t="shared" si="29"/>
        <v>Update games set HT_f= 2 where game_id=20151128</v>
      </c>
      <c r="S96" s="112" t="str">
        <f t="shared" si="30"/>
        <v>Update lineups set player_name = 'Hobbs Jack', Y_min = 42, R_min= 66 where game_id = 20151128 and player_order = 5</v>
      </c>
      <c r="T96" s="65" t="str">
        <f t="shared" si="46"/>
        <v/>
      </c>
      <c r="U96" s="164" t="str">
        <f t="shared" si="32"/>
        <v/>
      </c>
      <c r="V96" s="242" t="s">
        <v>739</v>
      </c>
      <c r="W96" s="65" t="str">
        <f t="shared" si="33"/>
        <v>Update lineups set player_name = 'Hobbs Jack'</v>
      </c>
      <c r="X96" s="65" t="str">
        <f t="shared" si="34"/>
        <v/>
      </c>
      <c r="Y96" s="65" t="str">
        <f t="shared" si="35"/>
        <v>, Y_min = 42</v>
      </c>
      <c r="Z96" s="65" t="str">
        <f t="shared" si="36"/>
        <v>, R_min= 66</v>
      </c>
      <c r="AA96" s="65" t="str">
        <f t="shared" si="37"/>
        <v/>
      </c>
      <c r="AB96" s="65" t="str">
        <f t="shared" si="38"/>
        <v/>
      </c>
      <c r="AC96" s="65" t="str">
        <f t="shared" si="47"/>
        <v/>
      </c>
      <c r="AD96" s="65" t="str">
        <f t="shared" si="40"/>
        <v xml:space="preserve"> where game_id = 20151128 and player_order = 5</v>
      </c>
      <c r="AE96" s="65" t="s">
        <v>739</v>
      </c>
      <c r="AF96" s="65" t="str">
        <f t="shared" si="45"/>
        <v/>
      </c>
      <c r="AG96" s="65" t="str">
        <f t="shared" si="41"/>
        <v/>
      </c>
      <c r="AH96" s="65" t="str">
        <f t="shared" si="42"/>
        <v/>
      </c>
      <c r="AI96" s="65" t="str">
        <f t="shared" si="43"/>
        <v/>
      </c>
      <c r="AJ96" s="65" t="str">
        <f t="shared" si="44"/>
        <v/>
      </c>
    </row>
    <row r="97" spans="1:36" x14ac:dyDescent="0.25">
      <c r="A97" s="109" t="s">
        <v>766</v>
      </c>
      <c r="B97" s="114">
        <v>1</v>
      </c>
      <c r="C97" s="113">
        <v>20151128</v>
      </c>
      <c r="D97" s="113">
        <v>6</v>
      </c>
      <c r="F97" s="194" t="s">
        <v>715</v>
      </c>
      <c r="Q97" s="115"/>
      <c r="R97" s="112" t="str">
        <f t="shared" si="29"/>
        <v>Update games set HT_a= 1 where game_id=20151128</v>
      </c>
      <c r="S97" s="112" t="str">
        <f t="shared" si="30"/>
        <v>Update lineups set player_name = 'Lansbury Henri' where game_id = 20151128 and player_order = 6</v>
      </c>
      <c r="T97" s="65" t="str">
        <f t="shared" si="46"/>
        <v/>
      </c>
      <c r="U97" s="164" t="str">
        <f t="shared" si="32"/>
        <v/>
      </c>
      <c r="V97" s="242" t="s">
        <v>739</v>
      </c>
      <c r="W97" s="65" t="str">
        <f t="shared" si="33"/>
        <v>Update lineups set player_name = 'Lansbury Henri'</v>
      </c>
      <c r="X97" s="65" t="str">
        <f t="shared" si="34"/>
        <v/>
      </c>
      <c r="Y97" s="65" t="str">
        <f t="shared" si="35"/>
        <v/>
      </c>
      <c r="Z97" s="65" t="str">
        <f t="shared" si="36"/>
        <v/>
      </c>
      <c r="AA97" s="65" t="str">
        <f t="shared" si="37"/>
        <v/>
      </c>
      <c r="AB97" s="65" t="str">
        <f t="shared" si="38"/>
        <v/>
      </c>
      <c r="AC97" s="65" t="str">
        <f t="shared" si="47"/>
        <v/>
      </c>
      <c r="AD97" s="65" t="str">
        <f t="shared" si="40"/>
        <v xml:space="preserve"> where game_id = 20151128 and player_order = 6</v>
      </c>
      <c r="AE97" s="65" t="s">
        <v>739</v>
      </c>
      <c r="AF97" s="65" t="str">
        <f t="shared" si="45"/>
        <v/>
      </c>
      <c r="AG97" s="65" t="str">
        <f t="shared" si="41"/>
        <v/>
      </c>
      <c r="AH97" s="65" t="str">
        <f t="shared" si="42"/>
        <v/>
      </c>
      <c r="AI97" s="65" t="str">
        <f t="shared" si="43"/>
        <v/>
      </c>
      <c r="AJ97" s="65" t="str">
        <f t="shared" si="44"/>
        <v/>
      </c>
    </row>
    <row r="98" spans="1:36" x14ac:dyDescent="0.25">
      <c r="A98" s="109" t="s">
        <v>764</v>
      </c>
      <c r="B98" s="114">
        <v>18</v>
      </c>
      <c r="C98" s="113">
        <v>20151128</v>
      </c>
      <c r="D98" s="113">
        <v>7</v>
      </c>
      <c r="F98" s="194" t="s">
        <v>765</v>
      </c>
      <c r="I98" s="113">
        <v>90</v>
      </c>
      <c r="Q98" s="115"/>
      <c r="R98" s="112" t="str">
        <f t="shared" si="29"/>
        <v>Update games set Pos_before= 18 where game_id=20151128</v>
      </c>
      <c r="S98" s="112" t="str">
        <f t="shared" si="30"/>
        <v>Update lineups set player_name = 'Vaughan David', Y_min = 90 where game_id = 20151128 and player_order = 7</v>
      </c>
      <c r="T98" s="65" t="str">
        <f t="shared" si="46"/>
        <v/>
      </c>
      <c r="U98" s="164" t="str">
        <f t="shared" si="32"/>
        <v/>
      </c>
      <c r="V98" s="242" t="s">
        <v>739</v>
      </c>
      <c r="W98" s="65" t="str">
        <f t="shared" si="33"/>
        <v>Update lineups set player_name = 'Vaughan David'</v>
      </c>
      <c r="X98" s="65" t="str">
        <f t="shared" ref="X98:X107" si="48">IF(E98="","",CONCATENATE(", Player_num = ",E98))</f>
        <v/>
      </c>
      <c r="Y98" s="65" t="str">
        <f t="shared" ref="Y98:Y107" si="49">IF(I98="", "", CONCATENATE(", Y_min = ", UPPER(I98)))</f>
        <v>, Y_min = 90</v>
      </c>
      <c r="Z98" s="65" t="str">
        <f t="shared" ref="Z98:Z107" si="50">IF(J98="", "", CONCATENATE(", R_min= ", UPPER(J98)))</f>
        <v/>
      </c>
      <c r="AA98" s="65" t="str">
        <f t="shared" ref="AA98:AA107" si="51">IF(K98="", "", CONCATENATE(", captain= 'Y'"))</f>
        <v/>
      </c>
      <c r="AB98" s="65" t="str">
        <f t="shared" ref="AB98:AB107" si="52">IF(G98="", "", CONCATENATE(", Sub_min= ", G98))</f>
        <v/>
      </c>
      <c r="AC98" s="65" t="str">
        <f t="shared" si="47"/>
        <v/>
      </c>
      <c r="AD98" s="65" t="str">
        <f t="shared" si="40"/>
        <v xml:space="preserve"> where game_id = 20151128 and player_order = 7</v>
      </c>
      <c r="AE98" s="65" t="s">
        <v>739</v>
      </c>
      <c r="AF98" s="65" t="str">
        <f t="shared" si="45"/>
        <v/>
      </c>
      <c r="AG98" s="65" t="str">
        <f t="shared" ref="AG98:AG107" si="53">IF(N98="", "", CONCATENATE(", goal_min = ", N98))</f>
        <v/>
      </c>
      <c r="AH98" s="65" t="str">
        <f t="shared" ref="AH98:AH107" si="54">IF(O98="", "", CONCATENATE(", Pen = '", UPPER(O98), "'"))</f>
        <v/>
      </c>
      <c r="AI98" s="65" t="str">
        <f t="shared" ref="AI98:AI107" si="55">IF(P98="", "", CONCATENATE(", OG = '", UPPER(P98), "'"))</f>
        <v/>
      </c>
      <c r="AJ98" s="65" t="str">
        <f t="shared" ref="AJ98:AJ107" si="56">IF(L98="", "", CONCATENATE(" where game_id = ", C98, " and goal_order = ", L98))</f>
        <v/>
      </c>
    </row>
    <row r="99" spans="1:36" x14ac:dyDescent="0.25">
      <c r="A99" s="109" t="s">
        <v>762</v>
      </c>
      <c r="B99" s="114">
        <v>16</v>
      </c>
      <c r="C99" s="113">
        <v>20151128</v>
      </c>
      <c r="D99" s="113">
        <v>8</v>
      </c>
      <c r="F99" s="194" t="s">
        <v>741</v>
      </c>
      <c r="Q99" s="115"/>
      <c r="R99" s="112" t="str">
        <f t="shared" si="29"/>
        <v>Update games set Pos_after= 16 where game_id=20151128</v>
      </c>
      <c r="S99" s="112" t="str">
        <f t="shared" si="30"/>
        <v>Update lineups set player_name = 'Osborn Ben' where game_id = 20151128 and player_order = 8</v>
      </c>
      <c r="T99" s="65" t="str">
        <f t="shared" si="46"/>
        <v/>
      </c>
      <c r="U99" s="164" t="str">
        <f t="shared" si="32"/>
        <v/>
      </c>
      <c r="V99" s="242" t="s">
        <v>739</v>
      </c>
      <c r="W99" s="65" t="str">
        <f t="shared" si="33"/>
        <v>Update lineups set player_name = 'Osborn Ben'</v>
      </c>
      <c r="X99" s="65" t="str">
        <f t="shared" si="48"/>
        <v/>
      </c>
      <c r="Y99" s="65" t="str">
        <f t="shared" si="49"/>
        <v/>
      </c>
      <c r="Z99" s="65" t="str">
        <f t="shared" si="50"/>
        <v/>
      </c>
      <c r="AA99" s="65" t="str">
        <f t="shared" si="51"/>
        <v/>
      </c>
      <c r="AB99" s="65" t="str">
        <f t="shared" si="52"/>
        <v/>
      </c>
      <c r="AC99" s="65" t="str">
        <f t="shared" si="47"/>
        <v/>
      </c>
      <c r="AD99" s="65" t="str">
        <f t="shared" si="40"/>
        <v xml:space="preserve"> where game_id = 20151128 and player_order = 8</v>
      </c>
      <c r="AE99" s="65" t="s">
        <v>739</v>
      </c>
      <c r="AF99" s="65" t="str">
        <f t="shared" si="45"/>
        <v/>
      </c>
      <c r="AG99" s="65" t="str">
        <f t="shared" si="53"/>
        <v/>
      </c>
      <c r="AH99" s="65" t="str">
        <f t="shared" si="54"/>
        <v/>
      </c>
      <c r="AI99" s="65" t="str">
        <f t="shared" si="55"/>
        <v/>
      </c>
      <c r="AJ99" s="65" t="str">
        <f t="shared" si="56"/>
        <v/>
      </c>
    </row>
    <row r="100" spans="1:36" x14ac:dyDescent="0.25">
      <c r="A100" s="109" t="s">
        <v>761</v>
      </c>
      <c r="B100" s="114">
        <v>8</v>
      </c>
      <c r="C100" s="113">
        <v>20151128</v>
      </c>
      <c r="D100" s="113">
        <v>9</v>
      </c>
      <c r="F100" s="194" t="s">
        <v>757</v>
      </c>
      <c r="Q100" s="115"/>
      <c r="R100" s="112" t="str">
        <f t="shared" si="29"/>
        <v>Update games set Opp_before= 8 where game_id=20151128</v>
      </c>
      <c r="S100" s="112" t="str">
        <f t="shared" si="30"/>
        <v>Update lineups set player_name = 'Oliveira Nelson' where game_id = 20151128 and player_order = 9</v>
      </c>
      <c r="T100" s="65" t="str">
        <f t="shared" si="46"/>
        <v/>
      </c>
      <c r="U100" s="164" t="str">
        <f t="shared" si="32"/>
        <v/>
      </c>
      <c r="V100" s="242" t="s">
        <v>739</v>
      </c>
      <c r="W100" s="65" t="str">
        <f t="shared" si="33"/>
        <v>Update lineups set player_name = 'Oliveira Nelson'</v>
      </c>
      <c r="X100" s="65" t="str">
        <f t="shared" si="48"/>
        <v/>
      </c>
      <c r="Y100" s="65" t="str">
        <f t="shared" si="49"/>
        <v/>
      </c>
      <c r="Z100" s="65" t="str">
        <f t="shared" si="50"/>
        <v/>
      </c>
      <c r="AA100" s="65" t="str">
        <f t="shared" si="51"/>
        <v/>
      </c>
      <c r="AB100" s="65" t="str">
        <f t="shared" si="52"/>
        <v/>
      </c>
      <c r="AC100" s="65" t="str">
        <f t="shared" si="47"/>
        <v/>
      </c>
      <c r="AD100" s="65" t="str">
        <f t="shared" si="40"/>
        <v xml:space="preserve"> where game_id = 20151128 and player_order = 9</v>
      </c>
      <c r="AE100" s="65" t="s">
        <v>739</v>
      </c>
      <c r="AF100" s="65" t="str">
        <f t="shared" si="45"/>
        <v/>
      </c>
      <c r="AG100" s="65" t="str">
        <f t="shared" si="53"/>
        <v/>
      </c>
      <c r="AH100" s="65" t="str">
        <f t="shared" si="54"/>
        <v/>
      </c>
      <c r="AI100" s="65" t="str">
        <f t="shared" si="55"/>
        <v/>
      </c>
      <c r="AJ100" s="65" t="str">
        <f t="shared" si="56"/>
        <v/>
      </c>
    </row>
    <row r="101" spans="1:36" x14ac:dyDescent="0.25">
      <c r="A101" s="109" t="s">
        <v>759</v>
      </c>
      <c r="B101" s="114">
        <v>9</v>
      </c>
      <c r="C101" s="113">
        <v>20151128</v>
      </c>
      <c r="D101" s="113">
        <v>10</v>
      </c>
      <c r="F101" s="194" t="s">
        <v>758</v>
      </c>
      <c r="Q101" s="115"/>
      <c r="R101" s="112" t="str">
        <f t="shared" si="29"/>
        <v>Update games set Opp_after= 9 where game_id=20151128</v>
      </c>
      <c r="S101" s="112" t="str">
        <f t="shared" si="30"/>
        <v>Update lineups set player_name = 'Mendes Ryan' where game_id = 20151128 and player_order = 10</v>
      </c>
      <c r="T101" s="65" t="str">
        <f t="shared" si="46"/>
        <v/>
      </c>
      <c r="U101" s="164" t="str">
        <f t="shared" si="32"/>
        <v/>
      </c>
      <c r="V101" s="242" t="s">
        <v>739</v>
      </c>
      <c r="W101" s="65" t="str">
        <f t="shared" si="33"/>
        <v>Update lineups set player_name = 'Mendes Ryan'</v>
      </c>
      <c r="X101" s="65" t="str">
        <f t="shared" si="48"/>
        <v/>
      </c>
      <c r="Y101" s="65" t="str">
        <f t="shared" si="49"/>
        <v/>
      </c>
      <c r="Z101" s="65" t="str">
        <f t="shared" si="50"/>
        <v/>
      </c>
      <c r="AA101" s="65" t="str">
        <f t="shared" si="51"/>
        <v/>
      </c>
      <c r="AB101" s="65" t="str">
        <f t="shared" si="52"/>
        <v/>
      </c>
      <c r="AC101" s="65" t="str">
        <f t="shared" si="47"/>
        <v/>
      </c>
      <c r="AD101" s="65" t="str">
        <f t="shared" si="40"/>
        <v xml:space="preserve"> where game_id = 20151128 and player_order = 10</v>
      </c>
      <c r="AE101" s="65" t="s">
        <v>739</v>
      </c>
      <c r="AF101" s="65" t="str">
        <f t="shared" si="45"/>
        <v/>
      </c>
      <c r="AG101" s="65" t="str">
        <f t="shared" si="53"/>
        <v/>
      </c>
      <c r="AH101" s="65" t="str">
        <f t="shared" si="54"/>
        <v/>
      </c>
      <c r="AI101" s="65" t="str">
        <f t="shared" si="55"/>
        <v/>
      </c>
      <c r="AJ101" s="65" t="str">
        <f t="shared" si="56"/>
        <v/>
      </c>
    </row>
    <row r="102" spans="1:36" x14ac:dyDescent="0.25">
      <c r="A102" s="109" t="s">
        <v>20</v>
      </c>
      <c r="B102" s="123" t="s">
        <v>755</v>
      </c>
      <c r="C102" s="75">
        <v>20151128</v>
      </c>
      <c r="D102" s="75">
        <v>11</v>
      </c>
      <c r="E102" s="75"/>
      <c r="F102" s="195" t="s">
        <v>776</v>
      </c>
      <c r="G102" s="75"/>
      <c r="H102" s="78"/>
      <c r="I102" s="75"/>
      <c r="J102" s="75"/>
      <c r="K102" s="75"/>
      <c r="Q102" s="115"/>
      <c r="R102" s="112" t="str">
        <f t="shared" si="29"/>
        <v>Update games set Ground= 'City Ground' where game_id=20151128</v>
      </c>
      <c r="S102" s="112" t="str">
        <f t="shared" si="30"/>
        <v>Update lineups set player_name = 'O''Grady Chris' where game_id = 20151128 and player_order = 11</v>
      </c>
      <c r="T102" s="65" t="str">
        <f t="shared" si="46"/>
        <v/>
      </c>
      <c r="U102" s="164" t="str">
        <f t="shared" si="32"/>
        <v/>
      </c>
      <c r="V102" s="242" t="s">
        <v>739</v>
      </c>
      <c r="W102" s="65" t="str">
        <f t="shared" si="33"/>
        <v>Update lineups set player_name = 'O''Grady Chris'</v>
      </c>
      <c r="X102" s="65" t="str">
        <f t="shared" si="48"/>
        <v/>
      </c>
      <c r="Y102" s="65" t="str">
        <f t="shared" si="49"/>
        <v/>
      </c>
      <c r="Z102" s="65" t="str">
        <f t="shared" si="50"/>
        <v/>
      </c>
      <c r="AA102" s="65" t="str">
        <f t="shared" si="51"/>
        <v/>
      </c>
      <c r="AB102" s="65" t="str">
        <f t="shared" si="52"/>
        <v/>
      </c>
      <c r="AC102" s="65" t="str">
        <f t="shared" si="47"/>
        <v/>
      </c>
      <c r="AD102" s="65" t="str">
        <f t="shared" si="40"/>
        <v xml:space="preserve"> where game_id = 20151128 and player_order = 11</v>
      </c>
      <c r="AE102" s="65" t="s">
        <v>739</v>
      </c>
      <c r="AF102" s="65" t="str">
        <f t="shared" si="45"/>
        <v/>
      </c>
      <c r="AG102" s="65" t="str">
        <f t="shared" si="53"/>
        <v/>
      </c>
      <c r="AH102" s="65" t="str">
        <f t="shared" si="54"/>
        <v/>
      </c>
      <c r="AI102" s="65" t="str">
        <f t="shared" si="55"/>
        <v/>
      </c>
      <c r="AJ102" s="65" t="str">
        <f t="shared" si="56"/>
        <v/>
      </c>
    </row>
    <row r="103" spans="1:36" x14ac:dyDescent="0.25">
      <c r="A103" s="109" t="s">
        <v>756</v>
      </c>
      <c r="B103" s="123" t="s">
        <v>755</v>
      </c>
      <c r="C103" s="113">
        <v>20151128</v>
      </c>
      <c r="D103" s="113">
        <v>12</v>
      </c>
      <c r="F103" s="194" t="s">
        <v>754</v>
      </c>
      <c r="Q103" s="115"/>
      <c r="R103" s="112" t="str">
        <f t="shared" si="29"/>
        <v>Update games set Ground_Parent= 'City Ground' where game_id=20151128</v>
      </c>
      <c r="S103" s="112" t="str">
        <f t="shared" si="30"/>
        <v>Update lineups set player_name = 'Evtimov Dimitar' where game_id = 20151128 and player_order = 12</v>
      </c>
      <c r="T103" s="65" t="str">
        <f t="shared" si="46"/>
        <v/>
      </c>
      <c r="U103" s="164" t="str">
        <f t="shared" si="32"/>
        <v/>
      </c>
      <c r="V103" s="242" t="s">
        <v>739</v>
      </c>
      <c r="W103" s="65" t="str">
        <f t="shared" si="33"/>
        <v>Update lineups set player_name = 'Evtimov Dimitar'</v>
      </c>
      <c r="X103" s="65" t="str">
        <f t="shared" si="48"/>
        <v/>
      </c>
      <c r="Y103" s="65" t="str">
        <f t="shared" si="49"/>
        <v/>
      </c>
      <c r="Z103" s="65" t="str">
        <f t="shared" si="50"/>
        <v/>
      </c>
      <c r="AA103" s="65" t="str">
        <f t="shared" si="51"/>
        <v/>
      </c>
      <c r="AB103" s="65" t="str">
        <f t="shared" si="52"/>
        <v/>
      </c>
      <c r="AC103" s="65" t="str">
        <f t="shared" si="47"/>
        <v/>
      </c>
      <c r="AD103" s="65" t="str">
        <f t="shared" si="40"/>
        <v xml:space="preserve"> where game_id = 20151128 and player_order = 12</v>
      </c>
      <c r="AE103" s="65" t="s">
        <v>739</v>
      </c>
      <c r="AF103" s="65" t="str">
        <f t="shared" si="45"/>
        <v/>
      </c>
      <c r="AG103" s="65" t="str">
        <f t="shared" si="53"/>
        <v/>
      </c>
      <c r="AH103" s="65" t="str">
        <f t="shared" si="54"/>
        <v/>
      </c>
      <c r="AI103" s="65" t="str">
        <f t="shared" si="55"/>
        <v/>
      </c>
      <c r="AJ103" s="65" t="str">
        <f t="shared" si="56"/>
        <v/>
      </c>
    </row>
    <row r="104" spans="1:36" x14ac:dyDescent="0.25">
      <c r="A104" s="109" t="s">
        <v>753</v>
      </c>
      <c r="B104" s="196" t="s">
        <v>2678</v>
      </c>
      <c r="C104" s="113">
        <v>20151128</v>
      </c>
      <c r="D104" s="113">
        <v>13</v>
      </c>
      <c r="F104" s="194" t="s">
        <v>747</v>
      </c>
      <c r="G104" s="113">
        <v>69</v>
      </c>
      <c r="H104" s="192" t="s">
        <v>757</v>
      </c>
      <c r="Q104" s="115"/>
      <c r="R104" s="112" t="str">
        <f t="shared" si="29"/>
        <v>Update games set Referee= 'Keith Hill' where game_id=20151128</v>
      </c>
      <c r="S104" s="112" t="str">
        <f t="shared" si="30"/>
        <v>Update lineups set player_name = 'Wilson Kelvin', Sub_min= 69, Player_off = 'Oliveira Nelson' where game_id = 20151128 and player_order = 13</v>
      </c>
      <c r="T104" s="65" t="str">
        <f t="shared" si="46"/>
        <v/>
      </c>
      <c r="U104" s="164" t="str">
        <f t="shared" si="32"/>
        <v/>
      </c>
      <c r="V104" s="242" t="s">
        <v>739</v>
      </c>
      <c r="W104" s="65" t="str">
        <f t="shared" si="33"/>
        <v>Update lineups set player_name = 'Wilson Kelvin'</v>
      </c>
      <c r="X104" s="65" t="str">
        <f t="shared" si="48"/>
        <v/>
      </c>
      <c r="Y104" s="65" t="str">
        <f t="shared" si="49"/>
        <v/>
      </c>
      <c r="Z104" s="65" t="str">
        <f t="shared" si="50"/>
        <v/>
      </c>
      <c r="AA104" s="65" t="str">
        <f t="shared" si="51"/>
        <v/>
      </c>
      <c r="AB104" s="65" t="str">
        <f t="shared" si="52"/>
        <v>, Sub_min= 69</v>
      </c>
      <c r="AC104" s="65" t="str">
        <f t="shared" si="47"/>
        <v>, Player_off = 'Oliveira Nelson'</v>
      </c>
      <c r="AD104" s="65" t="str">
        <f t="shared" si="40"/>
        <v xml:space="preserve"> where game_id = 20151128 and player_order = 13</v>
      </c>
      <c r="AE104" s="65" t="s">
        <v>739</v>
      </c>
      <c r="AF104" s="65" t="str">
        <f t="shared" si="45"/>
        <v/>
      </c>
      <c r="AG104" s="65" t="str">
        <f t="shared" si="53"/>
        <v/>
      </c>
      <c r="AH104" s="65" t="str">
        <f t="shared" si="54"/>
        <v/>
      </c>
      <c r="AI104" s="65" t="str">
        <f t="shared" si="55"/>
        <v/>
      </c>
      <c r="AJ104" s="65" t="str">
        <f t="shared" si="56"/>
        <v/>
      </c>
    </row>
    <row r="105" spans="1:36" x14ac:dyDescent="0.25">
      <c r="A105" s="109" t="s">
        <v>475</v>
      </c>
      <c r="B105" s="114">
        <v>18128</v>
      </c>
      <c r="C105" s="113">
        <v>20151128</v>
      </c>
      <c r="D105" s="113">
        <v>14</v>
      </c>
      <c r="F105" s="194" t="s">
        <v>830</v>
      </c>
      <c r="G105" s="113">
        <v>79</v>
      </c>
      <c r="H105" s="190" t="s">
        <v>758</v>
      </c>
      <c r="Q105" s="115"/>
      <c r="R105" s="112" t="str">
        <f t="shared" si="29"/>
        <v>Update games set Att= 18128 where game_id=20151128</v>
      </c>
      <c r="S105" s="112" t="str">
        <f t="shared" si="30"/>
        <v>Update lineups set player_name = 'Mancienne Michael', Sub_min= 79, Player_off = 'Mendes Ryan' where game_id = 20151128 and player_order = 14</v>
      </c>
      <c r="T105" s="65" t="str">
        <f t="shared" si="46"/>
        <v/>
      </c>
      <c r="U105" s="164" t="str">
        <f t="shared" si="32"/>
        <v/>
      </c>
      <c r="V105" s="242" t="s">
        <v>739</v>
      </c>
      <c r="W105" s="65" t="str">
        <f t="shared" si="33"/>
        <v>Update lineups set player_name = 'Mancienne Michael'</v>
      </c>
      <c r="X105" s="65" t="str">
        <f t="shared" si="48"/>
        <v/>
      </c>
      <c r="Y105" s="65" t="str">
        <f t="shared" si="49"/>
        <v/>
      </c>
      <c r="Z105" s="65" t="str">
        <f t="shared" si="50"/>
        <v/>
      </c>
      <c r="AA105" s="65" t="str">
        <f t="shared" si="51"/>
        <v/>
      </c>
      <c r="AB105" s="65" t="str">
        <f t="shared" si="52"/>
        <v>, Sub_min= 79</v>
      </c>
      <c r="AC105" s="65" t="str">
        <f t="shared" si="47"/>
        <v>, Player_off = 'Mendes Ryan'</v>
      </c>
      <c r="AD105" s="65" t="str">
        <f t="shared" si="40"/>
        <v xml:space="preserve"> where game_id = 20151128 and player_order = 14</v>
      </c>
      <c r="AE105" s="65" t="s">
        <v>739</v>
      </c>
      <c r="AF105" s="65" t="str">
        <f t="shared" si="45"/>
        <v/>
      </c>
      <c r="AG105" s="65" t="str">
        <f t="shared" si="53"/>
        <v/>
      </c>
      <c r="AH105" s="65" t="str">
        <f t="shared" si="54"/>
        <v/>
      </c>
      <c r="AI105" s="65" t="str">
        <f t="shared" si="55"/>
        <v/>
      </c>
      <c r="AJ105" s="65" t="str">
        <f t="shared" si="56"/>
        <v/>
      </c>
    </row>
    <row r="106" spans="1:36" x14ac:dyDescent="0.25">
      <c r="A106" s="109" t="s">
        <v>749</v>
      </c>
      <c r="B106" s="197" t="s">
        <v>2679</v>
      </c>
      <c r="C106" s="113">
        <v>20151128</v>
      </c>
      <c r="D106" s="113">
        <v>15</v>
      </c>
      <c r="F106" s="194" t="s">
        <v>760</v>
      </c>
      <c r="H106" s="190"/>
      <c r="Q106" s="115"/>
      <c r="R106" s="112" t="str">
        <f t="shared" si="29"/>
        <v>Update games set Source= 'http://www.11v11.com/matches/nottingham-forest-v-reading-28-november-2015-315843/' where game_id=20151128</v>
      </c>
      <c r="S106" s="112" t="str">
        <f t="shared" si="30"/>
        <v>Update lineups set player_name = 'Williams Jonny' where game_id = 20151128 and player_order = 15</v>
      </c>
      <c r="T106" s="65" t="str">
        <f t="shared" si="46"/>
        <v/>
      </c>
      <c r="U106" s="164" t="str">
        <f t="shared" si="32"/>
        <v/>
      </c>
      <c r="V106" s="242" t="s">
        <v>739</v>
      </c>
      <c r="W106" s="65" t="str">
        <f t="shared" si="33"/>
        <v>Update lineups set player_name = 'Williams Jonny'</v>
      </c>
      <c r="X106" s="65" t="str">
        <f t="shared" si="48"/>
        <v/>
      </c>
      <c r="Y106" s="65" t="str">
        <f t="shared" si="49"/>
        <v/>
      </c>
      <c r="Z106" s="65" t="str">
        <f t="shared" si="50"/>
        <v/>
      </c>
      <c r="AA106" s="65" t="str">
        <f t="shared" si="51"/>
        <v/>
      </c>
      <c r="AB106" s="65" t="str">
        <f t="shared" si="52"/>
        <v/>
      </c>
      <c r="AC106" s="65" t="str">
        <f t="shared" si="47"/>
        <v/>
      </c>
      <c r="AD106" s="65" t="str">
        <f t="shared" si="40"/>
        <v xml:space="preserve"> where game_id = 20151128 and player_order = 15</v>
      </c>
      <c r="AE106" s="65" t="s">
        <v>739</v>
      </c>
      <c r="AF106" s="65" t="str">
        <f t="shared" si="45"/>
        <v/>
      </c>
      <c r="AG106" s="65" t="str">
        <f t="shared" si="53"/>
        <v/>
      </c>
      <c r="AH106" s="65" t="str">
        <f t="shared" si="54"/>
        <v/>
      </c>
      <c r="AI106" s="65" t="str">
        <f t="shared" si="55"/>
        <v/>
      </c>
      <c r="AJ106" s="65" t="str">
        <f t="shared" si="56"/>
        <v/>
      </c>
    </row>
    <row r="107" spans="1:36" x14ac:dyDescent="0.25">
      <c r="A107" s="109" t="s">
        <v>746</v>
      </c>
      <c r="B107" s="198" t="s">
        <v>2684</v>
      </c>
      <c r="C107" s="113">
        <v>20151128</v>
      </c>
      <c r="D107" s="113">
        <v>16</v>
      </c>
      <c r="F107" s="194" t="s">
        <v>751</v>
      </c>
      <c r="G107" s="113">
        <v>89</v>
      </c>
      <c r="H107" s="190" t="s">
        <v>776</v>
      </c>
      <c r="Q107" s="115"/>
      <c r="R107" s="112" t="str">
        <f t="shared" si="29"/>
        <v>Update games set Game_date= '2015-11-27' where game_id=20151128</v>
      </c>
      <c r="S107" s="112" t="str">
        <f t="shared" si="30"/>
        <v>Update lineups set player_name = 'Trotter Liam', Sub_min= 89, Player_off = 'O''Grady Chris' where game_id = 20151128 and player_order = 16</v>
      </c>
      <c r="T107" s="65" t="str">
        <f t="shared" si="46"/>
        <v/>
      </c>
      <c r="U107" s="164" t="str">
        <f t="shared" si="32"/>
        <v/>
      </c>
      <c r="V107" s="242" t="s">
        <v>739</v>
      </c>
      <c r="W107" s="65" t="str">
        <f t="shared" si="33"/>
        <v>Update lineups set player_name = 'Trotter Liam'</v>
      </c>
      <c r="X107" s="65" t="str">
        <f t="shared" si="48"/>
        <v/>
      </c>
      <c r="Y107" s="65" t="str">
        <f t="shared" si="49"/>
        <v/>
      </c>
      <c r="Z107" s="65" t="str">
        <f t="shared" si="50"/>
        <v/>
      </c>
      <c r="AA107" s="65" t="str">
        <f t="shared" si="51"/>
        <v/>
      </c>
      <c r="AB107" s="65" t="str">
        <f t="shared" si="52"/>
        <v>, Sub_min= 89</v>
      </c>
      <c r="AC107" s="65" t="str">
        <f t="shared" si="47"/>
        <v>, Player_off = 'O''Grady Chris'</v>
      </c>
      <c r="AD107" s="65" t="str">
        <f t="shared" si="40"/>
        <v xml:space="preserve"> where game_id = 20151128 and player_order = 16</v>
      </c>
      <c r="AE107" s="65" t="s">
        <v>739</v>
      </c>
      <c r="AF107" s="65" t="str">
        <f t="shared" si="45"/>
        <v/>
      </c>
      <c r="AG107" s="65" t="str">
        <f t="shared" si="53"/>
        <v/>
      </c>
      <c r="AH107" s="65" t="str">
        <f t="shared" si="54"/>
        <v/>
      </c>
      <c r="AI107" s="65" t="str">
        <f t="shared" si="55"/>
        <v/>
      </c>
      <c r="AJ107" s="65" t="str">
        <f t="shared" si="56"/>
        <v/>
      </c>
    </row>
    <row r="108" spans="1:36" x14ac:dyDescent="0.25">
      <c r="A108" s="109" t="s">
        <v>743</v>
      </c>
      <c r="B108" s="120"/>
      <c r="C108" s="113">
        <v>20151128</v>
      </c>
      <c r="D108" s="113">
        <v>17</v>
      </c>
      <c r="F108" s="194" t="s">
        <v>775</v>
      </c>
      <c r="H108" s="190"/>
      <c r="Q108" s="115"/>
      <c r="R108" s="112" t="str">
        <f t="shared" si="29"/>
        <v>--</v>
      </c>
      <c r="S108" s="112" t="str">
        <f t="shared" si="30"/>
        <v>Update lineups set player_name = 'Grant Jorge' where game_id = 20151128 and player_order = 17</v>
      </c>
      <c r="T108" s="65" t="str">
        <f t="shared" si="46"/>
        <v/>
      </c>
      <c r="U108" s="164" t="str">
        <f t="shared" si="32"/>
        <v/>
      </c>
      <c r="V108" s="242" t="s">
        <v>739</v>
      </c>
      <c r="W108" s="65" t="str">
        <f t="shared" si="33"/>
        <v>Update lineups set player_name = 'Grant Jorge'</v>
      </c>
      <c r="AC108" s="65" t="str">
        <f t="shared" si="47"/>
        <v/>
      </c>
      <c r="AD108" s="65" t="str">
        <f t="shared" si="40"/>
        <v xml:space="preserve"> where game_id = 20151128 and player_order = 17</v>
      </c>
    </row>
    <row r="109" spans="1:36" ht="15" thickBot="1" x14ac:dyDescent="0.3">
      <c r="A109" s="116"/>
      <c r="B109" s="119"/>
      <c r="C109" s="117">
        <v>20151128</v>
      </c>
      <c r="D109" s="117">
        <v>18</v>
      </c>
      <c r="E109" s="117"/>
      <c r="F109" s="199" t="s">
        <v>750</v>
      </c>
      <c r="G109" s="117"/>
      <c r="H109" s="118"/>
      <c r="I109" s="117"/>
      <c r="J109" s="117"/>
      <c r="K109" s="117"/>
      <c r="L109" s="205"/>
      <c r="M109" s="206"/>
      <c r="N109" s="207"/>
      <c r="O109" s="207"/>
      <c r="P109" s="207"/>
      <c r="Q109" s="115"/>
      <c r="R109" s="112" t="str">
        <f t="shared" si="29"/>
        <v>--</v>
      </c>
      <c r="S109" s="112" t="str">
        <f t="shared" si="30"/>
        <v>Update lineups set player_name = 'Blackstock Dexter' where game_id = 20151128 and player_order = 18</v>
      </c>
      <c r="T109" s="65" t="str">
        <f t="shared" si="46"/>
        <v/>
      </c>
      <c r="U109" s="164" t="str">
        <f t="shared" si="32"/>
        <v/>
      </c>
      <c r="V109" s="242" t="s">
        <v>739</v>
      </c>
      <c r="W109" s="65" t="str">
        <f t="shared" si="33"/>
        <v>Update lineups set player_name = 'Blackstock Dexter'</v>
      </c>
      <c r="AC109" s="65" t="str">
        <f t="shared" si="47"/>
        <v/>
      </c>
      <c r="AD109" s="65" t="str">
        <f t="shared" si="40"/>
        <v xml:space="preserve"> where game_id = 20151128 and player_order = 18</v>
      </c>
    </row>
    <row r="110" spans="1:36" ht="15" thickTop="1" x14ac:dyDescent="0.25">
      <c r="A110" s="125" t="s">
        <v>774</v>
      </c>
      <c r="B110" s="191" t="s">
        <v>2683</v>
      </c>
      <c r="C110" s="113">
        <v>20151205</v>
      </c>
      <c r="D110" s="113">
        <v>1</v>
      </c>
      <c r="F110" s="212" t="s">
        <v>772</v>
      </c>
      <c r="L110" s="202">
        <v>1</v>
      </c>
      <c r="M110" s="203" t="s">
        <v>714</v>
      </c>
      <c r="N110" s="204">
        <v>45</v>
      </c>
      <c r="Q110" s="115"/>
      <c r="R110" s="112" t="str">
        <f t="shared" si="29"/>
        <v>Update games set Opp_Parent= 'Fulham' where game_id=20151205</v>
      </c>
      <c r="S110" s="112" t="str">
        <f t="shared" si="30"/>
        <v>Update lineups set player_name = 'de Vries Dorus' where game_id = 20151205 and player_order = 1</v>
      </c>
      <c r="T110" s="65" t="str">
        <f t="shared" ref="T110:T173" si="57">IF(M110="","", CONCATENATE("insert into goals (game_id, goal_order, scorer_name) values (",C110, ", ", L110,", '",M110,"')"))</f>
        <v>insert into goals (game_id, goal_order, scorer_name) values (20151205, 1, 'Mills Matthew')</v>
      </c>
      <c r="U110" s="164" t="str">
        <f t="shared" si="32"/>
        <v>update goals set scorer_name = 'Mills Matthew', goal_min = 45 where game_id = 20151205 and goal_order = 1</v>
      </c>
      <c r="V110" s="242" t="s">
        <v>739</v>
      </c>
      <c r="W110" s="65" t="str">
        <f t="shared" si="33"/>
        <v>Update lineups set player_name = 'de Vries Dorus'</v>
      </c>
      <c r="X110" s="65" t="str">
        <f t="shared" ref="X110:X173" si="58">IF(E110="","",CONCATENATE(", Player_num = ",E110))</f>
        <v/>
      </c>
      <c r="Y110" s="65" t="str">
        <f t="shared" ref="Y110:Y173" si="59">IF(I110="", "", CONCATENATE(", Y_min = ", UPPER(I110)))</f>
        <v/>
      </c>
      <c r="Z110" s="65" t="str">
        <f t="shared" ref="Z110:Z173" si="60">IF(J110="", "", CONCATENATE(", R_min= ", UPPER(J110)))</f>
        <v/>
      </c>
      <c r="AA110" s="65" t="str">
        <f t="shared" ref="AA110:AA173" si="61">IF(K110="", "", CONCATENATE(", captain= 'Y'"))</f>
        <v/>
      </c>
      <c r="AB110" s="65" t="str">
        <f t="shared" ref="AB110:AB173" si="62">IF(G110="", "", CONCATENATE(", Sub_min= ", G110))</f>
        <v/>
      </c>
      <c r="AC110" s="65" t="str">
        <f t="shared" ref="AC110:AC173" si="63">IF(H110="", "", CONCATENATE(", Player_off = '", H110, "'"))</f>
        <v/>
      </c>
      <c r="AD110" s="65" t="str">
        <f t="shared" si="40"/>
        <v xml:space="preserve"> where game_id = 20151205 and player_order = 1</v>
      </c>
      <c r="AE110" s="65" t="s">
        <v>739</v>
      </c>
      <c r="AF110" s="65" t="str">
        <f t="shared" ref="AF110:AF173" si="64">IF(L110="","",CONCATENATE("update goals set scorer_name = '",SUBSTITUTE(M110, "'", "''"),"'"))</f>
        <v>update goals set scorer_name = 'Mills Matthew'</v>
      </c>
      <c r="AG110" s="65" t="str">
        <f t="shared" ref="AG110:AG173" si="65">IF(N110="", "", CONCATENATE(", goal_min = ", N110))</f>
        <v>, goal_min = 45</v>
      </c>
      <c r="AH110" s="65" t="str">
        <f t="shared" ref="AH110:AH173" si="66">IF(O110="", "", CONCATENATE(", Pen = '", UPPER(O110), "'"))</f>
        <v/>
      </c>
      <c r="AI110" s="65" t="str">
        <f t="shared" ref="AI110:AI173" si="67">IF(P110="", "", CONCATENATE(", OG = '", UPPER(P110), "'"))</f>
        <v/>
      </c>
      <c r="AJ110" s="65" t="str">
        <f t="shared" ref="AJ110:AJ173" si="68">IF(L110="", "", CONCATENATE(" where game_id = ", C110, " and goal_order = ", L110))</f>
        <v xml:space="preserve"> where game_id = 20151205 and goal_order = 1</v>
      </c>
    </row>
    <row r="111" spans="1:36" x14ac:dyDescent="0.25">
      <c r="A111" s="109" t="s">
        <v>5</v>
      </c>
      <c r="B111" s="114">
        <v>3</v>
      </c>
      <c r="C111" s="113">
        <v>20151205</v>
      </c>
      <c r="D111" s="113">
        <v>2</v>
      </c>
      <c r="F111" s="212" t="s">
        <v>714</v>
      </c>
      <c r="L111" s="202">
        <v>2</v>
      </c>
      <c r="M111" s="203" t="s">
        <v>776</v>
      </c>
      <c r="N111" s="204">
        <v>52</v>
      </c>
      <c r="Q111" s="115"/>
      <c r="R111" s="112" t="str">
        <f t="shared" si="29"/>
        <v>Update games set F= 3 where game_id=20151205</v>
      </c>
      <c r="S111" s="112" t="str">
        <f t="shared" si="30"/>
        <v>Update lineups set player_name = 'Mills Matthew' where game_id = 20151205 and player_order = 2</v>
      </c>
      <c r="T111" s="65" t="str">
        <f t="shared" si="57"/>
        <v>insert into goals (game_id, goal_order, scorer_name) values (20151205, 2, 'O'Grady Chris')</v>
      </c>
      <c r="U111" s="164" t="str">
        <f t="shared" si="32"/>
        <v>update goals set scorer_name = 'O''Grady Chris', goal_min = 52 where game_id = 20151205 and goal_order = 2</v>
      </c>
      <c r="V111" s="242" t="s">
        <v>739</v>
      </c>
      <c r="W111" s="65" t="str">
        <f t="shared" si="33"/>
        <v>Update lineups set player_name = 'Mills Matthew'</v>
      </c>
      <c r="X111" s="65" t="str">
        <f t="shared" si="58"/>
        <v/>
      </c>
      <c r="Y111" s="65" t="str">
        <f t="shared" si="59"/>
        <v/>
      </c>
      <c r="Z111" s="65" t="str">
        <f t="shared" si="60"/>
        <v/>
      </c>
      <c r="AA111" s="65" t="str">
        <f t="shared" si="61"/>
        <v/>
      </c>
      <c r="AB111" s="65" t="str">
        <f t="shared" si="62"/>
        <v/>
      </c>
      <c r="AC111" s="65" t="str">
        <f t="shared" si="63"/>
        <v/>
      </c>
      <c r="AD111" s="65" t="str">
        <f t="shared" si="40"/>
        <v xml:space="preserve"> where game_id = 20151205 and player_order = 2</v>
      </c>
      <c r="AE111" s="65" t="s">
        <v>739</v>
      </c>
      <c r="AF111" s="65" t="str">
        <f t="shared" si="64"/>
        <v>update goals set scorer_name = 'O''Grady Chris'</v>
      </c>
      <c r="AG111" s="65" t="str">
        <f t="shared" si="65"/>
        <v>, goal_min = 52</v>
      </c>
      <c r="AH111" s="65" t="str">
        <f t="shared" si="66"/>
        <v/>
      </c>
      <c r="AI111" s="65" t="str">
        <f t="shared" si="67"/>
        <v/>
      </c>
      <c r="AJ111" s="65" t="str">
        <f t="shared" si="68"/>
        <v xml:space="preserve"> where game_id = 20151205 and goal_order = 2</v>
      </c>
    </row>
    <row r="112" spans="1:36" x14ac:dyDescent="0.25">
      <c r="A112" s="109" t="s">
        <v>0</v>
      </c>
      <c r="B112" s="114">
        <v>0</v>
      </c>
      <c r="C112" s="113">
        <v>20151205</v>
      </c>
      <c r="D112" s="113">
        <v>3</v>
      </c>
      <c r="F112" s="212" t="s">
        <v>771</v>
      </c>
      <c r="L112" s="202">
        <v>3</v>
      </c>
      <c r="M112" s="203" t="s">
        <v>714</v>
      </c>
      <c r="N112" s="204">
        <v>78</v>
      </c>
      <c r="Q112" s="115"/>
      <c r="R112" s="112" t="str">
        <f t="shared" si="29"/>
        <v>Update games set A= 0 where game_id=20151205</v>
      </c>
      <c r="S112" s="112" t="str">
        <f t="shared" si="30"/>
        <v>Update lineups set player_name = 'Lichaj Eric' where game_id = 20151205 and player_order = 3</v>
      </c>
      <c r="T112" s="65" t="str">
        <f t="shared" si="57"/>
        <v>insert into goals (game_id, goal_order, scorer_name) values (20151205, 3, 'Mills Matthew')</v>
      </c>
      <c r="U112" s="164" t="str">
        <f t="shared" si="32"/>
        <v>update goals set scorer_name = 'Mills Matthew', goal_min = 78 where game_id = 20151205 and goal_order = 3</v>
      </c>
      <c r="V112" s="242" t="s">
        <v>739</v>
      </c>
      <c r="W112" s="65" t="str">
        <f t="shared" si="33"/>
        <v>Update lineups set player_name = 'Lichaj Eric'</v>
      </c>
      <c r="X112" s="65" t="str">
        <f t="shared" si="58"/>
        <v/>
      </c>
      <c r="Y112" s="65" t="str">
        <f t="shared" si="59"/>
        <v/>
      </c>
      <c r="Z112" s="65" t="str">
        <f t="shared" si="60"/>
        <v/>
      </c>
      <c r="AA112" s="65" t="str">
        <f t="shared" si="61"/>
        <v/>
      </c>
      <c r="AB112" s="65" t="str">
        <f t="shared" si="62"/>
        <v/>
      </c>
      <c r="AC112" s="65" t="str">
        <f t="shared" si="63"/>
        <v/>
      </c>
      <c r="AD112" s="65" t="str">
        <f t="shared" si="40"/>
        <v xml:space="preserve"> where game_id = 20151205 and player_order = 3</v>
      </c>
      <c r="AE112" s="65" t="s">
        <v>739</v>
      </c>
      <c r="AF112" s="65" t="str">
        <f t="shared" si="64"/>
        <v>update goals set scorer_name = 'Mills Matthew'</v>
      </c>
      <c r="AG112" s="65" t="str">
        <f t="shared" si="65"/>
        <v>, goal_min = 78</v>
      </c>
      <c r="AH112" s="65" t="str">
        <f t="shared" si="66"/>
        <v/>
      </c>
      <c r="AI112" s="65" t="str">
        <f t="shared" si="67"/>
        <v/>
      </c>
      <c r="AJ112" s="65" t="str">
        <f t="shared" si="68"/>
        <v xml:space="preserve"> where game_id = 20151205 and goal_order = 3</v>
      </c>
    </row>
    <row r="113" spans="1:36" x14ac:dyDescent="0.25">
      <c r="A113" s="109" t="s">
        <v>23</v>
      </c>
      <c r="B113" s="198" t="s">
        <v>770</v>
      </c>
      <c r="C113" s="113">
        <v>20151205</v>
      </c>
      <c r="D113" s="113">
        <v>4</v>
      </c>
      <c r="F113" s="212" t="s">
        <v>767</v>
      </c>
      <c r="Q113" s="115"/>
      <c r="R113" s="112" t="str">
        <f t="shared" si="29"/>
        <v>Update games set Result= 'W' where game_id=20151205</v>
      </c>
      <c r="S113" s="112" t="str">
        <f t="shared" si="30"/>
        <v>Update lineups set player_name = 'Pinillos Daniel' where game_id = 20151205 and player_order = 4</v>
      </c>
      <c r="T113" s="65" t="str">
        <f t="shared" si="57"/>
        <v/>
      </c>
      <c r="U113" s="164" t="str">
        <f t="shared" si="32"/>
        <v/>
      </c>
      <c r="V113" s="242" t="s">
        <v>739</v>
      </c>
      <c r="W113" s="65" t="str">
        <f t="shared" si="33"/>
        <v>Update lineups set player_name = 'Pinillos Daniel'</v>
      </c>
      <c r="X113" s="65" t="str">
        <f t="shared" si="58"/>
        <v/>
      </c>
      <c r="Y113" s="65" t="str">
        <f t="shared" si="59"/>
        <v/>
      </c>
      <c r="Z113" s="65" t="str">
        <f t="shared" si="60"/>
        <v/>
      </c>
      <c r="AA113" s="65" t="str">
        <f t="shared" si="61"/>
        <v/>
      </c>
      <c r="AB113" s="65" t="str">
        <f t="shared" si="62"/>
        <v/>
      </c>
      <c r="AC113" s="65" t="str">
        <f t="shared" si="63"/>
        <v/>
      </c>
      <c r="AD113" s="65" t="str">
        <f t="shared" si="40"/>
        <v xml:space="preserve"> where game_id = 20151205 and player_order = 4</v>
      </c>
      <c r="AE113" s="65" t="s">
        <v>739</v>
      </c>
      <c r="AF113" s="65" t="str">
        <f t="shared" si="64"/>
        <v/>
      </c>
      <c r="AG113" s="65" t="str">
        <f t="shared" si="65"/>
        <v/>
      </c>
      <c r="AH113" s="65" t="str">
        <f t="shared" si="66"/>
        <v/>
      </c>
      <c r="AI113" s="65" t="str">
        <f t="shared" si="67"/>
        <v/>
      </c>
      <c r="AJ113" s="65" t="str">
        <f t="shared" si="68"/>
        <v/>
      </c>
    </row>
    <row r="114" spans="1:36" x14ac:dyDescent="0.25">
      <c r="A114" s="109" t="s">
        <v>768</v>
      </c>
      <c r="B114" s="114">
        <v>1</v>
      </c>
      <c r="C114" s="113">
        <v>20151205</v>
      </c>
      <c r="D114" s="113">
        <v>5</v>
      </c>
      <c r="F114" s="212" t="s">
        <v>830</v>
      </c>
      <c r="Q114" s="115"/>
      <c r="R114" s="112" t="str">
        <f t="shared" si="29"/>
        <v>Update games set HT_f= 1 where game_id=20151205</v>
      </c>
      <c r="S114" s="112" t="str">
        <f t="shared" si="30"/>
        <v>Update lineups set player_name = 'Mancienne Michael' where game_id = 20151205 and player_order = 5</v>
      </c>
      <c r="T114" s="65" t="str">
        <f t="shared" si="57"/>
        <v/>
      </c>
      <c r="U114" s="164" t="str">
        <f t="shared" si="32"/>
        <v/>
      </c>
      <c r="V114" s="242" t="s">
        <v>739</v>
      </c>
      <c r="W114" s="65" t="str">
        <f t="shared" si="33"/>
        <v>Update lineups set player_name = 'Mancienne Michael'</v>
      </c>
      <c r="X114" s="65" t="str">
        <f t="shared" si="58"/>
        <v/>
      </c>
      <c r="Y114" s="65" t="str">
        <f t="shared" si="59"/>
        <v/>
      </c>
      <c r="Z114" s="65" t="str">
        <f t="shared" si="60"/>
        <v/>
      </c>
      <c r="AA114" s="65" t="str">
        <f t="shared" si="61"/>
        <v/>
      </c>
      <c r="AB114" s="65" t="str">
        <f t="shared" si="62"/>
        <v/>
      </c>
      <c r="AC114" s="65" t="str">
        <f t="shared" si="63"/>
        <v/>
      </c>
      <c r="AD114" s="65" t="str">
        <f t="shared" si="40"/>
        <v xml:space="preserve"> where game_id = 20151205 and player_order = 5</v>
      </c>
      <c r="AE114" s="65" t="s">
        <v>739</v>
      </c>
      <c r="AF114" s="65" t="str">
        <f t="shared" si="64"/>
        <v/>
      </c>
      <c r="AG114" s="65" t="str">
        <f t="shared" si="65"/>
        <v/>
      </c>
      <c r="AH114" s="65" t="str">
        <f t="shared" si="66"/>
        <v/>
      </c>
      <c r="AI114" s="65" t="str">
        <f t="shared" si="67"/>
        <v/>
      </c>
      <c r="AJ114" s="65" t="str">
        <f t="shared" si="68"/>
        <v/>
      </c>
    </row>
    <row r="115" spans="1:36" x14ac:dyDescent="0.25">
      <c r="A115" s="109" t="s">
        <v>766</v>
      </c>
      <c r="B115" s="114">
        <v>0</v>
      </c>
      <c r="C115" s="113">
        <v>20151205</v>
      </c>
      <c r="D115" s="113">
        <v>6</v>
      </c>
      <c r="F115" s="194" t="s">
        <v>715</v>
      </c>
      <c r="Q115" s="115"/>
      <c r="R115" s="112" t="str">
        <f t="shared" si="29"/>
        <v>Update games set HT_a= 0 where game_id=20151205</v>
      </c>
      <c r="S115" s="112" t="str">
        <f t="shared" si="30"/>
        <v>Update lineups set player_name = 'Lansbury Henri' where game_id = 20151205 and player_order = 6</v>
      </c>
      <c r="T115" s="65" t="str">
        <f t="shared" si="57"/>
        <v/>
      </c>
      <c r="U115" s="164" t="str">
        <f t="shared" si="32"/>
        <v/>
      </c>
      <c r="V115" s="242" t="s">
        <v>739</v>
      </c>
      <c r="W115" s="65" t="str">
        <f t="shared" si="33"/>
        <v>Update lineups set player_name = 'Lansbury Henri'</v>
      </c>
      <c r="X115" s="65" t="str">
        <f t="shared" si="58"/>
        <v/>
      </c>
      <c r="Y115" s="65" t="str">
        <f t="shared" si="59"/>
        <v/>
      </c>
      <c r="Z115" s="65" t="str">
        <f t="shared" si="60"/>
        <v/>
      </c>
      <c r="AA115" s="65" t="str">
        <f t="shared" si="61"/>
        <v/>
      </c>
      <c r="AB115" s="65" t="str">
        <f t="shared" si="62"/>
        <v/>
      </c>
      <c r="AC115" s="65" t="str">
        <f t="shared" si="63"/>
        <v/>
      </c>
      <c r="AD115" s="65" t="str">
        <f t="shared" si="40"/>
        <v xml:space="preserve"> where game_id = 20151205 and player_order = 6</v>
      </c>
      <c r="AE115" s="65" t="s">
        <v>739</v>
      </c>
      <c r="AF115" s="65" t="str">
        <f t="shared" si="64"/>
        <v/>
      </c>
      <c r="AG115" s="65" t="str">
        <f t="shared" si="65"/>
        <v/>
      </c>
      <c r="AH115" s="65" t="str">
        <f t="shared" si="66"/>
        <v/>
      </c>
      <c r="AI115" s="65" t="str">
        <f t="shared" si="67"/>
        <v/>
      </c>
      <c r="AJ115" s="65" t="str">
        <f t="shared" si="68"/>
        <v/>
      </c>
    </row>
    <row r="116" spans="1:36" x14ac:dyDescent="0.25">
      <c r="A116" s="109" t="s">
        <v>764</v>
      </c>
      <c r="B116" s="114">
        <v>15</v>
      </c>
      <c r="C116" s="113">
        <v>20151205</v>
      </c>
      <c r="D116" s="113">
        <v>7</v>
      </c>
      <c r="F116" s="194" t="s">
        <v>765</v>
      </c>
      <c r="Q116" s="115"/>
      <c r="R116" s="112" t="str">
        <f t="shared" si="29"/>
        <v>Update games set Pos_before= 15 where game_id=20151205</v>
      </c>
      <c r="S116" s="112" t="str">
        <f t="shared" si="30"/>
        <v>Update lineups set player_name = 'Vaughan David' where game_id = 20151205 and player_order = 7</v>
      </c>
      <c r="T116" s="65" t="str">
        <f t="shared" si="57"/>
        <v/>
      </c>
      <c r="U116" s="164" t="str">
        <f t="shared" si="32"/>
        <v/>
      </c>
      <c r="V116" s="242" t="s">
        <v>739</v>
      </c>
      <c r="W116" s="65" t="str">
        <f t="shared" si="33"/>
        <v>Update lineups set player_name = 'Vaughan David'</v>
      </c>
      <c r="X116" s="65" t="str">
        <f t="shared" si="58"/>
        <v/>
      </c>
      <c r="Y116" s="65" t="str">
        <f t="shared" si="59"/>
        <v/>
      </c>
      <c r="Z116" s="65" t="str">
        <f t="shared" si="60"/>
        <v/>
      </c>
      <c r="AA116" s="65" t="str">
        <f t="shared" si="61"/>
        <v/>
      </c>
      <c r="AB116" s="65" t="str">
        <f t="shared" si="62"/>
        <v/>
      </c>
      <c r="AC116" s="65" t="str">
        <f t="shared" si="63"/>
        <v/>
      </c>
      <c r="AD116" s="65" t="str">
        <f t="shared" si="40"/>
        <v xml:space="preserve"> where game_id = 20151205 and player_order = 7</v>
      </c>
      <c r="AE116" s="65" t="s">
        <v>739</v>
      </c>
      <c r="AF116" s="65" t="str">
        <f t="shared" si="64"/>
        <v/>
      </c>
      <c r="AG116" s="65" t="str">
        <f t="shared" si="65"/>
        <v/>
      </c>
      <c r="AH116" s="65" t="str">
        <f t="shared" si="66"/>
        <v/>
      </c>
      <c r="AI116" s="65" t="str">
        <f t="shared" si="67"/>
        <v/>
      </c>
      <c r="AJ116" s="65" t="str">
        <f t="shared" si="68"/>
        <v/>
      </c>
    </row>
    <row r="117" spans="1:36" x14ac:dyDescent="0.25">
      <c r="A117" s="109" t="s">
        <v>762</v>
      </c>
      <c r="B117" s="114">
        <v>15</v>
      </c>
      <c r="C117" s="113">
        <v>20151205</v>
      </c>
      <c r="D117" s="113">
        <v>8</v>
      </c>
      <c r="F117" s="194" t="s">
        <v>741</v>
      </c>
      <c r="Q117" s="115"/>
      <c r="R117" s="112" t="str">
        <f t="shared" si="29"/>
        <v>Update games set Pos_after= 15 where game_id=20151205</v>
      </c>
      <c r="S117" s="112" t="str">
        <f t="shared" si="30"/>
        <v>Update lineups set player_name = 'Osborn Ben' where game_id = 20151205 and player_order = 8</v>
      </c>
      <c r="T117" s="65" t="str">
        <f t="shared" si="57"/>
        <v/>
      </c>
      <c r="U117" s="164" t="str">
        <f t="shared" si="32"/>
        <v/>
      </c>
      <c r="V117" s="242" t="s">
        <v>739</v>
      </c>
      <c r="W117" s="65" t="str">
        <f t="shared" si="33"/>
        <v>Update lineups set player_name = 'Osborn Ben'</v>
      </c>
      <c r="X117" s="65" t="str">
        <f t="shared" si="58"/>
        <v/>
      </c>
      <c r="Y117" s="65" t="str">
        <f t="shared" si="59"/>
        <v/>
      </c>
      <c r="Z117" s="65" t="str">
        <f t="shared" si="60"/>
        <v/>
      </c>
      <c r="AA117" s="65" t="str">
        <f t="shared" si="61"/>
        <v/>
      </c>
      <c r="AB117" s="65" t="str">
        <f t="shared" si="62"/>
        <v/>
      </c>
      <c r="AC117" s="65" t="str">
        <f t="shared" si="63"/>
        <v/>
      </c>
      <c r="AD117" s="65" t="str">
        <f t="shared" si="40"/>
        <v xml:space="preserve"> where game_id = 20151205 and player_order = 8</v>
      </c>
      <c r="AE117" s="65" t="s">
        <v>739</v>
      </c>
      <c r="AF117" s="65" t="str">
        <f t="shared" si="64"/>
        <v/>
      </c>
      <c r="AG117" s="65" t="str">
        <f t="shared" si="65"/>
        <v/>
      </c>
      <c r="AH117" s="65" t="str">
        <f t="shared" si="66"/>
        <v/>
      </c>
      <c r="AI117" s="65" t="str">
        <f t="shared" si="67"/>
        <v/>
      </c>
      <c r="AJ117" s="65" t="str">
        <f t="shared" si="68"/>
        <v/>
      </c>
    </row>
    <row r="118" spans="1:36" x14ac:dyDescent="0.25">
      <c r="A118" s="109" t="s">
        <v>761</v>
      </c>
      <c r="B118" s="114">
        <v>16</v>
      </c>
      <c r="C118" s="113">
        <v>20151205</v>
      </c>
      <c r="D118" s="113">
        <v>9</v>
      </c>
      <c r="F118" s="194" t="s">
        <v>757</v>
      </c>
      <c r="Q118" s="115"/>
      <c r="R118" s="112" t="str">
        <f t="shared" si="29"/>
        <v>Update games set Opp_before= 16 where game_id=20151205</v>
      </c>
      <c r="S118" s="112" t="str">
        <f t="shared" si="30"/>
        <v>Update lineups set player_name = 'Oliveira Nelson' where game_id = 20151205 and player_order = 9</v>
      </c>
      <c r="T118" s="65" t="str">
        <f t="shared" si="57"/>
        <v/>
      </c>
      <c r="U118" s="164" t="str">
        <f t="shared" si="32"/>
        <v/>
      </c>
      <c r="V118" s="242" t="s">
        <v>739</v>
      </c>
      <c r="W118" s="65" t="str">
        <f t="shared" si="33"/>
        <v>Update lineups set player_name = 'Oliveira Nelson'</v>
      </c>
      <c r="X118" s="65" t="str">
        <f t="shared" si="58"/>
        <v/>
      </c>
      <c r="Y118" s="65" t="str">
        <f t="shared" si="59"/>
        <v/>
      </c>
      <c r="Z118" s="65" t="str">
        <f t="shared" si="60"/>
        <v/>
      </c>
      <c r="AA118" s="65" t="str">
        <f t="shared" si="61"/>
        <v/>
      </c>
      <c r="AB118" s="65" t="str">
        <f t="shared" si="62"/>
        <v/>
      </c>
      <c r="AC118" s="65" t="str">
        <f t="shared" si="63"/>
        <v/>
      </c>
      <c r="AD118" s="65" t="str">
        <f t="shared" si="40"/>
        <v xml:space="preserve"> where game_id = 20151205 and player_order = 9</v>
      </c>
      <c r="AE118" s="65" t="s">
        <v>739</v>
      </c>
      <c r="AF118" s="65" t="str">
        <f t="shared" si="64"/>
        <v/>
      </c>
      <c r="AG118" s="65" t="str">
        <f t="shared" si="65"/>
        <v/>
      </c>
      <c r="AH118" s="65" t="str">
        <f t="shared" si="66"/>
        <v/>
      </c>
      <c r="AI118" s="65" t="str">
        <f t="shared" si="67"/>
        <v/>
      </c>
      <c r="AJ118" s="65" t="str">
        <f t="shared" si="68"/>
        <v/>
      </c>
    </row>
    <row r="119" spans="1:36" x14ac:dyDescent="0.25">
      <c r="A119" s="109" t="s">
        <v>759</v>
      </c>
      <c r="B119" s="114">
        <v>16</v>
      </c>
      <c r="C119" s="113">
        <v>20151205</v>
      </c>
      <c r="D119" s="113">
        <v>10</v>
      </c>
      <c r="F119" s="194" t="s">
        <v>758</v>
      </c>
      <c r="Q119" s="115"/>
      <c r="R119" s="112" t="str">
        <f t="shared" si="29"/>
        <v>Update games set Opp_after= 16 where game_id=20151205</v>
      </c>
      <c r="S119" s="112" t="str">
        <f t="shared" si="30"/>
        <v>Update lineups set player_name = 'Mendes Ryan' where game_id = 20151205 and player_order = 10</v>
      </c>
      <c r="T119" s="65" t="str">
        <f t="shared" si="57"/>
        <v/>
      </c>
      <c r="U119" s="164" t="str">
        <f t="shared" si="32"/>
        <v/>
      </c>
      <c r="V119" s="242" t="s">
        <v>739</v>
      </c>
      <c r="W119" s="65" t="str">
        <f t="shared" si="33"/>
        <v>Update lineups set player_name = 'Mendes Ryan'</v>
      </c>
      <c r="X119" s="65" t="str">
        <f t="shared" si="58"/>
        <v/>
      </c>
      <c r="Y119" s="65" t="str">
        <f t="shared" si="59"/>
        <v/>
      </c>
      <c r="Z119" s="65" t="str">
        <f t="shared" si="60"/>
        <v/>
      </c>
      <c r="AA119" s="65" t="str">
        <f t="shared" si="61"/>
        <v/>
      </c>
      <c r="AB119" s="65" t="str">
        <f t="shared" si="62"/>
        <v/>
      </c>
      <c r="AC119" s="65" t="str">
        <f t="shared" si="63"/>
        <v/>
      </c>
      <c r="AD119" s="65" t="str">
        <f t="shared" si="40"/>
        <v xml:space="preserve"> where game_id = 20151205 and player_order = 10</v>
      </c>
      <c r="AE119" s="65" t="s">
        <v>739</v>
      </c>
      <c r="AF119" s="65" t="str">
        <f t="shared" si="64"/>
        <v/>
      </c>
      <c r="AG119" s="65" t="str">
        <f t="shared" si="65"/>
        <v/>
      </c>
      <c r="AH119" s="65" t="str">
        <f t="shared" si="66"/>
        <v/>
      </c>
      <c r="AI119" s="65" t="str">
        <f t="shared" si="67"/>
        <v/>
      </c>
      <c r="AJ119" s="65" t="str">
        <f t="shared" si="68"/>
        <v/>
      </c>
    </row>
    <row r="120" spans="1:36" x14ac:dyDescent="0.25">
      <c r="A120" s="109" t="s">
        <v>20</v>
      </c>
      <c r="B120" s="201" t="s">
        <v>755</v>
      </c>
      <c r="C120" s="75">
        <v>20151205</v>
      </c>
      <c r="D120" s="75">
        <v>11</v>
      </c>
      <c r="E120" s="75"/>
      <c r="F120" s="195" t="s">
        <v>776</v>
      </c>
      <c r="G120" s="75"/>
      <c r="H120" s="78"/>
      <c r="I120" s="75"/>
      <c r="J120" s="75"/>
      <c r="K120" s="75"/>
      <c r="Q120" s="115"/>
      <c r="R120" s="112" t="str">
        <f t="shared" si="29"/>
        <v>Update games set Ground= 'City Ground' where game_id=20151205</v>
      </c>
      <c r="S120" s="112" t="str">
        <f t="shared" si="30"/>
        <v>Update lineups set player_name = 'O''Grady Chris' where game_id = 20151205 and player_order = 11</v>
      </c>
      <c r="T120" s="65" t="str">
        <f t="shared" si="57"/>
        <v/>
      </c>
      <c r="U120" s="164" t="str">
        <f t="shared" si="32"/>
        <v/>
      </c>
      <c r="V120" s="242" t="s">
        <v>739</v>
      </c>
      <c r="W120" s="65" t="str">
        <f t="shared" si="33"/>
        <v>Update lineups set player_name = 'O''Grady Chris'</v>
      </c>
      <c r="X120" s="65" t="str">
        <f t="shared" si="58"/>
        <v/>
      </c>
      <c r="Y120" s="65" t="str">
        <f t="shared" si="59"/>
        <v/>
      </c>
      <c r="Z120" s="65" t="str">
        <f t="shared" si="60"/>
        <v/>
      </c>
      <c r="AA120" s="65" t="str">
        <f t="shared" si="61"/>
        <v/>
      </c>
      <c r="AB120" s="65" t="str">
        <f t="shared" si="62"/>
        <v/>
      </c>
      <c r="AC120" s="65" t="str">
        <f t="shared" si="63"/>
        <v/>
      </c>
      <c r="AD120" s="65" t="str">
        <f t="shared" si="40"/>
        <v xml:space="preserve"> where game_id = 20151205 and player_order = 11</v>
      </c>
      <c r="AE120" s="65" t="s">
        <v>739</v>
      </c>
      <c r="AF120" s="65" t="str">
        <f t="shared" si="64"/>
        <v/>
      </c>
      <c r="AG120" s="65" t="str">
        <f t="shared" si="65"/>
        <v/>
      </c>
      <c r="AH120" s="65" t="str">
        <f t="shared" si="66"/>
        <v/>
      </c>
      <c r="AI120" s="65" t="str">
        <f t="shared" si="67"/>
        <v/>
      </c>
      <c r="AJ120" s="65" t="str">
        <f t="shared" si="68"/>
        <v/>
      </c>
    </row>
    <row r="121" spans="1:36" x14ac:dyDescent="0.25">
      <c r="A121" s="109" t="s">
        <v>756</v>
      </c>
      <c r="B121" s="201" t="s">
        <v>755</v>
      </c>
      <c r="C121" s="113">
        <v>20151205</v>
      </c>
      <c r="D121" s="113">
        <v>12</v>
      </c>
      <c r="F121" s="194" t="s">
        <v>754</v>
      </c>
      <c r="Q121" s="115"/>
      <c r="R121" s="112" t="str">
        <f t="shared" si="29"/>
        <v>Update games set Ground_Parent= 'City Ground' where game_id=20151205</v>
      </c>
      <c r="S121" s="112" t="str">
        <f t="shared" si="30"/>
        <v>Update lineups set player_name = 'Evtimov Dimitar' where game_id = 20151205 and player_order = 12</v>
      </c>
      <c r="T121" s="65" t="str">
        <f t="shared" si="57"/>
        <v/>
      </c>
      <c r="U121" s="193" t="str">
        <f t="shared" si="32"/>
        <v/>
      </c>
      <c r="V121" s="242" t="s">
        <v>739</v>
      </c>
      <c r="W121" s="65" t="str">
        <f t="shared" si="33"/>
        <v>Update lineups set player_name = 'Evtimov Dimitar'</v>
      </c>
      <c r="X121" s="65" t="str">
        <f t="shared" si="58"/>
        <v/>
      </c>
      <c r="Y121" s="65" t="str">
        <f t="shared" si="59"/>
        <v/>
      </c>
      <c r="Z121" s="65" t="str">
        <f t="shared" si="60"/>
        <v/>
      </c>
      <c r="AA121" s="65" t="str">
        <f t="shared" si="61"/>
        <v/>
      </c>
      <c r="AB121" s="65" t="str">
        <f t="shared" si="62"/>
        <v/>
      </c>
      <c r="AC121" s="65" t="str">
        <f t="shared" si="63"/>
        <v/>
      </c>
      <c r="AD121" s="65" t="str">
        <f t="shared" si="40"/>
        <v xml:space="preserve"> where game_id = 20151205 and player_order = 12</v>
      </c>
      <c r="AE121" s="65" t="s">
        <v>739</v>
      </c>
      <c r="AF121" s="65" t="str">
        <f t="shared" si="64"/>
        <v/>
      </c>
      <c r="AG121" s="65" t="str">
        <f t="shared" si="65"/>
        <v/>
      </c>
      <c r="AH121" s="65" t="str">
        <f t="shared" si="66"/>
        <v/>
      </c>
      <c r="AI121" s="65" t="str">
        <f t="shared" si="67"/>
        <v/>
      </c>
      <c r="AJ121" s="65" t="str">
        <f t="shared" si="68"/>
        <v/>
      </c>
    </row>
    <row r="122" spans="1:36" x14ac:dyDescent="0.25">
      <c r="A122" s="109" t="s">
        <v>753</v>
      </c>
      <c r="B122" s="201" t="s">
        <v>2686</v>
      </c>
      <c r="C122" s="113">
        <v>20151205</v>
      </c>
      <c r="D122" s="113">
        <v>13</v>
      </c>
      <c r="F122" s="194" t="s">
        <v>747</v>
      </c>
      <c r="H122" s="192"/>
      <c r="Q122" s="115"/>
      <c r="R122" s="112" t="str">
        <f t="shared" si="29"/>
        <v>Update games set Referee= 'Carl Boyeson' where game_id=20151205</v>
      </c>
      <c r="S122" s="112" t="str">
        <f t="shared" si="30"/>
        <v>Update lineups set player_name = 'Wilson Kelvin' where game_id = 20151205 and player_order = 13</v>
      </c>
      <c r="T122" s="65" t="str">
        <f t="shared" si="57"/>
        <v/>
      </c>
      <c r="U122" s="193" t="str">
        <f t="shared" si="32"/>
        <v/>
      </c>
      <c r="V122" s="242" t="s">
        <v>739</v>
      </c>
      <c r="W122" s="65" t="str">
        <f t="shared" si="33"/>
        <v>Update lineups set player_name = 'Wilson Kelvin'</v>
      </c>
      <c r="X122" s="65" t="str">
        <f t="shared" si="58"/>
        <v/>
      </c>
      <c r="Y122" s="65" t="str">
        <f t="shared" si="59"/>
        <v/>
      </c>
      <c r="Z122" s="65" t="str">
        <f t="shared" si="60"/>
        <v/>
      </c>
      <c r="AA122" s="65" t="str">
        <f t="shared" si="61"/>
        <v/>
      </c>
      <c r="AB122" s="65" t="str">
        <f t="shared" si="62"/>
        <v/>
      </c>
      <c r="AC122" s="65" t="str">
        <f t="shared" si="63"/>
        <v/>
      </c>
      <c r="AD122" s="65" t="str">
        <f t="shared" si="40"/>
        <v xml:space="preserve"> where game_id = 20151205 and player_order = 13</v>
      </c>
      <c r="AE122" s="65" t="s">
        <v>739</v>
      </c>
      <c r="AF122" s="65" t="str">
        <f t="shared" si="64"/>
        <v/>
      </c>
      <c r="AG122" s="65" t="str">
        <f t="shared" si="65"/>
        <v/>
      </c>
      <c r="AH122" s="65" t="str">
        <f t="shared" si="66"/>
        <v/>
      </c>
      <c r="AI122" s="65" t="str">
        <f t="shared" si="67"/>
        <v/>
      </c>
      <c r="AJ122" s="65" t="str">
        <f t="shared" si="68"/>
        <v/>
      </c>
    </row>
    <row r="123" spans="1:36" x14ac:dyDescent="0.25">
      <c r="A123" s="109" t="s">
        <v>475</v>
      </c>
      <c r="B123" s="114">
        <v>18377</v>
      </c>
      <c r="C123" s="113">
        <v>20151205</v>
      </c>
      <c r="D123" s="113">
        <v>14</v>
      </c>
      <c r="F123" s="194" t="s">
        <v>2685</v>
      </c>
      <c r="G123" s="113">
        <v>87</v>
      </c>
      <c r="H123" s="194" t="s">
        <v>741</v>
      </c>
      <c r="Q123" s="115"/>
      <c r="R123" s="112" t="str">
        <f t="shared" si="29"/>
        <v>Update games set Att= 18377 where game_id=20151205</v>
      </c>
      <c r="S123" s="112" t="str">
        <f t="shared" si="30"/>
        <v>Update lineups set player_name = 'Teshce Robert', Sub_min= 87, Player_off = 'Osborn Ben' where game_id = 20151205 and player_order = 14</v>
      </c>
      <c r="T123" s="65" t="str">
        <f t="shared" si="57"/>
        <v/>
      </c>
      <c r="U123" s="193" t="str">
        <f t="shared" si="32"/>
        <v/>
      </c>
      <c r="V123" s="242" t="s">
        <v>739</v>
      </c>
      <c r="W123" s="65" t="str">
        <f t="shared" si="33"/>
        <v>Update lineups set player_name = 'Teshce Robert'</v>
      </c>
      <c r="X123" s="65" t="str">
        <f t="shared" si="58"/>
        <v/>
      </c>
      <c r="Y123" s="65" t="str">
        <f t="shared" si="59"/>
        <v/>
      </c>
      <c r="Z123" s="65" t="str">
        <f t="shared" si="60"/>
        <v/>
      </c>
      <c r="AA123" s="65" t="str">
        <f t="shared" si="61"/>
        <v/>
      </c>
      <c r="AB123" s="65" t="str">
        <f t="shared" si="62"/>
        <v>, Sub_min= 87</v>
      </c>
      <c r="AC123" s="65" t="str">
        <f t="shared" si="63"/>
        <v>, Player_off = 'Osborn Ben'</v>
      </c>
      <c r="AD123" s="65" t="str">
        <f t="shared" si="40"/>
        <v xml:space="preserve"> where game_id = 20151205 and player_order = 14</v>
      </c>
      <c r="AE123" s="65" t="s">
        <v>739</v>
      </c>
      <c r="AF123" s="65" t="str">
        <f t="shared" si="64"/>
        <v/>
      </c>
      <c r="AG123" s="65" t="str">
        <f t="shared" si="65"/>
        <v/>
      </c>
      <c r="AH123" s="65" t="str">
        <f t="shared" si="66"/>
        <v/>
      </c>
      <c r="AI123" s="65" t="str">
        <f t="shared" si="67"/>
        <v/>
      </c>
      <c r="AJ123" s="65" t="str">
        <f t="shared" si="68"/>
        <v/>
      </c>
    </row>
    <row r="124" spans="1:36" x14ac:dyDescent="0.25">
      <c r="A124" s="109" t="s">
        <v>749</v>
      </c>
      <c r="B124" s="209" t="s">
        <v>2688</v>
      </c>
      <c r="C124" s="113">
        <v>20151205</v>
      </c>
      <c r="D124" s="113">
        <v>15</v>
      </c>
      <c r="F124" s="194" t="s">
        <v>760</v>
      </c>
      <c r="H124" s="190"/>
      <c r="Q124" s="115"/>
      <c r="R124" s="112" t="str">
        <f t="shared" si="29"/>
        <v>Update games set Source= 'http://www.11v11.com/matches/nottingham-forest-v-fulham-05-december-2015-315879/' where game_id=20151205</v>
      </c>
      <c r="S124" s="112" t="str">
        <f t="shared" si="30"/>
        <v>Update lineups set player_name = 'Williams Jonny' where game_id = 20151205 and player_order = 15</v>
      </c>
      <c r="T124" s="65" t="str">
        <f t="shared" si="57"/>
        <v/>
      </c>
      <c r="U124" s="193" t="str">
        <f t="shared" si="32"/>
        <v/>
      </c>
      <c r="V124" s="242" t="s">
        <v>739</v>
      </c>
      <c r="W124" s="65" t="str">
        <f t="shared" si="33"/>
        <v>Update lineups set player_name = 'Williams Jonny'</v>
      </c>
      <c r="X124" s="65" t="str">
        <f t="shared" si="58"/>
        <v/>
      </c>
      <c r="Y124" s="65" t="str">
        <f t="shared" si="59"/>
        <v/>
      </c>
      <c r="Z124" s="65" t="str">
        <f t="shared" si="60"/>
        <v/>
      </c>
      <c r="AA124" s="65" t="str">
        <f t="shared" si="61"/>
        <v/>
      </c>
      <c r="AB124" s="65" t="str">
        <f t="shared" si="62"/>
        <v/>
      </c>
      <c r="AC124" s="65" t="str">
        <f t="shared" si="63"/>
        <v/>
      </c>
      <c r="AD124" s="65" t="str">
        <f t="shared" si="40"/>
        <v xml:space="preserve"> where game_id = 20151205 and player_order = 15</v>
      </c>
      <c r="AE124" s="65" t="s">
        <v>739</v>
      </c>
      <c r="AF124" s="65" t="str">
        <f t="shared" si="64"/>
        <v/>
      </c>
      <c r="AG124" s="65" t="str">
        <f t="shared" si="65"/>
        <v/>
      </c>
      <c r="AH124" s="65" t="str">
        <f t="shared" si="66"/>
        <v/>
      </c>
      <c r="AI124" s="65" t="str">
        <f t="shared" si="67"/>
        <v/>
      </c>
      <c r="AJ124" s="65" t="str">
        <f t="shared" si="68"/>
        <v/>
      </c>
    </row>
    <row r="125" spans="1:36" x14ac:dyDescent="0.25">
      <c r="A125" s="109" t="s">
        <v>746</v>
      </c>
      <c r="B125" s="198" t="s">
        <v>2687</v>
      </c>
      <c r="C125" s="113">
        <v>20151205</v>
      </c>
      <c r="D125" s="113">
        <v>16</v>
      </c>
      <c r="F125" s="194" t="s">
        <v>751</v>
      </c>
      <c r="G125" s="113">
        <v>79</v>
      </c>
      <c r="H125" s="203" t="s">
        <v>757</v>
      </c>
      <c r="Q125" s="115"/>
      <c r="R125" s="112" t="str">
        <f t="shared" si="29"/>
        <v>Update games set Game_date= '2015-12-04' where game_id=20151205</v>
      </c>
      <c r="S125" s="112" t="str">
        <f t="shared" si="30"/>
        <v>Update lineups set player_name = 'Trotter Liam', Sub_min= 79, Player_off = 'Oliveira Nelson' where game_id = 20151205 and player_order = 16</v>
      </c>
      <c r="T125" s="65" t="str">
        <f t="shared" si="57"/>
        <v/>
      </c>
      <c r="U125" s="193" t="str">
        <f t="shared" si="32"/>
        <v/>
      </c>
      <c r="V125" s="242" t="s">
        <v>739</v>
      </c>
      <c r="W125" s="65" t="str">
        <f t="shared" si="33"/>
        <v>Update lineups set player_name = 'Trotter Liam'</v>
      </c>
      <c r="X125" s="65" t="str">
        <f t="shared" si="58"/>
        <v/>
      </c>
      <c r="Y125" s="65" t="str">
        <f t="shared" si="59"/>
        <v/>
      </c>
      <c r="Z125" s="65" t="str">
        <f t="shared" si="60"/>
        <v/>
      </c>
      <c r="AA125" s="65" t="str">
        <f t="shared" si="61"/>
        <v/>
      </c>
      <c r="AB125" s="65" t="str">
        <f t="shared" si="62"/>
        <v>, Sub_min= 79</v>
      </c>
      <c r="AC125" s="65" t="str">
        <f t="shared" si="63"/>
        <v>, Player_off = 'Oliveira Nelson'</v>
      </c>
      <c r="AD125" s="65" t="str">
        <f t="shared" si="40"/>
        <v xml:space="preserve"> where game_id = 20151205 and player_order = 16</v>
      </c>
      <c r="AE125" s="65" t="s">
        <v>739</v>
      </c>
      <c r="AF125" s="65" t="str">
        <f t="shared" si="64"/>
        <v/>
      </c>
      <c r="AG125" s="65" t="str">
        <f t="shared" si="65"/>
        <v/>
      </c>
      <c r="AH125" s="65" t="str">
        <f t="shared" si="66"/>
        <v/>
      </c>
      <c r="AI125" s="65" t="str">
        <f t="shared" si="67"/>
        <v/>
      </c>
      <c r="AJ125" s="65" t="str">
        <f t="shared" si="68"/>
        <v/>
      </c>
    </row>
    <row r="126" spans="1:36" x14ac:dyDescent="0.25">
      <c r="A126" s="109" t="s">
        <v>743</v>
      </c>
      <c r="B126" s="120"/>
      <c r="C126" s="113">
        <v>20151205</v>
      </c>
      <c r="D126" s="113">
        <v>17</v>
      </c>
      <c r="F126" s="194" t="s">
        <v>775</v>
      </c>
      <c r="G126" s="113">
        <v>79</v>
      </c>
      <c r="H126" s="203" t="s">
        <v>758</v>
      </c>
      <c r="Q126" s="115"/>
      <c r="R126" s="112" t="str">
        <f t="shared" si="29"/>
        <v>--</v>
      </c>
      <c r="S126" s="112" t="str">
        <f t="shared" si="30"/>
        <v>Update lineups set player_name = 'Grant Jorge', Sub_min= 79, Player_off = 'Mendes Ryan' where game_id = 20151205 and player_order = 17</v>
      </c>
      <c r="T126" s="65" t="str">
        <f t="shared" si="57"/>
        <v/>
      </c>
      <c r="U126" s="193" t="str">
        <f t="shared" si="32"/>
        <v/>
      </c>
      <c r="V126" s="242" t="s">
        <v>739</v>
      </c>
      <c r="W126" s="65" t="str">
        <f t="shared" si="33"/>
        <v>Update lineups set player_name = 'Grant Jorge'</v>
      </c>
      <c r="X126" s="65" t="str">
        <f t="shared" si="58"/>
        <v/>
      </c>
      <c r="Y126" s="65" t="str">
        <f t="shared" si="59"/>
        <v/>
      </c>
      <c r="Z126" s="65" t="str">
        <f t="shared" si="60"/>
        <v/>
      </c>
      <c r="AA126" s="65" t="str">
        <f t="shared" si="61"/>
        <v/>
      </c>
      <c r="AB126" s="65" t="str">
        <f t="shared" si="62"/>
        <v>, Sub_min= 79</v>
      </c>
      <c r="AC126" s="65" t="str">
        <f t="shared" si="63"/>
        <v>, Player_off = 'Mendes Ryan'</v>
      </c>
      <c r="AD126" s="65" t="str">
        <f t="shared" si="40"/>
        <v xml:space="preserve"> where game_id = 20151205 and player_order = 17</v>
      </c>
      <c r="AE126" s="65" t="s">
        <v>739</v>
      </c>
      <c r="AF126" s="65" t="str">
        <f t="shared" si="64"/>
        <v/>
      </c>
      <c r="AG126" s="65" t="str">
        <f t="shared" si="65"/>
        <v/>
      </c>
      <c r="AH126" s="65" t="str">
        <f t="shared" si="66"/>
        <v/>
      </c>
      <c r="AI126" s="65" t="str">
        <f t="shared" si="67"/>
        <v/>
      </c>
      <c r="AJ126" s="65" t="str">
        <f t="shared" si="68"/>
        <v/>
      </c>
    </row>
    <row r="127" spans="1:36" ht="15" thickBot="1" x14ac:dyDescent="0.3">
      <c r="A127" s="116"/>
      <c r="B127" s="119"/>
      <c r="C127" s="117">
        <v>20151205</v>
      </c>
      <c r="D127" s="117">
        <v>18</v>
      </c>
      <c r="E127" s="117"/>
      <c r="F127" s="199" t="s">
        <v>750</v>
      </c>
      <c r="G127" s="117"/>
      <c r="H127" s="118"/>
      <c r="I127" s="117"/>
      <c r="J127" s="117"/>
      <c r="K127" s="117"/>
      <c r="L127" s="205"/>
      <c r="M127" s="206"/>
      <c r="N127" s="207"/>
      <c r="O127" s="207"/>
      <c r="P127" s="207"/>
      <c r="Q127" s="115"/>
      <c r="R127" s="112" t="str">
        <f t="shared" si="29"/>
        <v>--</v>
      </c>
      <c r="S127" s="112" t="str">
        <f t="shared" si="30"/>
        <v>Update lineups set player_name = 'Blackstock Dexter' where game_id = 20151205 and player_order = 18</v>
      </c>
      <c r="T127" s="65" t="str">
        <f t="shared" si="57"/>
        <v/>
      </c>
      <c r="U127" s="193" t="str">
        <f t="shared" si="32"/>
        <v/>
      </c>
      <c r="V127" s="242" t="s">
        <v>739</v>
      </c>
      <c r="W127" s="65" t="str">
        <f t="shared" si="33"/>
        <v>Update lineups set player_name = 'Blackstock Dexter'</v>
      </c>
      <c r="X127" s="65" t="str">
        <f t="shared" si="58"/>
        <v/>
      </c>
      <c r="Y127" s="65" t="str">
        <f t="shared" si="59"/>
        <v/>
      </c>
      <c r="Z127" s="65" t="str">
        <f t="shared" si="60"/>
        <v/>
      </c>
      <c r="AA127" s="65" t="str">
        <f t="shared" si="61"/>
        <v/>
      </c>
      <c r="AB127" s="65" t="str">
        <f t="shared" si="62"/>
        <v/>
      </c>
      <c r="AC127" s="65" t="str">
        <f t="shared" si="63"/>
        <v/>
      </c>
      <c r="AD127" s="65" t="str">
        <f t="shared" si="40"/>
        <v xml:space="preserve"> where game_id = 20151205 and player_order = 18</v>
      </c>
      <c r="AE127" s="65" t="s">
        <v>739</v>
      </c>
      <c r="AF127" s="65" t="str">
        <f t="shared" si="64"/>
        <v/>
      </c>
      <c r="AG127" s="65" t="str">
        <f t="shared" si="65"/>
        <v/>
      </c>
      <c r="AH127" s="65" t="str">
        <f t="shared" si="66"/>
        <v/>
      </c>
      <c r="AI127" s="65" t="str">
        <f t="shared" si="67"/>
        <v/>
      </c>
      <c r="AJ127" s="65" t="str">
        <f t="shared" si="68"/>
        <v/>
      </c>
    </row>
    <row r="128" spans="1:36" ht="15" thickTop="1" x14ac:dyDescent="0.25">
      <c r="A128" s="125" t="s">
        <v>774</v>
      </c>
      <c r="B128" s="191" t="s">
        <v>2689</v>
      </c>
      <c r="C128" s="113">
        <v>20151214</v>
      </c>
      <c r="D128" s="113">
        <v>1</v>
      </c>
      <c r="E128" s="113">
        <v>1</v>
      </c>
      <c r="F128" s="212" t="s">
        <v>772</v>
      </c>
      <c r="Q128" s="115"/>
      <c r="R128" s="112" t="str">
        <f t="shared" si="29"/>
        <v>Update games set Opp_Parent= 'Blackburn Rovers' where game_id=20151214</v>
      </c>
      <c r="S128" s="112" t="str">
        <f t="shared" si="30"/>
        <v>Update lineups set player_name = 'de Vries Dorus', Player_num = 1 where game_id = 20151214 and player_order = 1</v>
      </c>
      <c r="T128" s="65" t="str">
        <f t="shared" si="57"/>
        <v/>
      </c>
      <c r="U128" s="193" t="str">
        <f t="shared" si="32"/>
        <v/>
      </c>
      <c r="V128" s="242" t="s">
        <v>739</v>
      </c>
      <c r="W128" s="65" t="str">
        <f t="shared" si="33"/>
        <v>Update lineups set player_name = 'de Vries Dorus'</v>
      </c>
      <c r="X128" s="65" t="str">
        <f t="shared" si="58"/>
        <v>, Player_num = 1</v>
      </c>
      <c r="Y128" s="65" t="str">
        <f t="shared" si="59"/>
        <v/>
      </c>
      <c r="Z128" s="65" t="str">
        <f t="shared" si="60"/>
        <v/>
      </c>
      <c r="AA128" s="65" t="str">
        <f t="shared" si="61"/>
        <v/>
      </c>
      <c r="AB128" s="65" t="str">
        <f t="shared" si="62"/>
        <v/>
      </c>
      <c r="AC128" s="65" t="str">
        <f t="shared" si="63"/>
        <v/>
      </c>
      <c r="AD128" s="65" t="str">
        <f t="shared" si="40"/>
        <v xml:space="preserve"> where game_id = 20151214 and player_order = 1</v>
      </c>
      <c r="AE128" s="65" t="s">
        <v>739</v>
      </c>
      <c r="AF128" s="65" t="str">
        <f t="shared" si="64"/>
        <v/>
      </c>
      <c r="AG128" s="65" t="str">
        <f t="shared" si="65"/>
        <v/>
      </c>
      <c r="AH128" s="65" t="str">
        <f t="shared" si="66"/>
        <v/>
      </c>
      <c r="AI128" s="65" t="str">
        <f t="shared" si="67"/>
        <v/>
      </c>
      <c r="AJ128" s="65" t="str">
        <f t="shared" si="68"/>
        <v/>
      </c>
    </row>
    <row r="129" spans="1:36" x14ac:dyDescent="0.25">
      <c r="A129" s="109" t="s">
        <v>5</v>
      </c>
      <c r="B129" s="114">
        <v>0</v>
      </c>
      <c r="C129" s="113">
        <v>20151214</v>
      </c>
      <c r="D129" s="113">
        <v>2</v>
      </c>
      <c r="E129" s="113">
        <v>2</v>
      </c>
      <c r="F129" s="212" t="s">
        <v>714</v>
      </c>
      <c r="Q129" s="115"/>
      <c r="R129" s="112" t="str">
        <f t="shared" si="29"/>
        <v>Update games set F= 0 where game_id=20151214</v>
      </c>
      <c r="S129" s="112" t="str">
        <f t="shared" si="30"/>
        <v>Update lineups set player_name = 'Mills Matthew', Player_num = 2 where game_id = 20151214 and player_order = 2</v>
      </c>
      <c r="T129" s="65" t="str">
        <f t="shared" si="57"/>
        <v/>
      </c>
      <c r="U129" s="193" t="str">
        <f t="shared" si="32"/>
        <v/>
      </c>
      <c r="V129" s="242" t="s">
        <v>739</v>
      </c>
      <c r="W129" s="65" t="str">
        <f t="shared" si="33"/>
        <v>Update lineups set player_name = 'Mills Matthew'</v>
      </c>
      <c r="X129" s="65" t="str">
        <f t="shared" si="58"/>
        <v>, Player_num = 2</v>
      </c>
      <c r="Y129" s="65" t="str">
        <f t="shared" si="59"/>
        <v/>
      </c>
      <c r="Z129" s="65" t="str">
        <f t="shared" si="60"/>
        <v/>
      </c>
      <c r="AA129" s="65" t="str">
        <f t="shared" si="61"/>
        <v/>
      </c>
      <c r="AB129" s="65" t="str">
        <f t="shared" si="62"/>
        <v/>
      </c>
      <c r="AC129" s="65" t="str">
        <f t="shared" si="63"/>
        <v/>
      </c>
      <c r="AD129" s="65" t="str">
        <f t="shared" si="40"/>
        <v xml:space="preserve"> where game_id = 20151214 and player_order = 2</v>
      </c>
      <c r="AE129" s="65" t="s">
        <v>739</v>
      </c>
      <c r="AF129" s="65" t="str">
        <f t="shared" si="64"/>
        <v/>
      </c>
      <c r="AG129" s="65" t="str">
        <f t="shared" si="65"/>
        <v/>
      </c>
      <c r="AH129" s="65" t="str">
        <f t="shared" si="66"/>
        <v/>
      </c>
      <c r="AI129" s="65" t="str">
        <f t="shared" si="67"/>
        <v/>
      </c>
      <c r="AJ129" s="65" t="str">
        <f t="shared" si="68"/>
        <v/>
      </c>
    </row>
    <row r="130" spans="1:36" x14ac:dyDescent="0.25">
      <c r="A130" s="109" t="s">
        <v>0</v>
      </c>
      <c r="B130" s="114">
        <v>0</v>
      </c>
      <c r="C130" s="113">
        <v>20151214</v>
      </c>
      <c r="D130" s="113">
        <v>3</v>
      </c>
      <c r="E130" s="113">
        <v>5</v>
      </c>
      <c r="F130" s="212" t="s">
        <v>771</v>
      </c>
      <c r="Q130" s="115"/>
      <c r="R130" s="112" t="str">
        <f t="shared" ref="R130:R193" si="69">IF(B130="","--", CONCATENATE("Update games set ", A130, "= ",B130," where game_id=", C130))</f>
        <v>Update games set A= 0 where game_id=20151214</v>
      </c>
      <c r="S130" s="112" t="str">
        <f t="shared" ref="S130:S193" si="70">IF(F130="", "", W130&amp;X130&amp;Y130&amp;Z130&amp;AA130&amp;AB130&amp;AC130&amp;AD130)</f>
        <v>Update lineups set player_name = 'Lichaj Eric', Player_num = 5 where game_id = 20151214 and player_order = 3</v>
      </c>
      <c r="T130" s="65" t="str">
        <f t="shared" si="57"/>
        <v/>
      </c>
      <c r="U130" s="193" t="str">
        <f t="shared" ref="U130:U193" si="71">IF(L130="", "", AF130&amp;AG130&amp;AH130&amp;AI130&amp;AJ130)</f>
        <v/>
      </c>
      <c r="V130" s="242" t="s">
        <v>739</v>
      </c>
      <c r="W130" s="65" t="str">
        <f t="shared" ref="W130:W193" si="72">IF(F130="","",CONCATENATE("Update lineups set player_name = '",SUBSTITUTE(F130, "'", "''"),"'"))</f>
        <v>Update lineups set player_name = 'Lichaj Eric'</v>
      </c>
      <c r="X130" s="65" t="str">
        <f t="shared" si="58"/>
        <v>, Player_num = 5</v>
      </c>
      <c r="Y130" s="65" t="str">
        <f t="shared" si="59"/>
        <v/>
      </c>
      <c r="Z130" s="65" t="str">
        <f t="shared" si="60"/>
        <v/>
      </c>
      <c r="AA130" s="65" t="str">
        <f t="shared" si="61"/>
        <v/>
      </c>
      <c r="AB130" s="65" t="str">
        <f t="shared" si="62"/>
        <v/>
      </c>
      <c r="AC130" s="65" t="str">
        <f t="shared" si="63"/>
        <v/>
      </c>
      <c r="AD130" s="65" t="str">
        <f t="shared" ref="AD130:AD193" si="73">IF(F130="", "", CONCATENATE(" where game_id = ",C130, " and player_order = ", D130))</f>
        <v xml:space="preserve"> where game_id = 20151214 and player_order = 3</v>
      </c>
      <c r="AE130" s="65" t="s">
        <v>739</v>
      </c>
      <c r="AF130" s="65" t="str">
        <f t="shared" si="64"/>
        <v/>
      </c>
      <c r="AG130" s="65" t="str">
        <f t="shared" si="65"/>
        <v/>
      </c>
      <c r="AH130" s="65" t="str">
        <f t="shared" si="66"/>
        <v/>
      </c>
      <c r="AI130" s="65" t="str">
        <f t="shared" si="67"/>
        <v/>
      </c>
      <c r="AJ130" s="65" t="str">
        <f t="shared" si="68"/>
        <v/>
      </c>
    </row>
    <row r="131" spans="1:36" x14ac:dyDescent="0.25">
      <c r="A131" s="109" t="s">
        <v>23</v>
      </c>
      <c r="B131" s="198" t="s">
        <v>792</v>
      </c>
      <c r="C131" s="113">
        <v>20151214</v>
      </c>
      <c r="D131" s="113">
        <v>4</v>
      </c>
      <c r="E131" s="113">
        <v>4</v>
      </c>
      <c r="F131" s="212" t="s">
        <v>767</v>
      </c>
      <c r="Q131" s="115"/>
      <c r="R131" s="112" t="str">
        <f t="shared" si="69"/>
        <v>Update games set Result= 'D' where game_id=20151214</v>
      </c>
      <c r="S131" s="112" t="str">
        <f t="shared" si="70"/>
        <v>Update lineups set player_name = 'Pinillos Daniel', Player_num = 4 where game_id = 20151214 and player_order = 4</v>
      </c>
      <c r="T131" s="65" t="str">
        <f t="shared" si="57"/>
        <v/>
      </c>
      <c r="U131" s="193" t="str">
        <f t="shared" si="71"/>
        <v/>
      </c>
      <c r="V131" s="242" t="s">
        <v>739</v>
      </c>
      <c r="W131" s="65" t="str">
        <f t="shared" si="72"/>
        <v>Update lineups set player_name = 'Pinillos Daniel'</v>
      </c>
      <c r="X131" s="65" t="str">
        <f t="shared" si="58"/>
        <v>, Player_num = 4</v>
      </c>
      <c r="Y131" s="65" t="str">
        <f t="shared" si="59"/>
        <v/>
      </c>
      <c r="Z131" s="65" t="str">
        <f t="shared" si="60"/>
        <v/>
      </c>
      <c r="AA131" s="65" t="str">
        <f t="shared" si="61"/>
        <v/>
      </c>
      <c r="AB131" s="65" t="str">
        <f t="shared" si="62"/>
        <v/>
      </c>
      <c r="AC131" s="65" t="str">
        <f t="shared" si="63"/>
        <v/>
      </c>
      <c r="AD131" s="65" t="str">
        <f t="shared" si="73"/>
        <v xml:space="preserve"> where game_id = 20151214 and player_order = 4</v>
      </c>
      <c r="AE131" s="65" t="s">
        <v>739</v>
      </c>
      <c r="AF131" s="65" t="str">
        <f t="shared" si="64"/>
        <v/>
      </c>
      <c r="AG131" s="65" t="str">
        <f t="shared" si="65"/>
        <v/>
      </c>
      <c r="AH131" s="65" t="str">
        <f t="shared" si="66"/>
        <v/>
      </c>
      <c r="AI131" s="65" t="str">
        <f t="shared" si="67"/>
        <v/>
      </c>
      <c r="AJ131" s="65" t="str">
        <f t="shared" si="68"/>
        <v/>
      </c>
    </row>
    <row r="132" spans="1:36" x14ac:dyDescent="0.25">
      <c r="A132" s="109" t="s">
        <v>768</v>
      </c>
      <c r="B132" s="114">
        <v>0</v>
      </c>
      <c r="C132" s="113">
        <v>20151214</v>
      </c>
      <c r="D132" s="113">
        <v>5</v>
      </c>
      <c r="E132" s="113">
        <v>31</v>
      </c>
      <c r="F132" s="212" t="s">
        <v>830</v>
      </c>
      <c r="I132" s="113">
        <v>17</v>
      </c>
      <c r="Q132" s="115"/>
      <c r="R132" s="112" t="str">
        <f t="shared" si="69"/>
        <v>Update games set HT_f= 0 where game_id=20151214</v>
      </c>
      <c r="S132" s="112" t="str">
        <f t="shared" si="70"/>
        <v>Update lineups set player_name = 'Mancienne Michael', Player_num = 31, Y_min = 17 where game_id = 20151214 and player_order = 5</v>
      </c>
      <c r="T132" s="65" t="str">
        <f t="shared" si="57"/>
        <v/>
      </c>
      <c r="U132" s="193" t="str">
        <f t="shared" si="71"/>
        <v/>
      </c>
      <c r="V132" s="242" t="s">
        <v>739</v>
      </c>
      <c r="W132" s="65" t="str">
        <f t="shared" si="72"/>
        <v>Update lineups set player_name = 'Mancienne Michael'</v>
      </c>
      <c r="X132" s="65" t="str">
        <f t="shared" si="58"/>
        <v>, Player_num = 31</v>
      </c>
      <c r="Y132" s="65" t="str">
        <f t="shared" si="59"/>
        <v>, Y_min = 17</v>
      </c>
      <c r="Z132" s="65" t="str">
        <f t="shared" si="60"/>
        <v/>
      </c>
      <c r="AA132" s="65" t="str">
        <f t="shared" si="61"/>
        <v/>
      </c>
      <c r="AB132" s="65" t="str">
        <f t="shared" si="62"/>
        <v/>
      </c>
      <c r="AC132" s="65" t="str">
        <f t="shared" si="63"/>
        <v/>
      </c>
      <c r="AD132" s="65" t="str">
        <f t="shared" si="73"/>
        <v xml:space="preserve"> where game_id = 20151214 and player_order = 5</v>
      </c>
      <c r="AE132" s="65" t="s">
        <v>739</v>
      </c>
      <c r="AF132" s="65" t="str">
        <f t="shared" si="64"/>
        <v/>
      </c>
      <c r="AG132" s="65" t="str">
        <f t="shared" si="65"/>
        <v/>
      </c>
      <c r="AH132" s="65" t="str">
        <f t="shared" si="66"/>
        <v/>
      </c>
      <c r="AI132" s="65" t="str">
        <f t="shared" si="67"/>
        <v/>
      </c>
      <c r="AJ132" s="65" t="str">
        <f t="shared" si="68"/>
        <v/>
      </c>
    </row>
    <row r="133" spans="1:36" x14ac:dyDescent="0.25">
      <c r="A133" s="109" t="s">
        <v>766</v>
      </c>
      <c r="B133" s="114">
        <v>0</v>
      </c>
      <c r="C133" s="113">
        <v>20151214</v>
      </c>
      <c r="D133" s="113">
        <v>6</v>
      </c>
      <c r="E133" s="113">
        <v>10</v>
      </c>
      <c r="F133" s="194" t="s">
        <v>715</v>
      </c>
      <c r="Q133" s="115"/>
      <c r="R133" s="112" t="str">
        <f t="shared" si="69"/>
        <v>Update games set HT_a= 0 where game_id=20151214</v>
      </c>
      <c r="S133" s="112" t="str">
        <f t="shared" si="70"/>
        <v>Update lineups set player_name = 'Lansbury Henri', Player_num = 10 where game_id = 20151214 and player_order = 6</v>
      </c>
      <c r="T133" s="65" t="str">
        <f t="shared" si="57"/>
        <v/>
      </c>
      <c r="U133" s="193" t="str">
        <f t="shared" si="71"/>
        <v/>
      </c>
      <c r="V133" s="242" t="s">
        <v>739</v>
      </c>
      <c r="W133" s="65" t="str">
        <f t="shared" si="72"/>
        <v>Update lineups set player_name = 'Lansbury Henri'</v>
      </c>
      <c r="X133" s="65" t="str">
        <f t="shared" si="58"/>
        <v>, Player_num = 10</v>
      </c>
      <c r="Y133" s="65" t="str">
        <f t="shared" si="59"/>
        <v/>
      </c>
      <c r="Z133" s="65" t="str">
        <f t="shared" si="60"/>
        <v/>
      </c>
      <c r="AA133" s="65" t="str">
        <f t="shared" si="61"/>
        <v/>
      </c>
      <c r="AB133" s="65" t="str">
        <f t="shared" si="62"/>
        <v/>
      </c>
      <c r="AC133" s="65" t="str">
        <f t="shared" si="63"/>
        <v/>
      </c>
      <c r="AD133" s="65" t="str">
        <f t="shared" si="73"/>
        <v xml:space="preserve"> where game_id = 20151214 and player_order = 6</v>
      </c>
      <c r="AE133" s="65" t="s">
        <v>739</v>
      </c>
      <c r="AF133" s="65" t="str">
        <f t="shared" si="64"/>
        <v/>
      </c>
      <c r="AG133" s="65" t="str">
        <f t="shared" si="65"/>
        <v/>
      </c>
      <c r="AH133" s="65" t="str">
        <f t="shared" si="66"/>
        <v/>
      </c>
      <c r="AI133" s="65" t="str">
        <f t="shared" si="67"/>
        <v/>
      </c>
      <c r="AJ133" s="65" t="str">
        <f t="shared" si="68"/>
        <v/>
      </c>
    </row>
    <row r="134" spans="1:36" x14ac:dyDescent="0.25">
      <c r="A134" s="109" t="s">
        <v>764</v>
      </c>
      <c r="B134" s="114">
        <v>15</v>
      </c>
      <c r="C134" s="113">
        <v>20151214</v>
      </c>
      <c r="D134" s="113">
        <v>7</v>
      </c>
      <c r="E134" s="113">
        <v>32</v>
      </c>
      <c r="F134" s="194" t="s">
        <v>2685</v>
      </c>
      <c r="I134" s="113">
        <v>42</v>
      </c>
      <c r="Q134" s="115"/>
      <c r="R134" s="112" t="str">
        <f t="shared" si="69"/>
        <v>Update games set Pos_before= 15 where game_id=20151214</v>
      </c>
      <c r="S134" s="112" t="str">
        <f t="shared" si="70"/>
        <v>Update lineups set player_name = 'Teshce Robert', Player_num = 32, Y_min = 42 where game_id = 20151214 and player_order = 7</v>
      </c>
      <c r="T134" s="65" t="str">
        <f t="shared" si="57"/>
        <v/>
      </c>
      <c r="U134" s="193" t="str">
        <f t="shared" si="71"/>
        <v/>
      </c>
      <c r="V134" s="242" t="s">
        <v>739</v>
      </c>
      <c r="W134" s="65" t="str">
        <f t="shared" si="72"/>
        <v>Update lineups set player_name = 'Teshce Robert'</v>
      </c>
      <c r="X134" s="65" t="str">
        <f t="shared" si="58"/>
        <v>, Player_num = 32</v>
      </c>
      <c r="Y134" s="65" t="str">
        <f t="shared" si="59"/>
        <v>, Y_min = 42</v>
      </c>
      <c r="Z134" s="65" t="str">
        <f t="shared" si="60"/>
        <v/>
      </c>
      <c r="AA134" s="65" t="str">
        <f t="shared" si="61"/>
        <v/>
      </c>
      <c r="AB134" s="65" t="str">
        <f t="shared" si="62"/>
        <v/>
      </c>
      <c r="AC134" s="65" t="str">
        <f t="shared" si="63"/>
        <v/>
      </c>
      <c r="AD134" s="65" t="str">
        <f t="shared" si="73"/>
        <v xml:space="preserve"> where game_id = 20151214 and player_order = 7</v>
      </c>
      <c r="AE134" s="65" t="s">
        <v>739</v>
      </c>
      <c r="AF134" s="65" t="str">
        <f t="shared" si="64"/>
        <v/>
      </c>
      <c r="AG134" s="65" t="str">
        <f t="shared" si="65"/>
        <v/>
      </c>
      <c r="AH134" s="65" t="str">
        <f t="shared" si="66"/>
        <v/>
      </c>
      <c r="AI134" s="65" t="str">
        <f t="shared" si="67"/>
        <v/>
      </c>
      <c r="AJ134" s="65" t="str">
        <f t="shared" si="68"/>
        <v/>
      </c>
    </row>
    <row r="135" spans="1:36" x14ac:dyDescent="0.25">
      <c r="A135" s="109" t="s">
        <v>762</v>
      </c>
      <c r="B135" s="114">
        <v>15</v>
      </c>
      <c r="C135" s="113">
        <v>20151214</v>
      </c>
      <c r="D135" s="113">
        <v>8</v>
      </c>
      <c r="E135" s="113">
        <v>19</v>
      </c>
      <c r="F135" s="194" t="s">
        <v>740</v>
      </c>
      <c r="Q135" s="115"/>
      <c r="R135" s="112" t="str">
        <f t="shared" si="69"/>
        <v>Update games set Pos_after= 15 where game_id=20151214</v>
      </c>
      <c r="S135" s="112" t="str">
        <f t="shared" si="70"/>
        <v>Update lineups set player_name = 'Ward Jamie', Player_num = 19 where game_id = 20151214 and player_order = 8</v>
      </c>
      <c r="T135" s="65" t="str">
        <f t="shared" si="57"/>
        <v/>
      </c>
      <c r="U135" s="193" t="str">
        <f t="shared" si="71"/>
        <v/>
      </c>
      <c r="V135" s="242" t="s">
        <v>739</v>
      </c>
      <c r="W135" s="65" t="str">
        <f t="shared" si="72"/>
        <v>Update lineups set player_name = 'Ward Jamie'</v>
      </c>
      <c r="X135" s="65" t="str">
        <f t="shared" si="58"/>
        <v>, Player_num = 19</v>
      </c>
      <c r="Y135" s="65" t="str">
        <f t="shared" si="59"/>
        <v/>
      </c>
      <c r="Z135" s="65" t="str">
        <f t="shared" si="60"/>
        <v/>
      </c>
      <c r="AA135" s="65" t="str">
        <f t="shared" si="61"/>
        <v/>
      </c>
      <c r="AB135" s="65" t="str">
        <f t="shared" si="62"/>
        <v/>
      </c>
      <c r="AC135" s="65" t="str">
        <f t="shared" si="63"/>
        <v/>
      </c>
      <c r="AD135" s="65" t="str">
        <f t="shared" si="73"/>
        <v xml:space="preserve"> where game_id = 20151214 and player_order = 8</v>
      </c>
      <c r="AE135" s="65" t="s">
        <v>739</v>
      </c>
      <c r="AF135" s="65" t="str">
        <f t="shared" si="64"/>
        <v/>
      </c>
      <c r="AG135" s="65" t="str">
        <f t="shared" si="65"/>
        <v/>
      </c>
      <c r="AH135" s="65" t="str">
        <f t="shared" si="66"/>
        <v/>
      </c>
      <c r="AI135" s="65" t="str">
        <f t="shared" si="67"/>
        <v/>
      </c>
      <c r="AJ135" s="65" t="str">
        <f t="shared" si="68"/>
        <v/>
      </c>
    </row>
    <row r="136" spans="1:36" x14ac:dyDescent="0.25">
      <c r="A136" s="109" t="s">
        <v>761</v>
      </c>
      <c r="B136" s="114">
        <v>11</v>
      </c>
      <c r="C136" s="113">
        <v>20151214</v>
      </c>
      <c r="D136" s="113">
        <v>9</v>
      </c>
      <c r="E136" s="113">
        <v>20</v>
      </c>
      <c r="F136" s="194" t="s">
        <v>760</v>
      </c>
      <c r="Q136" s="115"/>
      <c r="R136" s="112" t="str">
        <f t="shared" si="69"/>
        <v>Update games set Opp_before= 11 where game_id=20151214</v>
      </c>
      <c r="S136" s="112" t="str">
        <f t="shared" si="70"/>
        <v>Update lineups set player_name = 'Williams Jonny', Player_num = 20 where game_id = 20151214 and player_order = 9</v>
      </c>
      <c r="T136" s="65" t="str">
        <f t="shared" si="57"/>
        <v/>
      </c>
      <c r="U136" s="193" t="str">
        <f t="shared" si="71"/>
        <v/>
      </c>
      <c r="V136" s="242" t="s">
        <v>739</v>
      </c>
      <c r="W136" s="65" t="str">
        <f t="shared" si="72"/>
        <v>Update lineups set player_name = 'Williams Jonny'</v>
      </c>
      <c r="X136" s="65" t="str">
        <f t="shared" si="58"/>
        <v>, Player_num = 20</v>
      </c>
      <c r="Y136" s="65" t="str">
        <f t="shared" si="59"/>
        <v/>
      </c>
      <c r="Z136" s="65" t="str">
        <f t="shared" si="60"/>
        <v/>
      </c>
      <c r="AA136" s="65" t="str">
        <f t="shared" si="61"/>
        <v/>
      </c>
      <c r="AB136" s="65" t="str">
        <f t="shared" si="62"/>
        <v/>
      </c>
      <c r="AC136" s="65" t="str">
        <f t="shared" si="63"/>
        <v/>
      </c>
      <c r="AD136" s="65" t="str">
        <f t="shared" si="73"/>
        <v xml:space="preserve"> where game_id = 20151214 and player_order = 9</v>
      </c>
      <c r="AE136" s="65" t="s">
        <v>739</v>
      </c>
      <c r="AF136" s="65" t="str">
        <f t="shared" si="64"/>
        <v/>
      </c>
      <c r="AG136" s="65" t="str">
        <f t="shared" si="65"/>
        <v/>
      </c>
      <c r="AH136" s="65" t="str">
        <f t="shared" si="66"/>
        <v/>
      </c>
      <c r="AI136" s="65" t="str">
        <f t="shared" si="67"/>
        <v/>
      </c>
      <c r="AJ136" s="65" t="str">
        <f t="shared" si="68"/>
        <v/>
      </c>
    </row>
    <row r="137" spans="1:36" x14ac:dyDescent="0.25">
      <c r="A137" s="109" t="s">
        <v>759</v>
      </c>
      <c r="C137" s="113">
        <v>20151214</v>
      </c>
      <c r="D137" s="113">
        <v>10</v>
      </c>
      <c r="E137" s="113">
        <v>38</v>
      </c>
      <c r="F137" s="194" t="s">
        <v>741</v>
      </c>
      <c r="Q137" s="115"/>
      <c r="R137" s="112" t="str">
        <f t="shared" si="69"/>
        <v>--</v>
      </c>
      <c r="S137" s="112" t="str">
        <f t="shared" si="70"/>
        <v>Update lineups set player_name = 'Osborn Ben', Player_num = 38 where game_id = 20151214 and player_order = 10</v>
      </c>
      <c r="T137" s="65" t="str">
        <f t="shared" si="57"/>
        <v/>
      </c>
      <c r="U137" s="193" t="str">
        <f t="shared" si="71"/>
        <v/>
      </c>
      <c r="V137" s="242" t="s">
        <v>739</v>
      </c>
      <c r="W137" s="65" t="str">
        <f t="shared" si="72"/>
        <v>Update lineups set player_name = 'Osborn Ben'</v>
      </c>
      <c r="X137" s="65" t="str">
        <f t="shared" si="58"/>
        <v>, Player_num = 38</v>
      </c>
      <c r="Y137" s="65" t="str">
        <f t="shared" si="59"/>
        <v/>
      </c>
      <c r="Z137" s="65" t="str">
        <f t="shared" si="60"/>
        <v/>
      </c>
      <c r="AA137" s="65" t="str">
        <f t="shared" si="61"/>
        <v/>
      </c>
      <c r="AB137" s="65" t="str">
        <f t="shared" si="62"/>
        <v/>
      </c>
      <c r="AC137" s="65" t="str">
        <f t="shared" si="63"/>
        <v/>
      </c>
      <c r="AD137" s="65" t="str">
        <f t="shared" si="73"/>
        <v xml:space="preserve"> where game_id = 20151214 and player_order = 10</v>
      </c>
      <c r="AE137" s="65" t="s">
        <v>739</v>
      </c>
      <c r="AF137" s="65" t="str">
        <f t="shared" si="64"/>
        <v/>
      </c>
      <c r="AG137" s="65" t="str">
        <f t="shared" si="65"/>
        <v/>
      </c>
      <c r="AH137" s="65" t="str">
        <f t="shared" si="66"/>
        <v/>
      </c>
      <c r="AI137" s="65" t="str">
        <f t="shared" si="67"/>
        <v/>
      </c>
      <c r="AJ137" s="65" t="str">
        <f t="shared" si="68"/>
        <v/>
      </c>
    </row>
    <row r="138" spans="1:36" x14ac:dyDescent="0.25">
      <c r="A138" s="109" t="s">
        <v>20</v>
      </c>
      <c r="B138" s="201" t="s">
        <v>2690</v>
      </c>
      <c r="C138" s="75">
        <v>20151214</v>
      </c>
      <c r="D138" s="75">
        <v>11</v>
      </c>
      <c r="E138" s="75">
        <v>23</v>
      </c>
      <c r="F138" s="195" t="s">
        <v>750</v>
      </c>
      <c r="G138" s="75"/>
      <c r="H138" s="78"/>
      <c r="I138" s="75"/>
      <c r="J138" s="75"/>
      <c r="K138" s="75"/>
      <c r="Q138" s="115"/>
      <c r="R138" s="112" t="str">
        <f t="shared" si="69"/>
        <v>Update games set Ground= 'Ewood Park' where game_id=20151214</v>
      </c>
      <c r="S138" s="112" t="str">
        <f t="shared" si="70"/>
        <v>Update lineups set player_name = 'Blackstock Dexter', Player_num = 23 where game_id = 20151214 and player_order = 11</v>
      </c>
      <c r="T138" s="65" t="str">
        <f t="shared" si="57"/>
        <v/>
      </c>
      <c r="U138" s="193" t="str">
        <f t="shared" si="71"/>
        <v/>
      </c>
      <c r="V138" s="242" t="s">
        <v>739</v>
      </c>
      <c r="W138" s="65" t="str">
        <f t="shared" si="72"/>
        <v>Update lineups set player_name = 'Blackstock Dexter'</v>
      </c>
      <c r="X138" s="65" t="str">
        <f t="shared" si="58"/>
        <v>, Player_num = 23</v>
      </c>
      <c r="Y138" s="65" t="str">
        <f t="shared" si="59"/>
        <v/>
      </c>
      <c r="Z138" s="65" t="str">
        <f t="shared" si="60"/>
        <v/>
      </c>
      <c r="AA138" s="65" t="str">
        <f t="shared" si="61"/>
        <v/>
      </c>
      <c r="AB138" s="65" t="str">
        <f t="shared" si="62"/>
        <v/>
      </c>
      <c r="AC138" s="65" t="str">
        <f t="shared" si="63"/>
        <v/>
      </c>
      <c r="AD138" s="65" t="str">
        <f t="shared" si="73"/>
        <v xml:space="preserve"> where game_id = 20151214 and player_order = 11</v>
      </c>
      <c r="AE138" s="65" t="s">
        <v>739</v>
      </c>
      <c r="AF138" s="65" t="str">
        <f t="shared" si="64"/>
        <v/>
      </c>
      <c r="AG138" s="65" t="str">
        <f t="shared" si="65"/>
        <v/>
      </c>
      <c r="AH138" s="65" t="str">
        <f t="shared" si="66"/>
        <v/>
      </c>
      <c r="AI138" s="65" t="str">
        <f t="shared" si="67"/>
        <v/>
      </c>
      <c r="AJ138" s="65" t="str">
        <f t="shared" si="68"/>
        <v/>
      </c>
    </row>
    <row r="139" spans="1:36" x14ac:dyDescent="0.25">
      <c r="A139" s="109" t="s">
        <v>756</v>
      </c>
      <c r="B139" s="201" t="s">
        <v>2690</v>
      </c>
      <c r="C139" s="113">
        <v>20151214</v>
      </c>
      <c r="D139" s="113">
        <v>12</v>
      </c>
      <c r="E139" s="113">
        <v>26</v>
      </c>
      <c r="F139" s="194" t="s">
        <v>754</v>
      </c>
      <c r="Q139" s="115"/>
      <c r="R139" s="112" t="str">
        <f t="shared" si="69"/>
        <v>Update games set Ground_Parent= 'Ewood Park' where game_id=20151214</v>
      </c>
      <c r="S139" s="112" t="str">
        <f t="shared" si="70"/>
        <v>Update lineups set player_name = 'Evtimov Dimitar', Player_num = 26 where game_id = 20151214 and player_order = 12</v>
      </c>
      <c r="T139" s="65" t="str">
        <f t="shared" si="57"/>
        <v/>
      </c>
      <c r="U139" s="193" t="str">
        <f t="shared" si="71"/>
        <v/>
      </c>
      <c r="V139" s="242" t="s">
        <v>739</v>
      </c>
      <c r="W139" s="65" t="str">
        <f t="shared" si="72"/>
        <v>Update lineups set player_name = 'Evtimov Dimitar'</v>
      </c>
      <c r="X139" s="65" t="str">
        <f t="shared" si="58"/>
        <v>, Player_num = 26</v>
      </c>
      <c r="Y139" s="65" t="str">
        <f t="shared" si="59"/>
        <v/>
      </c>
      <c r="Z139" s="65" t="str">
        <f t="shared" si="60"/>
        <v/>
      </c>
      <c r="AA139" s="65" t="str">
        <f t="shared" si="61"/>
        <v/>
      </c>
      <c r="AB139" s="65" t="str">
        <f t="shared" si="62"/>
        <v/>
      </c>
      <c r="AC139" s="65" t="str">
        <f t="shared" si="63"/>
        <v/>
      </c>
      <c r="AD139" s="65" t="str">
        <f t="shared" si="73"/>
        <v xml:space="preserve"> where game_id = 20151214 and player_order = 12</v>
      </c>
      <c r="AE139" s="65" t="s">
        <v>739</v>
      </c>
      <c r="AF139" s="65" t="str">
        <f t="shared" si="64"/>
        <v/>
      </c>
      <c r="AG139" s="65" t="str">
        <f t="shared" si="65"/>
        <v/>
      </c>
      <c r="AH139" s="65" t="str">
        <f t="shared" si="66"/>
        <v/>
      </c>
      <c r="AI139" s="65" t="str">
        <f t="shared" si="67"/>
        <v/>
      </c>
      <c r="AJ139" s="65" t="str">
        <f t="shared" si="68"/>
        <v/>
      </c>
    </row>
    <row r="140" spans="1:36" x14ac:dyDescent="0.25">
      <c r="A140" s="109" t="s">
        <v>753</v>
      </c>
      <c r="B140" s="201" t="s">
        <v>2693</v>
      </c>
      <c r="C140" s="113">
        <v>20151214</v>
      </c>
      <c r="D140" s="113">
        <v>13</v>
      </c>
      <c r="E140" s="113">
        <v>17</v>
      </c>
      <c r="F140" s="194" t="s">
        <v>757</v>
      </c>
      <c r="G140" s="113">
        <v>56</v>
      </c>
      <c r="H140" s="208" t="s">
        <v>760</v>
      </c>
      <c r="Q140" s="115"/>
      <c r="R140" s="112" t="str">
        <f t="shared" si="69"/>
        <v>Update games set Referee= 'Darren Bond' where game_id=20151214</v>
      </c>
      <c r="S140" s="112" t="str">
        <f t="shared" si="70"/>
        <v>Update lineups set player_name = 'Oliveira Nelson', Player_num = 17, Sub_min= 56, Player_off = 'Williams Jonny' where game_id = 20151214 and player_order = 13</v>
      </c>
      <c r="T140" s="65" t="str">
        <f t="shared" si="57"/>
        <v/>
      </c>
      <c r="U140" s="193" t="str">
        <f t="shared" si="71"/>
        <v/>
      </c>
      <c r="V140" s="242" t="s">
        <v>739</v>
      </c>
      <c r="W140" s="65" t="str">
        <f t="shared" si="72"/>
        <v>Update lineups set player_name = 'Oliveira Nelson'</v>
      </c>
      <c r="X140" s="65" t="str">
        <f t="shared" si="58"/>
        <v>, Player_num = 17</v>
      </c>
      <c r="Y140" s="65" t="str">
        <f t="shared" si="59"/>
        <v/>
      </c>
      <c r="Z140" s="65" t="str">
        <f t="shared" si="60"/>
        <v/>
      </c>
      <c r="AA140" s="65" t="str">
        <f t="shared" si="61"/>
        <v/>
      </c>
      <c r="AB140" s="65" t="str">
        <f t="shared" si="62"/>
        <v>, Sub_min= 56</v>
      </c>
      <c r="AC140" s="65" t="str">
        <f t="shared" si="63"/>
        <v>, Player_off = 'Williams Jonny'</v>
      </c>
      <c r="AD140" s="65" t="str">
        <f t="shared" si="73"/>
        <v xml:space="preserve"> where game_id = 20151214 and player_order = 13</v>
      </c>
      <c r="AE140" s="65" t="s">
        <v>739</v>
      </c>
      <c r="AF140" s="65" t="str">
        <f t="shared" si="64"/>
        <v/>
      </c>
      <c r="AG140" s="65" t="str">
        <f t="shared" si="65"/>
        <v/>
      </c>
      <c r="AH140" s="65" t="str">
        <f t="shared" si="66"/>
        <v/>
      </c>
      <c r="AI140" s="65" t="str">
        <f t="shared" si="67"/>
        <v/>
      </c>
      <c r="AJ140" s="65" t="str">
        <f t="shared" si="68"/>
        <v/>
      </c>
    </row>
    <row r="141" spans="1:36" x14ac:dyDescent="0.25">
      <c r="A141" s="109" t="s">
        <v>475</v>
      </c>
      <c r="B141" s="114">
        <v>12002</v>
      </c>
      <c r="C141" s="113">
        <v>20151214</v>
      </c>
      <c r="D141" s="113">
        <v>14</v>
      </c>
      <c r="E141" s="113">
        <v>18</v>
      </c>
      <c r="F141" s="194" t="s">
        <v>751</v>
      </c>
      <c r="H141" s="194"/>
      <c r="Q141" s="115"/>
      <c r="R141" s="112" t="str">
        <f t="shared" si="69"/>
        <v>Update games set Att= 12002 where game_id=20151214</v>
      </c>
      <c r="S141" s="112" t="str">
        <f t="shared" si="70"/>
        <v>Update lineups set player_name = 'Trotter Liam', Player_num = 18 where game_id = 20151214 and player_order = 14</v>
      </c>
      <c r="T141" s="65" t="str">
        <f t="shared" si="57"/>
        <v/>
      </c>
      <c r="U141" s="193" t="str">
        <f t="shared" si="71"/>
        <v/>
      </c>
      <c r="V141" s="242" t="s">
        <v>739</v>
      </c>
      <c r="W141" s="65" t="str">
        <f t="shared" si="72"/>
        <v>Update lineups set player_name = 'Trotter Liam'</v>
      </c>
      <c r="X141" s="65" t="str">
        <f t="shared" si="58"/>
        <v>, Player_num = 18</v>
      </c>
      <c r="Y141" s="65" t="str">
        <f t="shared" si="59"/>
        <v/>
      </c>
      <c r="Z141" s="65" t="str">
        <f t="shared" si="60"/>
        <v/>
      </c>
      <c r="AA141" s="65" t="str">
        <f t="shared" si="61"/>
        <v/>
      </c>
      <c r="AB141" s="65" t="str">
        <f t="shared" si="62"/>
        <v/>
      </c>
      <c r="AC141" s="65" t="str">
        <f t="shared" si="63"/>
        <v/>
      </c>
      <c r="AD141" s="65" t="str">
        <f t="shared" si="73"/>
        <v xml:space="preserve"> where game_id = 20151214 and player_order = 14</v>
      </c>
      <c r="AE141" s="65" t="s">
        <v>739</v>
      </c>
      <c r="AF141" s="65" t="str">
        <f t="shared" si="64"/>
        <v/>
      </c>
      <c r="AG141" s="65" t="str">
        <f t="shared" si="65"/>
        <v/>
      </c>
      <c r="AH141" s="65" t="str">
        <f t="shared" si="66"/>
        <v/>
      </c>
      <c r="AI141" s="65" t="str">
        <f t="shared" si="67"/>
        <v/>
      </c>
      <c r="AJ141" s="65" t="str">
        <f t="shared" si="68"/>
        <v/>
      </c>
    </row>
    <row r="142" spans="1:36" x14ac:dyDescent="0.25">
      <c r="A142" s="109" t="s">
        <v>749</v>
      </c>
      <c r="B142" s="209" t="s">
        <v>2692</v>
      </c>
      <c r="C142" s="113">
        <v>20151214</v>
      </c>
      <c r="D142" s="113">
        <v>15</v>
      </c>
      <c r="E142" s="113">
        <v>24</v>
      </c>
      <c r="F142" s="194" t="s">
        <v>765</v>
      </c>
      <c r="H142" s="190"/>
      <c r="Q142" s="115"/>
      <c r="R142" s="112" t="str">
        <f t="shared" si="69"/>
        <v>Update games set Source= 'http://www.11v11.com/matches/blackburn-rovers-v-nottingham-forest-14-december-2015-315919/' where game_id=20151214</v>
      </c>
      <c r="S142" s="112" t="str">
        <f t="shared" si="70"/>
        <v>Update lineups set player_name = 'Vaughan David', Player_num = 24 where game_id = 20151214 and player_order = 15</v>
      </c>
      <c r="T142" s="65" t="str">
        <f t="shared" si="57"/>
        <v/>
      </c>
      <c r="U142" s="193" t="str">
        <f t="shared" si="71"/>
        <v/>
      </c>
      <c r="V142" s="242" t="s">
        <v>739</v>
      </c>
      <c r="W142" s="65" t="str">
        <f t="shared" si="72"/>
        <v>Update lineups set player_name = 'Vaughan David'</v>
      </c>
      <c r="X142" s="65" t="str">
        <f t="shared" si="58"/>
        <v>, Player_num = 24</v>
      </c>
      <c r="Y142" s="65" t="str">
        <f t="shared" si="59"/>
        <v/>
      </c>
      <c r="Z142" s="65" t="str">
        <f t="shared" si="60"/>
        <v/>
      </c>
      <c r="AA142" s="65" t="str">
        <f t="shared" si="61"/>
        <v/>
      </c>
      <c r="AB142" s="65" t="str">
        <f t="shared" si="62"/>
        <v/>
      </c>
      <c r="AC142" s="65" t="str">
        <f t="shared" si="63"/>
        <v/>
      </c>
      <c r="AD142" s="65" t="str">
        <f t="shared" si="73"/>
        <v xml:space="preserve"> where game_id = 20151214 and player_order = 15</v>
      </c>
      <c r="AE142" s="65" t="s">
        <v>739</v>
      </c>
      <c r="AF142" s="65" t="str">
        <f t="shared" si="64"/>
        <v/>
      </c>
      <c r="AG142" s="65" t="str">
        <f t="shared" si="65"/>
        <v/>
      </c>
      <c r="AH142" s="65" t="str">
        <f t="shared" si="66"/>
        <v/>
      </c>
      <c r="AI142" s="65" t="str">
        <f t="shared" si="67"/>
        <v/>
      </c>
      <c r="AJ142" s="65" t="str">
        <f t="shared" si="68"/>
        <v/>
      </c>
    </row>
    <row r="143" spans="1:36" x14ac:dyDescent="0.25">
      <c r="A143" s="109" t="s">
        <v>746</v>
      </c>
      <c r="B143" s="198" t="s">
        <v>2691</v>
      </c>
      <c r="C143" s="113">
        <v>20151214</v>
      </c>
      <c r="D143" s="113">
        <v>16</v>
      </c>
      <c r="E143" s="113">
        <v>25</v>
      </c>
      <c r="F143" s="194" t="s">
        <v>769</v>
      </c>
      <c r="H143" s="203"/>
      <c r="Q143" s="115"/>
      <c r="R143" s="112" t="str">
        <f t="shared" si="69"/>
        <v>Update games set Game_date= '2015-12-14' where game_id=20151214</v>
      </c>
      <c r="S143" s="112" t="str">
        <f t="shared" si="70"/>
        <v>Update lineups set player_name = 'Hobbs Jack', Player_num = 25 where game_id = 20151214 and player_order = 16</v>
      </c>
      <c r="T143" s="65" t="str">
        <f t="shared" si="57"/>
        <v/>
      </c>
      <c r="U143" s="193" t="str">
        <f t="shared" si="71"/>
        <v/>
      </c>
      <c r="V143" s="242" t="s">
        <v>739</v>
      </c>
      <c r="W143" s="65" t="str">
        <f t="shared" si="72"/>
        <v>Update lineups set player_name = 'Hobbs Jack'</v>
      </c>
      <c r="X143" s="65" t="str">
        <f t="shared" si="58"/>
        <v>, Player_num = 25</v>
      </c>
      <c r="Y143" s="65" t="str">
        <f t="shared" si="59"/>
        <v/>
      </c>
      <c r="Z143" s="65" t="str">
        <f t="shared" si="60"/>
        <v/>
      </c>
      <c r="AA143" s="65" t="str">
        <f t="shared" si="61"/>
        <v/>
      </c>
      <c r="AB143" s="65" t="str">
        <f t="shared" si="62"/>
        <v/>
      </c>
      <c r="AC143" s="65" t="str">
        <f t="shared" si="63"/>
        <v/>
      </c>
      <c r="AD143" s="65" t="str">
        <f t="shared" si="73"/>
        <v xml:space="preserve"> where game_id = 20151214 and player_order = 16</v>
      </c>
      <c r="AE143" s="65" t="s">
        <v>739</v>
      </c>
      <c r="AF143" s="65" t="str">
        <f t="shared" si="64"/>
        <v/>
      </c>
      <c r="AG143" s="65" t="str">
        <f t="shared" si="65"/>
        <v/>
      </c>
      <c r="AH143" s="65" t="str">
        <f t="shared" si="66"/>
        <v/>
      </c>
      <c r="AI143" s="65" t="str">
        <f t="shared" si="67"/>
        <v/>
      </c>
      <c r="AJ143" s="65" t="str">
        <f t="shared" si="68"/>
        <v/>
      </c>
    </row>
    <row r="144" spans="1:36" x14ac:dyDescent="0.25">
      <c r="A144" s="109" t="s">
        <v>743</v>
      </c>
      <c r="B144" s="198" t="s">
        <v>2694</v>
      </c>
      <c r="C144" s="113">
        <v>20151214</v>
      </c>
      <c r="D144" s="113">
        <v>17</v>
      </c>
      <c r="E144" s="113">
        <v>29</v>
      </c>
      <c r="F144" s="194" t="s">
        <v>776</v>
      </c>
      <c r="H144" s="203"/>
      <c r="Q144" s="115"/>
      <c r="R144" s="112" t="str">
        <f t="shared" si="69"/>
        <v>Update games set Game_time= '7:45 PM' where game_id=20151214</v>
      </c>
      <c r="S144" s="112" t="str">
        <f t="shared" si="70"/>
        <v>Update lineups set player_name = 'O''Grady Chris', Player_num = 29 where game_id = 20151214 and player_order = 17</v>
      </c>
      <c r="T144" s="65" t="str">
        <f t="shared" si="57"/>
        <v/>
      </c>
      <c r="U144" s="193" t="str">
        <f t="shared" si="71"/>
        <v/>
      </c>
      <c r="V144" s="242" t="s">
        <v>739</v>
      </c>
      <c r="W144" s="65" t="str">
        <f t="shared" si="72"/>
        <v>Update lineups set player_name = 'O''Grady Chris'</v>
      </c>
      <c r="X144" s="65" t="str">
        <f t="shared" si="58"/>
        <v>, Player_num = 29</v>
      </c>
      <c r="Y144" s="65" t="str">
        <f t="shared" si="59"/>
        <v/>
      </c>
      <c r="Z144" s="65" t="str">
        <f t="shared" si="60"/>
        <v/>
      </c>
      <c r="AA144" s="65" t="str">
        <f t="shared" si="61"/>
        <v/>
      </c>
      <c r="AB144" s="65" t="str">
        <f t="shared" si="62"/>
        <v/>
      </c>
      <c r="AC144" s="65" t="str">
        <f t="shared" si="63"/>
        <v/>
      </c>
      <c r="AD144" s="65" t="str">
        <f t="shared" si="73"/>
        <v xml:space="preserve"> where game_id = 20151214 and player_order = 17</v>
      </c>
      <c r="AE144" s="65" t="s">
        <v>739</v>
      </c>
      <c r="AF144" s="65" t="str">
        <f t="shared" si="64"/>
        <v/>
      </c>
      <c r="AG144" s="65" t="str">
        <f t="shared" si="65"/>
        <v/>
      </c>
      <c r="AH144" s="65" t="str">
        <f t="shared" si="66"/>
        <v/>
      </c>
      <c r="AI144" s="65" t="str">
        <f t="shared" si="67"/>
        <v/>
      </c>
      <c r="AJ144" s="65" t="str">
        <f t="shared" si="68"/>
        <v/>
      </c>
    </row>
    <row r="145" spans="1:36" ht="15" thickBot="1" x14ac:dyDescent="0.3">
      <c r="A145" s="116"/>
      <c r="B145" s="119"/>
      <c r="C145" s="117">
        <v>20151214</v>
      </c>
      <c r="D145" s="117">
        <v>18</v>
      </c>
      <c r="E145" s="117">
        <v>35</v>
      </c>
      <c r="F145" s="199" t="s">
        <v>744</v>
      </c>
      <c r="G145" s="117"/>
      <c r="H145" s="118"/>
      <c r="I145" s="117"/>
      <c r="J145" s="117"/>
      <c r="K145" s="117"/>
      <c r="L145" s="205"/>
      <c r="M145" s="206"/>
      <c r="N145" s="207"/>
      <c r="O145" s="207"/>
      <c r="P145" s="207"/>
      <c r="Q145" s="115"/>
      <c r="R145" s="112" t="str">
        <f t="shared" si="69"/>
        <v>--</v>
      </c>
      <c r="S145" s="112" t="str">
        <f t="shared" si="70"/>
        <v>Update lineups set player_name = 'Burke Chris', Player_num = 35 where game_id = 20151214 and player_order = 18</v>
      </c>
      <c r="T145" s="65" t="str">
        <f t="shared" si="57"/>
        <v/>
      </c>
      <c r="U145" s="193" t="str">
        <f t="shared" si="71"/>
        <v/>
      </c>
      <c r="V145" s="242" t="s">
        <v>739</v>
      </c>
      <c r="W145" s="65" t="str">
        <f t="shared" si="72"/>
        <v>Update lineups set player_name = 'Burke Chris'</v>
      </c>
      <c r="X145" s="65" t="str">
        <f t="shared" si="58"/>
        <v>, Player_num = 35</v>
      </c>
      <c r="Y145" s="65" t="str">
        <f t="shared" si="59"/>
        <v/>
      </c>
      <c r="Z145" s="65" t="str">
        <f t="shared" si="60"/>
        <v/>
      </c>
      <c r="AA145" s="65" t="str">
        <f t="shared" si="61"/>
        <v/>
      </c>
      <c r="AB145" s="65" t="str">
        <f t="shared" si="62"/>
        <v/>
      </c>
      <c r="AC145" s="65" t="str">
        <f t="shared" si="63"/>
        <v/>
      </c>
      <c r="AD145" s="65" t="str">
        <f t="shared" si="73"/>
        <v xml:space="preserve"> where game_id = 20151214 and player_order = 18</v>
      </c>
      <c r="AE145" s="65" t="s">
        <v>739</v>
      </c>
      <c r="AF145" s="65" t="str">
        <f t="shared" si="64"/>
        <v/>
      </c>
      <c r="AG145" s="65" t="str">
        <f t="shared" si="65"/>
        <v/>
      </c>
      <c r="AH145" s="65" t="str">
        <f t="shared" si="66"/>
        <v/>
      </c>
      <c r="AI145" s="65" t="str">
        <f t="shared" si="67"/>
        <v/>
      </c>
      <c r="AJ145" s="65" t="str">
        <f t="shared" si="68"/>
        <v/>
      </c>
    </row>
    <row r="146" spans="1:36" ht="15" thickTop="1" x14ac:dyDescent="0.25">
      <c r="A146" s="125" t="s">
        <v>774</v>
      </c>
      <c r="B146" s="191" t="s">
        <v>2697</v>
      </c>
      <c r="C146" s="113">
        <v>20151219</v>
      </c>
      <c r="D146" s="113">
        <v>1</v>
      </c>
      <c r="E146" s="113">
        <v>1</v>
      </c>
      <c r="F146" s="212" t="s">
        <v>772</v>
      </c>
      <c r="L146" s="202">
        <v>1</v>
      </c>
      <c r="M146" s="194" t="s">
        <v>757</v>
      </c>
      <c r="N146" s="204">
        <v>2</v>
      </c>
      <c r="Q146" s="115"/>
      <c r="R146" s="112" t="str">
        <f t="shared" si="69"/>
        <v>Update games set Opp_Parent= 'MK Dons' where game_id=20151219</v>
      </c>
      <c r="S146" s="112" t="str">
        <f t="shared" si="70"/>
        <v>Update lineups set player_name = 'de Vries Dorus', Player_num = 1 where game_id = 20151219 and player_order = 1</v>
      </c>
      <c r="T146" s="65" t="str">
        <f t="shared" si="57"/>
        <v>insert into goals (game_id, goal_order, scorer_name) values (20151219, 1, 'Oliveira Nelson')</v>
      </c>
      <c r="U146" s="193" t="str">
        <f t="shared" si="71"/>
        <v>update goals set scorer_name = 'Oliveira Nelson', goal_min = 2 where game_id = 20151219 and goal_order = 1</v>
      </c>
      <c r="V146" s="242" t="s">
        <v>739</v>
      </c>
      <c r="W146" s="65" t="str">
        <f t="shared" si="72"/>
        <v>Update lineups set player_name = 'de Vries Dorus'</v>
      </c>
      <c r="X146" s="65" t="str">
        <f t="shared" si="58"/>
        <v>, Player_num = 1</v>
      </c>
      <c r="Y146" s="65" t="str">
        <f t="shared" si="59"/>
        <v/>
      </c>
      <c r="Z146" s="65" t="str">
        <f t="shared" si="60"/>
        <v/>
      </c>
      <c r="AA146" s="65" t="str">
        <f t="shared" si="61"/>
        <v/>
      </c>
      <c r="AB146" s="65" t="str">
        <f t="shared" si="62"/>
        <v/>
      </c>
      <c r="AC146" s="65" t="str">
        <f t="shared" si="63"/>
        <v/>
      </c>
      <c r="AD146" s="65" t="str">
        <f t="shared" si="73"/>
        <v xml:space="preserve"> where game_id = 20151219 and player_order = 1</v>
      </c>
      <c r="AE146" s="65" t="s">
        <v>739</v>
      </c>
      <c r="AF146" s="65" t="str">
        <f t="shared" si="64"/>
        <v>update goals set scorer_name = 'Oliveira Nelson'</v>
      </c>
      <c r="AG146" s="65" t="str">
        <f t="shared" si="65"/>
        <v>, goal_min = 2</v>
      </c>
      <c r="AH146" s="65" t="str">
        <f t="shared" si="66"/>
        <v/>
      </c>
      <c r="AI146" s="65" t="str">
        <f t="shared" si="67"/>
        <v/>
      </c>
      <c r="AJ146" s="65" t="str">
        <f t="shared" si="68"/>
        <v xml:space="preserve"> where game_id = 20151219 and goal_order = 1</v>
      </c>
    </row>
    <row r="147" spans="1:36" x14ac:dyDescent="0.25">
      <c r="A147" s="109" t="s">
        <v>5</v>
      </c>
      <c r="B147" s="114">
        <v>2</v>
      </c>
      <c r="C147" s="113">
        <v>20151219</v>
      </c>
      <c r="D147" s="113">
        <v>2</v>
      </c>
      <c r="E147" s="113">
        <v>2</v>
      </c>
      <c r="F147" s="212" t="s">
        <v>714</v>
      </c>
      <c r="L147" s="202">
        <v>2</v>
      </c>
      <c r="M147" s="194" t="s">
        <v>758</v>
      </c>
      <c r="N147" s="204">
        <v>16</v>
      </c>
      <c r="Q147" s="115"/>
      <c r="R147" s="112" t="str">
        <f t="shared" si="69"/>
        <v>Update games set F= 2 where game_id=20151219</v>
      </c>
      <c r="S147" s="112" t="str">
        <f t="shared" si="70"/>
        <v>Update lineups set player_name = 'Mills Matthew', Player_num = 2 where game_id = 20151219 and player_order = 2</v>
      </c>
      <c r="T147" s="65" t="str">
        <f t="shared" si="57"/>
        <v>insert into goals (game_id, goal_order, scorer_name) values (20151219, 2, 'Mendes Ryan')</v>
      </c>
      <c r="U147" s="193" t="str">
        <f t="shared" si="71"/>
        <v>update goals set scorer_name = 'Mendes Ryan', goal_min = 16 where game_id = 20151219 and goal_order = 2</v>
      </c>
      <c r="V147" s="242" t="s">
        <v>739</v>
      </c>
      <c r="W147" s="65" t="str">
        <f t="shared" si="72"/>
        <v>Update lineups set player_name = 'Mills Matthew'</v>
      </c>
      <c r="X147" s="65" t="str">
        <f t="shared" si="58"/>
        <v>, Player_num = 2</v>
      </c>
      <c r="Y147" s="65" t="str">
        <f t="shared" si="59"/>
        <v/>
      </c>
      <c r="Z147" s="65" t="str">
        <f t="shared" si="60"/>
        <v/>
      </c>
      <c r="AA147" s="65" t="str">
        <f t="shared" si="61"/>
        <v/>
      </c>
      <c r="AB147" s="65" t="str">
        <f t="shared" si="62"/>
        <v/>
      </c>
      <c r="AC147" s="65" t="str">
        <f t="shared" si="63"/>
        <v/>
      </c>
      <c r="AD147" s="65" t="str">
        <f t="shared" si="73"/>
        <v xml:space="preserve"> where game_id = 20151219 and player_order = 2</v>
      </c>
      <c r="AE147" s="65" t="s">
        <v>739</v>
      </c>
      <c r="AF147" s="65" t="str">
        <f t="shared" si="64"/>
        <v>update goals set scorer_name = 'Mendes Ryan'</v>
      </c>
      <c r="AG147" s="65" t="str">
        <f t="shared" si="65"/>
        <v>, goal_min = 16</v>
      </c>
      <c r="AH147" s="65" t="str">
        <f t="shared" si="66"/>
        <v/>
      </c>
      <c r="AI147" s="65" t="str">
        <f t="shared" si="67"/>
        <v/>
      </c>
      <c r="AJ147" s="65" t="str">
        <f t="shared" si="68"/>
        <v xml:space="preserve"> where game_id = 20151219 and goal_order = 2</v>
      </c>
    </row>
    <row r="148" spans="1:36" x14ac:dyDescent="0.25">
      <c r="A148" s="109" t="s">
        <v>0</v>
      </c>
      <c r="B148" s="114">
        <v>1</v>
      </c>
      <c r="C148" s="113">
        <v>20151219</v>
      </c>
      <c r="D148" s="113">
        <v>3</v>
      </c>
      <c r="E148" s="113">
        <v>5</v>
      </c>
      <c r="F148" s="212" t="s">
        <v>771</v>
      </c>
      <c r="I148" s="113">
        <v>78</v>
      </c>
      <c r="M148" s="194"/>
      <c r="Q148" s="115"/>
      <c r="R148" s="112" t="str">
        <f t="shared" si="69"/>
        <v>Update games set A= 1 where game_id=20151219</v>
      </c>
      <c r="S148" s="112" t="str">
        <f t="shared" si="70"/>
        <v>Update lineups set player_name = 'Lichaj Eric', Player_num = 5, Y_min = 78 where game_id = 20151219 and player_order = 3</v>
      </c>
      <c r="T148" s="65" t="str">
        <f t="shared" si="57"/>
        <v/>
      </c>
      <c r="U148" s="193" t="str">
        <f t="shared" si="71"/>
        <v/>
      </c>
      <c r="V148" s="242" t="s">
        <v>739</v>
      </c>
      <c r="W148" s="65" t="str">
        <f t="shared" si="72"/>
        <v>Update lineups set player_name = 'Lichaj Eric'</v>
      </c>
      <c r="X148" s="65" t="str">
        <f t="shared" si="58"/>
        <v>, Player_num = 5</v>
      </c>
      <c r="Y148" s="65" t="str">
        <f t="shared" si="59"/>
        <v>, Y_min = 78</v>
      </c>
      <c r="Z148" s="65" t="str">
        <f t="shared" si="60"/>
        <v/>
      </c>
      <c r="AA148" s="65" t="str">
        <f t="shared" si="61"/>
        <v/>
      </c>
      <c r="AB148" s="65" t="str">
        <f t="shared" si="62"/>
        <v/>
      </c>
      <c r="AC148" s="65" t="str">
        <f t="shared" si="63"/>
        <v/>
      </c>
      <c r="AD148" s="65" t="str">
        <f t="shared" si="73"/>
        <v xml:space="preserve"> where game_id = 20151219 and player_order = 3</v>
      </c>
      <c r="AE148" s="65" t="s">
        <v>739</v>
      </c>
      <c r="AF148" s="65" t="str">
        <f t="shared" si="64"/>
        <v/>
      </c>
      <c r="AG148" s="65" t="str">
        <f t="shared" si="65"/>
        <v/>
      </c>
      <c r="AH148" s="65" t="str">
        <f t="shared" si="66"/>
        <v/>
      </c>
      <c r="AI148" s="65" t="str">
        <f t="shared" si="67"/>
        <v/>
      </c>
      <c r="AJ148" s="65" t="str">
        <f t="shared" si="68"/>
        <v/>
      </c>
    </row>
    <row r="149" spans="1:36" x14ac:dyDescent="0.25">
      <c r="A149" s="109" t="s">
        <v>23</v>
      </c>
      <c r="B149" s="198" t="s">
        <v>770</v>
      </c>
      <c r="C149" s="113">
        <v>20151219</v>
      </c>
      <c r="D149" s="113">
        <v>4</v>
      </c>
      <c r="E149" s="113">
        <v>4</v>
      </c>
      <c r="F149" s="212" t="s">
        <v>767</v>
      </c>
      <c r="Q149" s="115"/>
      <c r="R149" s="112" t="str">
        <f t="shared" si="69"/>
        <v>Update games set Result= 'W' where game_id=20151219</v>
      </c>
      <c r="S149" s="112" t="str">
        <f t="shared" si="70"/>
        <v>Update lineups set player_name = 'Pinillos Daniel', Player_num = 4 where game_id = 20151219 and player_order = 4</v>
      </c>
      <c r="T149" s="65" t="str">
        <f t="shared" si="57"/>
        <v/>
      </c>
      <c r="U149" s="193" t="str">
        <f t="shared" si="71"/>
        <v/>
      </c>
      <c r="V149" s="242" t="s">
        <v>739</v>
      </c>
      <c r="W149" s="65" t="str">
        <f t="shared" si="72"/>
        <v>Update lineups set player_name = 'Pinillos Daniel'</v>
      </c>
      <c r="X149" s="65" t="str">
        <f t="shared" si="58"/>
        <v>, Player_num = 4</v>
      </c>
      <c r="Y149" s="65" t="str">
        <f t="shared" si="59"/>
        <v/>
      </c>
      <c r="Z149" s="65" t="str">
        <f t="shared" si="60"/>
        <v/>
      </c>
      <c r="AA149" s="65" t="str">
        <f t="shared" si="61"/>
        <v/>
      </c>
      <c r="AB149" s="65" t="str">
        <f t="shared" si="62"/>
        <v/>
      </c>
      <c r="AC149" s="65" t="str">
        <f t="shared" si="63"/>
        <v/>
      </c>
      <c r="AD149" s="65" t="str">
        <f t="shared" si="73"/>
        <v xml:space="preserve"> where game_id = 20151219 and player_order = 4</v>
      </c>
      <c r="AE149" s="65" t="s">
        <v>739</v>
      </c>
      <c r="AF149" s="65" t="str">
        <f t="shared" si="64"/>
        <v/>
      </c>
      <c r="AG149" s="65" t="str">
        <f t="shared" si="65"/>
        <v/>
      </c>
      <c r="AH149" s="65" t="str">
        <f t="shared" si="66"/>
        <v/>
      </c>
      <c r="AI149" s="65" t="str">
        <f t="shared" si="67"/>
        <v/>
      </c>
      <c r="AJ149" s="65" t="str">
        <f t="shared" si="68"/>
        <v/>
      </c>
    </row>
    <row r="150" spans="1:36" x14ac:dyDescent="0.25">
      <c r="A150" s="109" t="s">
        <v>768</v>
      </c>
      <c r="B150" s="114">
        <v>2</v>
      </c>
      <c r="C150" s="113">
        <v>20151219</v>
      </c>
      <c r="D150" s="113">
        <v>5</v>
      </c>
      <c r="E150" s="113">
        <v>31</v>
      </c>
      <c r="F150" s="212" t="s">
        <v>830</v>
      </c>
      <c r="Q150" s="115"/>
      <c r="R150" s="112" t="str">
        <f t="shared" si="69"/>
        <v>Update games set HT_f= 2 where game_id=20151219</v>
      </c>
      <c r="S150" s="112" t="str">
        <f t="shared" si="70"/>
        <v>Update lineups set player_name = 'Mancienne Michael', Player_num = 31 where game_id = 20151219 and player_order = 5</v>
      </c>
      <c r="T150" s="65" t="str">
        <f t="shared" si="57"/>
        <v/>
      </c>
      <c r="U150" s="193" t="str">
        <f t="shared" si="71"/>
        <v/>
      </c>
      <c r="V150" s="242" t="s">
        <v>739</v>
      </c>
      <c r="W150" s="65" t="str">
        <f t="shared" si="72"/>
        <v>Update lineups set player_name = 'Mancienne Michael'</v>
      </c>
      <c r="X150" s="65" t="str">
        <f t="shared" si="58"/>
        <v>, Player_num = 31</v>
      </c>
      <c r="Y150" s="65" t="str">
        <f t="shared" si="59"/>
        <v/>
      </c>
      <c r="Z150" s="65" t="str">
        <f t="shared" si="60"/>
        <v/>
      </c>
      <c r="AA150" s="65" t="str">
        <f t="shared" si="61"/>
        <v/>
      </c>
      <c r="AB150" s="65" t="str">
        <f t="shared" si="62"/>
        <v/>
      </c>
      <c r="AC150" s="65" t="str">
        <f t="shared" si="63"/>
        <v/>
      </c>
      <c r="AD150" s="65" t="str">
        <f t="shared" si="73"/>
        <v xml:space="preserve"> where game_id = 20151219 and player_order = 5</v>
      </c>
      <c r="AE150" s="65" t="s">
        <v>739</v>
      </c>
      <c r="AF150" s="65" t="str">
        <f t="shared" si="64"/>
        <v/>
      </c>
      <c r="AG150" s="65" t="str">
        <f t="shared" si="65"/>
        <v/>
      </c>
      <c r="AH150" s="65" t="str">
        <f t="shared" si="66"/>
        <v/>
      </c>
      <c r="AI150" s="65" t="str">
        <f t="shared" si="67"/>
        <v/>
      </c>
      <c r="AJ150" s="65" t="str">
        <f t="shared" si="68"/>
        <v/>
      </c>
    </row>
    <row r="151" spans="1:36" x14ac:dyDescent="0.25">
      <c r="A151" s="109" t="s">
        <v>766</v>
      </c>
      <c r="B151" s="114">
        <v>0</v>
      </c>
      <c r="C151" s="113">
        <v>20151219</v>
      </c>
      <c r="D151" s="113">
        <v>6</v>
      </c>
      <c r="E151" s="113">
        <v>10</v>
      </c>
      <c r="F151" s="194" t="s">
        <v>715</v>
      </c>
      <c r="Q151" s="115"/>
      <c r="R151" s="112" t="str">
        <f t="shared" si="69"/>
        <v>Update games set HT_a= 0 where game_id=20151219</v>
      </c>
      <c r="S151" s="112" t="str">
        <f t="shared" si="70"/>
        <v>Update lineups set player_name = 'Lansbury Henri', Player_num = 10 where game_id = 20151219 and player_order = 6</v>
      </c>
      <c r="T151" s="65" t="str">
        <f t="shared" si="57"/>
        <v/>
      </c>
      <c r="U151" s="193" t="str">
        <f t="shared" si="71"/>
        <v/>
      </c>
      <c r="V151" s="242" t="s">
        <v>739</v>
      </c>
      <c r="W151" s="65" t="str">
        <f t="shared" si="72"/>
        <v>Update lineups set player_name = 'Lansbury Henri'</v>
      </c>
      <c r="X151" s="65" t="str">
        <f t="shared" si="58"/>
        <v>, Player_num = 10</v>
      </c>
      <c r="Y151" s="65" t="str">
        <f t="shared" si="59"/>
        <v/>
      </c>
      <c r="Z151" s="65" t="str">
        <f t="shared" si="60"/>
        <v/>
      </c>
      <c r="AA151" s="65" t="str">
        <f t="shared" si="61"/>
        <v/>
      </c>
      <c r="AB151" s="65" t="str">
        <f t="shared" si="62"/>
        <v/>
      </c>
      <c r="AC151" s="65" t="str">
        <f t="shared" si="63"/>
        <v/>
      </c>
      <c r="AD151" s="65" t="str">
        <f t="shared" si="73"/>
        <v xml:space="preserve"> where game_id = 20151219 and player_order = 6</v>
      </c>
      <c r="AE151" s="65" t="s">
        <v>739</v>
      </c>
      <c r="AF151" s="65" t="str">
        <f t="shared" si="64"/>
        <v/>
      </c>
      <c r="AG151" s="65" t="str">
        <f t="shared" si="65"/>
        <v/>
      </c>
      <c r="AH151" s="65" t="str">
        <f t="shared" si="66"/>
        <v/>
      </c>
      <c r="AI151" s="65" t="str">
        <f t="shared" si="67"/>
        <v/>
      </c>
      <c r="AJ151" s="65" t="str">
        <f t="shared" si="68"/>
        <v/>
      </c>
    </row>
    <row r="152" spans="1:36" x14ac:dyDescent="0.25">
      <c r="A152" s="109" t="s">
        <v>764</v>
      </c>
      <c r="B152" s="114">
        <v>15</v>
      </c>
      <c r="C152" s="113">
        <v>20151219</v>
      </c>
      <c r="D152" s="113">
        <v>7</v>
      </c>
      <c r="E152" s="113">
        <v>38</v>
      </c>
      <c r="F152" s="194" t="s">
        <v>741</v>
      </c>
      <c r="Q152" s="115"/>
      <c r="R152" s="112" t="str">
        <f t="shared" si="69"/>
        <v>Update games set Pos_before= 15 where game_id=20151219</v>
      </c>
      <c r="S152" s="112" t="str">
        <f t="shared" si="70"/>
        <v>Update lineups set player_name = 'Osborn Ben', Player_num = 38 where game_id = 20151219 and player_order = 7</v>
      </c>
      <c r="T152" s="65" t="str">
        <f t="shared" si="57"/>
        <v/>
      </c>
      <c r="U152" s="193" t="str">
        <f t="shared" si="71"/>
        <v/>
      </c>
      <c r="V152" s="242" t="s">
        <v>739</v>
      </c>
      <c r="W152" s="65" t="str">
        <f t="shared" si="72"/>
        <v>Update lineups set player_name = 'Osborn Ben'</v>
      </c>
      <c r="X152" s="65" t="str">
        <f t="shared" si="58"/>
        <v>, Player_num = 38</v>
      </c>
      <c r="Y152" s="65" t="str">
        <f t="shared" si="59"/>
        <v/>
      </c>
      <c r="Z152" s="65" t="str">
        <f t="shared" si="60"/>
        <v/>
      </c>
      <c r="AA152" s="65" t="str">
        <f t="shared" si="61"/>
        <v/>
      </c>
      <c r="AB152" s="65" t="str">
        <f t="shared" si="62"/>
        <v/>
      </c>
      <c r="AC152" s="65" t="str">
        <f t="shared" si="63"/>
        <v/>
      </c>
      <c r="AD152" s="65" t="str">
        <f t="shared" si="73"/>
        <v xml:space="preserve"> where game_id = 20151219 and player_order = 7</v>
      </c>
      <c r="AE152" s="65" t="s">
        <v>739</v>
      </c>
      <c r="AF152" s="65" t="str">
        <f t="shared" si="64"/>
        <v/>
      </c>
      <c r="AG152" s="65" t="str">
        <f t="shared" si="65"/>
        <v/>
      </c>
      <c r="AH152" s="65" t="str">
        <f t="shared" si="66"/>
        <v/>
      </c>
      <c r="AI152" s="65" t="str">
        <f t="shared" si="67"/>
        <v/>
      </c>
      <c r="AJ152" s="65" t="str">
        <f t="shared" si="68"/>
        <v/>
      </c>
    </row>
    <row r="153" spans="1:36" x14ac:dyDescent="0.25">
      <c r="A153" s="109" t="s">
        <v>762</v>
      </c>
      <c r="B153" s="114">
        <v>15</v>
      </c>
      <c r="C153" s="113">
        <v>20151219</v>
      </c>
      <c r="D153" s="113">
        <v>8</v>
      </c>
      <c r="E153" s="113">
        <v>24</v>
      </c>
      <c r="F153" s="194" t="s">
        <v>765</v>
      </c>
      <c r="Q153" s="115"/>
      <c r="R153" s="112" t="str">
        <f t="shared" si="69"/>
        <v>Update games set Pos_after= 15 where game_id=20151219</v>
      </c>
      <c r="S153" s="112" t="str">
        <f t="shared" si="70"/>
        <v>Update lineups set player_name = 'Vaughan David', Player_num = 24 where game_id = 20151219 and player_order = 8</v>
      </c>
      <c r="T153" s="65" t="str">
        <f t="shared" si="57"/>
        <v/>
      </c>
      <c r="U153" s="193" t="str">
        <f t="shared" si="71"/>
        <v/>
      </c>
      <c r="V153" s="242" t="s">
        <v>739</v>
      </c>
      <c r="W153" s="65" t="str">
        <f t="shared" si="72"/>
        <v>Update lineups set player_name = 'Vaughan David'</v>
      </c>
      <c r="X153" s="65" t="str">
        <f t="shared" si="58"/>
        <v>, Player_num = 24</v>
      </c>
      <c r="Y153" s="65" t="str">
        <f t="shared" si="59"/>
        <v/>
      </c>
      <c r="Z153" s="65" t="str">
        <f t="shared" si="60"/>
        <v/>
      </c>
      <c r="AA153" s="65" t="str">
        <f t="shared" si="61"/>
        <v/>
      </c>
      <c r="AB153" s="65" t="str">
        <f t="shared" si="62"/>
        <v/>
      </c>
      <c r="AC153" s="65" t="str">
        <f t="shared" si="63"/>
        <v/>
      </c>
      <c r="AD153" s="65" t="str">
        <f t="shared" si="73"/>
        <v xml:space="preserve"> where game_id = 20151219 and player_order = 8</v>
      </c>
      <c r="AE153" s="65" t="s">
        <v>739</v>
      </c>
      <c r="AF153" s="65" t="str">
        <f t="shared" si="64"/>
        <v/>
      </c>
      <c r="AG153" s="65" t="str">
        <f t="shared" si="65"/>
        <v/>
      </c>
      <c r="AH153" s="65" t="str">
        <f t="shared" si="66"/>
        <v/>
      </c>
      <c r="AI153" s="65" t="str">
        <f t="shared" si="67"/>
        <v/>
      </c>
      <c r="AJ153" s="65" t="str">
        <f t="shared" si="68"/>
        <v/>
      </c>
    </row>
    <row r="154" spans="1:36" x14ac:dyDescent="0.25">
      <c r="A154" s="109" t="s">
        <v>761</v>
      </c>
      <c r="B154" s="114">
        <v>20</v>
      </c>
      <c r="C154" s="113">
        <v>20151219</v>
      </c>
      <c r="D154" s="113">
        <v>9</v>
      </c>
      <c r="E154" s="113">
        <v>35</v>
      </c>
      <c r="F154" s="194" t="s">
        <v>776</v>
      </c>
      <c r="Q154" s="115"/>
      <c r="R154" s="112" t="str">
        <f t="shared" si="69"/>
        <v>Update games set Opp_before= 20 where game_id=20151219</v>
      </c>
      <c r="S154" s="112" t="str">
        <f t="shared" si="70"/>
        <v>Update lineups set player_name = 'O''Grady Chris', Player_num = 35 where game_id = 20151219 and player_order = 9</v>
      </c>
      <c r="T154" s="65" t="str">
        <f t="shared" si="57"/>
        <v/>
      </c>
      <c r="U154" s="193" t="str">
        <f t="shared" si="71"/>
        <v/>
      </c>
      <c r="V154" s="242" t="s">
        <v>739</v>
      </c>
      <c r="W154" s="65" t="str">
        <f t="shared" si="72"/>
        <v>Update lineups set player_name = 'O''Grady Chris'</v>
      </c>
      <c r="X154" s="65" t="str">
        <f t="shared" si="58"/>
        <v>, Player_num = 35</v>
      </c>
      <c r="Y154" s="65" t="str">
        <f t="shared" si="59"/>
        <v/>
      </c>
      <c r="Z154" s="65" t="str">
        <f t="shared" si="60"/>
        <v/>
      </c>
      <c r="AA154" s="65" t="str">
        <f t="shared" si="61"/>
        <v/>
      </c>
      <c r="AB154" s="65" t="str">
        <f t="shared" si="62"/>
        <v/>
      </c>
      <c r="AC154" s="65" t="str">
        <f t="shared" si="63"/>
        <v/>
      </c>
      <c r="AD154" s="65" t="str">
        <f t="shared" si="73"/>
        <v xml:space="preserve"> where game_id = 20151219 and player_order = 9</v>
      </c>
      <c r="AE154" s="65" t="s">
        <v>739</v>
      </c>
      <c r="AF154" s="65" t="str">
        <f t="shared" si="64"/>
        <v/>
      </c>
      <c r="AG154" s="65" t="str">
        <f t="shared" si="65"/>
        <v/>
      </c>
      <c r="AH154" s="65" t="str">
        <f t="shared" si="66"/>
        <v/>
      </c>
      <c r="AI154" s="65" t="str">
        <f t="shared" si="67"/>
        <v/>
      </c>
      <c r="AJ154" s="65" t="str">
        <f t="shared" si="68"/>
        <v/>
      </c>
    </row>
    <row r="155" spans="1:36" x14ac:dyDescent="0.25">
      <c r="A155" s="109" t="s">
        <v>759</v>
      </c>
      <c r="B155" s="114">
        <v>21</v>
      </c>
      <c r="C155" s="113">
        <v>20151219</v>
      </c>
      <c r="D155" s="113">
        <v>10</v>
      </c>
      <c r="E155" s="113">
        <v>17</v>
      </c>
      <c r="F155" s="194" t="s">
        <v>757</v>
      </c>
      <c r="Q155" s="115"/>
      <c r="R155" s="112" t="str">
        <f t="shared" si="69"/>
        <v>Update games set Opp_after= 21 where game_id=20151219</v>
      </c>
      <c r="S155" s="112" t="str">
        <f t="shared" si="70"/>
        <v>Update lineups set player_name = 'Oliveira Nelson', Player_num = 17 where game_id = 20151219 and player_order = 10</v>
      </c>
      <c r="T155" s="65" t="str">
        <f t="shared" si="57"/>
        <v/>
      </c>
      <c r="U155" s="193" t="str">
        <f t="shared" si="71"/>
        <v/>
      </c>
      <c r="V155" s="242" t="s">
        <v>739</v>
      </c>
      <c r="W155" s="65" t="str">
        <f t="shared" si="72"/>
        <v>Update lineups set player_name = 'Oliveira Nelson'</v>
      </c>
      <c r="X155" s="65" t="str">
        <f t="shared" si="58"/>
        <v>, Player_num = 17</v>
      </c>
      <c r="Y155" s="65" t="str">
        <f t="shared" si="59"/>
        <v/>
      </c>
      <c r="Z155" s="65" t="str">
        <f t="shared" si="60"/>
        <v/>
      </c>
      <c r="AA155" s="65" t="str">
        <f t="shared" si="61"/>
        <v/>
      </c>
      <c r="AB155" s="65" t="str">
        <f t="shared" si="62"/>
        <v/>
      </c>
      <c r="AC155" s="65" t="str">
        <f t="shared" si="63"/>
        <v/>
      </c>
      <c r="AD155" s="65" t="str">
        <f t="shared" si="73"/>
        <v xml:space="preserve"> where game_id = 20151219 and player_order = 10</v>
      </c>
      <c r="AE155" s="65" t="s">
        <v>739</v>
      </c>
      <c r="AF155" s="65" t="str">
        <f t="shared" si="64"/>
        <v/>
      </c>
      <c r="AG155" s="65" t="str">
        <f t="shared" si="65"/>
        <v/>
      </c>
      <c r="AH155" s="65" t="str">
        <f t="shared" si="66"/>
        <v/>
      </c>
      <c r="AI155" s="65" t="str">
        <f t="shared" si="67"/>
        <v/>
      </c>
      <c r="AJ155" s="65" t="str">
        <f t="shared" si="68"/>
        <v/>
      </c>
    </row>
    <row r="156" spans="1:36" x14ac:dyDescent="0.25">
      <c r="A156" s="109" t="s">
        <v>20</v>
      </c>
      <c r="B156" s="201" t="s">
        <v>755</v>
      </c>
      <c r="C156" s="75">
        <v>20151219</v>
      </c>
      <c r="D156" s="75">
        <v>11</v>
      </c>
      <c r="E156" s="75">
        <v>15</v>
      </c>
      <c r="F156" s="195" t="s">
        <v>758</v>
      </c>
      <c r="G156" s="75"/>
      <c r="H156" s="78"/>
      <c r="I156" s="75"/>
      <c r="J156" s="75"/>
      <c r="K156" s="75"/>
      <c r="Q156" s="115"/>
      <c r="R156" s="112" t="str">
        <f t="shared" si="69"/>
        <v>Update games set Ground= 'City Ground' where game_id=20151219</v>
      </c>
      <c r="S156" s="112" t="str">
        <f t="shared" si="70"/>
        <v>Update lineups set player_name = 'Mendes Ryan', Player_num = 15 where game_id = 20151219 and player_order = 11</v>
      </c>
      <c r="T156" s="65" t="str">
        <f t="shared" si="57"/>
        <v/>
      </c>
      <c r="U156" s="193" t="str">
        <f t="shared" si="71"/>
        <v/>
      </c>
      <c r="V156" s="242" t="s">
        <v>739</v>
      </c>
      <c r="W156" s="65" t="str">
        <f t="shared" si="72"/>
        <v>Update lineups set player_name = 'Mendes Ryan'</v>
      </c>
      <c r="X156" s="65" t="str">
        <f t="shared" si="58"/>
        <v>, Player_num = 15</v>
      </c>
      <c r="Y156" s="65" t="str">
        <f t="shared" si="59"/>
        <v/>
      </c>
      <c r="Z156" s="65" t="str">
        <f t="shared" si="60"/>
        <v/>
      </c>
      <c r="AA156" s="65" t="str">
        <f t="shared" si="61"/>
        <v/>
      </c>
      <c r="AB156" s="65" t="str">
        <f t="shared" si="62"/>
        <v/>
      </c>
      <c r="AC156" s="65" t="str">
        <f t="shared" si="63"/>
        <v/>
      </c>
      <c r="AD156" s="65" t="str">
        <f t="shared" si="73"/>
        <v xml:space="preserve"> where game_id = 20151219 and player_order = 11</v>
      </c>
      <c r="AE156" s="65" t="s">
        <v>739</v>
      </c>
      <c r="AF156" s="65" t="str">
        <f t="shared" si="64"/>
        <v/>
      </c>
      <c r="AG156" s="65" t="str">
        <f t="shared" si="65"/>
        <v/>
      </c>
      <c r="AH156" s="65" t="str">
        <f t="shared" si="66"/>
        <v/>
      </c>
      <c r="AI156" s="65" t="str">
        <f t="shared" si="67"/>
        <v/>
      </c>
      <c r="AJ156" s="65" t="str">
        <f t="shared" si="68"/>
        <v/>
      </c>
    </row>
    <row r="157" spans="1:36" x14ac:dyDescent="0.25">
      <c r="A157" s="109" t="s">
        <v>756</v>
      </c>
      <c r="B157" s="201" t="s">
        <v>755</v>
      </c>
      <c r="C157" s="113">
        <v>20151219</v>
      </c>
      <c r="D157" s="113">
        <v>12</v>
      </c>
      <c r="E157" s="113">
        <v>26</v>
      </c>
      <c r="F157" s="194" t="s">
        <v>754</v>
      </c>
      <c r="Q157" s="115"/>
      <c r="R157" s="112" t="str">
        <f t="shared" si="69"/>
        <v>Update games set Ground_Parent= 'City Ground' where game_id=20151219</v>
      </c>
      <c r="S157" s="112" t="str">
        <f t="shared" si="70"/>
        <v>Update lineups set player_name = 'Evtimov Dimitar', Player_num = 26 where game_id = 20151219 and player_order = 12</v>
      </c>
      <c r="T157" s="65" t="str">
        <f t="shared" si="57"/>
        <v/>
      </c>
      <c r="U157" s="193" t="str">
        <f t="shared" si="71"/>
        <v/>
      </c>
      <c r="V157" s="242" t="s">
        <v>739</v>
      </c>
      <c r="W157" s="65" t="str">
        <f t="shared" si="72"/>
        <v>Update lineups set player_name = 'Evtimov Dimitar'</v>
      </c>
      <c r="X157" s="65" t="str">
        <f t="shared" si="58"/>
        <v>, Player_num = 26</v>
      </c>
      <c r="Y157" s="65" t="str">
        <f t="shared" si="59"/>
        <v/>
      </c>
      <c r="Z157" s="65" t="str">
        <f t="shared" si="60"/>
        <v/>
      </c>
      <c r="AA157" s="65" t="str">
        <f t="shared" si="61"/>
        <v/>
      </c>
      <c r="AB157" s="65" t="str">
        <f t="shared" si="62"/>
        <v/>
      </c>
      <c r="AC157" s="65" t="str">
        <f t="shared" si="63"/>
        <v/>
      </c>
      <c r="AD157" s="65" t="str">
        <f t="shared" si="73"/>
        <v xml:space="preserve"> where game_id = 20151219 and player_order = 12</v>
      </c>
      <c r="AE157" s="65" t="s">
        <v>739</v>
      </c>
      <c r="AF157" s="65" t="str">
        <f t="shared" si="64"/>
        <v/>
      </c>
      <c r="AG157" s="65" t="str">
        <f t="shared" si="65"/>
        <v/>
      </c>
      <c r="AH157" s="65" t="str">
        <f t="shared" si="66"/>
        <v/>
      </c>
      <c r="AI157" s="65" t="str">
        <f t="shared" si="67"/>
        <v/>
      </c>
      <c r="AJ157" s="65" t="str">
        <f t="shared" si="68"/>
        <v/>
      </c>
    </row>
    <row r="158" spans="1:36" x14ac:dyDescent="0.25">
      <c r="A158" s="109" t="s">
        <v>753</v>
      </c>
      <c r="B158" s="215" t="s">
        <v>752</v>
      </c>
      <c r="C158" s="113">
        <v>20151219</v>
      </c>
      <c r="D158" s="113">
        <v>13</v>
      </c>
      <c r="E158" s="113">
        <v>25</v>
      </c>
      <c r="F158" s="194" t="s">
        <v>769</v>
      </c>
      <c r="G158" s="113">
        <v>71</v>
      </c>
      <c r="H158" s="212" t="s">
        <v>767</v>
      </c>
      <c r="Q158" s="115"/>
      <c r="R158" s="112" t="str">
        <f t="shared" si="69"/>
        <v>Update games set Referee= 'Simon Hooper' where game_id=20151219</v>
      </c>
      <c r="S158" s="112" t="str">
        <f t="shared" si="70"/>
        <v>Update lineups set player_name = 'Hobbs Jack', Player_num = 25, Sub_min= 71, Player_off = 'Pinillos Daniel' where game_id = 20151219 and player_order = 13</v>
      </c>
      <c r="T158" s="65" t="str">
        <f t="shared" si="57"/>
        <v/>
      </c>
      <c r="U158" s="193" t="str">
        <f t="shared" si="71"/>
        <v/>
      </c>
      <c r="V158" s="242" t="s">
        <v>739</v>
      </c>
      <c r="W158" s="65" t="str">
        <f t="shared" si="72"/>
        <v>Update lineups set player_name = 'Hobbs Jack'</v>
      </c>
      <c r="X158" s="65" t="str">
        <f t="shared" si="58"/>
        <v>, Player_num = 25</v>
      </c>
      <c r="Y158" s="65" t="str">
        <f t="shared" si="59"/>
        <v/>
      </c>
      <c r="Z158" s="65" t="str">
        <f t="shared" si="60"/>
        <v/>
      </c>
      <c r="AA158" s="65" t="str">
        <f t="shared" si="61"/>
        <v/>
      </c>
      <c r="AB158" s="65" t="str">
        <f t="shared" si="62"/>
        <v>, Sub_min= 71</v>
      </c>
      <c r="AC158" s="65" t="str">
        <f t="shared" si="63"/>
        <v>, Player_off = 'Pinillos Daniel'</v>
      </c>
      <c r="AD158" s="65" t="str">
        <f t="shared" si="73"/>
        <v xml:space="preserve"> where game_id = 20151219 and player_order = 13</v>
      </c>
      <c r="AE158" s="65" t="s">
        <v>739</v>
      </c>
      <c r="AF158" s="65" t="str">
        <f t="shared" si="64"/>
        <v/>
      </c>
      <c r="AG158" s="65" t="str">
        <f t="shared" si="65"/>
        <v/>
      </c>
      <c r="AH158" s="65" t="str">
        <f t="shared" si="66"/>
        <v/>
      </c>
      <c r="AI158" s="65" t="str">
        <f t="shared" si="67"/>
        <v/>
      </c>
      <c r="AJ158" s="65" t="str">
        <f t="shared" si="68"/>
        <v/>
      </c>
    </row>
    <row r="159" spans="1:36" x14ac:dyDescent="0.25">
      <c r="A159" s="109" t="s">
        <v>475</v>
      </c>
      <c r="B159" s="114">
        <v>19975</v>
      </c>
      <c r="C159" s="113">
        <v>20151219</v>
      </c>
      <c r="D159" s="113">
        <v>14</v>
      </c>
      <c r="E159" s="113">
        <v>32</v>
      </c>
      <c r="F159" s="194" t="s">
        <v>2685</v>
      </c>
      <c r="H159" s="194"/>
      <c r="Q159" s="115"/>
      <c r="R159" s="112" t="str">
        <f t="shared" si="69"/>
        <v>Update games set Att= 19975 where game_id=20151219</v>
      </c>
      <c r="S159" s="112" t="str">
        <f t="shared" si="70"/>
        <v>Update lineups set player_name = 'Teshce Robert', Player_num = 32 where game_id = 20151219 and player_order = 14</v>
      </c>
      <c r="T159" s="65" t="str">
        <f t="shared" si="57"/>
        <v/>
      </c>
      <c r="U159" s="193" t="str">
        <f t="shared" si="71"/>
        <v/>
      </c>
      <c r="V159" s="242" t="s">
        <v>739</v>
      </c>
      <c r="W159" s="65" t="str">
        <f t="shared" si="72"/>
        <v>Update lineups set player_name = 'Teshce Robert'</v>
      </c>
      <c r="X159" s="65" t="str">
        <f t="shared" si="58"/>
        <v>, Player_num = 32</v>
      </c>
      <c r="Y159" s="65" t="str">
        <f t="shared" si="59"/>
        <v/>
      </c>
      <c r="Z159" s="65" t="str">
        <f t="shared" si="60"/>
        <v/>
      </c>
      <c r="AA159" s="65" t="str">
        <f t="shared" si="61"/>
        <v/>
      </c>
      <c r="AB159" s="65" t="str">
        <f t="shared" si="62"/>
        <v/>
      </c>
      <c r="AC159" s="65" t="str">
        <f t="shared" si="63"/>
        <v/>
      </c>
      <c r="AD159" s="65" t="str">
        <f t="shared" si="73"/>
        <v xml:space="preserve"> where game_id = 20151219 and player_order = 14</v>
      </c>
      <c r="AE159" s="65" t="s">
        <v>739</v>
      </c>
      <c r="AF159" s="65" t="str">
        <f t="shared" si="64"/>
        <v/>
      </c>
      <c r="AG159" s="65" t="str">
        <f t="shared" si="65"/>
        <v/>
      </c>
      <c r="AH159" s="65" t="str">
        <f t="shared" si="66"/>
        <v/>
      </c>
      <c r="AI159" s="65" t="str">
        <f t="shared" si="67"/>
        <v/>
      </c>
      <c r="AJ159" s="65" t="str">
        <f t="shared" si="68"/>
        <v/>
      </c>
    </row>
    <row r="160" spans="1:36" x14ac:dyDescent="0.25">
      <c r="A160" s="109" t="s">
        <v>749</v>
      </c>
      <c r="B160" s="216" t="s">
        <v>2698</v>
      </c>
      <c r="C160" s="113">
        <v>20151219</v>
      </c>
      <c r="D160" s="113">
        <v>15</v>
      </c>
      <c r="E160" s="113">
        <v>20</v>
      </c>
      <c r="F160" s="194" t="s">
        <v>760</v>
      </c>
      <c r="H160" s="190"/>
      <c r="Q160" s="115"/>
      <c r="R160" s="112" t="str">
        <f t="shared" si="69"/>
        <v>Update games set Source= 'http://www.11v11.com/matches/nottingham-forest-v-milton-keynes-dons-19-december-2015-315940/' where game_id=20151219</v>
      </c>
      <c r="S160" s="112" t="str">
        <f t="shared" si="70"/>
        <v>Update lineups set player_name = 'Williams Jonny', Player_num = 20 where game_id = 20151219 and player_order = 15</v>
      </c>
      <c r="T160" s="65" t="str">
        <f t="shared" si="57"/>
        <v/>
      </c>
      <c r="U160" s="193" t="str">
        <f t="shared" si="71"/>
        <v/>
      </c>
      <c r="V160" s="242" t="s">
        <v>739</v>
      </c>
      <c r="W160" s="65" t="str">
        <f t="shared" si="72"/>
        <v>Update lineups set player_name = 'Williams Jonny'</v>
      </c>
      <c r="X160" s="65" t="str">
        <f t="shared" si="58"/>
        <v>, Player_num = 20</v>
      </c>
      <c r="Y160" s="65" t="str">
        <f t="shared" si="59"/>
        <v/>
      </c>
      <c r="Z160" s="65" t="str">
        <f t="shared" si="60"/>
        <v/>
      </c>
      <c r="AA160" s="65" t="str">
        <f t="shared" si="61"/>
        <v/>
      </c>
      <c r="AB160" s="65" t="str">
        <f t="shared" si="62"/>
        <v/>
      </c>
      <c r="AC160" s="65" t="str">
        <f t="shared" si="63"/>
        <v/>
      </c>
      <c r="AD160" s="65" t="str">
        <f t="shared" si="73"/>
        <v xml:space="preserve"> where game_id = 20151219 and player_order = 15</v>
      </c>
      <c r="AE160" s="65" t="s">
        <v>739</v>
      </c>
      <c r="AF160" s="65" t="str">
        <f t="shared" si="64"/>
        <v/>
      </c>
      <c r="AG160" s="65" t="str">
        <f t="shared" si="65"/>
        <v/>
      </c>
      <c r="AH160" s="65" t="str">
        <f t="shared" si="66"/>
        <v/>
      </c>
      <c r="AI160" s="65" t="str">
        <f t="shared" si="67"/>
        <v/>
      </c>
      <c r="AJ160" s="65" t="str">
        <f t="shared" si="68"/>
        <v/>
      </c>
    </row>
    <row r="161" spans="1:36" x14ac:dyDescent="0.25">
      <c r="A161" s="109" t="s">
        <v>746</v>
      </c>
      <c r="B161" s="198" t="s">
        <v>2695</v>
      </c>
      <c r="C161" s="113">
        <v>20151219</v>
      </c>
      <c r="D161" s="113">
        <v>16</v>
      </c>
      <c r="E161" s="113">
        <v>18</v>
      </c>
      <c r="F161" s="194" t="s">
        <v>751</v>
      </c>
      <c r="G161" s="113">
        <v>84</v>
      </c>
      <c r="H161" s="217" t="s">
        <v>757</v>
      </c>
      <c r="Q161" s="115"/>
      <c r="R161" s="112" t="str">
        <f t="shared" si="69"/>
        <v>Update games set Game_date= '2015-12-19' where game_id=20151219</v>
      </c>
      <c r="S161" s="112" t="str">
        <f t="shared" si="70"/>
        <v>Update lineups set player_name = 'Trotter Liam', Player_num = 18, Sub_min= 84, Player_off = 'Oliveira Nelson' where game_id = 20151219 and player_order = 16</v>
      </c>
      <c r="T161" s="65" t="str">
        <f t="shared" si="57"/>
        <v/>
      </c>
      <c r="U161" s="193" t="str">
        <f t="shared" si="71"/>
        <v/>
      </c>
      <c r="V161" s="242" t="s">
        <v>739</v>
      </c>
      <c r="W161" s="65" t="str">
        <f t="shared" si="72"/>
        <v>Update lineups set player_name = 'Trotter Liam'</v>
      </c>
      <c r="X161" s="65" t="str">
        <f t="shared" si="58"/>
        <v>, Player_num = 18</v>
      </c>
      <c r="Y161" s="65" t="str">
        <f t="shared" si="59"/>
        <v/>
      </c>
      <c r="Z161" s="65" t="str">
        <f t="shared" si="60"/>
        <v/>
      </c>
      <c r="AA161" s="65" t="str">
        <f t="shared" si="61"/>
        <v/>
      </c>
      <c r="AB161" s="65" t="str">
        <f t="shared" si="62"/>
        <v>, Sub_min= 84</v>
      </c>
      <c r="AC161" s="65" t="str">
        <f t="shared" si="63"/>
        <v>, Player_off = 'Oliveira Nelson'</v>
      </c>
      <c r="AD161" s="65" t="str">
        <f t="shared" si="73"/>
        <v xml:space="preserve"> where game_id = 20151219 and player_order = 16</v>
      </c>
      <c r="AE161" s="65" t="s">
        <v>739</v>
      </c>
      <c r="AF161" s="65" t="str">
        <f t="shared" si="64"/>
        <v/>
      </c>
      <c r="AG161" s="65" t="str">
        <f t="shared" si="65"/>
        <v/>
      </c>
      <c r="AH161" s="65" t="str">
        <f t="shared" si="66"/>
        <v/>
      </c>
      <c r="AI161" s="65" t="str">
        <f t="shared" si="67"/>
        <v/>
      </c>
      <c r="AJ161" s="65" t="str">
        <f t="shared" si="68"/>
        <v/>
      </c>
    </row>
    <row r="162" spans="1:36" x14ac:dyDescent="0.25">
      <c r="A162" s="109" t="s">
        <v>743</v>
      </c>
      <c r="B162" s="198" t="s">
        <v>2696</v>
      </c>
      <c r="C162" s="113">
        <v>20151219</v>
      </c>
      <c r="D162" s="113">
        <v>17</v>
      </c>
      <c r="E162" s="113">
        <v>19</v>
      </c>
      <c r="F162" s="194" t="s">
        <v>740</v>
      </c>
      <c r="G162" s="113">
        <v>80</v>
      </c>
      <c r="H162" s="217" t="s">
        <v>758</v>
      </c>
      <c r="Q162" s="115"/>
      <c r="R162" s="112" t="str">
        <f t="shared" si="69"/>
        <v>Update games set Game_time= '3:00 PM' where game_id=20151219</v>
      </c>
      <c r="S162" s="112" t="str">
        <f t="shared" si="70"/>
        <v>Update lineups set player_name = 'Ward Jamie', Player_num = 19, Sub_min= 80, Player_off = 'Mendes Ryan' where game_id = 20151219 and player_order = 17</v>
      </c>
      <c r="T162" s="65" t="str">
        <f t="shared" si="57"/>
        <v/>
      </c>
      <c r="U162" s="193" t="str">
        <f t="shared" si="71"/>
        <v/>
      </c>
      <c r="V162" s="242" t="s">
        <v>739</v>
      </c>
      <c r="W162" s="65" t="str">
        <f t="shared" si="72"/>
        <v>Update lineups set player_name = 'Ward Jamie'</v>
      </c>
      <c r="X162" s="65" t="str">
        <f t="shared" si="58"/>
        <v>, Player_num = 19</v>
      </c>
      <c r="Y162" s="65" t="str">
        <f t="shared" si="59"/>
        <v/>
      </c>
      <c r="Z162" s="65" t="str">
        <f t="shared" si="60"/>
        <v/>
      </c>
      <c r="AA162" s="65" t="str">
        <f t="shared" si="61"/>
        <v/>
      </c>
      <c r="AB162" s="65" t="str">
        <f t="shared" si="62"/>
        <v>, Sub_min= 80</v>
      </c>
      <c r="AC162" s="65" t="str">
        <f t="shared" si="63"/>
        <v>, Player_off = 'Mendes Ryan'</v>
      </c>
      <c r="AD162" s="65" t="str">
        <f t="shared" si="73"/>
        <v xml:space="preserve"> where game_id = 20151219 and player_order = 17</v>
      </c>
      <c r="AE162" s="65" t="s">
        <v>739</v>
      </c>
      <c r="AF162" s="65" t="str">
        <f t="shared" si="64"/>
        <v/>
      </c>
      <c r="AG162" s="65" t="str">
        <f t="shared" si="65"/>
        <v/>
      </c>
      <c r="AH162" s="65" t="str">
        <f t="shared" si="66"/>
        <v/>
      </c>
      <c r="AI162" s="65" t="str">
        <f t="shared" si="67"/>
        <v/>
      </c>
      <c r="AJ162" s="65" t="str">
        <f t="shared" si="68"/>
        <v/>
      </c>
    </row>
    <row r="163" spans="1:36" ht="15" thickBot="1" x14ac:dyDescent="0.3">
      <c r="A163" s="116"/>
      <c r="B163" s="119"/>
      <c r="C163" s="117">
        <v>20151219</v>
      </c>
      <c r="D163" s="117">
        <v>18</v>
      </c>
      <c r="E163" s="117">
        <v>23</v>
      </c>
      <c r="F163" s="199" t="s">
        <v>750</v>
      </c>
      <c r="G163" s="117"/>
      <c r="H163" s="118"/>
      <c r="I163" s="117"/>
      <c r="J163" s="117"/>
      <c r="K163" s="117"/>
      <c r="L163" s="205"/>
      <c r="M163" s="206"/>
      <c r="N163" s="207"/>
      <c r="O163" s="207"/>
      <c r="P163" s="207"/>
      <c r="Q163" s="115"/>
      <c r="R163" s="112" t="str">
        <f t="shared" si="69"/>
        <v>--</v>
      </c>
      <c r="S163" s="112" t="str">
        <f t="shared" si="70"/>
        <v>Update lineups set player_name = 'Blackstock Dexter', Player_num = 23 where game_id = 20151219 and player_order = 18</v>
      </c>
      <c r="T163" s="65" t="str">
        <f t="shared" si="57"/>
        <v/>
      </c>
      <c r="U163" s="193" t="str">
        <f t="shared" si="71"/>
        <v/>
      </c>
      <c r="V163" s="242" t="s">
        <v>739</v>
      </c>
      <c r="W163" s="65" t="str">
        <f t="shared" si="72"/>
        <v>Update lineups set player_name = 'Blackstock Dexter'</v>
      </c>
      <c r="X163" s="65" t="str">
        <f t="shared" si="58"/>
        <v>, Player_num = 23</v>
      </c>
      <c r="Y163" s="65" t="str">
        <f t="shared" si="59"/>
        <v/>
      </c>
      <c r="Z163" s="65" t="str">
        <f t="shared" si="60"/>
        <v/>
      </c>
      <c r="AA163" s="65" t="str">
        <f t="shared" si="61"/>
        <v/>
      </c>
      <c r="AB163" s="65" t="str">
        <f t="shared" si="62"/>
        <v/>
      </c>
      <c r="AC163" s="65" t="str">
        <f t="shared" si="63"/>
        <v/>
      </c>
      <c r="AD163" s="65" t="str">
        <f t="shared" si="73"/>
        <v xml:space="preserve"> where game_id = 20151219 and player_order = 18</v>
      </c>
      <c r="AE163" s="65" t="s">
        <v>739</v>
      </c>
      <c r="AF163" s="65" t="str">
        <f t="shared" si="64"/>
        <v/>
      </c>
      <c r="AG163" s="65" t="str">
        <f t="shared" si="65"/>
        <v/>
      </c>
      <c r="AH163" s="65" t="str">
        <f t="shared" si="66"/>
        <v/>
      </c>
      <c r="AI163" s="65" t="str">
        <f t="shared" si="67"/>
        <v/>
      </c>
      <c r="AJ163" s="65" t="str">
        <f t="shared" si="68"/>
        <v/>
      </c>
    </row>
    <row r="164" spans="1:36" ht="15" thickTop="1" x14ac:dyDescent="0.25">
      <c r="A164" s="125" t="s">
        <v>774</v>
      </c>
      <c r="B164" s="191" t="s">
        <v>2699</v>
      </c>
      <c r="C164" s="113">
        <v>20151227</v>
      </c>
      <c r="D164" s="113">
        <v>1</v>
      </c>
      <c r="E164" s="113">
        <v>1</v>
      </c>
      <c r="F164" s="212" t="s">
        <v>772</v>
      </c>
      <c r="L164" s="202">
        <v>1</v>
      </c>
      <c r="M164" s="194" t="s">
        <v>757</v>
      </c>
      <c r="N164" s="204">
        <v>18</v>
      </c>
      <c r="Q164" s="115"/>
      <c r="R164" s="112" t="str">
        <f t="shared" si="69"/>
        <v>Update games set Opp_Parent= 'Leeds United' where game_id=20151227</v>
      </c>
      <c r="S164" s="112" t="str">
        <f t="shared" si="70"/>
        <v>Update lineups set player_name = 'de Vries Dorus', Player_num = 1 where game_id = 20151227 and player_order = 1</v>
      </c>
      <c r="T164" s="65" t="str">
        <f t="shared" si="57"/>
        <v>insert into goals (game_id, goal_order, scorer_name) values (20151227, 1, 'Oliveira Nelson')</v>
      </c>
      <c r="U164" s="193" t="str">
        <f t="shared" si="71"/>
        <v>update goals set scorer_name = 'Oliveira Nelson', goal_min = 18 where game_id = 20151227 and goal_order = 1</v>
      </c>
      <c r="V164" s="242" t="s">
        <v>739</v>
      </c>
      <c r="W164" s="65" t="str">
        <f t="shared" si="72"/>
        <v>Update lineups set player_name = 'de Vries Dorus'</v>
      </c>
      <c r="X164" s="65" t="str">
        <f t="shared" si="58"/>
        <v>, Player_num = 1</v>
      </c>
      <c r="Y164" s="65" t="str">
        <f t="shared" si="59"/>
        <v/>
      </c>
      <c r="Z164" s="65" t="str">
        <f t="shared" si="60"/>
        <v/>
      </c>
      <c r="AA164" s="65" t="str">
        <f t="shared" si="61"/>
        <v/>
      </c>
      <c r="AB164" s="65" t="str">
        <f t="shared" si="62"/>
        <v/>
      </c>
      <c r="AC164" s="65" t="str">
        <f t="shared" si="63"/>
        <v/>
      </c>
      <c r="AD164" s="65" t="str">
        <f t="shared" si="73"/>
        <v xml:space="preserve"> where game_id = 20151227 and player_order = 1</v>
      </c>
      <c r="AE164" s="65" t="s">
        <v>739</v>
      </c>
      <c r="AF164" s="65" t="str">
        <f t="shared" si="64"/>
        <v>update goals set scorer_name = 'Oliveira Nelson'</v>
      </c>
      <c r="AG164" s="65" t="str">
        <f t="shared" si="65"/>
        <v>, goal_min = 18</v>
      </c>
      <c r="AH164" s="65" t="str">
        <f t="shared" si="66"/>
        <v/>
      </c>
      <c r="AI164" s="65" t="str">
        <f t="shared" si="67"/>
        <v/>
      </c>
      <c r="AJ164" s="65" t="str">
        <f t="shared" si="68"/>
        <v xml:space="preserve"> where game_id = 20151227 and goal_order = 1</v>
      </c>
    </row>
    <row r="165" spans="1:36" x14ac:dyDescent="0.25">
      <c r="A165" s="109" t="s">
        <v>5</v>
      </c>
      <c r="B165" s="114">
        <v>1</v>
      </c>
      <c r="C165" s="113">
        <v>20151227</v>
      </c>
      <c r="D165" s="113">
        <v>2</v>
      </c>
      <c r="E165" s="113">
        <v>2</v>
      </c>
      <c r="F165" s="212" t="s">
        <v>714</v>
      </c>
      <c r="M165" s="194"/>
      <c r="Q165" s="115"/>
      <c r="R165" s="112" t="str">
        <f t="shared" si="69"/>
        <v>Update games set F= 1 where game_id=20151227</v>
      </c>
      <c r="S165" s="112" t="str">
        <f t="shared" si="70"/>
        <v>Update lineups set player_name = 'Mills Matthew', Player_num = 2 where game_id = 20151227 and player_order = 2</v>
      </c>
      <c r="T165" s="65" t="str">
        <f t="shared" si="57"/>
        <v/>
      </c>
      <c r="U165" s="193" t="str">
        <f t="shared" si="71"/>
        <v/>
      </c>
      <c r="V165" s="242" t="s">
        <v>739</v>
      </c>
      <c r="W165" s="65" t="str">
        <f t="shared" si="72"/>
        <v>Update lineups set player_name = 'Mills Matthew'</v>
      </c>
      <c r="X165" s="65" t="str">
        <f t="shared" si="58"/>
        <v>, Player_num = 2</v>
      </c>
      <c r="Y165" s="65" t="str">
        <f t="shared" si="59"/>
        <v/>
      </c>
      <c r="Z165" s="65" t="str">
        <f t="shared" si="60"/>
        <v/>
      </c>
      <c r="AA165" s="65" t="str">
        <f t="shared" si="61"/>
        <v/>
      </c>
      <c r="AB165" s="65" t="str">
        <f t="shared" si="62"/>
        <v/>
      </c>
      <c r="AC165" s="65" t="str">
        <f t="shared" si="63"/>
        <v/>
      </c>
      <c r="AD165" s="65" t="str">
        <f t="shared" si="73"/>
        <v xml:space="preserve"> where game_id = 20151227 and player_order = 2</v>
      </c>
      <c r="AE165" s="65" t="s">
        <v>739</v>
      </c>
      <c r="AF165" s="65" t="str">
        <f t="shared" si="64"/>
        <v/>
      </c>
      <c r="AG165" s="65" t="str">
        <f t="shared" si="65"/>
        <v/>
      </c>
      <c r="AH165" s="65" t="str">
        <f t="shared" si="66"/>
        <v/>
      </c>
      <c r="AI165" s="65" t="str">
        <f t="shared" si="67"/>
        <v/>
      </c>
      <c r="AJ165" s="65" t="str">
        <f t="shared" si="68"/>
        <v/>
      </c>
    </row>
    <row r="166" spans="1:36" x14ac:dyDescent="0.25">
      <c r="A166" s="109" t="s">
        <v>0</v>
      </c>
      <c r="B166" s="114">
        <v>1</v>
      </c>
      <c r="C166" s="113">
        <v>20151227</v>
      </c>
      <c r="D166" s="113">
        <v>3</v>
      </c>
      <c r="E166" s="113">
        <v>5</v>
      </c>
      <c r="F166" s="212" t="s">
        <v>771</v>
      </c>
      <c r="M166" s="194"/>
      <c r="Q166" s="115"/>
      <c r="R166" s="112" t="str">
        <f t="shared" si="69"/>
        <v>Update games set A= 1 where game_id=20151227</v>
      </c>
      <c r="S166" s="112" t="str">
        <f t="shared" si="70"/>
        <v>Update lineups set player_name = 'Lichaj Eric', Player_num = 5 where game_id = 20151227 and player_order = 3</v>
      </c>
      <c r="T166" s="65" t="str">
        <f t="shared" si="57"/>
        <v/>
      </c>
      <c r="U166" s="193" t="str">
        <f t="shared" si="71"/>
        <v/>
      </c>
      <c r="V166" s="242" t="s">
        <v>739</v>
      </c>
      <c r="W166" s="65" t="str">
        <f t="shared" si="72"/>
        <v>Update lineups set player_name = 'Lichaj Eric'</v>
      </c>
      <c r="X166" s="65" t="str">
        <f t="shared" si="58"/>
        <v>, Player_num = 5</v>
      </c>
      <c r="Y166" s="65" t="str">
        <f t="shared" si="59"/>
        <v/>
      </c>
      <c r="Z166" s="65" t="str">
        <f t="shared" si="60"/>
        <v/>
      </c>
      <c r="AA166" s="65" t="str">
        <f t="shared" si="61"/>
        <v/>
      </c>
      <c r="AB166" s="65" t="str">
        <f t="shared" si="62"/>
        <v/>
      </c>
      <c r="AC166" s="65" t="str">
        <f t="shared" si="63"/>
        <v/>
      </c>
      <c r="AD166" s="65" t="str">
        <f t="shared" si="73"/>
        <v xml:space="preserve"> where game_id = 20151227 and player_order = 3</v>
      </c>
      <c r="AE166" s="65" t="s">
        <v>739</v>
      </c>
      <c r="AF166" s="65" t="str">
        <f t="shared" si="64"/>
        <v/>
      </c>
      <c r="AG166" s="65" t="str">
        <f t="shared" si="65"/>
        <v/>
      </c>
      <c r="AH166" s="65" t="str">
        <f t="shared" si="66"/>
        <v/>
      </c>
      <c r="AI166" s="65" t="str">
        <f t="shared" si="67"/>
        <v/>
      </c>
      <c r="AJ166" s="65" t="str">
        <f t="shared" si="68"/>
        <v/>
      </c>
    </row>
    <row r="167" spans="1:36" x14ac:dyDescent="0.25">
      <c r="A167" s="109" t="s">
        <v>23</v>
      </c>
      <c r="B167" s="198" t="s">
        <v>792</v>
      </c>
      <c r="C167" s="113">
        <v>20151227</v>
      </c>
      <c r="D167" s="113">
        <v>4</v>
      </c>
      <c r="E167" s="113">
        <v>25</v>
      </c>
      <c r="F167" s="212" t="s">
        <v>769</v>
      </c>
      <c r="Q167" s="115"/>
      <c r="R167" s="112" t="str">
        <f t="shared" si="69"/>
        <v>Update games set Result= 'D' where game_id=20151227</v>
      </c>
      <c r="S167" s="112" t="str">
        <f t="shared" si="70"/>
        <v>Update lineups set player_name = 'Hobbs Jack', Player_num = 25 where game_id = 20151227 and player_order = 4</v>
      </c>
      <c r="T167" s="65" t="str">
        <f t="shared" si="57"/>
        <v/>
      </c>
      <c r="U167" s="193" t="str">
        <f t="shared" si="71"/>
        <v/>
      </c>
      <c r="V167" s="242" t="s">
        <v>739</v>
      </c>
      <c r="W167" s="65" t="str">
        <f t="shared" si="72"/>
        <v>Update lineups set player_name = 'Hobbs Jack'</v>
      </c>
      <c r="X167" s="65" t="str">
        <f t="shared" si="58"/>
        <v>, Player_num = 25</v>
      </c>
      <c r="Y167" s="65" t="str">
        <f t="shared" si="59"/>
        <v/>
      </c>
      <c r="Z167" s="65" t="str">
        <f t="shared" si="60"/>
        <v/>
      </c>
      <c r="AA167" s="65" t="str">
        <f t="shared" si="61"/>
        <v/>
      </c>
      <c r="AB167" s="65" t="str">
        <f t="shared" si="62"/>
        <v/>
      </c>
      <c r="AC167" s="65" t="str">
        <f t="shared" si="63"/>
        <v/>
      </c>
      <c r="AD167" s="65" t="str">
        <f t="shared" si="73"/>
        <v xml:space="preserve"> where game_id = 20151227 and player_order = 4</v>
      </c>
      <c r="AE167" s="65" t="s">
        <v>739</v>
      </c>
      <c r="AF167" s="65" t="str">
        <f t="shared" si="64"/>
        <v/>
      </c>
      <c r="AG167" s="65" t="str">
        <f t="shared" si="65"/>
        <v/>
      </c>
      <c r="AH167" s="65" t="str">
        <f t="shared" si="66"/>
        <v/>
      </c>
      <c r="AI167" s="65" t="str">
        <f t="shared" si="67"/>
        <v/>
      </c>
      <c r="AJ167" s="65" t="str">
        <f t="shared" si="68"/>
        <v/>
      </c>
    </row>
    <row r="168" spans="1:36" x14ac:dyDescent="0.25">
      <c r="A168" s="109" t="s">
        <v>768</v>
      </c>
      <c r="B168" s="114">
        <v>1</v>
      </c>
      <c r="C168" s="113">
        <v>20151227</v>
      </c>
      <c r="D168" s="113">
        <v>5</v>
      </c>
      <c r="E168" s="113">
        <v>31</v>
      </c>
      <c r="F168" s="212" t="s">
        <v>830</v>
      </c>
      <c r="Q168" s="115"/>
      <c r="R168" s="112" t="str">
        <f t="shared" si="69"/>
        <v>Update games set HT_f= 1 where game_id=20151227</v>
      </c>
      <c r="S168" s="112" t="str">
        <f t="shared" si="70"/>
        <v>Update lineups set player_name = 'Mancienne Michael', Player_num = 31 where game_id = 20151227 and player_order = 5</v>
      </c>
      <c r="T168" s="65" t="str">
        <f t="shared" si="57"/>
        <v/>
      </c>
      <c r="U168" s="193" t="str">
        <f t="shared" si="71"/>
        <v/>
      </c>
      <c r="V168" s="242" t="s">
        <v>739</v>
      </c>
      <c r="W168" s="65" t="str">
        <f t="shared" si="72"/>
        <v>Update lineups set player_name = 'Mancienne Michael'</v>
      </c>
      <c r="X168" s="65" t="str">
        <f t="shared" si="58"/>
        <v>, Player_num = 31</v>
      </c>
      <c r="Y168" s="65" t="str">
        <f t="shared" si="59"/>
        <v/>
      </c>
      <c r="Z168" s="65" t="str">
        <f t="shared" si="60"/>
        <v/>
      </c>
      <c r="AA168" s="65" t="str">
        <f t="shared" si="61"/>
        <v/>
      </c>
      <c r="AB168" s="65" t="str">
        <f t="shared" si="62"/>
        <v/>
      </c>
      <c r="AC168" s="65" t="str">
        <f t="shared" si="63"/>
        <v/>
      </c>
      <c r="AD168" s="65" t="str">
        <f t="shared" si="73"/>
        <v xml:space="preserve"> where game_id = 20151227 and player_order = 5</v>
      </c>
      <c r="AE168" s="65" t="s">
        <v>739</v>
      </c>
      <c r="AF168" s="65" t="str">
        <f t="shared" si="64"/>
        <v/>
      </c>
      <c r="AG168" s="65" t="str">
        <f t="shared" si="65"/>
        <v/>
      </c>
      <c r="AH168" s="65" t="str">
        <f t="shared" si="66"/>
        <v/>
      </c>
      <c r="AI168" s="65" t="str">
        <f t="shared" si="67"/>
        <v/>
      </c>
      <c r="AJ168" s="65" t="str">
        <f t="shared" si="68"/>
        <v/>
      </c>
    </row>
    <row r="169" spans="1:36" x14ac:dyDescent="0.25">
      <c r="A169" s="109" t="s">
        <v>766</v>
      </c>
      <c r="B169" s="114">
        <v>0</v>
      </c>
      <c r="C169" s="113">
        <v>20151227</v>
      </c>
      <c r="D169" s="113">
        <v>6</v>
      </c>
      <c r="E169" s="113">
        <v>10</v>
      </c>
      <c r="F169" s="194" t="s">
        <v>715</v>
      </c>
      <c r="Q169" s="115"/>
      <c r="R169" s="112" t="str">
        <f t="shared" si="69"/>
        <v>Update games set HT_a= 0 where game_id=20151227</v>
      </c>
      <c r="S169" s="112" t="str">
        <f t="shared" si="70"/>
        <v>Update lineups set player_name = 'Lansbury Henri', Player_num = 10 where game_id = 20151227 and player_order = 6</v>
      </c>
      <c r="T169" s="65" t="str">
        <f t="shared" si="57"/>
        <v/>
      </c>
      <c r="U169" s="193" t="str">
        <f t="shared" si="71"/>
        <v/>
      </c>
      <c r="V169" s="242" t="s">
        <v>739</v>
      </c>
      <c r="W169" s="65" t="str">
        <f t="shared" si="72"/>
        <v>Update lineups set player_name = 'Lansbury Henri'</v>
      </c>
      <c r="X169" s="65" t="str">
        <f t="shared" si="58"/>
        <v>, Player_num = 10</v>
      </c>
      <c r="Y169" s="65" t="str">
        <f t="shared" si="59"/>
        <v/>
      </c>
      <c r="Z169" s="65" t="str">
        <f t="shared" si="60"/>
        <v/>
      </c>
      <c r="AA169" s="65" t="str">
        <f t="shared" si="61"/>
        <v/>
      </c>
      <c r="AB169" s="65" t="str">
        <f t="shared" si="62"/>
        <v/>
      </c>
      <c r="AC169" s="65" t="str">
        <f t="shared" si="63"/>
        <v/>
      </c>
      <c r="AD169" s="65" t="str">
        <f t="shared" si="73"/>
        <v xml:space="preserve"> where game_id = 20151227 and player_order = 6</v>
      </c>
      <c r="AE169" s="65" t="s">
        <v>739</v>
      </c>
      <c r="AF169" s="65" t="str">
        <f t="shared" si="64"/>
        <v/>
      </c>
      <c r="AG169" s="65" t="str">
        <f t="shared" si="65"/>
        <v/>
      </c>
      <c r="AH169" s="65" t="str">
        <f t="shared" si="66"/>
        <v/>
      </c>
      <c r="AI169" s="65" t="str">
        <f t="shared" si="67"/>
        <v/>
      </c>
      <c r="AJ169" s="65" t="str">
        <f t="shared" si="68"/>
        <v/>
      </c>
    </row>
    <row r="170" spans="1:36" x14ac:dyDescent="0.25">
      <c r="A170" s="109" t="s">
        <v>764</v>
      </c>
      <c r="B170" s="114">
        <v>15</v>
      </c>
      <c r="C170" s="113">
        <v>20151227</v>
      </c>
      <c r="D170" s="113">
        <v>7</v>
      </c>
      <c r="E170" s="113">
        <v>38</v>
      </c>
      <c r="F170" s="194" t="s">
        <v>741</v>
      </c>
      <c r="Q170" s="115"/>
      <c r="R170" s="112" t="str">
        <f t="shared" si="69"/>
        <v>Update games set Pos_before= 15 where game_id=20151227</v>
      </c>
      <c r="S170" s="112" t="str">
        <f t="shared" si="70"/>
        <v>Update lineups set player_name = 'Osborn Ben', Player_num = 38 where game_id = 20151227 and player_order = 7</v>
      </c>
      <c r="T170" s="65" t="str">
        <f t="shared" si="57"/>
        <v/>
      </c>
      <c r="U170" s="193" t="str">
        <f t="shared" si="71"/>
        <v/>
      </c>
      <c r="V170" s="242" t="s">
        <v>739</v>
      </c>
      <c r="W170" s="65" t="str">
        <f t="shared" si="72"/>
        <v>Update lineups set player_name = 'Osborn Ben'</v>
      </c>
      <c r="X170" s="65" t="str">
        <f t="shared" si="58"/>
        <v>, Player_num = 38</v>
      </c>
      <c r="Y170" s="65" t="str">
        <f t="shared" si="59"/>
        <v/>
      </c>
      <c r="Z170" s="65" t="str">
        <f t="shared" si="60"/>
        <v/>
      </c>
      <c r="AA170" s="65" t="str">
        <f t="shared" si="61"/>
        <v/>
      </c>
      <c r="AB170" s="65" t="str">
        <f t="shared" si="62"/>
        <v/>
      </c>
      <c r="AC170" s="65" t="str">
        <f t="shared" si="63"/>
        <v/>
      </c>
      <c r="AD170" s="65" t="str">
        <f t="shared" si="73"/>
        <v xml:space="preserve"> where game_id = 20151227 and player_order = 7</v>
      </c>
      <c r="AE170" s="65" t="s">
        <v>739</v>
      </c>
      <c r="AF170" s="65" t="str">
        <f t="shared" si="64"/>
        <v/>
      </c>
      <c r="AG170" s="65" t="str">
        <f t="shared" si="65"/>
        <v/>
      </c>
      <c r="AH170" s="65" t="str">
        <f t="shared" si="66"/>
        <v/>
      </c>
      <c r="AI170" s="65" t="str">
        <f t="shared" si="67"/>
        <v/>
      </c>
      <c r="AJ170" s="65" t="str">
        <f t="shared" si="68"/>
        <v/>
      </c>
    </row>
    <row r="171" spans="1:36" x14ac:dyDescent="0.25">
      <c r="A171" s="109" t="s">
        <v>762</v>
      </c>
      <c r="B171" s="114">
        <v>13</v>
      </c>
      <c r="C171" s="113">
        <v>20151227</v>
      </c>
      <c r="D171" s="113">
        <v>8</v>
      </c>
      <c r="E171" s="113">
        <v>24</v>
      </c>
      <c r="F171" s="194" t="s">
        <v>765</v>
      </c>
      <c r="Q171" s="115"/>
      <c r="R171" s="112" t="str">
        <f t="shared" si="69"/>
        <v>Update games set Pos_after= 13 where game_id=20151227</v>
      </c>
      <c r="S171" s="112" t="str">
        <f t="shared" si="70"/>
        <v>Update lineups set player_name = 'Vaughan David', Player_num = 24 where game_id = 20151227 and player_order = 8</v>
      </c>
      <c r="T171" s="65" t="str">
        <f t="shared" si="57"/>
        <v/>
      </c>
      <c r="U171" s="193" t="str">
        <f t="shared" si="71"/>
        <v/>
      </c>
      <c r="V171" s="242" t="s">
        <v>739</v>
      </c>
      <c r="W171" s="65" t="str">
        <f t="shared" si="72"/>
        <v>Update lineups set player_name = 'Vaughan David'</v>
      </c>
      <c r="X171" s="65" t="str">
        <f t="shared" si="58"/>
        <v>, Player_num = 24</v>
      </c>
      <c r="Y171" s="65" t="str">
        <f t="shared" si="59"/>
        <v/>
      </c>
      <c r="Z171" s="65" t="str">
        <f t="shared" si="60"/>
        <v/>
      </c>
      <c r="AA171" s="65" t="str">
        <f t="shared" si="61"/>
        <v/>
      </c>
      <c r="AB171" s="65" t="str">
        <f t="shared" si="62"/>
        <v/>
      </c>
      <c r="AC171" s="65" t="str">
        <f t="shared" si="63"/>
        <v/>
      </c>
      <c r="AD171" s="65" t="str">
        <f t="shared" si="73"/>
        <v xml:space="preserve"> where game_id = 20151227 and player_order = 8</v>
      </c>
      <c r="AE171" s="65" t="s">
        <v>739</v>
      </c>
      <c r="AF171" s="65" t="str">
        <f t="shared" si="64"/>
        <v/>
      </c>
      <c r="AG171" s="65" t="str">
        <f t="shared" si="65"/>
        <v/>
      </c>
      <c r="AH171" s="65" t="str">
        <f t="shared" si="66"/>
        <v/>
      </c>
      <c r="AI171" s="65" t="str">
        <f t="shared" si="67"/>
        <v/>
      </c>
      <c r="AJ171" s="65" t="str">
        <f t="shared" si="68"/>
        <v/>
      </c>
    </row>
    <row r="172" spans="1:36" x14ac:dyDescent="0.25">
      <c r="A172" s="109" t="s">
        <v>761</v>
      </c>
      <c r="B172" s="114">
        <v>13</v>
      </c>
      <c r="C172" s="113">
        <v>20151227</v>
      </c>
      <c r="D172" s="113">
        <v>9</v>
      </c>
      <c r="E172" s="113">
        <v>35</v>
      </c>
      <c r="F172" s="194" t="s">
        <v>776</v>
      </c>
      <c r="Q172" s="115"/>
      <c r="R172" s="112" t="str">
        <f t="shared" si="69"/>
        <v>Update games set Opp_before= 13 where game_id=20151227</v>
      </c>
      <c r="S172" s="112" t="str">
        <f t="shared" si="70"/>
        <v>Update lineups set player_name = 'O''Grady Chris', Player_num = 35 where game_id = 20151227 and player_order = 9</v>
      </c>
      <c r="T172" s="65" t="str">
        <f t="shared" si="57"/>
        <v/>
      </c>
      <c r="U172" s="193" t="str">
        <f t="shared" si="71"/>
        <v/>
      </c>
      <c r="V172" s="242" t="s">
        <v>739</v>
      </c>
      <c r="W172" s="65" t="str">
        <f t="shared" si="72"/>
        <v>Update lineups set player_name = 'O''Grady Chris'</v>
      </c>
      <c r="X172" s="65" t="str">
        <f t="shared" si="58"/>
        <v>, Player_num = 35</v>
      </c>
      <c r="Y172" s="65" t="str">
        <f t="shared" si="59"/>
        <v/>
      </c>
      <c r="Z172" s="65" t="str">
        <f t="shared" si="60"/>
        <v/>
      </c>
      <c r="AA172" s="65" t="str">
        <f t="shared" si="61"/>
        <v/>
      </c>
      <c r="AB172" s="65" t="str">
        <f t="shared" si="62"/>
        <v/>
      </c>
      <c r="AC172" s="65" t="str">
        <f t="shared" si="63"/>
        <v/>
      </c>
      <c r="AD172" s="65" t="str">
        <f t="shared" si="73"/>
        <v xml:space="preserve"> where game_id = 20151227 and player_order = 9</v>
      </c>
      <c r="AE172" s="65" t="s">
        <v>739</v>
      </c>
      <c r="AF172" s="65" t="str">
        <f t="shared" si="64"/>
        <v/>
      </c>
      <c r="AG172" s="65" t="str">
        <f t="shared" si="65"/>
        <v/>
      </c>
      <c r="AH172" s="65" t="str">
        <f t="shared" si="66"/>
        <v/>
      </c>
      <c r="AI172" s="65" t="str">
        <f t="shared" si="67"/>
        <v/>
      </c>
      <c r="AJ172" s="65" t="str">
        <f t="shared" si="68"/>
        <v/>
      </c>
    </row>
    <row r="173" spans="1:36" x14ac:dyDescent="0.25">
      <c r="A173" s="109" t="s">
        <v>759</v>
      </c>
      <c r="B173" s="114">
        <v>12</v>
      </c>
      <c r="C173" s="113">
        <v>20151227</v>
      </c>
      <c r="D173" s="113">
        <v>10</v>
      </c>
      <c r="E173" s="113">
        <v>17</v>
      </c>
      <c r="F173" s="194" t="s">
        <v>757</v>
      </c>
      <c r="Q173" s="115"/>
      <c r="R173" s="112" t="str">
        <f t="shared" si="69"/>
        <v>Update games set Opp_after= 12 where game_id=20151227</v>
      </c>
      <c r="S173" s="112" t="str">
        <f t="shared" si="70"/>
        <v>Update lineups set player_name = 'Oliveira Nelson', Player_num = 17 where game_id = 20151227 and player_order = 10</v>
      </c>
      <c r="T173" s="65" t="str">
        <f t="shared" si="57"/>
        <v/>
      </c>
      <c r="U173" s="193" t="str">
        <f t="shared" si="71"/>
        <v/>
      </c>
      <c r="V173" s="242" t="s">
        <v>739</v>
      </c>
      <c r="W173" s="65" t="str">
        <f t="shared" si="72"/>
        <v>Update lineups set player_name = 'Oliveira Nelson'</v>
      </c>
      <c r="X173" s="65" t="str">
        <f t="shared" si="58"/>
        <v>, Player_num = 17</v>
      </c>
      <c r="Y173" s="65" t="str">
        <f t="shared" si="59"/>
        <v/>
      </c>
      <c r="Z173" s="65" t="str">
        <f t="shared" si="60"/>
        <v/>
      </c>
      <c r="AA173" s="65" t="str">
        <f t="shared" si="61"/>
        <v/>
      </c>
      <c r="AB173" s="65" t="str">
        <f t="shared" si="62"/>
        <v/>
      </c>
      <c r="AC173" s="65" t="str">
        <f t="shared" si="63"/>
        <v/>
      </c>
      <c r="AD173" s="65" t="str">
        <f t="shared" si="73"/>
        <v xml:space="preserve"> where game_id = 20151227 and player_order = 10</v>
      </c>
      <c r="AE173" s="65" t="s">
        <v>739</v>
      </c>
      <c r="AF173" s="65" t="str">
        <f t="shared" si="64"/>
        <v/>
      </c>
      <c r="AG173" s="65" t="str">
        <f t="shared" si="65"/>
        <v/>
      </c>
      <c r="AH173" s="65" t="str">
        <f t="shared" si="66"/>
        <v/>
      </c>
      <c r="AI173" s="65" t="str">
        <f t="shared" si="67"/>
        <v/>
      </c>
      <c r="AJ173" s="65" t="str">
        <f t="shared" si="68"/>
        <v/>
      </c>
    </row>
    <row r="174" spans="1:36" x14ac:dyDescent="0.25">
      <c r="A174" s="109" t="s">
        <v>20</v>
      </c>
      <c r="B174" s="201" t="s">
        <v>755</v>
      </c>
      <c r="C174" s="75">
        <v>20151227</v>
      </c>
      <c r="D174" s="75">
        <v>11</v>
      </c>
      <c r="E174" s="75">
        <v>15</v>
      </c>
      <c r="F174" s="195" t="s">
        <v>758</v>
      </c>
      <c r="G174" s="75"/>
      <c r="H174" s="78"/>
      <c r="I174" s="75"/>
      <c r="J174" s="75"/>
      <c r="K174" s="75"/>
      <c r="Q174" s="115"/>
      <c r="R174" s="112" t="str">
        <f t="shared" si="69"/>
        <v>Update games set Ground= 'City Ground' where game_id=20151227</v>
      </c>
      <c r="S174" s="112" t="str">
        <f t="shared" si="70"/>
        <v>Update lineups set player_name = 'Mendes Ryan', Player_num = 15 where game_id = 20151227 and player_order = 11</v>
      </c>
      <c r="T174" s="65" t="str">
        <f t="shared" ref="T174:T237" si="74">IF(M174="","", CONCATENATE("insert into goals (game_id, goal_order, scorer_name) values (",C174, ", ", L174,", '",M174,"')"))</f>
        <v/>
      </c>
      <c r="U174" s="193" t="str">
        <f t="shared" si="71"/>
        <v/>
      </c>
      <c r="V174" s="242" t="s">
        <v>739</v>
      </c>
      <c r="W174" s="65" t="str">
        <f t="shared" si="72"/>
        <v>Update lineups set player_name = 'Mendes Ryan'</v>
      </c>
      <c r="X174" s="65" t="str">
        <f t="shared" ref="X174:X237" si="75">IF(E174="","",CONCATENATE(", Player_num = ",E174))</f>
        <v>, Player_num = 15</v>
      </c>
      <c r="Y174" s="65" t="str">
        <f t="shared" ref="Y174:Y237" si="76">IF(I174="", "", CONCATENATE(", Y_min = ", UPPER(I174)))</f>
        <v/>
      </c>
      <c r="Z174" s="65" t="str">
        <f t="shared" ref="Z174:Z237" si="77">IF(J174="", "", CONCATENATE(", R_min= ", UPPER(J174)))</f>
        <v/>
      </c>
      <c r="AA174" s="65" t="str">
        <f t="shared" ref="AA174:AA237" si="78">IF(K174="", "", CONCATENATE(", captain= 'Y'"))</f>
        <v/>
      </c>
      <c r="AB174" s="65" t="str">
        <f t="shared" ref="AB174:AB237" si="79">IF(G174="", "", CONCATENATE(", Sub_min= ", G174))</f>
        <v/>
      </c>
      <c r="AC174" s="65" t="str">
        <f t="shared" ref="AC174:AC237" si="80">IF(H174="", "", CONCATENATE(", Player_off = '", H174, "'"))</f>
        <v/>
      </c>
      <c r="AD174" s="65" t="str">
        <f t="shared" si="73"/>
        <v xml:space="preserve"> where game_id = 20151227 and player_order = 11</v>
      </c>
      <c r="AE174" s="65" t="s">
        <v>739</v>
      </c>
      <c r="AF174" s="65" t="str">
        <f t="shared" ref="AF174:AF237" si="81">IF(L174="","",CONCATENATE("update goals set scorer_name = '",SUBSTITUTE(M174, "'", "''"),"'"))</f>
        <v/>
      </c>
      <c r="AG174" s="65" t="str">
        <f t="shared" ref="AG174:AG237" si="82">IF(N174="", "", CONCATENATE(", goal_min = ", N174))</f>
        <v/>
      </c>
      <c r="AH174" s="65" t="str">
        <f t="shared" ref="AH174:AH237" si="83">IF(O174="", "", CONCATENATE(", Pen = '", UPPER(O174), "'"))</f>
        <v/>
      </c>
      <c r="AI174" s="65" t="str">
        <f t="shared" ref="AI174:AI237" si="84">IF(P174="", "", CONCATENATE(", OG = '", UPPER(P174), "'"))</f>
        <v/>
      </c>
      <c r="AJ174" s="65" t="str">
        <f t="shared" ref="AJ174:AJ237" si="85">IF(L174="", "", CONCATENATE(" where game_id = ", C174, " and goal_order = ", L174))</f>
        <v/>
      </c>
    </row>
    <row r="175" spans="1:36" x14ac:dyDescent="0.25">
      <c r="A175" s="109" t="s">
        <v>756</v>
      </c>
      <c r="B175" s="201" t="s">
        <v>755</v>
      </c>
      <c r="C175" s="113">
        <v>20151227</v>
      </c>
      <c r="D175" s="113">
        <v>12</v>
      </c>
      <c r="E175" s="113">
        <v>26</v>
      </c>
      <c r="F175" s="194" t="s">
        <v>754</v>
      </c>
      <c r="Q175" s="115"/>
      <c r="R175" s="112" t="str">
        <f t="shared" si="69"/>
        <v>Update games set Ground_Parent= 'City Ground' where game_id=20151227</v>
      </c>
      <c r="S175" s="112" t="str">
        <f t="shared" si="70"/>
        <v>Update lineups set player_name = 'Evtimov Dimitar', Player_num = 26 where game_id = 20151227 and player_order = 12</v>
      </c>
      <c r="T175" s="65" t="str">
        <f t="shared" si="74"/>
        <v/>
      </c>
      <c r="U175" s="193" t="str">
        <f t="shared" si="71"/>
        <v/>
      </c>
      <c r="V175" s="242" t="s">
        <v>739</v>
      </c>
      <c r="W175" s="65" t="str">
        <f t="shared" si="72"/>
        <v>Update lineups set player_name = 'Evtimov Dimitar'</v>
      </c>
      <c r="X175" s="65" t="str">
        <f t="shared" si="75"/>
        <v>, Player_num = 26</v>
      </c>
      <c r="Y175" s="65" t="str">
        <f t="shared" si="76"/>
        <v/>
      </c>
      <c r="Z175" s="65" t="str">
        <f t="shared" si="77"/>
        <v/>
      </c>
      <c r="AA175" s="65" t="str">
        <f t="shared" si="78"/>
        <v/>
      </c>
      <c r="AB175" s="65" t="str">
        <f t="shared" si="79"/>
        <v/>
      </c>
      <c r="AC175" s="65" t="str">
        <f t="shared" si="80"/>
        <v/>
      </c>
      <c r="AD175" s="65" t="str">
        <f t="shared" si="73"/>
        <v xml:space="preserve"> where game_id = 20151227 and player_order = 12</v>
      </c>
      <c r="AE175" s="65" t="s">
        <v>739</v>
      </c>
      <c r="AF175" s="65" t="str">
        <f t="shared" si="81"/>
        <v/>
      </c>
      <c r="AG175" s="65" t="str">
        <f t="shared" si="82"/>
        <v/>
      </c>
      <c r="AH175" s="65" t="str">
        <f t="shared" si="83"/>
        <v/>
      </c>
      <c r="AI175" s="65" t="str">
        <f t="shared" si="84"/>
        <v/>
      </c>
      <c r="AJ175" s="65" t="str">
        <f t="shared" si="85"/>
        <v/>
      </c>
    </row>
    <row r="176" spans="1:36" x14ac:dyDescent="0.25">
      <c r="A176" s="109" t="s">
        <v>753</v>
      </c>
      <c r="B176" s="219" t="s">
        <v>2703</v>
      </c>
      <c r="C176" s="113">
        <v>20151227</v>
      </c>
      <c r="D176" s="113">
        <v>13</v>
      </c>
      <c r="E176" s="113">
        <v>8</v>
      </c>
      <c r="F176" s="194" t="s">
        <v>735</v>
      </c>
      <c r="H176" s="212"/>
      <c r="Q176" s="115"/>
      <c r="R176" s="112" t="str">
        <f t="shared" si="69"/>
        <v>Update games set Referee= 'James Linington' where game_id=20151227</v>
      </c>
      <c r="S176" s="112" t="str">
        <f t="shared" si="70"/>
        <v>Update lineups set player_name = 'Cohen Chris', Player_num = 8 where game_id = 20151227 and player_order = 13</v>
      </c>
      <c r="T176" s="65" t="str">
        <f t="shared" si="74"/>
        <v/>
      </c>
      <c r="U176" s="193" t="str">
        <f t="shared" si="71"/>
        <v/>
      </c>
      <c r="V176" s="242" t="s">
        <v>739</v>
      </c>
      <c r="W176" s="65" t="str">
        <f t="shared" si="72"/>
        <v>Update lineups set player_name = 'Cohen Chris'</v>
      </c>
      <c r="X176" s="65" t="str">
        <f t="shared" si="75"/>
        <v>, Player_num = 8</v>
      </c>
      <c r="Y176" s="65" t="str">
        <f t="shared" si="76"/>
        <v/>
      </c>
      <c r="Z176" s="65" t="str">
        <f t="shared" si="77"/>
        <v/>
      </c>
      <c r="AA176" s="65" t="str">
        <f t="shared" si="78"/>
        <v/>
      </c>
      <c r="AB176" s="65" t="str">
        <f t="shared" si="79"/>
        <v/>
      </c>
      <c r="AC176" s="65" t="str">
        <f t="shared" si="80"/>
        <v/>
      </c>
      <c r="AD176" s="65" t="str">
        <f t="shared" si="73"/>
        <v xml:space="preserve"> where game_id = 20151227 and player_order = 13</v>
      </c>
      <c r="AE176" s="65" t="s">
        <v>739</v>
      </c>
      <c r="AF176" s="65" t="str">
        <f t="shared" si="81"/>
        <v/>
      </c>
      <c r="AG176" s="65" t="str">
        <f t="shared" si="82"/>
        <v/>
      </c>
      <c r="AH176" s="65" t="str">
        <f t="shared" si="83"/>
        <v/>
      </c>
      <c r="AI176" s="65" t="str">
        <f t="shared" si="84"/>
        <v/>
      </c>
      <c r="AJ176" s="65" t="str">
        <f t="shared" si="85"/>
        <v/>
      </c>
    </row>
    <row r="177" spans="1:36" x14ac:dyDescent="0.25">
      <c r="A177" s="109" t="s">
        <v>475</v>
      </c>
      <c r="B177" s="114">
        <v>27551</v>
      </c>
      <c r="C177" s="113">
        <v>20151227</v>
      </c>
      <c r="D177" s="113">
        <v>14</v>
      </c>
      <c r="E177" s="113">
        <v>32</v>
      </c>
      <c r="F177" s="194" t="s">
        <v>2685</v>
      </c>
      <c r="H177" s="194"/>
      <c r="Q177" s="115"/>
      <c r="R177" s="112" t="str">
        <f t="shared" si="69"/>
        <v>Update games set Att= 27551 where game_id=20151227</v>
      </c>
      <c r="S177" s="112" t="str">
        <f t="shared" si="70"/>
        <v>Update lineups set player_name = 'Teshce Robert', Player_num = 32 where game_id = 20151227 and player_order = 14</v>
      </c>
      <c r="T177" s="65" t="str">
        <f t="shared" si="74"/>
        <v/>
      </c>
      <c r="U177" s="193" t="str">
        <f t="shared" si="71"/>
        <v/>
      </c>
      <c r="V177" s="242" t="s">
        <v>739</v>
      </c>
      <c r="W177" s="65" t="str">
        <f t="shared" si="72"/>
        <v>Update lineups set player_name = 'Teshce Robert'</v>
      </c>
      <c r="X177" s="65" t="str">
        <f t="shared" si="75"/>
        <v>, Player_num = 32</v>
      </c>
      <c r="Y177" s="65" t="str">
        <f t="shared" si="76"/>
        <v/>
      </c>
      <c r="Z177" s="65" t="str">
        <f t="shared" si="77"/>
        <v/>
      </c>
      <c r="AA177" s="65" t="str">
        <f t="shared" si="78"/>
        <v/>
      </c>
      <c r="AB177" s="65" t="str">
        <f t="shared" si="79"/>
        <v/>
      </c>
      <c r="AC177" s="65" t="str">
        <f t="shared" si="80"/>
        <v/>
      </c>
      <c r="AD177" s="65" t="str">
        <f t="shared" si="73"/>
        <v xml:space="preserve"> where game_id = 20151227 and player_order = 14</v>
      </c>
      <c r="AE177" s="65" t="s">
        <v>739</v>
      </c>
      <c r="AF177" s="65" t="str">
        <f t="shared" si="81"/>
        <v/>
      </c>
      <c r="AG177" s="65" t="str">
        <f t="shared" si="82"/>
        <v/>
      </c>
      <c r="AH177" s="65" t="str">
        <f t="shared" si="83"/>
        <v/>
      </c>
      <c r="AI177" s="65" t="str">
        <f t="shared" si="84"/>
        <v/>
      </c>
      <c r="AJ177" s="65" t="str">
        <f t="shared" si="85"/>
        <v/>
      </c>
    </row>
    <row r="178" spans="1:36" x14ac:dyDescent="0.25">
      <c r="A178" s="109" t="s">
        <v>749</v>
      </c>
      <c r="B178" s="218" t="s">
        <v>2702</v>
      </c>
      <c r="C178" s="113">
        <v>20151227</v>
      </c>
      <c r="D178" s="113">
        <v>15</v>
      </c>
      <c r="E178" s="113">
        <v>20</v>
      </c>
      <c r="F178" s="194" t="s">
        <v>760</v>
      </c>
      <c r="H178" s="190"/>
      <c r="Q178" s="115"/>
      <c r="R178" s="112" t="str">
        <f t="shared" si="69"/>
        <v>Update games set Source= 'http://www.11v11.com/matches/nottingham-forest-v-leeds-united-27-december-2015-315976/'4 where game_id=20151227</v>
      </c>
      <c r="S178" s="112" t="str">
        <f t="shared" si="70"/>
        <v>Update lineups set player_name = 'Williams Jonny', Player_num = 20 where game_id = 20151227 and player_order = 15</v>
      </c>
      <c r="T178" s="65" t="str">
        <f t="shared" si="74"/>
        <v/>
      </c>
      <c r="U178" s="193" t="str">
        <f t="shared" si="71"/>
        <v/>
      </c>
      <c r="V178" s="242" t="s">
        <v>739</v>
      </c>
      <c r="W178" s="65" t="str">
        <f t="shared" si="72"/>
        <v>Update lineups set player_name = 'Williams Jonny'</v>
      </c>
      <c r="X178" s="65" t="str">
        <f t="shared" si="75"/>
        <v>, Player_num = 20</v>
      </c>
      <c r="Y178" s="65" t="str">
        <f t="shared" si="76"/>
        <v/>
      </c>
      <c r="Z178" s="65" t="str">
        <f t="shared" si="77"/>
        <v/>
      </c>
      <c r="AA178" s="65" t="str">
        <f t="shared" si="78"/>
        <v/>
      </c>
      <c r="AB178" s="65" t="str">
        <f t="shared" si="79"/>
        <v/>
      </c>
      <c r="AC178" s="65" t="str">
        <f t="shared" si="80"/>
        <v/>
      </c>
      <c r="AD178" s="65" t="str">
        <f t="shared" si="73"/>
        <v xml:space="preserve"> where game_id = 20151227 and player_order = 15</v>
      </c>
      <c r="AE178" s="65" t="s">
        <v>739</v>
      </c>
      <c r="AF178" s="65" t="str">
        <f t="shared" si="81"/>
        <v/>
      </c>
      <c r="AG178" s="65" t="str">
        <f t="shared" si="82"/>
        <v/>
      </c>
      <c r="AH178" s="65" t="str">
        <f t="shared" si="83"/>
        <v/>
      </c>
      <c r="AI178" s="65" t="str">
        <f t="shared" si="84"/>
        <v/>
      </c>
      <c r="AJ178" s="65" t="str">
        <f t="shared" si="85"/>
        <v/>
      </c>
    </row>
    <row r="179" spans="1:36" x14ac:dyDescent="0.25">
      <c r="A179" s="109" t="s">
        <v>746</v>
      </c>
      <c r="B179" s="198" t="s">
        <v>2700</v>
      </c>
      <c r="C179" s="113">
        <v>20151227</v>
      </c>
      <c r="D179" s="113">
        <v>16</v>
      </c>
      <c r="E179" s="113">
        <v>35</v>
      </c>
      <c r="F179" s="194" t="s">
        <v>823</v>
      </c>
      <c r="H179" s="217"/>
      <c r="Q179" s="115"/>
      <c r="R179" s="112" t="str">
        <f t="shared" si="69"/>
        <v>Update games set Game_date= '2015-12-27' where game_id=20151227</v>
      </c>
      <c r="S179" s="112" t="str">
        <f t="shared" si="70"/>
        <v>Update lineups set player_name = 'Burke Oliver', Player_num = 35 where game_id = 20151227 and player_order = 16</v>
      </c>
      <c r="T179" s="65" t="str">
        <f t="shared" si="74"/>
        <v/>
      </c>
      <c r="U179" s="193" t="str">
        <f t="shared" si="71"/>
        <v/>
      </c>
      <c r="V179" s="242" t="s">
        <v>739</v>
      </c>
      <c r="W179" s="65" t="str">
        <f t="shared" si="72"/>
        <v>Update lineups set player_name = 'Burke Oliver'</v>
      </c>
      <c r="X179" s="65" t="str">
        <f t="shared" si="75"/>
        <v>, Player_num = 35</v>
      </c>
      <c r="Y179" s="65" t="str">
        <f t="shared" si="76"/>
        <v/>
      </c>
      <c r="Z179" s="65" t="str">
        <f t="shared" si="77"/>
        <v/>
      </c>
      <c r="AA179" s="65" t="str">
        <f t="shared" si="78"/>
        <v/>
      </c>
      <c r="AB179" s="65" t="str">
        <f t="shared" si="79"/>
        <v/>
      </c>
      <c r="AC179" s="65" t="str">
        <f t="shared" si="80"/>
        <v/>
      </c>
      <c r="AD179" s="65" t="str">
        <f t="shared" si="73"/>
        <v xml:space="preserve"> where game_id = 20151227 and player_order = 16</v>
      </c>
      <c r="AE179" s="65" t="s">
        <v>739</v>
      </c>
      <c r="AF179" s="65" t="str">
        <f t="shared" si="81"/>
        <v/>
      </c>
      <c r="AG179" s="65" t="str">
        <f t="shared" si="82"/>
        <v/>
      </c>
      <c r="AH179" s="65" t="str">
        <f t="shared" si="83"/>
        <v/>
      </c>
      <c r="AI179" s="65" t="str">
        <f t="shared" si="84"/>
        <v/>
      </c>
      <c r="AJ179" s="65" t="str">
        <f t="shared" si="85"/>
        <v/>
      </c>
    </row>
    <row r="180" spans="1:36" x14ac:dyDescent="0.25">
      <c r="A180" s="109" t="s">
        <v>743</v>
      </c>
      <c r="B180" s="198" t="s">
        <v>2701</v>
      </c>
      <c r="C180" s="113">
        <v>20151227</v>
      </c>
      <c r="D180" s="113">
        <v>17</v>
      </c>
      <c r="E180" s="113">
        <v>19</v>
      </c>
      <c r="F180" s="194" t="s">
        <v>740</v>
      </c>
      <c r="H180" s="217"/>
      <c r="Q180" s="115"/>
      <c r="R180" s="112" t="str">
        <f t="shared" si="69"/>
        <v>Update games set Game_time= '4:30PM' where game_id=20151227</v>
      </c>
      <c r="S180" s="112" t="str">
        <f t="shared" si="70"/>
        <v>Update lineups set player_name = 'Ward Jamie', Player_num = 19 where game_id = 20151227 and player_order = 17</v>
      </c>
      <c r="T180" s="65" t="str">
        <f t="shared" si="74"/>
        <v/>
      </c>
      <c r="U180" s="193" t="str">
        <f t="shared" si="71"/>
        <v/>
      </c>
      <c r="V180" s="242" t="s">
        <v>739</v>
      </c>
      <c r="W180" s="65" t="str">
        <f t="shared" si="72"/>
        <v>Update lineups set player_name = 'Ward Jamie'</v>
      </c>
      <c r="X180" s="65" t="str">
        <f t="shared" si="75"/>
        <v>, Player_num = 19</v>
      </c>
      <c r="Y180" s="65" t="str">
        <f t="shared" si="76"/>
        <v/>
      </c>
      <c r="Z180" s="65" t="str">
        <f t="shared" si="77"/>
        <v/>
      </c>
      <c r="AA180" s="65" t="str">
        <f t="shared" si="78"/>
        <v/>
      </c>
      <c r="AB180" s="65" t="str">
        <f t="shared" si="79"/>
        <v/>
      </c>
      <c r="AC180" s="65" t="str">
        <f t="shared" si="80"/>
        <v/>
      </c>
      <c r="AD180" s="65" t="str">
        <f t="shared" si="73"/>
        <v xml:space="preserve"> where game_id = 20151227 and player_order = 17</v>
      </c>
      <c r="AE180" s="65" t="s">
        <v>739</v>
      </c>
      <c r="AF180" s="65" t="str">
        <f t="shared" si="81"/>
        <v/>
      </c>
      <c r="AG180" s="65" t="str">
        <f t="shared" si="82"/>
        <v/>
      </c>
      <c r="AH180" s="65" t="str">
        <f t="shared" si="83"/>
        <v/>
      </c>
      <c r="AI180" s="65" t="str">
        <f t="shared" si="84"/>
        <v/>
      </c>
      <c r="AJ180" s="65" t="str">
        <f t="shared" si="85"/>
        <v/>
      </c>
    </row>
    <row r="181" spans="1:36" ht="15" thickBot="1" x14ac:dyDescent="0.3">
      <c r="A181" s="116"/>
      <c r="B181" s="119"/>
      <c r="C181" s="117">
        <v>20151227</v>
      </c>
      <c r="D181" s="117">
        <v>18</v>
      </c>
      <c r="E181" s="117">
        <v>23</v>
      </c>
      <c r="F181" s="199" t="s">
        <v>750</v>
      </c>
      <c r="G181" s="117"/>
      <c r="H181" s="118"/>
      <c r="I181" s="117"/>
      <c r="J181" s="117"/>
      <c r="K181" s="117"/>
      <c r="L181" s="205"/>
      <c r="M181" s="206"/>
      <c r="N181" s="207"/>
      <c r="O181" s="207"/>
      <c r="P181" s="207"/>
      <c r="Q181" s="115"/>
      <c r="R181" s="112" t="str">
        <f t="shared" si="69"/>
        <v>--</v>
      </c>
      <c r="S181" s="112" t="str">
        <f t="shared" si="70"/>
        <v>Update lineups set player_name = 'Blackstock Dexter', Player_num = 23 where game_id = 20151227 and player_order = 18</v>
      </c>
      <c r="T181" s="65" t="str">
        <f t="shared" si="74"/>
        <v/>
      </c>
      <c r="U181" s="193" t="str">
        <f t="shared" si="71"/>
        <v/>
      </c>
      <c r="V181" s="242" t="s">
        <v>739</v>
      </c>
      <c r="W181" s="65" t="str">
        <f t="shared" si="72"/>
        <v>Update lineups set player_name = 'Blackstock Dexter'</v>
      </c>
      <c r="X181" s="65" t="str">
        <f t="shared" si="75"/>
        <v>, Player_num = 23</v>
      </c>
      <c r="Y181" s="65" t="str">
        <f t="shared" si="76"/>
        <v/>
      </c>
      <c r="Z181" s="65" t="str">
        <f t="shared" si="77"/>
        <v/>
      </c>
      <c r="AA181" s="65" t="str">
        <f t="shared" si="78"/>
        <v/>
      </c>
      <c r="AB181" s="65" t="str">
        <f t="shared" si="79"/>
        <v/>
      </c>
      <c r="AC181" s="65" t="str">
        <f t="shared" si="80"/>
        <v/>
      </c>
      <c r="AD181" s="65" t="str">
        <f t="shared" si="73"/>
        <v xml:space="preserve"> where game_id = 20151227 and player_order = 18</v>
      </c>
      <c r="AE181" s="65" t="s">
        <v>739</v>
      </c>
      <c r="AF181" s="65" t="str">
        <f t="shared" si="81"/>
        <v/>
      </c>
      <c r="AG181" s="65" t="str">
        <f t="shared" si="82"/>
        <v/>
      </c>
      <c r="AH181" s="65" t="str">
        <f t="shared" si="83"/>
        <v/>
      </c>
      <c r="AI181" s="65" t="str">
        <f t="shared" si="84"/>
        <v/>
      </c>
      <c r="AJ181" s="65" t="str">
        <f t="shared" si="85"/>
        <v/>
      </c>
    </row>
    <row r="182" spans="1:36" ht="15" thickTop="1" x14ac:dyDescent="0.25">
      <c r="A182" s="125" t="s">
        <v>774</v>
      </c>
      <c r="B182" s="191" t="s">
        <v>2704</v>
      </c>
      <c r="C182" s="113">
        <v>20151229</v>
      </c>
      <c r="D182" s="113">
        <v>1</v>
      </c>
      <c r="E182" s="113">
        <v>1</v>
      </c>
      <c r="F182" s="212" t="s">
        <v>772</v>
      </c>
      <c r="L182" s="202">
        <v>1</v>
      </c>
      <c r="M182" s="194" t="s">
        <v>823</v>
      </c>
      <c r="N182" s="204">
        <v>9</v>
      </c>
      <c r="Q182" s="115"/>
      <c r="R182" s="112" t="str">
        <f t="shared" si="69"/>
        <v>Update games set Opp_Parent= 'Cardiff City' where game_id=20151229</v>
      </c>
      <c r="S182" s="112" t="str">
        <f t="shared" si="70"/>
        <v>Update lineups set player_name = 'de Vries Dorus', Player_num = 1 where game_id = 20151229 and player_order = 1</v>
      </c>
      <c r="T182" s="65" t="str">
        <f t="shared" si="74"/>
        <v>insert into goals (game_id, goal_order, scorer_name) values (20151229, 1, 'Burke Oliver')</v>
      </c>
      <c r="U182" s="193" t="str">
        <f t="shared" si="71"/>
        <v>update goals set scorer_name = 'Burke Oliver', goal_min = 9 where game_id = 20151229 and goal_order = 1</v>
      </c>
      <c r="V182" s="242" t="s">
        <v>739</v>
      </c>
      <c r="W182" s="65" t="str">
        <f t="shared" si="72"/>
        <v>Update lineups set player_name = 'de Vries Dorus'</v>
      </c>
      <c r="X182" s="65" t="str">
        <f t="shared" si="75"/>
        <v>, Player_num = 1</v>
      </c>
      <c r="Y182" s="65" t="str">
        <f t="shared" si="76"/>
        <v/>
      </c>
      <c r="Z182" s="65" t="str">
        <f t="shared" si="77"/>
        <v/>
      </c>
      <c r="AA182" s="65" t="str">
        <f t="shared" si="78"/>
        <v/>
      </c>
      <c r="AB182" s="65" t="str">
        <f t="shared" si="79"/>
        <v/>
      </c>
      <c r="AC182" s="65" t="str">
        <f t="shared" si="80"/>
        <v/>
      </c>
      <c r="AD182" s="65" t="str">
        <f t="shared" si="73"/>
        <v xml:space="preserve"> where game_id = 20151229 and player_order = 1</v>
      </c>
      <c r="AE182" s="65" t="s">
        <v>739</v>
      </c>
      <c r="AF182" s="65" t="str">
        <f t="shared" si="81"/>
        <v>update goals set scorer_name = 'Burke Oliver'</v>
      </c>
      <c r="AG182" s="65" t="str">
        <f t="shared" si="82"/>
        <v>, goal_min = 9</v>
      </c>
      <c r="AH182" s="65" t="str">
        <f t="shared" si="83"/>
        <v/>
      </c>
      <c r="AI182" s="65" t="str">
        <f t="shared" si="84"/>
        <v/>
      </c>
      <c r="AJ182" s="65" t="str">
        <f t="shared" si="85"/>
        <v xml:space="preserve"> where game_id = 20151229 and goal_order = 1</v>
      </c>
    </row>
    <row r="183" spans="1:36" x14ac:dyDescent="0.25">
      <c r="A183" s="109" t="s">
        <v>5</v>
      </c>
      <c r="B183" s="114">
        <v>1</v>
      </c>
      <c r="C183" s="113">
        <v>20151229</v>
      </c>
      <c r="D183" s="113">
        <v>2</v>
      </c>
      <c r="E183" s="113">
        <v>2</v>
      </c>
      <c r="F183" s="212" t="s">
        <v>714</v>
      </c>
      <c r="K183" s="220" t="s">
        <v>668</v>
      </c>
      <c r="M183" s="194"/>
      <c r="Q183" s="115"/>
      <c r="R183" s="112" t="str">
        <f t="shared" si="69"/>
        <v>Update games set F= 1 where game_id=20151229</v>
      </c>
      <c r="S183" s="112" t="str">
        <f t="shared" si="70"/>
        <v>Update lineups set player_name = 'Mills Matthew', Player_num = 2, captain= 'Y' where game_id = 20151229 and player_order = 2</v>
      </c>
      <c r="T183" s="65" t="str">
        <f t="shared" si="74"/>
        <v/>
      </c>
      <c r="U183" s="193" t="str">
        <f t="shared" si="71"/>
        <v/>
      </c>
      <c r="V183" s="242" t="s">
        <v>739</v>
      </c>
      <c r="W183" s="65" t="str">
        <f t="shared" si="72"/>
        <v>Update lineups set player_name = 'Mills Matthew'</v>
      </c>
      <c r="X183" s="65" t="str">
        <f t="shared" si="75"/>
        <v>, Player_num = 2</v>
      </c>
      <c r="Y183" s="65" t="str">
        <f t="shared" si="76"/>
        <v/>
      </c>
      <c r="Z183" s="65" t="str">
        <f t="shared" si="77"/>
        <v/>
      </c>
      <c r="AA183" s="65" t="str">
        <f t="shared" si="78"/>
        <v>, captain= 'Y'</v>
      </c>
      <c r="AB183" s="65" t="str">
        <f t="shared" si="79"/>
        <v/>
      </c>
      <c r="AC183" s="65" t="str">
        <f t="shared" si="80"/>
        <v/>
      </c>
      <c r="AD183" s="65" t="str">
        <f t="shared" si="73"/>
        <v xml:space="preserve"> where game_id = 20151229 and player_order = 2</v>
      </c>
      <c r="AE183" s="65" t="s">
        <v>739</v>
      </c>
      <c r="AF183" s="65" t="str">
        <f t="shared" si="81"/>
        <v/>
      </c>
      <c r="AG183" s="65" t="str">
        <f t="shared" si="82"/>
        <v/>
      </c>
      <c r="AH183" s="65" t="str">
        <f t="shared" si="83"/>
        <v/>
      </c>
      <c r="AI183" s="65" t="str">
        <f t="shared" si="84"/>
        <v/>
      </c>
      <c r="AJ183" s="65" t="str">
        <f t="shared" si="85"/>
        <v/>
      </c>
    </row>
    <row r="184" spans="1:36" x14ac:dyDescent="0.25">
      <c r="A184" s="109" t="s">
        <v>0</v>
      </c>
      <c r="B184" s="114">
        <v>1</v>
      </c>
      <c r="C184" s="113">
        <v>20151229</v>
      </c>
      <c r="D184" s="113">
        <v>3</v>
      </c>
      <c r="E184" s="113">
        <v>5</v>
      </c>
      <c r="F184" s="212" t="s">
        <v>771</v>
      </c>
      <c r="M184" s="194"/>
      <c r="Q184" s="115"/>
      <c r="R184" s="112" t="str">
        <f t="shared" si="69"/>
        <v>Update games set A= 1 where game_id=20151229</v>
      </c>
      <c r="S184" s="112" t="str">
        <f t="shared" si="70"/>
        <v>Update lineups set player_name = 'Lichaj Eric', Player_num = 5 where game_id = 20151229 and player_order = 3</v>
      </c>
      <c r="T184" s="65" t="str">
        <f t="shared" si="74"/>
        <v/>
      </c>
      <c r="U184" s="193" t="str">
        <f t="shared" si="71"/>
        <v/>
      </c>
      <c r="V184" s="242" t="s">
        <v>739</v>
      </c>
      <c r="W184" s="65" t="str">
        <f t="shared" si="72"/>
        <v>Update lineups set player_name = 'Lichaj Eric'</v>
      </c>
      <c r="X184" s="65" t="str">
        <f t="shared" si="75"/>
        <v>, Player_num = 5</v>
      </c>
      <c r="Y184" s="65" t="str">
        <f t="shared" si="76"/>
        <v/>
      </c>
      <c r="Z184" s="65" t="str">
        <f t="shared" si="77"/>
        <v/>
      </c>
      <c r="AA184" s="65" t="str">
        <f t="shared" si="78"/>
        <v/>
      </c>
      <c r="AB184" s="65" t="str">
        <f t="shared" si="79"/>
        <v/>
      </c>
      <c r="AC184" s="65" t="str">
        <f t="shared" si="80"/>
        <v/>
      </c>
      <c r="AD184" s="65" t="str">
        <f t="shared" si="73"/>
        <v xml:space="preserve"> where game_id = 20151229 and player_order = 3</v>
      </c>
      <c r="AE184" s="65" t="s">
        <v>739</v>
      </c>
      <c r="AF184" s="65" t="str">
        <f t="shared" si="81"/>
        <v/>
      </c>
      <c r="AG184" s="65" t="str">
        <f t="shared" si="82"/>
        <v/>
      </c>
      <c r="AH184" s="65" t="str">
        <f t="shared" si="83"/>
        <v/>
      </c>
      <c r="AI184" s="65" t="str">
        <f t="shared" si="84"/>
        <v/>
      </c>
      <c r="AJ184" s="65" t="str">
        <f t="shared" si="85"/>
        <v/>
      </c>
    </row>
    <row r="185" spans="1:36" x14ac:dyDescent="0.25">
      <c r="A185" s="109" t="s">
        <v>23</v>
      </c>
      <c r="B185" s="198" t="s">
        <v>792</v>
      </c>
      <c r="C185" s="113">
        <v>20151229</v>
      </c>
      <c r="D185" s="113">
        <v>4</v>
      </c>
      <c r="E185" s="113">
        <v>25</v>
      </c>
      <c r="F185" s="212" t="s">
        <v>769</v>
      </c>
      <c r="Q185" s="115"/>
      <c r="R185" s="112" t="str">
        <f t="shared" si="69"/>
        <v>Update games set Result= 'D' where game_id=20151229</v>
      </c>
      <c r="S185" s="112" t="str">
        <f t="shared" si="70"/>
        <v>Update lineups set player_name = 'Hobbs Jack', Player_num = 25 where game_id = 20151229 and player_order = 4</v>
      </c>
      <c r="T185" s="65" t="str">
        <f t="shared" si="74"/>
        <v/>
      </c>
      <c r="U185" s="193" t="str">
        <f t="shared" si="71"/>
        <v/>
      </c>
      <c r="V185" s="242" t="s">
        <v>739</v>
      </c>
      <c r="W185" s="65" t="str">
        <f t="shared" si="72"/>
        <v>Update lineups set player_name = 'Hobbs Jack'</v>
      </c>
      <c r="X185" s="65" t="str">
        <f t="shared" si="75"/>
        <v>, Player_num = 25</v>
      </c>
      <c r="Y185" s="65" t="str">
        <f t="shared" si="76"/>
        <v/>
      </c>
      <c r="Z185" s="65" t="str">
        <f t="shared" si="77"/>
        <v/>
      </c>
      <c r="AA185" s="65" t="str">
        <f t="shared" si="78"/>
        <v/>
      </c>
      <c r="AB185" s="65" t="str">
        <f t="shared" si="79"/>
        <v/>
      </c>
      <c r="AC185" s="65" t="str">
        <f t="shared" si="80"/>
        <v/>
      </c>
      <c r="AD185" s="65" t="str">
        <f t="shared" si="73"/>
        <v xml:space="preserve"> where game_id = 20151229 and player_order = 4</v>
      </c>
      <c r="AE185" s="65" t="s">
        <v>739</v>
      </c>
      <c r="AF185" s="65" t="str">
        <f t="shared" si="81"/>
        <v/>
      </c>
      <c r="AG185" s="65" t="str">
        <f t="shared" si="82"/>
        <v/>
      </c>
      <c r="AH185" s="65" t="str">
        <f t="shared" si="83"/>
        <v/>
      </c>
      <c r="AI185" s="65" t="str">
        <f t="shared" si="84"/>
        <v/>
      </c>
      <c r="AJ185" s="65" t="str">
        <f t="shared" si="85"/>
        <v/>
      </c>
    </row>
    <row r="186" spans="1:36" x14ac:dyDescent="0.25">
      <c r="A186" s="109" t="s">
        <v>768</v>
      </c>
      <c r="B186" s="114">
        <v>1</v>
      </c>
      <c r="C186" s="113">
        <v>20151229</v>
      </c>
      <c r="D186" s="113">
        <v>5</v>
      </c>
      <c r="E186" s="113">
        <v>31</v>
      </c>
      <c r="F186" s="212" t="s">
        <v>830</v>
      </c>
      <c r="Q186" s="115"/>
      <c r="R186" s="112" t="str">
        <f t="shared" si="69"/>
        <v>Update games set HT_f= 1 where game_id=20151229</v>
      </c>
      <c r="S186" s="112" t="str">
        <f t="shared" si="70"/>
        <v>Update lineups set player_name = 'Mancienne Michael', Player_num = 31 where game_id = 20151229 and player_order = 5</v>
      </c>
      <c r="T186" s="65" t="str">
        <f t="shared" si="74"/>
        <v/>
      </c>
      <c r="U186" s="193" t="str">
        <f t="shared" si="71"/>
        <v/>
      </c>
      <c r="V186" s="242" t="s">
        <v>739</v>
      </c>
      <c r="W186" s="65" t="str">
        <f t="shared" si="72"/>
        <v>Update lineups set player_name = 'Mancienne Michael'</v>
      </c>
      <c r="X186" s="65" t="str">
        <f t="shared" si="75"/>
        <v>, Player_num = 31</v>
      </c>
      <c r="Y186" s="65" t="str">
        <f t="shared" si="76"/>
        <v/>
      </c>
      <c r="Z186" s="65" t="str">
        <f t="shared" si="77"/>
        <v/>
      </c>
      <c r="AA186" s="65" t="str">
        <f t="shared" si="78"/>
        <v/>
      </c>
      <c r="AB186" s="65" t="str">
        <f t="shared" si="79"/>
        <v/>
      </c>
      <c r="AC186" s="65" t="str">
        <f t="shared" si="80"/>
        <v/>
      </c>
      <c r="AD186" s="65" t="str">
        <f t="shared" si="73"/>
        <v xml:space="preserve"> where game_id = 20151229 and player_order = 5</v>
      </c>
      <c r="AE186" s="65" t="s">
        <v>739</v>
      </c>
      <c r="AF186" s="65" t="str">
        <f t="shared" si="81"/>
        <v/>
      </c>
      <c r="AG186" s="65" t="str">
        <f t="shared" si="82"/>
        <v/>
      </c>
      <c r="AH186" s="65" t="str">
        <f t="shared" si="83"/>
        <v/>
      </c>
      <c r="AI186" s="65" t="str">
        <f t="shared" si="84"/>
        <v/>
      </c>
      <c r="AJ186" s="65" t="str">
        <f t="shared" si="85"/>
        <v/>
      </c>
    </row>
    <row r="187" spans="1:36" x14ac:dyDescent="0.25">
      <c r="A187" s="109" t="s">
        <v>766</v>
      </c>
      <c r="B187" s="114">
        <v>1</v>
      </c>
      <c r="C187" s="113">
        <v>20151229</v>
      </c>
      <c r="D187" s="113">
        <v>6</v>
      </c>
      <c r="E187" s="113">
        <v>19</v>
      </c>
      <c r="F187" s="194" t="s">
        <v>740</v>
      </c>
      <c r="Q187" s="115"/>
      <c r="R187" s="112" t="str">
        <f t="shared" si="69"/>
        <v>Update games set HT_a= 1 where game_id=20151229</v>
      </c>
      <c r="S187" s="112" t="str">
        <f t="shared" si="70"/>
        <v>Update lineups set player_name = 'Ward Jamie', Player_num = 19 where game_id = 20151229 and player_order = 6</v>
      </c>
      <c r="T187" s="65" t="str">
        <f t="shared" si="74"/>
        <v/>
      </c>
      <c r="U187" s="193" t="str">
        <f t="shared" si="71"/>
        <v/>
      </c>
      <c r="V187" s="242" t="s">
        <v>739</v>
      </c>
      <c r="W187" s="65" t="str">
        <f t="shared" si="72"/>
        <v>Update lineups set player_name = 'Ward Jamie'</v>
      </c>
      <c r="X187" s="65" t="str">
        <f t="shared" si="75"/>
        <v>, Player_num = 19</v>
      </c>
      <c r="Y187" s="65" t="str">
        <f t="shared" si="76"/>
        <v/>
      </c>
      <c r="Z187" s="65" t="str">
        <f t="shared" si="77"/>
        <v/>
      </c>
      <c r="AA187" s="65" t="str">
        <f t="shared" si="78"/>
        <v/>
      </c>
      <c r="AB187" s="65" t="str">
        <f t="shared" si="79"/>
        <v/>
      </c>
      <c r="AC187" s="65" t="str">
        <f t="shared" si="80"/>
        <v/>
      </c>
      <c r="AD187" s="65" t="str">
        <f t="shared" si="73"/>
        <v xml:space="preserve"> where game_id = 20151229 and player_order = 6</v>
      </c>
      <c r="AE187" s="65" t="s">
        <v>739</v>
      </c>
      <c r="AF187" s="65" t="str">
        <f t="shared" si="81"/>
        <v/>
      </c>
      <c r="AG187" s="65" t="str">
        <f t="shared" si="82"/>
        <v/>
      </c>
      <c r="AH187" s="65" t="str">
        <f t="shared" si="83"/>
        <v/>
      </c>
      <c r="AI187" s="65" t="str">
        <f t="shared" si="84"/>
        <v/>
      </c>
      <c r="AJ187" s="65" t="str">
        <f t="shared" si="85"/>
        <v/>
      </c>
    </row>
    <row r="188" spans="1:36" x14ac:dyDescent="0.25">
      <c r="A188" s="109" t="s">
        <v>764</v>
      </c>
      <c r="B188" s="114">
        <v>15</v>
      </c>
      <c r="C188" s="113">
        <v>20151229</v>
      </c>
      <c r="D188" s="113">
        <v>7</v>
      </c>
      <c r="F188" s="194" t="s">
        <v>751</v>
      </c>
      <c r="Q188" s="115"/>
      <c r="R188" s="112" t="str">
        <f t="shared" si="69"/>
        <v>Update games set Pos_before= 15 where game_id=20151229</v>
      </c>
      <c r="S188" s="112" t="str">
        <f t="shared" si="70"/>
        <v>Update lineups set player_name = 'Trotter Liam' where game_id = 20151229 and player_order = 7</v>
      </c>
      <c r="T188" s="65" t="str">
        <f t="shared" si="74"/>
        <v/>
      </c>
      <c r="U188" s="193" t="str">
        <f t="shared" si="71"/>
        <v/>
      </c>
      <c r="V188" s="242" t="s">
        <v>739</v>
      </c>
      <c r="W188" s="65" t="str">
        <f t="shared" si="72"/>
        <v>Update lineups set player_name = 'Trotter Liam'</v>
      </c>
      <c r="X188" s="65" t="str">
        <f t="shared" si="75"/>
        <v/>
      </c>
      <c r="Y188" s="65" t="str">
        <f t="shared" si="76"/>
        <v/>
      </c>
      <c r="Z188" s="65" t="str">
        <f t="shared" si="77"/>
        <v/>
      </c>
      <c r="AA188" s="65" t="str">
        <f t="shared" si="78"/>
        <v/>
      </c>
      <c r="AB188" s="65" t="str">
        <f t="shared" si="79"/>
        <v/>
      </c>
      <c r="AC188" s="65" t="str">
        <f t="shared" si="80"/>
        <v/>
      </c>
      <c r="AD188" s="65" t="str">
        <f t="shared" si="73"/>
        <v xml:space="preserve"> where game_id = 20151229 and player_order = 7</v>
      </c>
      <c r="AE188" s="65" t="s">
        <v>739</v>
      </c>
      <c r="AF188" s="65" t="str">
        <f t="shared" si="81"/>
        <v/>
      </c>
      <c r="AG188" s="65" t="str">
        <f t="shared" si="82"/>
        <v/>
      </c>
      <c r="AH188" s="65" t="str">
        <f t="shared" si="83"/>
        <v/>
      </c>
      <c r="AI188" s="65" t="str">
        <f t="shared" si="84"/>
        <v/>
      </c>
      <c r="AJ188" s="65" t="str">
        <f t="shared" si="85"/>
        <v/>
      </c>
    </row>
    <row r="189" spans="1:36" x14ac:dyDescent="0.25">
      <c r="A189" s="109" t="s">
        <v>762</v>
      </c>
      <c r="B189" s="114">
        <v>14</v>
      </c>
      <c r="C189" s="113">
        <v>20151229</v>
      </c>
      <c r="D189" s="113">
        <v>8</v>
      </c>
      <c r="F189" s="194" t="s">
        <v>760</v>
      </c>
      <c r="Q189" s="115"/>
      <c r="R189" s="112" t="str">
        <f t="shared" si="69"/>
        <v>Update games set Pos_after= 14 where game_id=20151229</v>
      </c>
      <c r="S189" s="112" t="str">
        <f t="shared" si="70"/>
        <v>Update lineups set player_name = 'Williams Jonny' where game_id = 20151229 and player_order = 8</v>
      </c>
      <c r="T189" s="65" t="str">
        <f t="shared" si="74"/>
        <v/>
      </c>
      <c r="U189" s="193" t="str">
        <f t="shared" si="71"/>
        <v/>
      </c>
      <c r="V189" s="242" t="s">
        <v>739</v>
      </c>
      <c r="W189" s="65" t="str">
        <f t="shared" si="72"/>
        <v>Update lineups set player_name = 'Williams Jonny'</v>
      </c>
      <c r="X189" s="65" t="str">
        <f t="shared" si="75"/>
        <v/>
      </c>
      <c r="Y189" s="65" t="str">
        <f t="shared" si="76"/>
        <v/>
      </c>
      <c r="Z189" s="65" t="str">
        <f t="shared" si="77"/>
        <v/>
      </c>
      <c r="AA189" s="65" t="str">
        <f t="shared" si="78"/>
        <v/>
      </c>
      <c r="AB189" s="65" t="str">
        <f t="shared" si="79"/>
        <v/>
      </c>
      <c r="AC189" s="65" t="str">
        <f t="shared" si="80"/>
        <v/>
      </c>
      <c r="AD189" s="65" t="str">
        <f t="shared" si="73"/>
        <v xml:space="preserve"> where game_id = 20151229 and player_order = 8</v>
      </c>
      <c r="AE189" s="65" t="s">
        <v>739</v>
      </c>
      <c r="AF189" s="65" t="str">
        <f t="shared" si="81"/>
        <v/>
      </c>
      <c r="AG189" s="65" t="str">
        <f t="shared" si="82"/>
        <v/>
      </c>
      <c r="AH189" s="65" t="str">
        <f t="shared" si="83"/>
        <v/>
      </c>
      <c r="AI189" s="65" t="str">
        <f t="shared" si="84"/>
        <v/>
      </c>
      <c r="AJ189" s="65" t="str">
        <f t="shared" si="85"/>
        <v/>
      </c>
    </row>
    <row r="190" spans="1:36" x14ac:dyDescent="0.25">
      <c r="A190" s="109" t="s">
        <v>761</v>
      </c>
      <c r="B190" s="114">
        <v>10</v>
      </c>
      <c r="C190" s="113">
        <v>20151229</v>
      </c>
      <c r="D190" s="113">
        <v>9</v>
      </c>
      <c r="E190" s="113">
        <v>32</v>
      </c>
      <c r="F190" s="194" t="s">
        <v>2685</v>
      </c>
      <c r="Q190" s="115"/>
      <c r="R190" s="112" t="str">
        <f t="shared" si="69"/>
        <v>Update games set Opp_before= 10 where game_id=20151229</v>
      </c>
      <c r="S190" s="112" t="str">
        <f t="shared" si="70"/>
        <v>Update lineups set player_name = 'Teshce Robert', Player_num = 32 where game_id = 20151229 and player_order = 9</v>
      </c>
      <c r="T190" s="65" t="str">
        <f t="shared" si="74"/>
        <v/>
      </c>
      <c r="U190" s="193" t="str">
        <f t="shared" si="71"/>
        <v/>
      </c>
      <c r="V190" s="242" t="s">
        <v>739</v>
      </c>
      <c r="W190" s="65" t="str">
        <f t="shared" si="72"/>
        <v>Update lineups set player_name = 'Teshce Robert'</v>
      </c>
      <c r="X190" s="65" t="str">
        <f t="shared" si="75"/>
        <v>, Player_num = 32</v>
      </c>
      <c r="Y190" s="65" t="str">
        <f t="shared" si="76"/>
        <v/>
      </c>
      <c r="Z190" s="65" t="str">
        <f t="shared" si="77"/>
        <v/>
      </c>
      <c r="AA190" s="65" t="str">
        <f t="shared" si="78"/>
        <v/>
      </c>
      <c r="AB190" s="65" t="str">
        <f t="shared" si="79"/>
        <v/>
      </c>
      <c r="AC190" s="65" t="str">
        <f t="shared" si="80"/>
        <v/>
      </c>
      <c r="AD190" s="65" t="str">
        <f t="shared" si="73"/>
        <v xml:space="preserve"> where game_id = 20151229 and player_order = 9</v>
      </c>
      <c r="AE190" s="65" t="s">
        <v>739</v>
      </c>
      <c r="AF190" s="65" t="str">
        <f t="shared" si="81"/>
        <v/>
      </c>
      <c r="AG190" s="65" t="str">
        <f t="shared" si="82"/>
        <v/>
      </c>
      <c r="AH190" s="65" t="str">
        <f t="shared" si="83"/>
        <v/>
      </c>
      <c r="AI190" s="65" t="str">
        <f t="shared" si="84"/>
        <v/>
      </c>
      <c r="AJ190" s="65" t="str">
        <f t="shared" si="85"/>
        <v/>
      </c>
    </row>
    <row r="191" spans="1:36" x14ac:dyDescent="0.25">
      <c r="A191" s="109" t="s">
        <v>759</v>
      </c>
      <c r="B191" s="114">
        <v>10</v>
      </c>
      <c r="C191" s="113">
        <v>20151229</v>
      </c>
      <c r="D191" s="113">
        <v>10</v>
      </c>
      <c r="E191" s="113">
        <v>35</v>
      </c>
      <c r="F191" s="194" t="s">
        <v>823</v>
      </c>
      <c r="Q191" s="115"/>
      <c r="R191" s="112" t="str">
        <f t="shared" si="69"/>
        <v>Update games set Opp_after= 10 where game_id=20151229</v>
      </c>
      <c r="S191" s="112" t="str">
        <f t="shared" si="70"/>
        <v>Update lineups set player_name = 'Burke Oliver', Player_num = 35 where game_id = 20151229 and player_order = 10</v>
      </c>
      <c r="T191" s="65" t="str">
        <f t="shared" si="74"/>
        <v/>
      </c>
      <c r="U191" s="193" t="str">
        <f t="shared" si="71"/>
        <v/>
      </c>
      <c r="V191" s="242" t="s">
        <v>739</v>
      </c>
      <c r="W191" s="65" t="str">
        <f t="shared" si="72"/>
        <v>Update lineups set player_name = 'Burke Oliver'</v>
      </c>
      <c r="X191" s="65" t="str">
        <f t="shared" si="75"/>
        <v>, Player_num = 35</v>
      </c>
      <c r="Y191" s="65" t="str">
        <f t="shared" si="76"/>
        <v/>
      </c>
      <c r="Z191" s="65" t="str">
        <f t="shared" si="77"/>
        <v/>
      </c>
      <c r="AA191" s="65" t="str">
        <f t="shared" si="78"/>
        <v/>
      </c>
      <c r="AB191" s="65" t="str">
        <f t="shared" si="79"/>
        <v/>
      </c>
      <c r="AC191" s="65" t="str">
        <f t="shared" si="80"/>
        <v/>
      </c>
      <c r="AD191" s="65" t="str">
        <f t="shared" si="73"/>
        <v xml:space="preserve"> where game_id = 20151229 and player_order = 10</v>
      </c>
      <c r="AE191" s="65" t="s">
        <v>739</v>
      </c>
      <c r="AF191" s="65" t="str">
        <f t="shared" si="81"/>
        <v/>
      </c>
      <c r="AG191" s="65" t="str">
        <f t="shared" si="82"/>
        <v/>
      </c>
      <c r="AH191" s="65" t="str">
        <f t="shared" si="83"/>
        <v/>
      </c>
      <c r="AI191" s="65" t="str">
        <f t="shared" si="84"/>
        <v/>
      </c>
      <c r="AJ191" s="65" t="str">
        <f t="shared" si="85"/>
        <v/>
      </c>
    </row>
    <row r="192" spans="1:36" x14ac:dyDescent="0.25">
      <c r="A192" s="109" t="s">
        <v>20</v>
      </c>
      <c r="B192" s="221" t="s">
        <v>2707</v>
      </c>
      <c r="C192" s="75">
        <v>20151229</v>
      </c>
      <c r="D192" s="75">
        <v>11</v>
      </c>
      <c r="E192" s="75">
        <v>23</v>
      </c>
      <c r="F192" s="195" t="s">
        <v>750</v>
      </c>
      <c r="G192" s="75"/>
      <c r="H192" s="78"/>
      <c r="I192" s="75"/>
      <c r="J192" s="75"/>
      <c r="K192" s="75"/>
      <c r="Q192" s="115"/>
      <c r="R192" s="112" t="str">
        <f t="shared" si="69"/>
        <v>Update games set Ground= 'Cardiff City Stadium' where game_id=20151229</v>
      </c>
      <c r="S192" s="112" t="str">
        <f t="shared" si="70"/>
        <v>Update lineups set player_name = 'Blackstock Dexter', Player_num = 23 where game_id = 20151229 and player_order = 11</v>
      </c>
      <c r="T192" s="65" t="str">
        <f t="shared" si="74"/>
        <v/>
      </c>
      <c r="U192" s="193" t="str">
        <f t="shared" si="71"/>
        <v/>
      </c>
      <c r="V192" s="242" t="s">
        <v>739</v>
      </c>
      <c r="W192" s="65" t="str">
        <f t="shared" si="72"/>
        <v>Update lineups set player_name = 'Blackstock Dexter'</v>
      </c>
      <c r="X192" s="65" t="str">
        <f t="shared" si="75"/>
        <v>, Player_num = 23</v>
      </c>
      <c r="Y192" s="65" t="str">
        <f t="shared" si="76"/>
        <v/>
      </c>
      <c r="Z192" s="65" t="str">
        <f t="shared" si="77"/>
        <v/>
      </c>
      <c r="AA192" s="65" t="str">
        <f t="shared" si="78"/>
        <v/>
      </c>
      <c r="AB192" s="65" t="str">
        <f t="shared" si="79"/>
        <v/>
      </c>
      <c r="AC192" s="65" t="str">
        <f t="shared" si="80"/>
        <v/>
      </c>
      <c r="AD192" s="65" t="str">
        <f t="shared" si="73"/>
        <v xml:space="preserve"> where game_id = 20151229 and player_order = 11</v>
      </c>
      <c r="AE192" s="65" t="s">
        <v>739</v>
      </c>
      <c r="AF192" s="65" t="str">
        <f t="shared" si="81"/>
        <v/>
      </c>
      <c r="AG192" s="65" t="str">
        <f t="shared" si="82"/>
        <v/>
      </c>
      <c r="AH192" s="65" t="str">
        <f t="shared" si="83"/>
        <v/>
      </c>
      <c r="AI192" s="65" t="str">
        <f t="shared" si="84"/>
        <v/>
      </c>
      <c r="AJ192" s="65" t="str">
        <f t="shared" si="85"/>
        <v/>
      </c>
    </row>
    <row r="193" spans="1:36" x14ac:dyDescent="0.25">
      <c r="A193" s="109" t="s">
        <v>756</v>
      </c>
      <c r="B193" s="221" t="s">
        <v>2707</v>
      </c>
      <c r="C193" s="113">
        <v>20151229</v>
      </c>
      <c r="D193" s="113">
        <v>12</v>
      </c>
      <c r="E193" s="113">
        <v>26</v>
      </c>
      <c r="F193" s="194" t="s">
        <v>754</v>
      </c>
      <c r="Q193" s="115"/>
      <c r="R193" s="112" t="str">
        <f t="shared" si="69"/>
        <v>Update games set Ground_Parent= 'Cardiff City Stadium' where game_id=20151229</v>
      </c>
      <c r="S193" s="112" t="str">
        <f t="shared" si="70"/>
        <v>Update lineups set player_name = 'Evtimov Dimitar', Player_num = 26 where game_id = 20151229 and player_order = 12</v>
      </c>
      <c r="T193" s="65" t="str">
        <f t="shared" si="74"/>
        <v/>
      </c>
      <c r="U193" s="193" t="str">
        <f t="shared" si="71"/>
        <v/>
      </c>
      <c r="V193" s="242" t="s">
        <v>739</v>
      </c>
      <c r="W193" s="65" t="str">
        <f t="shared" si="72"/>
        <v>Update lineups set player_name = 'Evtimov Dimitar'</v>
      </c>
      <c r="X193" s="65" t="str">
        <f t="shared" si="75"/>
        <v>, Player_num = 26</v>
      </c>
      <c r="Y193" s="65" t="str">
        <f t="shared" si="76"/>
        <v/>
      </c>
      <c r="Z193" s="65" t="str">
        <f t="shared" si="77"/>
        <v/>
      </c>
      <c r="AA193" s="65" t="str">
        <f t="shared" si="78"/>
        <v/>
      </c>
      <c r="AB193" s="65" t="str">
        <f t="shared" si="79"/>
        <v/>
      </c>
      <c r="AC193" s="65" t="str">
        <f t="shared" si="80"/>
        <v/>
      </c>
      <c r="AD193" s="65" t="str">
        <f t="shared" si="73"/>
        <v xml:space="preserve"> where game_id = 20151229 and player_order = 12</v>
      </c>
      <c r="AE193" s="65" t="s">
        <v>739</v>
      </c>
      <c r="AF193" s="65" t="str">
        <f t="shared" si="81"/>
        <v/>
      </c>
      <c r="AG193" s="65" t="str">
        <f t="shared" si="82"/>
        <v/>
      </c>
      <c r="AH193" s="65" t="str">
        <f t="shared" si="83"/>
        <v/>
      </c>
      <c r="AI193" s="65" t="str">
        <f t="shared" si="84"/>
        <v/>
      </c>
      <c r="AJ193" s="65" t="str">
        <f t="shared" si="85"/>
        <v/>
      </c>
    </row>
    <row r="194" spans="1:36" x14ac:dyDescent="0.25">
      <c r="A194" s="109" t="s">
        <v>753</v>
      </c>
      <c r="B194" s="221" t="s">
        <v>2705</v>
      </c>
      <c r="C194" s="113">
        <v>20151229</v>
      </c>
      <c r="D194" s="113">
        <v>13</v>
      </c>
      <c r="E194" s="113">
        <v>10</v>
      </c>
      <c r="F194" s="194" t="s">
        <v>715</v>
      </c>
      <c r="H194" s="212"/>
      <c r="Q194" s="115"/>
      <c r="R194" s="112" t="str">
        <f t="shared" ref="R194:R257" si="86">IF(B194="","--", CONCATENATE("Update games set ", A194, "= ",B194," where game_id=", C194))</f>
        <v>Update games set Referee= 'Tim Robinson' where game_id=20151229</v>
      </c>
      <c r="S194" s="112" t="str">
        <f t="shared" ref="S194:S257" si="87">IF(F194="", "", W194&amp;X194&amp;Y194&amp;Z194&amp;AA194&amp;AB194&amp;AC194&amp;AD194)</f>
        <v>Update lineups set player_name = 'Lansbury Henri', Player_num = 10 where game_id = 20151229 and player_order = 13</v>
      </c>
      <c r="T194" s="65" t="str">
        <f t="shared" si="74"/>
        <v/>
      </c>
      <c r="U194" s="193" t="str">
        <f t="shared" ref="U194:U257" si="88">IF(L194="", "", AF194&amp;AG194&amp;AH194&amp;AI194&amp;AJ194)</f>
        <v/>
      </c>
      <c r="V194" s="242" t="s">
        <v>739</v>
      </c>
      <c r="W194" s="65" t="str">
        <f t="shared" ref="W194:W257" si="89">IF(F194="","",CONCATENATE("Update lineups set player_name = '",SUBSTITUTE(F194, "'", "''"),"'"))</f>
        <v>Update lineups set player_name = 'Lansbury Henri'</v>
      </c>
      <c r="X194" s="65" t="str">
        <f t="shared" si="75"/>
        <v>, Player_num = 10</v>
      </c>
      <c r="Y194" s="65" t="str">
        <f t="shared" si="76"/>
        <v/>
      </c>
      <c r="Z194" s="65" t="str">
        <f t="shared" si="77"/>
        <v/>
      </c>
      <c r="AA194" s="65" t="str">
        <f t="shared" si="78"/>
        <v/>
      </c>
      <c r="AB194" s="65" t="str">
        <f t="shared" si="79"/>
        <v/>
      </c>
      <c r="AC194" s="65" t="str">
        <f t="shared" si="80"/>
        <v/>
      </c>
      <c r="AD194" s="65" t="str">
        <f t="shared" ref="AD194:AD257" si="90">IF(F194="", "", CONCATENATE(" where game_id = ",C194, " and player_order = ", D194))</f>
        <v xml:space="preserve"> where game_id = 20151229 and player_order = 13</v>
      </c>
      <c r="AE194" s="65" t="s">
        <v>739</v>
      </c>
      <c r="AF194" s="65" t="str">
        <f t="shared" si="81"/>
        <v/>
      </c>
      <c r="AG194" s="65" t="str">
        <f t="shared" si="82"/>
        <v/>
      </c>
      <c r="AH194" s="65" t="str">
        <f t="shared" si="83"/>
        <v/>
      </c>
      <c r="AI194" s="65" t="str">
        <f t="shared" si="84"/>
        <v/>
      </c>
      <c r="AJ194" s="65" t="str">
        <f t="shared" si="85"/>
        <v/>
      </c>
    </row>
    <row r="195" spans="1:36" x14ac:dyDescent="0.25">
      <c r="A195" s="109" t="s">
        <v>475</v>
      </c>
      <c r="B195" s="114">
        <v>15461</v>
      </c>
      <c r="C195" s="113">
        <v>20151229</v>
      </c>
      <c r="D195" s="113">
        <v>14</v>
      </c>
      <c r="E195" s="113">
        <v>15</v>
      </c>
      <c r="F195" s="194" t="s">
        <v>758</v>
      </c>
      <c r="H195" s="194"/>
      <c r="Q195" s="115"/>
      <c r="R195" s="112" t="str">
        <f t="shared" si="86"/>
        <v>Update games set Att= 15461 where game_id=20151229</v>
      </c>
      <c r="S195" s="112" t="str">
        <f t="shared" si="87"/>
        <v>Update lineups set player_name = 'Mendes Ryan', Player_num = 15 where game_id = 20151229 and player_order = 14</v>
      </c>
      <c r="T195" s="65" t="str">
        <f t="shared" si="74"/>
        <v/>
      </c>
      <c r="U195" s="193" t="str">
        <f t="shared" si="88"/>
        <v/>
      </c>
      <c r="V195" s="242" t="s">
        <v>739</v>
      </c>
      <c r="W195" s="65" t="str">
        <f t="shared" si="89"/>
        <v>Update lineups set player_name = 'Mendes Ryan'</v>
      </c>
      <c r="X195" s="65" t="str">
        <f t="shared" si="75"/>
        <v>, Player_num = 15</v>
      </c>
      <c r="Y195" s="65" t="str">
        <f t="shared" si="76"/>
        <v/>
      </c>
      <c r="Z195" s="65" t="str">
        <f t="shared" si="77"/>
        <v/>
      </c>
      <c r="AA195" s="65" t="str">
        <f t="shared" si="78"/>
        <v/>
      </c>
      <c r="AB195" s="65" t="str">
        <f t="shared" si="79"/>
        <v/>
      </c>
      <c r="AC195" s="65" t="str">
        <f t="shared" si="80"/>
        <v/>
      </c>
      <c r="AD195" s="65" t="str">
        <f t="shared" si="90"/>
        <v xml:space="preserve"> where game_id = 20151229 and player_order = 14</v>
      </c>
      <c r="AE195" s="65" t="s">
        <v>739</v>
      </c>
      <c r="AF195" s="65" t="str">
        <f t="shared" si="81"/>
        <v/>
      </c>
      <c r="AG195" s="65" t="str">
        <f t="shared" si="82"/>
        <v/>
      </c>
      <c r="AH195" s="65" t="str">
        <f t="shared" si="83"/>
        <v/>
      </c>
      <c r="AI195" s="65" t="str">
        <f t="shared" si="84"/>
        <v/>
      </c>
      <c r="AJ195" s="65" t="str">
        <f t="shared" si="85"/>
        <v/>
      </c>
    </row>
    <row r="196" spans="1:36" x14ac:dyDescent="0.25">
      <c r="A196" s="109" t="s">
        <v>749</v>
      </c>
      <c r="B196" s="222" t="s">
        <v>2706</v>
      </c>
      <c r="C196" s="113">
        <v>20151229</v>
      </c>
      <c r="D196" s="113">
        <v>15</v>
      </c>
      <c r="E196" s="113">
        <v>17</v>
      </c>
      <c r="F196" s="194" t="s">
        <v>757</v>
      </c>
      <c r="H196" s="190"/>
      <c r="Q196" s="115"/>
      <c r="R196" s="112" t="str">
        <f t="shared" si="86"/>
        <v>Update games set Source= 'http://www.11v11.com/matches/cardiff-city-v-nottingham-forest-29-december-2015-316008/' where game_id=20151229</v>
      </c>
      <c r="S196" s="112" t="str">
        <f t="shared" si="87"/>
        <v>Update lineups set player_name = 'Oliveira Nelson', Player_num = 17 where game_id = 20151229 and player_order = 15</v>
      </c>
      <c r="T196" s="65" t="str">
        <f t="shared" si="74"/>
        <v/>
      </c>
      <c r="U196" s="193" t="str">
        <f t="shared" si="88"/>
        <v/>
      </c>
      <c r="V196" s="242" t="s">
        <v>739</v>
      </c>
      <c r="W196" s="65" t="str">
        <f t="shared" si="89"/>
        <v>Update lineups set player_name = 'Oliveira Nelson'</v>
      </c>
      <c r="X196" s="65" t="str">
        <f t="shared" si="75"/>
        <v>, Player_num = 17</v>
      </c>
      <c r="Y196" s="65" t="str">
        <f t="shared" si="76"/>
        <v/>
      </c>
      <c r="Z196" s="65" t="str">
        <f t="shared" si="77"/>
        <v/>
      </c>
      <c r="AA196" s="65" t="str">
        <f t="shared" si="78"/>
        <v/>
      </c>
      <c r="AB196" s="65" t="str">
        <f t="shared" si="79"/>
        <v/>
      </c>
      <c r="AC196" s="65" t="str">
        <f t="shared" si="80"/>
        <v/>
      </c>
      <c r="AD196" s="65" t="str">
        <f t="shared" si="90"/>
        <v xml:space="preserve"> where game_id = 20151229 and player_order = 15</v>
      </c>
      <c r="AE196" s="65" t="s">
        <v>739</v>
      </c>
      <c r="AF196" s="65" t="str">
        <f t="shared" si="81"/>
        <v/>
      </c>
      <c r="AG196" s="65" t="str">
        <f t="shared" si="82"/>
        <v/>
      </c>
      <c r="AH196" s="65" t="str">
        <f t="shared" si="83"/>
        <v/>
      </c>
      <c r="AI196" s="65" t="str">
        <f t="shared" si="84"/>
        <v/>
      </c>
      <c r="AJ196" s="65" t="str">
        <f t="shared" si="85"/>
        <v/>
      </c>
    </row>
    <row r="197" spans="1:36" x14ac:dyDescent="0.25">
      <c r="A197" s="109" t="s">
        <v>746</v>
      </c>
      <c r="B197" s="198" t="s">
        <v>2700</v>
      </c>
      <c r="C197" s="113">
        <v>20151229</v>
      </c>
      <c r="D197" s="113">
        <v>16</v>
      </c>
      <c r="F197" s="194" t="s">
        <v>744</v>
      </c>
      <c r="H197" s="217"/>
      <c r="Q197" s="115"/>
      <c r="R197" s="112" t="str">
        <f t="shared" si="86"/>
        <v>Update games set Game_date= '2015-12-27' where game_id=20151229</v>
      </c>
      <c r="S197" s="112" t="str">
        <f t="shared" si="87"/>
        <v>Update lineups set player_name = 'Burke Chris' where game_id = 20151229 and player_order = 16</v>
      </c>
      <c r="T197" s="65" t="str">
        <f t="shared" si="74"/>
        <v/>
      </c>
      <c r="U197" s="193" t="str">
        <f t="shared" si="88"/>
        <v/>
      </c>
      <c r="V197" s="242" t="s">
        <v>739</v>
      </c>
      <c r="W197" s="65" t="str">
        <f t="shared" si="89"/>
        <v>Update lineups set player_name = 'Burke Chris'</v>
      </c>
      <c r="X197" s="65" t="str">
        <f t="shared" si="75"/>
        <v/>
      </c>
      <c r="Y197" s="65" t="str">
        <f t="shared" si="76"/>
        <v/>
      </c>
      <c r="Z197" s="65" t="str">
        <f t="shared" si="77"/>
        <v/>
      </c>
      <c r="AA197" s="65" t="str">
        <f t="shared" si="78"/>
        <v/>
      </c>
      <c r="AB197" s="65" t="str">
        <f t="shared" si="79"/>
        <v/>
      </c>
      <c r="AC197" s="65" t="str">
        <f t="shared" si="80"/>
        <v/>
      </c>
      <c r="AD197" s="65" t="str">
        <f t="shared" si="90"/>
        <v xml:space="preserve"> where game_id = 20151229 and player_order = 16</v>
      </c>
      <c r="AE197" s="65" t="s">
        <v>739</v>
      </c>
      <c r="AF197" s="65" t="str">
        <f t="shared" si="81"/>
        <v/>
      </c>
      <c r="AG197" s="65" t="str">
        <f t="shared" si="82"/>
        <v/>
      </c>
      <c r="AH197" s="65" t="str">
        <f t="shared" si="83"/>
        <v/>
      </c>
      <c r="AI197" s="65" t="str">
        <f t="shared" si="84"/>
        <v/>
      </c>
      <c r="AJ197" s="65" t="str">
        <f t="shared" si="85"/>
        <v/>
      </c>
    </row>
    <row r="198" spans="1:36" x14ac:dyDescent="0.25">
      <c r="A198" s="109" t="s">
        <v>743</v>
      </c>
      <c r="B198" s="198" t="s">
        <v>2701</v>
      </c>
      <c r="C198" s="113">
        <v>20151229</v>
      </c>
      <c r="D198" s="113">
        <v>17</v>
      </c>
      <c r="E198" s="113">
        <v>29</v>
      </c>
      <c r="F198" s="194" t="s">
        <v>776</v>
      </c>
      <c r="H198" s="217"/>
      <c r="Q198" s="115"/>
      <c r="R198" s="112" t="str">
        <f t="shared" si="86"/>
        <v>Update games set Game_time= '4:30PM' where game_id=20151229</v>
      </c>
      <c r="S198" s="112" t="str">
        <f t="shared" si="87"/>
        <v>Update lineups set player_name = 'O''Grady Chris', Player_num = 29 where game_id = 20151229 and player_order = 17</v>
      </c>
      <c r="T198" s="65" t="str">
        <f t="shared" si="74"/>
        <v/>
      </c>
      <c r="U198" s="193" t="str">
        <f t="shared" si="88"/>
        <v/>
      </c>
      <c r="V198" s="242" t="s">
        <v>739</v>
      </c>
      <c r="W198" s="65" t="str">
        <f t="shared" si="89"/>
        <v>Update lineups set player_name = 'O''Grady Chris'</v>
      </c>
      <c r="X198" s="65" t="str">
        <f t="shared" si="75"/>
        <v>, Player_num = 29</v>
      </c>
      <c r="Y198" s="65" t="str">
        <f t="shared" si="76"/>
        <v/>
      </c>
      <c r="Z198" s="65" t="str">
        <f t="shared" si="77"/>
        <v/>
      </c>
      <c r="AA198" s="65" t="str">
        <f t="shared" si="78"/>
        <v/>
      </c>
      <c r="AB198" s="65" t="str">
        <f t="shared" si="79"/>
        <v/>
      </c>
      <c r="AC198" s="65" t="str">
        <f t="shared" si="80"/>
        <v/>
      </c>
      <c r="AD198" s="65" t="str">
        <f t="shared" si="90"/>
        <v xml:space="preserve"> where game_id = 20151229 and player_order = 17</v>
      </c>
      <c r="AE198" s="65" t="s">
        <v>739</v>
      </c>
      <c r="AF198" s="65" t="str">
        <f t="shared" si="81"/>
        <v/>
      </c>
      <c r="AG198" s="65" t="str">
        <f t="shared" si="82"/>
        <v/>
      </c>
      <c r="AH198" s="65" t="str">
        <f t="shared" si="83"/>
        <v/>
      </c>
      <c r="AI198" s="65" t="str">
        <f t="shared" si="84"/>
        <v/>
      </c>
      <c r="AJ198" s="65" t="str">
        <f t="shared" si="85"/>
        <v/>
      </c>
    </row>
    <row r="199" spans="1:36" ht="15" thickBot="1" x14ac:dyDescent="0.3">
      <c r="A199" s="116"/>
      <c r="B199" s="119"/>
      <c r="C199" s="117">
        <v>20151229</v>
      </c>
      <c r="D199" s="117">
        <v>18</v>
      </c>
      <c r="E199" s="117">
        <v>38</v>
      </c>
      <c r="F199" s="199" t="s">
        <v>741</v>
      </c>
      <c r="G199" s="117"/>
      <c r="H199" s="118"/>
      <c r="I199" s="117"/>
      <c r="J199" s="117"/>
      <c r="K199" s="117"/>
      <c r="L199" s="205"/>
      <c r="M199" s="206"/>
      <c r="N199" s="207"/>
      <c r="O199" s="207"/>
      <c r="P199" s="207"/>
      <c r="Q199" s="115"/>
      <c r="R199" s="112" t="str">
        <f t="shared" si="86"/>
        <v>--</v>
      </c>
      <c r="S199" s="112" t="str">
        <f t="shared" si="87"/>
        <v>Update lineups set player_name = 'Osborn Ben', Player_num = 38 where game_id = 20151229 and player_order = 18</v>
      </c>
      <c r="T199" s="65" t="str">
        <f t="shared" si="74"/>
        <v/>
      </c>
      <c r="U199" s="193" t="str">
        <f t="shared" si="88"/>
        <v/>
      </c>
      <c r="V199" s="242" t="s">
        <v>739</v>
      </c>
      <c r="W199" s="65" t="str">
        <f t="shared" si="89"/>
        <v>Update lineups set player_name = 'Osborn Ben'</v>
      </c>
      <c r="X199" s="65" t="str">
        <f t="shared" si="75"/>
        <v>, Player_num = 38</v>
      </c>
      <c r="Y199" s="65" t="str">
        <f t="shared" si="76"/>
        <v/>
      </c>
      <c r="Z199" s="65" t="str">
        <f t="shared" si="77"/>
        <v/>
      </c>
      <c r="AA199" s="65" t="str">
        <f t="shared" si="78"/>
        <v/>
      </c>
      <c r="AB199" s="65" t="str">
        <f t="shared" si="79"/>
        <v/>
      </c>
      <c r="AC199" s="65" t="str">
        <f t="shared" si="80"/>
        <v/>
      </c>
      <c r="AD199" s="65" t="str">
        <f t="shared" si="90"/>
        <v xml:space="preserve"> where game_id = 20151229 and player_order = 18</v>
      </c>
      <c r="AE199" s="65" t="s">
        <v>739</v>
      </c>
      <c r="AF199" s="65" t="str">
        <f t="shared" si="81"/>
        <v/>
      </c>
      <c r="AG199" s="65" t="str">
        <f t="shared" si="82"/>
        <v/>
      </c>
      <c r="AH199" s="65" t="str">
        <f t="shared" si="83"/>
        <v/>
      </c>
      <c r="AI199" s="65" t="str">
        <f t="shared" si="84"/>
        <v/>
      </c>
      <c r="AJ199" s="65" t="str">
        <f t="shared" si="85"/>
        <v/>
      </c>
    </row>
    <row r="200" spans="1:36" ht="15" thickTop="1" x14ac:dyDescent="0.25">
      <c r="A200" s="125" t="s">
        <v>774</v>
      </c>
      <c r="B200" s="191" t="s">
        <v>2708</v>
      </c>
      <c r="C200" s="113">
        <v>20160102</v>
      </c>
      <c r="D200" s="113">
        <v>1</v>
      </c>
      <c r="E200" s="113">
        <v>1</v>
      </c>
      <c r="F200" s="212" t="s">
        <v>772</v>
      </c>
      <c r="L200" s="202">
        <v>1</v>
      </c>
      <c r="M200" s="194" t="s">
        <v>741</v>
      </c>
      <c r="N200" s="204">
        <v>44</v>
      </c>
      <c r="Q200" s="115"/>
      <c r="R200" s="112" t="str">
        <f t="shared" si="86"/>
        <v>Update games set Opp_Parent= 'Charlton Atheltic' where game_id=20160102</v>
      </c>
      <c r="S200" s="112" t="str">
        <f t="shared" si="87"/>
        <v>Update lineups set player_name = 'de Vries Dorus', Player_num = 1 where game_id = 20160102 and player_order = 1</v>
      </c>
      <c r="T200" s="65" t="str">
        <f t="shared" si="74"/>
        <v>insert into goals (game_id, goal_order, scorer_name) values (20160102, 1, 'Osborn Ben')</v>
      </c>
      <c r="U200" s="193" t="str">
        <f t="shared" si="88"/>
        <v>update goals set scorer_name = 'Osborn Ben', goal_min = 44 where game_id = 20160102 and goal_order = 1</v>
      </c>
      <c r="V200" s="242" t="s">
        <v>739</v>
      </c>
      <c r="W200" s="65" t="str">
        <f t="shared" si="89"/>
        <v>Update lineups set player_name = 'de Vries Dorus'</v>
      </c>
      <c r="X200" s="65" t="str">
        <f t="shared" si="75"/>
        <v>, Player_num = 1</v>
      </c>
      <c r="Y200" s="65" t="str">
        <f t="shared" si="76"/>
        <v/>
      </c>
      <c r="Z200" s="65" t="str">
        <f t="shared" si="77"/>
        <v/>
      </c>
      <c r="AA200" s="65" t="str">
        <f t="shared" si="78"/>
        <v/>
      </c>
      <c r="AB200" s="65" t="str">
        <f t="shared" si="79"/>
        <v/>
      </c>
      <c r="AC200" s="65" t="str">
        <f t="shared" si="80"/>
        <v/>
      </c>
      <c r="AD200" s="65" t="str">
        <f t="shared" si="90"/>
        <v xml:space="preserve"> where game_id = 20160102 and player_order = 1</v>
      </c>
      <c r="AE200" s="65" t="s">
        <v>739</v>
      </c>
      <c r="AF200" s="65" t="str">
        <f t="shared" si="81"/>
        <v>update goals set scorer_name = 'Osborn Ben'</v>
      </c>
      <c r="AG200" s="65" t="str">
        <f t="shared" si="82"/>
        <v>, goal_min = 44</v>
      </c>
      <c r="AH200" s="65" t="str">
        <f t="shared" si="83"/>
        <v/>
      </c>
      <c r="AI200" s="65" t="str">
        <f t="shared" si="84"/>
        <v/>
      </c>
      <c r="AJ200" s="65" t="str">
        <f t="shared" si="85"/>
        <v xml:space="preserve"> where game_id = 20160102 and goal_order = 1</v>
      </c>
    </row>
    <row r="201" spans="1:36" x14ac:dyDescent="0.25">
      <c r="A201" s="109" t="s">
        <v>5</v>
      </c>
      <c r="B201" s="114">
        <v>1</v>
      </c>
      <c r="C201" s="113">
        <v>20160102</v>
      </c>
      <c r="D201" s="113">
        <v>2</v>
      </c>
      <c r="E201" s="113">
        <v>2</v>
      </c>
      <c r="F201" s="212" t="s">
        <v>714</v>
      </c>
      <c r="K201" s="220"/>
      <c r="M201" s="194"/>
      <c r="Q201" s="115"/>
      <c r="R201" s="112" t="str">
        <f t="shared" si="86"/>
        <v>Update games set F= 1 where game_id=20160102</v>
      </c>
      <c r="S201" s="112" t="str">
        <f t="shared" si="87"/>
        <v>Update lineups set player_name = 'Mills Matthew', Player_num = 2 where game_id = 20160102 and player_order = 2</v>
      </c>
      <c r="T201" s="65" t="str">
        <f t="shared" si="74"/>
        <v/>
      </c>
      <c r="U201" s="193" t="str">
        <f t="shared" si="88"/>
        <v/>
      </c>
      <c r="V201" s="242" t="s">
        <v>739</v>
      </c>
      <c r="W201" s="65" t="str">
        <f t="shared" si="89"/>
        <v>Update lineups set player_name = 'Mills Matthew'</v>
      </c>
      <c r="X201" s="65" t="str">
        <f t="shared" si="75"/>
        <v>, Player_num = 2</v>
      </c>
      <c r="Y201" s="65" t="str">
        <f t="shared" si="76"/>
        <v/>
      </c>
      <c r="Z201" s="65" t="str">
        <f t="shared" si="77"/>
        <v/>
      </c>
      <c r="AA201" s="65" t="str">
        <f t="shared" si="78"/>
        <v/>
      </c>
      <c r="AB201" s="65" t="str">
        <f t="shared" si="79"/>
        <v/>
      </c>
      <c r="AC201" s="65" t="str">
        <f t="shared" si="80"/>
        <v/>
      </c>
      <c r="AD201" s="65" t="str">
        <f t="shared" si="90"/>
        <v xml:space="preserve"> where game_id = 20160102 and player_order = 2</v>
      </c>
      <c r="AE201" s="65" t="s">
        <v>739</v>
      </c>
      <c r="AF201" s="65" t="str">
        <f t="shared" si="81"/>
        <v/>
      </c>
      <c r="AG201" s="65" t="str">
        <f t="shared" si="82"/>
        <v/>
      </c>
      <c r="AH201" s="65" t="str">
        <f t="shared" si="83"/>
        <v/>
      </c>
      <c r="AI201" s="65" t="str">
        <f t="shared" si="84"/>
        <v/>
      </c>
      <c r="AJ201" s="65" t="str">
        <f t="shared" si="85"/>
        <v/>
      </c>
    </row>
    <row r="202" spans="1:36" x14ac:dyDescent="0.25">
      <c r="A202" s="109" t="s">
        <v>0</v>
      </c>
      <c r="B202" s="114">
        <v>1</v>
      </c>
      <c r="C202" s="113">
        <v>20160102</v>
      </c>
      <c r="D202" s="113">
        <v>3</v>
      </c>
      <c r="E202" s="113">
        <v>5</v>
      </c>
      <c r="F202" s="212" t="s">
        <v>771</v>
      </c>
      <c r="M202" s="194"/>
      <c r="Q202" s="115"/>
      <c r="R202" s="112" t="str">
        <f t="shared" si="86"/>
        <v>Update games set A= 1 where game_id=20160102</v>
      </c>
      <c r="S202" s="112" t="str">
        <f t="shared" si="87"/>
        <v>Update lineups set player_name = 'Lichaj Eric', Player_num = 5 where game_id = 20160102 and player_order = 3</v>
      </c>
      <c r="T202" s="65" t="str">
        <f t="shared" si="74"/>
        <v/>
      </c>
      <c r="U202" s="193" t="str">
        <f t="shared" si="88"/>
        <v/>
      </c>
      <c r="V202" s="242" t="s">
        <v>739</v>
      </c>
      <c r="W202" s="65" t="str">
        <f t="shared" si="89"/>
        <v>Update lineups set player_name = 'Lichaj Eric'</v>
      </c>
      <c r="X202" s="65" t="str">
        <f t="shared" si="75"/>
        <v>, Player_num = 5</v>
      </c>
      <c r="Y202" s="65" t="str">
        <f t="shared" si="76"/>
        <v/>
      </c>
      <c r="Z202" s="65" t="str">
        <f t="shared" si="77"/>
        <v/>
      </c>
      <c r="AA202" s="65" t="str">
        <f t="shared" si="78"/>
        <v/>
      </c>
      <c r="AB202" s="65" t="str">
        <f t="shared" si="79"/>
        <v/>
      </c>
      <c r="AC202" s="65" t="str">
        <f t="shared" si="80"/>
        <v/>
      </c>
      <c r="AD202" s="65" t="str">
        <f t="shared" si="90"/>
        <v xml:space="preserve"> where game_id = 20160102 and player_order = 3</v>
      </c>
      <c r="AE202" s="65" t="s">
        <v>739</v>
      </c>
      <c r="AF202" s="65" t="str">
        <f t="shared" si="81"/>
        <v/>
      </c>
      <c r="AG202" s="65" t="str">
        <f t="shared" si="82"/>
        <v/>
      </c>
      <c r="AH202" s="65" t="str">
        <f t="shared" si="83"/>
        <v/>
      </c>
      <c r="AI202" s="65" t="str">
        <f t="shared" si="84"/>
        <v/>
      </c>
      <c r="AJ202" s="65" t="str">
        <f t="shared" si="85"/>
        <v/>
      </c>
    </row>
    <row r="203" spans="1:36" x14ac:dyDescent="0.25">
      <c r="A203" s="109" t="s">
        <v>23</v>
      </c>
      <c r="B203" s="198" t="s">
        <v>792</v>
      </c>
      <c r="C203" s="113">
        <v>20160102</v>
      </c>
      <c r="D203" s="113">
        <v>4</v>
      </c>
      <c r="E203" s="113">
        <v>25</v>
      </c>
      <c r="F203" s="212" t="s">
        <v>769</v>
      </c>
      <c r="Q203" s="115"/>
      <c r="R203" s="112" t="str">
        <f t="shared" si="86"/>
        <v>Update games set Result= 'D' where game_id=20160102</v>
      </c>
      <c r="S203" s="112" t="str">
        <f t="shared" si="87"/>
        <v>Update lineups set player_name = 'Hobbs Jack', Player_num = 25 where game_id = 20160102 and player_order = 4</v>
      </c>
      <c r="T203" s="65" t="str">
        <f t="shared" si="74"/>
        <v/>
      </c>
      <c r="U203" s="193" t="str">
        <f t="shared" si="88"/>
        <v/>
      </c>
      <c r="V203" s="242" t="s">
        <v>739</v>
      </c>
      <c r="W203" s="65" t="str">
        <f t="shared" si="89"/>
        <v>Update lineups set player_name = 'Hobbs Jack'</v>
      </c>
      <c r="X203" s="65" t="str">
        <f t="shared" si="75"/>
        <v>, Player_num = 25</v>
      </c>
      <c r="Y203" s="65" t="str">
        <f t="shared" si="76"/>
        <v/>
      </c>
      <c r="Z203" s="65" t="str">
        <f t="shared" si="77"/>
        <v/>
      </c>
      <c r="AA203" s="65" t="str">
        <f t="shared" si="78"/>
        <v/>
      </c>
      <c r="AB203" s="65" t="str">
        <f t="shared" si="79"/>
        <v/>
      </c>
      <c r="AC203" s="65" t="str">
        <f t="shared" si="80"/>
        <v/>
      </c>
      <c r="AD203" s="65" t="str">
        <f t="shared" si="90"/>
        <v xml:space="preserve"> where game_id = 20160102 and player_order = 4</v>
      </c>
      <c r="AE203" s="65" t="s">
        <v>739</v>
      </c>
      <c r="AF203" s="65" t="str">
        <f t="shared" si="81"/>
        <v/>
      </c>
      <c r="AG203" s="65" t="str">
        <f t="shared" si="82"/>
        <v/>
      </c>
      <c r="AH203" s="65" t="str">
        <f t="shared" si="83"/>
        <v/>
      </c>
      <c r="AI203" s="65" t="str">
        <f t="shared" si="84"/>
        <v/>
      </c>
      <c r="AJ203" s="65" t="str">
        <f t="shared" si="85"/>
        <v/>
      </c>
    </row>
    <row r="204" spans="1:36" x14ac:dyDescent="0.25">
      <c r="A204" s="109" t="s">
        <v>768</v>
      </c>
      <c r="B204" s="114">
        <v>1</v>
      </c>
      <c r="C204" s="113">
        <v>20160102</v>
      </c>
      <c r="D204" s="113">
        <v>5</v>
      </c>
      <c r="E204" s="113">
        <v>31</v>
      </c>
      <c r="F204" s="212" t="s">
        <v>830</v>
      </c>
      <c r="Q204" s="115"/>
      <c r="R204" s="112" t="str">
        <f t="shared" si="86"/>
        <v>Update games set HT_f= 1 where game_id=20160102</v>
      </c>
      <c r="S204" s="112" t="str">
        <f t="shared" si="87"/>
        <v>Update lineups set player_name = 'Mancienne Michael', Player_num = 31 where game_id = 20160102 and player_order = 5</v>
      </c>
      <c r="T204" s="65" t="str">
        <f t="shared" si="74"/>
        <v/>
      </c>
      <c r="U204" s="193" t="str">
        <f t="shared" si="88"/>
        <v/>
      </c>
      <c r="V204" s="242" t="s">
        <v>739</v>
      </c>
      <c r="W204" s="65" t="str">
        <f t="shared" si="89"/>
        <v>Update lineups set player_name = 'Mancienne Michael'</v>
      </c>
      <c r="X204" s="65" t="str">
        <f t="shared" si="75"/>
        <v>, Player_num = 31</v>
      </c>
      <c r="Y204" s="65" t="str">
        <f t="shared" si="76"/>
        <v/>
      </c>
      <c r="Z204" s="65" t="str">
        <f t="shared" si="77"/>
        <v/>
      </c>
      <c r="AA204" s="65" t="str">
        <f t="shared" si="78"/>
        <v/>
      </c>
      <c r="AB204" s="65" t="str">
        <f t="shared" si="79"/>
        <v/>
      </c>
      <c r="AC204" s="65" t="str">
        <f t="shared" si="80"/>
        <v/>
      </c>
      <c r="AD204" s="65" t="str">
        <f t="shared" si="90"/>
        <v xml:space="preserve"> where game_id = 20160102 and player_order = 5</v>
      </c>
      <c r="AE204" s="65" t="s">
        <v>739</v>
      </c>
      <c r="AF204" s="65" t="str">
        <f t="shared" si="81"/>
        <v/>
      </c>
      <c r="AG204" s="65" t="str">
        <f t="shared" si="82"/>
        <v/>
      </c>
      <c r="AH204" s="65" t="str">
        <f t="shared" si="83"/>
        <v/>
      </c>
      <c r="AI204" s="65" t="str">
        <f t="shared" si="84"/>
        <v/>
      </c>
      <c r="AJ204" s="65" t="str">
        <f t="shared" si="85"/>
        <v/>
      </c>
    </row>
    <row r="205" spans="1:36" x14ac:dyDescent="0.25">
      <c r="A205" s="109" t="s">
        <v>766</v>
      </c>
      <c r="B205" s="114">
        <v>0</v>
      </c>
      <c r="C205" s="113">
        <v>20160102</v>
      </c>
      <c r="D205" s="113">
        <v>6</v>
      </c>
      <c r="E205" s="113">
        <v>10</v>
      </c>
      <c r="F205" s="194" t="s">
        <v>715</v>
      </c>
      <c r="Q205" s="115"/>
      <c r="R205" s="112" t="str">
        <f t="shared" si="86"/>
        <v>Update games set HT_a= 0 where game_id=20160102</v>
      </c>
      <c r="S205" s="112" t="str">
        <f t="shared" si="87"/>
        <v>Update lineups set player_name = 'Lansbury Henri', Player_num = 10 where game_id = 20160102 and player_order = 6</v>
      </c>
      <c r="T205" s="65" t="str">
        <f t="shared" si="74"/>
        <v/>
      </c>
      <c r="U205" s="193" t="str">
        <f t="shared" si="88"/>
        <v/>
      </c>
      <c r="V205" s="242" t="s">
        <v>739</v>
      </c>
      <c r="W205" s="65" t="str">
        <f t="shared" si="89"/>
        <v>Update lineups set player_name = 'Lansbury Henri'</v>
      </c>
      <c r="X205" s="65" t="str">
        <f t="shared" si="75"/>
        <v>, Player_num = 10</v>
      </c>
      <c r="Y205" s="65" t="str">
        <f t="shared" si="76"/>
        <v/>
      </c>
      <c r="Z205" s="65" t="str">
        <f t="shared" si="77"/>
        <v/>
      </c>
      <c r="AA205" s="65" t="str">
        <f t="shared" si="78"/>
        <v/>
      </c>
      <c r="AB205" s="65" t="str">
        <f t="shared" si="79"/>
        <v/>
      </c>
      <c r="AC205" s="65" t="str">
        <f t="shared" si="80"/>
        <v/>
      </c>
      <c r="AD205" s="65" t="str">
        <f t="shared" si="90"/>
        <v xml:space="preserve"> where game_id = 20160102 and player_order = 6</v>
      </c>
      <c r="AE205" s="65" t="s">
        <v>739</v>
      </c>
      <c r="AF205" s="65" t="str">
        <f t="shared" si="81"/>
        <v/>
      </c>
      <c r="AG205" s="65" t="str">
        <f t="shared" si="82"/>
        <v/>
      </c>
      <c r="AH205" s="65" t="str">
        <f t="shared" si="83"/>
        <v/>
      </c>
      <c r="AI205" s="65" t="str">
        <f t="shared" si="84"/>
        <v/>
      </c>
      <c r="AJ205" s="65" t="str">
        <f t="shared" si="85"/>
        <v/>
      </c>
    </row>
    <row r="206" spans="1:36" x14ac:dyDescent="0.25">
      <c r="A206" s="109" t="s">
        <v>764</v>
      </c>
      <c r="B206" s="114">
        <v>14</v>
      </c>
      <c r="C206" s="113">
        <v>20160102</v>
      </c>
      <c r="D206" s="113">
        <v>7</v>
      </c>
      <c r="E206" s="113">
        <v>24</v>
      </c>
      <c r="F206" s="194" t="s">
        <v>765</v>
      </c>
      <c r="Q206" s="115"/>
      <c r="R206" s="112" t="str">
        <f t="shared" si="86"/>
        <v>Update games set Pos_before= 14 where game_id=20160102</v>
      </c>
      <c r="S206" s="112" t="str">
        <f t="shared" si="87"/>
        <v>Update lineups set player_name = 'Vaughan David', Player_num = 24 where game_id = 20160102 and player_order = 7</v>
      </c>
      <c r="T206" s="65" t="str">
        <f t="shared" si="74"/>
        <v/>
      </c>
      <c r="U206" s="193" t="str">
        <f t="shared" si="88"/>
        <v/>
      </c>
      <c r="V206" s="242" t="s">
        <v>739</v>
      </c>
      <c r="W206" s="65" t="str">
        <f t="shared" si="89"/>
        <v>Update lineups set player_name = 'Vaughan David'</v>
      </c>
      <c r="X206" s="65" t="str">
        <f t="shared" si="75"/>
        <v>, Player_num = 24</v>
      </c>
      <c r="Y206" s="65" t="str">
        <f t="shared" si="76"/>
        <v/>
      </c>
      <c r="Z206" s="65" t="str">
        <f t="shared" si="77"/>
        <v/>
      </c>
      <c r="AA206" s="65" t="str">
        <f t="shared" si="78"/>
        <v/>
      </c>
      <c r="AB206" s="65" t="str">
        <f t="shared" si="79"/>
        <v/>
      </c>
      <c r="AC206" s="65" t="str">
        <f t="shared" si="80"/>
        <v/>
      </c>
      <c r="AD206" s="65" t="str">
        <f t="shared" si="90"/>
        <v xml:space="preserve"> where game_id = 20160102 and player_order = 7</v>
      </c>
      <c r="AE206" s="65" t="s">
        <v>739</v>
      </c>
      <c r="AF206" s="65" t="str">
        <f t="shared" si="81"/>
        <v/>
      </c>
      <c r="AG206" s="65" t="str">
        <f t="shared" si="82"/>
        <v/>
      </c>
      <c r="AH206" s="65" t="str">
        <f t="shared" si="83"/>
        <v/>
      </c>
      <c r="AI206" s="65" t="str">
        <f t="shared" si="84"/>
        <v/>
      </c>
      <c r="AJ206" s="65" t="str">
        <f t="shared" si="85"/>
        <v/>
      </c>
    </row>
    <row r="207" spans="1:36" x14ac:dyDescent="0.25">
      <c r="A207" s="109" t="s">
        <v>762</v>
      </c>
      <c r="C207" s="113">
        <v>20160102</v>
      </c>
      <c r="D207" s="113">
        <v>8</v>
      </c>
      <c r="E207" s="113">
        <v>27</v>
      </c>
      <c r="F207" s="194" t="s">
        <v>744</v>
      </c>
      <c r="Q207" s="115"/>
      <c r="R207" s="112" t="str">
        <f t="shared" si="86"/>
        <v>--</v>
      </c>
      <c r="S207" s="112" t="str">
        <f t="shared" si="87"/>
        <v>Update lineups set player_name = 'Burke Chris', Player_num = 27 where game_id = 20160102 and player_order = 8</v>
      </c>
      <c r="T207" s="65" t="str">
        <f t="shared" si="74"/>
        <v/>
      </c>
      <c r="U207" s="193" t="str">
        <f t="shared" si="88"/>
        <v/>
      </c>
      <c r="V207" s="242" t="s">
        <v>739</v>
      </c>
      <c r="W207" s="65" t="str">
        <f t="shared" si="89"/>
        <v>Update lineups set player_name = 'Burke Chris'</v>
      </c>
      <c r="X207" s="65" t="str">
        <f t="shared" si="75"/>
        <v>, Player_num = 27</v>
      </c>
      <c r="Y207" s="65" t="str">
        <f t="shared" si="76"/>
        <v/>
      </c>
      <c r="Z207" s="65" t="str">
        <f t="shared" si="77"/>
        <v/>
      </c>
      <c r="AA207" s="65" t="str">
        <f t="shared" si="78"/>
        <v/>
      </c>
      <c r="AB207" s="65" t="str">
        <f t="shared" si="79"/>
        <v/>
      </c>
      <c r="AC207" s="65" t="str">
        <f t="shared" si="80"/>
        <v/>
      </c>
      <c r="AD207" s="65" t="str">
        <f t="shared" si="90"/>
        <v xml:space="preserve"> where game_id = 20160102 and player_order = 8</v>
      </c>
      <c r="AE207" s="65" t="s">
        <v>739</v>
      </c>
      <c r="AF207" s="65" t="str">
        <f t="shared" si="81"/>
        <v/>
      </c>
      <c r="AG207" s="65" t="str">
        <f t="shared" si="82"/>
        <v/>
      </c>
      <c r="AH207" s="65" t="str">
        <f t="shared" si="83"/>
        <v/>
      </c>
      <c r="AI207" s="65" t="str">
        <f t="shared" si="84"/>
        <v/>
      </c>
      <c r="AJ207" s="65" t="str">
        <f t="shared" si="85"/>
        <v/>
      </c>
    </row>
    <row r="208" spans="1:36" x14ac:dyDescent="0.25">
      <c r="A208" s="109" t="s">
        <v>761</v>
      </c>
      <c r="B208" s="114">
        <v>23</v>
      </c>
      <c r="C208" s="113">
        <v>20160102</v>
      </c>
      <c r="D208" s="113">
        <v>9</v>
      </c>
      <c r="E208" s="113">
        <v>15</v>
      </c>
      <c r="F208" s="194" t="s">
        <v>758</v>
      </c>
      <c r="Q208" s="115"/>
      <c r="R208" s="112" t="str">
        <f t="shared" si="86"/>
        <v>Update games set Opp_before= 23 where game_id=20160102</v>
      </c>
      <c r="S208" s="112" t="str">
        <f t="shared" si="87"/>
        <v>Update lineups set player_name = 'Mendes Ryan', Player_num = 15 where game_id = 20160102 and player_order = 9</v>
      </c>
      <c r="T208" s="65" t="str">
        <f t="shared" si="74"/>
        <v/>
      </c>
      <c r="U208" s="193" t="str">
        <f t="shared" si="88"/>
        <v/>
      </c>
      <c r="V208" s="242" t="s">
        <v>739</v>
      </c>
      <c r="W208" s="65" t="str">
        <f t="shared" si="89"/>
        <v>Update lineups set player_name = 'Mendes Ryan'</v>
      </c>
      <c r="X208" s="65" t="str">
        <f t="shared" si="75"/>
        <v>, Player_num = 15</v>
      </c>
      <c r="Y208" s="65" t="str">
        <f t="shared" si="76"/>
        <v/>
      </c>
      <c r="Z208" s="65" t="str">
        <f t="shared" si="77"/>
        <v/>
      </c>
      <c r="AA208" s="65" t="str">
        <f t="shared" si="78"/>
        <v/>
      </c>
      <c r="AB208" s="65" t="str">
        <f t="shared" si="79"/>
        <v/>
      </c>
      <c r="AC208" s="65" t="str">
        <f t="shared" si="80"/>
        <v/>
      </c>
      <c r="AD208" s="65" t="str">
        <f t="shared" si="90"/>
        <v xml:space="preserve"> where game_id = 20160102 and player_order = 9</v>
      </c>
      <c r="AE208" s="65" t="s">
        <v>739</v>
      </c>
      <c r="AF208" s="65" t="str">
        <f t="shared" si="81"/>
        <v/>
      </c>
      <c r="AG208" s="65" t="str">
        <f t="shared" si="82"/>
        <v/>
      </c>
      <c r="AH208" s="65" t="str">
        <f t="shared" si="83"/>
        <v/>
      </c>
      <c r="AI208" s="65" t="str">
        <f t="shared" si="84"/>
        <v/>
      </c>
      <c r="AJ208" s="65" t="str">
        <f t="shared" si="85"/>
        <v/>
      </c>
    </row>
    <row r="209" spans="1:36" x14ac:dyDescent="0.25">
      <c r="A209" s="109" t="s">
        <v>759</v>
      </c>
      <c r="C209" s="113">
        <v>20160102</v>
      </c>
      <c r="D209" s="113">
        <v>10</v>
      </c>
      <c r="E209" s="113">
        <v>38</v>
      </c>
      <c r="F209" s="194" t="s">
        <v>741</v>
      </c>
      <c r="Q209" s="115"/>
      <c r="R209" s="112" t="str">
        <f t="shared" si="86"/>
        <v>--</v>
      </c>
      <c r="S209" s="112" t="str">
        <f t="shared" si="87"/>
        <v>Update lineups set player_name = 'Osborn Ben', Player_num = 38 where game_id = 20160102 and player_order = 10</v>
      </c>
      <c r="T209" s="65" t="str">
        <f t="shared" si="74"/>
        <v/>
      </c>
      <c r="U209" s="193" t="str">
        <f t="shared" si="88"/>
        <v/>
      </c>
      <c r="V209" s="242" t="s">
        <v>739</v>
      </c>
      <c r="W209" s="65" t="str">
        <f t="shared" si="89"/>
        <v>Update lineups set player_name = 'Osborn Ben'</v>
      </c>
      <c r="X209" s="65" t="str">
        <f t="shared" si="75"/>
        <v>, Player_num = 38</v>
      </c>
      <c r="Y209" s="65" t="str">
        <f t="shared" si="76"/>
        <v/>
      </c>
      <c r="Z209" s="65" t="str">
        <f t="shared" si="77"/>
        <v/>
      </c>
      <c r="AA209" s="65" t="str">
        <f t="shared" si="78"/>
        <v/>
      </c>
      <c r="AB209" s="65" t="str">
        <f t="shared" si="79"/>
        <v/>
      </c>
      <c r="AC209" s="65" t="str">
        <f t="shared" si="80"/>
        <v/>
      </c>
      <c r="AD209" s="65" t="str">
        <f t="shared" si="90"/>
        <v xml:space="preserve"> where game_id = 20160102 and player_order = 10</v>
      </c>
      <c r="AE209" s="65" t="s">
        <v>739</v>
      </c>
      <c r="AF209" s="65" t="str">
        <f t="shared" si="81"/>
        <v/>
      </c>
      <c r="AG209" s="65" t="str">
        <f t="shared" si="82"/>
        <v/>
      </c>
      <c r="AH209" s="65" t="str">
        <f t="shared" si="83"/>
        <v/>
      </c>
      <c r="AI209" s="65" t="str">
        <f t="shared" si="84"/>
        <v/>
      </c>
      <c r="AJ209" s="65" t="str">
        <f t="shared" si="85"/>
        <v/>
      </c>
    </row>
    <row r="210" spans="1:36" x14ac:dyDescent="0.25">
      <c r="A210" s="109" t="s">
        <v>20</v>
      </c>
      <c r="B210" s="223" t="s">
        <v>2709</v>
      </c>
      <c r="C210" s="113">
        <v>20160102</v>
      </c>
      <c r="D210" s="75">
        <v>11</v>
      </c>
      <c r="E210" s="75">
        <v>17</v>
      </c>
      <c r="F210" s="195" t="s">
        <v>757</v>
      </c>
      <c r="G210" s="75"/>
      <c r="H210" s="78"/>
      <c r="I210" s="75"/>
      <c r="J210" s="75"/>
      <c r="K210" s="75"/>
      <c r="Q210" s="115"/>
      <c r="R210" s="112" t="str">
        <f t="shared" si="86"/>
        <v>Update games set Ground= 'The Valley' where game_id=20160102</v>
      </c>
      <c r="S210" s="112" t="str">
        <f t="shared" si="87"/>
        <v>Update lineups set player_name = 'Oliveira Nelson', Player_num = 17 where game_id = 20160102 and player_order = 11</v>
      </c>
      <c r="T210" s="65" t="str">
        <f t="shared" si="74"/>
        <v/>
      </c>
      <c r="U210" s="193" t="str">
        <f t="shared" si="88"/>
        <v/>
      </c>
      <c r="V210" s="242" t="s">
        <v>739</v>
      </c>
      <c r="W210" s="65" t="str">
        <f t="shared" si="89"/>
        <v>Update lineups set player_name = 'Oliveira Nelson'</v>
      </c>
      <c r="X210" s="65" t="str">
        <f t="shared" si="75"/>
        <v>, Player_num = 17</v>
      </c>
      <c r="Y210" s="65" t="str">
        <f t="shared" si="76"/>
        <v/>
      </c>
      <c r="Z210" s="65" t="str">
        <f t="shared" si="77"/>
        <v/>
      </c>
      <c r="AA210" s="65" t="str">
        <f t="shared" si="78"/>
        <v/>
      </c>
      <c r="AB210" s="65" t="str">
        <f t="shared" si="79"/>
        <v/>
      </c>
      <c r="AC210" s="65" t="str">
        <f t="shared" si="80"/>
        <v/>
      </c>
      <c r="AD210" s="65" t="str">
        <f t="shared" si="90"/>
        <v xml:space="preserve"> where game_id = 20160102 and player_order = 11</v>
      </c>
      <c r="AE210" s="65" t="s">
        <v>739</v>
      </c>
      <c r="AF210" s="65" t="str">
        <f t="shared" si="81"/>
        <v/>
      </c>
      <c r="AG210" s="65" t="str">
        <f t="shared" si="82"/>
        <v/>
      </c>
      <c r="AH210" s="65" t="str">
        <f t="shared" si="83"/>
        <v/>
      </c>
      <c r="AI210" s="65" t="str">
        <f t="shared" si="84"/>
        <v/>
      </c>
      <c r="AJ210" s="65" t="str">
        <f t="shared" si="85"/>
        <v/>
      </c>
    </row>
    <row r="211" spans="1:36" x14ac:dyDescent="0.25">
      <c r="A211" s="109" t="s">
        <v>756</v>
      </c>
      <c r="B211" s="223" t="s">
        <v>2709</v>
      </c>
      <c r="C211" s="113">
        <v>20160102</v>
      </c>
      <c r="D211" s="113">
        <v>12</v>
      </c>
      <c r="E211" s="113">
        <v>26</v>
      </c>
      <c r="F211" s="194" t="s">
        <v>754</v>
      </c>
      <c r="Q211" s="115"/>
      <c r="R211" s="112" t="str">
        <f t="shared" si="86"/>
        <v>Update games set Ground_Parent= 'The Valley' where game_id=20160102</v>
      </c>
      <c r="S211" s="112" t="str">
        <f t="shared" si="87"/>
        <v>Update lineups set player_name = 'Evtimov Dimitar', Player_num = 26 where game_id = 20160102 and player_order = 12</v>
      </c>
      <c r="T211" s="65" t="str">
        <f t="shared" si="74"/>
        <v/>
      </c>
      <c r="U211" s="193" t="str">
        <f t="shared" si="88"/>
        <v/>
      </c>
      <c r="V211" s="242" t="s">
        <v>739</v>
      </c>
      <c r="W211" s="65" t="str">
        <f t="shared" si="89"/>
        <v>Update lineups set player_name = 'Evtimov Dimitar'</v>
      </c>
      <c r="X211" s="65" t="str">
        <f t="shared" si="75"/>
        <v>, Player_num = 26</v>
      </c>
      <c r="Y211" s="65" t="str">
        <f t="shared" si="76"/>
        <v/>
      </c>
      <c r="Z211" s="65" t="str">
        <f t="shared" si="77"/>
        <v/>
      </c>
      <c r="AA211" s="65" t="str">
        <f t="shared" si="78"/>
        <v/>
      </c>
      <c r="AB211" s="65" t="str">
        <f t="shared" si="79"/>
        <v/>
      </c>
      <c r="AC211" s="65" t="str">
        <f t="shared" si="80"/>
        <v/>
      </c>
      <c r="AD211" s="65" t="str">
        <f t="shared" si="90"/>
        <v xml:space="preserve"> where game_id = 20160102 and player_order = 12</v>
      </c>
      <c r="AE211" s="65" t="s">
        <v>739</v>
      </c>
      <c r="AF211" s="65" t="str">
        <f t="shared" si="81"/>
        <v/>
      </c>
      <c r="AG211" s="65" t="str">
        <f t="shared" si="82"/>
        <v/>
      </c>
      <c r="AH211" s="65" t="str">
        <f t="shared" si="83"/>
        <v/>
      </c>
      <c r="AI211" s="65" t="str">
        <f t="shared" si="84"/>
        <v/>
      </c>
      <c r="AJ211" s="65" t="str">
        <f t="shared" si="85"/>
        <v/>
      </c>
    </row>
    <row r="212" spans="1:36" x14ac:dyDescent="0.25">
      <c r="A212" s="109" t="s">
        <v>753</v>
      </c>
      <c r="B212" s="223" t="s">
        <v>2712</v>
      </c>
      <c r="C212" s="113">
        <v>20160102</v>
      </c>
      <c r="D212" s="113">
        <v>13</v>
      </c>
      <c r="E212" s="113">
        <v>8</v>
      </c>
      <c r="F212" s="194" t="s">
        <v>735</v>
      </c>
      <c r="G212" s="113">
        <v>85</v>
      </c>
      <c r="H212" s="212" t="s">
        <v>769</v>
      </c>
      <c r="Q212" s="115"/>
      <c r="R212" s="112" t="str">
        <f t="shared" si="86"/>
        <v>Update games set Referee= 'Trevor Kettle' where game_id=20160102</v>
      </c>
      <c r="S212" s="112" t="str">
        <f t="shared" si="87"/>
        <v>Update lineups set player_name = 'Cohen Chris', Player_num = 8, Sub_min= 85, Player_off = 'Hobbs Jack' where game_id = 20160102 and player_order = 13</v>
      </c>
      <c r="T212" s="65" t="str">
        <f t="shared" si="74"/>
        <v/>
      </c>
      <c r="U212" s="193" t="str">
        <f t="shared" si="88"/>
        <v/>
      </c>
      <c r="V212" s="242" t="s">
        <v>739</v>
      </c>
      <c r="W212" s="65" t="str">
        <f t="shared" si="89"/>
        <v>Update lineups set player_name = 'Cohen Chris'</v>
      </c>
      <c r="X212" s="65" t="str">
        <f t="shared" si="75"/>
        <v>, Player_num = 8</v>
      </c>
      <c r="Y212" s="65" t="str">
        <f t="shared" si="76"/>
        <v/>
      </c>
      <c r="Z212" s="65" t="str">
        <f t="shared" si="77"/>
        <v/>
      </c>
      <c r="AA212" s="65" t="str">
        <f t="shared" si="78"/>
        <v/>
      </c>
      <c r="AB212" s="65" t="str">
        <f t="shared" si="79"/>
        <v>, Sub_min= 85</v>
      </c>
      <c r="AC212" s="65" t="str">
        <f t="shared" si="80"/>
        <v>, Player_off = 'Hobbs Jack'</v>
      </c>
      <c r="AD212" s="65" t="str">
        <f t="shared" si="90"/>
        <v xml:space="preserve"> where game_id = 20160102 and player_order = 13</v>
      </c>
      <c r="AE212" s="65" t="s">
        <v>739</v>
      </c>
      <c r="AF212" s="65" t="str">
        <f t="shared" si="81"/>
        <v/>
      </c>
      <c r="AG212" s="65" t="str">
        <f t="shared" si="82"/>
        <v/>
      </c>
      <c r="AH212" s="65" t="str">
        <f t="shared" si="83"/>
        <v/>
      </c>
      <c r="AI212" s="65" t="str">
        <f t="shared" si="84"/>
        <v/>
      </c>
      <c r="AJ212" s="65" t="str">
        <f t="shared" si="85"/>
        <v/>
      </c>
    </row>
    <row r="213" spans="1:36" x14ac:dyDescent="0.25">
      <c r="A213" s="109" t="s">
        <v>475</v>
      </c>
      <c r="C213" s="113">
        <v>20160102</v>
      </c>
      <c r="D213" s="113">
        <v>14</v>
      </c>
      <c r="E213" s="113">
        <v>19</v>
      </c>
      <c r="F213" s="194" t="s">
        <v>740</v>
      </c>
      <c r="H213" s="194"/>
      <c r="Q213" s="115"/>
      <c r="R213" s="112" t="str">
        <f t="shared" si="86"/>
        <v>--</v>
      </c>
      <c r="S213" s="112" t="str">
        <f t="shared" si="87"/>
        <v>Update lineups set player_name = 'Ward Jamie', Player_num = 19 where game_id = 20160102 and player_order = 14</v>
      </c>
      <c r="T213" s="65" t="str">
        <f t="shared" si="74"/>
        <v/>
      </c>
      <c r="U213" s="193" t="str">
        <f t="shared" si="88"/>
        <v/>
      </c>
      <c r="V213" s="242" t="s">
        <v>739</v>
      </c>
      <c r="W213" s="65" t="str">
        <f t="shared" si="89"/>
        <v>Update lineups set player_name = 'Ward Jamie'</v>
      </c>
      <c r="X213" s="65" t="str">
        <f t="shared" si="75"/>
        <v>, Player_num = 19</v>
      </c>
      <c r="Y213" s="65" t="str">
        <f t="shared" si="76"/>
        <v/>
      </c>
      <c r="Z213" s="65" t="str">
        <f t="shared" si="77"/>
        <v/>
      </c>
      <c r="AA213" s="65" t="str">
        <f t="shared" si="78"/>
        <v/>
      </c>
      <c r="AB213" s="65" t="str">
        <f t="shared" si="79"/>
        <v/>
      </c>
      <c r="AC213" s="65" t="str">
        <f t="shared" si="80"/>
        <v/>
      </c>
      <c r="AD213" s="65" t="str">
        <f t="shared" si="90"/>
        <v xml:space="preserve"> where game_id = 20160102 and player_order = 14</v>
      </c>
      <c r="AE213" s="65" t="s">
        <v>739</v>
      </c>
      <c r="AF213" s="65" t="str">
        <f t="shared" si="81"/>
        <v/>
      </c>
      <c r="AG213" s="65" t="str">
        <f t="shared" si="82"/>
        <v/>
      </c>
      <c r="AH213" s="65" t="str">
        <f t="shared" si="83"/>
        <v/>
      </c>
      <c r="AI213" s="65" t="str">
        <f t="shared" si="84"/>
        <v/>
      </c>
      <c r="AJ213" s="65" t="str">
        <f t="shared" si="85"/>
        <v/>
      </c>
    </row>
    <row r="214" spans="1:36" x14ac:dyDescent="0.25">
      <c r="A214" s="109" t="s">
        <v>749</v>
      </c>
      <c r="B214" s="224" t="s">
        <v>2713</v>
      </c>
      <c r="C214" s="113">
        <v>20160102</v>
      </c>
      <c r="D214" s="113">
        <v>15</v>
      </c>
      <c r="E214" s="113">
        <v>23</v>
      </c>
      <c r="F214" s="194" t="s">
        <v>750</v>
      </c>
      <c r="G214" s="113">
        <v>72</v>
      </c>
      <c r="H214" s="225" t="s">
        <v>744</v>
      </c>
      <c r="Q214" s="115"/>
      <c r="R214" s="112" t="str">
        <f t="shared" si="86"/>
        <v>Update games set Source= 'http://www.11v11.com/matches/charlton-athletic-v-nottingham-forest-02-january-2016-316044/' where game_id=20160102</v>
      </c>
      <c r="S214" s="112" t="str">
        <f t="shared" si="87"/>
        <v>Update lineups set player_name = 'Blackstock Dexter', Player_num = 23, Sub_min= 72, Player_off = 'Burke Chris' where game_id = 20160102 and player_order = 15</v>
      </c>
      <c r="T214" s="65" t="str">
        <f t="shared" si="74"/>
        <v/>
      </c>
      <c r="U214" s="193" t="str">
        <f t="shared" si="88"/>
        <v/>
      </c>
      <c r="V214" s="242" t="s">
        <v>739</v>
      </c>
      <c r="W214" s="65" t="str">
        <f t="shared" si="89"/>
        <v>Update lineups set player_name = 'Blackstock Dexter'</v>
      </c>
      <c r="X214" s="65" t="str">
        <f t="shared" si="75"/>
        <v>, Player_num = 23</v>
      </c>
      <c r="Y214" s="65" t="str">
        <f t="shared" si="76"/>
        <v/>
      </c>
      <c r="Z214" s="65" t="str">
        <f t="shared" si="77"/>
        <v/>
      </c>
      <c r="AA214" s="65" t="str">
        <f t="shared" si="78"/>
        <v/>
      </c>
      <c r="AB214" s="65" t="str">
        <f t="shared" si="79"/>
        <v>, Sub_min= 72</v>
      </c>
      <c r="AC214" s="65" t="str">
        <f t="shared" si="80"/>
        <v>, Player_off = 'Burke Chris'</v>
      </c>
      <c r="AD214" s="65" t="str">
        <f t="shared" si="90"/>
        <v xml:space="preserve"> where game_id = 20160102 and player_order = 15</v>
      </c>
      <c r="AE214" s="65" t="s">
        <v>739</v>
      </c>
      <c r="AF214" s="65" t="str">
        <f t="shared" si="81"/>
        <v/>
      </c>
      <c r="AG214" s="65" t="str">
        <f t="shared" si="82"/>
        <v/>
      </c>
      <c r="AH214" s="65" t="str">
        <f t="shared" si="83"/>
        <v/>
      </c>
      <c r="AI214" s="65" t="str">
        <f t="shared" si="84"/>
        <v/>
      </c>
      <c r="AJ214" s="65" t="str">
        <f t="shared" si="85"/>
        <v/>
      </c>
    </row>
    <row r="215" spans="1:36" x14ac:dyDescent="0.25">
      <c r="A215" s="109" t="s">
        <v>746</v>
      </c>
      <c r="B215" s="198" t="s">
        <v>2710</v>
      </c>
      <c r="C215" s="113">
        <v>20160102</v>
      </c>
      <c r="D215" s="113">
        <v>16</v>
      </c>
      <c r="E215" s="113">
        <v>29</v>
      </c>
      <c r="F215" s="194" t="s">
        <v>776</v>
      </c>
      <c r="H215" s="217"/>
      <c r="Q215" s="115"/>
      <c r="R215" s="112" t="str">
        <f t="shared" si="86"/>
        <v>Update games set Game_date= '2016-01-02' where game_id=20160102</v>
      </c>
      <c r="S215" s="112" t="str">
        <f t="shared" si="87"/>
        <v>Update lineups set player_name = 'O''Grady Chris', Player_num = 29 where game_id = 20160102 and player_order = 16</v>
      </c>
      <c r="T215" s="65" t="str">
        <f t="shared" si="74"/>
        <v/>
      </c>
      <c r="U215" s="193" t="str">
        <f t="shared" si="88"/>
        <v/>
      </c>
      <c r="V215" s="242" t="s">
        <v>739</v>
      </c>
      <c r="W215" s="65" t="str">
        <f t="shared" si="89"/>
        <v>Update lineups set player_name = 'O''Grady Chris'</v>
      </c>
      <c r="X215" s="65" t="str">
        <f t="shared" si="75"/>
        <v>, Player_num = 29</v>
      </c>
      <c r="Y215" s="65" t="str">
        <f t="shared" si="76"/>
        <v/>
      </c>
      <c r="Z215" s="65" t="str">
        <f t="shared" si="77"/>
        <v/>
      </c>
      <c r="AA215" s="65" t="str">
        <f t="shared" si="78"/>
        <v/>
      </c>
      <c r="AB215" s="65" t="str">
        <f t="shared" si="79"/>
        <v/>
      </c>
      <c r="AC215" s="65" t="str">
        <f t="shared" si="80"/>
        <v/>
      </c>
      <c r="AD215" s="65" t="str">
        <f t="shared" si="90"/>
        <v xml:space="preserve"> where game_id = 20160102 and player_order = 16</v>
      </c>
      <c r="AE215" s="65" t="s">
        <v>739</v>
      </c>
      <c r="AF215" s="65" t="str">
        <f t="shared" si="81"/>
        <v/>
      </c>
      <c r="AG215" s="65" t="str">
        <f t="shared" si="82"/>
        <v/>
      </c>
      <c r="AH215" s="65" t="str">
        <f t="shared" si="83"/>
        <v/>
      </c>
      <c r="AI215" s="65" t="str">
        <f t="shared" si="84"/>
        <v/>
      </c>
      <c r="AJ215" s="65" t="str">
        <f t="shared" si="85"/>
        <v/>
      </c>
    </row>
    <row r="216" spans="1:36" x14ac:dyDescent="0.25">
      <c r="A216" s="109" t="s">
        <v>743</v>
      </c>
      <c r="B216" s="198" t="s">
        <v>2711</v>
      </c>
      <c r="C216" s="113">
        <v>20160102</v>
      </c>
      <c r="D216" s="113">
        <v>17</v>
      </c>
      <c r="E216" s="113">
        <v>32</v>
      </c>
      <c r="F216" s="194" t="s">
        <v>2685</v>
      </c>
      <c r="G216" s="113">
        <v>60</v>
      </c>
      <c r="H216" s="225" t="s">
        <v>758</v>
      </c>
      <c r="Q216" s="115"/>
      <c r="R216" s="112" t="str">
        <f t="shared" si="86"/>
        <v>Update games set Game_time= '3:00PM' where game_id=20160102</v>
      </c>
      <c r="S216" s="112" t="str">
        <f t="shared" si="87"/>
        <v>Update lineups set player_name = 'Teshce Robert', Player_num = 32, Sub_min= 60, Player_off = 'Mendes Ryan' where game_id = 20160102 and player_order = 17</v>
      </c>
      <c r="T216" s="65" t="str">
        <f t="shared" si="74"/>
        <v/>
      </c>
      <c r="U216" s="193" t="str">
        <f t="shared" si="88"/>
        <v/>
      </c>
      <c r="V216" s="242" t="s">
        <v>739</v>
      </c>
      <c r="W216" s="65" t="str">
        <f t="shared" si="89"/>
        <v>Update lineups set player_name = 'Teshce Robert'</v>
      </c>
      <c r="X216" s="65" t="str">
        <f t="shared" si="75"/>
        <v>, Player_num = 32</v>
      </c>
      <c r="Y216" s="65" t="str">
        <f t="shared" si="76"/>
        <v/>
      </c>
      <c r="Z216" s="65" t="str">
        <f t="shared" si="77"/>
        <v/>
      </c>
      <c r="AA216" s="65" t="str">
        <f t="shared" si="78"/>
        <v/>
      </c>
      <c r="AB216" s="65" t="str">
        <f t="shared" si="79"/>
        <v>, Sub_min= 60</v>
      </c>
      <c r="AC216" s="65" t="str">
        <f t="shared" si="80"/>
        <v>, Player_off = 'Mendes Ryan'</v>
      </c>
      <c r="AD216" s="65" t="str">
        <f t="shared" si="90"/>
        <v xml:space="preserve"> where game_id = 20160102 and player_order = 17</v>
      </c>
      <c r="AE216" s="65" t="s">
        <v>739</v>
      </c>
      <c r="AF216" s="65" t="str">
        <f t="shared" si="81"/>
        <v/>
      </c>
      <c r="AG216" s="65" t="str">
        <f t="shared" si="82"/>
        <v/>
      </c>
      <c r="AH216" s="65" t="str">
        <f t="shared" si="83"/>
        <v/>
      </c>
      <c r="AI216" s="65" t="str">
        <f t="shared" si="84"/>
        <v/>
      </c>
      <c r="AJ216" s="65" t="str">
        <f t="shared" si="85"/>
        <v/>
      </c>
    </row>
    <row r="217" spans="1:36" ht="15" thickBot="1" x14ac:dyDescent="0.3">
      <c r="A217" s="116"/>
      <c r="B217" s="119"/>
      <c r="C217" s="117">
        <v>20160102</v>
      </c>
      <c r="D217" s="117">
        <v>18</v>
      </c>
      <c r="E217" s="117">
        <v>35</v>
      </c>
      <c r="F217" s="199" t="s">
        <v>823</v>
      </c>
      <c r="G217" s="117"/>
      <c r="H217" s="118"/>
      <c r="I217" s="117"/>
      <c r="J217" s="117"/>
      <c r="K217" s="117"/>
      <c r="L217" s="205"/>
      <c r="M217" s="206"/>
      <c r="N217" s="207"/>
      <c r="O217" s="207"/>
      <c r="P217" s="207"/>
      <c r="Q217" s="115"/>
      <c r="R217" s="112" t="str">
        <f t="shared" si="86"/>
        <v>--</v>
      </c>
      <c r="S217" s="112" t="str">
        <f t="shared" si="87"/>
        <v>Update lineups set player_name = 'Burke Oliver', Player_num = 35 where game_id = 20160102 and player_order = 18</v>
      </c>
      <c r="T217" s="65" t="str">
        <f t="shared" si="74"/>
        <v/>
      </c>
      <c r="U217" s="193" t="str">
        <f t="shared" si="88"/>
        <v/>
      </c>
      <c r="V217" s="242" t="s">
        <v>739</v>
      </c>
      <c r="W217" s="65" t="str">
        <f t="shared" si="89"/>
        <v>Update lineups set player_name = 'Burke Oliver'</v>
      </c>
      <c r="X217" s="65" t="str">
        <f t="shared" si="75"/>
        <v>, Player_num = 35</v>
      </c>
      <c r="Y217" s="65" t="str">
        <f t="shared" si="76"/>
        <v/>
      </c>
      <c r="Z217" s="65" t="str">
        <f t="shared" si="77"/>
        <v/>
      </c>
      <c r="AA217" s="65" t="str">
        <f t="shared" si="78"/>
        <v/>
      </c>
      <c r="AB217" s="65" t="str">
        <f t="shared" si="79"/>
        <v/>
      </c>
      <c r="AC217" s="65" t="str">
        <f t="shared" si="80"/>
        <v/>
      </c>
      <c r="AD217" s="65" t="str">
        <f t="shared" si="90"/>
        <v xml:space="preserve"> where game_id = 20160102 and player_order = 18</v>
      </c>
      <c r="AE217" s="65" t="s">
        <v>739</v>
      </c>
      <c r="AF217" s="65" t="str">
        <f t="shared" si="81"/>
        <v/>
      </c>
      <c r="AG217" s="65" t="str">
        <f t="shared" si="82"/>
        <v/>
      </c>
      <c r="AH217" s="65" t="str">
        <f t="shared" si="83"/>
        <v/>
      </c>
      <c r="AI217" s="65" t="str">
        <f t="shared" si="84"/>
        <v/>
      </c>
      <c r="AJ217" s="65" t="str">
        <f t="shared" si="85"/>
        <v/>
      </c>
    </row>
    <row r="218" spans="1:36" ht="15" thickTop="1" x14ac:dyDescent="0.25">
      <c r="A218" s="125" t="s">
        <v>774</v>
      </c>
      <c r="B218" s="191" t="s">
        <v>2714</v>
      </c>
      <c r="C218" s="113">
        <v>20160109</v>
      </c>
      <c r="D218" s="113">
        <v>1</v>
      </c>
      <c r="E218" s="113">
        <v>1</v>
      </c>
      <c r="F218" s="212" t="s">
        <v>772</v>
      </c>
      <c r="L218" s="202">
        <v>1</v>
      </c>
      <c r="M218" s="194" t="s">
        <v>740</v>
      </c>
      <c r="N218" s="204">
        <v>24</v>
      </c>
      <c r="Q218" s="115"/>
      <c r="R218" s="112" t="str">
        <f t="shared" si="86"/>
        <v>Update games set Opp_Parent= 'Queens Park Rangers' where game_id=20160109</v>
      </c>
      <c r="S218" s="112" t="str">
        <f t="shared" si="87"/>
        <v>Update lineups set player_name = 'de Vries Dorus', Player_num = 1 where game_id = 20160109 and player_order = 1</v>
      </c>
      <c r="T218" s="65" t="str">
        <f t="shared" si="74"/>
        <v>insert into goals (game_id, goal_order, scorer_name) values (20160109, 1, 'Ward Jamie')</v>
      </c>
      <c r="U218" s="193" t="str">
        <f t="shared" si="88"/>
        <v>update goals set scorer_name = 'Ward Jamie', goal_min = 24 where game_id = 20160109 and goal_order = 1</v>
      </c>
      <c r="V218" s="242" t="s">
        <v>739</v>
      </c>
      <c r="W218" s="65" t="str">
        <f t="shared" si="89"/>
        <v>Update lineups set player_name = 'de Vries Dorus'</v>
      </c>
      <c r="X218" s="65" t="str">
        <f t="shared" si="75"/>
        <v>, Player_num = 1</v>
      </c>
      <c r="Y218" s="65" t="str">
        <f t="shared" si="76"/>
        <v/>
      </c>
      <c r="Z218" s="65" t="str">
        <f t="shared" si="77"/>
        <v/>
      </c>
      <c r="AA218" s="65" t="str">
        <f t="shared" si="78"/>
        <v/>
      </c>
      <c r="AB218" s="65" t="str">
        <f t="shared" si="79"/>
        <v/>
      </c>
      <c r="AC218" s="65" t="str">
        <f t="shared" si="80"/>
        <v/>
      </c>
      <c r="AD218" s="65" t="str">
        <f t="shared" si="90"/>
        <v xml:space="preserve"> where game_id = 20160109 and player_order = 1</v>
      </c>
      <c r="AE218" s="65" t="s">
        <v>739</v>
      </c>
      <c r="AF218" s="65" t="str">
        <f t="shared" si="81"/>
        <v>update goals set scorer_name = 'Ward Jamie'</v>
      </c>
      <c r="AG218" s="65" t="str">
        <f t="shared" si="82"/>
        <v>, goal_min = 24</v>
      </c>
      <c r="AH218" s="65" t="str">
        <f t="shared" si="83"/>
        <v/>
      </c>
      <c r="AI218" s="65" t="str">
        <f t="shared" si="84"/>
        <v/>
      </c>
      <c r="AJ218" s="65" t="str">
        <f t="shared" si="85"/>
        <v xml:space="preserve"> where game_id = 20160109 and goal_order = 1</v>
      </c>
    </row>
    <row r="219" spans="1:36" x14ac:dyDescent="0.25">
      <c r="A219" s="109" t="s">
        <v>5</v>
      </c>
      <c r="B219" s="114">
        <v>1</v>
      </c>
      <c r="C219" s="113">
        <v>20160109</v>
      </c>
      <c r="D219" s="113">
        <v>2</v>
      </c>
      <c r="F219" s="212" t="s">
        <v>747</v>
      </c>
      <c r="K219" s="220"/>
      <c r="M219" s="194"/>
      <c r="Q219" s="115"/>
      <c r="R219" s="112" t="str">
        <f t="shared" si="86"/>
        <v>Update games set F= 1 where game_id=20160109</v>
      </c>
      <c r="S219" s="112" t="str">
        <f t="shared" si="87"/>
        <v>Update lineups set player_name = 'Wilson Kelvin' where game_id = 20160109 and player_order = 2</v>
      </c>
      <c r="T219" s="65" t="str">
        <f t="shared" si="74"/>
        <v/>
      </c>
      <c r="U219" s="193" t="str">
        <f t="shared" si="88"/>
        <v/>
      </c>
      <c r="V219" s="242" t="s">
        <v>739</v>
      </c>
      <c r="W219" s="65" t="str">
        <f t="shared" si="89"/>
        <v>Update lineups set player_name = 'Wilson Kelvin'</v>
      </c>
      <c r="X219" s="65" t="str">
        <f t="shared" si="75"/>
        <v/>
      </c>
      <c r="Y219" s="65" t="str">
        <f t="shared" si="76"/>
        <v/>
      </c>
      <c r="Z219" s="65" t="str">
        <f t="shared" si="77"/>
        <v/>
      </c>
      <c r="AA219" s="65" t="str">
        <f t="shared" si="78"/>
        <v/>
      </c>
      <c r="AB219" s="65" t="str">
        <f t="shared" si="79"/>
        <v/>
      </c>
      <c r="AC219" s="65" t="str">
        <f t="shared" si="80"/>
        <v/>
      </c>
      <c r="AD219" s="65" t="str">
        <f t="shared" si="90"/>
        <v xml:space="preserve"> where game_id = 20160109 and player_order = 2</v>
      </c>
      <c r="AE219" s="65" t="s">
        <v>739</v>
      </c>
      <c r="AF219" s="65" t="str">
        <f t="shared" si="81"/>
        <v/>
      </c>
      <c r="AG219" s="65" t="str">
        <f t="shared" si="82"/>
        <v/>
      </c>
      <c r="AH219" s="65" t="str">
        <f t="shared" si="83"/>
        <v/>
      </c>
      <c r="AI219" s="65" t="str">
        <f t="shared" si="84"/>
        <v/>
      </c>
      <c r="AJ219" s="65" t="str">
        <f t="shared" si="85"/>
        <v/>
      </c>
    </row>
    <row r="220" spans="1:36" x14ac:dyDescent="0.25">
      <c r="A220" s="109" t="s">
        <v>0</v>
      </c>
      <c r="B220" s="114">
        <v>0</v>
      </c>
      <c r="C220" s="113">
        <v>20160109</v>
      </c>
      <c r="D220" s="113">
        <v>3</v>
      </c>
      <c r="F220" s="212" t="s">
        <v>735</v>
      </c>
      <c r="M220" s="194"/>
      <c r="Q220" s="115"/>
      <c r="R220" s="112" t="str">
        <f t="shared" si="86"/>
        <v>Update games set A= 0 where game_id=20160109</v>
      </c>
      <c r="S220" s="112" t="str">
        <f t="shared" si="87"/>
        <v>Update lineups set player_name = 'Cohen Chris' where game_id = 20160109 and player_order = 3</v>
      </c>
      <c r="T220" s="65" t="str">
        <f t="shared" si="74"/>
        <v/>
      </c>
      <c r="U220" s="193" t="str">
        <f t="shared" si="88"/>
        <v/>
      </c>
      <c r="V220" s="242" t="s">
        <v>739</v>
      </c>
      <c r="W220" s="65" t="str">
        <f t="shared" si="89"/>
        <v>Update lineups set player_name = 'Cohen Chris'</v>
      </c>
      <c r="X220" s="65" t="str">
        <f t="shared" si="75"/>
        <v/>
      </c>
      <c r="Y220" s="65" t="str">
        <f t="shared" si="76"/>
        <v/>
      </c>
      <c r="Z220" s="65" t="str">
        <f t="shared" si="77"/>
        <v/>
      </c>
      <c r="AA220" s="65" t="str">
        <f t="shared" si="78"/>
        <v/>
      </c>
      <c r="AB220" s="65" t="str">
        <f t="shared" si="79"/>
        <v/>
      </c>
      <c r="AC220" s="65" t="str">
        <f t="shared" si="80"/>
        <v/>
      </c>
      <c r="AD220" s="65" t="str">
        <f t="shared" si="90"/>
        <v xml:space="preserve"> where game_id = 20160109 and player_order = 3</v>
      </c>
      <c r="AE220" s="65" t="s">
        <v>739</v>
      </c>
      <c r="AF220" s="65" t="str">
        <f t="shared" si="81"/>
        <v/>
      </c>
      <c r="AG220" s="65" t="str">
        <f t="shared" si="82"/>
        <v/>
      </c>
      <c r="AH220" s="65" t="str">
        <f t="shared" si="83"/>
        <v/>
      </c>
      <c r="AI220" s="65" t="str">
        <f t="shared" si="84"/>
        <v/>
      </c>
      <c r="AJ220" s="65" t="str">
        <f t="shared" si="85"/>
        <v/>
      </c>
    </row>
    <row r="221" spans="1:36" x14ac:dyDescent="0.25">
      <c r="A221" s="109" t="s">
        <v>23</v>
      </c>
      <c r="B221" s="198" t="s">
        <v>770</v>
      </c>
      <c r="C221" s="113">
        <v>20160109</v>
      </c>
      <c r="D221" s="113">
        <v>4</v>
      </c>
      <c r="E221" s="113">
        <v>25</v>
      </c>
      <c r="F221" s="212" t="s">
        <v>769</v>
      </c>
      <c r="Q221" s="115"/>
      <c r="R221" s="112" t="str">
        <f t="shared" si="86"/>
        <v>Update games set Result= 'W' where game_id=20160109</v>
      </c>
      <c r="S221" s="112" t="str">
        <f t="shared" si="87"/>
        <v>Update lineups set player_name = 'Hobbs Jack', Player_num = 25 where game_id = 20160109 and player_order = 4</v>
      </c>
      <c r="T221" s="65" t="str">
        <f t="shared" si="74"/>
        <v/>
      </c>
      <c r="U221" s="193" t="str">
        <f t="shared" si="88"/>
        <v/>
      </c>
      <c r="V221" s="242" t="s">
        <v>739</v>
      </c>
      <c r="W221" s="65" t="str">
        <f t="shared" si="89"/>
        <v>Update lineups set player_name = 'Hobbs Jack'</v>
      </c>
      <c r="X221" s="65" t="str">
        <f t="shared" si="75"/>
        <v>, Player_num = 25</v>
      </c>
      <c r="Y221" s="65" t="str">
        <f t="shared" si="76"/>
        <v/>
      </c>
      <c r="Z221" s="65" t="str">
        <f t="shared" si="77"/>
        <v/>
      </c>
      <c r="AA221" s="65" t="str">
        <f t="shared" si="78"/>
        <v/>
      </c>
      <c r="AB221" s="65" t="str">
        <f t="shared" si="79"/>
        <v/>
      </c>
      <c r="AC221" s="65" t="str">
        <f t="shared" si="80"/>
        <v/>
      </c>
      <c r="AD221" s="65" t="str">
        <f t="shared" si="90"/>
        <v xml:space="preserve"> where game_id = 20160109 and player_order = 4</v>
      </c>
      <c r="AE221" s="65" t="s">
        <v>739</v>
      </c>
      <c r="AF221" s="65" t="str">
        <f t="shared" si="81"/>
        <v/>
      </c>
      <c r="AG221" s="65" t="str">
        <f t="shared" si="82"/>
        <v/>
      </c>
      <c r="AH221" s="65" t="str">
        <f t="shared" si="83"/>
        <v/>
      </c>
      <c r="AI221" s="65" t="str">
        <f t="shared" si="84"/>
        <v/>
      </c>
      <c r="AJ221" s="65" t="str">
        <f t="shared" si="85"/>
        <v/>
      </c>
    </row>
    <row r="222" spans="1:36" x14ac:dyDescent="0.25">
      <c r="A222" s="109" t="s">
        <v>768</v>
      </c>
      <c r="B222" s="114">
        <v>1</v>
      </c>
      <c r="C222" s="113">
        <v>20160109</v>
      </c>
      <c r="D222" s="113">
        <v>5</v>
      </c>
      <c r="E222" s="113">
        <v>31</v>
      </c>
      <c r="F222" s="212" t="s">
        <v>830</v>
      </c>
      <c r="Q222" s="115"/>
      <c r="R222" s="112" t="str">
        <f t="shared" si="86"/>
        <v>Update games set HT_f= 1 where game_id=20160109</v>
      </c>
      <c r="S222" s="112" t="str">
        <f t="shared" si="87"/>
        <v>Update lineups set player_name = 'Mancienne Michael', Player_num = 31 where game_id = 20160109 and player_order = 5</v>
      </c>
      <c r="T222" s="65" t="str">
        <f t="shared" si="74"/>
        <v/>
      </c>
      <c r="U222" s="193" t="str">
        <f t="shared" si="88"/>
        <v/>
      </c>
      <c r="V222" s="242" t="s">
        <v>739</v>
      </c>
      <c r="W222" s="65" t="str">
        <f t="shared" si="89"/>
        <v>Update lineups set player_name = 'Mancienne Michael'</v>
      </c>
      <c r="X222" s="65" t="str">
        <f t="shared" si="75"/>
        <v>, Player_num = 31</v>
      </c>
      <c r="Y222" s="65" t="str">
        <f t="shared" si="76"/>
        <v/>
      </c>
      <c r="Z222" s="65" t="str">
        <f t="shared" si="77"/>
        <v/>
      </c>
      <c r="AA222" s="65" t="str">
        <f t="shared" si="78"/>
        <v/>
      </c>
      <c r="AB222" s="65" t="str">
        <f t="shared" si="79"/>
        <v/>
      </c>
      <c r="AC222" s="65" t="str">
        <f t="shared" si="80"/>
        <v/>
      </c>
      <c r="AD222" s="65" t="str">
        <f t="shared" si="90"/>
        <v xml:space="preserve"> where game_id = 20160109 and player_order = 5</v>
      </c>
      <c r="AE222" s="65" t="s">
        <v>739</v>
      </c>
      <c r="AF222" s="65" t="str">
        <f t="shared" si="81"/>
        <v/>
      </c>
      <c r="AG222" s="65" t="str">
        <f t="shared" si="82"/>
        <v/>
      </c>
      <c r="AH222" s="65" t="str">
        <f t="shared" si="83"/>
        <v/>
      </c>
      <c r="AI222" s="65" t="str">
        <f t="shared" si="84"/>
        <v/>
      </c>
      <c r="AJ222" s="65" t="str">
        <f t="shared" si="85"/>
        <v/>
      </c>
    </row>
    <row r="223" spans="1:36" x14ac:dyDescent="0.25">
      <c r="A223" s="109" t="s">
        <v>766</v>
      </c>
      <c r="B223" s="114">
        <v>0</v>
      </c>
      <c r="C223" s="113">
        <v>20160109</v>
      </c>
      <c r="D223" s="113">
        <v>6</v>
      </c>
      <c r="F223" s="194" t="s">
        <v>2685</v>
      </c>
      <c r="Q223" s="115"/>
      <c r="R223" s="112" t="str">
        <f t="shared" si="86"/>
        <v>Update games set HT_a= 0 where game_id=20160109</v>
      </c>
      <c r="S223" s="112" t="str">
        <f t="shared" si="87"/>
        <v>Update lineups set player_name = 'Teshce Robert' where game_id = 20160109 and player_order = 6</v>
      </c>
      <c r="T223" s="65" t="str">
        <f t="shared" si="74"/>
        <v/>
      </c>
      <c r="U223" s="193" t="str">
        <f t="shared" si="88"/>
        <v/>
      </c>
      <c r="V223" s="242" t="s">
        <v>739</v>
      </c>
      <c r="W223" s="65" t="str">
        <f t="shared" si="89"/>
        <v>Update lineups set player_name = 'Teshce Robert'</v>
      </c>
      <c r="X223" s="65" t="str">
        <f t="shared" si="75"/>
        <v/>
      </c>
      <c r="Y223" s="65" t="str">
        <f t="shared" si="76"/>
        <v/>
      </c>
      <c r="Z223" s="65" t="str">
        <f t="shared" si="77"/>
        <v/>
      </c>
      <c r="AA223" s="65" t="str">
        <f t="shared" si="78"/>
        <v/>
      </c>
      <c r="AB223" s="65" t="str">
        <f t="shared" si="79"/>
        <v/>
      </c>
      <c r="AC223" s="65" t="str">
        <f t="shared" si="80"/>
        <v/>
      </c>
      <c r="AD223" s="65" t="str">
        <f t="shared" si="90"/>
        <v xml:space="preserve"> where game_id = 20160109 and player_order = 6</v>
      </c>
      <c r="AE223" s="65" t="s">
        <v>739</v>
      </c>
      <c r="AF223" s="65" t="str">
        <f t="shared" si="81"/>
        <v/>
      </c>
      <c r="AG223" s="65" t="str">
        <f t="shared" si="82"/>
        <v/>
      </c>
      <c r="AH223" s="65" t="str">
        <f t="shared" si="83"/>
        <v/>
      </c>
      <c r="AI223" s="65" t="str">
        <f t="shared" si="84"/>
        <v/>
      </c>
      <c r="AJ223" s="65" t="str">
        <f t="shared" si="85"/>
        <v/>
      </c>
    </row>
    <row r="224" spans="1:36" x14ac:dyDescent="0.25">
      <c r="A224" s="109" t="s">
        <v>764</v>
      </c>
      <c r="C224" s="113">
        <v>20160109</v>
      </c>
      <c r="D224" s="113">
        <v>7</v>
      </c>
      <c r="F224" s="194" t="s">
        <v>839</v>
      </c>
      <c r="Q224" s="115"/>
      <c r="R224" s="112" t="str">
        <f t="shared" si="86"/>
        <v>--</v>
      </c>
      <c r="S224" s="112" t="str">
        <f t="shared" si="87"/>
        <v>Update lineups set player_name = 'Gardner Gary' where game_id = 20160109 and player_order = 7</v>
      </c>
      <c r="T224" s="65" t="str">
        <f t="shared" si="74"/>
        <v/>
      </c>
      <c r="U224" s="193" t="str">
        <f t="shared" si="88"/>
        <v/>
      </c>
      <c r="V224" s="242" t="s">
        <v>739</v>
      </c>
      <c r="W224" s="65" t="str">
        <f t="shared" si="89"/>
        <v>Update lineups set player_name = 'Gardner Gary'</v>
      </c>
      <c r="X224" s="65" t="str">
        <f t="shared" si="75"/>
        <v/>
      </c>
      <c r="Y224" s="65" t="str">
        <f t="shared" si="76"/>
        <v/>
      </c>
      <c r="Z224" s="65" t="str">
        <f t="shared" si="77"/>
        <v/>
      </c>
      <c r="AA224" s="65" t="str">
        <f t="shared" si="78"/>
        <v/>
      </c>
      <c r="AB224" s="65" t="str">
        <f t="shared" si="79"/>
        <v/>
      </c>
      <c r="AC224" s="65" t="str">
        <f t="shared" si="80"/>
        <v/>
      </c>
      <c r="AD224" s="65" t="str">
        <f t="shared" si="90"/>
        <v xml:space="preserve"> where game_id = 20160109 and player_order = 7</v>
      </c>
      <c r="AE224" s="65" t="s">
        <v>739</v>
      </c>
      <c r="AF224" s="65" t="str">
        <f t="shared" si="81"/>
        <v/>
      </c>
      <c r="AG224" s="65" t="str">
        <f t="shared" si="82"/>
        <v/>
      </c>
      <c r="AH224" s="65" t="str">
        <f t="shared" si="83"/>
        <v/>
      </c>
      <c r="AI224" s="65" t="str">
        <f t="shared" si="84"/>
        <v/>
      </c>
      <c r="AJ224" s="65" t="str">
        <f t="shared" si="85"/>
        <v/>
      </c>
    </row>
    <row r="225" spans="1:36" x14ac:dyDescent="0.25">
      <c r="A225" s="109" t="s">
        <v>762</v>
      </c>
      <c r="C225" s="113">
        <v>20160109</v>
      </c>
      <c r="D225" s="113">
        <v>8</v>
      </c>
      <c r="F225" s="194" t="s">
        <v>740</v>
      </c>
      <c r="Q225" s="115"/>
      <c r="R225" s="112" t="str">
        <f t="shared" si="86"/>
        <v>--</v>
      </c>
      <c r="S225" s="112" t="str">
        <f t="shared" si="87"/>
        <v>Update lineups set player_name = 'Ward Jamie' where game_id = 20160109 and player_order = 8</v>
      </c>
      <c r="T225" s="65" t="str">
        <f t="shared" si="74"/>
        <v/>
      </c>
      <c r="U225" s="193" t="str">
        <f t="shared" si="88"/>
        <v/>
      </c>
      <c r="V225" s="242" t="s">
        <v>739</v>
      </c>
      <c r="W225" s="65" t="str">
        <f t="shared" si="89"/>
        <v>Update lineups set player_name = 'Ward Jamie'</v>
      </c>
      <c r="X225" s="65" t="str">
        <f t="shared" si="75"/>
        <v/>
      </c>
      <c r="Y225" s="65" t="str">
        <f t="shared" si="76"/>
        <v/>
      </c>
      <c r="Z225" s="65" t="str">
        <f t="shared" si="77"/>
        <v/>
      </c>
      <c r="AA225" s="65" t="str">
        <f t="shared" si="78"/>
        <v/>
      </c>
      <c r="AB225" s="65" t="str">
        <f t="shared" si="79"/>
        <v/>
      </c>
      <c r="AC225" s="65" t="str">
        <f t="shared" si="80"/>
        <v/>
      </c>
      <c r="AD225" s="65" t="str">
        <f t="shared" si="90"/>
        <v xml:space="preserve"> where game_id = 20160109 and player_order = 8</v>
      </c>
      <c r="AE225" s="65" t="s">
        <v>739</v>
      </c>
      <c r="AF225" s="65" t="str">
        <f t="shared" si="81"/>
        <v/>
      </c>
      <c r="AG225" s="65" t="str">
        <f t="shared" si="82"/>
        <v/>
      </c>
      <c r="AH225" s="65" t="str">
        <f t="shared" si="83"/>
        <v/>
      </c>
      <c r="AI225" s="65" t="str">
        <f t="shared" si="84"/>
        <v/>
      </c>
      <c r="AJ225" s="65" t="str">
        <f t="shared" si="85"/>
        <v/>
      </c>
    </row>
    <row r="226" spans="1:36" x14ac:dyDescent="0.25">
      <c r="A226" s="109" t="s">
        <v>761</v>
      </c>
      <c r="C226" s="113">
        <v>20160109</v>
      </c>
      <c r="D226" s="113">
        <v>9</v>
      </c>
      <c r="F226" s="194" t="s">
        <v>823</v>
      </c>
      <c r="Q226" s="115"/>
      <c r="R226" s="112" t="str">
        <f t="shared" si="86"/>
        <v>--</v>
      </c>
      <c r="S226" s="112" t="str">
        <f t="shared" si="87"/>
        <v>Update lineups set player_name = 'Burke Oliver' where game_id = 20160109 and player_order = 9</v>
      </c>
      <c r="T226" s="65" t="str">
        <f t="shared" si="74"/>
        <v/>
      </c>
      <c r="U226" s="193" t="str">
        <f t="shared" si="88"/>
        <v/>
      </c>
      <c r="V226" s="242" t="s">
        <v>739</v>
      </c>
      <c r="W226" s="65" t="str">
        <f t="shared" si="89"/>
        <v>Update lineups set player_name = 'Burke Oliver'</v>
      </c>
      <c r="X226" s="65" t="str">
        <f t="shared" si="75"/>
        <v/>
      </c>
      <c r="Y226" s="65" t="str">
        <f t="shared" si="76"/>
        <v/>
      </c>
      <c r="Z226" s="65" t="str">
        <f t="shared" si="77"/>
        <v/>
      </c>
      <c r="AA226" s="65" t="str">
        <f t="shared" si="78"/>
        <v/>
      </c>
      <c r="AB226" s="65" t="str">
        <f t="shared" si="79"/>
        <v/>
      </c>
      <c r="AC226" s="65" t="str">
        <f t="shared" si="80"/>
        <v/>
      </c>
      <c r="AD226" s="65" t="str">
        <f t="shared" si="90"/>
        <v xml:space="preserve"> where game_id = 20160109 and player_order = 9</v>
      </c>
      <c r="AE226" s="65" t="s">
        <v>739</v>
      </c>
      <c r="AF226" s="65" t="str">
        <f t="shared" si="81"/>
        <v/>
      </c>
      <c r="AG226" s="65" t="str">
        <f t="shared" si="82"/>
        <v/>
      </c>
      <c r="AH226" s="65" t="str">
        <f t="shared" si="83"/>
        <v/>
      </c>
      <c r="AI226" s="65" t="str">
        <f t="shared" si="84"/>
        <v/>
      </c>
      <c r="AJ226" s="65" t="str">
        <f t="shared" si="85"/>
        <v/>
      </c>
    </row>
    <row r="227" spans="1:36" x14ac:dyDescent="0.25">
      <c r="A227" s="109" t="s">
        <v>759</v>
      </c>
      <c r="C227" s="113">
        <v>20160109</v>
      </c>
      <c r="D227" s="113">
        <v>10</v>
      </c>
      <c r="E227" s="113">
        <v>38</v>
      </c>
      <c r="F227" s="194" t="s">
        <v>741</v>
      </c>
      <c r="Q227" s="115"/>
      <c r="R227" s="112" t="str">
        <f t="shared" si="86"/>
        <v>--</v>
      </c>
      <c r="S227" s="112" t="str">
        <f t="shared" si="87"/>
        <v>Update lineups set player_name = 'Osborn Ben', Player_num = 38 where game_id = 20160109 and player_order = 10</v>
      </c>
      <c r="T227" s="65" t="str">
        <f t="shared" si="74"/>
        <v/>
      </c>
      <c r="U227" s="193" t="str">
        <f t="shared" si="88"/>
        <v/>
      </c>
      <c r="V227" s="242" t="s">
        <v>739</v>
      </c>
      <c r="W227" s="65" t="str">
        <f t="shared" si="89"/>
        <v>Update lineups set player_name = 'Osborn Ben'</v>
      </c>
      <c r="X227" s="65" t="str">
        <f t="shared" si="75"/>
        <v>, Player_num = 38</v>
      </c>
      <c r="Y227" s="65" t="str">
        <f t="shared" si="76"/>
        <v/>
      </c>
      <c r="Z227" s="65" t="str">
        <f t="shared" si="77"/>
        <v/>
      </c>
      <c r="AA227" s="65" t="str">
        <f t="shared" si="78"/>
        <v/>
      </c>
      <c r="AB227" s="65" t="str">
        <f t="shared" si="79"/>
        <v/>
      </c>
      <c r="AC227" s="65" t="str">
        <f t="shared" si="80"/>
        <v/>
      </c>
      <c r="AD227" s="65" t="str">
        <f t="shared" si="90"/>
        <v xml:space="preserve"> where game_id = 20160109 and player_order = 10</v>
      </c>
      <c r="AE227" s="65" t="s">
        <v>739</v>
      </c>
      <c r="AF227" s="65" t="str">
        <f t="shared" si="81"/>
        <v/>
      </c>
      <c r="AG227" s="65" t="str">
        <f t="shared" si="82"/>
        <v/>
      </c>
      <c r="AH227" s="65" t="str">
        <f t="shared" si="83"/>
        <v/>
      </c>
      <c r="AI227" s="65" t="str">
        <f t="shared" si="84"/>
        <v/>
      </c>
      <c r="AJ227" s="65" t="str">
        <f t="shared" si="85"/>
        <v/>
      </c>
    </row>
    <row r="228" spans="1:36" x14ac:dyDescent="0.25">
      <c r="A228" s="109" t="s">
        <v>20</v>
      </c>
      <c r="B228" s="201" t="s">
        <v>755</v>
      </c>
      <c r="C228" s="113">
        <v>20160109</v>
      </c>
      <c r="D228" s="75">
        <v>11</v>
      </c>
      <c r="E228" s="75"/>
      <c r="F228" s="195" t="s">
        <v>750</v>
      </c>
      <c r="G228" s="75"/>
      <c r="H228" s="78"/>
      <c r="I228" s="75"/>
      <c r="J228" s="75"/>
      <c r="K228" s="75"/>
      <c r="Q228" s="115"/>
      <c r="R228" s="112" t="str">
        <f t="shared" si="86"/>
        <v>Update games set Ground= 'City Ground' where game_id=20160109</v>
      </c>
      <c r="S228" s="112" t="str">
        <f t="shared" si="87"/>
        <v>Update lineups set player_name = 'Blackstock Dexter' where game_id = 20160109 and player_order = 11</v>
      </c>
      <c r="T228" s="65" t="str">
        <f t="shared" si="74"/>
        <v/>
      </c>
      <c r="U228" s="193" t="str">
        <f t="shared" si="88"/>
        <v/>
      </c>
      <c r="V228" s="242" t="s">
        <v>739</v>
      </c>
      <c r="W228" s="65" t="str">
        <f t="shared" si="89"/>
        <v>Update lineups set player_name = 'Blackstock Dexter'</v>
      </c>
      <c r="X228" s="65" t="str">
        <f t="shared" si="75"/>
        <v/>
      </c>
      <c r="Y228" s="65" t="str">
        <f t="shared" si="76"/>
        <v/>
      </c>
      <c r="Z228" s="65" t="str">
        <f t="shared" si="77"/>
        <v/>
      </c>
      <c r="AA228" s="65" t="str">
        <f t="shared" si="78"/>
        <v/>
      </c>
      <c r="AB228" s="65" t="str">
        <f t="shared" si="79"/>
        <v/>
      </c>
      <c r="AC228" s="65" t="str">
        <f t="shared" si="80"/>
        <v/>
      </c>
      <c r="AD228" s="65" t="str">
        <f t="shared" si="90"/>
        <v xml:space="preserve"> where game_id = 20160109 and player_order = 11</v>
      </c>
      <c r="AE228" s="65" t="s">
        <v>739</v>
      </c>
      <c r="AF228" s="65" t="str">
        <f t="shared" si="81"/>
        <v/>
      </c>
      <c r="AG228" s="65" t="str">
        <f t="shared" si="82"/>
        <v/>
      </c>
      <c r="AH228" s="65" t="str">
        <f t="shared" si="83"/>
        <v/>
      </c>
      <c r="AI228" s="65" t="str">
        <f t="shared" si="84"/>
        <v/>
      </c>
      <c r="AJ228" s="65" t="str">
        <f t="shared" si="85"/>
        <v/>
      </c>
    </row>
    <row r="229" spans="1:36" x14ac:dyDescent="0.25">
      <c r="A229" s="109" t="s">
        <v>756</v>
      </c>
      <c r="B229" s="201" t="s">
        <v>755</v>
      </c>
      <c r="C229" s="113">
        <v>20160109</v>
      </c>
      <c r="D229" s="113">
        <v>12</v>
      </c>
      <c r="E229" s="113">
        <v>26</v>
      </c>
      <c r="F229" s="194" t="s">
        <v>754</v>
      </c>
      <c r="Q229" s="115"/>
      <c r="R229" s="112" t="str">
        <f t="shared" si="86"/>
        <v>Update games set Ground_Parent= 'City Ground' where game_id=20160109</v>
      </c>
      <c r="S229" s="112" t="str">
        <f t="shared" si="87"/>
        <v>Update lineups set player_name = 'Evtimov Dimitar', Player_num = 26 where game_id = 20160109 and player_order = 12</v>
      </c>
      <c r="T229" s="65" t="str">
        <f t="shared" si="74"/>
        <v/>
      </c>
      <c r="U229" s="193" t="str">
        <f t="shared" si="88"/>
        <v/>
      </c>
      <c r="V229" s="242" t="s">
        <v>739</v>
      </c>
      <c r="W229" s="65" t="str">
        <f t="shared" si="89"/>
        <v>Update lineups set player_name = 'Evtimov Dimitar'</v>
      </c>
      <c r="X229" s="65" t="str">
        <f t="shared" si="75"/>
        <v>, Player_num = 26</v>
      </c>
      <c r="Y229" s="65" t="str">
        <f t="shared" si="76"/>
        <v/>
      </c>
      <c r="Z229" s="65" t="str">
        <f t="shared" si="77"/>
        <v/>
      </c>
      <c r="AA229" s="65" t="str">
        <f t="shared" si="78"/>
        <v/>
      </c>
      <c r="AB229" s="65" t="str">
        <f t="shared" si="79"/>
        <v/>
      </c>
      <c r="AC229" s="65" t="str">
        <f t="shared" si="80"/>
        <v/>
      </c>
      <c r="AD229" s="65" t="str">
        <f t="shared" si="90"/>
        <v xml:space="preserve"> where game_id = 20160109 and player_order = 12</v>
      </c>
      <c r="AE229" s="65" t="s">
        <v>739</v>
      </c>
      <c r="AF229" s="65" t="str">
        <f t="shared" si="81"/>
        <v/>
      </c>
      <c r="AG229" s="65" t="str">
        <f t="shared" si="82"/>
        <v/>
      </c>
      <c r="AH229" s="65" t="str">
        <f t="shared" si="83"/>
        <v/>
      </c>
      <c r="AI229" s="65" t="str">
        <f t="shared" si="84"/>
        <v/>
      </c>
      <c r="AJ229" s="65" t="str">
        <f t="shared" si="85"/>
        <v/>
      </c>
    </row>
    <row r="230" spans="1:36" x14ac:dyDescent="0.25">
      <c r="A230" s="109" t="s">
        <v>753</v>
      </c>
      <c r="B230" s="226" t="s">
        <v>2719</v>
      </c>
      <c r="C230" s="113">
        <v>20160109</v>
      </c>
      <c r="D230" s="113">
        <v>13</v>
      </c>
      <c r="F230" s="194" t="s">
        <v>771</v>
      </c>
      <c r="G230" s="113">
        <v>71</v>
      </c>
      <c r="H230" s="212" t="s">
        <v>735</v>
      </c>
      <c r="Q230" s="115"/>
      <c r="R230" s="112" t="str">
        <f t="shared" si="86"/>
        <v>Update games set Referee= 'Oliver Langford' where game_id=20160109</v>
      </c>
      <c r="S230" s="112" t="str">
        <f t="shared" si="87"/>
        <v>Update lineups set player_name = 'Lichaj Eric', Sub_min= 71, Player_off = 'Cohen Chris' where game_id = 20160109 and player_order = 13</v>
      </c>
      <c r="T230" s="65" t="str">
        <f t="shared" si="74"/>
        <v/>
      </c>
      <c r="U230" s="193" t="str">
        <f t="shared" si="88"/>
        <v/>
      </c>
      <c r="V230" s="242" t="s">
        <v>739</v>
      </c>
      <c r="W230" s="65" t="str">
        <f t="shared" si="89"/>
        <v>Update lineups set player_name = 'Lichaj Eric'</v>
      </c>
      <c r="X230" s="65" t="str">
        <f t="shared" si="75"/>
        <v/>
      </c>
      <c r="Y230" s="65" t="str">
        <f t="shared" si="76"/>
        <v/>
      </c>
      <c r="Z230" s="65" t="str">
        <f t="shared" si="77"/>
        <v/>
      </c>
      <c r="AA230" s="65" t="str">
        <f t="shared" si="78"/>
        <v/>
      </c>
      <c r="AB230" s="65" t="str">
        <f t="shared" si="79"/>
        <v>, Sub_min= 71</v>
      </c>
      <c r="AC230" s="65" t="str">
        <f t="shared" si="80"/>
        <v>, Player_off = 'Cohen Chris'</v>
      </c>
      <c r="AD230" s="65" t="str">
        <f t="shared" si="90"/>
        <v xml:space="preserve"> where game_id = 20160109 and player_order = 13</v>
      </c>
      <c r="AE230" s="65" t="s">
        <v>739</v>
      </c>
      <c r="AF230" s="65" t="str">
        <f t="shared" si="81"/>
        <v/>
      </c>
      <c r="AG230" s="65" t="str">
        <f t="shared" si="82"/>
        <v/>
      </c>
      <c r="AH230" s="65" t="str">
        <f t="shared" si="83"/>
        <v/>
      </c>
      <c r="AI230" s="65" t="str">
        <f t="shared" si="84"/>
        <v/>
      </c>
      <c r="AJ230" s="65" t="str">
        <f t="shared" si="85"/>
        <v/>
      </c>
    </row>
    <row r="231" spans="1:36" x14ac:dyDescent="0.25">
      <c r="A231" s="109" t="s">
        <v>475</v>
      </c>
      <c r="B231" s="114">
        <v>14197</v>
      </c>
      <c r="C231" s="113">
        <v>20160109</v>
      </c>
      <c r="D231" s="113">
        <v>14</v>
      </c>
      <c r="F231" s="194" t="s">
        <v>2717</v>
      </c>
      <c r="G231" s="113">
        <v>79</v>
      </c>
      <c r="H231" s="194" t="s">
        <v>715</v>
      </c>
      <c r="Q231" s="115"/>
      <c r="R231" s="112" t="str">
        <f t="shared" si="86"/>
        <v>Update games set Att= 14197 where game_id=20160109</v>
      </c>
      <c r="S231" s="112" t="str">
        <f t="shared" si="87"/>
        <v>Update lineups set player_name = 'Jokic Bojan', Sub_min= 79, Player_off = 'Lansbury Henri' where game_id = 20160109 and player_order = 14</v>
      </c>
      <c r="T231" s="65" t="str">
        <f t="shared" si="74"/>
        <v/>
      </c>
      <c r="U231" s="193" t="str">
        <f t="shared" si="88"/>
        <v/>
      </c>
      <c r="V231" s="242" t="s">
        <v>739</v>
      </c>
      <c r="W231" s="65" t="str">
        <f t="shared" si="89"/>
        <v>Update lineups set player_name = 'Jokic Bojan'</v>
      </c>
      <c r="X231" s="65" t="str">
        <f t="shared" si="75"/>
        <v/>
      </c>
      <c r="Y231" s="65" t="str">
        <f t="shared" si="76"/>
        <v/>
      </c>
      <c r="Z231" s="65" t="str">
        <f t="shared" si="77"/>
        <v/>
      </c>
      <c r="AA231" s="65" t="str">
        <f t="shared" si="78"/>
        <v/>
      </c>
      <c r="AB231" s="65" t="str">
        <f t="shared" si="79"/>
        <v>, Sub_min= 79</v>
      </c>
      <c r="AC231" s="65" t="str">
        <f t="shared" si="80"/>
        <v>, Player_off = 'Lansbury Henri'</v>
      </c>
      <c r="AD231" s="65" t="str">
        <f t="shared" si="90"/>
        <v xml:space="preserve"> where game_id = 20160109 and player_order = 14</v>
      </c>
      <c r="AE231" s="65" t="s">
        <v>739</v>
      </c>
      <c r="AF231" s="65" t="str">
        <f t="shared" si="81"/>
        <v/>
      </c>
      <c r="AG231" s="65" t="str">
        <f t="shared" si="82"/>
        <v/>
      </c>
      <c r="AH231" s="65" t="str">
        <f t="shared" si="83"/>
        <v/>
      </c>
      <c r="AI231" s="65" t="str">
        <f t="shared" si="84"/>
        <v/>
      </c>
      <c r="AJ231" s="65" t="str">
        <f t="shared" si="85"/>
        <v/>
      </c>
    </row>
    <row r="232" spans="1:36" x14ac:dyDescent="0.25">
      <c r="A232" s="109" t="s">
        <v>749</v>
      </c>
      <c r="B232" s="228" t="s">
        <v>2718</v>
      </c>
      <c r="C232" s="113">
        <v>20160109</v>
      </c>
      <c r="D232" s="113">
        <v>15</v>
      </c>
      <c r="F232" s="194" t="s">
        <v>715</v>
      </c>
      <c r="G232" s="113">
        <v>62</v>
      </c>
      <c r="H232" s="227" t="s">
        <v>839</v>
      </c>
      <c r="Q232" s="115"/>
      <c r="R232" s="112" t="str">
        <f t="shared" si="86"/>
        <v>Update games set Source= 'http://www.11v11.com/matches/nottingham-forest-v-queens-park-rangers-09-january-2016-318543/ where game_id=20160109</v>
      </c>
      <c r="S232" s="112" t="str">
        <f t="shared" si="87"/>
        <v>Update lineups set player_name = 'Lansbury Henri', Sub_min= 62, Player_off = 'Gardner Gary' where game_id = 20160109 and player_order = 15</v>
      </c>
      <c r="T232" s="65" t="str">
        <f t="shared" si="74"/>
        <v/>
      </c>
      <c r="U232" s="193" t="str">
        <f t="shared" si="88"/>
        <v/>
      </c>
      <c r="V232" s="242" t="s">
        <v>739</v>
      </c>
      <c r="W232" s="65" t="str">
        <f t="shared" si="89"/>
        <v>Update lineups set player_name = 'Lansbury Henri'</v>
      </c>
      <c r="X232" s="65" t="str">
        <f t="shared" si="75"/>
        <v/>
      </c>
      <c r="Y232" s="65" t="str">
        <f t="shared" si="76"/>
        <v/>
      </c>
      <c r="Z232" s="65" t="str">
        <f t="shared" si="77"/>
        <v/>
      </c>
      <c r="AA232" s="65" t="str">
        <f t="shared" si="78"/>
        <v/>
      </c>
      <c r="AB232" s="65" t="str">
        <f t="shared" si="79"/>
        <v>, Sub_min= 62</v>
      </c>
      <c r="AC232" s="65" t="str">
        <f t="shared" si="80"/>
        <v>, Player_off = 'Gardner Gary'</v>
      </c>
      <c r="AD232" s="65" t="str">
        <f t="shared" si="90"/>
        <v xml:space="preserve"> where game_id = 20160109 and player_order = 15</v>
      </c>
      <c r="AE232" s="65" t="s">
        <v>739</v>
      </c>
      <c r="AF232" s="65" t="str">
        <f t="shared" si="81"/>
        <v/>
      </c>
      <c r="AG232" s="65" t="str">
        <f t="shared" si="82"/>
        <v/>
      </c>
      <c r="AH232" s="65" t="str">
        <f t="shared" si="83"/>
        <v/>
      </c>
      <c r="AI232" s="65" t="str">
        <f t="shared" si="84"/>
        <v/>
      </c>
      <c r="AJ232" s="65" t="str">
        <f t="shared" si="85"/>
        <v/>
      </c>
    </row>
    <row r="233" spans="1:36" x14ac:dyDescent="0.25">
      <c r="A233" s="109" t="s">
        <v>746</v>
      </c>
      <c r="B233" s="198" t="s">
        <v>2716</v>
      </c>
      <c r="C233" s="113">
        <v>20160109</v>
      </c>
      <c r="D233" s="113">
        <v>16</v>
      </c>
      <c r="F233" s="194" t="s">
        <v>744</v>
      </c>
      <c r="H233" s="217"/>
      <c r="Q233" s="115"/>
      <c r="R233" s="112" t="str">
        <f t="shared" si="86"/>
        <v>Update games set Game_date= '2016-01-09' where game_id=20160109</v>
      </c>
      <c r="S233" s="112" t="str">
        <f t="shared" si="87"/>
        <v>Update lineups set player_name = 'Burke Chris' where game_id = 20160109 and player_order = 16</v>
      </c>
      <c r="T233" s="65" t="str">
        <f t="shared" si="74"/>
        <v/>
      </c>
      <c r="U233" s="193" t="str">
        <f t="shared" si="88"/>
        <v/>
      </c>
      <c r="V233" s="242" t="s">
        <v>739</v>
      </c>
      <c r="W233" s="65" t="str">
        <f t="shared" si="89"/>
        <v>Update lineups set player_name = 'Burke Chris'</v>
      </c>
      <c r="X233" s="65" t="str">
        <f t="shared" si="75"/>
        <v/>
      </c>
      <c r="Y233" s="65" t="str">
        <f t="shared" si="76"/>
        <v/>
      </c>
      <c r="Z233" s="65" t="str">
        <f t="shared" si="77"/>
        <v/>
      </c>
      <c r="AA233" s="65" t="str">
        <f t="shared" si="78"/>
        <v/>
      </c>
      <c r="AB233" s="65" t="str">
        <f t="shared" si="79"/>
        <v/>
      </c>
      <c r="AC233" s="65" t="str">
        <f t="shared" si="80"/>
        <v/>
      </c>
      <c r="AD233" s="65" t="str">
        <f t="shared" si="90"/>
        <v xml:space="preserve"> where game_id = 20160109 and player_order = 16</v>
      </c>
      <c r="AE233" s="65" t="s">
        <v>739</v>
      </c>
      <c r="AF233" s="65" t="str">
        <f t="shared" si="81"/>
        <v/>
      </c>
      <c r="AG233" s="65" t="str">
        <f t="shared" si="82"/>
        <v/>
      </c>
      <c r="AH233" s="65" t="str">
        <f t="shared" si="83"/>
        <v/>
      </c>
      <c r="AI233" s="65" t="str">
        <f t="shared" si="84"/>
        <v/>
      </c>
      <c r="AJ233" s="65" t="str">
        <f t="shared" si="85"/>
        <v/>
      </c>
    </row>
    <row r="234" spans="1:36" x14ac:dyDescent="0.25">
      <c r="A234" s="109" t="s">
        <v>743</v>
      </c>
      <c r="B234" s="198" t="s">
        <v>2711</v>
      </c>
      <c r="C234" s="113">
        <v>20160109</v>
      </c>
      <c r="D234" s="113">
        <v>17</v>
      </c>
      <c r="F234" s="194" t="s">
        <v>742</v>
      </c>
      <c r="H234" s="225"/>
      <c r="Q234" s="115"/>
      <c r="R234" s="112" t="str">
        <f t="shared" si="86"/>
        <v>Update games set Game_time= '3:00PM' where game_id=20160109</v>
      </c>
      <c r="S234" s="112" t="str">
        <f t="shared" si="87"/>
        <v>Update lineups set player_name = 'Walker Tyler' where game_id = 20160109 and player_order = 17</v>
      </c>
      <c r="T234" s="65" t="str">
        <f t="shared" si="74"/>
        <v/>
      </c>
      <c r="U234" s="193" t="str">
        <f t="shared" si="88"/>
        <v/>
      </c>
      <c r="V234" s="242" t="s">
        <v>739</v>
      </c>
      <c r="W234" s="65" t="str">
        <f t="shared" si="89"/>
        <v>Update lineups set player_name = 'Walker Tyler'</v>
      </c>
      <c r="X234" s="65" t="str">
        <f t="shared" si="75"/>
        <v/>
      </c>
      <c r="Y234" s="65" t="str">
        <f t="shared" si="76"/>
        <v/>
      </c>
      <c r="Z234" s="65" t="str">
        <f t="shared" si="77"/>
        <v/>
      </c>
      <c r="AA234" s="65" t="str">
        <f t="shared" si="78"/>
        <v/>
      </c>
      <c r="AB234" s="65" t="str">
        <f t="shared" si="79"/>
        <v/>
      </c>
      <c r="AC234" s="65" t="str">
        <f t="shared" si="80"/>
        <v/>
      </c>
      <c r="AD234" s="65" t="str">
        <f t="shared" si="90"/>
        <v xml:space="preserve"> where game_id = 20160109 and player_order = 17</v>
      </c>
      <c r="AE234" s="65" t="s">
        <v>739</v>
      </c>
      <c r="AF234" s="65" t="str">
        <f t="shared" si="81"/>
        <v/>
      </c>
      <c r="AG234" s="65" t="str">
        <f t="shared" si="82"/>
        <v/>
      </c>
      <c r="AH234" s="65" t="str">
        <f t="shared" si="83"/>
        <v/>
      </c>
      <c r="AI234" s="65" t="str">
        <f t="shared" si="84"/>
        <v/>
      </c>
      <c r="AJ234" s="65" t="str">
        <f t="shared" si="85"/>
        <v/>
      </c>
    </row>
    <row r="235" spans="1:36" ht="15" thickBot="1" x14ac:dyDescent="0.3">
      <c r="A235" s="116"/>
      <c r="B235" s="119"/>
      <c r="C235" s="117">
        <v>20160109</v>
      </c>
      <c r="D235" s="117">
        <v>18</v>
      </c>
      <c r="E235" s="117"/>
      <c r="F235" s="199" t="s">
        <v>758</v>
      </c>
      <c r="G235" s="117"/>
      <c r="H235" s="118"/>
      <c r="I235" s="117"/>
      <c r="J235" s="117"/>
      <c r="K235" s="117"/>
      <c r="L235" s="205"/>
      <c r="M235" s="206"/>
      <c r="N235" s="207"/>
      <c r="O235" s="207"/>
      <c r="P235" s="207"/>
      <c r="Q235" s="115"/>
      <c r="R235" s="112" t="str">
        <f t="shared" si="86"/>
        <v>--</v>
      </c>
      <c r="S235" s="112" t="str">
        <f t="shared" si="87"/>
        <v>Update lineups set player_name = 'Mendes Ryan' where game_id = 20160109 and player_order = 18</v>
      </c>
      <c r="T235" s="65" t="str">
        <f t="shared" si="74"/>
        <v/>
      </c>
      <c r="U235" s="193" t="str">
        <f t="shared" si="88"/>
        <v/>
      </c>
      <c r="V235" s="242" t="s">
        <v>739</v>
      </c>
      <c r="W235" s="65" t="str">
        <f t="shared" si="89"/>
        <v>Update lineups set player_name = 'Mendes Ryan'</v>
      </c>
      <c r="X235" s="65" t="str">
        <f t="shared" si="75"/>
        <v/>
      </c>
      <c r="Y235" s="65" t="str">
        <f t="shared" si="76"/>
        <v/>
      </c>
      <c r="Z235" s="65" t="str">
        <f t="shared" si="77"/>
        <v/>
      </c>
      <c r="AA235" s="65" t="str">
        <f t="shared" si="78"/>
        <v/>
      </c>
      <c r="AB235" s="65" t="str">
        <f t="shared" si="79"/>
        <v/>
      </c>
      <c r="AC235" s="65" t="str">
        <f t="shared" si="80"/>
        <v/>
      </c>
      <c r="AD235" s="65" t="str">
        <f t="shared" si="90"/>
        <v xml:space="preserve"> where game_id = 20160109 and player_order = 18</v>
      </c>
      <c r="AE235" s="65" t="s">
        <v>739</v>
      </c>
      <c r="AF235" s="65" t="str">
        <f t="shared" si="81"/>
        <v/>
      </c>
      <c r="AG235" s="65" t="str">
        <f t="shared" si="82"/>
        <v/>
      </c>
      <c r="AH235" s="65" t="str">
        <f t="shared" si="83"/>
        <v/>
      </c>
      <c r="AI235" s="65" t="str">
        <f t="shared" si="84"/>
        <v/>
      </c>
      <c r="AJ235" s="65" t="str">
        <f t="shared" si="85"/>
        <v/>
      </c>
    </row>
    <row r="236" spans="1:36" ht="15" thickTop="1" x14ac:dyDescent="0.25">
      <c r="A236" s="125" t="s">
        <v>774</v>
      </c>
      <c r="B236" s="191" t="s">
        <v>2715</v>
      </c>
      <c r="C236" s="113">
        <v>20160112</v>
      </c>
      <c r="D236" s="113">
        <v>1</v>
      </c>
      <c r="E236" s="113">
        <v>1</v>
      </c>
      <c r="F236" s="212" t="s">
        <v>772</v>
      </c>
      <c r="I236" s="113">
        <v>75</v>
      </c>
      <c r="L236" s="202">
        <v>1</v>
      </c>
      <c r="M236" s="194" t="s">
        <v>714</v>
      </c>
      <c r="N236" s="204">
        <v>30</v>
      </c>
      <c r="Q236" s="115"/>
      <c r="R236" s="112" t="str">
        <f t="shared" si="86"/>
        <v>Update games set Opp_Parent= 'Birmingham City' where game_id=20160112</v>
      </c>
      <c r="S236" s="112" t="str">
        <f t="shared" si="87"/>
        <v>Update lineups set player_name = 'de Vries Dorus', Player_num = 1, Y_min = 75 where game_id = 20160112 and player_order = 1</v>
      </c>
      <c r="T236" s="65" t="str">
        <f t="shared" si="74"/>
        <v>insert into goals (game_id, goal_order, scorer_name) values (20160112, 1, 'Mills Matthew')</v>
      </c>
      <c r="U236" s="193" t="str">
        <f t="shared" si="88"/>
        <v>update goals set scorer_name = 'Mills Matthew', goal_min = 30 where game_id = 20160112 and goal_order = 1</v>
      </c>
      <c r="V236" s="242" t="s">
        <v>739</v>
      </c>
      <c r="W236" s="65" t="str">
        <f t="shared" si="89"/>
        <v>Update lineups set player_name = 'de Vries Dorus'</v>
      </c>
      <c r="X236" s="65" t="str">
        <f t="shared" si="75"/>
        <v>, Player_num = 1</v>
      </c>
      <c r="Y236" s="65" t="str">
        <f t="shared" si="76"/>
        <v>, Y_min = 75</v>
      </c>
      <c r="Z236" s="65" t="str">
        <f t="shared" si="77"/>
        <v/>
      </c>
      <c r="AA236" s="65" t="str">
        <f t="shared" si="78"/>
        <v/>
      </c>
      <c r="AB236" s="65" t="str">
        <f t="shared" si="79"/>
        <v/>
      </c>
      <c r="AC236" s="65" t="str">
        <f t="shared" si="80"/>
        <v/>
      </c>
      <c r="AD236" s="65" t="str">
        <f t="shared" si="90"/>
        <v xml:space="preserve"> where game_id = 20160112 and player_order = 1</v>
      </c>
      <c r="AE236" s="65" t="s">
        <v>739</v>
      </c>
      <c r="AF236" s="65" t="str">
        <f t="shared" si="81"/>
        <v>update goals set scorer_name = 'Mills Matthew'</v>
      </c>
      <c r="AG236" s="65" t="str">
        <f t="shared" si="82"/>
        <v>, goal_min = 30</v>
      </c>
      <c r="AH236" s="65" t="str">
        <f t="shared" si="83"/>
        <v/>
      </c>
      <c r="AI236" s="65" t="str">
        <f t="shared" si="84"/>
        <v/>
      </c>
      <c r="AJ236" s="65" t="str">
        <f t="shared" si="85"/>
        <v xml:space="preserve"> where game_id = 20160112 and goal_order = 1</v>
      </c>
    </row>
    <row r="237" spans="1:36" x14ac:dyDescent="0.25">
      <c r="A237" s="109" t="s">
        <v>5</v>
      </c>
      <c r="B237" s="114">
        <v>1</v>
      </c>
      <c r="C237" s="113">
        <v>20160112</v>
      </c>
      <c r="D237" s="113">
        <v>2</v>
      </c>
      <c r="E237" s="113">
        <v>2</v>
      </c>
      <c r="F237" s="212" t="s">
        <v>714</v>
      </c>
      <c r="K237" s="220"/>
      <c r="M237" s="194"/>
      <c r="Q237" s="115"/>
      <c r="R237" s="112" t="str">
        <f t="shared" si="86"/>
        <v>Update games set F= 1 where game_id=20160112</v>
      </c>
      <c r="S237" s="112" t="str">
        <f t="shared" si="87"/>
        <v>Update lineups set player_name = 'Mills Matthew', Player_num = 2 where game_id = 20160112 and player_order = 2</v>
      </c>
      <c r="T237" s="65" t="str">
        <f t="shared" si="74"/>
        <v/>
      </c>
      <c r="U237" s="193" t="str">
        <f t="shared" si="88"/>
        <v/>
      </c>
      <c r="V237" s="242" t="s">
        <v>739</v>
      </c>
      <c r="W237" s="65" t="str">
        <f t="shared" si="89"/>
        <v>Update lineups set player_name = 'Mills Matthew'</v>
      </c>
      <c r="X237" s="65" t="str">
        <f t="shared" si="75"/>
        <v>, Player_num = 2</v>
      </c>
      <c r="Y237" s="65" t="str">
        <f t="shared" si="76"/>
        <v/>
      </c>
      <c r="Z237" s="65" t="str">
        <f t="shared" si="77"/>
        <v/>
      </c>
      <c r="AA237" s="65" t="str">
        <f t="shared" si="78"/>
        <v/>
      </c>
      <c r="AB237" s="65" t="str">
        <f t="shared" si="79"/>
        <v/>
      </c>
      <c r="AC237" s="65" t="str">
        <f t="shared" si="80"/>
        <v/>
      </c>
      <c r="AD237" s="65" t="str">
        <f t="shared" si="90"/>
        <v xml:space="preserve"> where game_id = 20160112 and player_order = 2</v>
      </c>
      <c r="AE237" s="65" t="s">
        <v>739</v>
      </c>
      <c r="AF237" s="65" t="str">
        <f t="shared" si="81"/>
        <v/>
      </c>
      <c r="AG237" s="65" t="str">
        <f t="shared" si="82"/>
        <v/>
      </c>
      <c r="AH237" s="65" t="str">
        <f t="shared" si="83"/>
        <v/>
      </c>
      <c r="AI237" s="65" t="str">
        <f t="shared" si="84"/>
        <v/>
      </c>
      <c r="AJ237" s="65" t="str">
        <f t="shared" si="85"/>
        <v/>
      </c>
    </row>
    <row r="238" spans="1:36" x14ac:dyDescent="0.25">
      <c r="A238" s="109" t="s">
        <v>0</v>
      </c>
      <c r="B238" s="114">
        <v>1</v>
      </c>
      <c r="C238" s="113">
        <v>20160112</v>
      </c>
      <c r="D238" s="113">
        <v>3</v>
      </c>
      <c r="E238" s="113">
        <v>5</v>
      </c>
      <c r="F238" s="212" t="s">
        <v>771</v>
      </c>
      <c r="M238" s="194"/>
      <c r="Q238" s="115"/>
      <c r="R238" s="112" t="str">
        <f t="shared" si="86"/>
        <v>Update games set A= 1 where game_id=20160112</v>
      </c>
      <c r="S238" s="112" t="str">
        <f t="shared" si="87"/>
        <v>Update lineups set player_name = 'Lichaj Eric', Player_num = 5 where game_id = 20160112 and player_order = 3</v>
      </c>
      <c r="T238" s="65" t="str">
        <f t="shared" ref="T238:T301" si="91">IF(M238="","", CONCATENATE("insert into goals (game_id, goal_order, scorer_name) values (",C238, ", ", L238,", '",M238,"')"))</f>
        <v/>
      </c>
      <c r="U238" s="193" t="str">
        <f t="shared" si="88"/>
        <v/>
      </c>
      <c r="V238" s="242" t="s">
        <v>739</v>
      </c>
      <c r="W238" s="65" t="str">
        <f t="shared" si="89"/>
        <v>Update lineups set player_name = 'Lichaj Eric'</v>
      </c>
      <c r="X238" s="65" t="str">
        <f t="shared" ref="X238:X301" si="92">IF(E238="","",CONCATENATE(", Player_num = ",E238))</f>
        <v>, Player_num = 5</v>
      </c>
      <c r="Y238" s="65" t="str">
        <f t="shared" ref="Y238:Y301" si="93">IF(I238="", "", CONCATENATE(", Y_min = ", UPPER(I238)))</f>
        <v/>
      </c>
      <c r="Z238" s="65" t="str">
        <f t="shared" ref="Z238:Z301" si="94">IF(J238="", "", CONCATENATE(", R_min= ", UPPER(J238)))</f>
        <v/>
      </c>
      <c r="AA238" s="65" t="str">
        <f t="shared" ref="AA238:AA301" si="95">IF(K238="", "", CONCATENATE(", captain= 'Y'"))</f>
        <v/>
      </c>
      <c r="AB238" s="65" t="str">
        <f t="shared" ref="AB238:AB301" si="96">IF(G238="", "", CONCATENATE(", Sub_min= ", G238))</f>
        <v/>
      </c>
      <c r="AC238" s="65" t="str">
        <f t="shared" ref="AC238:AC301" si="97">IF(H238="", "", CONCATENATE(", Player_off = '", H238, "'"))</f>
        <v/>
      </c>
      <c r="AD238" s="65" t="str">
        <f t="shared" si="90"/>
        <v xml:space="preserve"> where game_id = 20160112 and player_order = 3</v>
      </c>
      <c r="AE238" s="65" t="s">
        <v>739</v>
      </c>
      <c r="AF238" s="65" t="str">
        <f t="shared" ref="AF238:AF301" si="98">IF(L238="","",CONCATENATE("update goals set scorer_name = '",SUBSTITUTE(M238, "'", "''"),"'"))</f>
        <v/>
      </c>
      <c r="AG238" s="65" t="str">
        <f t="shared" ref="AG238:AG301" si="99">IF(N238="", "", CONCATENATE(", goal_min = ", N238))</f>
        <v/>
      </c>
      <c r="AH238" s="65" t="str">
        <f t="shared" ref="AH238:AH301" si="100">IF(O238="", "", CONCATENATE(", Pen = '", UPPER(O238), "'"))</f>
        <v/>
      </c>
      <c r="AI238" s="65" t="str">
        <f t="shared" ref="AI238:AI301" si="101">IF(P238="", "", CONCATENATE(", OG = '", UPPER(P238), "'"))</f>
        <v/>
      </c>
      <c r="AJ238" s="65" t="str">
        <f t="shared" ref="AJ238:AJ301" si="102">IF(L238="", "", CONCATENATE(" where game_id = ", C238, " and goal_order = ", L238))</f>
        <v/>
      </c>
    </row>
    <row r="239" spans="1:36" x14ac:dyDescent="0.25">
      <c r="A239" s="109" t="s">
        <v>23</v>
      </c>
      <c r="B239" s="198" t="s">
        <v>792</v>
      </c>
      <c r="C239" s="113">
        <v>20160112</v>
      </c>
      <c r="D239" s="113">
        <v>4</v>
      </c>
      <c r="E239" s="113">
        <v>31</v>
      </c>
      <c r="F239" s="212" t="s">
        <v>830</v>
      </c>
      <c r="Q239" s="115"/>
      <c r="R239" s="112" t="str">
        <f t="shared" si="86"/>
        <v>Update games set Result= 'D' where game_id=20160112</v>
      </c>
      <c r="S239" s="112" t="str">
        <f t="shared" si="87"/>
        <v>Update lineups set player_name = 'Mancienne Michael', Player_num = 31 where game_id = 20160112 and player_order = 4</v>
      </c>
      <c r="T239" s="65" t="str">
        <f t="shared" si="91"/>
        <v/>
      </c>
      <c r="U239" s="193" t="str">
        <f t="shared" si="88"/>
        <v/>
      </c>
      <c r="V239" s="242" t="s">
        <v>739</v>
      </c>
      <c r="W239" s="65" t="str">
        <f t="shared" si="89"/>
        <v>Update lineups set player_name = 'Mancienne Michael'</v>
      </c>
      <c r="X239" s="65" t="str">
        <f t="shared" si="92"/>
        <v>, Player_num = 31</v>
      </c>
      <c r="Y239" s="65" t="str">
        <f t="shared" si="93"/>
        <v/>
      </c>
      <c r="Z239" s="65" t="str">
        <f t="shared" si="94"/>
        <v/>
      </c>
      <c r="AA239" s="65" t="str">
        <f t="shared" si="95"/>
        <v/>
      </c>
      <c r="AB239" s="65" t="str">
        <f t="shared" si="96"/>
        <v/>
      </c>
      <c r="AC239" s="65" t="str">
        <f t="shared" si="97"/>
        <v/>
      </c>
      <c r="AD239" s="65" t="str">
        <f t="shared" si="90"/>
        <v xml:space="preserve"> where game_id = 20160112 and player_order = 4</v>
      </c>
      <c r="AE239" s="65" t="s">
        <v>739</v>
      </c>
      <c r="AF239" s="65" t="str">
        <f t="shared" si="98"/>
        <v/>
      </c>
      <c r="AG239" s="65" t="str">
        <f t="shared" si="99"/>
        <v/>
      </c>
      <c r="AH239" s="65" t="str">
        <f t="shared" si="100"/>
        <v/>
      </c>
      <c r="AI239" s="65" t="str">
        <f t="shared" si="101"/>
        <v/>
      </c>
      <c r="AJ239" s="65" t="str">
        <f t="shared" si="102"/>
        <v/>
      </c>
    </row>
    <row r="240" spans="1:36" x14ac:dyDescent="0.25">
      <c r="A240" s="109" t="s">
        <v>768</v>
      </c>
      <c r="B240" s="114">
        <v>1</v>
      </c>
      <c r="C240" s="113">
        <v>20160112</v>
      </c>
      <c r="D240" s="113">
        <v>5</v>
      </c>
      <c r="F240" s="194" t="s">
        <v>2717</v>
      </c>
      <c r="Q240" s="115"/>
      <c r="R240" s="112" t="str">
        <f t="shared" si="86"/>
        <v>Update games set HT_f= 1 where game_id=20160112</v>
      </c>
      <c r="S240" s="112" t="str">
        <f t="shared" si="87"/>
        <v>Update lineups set player_name = 'Jokic Bojan' where game_id = 20160112 and player_order = 5</v>
      </c>
      <c r="T240" s="65" t="str">
        <f t="shared" si="91"/>
        <v/>
      </c>
      <c r="U240" s="193" t="str">
        <f t="shared" si="88"/>
        <v/>
      </c>
      <c r="V240" s="242" t="s">
        <v>739</v>
      </c>
      <c r="W240" s="65" t="str">
        <f t="shared" si="89"/>
        <v>Update lineups set player_name = 'Jokic Bojan'</v>
      </c>
      <c r="X240" s="65" t="str">
        <f t="shared" si="92"/>
        <v/>
      </c>
      <c r="Y240" s="65" t="str">
        <f t="shared" si="93"/>
        <v/>
      </c>
      <c r="Z240" s="65" t="str">
        <f t="shared" si="94"/>
        <v/>
      </c>
      <c r="AA240" s="65" t="str">
        <f t="shared" si="95"/>
        <v/>
      </c>
      <c r="AB240" s="65" t="str">
        <f t="shared" si="96"/>
        <v/>
      </c>
      <c r="AC240" s="65" t="str">
        <f t="shared" si="97"/>
        <v/>
      </c>
      <c r="AD240" s="65" t="str">
        <f t="shared" si="90"/>
        <v xml:space="preserve"> where game_id = 20160112 and player_order = 5</v>
      </c>
      <c r="AE240" s="65" t="s">
        <v>739</v>
      </c>
      <c r="AF240" s="65" t="str">
        <f t="shared" si="98"/>
        <v/>
      </c>
      <c r="AG240" s="65" t="str">
        <f t="shared" si="99"/>
        <v/>
      </c>
      <c r="AH240" s="65" t="str">
        <f t="shared" si="100"/>
        <v/>
      </c>
      <c r="AI240" s="65" t="str">
        <f t="shared" si="101"/>
        <v/>
      </c>
      <c r="AJ240" s="65" t="str">
        <f t="shared" si="102"/>
        <v/>
      </c>
    </row>
    <row r="241" spans="1:36" x14ac:dyDescent="0.25">
      <c r="A241" s="109" t="s">
        <v>766</v>
      </c>
      <c r="B241" s="114">
        <v>0</v>
      </c>
      <c r="C241" s="113">
        <v>20160112</v>
      </c>
      <c r="D241" s="113">
        <v>6</v>
      </c>
      <c r="E241" s="113">
        <v>24</v>
      </c>
      <c r="F241" s="194" t="s">
        <v>765</v>
      </c>
      <c r="J241" s="113">
        <v>74</v>
      </c>
      <c r="Q241" s="115"/>
      <c r="R241" s="112" t="str">
        <f t="shared" si="86"/>
        <v>Update games set HT_a= 0 where game_id=20160112</v>
      </c>
      <c r="S241" s="112" t="str">
        <f t="shared" si="87"/>
        <v>Update lineups set player_name = 'Vaughan David', Player_num = 24, R_min= 74 where game_id = 20160112 and player_order = 6</v>
      </c>
      <c r="T241" s="65" t="str">
        <f t="shared" si="91"/>
        <v/>
      </c>
      <c r="U241" s="193" t="str">
        <f t="shared" si="88"/>
        <v/>
      </c>
      <c r="V241" s="242" t="s">
        <v>739</v>
      </c>
      <c r="W241" s="65" t="str">
        <f t="shared" si="89"/>
        <v>Update lineups set player_name = 'Vaughan David'</v>
      </c>
      <c r="X241" s="65" t="str">
        <f t="shared" si="92"/>
        <v>, Player_num = 24</v>
      </c>
      <c r="Y241" s="65" t="str">
        <f t="shared" si="93"/>
        <v/>
      </c>
      <c r="Z241" s="65" t="str">
        <f t="shared" si="94"/>
        <v>, R_min= 74</v>
      </c>
      <c r="AA241" s="65" t="str">
        <f t="shared" si="95"/>
        <v/>
      </c>
      <c r="AB241" s="65" t="str">
        <f t="shared" si="96"/>
        <v/>
      </c>
      <c r="AC241" s="65" t="str">
        <f t="shared" si="97"/>
        <v/>
      </c>
      <c r="AD241" s="65" t="str">
        <f t="shared" si="90"/>
        <v xml:space="preserve"> where game_id = 20160112 and player_order = 6</v>
      </c>
      <c r="AE241" s="65" t="s">
        <v>739</v>
      </c>
      <c r="AF241" s="65" t="str">
        <f t="shared" si="98"/>
        <v/>
      </c>
      <c r="AG241" s="65" t="str">
        <f t="shared" si="99"/>
        <v/>
      </c>
      <c r="AH241" s="65" t="str">
        <f t="shared" si="100"/>
        <v/>
      </c>
      <c r="AI241" s="65" t="str">
        <f t="shared" si="101"/>
        <v/>
      </c>
      <c r="AJ241" s="65" t="str">
        <f t="shared" si="102"/>
        <v/>
      </c>
    </row>
    <row r="242" spans="1:36" x14ac:dyDescent="0.25">
      <c r="A242" s="109" t="s">
        <v>764</v>
      </c>
      <c r="B242" s="114">
        <v>14</v>
      </c>
      <c r="C242" s="113">
        <v>20160112</v>
      </c>
      <c r="D242" s="113">
        <v>7</v>
      </c>
      <c r="E242" s="113">
        <v>27</v>
      </c>
      <c r="F242" s="194" t="s">
        <v>2685</v>
      </c>
      <c r="Q242" s="115"/>
      <c r="R242" s="112" t="str">
        <f t="shared" si="86"/>
        <v>Update games set Pos_before= 14 where game_id=20160112</v>
      </c>
      <c r="S242" s="112" t="str">
        <f t="shared" si="87"/>
        <v>Update lineups set player_name = 'Teshce Robert', Player_num = 27 where game_id = 20160112 and player_order = 7</v>
      </c>
      <c r="T242" s="65" t="str">
        <f t="shared" si="91"/>
        <v/>
      </c>
      <c r="U242" s="193" t="str">
        <f t="shared" si="88"/>
        <v/>
      </c>
      <c r="V242" s="242" t="s">
        <v>739</v>
      </c>
      <c r="W242" s="65" t="str">
        <f t="shared" si="89"/>
        <v>Update lineups set player_name = 'Teshce Robert'</v>
      </c>
      <c r="X242" s="65" t="str">
        <f t="shared" si="92"/>
        <v>, Player_num = 27</v>
      </c>
      <c r="Y242" s="65" t="str">
        <f t="shared" si="93"/>
        <v/>
      </c>
      <c r="Z242" s="65" t="str">
        <f t="shared" si="94"/>
        <v/>
      </c>
      <c r="AA242" s="65" t="str">
        <f t="shared" si="95"/>
        <v/>
      </c>
      <c r="AB242" s="65" t="str">
        <f t="shared" si="96"/>
        <v/>
      </c>
      <c r="AC242" s="65" t="str">
        <f t="shared" si="97"/>
        <v/>
      </c>
      <c r="AD242" s="65" t="str">
        <f t="shared" si="90"/>
        <v xml:space="preserve"> where game_id = 20160112 and player_order = 7</v>
      </c>
      <c r="AE242" s="65" t="s">
        <v>739</v>
      </c>
      <c r="AF242" s="65" t="str">
        <f t="shared" si="98"/>
        <v/>
      </c>
      <c r="AG242" s="65" t="str">
        <f t="shared" si="99"/>
        <v/>
      </c>
      <c r="AH242" s="65" t="str">
        <f t="shared" si="100"/>
        <v/>
      </c>
      <c r="AI242" s="65" t="str">
        <f t="shared" si="101"/>
        <v/>
      </c>
      <c r="AJ242" s="65" t="str">
        <f t="shared" si="102"/>
        <v/>
      </c>
    </row>
    <row r="243" spans="1:36" x14ac:dyDescent="0.25">
      <c r="A243" s="109" t="s">
        <v>762</v>
      </c>
      <c r="B243" s="114">
        <v>15</v>
      </c>
      <c r="C243" s="113">
        <v>20160112</v>
      </c>
      <c r="D243" s="113">
        <v>8</v>
      </c>
      <c r="E243" s="113">
        <v>15</v>
      </c>
      <c r="F243" s="194" t="s">
        <v>758</v>
      </c>
      <c r="I243" s="113">
        <v>39</v>
      </c>
      <c r="Q243" s="115"/>
      <c r="R243" s="112" t="str">
        <f t="shared" si="86"/>
        <v>Update games set Pos_after= 15 where game_id=20160112</v>
      </c>
      <c r="S243" s="112" t="str">
        <f t="shared" si="87"/>
        <v>Update lineups set player_name = 'Mendes Ryan', Player_num = 15, Y_min = 39 where game_id = 20160112 and player_order = 8</v>
      </c>
      <c r="T243" s="65" t="str">
        <f t="shared" si="91"/>
        <v/>
      </c>
      <c r="U243" s="193" t="str">
        <f t="shared" si="88"/>
        <v/>
      </c>
      <c r="V243" s="242" t="s">
        <v>739</v>
      </c>
      <c r="W243" s="65" t="str">
        <f t="shared" si="89"/>
        <v>Update lineups set player_name = 'Mendes Ryan'</v>
      </c>
      <c r="X243" s="65" t="str">
        <f t="shared" si="92"/>
        <v>, Player_num = 15</v>
      </c>
      <c r="Y243" s="65" t="str">
        <f t="shared" si="93"/>
        <v>, Y_min = 39</v>
      </c>
      <c r="Z243" s="65" t="str">
        <f t="shared" si="94"/>
        <v/>
      </c>
      <c r="AA243" s="65" t="str">
        <f t="shared" si="95"/>
        <v/>
      </c>
      <c r="AB243" s="65" t="str">
        <f t="shared" si="96"/>
        <v/>
      </c>
      <c r="AC243" s="65" t="str">
        <f t="shared" si="97"/>
        <v/>
      </c>
      <c r="AD243" s="65" t="str">
        <f t="shared" si="90"/>
        <v xml:space="preserve"> where game_id = 20160112 and player_order = 8</v>
      </c>
      <c r="AE243" s="65" t="s">
        <v>739</v>
      </c>
      <c r="AF243" s="65" t="str">
        <f t="shared" si="98"/>
        <v/>
      </c>
      <c r="AG243" s="65" t="str">
        <f t="shared" si="99"/>
        <v/>
      </c>
      <c r="AH243" s="65" t="str">
        <f t="shared" si="100"/>
        <v/>
      </c>
      <c r="AI243" s="65" t="str">
        <f t="shared" si="101"/>
        <v/>
      </c>
      <c r="AJ243" s="65" t="str">
        <f t="shared" si="102"/>
        <v/>
      </c>
    </row>
    <row r="244" spans="1:36" x14ac:dyDescent="0.25">
      <c r="A244" s="109" t="s">
        <v>761</v>
      </c>
      <c r="B244" s="114">
        <v>23</v>
      </c>
      <c r="C244" s="113">
        <v>20160112</v>
      </c>
      <c r="D244" s="113">
        <v>9</v>
      </c>
      <c r="E244" s="113">
        <v>38</v>
      </c>
      <c r="F244" s="194" t="s">
        <v>741</v>
      </c>
      <c r="Q244" s="115"/>
      <c r="R244" s="112" t="str">
        <f t="shared" si="86"/>
        <v>Update games set Opp_before= 23 where game_id=20160112</v>
      </c>
      <c r="S244" s="112" t="str">
        <f t="shared" si="87"/>
        <v>Update lineups set player_name = 'Osborn Ben', Player_num = 38 where game_id = 20160112 and player_order = 9</v>
      </c>
      <c r="T244" s="65" t="str">
        <f t="shared" si="91"/>
        <v/>
      </c>
      <c r="U244" s="193" t="str">
        <f t="shared" si="88"/>
        <v/>
      </c>
      <c r="V244" s="242" t="s">
        <v>739</v>
      </c>
      <c r="W244" s="65" t="str">
        <f t="shared" si="89"/>
        <v>Update lineups set player_name = 'Osborn Ben'</v>
      </c>
      <c r="X244" s="65" t="str">
        <f t="shared" si="92"/>
        <v>, Player_num = 38</v>
      </c>
      <c r="Y244" s="65" t="str">
        <f t="shared" si="93"/>
        <v/>
      </c>
      <c r="Z244" s="65" t="str">
        <f t="shared" si="94"/>
        <v/>
      </c>
      <c r="AA244" s="65" t="str">
        <f t="shared" si="95"/>
        <v/>
      </c>
      <c r="AB244" s="65" t="str">
        <f t="shared" si="96"/>
        <v/>
      </c>
      <c r="AC244" s="65" t="str">
        <f t="shared" si="97"/>
        <v/>
      </c>
      <c r="AD244" s="65" t="str">
        <f t="shared" si="90"/>
        <v xml:space="preserve"> where game_id = 20160112 and player_order = 9</v>
      </c>
      <c r="AE244" s="65" t="s">
        <v>739</v>
      </c>
      <c r="AF244" s="65" t="str">
        <f t="shared" si="98"/>
        <v/>
      </c>
      <c r="AG244" s="65" t="str">
        <f t="shared" si="99"/>
        <v/>
      </c>
      <c r="AH244" s="65" t="str">
        <f t="shared" si="100"/>
        <v/>
      </c>
      <c r="AI244" s="65" t="str">
        <f t="shared" si="101"/>
        <v/>
      </c>
      <c r="AJ244" s="65" t="str">
        <f t="shared" si="102"/>
        <v/>
      </c>
    </row>
    <row r="245" spans="1:36" x14ac:dyDescent="0.25">
      <c r="A245" s="109" t="s">
        <v>759</v>
      </c>
      <c r="B245" s="114">
        <v>22</v>
      </c>
      <c r="C245" s="113">
        <v>20160112</v>
      </c>
      <c r="D245" s="113">
        <v>10</v>
      </c>
      <c r="F245" s="194" t="s">
        <v>776</v>
      </c>
      <c r="Q245" s="115"/>
      <c r="R245" s="112" t="str">
        <f t="shared" si="86"/>
        <v>Update games set Opp_after= 22 where game_id=20160112</v>
      </c>
      <c r="S245" s="112" t="str">
        <f t="shared" si="87"/>
        <v>Update lineups set player_name = 'O''Grady Chris' where game_id = 20160112 and player_order = 10</v>
      </c>
      <c r="T245" s="65" t="str">
        <f t="shared" si="91"/>
        <v/>
      </c>
      <c r="U245" s="193" t="str">
        <f t="shared" si="88"/>
        <v/>
      </c>
      <c r="V245" s="242" t="s">
        <v>739</v>
      </c>
      <c r="W245" s="65" t="str">
        <f t="shared" si="89"/>
        <v>Update lineups set player_name = 'O''Grady Chris'</v>
      </c>
      <c r="X245" s="65" t="str">
        <f t="shared" si="92"/>
        <v/>
      </c>
      <c r="Y245" s="65" t="str">
        <f t="shared" si="93"/>
        <v/>
      </c>
      <c r="Z245" s="65" t="str">
        <f t="shared" si="94"/>
        <v/>
      </c>
      <c r="AA245" s="65" t="str">
        <f t="shared" si="95"/>
        <v/>
      </c>
      <c r="AB245" s="65" t="str">
        <f t="shared" si="96"/>
        <v/>
      </c>
      <c r="AC245" s="65" t="str">
        <f t="shared" si="97"/>
        <v/>
      </c>
      <c r="AD245" s="65" t="str">
        <f t="shared" si="90"/>
        <v xml:space="preserve"> where game_id = 20160112 and player_order = 10</v>
      </c>
      <c r="AE245" s="65" t="s">
        <v>739</v>
      </c>
      <c r="AF245" s="65" t="str">
        <f t="shared" si="98"/>
        <v/>
      </c>
      <c r="AG245" s="65" t="str">
        <f t="shared" si="99"/>
        <v/>
      </c>
      <c r="AH245" s="65" t="str">
        <f t="shared" si="100"/>
        <v/>
      </c>
      <c r="AI245" s="65" t="str">
        <f t="shared" si="101"/>
        <v/>
      </c>
      <c r="AJ245" s="65" t="str">
        <f t="shared" si="102"/>
        <v/>
      </c>
    </row>
    <row r="246" spans="1:36" x14ac:dyDescent="0.25">
      <c r="A246" s="109" t="s">
        <v>20</v>
      </c>
      <c r="B246" s="201" t="s">
        <v>755</v>
      </c>
      <c r="C246" s="113">
        <v>20160112</v>
      </c>
      <c r="D246" s="75">
        <v>11</v>
      </c>
      <c r="E246" s="75">
        <v>17</v>
      </c>
      <c r="F246" s="195" t="s">
        <v>757</v>
      </c>
      <c r="G246" s="75"/>
      <c r="H246" s="78"/>
      <c r="I246" s="75">
        <v>33</v>
      </c>
      <c r="J246" s="75"/>
      <c r="K246" s="75"/>
      <c r="Q246" s="115"/>
      <c r="R246" s="112" t="str">
        <f t="shared" si="86"/>
        <v>Update games set Ground= 'City Ground' where game_id=20160112</v>
      </c>
      <c r="S246" s="112" t="str">
        <f t="shared" si="87"/>
        <v>Update lineups set player_name = 'Oliveira Nelson', Player_num = 17, Y_min = 33 where game_id = 20160112 and player_order = 11</v>
      </c>
      <c r="T246" s="65" t="str">
        <f t="shared" si="91"/>
        <v/>
      </c>
      <c r="U246" s="193" t="str">
        <f t="shared" si="88"/>
        <v/>
      </c>
      <c r="V246" s="242" t="s">
        <v>739</v>
      </c>
      <c r="W246" s="65" t="str">
        <f t="shared" si="89"/>
        <v>Update lineups set player_name = 'Oliveira Nelson'</v>
      </c>
      <c r="X246" s="65" t="str">
        <f t="shared" si="92"/>
        <v>, Player_num = 17</v>
      </c>
      <c r="Y246" s="65" t="str">
        <f t="shared" si="93"/>
        <v>, Y_min = 33</v>
      </c>
      <c r="Z246" s="65" t="str">
        <f t="shared" si="94"/>
        <v/>
      </c>
      <c r="AA246" s="65" t="str">
        <f t="shared" si="95"/>
        <v/>
      </c>
      <c r="AB246" s="65" t="str">
        <f t="shared" si="96"/>
        <v/>
      </c>
      <c r="AC246" s="65" t="str">
        <f t="shared" si="97"/>
        <v/>
      </c>
      <c r="AD246" s="65" t="str">
        <f t="shared" si="90"/>
        <v xml:space="preserve"> where game_id = 20160112 and player_order = 11</v>
      </c>
      <c r="AE246" s="65" t="s">
        <v>739</v>
      </c>
      <c r="AF246" s="65" t="str">
        <f t="shared" si="98"/>
        <v/>
      </c>
      <c r="AG246" s="65" t="str">
        <f t="shared" si="99"/>
        <v/>
      </c>
      <c r="AH246" s="65" t="str">
        <f t="shared" si="100"/>
        <v/>
      </c>
      <c r="AI246" s="65" t="str">
        <f t="shared" si="101"/>
        <v/>
      </c>
      <c r="AJ246" s="65" t="str">
        <f t="shared" si="102"/>
        <v/>
      </c>
    </row>
    <row r="247" spans="1:36" x14ac:dyDescent="0.25">
      <c r="A247" s="109" t="s">
        <v>756</v>
      </c>
      <c r="B247" s="201" t="s">
        <v>755</v>
      </c>
      <c r="C247" s="113">
        <v>20160112</v>
      </c>
      <c r="D247" s="113">
        <v>12</v>
      </c>
      <c r="E247" s="113">
        <v>26</v>
      </c>
      <c r="F247" s="194" t="s">
        <v>754</v>
      </c>
      <c r="Q247" s="115"/>
      <c r="R247" s="112" t="str">
        <f t="shared" si="86"/>
        <v>Update games set Ground_Parent= 'City Ground' where game_id=20160112</v>
      </c>
      <c r="S247" s="112" t="str">
        <f t="shared" si="87"/>
        <v>Update lineups set player_name = 'Evtimov Dimitar', Player_num = 26 where game_id = 20160112 and player_order = 12</v>
      </c>
      <c r="T247" s="65" t="str">
        <f t="shared" si="91"/>
        <v/>
      </c>
      <c r="U247" s="193" t="str">
        <f t="shared" si="88"/>
        <v/>
      </c>
      <c r="V247" s="242" t="s">
        <v>739</v>
      </c>
      <c r="W247" s="65" t="str">
        <f t="shared" si="89"/>
        <v>Update lineups set player_name = 'Evtimov Dimitar'</v>
      </c>
      <c r="X247" s="65" t="str">
        <f t="shared" si="92"/>
        <v>, Player_num = 26</v>
      </c>
      <c r="Y247" s="65" t="str">
        <f t="shared" si="93"/>
        <v/>
      </c>
      <c r="Z247" s="65" t="str">
        <f t="shared" si="94"/>
        <v/>
      </c>
      <c r="AA247" s="65" t="str">
        <f t="shared" si="95"/>
        <v/>
      </c>
      <c r="AB247" s="65" t="str">
        <f t="shared" si="96"/>
        <v/>
      </c>
      <c r="AC247" s="65" t="str">
        <f t="shared" si="97"/>
        <v/>
      </c>
      <c r="AD247" s="65" t="str">
        <f t="shared" si="90"/>
        <v xml:space="preserve"> where game_id = 20160112 and player_order = 12</v>
      </c>
      <c r="AE247" s="65" t="s">
        <v>739</v>
      </c>
      <c r="AF247" s="65" t="str">
        <f t="shared" si="98"/>
        <v/>
      </c>
      <c r="AG247" s="65" t="str">
        <f t="shared" si="99"/>
        <v/>
      </c>
      <c r="AH247" s="65" t="str">
        <f t="shared" si="100"/>
        <v/>
      </c>
      <c r="AI247" s="65" t="str">
        <f t="shared" si="101"/>
        <v/>
      </c>
      <c r="AJ247" s="65" t="str">
        <f t="shared" si="102"/>
        <v/>
      </c>
    </row>
    <row r="248" spans="1:36" x14ac:dyDescent="0.25">
      <c r="A248" s="109" t="s">
        <v>753</v>
      </c>
      <c r="B248" s="226" t="s">
        <v>2722</v>
      </c>
      <c r="C248" s="113">
        <v>20160112</v>
      </c>
      <c r="D248" s="113">
        <v>13</v>
      </c>
      <c r="F248" s="194" t="s">
        <v>769</v>
      </c>
      <c r="H248" s="212"/>
      <c r="Q248" s="115"/>
      <c r="R248" s="112" t="str">
        <f t="shared" si="86"/>
        <v>Update games set Referee= 'Mark Brown' where game_id=20160112</v>
      </c>
      <c r="S248" s="112" t="str">
        <f t="shared" si="87"/>
        <v>Update lineups set player_name = 'Hobbs Jack' where game_id = 20160112 and player_order = 13</v>
      </c>
      <c r="T248" s="65" t="str">
        <f t="shared" si="91"/>
        <v/>
      </c>
      <c r="U248" s="193" t="str">
        <f t="shared" si="88"/>
        <v/>
      </c>
      <c r="V248" s="242" t="s">
        <v>739</v>
      </c>
      <c r="W248" s="65" t="str">
        <f t="shared" si="89"/>
        <v>Update lineups set player_name = 'Hobbs Jack'</v>
      </c>
      <c r="X248" s="65" t="str">
        <f t="shared" si="92"/>
        <v/>
      </c>
      <c r="Y248" s="65" t="str">
        <f t="shared" si="93"/>
        <v/>
      </c>
      <c r="Z248" s="65" t="str">
        <f t="shared" si="94"/>
        <v/>
      </c>
      <c r="AA248" s="65" t="str">
        <f t="shared" si="95"/>
        <v/>
      </c>
      <c r="AB248" s="65" t="str">
        <f t="shared" si="96"/>
        <v/>
      </c>
      <c r="AC248" s="65" t="str">
        <f t="shared" si="97"/>
        <v/>
      </c>
      <c r="AD248" s="65" t="str">
        <f t="shared" si="90"/>
        <v xml:space="preserve"> where game_id = 20160112 and player_order = 13</v>
      </c>
      <c r="AE248" s="65" t="s">
        <v>739</v>
      </c>
      <c r="AF248" s="65" t="str">
        <f t="shared" si="98"/>
        <v/>
      </c>
      <c r="AG248" s="65" t="str">
        <f t="shared" si="99"/>
        <v/>
      </c>
      <c r="AH248" s="65" t="str">
        <f t="shared" si="100"/>
        <v/>
      </c>
      <c r="AI248" s="65" t="str">
        <f t="shared" si="101"/>
        <v/>
      </c>
      <c r="AJ248" s="65" t="str">
        <f t="shared" si="102"/>
        <v/>
      </c>
    </row>
    <row r="249" spans="1:36" x14ac:dyDescent="0.25">
      <c r="A249" s="109" t="s">
        <v>475</v>
      </c>
      <c r="B249" s="201">
        <v>18342</v>
      </c>
      <c r="C249" s="113">
        <v>20160112</v>
      </c>
      <c r="D249" s="113">
        <v>14</v>
      </c>
      <c r="F249" s="194" t="s">
        <v>747</v>
      </c>
      <c r="H249" s="194"/>
      <c r="Q249" s="115"/>
      <c r="R249" s="112" t="str">
        <f t="shared" si="86"/>
        <v>Update games set Att= 18342 where game_id=20160112</v>
      </c>
      <c r="S249" s="112" t="str">
        <f t="shared" si="87"/>
        <v>Update lineups set player_name = 'Wilson Kelvin' where game_id = 20160112 and player_order = 14</v>
      </c>
      <c r="T249" s="65" t="str">
        <f t="shared" si="91"/>
        <v/>
      </c>
      <c r="U249" s="193" t="str">
        <f t="shared" si="88"/>
        <v/>
      </c>
      <c r="V249" s="242" t="s">
        <v>739</v>
      </c>
      <c r="W249" s="65" t="str">
        <f t="shared" si="89"/>
        <v>Update lineups set player_name = 'Wilson Kelvin'</v>
      </c>
      <c r="X249" s="65" t="str">
        <f t="shared" si="92"/>
        <v/>
      </c>
      <c r="Y249" s="65" t="str">
        <f t="shared" si="93"/>
        <v/>
      </c>
      <c r="Z249" s="65" t="str">
        <f t="shared" si="94"/>
        <v/>
      </c>
      <c r="AA249" s="65" t="str">
        <f t="shared" si="95"/>
        <v/>
      </c>
      <c r="AB249" s="65" t="str">
        <f t="shared" si="96"/>
        <v/>
      </c>
      <c r="AC249" s="65" t="str">
        <f t="shared" si="97"/>
        <v/>
      </c>
      <c r="AD249" s="65" t="str">
        <f t="shared" si="90"/>
        <v xml:space="preserve"> where game_id = 20160112 and player_order = 14</v>
      </c>
      <c r="AE249" s="65" t="s">
        <v>739</v>
      </c>
      <c r="AF249" s="65" t="str">
        <f t="shared" si="98"/>
        <v/>
      </c>
      <c r="AG249" s="65" t="str">
        <f t="shared" si="99"/>
        <v/>
      </c>
      <c r="AH249" s="65" t="str">
        <f t="shared" si="100"/>
        <v/>
      </c>
      <c r="AI249" s="65" t="str">
        <f t="shared" si="101"/>
        <v/>
      </c>
      <c r="AJ249" s="65" t="str">
        <f t="shared" si="102"/>
        <v/>
      </c>
    </row>
    <row r="250" spans="1:36" x14ac:dyDescent="0.25">
      <c r="A250" s="109" t="s">
        <v>749</v>
      </c>
      <c r="B250" s="228" t="s">
        <v>2723</v>
      </c>
      <c r="C250" s="113">
        <v>20160112</v>
      </c>
      <c r="D250" s="113">
        <v>15</v>
      </c>
      <c r="F250" s="194" t="s">
        <v>839</v>
      </c>
      <c r="G250" s="113">
        <v>77</v>
      </c>
      <c r="H250" s="227" t="s">
        <v>758</v>
      </c>
      <c r="I250" s="113">
        <v>85</v>
      </c>
      <c r="Q250" s="115"/>
      <c r="R250" s="112" t="str">
        <f t="shared" si="86"/>
        <v>Update games set Source= 'http://www.11v11.com/matches/nottingham-forest-v-birmingham-city-12-january-2016-316107/' where game_id=20160112</v>
      </c>
      <c r="S250" s="112" t="str">
        <f t="shared" si="87"/>
        <v>Update lineups set player_name = 'Gardner Gary', Y_min = 85, Sub_min= 77, Player_off = 'Mendes Ryan' where game_id = 20160112 and player_order = 15</v>
      </c>
      <c r="T250" s="65" t="str">
        <f t="shared" si="91"/>
        <v/>
      </c>
      <c r="U250" s="193" t="str">
        <f t="shared" si="88"/>
        <v/>
      </c>
      <c r="V250" s="242" t="s">
        <v>739</v>
      </c>
      <c r="W250" s="65" t="str">
        <f t="shared" si="89"/>
        <v>Update lineups set player_name = 'Gardner Gary'</v>
      </c>
      <c r="X250" s="65" t="str">
        <f t="shared" si="92"/>
        <v/>
      </c>
      <c r="Y250" s="65" t="str">
        <f t="shared" si="93"/>
        <v>, Y_min = 85</v>
      </c>
      <c r="Z250" s="65" t="str">
        <f t="shared" si="94"/>
        <v/>
      </c>
      <c r="AA250" s="65" t="str">
        <f t="shared" si="95"/>
        <v/>
      </c>
      <c r="AB250" s="65" t="str">
        <f t="shared" si="96"/>
        <v>, Sub_min= 77</v>
      </c>
      <c r="AC250" s="65" t="str">
        <f t="shared" si="97"/>
        <v>, Player_off = 'Mendes Ryan'</v>
      </c>
      <c r="AD250" s="65" t="str">
        <f t="shared" si="90"/>
        <v xml:space="preserve"> where game_id = 20160112 and player_order = 15</v>
      </c>
      <c r="AE250" s="65" t="s">
        <v>739</v>
      </c>
      <c r="AF250" s="65" t="str">
        <f t="shared" si="98"/>
        <v/>
      </c>
      <c r="AG250" s="65" t="str">
        <f t="shared" si="99"/>
        <v/>
      </c>
      <c r="AH250" s="65" t="str">
        <f t="shared" si="100"/>
        <v/>
      </c>
      <c r="AI250" s="65" t="str">
        <f t="shared" si="101"/>
        <v/>
      </c>
      <c r="AJ250" s="65" t="str">
        <f t="shared" si="102"/>
        <v/>
      </c>
    </row>
    <row r="251" spans="1:36" x14ac:dyDescent="0.25">
      <c r="A251" s="109" t="s">
        <v>746</v>
      </c>
      <c r="B251" s="198" t="s">
        <v>2720</v>
      </c>
      <c r="C251" s="113">
        <v>20160112</v>
      </c>
      <c r="D251" s="113">
        <v>16</v>
      </c>
      <c r="F251" s="194" t="s">
        <v>740</v>
      </c>
      <c r="G251" s="113">
        <v>71</v>
      </c>
      <c r="H251" s="227" t="s">
        <v>757</v>
      </c>
      <c r="Q251" s="115"/>
      <c r="R251" s="112" t="str">
        <f t="shared" si="86"/>
        <v>Update games set Game_date= '2016-01-12' where game_id=20160112</v>
      </c>
      <c r="S251" s="112" t="str">
        <f t="shared" si="87"/>
        <v>Update lineups set player_name = 'Ward Jamie', Sub_min= 71, Player_off = 'Oliveira Nelson' where game_id = 20160112 and player_order = 16</v>
      </c>
      <c r="T251" s="65" t="str">
        <f t="shared" si="91"/>
        <v/>
      </c>
      <c r="U251" s="193" t="str">
        <f t="shared" si="88"/>
        <v/>
      </c>
      <c r="V251" s="242" t="s">
        <v>739</v>
      </c>
      <c r="W251" s="65" t="str">
        <f t="shared" si="89"/>
        <v>Update lineups set player_name = 'Ward Jamie'</v>
      </c>
      <c r="X251" s="65" t="str">
        <f t="shared" si="92"/>
        <v/>
      </c>
      <c r="Y251" s="65" t="str">
        <f t="shared" si="93"/>
        <v/>
      </c>
      <c r="Z251" s="65" t="str">
        <f t="shared" si="94"/>
        <v/>
      </c>
      <c r="AA251" s="65" t="str">
        <f t="shared" si="95"/>
        <v/>
      </c>
      <c r="AB251" s="65" t="str">
        <f t="shared" si="96"/>
        <v>, Sub_min= 71</v>
      </c>
      <c r="AC251" s="65" t="str">
        <f t="shared" si="97"/>
        <v>, Player_off = 'Oliveira Nelson'</v>
      </c>
      <c r="AD251" s="65" t="str">
        <f t="shared" si="90"/>
        <v xml:space="preserve"> where game_id = 20160112 and player_order = 16</v>
      </c>
      <c r="AE251" s="65" t="s">
        <v>739</v>
      </c>
      <c r="AF251" s="65" t="str">
        <f t="shared" si="98"/>
        <v/>
      </c>
      <c r="AG251" s="65" t="str">
        <f t="shared" si="99"/>
        <v/>
      </c>
      <c r="AH251" s="65" t="str">
        <f t="shared" si="100"/>
        <v/>
      </c>
      <c r="AI251" s="65" t="str">
        <f t="shared" si="101"/>
        <v/>
      </c>
      <c r="AJ251" s="65" t="str">
        <f t="shared" si="102"/>
        <v/>
      </c>
    </row>
    <row r="252" spans="1:36" x14ac:dyDescent="0.25">
      <c r="A252" s="109" t="s">
        <v>743</v>
      </c>
      <c r="B252" s="198" t="s">
        <v>2721</v>
      </c>
      <c r="C252" s="113">
        <v>20160112</v>
      </c>
      <c r="D252" s="113">
        <v>17</v>
      </c>
      <c r="F252" s="194" t="s">
        <v>823</v>
      </c>
      <c r="G252" s="113">
        <v>89</v>
      </c>
      <c r="H252" s="227" t="s">
        <v>776</v>
      </c>
      <c r="Q252" s="115"/>
      <c r="R252" s="112" t="str">
        <f t="shared" si="86"/>
        <v>Update games set Game_time= '7:45PM' where game_id=20160112</v>
      </c>
      <c r="S252" s="112" t="str">
        <f t="shared" si="87"/>
        <v>Update lineups set player_name = 'Burke Oliver', Sub_min= 89, Player_off = 'O'Grady Chris' where game_id = 20160112 and player_order = 17</v>
      </c>
      <c r="T252" s="65" t="str">
        <f t="shared" si="91"/>
        <v/>
      </c>
      <c r="U252" s="193" t="str">
        <f t="shared" si="88"/>
        <v/>
      </c>
      <c r="V252" s="242" t="s">
        <v>739</v>
      </c>
      <c r="W252" s="65" t="str">
        <f t="shared" si="89"/>
        <v>Update lineups set player_name = 'Burke Oliver'</v>
      </c>
      <c r="X252" s="65" t="str">
        <f t="shared" si="92"/>
        <v/>
      </c>
      <c r="Y252" s="65" t="str">
        <f t="shared" si="93"/>
        <v/>
      </c>
      <c r="Z252" s="65" t="str">
        <f t="shared" si="94"/>
        <v/>
      </c>
      <c r="AA252" s="65" t="str">
        <f t="shared" si="95"/>
        <v/>
      </c>
      <c r="AB252" s="65" t="str">
        <f t="shared" si="96"/>
        <v>, Sub_min= 89</v>
      </c>
      <c r="AC252" s="65" t="str">
        <f t="shared" si="97"/>
        <v>, Player_off = 'O'Grady Chris'</v>
      </c>
      <c r="AD252" s="65" t="str">
        <f t="shared" si="90"/>
        <v xml:space="preserve"> where game_id = 20160112 and player_order = 17</v>
      </c>
      <c r="AE252" s="65" t="s">
        <v>739</v>
      </c>
      <c r="AF252" s="65" t="str">
        <f t="shared" si="98"/>
        <v/>
      </c>
      <c r="AG252" s="65" t="str">
        <f t="shared" si="99"/>
        <v/>
      </c>
      <c r="AH252" s="65" t="str">
        <f t="shared" si="100"/>
        <v/>
      </c>
      <c r="AI252" s="65" t="str">
        <f t="shared" si="101"/>
        <v/>
      </c>
      <c r="AJ252" s="65" t="str">
        <f t="shared" si="102"/>
        <v/>
      </c>
    </row>
    <row r="253" spans="1:36" ht="15" thickBot="1" x14ac:dyDescent="0.3">
      <c r="A253" s="116"/>
      <c r="B253" s="119"/>
      <c r="C253" s="117">
        <v>20160112</v>
      </c>
      <c r="D253" s="117">
        <v>18</v>
      </c>
      <c r="E253" s="117"/>
      <c r="F253" s="199" t="s">
        <v>750</v>
      </c>
      <c r="G253" s="117"/>
      <c r="H253" s="118"/>
      <c r="I253" s="117"/>
      <c r="J253" s="117"/>
      <c r="K253" s="117"/>
      <c r="L253" s="205"/>
      <c r="M253" s="206"/>
      <c r="N253" s="207"/>
      <c r="O253" s="207"/>
      <c r="P253" s="207"/>
      <c r="Q253" s="115"/>
      <c r="R253" s="112" t="str">
        <f t="shared" si="86"/>
        <v>--</v>
      </c>
      <c r="S253" s="112" t="str">
        <f t="shared" si="87"/>
        <v>Update lineups set player_name = 'Blackstock Dexter' where game_id = 20160112 and player_order = 18</v>
      </c>
      <c r="T253" s="65" t="str">
        <f t="shared" si="91"/>
        <v/>
      </c>
      <c r="U253" s="193" t="str">
        <f t="shared" si="88"/>
        <v/>
      </c>
      <c r="V253" s="242" t="s">
        <v>739</v>
      </c>
      <c r="W253" s="65" t="str">
        <f t="shared" si="89"/>
        <v>Update lineups set player_name = 'Blackstock Dexter'</v>
      </c>
      <c r="X253" s="65" t="str">
        <f t="shared" si="92"/>
        <v/>
      </c>
      <c r="Y253" s="65" t="str">
        <f t="shared" si="93"/>
        <v/>
      </c>
      <c r="Z253" s="65" t="str">
        <f t="shared" si="94"/>
        <v/>
      </c>
      <c r="AA253" s="65" t="str">
        <f t="shared" si="95"/>
        <v/>
      </c>
      <c r="AB253" s="65" t="str">
        <f t="shared" si="96"/>
        <v/>
      </c>
      <c r="AC253" s="65" t="str">
        <f t="shared" si="97"/>
        <v/>
      </c>
      <c r="AD253" s="65" t="str">
        <f t="shared" si="90"/>
        <v xml:space="preserve"> where game_id = 20160112 and player_order = 18</v>
      </c>
      <c r="AE253" s="65" t="s">
        <v>739</v>
      </c>
      <c r="AF253" s="65" t="str">
        <f t="shared" si="98"/>
        <v/>
      </c>
      <c r="AG253" s="65" t="str">
        <f t="shared" si="99"/>
        <v/>
      </c>
      <c r="AH253" s="65" t="str">
        <f t="shared" si="100"/>
        <v/>
      </c>
      <c r="AI253" s="65" t="str">
        <f t="shared" si="101"/>
        <v/>
      </c>
      <c r="AJ253" s="65" t="str">
        <f t="shared" si="102"/>
        <v/>
      </c>
    </row>
    <row r="254" spans="1:36" ht="15" thickTop="1" x14ac:dyDescent="0.25">
      <c r="A254" s="125" t="s">
        <v>774</v>
      </c>
      <c r="B254" s="191" t="s">
        <v>2725</v>
      </c>
      <c r="C254" s="113">
        <v>20160116</v>
      </c>
      <c r="D254" s="113">
        <v>1</v>
      </c>
      <c r="F254" s="212" t="s">
        <v>772</v>
      </c>
      <c r="L254" s="202">
        <v>1</v>
      </c>
      <c r="M254" s="194" t="s">
        <v>757</v>
      </c>
      <c r="N254" s="204">
        <v>12</v>
      </c>
      <c r="O254" s="229" t="s">
        <v>668</v>
      </c>
      <c r="Q254" s="115"/>
      <c r="R254" s="112" t="str">
        <f t="shared" si="86"/>
        <v>Update games set Opp_Parent= 'Bolton Wanderers' where game_id=20160116</v>
      </c>
      <c r="S254" s="112" t="str">
        <f t="shared" si="87"/>
        <v>Update lineups set player_name = 'de Vries Dorus' where game_id = 20160116 and player_order = 1</v>
      </c>
      <c r="T254" s="65" t="str">
        <f t="shared" si="91"/>
        <v>insert into goals (game_id, goal_order, scorer_name) values (20160116, 1, 'Oliveira Nelson')</v>
      </c>
      <c r="U254" s="193" t="str">
        <f t="shared" si="88"/>
        <v>update goals set scorer_name = 'Oliveira Nelson', goal_min = 12, Pen = 'Y' where game_id = 20160116 and goal_order = 1</v>
      </c>
      <c r="V254" s="242" t="s">
        <v>739</v>
      </c>
      <c r="W254" s="65" t="str">
        <f t="shared" si="89"/>
        <v>Update lineups set player_name = 'de Vries Dorus'</v>
      </c>
      <c r="X254" s="65" t="str">
        <f t="shared" si="92"/>
        <v/>
      </c>
      <c r="Y254" s="65" t="str">
        <f t="shared" si="93"/>
        <v/>
      </c>
      <c r="Z254" s="65" t="str">
        <f t="shared" si="94"/>
        <v/>
      </c>
      <c r="AA254" s="65" t="str">
        <f t="shared" si="95"/>
        <v/>
      </c>
      <c r="AB254" s="65" t="str">
        <f t="shared" si="96"/>
        <v/>
      </c>
      <c r="AC254" s="65" t="str">
        <f t="shared" si="97"/>
        <v/>
      </c>
      <c r="AD254" s="65" t="str">
        <f t="shared" si="90"/>
        <v xml:space="preserve"> where game_id = 20160116 and player_order = 1</v>
      </c>
      <c r="AE254" s="65" t="s">
        <v>739</v>
      </c>
      <c r="AF254" s="65" t="str">
        <f t="shared" si="98"/>
        <v>update goals set scorer_name = 'Oliveira Nelson'</v>
      </c>
      <c r="AG254" s="65" t="str">
        <f t="shared" si="99"/>
        <v>, goal_min = 12</v>
      </c>
      <c r="AH254" s="65" t="str">
        <f t="shared" si="100"/>
        <v>, Pen = 'Y'</v>
      </c>
      <c r="AI254" s="65" t="str">
        <f t="shared" si="101"/>
        <v/>
      </c>
      <c r="AJ254" s="65" t="str">
        <f t="shared" si="102"/>
        <v xml:space="preserve"> where game_id = 20160116 and goal_order = 1</v>
      </c>
    </row>
    <row r="255" spans="1:36" x14ac:dyDescent="0.25">
      <c r="A255" s="109" t="s">
        <v>5</v>
      </c>
      <c r="B255" s="114">
        <v>3</v>
      </c>
      <c r="C255" s="113">
        <v>20160116</v>
      </c>
      <c r="D255" s="113">
        <v>2</v>
      </c>
      <c r="F255" s="212" t="s">
        <v>714</v>
      </c>
      <c r="K255" s="220"/>
      <c r="L255" s="202">
        <v>2</v>
      </c>
      <c r="M255" s="194" t="s">
        <v>823</v>
      </c>
      <c r="N255" s="204">
        <v>16</v>
      </c>
      <c r="Q255" s="115"/>
      <c r="R255" s="112" t="str">
        <f t="shared" si="86"/>
        <v>Update games set F= 3 where game_id=20160116</v>
      </c>
      <c r="S255" s="112" t="str">
        <f t="shared" si="87"/>
        <v>Update lineups set player_name = 'Mills Matthew' where game_id = 20160116 and player_order = 2</v>
      </c>
      <c r="T255" s="65" t="str">
        <f t="shared" si="91"/>
        <v>insert into goals (game_id, goal_order, scorer_name) values (20160116, 2, 'Burke Oliver')</v>
      </c>
      <c r="U255" s="193" t="str">
        <f t="shared" si="88"/>
        <v>update goals set scorer_name = 'Burke Oliver', goal_min = 16 where game_id = 20160116 and goal_order = 2</v>
      </c>
      <c r="V255" s="242" t="s">
        <v>739</v>
      </c>
      <c r="W255" s="65" t="str">
        <f t="shared" si="89"/>
        <v>Update lineups set player_name = 'Mills Matthew'</v>
      </c>
      <c r="X255" s="65" t="str">
        <f t="shared" si="92"/>
        <v/>
      </c>
      <c r="Y255" s="65" t="str">
        <f t="shared" si="93"/>
        <v/>
      </c>
      <c r="Z255" s="65" t="str">
        <f t="shared" si="94"/>
        <v/>
      </c>
      <c r="AA255" s="65" t="str">
        <f t="shared" si="95"/>
        <v/>
      </c>
      <c r="AB255" s="65" t="str">
        <f t="shared" si="96"/>
        <v/>
      </c>
      <c r="AC255" s="65" t="str">
        <f t="shared" si="97"/>
        <v/>
      </c>
      <c r="AD255" s="65" t="str">
        <f t="shared" si="90"/>
        <v xml:space="preserve"> where game_id = 20160116 and player_order = 2</v>
      </c>
      <c r="AE255" s="65" t="s">
        <v>739</v>
      </c>
      <c r="AF255" s="65" t="str">
        <f t="shared" si="98"/>
        <v>update goals set scorer_name = 'Burke Oliver'</v>
      </c>
      <c r="AG255" s="65" t="str">
        <f t="shared" si="99"/>
        <v>, goal_min = 16</v>
      </c>
      <c r="AH255" s="65" t="str">
        <f t="shared" si="100"/>
        <v/>
      </c>
      <c r="AI255" s="65" t="str">
        <f t="shared" si="101"/>
        <v/>
      </c>
      <c r="AJ255" s="65" t="str">
        <f t="shared" si="102"/>
        <v xml:space="preserve"> where game_id = 20160116 and goal_order = 2</v>
      </c>
    </row>
    <row r="256" spans="1:36" x14ac:dyDescent="0.25">
      <c r="A256" s="109" t="s">
        <v>0</v>
      </c>
      <c r="B256" s="114">
        <v>0</v>
      </c>
      <c r="C256" s="113">
        <v>20160116</v>
      </c>
      <c r="D256" s="113">
        <v>3</v>
      </c>
      <c r="F256" s="212" t="s">
        <v>771</v>
      </c>
      <c r="L256" s="202">
        <v>3</v>
      </c>
      <c r="M256" s="194" t="s">
        <v>740</v>
      </c>
      <c r="N256" s="204">
        <v>83</v>
      </c>
      <c r="Q256" s="115"/>
      <c r="R256" s="112" t="str">
        <f t="shared" si="86"/>
        <v>Update games set A= 0 where game_id=20160116</v>
      </c>
      <c r="S256" s="112" t="str">
        <f t="shared" si="87"/>
        <v>Update lineups set player_name = 'Lichaj Eric' where game_id = 20160116 and player_order = 3</v>
      </c>
      <c r="T256" s="65" t="str">
        <f t="shared" si="91"/>
        <v>insert into goals (game_id, goal_order, scorer_name) values (20160116, 3, 'Ward Jamie')</v>
      </c>
      <c r="U256" s="193" t="str">
        <f t="shared" si="88"/>
        <v>update goals set scorer_name = 'Ward Jamie', goal_min = 83 where game_id = 20160116 and goal_order = 3</v>
      </c>
      <c r="V256" s="242" t="s">
        <v>739</v>
      </c>
      <c r="W256" s="65" t="str">
        <f t="shared" si="89"/>
        <v>Update lineups set player_name = 'Lichaj Eric'</v>
      </c>
      <c r="X256" s="65" t="str">
        <f t="shared" si="92"/>
        <v/>
      </c>
      <c r="Y256" s="65" t="str">
        <f t="shared" si="93"/>
        <v/>
      </c>
      <c r="Z256" s="65" t="str">
        <f t="shared" si="94"/>
        <v/>
      </c>
      <c r="AA256" s="65" t="str">
        <f t="shared" si="95"/>
        <v/>
      </c>
      <c r="AB256" s="65" t="str">
        <f t="shared" si="96"/>
        <v/>
      </c>
      <c r="AC256" s="65" t="str">
        <f t="shared" si="97"/>
        <v/>
      </c>
      <c r="AD256" s="65" t="str">
        <f t="shared" si="90"/>
        <v xml:space="preserve"> where game_id = 20160116 and player_order = 3</v>
      </c>
      <c r="AE256" s="65" t="s">
        <v>739</v>
      </c>
      <c r="AF256" s="65" t="str">
        <f t="shared" si="98"/>
        <v>update goals set scorer_name = 'Ward Jamie'</v>
      </c>
      <c r="AG256" s="65" t="str">
        <f t="shared" si="99"/>
        <v>, goal_min = 83</v>
      </c>
      <c r="AH256" s="65" t="str">
        <f t="shared" si="100"/>
        <v/>
      </c>
      <c r="AI256" s="65" t="str">
        <f t="shared" si="101"/>
        <v/>
      </c>
      <c r="AJ256" s="65" t="str">
        <f t="shared" si="102"/>
        <v xml:space="preserve"> where game_id = 20160116 and goal_order = 3</v>
      </c>
    </row>
    <row r="257" spans="1:36" x14ac:dyDescent="0.25">
      <c r="A257" s="109" t="s">
        <v>23</v>
      </c>
      <c r="B257" s="198" t="s">
        <v>792</v>
      </c>
      <c r="C257" s="113">
        <v>20160116</v>
      </c>
      <c r="D257" s="113">
        <v>4</v>
      </c>
      <c r="F257" s="212" t="s">
        <v>2717</v>
      </c>
      <c r="Q257" s="115"/>
      <c r="R257" s="112" t="str">
        <f t="shared" si="86"/>
        <v>Update games set Result= 'D' where game_id=20160116</v>
      </c>
      <c r="S257" s="112" t="str">
        <f t="shared" si="87"/>
        <v>Update lineups set player_name = 'Jokic Bojan' where game_id = 20160116 and player_order = 4</v>
      </c>
      <c r="T257" s="65" t="str">
        <f t="shared" si="91"/>
        <v/>
      </c>
      <c r="U257" s="193" t="str">
        <f t="shared" si="88"/>
        <v/>
      </c>
      <c r="V257" s="242" t="s">
        <v>739</v>
      </c>
      <c r="W257" s="65" t="str">
        <f t="shared" si="89"/>
        <v>Update lineups set player_name = 'Jokic Bojan'</v>
      </c>
      <c r="X257" s="65" t="str">
        <f t="shared" si="92"/>
        <v/>
      </c>
      <c r="Y257" s="65" t="str">
        <f t="shared" si="93"/>
        <v/>
      </c>
      <c r="Z257" s="65" t="str">
        <f t="shared" si="94"/>
        <v/>
      </c>
      <c r="AA257" s="65" t="str">
        <f t="shared" si="95"/>
        <v/>
      </c>
      <c r="AB257" s="65" t="str">
        <f t="shared" si="96"/>
        <v/>
      </c>
      <c r="AC257" s="65" t="str">
        <f t="shared" si="97"/>
        <v/>
      </c>
      <c r="AD257" s="65" t="str">
        <f t="shared" si="90"/>
        <v xml:space="preserve"> where game_id = 20160116 and player_order = 4</v>
      </c>
      <c r="AE257" s="65" t="s">
        <v>739</v>
      </c>
      <c r="AF257" s="65" t="str">
        <f t="shared" si="98"/>
        <v/>
      </c>
      <c r="AG257" s="65" t="str">
        <f t="shared" si="99"/>
        <v/>
      </c>
      <c r="AH257" s="65" t="str">
        <f t="shared" si="100"/>
        <v/>
      </c>
      <c r="AI257" s="65" t="str">
        <f t="shared" si="101"/>
        <v/>
      </c>
      <c r="AJ257" s="65" t="str">
        <f t="shared" si="102"/>
        <v/>
      </c>
    </row>
    <row r="258" spans="1:36" x14ac:dyDescent="0.25">
      <c r="A258" s="109" t="s">
        <v>768</v>
      </c>
      <c r="B258" s="114">
        <v>3</v>
      </c>
      <c r="C258" s="113">
        <v>20160116</v>
      </c>
      <c r="D258" s="113">
        <v>5</v>
      </c>
      <c r="F258" s="212" t="s">
        <v>830</v>
      </c>
      <c r="Q258" s="115"/>
      <c r="R258" s="112" t="str">
        <f t="shared" ref="R258:R321" si="103">IF(B258="","--", CONCATENATE("Update games set ", A258, "= ",B258," where game_id=", C258))</f>
        <v>Update games set HT_f= 3 where game_id=20160116</v>
      </c>
      <c r="S258" s="112" t="str">
        <f t="shared" ref="S258:S321" si="104">IF(F258="", "", W258&amp;X258&amp;Y258&amp;Z258&amp;AA258&amp;AB258&amp;AC258&amp;AD258)</f>
        <v>Update lineups set player_name = 'Mancienne Michael' where game_id = 20160116 and player_order = 5</v>
      </c>
      <c r="T258" s="65" t="str">
        <f t="shared" si="91"/>
        <v/>
      </c>
      <c r="U258" s="193" t="str">
        <f t="shared" ref="U258:U321" si="105">IF(L258="", "", AF258&amp;AG258&amp;AH258&amp;AI258&amp;AJ258)</f>
        <v/>
      </c>
      <c r="V258" s="242" t="s">
        <v>739</v>
      </c>
      <c r="W258" s="65" t="str">
        <f t="shared" ref="W258:W321" si="106">IF(F258="","",CONCATENATE("Update lineups set player_name = '",SUBSTITUTE(F258, "'", "''"),"'"))</f>
        <v>Update lineups set player_name = 'Mancienne Michael'</v>
      </c>
      <c r="X258" s="65" t="str">
        <f t="shared" si="92"/>
        <v/>
      </c>
      <c r="Y258" s="65" t="str">
        <f t="shared" si="93"/>
        <v/>
      </c>
      <c r="Z258" s="65" t="str">
        <f t="shared" si="94"/>
        <v/>
      </c>
      <c r="AA258" s="65" t="str">
        <f t="shared" si="95"/>
        <v/>
      </c>
      <c r="AB258" s="65" t="str">
        <f t="shared" si="96"/>
        <v/>
      </c>
      <c r="AC258" s="65" t="str">
        <f t="shared" si="97"/>
        <v/>
      </c>
      <c r="AD258" s="65" t="str">
        <f t="shared" ref="AD258:AD321" si="107">IF(F258="", "", CONCATENATE(" where game_id = ",C258, " and player_order = ", D258))</f>
        <v xml:space="preserve"> where game_id = 20160116 and player_order = 5</v>
      </c>
      <c r="AE258" s="65" t="s">
        <v>739</v>
      </c>
      <c r="AF258" s="65" t="str">
        <f t="shared" si="98"/>
        <v/>
      </c>
      <c r="AG258" s="65" t="str">
        <f t="shared" si="99"/>
        <v/>
      </c>
      <c r="AH258" s="65" t="str">
        <f t="shared" si="100"/>
        <v/>
      </c>
      <c r="AI258" s="65" t="str">
        <f t="shared" si="101"/>
        <v/>
      </c>
      <c r="AJ258" s="65" t="str">
        <f t="shared" si="102"/>
        <v/>
      </c>
    </row>
    <row r="259" spans="1:36" x14ac:dyDescent="0.25">
      <c r="A259" s="109" t="s">
        <v>766</v>
      </c>
      <c r="B259" s="114">
        <v>0</v>
      </c>
      <c r="C259" s="113">
        <v>20160116</v>
      </c>
      <c r="D259" s="113">
        <v>6</v>
      </c>
      <c r="F259" s="194" t="s">
        <v>2685</v>
      </c>
      <c r="Q259" s="115"/>
      <c r="R259" s="112" t="str">
        <f t="shared" si="103"/>
        <v>Update games set HT_a= 0 where game_id=20160116</v>
      </c>
      <c r="S259" s="112" t="str">
        <f t="shared" si="104"/>
        <v>Update lineups set player_name = 'Teshce Robert' where game_id = 20160116 and player_order = 6</v>
      </c>
      <c r="T259" s="65" t="str">
        <f t="shared" si="91"/>
        <v/>
      </c>
      <c r="U259" s="193" t="str">
        <f t="shared" si="105"/>
        <v/>
      </c>
      <c r="V259" s="242" t="s">
        <v>739</v>
      </c>
      <c r="W259" s="65" t="str">
        <f t="shared" si="106"/>
        <v>Update lineups set player_name = 'Teshce Robert'</v>
      </c>
      <c r="X259" s="65" t="str">
        <f t="shared" si="92"/>
        <v/>
      </c>
      <c r="Y259" s="65" t="str">
        <f t="shared" si="93"/>
        <v/>
      </c>
      <c r="Z259" s="65" t="str">
        <f t="shared" si="94"/>
        <v/>
      </c>
      <c r="AA259" s="65" t="str">
        <f t="shared" si="95"/>
        <v/>
      </c>
      <c r="AB259" s="65" t="str">
        <f t="shared" si="96"/>
        <v/>
      </c>
      <c r="AC259" s="65" t="str">
        <f t="shared" si="97"/>
        <v/>
      </c>
      <c r="AD259" s="65" t="str">
        <f t="shared" si="107"/>
        <v xml:space="preserve"> where game_id = 20160116 and player_order = 6</v>
      </c>
      <c r="AE259" s="65" t="s">
        <v>739</v>
      </c>
      <c r="AF259" s="65" t="str">
        <f t="shared" si="98"/>
        <v/>
      </c>
      <c r="AG259" s="65" t="str">
        <f t="shared" si="99"/>
        <v/>
      </c>
      <c r="AH259" s="65" t="str">
        <f t="shared" si="100"/>
        <v/>
      </c>
      <c r="AI259" s="65" t="str">
        <f t="shared" si="101"/>
        <v/>
      </c>
      <c r="AJ259" s="65" t="str">
        <f t="shared" si="102"/>
        <v/>
      </c>
    </row>
    <row r="260" spans="1:36" x14ac:dyDescent="0.25">
      <c r="A260" s="109" t="s">
        <v>764</v>
      </c>
      <c r="B260" s="114">
        <v>14</v>
      </c>
      <c r="C260" s="113">
        <v>20160116</v>
      </c>
      <c r="D260" s="113">
        <v>7</v>
      </c>
      <c r="F260" s="194" t="s">
        <v>839</v>
      </c>
      <c r="Q260" s="115"/>
      <c r="R260" s="112" t="str">
        <f t="shared" si="103"/>
        <v>Update games set Pos_before= 14 where game_id=20160116</v>
      </c>
      <c r="S260" s="112" t="str">
        <f t="shared" si="104"/>
        <v>Update lineups set player_name = 'Gardner Gary' where game_id = 20160116 and player_order = 7</v>
      </c>
      <c r="T260" s="65" t="str">
        <f t="shared" si="91"/>
        <v/>
      </c>
      <c r="U260" s="193" t="str">
        <f t="shared" si="105"/>
        <v/>
      </c>
      <c r="V260" s="242" t="s">
        <v>739</v>
      </c>
      <c r="W260" s="65" t="str">
        <f t="shared" si="106"/>
        <v>Update lineups set player_name = 'Gardner Gary'</v>
      </c>
      <c r="X260" s="65" t="str">
        <f t="shared" si="92"/>
        <v/>
      </c>
      <c r="Y260" s="65" t="str">
        <f t="shared" si="93"/>
        <v/>
      </c>
      <c r="Z260" s="65" t="str">
        <f t="shared" si="94"/>
        <v/>
      </c>
      <c r="AA260" s="65" t="str">
        <f t="shared" si="95"/>
        <v/>
      </c>
      <c r="AB260" s="65" t="str">
        <f t="shared" si="96"/>
        <v/>
      </c>
      <c r="AC260" s="65" t="str">
        <f t="shared" si="97"/>
        <v/>
      </c>
      <c r="AD260" s="65" t="str">
        <f t="shared" si="107"/>
        <v xml:space="preserve"> where game_id = 20160116 and player_order = 7</v>
      </c>
      <c r="AE260" s="65" t="s">
        <v>739</v>
      </c>
      <c r="AF260" s="65" t="str">
        <f t="shared" si="98"/>
        <v/>
      </c>
      <c r="AG260" s="65" t="str">
        <f t="shared" si="99"/>
        <v/>
      </c>
      <c r="AH260" s="65" t="str">
        <f t="shared" si="100"/>
        <v/>
      </c>
      <c r="AI260" s="65" t="str">
        <f t="shared" si="101"/>
        <v/>
      </c>
      <c r="AJ260" s="65" t="str">
        <f t="shared" si="102"/>
        <v/>
      </c>
    </row>
    <row r="261" spans="1:36" x14ac:dyDescent="0.25">
      <c r="A261" s="109" t="s">
        <v>762</v>
      </c>
      <c r="B261" s="114">
        <v>12</v>
      </c>
      <c r="C261" s="113">
        <v>20160116</v>
      </c>
      <c r="D261" s="113">
        <v>8</v>
      </c>
      <c r="F261" s="194" t="s">
        <v>740</v>
      </c>
      <c r="Q261" s="115"/>
      <c r="R261" s="112" t="str">
        <f t="shared" si="103"/>
        <v>Update games set Pos_after= 12 where game_id=20160116</v>
      </c>
      <c r="S261" s="112" t="str">
        <f t="shared" si="104"/>
        <v>Update lineups set player_name = 'Ward Jamie' where game_id = 20160116 and player_order = 8</v>
      </c>
      <c r="T261" s="65" t="str">
        <f t="shared" si="91"/>
        <v/>
      </c>
      <c r="U261" s="193" t="str">
        <f t="shared" si="105"/>
        <v/>
      </c>
      <c r="V261" s="242" t="s">
        <v>739</v>
      </c>
      <c r="W261" s="65" t="str">
        <f t="shared" si="106"/>
        <v>Update lineups set player_name = 'Ward Jamie'</v>
      </c>
      <c r="X261" s="65" t="str">
        <f t="shared" si="92"/>
        <v/>
      </c>
      <c r="Y261" s="65" t="str">
        <f t="shared" si="93"/>
        <v/>
      </c>
      <c r="Z261" s="65" t="str">
        <f t="shared" si="94"/>
        <v/>
      </c>
      <c r="AA261" s="65" t="str">
        <f t="shared" si="95"/>
        <v/>
      </c>
      <c r="AB261" s="65" t="str">
        <f t="shared" si="96"/>
        <v/>
      </c>
      <c r="AC261" s="65" t="str">
        <f t="shared" si="97"/>
        <v/>
      </c>
      <c r="AD261" s="65" t="str">
        <f t="shared" si="107"/>
        <v xml:space="preserve"> where game_id = 20160116 and player_order = 8</v>
      </c>
      <c r="AE261" s="65" t="s">
        <v>739</v>
      </c>
      <c r="AF261" s="65" t="str">
        <f t="shared" si="98"/>
        <v/>
      </c>
      <c r="AG261" s="65" t="str">
        <f t="shared" si="99"/>
        <v/>
      </c>
      <c r="AH261" s="65" t="str">
        <f t="shared" si="100"/>
        <v/>
      </c>
      <c r="AI261" s="65" t="str">
        <f t="shared" si="101"/>
        <v/>
      </c>
      <c r="AJ261" s="65" t="str">
        <f t="shared" si="102"/>
        <v/>
      </c>
    </row>
    <row r="262" spans="1:36" x14ac:dyDescent="0.25">
      <c r="A262" s="109" t="s">
        <v>761</v>
      </c>
      <c r="B262" s="114">
        <v>24</v>
      </c>
      <c r="C262" s="113">
        <v>20160116</v>
      </c>
      <c r="D262" s="113">
        <v>9</v>
      </c>
      <c r="F262" s="194" t="s">
        <v>741</v>
      </c>
      <c r="Q262" s="115"/>
      <c r="R262" s="112" t="str">
        <f t="shared" si="103"/>
        <v>Update games set Opp_before= 24 where game_id=20160116</v>
      </c>
      <c r="S262" s="112" t="str">
        <f t="shared" si="104"/>
        <v>Update lineups set player_name = 'Osborn Ben' where game_id = 20160116 and player_order = 9</v>
      </c>
      <c r="T262" s="65" t="str">
        <f t="shared" si="91"/>
        <v/>
      </c>
      <c r="U262" s="193" t="str">
        <f t="shared" si="105"/>
        <v/>
      </c>
      <c r="V262" s="242" t="s">
        <v>739</v>
      </c>
      <c r="W262" s="65" t="str">
        <f t="shared" si="106"/>
        <v>Update lineups set player_name = 'Osborn Ben'</v>
      </c>
      <c r="X262" s="65" t="str">
        <f t="shared" si="92"/>
        <v/>
      </c>
      <c r="Y262" s="65" t="str">
        <f t="shared" si="93"/>
        <v/>
      </c>
      <c r="Z262" s="65" t="str">
        <f t="shared" si="94"/>
        <v/>
      </c>
      <c r="AA262" s="65" t="str">
        <f t="shared" si="95"/>
        <v/>
      </c>
      <c r="AB262" s="65" t="str">
        <f t="shared" si="96"/>
        <v/>
      </c>
      <c r="AC262" s="65" t="str">
        <f t="shared" si="97"/>
        <v/>
      </c>
      <c r="AD262" s="65" t="str">
        <f t="shared" si="107"/>
        <v xml:space="preserve"> where game_id = 20160116 and player_order = 9</v>
      </c>
      <c r="AE262" s="65" t="s">
        <v>739</v>
      </c>
      <c r="AF262" s="65" t="str">
        <f t="shared" si="98"/>
        <v/>
      </c>
      <c r="AG262" s="65" t="str">
        <f t="shared" si="99"/>
        <v/>
      </c>
      <c r="AH262" s="65" t="str">
        <f t="shared" si="100"/>
        <v/>
      </c>
      <c r="AI262" s="65" t="str">
        <f t="shared" si="101"/>
        <v/>
      </c>
      <c r="AJ262" s="65" t="str">
        <f t="shared" si="102"/>
        <v/>
      </c>
    </row>
    <row r="263" spans="1:36" x14ac:dyDescent="0.25">
      <c r="A263" s="109" t="s">
        <v>759</v>
      </c>
      <c r="B263" s="114">
        <v>24</v>
      </c>
      <c r="C263" s="113">
        <v>20160116</v>
      </c>
      <c r="D263" s="113">
        <v>10</v>
      </c>
      <c r="F263" s="194" t="s">
        <v>823</v>
      </c>
      <c r="Q263" s="115"/>
      <c r="R263" s="112" t="str">
        <f t="shared" si="103"/>
        <v>Update games set Opp_after= 24 where game_id=20160116</v>
      </c>
      <c r="S263" s="112" t="str">
        <f t="shared" si="104"/>
        <v>Update lineups set player_name = 'Burke Oliver' where game_id = 20160116 and player_order = 10</v>
      </c>
      <c r="T263" s="65" t="str">
        <f t="shared" si="91"/>
        <v/>
      </c>
      <c r="U263" s="193" t="str">
        <f t="shared" si="105"/>
        <v/>
      </c>
      <c r="V263" s="242" t="s">
        <v>739</v>
      </c>
      <c r="W263" s="65" t="str">
        <f t="shared" si="106"/>
        <v>Update lineups set player_name = 'Burke Oliver'</v>
      </c>
      <c r="X263" s="65" t="str">
        <f t="shared" si="92"/>
        <v/>
      </c>
      <c r="Y263" s="65" t="str">
        <f t="shared" si="93"/>
        <v/>
      </c>
      <c r="Z263" s="65" t="str">
        <f t="shared" si="94"/>
        <v/>
      </c>
      <c r="AA263" s="65" t="str">
        <f t="shared" si="95"/>
        <v/>
      </c>
      <c r="AB263" s="65" t="str">
        <f t="shared" si="96"/>
        <v/>
      </c>
      <c r="AC263" s="65" t="str">
        <f t="shared" si="97"/>
        <v/>
      </c>
      <c r="AD263" s="65" t="str">
        <f t="shared" si="107"/>
        <v xml:space="preserve"> where game_id = 20160116 and player_order = 10</v>
      </c>
      <c r="AE263" s="65" t="s">
        <v>739</v>
      </c>
      <c r="AF263" s="65" t="str">
        <f t="shared" si="98"/>
        <v/>
      </c>
      <c r="AG263" s="65" t="str">
        <f t="shared" si="99"/>
        <v/>
      </c>
      <c r="AH263" s="65" t="str">
        <f t="shared" si="100"/>
        <v/>
      </c>
      <c r="AI263" s="65" t="str">
        <f t="shared" si="101"/>
        <v/>
      </c>
      <c r="AJ263" s="65" t="str">
        <f t="shared" si="102"/>
        <v/>
      </c>
    </row>
    <row r="264" spans="1:36" x14ac:dyDescent="0.25">
      <c r="A264" s="109" t="s">
        <v>20</v>
      </c>
      <c r="B264" s="201" t="s">
        <v>755</v>
      </c>
      <c r="C264" s="75">
        <v>20160116</v>
      </c>
      <c r="D264" s="75">
        <v>11</v>
      </c>
      <c r="E264" s="75"/>
      <c r="F264" s="195" t="s">
        <v>757</v>
      </c>
      <c r="G264" s="75"/>
      <c r="H264" s="78"/>
      <c r="I264" s="75"/>
      <c r="J264" s="75"/>
      <c r="K264" s="75"/>
      <c r="Q264" s="115"/>
      <c r="R264" s="112" t="str">
        <f t="shared" si="103"/>
        <v>Update games set Ground= 'City Ground' where game_id=20160116</v>
      </c>
      <c r="S264" s="112" t="str">
        <f t="shared" si="104"/>
        <v>Update lineups set player_name = 'Oliveira Nelson' where game_id = 20160116 and player_order = 11</v>
      </c>
      <c r="T264" s="65" t="str">
        <f t="shared" si="91"/>
        <v/>
      </c>
      <c r="U264" s="193" t="str">
        <f t="shared" si="105"/>
        <v/>
      </c>
      <c r="V264" s="242" t="s">
        <v>739</v>
      </c>
      <c r="W264" s="65" t="str">
        <f t="shared" si="106"/>
        <v>Update lineups set player_name = 'Oliveira Nelson'</v>
      </c>
      <c r="X264" s="65" t="str">
        <f t="shared" si="92"/>
        <v/>
      </c>
      <c r="Y264" s="65" t="str">
        <f t="shared" si="93"/>
        <v/>
      </c>
      <c r="Z264" s="65" t="str">
        <f t="shared" si="94"/>
        <v/>
      </c>
      <c r="AA264" s="65" t="str">
        <f t="shared" si="95"/>
        <v/>
      </c>
      <c r="AB264" s="65" t="str">
        <f t="shared" si="96"/>
        <v/>
      </c>
      <c r="AC264" s="65" t="str">
        <f t="shared" si="97"/>
        <v/>
      </c>
      <c r="AD264" s="65" t="str">
        <f t="shared" si="107"/>
        <v xml:space="preserve"> where game_id = 20160116 and player_order = 11</v>
      </c>
      <c r="AE264" s="65" t="s">
        <v>739</v>
      </c>
      <c r="AF264" s="65" t="str">
        <f t="shared" si="98"/>
        <v/>
      </c>
      <c r="AG264" s="65" t="str">
        <f t="shared" si="99"/>
        <v/>
      </c>
      <c r="AH264" s="65" t="str">
        <f t="shared" si="100"/>
        <v/>
      </c>
      <c r="AI264" s="65" t="str">
        <f t="shared" si="101"/>
        <v/>
      </c>
      <c r="AJ264" s="65" t="str">
        <f t="shared" si="102"/>
        <v/>
      </c>
    </row>
    <row r="265" spans="1:36" x14ac:dyDescent="0.25">
      <c r="A265" s="109" t="s">
        <v>756</v>
      </c>
      <c r="B265" s="201" t="s">
        <v>755</v>
      </c>
      <c r="C265" s="113">
        <v>20160116</v>
      </c>
      <c r="D265" s="113">
        <v>12</v>
      </c>
      <c r="F265" s="194" t="s">
        <v>754</v>
      </c>
      <c r="Q265" s="115"/>
      <c r="R265" s="112" t="str">
        <f t="shared" si="103"/>
        <v>Update games set Ground_Parent= 'City Ground' where game_id=20160116</v>
      </c>
      <c r="S265" s="112" t="str">
        <f t="shared" si="104"/>
        <v>Update lineups set player_name = 'Evtimov Dimitar' where game_id = 20160116 and player_order = 12</v>
      </c>
      <c r="T265" s="65" t="str">
        <f t="shared" si="91"/>
        <v/>
      </c>
      <c r="U265" s="193" t="str">
        <f t="shared" si="105"/>
        <v/>
      </c>
      <c r="V265" s="242" t="s">
        <v>739</v>
      </c>
      <c r="W265" s="65" t="str">
        <f t="shared" si="106"/>
        <v>Update lineups set player_name = 'Evtimov Dimitar'</v>
      </c>
      <c r="X265" s="65" t="str">
        <f t="shared" si="92"/>
        <v/>
      </c>
      <c r="Y265" s="65" t="str">
        <f t="shared" si="93"/>
        <v/>
      </c>
      <c r="Z265" s="65" t="str">
        <f t="shared" si="94"/>
        <v/>
      </c>
      <c r="AA265" s="65" t="str">
        <f t="shared" si="95"/>
        <v/>
      </c>
      <c r="AB265" s="65" t="str">
        <f t="shared" si="96"/>
        <v/>
      </c>
      <c r="AC265" s="65" t="str">
        <f t="shared" si="97"/>
        <v/>
      </c>
      <c r="AD265" s="65" t="str">
        <f t="shared" si="107"/>
        <v xml:space="preserve"> where game_id = 20160116 and player_order = 12</v>
      </c>
      <c r="AE265" s="65" t="s">
        <v>739</v>
      </c>
      <c r="AF265" s="65" t="str">
        <f t="shared" si="98"/>
        <v/>
      </c>
      <c r="AG265" s="65" t="str">
        <f t="shared" si="99"/>
        <v/>
      </c>
      <c r="AH265" s="65" t="str">
        <f t="shared" si="100"/>
        <v/>
      </c>
      <c r="AI265" s="65" t="str">
        <f t="shared" si="101"/>
        <v/>
      </c>
      <c r="AJ265" s="65" t="str">
        <f t="shared" si="102"/>
        <v/>
      </c>
    </row>
    <row r="266" spans="1:36" x14ac:dyDescent="0.25">
      <c r="A266" s="109" t="s">
        <v>753</v>
      </c>
      <c r="B266" s="226" t="s">
        <v>2724</v>
      </c>
      <c r="C266" s="113">
        <v>20160116</v>
      </c>
      <c r="D266" s="113">
        <v>13</v>
      </c>
      <c r="F266" s="194" t="s">
        <v>769</v>
      </c>
      <c r="H266" s="212"/>
      <c r="Q266" s="115"/>
      <c r="R266" s="112" t="str">
        <f t="shared" si="103"/>
        <v>Update games set Referee= 'Eddie Ilderton' where game_id=20160116</v>
      </c>
      <c r="S266" s="112" t="str">
        <f t="shared" si="104"/>
        <v>Update lineups set player_name = 'Hobbs Jack' where game_id = 20160116 and player_order = 13</v>
      </c>
      <c r="T266" s="65" t="str">
        <f t="shared" si="91"/>
        <v/>
      </c>
      <c r="U266" s="193" t="str">
        <f t="shared" si="105"/>
        <v/>
      </c>
      <c r="V266" s="242" t="s">
        <v>739</v>
      </c>
      <c r="W266" s="65" t="str">
        <f t="shared" si="106"/>
        <v>Update lineups set player_name = 'Hobbs Jack'</v>
      </c>
      <c r="X266" s="65" t="str">
        <f t="shared" si="92"/>
        <v/>
      </c>
      <c r="Y266" s="65" t="str">
        <f t="shared" si="93"/>
        <v/>
      </c>
      <c r="Z266" s="65" t="str">
        <f t="shared" si="94"/>
        <v/>
      </c>
      <c r="AA266" s="65" t="str">
        <f t="shared" si="95"/>
        <v/>
      </c>
      <c r="AB266" s="65" t="str">
        <f t="shared" si="96"/>
        <v/>
      </c>
      <c r="AC266" s="65" t="str">
        <f t="shared" si="97"/>
        <v/>
      </c>
      <c r="AD266" s="65" t="str">
        <f t="shared" si="107"/>
        <v xml:space="preserve"> where game_id = 20160116 and player_order = 13</v>
      </c>
      <c r="AE266" s="65" t="s">
        <v>739</v>
      </c>
      <c r="AF266" s="65" t="str">
        <f t="shared" si="98"/>
        <v/>
      </c>
      <c r="AG266" s="65" t="str">
        <f t="shared" si="99"/>
        <v/>
      </c>
      <c r="AH266" s="65" t="str">
        <f t="shared" si="100"/>
        <v/>
      </c>
      <c r="AI266" s="65" t="str">
        <f t="shared" si="101"/>
        <v/>
      </c>
      <c r="AJ266" s="65" t="str">
        <f t="shared" si="102"/>
        <v/>
      </c>
    </row>
    <row r="267" spans="1:36" x14ac:dyDescent="0.25">
      <c r="A267" s="109" t="s">
        <v>475</v>
      </c>
      <c r="B267" s="114">
        <v>18465</v>
      </c>
      <c r="C267" s="113">
        <v>20160116</v>
      </c>
      <c r="D267" s="113">
        <v>14</v>
      </c>
      <c r="F267" s="194" t="s">
        <v>747</v>
      </c>
      <c r="H267" s="194"/>
      <c r="Q267" s="115"/>
      <c r="R267" s="112" t="str">
        <f t="shared" si="103"/>
        <v>Update games set Att= 18465 where game_id=20160116</v>
      </c>
      <c r="S267" s="112" t="str">
        <f t="shared" si="104"/>
        <v>Update lineups set player_name = 'Wilson Kelvin' where game_id = 20160116 and player_order = 14</v>
      </c>
      <c r="T267" s="65" t="str">
        <f t="shared" si="91"/>
        <v/>
      </c>
      <c r="U267" s="193" t="str">
        <f t="shared" si="105"/>
        <v/>
      </c>
      <c r="V267" s="242" t="s">
        <v>739</v>
      </c>
      <c r="W267" s="65" t="str">
        <f t="shared" si="106"/>
        <v>Update lineups set player_name = 'Wilson Kelvin'</v>
      </c>
      <c r="X267" s="65" t="str">
        <f t="shared" si="92"/>
        <v/>
      </c>
      <c r="Y267" s="65" t="str">
        <f t="shared" si="93"/>
        <v/>
      </c>
      <c r="Z267" s="65" t="str">
        <f t="shared" si="94"/>
        <v/>
      </c>
      <c r="AA267" s="65" t="str">
        <f t="shared" si="95"/>
        <v/>
      </c>
      <c r="AB267" s="65" t="str">
        <f t="shared" si="96"/>
        <v/>
      </c>
      <c r="AC267" s="65" t="str">
        <f t="shared" si="97"/>
        <v/>
      </c>
      <c r="AD267" s="65" t="str">
        <f t="shared" si="107"/>
        <v xml:space="preserve"> where game_id = 20160116 and player_order = 14</v>
      </c>
      <c r="AE267" s="65" t="s">
        <v>739</v>
      </c>
      <c r="AF267" s="65" t="str">
        <f t="shared" si="98"/>
        <v/>
      </c>
      <c r="AG267" s="65" t="str">
        <f t="shared" si="99"/>
        <v/>
      </c>
      <c r="AH267" s="65" t="str">
        <f t="shared" si="100"/>
        <v/>
      </c>
      <c r="AI267" s="65" t="str">
        <f t="shared" si="101"/>
        <v/>
      </c>
      <c r="AJ267" s="65" t="str">
        <f t="shared" si="102"/>
        <v/>
      </c>
    </row>
    <row r="268" spans="1:36" x14ac:dyDescent="0.25">
      <c r="A268" s="109" t="s">
        <v>749</v>
      </c>
      <c r="B268" s="224" t="s">
        <v>2713</v>
      </c>
      <c r="C268" s="113">
        <v>20160116</v>
      </c>
      <c r="D268" s="113">
        <v>15</v>
      </c>
      <c r="F268" s="194" t="s">
        <v>735</v>
      </c>
      <c r="H268" s="225"/>
      <c r="Q268" s="115"/>
      <c r="R268" s="112" t="str">
        <f t="shared" si="103"/>
        <v>Update games set Source= 'http://www.11v11.com/matches/charlton-athletic-v-nottingham-forest-02-january-2016-316044/' where game_id=20160116</v>
      </c>
      <c r="S268" s="112" t="str">
        <f t="shared" si="104"/>
        <v>Update lineups set player_name = 'Cohen Chris' where game_id = 20160116 and player_order = 15</v>
      </c>
      <c r="T268" s="65" t="str">
        <f t="shared" si="91"/>
        <v/>
      </c>
      <c r="U268" s="193" t="str">
        <f t="shared" si="105"/>
        <v/>
      </c>
      <c r="V268" s="242" t="s">
        <v>739</v>
      </c>
      <c r="W268" s="65" t="str">
        <f t="shared" si="106"/>
        <v>Update lineups set player_name = 'Cohen Chris'</v>
      </c>
      <c r="X268" s="65" t="str">
        <f t="shared" si="92"/>
        <v/>
      </c>
      <c r="Y268" s="65" t="str">
        <f t="shared" si="93"/>
        <v/>
      </c>
      <c r="Z268" s="65" t="str">
        <f t="shared" si="94"/>
        <v/>
      </c>
      <c r="AA268" s="65" t="str">
        <f t="shared" si="95"/>
        <v/>
      </c>
      <c r="AB268" s="65" t="str">
        <f t="shared" si="96"/>
        <v/>
      </c>
      <c r="AC268" s="65" t="str">
        <f t="shared" si="97"/>
        <v/>
      </c>
      <c r="AD268" s="65" t="str">
        <f t="shared" si="107"/>
        <v xml:space="preserve"> where game_id = 20160116 and player_order = 15</v>
      </c>
      <c r="AE268" s="65" t="s">
        <v>739</v>
      </c>
      <c r="AF268" s="65" t="str">
        <f t="shared" si="98"/>
        <v/>
      </c>
      <c r="AG268" s="65" t="str">
        <f t="shared" si="99"/>
        <v/>
      </c>
      <c r="AH268" s="65" t="str">
        <f t="shared" si="100"/>
        <v/>
      </c>
      <c r="AI268" s="65" t="str">
        <f t="shared" si="101"/>
        <v/>
      </c>
      <c r="AJ268" s="65" t="str">
        <f t="shared" si="102"/>
        <v/>
      </c>
    </row>
    <row r="269" spans="1:36" x14ac:dyDescent="0.25">
      <c r="A269" s="109" t="s">
        <v>746</v>
      </c>
      <c r="B269" s="198" t="s">
        <v>2727</v>
      </c>
      <c r="C269" s="113">
        <v>20160116</v>
      </c>
      <c r="D269" s="113">
        <v>16</v>
      </c>
      <c r="F269" s="194" t="s">
        <v>742</v>
      </c>
      <c r="H269" s="217"/>
      <c r="Q269" s="115"/>
      <c r="R269" s="112" t="str">
        <f t="shared" si="103"/>
        <v>Update games set Game_date= '2016-01-16' where game_id=20160116</v>
      </c>
      <c r="S269" s="112" t="str">
        <f t="shared" si="104"/>
        <v>Update lineups set player_name = 'Walker Tyler' where game_id = 20160116 and player_order = 16</v>
      </c>
      <c r="T269" s="65" t="str">
        <f t="shared" si="91"/>
        <v/>
      </c>
      <c r="U269" s="193" t="str">
        <f t="shared" si="105"/>
        <v/>
      </c>
      <c r="V269" s="242" t="s">
        <v>739</v>
      </c>
      <c r="W269" s="65" t="str">
        <f t="shared" si="106"/>
        <v>Update lineups set player_name = 'Walker Tyler'</v>
      </c>
      <c r="X269" s="65" t="str">
        <f t="shared" si="92"/>
        <v/>
      </c>
      <c r="Y269" s="65" t="str">
        <f t="shared" si="93"/>
        <v/>
      </c>
      <c r="Z269" s="65" t="str">
        <f t="shared" si="94"/>
        <v/>
      </c>
      <c r="AA269" s="65" t="str">
        <f t="shared" si="95"/>
        <v/>
      </c>
      <c r="AB269" s="65" t="str">
        <f t="shared" si="96"/>
        <v/>
      </c>
      <c r="AC269" s="65" t="str">
        <f t="shared" si="97"/>
        <v/>
      </c>
      <c r="AD269" s="65" t="str">
        <f t="shared" si="107"/>
        <v xml:space="preserve"> where game_id = 20160116 and player_order = 16</v>
      </c>
      <c r="AE269" s="65" t="s">
        <v>739</v>
      </c>
      <c r="AF269" s="65" t="str">
        <f t="shared" si="98"/>
        <v/>
      </c>
      <c r="AG269" s="65" t="str">
        <f t="shared" si="99"/>
        <v/>
      </c>
      <c r="AH269" s="65" t="str">
        <f t="shared" si="100"/>
        <v/>
      </c>
      <c r="AI269" s="65" t="str">
        <f t="shared" si="101"/>
        <v/>
      </c>
      <c r="AJ269" s="65" t="str">
        <f t="shared" si="102"/>
        <v/>
      </c>
    </row>
    <row r="270" spans="1:36" x14ac:dyDescent="0.25">
      <c r="A270" s="109" t="s">
        <v>743</v>
      </c>
      <c r="B270" s="198" t="s">
        <v>2711</v>
      </c>
      <c r="C270" s="113">
        <v>20160116</v>
      </c>
      <c r="D270" s="113">
        <v>17</v>
      </c>
      <c r="F270" s="194" t="s">
        <v>776</v>
      </c>
      <c r="H270" s="225"/>
      <c r="Q270" s="115"/>
      <c r="R270" s="112" t="str">
        <f t="shared" si="103"/>
        <v>Update games set Game_time= '3:00PM' where game_id=20160116</v>
      </c>
      <c r="S270" s="112" t="str">
        <f t="shared" si="104"/>
        <v>Update lineups set player_name = 'O''Grady Chris' where game_id = 20160116 and player_order = 17</v>
      </c>
      <c r="T270" s="65" t="str">
        <f t="shared" si="91"/>
        <v/>
      </c>
      <c r="U270" s="193" t="str">
        <f t="shared" si="105"/>
        <v/>
      </c>
      <c r="V270" s="242" t="s">
        <v>739</v>
      </c>
      <c r="W270" s="65" t="str">
        <f t="shared" si="106"/>
        <v>Update lineups set player_name = 'O''Grady Chris'</v>
      </c>
      <c r="X270" s="65" t="str">
        <f t="shared" si="92"/>
        <v/>
      </c>
      <c r="Y270" s="65" t="str">
        <f t="shared" si="93"/>
        <v/>
      </c>
      <c r="Z270" s="65" t="str">
        <f t="shared" si="94"/>
        <v/>
      </c>
      <c r="AA270" s="65" t="str">
        <f t="shared" si="95"/>
        <v/>
      </c>
      <c r="AB270" s="65" t="str">
        <f t="shared" si="96"/>
        <v/>
      </c>
      <c r="AC270" s="65" t="str">
        <f t="shared" si="97"/>
        <v/>
      </c>
      <c r="AD270" s="65" t="str">
        <f t="shared" si="107"/>
        <v xml:space="preserve"> where game_id = 20160116 and player_order = 17</v>
      </c>
      <c r="AE270" s="65" t="s">
        <v>739</v>
      </c>
      <c r="AF270" s="65" t="str">
        <f t="shared" si="98"/>
        <v/>
      </c>
      <c r="AG270" s="65" t="str">
        <f t="shared" si="99"/>
        <v/>
      </c>
      <c r="AH270" s="65" t="str">
        <f t="shared" si="100"/>
        <v/>
      </c>
      <c r="AI270" s="65" t="str">
        <f t="shared" si="101"/>
        <v/>
      </c>
      <c r="AJ270" s="65" t="str">
        <f t="shared" si="102"/>
        <v/>
      </c>
    </row>
    <row r="271" spans="1:36" ht="15" thickBot="1" x14ac:dyDescent="0.3">
      <c r="A271" s="116"/>
      <c r="B271" s="119"/>
      <c r="C271" s="117">
        <v>20160116</v>
      </c>
      <c r="D271" s="117">
        <v>18</v>
      </c>
      <c r="E271" s="117"/>
      <c r="F271" s="199" t="s">
        <v>758</v>
      </c>
      <c r="G271" s="117"/>
      <c r="H271" s="118"/>
      <c r="I271" s="117"/>
      <c r="J271" s="117"/>
      <c r="K271" s="117"/>
      <c r="L271" s="205"/>
      <c r="M271" s="206"/>
      <c r="N271" s="207"/>
      <c r="O271" s="207"/>
      <c r="P271" s="207"/>
      <c r="Q271" s="115"/>
      <c r="R271" s="112" t="str">
        <f t="shared" si="103"/>
        <v>--</v>
      </c>
      <c r="S271" s="112" t="str">
        <f t="shared" si="104"/>
        <v>Update lineups set player_name = 'Mendes Ryan' where game_id = 20160116 and player_order = 18</v>
      </c>
      <c r="T271" s="65" t="str">
        <f t="shared" si="91"/>
        <v/>
      </c>
      <c r="U271" s="193" t="str">
        <f t="shared" si="105"/>
        <v/>
      </c>
      <c r="V271" s="242" t="s">
        <v>739</v>
      </c>
      <c r="W271" s="65" t="str">
        <f t="shared" si="106"/>
        <v>Update lineups set player_name = 'Mendes Ryan'</v>
      </c>
      <c r="X271" s="65" t="str">
        <f t="shared" si="92"/>
        <v/>
      </c>
      <c r="Y271" s="65" t="str">
        <f t="shared" si="93"/>
        <v/>
      </c>
      <c r="Z271" s="65" t="str">
        <f t="shared" si="94"/>
        <v/>
      </c>
      <c r="AA271" s="65" t="str">
        <f t="shared" si="95"/>
        <v/>
      </c>
      <c r="AB271" s="65" t="str">
        <f t="shared" si="96"/>
        <v/>
      </c>
      <c r="AC271" s="65" t="str">
        <f t="shared" si="97"/>
        <v/>
      </c>
      <c r="AD271" s="65" t="str">
        <f t="shared" si="107"/>
        <v xml:space="preserve"> where game_id = 20160116 and player_order = 18</v>
      </c>
      <c r="AE271" s="65" t="s">
        <v>739</v>
      </c>
      <c r="AF271" s="65" t="str">
        <f t="shared" si="98"/>
        <v/>
      </c>
      <c r="AG271" s="65" t="str">
        <f t="shared" si="99"/>
        <v/>
      </c>
      <c r="AH271" s="65" t="str">
        <f t="shared" si="100"/>
        <v/>
      </c>
      <c r="AI271" s="65" t="str">
        <f t="shared" si="101"/>
        <v/>
      </c>
      <c r="AJ271" s="65" t="str">
        <f t="shared" si="102"/>
        <v/>
      </c>
    </row>
    <row r="272" spans="1:36" ht="15" thickTop="1" x14ac:dyDescent="0.25">
      <c r="A272" s="125" t="s">
        <v>774</v>
      </c>
      <c r="B272" s="191" t="s">
        <v>2726</v>
      </c>
      <c r="C272" s="113">
        <v>20160123</v>
      </c>
      <c r="D272" s="113">
        <v>1</v>
      </c>
      <c r="F272" s="212" t="s">
        <v>772</v>
      </c>
      <c r="L272" s="202">
        <v>1</v>
      </c>
      <c r="M272" s="194" t="s">
        <v>740</v>
      </c>
      <c r="N272" s="204">
        <v>70</v>
      </c>
      <c r="Q272" s="115"/>
      <c r="R272" s="112" t="str">
        <f t="shared" si="103"/>
        <v>Update games set Opp_Parent= 'Middlesbrough' where game_id=20160123</v>
      </c>
      <c r="S272" s="112" t="str">
        <f t="shared" si="104"/>
        <v>Update lineups set player_name = 'de Vries Dorus' where game_id = 20160123 and player_order = 1</v>
      </c>
      <c r="T272" s="65" t="str">
        <f t="shared" si="91"/>
        <v>insert into goals (game_id, goal_order, scorer_name) values (20160123, 1, 'Ward Jamie')</v>
      </c>
      <c r="U272" s="193" t="str">
        <f t="shared" si="105"/>
        <v>update goals set scorer_name = 'Ward Jamie', goal_min = 70 where game_id = 20160123 and goal_order = 1</v>
      </c>
      <c r="V272" s="242" t="s">
        <v>739</v>
      </c>
      <c r="W272" s="65" t="str">
        <f t="shared" si="106"/>
        <v>Update lineups set player_name = 'de Vries Dorus'</v>
      </c>
      <c r="X272" s="65" t="str">
        <f t="shared" si="92"/>
        <v/>
      </c>
      <c r="Y272" s="65" t="str">
        <f t="shared" si="93"/>
        <v/>
      </c>
      <c r="Z272" s="65" t="str">
        <f t="shared" si="94"/>
        <v/>
      </c>
      <c r="AA272" s="65" t="str">
        <f t="shared" si="95"/>
        <v/>
      </c>
      <c r="AB272" s="65" t="str">
        <f t="shared" si="96"/>
        <v/>
      </c>
      <c r="AC272" s="65" t="str">
        <f t="shared" si="97"/>
        <v/>
      </c>
      <c r="AD272" s="65" t="str">
        <f t="shared" si="107"/>
        <v xml:space="preserve"> where game_id = 20160123 and player_order = 1</v>
      </c>
      <c r="AE272" s="65" t="s">
        <v>739</v>
      </c>
      <c r="AF272" s="65" t="str">
        <f t="shared" si="98"/>
        <v>update goals set scorer_name = 'Ward Jamie'</v>
      </c>
      <c r="AG272" s="65" t="str">
        <f t="shared" si="99"/>
        <v>, goal_min = 70</v>
      </c>
      <c r="AH272" s="65" t="str">
        <f t="shared" si="100"/>
        <v/>
      </c>
      <c r="AI272" s="65" t="str">
        <f t="shared" si="101"/>
        <v/>
      </c>
      <c r="AJ272" s="65" t="str">
        <f t="shared" si="102"/>
        <v xml:space="preserve"> where game_id = 20160123 and goal_order = 1</v>
      </c>
    </row>
    <row r="273" spans="1:36" x14ac:dyDescent="0.25">
      <c r="A273" s="109" t="s">
        <v>5</v>
      </c>
      <c r="B273" s="114">
        <v>1</v>
      </c>
      <c r="C273" s="113">
        <v>20160123</v>
      </c>
      <c r="D273" s="113">
        <v>2</v>
      </c>
      <c r="F273" s="212" t="s">
        <v>714</v>
      </c>
      <c r="Q273" s="115"/>
      <c r="R273" s="112" t="str">
        <f t="shared" si="103"/>
        <v>Update games set F= 1 where game_id=20160123</v>
      </c>
      <c r="S273" s="112" t="str">
        <f t="shared" si="104"/>
        <v>Update lineups set player_name = 'Mills Matthew' where game_id = 20160123 and player_order = 2</v>
      </c>
      <c r="T273" s="65" t="str">
        <f t="shared" si="91"/>
        <v/>
      </c>
      <c r="U273" s="193" t="str">
        <f t="shared" si="105"/>
        <v/>
      </c>
      <c r="V273" s="242" t="s">
        <v>739</v>
      </c>
      <c r="W273" s="65" t="str">
        <f t="shared" si="106"/>
        <v>Update lineups set player_name = 'Mills Matthew'</v>
      </c>
      <c r="X273" s="65" t="str">
        <f t="shared" si="92"/>
        <v/>
      </c>
      <c r="Y273" s="65" t="str">
        <f t="shared" si="93"/>
        <v/>
      </c>
      <c r="Z273" s="65" t="str">
        <f t="shared" si="94"/>
        <v/>
      </c>
      <c r="AA273" s="65" t="str">
        <f t="shared" si="95"/>
        <v/>
      </c>
      <c r="AB273" s="65" t="str">
        <f t="shared" si="96"/>
        <v/>
      </c>
      <c r="AC273" s="65" t="str">
        <f t="shared" si="97"/>
        <v/>
      </c>
      <c r="AD273" s="65" t="str">
        <f t="shared" si="107"/>
        <v xml:space="preserve"> where game_id = 20160123 and player_order = 2</v>
      </c>
      <c r="AE273" s="65" t="s">
        <v>739</v>
      </c>
      <c r="AF273" s="65" t="str">
        <f t="shared" si="98"/>
        <v/>
      </c>
      <c r="AG273" s="65" t="str">
        <f t="shared" si="99"/>
        <v/>
      </c>
      <c r="AH273" s="65" t="str">
        <f t="shared" si="100"/>
        <v/>
      </c>
      <c r="AI273" s="65" t="str">
        <f t="shared" si="101"/>
        <v/>
      </c>
      <c r="AJ273" s="65" t="str">
        <f t="shared" si="102"/>
        <v/>
      </c>
    </row>
    <row r="274" spans="1:36" x14ac:dyDescent="0.25">
      <c r="A274" s="109" t="s">
        <v>0</v>
      </c>
      <c r="B274" s="114">
        <v>0</v>
      </c>
      <c r="C274" s="113">
        <v>20160123</v>
      </c>
      <c r="D274" s="113">
        <v>3</v>
      </c>
      <c r="F274" s="212" t="s">
        <v>771</v>
      </c>
      <c r="I274" s="113">
        <v>30</v>
      </c>
      <c r="Q274" s="115"/>
      <c r="R274" s="112" t="str">
        <f t="shared" si="103"/>
        <v>Update games set A= 0 where game_id=20160123</v>
      </c>
      <c r="S274" s="112" t="str">
        <f t="shared" si="104"/>
        <v>Update lineups set player_name = 'Lichaj Eric', Y_min = 30 where game_id = 20160123 and player_order = 3</v>
      </c>
      <c r="T274" s="65" t="str">
        <f t="shared" si="91"/>
        <v/>
      </c>
      <c r="U274" s="193" t="str">
        <f t="shared" si="105"/>
        <v/>
      </c>
      <c r="V274" s="242" t="s">
        <v>739</v>
      </c>
      <c r="W274" s="65" t="str">
        <f t="shared" si="106"/>
        <v>Update lineups set player_name = 'Lichaj Eric'</v>
      </c>
      <c r="X274" s="65" t="str">
        <f t="shared" si="92"/>
        <v/>
      </c>
      <c r="Y274" s="65" t="str">
        <f t="shared" si="93"/>
        <v>, Y_min = 30</v>
      </c>
      <c r="Z274" s="65" t="str">
        <f t="shared" si="94"/>
        <v/>
      </c>
      <c r="AA274" s="65" t="str">
        <f t="shared" si="95"/>
        <v/>
      </c>
      <c r="AB274" s="65" t="str">
        <f t="shared" si="96"/>
        <v/>
      </c>
      <c r="AC274" s="65" t="str">
        <f t="shared" si="97"/>
        <v/>
      </c>
      <c r="AD274" s="65" t="str">
        <f t="shared" si="107"/>
        <v xml:space="preserve"> where game_id = 20160123 and player_order = 3</v>
      </c>
      <c r="AE274" s="65" t="s">
        <v>739</v>
      </c>
      <c r="AF274" s="65" t="str">
        <f t="shared" si="98"/>
        <v/>
      </c>
      <c r="AG274" s="65" t="str">
        <f t="shared" si="99"/>
        <v/>
      </c>
      <c r="AH274" s="65" t="str">
        <f t="shared" si="100"/>
        <v/>
      </c>
      <c r="AI274" s="65" t="str">
        <f t="shared" si="101"/>
        <v/>
      </c>
      <c r="AJ274" s="65" t="str">
        <f t="shared" si="102"/>
        <v/>
      </c>
    </row>
    <row r="275" spans="1:36" x14ac:dyDescent="0.25">
      <c r="A275" s="109" t="s">
        <v>23</v>
      </c>
      <c r="B275" s="198" t="s">
        <v>770</v>
      </c>
      <c r="C275" s="113">
        <v>20160123</v>
      </c>
      <c r="D275" s="113">
        <v>4</v>
      </c>
      <c r="F275" s="212" t="s">
        <v>769</v>
      </c>
      <c r="Q275" s="115"/>
      <c r="R275" s="112" t="str">
        <f t="shared" si="103"/>
        <v>Update games set Result= 'W' where game_id=20160123</v>
      </c>
      <c r="S275" s="112" t="str">
        <f t="shared" si="104"/>
        <v>Update lineups set player_name = 'Hobbs Jack' where game_id = 20160123 and player_order = 4</v>
      </c>
      <c r="T275" s="65" t="str">
        <f t="shared" si="91"/>
        <v/>
      </c>
      <c r="U275" s="193" t="str">
        <f t="shared" si="105"/>
        <v/>
      </c>
      <c r="V275" s="242" t="s">
        <v>739</v>
      </c>
      <c r="W275" s="65" t="str">
        <f t="shared" si="106"/>
        <v>Update lineups set player_name = 'Hobbs Jack'</v>
      </c>
      <c r="X275" s="65" t="str">
        <f t="shared" si="92"/>
        <v/>
      </c>
      <c r="Y275" s="65" t="str">
        <f t="shared" si="93"/>
        <v/>
      </c>
      <c r="Z275" s="65" t="str">
        <f t="shared" si="94"/>
        <v/>
      </c>
      <c r="AA275" s="65" t="str">
        <f t="shared" si="95"/>
        <v/>
      </c>
      <c r="AB275" s="65" t="str">
        <f t="shared" si="96"/>
        <v/>
      </c>
      <c r="AC275" s="65" t="str">
        <f t="shared" si="97"/>
        <v/>
      </c>
      <c r="AD275" s="65" t="str">
        <f t="shared" si="107"/>
        <v xml:space="preserve"> where game_id = 20160123 and player_order = 4</v>
      </c>
      <c r="AE275" s="65" t="s">
        <v>739</v>
      </c>
      <c r="AF275" s="65" t="str">
        <f t="shared" si="98"/>
        <v/>
      </c>
      <c r="AG275" s="65" t="str">
        <f t="shared" si="99"/>
        <v/>
      </c>
      <c r="AH275" s="65" t="str">
        <f t="shared" si="100"/>
        <v/>
      </c>
      <c r="AI275" s="65" t="str">
        <f t="shared" si="101"/>
        <v/>
      </c>
      <c r="AJ275" s="65" t="str">
        <f t="shared" si="102"/>
        <v/>
      </c>
    </row>
    <row r="276" spans="1:36" x14ac:dyDescent="0.25">
      <c r="A276" s="109" t="s">
        <v>768</v>
      </c>
      <c r="B276" s="114">
        <v>0</v>
      </c>
      <c r="C276" s="113">
        <v>20160123</v>
      </c>
      <c r="D276" s="113">
        <v>5</v>
      </c>
      <c r="F276" s="212" t="s">
        <v>830</v>
      </c>
      <c r="Q276" s="115"/>
      <c r="R276" s="112" t="str">
        <f t="shared" si="103"/>
        <v>Update games set HT_f= 0 where game_id=20160123</v>
      </c>
      <c r="S276" s="112" t="str">
        <f t="shared" si="104"/>
        <v>Update lineups set player_name = 'Mancienne Michael' where game_id = 20160123 and player_order = 5</v>
      </c>
      <c r="T276" s="65" t="str">
        <f t="shared" si="91"/>
        <v/>
      </c>
      <c r="U276" s="193" t="str">
        <f t="shared" si="105"/>
        <v/>
      </c>
      <c r="V276" s="242" t="s">
        <v>739</v>
      </c>
      <c r="W276" s="65" t="str">
        <f t="shared" si="106"/>
        <v>Update lineups set player_name = 'Mancienne Michael'</v>
      </c>
      <c r="X276" s="65" t="str">
        <f t="shared" si="92"/>
        <v/>
      </c>
      <c r="Y276" s="65" t="str">
        <f t="shared" si="93"/>
        <v/>
      </c>
      <c r="Z276" s="65" t="str">
        <f t="shared" si="94"/>
        <v/>
      </c>
      <c r="AA276" s="65" t="str">
        <f t="shared" si="95"/>
        <v/>
      </c>
      <c r="AB276" s="65" t="str">
        <f t="shared" si="96"/>
        <v/>
      </c>
      <c r="AC276" s="65" t="str">
        <f t="shared" si="97"/>
        <v/>
      </c>
      <c r="AD276" s="65" t="str">
        <f t="shared" si="107"/>
        <v xml:space="preserve"> where game_id = 20160123 and player_order = 5</v>
      </c>
      <c r="AE276" s="65" t="s">
        <v>739</v>
      </c>
      <c r="AF276" s="65" t="str">
        <f t="shared" si="98"/>
        <v/>
      </c>
      <c r="AG276" s="65" t="str">
        <f t="shared" si="99"/>
        <v/>
      </c>
      <c r="AH276" s="65" t="str">
        <f t="shared" si="100"/>
        <v/>
      </c>
      <c r="AI276" s="65" t="str">
        <f t="shared" si="101"/>
        <v/>
      </c>
      <c r="AJ276" s="65" t="str">
        <f t="shared" si="102"/>
        <v/>
      </c>
    </row>
    <row r="277" spans="1:36" x14ac:dyDescent="0.25">
      <c r="A277" s="109" t="s">
        <v>766</v>
      </c>
      <c r="B277" s="114">
        <v>0</v>
      </c>
      <c r="C277" s="113">
        <v>20160123</v>
      </c>
      <c r="D277" s="113">
        <v>6</v>
      </c>
      <c r="F277" s="194" t="s">
        <v>2717</v>
      </c>
      <c r="I277" s="113">
        <v>76</v>
      </c>
      <c r="Q277" s="115"/>
      <c r="R277" s="112" t="str">
        <f t="shared" si="103"/>
        <v>Update games set HT_a= 0 where game_id=20160123</v>
      </c>
      <c r="S277" s="112" t="str">
        <f t="shared" si="104"/>
        <v>Update lineups set player_name = 'Jokic Bojan', Y_min = 76 where game_id = 20160123 and player_order = 6</v>
      </c>
      <c r="T277" s="65" t="str">
        <f t="shared" si="91"/>
        <v/>
      </c>
      <c r="U277" s="193" t="str">
        <f t="shared" si="105"/>
        <v/>
      </c>
      <c r="V277" s="242" t="s">
        <v>739</v>
      </c>
      <c r="W277" s="65" t="str">
        <f t="shared" si="106"/>
        <v>Update lineups set player_name = 'Jokic Bojan'</v>
      </c>
      <c r="X277" s="65" t="str">
        <f t="shared" si="92"/>
        <v/>
      </c>
      <c r="Y277" s="65" t="str">
        <f t="shared" si="93"/>
        <v>, Y_min = 76</v>
      </c>
      <c r="Z277" s="65" t="str">
        <f t="shared" si="94"/>
        <v/>
      </c>
      <c r="AA277" s="65" t="str">
        <f t="shared" si="95"/>
        <v/>
      </c>
      <c r="AB277" s="65" t="str">
        <f t="shared" si="96"/>
        <v/>
      </c>
      <c r="AC277" s="65" t="str">
        <f t="shared" si="97"/>
        <v/>
      </c>
      <c r="AD277" s="65" t="str">
        <f t="shared" si="107"/>
        <v xml:space="preserve"> where game_id = 20160123 and player_order = 6</v>
      </c>
      <c r="AE277" s="65" t="s">
        <v>739</v>
      </c>
      <c r="AF277" s="65" t="str">
        <f t="shared" si="98"/>
        <v/>
      </c>
      <c r="AG277" s="65" t="str">
        <f t="shared" si="99"/>
        <v/>
      </c>
      <c r="AH277" s="65" t="str">
        <f t="shared" si="100"/>
        <v/>
      </c>
      <c r="AI277" s="65" t="str">
        <f t="shared" si="101"/>
        <v/>
      </c>
      <c r="AJ277" s="65" t="str">
        <f t="shared" si="102"/>
        <v/>
      </c>
    </row>
    <row r="278" spans="1:36" x14ac:dyDescent="0.25">
      <c r="A278" s="109" t="s">
        <v>764</v>
      </c>
      <c r="B278" s="114">
        <v>12</v>
      </c>
      <c r="C278" s="113">
        <v>20160123</v>
      </c>
      <c r="D278" s="113">
        <v>7</v>
      </c>
      <c r="F278" s="194" t="s">
        <v>2685</v>
      </c>
      <c r="Q278" s="115"/>
      <c r="R278" s="112" t="str">
        <f t="shared" si="103"/>
        <v>Update games set Pos_before= 12 where game_id=20160123</v>
      </c>
      <c r="S278" s="112" t="str">
        <f t="shared" si="104"/>
        <v>Update lineups set player_name = 'Teshce Robert' where game_id = 20160123 and player_order = 7</v>
      </c>
      <c r="T278" s="65" t="str">
        <f t="shared" si="91"/>
        <v/>
      </c>
      <c r="U278" s="193" t="str">
        <f t="shared" si="105"/>
        <v/>
      </c>
      <c r="V278" s="242" t="s">
        <v>739</v>
      </c>
      <c r="W278" s="65" t="str">
        <f t="shared" si="106"/>
        <v>Update lineups set player_name = 'Teshce Robert'</v>
      </c>
      <c r="X278" s="65" t="str">
        <f t="shared" si="92"/>
        <v/>
      </c>
      <c r="Y278" s="65" t="str">
        <f t="shared" si="93"/>
        <v/>
      </c>
      <c r="Z278" s="65" t="str">
        <f t="shared" si="94"/>
        <v/>
      </c>
      <c r="AA278" s="65" t="str">
        <f t="shared" si="95"/>
        <v/>
      </c>
      <c r="AB278" s="65" t="str">
        <f t="shared" si="96"/>
        <v/>
      </c>
      <c r="AC278" s="65" t="str">
        <f t="shared" si="97"/>
        <v/>
      </c>
      <c r="AD278" s="65" t="str">
        <f t="shared" si="107"/>
        <v xml:space="preserve"> where game_id = 20160123 and player_order = 7</v>
      </c>
      <c r="AE278" s="65" t="s">
        <v>739</v>
      </c>
      <c r="AF278" s="65" t="str">
        <f t="shared" si="98"/>
        <v/>
      </c>
      <c r="AG278" s="65" t="str">
        <f t="shared" si="99"/>
        <v/>
      </c>
      <c r="AH278" s="65" t="str">
        <f t="shared" si="100"/>
        <v/>
      </c>
      <c r="AI278" s="65" t="str">
        <f t="shared" si="101"/>
        <v/>
      </c>
      <c r="AJ278" s="65" t="str">
        <f t="shared" si="102"/>
        <v/>
      </c>
    </row>
    <row r="279" spans="1:36" x14ac:dyDescent="0.25">
      <c r="A279" s="109" t="s">
        <v>762</v>
      </c>
      <c r="B279" s="114">
        <v>11</v>
      </c>
      <c r="C279" s="113">
        <v>20160123</v>
      </c>
      <c r="D279" s="113">
        <v>8</v>
      </c>
      <c r="F279" s="194" t="s">
        <v>839</v>
      </c>
      <c r="Q279" s="115"/>
      <c r="R279" s="112" t="str">
        <f t="shared" si="103"/>
        <v>Update games set Pos_after= 11 where game_id=20160123</v>
      </c>
      <c r="S279" s="112" t="str">
        <f t="shared" si="104"/>
        <v>Update lineups set player_name = 'Gardner Gary' where game_id = 20160123 and player_order = 8</v>
      </c>
      <c r="T279" s="65" t="str">
        <f t="shared" si="91"/>
        <v/>
      </c>
      <c r="U279" s="193" t="str">
        <f t="shared" si="105"/>
        <v/>
      </c>
      <c r="V279" s="242" t="s">
        <v>739</v>
      </c>
      <c r="W279" s="65" t="str">
        <f t="shared" si="106"/>
        <v>Update lineups set player_name = 'Gardner Gary'</v>
      </c>
      <c r="X279" s="65" t="str">
        <f t="shared" si="92"/>
        <v/>
      </c>
      <c r="Y279" s="65" t="str">
        <f t="shared" si="93"/>
        <v/>
      </c>
      <c r="Z279" s="65" t="str">
        <f t="shared" si="94"/>
        <v/>
      </c>
      <c r="AA279" s="65" t="str">
        <f t="shared" si="95"/>
        <v/>
      </c>
      <c r="AB279" s="65" t="str">
        <f t="shared" si="96"/>
        <v/>
      </c>
      <c r="AC279" s="65" t="str">
        <f t="shared" si="97"/>
        <v/>
      </c>
      <c r="AD279" s="65" t="str">
        <f t="shared" si="107"/>
        <v xml:space="preserve"> where game_id = 20160123 and player_order = 8</v>
      </c>
      <c r="AE279" s="65" t="s">
        <v>739</v>
      </c>
      <c r="AF279" s="65" t="str">
        <f t="shared" si="98"/>
        <v/>
      </c>
      <c r="AG279" s="65" t="str">
        <f t="shared" si="99"/>
        <v/>
      </c>
      <c r="AH279" s="65" t="str">
        <f t="shared" si="100"/>
        <v/>
      </c>
      <c r="AI279" s="65" t="str">
        <f t="shared" si="101"/>
        <v/>
      </c>
      <c r="AJ279" s="65" t="str">
        <f t="shared" si="102"/>
        <v/>
      </c>
    </row>
    <row r="280" spans="1:36" x14ac:dyDescent="0.25">
      <c r="A280" s="109" t="s">
        <v>761</v>
      </c>
      <c r="B280" s="114">
        <v>1</v>
      </c>
      <c r="C280" s="113">
        <v>20160123</v>
      </c>
      <c r="D280" s="113">
        <v>9</v>
      </c>
      <c r="F280" s="194" t="s">
        <v>823</v>
      </c>
      <c r="Q280" s="115"/>
      <c r="R280" s="112" t="str">
        <f t="shared" si="103"/>
        <v>Update games set Opp_before= 1 where game_id=20160123</v>
      </c>
      <c r="S280" s="112" t="str">
        <f t="shared" si="104"/>
        <v>Update lineups set player_name = 'Burke Oliver' where game_id = 20160123 and player_order = 9</v>
      </c>
      <c r="T280" s="65" t="str">
        <f t="shared" si="91"/>
        <v/>
      </c>
      <c r="U280" s="193" t="str">
        <f t="shared" si="105"/>
        <v/>
      </c>
      <c r="V280" s="242" t="s">
        <v>739</v>
      </c>
      <c r="W280" s="65" t="str">
        <f t="shared" si="106"/>
        <v>Update lineups set player_name = 'Burke Oliver'</v>
      </c>
      <c r="X280" s="65" t="str">
        <f t="shared" si="92"/>
        <v/>
      </c>
      <c r="Y280" s="65" t="str">
        <f t="shared" si="93"/>
        <v/>
      </c>
      <c r="Z280" s="65" t="str">
        <f t="shared" si="94"/>
        <v/>
      </c>
      <c r="AA280" s="65" t="str">
        <f t="shared" si="95"/>
        <v/>
      </c>
      <c r="AB280" s="65" t="str">
        <f t="shared" si="96"/>
        <v/>
      </c>
      <c r="AC280" s="65" t="str">
        <f t="shared" si="97"/>
        <v/>
      </c>
      <c r="AD280" s="65" t="str">
        <f t="shared" si="107"/>
        <v xml:space="preserve"> where game_id = 20160123 and player_order = 9</v>
      </c>
      <c r="AE280" s="65" t="s">
        <v>739</v>
      </c>
      <c r="AF280" s="65" t="str">
        <f t="shared" si="98"/>
        <v/>
      </c>
      <c r="AG280" s="65" t="str">
        <f t="shared" si="99"/>
        <v/>
      </c>
      <c r="AH280" s="65" t="str">
        <f t="shared" si="100"/>
        <v/>
      </c>
      <c r="AI280" s="65" t="str">
        <f t="shared" si="101"/>
        <v/>
      </c>
      <c r="AJ280" s="65" t="str">
        <f t="shared" si="102"/>
        <v/>
      </c>
    </row>
    <row r="281" spans="1:36" x14ac:dyDescent="0.25">
      <c r="A281" s="109" t="s">
        <v>759</v>
      </c>
      <c r="B281" s="114">
        <v>2</v>
      </c>
      <c r="C281" s="113">
        <v>20160123</v>
      </c>
      <c r="D281" s="113">
        <v>10</v>
      </c>
      <c r="F281" s="194" t="s">
        <v>740</v>
      </c>
      <c r="I281" s="113">
        <v>24</v>
      </c>
      <c r="Q281" s="115"/>
      <c r="R281" s="112" t="str">
        <f t="shared" si="103"/>
        <v>Update games set Opp_after= 2 where game_id=20160123</v>
      </c>
      <c r="S281" s="112" t="str">
        <f t="shared" si="104"/>
        <v>Update lineups set player_name = 'Ward Jamie', Y_min = 24 where game_id = 20160123 and player_order = 10</v>
      </c>
      <c r="T281" s="65" t="str">
        <f t="shared" si="91"/>
        <v/>
      </c>
      <c r="U281" s="193" t="str">
        <f t="shared" si="105"/>
        <v/>
      </c>
      <c r="V281" s="242" t="s">
        <v>739</v>
      </c>
      <c r="W281" s="65" t="str">
        <f t="shared" si="106"/>
        <v>Update lineups set player_name = 'Ward Jamie'</v>
      </c>
      <c r="X281" s="65" t="str">
        <f t="shared" si="92"/>
        <v/>
      </c>
      <c r="Y281" s="65" t="str">
        <f t="shared" si="93"/>
        <v>, Y_min = 24</v>
      </c>
      <c r="Z281" s="65" t="str">
        <f t="shared" si="94"/>
        <v/>
      </c>
      <c r="AA281" s="65" t="str">
        <f t="shared" si="95"/>
        <v/>
      </c>
      <c r="AB281" s="65" t="str">
        <f t="shared" si="96"/>
        <v/>
      </c>
      <c r="AC281" s="65" t="str">
        <f t="shared" si="97"/>
        <v/>
      </c>
      <c r="AD281" s="65" t="str">
        <f t="shared" si="107"/>
        <v xml:space="preserve"> where game_id = 20160123 and player_order = 10</v>
      </c>
      <c r="AE281" s="65" t="s">
        <v>739</v>
      </c>
      <c r="AF281" s="65" t="str">
        <f t="shared" si="98"/>
        <v/>
      </c>
      <c r="AG281" s="65" t="str">
        <f t="shared" si="99"/>
        <v/>
      </c>
      <c r="AH281" s="65" t="str">
        <f t="shared" si="100"/>
        <v/>
      </c>
      <c r="AI281" s="65" t="str">
        <f t="shared" si="101"/>
        <v/>
      </c>
      <c r="AJ281" s="65" t="str">
        <f t="shared" si="102"/>
        <v/>
      </c>
    </row>
    <row r="282" spans="1:36" x14ac:dyDescent="0.25">
      <c r="A282" s="109" t="s">
        <v>20</v>
      </c>
      <c r="B282" s="231" t="s">
        <v>2729</v>
      </c>
      <c r="C282" s="75">
        <v>20160123</v>
      </c>
      <c r="D282" s="75">
        <v>11</v>
      </c>
      <c r="E282" s="75"/>
      <c r="F282" s="195" t="s">
        <v>741</v>
      </c>
      <c r="G282" s="75"/>
      <c r="H282" s="78"/>
      <c r="I282" s="75"/>
      <c r="J282" s="75"/>
      <c r="K282" s="75"/>
      <c r="L282" s="233"/>
      <c r="M282" s="234"/>
      <c r="N282" s="235"/>
      <c r="O282" s="235"/>
      <c r="Q282" s="115"/>
      <c r="R282" s="112" t="str">
        <f t="shared" si="103"/>
        <v>Update games set Ground= 'Riverside Stadium' where game_id=20160123</v>
      </c>
      <c r="S282" s="112" t="str">
        <f t="shared" si="104"/>
        <v>Update lineups set player_name = 'Osborn Ben' where game_id = 20160123 and player_order = 11</v>
      </c>
      <c r="T282" s="65" t="str">
        <f t="shared" si="91"/>
        <v/>
      </c>
      <c r="U282" s="193" t="str">
        <f t="shared" si="105"/>
        <v/>
      </c>
      <c r="V282" s="242" t="s">
        <v>739</v>
      </c>
      <c r="W282" s="65" t="str">
        <f t="shared" si="106"/>
        <v>Update lineups set player_name = 'Osborn Ben'</v>
      </c>
      <c r="X282" s="65" t="str">
        <f t="shared" si="92"/>
        <v/>
      </c>
      <c r="Y282" s="65" t="str">
        <f t="shared" si="93"/>
        <v/>
      </c>
      <c r="Z282" s="65" t="str">
        <f t="shared" si="94"/>
        <v/>
      </c>
      <c r="AA282" s="65" t="str">
        <f t="shared" si="95"/>
        <v/>
      </c>
      <c r="AB282" s="65" t="str">
        <f t="shared" si="96"/>
        <v/>
      </c>
      <c r="AC282" s="65" t="str">
        <f t="shared" si="97"/>
        <v/>
      </c>
      <c r="AD282" s="65" t="str">
        <f t="shared" si="107"/>
        <v xml:space="preserve"> where game_id = 20160123 and player_order = 11</v>
      </c>
      <c r="AE282" s="65" t="s">
        <v>739</v>
      </c>
      <c r="AF282" s="65" t="str">
        <f t="shared" si="98"/>
        <v/>
      </c>
      <c r="AG282" s="65" t="str">
        <f t="shared" si="99"/>
        <v/>
      </c>
      <c r="AH282" s="65" t="str">
        <f t="shared" si="100"/>
        <v/>
      </c>
      <c r="AI282" s="65" t="str">
        <f t="shared" si="101"/>
        <v/>
      </c>
      <c r="AJ282" s="65" t="str">
        <f t="shared" si="102"/>
        <v/>
      </c>
    </row>
    <row r="283" spans="1:36" x14ac:dyDescent="0.25">
      <c r="A283" s="109" t="s">
        <v>756</v>
      </c>
      <c r="B283" s="231" t="s">
        <v>2729</v>
      </c>
      <c r="C283" s="113">
        <v>20160123</v>
      </c>
      <c r="D283" s="113">
        <v>12</v>
      </c>
      <c r="F283" s="194" t="s">
        <v>754</v>
      </c>
      <c r="Q283" s="115"/>
      <c r="R283" s="112" t="str">
        <f t="shared" si="103"/>
        <v>Update games set Ground_Parent= 'Riverside Stadium' where game_id=20160123</v>
      </c>
      <c r="S283" s="112" t="str">
        <f t="shared" si="104"/>
        <v>Update lineups set player_name = 'Evtimov Dimitar' where game_id = 20160123 and player_order = 12</v>
      </c>
      <c r="T283" s="65" t="str">
        <f t="shared" si="91"/>
        <v/>
      </c>
      <c r="U283" s="193" t="str">
        <f t="shared" si="105"/>
        <v/>
      </c>
      <c r="V283" s="242" t="s">
        <v>739</v>
      </c>
      <c r="W283" s="65" t="str">
        <f t="shared" si="106"/>
        <v>Update lineups set player_name = 'Evtimov Dimitar'</v>
      </c>
      <c r="X283" s="65" t="str">
        <f t="shared" si="92"/>
        <v/>
      </c>
      <c r="Y283" s="65" t="str">
        <f t="shared" si="93"/>
        <v/>
      </c>
      <c r="Z283" s="65" t="str">
        <f t="shared" si="94"/>
        <v/>
      </c>
      <c r="AA283" s="65" t="str">
        <f t="shared" si="95"/>
        <v/>
      </c>
      <c r="AB283" s="65" t="str">
        <f t="shared" si="96"/>
        <v/>
      </c>
      <c r="AC283" s="65" t="str">
        <f t="shared" si="97"/>
        <v/>
      </c>
      <c r="AD283" s="65" t="str">
        <f t="shared" si="107"/>
        <v xml:space="preserve"> where game_id = 20160123 and player_order = 12</v>
      </c>
      <c r="AE283" s="65" t="s">
        <v>739</v>
      </c>
      <c r="AF283" s="65" t="str">
        <f t="shared" si="98"/>
        <v/>
      </c>
      <c r="AG283" s="65" t="str">
        <f t="shared" si="99"/>
        <v/>
      </c>
      <c r="AH283" s="65" t="str">
        <f t="shared" si="100"/>
        <v/>
      </c>
      <c r="AI283" s="65" t="str">
        <f t="shared" si="101"/>
        <v/>
      </c>
      <c r="AJ283" s="65" t="str">
        <f t="shared" si="102"/>
        <v/>
      </c>
    </row>
    <row r="284" spans="1:36" x14ac:dyDescent="0.25">
      <c r="A284" s="109" t="s">
        <v>753</v>
      </c>
      <c r="B284" s="231" t="s">
        <v>2730</v>
      </c>
      <c r="C284" s="113">
        <v>20160123</v>
      </c>
      <c r="D284" s="113">
        <v>13</v>
      </c>
      <c r="F284" s="194" t="s">
        <v>747</v>
      </c>
      <c r="G284" s="113">
        <v>89</v>
      </c>
      <c r="H284" s="232" t="s">
        <v>839</v>
      </c>
      <c r="Q284" s="115"/>
      <c r="R284" s="112" t="str">
        <f t="shared" si="103"/>
        <v>Update games set Referee= 'Fred Graham' where game_id=20160123</v>
      </c>
      <c r="S284" s="112" t="str">
        <f t="shared" si="104"/>
        <v>Update lineups set player_name = 'Wilson Kelvin', Sub_min= 89, Player_off = 'Gardner Gary' where game_id = 20160123 and player_order = 13</v>
      </c>
      <c r="T284" s="65" t="str">
        <f t="shared" si="91"/>
        <v/>
      </c>
      <c r="U284" s="193" t="str">
        <f t="shared" si="105"/>
        <v/>
      </c>
      <c r="V284" s="242" t="s">
        <v>739</v>
      </c>
      <c r="W284" s="65" t="str">
        <f t="shared" si="106"/>
        <v>Update lineups set player_name = 'Wilson Kelvin'</v>
      </c>
      <c r="X284" s="65" t="str">
        <f t="shared" si="92"/>
        <v/>
      </c>
      <c r="Y284" s="65" t="str">
        <f t="shared" si="93"/>
        <v/>
      </c>
      <c r="Z284" s="65" t="str">
        <f t="shared" si="94"/>
        <v/>
      </c>
      <c r="AA284" s="65" t="str">
        <f t="shared" si="95"/>
        <v/>
      </c>
      <c r="AB284" s="65" t="str">
        <f t="shared" si="96"/>
        <v>, Sub_min= 89</v>
      </c>
      <c r="AC284" s="65" t="str">
        <f t="shared" si="97"/>
        <v>, Player_off = 'Gardner Gary'</v>
      </c>
      <c r="AD284" s="65" t="str">
        <f t="shared" si="107"/>
        <v xml:space="preserve"> where game_id = 20160123 and player_order = 13</v>
      </c>
      <c r="AE284" s="65" t="s">
        <v>739</v>
      </c>
      <c r="AF284" s="65" t="str">
        <f t="shared" si="98"/>
        <v/>
      </c>
      <c r="AG284" s="65" t="str">
        <f t="shared" si="99"/>
        <v/>
      </c>
      <c r="AH284" s="65" t="str">
        <f t="shared" si="100"/>
        <v/>
      </c>
      <c r="AI284" s="65" t="str">
        <f t="shared" si="101"/>
        <v/>
      </c>
      <c r="AJ284" s="65" t="str">
        <f t="shared" si="102"/>
        <v/>
      </c>
    </row>
    <row r="285" spans="1:36" x14ac:dyDescent="0.25">
      <c r="A285" s="109" t="s">
        <v>475</v>
      </c>
      <c r="B285" s="114">
        <v>24975</v>
      </c>
      <c r="C285" s="113">
        <v>20160123</v>
      </c>
      <c r="D285" s="113">
        <v>14</v>
      </c>
      <c r="F285" s="194" t="s">
        <v>735</v>
      </c>
      <c r="Q285" s="115"/>
      <c r="R285" s="112" t="str">
        <f t="shared" si="103"/>
        <v>Update games set Att= 24975 where game_id=20160123</v>
      </c>
      <c r="S285" s="112" t="str">
        <f t="shared" si="104"/>
        <v>Update lineups set player_name = 'Cohen Chris' where game_id = 20160123 and player_order = 14</v>
      </c>
      <c r="T285" s="65" t="str">
        <f t="shared" si="91"/>
        <v/>
      </c>
      <c r="U285" s="193" t="str">
        <f t="shared" si="105"/>
        <v/>
      </c>
      <c r="V285" s="242" t="s">
        <v>739</v>
      </c>
      <c r="W285" s="65" t="str">
        <f t="shared" si="106"/>
        <v>Update lineups set player_name = 'Cohen Chris'</v>
      </c>
      <c r="X285" s="65" t="str">
        <f t="shared" si="92"/>
        <v/>
      </c>
      <c r="Y285" s="65" t="str">
        <f t="shared" si="93"/>
        <v/>
      </c>
      <c r="Z285" s="65" t="str">
        <f t="shared" si="94"/>
        <v/>
      </c>
      <c r="AA285" s="65" t="str">
        <f t="shared" si="95"/>
        <v/>
      </c>
      <c r="AB285" s="65" t="str">
        <f t="shared" si="96"/>
        <v/>
      </c>
      <c r="AC285" s="65" t="str">
        <f t="shared" si="97"/>
        <v/>
      </c>
      <c r="AD285" s="65" t="str">
        <f t="shared" si="107"/>
        <v xml:space="preserve"> where game_id = 20160123 and player_order = 14</v>
      </c>
      <c r="AE285" s="65" t="s">
        <v>739</v>
      </c>
      <c r="AF285" s="65" t="str">
        <f t="shared" si="98"/>
        <v/>
      </c>
      <c r="AG285" s="65" t="str">
        <f t="shared" si="99"/>
        <v/>
      </c>
      <c r="AH285" s="65" t="str">
        <f t="shared" si="100"/>
        <v/>
      </c>
      <c r="AI285" s="65" t="str">
        <f t="shared" si="101"/>
        <v/>
      </c>
      <c r="AJ285" s="65" t="str">
        <f t="shared" si="102"/>
        <v/>
      </c>
    </row>
    <row r="286" spans="1:36" x14ac:dyDescent="0.25">
      <c r="A286" s="109" t="s">
        <v>749</v>
      </c>
      <c r="B286" s="230" t="s">
        <v>2728</v>
      </c>
      <c r="C286" s="113">
        <v>20160123</v>
      </c>
      <c r="D286" s="113">
        <v>15</v>
      </c>
      <c r="F286" s="194" t="s">
        <v>757</v>
      </c>
      <c r="G286" s="113">
        <v>77</v>
      </c>
      <c r="H286" s="232" t="s">
        <v>744</v>
      </c>
      <c r="Q286" s="115"/>
      <c r="R286" s="112" t="str">
        <f t="shared" si="103"/>
        <v>Update games set Source= 'http://www.11v11.com/matches/middlesbrough-v-nottingham-forest-23-january-2016-316155/' where game_id=20160123</v>
      </c>
      <c r="S286" s="112" t="str">
        <f t="shared" si="104"/>
        <v>Update lineups set player_name = 'Oliveira Nelson', Sub_min= 77, Player_off = 'Burke Chris' where game_id = 20160123 and player_order = 15</v>
      </c>
      <c r="T286" s="65" t="str">
        <f t="shared" si="91"/>
        <v/>
      </c>
      <c r="U286" s="193" t="str">
        <f t="shared" si="105"/>
        <v/>
      </c>
      <c r="V286" s="242" t="s">
        <v>739</v>
      </c>
      <c r="W286" s="65" t="str">
        <f t="shared" si="106"/>
        <v>Update lineups set player_name = 'Oliveira Nelson'</v>
      </c>
      <c r="X286" s="65" t="str">
        <f t="shared" si="92"/>
        <v/>
      </c>
      <c r="Y286" s="65" t="str">
        <f t="shared" si="93"/>
        <v/>
      </c>
      <c r="Z286" s="65" t="str">
        <f t="shared" si="94"/>
        <v/>
      </c>
      <c r="AA286" s="65" t="str">
        <f t="shared" si="95"/>
        <v/>
      </c>
      <c r="AB286" s="65" t="str">
        <f t="shared" si="96"/>
        <v>, Sub_min= 77</v>
      </c>
      <c r="AC286" s="65" t="str">
        <f t="shared" si="97"/>
        <v>, Player_off = 'Burke Chris'</v>
      </c>
      <c r="AD286" s="65" t="str">
        <f t="shared" si="107"/>
        <v xml:space="preserve"> where game_id = 20160123 and player_order = 15</v>
      </c>
      <c r="AE286" s="65" t="s">
        <v>739</v>
      </c>
      <c r="AF286" s="65" t="str">
        <f t="shared" si="98"/>
        <v/>
      </c>
      <c r="AG286" s="65" t="str">
        <f t="shared" si="99"/>
        <v/>
      </c>
      <c r="AH286" s="65" t="str">
        <f t="shared" si="100"/>
        <v/>
      </c>
      <c r="AI286" s="65" t="str">
        <f t="shared" si="101"/>
        <v/>
      </c>
      <c r="AJ286" s="65" t="str">
        <f t="shared" si="102"/>
        <v/>
      </c>
    </row>
    <row r="287" spans="1:36" x14ac:dyDescent="0.25">
      <c r="A287" s="109" t="s">
        <v>746</v>
      </c>
      <c r="B287" s="198" t="s">
        <v>2731</v>
      </c>
      <c r="C287" s="113">
        <v>20160123</v>
      </c>
      <c r="D287" s="113">
        <v>16</v>
      </c>
      <c r="F287" s="194" t="s">
        <v>776</v>
      </c>
      <c r="Q287" s="115"/>
      <c r="R287" s="112" t="str">
        <f t="shared" si="103"/>
        <v>Update games set Game_date= '2016-01-23' where game_id=20160123</v>
      </c>
      <c r="S287" s="112" t="str">
        <f t="shared" si="104"/>
        <v>Update lineups set player_name = 'O''Grady Chris' where game_id = 20160123 and player_order = 16</v>
      </c>
      <c r="T287" s="65" t="str">
        <f t="shared" si="91"/>
        <v/>
      </c>
      <c r="U287" s="193" t="str">
        <f t="shared" si="105"/>
        <v/>
      </c>
      <c r="V287" s="242" t="s">
        <v>739</v>
      </c>
      <c r="W287" s="65" t="str">
        <f t="shared" si="106"/>
        <v>Update lineups set player_name = 'O''Grady Chris'</v>
      </c>
      <c r="X287" s="65" t="str">
        <f t="shared" si="92"/>
        <v/>
      </c>
      <c r="Y287" s="65" t="str">
        <f t="shared" si="93"/>
        <v/>
      </c>
      <c r="Z287" s="65" t="str">
        <f t="shared" si="94"/>
        <v/>
      </c>
      <c r="AA287" s="65" t="str">
        <f t="shared" si="95"/>
        <v/>
      </c>
      <c r="AB287" s="65" t="str">
        <f t="shared" si="96"/>
        <v/>
      </c>
      <c r="AC287" s="65" t="str">
        <f t="shared" si="97"/>
        <v/>
      </c>
      <c r="AD287" s="65" t="str">
        <f t="shared" si="107"/>
        <v xml:space="preserve"> where game_id = 20160123 and player_order = 16</v>
      </c>
      <c r="AE287" s="65" t="s">
        <v>739</v>
      </c>
      <c r="AF287" s="65" t="str">
        <f t="shared" si="98"/>
        <v/>
      </c>
      <c r="AG287" s="65" t="str">
        <f t="shared" si="99"/>
        <v/>
      </c>
      <c r="AH287" s="65" t="str">
        <f t="shared" si="100"/>
        <v/>
      </c>
      <c r="AI287" s="65" t="str">
        <f t="shared" si="101"/>
        <v/>
      </c>
      <c r="AJ287" s="65" t="str">
        <f t="shared" si="102"/>
        <v/>
      </c>
    </row>
    <row r="288" spans="1:36" x14ac:dyDescent="0.25">
      <c r="A288" s="109" t="s">
        <v>743</v>
      </c>
      <c r="B288" s="198" t="s">
        <v>2711</v>
      </c>
      <c r="C288" s="113">
        <v>20160123</v>
      </c>
      <c r="D288" s="113">
        <v>17</v>
      </c>
      <c r="F288" s="194" t="s">
        <v>750</v>
      </c>
      <c r="Q288" s="115"/>
      <c r="R288" s="112" t="str">
        <f t="shared" si="103"/>
        <v>Update games set Game_time= '3:00PM' where game_id=20160123</v>
      </c>
      <c r="S288" s="112" t="str">
        <f t="shared" si="104"/>
        <v>Update lineups set player_name = 'Blackstock Dexter' where game_id = 20160123 and player_order = 17</v>
      </c>
      <c r="T288" s="65" t="str">
        <f t="shared" si="91"/>
        <v/>
      </c>
      <c r="U288" s="193" t="str">
        <f t="shared" si="105"/>
        <v/>
      </c>
      <c r="V288" s="242" t="s">
        <v>739</v>
      </c>
      <c r="W288" s="65" t="str">
        <f t="shared" si="106"/>
        <v>Update lineups set player_name = 'Blackstock Dexter'</v>
      </c>
      <c r="X288" s="65" t="str">
        <f t="shared" si="92"/>
        <v/>
      </c>
      <c r="Y288" s="65" t="str">
        <f t="shared" si="93"/>
        <v/>
      </c>
      <c r="Z288" s="65" t="str">
        <f t="shared" si="94"/>
        <v/>
      </c>
      <c r="AA288" s="65" t="str">
        <f t="shared" si="95"/>
        <v/>
      </c>
      <c r="AB288" s="65" t="str">
        <f t="shared" si="96"/>
        <v/>
      </c>
      <c r="AC288" s="65" t="str">
        <f t="shared" si="97"/>
        <v/>
      </c>
      <c r="AD288" s="65" t="str">
        <f t="shared" si="107"/>
        <v xml:space="preserve"> where game_id = 20160123 and player_order = 17</v>
      </c>
      <c r="AE288" s="65" t="s">
        <v>739</v>
      </c>
      <c r="AF288" s="65" t="str">
        <f t="shared" si="98"/>
        <v/>
      </c>
      <c r="AG288" s="65" t="str">
        <f t="shared" si="99"/>
        <v/>
      </c>
      <c r="AH288" s="65" t="str">
        <f t="shared" si="100"/>
        <v/>
      </c>
      <c r="AI288" s="65" t="str">
        <f t="shared" si="101"/>
        <v/>
      </c>
      <c r="AJ288" s="65" t="str">
        <f t="shared" si="102"/>
        <v/>
      </c>
    </row>
    <row r="289" spans="1:36" ht="15" thickBot="1" x14ac:dyDescent="0.3">
      <c r="A289" s="116"/>
      <c r="B289" s="119"/>
      <c r="C289" s="117">
        <v>20160123</v>
      </c>
      <c r="D289" s="117">
        <v>18</v>
      </c>
      <c r="E289" s="117"/>
      <c r="F289" s="199" t="s">
        <v>758</v>
      </c>
      <c r="G289" s="117">
        <v>84</v>
      </c>
      <c r="H289" s="118" t="s">
        <v>740</v>
      </c>
      <c r="I289" s="117"/>
      <c r="J289" s="117"/>
      <c r="K289" s="117"/>
      <c r="L289" s="205"/>
      <c r="M289" s="206"/>
      <c r="N289" s="207"/>
      <c r="O289" s="207"/>
      <c r="P289" s="207"/>
      <c r="Q289" s="115"/>
      <c r="R289" s="112" t="str">
        <f t="shared" si="103"/>
        <v>--</v>
      </c>
      <c r="S289" s="112" t="str">
        <f t="shared" si="104"/>
        <v>Update lineups set player_name = 'Mendes Ryan', Sub_min= 84, Player_off = 'Ward Jamie' where game_id = 20160123 and player_order = 18</v>
      </c>
      <c r="T289" s="65" t="str">
        <f t="shared" si="91"/>
        <v/>
      </c>
      <c r="U289" s="193" t="str">
        <f t="shared" si="105"/>
        <v/>
      </c>
      <c r="V289" s="242" t="s">
        <v>739</v>
      </c>
      <c r="W289" s="65" t="str">
        <f t="shared" si="106"/>
        <v>Update lineups set player_name = 'Mendes Ryan'</v>
      </c>
      <c r="X289" s="65" t="str">
        <f t="shared" si="92"/>
        <v/>
      </c>
      <c r="Y289" s="65" t="str">
        <f t="shared" si="93"/>
        <v/>
      </c>
      <c r="Z289" s="65" t="str">
        <f t="shared" si="94"/>
        <v/>
      </c>
      <c r="AA289" s="65" t="str">
        <f t="shared" si="95"/>
        <v/>
      </c>
      <c r="AB289" s="65" t="str">
        <f t="shared" si="96"/>
        <v>, Sub_min= 84</v>
      </c>
      <c r="AC289" s="65" t="str">
        <f t="shared" si="97"/>
        <v>, Player_off = 'Ward Jamie'</v>
      </c>
      <c r="AD289" s="65" t="str">
        <f t="shared" si="107"/>
        <v xml:space="preserve"> where game_id = 20160123 and player_order = 18</v>
      </c>
      <c r="AE289" s="65" t="s">
        <v>739</v>
      </c>
      <c r="AF289" s="65" t="str">
        <f t="shared" si="98"/>
        <v/>
      </c>
      <c r="AG289" s="65" t="str">
        <f t="shared" si="99"/>
        <v/>
      </c>
      <c r="AH289" s="65" t="str">
        <f t="shared" si="100"/>
        <v/>
      </c>
      <c r="AI289" s="65" t="str">
        <f t="shared" si="101"/>
        <v/>
      </c>
      <c r="AJ289" s="65" t="str">
        <f t="shared" si="102"/>
        <v/>
      </c>
    </row>
    <row r="290" spans="1:36" ht="15" thickTop="1" x14ac:dyDescent="0.25">
      <c r="A290" s="125" t="s">
        <v>774</v>
      </c>
      <c r="B290" s="191" t="s">
        <v>2733</v>
      </c>
      <c r="C290" s="113">
        <v>20160126</v>
      </c>
      <c r="D290" s="113">
        <v>1</v>
      </c>
      <c r="F290" s="212" t="s">
        <v>772</v>
      </c>
      <c r="M290" s="194"/>
      <c r="Q290" s="115"/>
      <c r="R290" s="112" t="str">
        <f t="shared" si="103"/>
        <v>Update games set Opp_Parent= 'Queens Park Rangers where game_id=20160126</v>
      </c>
      <c r="S290" s="112" t="str">
        <f t="shared" si="104"/>
        <v>Update lineups set player_name = 'de Vries Dorus' where game_id = 20160126 and player_order = 1</v>
      </c>
      <c r="T290" s="65" t="str">
        <f t="shared" si="91"/>
        <v/>
      </c>
      <c r="U290" s="193" t="str">
        <f t="shared" si="105"/>
        <v/>
      </c>
      <c r="V290" s="242" t="s">
        <v>739</v>
      </c>
      <c r="W290" s="65" t="str">
        <f t="shared" si="106"/>
        <v>Update lineups set player_name = 'de Vries Dorus'</v>
      </c>
      <c r="X290" s="65" t="str">
        <f t="shared" si="92"/>
        <v/>
      </c>
      <c r="Y290" s="65" t="str">
        <f t="shared" si="93"/>
        <v/>
      </c>
      <c r="Z290" s="65" t="str">
        <f t="shared" si="94"/>
        <v/>
      </c>
      <c r="AA290" s="65" t="str">
        <f t="shared" si="95"/>
        <v/>
      </c>
      <c r="AB290" s="65" t="str">
        <f t="shared" si="96"/>
        <v/>
      </c>
      <c r="AC290" s="65" t="str">
        <f t="shared" si="97"/>
        <v/>
      </c>
      <c r="AD290" s="65" t="str">
        <f t="shared" si="107"/>
        <v xml:space="preserve"> where game_id = 20160126 and player_order = 1</v>
      </c>
      <c r="AE290" s="65" t="s">
        <v>739</v>
      </c>
      <c r="AF290" s="65" t="str">
        <f t="shared" si="98"/>
        <v/>
      </c>
      <c r="AG290" s="65" t="str">
        <f t="shared" si="99"/>
        <v/>
      </c>
      <c r="AH290" s="65" t="str">
        <f t="shared" si="100"/>
        <v/>
      </c>
      <c r="AI290" s="65" t="str">
        <f t="shared" si="101"/>
        <v/>
      </c>
      <c r="AJ290" s="65" t="str">
        <f t="shared" si="102"/>
        <v/>
      </c>
    </row>
    <row r="291" spans="1:36" x14ac:dyDescent="0.25">
      <c r="A291" s="109" t="s">
        <v>5</v>
      </c>
      <c r="B291" s="114">
        <v>0</v>
      </c>
      <c r="C291" s="113">
        <v>20160126</v>
      </c>
      <c r="D291" s="113">
        <v>2</v>
      </c>
      <c r="F291" s="212" t="s">
        <v>714</v>
      </c>
      <c r="Q291" s="115"/>
      <c r="R291" s="112" t="str">
        <f t="shared" si="103"/>
        <v>Update games set F= 0 where game_id=20160126</v>
      </c>
      <c r="S291" s="112" t="str">
        <f t="shared" si="104"/>
        <v>Update lineups set player_name = 'Mills Matthew' where game_id = 20160126 and player_order = 2</v>
      </c>
      <c r="T291" s="65" t="str">
        <f t="shared" si="91"/>
        <v/>
      </c>
      <c r="U291" s="193" t="str">
        <f t="shared" si="105"/>
        <v/>
      </c>
      <c r="V291" s="242" t="s">
        <v>739</v>
      </c>
      <c r="W291" s="65" t="str">
        <f t="shared" si="106"/>
        <v>Update lineups set player_name = 'Mills Matthew'</v>
      </c>
      <c r="X291" s="65" t="str">
        <f t="shared" si="92"/>
        <v/>
      </c>
      <c r="Y291" s="65" t="str">
        <f t="shared" si="93"/>
        <v/>
      </c>
      <c r="Z291" s="65" t="str">
        <f t="shared" si="94"/>
        <v/>
      </c>
      <c r="AA291" s="65" t="str">
        <f t="shared" si="95"/>
        <v/>
      </c>
      <c r="AB291" s="65" t="str">
        <f t="shared" si="96"/>
        <v/>
      </c>
      <c r="AC291" s="65" t="str">
        <f t="shared" si="97"/>
        <v/>
      </c>
      <c r="AD291" s="65" t="str">
        <f t="shared" si="107"/>
        <v xml:space="preserve"> where game_id = 20160126 and player_order = 2</v>
      </c>
      <c r="AE291" s="65" t="s">
        <v>739</v>
      </c>
      <c r="AF291" s="65" t="str">
        <f t="shared" si="98"/>
        <v/>
      </c>
      <c r="AG291" s="65" t="str">
        <f t="shared" si="99"/>
        <v/>
      </c>
      <c r="AH291" s="65" t="str">
        <f t="shared" si="100"/>
        <v/>
      </c>
      <c r="AI291" s="65" t="str">
        <f t="shared" si="101"/>
        <v/>
      </c>
      <c r="AJ291" s="65" t="str">
        <f t="shared" si="102"/>
        <v/>
      </c>
    </row>
    <row r="292" spans="1:36" x14ac:dyDescent="0.25">
      <c r="A292" s="109" t="s">
        <v>0</v>
      </c>
      <c r="B292" s="114">
        <v>0</v>
      </c>
      <c r="C292" s="113">
        <v>20160126</v>
      </c>
      <c r="D292" s="113">
        <v>3</v>
      </c>
      <c r="F292" s="212" t="s">
        <v>771</v>
      </c>
      <c r="Q292" s="115"/>
      <c r="R292" s="112" t="str">
        <f t="shared" si="103"/>
        <v>Update games set A= 0 where game_id=20160126</v>
      </c>
      <c r="S292" s="112" t="str">
        <f t="shared" si="104"/>
        <v>Update lineups set player_name = 'Lichaj Eric' where game_id = 20160126 and player_order = 3</v>
      </c>
      <c r="T292" s="65" t="str">
        <f t="shared" si="91"/>
        <v/>
      </c>
      <c r="U292" s="193" t="str">
        <f t="shared" si="105"/>
        <v/>
      </c>
      <c r="V292" s="242" t="s">
        <v>739</v>
      </c>
      <c r="W292" s="65" t="str">
        <f t="shared" si="106"/>
        <v>Update lineups set player_name = 'Lichaj Eric'</v>
      </c>
      <c r="X292" s="65" t="str">
        <f t="shared" si="92"/>
        <v/>
      </c>
      <c r="Y292" s="65" t="str">
        <f t="shared" si="93"/>
        <v/>
      </c>
      <c r="Z292" s="65" t="str">
        <f t="shared" si="94"/>
        <v/>
      </c>
      <c r="AA292" s="65" t="str">
        <f t="shared" si="95"/>
        <v/>
      </c>
      <c r="AB292" s="65" t="str">
        <f t="shared" si="96"/>
        <v/>
      </c>
      <c r="AC292" s="65" t="str">
        <f t="shared" si="97"/>
        <v/>
      </c>
      <c r="AD292" s="65" t="str">
        <f t="shared" si="107"/>
        <v xml:space="preserve"> where game_id = 20160126 and player_order = 3</v>
      </c>
      <c r="AE292" s="65" t="s">
        <v>739</v>
      </c>
      <c r="AF292" s="65" t="str">
        <f t="shared" si="98"/>
        <v/>
      </c>
      <c r="AG292" s="65" t="str">
        <f t="shared" si="99"/>
        <v/>
      </c>
      <c r="AH292" s="65" t="str">
        <f t="shared" si="100"/>
        <v/>
      </c>
      <c r="AI292" s="65" t="str">
        <f t="shared" si="101"/>
        <v/>
      </c>
      <c r="AJ292" s="65" t="str">
        <f t="shared" si="102"/>
        <v/>
      </c>
    </row>
    <row r="293" spans="1:36" x14ac:dyDescent="0.25">
      <c r="A293" s="109" t="s">
        <v>23</v>
      </c>
      <c r="B293" s="198" t="s">
        <v>792</v>
      </c>
      <c r="C293" s="113">
        <v>20160126</v>
      </c>
      <c r="D293" s="113">
        <v>4</v>
      </c>
      <c r="F293" s="212" t="s">
        <v>769</v>
      </c>
      <c r="Q293" s="115"/>
      <c r="R293" s="112" t="str">
        <f t="shared" si="103"/>
        <v>Update games set Result= 'D' where game_id=20160126</v>
      </c>
      <c r="S293" s="112" t="str">
        <f t="shared" si="104"/>
        <v>Update lineups set player_name = 'Hobbs Jack' where game_id = 20160126 and player_order = 4</v>
      </c>
      <c r="T293" s="65" t="str">
        <f t="shared" si="91"/>
        <v/>
      </c>
      <c r="U293" s="193" t="str">
        <f t="shared" si="105"/>
        <v/>
      </c>
      <c r="V293" s="242" t="s">
        <v>739</v>
      </c>
      <c r="W293" s="65" t="str">
        <f t="shared" si="106"/>
        <v>Update lineups set player_name = 'Hobbs Jack'</v>
      </c>
      <c r="X293" s="65" t="str">
        <f t="shared" si="92"/>
        <v/>
      </c>
      <c r="Y293" s="65" t="str">
        <f t="shared" si="93"/>
        <v/>
      </c>
      <c r="Z293" s="65" t="str">
        <f t="shared" si="94"/>
        <v/>
      </c>
      <c r="AA293" s="65" t="str">
        <f t="shared" si="95"/>
        <v/>
      </c>
      <c r="AB293" s="65" t="str">
        <f t="shared" si="96"/>
        <v/>
      </c>
      <c r="AC293" s="65" t="str">
        <f t="shared" si="97"/>
        <v/>
      </c>
      <c r="AD293" s="65" t="str">
        <f t="shared" si="107"/>
        <v xml:space="preserve"> where game_id = 20160126 and player_order = 4</v>
      </c>
      <c r="AE293" s="65" t="s">
        <v>739</v>
      </c>
      <c r="AF293" s="65" t="str">
        <f t="shared" si="98"/>
        <v/>
      </c>
      <c r="AG293" s="65" t="str">
        <f t="shared" si="99"/>
        <v/>
      </c>
      <c r="AH293" s="65" t="str">
        <f t="shared" si="100"/>
        <v/>
      </c>
      <c r="AI293" s="65" t="str">
        <f t="shared" si="101"/>
        <v/>
      </c>
      <c r="AJ293" s="65" t="str">
        <f t="shared" si="102"/>
        <v/>
      </c>
    </row>
    <row r="294" spans="1:36" x14ac:dyDescent="0.25">
      <c r="A294" s="109" t="s">
        <v>768</v>
      </c>
      <c r="B294" s="114">
        <v>0</v>
      </c>
      <c r="C294" s="113">
        <v>20160126</v>
      </c>
      <c r="D294" s="113">
        <v>5</v>
      </c>
      <c r="F294" s="212" t="s">
        <v>830</v>
      </c>
      <c r="Q294" s="115"/>
      <c r="R294" s="112" t="str">
        <f t="shared" si="103"/>
        <v>Update games set HT_f= 0 where game_id=20160126</v>
      </c>
      <c r="S294" s="112" t="str">
        <f t="shared" si="104"/>
        <v>Update lineups set player_name = 'Mancienne Michael' where game_id = 20160126 and player_order = 5</v>
      </c>
      <c r="T294" s="65" t="str">
        <f t="shared" si="91"/>
        <v/>
      </c>
      <c r="U294" s="193" t="str">
        <f t="shared" si="105"/>
        <v/>
      </c>
      <c r="V294" s="242" t="s">
        <v>739</v>
      </c>
      <c r="W294" s="65" t="str">
        <f t="shared" si="106"/>
        <v>Update lineups set player_name = 'Mancienne Michael'</v>
      </c>
      <c r="X294" s="65" t="str">
        <f t="shared" si="92"/>
        <v/>
      </c>
      <c r="Y294" s="65" t="str">
        <f t="shared" si="93"/>
        <v/>
      </c>
      <c r="Z294" s="65" t="str">
        <f t="shared" si="94"/>
        <v/>
      </c>
      <c r="AA294" s="65" t="str">
        <f t="shared" si="95"/>
        <v/>
      </c>
      <c r="AB294" s="65" t="str">
        <f t="shared" si="96"/>
        <v/>
      </c>
      <c r="AC294" s="65" t="str">
        <f t="shared" si="97"/>
        <v/>
      </c>
      <c r="AD294" s="65" t="str">
        <f t="shared" si="107"/>
        <v xml:space="preserve"> where game_id = 20160126 and player_order = 5</v>
      </c>
      <c r="AE294" s="65" t="s">
        <v>739</v>
      </c>
      <c r="AF294" s="65" t="str">
        <f t="shared" si="98"/>
        <v/>
      </c>
      <c r="AG294" s="65" t="str">
        <f t="shared" si="99"/>
        <v/>
      </c>
      <c r="AH294" s="65" t="str">
        <f t="shared" si="100"/>
        <v/>
      </c>
      <c r="AI294" s="65" t="str">
        <f t="shared" si="101"/>
        <v/>
      </c>
      <c r="AJ294" s="65" t="str">
        <f t="shared" si="102"/>
        <v/>
      </c>
    </row>
    <row r="295" spans="1:36" x14ac:dyDescent="0.25">
      <c r="A295" s="109" t="s">
        <v>766</v>
      </c>
      <c r="B295" s="114">
        <v>0</v>
      </c>
      <c r="C295" s="113">
        <v>20160126</v>
      </c>
      <c r="D295" s="113">
        <v>6</v>
      </c>
      <c r="F295" s="194" t="s">
        <v>2717</v>
      </c>
      <c r="Q295" s="115"/>
      <c r="R295" s="112" t="str">
        <f t="shared" si="103"/>
        <v>Update games set HT_a= 0 where game_id=20160126</v>
      </c>
      <c r="S295" s="112" t="str">
        <f t="shared" si="104"/>
        <v>Update lineups set player_name = 'Jokic Bojan' where game_id = 20160126 and player_order = 6</v>
      </c>
      <c r="T295" s="65" t="str">
        <f t="shared" si="91"/>
        <v/>
      </c>
      <c r="U295" s="193" t="str">
        <f t="shared" si="105"/>
        <v/>
      </c>
      <c r="V295" s="242" t="s">
        <v>739</v>
      </c>
      <c r="W295" s="65" t="str">
        <f t="shared" si="106"/>
        <v>Update lineups set player_name = 'Jokic Bojan'</v>
      </c>
      <c r="X295" s="65" t="str">
        <f t="shared" si="92"/>
        <v/>
      </c>
      <c r="Y295" s="65" t="str">
        <f t="shared" si="93"/>
        <v/>
      </c>
      <c r="Z295" s="65" t="str">
        <f t="shared" si="94"/>
        <v/>
      </c>
      <c r="AA295" s="65" t="str">
        <f t="shared" si="95"/>
        <v/>
      </c>
      <c r="AB295" s="65" t="str">
        <f t="shared" si="96"/>
        <v/>
      </c>
      <c r="AC295" s="65" t="str">
        <f t="shared" si="97"/>
        <v/>
      </c>
      <c r="AD295" s="65" t="str">
        <f t="shared" si="107"/>
        <v xml:space="preserve"> where game_id = 20160126 and player_order = 6</v>
      </c>
      <c r="AE295" s="65" t="s">
        <v>739</v>
      </c>
      <c r="AF295" s="65" t="str">
        <f t="shared" si="98"/>
        <v/>
      </c>
      <c r="AG295" s="65" t="str">
        <f t="shared" si="99"/>
        <v/>
      </c>
      <c r="AH295" s="65" t="str">
        <f t="shared" si="100"/>
        <v/>
      </c>
      <c r="AI295" s="65" t="str">
        <f t="shared" si="101"/>
        <v/>
      </c>
      <c r="AJ295" s="65" t="str">
        <f t="shared" si="102"/>
        <v/>
      </c>
    </row>
    <row r="296" spans="1:36" x14ac:dyDescent="0.25">
      <c r="A296" s="109" t="s">
        <v>764</v>
      </c>
      <c r="B296" s="114">
        <v>12</v>
      </c>
      <c r="C296" s="113">
        <v>20160126</v>
      </c>
      <c r="D296" s="113">
        <v>7</v>
      </c>
      <c r="F296" s="194" t="s">
        <v>2685</v>
      </c>
      <c r="Q296" s="115"/>
      <c r="R296" s="112" t="str">
        <f t="shared" si="103"/>
        <v>Update games set Pos_before= 12 where game_id=20160126</v>
      </c>
      <c r="S296" s="112" t="str">
        <f t="shared" si="104"/>
        <v>Update lineups set player_name = 'Teshce Robert' where game_id = 20160126 and player_order = 7</v>
      </c>
      <c r="T296" s="65" t="str">
        <f t="shared" si="91"/>
        <v/>
      </c>
      <c r="U296" s="193" t="str">
        <f t="shared" si="105"/>
        <v/>
      </c>
      <c r="V296" s="242" t="s">
        <v>739</v>
      </c>
      <c r="W296" s="65" t="str">
        <f t="shared" si="106"/>
        <v>Update lineups set player_name = 'Teshce Robert'</v>
      </c>
      <c r="X296" s="65" t="str">
        <f t="shared" si="92"/>
        <v/>
      </c>
      <c r="Y296" s="65" t="str">
        <f t="shared" si="93"/>
        <v/>
      </c>
      <c r="Z296" s="65" t="str">
        <f t="shared" si="94"/>
        <v/>
      </c>
      <c r="AA296" s="65" t="str">
        <f t="shared" si="95"/>
        <v/>
      </c>
      <c r="AB296" s="65" t="str">
        <f t="shared" si="96"/>
        <v/>
      </c>
      <c r="AC296" s="65" t="str">
        <f t="shared" si="97"/>
        <v/>
      </c>
      <c r="AD296" s="65" t="str">
        <f t="shared" si="107"/>
        <v xml:space="preserve"> where game_id = 20160126 and player_order = 7</v>
      </c>
      <c r="AE296" s="65" t="s">
        <v>739</v>
      </c>
      <c r="AF296" s="65" t="str">
        <f t="shared" si="98"/>
        <v/>
      </c>
      <c r="AG296" s="65" t="str">
        <f t="shared" si="99"/>
        <v/>
      </c>
      <c r="AH296" s="65" t="str">
        <f t="shared" si="100"/>
        <v/>
      </c>
      <c r="AI296" s="65" t="str">
        <f t="shared" si="101"/>
        <v/>
      </c>
      <c r="AJ296" s="65" t="str">
        <f t="shared" si="102"/>
        <v/>
      </c>
    </row>
    <row r="297" spans="1:36" x14ac:dyDescent="0.25">
      <c r="A297" s="109" t="s">
        <v>762</v>
      </c>
      <c r="B297" s="114">
        <v>11</v>
      </c>
      <c r="C297" s="113">
        <v>20160126</v>
      </c>
      <c r="D297" s="113">
        <v>8</v>
      </c>
      <c r="F297" s="194" t="s">
        <v>741</v>
      </c>
      <c r="Q297" s="115"/>
      <c r="R297" s="112" t="str">
        <f t="shared" si="103"/>
        <v>Update games set Pos_after= 11 where game_id=20160126</v>
      </c>
      <c r="S297" s="112" t="str">
        <f t="shared" si="104"/>
        <v>Update lineups set player_name = 'Osborn Ben' where game_id = 20160126 and player_order = 8</v>
      </c>
      <c r="T297" s="65" t="str">
        <f t="shared" si="91"/>
        <v/>
      </c>
      <c r="U297" s="193" t="str">
        <f t="shared" si="105"/>
        <v/>
      </c>
      <c r="V297" s="242" t="s">
        <v>739</v>
      </c>
      <c r="W297" s="65" t="str">
        <f t="shared" si="106"/>
        <v>Update lineups set player_name = 'Osborn Ben'</v>
      </c>
      <c r="X297" s="65" t="str">
        <f t="shared" si="92"/>
        <v/>
      </c>
      <c r="Y297" s="65" t="str">
        <f t="shared" si="93"/>
        <v/>
      </c>
      <c r="Z297" s="65" t="str">
        <f t="shared" si="94"/>
        <v/>
      </c>
      <c r="AA297" s="65" t="str">
        <f t="shared" si="95"/>
        <v/>
      </c>
      <c r="AB297" s="65" t="str">
        <f t="shared" si="96"/>
        <v/>
      </c>
      <c r="AC297" s="65" t="str">
        <f t="shared" si="97"/>
        <v/>
      </c>
      <c r="AD297" s="65" t="str">
        <f t="shared" si="107"/>
        <v xml:space="preserve"> where game_id = 20160126 and player_order = 8</v>
      </c>
      <c r="AE297" s="65" t="s">
        <v>739</v>
      </c>
      <c r="AF297" s="65" t="str">
        <f t="shared" si="98"/>
        <v/>
      </c>
      <c r="AG297" s="65" t="str">
        <f t="shared" si="99"/>
        <v/>
      </c>
      <c r="AH297" s="65" t="str">
        <f t="shared" si="100"/>
        <v/>
      </c>
      <c r="AI297" s="65" t="str">
        <f t="shared" si="101"/>
        <v/>
      </c>
      <c r="AJ297" s="65" t="str">
        <f t="shared" si="102"/>
        <v/>
      </c>
    </row>
    <row r="298" spans="1:36" x14ac:dyDescent="0.25">
      <c r="A298" s="109" t="s">
        <v>761</v>
      </c>
      <c r="C298" s="113">
        <v>20160126</v>
      </c>
      <c r="D298" s="113">
        <v>9</v>
      </c>
      <c r="F298" s="194" t="s">
        <v>758</v>
      </c>
      <c r="I298" s="113">
        <v>34</v>
      </c>
      <c r="Q298" s="115"/>
      <c r="R298" s="112" t="str">
        <f t="shared" si="103"/>
        <v>--</v>
      </c>
      <c r="S298" s="112" t="str">
        <f t="shared" si="104"/>
        <v>Update lineups set player_name = 'Mendes Ryan', Y_min = 34 where game_id = 20160126 and player_order = 9</v>
      </c>
      <c r="T298" s="65" t="str">
        <f t="shared" si="91"/>
        <v/>
      </c>
      <c r="U298" s="193" t="str">
        <f t="shared" si="105"/>
        <v/>
      </c>
      <c r="V298" s="242" t="s">
        <v>739</v>
      </c>
      <c r="W298" s="65" t="str">
        <f t="shared" si="106"/>
        <v>Update lineups set player_name = 'Mendes Ryan'</v>
      </c>
      <c r="X298" s="65" t="str">
        <f t="shared" si="92"/>
        <v/>
      </c>
      <c r="Y298" s="65" t="str">
        <f t="shared" si="93"/>
        <v>, Y_min = 34</v>
      </c>
      <c r="Z298" s="65" t="str">
        <f t="shared" si="94"/>
        <v/>
      </c>
      <c r="AA298" s="65" t="str">
        <f t="shared" si="95"/>
        <v/>
      </c>
      <c r="AB298" s="65" t="str">
        <f t="shared" si="96"/>
        <v/>
      </c>
      <c r="AC298" s="65" t="str">
        <f t="shared" si="97"/>
        <v/>
      </c>
      <c r="AD298" s="65" t="str">
        <f t="shared" si="107"/>
        <v xml:space="preserve"> where game_id = 20160126 and player_order = 9</v>
      </c>
      <c r="AE298" s="65" t="s">
        <v>739</v>
      </c>
      <c r="AF298" s="65" t="str">
        <f t="shared" si="98"/>
        <v/>
      </c>
      <c r="AG298" s="65" t="str">
        <f t="shared" si="99"/>
        <v/>
      </c>
      <c r="AH298" s="65" t="str">
        <f t="shared" si="100"/>
        <v/>
      </c>
      <c r="AI298" s="65" t="str">
        <f t="shared" si="101"/>
        <v/>
      </c>
      <c r="AJ298" s="65" t="str">
        <f t="shared" si="102"/>
        <v/>
      </c>
    </row>
    <row r="299" spans="1:36" x14ac:dyDescent="0.25">
      <c r="A299" s="109" t="s">
        <v>759</v>
      </c>
      <c r="C299" s="113">
        <v>20160126</v>
      </c>
      <c r="D299" s="113">
        <v>10</v>
      </c>
      <c r="F299" s="194" t="s">
        <v>757</v>
      </c>
      <c r="Q299" s="115"/>
      <c r="R299" s="112" t="str">
        <f t="shared" si="103"/>
        <v>--</v>
      </c>
      <c r="S299" s="112" t="str">
        <f t="shared" si="104"/>
        <v>Update lineups set player_name = 'Oliveira Nelson' where game_id = 20160126 and player_order = 10</v>
      </c>
      <c r="T299" s="65" t="str">
        <f t="shared" si="91"/>
        <v/>
      </c>
      <c r="U299" s="193" t="str">
        <f t="shared" si="105"/>
        <v/>
      </c>
      <c r="V299" s="242" t="s">
        <v>739</v>
      </c>
      <c r="W299" s="65" t="str">
        <f t="shared" si="106"/>
        <v>Update lineups set player_name = 'Oliveira Nelson'</v>
      </c>
      <c r="X299" s="65" t="str">
        <f t="shared" si="92"/>
        <v/>
      </c>
      <c r="Y299" s="65" t="str">
        <f t="shared" si="93"/>
        <v/>
      </c>
      <c r="Z299" s="65" t="str">
        <f t="shared" si="94"/>
        <v/>
      </c>
      <c r="AA299" s="65" t="str">
        <f t="shared" si="95"/>
        <v/>
      </c>
      <c r="AB299" s="65" t="str">
        <f t="shared" si="96"/>
        <v/>
      </c>
      <c r="AC299" s="65" t="str">
        <f t="shared" si="97"/>
        <v/>
      </c>
      <c r="AD299" s="65" t="str">
        <f t="shared" si="107"/>
        <v xml:space="preserve"> where game_id = 20160126 and player_order = 10</v>
      </c>
      <c r="AE299" s="65" t="s">
        <v>739</v>
      </c>
      <c r="AF299" s="65" t="str">
        <f t="shared" si="98"/>
        <v/>
      </c>
      <c r="AG299" s="65" t="str">
        <f t="shared" si="99"/>
        <v/>
      </c>
      <c r="AH299" s="65" t="str">
        <f t="shared" si="100"/>
        <v/>
      </c>
      <c r="AI299" s="65" t="str">
        <f t="shared" si="101"/>
        <v/>
      </c>
      <c r="AJ299" s="65" t="str">
        <f t="shared" si="102"/>
        <v/>
      </c>
    </row>
    <row r="300" spans="1:36" x14ac:dyDescent="0.25">
      <c r="A300" s="109" t="s">
        <v>20</v>
      </c>
      <c r="B300" s="201" t="s">
        <v>755</v>
      </c>
      <c r="C300" s="75">
        <v>20160126</v>
      </c>
      <c r="D300" s="75">
        <v>11</v>
      </c>
      <c r="E300" s="75"/>
      <c r="F300" s="195" t="s">
        <v>776</v>
      </c>
      <c r="G300" s="75"/>
      <c r="H300" s="78"/>
      <c r="I300" s="75"/>
      <c r="J300" s="75"/>
      <c r="K300" s="75"/>
      <c r="L300" s="233"/>
      <c r="M300" s="234"/>
      <c r="N300" s="235"/>
      <c r="O300" s="235"/>
      <c r="Q300" s="115"/>
      <c r="R300" s="112" t="str">
        <f t="shared" si="103"/>
        <v>Update games set Ground= 'City Ground' where game_id=20160126</v>
      </c>
      <c r="S300" s="112" t="str">
        <f t="shared" si="104"/>
        <v>Update lineups set player_name = 'O''Grady Chris' where game_id = 20160126 and player_order = 11</v>
      </c>
      <c r="T300" s="65" t="str">
        <f t="shared" si="91"/>
        <v/>
      </c>
      <c r="U300" s="193" t="str">
        <f t="shared" si="105"/>
        <v/>
      </c>
      <c r="V300" s="242" t="s">
        <v>739</v>
      </c>
      <c r="W300" s="65" t="str">
        <f t="shared" si="106"/>
        <v>Update lineups set player_name = 'O''Grady Chris'</v>
      </c>
      <c r="X300" s="65" t="str">
        <f t="shared" si="92"/>
        <v/>
      </c>
      <c r="Y300" s="65" t="str">
        <f t="shared" si="93"/>
        <v/>
      </c>
      <c r="Z300" s="65" t="str">
        <f t="shared" si="94"/>
        <v/>
      </c>
      <c r="AA300" s="65" t="str">
        <f t="shared" si="95"/>
        <v/>
      </c>
      <c r="AB300" s="65" t="str">
        <f t="shared" si="96"/>
        <v/>
      </c>
      <c r="AC300" s="65" t="str">
        <f t="shared" si="97"/>
        <v/>
      </c>
      <c r="AD300" s="65" t="str">
        <f t="shared" si="107"/>
        <v xml:space="preserve"> where game_id = 20160126 and player_order = 11</v>
      </c>
      <c r="AE300" s="65" t="s">
        <v>739</v>
      </c>
      <c r="AF300" s="65" t="str">
        <f t="shared" si="98"/>
        <v/>
      </c>
      <c r="AG300" s="65" t="str">
        <f t="shared" si="99"/>
        <v/>
      </c>
      <c r="AH300" s="65" t="str">
        <f t="shared" si="100"/>
        <v/>
      </c>
      <c r="AI300" s="65" t="str">
        <f t="shared" si="101"/>
        <v/>
      </c>
      <c r="AJ300" s="65" t="str">
        <f t="shared" si="102"/>
        <v/>
      </c>
    </row>
    <row r="301" spans="1:36" x14ac:dyDescent="0.25">
      <c r="A301" s="109" t="s">
        <v>756</v>
      </c>
      <c r="B301" s="201" t="s">
        <v>755</v>
      </c>
      <c r="C301" s="113">
        <v>20160126</v>
      </c>
      <c r="D301" s="113">
        <v>12</v>
      </c>
      <c r="F301" s="194" t="s">
        <v>754</v>
      </c>
      <c r="Q301" s="115"/>
      <c r="R301" s="112" t="str">
        <f t="shared" si="103"/>
        <v>Update games set Ground_Parent= 'City Ground' where game_id=20160126</v>
      </c>
      <c r="S301" s="112" t="str">
        <f t="shared" si="104"/>
        <v>Update lineups set player_name = 'Evtimov Dimitar' where game_id = 20160126 and player_order = 12</v>
      </c>
      <c r="T301" s="65" t="str">
        <f t="shared" si="91"/>
        <v/>
      </c>
      <c r="U301" s="193" t="str">
        <f t="shared" si="105"/>
        <v/>
      </c>
      <c r="V301" s="242" t="s">
        <v>739</v>
      </c>
      <c r="W301" s="65" t="str">
        <f t="shared" si="106"/>
        <v>Update lineups set player_name = 'Evtimov Dimitar'</v>
      </c>
      <c r="X301" s="65" t="str">
        <f t="shared" si="92"/>
        <v/>
      </c>
      <c r="Y301" s="65" t="str">
        <f t="shared" si="93"/>
        <v/>
      </c>
      <c r="Z301" s="65" t="str">
        <f t="shared" si="94"/>
        <v/>
      </c>
      <c r="AA301" s="65" t="str">
        <f t="shared" si="95"/>
        <v/>
      </c>
      <c r="AB301" s="65" t="str">
        <f t="shared" si="96"/>
        <v/>
      </c>
      <c r="AC301" s="65" t="str">
        <f t="shared" si="97"/>
        <v/>
      </c>
      <c r="AD301" s="65" t="str">
        <f t="shared" si="107"/>
        <v xml:space="preserve"> where game_id = 20160126 and player_order = 12</v>
      </c>
      <c r="AE301" s="65" t="s">
        <v>739</v>
      </c>
      <c r="AF301" s="65" t="str">
        <f t="shared" si="98"/>
        <v/>
      </c>
      <c r="AG301" s="65" t="str">
        <f t="shared" si="99"/>
        <v/>
      </c>
      <c r="AH301" s="65" t="str">
        <f t="shared" si="100"/>
        <v/>
      </c>
      <c r="AI301" s="65" t="str">
        <f t="shared" si="101"/>
        <v/>
      </c>
      <c r="AJ301" s="65" t="str">
        <f t="shared" si="102"/>
        <v/>
      </c>
    </row>
    <row r="302" spans="1:36" x14ac:dyDescent="0.25">
      <c r="A302" s="109" t="s">
        <v>753</v>
      </c>
      <c r="B302" s="236" t="s">
        <v>791</v>
      </c>
      <c r="C302" s="113">
        <v>20160126</v>
      </c>
      <c r="D302" s="113">
        <v>13</v>
      </c>
      <c r="F302" s="194" t="s">
        <v>747</v>
      </c>
      <c r="H302" s="232"/>
      <c r="Q302" s="115"/>
      <c r="R302" s="112" t="str">
        <f t="shared" si="103"/>
        <v>Update games set Referee= 'Paul Tierney' where game_id=20160126</v>
      </c>
      <c r="S302" s="112" t="str">
        <f t="shared" si="104"/>
        <v>Update lineups set player_name = 'Wilson Kelvin' where game_id = 20160126 and player_order = 13</v>
      </c>
      <c r="T302" s="65" t="str">
        <f t="shared" ref="T302:T365" si="108">IF(M302="","", CONCATENATE("insert into goals (game_id, goal_order, scorer_name) values (",C302, ", ", L302,", '",M302,"')"))</f>
        <v/>
      </c>
      <c r="U302" s="193" t="str">
        <f t="shared" si="105"/>
        <v/>
      </c>
      <c r="V302" s="242" t="s">
        <v>739</v>
      </c>
      <c r="W302" s="65" t="str">
        <f t="shared" si="106"/>
        <v>Update lineups set player_name = 'Wilson Kelvin'</v>
      </c>
      <c r="X302" s="65" t="str">
        <f t="shared" ref="X302:X365" si="109">IF(E302="","",CONCATENATE(", Player_num = ",E302))</f>
        <v/>
      </c>
      <c r="Y302" s="65" t="str">
        <f t="shared" ref="Y302:Y365" si="110">IF(I302="", "", CONCATENATE(", Y_min = ", UPPER(I302)))</f>
        <v/>
      </c>
      <c r="Z302" s="65" t="str">
        <f t="shared" ref="Z302:Z365" si="111">IF(J302="", "", CONCATENATE(", R_min= ", UPPER(J302)))</f>
        <v/>
      </c>
      <c r="AA302" s="65" t="str">
        <f t="shared" ref="AA302:AA365" si="112">IF(K302="", "", CONCATENATE(", captain= 'Y'"))</f>
        <v/>
      </c>
      <c r="AB302" s="65" t="str">
        <f t="shared" ref="AB302:AB365" si="113">IF(G302="", "", CONCATENATE(", Sub_min= ", G302))</f>
        <v/>
      </c>
      <c r="AC302" s="65" t="str">
        <f t="shared" ref="AC302:AC365" si="114">IF(H302="", "", CONCATENATE(", Player_off = '", H302, "'"))</f>
        <v/>
      </c>
      <c r="AD302" s="65" t="str">
        <f t="shared" si="107"/>
        <v xml:space="preserve"> where game_id = 20160126 and player_order = 13</v>
      </c>
      <c r="AE302" s="65" t="s">
        <v>739</v>
      </c>
      <c r="AF302" s="65" t="str">
        <f t="shared" ref="AF302:AF365" si="115">IF(L302="","",CONCATENATE("update goals set scorer_name = '",SUBSTITUTE(M302, "'", "''"),"'"))</f>
        <v/>
      </c>
      <c r="AG302" s="65" t="str">
        <f t="shared" ref="AG302:AG365" si="116">IF(N302="", "", CONCATENATE(", goal_min = ", N302))</f>
        <v/>
      </c>
      <c r="AH302" s="65" t="str">
        <f t="shared" ref="AH302:AH365" si="117">IF(O302="", "", CONCATENATE(", Pen = '", UPPER(O302), "'"))</f>
        <v/>
      </c>
      <c r="AI302" s="65" t="str">
        <f t="shared" ref="AI302:AI365" si="118">IF(P302="", "", CONCATENATE(", OG = '", UPPER(P302), "'"))</f>
        <v/>
      </c>
      <c r="AJ302" s="65" t="str">
        <f t="shared" ref="AJ302:AJ365" si="119">IF(L302="", "", CONCATENATE(" where game_id = ", C302, " and goal_order = ", L302))</f>
        <v/>
      </c>
    </row>
    <row r="303" spans="1:36" x14ac:dyDescent="0.25">
      <c r="A303" s="109" t="s">
        <v>475</v>
      </c>
      <c r="B303" s="114">
        <v>17030</v>
      </c>
      <c r="C303" s="113">
        <v>20160126</v>
      </c>
      <c r="D303" s="113">
        <v>14</v>
      </c>
      <c r="F303" s="194" t="s">
        <v>735</v>
      </c>
      <c r="Q303" s="115"/>
      <c r="R303" s="112" t="str">
        <f t="shared" si="103"/>
        <v>Update games set Att= 17030 where game_id=20160126</v>
      </c>
      <c r="S303" s="112" t="str">
        <f t="shared" si="104"/>
        <v>Update lineups set player_name = 'Cohen Chris' where game_id = 20160126 and player_order = 14</v>
      </c>
      <c r="T303" s="65" t="str">
        <f t="shared" si="108"/>
        <v/>
      </c>
      <c r="U303" s="193" t="str">
        <f t="shared" si="105"/>
        <v/>
      </c>
      <c r="V303" s="242" t="s">
        <v>739</v>
      </c>
      <c r="W303" s="65" t="str">
        <f t="shared" si="106"/>
        <v>Update lineups set player_name = 'Cohen Chris'</v>
      </c>
      <c r="X303" s="65" t="str">
        <f t="shared" si="109"/>
        <v/>
      </c>
      <c r="Y303" s="65" t="str">
        <f t="shared" si="110"/>
        <v/>
      </c>
      <c r="Z303" s="65" t="str">
        <f t="shared" si="111"/>
        <v/>
      </c>
      <c r="AA303" s="65" t="str">
        <f t="shared" si="112"/>
        <v/>
      </c>
      <c r="AB303" s="65" t="str">
        <f t="shared" si="113"/>
        <v/>
      </c>
      <c r="AC303" s="65" t="str">
        <f t="shared" si="114"/>
        <v/>
      </c>
      <c r="AD303" s="65" t="str">
        <f t="shared" si="107"/>
        <v xml:space="preserve"> where game_id = 20160126 and player_order = 14</v>
      </c>
      <c r="AE303" s="65" t="s">
        <v>739</v>
      </c>
      <c r="AF303" s="65" t="str">
        <f t="shared" si="115"/>
        <v/>
      </c>
      <c r="AG303" s="65" t="str">
        <f t="shared" si="116"/>
        <v/>
      </c>
      <c r="AH303" s="65" t="str">
        <f t="shared" si="117"/>
        <v/>
      </c>
      <c r="AI303" s="65" t="str">
        <f t="shared" si="118"/>
        <v/>
      </c>
      <c r="AJ303" s="65" t="str">
        <f t="shared" si="119"/>
        <v/>
      </c>
    </row>
    <row r="304" spans="1:36" x14ac:dyDescent="0.25">
      <c r="A304" s="109" t="s">
        <v>749</v>
      </c>
      <c r="B304" s="237" t="s">
        <v>2734</v>
      </c>
      <c r="C304" s="113">
        <v>20160126</v>
      </c>
      <c r="D304" s="113">
        <v>15</v>
      </c>
      <c r="F304" s="194" t="s">
        <v>839</v>
      </c>
      <c r="H304" s="232"/>
      <c r="Q304" s="115"/>
      <c r="R304" s="112" t="str">
        <f t="shared" si="103"/>
        <v>Update games set Source= 'http://www.11v11.com/matches/nottingham-forest-v-queens-park-rangers-26-january-2016-316191/' where game_id=20160126</v>
      </c>
      <c r="S304" s="112" t="str">
        <f t="shared" si="104"/>
        <v>Update lineups set player_name = 'Gardner Gary' where game_id = 20160126 and player_order = 15</v>
      </c>
      <c r="T304" s="65" t="str">
        <f t="shared" si="108"/>
        <v/>
      </c>
      <c r="U304" s="193" t="str">
        <f t="shared" si="105"/>
        <v/>
      </c>
      <c r="V304" s="242" t="s">
        <v>739</v>
      </c>
      <c r="W304" s="65" t="str">
        <f t="shared" si="106"/>
        <v>Update lineups set player_name = 'Gardner Gary'</v>
      </c>
      <c r="X304" s="65" t="str">
        <f t="shared" si="109"/>
        <v/>
      </c>
      <c r="Y304" s="65" t="str">
        <f t="shared" si="110"/>
        <v/>
      </c>
      <c r="Z304" s="65" t="str">
        <f t="shared" si="111"/>
        <v/>
      </c>
      <c r="AA304" s="65" t="str">
        <f t="shared" si="112"/>
        <v/>
      </c>
      <c r="AB304" s="65" t="str">
        <f t="shared" si="113"/>
        <v/>
      </c>
      <c r="AC304" s="65" t="str">
        <f t="shared" si="114"/>
        <v/>
      </c>
      <c r="AD304" s="65" t="str">
        <f t="shared" si="107"/>
        <v xml:space="preserve"> where game_id = 20160126 and player_order = 15</v>
      </c>
      <c r="AE304" s="65" t="s">
        <v>739</v>
      </c>
      <c r="AF304" s="65" t="str">
        <f t="shared" si="115"/>
        <v/>
      </c>
      <c r="AG304" s="65" t="str">
        <f t="shared" si="116"/>
        <v/>
      </c>
      <c r="AH304" s="65" t="str">
        <f t="shared" si="117"/>
        <v/>
      </c>
      <c r="AI304" s="65" t="str">
        <f t="shared" si="118"/>
        <v/>
      </c>
      <c r="AJ304" s="65" t="str">
        <f t="shared" si="119"/>
        <v/>
      </c>
    </row>
    <row r="305" spans="1:36" x14ac:dyDescent="0.25">
      <c r="A305" s="109" t="s">
        <v>746</v>
      </c>
      <c r="B305" s="198" t="str">
        <f>CONCATENATE("'", LEFT(C305,4), "-", MID(C305,5,2), "-", RIGHT(C305,2), "'")</f>
        <v>'2016-01-26'</v>
      </c>
      <c r="C305" s="113">
        <v>20160126</v>
      </c>
      <c r="D305" s="113">
        <v>16</v>
      </c>
      <c r="F305" s="194" t="s">
        <v>823</v>
      </c>
      <c r="G305" s="113">
        <v>55</v>
      </c>
      <c r="H305" s="232" t="s">
        <v>758</v>
      </c>
      <c r="Q305" s="115"/>
      <c r="R305" s="112" t="str">
        <f t="shared" si="103"/>
        <v>Update games set Game_date= '2016-01-26' where game_id=20160126</v>
      </c>
      <c r="S305" s="112" t="str">
        <f t="shared" si="104"/>
        <v>Update lineups set player_name = 'Burke Oliver', Sub_min= 55, Player_off = 'Mendes Ryan' where game_id = 20160126 and player_order = 16</v>
      </c>
      <c r="T305" s="65" t="str">
        <f t="shared" si="108"/>
        <v/>
      </c>
      <c r="U305" s="193" t="str">
        <f t="shared" si="105"/>
        <v/>
      </c>
      <c r="V305" s="242" t="s">
        <v>739</v>
      </c>
      <c r="W305" s="65" t="str">
        <f t="shared" si="106"/>
        <v>Update lineups set player_name = 'Burke Oliver'</v>
      </c>
      <c r="X305" s="65" t="str">
        <f t="shared" si="109"/>
        <v/>
      </c>
      <c r="Y305" s="65" t="str">
        <f t="shared" si="110"/>
        <v/>
      </c>
      <c r="Z305" s="65" t="str">
        <f t="shared" si="111"/>
        <v/>
      </c>
      <c r="AA305" s="65" t="str">
        <f t="shared" si="112"/>
        <v/>
      </c>
      <c r="AB305" s="65" t="str">
        <f t="shared" si="113"/>
        <v>, Sub_min= 55</v>
      </c>
      <c r="AC305" s="65" t="str">
        <f t="shared" si="114"/>
        <v>, Player_off = 'Mendes Ryan'</v>
      </c>
      <c r="AD305" s="65" t="str">
        <f t="shared" si="107"/>
        <v xml:space="preserve"> where game_id = 20160126 and player_order = 16</v>
      </c>
      <c r="AE305" s="65" t="s">
        <v>739</v>
      </c>
      <c r="AF305" s="65" t="str">
        <f t="shared" si="115"/>
        <v/>
      </c>
      <c r="AG305" s="65" t="str">
        <f t="shared" si="116"/>
        <v/>
      </c>
      <c r="AH305" s="65" t="str">
        <f t="shared" si="117"/>
        <v/>
      </c>
      <c r="AI305" s="65" t="str">
        <f t="shared" si="118"/>
        <v/>
      </c>
      <c r="AJ305" s="65" t="str">
        <f t="shared" si="119"/>
        <v/>
      </c>
    </row>
    <row r="306" spans="1:36" x14ac:dyDescent="0.25">
      <c r="A306" s="109" t="s">
        <v>743</v>
      </c>
      <c r="B306" s="198" t="s">
        <v>2721</v>
      </c>
      <c r="C306" s="113">
        <v>20160126</v>
      </c>
      <c r="D306" s="113">
        <v>17</v>
      </c>
      <c r="F306" s="194" t="s">
        <v>740</v>
      </c>
      <c r="G306" s="113">
        <v>55</v>
      </c>
      <c r="H306" s="232" t="s">
        <v>776</v>
      </c>
      <c r="Q306" s="115"/>
      <c r="R306" s="112" t="str">
        <f t="shared" si="103"/>
        <v>Update games set Game_time= '7:45PM' where game_id=20160126</v>
      </c>
      <c r="S306" s="112" t="str">
        <f t="shared" si="104"/>
        <v>Update lineups set player_name = 'Ward Jamie', Sub_min= 55, Player_off = 'O'Grady Chris' where game_id = 20160126 and player_order = 17</v>
      </c>
      <c r="T306" s="65" t="str">
        <f t="shared" si="108"/>
        <v/>
      </c>
      <c r="U306" s="193" t="str">
        <f t="shared" si="105"/>
        <v/>
      </c>
      <c r="V306" s="242" t="s">
        <v>739</v>
      </c>
      <c r="W306" s="65" t="str">
        <f t="shared" si="106"/>
        <v>Update lineups set player_name = 'Ward Jamie'</v>
      </c>
      <c r="X306" s="65" t="str">
        <f t="shared" si="109"/>
        <v/>
      </c>
      <c r="Y306" s="65" t="str">
        <f t="shared" si="110"/>
        <v/>
      </c>
      <c r="Z306" s="65" t="str">
        <f t="shared" si="111"/>
        <v/>
      </c>
      <c r="AA306" s="65" t="str">
        <f t="shared" si="112"/>
        <v/>
      </c>
      <c r="AB306" s="65" t="str">
        <f t="shared" si="113"/>
        <v>, Sub_min= 55</v>
      </c>
      <c r="AC306" s="65" t="str">
        <f t="shared" si="114"/>
        <v>, Player_off = 'O'Grady Chris'</v>
      </c>
      <c r="AD306" s="65" t="str">
        <f t="shared" si="107"/>
        <v xml:space="preserve"> where game_id = 20160126 and player_order = 17</v>
      </c>
      <c r="AE306" s="65" t="s">
        <v>739</v>
      </c>
      <c r="AF306" s="65" t="str">
        <f t="shared" si="115"/>
        <v/>
      </c>
      <c r="AG306" s="65" t="str">
        <f t="shared" si="116"/>
        <v/>
      </c>
      <c r="AH306" s="65" t="str">
        <f t="shared" si="117"/>
        <v/>
      </c>
      <c r="AI306" s="65" t="str">
        <f t="shared" si="118"/>
        <v/>
      </c>
      <c r="AJ306" s="65" t="str">
        <f t="shared" si="119"/>
        <v/>
      </c>
    </row>
    <row r="307" spans="1:36" ht="15" thickBot="1" x14ac:dyDescent="0.3">
      <c r="A307" s="116"/>
      <c r="B307" s="119"/>
      <c r="C307" s="117">
        <v>20160126</v>
      </c>
      <c r="D307" s="117">
        <v>18</v>
      </c>
      <c r="E307" s="117"/>
      <c r="F307" s="199" t="s">
        <v>750</v>
      </c>
      <c r="G307" s="117">
        <v>88</v>
      </c>
      <c r="H307" s="118" t="s">
        <v>757</v>
      </c>
      <c r="I307" s="117"/>
      <c r="J307" s="117"/>
      <c r="K307" s="117"/>
      <c r="L307" s="205"/>
      <c r="M307" s="206"/>
      <c r="N307" s="207"/>
      <c r="O307" s="207"/>
      <c r="P307" s="207"/>
      <c r="Q307" s="115"/>
      <c r="R307" s="112" t="str">
        <f t="shared" si="103"/>
        <v>--</v>
      </c>
      <c r="S307" s="112" t="str">
        <f t="shared" si="104"/>
        <v>Update lineups set player_name = 'Blackstock Dexter', Sub_min= 88, Player_off = 'Oliveira Nelson' where game_id = 20160126 and player_order = 18</v>
      </c>
      <c r="T307" s="65" t="str">
        <f t="shared" si="108"/>
        <v/>
      </c>
      <c r="U307" s="193" t="str">
        <f t="shared" si="105"/>
        <v/>
      </c>
      <c r="V307" s="242" t="s">
        <v>739</v>
      </c>
      <c r="W307" s="65" t="str">
        <f t="shared" si="106"/>
        <v>Update lineups set player_name = 'Blackstock Dexter'</v>
      </c>
      <c r="X307" s="65" t="str">
        <f t="shared" si="109"/>
        <v/>
      </c>
      <c r="Y307" s="65" t="str">
        <f t="shared" si="110"/>
        <v/>
      </c>
      <c r="Z307" s="65" t="str">
        <f t="shared" si="111"/>
        <v/>
      </c>
      <c r="AA307" s="65" t="str">
        <f t="shared" si="112"/>
        <v/>
      </c>
      <c r="AB307" s="65" t="str">
        <f t="shared" si="113"/>
        <v>, Sub_min= 88</v>
      </c>
      <c r="AC307" s="65" t="str">
        <f t="shared" si="114"/>
        <v>, Player_off = 'Oliveira Nelson'</v>
      </c>
      <c r="AD307" s="65" t="str">
        <f t="shared" si="107"/>
        <v xml:space="preserve"> where game_id = 20160126 and player_order = 18</v>
      </c>
      <c r="AE307" s="65" t="s">
        <v>739</v>
      </c>
      <c r="AF307" s="65" t="str">
        <f t="shared" si="115"/>
        <v/>
      </c>
      <c r="AG307" s="65" t="str">
        <f t="shared" si="116"/>
        <v/>
      </c>
      <c r="AH307" s="65" t="str">
        <f t="shared" si="117"/>
        <v/>
      </c>
      <c r="AI307" s="65" t="str">
        <f t="shared" si="118"/>
        <v/>
      </c>
      <c r="AJ307" s="65" t="str">
        <f t="shared" si="119"/>
        <v/>
      </c>
    </row>
    <row r="308" spans="1:36" ht="15" thickTop="1" x14ac:dyDescent="0.25">
      <c r="A308" s="125" t="s">
        <v>774</v>
      </c>
      <c r="B308" s="191" t="s">
        <v>2732</v>
      </c>
      <c r="C308" s="113">
        <v>20160130</v>
      </c>
      <c r="D308" s="113">
        <v>1</v>
      </c>
      <c r="F308" s="212" t="s">
        <v>772</v>
      </c>
      <c r="M308" s="194"/>
      <c r="Q308" s="115"/>
      <c r="R308" s="112" t="str">
        <f t="shared" si="103"/>
        <v>Update games set Opp_Parent= 'Watford' where game_id=20160130</v>
      </c>
      <c r="S308" s="112" t="str">
        <f t="shared" si="104"/>
        <v>Update lineups set player_name = 'de Vries Dorus' where game_id = 20160130 and player_order = 1</v>
      </c>
      <c r="T308" s="65" t="str">
        <f t="shared" si="108"/>
        <v/>
      </c>
      <c r="U308" s="193" t="str">
        <f t="shared" si="105"/>
        <v/>
      </c>
      <c r="V308" s="242" t="s">
        <v>739</v>
      </c>
      <c r="W308" s="65" t="str">
        <f t="shared" si="106"/>
        <v>Update lineups set player_name = 'de Vries Dorus'</v>
      </c>
      <c r="X308" s="65" t="str">
        <f t="shared" si="109"/>
        <v/>
      </c>
      <c r="Y308" s="65" t="str">
        <f t="shared" si="110"/>
        <v/>
      </c>
      <c r="Z308" s="65" t="str">
        <f t="shared" si="111"/>
        <v/>
      </c>
      <c r="AA308" s="65" t="str">
        <f t="shared" si="112"/>
        <v/>
      </c>
      <c r="AB308" s="65" t="str">
        <f t="shared" si="113"/>
        <v/>
      </c>
      <c r="AC308" s="65" t="str">
        <f t="shared" si="114"/>
        <v/>
      </c>
      <c r="AD308" s="65" t="str">
        <f t="shared" si="107"/>
        <v xml:space="preserve"> where game_id = 20160130 and player_order = 1</v>
      </c>
      <c r="AE308" s="65" t="s">
        <v>739</v>
      </c>
      <c r="AF308" s="65" t="str">
        <f t="shared" si="115"/>
        <v/>
      </c>
      <c r="AG308" s="65" t="str">
        <f t="shared" si="116"/>
        <v/>
      </c>
      <c r="AH308" s="65" t="str">
        <f t="shared" si="117"/>
        <v/>
      </c>
      <c r="AI308" s="65" t="str">
        <f t="shared" si="118"/>
        <v/>
      </c>
      <c r="AJ308" s="65" t="str">
        <f t="shared" si="119"/>
        <v/>
      </c>
    </row>
    <row r="309" spans="1:36" x14ac:dyDescent="0.25">
      <c r="A309" s="109" t="s">
        <v>5</v>
      </c>
      <c r="B309" s="114">
        <v>0</v>
      </c>
      <c r="C309" s="113">
        <v>20160130</v>
      </c>
      <c r="D309" s="113">
        <v>2</v>
      </c>
      <c r="F309" s="212" t="s">
        <v>747</v>
      </c>
      <c r="Q309" s="115"/>
      <c r="R309" s="112" t="str">
        <f t="shared" si="103"/>
        <v>Update games set F= 0 where game_id=20160130</v>
      </c>
      <c r="S309" s="112" t="str">
        <f t="shared" si="104"/>
        <v>Update lineups set player_name = 'Wilson Kelvin' where game_id = 20160130 and player_order = 2</v>
      </c>
      <c r="T309" s="65" t="str">
        <f t="shared" si="108"/>
        <v/>
      </c>
      <c r="U309" s="193" t="str">
        <f t="shared" si="105"/>
        <v/>
      </c>
      <c r="V309" s="242" t="s">
        <v>739</v>
      </c>
      <c r="W309" s="65" t="str">
        <f t="shared" si="106"/>
        <v>Update lineups set player_name = 'Wilson Kelvin'</v>
      </c>
      <c r="X309" s="65" t="str">
        <f t="shared" si="109"/>
        <v/>
      </c>
      <c r="Y309" s="65" t="str">
        <f t="shared" si="110"/>
        <v/>
      </c>
      <c r="Z309" s="65" t="str">
        <f t="shared" si="111"/>
        <v/>
      </c>
      <c r="AA309" s="65" t="str">
        <f t="shared" si="112"/>
        <v/>
      </c>
      <c r="AB309" s="65" t="str">
        <f t="shared" si="113"/>
        <v/>
      </c>
      <c r="AC309" s="65" t="str">
        <f t="shared" si="114"/>
        <v/>
      </c>
      <c r="AD309" s="65" t="str">
        <f t="shared" si="107"/>
        <v xml:space="preserve"> where game_id = 20160130 and player_order = 2</v>
      </c>
      <c r="AE309" s="65" t="s">
        <v>739</v>
      </c>
      <c r="AF309" s="65" t="str">
        <f t="shared" si="115"/>
        <v/>
      </c>
      <c r="AG309" s="65" t="str">
        <f t="shared" si="116"/>
        <v/>
      </c>
      <c r="AH309" s="65" t="str">
        <f t="shared" si="117"/>
        <v/>
      </c>
      <c r="AI309" s="65" t="str">
        <f t="shared" si="118"/>
        <v/>
      </c>
      <c r="AJ309" s="65" t="str">
        <f t="shared" si="119"/>
        <v/>
      </c>
    </row>
    <row r="310" spans="1:36" x14ac:dyDescent="0.25">
      <c r="A310" s="109" t="s">
        <v>0</v>
      </c>
      <c r="B310" s="114">
        <v>1</v>
      </c>
      <c r="C310" s="113">
        <v>20160130</v>
      </c>
      <c r="D310" s="113">
        <v>3</v>
      </c>
      <c r="F310" s="212" t="s">
        <v>771</v>
      </c>
      <c r="I310" s="113">
        <v>90</v>
      </c>
      <c r="Q310" s="115"/>
      <c r="R310" s="112" t="str">
        <f t="shared" si="103"/>
        <v>Update games set A= 1 where game_id=20160130</v>
      </c>
      <c r="S310" s="112" t="str">
        <f t="shared" si="104"/>
        <v>Update lineups set player_name = 'Lichaj Eric', Y_min = 90 where game_id = 20160130 and player_order = 3</v>
      </c>
      <c r="T310" s="65" t="str">
        <f t="shared" si="108"/>
        <v/>
      </c>
      <c r="U310" s="193" t="str">
        <f t="shared" si="105"/>
        <v/>
      </c>
      <c r="V310" s="242" t="s">
        <v>739</v>
      </c>
      <c r="W310" s="65" t="str">
        <f t="shared" si="106"/>
        <v>Update lineups set player_name = 'Lichaj Eric'</v>
      </c>
      <c r="X310" s="65" t="str">
        <f t="shared" si="109"/>
        <v/>
      </c>
      <c r="Y310" s="65" t="str">
        <f t="shared" si="110"/>
        <v>, Y_min = 90</v>
      </c>
      <c r="Z310" s="65" t="str">
        <f t="shared" si="111"/>
        <v/>
      </c>
      <c r="AA310" s="65" t="str">
        <f t="shared" si="112"/>
        <v/>
      </c>
      <c r="AB310" s="65" t="str">
        <f t="shared" si="113"/>
        <v/>
      </c>
      <c r="AC310" s="65" t="str">
        <f t="shared" si="114"/>
        <v/>
      </c>
      <c r="AD310" s="65" t="str">
        <f t="shared" si="107"/>
        <v xml:space="preserve"> where game_id = 20160130 and player_order = 3</v>
      </c>
      <c r="AE310" s="65" t="s">
        <v>739</v>
      </c>
      <c r="AF310" s="65" t="str">
        <f t="shared" si="115"/>
        <v/>
      </c>
      <c r="AG310" s="65" t="str">
        <f t="shared" si="116"/>
        <v/>
      </c>
      <c r="AH310" s="65" t="str">
        <f t="shared" si="117"/>
        <v/>
      </c>
      <c r="AI310" s="65" t="str">
        <f t="shared" si="118"/>
        <v/>
      </c>
      <c r="AJ310" s="65" t="str">
        <f t="shared" si="119"/>
        <v/>
      </c>
    </row>
    <row r="311" spans="1:36" x14ac:dyDescent="0.25">
      <c r="A311" s="109" t="s">
        <v>23</v>
      </c>
      <c r="B311" s="198" t="s">
        <v>781</v>
      </c>
      <c r="C311" s="113">
        <v>20160130</v>
      </c>
      <c r="D311" s="113">
        <v>4</v>
      </c>
      <c r="F311" s="212" t="s">
        <v>769</v>
      </c>
      <c r="Q311" s="115"/>
      <c r="R311" s="112" t="str">
        <f t="shared" si="103"/>
        <v>Update games set Result= 'L' where game_id=20160130</v>
      </c>
      <c r="S311" s="112" t="str">
        <f t="shared" si="104"/>
        <v>Update lineups set player_name = 'Hobbs Jack' where game_id = 20160130 and player_order = 4</v>
      </c>
      <c r="T311" s="65" t="str">
        <f t="shared" si="108"/>
        <v/>
      </c>
      <c r="U311" s="193" t="str">
        <f t="shared" si="105"/>
        <v/>
      </c>
      <c r="V311" s="242" t="s">
        <v>739</v>
      </c>
      <c r="W311" s="65" t="str">
        <f t="shared" si="106"/>
        <v>Update lineups set player_name = 'Hobbs Jack'</v>
      </c>
      <c r="X311" s="65" t="str">
        <f t="shared" si="109"/>
        <v/>
      </c>
      <c r="Y311" s="65" t="str">
        <f t="shared" si="110"/>
        <v/>
      </c>
      <c r="Z311" s="65" t="str">
        <f t="shared" si="111"/>
        <v/>
      </c>
      <c r="AA311" s="65" t="str">
        <f t="shared" si="112"/>
        <v/>
      </c>
      <c r="AB311" s="65" t="str">
        <f t="shared" si="113"/>
        <v/>
      </c>
      <c r="AC311" s="65" t="str">
        <f t="shared" si="114"/>
        <v/>
      </c>
      <c r="AD311" s="65" t="str">
        <f t="shared" si="107"/>
        <v xml:space="preserve"> where game_id = 20160130 and player_order = 4</v>
      </c>
      <c r="AE311" s="65" t="s">
        <v>739</v>
      </c>
      <c r="AF311" s="65" t="str">
        <f t="shared" si="115"/>
        <v/>
      </c>
      <c r="AG311" s="65" t="str">
        <f t="shared" si="116"/>
        <v/>
      </c>
      <c r="AH311" s="65" t="str">
        <f t="shared" si="117"/>
        <v/>
      </c>
      <c r="AI311" s="65" t="str">
        <f t="shared" si="118"/>
        <v/>
      </c>
      <c r="AJ311" s="65" t="str">
        <f t="shared" si="119"/>
        <v/>
      </c>
    </row>
    <row r="312" spans="1:36" x14ac:dyDescent="0.25">
      <c r="A312" s="109" t="s">
        <v>768</v>
      </c>
      <c r="B312" s="114">
        <v>0</v>
      </c>
      <c r="C312" s="113">
        <v>20160130</v>
      </c>
      <c r="D312" s="113">
        <v>5</v>
      </c>
      <c r="F312" s="212" t="s">
        <v>735</v>
      </c>
      <c r="Q312" s="115"/>
      <c r="R312" s="112" t="str">
        <f t="shared" si="103"/>
        <v>Update games set HT_f= 0 where game_id=20160130</v>
      </c>
      <c r="S312" s="112" t="str">
        <f t="shared" si="104"/>
        <v>Update lineups set player_name = 'Cohen Chris' where game_id = 20160130 and player_order = 5</v>
      </c>
      <c r="T312" s="65" t="str">
        <f t="shared" si="108"/>
        <v/>
      </c>
      <c r="U312" s="193" t="str">
        <f t="shared" si="105"/>
        <v/>
      </c>
      <c r="V312" s="242" t="s">
        <v>739</v>
      </c>
      <c r="W312" s="65" t="str">
        <f t="shared" si="106"/>
        <v>Update lineups set player_name = 'Cohen Chris'</v>
      </c>
      <c r="X312" s="65" t="str">
        <f t="shared" si="109"/>
        <v/>
      </c>
      <c r="Y312" s="65" t="str">
        <f t="shared" si="110"/>
        <v/>
      </c>
      <c r="Z312" s="65" t="str">
        <f t="shared" si="111"/>
        <v/>
      </c>
      <c r="AA312" s="65" t="str">
        <f t="shared" si="112"/>
        <v/>
      </c>
      <c r="AB312" s="65" t="str">
        <f t="shared" si="113"/>
        <v/>
      </c>
      <c r="AC312" s="65" t="str">
        <f t="shared" si="114"/>
        <v/>
      </c>
      <c r="AD312" s="65" t="str">
        <f t="shared" si="107"/>
        <v xml:space="preserve"> where game_id = 20160130 and player_order = 5</v>
      </c>
      <c r="AE312" s="65" t="s">
        <v>739</v>
      </c>
      <c r="AF312" s="65" t="str">
        <f t="shared" si="115"/>
        <v/>
      </c>
      <c r="AG312" s="65" t="str">
        <f t="shared" si="116"/>
        <v/>
      </c>
      <c r="AH312" s="65" t="str">
        <f t="shared" si="117"/>
        <v/>
      </c>
      <c r="AI312" s="65" t="str">
        <f t="shared" si="118"/>
        <v/>
      </c>
      <c r="AJ312" s="65" t="str">
        <f t="shared" si="119"/>
        <v/>
      </c>
    </row>
    <row r="313" spans="1:36" x14ac:dyDescent="0.25">
      <c r="A313" s="109" t="s">
        <v>766</v>
      </c>
      <c r="B313" s="114">
        <v>0</v>
      </c>
      <c r="C313" s="113">
        <v>20160130</v>
      </c>
      <c r="D313" s="113">
        <v>6</v>
      </c>
      <c r="F313" s="194" t="s">
        <v>839</v>
      </c>
      <c r="Q313" s="115"/>
      <c r="R313" s="112" t="str">
        <f t="shared" si="103"/>
        <v>Update games set HT_a= 0 where game_id=20160130</v>
      </c>
      <c r="S313" s="112" t="str">
        <f t="shared" si="104"/>
        <v>Update lineups set player_name = 'Gardner Gary' where game_id = 20160130 and player_order = 6</v>
      </c>
      <c r="T313" s="65" t="str">
        <f t="shared" si="108"/>
        <v/>
      </c>
      <c r="U313" s="193" t="str">
        <f t="shared" si="105"/>
        <v/>
      </c>
      <c r="V313" s="242" t="s">
        <v>739</v>
      </c>
      <c r="W313" s="65" t="str">
        <f t="shared" si="106"/>
        <v>Update lineups set player_name = 'Gardner Gary'</v>
      </c>
      <c r="X313" s="65" t="str">
        <f t="shared" si="109"/>
        <v/>
      </c>
      <c r="Y313" s="65" t="str">
        <f t="shared" si="110"/>
        <v/>
      </c>
      <c r="Z313" s="65" t="str">
        <f t="shared" si="111"/>
        <v/>
      </c>
      <c r="AA313" s="65" t="str">
        <f t="shared" si="112"/>
        <v/>
      </c>
      <c r="AB313" s="65" t="str">
        <f t="shared" si="113"/>
        <v/>
      </c>
      <c r="AC313" s="65" t="str">
        <f t="shared" si="114"/>
        <v/>
      </c>
      <c r="AD313" s="65" t="str">
        <f t="shared" si="107"/>
        <v xml:space="preserve"> where game_id = 20160130 and player_order = 6</v>
      </c>
      <c r="AE313" s="65" t="s">
        <v>739</v>
      </c>
      <c r="AF313" s="65" t="str">
        <f t="shared" si="115"/>
        <v/>
      </c>
      <c r="AG313" s="65" t="str">
        <f t="shared" si="116"/>
        <v/>
      </c>
      <c r="AH313" s="65" t="str">
        <f t="shared" si="117"/>
        <v/>
      </c>
      <c r="AI313" s="65" t="str">
        <f t="shared" si="118"/>
        <v/>
      </c>
      <c r="AJ313" s="65" t="str">
        <f t="shared" si="119"/>
        <v/>
      </c>
    </row>
    <row r="314" spans="1:36" x14ac:dyDescent="0.25">
      <c r="A314" s="109" t="s">
        <v>764</v>
      </c>
      <c r="B314" s="236" t="s">
        <v>2735</v>
      </c>
      <c r="C314" s="113">
        <v>20160130</v>
      </c>
      <c r="D314" s="113">
        <v>7</v>
      </c>
      <c r="F314" s="194" t="s">
        <v>775</v>
      </c>
      <c r="Q314" s="115"/>
      <c r="R314" s="112" t="str">
        <f t="shared" si="103"/>
        <v>Update games set Pos_before= '-' where game_id=20160130</v>
      </c>
      <c r="S314" s="112" t="str">
        <f t="shared" si="104"/>
        <v>Update lineups set player_name = 'Grant Jorge' where game_id = 20160130 and player_order = 7</v>
      </c>
      <c r="T314" s="65" t="str">
        <f t="shared" si="108"/>
        <v/>
      </c>
      <c r="U314" s="193" t="str">
        <f t="shared" si="105"/>
        <v/>
      </c>
      <c r="V314" s="242" t="s">
        <v>739</v>
      </c>
      <c r="W314" s="65" t="str">
        <f t="shared" si="106"/>
        <v>Update lineups set player_name = 'Grant Jorge'</v>
      </c>
      <c r="X314" s="65" t="str">
        <f t="shared" si="109"/>
        <v/>
      </c>
      <c r="Y314" s="65" t="str">
        <f t="shared" si="110"/>
        <v/>
      </c>
      <c r="Z314" s="65" t="str">
        <f t="shared" si="111"/>
        <v/>
      </c>
      <c r="AA314" s="65" t="str">
        <f t="shared" si="112"/>
        <v/>
      </c>
      <c r="AB314" s="65" t="str">
        <f t="shared" si="113"/>
        <v/>
      </c>
      <c r="AC314" s="65" t="str">
        <f t="shared" si="114"/>
        <v/>
      </c>
      <c r="AD314" s="65" t="str">
        <f t="shared" si="107"/>
        <v xml:space="preserve"> where game_id = 20160130 and player_order = 7</v>
      </c>
      <c r="AE314" s="65" t="s">
        <v>739</v>
      </c>
      <c r="AF314" s="65" t="str">
        <f t="shared" si="115"/>
        <v/>
      </c>
      <c r="AG314" s="65" t="str">
        <f t="shared" si="116"/>
        <v/>
      </c>
      <c r="AH314" s="65" t="str">
        <f t="shared" si="117"/>
        <v/>
      </c>
      <c r="AI314" s="65" t="str">
        <f t="shared" si="118"/>
        <v/>
      </c>
      <c r="AJ314" s="65" t="str">
        <f t="shared" si="119"/>
        <v/>
      </c>
    </row>
    <row r="315" spans="1:36" x14ac:dyDescent="0.25">
      <c r="A315" s="109" t="s">
        <v>762</v>
      </c>
      <c r="B315" s="236" t="s">
        <v>2735</v>
      </c>
      <c r="C315" s="113">
        <v>20160130</v>
      </c>
      <c r="D315" s="113">
        <v>8</v>
      </c>
      <c r="F315" s="194" t="s">
        <v>765</v>
      </c>
      <c r="Q315" s="115"/>
      <c r="R315" s="112" t="str">
        <f t="shared" si="103"/>
        <v>Update games set Pos_after= '-' where game_id=20160130</v>
      </c>
      <c r="S315" s="112" t="str">
        <f t="shared" si="104"/>
        <v>Update lineups set player_name = 'Vaughan David' where game_id = 20160130 and player_order = 8</v>
      </c>
      <c r="T315" s="65" t="str">
        <f t="shared" si="108"/>
        <v/>
      </c>
      <c r="U315" s="193" t="str">
        <f t="shared" si="105"/>
        <v/>
      </c>
      <c r="V315" s="242" t="s">
        <v>739</v>
      </c>
      <c r="W315" s="65" t="str">
        <f t="shared" si="106"/>
        <v>Update lineups set player_name = 'Vaughan David'</v>
      </c>
      <c r="X315" s="65" t="str">
        <f t="shared" si="109"/>
        <v/>
      </c>
      <c r="Y315" s="65" t="str">
        <f t="shared" si="110"/>
        <v/>
      </c>
      <c r="Z315" s="65" t="str">
        <f t="shared" si="111"/>
        <v/>
      </c>
      <c r="AA315" s="65" t="str">
        <f t="shared" si="112"/>
        <v/>
      </c>
      <c r="AB315" s="65" t="str">
        <f t="shared" si="113"/>
        <v/>
      </c>
      <c r="AC315" s="65" t="str">
        <f t="shared" si="114"/>
        <v/>
      </c>
      <c r="AD315" s="65" t="str">
        <f t="shared" si="107"/>
        <v xml:space="preserve"> where game_id = 20160130 and player_order = 8</v>
      </c>
      <c r="AE315" s="65" t="s">
        <v>739</v>
      </c>
      <c r="AF315" s="65" t="str">
        <f t="shared" si="115"/>
        <v/>
      </c>
      <c r="AG315" s="65" t="str">
        <f t="shared" si="116"/>
        <v/>
      </c>
      <c r="AH315" s="65" t="str">
        <f t="shared" si="117"/>
        <v/>
      </c>
      <c r="AI315" s="65" t="str">
        <f t="shared" si="118"/>
        <v/>
      </c>
      <c r="AJ315" s="65" t="str">
        <f t="shared" si="119"/>
        <v/>
      </c>
    </row>
    <row r="316" spans="1:36" x14ac:dyDescent="0.25">
      <c r="A316" s="109" t="s">
        <v>761</v>
      </c>
      <c r="B316" s="236" t="s">
        <v>2735</v>
      </c>
      <c r="C316" s="113">
        <v>20160130</v>
      </c>
      <c r="D316" s="113">
        <v>9</v>
      </c>
      <c r="F316" s="194" t="s">
        <v>823</v>
      </c>
      <c r="Q316" s="115"/>
      <c r="R316" s="112" t="str">
        <f t="shared" si="103"/>
        <v>Update games set Opp_before= '-' where game_id=20160130</v>
      </c>
      <c r="S316" s="112" t="str">
        <f t="shared" si="104"/>
        <v>Update lineups set player_name = 'Burke Oliver' where game_id = 20160130 and player_order = 9</v>
      </c>
      <c r="T316" s="65" t="str">
        <f t="shared" si="108"/>
        <v/>
      </c>
      <c r="U316" s="193" t="str">
        <f t="shared" si="105"/>
        <v/>
      </c>
      <c r="V316" s="242" t="s">
        <v>739</v>
      </c>
      <c r="W316" s="65" t="str">
        <f t="shared" si="106"/>
        <v>Update lineups set player_name = 'Burke Oliver'</v>
      </c>
      <c r="X316" s="65" t="str">
        <f t="shared" si="109"/>
        <v/>
      </c>
      <c r="Y316" s="65" t="str">
        <f t="shared" si="110"/>
        <v/>
      </c>
      <c r="Z316" s="65" t="str">
        <f t="shared" si="111"/>
        <v/>
      </c>
      <c r="AA316" s="65" t="str">
        <f t="shared" si="112"/>
        <v/>
      </c>
      <c r="AB316" s="65" t="str">
        <f t="shared" si="113"/>
        <v/>
      </c>
      <c r="AC316" s="65" t="str">
        <f t="shared" si="114"/>
        <v/>
      </c>
      <c r="AD316" s="65" t="str">
        <f t="shared" si="107"/>
        <v xml:space="preserve"> where game_id = 20160130 and player_order = 9</v>
      </c>
      <c r="AE316" s="65" t="s">
        <v>739</v>
      </c>
      <c r="AF316" s="65" t="str">
        <f t="shared" si="115"/>
        <v/>
      </c>
      <c r="AG316" s="65" t="str">
        <f t="shared" si="116"/>
        <v/>
      </c>
      <c r="AH316" s="65" t="str">
        <f t="shared" si="117"/>
        <v/>
      </c>
      <c r="AI316" s="65" t="str">
        <f t="shared" si="118"/>
        <v/>
      </c>
      <c r="AJ316" s="65" t="str">
        <f t="shared" si="119"/>
        <v/>
      </c>
    </row>
    <row r="317" spans="1:36" x14ac:dyDescent="0.25">
      <c r="A317" s="109" t="s">
        <v>759</v>
      </c>
      <c r="B317" s="236" t="s">
        <v>2735</v>
      </c>
      <c r="C317" s="113">
        <v>20160130</v>
      </c>
      <c r="D317" s="113">
        <v>10</v>
      </c>
      <c r="F317" s="194" t="s">
        <v>740</v>
      </c>
      <c r="I317" s="113">
        <v>60</v>
      </c>
      <c r="Q317" s="115"/>
      <c r="R317" s="112" t="str">
        <f t="shared" si="103"/>
        <v>Update games set Opp_after= '-' where game_id=20160130</v>
      </c>
      <c r="S317" s="112" t="str">
        <f t="shared" si="104"/>
        <v>Update lineups set player_name = 'Ward Jamie', Y_min = 60 where game_id = 20160130 and player_order = 10</v>
      </c>
      <c r="T317" s="65" t="str">
        <f t="shared" si="108"/>
        <v/>
      </c>
      <c r="U317" s="193" t="str">
        <f t="shared" si="105"/>
        <v/>
      </c>
      <c r="V317" s="242" t="s">
        <v>739</v>
      </c>
      <c r="W317" s="65" t="str">
        <f t="shared" si="106"/>
        <v>Update lineups set player_name = 'Ward Jamie'</v>
      </c>
      <c r="X317" s="65" t="str">
        <f t="shared" si="109"/>
        <v/>
      </c>
      <c r="Y317" s="65" t="str">
        <f t="shared" si="110"/>
        <v>, Y_min = 60</v>
      </c>
      <c r="Z317" s="65" t="str">
        <f t="shared" si="111"/>
        <v/>
      </c>
      <c r="AA317" s="65" t="str">
        <f t="shared" si="112"/>
        <v/>
      </c>
      <c r="AB317" s="65" t="str">
        <f t="shared" si="113"/>
        <v/>
      </c>
      <c r="AC317" s="65" t="str">
        <f t="shared" si="114"/>
        <v/>
      </c>
      <c r="AD317" s="65" t="str">
        <f t="shared" si="107"/>
        <v xml:space="preserve"> where game_id = 20160130 and player_order = 10</v>
      </c>
      <c r="AE317" s="65" t="s">
        <v>739</v>
      </c>
      <c r="AF317" s="65" t="str">
        <f t="shared" si="115"/>
        <v/>
      </c>
      <c r="AG317" s="65" t="str">
        <f t="shared" si="116"/>
        <v/>
      </c>
      <c r="AH317" s="65" t="str">
        <f t="shared" si="117"/>
        <v/>
      </c>
      <c r="AI317" s="65" t="str">
        <f t="shared" si="118"/>
        <v/>
      </c>
      <c r="AJ317" s="65" t="str">
        <f t="shared" si="119"/>
        <v/>
      </c>
    </row>
    <row r="318" spans="1:36" x14ac:dyDescent="0.25">
      <c r="A318" s="109" t="s">
        <v>20</v>
      </c>
      <c r="B318" s="201" t="s">
        <v>755</v>
      </c>
      <c r="C318" s="75">
        <v>20160130</v>
      </c>
      <c r="D318" s="75">
        <v>11</v>
      </c>
      <c r="E318" s="75"/>
      <c r="F318" s="195" t="s">
        <v>750</v>
      </c>
      <c r="G318" s="75"/>
      <c r="H318" s="78"/>
      <c r="I318" s="75"/>
      <c r="J318" s="75"/>
      <c r="K318" s="75"/>
      <c r="L318" s="233"/>
      <c r="M318" s="234"/>
      <c r="N318" s="235"/>
      <c r="O318" s="235"/>
      <c r="Q318" s="115"/>
      <c r="R318" s="112" t="str">
        <f t="shared" si="103"/>
        <v>Update games set Ground= 'City Ground' where game_id=20160130</v>
      </c>
      <c r="S318" s="112" t="str">
        <f t="shared" si="104"/>
        <v>Update lineups set player_name = 'Blackstock Dexter' where game_id = 20160130 and player_order = 11</v>
      </c>
      <c r="T318" s="65" t="str">
        <f t="shared" si="108"/>
        <v/>
      </c>
      <c r="U318" s="193" t="str">
        <f t="shared" si="105"/>
        <v/>
      </c>
      <c r="V318" s="242" t="s">
        <v>739</v>
      </c>
      <c r="W318" s="65" t="str">
        <f t="shared" si="106"/>
        <v>Update lineups set player_name = 'Blackstock Dexter'</v>
      </c>
      <c r="X318" s="65" t="str">
        <f t="shared" si="109"/>
        <v/>
      </c>
      <c r="Y318" s="65" t="str">
        <f t="shared" si="110"/>
        <v/>
      </c>
      <c r="Z318" s="65" t="str">
        <f t="shared" si="111"/>
        <v/>
      </c>
      <c r="AA318" s="65" t="str">
        <f t="shared" si="112"/>
        <v/>
      </c>
      <c r="AB318" s="65" t="str">
        <f t="shared" si="113"/>
        <v/>
      </c>
      <c r="AC318" s="65" t="str">
        <f t="shared" si="114"/>
        <v/>
      </c>
      <c r="AD318" s="65" t="str">
        <f t="shared" si="107"/>
        <v xml:space="preserve"> where game_id = 20160130 and player_order = 11</v>
      </c>
      <c r="AE318" s="65" t="s">
        <v>739</v>
      </c>
      <c r="AF318" s="65" t="str">
        <f t="shared" si="115"/>
        <v/>
      </c>
      <c r="AG318" s="65" t="str">
        <f t="shared" si="116"/>
        <v/>
      </c>
      <c r="AH318" s="65" t="str">
        <f t="shared" si="117"/>
        <v/>
      </c>
      <c r="AI318" s="65" t="str">
        <f t="shared" si="118"/>
        <v/>
      </c>
      <c r="AJ318" s="65" t="str">
        <f t="shared" si="119"/>
        <v/>
      </c>
    </row>
    <row r="319" spans="1:36" x14ac:dyDescent="0.25">
      <c r="A319" s="109" t="s">
        <v>756</v>
      </c>
      <c r="B319" s="201" t="s">
        <v>755</v>
      </c>
      <c r="C319" s="113">
        <v>20160130</v>
      </c>
      <c r="D319" s="113">
        <v>12</v>
      </c>
      <c r="F319" s="194" t="s">
        <v>754</v>
      </c>
      <c r="Q319" s="115"/>
      <c r="R319" s="112" t="str">
        <f t="shared" si="103"/>
        <v>Update games set Ground_Parent= 'City Ground' where game_id=20160130</v>
      </c>
      <c r="S319" s="112" t="str">
        <f t="shared" si="104"/>
        <v>Update lineups set player_name = 'Evtimov Dimitar' where game_id = 20160130 and player_order = 12</v>
      </c>
      <c r="T319" s="65" t="str">
        <f t="shared" si="108"/>
        <v/>
      </c>
      <c r="U319" s="193" t="str">
        <f t="shared" si="105"/>
        <v/>
      </c>
      <c r="V319" s="242" t="s">
        <v>739</v>
      </c>
      <c r="W319" s="65" t="str">
        <f t="shared" si="106"/>
        <v>Update lineups set player_name = 'Evtimov Dimitar'</v>
      </c>
      <c r="X319" s="65" t="str">
        <f t="shared" si="109"/>
        <v/>
      </c>
      <c r="Y319" s="65" t="str">
        <f t="shared" si="110"/>
        <v/>
      </c>
      <c r="Z319" s="65" t="str">
        <f t="shared" si="111"/>
        <v/>
      </c>
      <c r="AA319" s="65" t="str">
        <f t="shared" si="112"/>
        <v/>
      </c>
      <c r="AB319" s="65" t="str">
        <f t="shared" si="113"/>
        <v/>
      </c>
      <c r="AC319" s="65" t="str">
        <f t="shared" si="114"/>
        <v/>
      </c>
      <c r="AD319" s="65" t="str">
        <f t="shared" si="107"/>
        <v xml:space="preserve"> where game_id = 20160130 and player_order = 12</v>
      </c>
      <c r="AE319" s="65" t="s">
        <v>739</v>
      </c>
      <c r="AF319" s="65" t="str">
        <f t="shared" si="115"/>
        <v/>
      </c>
      <c r="AG319" s="65" t="str">
        <f t="shared" si="116"/>
        <v/>
      </c>
      <c r="AH319" s="65" t="str">
        <f t="shared" si="117"/>
        <v/>
      </c>
      <c r="AI319" s="65" t="str">
        <f t="shared" si="118"/>
        <v/>
      </c>
      <c r="AJ319" s="65" t="str">
        <f t="shared" si="119"/>
        <v/>
      </c>
    </row>
    <row r="320" spans="1:36" x14ac:dyDescent="0.25">
      <c r="A320" s="109" t="s">
        <v>753</v>
      </c>
      <c r="B320" s="236" t="s">
        <v>2736</v>
      </c>
      <c r="C320" s="113">
        <v>20160130</v>
      </c>
      <c r="D320" s="113">
        <v>13</v>
      </c>
      <c r="F320" s="194" t="s">
        <v>714</v>
      </c>
      <c r="H320" s="232"/>
      <c r="Q320" s="115"/>
      <c r="R320" s="112" t="str">
        <f t="shared" si="103"/>
        <v>Update games set Referee= 'Neil Swarbrick' where game_id=20160130</v>
      </c>
      <c r="S320" s="112" t="str">
        <f t="shared" si="104"/>
        <v>Update lineups set player_name = 'Mills Matthew' where game_id = 20160130 and player_order = 13</v>
      </c>
      <c r="T320" s="65" t="str">
        <f t="shared" si="108"/>
        <v/>
      </c>
      <c r="U320" s="193" t="str">
        <f t="shared" si="105"/>
        <v/>
      </c>
      <c r="V320" s="242" t="s">
        <v>739</v>
      </c>
      <c r="W320" s="65" t="str">
        <f t="shared" si="106"/>
        <v>Update lineups set player_name = 'Mills Matthew'</v>
      </c>
      <c r="X320" s="65" t="str">
        <f t="shared" si="109"/>
        <v/>
      </c>
      <c r="Y320" s="65" t="str">
        <f t="shared" si="110"/>
        <v/>
      </c>
      <c r="Z320" s="65" t="str">
        <f t="shared" si="111"/>
        <v/>
      </c>
      <c r="AA320" s="65" t="str">
        <f t="shared" si="112"/>
        <v/>
      </c>
      <c r="AB320" s="65" t="str">
        <f t="shared" si="113"/>
        <v/>
      </c>
      <c r="AC320" s="65" t="str">
        <f t="shared" si="114"/>
        <v/>
      </c>
      <c r="AD320" s="65" t="str">
        <f t="shared" si="107"/>
        <v xml:space="preserve"> where game_id = 20160130 and player_order = 13</v>
      </c>
      <c r="AE320" s="65" t="s">
        <v>739</v>
      </c>
      <c r="AF320" s="65" t="str">
        <f t="shared" si="115"/>
        <v/>
      </c>
      <c r="AG320" s="65" t="str">
        <f t="shared" si="116"/>
        <v/>
      </c>
      <c r="AH320" s="65" t="str">
        <f t="shared" si="117"/>
        <v/>
      </c>
      <c r="AI320" s="65" t="str">
        <f t="shared" si="118"/>
        <v/>
      </c>
      <c r="AJ320" s="65" t="str">
        <f t="shared" si="119"/>
        <v/>
      </c>
    </row>
    <row r="321" spans="1:36" x14ac:dyDescent="0.25">
      <c r="A321" s="109" t="s">
        <v>475</v>
      </c>
      <c r="B321" s="114">
        <v>24703</v>
      </c>
      <c r="C321" s="113">
        <v>20160130</v>
      </c>
      <c r="D321" s="113">
        <v>14</v>
      </c>
      <c r="F321" s="194" t="s">
        <v>2717</v>
      </c>
      <c r="Q321" s="115"/>
      <c r="R321" s="112" t="str">
        <f t="shared" si="103"/>
        <v>Update games set Att= 24703 where game_id=20160130</v>
      </c>
      <c r="S321" s="112" t="str">
        <f t="shared" si="104"/>
        <v>Update lineups set player_name = 'Jokic Bojan' where game_id = 20160130 and player_order = 14</v>
      </c>
      <c r="T321" s="65" t="str">
        <f t="shared" si="108"/>
        <v/>
      </c>
      <c r="U321" s="193" t="str">
        <f t="shared" si="105"/>
        <v/>
      </c>
      <c r="V321" s="242" t="s">
        <v>739</v>
      </c>
      <c r="W321" s="65" t="str">
        <f t="shared" si="106"/>
        <v>Update lineups set player_name = 'Jokic Bojan'</v>
      </c>
      <c r="X321" s="65" t="str">
        <f t="shared" si="109"/>
        <v/>
      </c>
      <c r="Y321" s="65" t="str">
        <f t="shared" si="110"/>
        <v/>
      </c>
      <c r="Z321" s="65" t="str">
        <f t="shared" si="111"/>
        <v/>
      </c>
      <c r="AA321" s="65" t="str">
        <f t="shared" si="112"/>
        <v/>
      </c>
      <c r="AB321" s="65" t="str">
        <f t="shared" si="113"/>
        <v/>
      </c>
      <c r="AC321" s="65" t="str">
        <f t="shared" si="114"/>
        <v/>
      </c>
      <c r="AD321" s="65" t="str">
        <f t="shared" si="107"/>
        <v xml:space="preserve"> where game_id = 20160130 and player_order = 14</v>
      </c>
      <c r="AE321" s="65" t="s">
        <v>739</v>
      </c>
      <c r="AF321" s="65" t="str">
        <f t="shared" si="115"/>
        <v/>
      </c>
      <c r="AG321" s="65" t="str">
        <f t="shared" si="116"/>
        <v/>
      </c>
      <c r="AH321" s="65" t="str">
        <f t="shared" si="117"/>
        <v/>
      </c>
      <c r="AI321" s="65" t="str">
        <f t="shared" si="118"/>
        <v/>
      </c>
      <c r="AJ321" s="65" t="str">
        <f t="shared" si="119"/>
        <v/>
      </c>
    </row>
    <row r="322" spans="1:36" x14ac:dyDescent="0.25">
      <c r="A322" s="109" t="s">
        <v>749</v>
      </c>
      <c r="B322" s="237" t="s">
        <v>2737</v>
      </c>
      <c r="C322" s="113">
        <v>20160130</v>
      </c>
      <c r="D322" s="113">
        <v>15</v>
      </c>
      <c r="F322" s="194" t="s">
        <v>830</v>
      </c>
      <c r="H322" s="232"/>
      <c r="Q322" s="115"/>
      <c r="R322" s="112" t="str">
        <f t="shared" ref="R322:R385" si="120">IF(B322="","--", CONCATENATE("Update games set ", A322, "= ",B322," where game_id=", C322))</f>
        <v>Update games set Source= 'http://www.11v11.com/matches/nottingham-forest-v-watford-30-january-2016-318786/' where game_id=20160130</v>
      </c>
      <c r="S322" s="112" t="str">
        <f t="shared" ref="S322:S385" si="121">IF(F322="", "", W322&amp;X322&amp;Y322&amp;Z322&amp;AA322&amp;AB322&amp;AC322&amp;AD322)</f>
        <v>Update lineups set player_name = 'Mancienne Michael' where game_id = 20160130 and player_order = 15</v>
      </c>
      <c r="T322" s="65" t="str">
        <f t="shared" si="108"/>
        <v/>
      </c>
      <c r="U322" s="193" t="str">
        <f t="shared" ref="U322:U385" si="122">IF(L322="", "", AF322&amp;AG322&amp;AH322&amp;AI322&amp;AJ322)</f>
        <v/>
      </c>
      <c r="V322" s="242" t="s">
        <v>739</v>
      </c>
      <c r="W322" s="65" t="str">
        <f t="shared" ref="W322:W385" si="123">IF(F322="","",CONCATENATE("Update lineups set player_name = '",SUBSTITUTE(F322, "'", "''"),"'"))</f>
        <v>Update lineups set player_name = 'Mancienne Michael'</v>
      </c>
      <c r="X322" s="65" t="str">
        <f t="shared" si="109"/>
        <v/>
      </c>
      <c r="Y322" s="65" t="str">
        <f t="shared" si="110"/>
        <v/>
      </c>
      <c r="Z322" s="65" t="str">
        <f t="shared" si="111"/>
        <v/>
      </c>
      <c r="AA322" s="65" t="str">
        <f t="shared" si="112"/>
        <v/>
      </c>
      <c r="AB322" s="65" t="str">
        <f t="shared" si="113"/>
        <v/>
      </c>
      <c r="AC322" s="65" t="str">
        <f t="shared" si="114"/>
        <v/>
      </c>
      <c r="AD322" s="65" t="str">
        <f t="shared" ref="AD322:AD385" si="124">IF(F322="", "", CONCATENATE(" where game_id = ",C322, " and player_order = ", D322))</f>
        <v xml:space="preserve"> where game_id = 20160130 and player_order = 15</v>
      </c>
      <c r="AE322" s="65" t="s">
        <v>739</v>
      </c>
      <c r="AF322" s="65" t="str">
        <f t="shared" si="115"/>
        <v/>
      </c>
      <c r="AG322" s="65" t="str">
        <f t="shared" si="116"/>
        <v/>
      </c>
      <c r="AH322" s="65" t="str">
        <f t="shared" si="117"/>
        <v/>
      </c>
      <c r="AI322" s="65" t="str">
        <f t="shared" si="118"/>
        <v/>
      </c>
      <c r="AJ322" s="65" t="str">
        <f t="shared" si="119"/>
        <v/>
      </c>
    </row>
    <row r="323" spans="1:36" x14ac:dyDescent="0.25">
      <c r="A323" s="109" t="s">
        <v>746</v>
      </c>
      <c r="B323" s="198" t="str">
        <f>CONCATENATE("'", LEFT(C323,4), "-", MID(C323,5,2), "-", RIGHT(C323,2), "'")</f>
        <v>'2016-01-30'</v>
      </c>
      <c r="C323" s="113">
        <v>20160130</v>
      </c>
      <c r="D323" s="113">
        <v>16</v>
      </c>
      <c r="F323" s="194" t="s">
        <v>741</v>
      </c>
      <c r="G323" s="113">
        <v>68</v>
      </c>
      <c r="H323" s="232" t="s">
        <v>740</v>
      </c>
      <c r="Q323" s="115"/>
      <c r="R323" s="112" t="str">
        <f t="shared" si="120"/>
        <v>Update games set Game_date= '2016-01-30' where game_id=20160130</v>
      </c>
      <c r="S323" s="112" t="str">
        <f t="shared" si="121"/>
        <v>Update lineups set player_name = 'Osborn Ben', Sub_min= 68, Player_off = 'Ward Jamie' where game_id = 20160130 and player_order = 16</v>
      </c>
      <c r="T323" s="65" t="str">
        <f t="shared" si="108"/>
        <v/>
      </c>
      <c r="U323" s="193" t="str">
        <f t="shared" si="122"/>
        <v/>
      </c>
      <c r="V323" s="242" t="s">
        <v>739</v>
      </c>
      <c r="W323" s="65" t="str">
        <f t="shared" si="123"/>
        <v>Update lineups set player_name = 'Osborn Ben'</v>
      </c>
      <c r="X323" s="65" t="str">
        <f t="shared" si="109"/>
        <v/>
      </c>
      <c r="Y323" s="65" t="str">
        <f t="shared" si="110"/>
        <v/>
      </c>
      <c r="Z323" s="65" t="str">
        <f t="shared" si="111"/>
        <v/>
      </c>
      <c r="AA323" s="65" t="str">
        <f t="shared" si="112"/>
        <v/>
      </c>
      <c r="AB323" s="65" t="str">
        <f t="shared" si="113"/>
        <v>, Sub_min= 68</v>
      </c>
      <c r="AC323" s="65" t="str">
        <f t="shared" si="114"/>
        <v>, Player_off = 'Ward Jamie'</v>
      </c>
      <c r="AD323" s="65" t="str">
        <f t="shared" si="124"/>
        <v xml:space="preserve"> where game_id = 20160130 and player_order = 16</v>
      </c>
      <c r="AE323" s="65" t="s">
        <v>739</v>
      </c>
      <c r="AF323" s="65" t="str">
        <f t="shared" si="115"/>
        <v/>
      </c>
      <c r="AG323" s="65" t="str">
        <f t="shared" si="116"/>
        <v/>
      </c>
      <c r="AH323" s="65" t="str">
        <f t="shared" si="117"/>
        <v/>
      </c>
      <c r="AI323" s="65" t="str">
        <f t="shared" si="118"/>
        <v/>
      </c>
      <c r="AJ323" s="65" t="str">
        <f t="shared" si="119"/>
        <v/>
      </c>
    </row>
    <row r="324" spans="1:36" x14ac:dyDescent="0.25">
      <c r="A324" s="109" t="s">
        <v>743</v>
      </c>
      <c r="B324" s="198" t="s">
        <v>2711</v>
      </c>
      <c r="C324" s="113">
        <v>20160130</v>
      </c>
      <c r="D324" s="113">
        <v>17</v>
      </c>
      <c r="F324" s="194" t="s">
        <v>757</v>
      </c>
      <c r="G324" s="113">
        <v>83</v>
      </c>
      <c r="H324" s="232" t="s">
        <v>775</v>
      </c>
      <c r="Q324" s="115"/>
      <c r="R324" s="112" t="str">
        <f t="shared" si="120"/>
        <v>Update games set Game_time= '3:00PM' where game_id=20160130</v>
      </c>
      <c r="S324" s="112" t="str">
        <f t="shared" si="121"/>
        <v>Update lineups set player_name = 'Oliveira Nelson', Sub_min= 83, Player_off = 'Grant Jorge' where game_id = 20160130 and player_order = 17</v>
      </c>
      <c r="T324" s="65" t="str">
        <f t="shared" si="108"/>
        <v/>
      </c>
      <c r="U324" s="193" t="str">
        <f t="shared" si="122"/>
        <v/>
      </c>
      <c r="V324" s="242" t="s">
        <v>739</v>
      </c>
      <c r="W324" s="65" t="str">
        <f t="shared" si="123"/>
        <v>Update lineups set player_name = 'Oliveira Nelson'</v>
      </c>
      <c r="X324" s="65" t="str">
        <f t="shared" si="109"/>
        <v/>
      </c>
      <c r="Y324" s="65" t="str">
        <f t="shared" si="110"/>
        <v/>
      </c>
      <c r="Z324" s="65" t="str">
        <f t="shared" si="111"/>
        <v/>
      </c>
      <c r="AA324" s="65" t="str">
        <f t="shared" si="112"/>
        <v/>
      </c>
      <c r="AB324" s="65" t="str">
        <f t="shared" si="113"/>
        <v>, Sub_min= 83</v>
      </c>
      <c r="AC324" s="65" t="str">
        <f t="shared" si="114"/>
        <v>, Player_off = 'Grant Jorge'</v>
      </c>
      <c r="AD324" s="65" t="str">
        <f t="shared" si="124"/>
        <v xml:space="preserve"> where game_id = 20160130 and player_order = 17</v>
      </c>
      <c r="AE324" s="65" t="s">
        <v>739</v>
      </c>
      <c r="AF324" s="65" t="str">
        <f t="shared" si="115"/>
        <v/>
      </c>
      <c r="AG324" s="65" t="str">
        <f t="shared" si="116"/>
        <v/>
      </c>
      <c r="AH324" s="65" t="str">
        <f t="shared" si="117"/>
        <v/>
      </c>
      <c r="AI324" s="65" t="str">
        <f t="shared" si="118"/>
        <v/>
      </c>
      <c r="AJ324" s="65" t="str">
        <f t="shared" si="119"/>
        <v/>
      </c>
    </row>
    <row r="325" spans="1:36" ht="15" thickBot="1" x14ac:dyDescent="0.3">
      <c r="A325" s="116"/>
      <c r="B325" s="119"/>
      <c r="C325" s="117">
        <v>20160130</v>
      </c>
      <c r="D325" s="117">
        <v>18</v>
      </c>
      <c r="E325" s="117"/>
      <c r="F325" s="199" t="s">
        <v>742</v>
      </c>
      <c r="G325" s="117"/>
      <c r="H325" s="118"/>
      <c r="I325" s="117"/>
      <c r="J325" s="117"/>
      <c r="K325" s="117"/>
      <c r="L325" s="205"/>
      <c r="M325" s="206"/>
      <c r="N325" s="207"/>
      <c r="O325" s="207"/>
      <c r="P325" s="207"/>
      <c r="Q325" s="115"/>
      <c r="R325" s="112" t="str">
        <f t="shared" si="120"/>
        <v>--</v>
      </c>
      <c r="S325" s="112" t="str">
        <f t="shared" si="121"/>
        <v>Update lineups set player_name = 'Walker Tyler' where game_id = 20160130 and player_order = 18</v>
      </c>
      <c r="T325" s="65" t="str">
        <f t="shared" si="108"/>
        <v/>
      </c>
      <c r="U325" s="193" t="str">
        <f t="shared" si="122"/>
        <v/>
      </c>
      <c r="V325" s="242" t="s">
        <v>739</v>
      </c>
      <c r="W325" s="65" t="str">
        <f t="shared" si="123"/>
        <v>Update lineups set player_name = 'Walker Tyler'</v>
      </c>
      <c r="X325" s="65" t="str">
        <f t="shared" si="109"/>
        <v/>
      </c>
      <c r="Y325" s="65" t="str">
        <f t="shared" si="110"/>
        <v/>
      </c>
      <c r="Z325" s="65" t="str">
        <f t="shared" si="111"/>
        <v/>
      </c>
      <c r="AA325" s="65" t="str">
        <f t="shared" si="112"/>
        <v/>
      </c>
      <c r="AB325" s="65" t="str">
        <f t="shared" si="113"/>
        <v/>
      </c>
      <c r="AC325" s="65" t="str">
        <f t="shared" si="114"/>
        <v/>
      </c>
      <c r="AD325" s="65" t="str">
        <f t="shared" si="124"/>
        <v xml:space="preserve"> where game_id = 20160130 and player_order = 18</v>
      </c>
      <c r="AE325" s="65" t="s">
        <v>739</v>
      </c>
      <c r="AF325" s="65" t="str">
        <f t="shared" si="115"/>
        <v/>
      </c>
      <c r="AG325" s="65" t="str">
        <f t="shared" si="116"/>
        <v/>
      </c>
      <c r="AH325" s="65" t="str">
        <f t="shared" si="117"/>
        <v/>
      </c>
      <c r="AI325" s="65" t="str">
        <f t="shared" si="118"/>
        <v/>
      </c>
      <c r="AJ325" s="65" t="str">
        <f t="shared" si="119"/>
        <v/>
      </c>
    </row>
    <row r="326" spans="1:36" ht="15" thickTop="1" x14ac:dyDescent="0.25">
      <c r="A326" s="125" t="s">
        <v>774</v>
      </c>
      <c r="B326" s="191" t="s">
        <v>2699</v>
      </c>
      <c r="C326" s="113">
        <v>20160206</v>
      </c>
      <c r="D326" s="113">
        <v>1</v>
      </c>
      <c r="F326" s="212" t="s">
        <v>772</v>
      </c>
      <c r="L326" s="202">
        <v>1</v>
      </c>
      <c r="M326" s="194" t="s">
        <v>757</v>
      </c>
      <c r="N326" s="204">
        <v>60</v>
      </c>
      <c r="Q326" s="115"/>
      <c r="R326" s="112" t="str">
        <f t="shared" si="120"/>
        <v>Update games set Opp_Parent= 'Leeds United' where game_id=20160206</v>
      </c>
      <c r="S326" s="112" t="str">
        <f t="shared" si="121"/>
        <v>Update lineups set player_name = 'de Vries Dorus' where game_id = 20160206 and player_order = 1</v>
      </c>
      <c r="T326" s="65" t="str">
        <f t="shared" si="108"/>
        <v>insert into goals (game_id, goal_order, scorer_name) values (20160206, 1, 'Oliveira Nelson')</v>
      </c>
      <c r="U326" s="193" t="str">
        <f t="shared" si="122"/>
        <v>update goals set scorer_name = 'Oliveira Nelson', goal_min = 60 where game_id = 20160206 and goal_order = 1</v>
      </c>
      <c r="V326" s="242" t="s">
        <v>739</v>
      </c>
      <c r="W326" s="65" t="str">
        <f t="shared" si="123"/>
        <v>Update lineups set player_name = 'de Vries Dorus'</v>
      </c>
      <c r="X326" s="65" t="str">
        <f t="shared" si="109"/>
        <v/>
      </c>
      <c r="Y326" s="65" t="str">
        <f t="shared" si="110"/>
        <v/>
      </c>
      <c r="Z326" s="65" t="str">
        <f t="shared" si="111"/>
        <v/>
      </c>
      <c r="AA326" s="65" t="str">
        <f t="shared" si="112"/>
        <v/>
      </c>
      <c r="AB326" s="65" t="str">
        <f t="shared" si="113"/>
        <v/>
      </c>
      <c r="AC326" s="65" t="str">
        <f t="shared" si="114"/>
        <v/>
      </c>
      <c r="AD326" s="65" t="str">
        <f t="shared" si="124"/>
        <v xml:space="preserve"> where game_id = 20160206 and player_order = 1</v>
      </c>
      <c r="AE326" s="65" t="s">
        <v>739</v>
      </c>
      <c r="AF326" s="65" t="str">
        <f t="shared" si="115"/>
        <v>update goals set scorer_name = 'Oliveira Nelson'</v>
      </c>
      <c r="AG326" s="65" t="str">
        <f t="shared" si="116"/>
        <v>, goal_min = 60</v>
      </c>
      <c r="AH326" s="65" t="str">
        <f t="shared" si="117"/>
        <v/>
      </c>
      <c r="AI326" s="65" t="str">
        <f t="shared" si="118"/>
        <v/>
      </c>
      <c r="AJ326" s="65" t="str">
        <f t="shared" si="119"/>
        <v xml:space="preserve"> where game_id = 20160206 and goal_order = 1</v>
      </c>
    </row>
    <row r="327" spans="1:36" x14ac:dyDescent="0.25">
      <c r="A327" s="109" t="s">
        <v>5</v>
      </c>
      <c r="B327" s="114">
        <v>1</v>
      </c>
      <c r="C327" s="113">
        <v>20160206</v>
      </c>
      <c r="D327" s="113">
        <v>2</v>
      </c>
      <c r="F327" s="212" t="s">
        <v>714</v>
      </c>
      <c r="Q327" s="115"/>
      <c r="R327" s="112" t="str">
        <f t="shared" si="120"/>
        <v>Update games set F= 1 where game_id=20160206</v>
      </c>
      <c r="S327" s="112" t="str">
        <f t="shared" si="121"/>
        <v>Update lineups set player_name = 'Mills Matthew' where game_id = 20160206 and player_order = 2</v>
      </c>
      <c r="T327" s="65" t="str">
        <f t="shared" si="108"/>
        <v/>
      </c>
      <c r="U327" s="193" t="str">
        <f t="shared" si="122"/>
        <v/>
      </c>
      <c r="V327" s="242" t="s">
        <v>739</v>
      </c>
      <c r="W327" s="65" t="str">
        <f t="shared" si="123"/>
        <v>Update lineups set player_name = 'Mills Matthew'</v>
      </c>
      <c r="X327" s="65" t="str">
        <f t="shared" si="109"/>
        <v/>
      </c>
      <c r="Y327" s="65" t="str">
        <f t="shared" si="110"/>
        <v/>
      </c>
      <c r="Z327" s="65" t="str">
        <f t="shared" si="111"/>
        <v/>
      </c>
      <c r="AA327" s="65" t="str">
        <f t="shared" si="112"/>
        <v/>
      </c>
      <c r="AB327" s="65" t="str">
        <f t="shared" si="113"/>
        <v/>
      </c>
      <c r="AC327" s="65" t="str">
        <f t="shared" si="114"/>
        <v/>
      </c>
      <c r="AD327" s="65" t="str">
        <f t="shared" si="124"/>
        <v xml:space="preserve"> where game_id = 20160206 and player_order = 2</v>
      </c>
      <c r="AE327" s="65" t="s">
        <v>739</v>
      </c>
      <c r="AF327" s="65" t="str">
        <f t="shared" si="115"/>
        <v/>
      </c>
      <c r="AG327" s="65" t="str">
        <f t="shared" si="116"/>
        <v/>
      </c>
      <c r="AH327" s="65" t="str">
        <f t="shared" si="117"/>
        <v/>
      </c>
      <c r="AI327" s="65" t="str">
        <f t="shared" si="118"/>
        <v/>
      </c>
      <c r="AJ327" s="65" t="str">
        <f t="shared" si="119"/>
        <v/>
      </c>
    </row>
    <row r="328" spans="1:36" x14ac:dyDescent="0.25">
      <c r="A328" s="109" t="s">
        <v>0</v>
      </c>
      <c r="B328" s="114">
        <v>0</v>
      </c>
      <c r="C328" s="113">
        <v>20160206</v>
      </c>
      <c r="D328" s="113">
        <v>3</v>
      </c>
      <c r="F328" s="212" t="s">
        <v>771</v>
      </c>
      <c r="Q328" s="115"/>
      <c r="R328" s="112" t="str">
        <f t="shared" si="120"/>
        <v>Update games set A= 0 where game_id=20160206</v>
      </c>
      <c r="S328" s="112" t="str">
        <f t="shared" si="121"/>
        <v>Update lineups set player_name = 'Lichaj Eric' where game_id = 20160206 and player_order = 3</v>
      </c>
      <c r="T328" s="65" t="str">
        <f t="shared" si="108"/>
        <v/>
      </c>
      <c r="U328" s="193" t="str">
        <f t="shared" si="122"/>
        <v/>
      </c>
      <c r="V328" s="242" t="s">
        <v>739</v>
      </c>
      <c r="W328" s="65" t="str">
        <f t="shared" si="123"/>
        <v>Update lineups set player_name = 'Lichaj Eric'</v>
      </c>
      <c r="X328" s="65" t="str">
        <f t="shared" si="109"/>
        <v/>
      </c>
      <c r="Y328" s="65" t="str">
        <f t="shared" si="110"/>
        <v/>
      </c>
      <c r="Z328" s="65" t="str">
        <f t="shared" si="111"/>
        <v/>
      </c>
      <c r="AA328" s="65" t="str">
        <f t="shared" si="112"/>
        <v/>
      </c>
      <c r="AB328" s="65" t="str">
        <f t="shared" si="113"/>
        <v/>
      </c>
      <c r="AC328" s="65" t="str">
        <f t="shared" si="114"/>
        <v/>
      </c>
      <c r="AD328" s="65" t="str">
        <f t="shared" si="124"/>
        <v xml:space="preserve"> where game_id = 20160206 and player_order = 3</v>
      </c>
      <c r="AE328" s="65" t="s">
        <v>739</v>
      </c>
      <c r="AF328" s="65" t="str">
        <f t="shared" si="115"/>
        <v/>
      </c>
      <c r="AG328" s="65" t="str">
        <f t="shared" si="116"/>
        <v/>
      </c>
      <c r="AH328" s="65" t="str">
        <f t="shared" si="117"/>
        <v/>
      </c>
      <c r="AI328" s="65" t="str">
        <f t="shared" si="118"/>
        <v/>
      </c>
      <c r="AJ328" s="65" t="str">
        <f t="shared" si="119"/>
        <v/>
      </c>
    </row>
    <row r="329" spans="1:36" x14ac:dyDescent="0.25">
      <c r="A329" s="109" t="s">
        <v>23</v>
      </c>
      <c r="B329" s="198" t="s">
        <v>770</v>
      </c>
      <c r="C329" s="113">
        <v>20160206</v>
      </c>
      <c r="D329" s="113">
        <v>4</v>
      </c>
      <c r="F329" s="212" t="s">
        <v>2717</v>
      </c>
      <c r="Q329" s="115"/>
      <c r="R329" s="112" t="str">
        <f t="shared" si="120"/>
        <v>Update games set Result= 'W' where game_id=20160206</v>
      </c>
      <c r="S329" s="112" t="str">
        <f t="shared" si="121"/>
        <v>Update lineups set player_name = 'Jokic Bojan' where game_id = 20160206 and player_order = 4</v>
      </c>
      <c r="T329" s="65" t="str">
        <f t="shared" si="108"/>
        <v/>
      </c>
      <c r="U329" s="193" t="str">
        <f t="shared" si="122"/>
        <v/>
      </c>
      <c r="V329" s="242" t="s">
        <v>739</v>
      </c>
      <c r="W329" s="65" t="str">
        <f t="shared" si="123"/>
        <v>Update lineups set player_name = 'Jokic Bojan'</v>
      </c>
      <c r="X329" s="65" t="str">
        <f t="shared" si="109"/>
        <v/>
      </c>
      <c r="Y329" s="65" t="str">
        <f t="shared" si="110"/>
        <v/>
      </c>
      <c r="Z329" s="65" t="str">
        <f t="shared" si="111"/>
        <v/>
      </c>
      <c r="AA329" s="65" t="str">
        <f t="shared" si="112"/>
        <v/>
      </c>
      <c r="AB329" s="65" t="str">
        <f t="shared" si="113"/>
        <v/>
      </c>
      <c r="AC329" s="65" t="str">
        <f t="shared" si="114"/>
        <v/>
      </c>
      <c r="AD329" s="65" t="str">
        <f t="shared" si="124"/>
        <v xml:space="preserve"> where game_id = 20160206 and player_order = 4</v>
      </c>
      <c r="AE329" s="65" t="s">
        <v>739</v>
      </c>
      <c r="AF329" s="65" t="str">
        <f t="shared" si="115"/>
        <v/>
      </c>
      <c r="AG329" s="65" t="str">
        <f t="shared" si="116"/>
        <v/>
      </c>
      <c r="AH329" s="65" t="str">
        <f t="shared" si="117"/>
        <v/>
      </c>
      <c r="AI329" s="65" t="str">
        <f t="shared" si="118"/>
        <v/>
      </c>
      <c r="AJ329" s="65" t="str">
        <f t="shared" si="119"/>
        <v/>
      </c>
    </row>
    <row r="330" spans="1:36" x14ac:dyDescent="0.25">
      <c r="A330" s="109" t="s">
        <v>768</v>
      </c>
      <c r="B330" s="114">
        <v>0</v>
      </c>
      <c r="C330" s="113">
        <v>20160206</v>
      </c>
      <c r="D330" s="113">
        <v>5</v>
      </c>
      <c r="F330" s="212" t="s">
        <v>830</v>
      </c>
      <c r="Q330" s="115"/>
      <c r="R330" s="112" t="str">
        <f t="shared" si="120"/>
        <v>Update games set HT_f= 0 where game_id=20160206</v>
      </c>
      <c r="S330" s="112" t="str">
        <f t="shared" si="121"/>
        <v>Update lineups set player_name = 'Mancienne Michael' where game_id = 20160206 and player_order = 5</v>
      </c>
      <c r="T330" s="65" t="str">
        <f t="shared" si="108"/>
        <v/>
      </c>
      <c r="U330" s="193" t="str">
        <f t="shared" si="122"/>
        <v/>
      </c>
      <c r="V330" s="242" t="s">
        <v>739</v>
      </c>
      <c r="W330" s="65" t="str">
        <f t="shared" si="123"/>
        <v>Update lineups set player_name = 'Mancienne Michael'</v>
      </c>
      <c r="X330" s="65" t="str">
        <f t="shared" si="109"/>
        <v/>
      </c>
      <c r="Y330" s="65" t="str">
        <f t="shared" si="110"/>
        <v/>
      </c>
      <c r="Z330" s="65" t="str">
        <f t="shared" si="111"/>
        <v/>
      </c>
      <c r="AA330" s="65" t="str">
        <f t="shared" si="112"/>
        <v/>
      </c>
      <c r="AB330" s="65" t="str">
        <f t="shared" si="113"/>
        <v/>
      </c>
      <c r="AC330" s="65" t="str">
        <f t="shared" si="114"/>
        <v/>
      </c>
      <c r="AD330" s="65" t="str">
        <f t="shared" si="124"/>
        <v xml:space="preserve"> where game_id = 20160206 and player_order = 5</v>
      </c>
      <c r="AE330" s="65" t="s">
        <v>739</v>
      </c>
      <c r="AF330" s="65" t="str">
        <f t="shared" si="115"/>
        <v/>
      </c>
      <c r="AG330" s="65" t="str">
        <f t="shared" si="116"/>
        <v/>
      </c>
      <c r="AH330" s="65" t="str">
        <f t="shared" si="117"/>
        <v/>
      </c>
      <c r="AI330" s="65" t="str">
        <f t="shared" si="118"/>
        <v/>
      </c>
      <c r="AJ330" s="65" t="str">
        <f t="shared" si="119"/>
        <v/>
      </c>
    </row>
    <row r="331" spans="1:36" x14ac:dyDescent="0.25">
      <c r="A331" s="109" t="s">
        <v>766</v>
      </c>
      <c r="B331" s="114">
        <v>0</v>
      </c>
      <c r="C331" s="113">
        <v>20160206</v>
      </c>
      <c r="D331" s="113">
        <v>6</v>
      </c>
      <c r="F331" s="194" t="s">
        <v>839</v>
      </c>
      <c r="Q331" s="115"/>
      <c r="R331" s="112" t="str">
        <f t="shared" si="120"/>
        <v>Update games set HT_a= 0 where game_id=20160206</v>
      </c>
      <c r="S331" s="112" t="str">
        <f t="shared" si="121"/>
        <v>Update lineups set player_name = 'Gardner Gary' where game_id = 20160206 and player_order = 6</v>
      </c>
      <c r="T331" s="65" t="str">
        <f t="shared" si="108"/>
        <v/>
      </c>
      <c r="U331" s="193" t="str">
        <f t="shared" si="122"/>
        <v/>
      </c>
      <c r="V331" s="242" t="s">
        <v>739</v>
      </c>
      <c r="W331" s="65" t="str">
        <f t="shared" si="123"/>
        <v>Update lineups set player_name = 'Gardner Gary'</v>
      </c>
      <c r="X331" s="65" t="str">
        <f t="shared" si="109"/>
        <v/>
      </c>
      <c r="Y331" s="65" t="str">
        <f t="shared" si="110"/>
        <v/>
      </c>
      <c r="Z331" s="65" t="str">
        <f t="shared" si="111"/>
        <v/>
      </c>
      <c r="AA331" s="65" t="str">
        <f t="shared" si="112"/>
        <v/>
      </c>
      <c r="AB331" s="65" t="str">
        <f t="shared" si="113"/>
        <v/>
      </c>
      <c r="AC331" s="65" t="str">
        <f t="shared" si="114"/>
        <v/>
      </c>
      <c r="AD331" s="65" t="str">
        <f t="shared" si="124"/>
        <v xml:space="preserve"> where game_id = 20160206 and player_order = 6</v>
      </c>
      <c r="AE331" s="65" t="s">
        <v>739</v>
      </c>
      <c r="AF331" s="65" t="str">
        <f t="shared" si="115"/>
        <v/>
      </c>
      <c r="AG331" s="65" t="str">
        <f t="shared" si="116"/>
        <v/>
      </c>
      <c r="AH331" s="65" t="str">
        <f t="shared" si="117"/>
        <v/>
      </c>
      <c r="AI331" s="65" t="str">
        <f t="shared" si="118"/>
        <v/>
      </c>
      <c r="AJ331" s="65" t="str">
        <f t="shared" si="119"/>
        <v/>
      </c>
    </row>
    <row r="332" spans="1:36" x14ac:dyDescent="0.25">
      <c r="A332" s="109" t="s">
        <v>764</v>
      </c>
      <c r="B332" s="114">
        <v>11</v>
      </c>
      <c r="C332" s="113">
        <v>20160206</v>
      </c>
      <c r="D332" s="113">
        <v>7</v>
      </c>
      <c r="F332" s="194" t="s">
        <v>2685</v>
      </c>
      <c r="Q332" s="115"/>
      <c r="R332" s="112" t="str">
        <f t="shared" si="120"/>
        <v>Update games set Pos_before= 11 where game_id=20160206</v>
      </c>
      <c r="S332" s="112" t="str">
        <f t="shared" si="121"/>
        <v>Update lineups set player_name = 'Teshce Robert' where game_id = 20160206 and player_order = 7</v>
      </c>
      <c r="T332" s="65" t="str">
        <f t="shared" si="108"/>
        <v/>
      </c>
      <c r="U332" s="193" t="str">
        <f t="shared" si="122"/>
        <v/>
      </c>
      <c r="V332" s="242" t="s">
        <v>739</v>
      </c>
      <c r="W332" s="65" t="str">
        <f t="shared" si="123"/>
        <v>Update lineups set player_name = 'Teshce Robert'</v>
      </c>
      <c r="X332" s="65" t="str">
        <f t="shared" si="109"/>
        <v/>
      </c>
      <c r="Y332" s="65" t="str">
        <f t="shared" si="110"/>
        <v/>
      </c>
      <c r="Z332" s="65" t="str">
        <f t="shared" si="111"/>
        <v/>
      </c>
      <c r="AA332" s="65" t="str">
        <f t="shared" si="112"/>
        <v/>
      </c>
      <c r="AB332" s="65" t="str">
        <f t="shared" si="113"/>
        <v/>
      </c>
      <c r="AC332" s="65" t="str">
        <f t="shared" si="114"/>
        <v/>
      </c>
      <c r="AD332" s="65" t="str">
        <f t="shared" si="124"/>
        <v xml:space="preserve"> where game_id = 20160206 and player_order = 7</v>
      </c>
      <c r="AE332" s="65" t="s">
        <v>739</v>
      </c>
      <c r="AF332" s="65" t="str">
        <f t="shared" si="115"/>
        <v/>
      </c>
      <c r="AG332" s="65" t="str">
        <f t="shared" si="116"/>
        <v/>
      </c>
      <c r="AH332" s="65" t="str">
        <f t="shared" si="117"/>
        <v/>
      </c>
      <c r="AI332" s="65" t="str">
        <f t="shared" si="118"/>
        <v/>
      </c>
      <c r="AJ332" s="65" t="str">
        <f t="shared" si="119"/>
        <v/>
      </c>
    </row>
    <row r="333" spans="1:36" x14ac:dyDescent="0.25">
      <c r="A333" s="109" t="s">
        <v>762</v>
      </c>
      <c r="B333" s="114">
        <v>10</v>
      </c>
      <c r="C333" s="113">
        <v>20160206</v>
      </c>
      <c r="D333" s="113">
        <v>8</v>
      </c>
      <c r="F333" s="194" t="s">
        <v>765</v>
      </c>
      <c r="Q333" s="115"/>
      <c r="R333" s="112" t="str">
        <f t="shared" si="120"/>
        <v>Update games set Pos_after= 10 where game_id=20160206</v>
      </c>
      <c r="S333" s="112" t="str">
        <f t="shared" si="121"/>
        <v>Update lineups set player_name = 'Vaughan David' where game_id = 20160206 and player_order = 8</v>
      </c>
      <c r="T333" s="65" t="str">
        <f t="shared" si="108"/>
        <v/>
      </c>
      <c r="U333" s="193" t="str">
        <f t="shared" si="122"/>
        <v/>
      </c>
      <c r="V333" s="242" t="s">
        <v>739</v>
      </c>
      <c r="W333" s="65" t="str">
        <f t="shared" si="123"/>
        <v>Update lineups set player_name = 'Vaughan David'</v>
      </c>
      <c r="X333" s="65" t="str">
        <f t="shared" si="109"/>
        <v/>
      </c>
      <c r="Y333" s="65" t="str">
        <f t="shared" si="110"/>
        <v/>
      </c>
      <c r="Z333" s="65" t="str">
        <f t="shared" si="111"/>
        <v/>
      </c>
      <c r="AA333" s="65" t="str">
        <f t="shared" si="112"/>
        <v/>
      </c>
      <c r="AB333" s="65" t="str">
        <f t="shared" si="113"/>
        <v/>
      </c>
      <c r="AC333" s="65" t="str">
        <f t="shared" si="114"/>
        <v/>
      </c>
      <c r="AD333" s="65" t="str">
        <f t="shared" si="124"/>
        <v xml:space="preserve"> where game_id = 20160206 and player_order = 8</v>
      </c>
      <c r="AE333" s="65" t="s">
        <v>739</v>
      </c>
      <c r="AF333" s="65" t="str">
        <f t="shared" si="115"/>
        <v/>
      </c>
      <c r="AG333" s="65" t="str">
        <f t="shared" si="116"/>
        <v/>
      </c>
      <c r="AH333" s="65" t="str">
        <f t="shared" si="117"/>
        <v/>
      </c>
      <c r="AI333" s="65" t="str">
        <f t="shared" si="118"/>
        <v/>
      </c>
      <c r="AJ333" s="65" t="str">
        <f t="shared" si="119"/>
        <v/>
      </c>
    </row>
    <row r="334" spans="1:36" x14ac:dyDescent="0.25">
      <c r="A334" s="109" t="s">
        <v>761</v>
      </c>
      <c r="B334" s="114">
        <v>16</v>
      </c>
      <c r="C334" s="113">
        <v>20160206</v>
      </c>
      <c r="D334" s="113">
        <v>9</v>
      </c>
      <c r="F334" s="194" t="s">
        <v>741</v>
      </c>
      <c r="Q334" s="115"/>
      <c r="R334" s="112" t="str">
        <f t="shared" si="120"/>
        <v>Update games set Opp_before= 16 where game_id=20160206</v>
      </c>
      <c r="S334" s="112" t="str">
        <f t="shared" si="121"/>
        <v>Update lineups set player_name = 'Osborn Ben' where game_id = 20160206 and player_order = 9</v>
      </c>
      <c r="T334" s="65" t="str">
        <f t="shared" si="108"/>
        <v/>
      </c>
      <c r="U334" s="193" t="str">
        <f t="shared" si="122"/>
        <v/>
      </c>
      <c r="V334" s="242" t="s">
        <v>739</v>
      </c>
      <c r="W334" s="65" t="str">
        <f t="shared" si="123"/>
        <v>Update lineups set player_name = 'Osborn Ben'</v>
      </c>
      <c r="X334" s="65" t="str">
        <f t="shared" si="109"/>
        <v/>
      </c>
      <c r="Y334" s="65" t="str">
        <f t="shared" si="110"/>
        <v/>
      </c>
      <c r="Z334" s="65" t="str">
        <f t="shared" si="111"/>
        <v/>
      </c>
      <c r="AA334" s="65" t="str">
        <f t="shared" si="112"/>
        <v/>
      </c>
      <c r="AB334" s="65" t="str">
        <f t="shared" si="113"/>
        <v/>
      </c>
      <c r="AC334" s="65" t="str">
        <f t="shared" si="114"/>
        <v/>
      </c>
      <c r="AD334" s="65" t="str">
        <f t="shared" si="124"/>
        <v xml:space="preserve"> where game_id = 20160206 and player_order = 9</v>
      </c>
      <c r="AE334" s="65" t="s">
        <v>739</v>
      </c>
      <c r="AF334" s="65" t="str">
        <f t="shared" si="115"/>
        <v/>
      </c>
      <c r="AG334" s="65" t="str">
        <f t="shared" si="116"/>
        <v/>
      </c>
      <c r="AH334" s="65" t="str">
        <f t="shared" si="117"/>
        <v/>
      </c>
      <c r="AI334" s="65" t="str">
        <f t="shared" si="118"/>
        <v/>
      </c>
      <c r="AJ334" s="65" t="str">
        <f t="shared" si="119"/>
        <v/>
      </c>
    </row>
    <row r="335" spans="1:36" x14ac:dyDescent="0.25">
      <c r="A335" s="109" t="s">
        <v>759</v>
      </c>
      <c r="B335" s="114">
        <v>16</v>
      </c>
      <c r="C335" s="113">
        <v>20160206</v>
      </c>
      <c r="D335" s="113">
        <v>10</v>
      </c>
      <c r="F335" s="194" t="s">
        <v>740</v>
      </c>
      <c r="Q335" s="115"/>
      <c r="R335" s="112" t="str">
        <f t="shared" si="120"/>
        <v>Update games set Opp_after= 16 where game_id=20160206</v>
      </c>
      <c r="S335" s="112" t="str">
        <f t="shared" si="121"/>
        <v>Update lineups set player_name = 'Ward Jamie' where game_id = 20160206 and player_order = 10</v>
      </c>
      <c r="T335" s="65" t="str">
        <f t="shared" si="108"/>
        <v/>
      </c>
      <c r="U335" s="193" t="str">
        <f t="shared" si="122"/>
        <v/>
      </c>
      <c r="V335" s="242" t="s">
        <v>739</v>
      </c>
      <c r="W335" s="65" t="str">
        <f t="shared" si="123"/>
        <v>Update lineups set player_name = 'Ward Jamie'</v>
      </c>
      <c r="X335" s="65" t="str">
        <f t="shared" si="109"/>
        <v/>
      </c>
      <c r="Y335" s="65" t="str">
        <f t="shared" si="110"/>
        <v/>
      </c>
      <c r="Z335" s="65" t="str">
        <f t="shared" si="111"/>
        <v/>
      </c>
      <c r="AA335" s="65" t="str">
        <f t="shared" si="112"/>
        <v/>
      </c>
      <c r="AB335" s="65" t="str">
        <f t="shared" si="113"/>
        <v/>
      </c>
      <c r="AC335" s="65" t="str">
        <f t="shared" si="114"/>
        <v/>
      </c>
      <c r="AD335" s="65" t="str">
        <f t="shared" si="124"/>
        <v xml:space="preserve"> where game_id = 20160206 and player_order = 10</v>
      </c>
      <c r="AE335" s="65" t="s">
        <v>739</v>
      </c>
      <c r="AF335" s="65" t="str">
        <f t="shared" si="115"/>
        <v/>
      </c>
      <c r="AG335" s="65" t="str">
        <f t="shared" si="116"/>
        <v/>
      </c>
      <c r="AH335" s="65" t="str">
        <f t="shared" si="117"/>
        <v/>
      </c>
      <c r="AI335" s="65" t="str">
        <f t="shared" si="118"/>
        <v/>
      </c>
      <c r="AJ335" s="65" t="str">
        <f t="shared" si="119"/>
        <v/>
      </c>
    </row>
    <row r="336" spans="1:36" x14ac:dyDescent="0.25">
      <c r="A336" s="109" t="s">
        <v>20</v>
      </c>
      <c r="B336" s="236" t="s">
        <v>2739</v>
      </c>
      <c r="C336" s="75">
        <v>20160206</v>
      </c>
      <c r="D336" s="75">
        <v>11</v>
      </c>
      <c r="E336" s="75"/>
      <c r="F336" s="195" t="s">
        <v>757</v>
      </c>
      <c r="G336" s="75"/>
      <c r="H336" s="78"/>
      <c r="I336" s="75"/>
      <c r="J336" s="75"/>
      <c r="K336" s="75"/>
      <c r="L336" s="233"/>
      <c r="M336" s="234"/>
      <c r="N336" s="235"/>
      <c r="O336" s="235"/>
      <c r="Q336" s="115"/>
      <c r="R336" s="112" t="str">
        <f t="shared" si="120"/>
        <v>Update games set Ground= 'Elland Road' where game_id=20160206</v>
      </c>
      <c r="S336" s="112" t="str">
        <f t="shared" si="121"/>
        <v>Update lineups set player_name = 'Oliveira Nelson' where game_id = 20160206 and player_order = 11</v>
      </c>
      <c r="T336" s="65" t="str">
        <f t="shared" si="108"/>
        <v/>
      </c>
      <c r="U336" s="193" t="str">
        <f t="shared" si="122"/>
        <v/>
      </c>
      <c r="V336" s="242" t="s">
        <v>739</v>
      </c>
      <c r="W336" s="65" t="str">
        <f t="shared" si="123"/>
        <v>Update lineups set player_name = 'Oliveira Nelson'</v>
      </c>
      <c r="X336" s="65" t="str">
        <f t="shared" si="109"/>
        <v/>
      </c>
      <c r="Y336" s="65" t="str">
        <f t="shared" si="110"/>
        <v/>
      </c>
      <c r="Z336" s="65" t="str">
        <f t="shared" si="111"/>
        <v/>
      </c>
      <c r="AA336" s="65" t="str">
        <f t="shared" si="112"/>
        <v/>
      </c>
      <c r="AB336" s="65" t="str">
        <f t="shared" si="113"/>
        <v/>
      </c>
      <c r="AC336" s="65" t="str">
        <f t="shared" si="114"/>
        <v/>
      </c>
      <c r="AD336" s="65" t="str">
        <f t="shared" si="124"/>
        <v xml:space="preserve"> where game_id = 20160206 and player_order = 11</v>
      </c>
      <c r="AE336" s="65" t="s">
        <v>739</v>
      </c>
      <c r="AF336" s="65" t="str">
        <f t="shared" si="115"/>
        <v/>
      </c>
      <c r="AG336" s="65" t="str">
        <f t="shared" si="116"/>
        <v/>
      </c>
      <c r="AH336" s="65" t="str">
        <f t="shared" si="117"/>
        <v/>
      </c>
      <c r="AI336" s="65" t="str">
        <f t="shared" si="118"/>
        <v/>
      </c>
      <c r="AJ336" s="65" t="str">
        <f t="shared" si="119"/>
        <v/>
      </c>
    </row>
    <row r="337" spans="1:36" x14ac:dyDescent="0.25">
      <c r="A337" s="109" t="s">
        <v>756</v>
      </c>
      <c r="B337" s="236" t="s">
        <v>2739</v>
      </c>
      <c r="C337" s="113">
        <v>20160206</v>
      </c>
      <c r="D337" s="113">
        <v>12</v>
      </c>
      <c r="F337" s="194" t="s">
        <v>754</v>
      </c>
      <c r="Q337" s="115"/>
      <c r="R337" s="112" t="str">
        <f t="shared" si="120"/>
        <v>Update games set Ground_Parent= 'Elland Road' where game_id=20160206</v>
      </c>
      <c r="S337" s="112" t="str">
        <f t="shared" si="121"/>
        <v>Update lineups set player_name = 'Evtimov Dimitar' where game_id = 20160206 and player_order = 12</v>
      </c>
      <c r="T337" s="65" t="str">
        <f t="shared" si="108"/>
        <v/>
      </c>
      <c r="U337" s="193" t="str">
        <f t="shared" si="122"/>
        <v/>
      </c>
      <c r="V337" s="242" t="s">
        <v>739</v>
      </c>
      <c r="W337" s="65" t="str">
        <f t="shared" si="123"/>
        <v>Update lineups set player_name = 'Evtimov Dimitar'</v>
      </c>
      <c r="X337" s="65" t="str">
        <f t="shared" si="109"/>
        <v/>
      </c>
      <c r="Y337" s="65" t="str">
        <f t="shared" si="110"/>
        <v/>
      </c>
      <c r="Z337" s="65" t="str">
        <f t="shared" si="111"/>
        <v/>
      </c>
      <c r="AA337" s="65" t="str">
        <f t="shared" si="112"/>
        <v/>
      </c>
      <c r="AB337" s="65" t="str">
        <f t="shared" si="113"/>
        <v/>
      </c>
      <c r="AC337" s="65" t="str">
        <f t="shared" si="114"/>
        <v/>
      </c>
      <c r="AD337" s="65" t="str">
        <f t="shared" si="124"/>
        <v xml:space="preserve"> where game_id = 20160206 and player_order = 12</v>
      </c>
      <c r="AE337" s="65" t="s">
        <v>739</v>
      </c>
      <c r="AF337" s="65" t="str">
        <f t="shared" si="115"/>
        <v/>
      </c>
      <c r="AG337" s="65" t="str">
        <f t="shared" si="116"/>
        <v/>
      </c>
      <c r="AH337" s="65" t="str">
        <f t="shared" si="117"/>
        <v/>
      </c>
      <c r="AI337" s="65" t="str">
        <f t="shared" si="118"/>
        <v/>
      </c>
      <c r="AJ337" s="65" t="str">
        <f t="shared" si="119"/>
        <v/>
      </c>
    </row>
    <row r="338" spans="1:36" x14ac:dyDescent="0.25">
      <c r="A338" s="109" t="s">
        <v>753</v>
      </c>
      <c r="B338" s="236" t="s">
        <v>2738</v>
      </c>
      <c r="C338" s="113">
        <v>20160206</v>
      </c>
      <c r="D338" s="113">
        <v>13</v>
      </c>
      <c r="F338" s="194" t="s">
        <v>769</v>
      </c>
      <c r="H338" s="232"/>
      <c r="Q338" s="115"/>
      <c r="R338" s="112" t="str">
        <f t="shared" si="120"/>
        <v>Update games set Referee= 'Scott Duncan' where game_id=20160206</v>
      </c>
      <c r="S338" s="112" t="str">
        <f t="shared" si="121"/>
        <v>Update lineups set player_name = 'Hobbs Jack' where game_id = 20160206 and player_order = 13</v>
      </c>
      <c r="T338" s="65" t="str">
        <f t="shared" si="108"/>
        <v/>
      </c>
      <c r="U338" s="193" t="str">
        <f t="shared" si="122"/>
        <v/>
      </c>
      <c r="V338" s="242" t="s">
        <v>739</v>
      </c>
      <c r="W338" s="65" t="str">
        <f t="shared" si="123"/>
        <v>Update lineups set player_name = 'Hobbs Jack'</v>
      </c>
      <c r="X338" s="65" t="str">
        <f t="shared" si="109"/>
        <v/>
      </c>
      <c r="Y338" s="65" t="str">
        <f t="shared" si="110"/>
        <v/>
      </c>
      <c r="Z338" s="65" t="str">
        <f t="shared" si="111"/>
        <v/>
      </c>
      <c r="AA338" s="65" t="str">
        <f t="shared" si="112"/>
        <v/>
      </c>
      <c r="AB338" s="65" t="str">
        <f t="shared" si="113"/>
        <v/>
      </c>
      <c r="AC338" s="65" t="str">
        <f t="shared" si="114"/>
        <v/>
      </c>
      <c r="AD338" s="65" t="str">
        <f t="shared" si="124"/>
        <v xml:space="preserve"> where game_id = 20160206 and player_order = 13</v>
      </c>
      <c r="AE338" s="65" t="s">
        <v>739</v>
      </c>
      <c r="AF338" s="65" t="str">
        <f t="shared" si="115"/>
        <v/>
      </c>
      <c r="AG338" s="65" t="str">
        <f t="shared" si="116"/>
        <v/>
      </c>
      <c r="AH338" s="65" t="str">
        <f t="shared" si="117"/>
        <v/>
      </c>
      <c r="AI338" s="65" t="str">
        <f t="shared" si="118"/>
        <v/>
      </c>
      <c r="AJ338" s="65" t="str">
        <f t="shared" si="119"/>
        <v/>
      </c>
    </row>
    <row r="339" spans="1:36" x14ac:dyDescent="0.25">
      <c r="A339" s="109" t="s">
        <v>475</v>
      </c>
      <c r="B339" s="114">
        <v>24079</v>
      </c>
      <c r="C339" s="113">
        <v>20160206</v>
      </c>
      <c r="D339" s="113">
        <v>14</v>
      </c>
      <c r="F339" s="194" t="s">
        <v>735</v>
      </c>
      <c r="Q339" s="115"/>
      <c r="R339" s="112" t="str">
        <f t="shared" si="120"/>
        <v>Update games set Att= 24079 where game_id=20160206</v>
      </c>
      <c r="S339" s="112" t="str">
        <f t="shared" si="121"/>
        <v>Update lineups set player_name = 'Cohen Chris' where game_id = 20160206 and player_order = 14</v>
      </c>
      <c r="T339" s="65" t="str">
        <f t="shared" si="108"/>
        <v/>
      </c>
      <c r="U339" s="193" t="str">
        <f t="shared" si="122"/>
        <v/>
      </c>
      <c r="V339" s="242" t="s">
        <v>739</v>
      </c>
      <c r="W339" s="65" t="str">
        <f t="shared" si="123"/>
        <v>Update lineups set player_name = 'Cohen Chris'</v>
      </c>
      <c r="X339" s="65" t="str">
        <f t="shared" si="109"/>
        <v/>
      </c>
      <c r="Y339" s="65" t="str">
        <f t="shared" si="110"/>
        <v/>
      </c>
      <c r="Z339" s="65" t="str">
        <f t="shared" si="111"/>
        <v/>
      </c>
      <c r="AA339" s="65" t="str">
        <f t="shared" si="112"/>
        <v/>
      </c>
      <c r="AB339" s="65" t="str">
        <f t="shared" si="113"/>
        <v/>
      </c>
      <c r="AC339" s="65" t="str">
        <f t="shared" si="114"/>
        <v/>
      </c>
      <c r="AD339" s="65" t="str">
        <f t="shared" si="124"/>
        <v xml:space="preserve"> where game_id = 20160206 and player_order = 14</v>
      </c>
      <c r="AE339" s="65" t="s">
        <v>739</v>
      </c>
      <c r="AF339" s="65" t="str">
        <f t="shared" si="115"/>
        <v/>
      </c>
      <c r="AG339" s="65" t="str">
        <f t="shared" si="116"/>
        <v/>
      </c>
      <c r="AH339" s="65" t="str">
        <f t="shared" si="117"/>
        <v/>
      </c>
      <c r="AI339" s="65" t="str">
        <f t="shared" si="118"/>
        <v/>
      </c>
      <c r="AJ339" s="65" t="str">
        <f t="shared" si="119"/>
        <v/>
      </c>
    </row>
    <row r="340" spans="1:36" x14ac:dyDescent="0.25">
      <c r="A340" s="109" t="s">
        <v>749</v>
      </c>
      <c r="B340" s="237" t="s">
        <v>2740</v>
      </c>
      <c r="C340" s="113">
        <v>20160206</v>
      </c>
      <c r="D340" s="113">
        <v>15</v>
      </c>
      <c r="F340" s="194" t="s">
        <v>775</v>
      </c>
      <c r="H340" s="232"/>
      <c r="Q340" s="115"/>
      <c r="R340" s="112" t="str">
        <f t="shared" si="120"/>
        <v>Update games set Source= 'http://www.11v11.com/matches/leeds-united-v-nottingham-forest-06-february-2016-316226/' where game_id=20160206</v>
      </c>
      <c r="S340" s="112" t="str">
        <f t="shared" si="121"/>
        <v>Update lineups set player_name = 'Grant Jorge' where game_id = 20160206 and player_order = 15</v>
      </c>
      <c r="T340" s="65" t="str">
        <f t="shared" si="108"/>
        <v/>
      </c>
      <c r="U340" s="193" t="str">
        <f t="shared" si="122"/>
        <v/>
      </c>
      <c r="V340" s="242" t="s">
        <v>739</v>
      </c>
      <c r="W340" s="65" t="str">
        <f t="shared" si="123"/>
        <v>Update lineups set player_name = 'Grant Jorge'</v>
      </c>
      <c r="X340" s="65" t="str">
        <f t="shared" si="109"/>
        <v/>
      </c>
      <c r="Y340" s="65" t="str">
        <f t="shared" si="110"/>
        <v/>
      </c>
      <c r="Z340" s="65" t="str">
        <f t="shared" si="111"/>
        <v/>
      </c>
      <c r="AA340" s="65" t="str">
        <f t="shared" si="112"/>
        <v/>
      </c>
      <c r="AB340" s="65" t="str">
        <f t="shared" si="113"/>
        <v/>
      </c>
      <c r="AC340" s="65" t="str">
        <f t="shared" si="114"/>
        <v/>
      </c>
      <c r="AD340" s="65" t="str">
        <f t="shared" si="124"/>
        <v xml:space="preserve"> where game_id = 20160206 and player_order = 15</v>
      </c>
      <c r="AE340" s="65" t="s">
        <v>739</v>
      </c>
      <c r="AF340" s="65" t="str">
        <f t="shared" si="115"/>
        <v/>
      </c>
      <c r="AG340" s="65" t="str">
        <f t="shared" si="116"/>
        <v/>
      </c>
      <c r="AH340" s="65" t="str">
        <f t="shared" si="117"/>
        <v/>
      </c>
      <c r="AI340" s="65" t="str">
        <f t="shared" si="118"/>
        <v/>
      </c>
      <c r="AJ340" s="65" t="str">
        <f t="shared" si="119"/>
        <v/>
      </c>
    </row>
    <row r="341" spans="1:36" x14ac:dyDescent="0.25">
      <c r="A341" s="109" t="s">
        <v>746</v>
      </c>
      <c r="B341" s="198" t="str">
        <f>CONCATENATE("'", LEFT(C341,4), "-", MID(C341,5,2), "-", RIGHT(C341,2), "'")</f>
        <v>'2016-02-06'</v>
      </c>
      <c r="C341" s="113">
        <v>20160206</v>
      </c>
      <c r="D341" s="113">
        <v>16</v>
      </c>
      <c r="F341" s="194" t="s">
        <v>823</v>
      </c>
      <c r="G341" s="113">
        <v>75</v>
      </c>
      <c r="H341" s="232" t="s">
        <v>740</v>
      </c>
      <c r="Q341" s="115"/>
      <c r="R341" s="112" t="str">
        <f t="shared" si="120"/>
        <v>Update games set Game_date= '2016-02-06' where game_id=20160206</v>
      </c>
      <c r="S341" s="112" t="str">
        <f t="shared" si="121"/>
        <v>Update lineups set player_name = 'Burke Oliver', Sub_min= 75, Player_off = 'Ward Jamie' where game_id = 20160206 and player_order = 16</v>
      </c>
      <c r="T341" s="65" t="str">
        <f t="shared" si="108"/>
        <v/>
      </c>
      <c r="U341" s="193" t="str">
        <f t="shared" si="122"/>
        <v/>
      </c>
      <c r="V341" s="242" t="s">
        <v>739</v>
      </c>
      <c r="W341" s="65" t="str">
        <f t="shared" si="123"/>
        <v>Update lineups set player_name = 'Burke Oliver'</v>
      </c>
      <c r="X341" s="65" t="str">
        <f t="shared" si="109"/>
        <v/>
      </c>
      <c r="Y341" s="65" t="str">
        <f t="shared" si="110"/>
        <v/>
      </c>
      <c r="Z341" s="65" t="str">
        <f t="shared" si="111"/>
        <v/>
      </c>
      <c r="AA341" s="65" t="str">
        <f t="shared" si="112"/>
        <v/>
      </c>
      <c r="AB341" s="65" t="str">
        <f t="shared" si="113"/>
        <v>, Sub_min= 75</v>
      </c>
      <c r="AC341" s="65" t="str">
        <f t="shared" si="114"/>
        <v>, Player_off = 'Ward Jamie'</v>
      </c>
      <c r="AD341" s="65" t="str">
        <f t="shared" si="124"/>
        <v xml:space="preserve"> where game_id = 20160206 and player_order = 16</v>
      </c>
      <c r="AE341" s="65" t="s">
        <v>739</v>
      </c>
      <c r="AF341" s="65" t="str">
        <f t="shared" si="115"/>
        <v/>
      </c>
      <c r="AG341" s="65" t="str">
        <f t="shared" si="116"/>
        <v/>
      </c>
      <c r="AH341" s="65" t="str">
        <f t="shared" si="117"/>
        <v/>
      </c>
      <c r="AI341" s="65" t="str">
        <f t="shared" si="118"/>
        <v/>
      </c>
      <c r="AJ341" s="65" t="str">
        <f t="shared" si="119"/>
        <v/>
      </c>
    </row>
    <row r="342" spans="1:36" x14ac:dyDescent="0.25">
      <c r="A342" s="109" t="s">
        <v>743</v>
      </c>
      <c r="B342" s="198" t="s">
        <v>2711</v>
      </c>
      <c r="C342" s="113">
        <v>20160206</v>
      </c>
      <c r="D342" s="113">
        <v>17</v>
      </c>
      <c r="F342" s="194" t="s">
        <v>750</v>
      </c>
      <c r="G342" s="113">
        <v>89</v>
      </c>
      <c r="H342" s="232" t="s">
        <v>757</v>
      </c>
      <c r="Q342" s="115"/>
      <c r="R342" s="112" t="str">
        <f t="shared" si="120"/>
        <v>Update games set Game_time= '3:00PM' where game_id=20160206</v>
      </c>
      <c r="S342" s="112" t="str">
        <f t="shared" si="121"/>
        <v>Update lineups set player_name = 'Blackstock Dexter', Sub_min= 89, Player_off = 'Oliveira Nelson' where game_id = 20160206 and player_order = 17</v>
      </c>
      <c r="T342" s="65" t="str">
        <f t="shared" si="108"/>
        <v/>
      </c>
      <c r="U342" s="193" t="str">
        <f t="shared" si="122"/>
        <v/>
      </c>
      <c r="V342" s="242" t="s">
        <v>739</v>
      </c>
      <c r="W342" s="65" t="str">
        <f t="shared" si="123"/>
        <v>Update lineups set player_name = 'Blackstock Dexter'</v>
      </c>
      <c r="X342" s="65" t="str">
        <f t="shared" si="109"/>
        <v/>
      </c>
      <c r="Y342" s="65" t="str">
        <f t="shared" si="110"/>
        <v/>
      </c>
      <c r="Z342" s="65" t="str">
        <f t="shared" si="111"/>
        <v/>
      </c>
      <c r="AA342" s="65" t="str">
        <f t="shared" si="112"/>
        <v/>
      </c>
      <c r="AB342" s="65" t="str">
        <f t="shared" si="113"/>
        <v>, Sub_min= 89</v>
      </c>
      <c r="AC342" s="65" t="str">
        <f t="shared" si="114"/>
        <v>, Player_off = 'Oliveira Nelson'</v>
      </c>
      <c r="AD342" s="65" t="str">
        <f t="shared" si="124"/>
        <v xml:space="preserve"> where game_id = 20160206 and player_order = 17</v>
      </c>
      <c r="AE342" s="65" t="s">
        <v>739</v>
      </c>
      <c r="AF342" s="65" t="str">
        <f t="shared" si="115"/>
        <v/>
      </c>
      <c r="AG342" s="65" t="str">
        <f t="shared" si="116"/>
        <v/>
      </c>
      <c r="AH342" s="65" t="str">
        <f t="shared" si="117"/>
        <v/>
      </c>
      <c r="AI342" s="65" t="str">
        <f t="shared" si="118"/>
        <v/>
      </c>
      <c r="AJ342" s="65" t="str">
        <f t="shared" si="119"/>
        <v/>
      </c>
    </row>
    <row r="343" spans="1:36" ht="15" thickBot="1" x14ac:dyDescent="0.3">
      <c r="A343" s="116"/>
      <c r="B343" s="119"/>
      <c r="C343" s="117">
        <v>20160206</v>
      </c>
      <c r="D343" s="117">
        <v>18</v>
      </c>
      <c r="E343" s="117"/>
      <c r="F343" s="199" t="s">
        <v>758</v>
      </c>
      <c r="G343" s="117"/>
      <c r="H343" s="118"/>
      <c r="I343" s="117"/>
      <c r="J343" s="117"/>
      <c r="K343" s="117"/>
      <c r="L343" s="205"/>
      <c r="M343" s="206"/>
      <c r="N343" s="207"/>
      <c r="O343" s="207"/>
      <c r="P343" s="207"/>
      <c r="Q343" s="115"/>
      <c r="R343" s="112" t="str">
        <f t="shared" si="120"/>
        <v>--</v>
      </c>
      <c r="S343" s="112" t="str">
        <f t="shared" si="121"/>
        <v>Update lineups set player_name = 'Mendes Ryan' where game_id = 20160206 and player_order = 18</v>
      </c>
      <c r="T343" s="65" t="str">
        <f t="shared" si="108"/>
        <v/>
      </c>
      <c r="U343" s="193" t="str">
        <f t="shared" si="122"/>
        <v/>
      </c>
      <c r="V343" s="242" t="s">
        <v>739</v>
      </c>
      <c r="W343" s="65" t="str">
        <f t="shared" si="123"/>
        <v>Update lineups set player_name = 'Mendes Ryan'</v>
      </c>
      <c r="X343" s="65" t="str">
        <f t="shared" si="109"/>
        <v/>
      </c>
      <c r="Y343" s="65" t="str">
        <f t="shared" si="110"/>
        <v/>
      </c>
      <c r="Z343" s="65" t="str">
        <f t="shared" si="111"/>
        <v/>
      </c>
      <c r="AA343" s="65" t="str">
        <f t="shared" si="112"/>
        <v/>
      </c>
      <c r="AB343" s="65" t="str">
        <f t="shared" si="113"/>
        <v/>
      </c>
      <c r="AC343" s="65" t="str">
        <f t="shared" si="114"/>
        <v/>
      </c>
      <c r="AD343" s="65" t="str">
        <f t="shared" si="124"/>
        <v xml:space="preserve"> where game_id = 20160206 and player_order = 18</v>
      </c>
      <c r="AE343" s="65" t="s">
        <v>739</v>
      </c>
      <c r="AF343" s="65" t="str">
        <f t="shared" si="115"/>
        <v/>
      </c>
      <c r="AG343" s="65" t="str">
        <f t="shared" si="116"/>
        <v/>
      </c>
      <c r="AH343" s="65" t="str">
        <f t="shared" si="117"/>
        <v/>
      </c>
      <c r="AI343" s="65" t="str">
        <f t="shared" si="118"/>
        <v/>
      </c>
      <c r="AJ343" s="65" t="str">
        <f t="shared" si="119"/>
        <v/>
      </c>
    </row>
    <row r="344" spans="1:36" ht="15" thickTop="1" x14ac:dyDescent="0.25">
      <c r="A344" s="125" t="s">
        <v>22</v>
      </c>
      <c r="B344" s="191" t="s">
        <v>2741</v>
      </c>
      <c r="C344" s="113">
        <v>20160213</v>
      </c>
      <c r="D344" s="113">
        <v>1</v>
      </c>
      <c r="F344" s="212" t="s">
        <v>772</v>
      </c>
      <c r="M344" s="194"/>
      <c r="Q344" s="115"/>
      <c r="R344" s="112" t="str">
        <f t="shared" si="120"/>
        <v>Update games set Opponent= 'Huddersfield United' where game_id=20160213</v>
      </c>
      <c r="S344" s="112" t="str">
        <f t="shared" si="121"/>
        <v>Update lineups set player_name = 'de Vries Dorus' where game_id = 20160213 and player_order = 1</v>
      </c>
      <c r="T344" s="65" t="str">
        <f t="shared" si="108"/>
        <v/>
      </c>
      <c r="U344" s="193" t="str">
        <f t="shared" si="122"/>
        <v/>
      </c>
      <c r="V344" s="242" t="s">
        <v>739</v>
      </c>
      <c r="W344" s="65" t="str">
        <f t="shared" si="123"/>
        <v>Update lineups set player_name = 'de Vries Dorus'</v>
      </c>
      <c r="X344" s="65" t="str">
        <f t="shared" si="109"/>
        <v/>
      </c>
      <c r="Y344" s="65" t="str">
        <f t="shared" si="110"/>
        <v/>
      </c>
      <c r="Z344" s="65" t="str">
        <f t="shared" si="111"/>
        <v/>
      </c>
      <c r="AA344" s="65" t="str">
        <f t="shared" si="112"/>
        <v/>
      </c>
      <c r="AB344" s="65" t="str">
        <f t="shared" si="113"/>
        <v/>
      </c>
      <c r="AC344" s="65" t="str">
        <f t="shared" si="114"/>
        <v/>
      </c>
      <c r="AD344" s="65" t="str">
        <f t="shared" si="124"/>
        <v xml:space="preserve"> where game_id = 20160213 and player_order = 1</v>
      </c>
      <c r="AE344" s="65" t="s">
        <v>739</v>
      </c>
      <c r="AF344" s="65" t="str">
        <f t="shared" si="115"/>
        <v/>
      </c>
      <c r="AG344" s="65" t="str">
        <f t="shared" si="116"/>
        <v/>
      </c>
      <c r="AH344" s="65" t="str">
        <f t="shared" si="117"/>
        <v/>
      </c>
      <c r="AI344" s="65" t="str">
        <f t="shared" si="118"/>
        <v/>
      </c>
      <c r="AJ344" s="65" t="str">
        <f t="shared" si="119"/>
        <v/>
      </c>
    </row>
    <row r="345" spans="1:36" x14ac:dyDescent="0.25">
      <c r="A345" s="109" t="s">
        <v>774</v>
      </c>
      <c r="B345" s="114" t="s">
        <v>2741</v>
      </c>
      <c r="C345" s="113">
        <v>20160213</v>
      </c>
      <c r="D345" s="113">
        <v>2</v>
      </c>
      <c r="F345" s="212" t="s">
        <v>771</v>
      </c>
      <c r="Q345" s="115"/>
      <c r="R345" s="112" t="str">
        <f t="shared" si="120"/>
        <v>Update games set Opp_Parent= 'Huddersfield United' where game_id=20160213</v>
      </c>
      <c r="S345" s="112" t="str">
        <f t="shared" si="121"/>
        <v>Update lineups set player_name = 'Lichaj Eric' where game_id = 20160213 and player_order = 2</v>
      </c>
      <c r="T345" s="65" t="str">
        <f t="shared" si="108"/>
        <v/>
      </c>
      <c r="U345" s="193" t="str">
        <f t="shared" si="122"/>
        <v/>
      </c>
      <c r="V345" s="242" t="s">
        <v>739</v>
      </c>
      <c r="W345" s="65" t="str">
        <f t="shared" si="123"/>
        <v>Update lineups set player_name = 'Lichaj Eric'</v>
      </c>
      <c r="X345" s="65" t="str">
        <f t="shared" si="109"/>
        <v/>
      </c>
      <c r="Y345" s="65" t="str">
        <f t="shared" si="110"/>
        <v/>
      </c>
      <c r="Z345" s="65" t="str">
        <f t="shared" si="111"/>
        <v/>
      </c>
      <c r="AA345" s="65" t="str">
        <f t="shared" si="112"/>
        <v/>
      </c>
      <c r="AB345" s="65" t="str">
        <f t="shared" si="113"/>
        <v/>
      </c>
      <c r="AC345" s="65" t="str">
        <f t="shared" si="114"/>
        <v/>
      </c>
      <c r="AD345" s="65" t="str">
        <f t="shared" si="124"/>
        <v xml:space="preserve"> where game_id = 20160213 and player_order = 2</v>
      </c>
      <c r="AE345" s="65" t="s">
        <v>739</v>
      </c>
      <c r="AF345" s="65" t="str">
        <f t="shared" si="115"/>
        <v/>
      </c>
      <c r="AG345" s="65" t="str">
        <f t="shared" si="116"/>
        <v/>
      </c>
      <c r="AH345" s="65" t="str">
        <f t="shared" si="117"/>
        <v/>
      </c>
      <c r="AI345" s="65" t="str">
        <f t="shared" si="118"/>
        <v/>
      </c>
      <c r="AJ345" s="65" t="str">
        <f t="shared" si="119"/>
        <v/>
      </c>
    </row>
    <row r="346" spans="1:36" x14ac:dyDescent="0.25">
      <c r="A346" s="109" t="s">
        <v>5</v>
      </c>
      <c r="B346" s="114">
        <v>0</v>
      </c>
      <c r="C346" s="113">
        <v>20160213</v>
      </c>
      <c r="D346" s="113">
        <v>3</v>
      </c>
      <c r="F346" s="212" t="s">
        <v>714</v>
      </c>
      <c r="I346" s="113">
        <v>82</v>
      </c>
      <c r="Q346" s="115"/>
      <c r="R346" s="112" t="str">
        <f t="shared" si="120"/>
        <v>Update games set F= 0 where game_id=20160213</v>
      </c>
      <c r="S346" s="112" t="str">
        <f t="shared" si="121"/>
        <v>Update lineups set player_name = 'Mills Matthew', Y_min = 82 where game_id = 20160213 and player_order = 3</v>
      </c>
      <c r="T346" s="65" t="str">
        <f t="shared" si="108"/>
        <v/>
      </c>
      <c r="U346" s="193" t="str">
        <f t="shared" si="122"/>
        <v/>
      </c>
      <c r="V346" s="242" t="s">
        <v>739</v>
      </c>
      <c r="W346" s="65" t="str">
        <f t="shared" si="123"/>
        <v>Update lineups set player_name = 'Mills Matthew'</v>
      </c>
      <c r="X346" s="65" t="str">
        <f t="shared" si="109"/>
        <v/>
      </c>
      <c r="Y346" s="65" t="str">
        <f t="shared" si="110"/>
        <v>, Y_min = 82</v>
      </c>
      <c r="Z346" s="65" t="str">
        <f t="shared" si="111"/>
        <v/>
      </c>
      <c r="AA346" s="65" t="str">
        <f t="shared" si="112"/>
        <v/>
      </c>
      <c r="AB346" s="65" t="str">
        <f t="shared" si="113"/>
        <v/>
      </c>
      <c r="AC346" s="65" t="str">
        <f t="shared" si="114"/>
        <v/>
      </c>
      <c r="AD346" s="65" t="str">
        <f t="shared" si="124"/>
        <v xml:space="preserve"> where game_id = 20160213 and player_order = 3</v>
      </c>
      <c r="AE346" s="65" t="s">
        <v>739</v>
      </c>
      <c r="AF346" s="65" t="str">
        <f t="shared" si="115"/>
        <v/>
      </c>
      <c r="AG346" s="65" t="str">
        <f t="shared" si="116"/>
        <v/>
      </c>
      <c r="AH346" s="65" t="str">
        <f t="shared" si="117"/>
        <v/>
      </c>
      <c r="AI346" s="65" t="str">
        <f t="shared" si="118"/>
        <v/>
      </c>
      <c r="AJ346" s="65" t="str">
        <f t="shared" si="119"/>
        <v/>
      </c>
    </row>
    <row r="347" spans="1:36" x14ac:dyDescent="0.25">
      <c r="A347" s="109" t="s">
        <v>0</v>
      </c>
      <c r="B347" s="114">
        <v>2</v>
      </c>
      <c r="C347" s="113">
        <v>20160213</v>
      </c>
      <c r="D347" s="113">
        <v>4</v>
      </c>
      <c r="F347" s="212" t="s">
        <v>2717</v>
      </c>
      <c r="Q347" s="115"/>
      <c r="R347" s="112" t="str">
        <f t="shared" si="120"/>
        <v>Update games set A= 2 where game_id=20160213</v>
      </c>
      <c r="S347" s="112" t="str">
        <f t="shared" si="121"/>
        <v>Update lineups set player_name = 'Jokic Bojan' where game_id = 20160213 and player_order = 4</v>
      </c>
      <c r="T347" s="65" t="str">
        <f t="shared" si="108"/>
        <v/>
      </c>
      <c r="U347" s="193" t="str">
        <f t="shared" si="122"/>
        <v/>
      </c>
      <c r="V347" s="242" t="s">
        <v>739</v>
      </c>
      <c r="W347" s="65" t="str">
        <f t="shared" si="123"/>
        <v>Update lineups set player_name = 'Jokic Bojan'</v>
      </c>
      <c r="X347" s="65" t="str">
        <f t="shared" si="109"/>
        <v/>
      </c>
      <c r="Y347" s="65" t="str">
        <f t="shared" si="110"/>
        <v/>
      </c>
      <c r="Z347" s="65" t="str">
        <f t="shared" si="111"/>
        <v/>
      </c>
      <c r="AA347" s="65" t="str">
        <f t="shared" si="112"/>
        <v/>
      </c>
      <c r="AB347" s="65" t="str">
        <f t="shared" si="113"/>
        <v/>
      </c>
      <c r="AC347" s="65" t="str">
        <f t="shared" si="114"/>
        <v/>
      </c>
      <c r="AD347" s="65" t="str">
        <f t="shared" si="124"/>
        <v xml:space="preserve"> where game_id = 20160213 and player_order = 4</v>
      </c>
      <c r="AE347" s="65" t="s">
        <v>739</v>
      </c>
      <c r="AF347" s="65" t="str">
        <f t="shared" si="115"/>
        <v/>
      </c>
      <c r="AG347" s="65" t="str">
        <f t="shared" si="116"/>
        <v/>
      </c>
      <c r="AH347" s="65" t="str">
        <f t="shared" si="117"/>
        <v/>
      </c>
      <c r="AI347" s="65" t="str">
        <f t="shared" si="118"/>
        <v/>
      </c>
      <c r="AJ347" s="65" t="str">
        <f t="shared" si="119"/>
        <v/>
      </c>
    </row>
    <row r="348" spans="1:36" x14ac:dyDescent="0.25">
      <c r="A348" s="109" t="s">
        <v>23</v>
      </c>
      <c r="B348" s="198" t="s">
        <v>781</v>
      </c>
      <c r="C348" s="113">
        <v>20160213</v>
      </c>
      <c r="D348" s="113">
        <v>5</v>
      </c>
      <c r="F348" s="212" t="s">
        <v>830</v>
      </c>
      <c r="Q348" s="115"/>
      <c r="R348" s="112" t="str">
        <f t="shared" si="120"/>
        <v>Update games set Result= 'L' where game_id=20160213</v>
      </c>
      <c r="S348" s="112" t="str">
        <f t="shared" si="121"/>
        <v>Update lineups set player_name = 'Mancienne Michael' where game_id = 20160213 and player_order = 5</v>
      </c>
      <c r="T348" s="65" t="str">
        <f t="shared" si="108"/>
        <v/>
      </c>
      <c r="U348" s="193" t="str">
        <f t="shared" si="122"/>
        <v/>
      </c>
      <c r="V348" s="242" t="s">
        <v>739</v>
      </c>
      <c r="W348" s="65" t="str">
        <f t="shared" si="123"/>
        <v>Update lineups set player_name = 'Mancienne Michael'</v>
      </c>
      <c r="X348" s="65" t="str">
        <f t="shared" si="109"/>
        <v/>
      </c>
      <c r="Y348" s="65" t="str">
        <f t="shared" si="110"/>
        <v/>
      </c>
      <c r="Z348" s="65" t="str">
        <f t="shared" si="111"/>
        <v/>
      </c>
      <c r="AA348" s="65" t="str">
        <f t="shared" si="112"/>
        <v/>
      </c>
      <c r="AB348" s="65" t="str">
        <f t="shared" si="113"/>
        <v/>
      </c>
      <c r="AC348" s="65" t="str">
        <f t="shared" si="114"/>
        <v/>
      </c>
      <c r="AD348" s="65" t="str">
        <f t="shared" si="124"/>
        <v xml:space="preserve"> where game_id = 20160213 and player_order = 5</v>
      </c>
      <c r="AE348" s="65" t="s">
        <v>739</v>
      </c>
      <c r="AF348" s="65" t="str">
        <f t="shared" si="115"/>
        <v/>
      </c>
      <c r="AG348" s="65" t="str">
        <f t="shared" si="116"/>
        <v/>
      </c>
      <c r="AH348" s="65" t="str">
        <f t="shared" si="117"/>
        <v/>
      </c>
      <c r="AI348" s="65" t="str">
        <f t="shared" si="118"/>
        <v/>
      </c>
      <c r="AJ348" s="65" t="str">
        <f t="shared" si="119"/>
        <v/>
      </c>
    </row>
    <row r="349" spans="1:36" x14ac:dyDescent="0.25">
      <c r="A349" s="109" t="s">
        <v>768</v>
      </c>
      <c r="B349" s="114">
        <v>0</v>
      </c>
      <c r="C349" s="113">
        <v>20160213</v>
      </c>
      <c r="D349" s="113">
        <v>6</v>
      </c>
      <c r="F349" s="194" t="s">
        <v>839</v>
      </c>
      <c r="Q349" s="115"/>
      <c r="R349" s="112" t="str">
        <f t="shared" si="120"/>
        <v>Update games set HT_f= 0 where game_id=20160213</v>
      </c>
      <c r="S349" s="112" t="str">
        <f t="shared" si="121"/>
        <v>Update lineups set player_name = 'Gardner Gary' where game_id = 20160213 and player_order = 6</v>
      </c>
      <c r="T349" s="65" t="str">
        <f t="shared" si="108"/>
        <v/>
      </c>
      <c r="U349" s="193" t="str">
        <f t="shared" si="122"/>
        <v/>
      </c>
      <c r="V349" s="242" t="s">
        <v>739</v>
      </c>
      <c r="W349" s="65" t="str">
        <f t="shared" si="123"/>
        <v>Update lineups set player_name = 'Gardner Gary'</v>
      </c>
      <c r="X349" s="65" t="str">
        <f t="shared" si="109"/>
        <v/>
      </c>
      <c r="Y349" s="65" t="str">
        <f t="shared" si="110"/>
        <v/>
      </c>
      <c r="Z349" s="65" t="str">
        <f t="shared" si="111"/>
        <v/>
      </c>
      <c r="AA349" s="65" t="str">
        <f t="shared" si="112"/>
        <v/>
      </c>
      <c r="AB349" s="65" t="str">
        <f t="shared" si="113"/>
        <v/>
      </c>
      <c r="AC349" s="65" t="str">
        <f t="shared" si="114"/>
        <v/>
      </c>
      <c r="AD349" s="65" t="str">
        <f t="shared" si="124"/>
        <v xml:space="preserve"> where game_id = 20160213 and player_order = 6</v>
      </c>
      <c r="AE349" s="65" t="s">
        <v>739</v>
      </c>
      <c r="AF349" s="65" t="str">
        <f t="shared" si="115"/>
        <v/>
      </c>
      <c r="AG349" s="65" t="str">
        <f t="shared" si="116"/>
        <v/>
      </c>
      <c r="AH349" s="65" t="str">
        <f t="shared" si="117"/>
        <v/>
      </c>
      <c r="AI349" s="65" t="str">
        <f t="shared" si="118"/>
        <v/>
      </c>
      <c r="AJ349" s="65" t="str">
        <f t="shared" si="119"/>
        <v/>
      </c>
    </row>
    <row r="350" spans="1:36" x14ac:dyDescent="0.25">
      <c r="A350" s="109" t="s">
        <v>766</v>
      </c>
      <c r="B350" s="114">
        <v>1</v>
      </c>
      <c r="C350" s="113">
        <v>20160213</v>
      </c>
      <c r="D350" s="113">
        <v>7</v>
      </c>
      <c r="F350" s="194" t="s">
        <v>2685</v>
      </c>
      <c r="Q350" s="115"/>
      <c r="R350" s="112" t="str">
        <f t="shared" si="120"/>
        <v>Update games set HT_a= 1 where game_id=20160213</v>
      </c>
      <c r="S350" s="112" t="str">
        <f t="shared" si="121"/>
        <v>Update lineups set player_name = 'Teshce Robert' where game_id = 20160213 and player_order = 7</v>
      </c>
      <c r="T350" s="65" t="str">
        <f t="shared" si="108"/>
        <v/>
      </c>
      <c r="U350" s="193" t="str">
        <f t="shared" si="122"/>
        <v/>
      </c>
      <c r="V350" s="242" t="s">
        <v>739</v>
      </c>
      <c r="W350" s="65" t="str">
        <f t="shared" si="123"/>
        <v>Update lineups set player_name = 'Teshce Robert'</v>
      </c>
      <c r="X350" s="65" t="str">
        <f t="shared" si="109"/>
        <v/>
      </c>
      <c r="Y350" s="65" t="str">
        <f t="shared" si="110"/>
        <v/>
      </c>
      <c r="Z350" s="65" t="str">
        <f t="shared" si="111"/>
        <v/>
      </c>
      <c r="AA350" s="65" t="str">
        <f t="shared" si="112"/>
        <v/>
      </c>
      <c r="AB350" s="65" t="str">
        <f t="shared" si="113"/>
        <v/>
      </c>
      <c r="AC350" s="65" t="str">
        <f t="shared" si="114"/>
        <v/>
      </c>
      <c r="AD350" s="65" t="str">
        <f t="shared" si="124"/>
        <v xml:space="preserve"> where game_id = 20160213 and player_order = 7</v>
      </c>
      <c r="AE350" s="65" t="s">
        <v>739</v>
      </c>
      <c r="AF350" s="65" t="str">
        <f t="shared" si="115"/>
        <v/>
      </c>
      <c r="AG350" s="65" t="str">
        <f t="shared" si="116"/>
        <v/>
      </c>
      <c r="AH350" s="65" t="str">
        <f t="shared" si="117"/>
        <v/>
      </c>
      <c r="AI350" s="65" t="str">
        <f t="shared" si="118"/>
        <v/>
      </c>
      <c r="AJ350" s="65" t="str">
        <f t="shared" si="119"/>
        <v/>
      </c>
    </row>
    <row r="351" spans="1:36" x14ac:dyDescent="0.25">
      <c r="A351" s="109" t="s">
        <v>764</v>
      </c>
      <c r="B351" s="114">
        <v>10</v>
      </c>
      <c r="C351" s="113">
        <v>20160213</v>
      </c>
      <c r="D351" s="113">
        <v>8</v>
      </c>
      <c r="F351" s="194" t="s">
        <v>765</v>
      </c>
      <c r="Q351" s="115"/>
      <c r="R351" s="112" t="str">
        <f t="shared" si="120"/>
        <v>Update games set Pos_before= 10 where game_id=20160213</v>
      </c>
      <c r="S351" s="112" t="str">
        <f t="shared" si="121"/>
        <v>Update lineups set player_name = 'Vaughan David' where game_id = 20160213 and player_order = 8</v>
      </c>
      <c r="T351" s="65" t="str">
        <f t="shared" si="108"/>
        <v/>
      </c>
      <c r="U351" s="193" t="str">
        <f t="shared" si="122"/>
        <v/>
      </c>
      <c r="V351" s="242" t="s">
        <v>739</v>
      </c>
      <c r="W351" s="65" t="str">
        <f t="shared" si="123"/>
        <v>Update lineups set player_name = 'Vaughan David'</v>
      </c>
      <c r="X351" s="65" t="str">
        <f t="shared" si="109"/>
        <v/>
      </c>
      <c r="Y351" s="65" t="str">
        <f t="shared" si="110"/>
        <v/>
      </c>
      <c r="Z351" s="65" t="str">
        <f t="shared" si="111"/>
        <v/>
      </c>
      <c r="AA351" s="65" t="str">
        <f t="shared" si="112"/>
        <v/>
      </c>
      <c r="AB351" s="65" t="str">
        <f t="shared" si="113"/>
        <v/>
      </c>
      <c r="AC351" s="65" t="str">
        <f t="shared" si="114"/>
        <v/>
      </c>
      <c r="AD351" s="65" t="str">
        <f t="shared" si="124"/>
        <v xml:space="preserve"> where game_id = 20160213 and player_order = 8</v>
      </c>
      <c r="AE351" s="65" t="s">
        <v>739</v>
      </c>
      <c r="AF351" s="65" t="str">
        <f t="shared" si="115"/>
        <v/>
      </c>
      <c r="AG351" s="65" t="str">
        <f t="shared" si="116"/>
        <v/>
      </c>
      <c r="AH351" s="65" t="str">
        <f t="shared" si="117"/>
        <v/>
      </c>
      <c r="AI351" s="65" t="str">
        <f t="shared" si="118"/>
        <v/>
      </c>
      <c r="AJ351" s="65" t="str">
        <f t="shared" si="119"/>
        <v/>
      </c>
    </row>
    <row r="352" spans="1:36" x14ac:dyDescent="0.25">
      <c r="A352" s="109" t="s">
        <v>762</v>
      </c>
      <c r="B352" s="114">
        <v>10</v>
      </c>
      <c r="C352" s="113">
        <v>20160213</v>
      </c>
      <c r="D352" s="113">
        <v>9</v>
      </c>
      <c r="F352" s="194" t="s">
        <v>741</v>
      </c>
      <c r="Q352" s="115"/>
      <c r="R352" s="112" t="str">
        <f t="shared" si="120"/>
        <v>Update games set Pos_after= 10 where game_id=20160213</v>
      </c>
      <c r="S352" s="112" t="str">
        <f t="shared" si="121"/>
        <v>Update lineups set player_name = 'Osborn Ben' where game_id = 20160213 and player_order = 9</v>
      </c>
      <c r="T352" s="65" t="str">
        <f t="shared" si="108"/>
        <v/>
      </c>
      <c r="U352" s="193" t="str">
        <f t="shared" si="122"/>
        <v/>
      </c>
      <c r="V352" s="242" t="s">
        <v>739</v>
      </c>
      <c r="W352" s="65" t="str">
        <f t="shared" si="123"/>
        <v>Update lineups set player_name = 'Osborn Ben'</v>
      </c>
      <c r="X352" s="65" t="str">
        <f t="shared" si="109"/>
        <v/>
      </c>
      <c r="Y352" s="65" t="str">
        <f t="shared" si="110"/>
        <v/>
      </c>
      <c r="Z352" s="65" t="str">
        <f t="shared" si="111"/>
        <v/>
      </c>
      <c r="AA352" s="65" t="str">
        <f t="shared" si="112"/>
        <v/>
      </c>
      <c r="AB352" s="65" t="str">
        <f t="shared" si="113"/>
        <v/>
      </c>
      <c r="AC352" s="65" t="str">
        <f t="shared" si="114"/>
        <v/>
      </c>
      <c r="AD352" s="65" t="str">
        <f t="shared" si="124"/>
        <v xml:space="preserve"> where game_id = 20160213 and player_order = 9</v>
      </c>
      <c r="AE352" s="65" t="s">
        <v>739</v>
      </c>
      <c r="AF352" s="65" t="str">
        <f t="shared" si="115"/>
        <v/>
      </c>
      <c r="AG352" s="65" t="str">
        <f t="shared" si="116"/>
        <v/>
      </c>
      <c r="AH352" s="65" t="str">
        <f t="shared" si="117"/>
        <v/>
      </c>
      <c r="AI352" s="65" t="str">
        <f t="shared" si="118"/>
        <v/>
      </c>
      <c r="AJ352" s="65" t="str">
        <f t="shared" si="119"/>
        <v/>
      </c>
    </row>
    <row r="353" spans="1:36" x14ac:dyDescent="0.25">
      <c r="A353" s="109" t="s">
        <v>761</v>
      </c>
      <c r="B353" s="114">
        <v>16</v>
      </c>
      <c r="C353" s="113">
        <v>20160213</v>
      </c>
      <c r="D353" s="113">
        <v>10</v>
      </c>
      <c r="F353" s="194" t="s">
        <v>740</v>
      </c>
      <c r="Q353" s="115"/>
      <c r="R353" s="112" t="str">
        <f t="shared" si="120"/>
        <v>Update games set Opp_before= 16 where game_id=20160213</v>
      </c>
      <c r="S353" s="112" t="str">
        <f t="shared" si="121"/>
        <v>Update lineups set player_name = 'Ward Jamie' where game_id = 20160213 and player_order = 10</v>
      </c>
      <c r="T353" s="65" t="str">
        <f t="shared" si="108"/>
        <v/>
      </c>
      <c r="U353" s="193" t="str">
        <f t="shared" si="122"/>
        <v/>
      </c>
      <c r="V353" s="242" t="s">
        <v>739</v>
      </c>
      <c r="W353" s="65" t="str">
        <f t="shared" si="123"/>
        <v>Update lineups set player_name = 'Ward Jamie'</v>
      </c>
      <c r="X353" s="65" t="str">
        <f t="shared" si="109"/>
        <v/>
      </c>
      <c r="Y353" s="65" t="str">
        <f t="shared" si="110"/>
        <v/>
      </c>
      <c r="Z353" s="65" t="str">
        <f t="shared" si="111"/>
        <v/>
      </c>
      <c r="AA353" s="65" t="str">
        <f t="shared" si="112"/>
        <v/>
      </c>
      <c r="AB353" s="65" t="str">
        <f t="shared" si="113"/>
        <v/>
      </c>
      <c r="AC353" s="65" t="str">
        <f t="shared" si="114"/>
        <v/>
      </c>
      <c r="AD353" s="65" t="str">
        <f t="shared" si="124"/>
        <v xml:space="preserve"> where game_id = 20160213 and player_order = 10</v>
      </c>
      <c r="AE353" s="65" t="s">
        <v>739</v>
      </c>
      <c r="AF353" s="65" t="str">
        <f t="shared" si="115"/>
        <v/>
      </c>
      <c r="AG353" s="65" t="str">
        <f t="shared" si="116"/>
        <v/>
      </c>
      <c r="AH353" s="65" t="str">
        <f t="shared" si="117"/>
        <v/>
      </c>
      <c r="AI353" s="65" t="str">
        <f t="shared" si="118"/>
        <v/>
      </c>
      <c r="AJ353" s="65" t="str">
        <f t="shared" si="119"/>
        <v/>
      </c>
    </row>
    <row r="354" spans="1:36" x14ac:dyDescent="0.25">
      <c r="A354" s="109" t="s">
        <v>759</v>
      </c>
      <c r="B354" s="114">
        <v>16</v>
      </c>
      <c r="C354" s="75">
        <v>20160213</v>
      </c>
      <c r="D354" s="75">
        <v>11</v>
      </c>
      <c r="E354" s="75"/>
      <c r="F354" s="195" t="s">
        <v>757</v>
      </c>
      <c r="G354" s="75"/>
      <c r="H354" s="78"/>
      <c r="I354" s="75"/>
      <c r="J354" s="75"/>
      <c r="K354" s="75"/>
      <c r="L354" s="233"/>
      <c r="M354" s="234"/>
      <c r="N354" s="235"/>
      <c r="O354" s="235"/>
      <c r="Q354" s="115"/>
      <c r="R354" s="112" t="str">
        <f t="shared" si="120"/>
        <v>Update games set Opp_after= 16 where game_id=20160213</v>
      </c>
      <c r="S354" s="112" t="str">
        <f t="shared" si="121"/>
        <v>Update lineups set player_name = 'Oliveira Nelson' where game_id = 20160213 and player_order = 11</v>
      </c>
      <c r="T354" s="65" t="str">
        <f t="shared" si="108"/>
        <v/>
      </c>
      <c r="U354" s="193" t="str">
        <f t="shared" si="122"/>
        <v/>
      </c>
      <c r="V354" s="242" t="s">
        <v>739</v>
      </c>
      <c r="W354" s="65" t="str">
        <f t="shared" si="123"/>
        <v>Update lineups set player_name = 'Oliveira Nelson'</v>
      </c>
      <c r="X354" s="65" t="str">
        <f t="shared" si="109"/>
        <v/>
      </c>
      <c r="Y354" s="65" t="str">
        <f t="shared" si="110"/>
        <v/>
      </c>
      <c r="Z354" s="65" t="str">
        <f t="shared" si="111"/>
        <v/>
      </c>
      <c r="AA354" s="65" t="str">
        <f t="shared" si="112"/>
        <v/>
      </c>
      <c r="AB354" s="65" t="str">
        <f t="shared" si="113"/>
        <v/>
      </c>
      <c r="AC354" s="65" t="str">
        <f t="shared" si="114"/>
        <v/>
      </c>
      <c r="AD354" s="65" t="str">
        <f t="shared" si="124"/>
        <v xml:space="preserve"> where game_id = 20160213 and player_order = 11</v>
      </c>
      <c r="AE354" s="65" t="s">
        <v>739</v>
      </c>
      <c r="AF354" s="65" t="str">
        <f t="shared" si="115"/>
        <v/>
      </c>
      <c r="AG354" s="65" t="str">
        <f t="shared" si="116"/>
        <v/>
      </c>
      <c r="AH354" s="65" t="str">
        <f t="shared" si="117"/>
        <v/>
      </c>
      <c r="AI354" s="65" t="str">
        <f t="shared" si="118"/>
        <v/>
      </c>
      <c r="AJ354" s="65" t="str">
        <f t="shared" si="119"/>
        <v/>
      </c>
    </row>
    <row r="355" spans="1:36" x14ac:dyDescent="0.25">
      <c r="A355" s="109" t="s">
        <v>20</v>
      </c>
      <c r="B355" s="201" t="s">
        <v>755</v>
      </c>
      <c r="C355" s="113">
        <v>20160213</v>
      </c>
      <c r="D355" s="113">
        <v>12</v>
      </c>
      <c r="F355" s="194" t="s">
        <v>754</v>
      </c>
      <c r="Q355" s="115"/>
      <c r="R355" s="112" t="str">
        <f t="shared" si="120"/>
        <v>Update games set Ground= 'City Ground' where game_id=20160213</v>
      </c>
      <c r="S355" s="112" t="str">
        <f t="shared" si="121"/>
        <v>Update lineups set player_name = 'Evtimov Dimitar' where game_id = 20160213 and player_order = 12</v>
      </c>
      <c r="T355" s="65" t="str">
        <f t="shared" si="108"/>
        <v/>
      </c>
      <c r="U355" s="193" t="str">
        <f t="shared" si="122"/>
        <v/>
      </c>
      <c r="V355" s="242" t="s">
        <v>739</v>
      </c>
      <c r="W355" s="65" t="str">
        <f t="shared" si="123"/>
        <v>Update lineups set player_name = 'Evtimov Dimitar'</v>
      </c>
      <c r="X355" s="65" t="str">
        <f t="shared" si="109"/>
        <v/>
      </c>
      <c r="Y355" s="65" t="str">
        <f t="shared" si="110"/>
        <v/>
      </c>
      <c r="Z355" s="65" t="str">
        <f t="shared" si="111"/>
        <v/>
      </c>
      <c r="AA355" s="65" t="str">
        <f t="shared" si="112"/>
        <v/>
      </c>
      <c r="AB355" s="65" t="str">
        <f t="shared" si="113"/>
        <v/>
      </c>
      <c r="AC355" s="65" t="str">
        <f t="shared" si="114"/>
        <v/>
      </c>
      <c r="AD355" s="65" t="str">
        <f t="shared" si="124"/>
        <v xml:space="preserve"> where game_id = 20160213 and player_order = 12</v>
      </c>
      <c r="AE355" s="65" t="s">
        <v>739</v>
      </c>
      <c r="AF355" s="65" t="str">
        <f t="shared" si="115"/>
        <v/>
      </c>
      <c r="AG355" s="65" t="str">
        <f t="shared" si="116"/>
        <v/>
      </c>
      <c r="AH355" s="65" t="str">
        <f t="shared" si="117"/>
        <v/>
      </c>
      <c r="AI355" s="65" t="str">
        <f t="shared" si="118"/>
        <v/>
      </c>
      <c r="AJ355" s="65" t="str">
        <f t="shared" si="119"/>
        <v/>
      </c>
    </row>
    <row r="356" spans="1:36" x14ac:dyDescent="0.25">
      <c r="A356" s="109" t="s">
        <v>756</v>
      </c>
      <c r="B356" s="201" t="s">
        <v>755</v>
      </c>
      <c r="C356" s="113">
        <v>20160213</v>
      </c>
      <c r="D356" s="113">
        <v>13</v>
      </c>
      <c r="F356" s="194" t="s">
        <v>769</v>
      </c>
      <c r="H356" s="232"/>
      <c r="Q356" s="115"/>
      <c r="R356" s="112" t="str">
        <f t="shared" si="120"/>
        <v>Update games set Ground_Parent= 'City Ground' where game_id=20160213</v>
      </c>
      <c r="S356" s="112" t="str">
        <f t="shared" si="121"/>
        <v>Update lineups set player_name = 'Hobbs Jack' where game_id = 20160213 and player_order = 13</v>
      </c>
      <c r="T356" s="65" t="str">
        <f t="shared" si="108"/>
        <v/>
      </c>
      <c r="U356" s="193" t="str">
        <f t="shared" si="122"/>
        <v/>
      </c>
      <c r="V356" s="242" t="s">
        <v>739</v>
      </c>
      <c r="W356" s="65" t="str">
        <f t="shared" si="123"/>
        <v>Update lineups set player_name = 'Hobbs Jack'</v>
      </c>
      <c r="X356" s="65" t="str">
        <f t="shared" si="109"/>
        <v/>
      </c>
      <c r="Y356" s="65" t="str">
        <f t="shared" si="110"/>
        <v/>
      </c>
      <c r="Z356" s="65" t="str">
        <f t="shared" si="111"/>
        <v/>
      </c>
      <c r="AA356" s="65" t="str">
        <f t="shared" si="112"/>
        <v/>
      </c>
      <c r="AB356" s="65" t="str">
        <f t="shared" si="113"/>
        <v/>
      </c>
      <c r="AC356" s="65" t="str">
        <f t="shared" si="114"/>
        <v/>
      </c>
      <c r="AD356" s="65" t="str">
        <f t="shared" si="124"/>
        <v xml:space="preserve"> where game_id = 20160213 and player_order = 13</v>
      </c>
      <c r="AE356" s="65" t="s">
        <v>739</v>
      </c>
      <c r="AF356" s="65" t="str">
        <f t="shared" si="115"/>
        <v/>
      </c>
      <c r="AG356" s="65" t="str">
        <f t="shared" si="116"/>
        <v/>
      </c>
      <c r="AH356" s="65" t="str">
        <f t="shared" si="117"/>
        <v/>
      </c>
      <c r="AI356" s="65" t="str">
        <f t="shared" si="118"/>
        <v/>
      </c>
      <c r="AJ356" s="65" t="str">
        <f t="shared" si="119"/>
        <v/>
      </c>
    </row>
    <row r="357" spans="1:36" x14ac:dyDescent="0.25">
      <c r="A357" s="109" t="s">
        <v>753</v>
      </c>
      <c r="B357" s="201" t="s">
        <v>2742</v>
      </c>
      <c r="C357" s="113">
        <v>20160213</v>
      </c>
      <c r="D357" s="113">
        <v>14</v>
      </c>
      <c r="F357" s="194" t="s">
        <v>735</v>
      </c>
      <c r="Q357" s="115"/>
      <c r="R357" s="112" t="str">
        <f t="shared" si="120"/>
        <v>Update games set Referee= 'Darren Deadman' where game_id=20160213</v>
      </c>
      <c r="S357" s="112" t="str">
        <f t="shared" si="121"/>
        <v>Update lineups set player_name = 'Cohen Chris' where game_id = 20160213 and player_order = 14</v>
      </c>
      <c r="T357" s="65" t="str">
        <f t="shared" si="108"/>
        <v/>
      </c>
      <c r="U357" s="193" t="str">
        <f t="shared" si="122"/>
        <v/>
      </c>
      <c r="V357" s="242" t="s">
        <v>739</v>
      </c>
      <c r="W357" s="65" t="str">
        <f t="shared" si="123"/>
        <v>Update lineups set player_name = 'Cohen Chris'</v>
      </c>
      <c r="X357" s="65" t="str">
        <f t="shared" si="109"/>
        <v/>
      </c>
      <c r="Y357" s="65" t="str">
        <f t="shared" si="110"/>
        <v/>
      </c>
      <c r="Z357" s="65" t="str">
        <f t="shared" si="111"/>
        <v/>
      </c>
      <c r="AA357" s="65" t="str">
        <f t="shared" si="112"/>
        <v/>
      </c>
      <c r="AB357" s="65" t="str">
        <f t="shared" si="113"/>
        <v/>
      </c>
      <c r="AC357" s="65" t="str">
        <f t="shared" si="114"/>
        <v/>
      </c>
      <c r="AD357" s="65" t="str">
        <f t="shared" si="124"/>
        <v xml:space="preserve"> where game_id = 20160213 and player_order = 14</v>
      </c>
      <c r="AE357" s="65" t="s">
        <v>739</v>
      </c>
      <c r="AF357" s="65" t="str">
        <f t="shared" si="115"/>
        <v/>
      </c>
      <c r="AG357" s="65" t="str">
        <f t="shared" si="116"/>
        <v/>
      </c>
      <c r="AH357" s="65" t="str">
        <f t="shared" si="117"/>
        <v/>
      </c>
      <c r="AI357" s="65" t="str">
        <f t="shared" si="118"/>
        <v/>
      </c>
      <c r="AJ357" s="65" t="str">
        <f t="shared" si="119"/>
        <v/>
      </c>
    </row>
    <row r="358" spans="1:36" x14ac:dyDescent="0.25">
      <c r="A358" s="109" t="s">
        <v>475</v>
      </c>
      <c r="B358" s="114">
        <v>19894</v>
      </c>
      <c r="C358" s="113">
        <v>20160213</v>
      </c>
      <c r="D358" s="113">
        <v>15</v>
      </c>
      <c r="F358" s="194" t="s">
        <v>775</v>
      </c>
      <c r="G358" s="113">
        <v>58</v>
      </c>
      <c r="H358" s="194" t="s">
        <v>839</v>
      </c>
      <c r="I358" s="113">
        <v>69</v>
      </c>
      <c r="Q358" s="115"/>
      <c r="R358" s="112" t="str">
        <f t="shared" si="120"/>
        <v>Update games set Att= 19894 where game_id=20160213</v>
      </c>
      <c r="S358" s="112" t="str">
        <f t="shared" si="121"/>
        <v>Update lineups set player_name = 'Grant Jorge', Y_min = 69, Sub_min= 58, Player_off = 'Gardner Gary' where game_id = 20160213 and player_order = 15</v>
      </c>
      <c r="T358" s="65" t="str">
        <f t="shared" si="108"/>
        <v/>
      </c>
      <c r="U358" s="193" t="str">
        <f t="shared" si="122"/>
        <v/>
      </c>
      <c r="V358" s="242" t="s">
        <v>739</v>
      </c>
      <c r="W358" s="65" t="str">
        <f t="shared" si="123"/>
        <v>Update lineups set player_name = 'Grant Jorge'</v>
      </c>
      <c r="X358" s="65" t="str">
        <f t="shared" si="109"/>
        <v/>
      </c>
      <c r="Y358" s="65" t="str">
        <f t="shared" si="110"/>
        <v>, Y_min = 69</v>
      </c>
      <c r="Z358" s="65" t="str">
        <f t="shared" si="111"/>
        <v/>
      </c>
      <c r="AA358" s="65" t="str">
        <f t="shared" si="112"/>
        <v/>
      </c>
      <c r="AB358" s="65" t="str">
        <f t="shared" si="113"/>
        <v>, Sub_min= 58</v>
      </c>
      <c r="AC358" s="65" t="str">
        <f t="shared" si="114"/>
        <v>, Player_off = 'Gardner Gary'</v>
      </c>
      <c r="AD358" s="65" t="str">
        <f t="shared" si="124"/>
        <v xml:space="preserve"> where game_id = 20160213 and player_order = 15</v>
      </c>
      <c r="AE358" s="65" t="s">
        <v>739</v>
      </c>
      <c r="AF358" s="65" t="str">
        <f t="shared" si="115"/>
        <v/>
      </c>
      <c r="AG358" s="65" t="str">
        <f t="shared" si="116"/>
        <v/>
      </c>
      <c r="AH358" s="65" t="str">
        <f t="shared" si="117"/>
        <v/>
      </c>
      <c r="AI358" s="65" t="str">
        <f t="shared" si="118"/>
        <v/>
      </c>
      <c r="AJ358" s="65" t="str">
        <f t="shared" si="119"/>
        <v/>
      </c>
    </row>
    <row r="359" spans="1:36" x14ac:dyDescent="0.25">
      <c r="A359" s="109" t="s">
        <v>749</v>
      </c>
      <c r="B359" s="237" t="s">
        <v>2743</v>
      </c>
      <c r="C359" s="113">
        <v>20160213</v>
      </c>
      <c r="D359" s="113">
        <v>16</v>
      </c>
      <c r="F359" s="194" t="s">
        <v>823</v>
      </c>
      <c r="G359" s="113">
        <v>57</v>
      </c>
      <c r="H359" s="232" t="s">
        <v>740</v>
      </c>
      <c r="Q359" s="115"/>
      <c r="R359" s="112" t="str">
        <f t="shared" si="120"/>
        <v>Update games set Source= 'http://www.11v11.com/matches/nottingham-forest-v-huddersfield-town-13-february-2016-316262/' where game_id=20160213</v>
      </c>
      <c r="S359" s="112" t="str">
        <f t="shared" si="121"/>
        <v>Update lineups set player_name = 'Burke Oliver', Sub_min= 57, Player_off = 'Ward Jamie' where game_id = 20160213 and player_order = 16</v>
      </c>
      <c r="T359" s="65" t="str">
        <f t="shared" si="108"/>
        <v/>
      </c>
      <c r="U359" s="193" t="str">
        <f t="shared" si="122"/>
        <v/>
      </c>
      <c r="V359" s="242" t="s">
        <v>739</v>
      </c>
      <c r="W359" s="65" t="str">
        <f t="shared" si="123"/>
        <v>Update lineups set player_name = 'Burke Oliver'</v>
      </c>
      <c r="X359" s="65" t="str">
        <f t="shared" si="109"/>
        <v/>
      </c>
      <c r="Y359" s="65" t="str">
        <f t="shared" si="110"/>
        <v/>
      </c>
      <c r="Z359" s="65" t="str">
        <f t="shared" si="111"/>
        <v/>
      </c>
      <c r="AA359" s="65" t="str">
        <f t="shared" si="112"/>
        <v/>
      </c>
      <c r="AB359" s="65" t="str">
        <f t="shared" si="113"/>
        <v>, Sub_min= 57</v>
      </c>
      <c r="AC359" s="65" t="str">
        <f t="shared" si="114"/>
        <v>, Player_off = 'Ward Jamie'</v>
      </c>
      <c r="AD359" s="65" t="str">
        <f t="shared" si="124"/>
        <v xml:space="preserve"> where game_id = 20160213 and player_order = 16</v>
      </c>
      <c r="AE359" s="65" t="s">
        <v>739</v>
      </c>
      <c r="AF359" s="65" t="str">
        <f t="shared" si="115"/>
        <v/>
      </c>
      <c r="AG359" s="65" t="str">
        <f t="shared" si="116"/>
        <v/>
      </c>
      <c r="AH359" s="65" t="str">
        <f t="shared" si="117"/>
        <v/>
      </c>
      <c r="AI359" s="65" t="str">
        <f t="shared" si="118"/>
        <v/>
      </c>
      <c r="AJ359" s="65" t="str">
        <f t="shared" si="119"/>
        <v/>
      </c>
    </row>
    <row r="360" spans="1:36" x14ac:dyDescent="0.25">
      <c r="A360" s="109" t="s">
        <v>746</v>
      </c>
      <c r="B360" s="198" t="str">
        <f>CONCATENATE("'", LEFT(C360,4), "-", MID(C360,5,2), "-", RIGHT(C360,2), "'")</f>
        <v>'2016-02-13'</v>
      </c>
      <c r="C360" s="113">
        <v>20160213</v>
      </c>
      <c r="D360" s="113">
        <v>17</v>
      </c>
      <c r="F360" s="194" t="s">
        <v>750</v>
      </c>
      <c r="G360" s="113">
        <v>81</v>
      </c>
      <c r="H360" s="194" t="s">
        <v>2685</v>
      </c>
      <c r="Q360" s="115"/>
      <c r="R360" s="112" t="str">
        <f t="shared" si="120"/>
        <v>Update games set Game_date= '2016-02-13' where game_id=20160213</v>
      </c>
      <c r="S360" s="112" t="str">
        <f t="shared" si="121"/>
        <v>Update lineups set player_name = 'Blackstock Dexter', Sub_min= 81, Player_off = 'Teshce Robert' where game_id = 20160213 and player_order = 17</v>
      </c>
      <c r="T360" s="65" t="str">
        <f t="shared" si="108"/>
        <v/>
      </c>
      <c r="U360" s="193" t="str">
        <f t="shared" si="122"/>
        <v/>
      </c>
      <c r="V360" s="242" t="s">
        <v>739</v>
      </c>
      <c r="W360" s="65" t="str">
        <f t="shared" si="123"/>
        <v>Update lineups set player_name = 'Blackstock Dexter'</v>
      </c>
      <c r="X360" s="65" t="str">
        <f t="shared" si="109"/>
        <v/>
      </c>
      <c r="Y360" s="65" t="str">
        <f t="shared" si="110"/>
        <v/>
      </c>
      <c r="Z360" s="65" t="str">
        <f t="shared" si="111"/>
        <v/>
      </c>
      <c r="AA360" s="65" t="str">
        <f t="shared" si="112"/>
        <v/>
      </c>
      <c r="AB360" s="65" t="str">
        <f t="shared" si="113"/>
        <v>, Sub_min= 81</v>
      </c>
      <c r="AC360" s="65" t="str">
        <f t="shared" si="114"/>
        <v>, Player_off = 'Teshce Robert'</v>
      </c>
      <c r="AD360" s="65" t="str">
        <f t="shared" si="124"/>
        <v xml:space="preserve"> where game_id = 20160213 and player_order = 17</v>
      </c>
      <c r="AE360" s="65" t="s">
        <v>739</v>
      </c>
      <c r="AF360" s="65" t="str">
        <f t="shared" si="115"/>
        <v/>
      </c>
      <c r="AG360" s="65" t="str">
        <f t="shared" si="116"/>
        <v/>
      </c>
      <c r="AH360" s="65" t="str">
        <f t="shared" si="117"/>
        <v/>
      </c>
      <c r="AI360" s="65" t="str">
        <f t="shared" si="118"/>
        <v/>
      </c>
      <c r="AJ360" s="65" t="str">
        <f t="shared" si="119"/>
        <v/>
      </c>
    </row>
    <row r="361" spans="1:36" s="126" customFormat="1" ht="15" thickBot="1" x14ac:dyDescent="0.3">
      <c r="A361" s="116" t="s">
        <v>743</v>
      </c>
      <c r="B361" s="238" t="s">
        <v>2711</v>
      </c>
      <c r="C361" s="117">
        <v>20160213</v>
      </c>
      <c r="D361" s="117">
        <v>18</v>
      </c>
      <c r="E361" s="117"/>
      <c r="F361" s="199" t="s">
        <v>776</v>
      </c>
      <c r="G361" s="117"/>
      <c r="H361" s="118"/>
      <c r="I361" s="117"/>
      <c r="J361" s="117"/>
      <c r="K361" s="117"/>
      <c r="L361" s="205"/>
      <c r="M361" s="206"/>
      <c r="N361" s="207"/>
      <c r="O361" s="207"/>
      <c r="P361" s="207"/>
      <c r="Q361" s="239"/>
      <c r="R361" s="240" t="str">
        <f t="shared" si="120"/>
        <v>Update games set Game_time= '3:00PM' where game_id=20160213</v>
      </c>
      <c r="S361" s="240" t="str">
        <f t="shared" si="121"/>
        <v>Update lineups set player_name = 'O''Grady Chris' where game_id = 20160213 and player_order = 18</v>
      </c>
      <c r="T361" s="126" t="str">
        <f t="shared" si="108"/>
        <v/>
      </c>
      <c r="U361" s="241" t="str">
        <f t="shared" si="122"/>
        <v/>
      </c>
      <c r="V361" s="242" t="s">
        <v>739</v>
      </c>
      <c r="W361" s="126" t="str">
        <f t="shared" si="123"/>
        <v>Update lineups set player_name = 'O''Grady Chris'</v>
      </c>
      <c r="X361" s="126" t="str">
        <f t="shared" si="109"/>
        <v/>
      </c>
      <c r="Y361" s="126" t="str">
        <f t="shared" si="110"/>
        <v/>
      </c>
      <c r="Z361" s="126" t="str">
        <f t="shared" si="111"/>
        <v/>
      </c>
      <c r="AA361" s="126" t="str">
        <f t="shared" si="112"/>
        <v/>
      </c>
      <c r="AB361" s="126" t="str">
        <f t="shared" si="113"/>
        <v/>
      </c>
      <c r="AC361" s="126" t="str">
        <f t="shared" si="114"/>
        <v/>
      </c>
      <c r="AD361" s="126" t="str">
        <f t="shared" si="124"/>
        <v xml:space="preserve"> where game_id = 20160213 and player_order = 18</v>
      </c>
      <c r="AE361" s="126" t="s">
        <v>739</v>
      </c>
      <c r="AF361" s="126" t="str">
        <f t="shared" si="115"/>
        <v/>
      </c>
      <c r="AG361" s="126" t="str">
        <f t="shared" si="116"/>
        <v/>
      </c>
      <c r="AH361" s="126" t="str">
        <f t="shared" si="117"/>
        <v/>
      </c>
      <c r="AI361" s="126" t="str">
        <f t="shared" si="118"/>
        <v/>
      </c>
      <c r="AJ361" s="126" t="str">
        <f t="shared" si="119"/>
        <v/>
      </c>
    </row>
    <row r="362" spans="1:36" ht="15" thickTop="1" x14ac:dyDescent="0.25">
      <c r="A362" s="125" t="s">
        <v>22</v>
      </c>
      <c r="B362" s="191" t="s">
        <v>798</v>
      </c>
      <c r="C362" s="113">
        <v>20160223</v>
      </c>
      <c r="D362" s="113">
        <v>1</v>
      </c>
      <c r="F362" s="212" t="s">
        <v>772</v>
      </c>
      <c r="M362" s="194"/>
      <c r="Q362" s="115"/>
      <c r="R362" s="112" t="str">
        <f t="shared" si="120"/>
        <v>Update games set Opponent= 'Burnley' where game_id=20160223</v>
      </c>
      <c r="S362" s="112" t="str">
        <f t="shared" si="121"/>
        <v>Update lineups set player_name = 'de Vries Dorus' where game_id = 20160223 and player_order = 1</v>
      </c>
      <c r="T362" s="65" t="str">
        <f t="shared" si="108"/>
        <v/>
      </c>
      <c r="U362" s="193" t="str">
        <f t="shared" si="122"/>
        <v/>
      </c>
      <c r="V362" s="242" t="s">
        <v>739</v>
      </c>
      <c r="W362" s="65" t="str">
        <f t="shared" si="123"/>
        <v>Update lineups set player_name = 'de Vries Dorus'</v>
      </c>
      <c r="X362" s="65" t="str">
        <f t="shared" si="109"/>
        <v/>
      </c>
      <c r="Y362" s="65" t="str">
        <f t="shared" si="110"/>
        <v/>
      </c>
      <c r="Z362" s="65" t="str">
        <f t="shared" si="111"/>
        <v/>
      </c>
      <c r="AA362" s="65" t="str">
        <f t="shared" si="112"/>
        <v/>
      </c>
      <c r="AB362" s="65" t="str">
        <f t="shared" si="113"/>
        <v/>
      </c>
      <c r="AC362" s="65" t="str">
        <f t="shared" si="114"/>
        <v/>
      </c>
      <c r="AD362" s="65" t="str">
        <f t="shared" si="124"/>
        <v xml:space="preserve"> where game_id = 20160223 and player_order = 1</v>
      </c>
      <c r="AE362" s="65" t="s">
        <v>739</v>
      </c>
      <c r="AF362" s="65" t="str">
        <f t="shared" si="115"/>
        <v/>
      </c>
      <c r="AG362" s="65" t="str">
        <f t="shared" si="116"/>
        <v/>
      </c>
      <c r="AH362" s="65" t="str">
        <f t="shared" si="117"/>
        <v/>
      </c>
      <c r="AI362" s="65" t="str">
        <f t="shared" si="118"/>
        <v/>
      </c>
      <c r="AJ362" s="65" t="str">
        <f t="shared" si="119"/>
        <v/>
      </c>
    </row>
    <row r="363" spans="1:36" x14ac:dyDescent="0.25">
      <c r="A363" s="109" t="s">
        <v>774</v>
      </c>
      <c r="B363" s="236" t="s">
        <v>798</v>
      </c>
      <c r="C363" s="113">
        <v>20160223</v>
      </c>
      <c r="D363" s="113">
        <v>2</v>
      </c>
      <c r="F363" s="212" t="s">
        <v>771</v>
      </c>
      <c r="Q363" s="115"/>
      <c r="R363" s="112" t="str">
        <f t="shared" si="120"/>
        <v>Update games set Opp_Parent= 'Burnley' where game_id=20160223</v>
      </c>
      <c r="S363" s="112" t="str">
        <f t="shared" si="121"/>
        <v>Update lineups set player_name = 'Lichaj Eric' where game_id = 20160223 and player_order = 2</v>
      </c>
      <c r="T363" s="65" t="str">
        <f t="shared" si="108"/>
        <v/>
      </c>
      <c r="U363" s="193" t="str">
        <f t="shared" si="122"/>
        <v/>
      </c>
      <c r="V363" s="242" t="s">
        <v>739</v>
      </c>
      <c r="W363" s="65" t="str">
        <f t="shared" si="123"/>
        <v>Update lineups set player_name = 'Lichaj Eric'</v>
      </c>
      <c r="X363" s="65" t="str">
        <f t="shared" si="109"/>
        <v/>
      </c>
      <c r="Y363" s="65" t="str">
        <f t="shared" si="110"/>
        <v/>
      </c>
      <c r="Z363" s="65" t="str">
        <f t="shared" si="111"/>
        <v/>
      </c>
      <c r="AA363" s="65" t="str">
        <f t="shared" si="112"/>
        <v/>
      </c>
      <c r="AB363" s="65" t="str">
        <f t="shared" si="113"/>
        <v/>
      </c>
      <c r="AC363" s="65" t="str">
        <f t="shared" si="114"/>
        <v/>
      </c>
      <c r="AD363" s="65" t="str">
        <f t="shared" si="124"/>
        <v xml:space="preserve"> where game_id = 20160223 and player_order = 2</v>
      </c>
      <c r="AE363" s="65" t="s">
        <v>739</v>
      </c>
      <c r="AF363" s="65" t="str">
        <f t="shared" si="115"/>
        <v/>
      </c>
      <c r="AG363" s="65" t="str">
        <f t="shared" si="116"/>
        <v/>
      </c>
      <c r="AH363" s="65" t="str">
        <f t="shared" si="117"/>
        <v/>
      </c>
      <c r="AI363" s="65" t="str">
        <f t="shared" si="118"/>
        <v/>
      </c>
      <c r="AJ363" s="65" t="str">
        <f t="shared" si="119"/>
        <v/>
      </c>
    </row>
    <row r="364" spans="1:36" x14ac:dyDescent="0.25">
      <c r="A364" s="109" t="s">
        <v>5</v>
      </c>
      <c r="B364" s="114">
        <v>0</v>
      </c>
      <c r="C364" s="113">
        <v>20160223</v>
      </c>
      <c r="D364" s="113">
        <v>3</v>
      </c>
      <c r="F364" s="212" t="s">
        <v>714</v>
      </c>
      <c r="Q364" s="115"/>
      <c r="R364" s="112" t="str">
        <f t="shared" si="120"/>
        <v>Update games set F= 0 where game_id=20160223</v>
      </c>
      <c r="S364" s="112" t="str">
        <f t="shared" si="121"/>
        <v>Update lineups set player_name = 'Mills Matthew' where game_id = 20160223 and player_order = 3</v>
      </c>
      <c r="T364" s="65" t="str">
        <f t="shared" si="108"/>
        <v/>
      </c>
      <c r="U364" s="193" t="str">
        <f t="shared" si="122"/>
        <v/>
      </c>
      <c r="V364" s="242" t="s">
        <v>739</v>
      </c>
      <c r="W364" s="65" t="str">
        <f t="shared" si="123"/>
        <v>Update lineups set player_name = 'Mills Matthew'</v>
      </c>
      <c r="X364" s="65" t="str">
        <f t="shared" si="109"/>
        <v/>
      </c>
      <c r="Y364" s="65" t="str">
        <f t="shared" si="110"/>
        <v/>
      </c>
      <c r="Z364" s="65" t="str">
        <f t="shared" si="111"/>
        <v/>
      </c>
      <c r="AA364" s="65" t="str">
        <f t="shared" si="112"/>
        <v/>
      </c>
      <c r="AB364" s="65" t="str">
        <f t="shared" si="113"/>
        <v/>
      </c>
      <c r="AC364" s="65" t="str">
        <f t="shared" si="114"/>
        <v/>
      </c>
      <c r="AD364" s="65" t="str">
        <f t="shared" si="124"/>
        <v xml:space="preserve"> where game_id = 20160223 and player_order = 3</v>
      </c>
      <c r="AE364" s="65" t="s">
        <v>739</v>
      </c>
      <c r="AF364" s="65" t="str">
        <f t="shared" si="115"/>
        <v/>
      </c>
      <c r="AG364" s="65" t="str">
        <f t="shared" si="116"/>
        <v/>
      </c>
      <c r="AH364" s="65" t="str">
        <f t="shared" si="117"/>
        <v/>
      </c>
      <c r="AI364" s="65" t="str">
        <f t="shared" si="118"/>
        <v/>
      </c>
      <c r="AJ364" s="65" t="str">
        <f t="shared" si="119"/>
        <v/>
      </c>
    </row>
    <row r="365" spans="1:36" x14ac:dyDescent="0.25">
      <c r="A365" s="109" t="s">
        <v>0</v>
      </c>
      <c r="B365" s="114">
        <v>1</v>
      </c>
      <c r="C365" s="113">
        <v>20160223</v>
      </c>
      <c r="D365" s="113">
        <v>4</v>
      </c>
      <c r="F365" s="212" t="s">
        <v>2717</v>
      </c>
      <c r="I365" s="113">
        <v>42</v>
      </c>
      <c r="Q365" s="115"/>
      <c r="R365" s="112" t="str">
        <f t="shared" si="120"/>
        <v>Update games set A= 1 where game_id=20160223</v>
      </c>
      <c r="S365" s="112" t="str">
        <f t="shared" si="121"/>
        <v>Update lineups set player_name = 'Jokic Bojan', Y_min = 42 where game_id = 20160223 and player_order = 4</v>
      </c>
      <c r="T365" s="65" t="str">
        <f t="shared" si="108"/>
        <v/>
      </c>
      <c r="U365" s="193" t="str">
        <f t="shared" si="122"/>
        <v/>
      </c>
      <c r="V365" s="242" t="s">
        <v>739</v>
      </c>
      <c r="W365" s="65" t="str">
        <f t="shared" si="123"/>
        <v>Update lineups set player_name = 'Jokic Bojan'</v>
      </c>
      <c r="X365" s="65" t="str">
        <f t="shared" si="109"/>
        <v/>
      </c>
      <c r="Y365" s="65" t="str">
        <f t="shared" si="110"/>
        <v>, Y_min = 42</v>
      </c>
      <c r="Z365" s="65" t="str">
        <f t="shared" si="111"/>
        <v/>
      </c>
      <c r="AA365" s="65" t="str">
        <f t="shared" si="112"/>
        <v/>
      </c>
      <c r="AB365" s="65" t="str">
        <f t="shared" si="113"/>
        <v/>
      </c>
      <c r="AC365" s="65" t="str">
        <f t="shared" si="114"/>
        <v/>
      </c>
      <c r="AD365" s="65" t="str">
        <f t="shared" si="124"/>
        <v xml:space="preserve"> where game_id = 20160223 and player_order = 4</v>
      </c>
      <c r="AE365" s="65" t="s">
        <v>739</v>
      </c>
      <c r="AF365" s="65" t="str">
        <f t="shared" si="115"/>
        <v/>
      </c>
      <c r="AG365" s="65" t="str">
        <f t="shared" si="116"/>
        <v/>
      </c>
      <c r="AH365" s="65" t="str">
        <f t="shared" si="117"/>
        <v/>
      </c>
      <c r="AI365" s="65" t="str">
        <f t="shared" si="118"/>
        <v/>
      </c>
      <c r="AJ365" s="65" t="str">
        <f t="shared" si="119"/>
        <v/>
      </c>
    </row>
    <row r="366" spans="1:36" x14ac:dyDescent="0.25">
      <c r="A366" s="109" t="s">
        <v>23</v>
      </c>
      <c r="B366" s="198" t="s">
        <v>781</v>
      </c>
      <c r="C366" s="113">
        <v>20160223</v>
      </c>
      <c r="D366" s="113">
        <v>5</v>
      </c>
      <c r="F366" s="212" t="s">
        <v>830</v>
      </c>
      <c r="Q366" s="115"/>
      <c r="R366" s="112" t="str">
        <f t="shared" si="120"/>
        <v>Update games set Result= 'L' where game_id=20160223</v>
      </c>
      <c r="S366" s="112" t="str">
        <f t="shared" si="121"/>
        <v>Update lineups set player_name = 'Mancienne Michael' where game_id = 20160223 and player_order = 5</v>
      </c>
      <c r="T366" s="65" t="str">
        <f t="shared" ref="T366:T429" si="125">IF(M366="","", CONCATENATE("insert into goals (game_id, goal_order, scorer_name) values (",C366, ", ", L366,", '",M366,"')"))</f>
        <v/>
      </c>
      <c r="U366" s="193" t="str">
        <f t="shared" si="122"/>
        <v/>
      </c>
      <c r="V366" s="242" t="s">
        <v>739</v>
      </c>
      <c r="W366" s="65" t="str">
        <f t="shared" si="123"/>
        <v>Update lineups set player_name = 'Mancienne Michael'</v>
      </c>
      <c r="X366" s="65" t="str">
        <f t="shared" ref="X366:X429" si="126">IF(E366="","",CONCATENATE(", Player_num = ",E366))</f>
        <v/>
      </c>
      <c r="Y366" s="65" t="str">
        <f t="shared" ref="Y366:Y429" si="127">IF(I366="", "", CONCATENATE(", Y_min = ", UPPER(I366)))</f>
        <v/>
      </c>
      <c r="Z366" s="65" t="str">
        <f t="shared" ref="Z366:Z429" si="128">IF(J366="", "", CONCATENATE(", R_min= ", UPPER(J366)))</f>
        <v/>
      </c>
      <c r="AA366" s="65" t="str">
        <f t="shared" ref="AA366:AA429" si="129">IF(K366="", "", CONCATENATE(", captain= 'Y'"))</f>
        <v/>
      </c>
      <c r="AB366" s="65" t="str">
        <f t="shared" ref="AB366:AB429" si="130">IF(G366="", "", CONCATENATE(", Sub_min= ", G366))</f>
        <v/>
      </c>
      <c r="AC366" s="65" t="str">
        <f t="shared" ref="AC366:AC429" si="131">IF(H366="", "", CONCATENATE(", Player_off = '", H366, "'"))</f>
        <v/>
      </c>
      <c r="AD366" s="65" t="str">
        <f t="shared" si="124"/>
        <v xml:space="preserve"> where game_id = 20160223 and player_order = 5</v>
      </c>
      <c r="AE366" s="65" t="s">
        <v>739</v>
      </c>
      <c r="AF366" s="65" t="str">
        <f t="shared" ref="AF366:AF429" si="132">IF(L366="","",CONCATENATE("update goals set scorer_name = '",SUBSTITUTE(M366, "'", "''"),"'"))</f>
        <v/>
      </c>
      <c r="AG366" s="65" t="str">
        <f t="shared" ref="AG366:AG429" si="133">IF(N366="", "", CONCATENATE(", goal_min = ", N366))</f>
        <v/>
      </c>
      <c r="AH366" s="65" t="str">
        <f t="shared" ref="AH366:AH429" si="134">IF(O366="", "", CONCATENATE(", Pen = '", UPPER(O366), "'"))</f>
        <v/>
      </c>
      <c r="AI366" s="65" t="str">
        <f t="shared" ref="AI366:AI429" si="135">IF(P366="", "", CONCATENATE(", OG = '", UPPER(P366), "'"))</f>
        <v/>
      </c>
      <c r="AJ366" s="65" t="str">
        <f t="shared" ref="AJ366:AJ429" si="136">IF(L366="", "", CONCATENATE(" where game_id = ", C366, " and goal_order = ", L366))</f>
        <v/>
      </c>
    </row>
    <row r="367" spans="1:36" x14ac:dyDescent="0.25">
      <c r="A367" s="109" t="s">
        <v>768</v>
      </c>
      <c r="B367" s="114">
        <v>0</v>
      </c>
      <c r="C367" s="113">
        <v>20160223</v>
      </c>
      <c r="D367" s="113">
        <v>6</v>
      </c>
      <c r="F367" s="194" t="s">
        <v>839</v>
      </c>
      <c r="Q367" s="115"/>
      <c r="R367" s="112" t="str">
        <f t="shared" si="120"/>
        <v>Update games set HT_f= 0 where game_id=20160223</v>
      </c>
      <c r="S367" s="112" t="str">
        <f t="shared" si="121"/>
        <v>Update lineups set player_name = 'Gardner Gary' where game_id = 20160223 and player_order = 6</v>
      </c>
      <c r="T367" s="65" t="str">
        <f t="shared" si="125"/>
        <v/>
      </c>
      <c r="U367" s="193" t="str">
        <f t="shared" si="122"/>
        <v/>
      </c>
      <c r="V367" s="242" t="s">
        <v>739</v>
      </c>
      <c r="W367" s="65" t="str">
        <f t="shared" si="123"/>
        <v>Update lineups set player_name = 'Gardner Gary'</v>
      </c>
      <c r="X367" s="65" t="str">
        <f t="shared" si="126"/>
        <v/>
      </c>
      <c r="Y367" s="65" t="str">
        <f t="shared" si="127"/>
        <v/>
      </c>
      <c r="Z367" s="65" t="str">
        <f t="shared" si="128"/>
        <v/>
      </c>
      <c r="AA367" s="65" t="str">
        <f t="shared" si="129"/>
        <v/>
      </c>
      <c r="AB367" s="65" t="str">
        <f t="shared" si="130"/>
        <v/>
      </c>
      <c r="AC367" s="65" t="str">
        <f t="shared" si="131"/>
        <v/>
      </c>
      <c r="AD367" s="65" t="str">
        <f t="shared" si="124"/>
        <v xml:space="preserve"> where game_id = 20160223 and player_order = 6</v>
      </c>
      <c r="AE367" s="65" t="s">
        <v>739</v>
      </c>
      <c r="AF367" s="65" t="str">
        <f t="shared" si="132"/>
        <v/>
      </c>
      <c r="AG367" s="65" t="str">
        <f t="shared" si="133"/>
        <v/>
      </c>
      <c r="AH367" s="65" t="str">
        <f t="shared" si="134"/>
        <v/>
      </c>
      <c r="AI367" s="65" t="str">
        <f t="shared" si="135"/>
        <v/>
      </c>
      <c r="AJ367" s="65" t="str">
        <f t="shared" si="136"/>
        <v/>
      </c>
    </row>
    <row r="368" spans="1:36" x14ac:dyDescent="0.25">
      <c r="A368" s="109" t="s">
        <v>766</v>
      </c>
      <c r="B368" s="114">
        <v>0</v>
      </c>
      <c r="C368" s="113">
        <v>20160223</v>
      </c>
      <c r="D368" s="113">
        <v>7</v>
      </c>
      <c r="F368" s="194" t="s">
        <v>2685</v>
      </c>
      <c r="Q368" s="115"/>
      <c r="R368" s="112" t="str">
        <f t="shared" si="120"/>
        <v>Update games set HT_a= 0 where game_id=20160223</v>
      </c>
      <c r="S368" s="112" t="str">
        <f t="shared" si="121"/>
        <v>Update lineups set player_name = 'Teshce Robert' where game_id = 20160223 and player_order = 7</v>
      </c>
      <c r="T368" s="65" t="str">
        <f t="shared" si="125"/>
        <v/>
      </c>
      <c r="U368" s="193" t="str">
        <f t="shared" si="122"/>
        <v/>
      </c>
      <c r="V368" s="242" t="s">
        <v>739</v>
      </c>
      <c r="W368" s="65" t="str">
        <f t="shared" si="123"/>
        <v>Update lineups set player_name = 'Teshce Robert'</v>
      </c>
      <c r="X368" s="65" t="str">
        <f t="shared" si="126"/>
        <v/>
      </c>
      <c r="Y368" s="65" t="str">
        <f t="shared" si="127"/>
        <v/>
      </c>
      <c r="Z368" s="65" t="str">
        <f t="shared" si="128"/>
        <v/>
      </c>
      <c r="AA368" s="65" t="str">
        <f t="shared" si="129"/>
        <v/>
      </c>
      <c r="AB368" s="65" t="str">
        <f t="shared" si="130"/>
        <v/>
      </c>
      <c r="AC368" s="65" t="str">
        <f t="shared" si="131"/>
        <v/>
      </c>
      <c r="AD368" s="65" t="str">
        <f t="shared" si="124"/>
        <v xml:space="preserve"> where game_id = 20160223 and player_order = 7</v>
      </c>
      <c r="AE368" s="65" t="s">
        <v>739</v>
      </c>
      <c r="AF368" s="65" t="str">
        <f t="shared" si="132"/>
        <v/>
      </c>
      <c r="AG368" s="65" t="str">
        <f t="shared" si="133"/>
        <v/>
      </c>
      <c r="AH368" s="65" t="str">
        <f t="shared" si="134"/>
        <v/>
      </c>
      <c r="AI368" s="65" t="str">
        <f t="shared" si="135"/>
        <v/>
      </c>
      <c r="AJ368" s="65" t="str">
        <f t="shared" si="136"/>
        <v/>
      </c>
    </row>
    <row r="369" spans="1:36" x14ac:dyDescent="0.25">
      <c r="A369" s="109" t="s">
        <v>764</v>
      </c>
      <c r="B369" s="114">
        <v>12</v>
      </c>
      <c r="C369" s="113">
        <v>20160223</v>
      </c>
      <c r="D369" s="113">
        <v>8</v>
      </c>
      <c r="F369" s="194" t="s">
        <v>765</v>
      </c>
      <c r="Q369" s="115"/>
      <c r="R369" s="112" t="str">
        <f t="shared" si="120"/>
        <v>Update games set Pos_before= 12 where game_id=20160223</v>
      </c>
      <c r="S369" s="112" t="str">
        <f t="shared" si="121"/>
        <v>Update lineups set player_name = 'Vaughan David' where game_id = 20160223 and player_order = 8</v>
      </c>
      <c r="T369" s="65" t="str">
        <f t="shared" si="125"/>
        <v/>
      </c>
      <c r="U369" s="193" t="str">
        <f t="shared" si="122"/>
        <v/>
      </c>
      <c r="V369" s="242" t="s">
        <v>739</v>
      </c>
      <c r="W369" s="65" t="str">
        <f t="shared" si="123"/>
        <v>Update lineups set player_name = 'Vaughan David'</v>
      </c>
      <c r="X369" s="65" t="str">
        <f t="shared" si="126"/>
        <v/>
      </c>
      <c r="Y369" s="65" t="str">
        <f t="shared" si="127"/>
        <v/>
      </c>
      <c r="Z369" s="65" t="str">
        <f t="shared" si="128"/>
        <v/>
      </c>
      <c r="AA369" s="65" t="str">
        <f t="shared" si="129"/>
        <v/>
      </c>
      <c r="AB369" s="65" t="str">
        <f t="shared" si="130"/>
        <v/>
      </c>
      <c r="AC369" s="65" t="str">
        <f t="shared" si="131"/>
        <v/>
      </c>
      <c r="AD369" s="65" t="str">
        <f t="shared" si="124"/>
        <v xml:space="preserve"> where game_id = 20160223 and player_order = 8</v>
      </c>
      <c r="AE369" s="65" t="s">
        <v>739</v>
      </c>
      <c r="AF369" s="65" t="str">
        <f t="shared" si="132"/>
        <v/>
      </c>
      <c r="AG369" s="65" t="str">
        <f t="shared" si="133"/>
        <v/>
      </c>
      <c r="AH369" s="65" t="str">
        <f t="shared" si="134"/>
        <v/>
      </c>
      <c r="AI369" s="65" t="str">
        <f t="shared" si="135"/>
        <v/>
      </c>
      <c r="AJ369" s="65" t="str">
        <f t="shared" si="136"/>
        <v/>
      </c>
    </row>
    <row r="370" spans="1:36" x14ac:dyDescent="0.25">
      <c r="A370" s="109" t="s">
        <v>762</v>
      </c>
      <c r="B370" s="114">
        <v>14</v>
      </c>
      <c r="C370" s="113">
        <v>20160223</v>
      </c>
      <c r="D370" s="113">
        <v>9</v>
      </c>
      <c r="F370" s="194" t="s">
        <v>741</v>
      </c>
      <c r="Q370" s="115"/>
      <c r="R370" s="112" t="str">
        <f t="shared" si="120"/>
        <v>Update games set Pos_after= 14 where game_id=20160223</v>
      </c>
      <c r="S370" s="112" t="str">
        <f t="shared" si="121"/>
        <v>Update lineups set player_name = 'Osborn Ben' where game_id = 20160223 and player_order = 9</v>
      </c>
      <c r="T370" s="65" t="str">
        <f t="shared" si="125"/>
        <v/>
      </c>
      <c r="U370" s="193" t="str">
        <f t="shared" si="122"/>
        <v/>
      </c>
      <c r="V370" s="242" t="s">
        <v>739</v>
      </c>
      <c r="W370" s="65" t="str">
        <f t="shared" si="123"/>
        <v>Update lineups set player_name = 'Osborn Ben'</v>
      </c>
      <c r="X370" s="65" t="str">
        <f t="shared" si="126"/>
        <v/>
      </c>
      <c r="Y370" s="65" t="str">
        <f t="shared" si="127"/>
        <v/>
      </c>
      <c r="Z370" s="65" t="str">
        <f t="shared" si="128"/>
        <v/>
      </c>
      <c r="AA370" s="65" t="str">
        <f t="shared" si="129"/>
        <v/>
      </c>
      <c r="AB370" s="65" t="str">
        <f t="shared" si="130"/>
        <v/>
      </c>
      <c r="AC370" s="65" t="str">
        <f t="shared" si="131"/>
        <v/>
      </c>
      <c r="AD370" s="65" t="str">
        <f t="shared" si="124"/>
        <v xml:space="preserve"> where game_id = 20160223 and player_order = 9</v>
      </c>
      <c r="AE370" s="65" t="s">
        <v>739</v>
      </c>
      <c r="AF370" s="65" t="str">
        <f t="shared" si="132"/>
        <v/>
      </c>
      <c r="AG370" s="65" t="str">
        <f t="shared" si="133"/>
        <v/>
      </c>
      <c r="AH370" s="65" t="str">
        <f t="shared" si="134"/>
        <v/>
      </c>
      <c r="AI370" s="65" t="str">
        <f t="shared" si="135"/>
        <v/>
      </c>
      <c r="AJ370" s="65" t="str">
        <f t="shared" si="136"/>
        <v/>
      </c>
    </row>
    <row r="371" spans="1:36" x14ac:dyDescent="0.25">
      <c r="A371" s="109" t="s">
        <v>761</v>
      </c>
      <c r="B371" s="114">
        <v>2</v>
      </c>
      <c r="C371" s="113">
        <v>20160223</v>
      </c>
      <c r="D371" s="113">
        <v>10</v>
      </c>
      <c r="F371" s="194" t="s">
        <v>740</v>
      </c>
      <c r="Q371" s="115"/>
      <c r="R371" s="112" t="str">
        <f t="shared" si="120"/>
        <v>Update games set Opp_before= 2 where game_id=20160223</v>
      </c>
      <c r="S371" s="112" t="str">
        <f t="shared" si="121"/>
        <v>Update lineups set player_name = 'Ward Jamie' where game_id = 20160223 and player_order = 10</v>
      </c>
      <c r="T371" s="65" t="str">
        <f t="shared" si="125"/>
        <v/>
      </c>
      <c r="U371" s="193" t="str">
        <f t="shared" si="122"/>
        <v/>
      </c>
      <c r="V371" s="242" t="s">
        <v>739</v>
      </c>
      <c r="W371" s="65" t="str">
        <f t="shared" si="123"/>
        <v>Update lineups set player_name = 'Ward Jamie'</v>
      </c>
      <c r="X371" s="65" t="str">
        <f t="shared" si="126"/>
        <v/>
      </c>
      <c r="Y371" s="65" t="str">
        <f t="shared" si="127"/>
        <v/>
      </c>
      <c r="Z371" s="65" t="str">
        <f t="shared" si="128"/>
        <v/>
      </c>
      <c r="AA371" s="65" t="str">
        <f t="shared" si="129"/>
        <v/>
      </c>
      <c r="AB371" s="65" t="str">
        <f t="shared" si="130"/>
        <v/>
      </c>
      <c r="AC371" s="65" t="str">
        <f t="shared" si="131"/>
        <v/>
      </c>
      <c r="AD371" s="65" t="str">
        <f t="shared" si="124"/>
        <v xml:space="preserve"> where game_id = 20160223 and player_order = 10</v>
      </c>
      <c r="AE371" s="65" t="s">
        <v>739</v>
      </c>
      <c r="AF371" s="65" t="str">
        <f t="shared" si="132"/>
        <v/>
      </c>
      <c r="AG371" s="65" t="str">
        <f t="shared" si="133"/>
        <v/>
      </c>
      <c r="AH371" s="65" t="str">
        <f t="shared" si="134"/>
        <v/>
      </c>
      <c r="AI371" s="65" t="str">
        <f t="shared" si="135"/>
        <v/>
      </c>
      <c r="AJ371" s="65" t="str">
        <f t="shared" si="136"/>
        <v/>
      </c>
    </row>
    <row r="372" spans="1:36" x14ac:dyDescent="0.25">
      <c r="A372" s="109" t="s">
        <v>759</v>
      </c>
      <c r="B372" s="114">
        <v>2</v>
      </c>
      <c r="C372" s="75">
        <v>20160223</v>
      </c>
      <c r="D372" s="75">
        <v>11</v>
      </c>
      <c r="E372" s="75"/>
      <c r="F372" s="195" t="s">
        <v>757</v>
      </c>
      <c r="G372" s="75"/>
      <c r="H372" s="78"/>
      <c r="I372" s="75"/>
      <c r="J372" s="75"/>
      <c r="K372" s="75"/>
      <c r="L372" s="233"/>
      <c r="M372" s="234"/>
      <c r="N372" s="235"/>
      <c r="O372" s="235"/>
      <c r="Q372" s="115"/>
      <c r="R372" s="112" t="str">
        <f t="shared" si="120"/>
        <v>Update games set Opp_after= 2 where game_id=20160223</v>
      </c>
      <c r="S372" s="112" t="str">
        <f t="shared" si="121"/>
        <v>Update lineups set player_name = 'Oliveira Nelson' where game_id = 20160223 and player_order = 11</v>
      </c>
      <c r="T372" s="65" t="str">
        <f t="shared" si="125"/>
        <v/>
      </c>
      <c r="U372" s="193" t="str">
        <f t="shared" si="122"/>
        <v/>
      </c>
      <c r="V372" s="242" t="s">
        <v>739</v>
      </c>
      <c r="W372" s="65" t="str">
        <f t="shared" si="123"/>
        <v>Update lineups set player_name = 'Oliveira Nelson'</v>
      </c>
      <c r="X372" s="65" t="str">
        <f t="shared" si="126"/>
        <v/>
      </c>
      <c r="Y372" s="65" t="str">
        <f t="shared" si="127"/>
        <v/>
      </c>
      <c r="Z372" s="65" t="str">
        <f t="shared" si="128"/>
        <v/>
      </c>
      <c r="AA372" s="65" t="str">
        <f t="shared" si="129"/>
        <v/>
      </c>
      <c r="AB372" s="65" t="str">
        <f t="shared" si="130"/>
        <v/>
      </c>
      <c r="AC372" s="65" t="str">
        <f t="shared" si="131"/>
        <v/>
      </c>
      <c r="AD372" s="65" t="str">
        <f t="shared" si="124"/>
        <v xml:space="preserve"> where game_id = 20160223 and player_order = 11</v>
      </c>
      <c r="AE372" s="65" t="s">
        <v>739</v>
      </c>
      <c r="AF372" s="65" t="str">
        <f t="shared" si="132"/>
        <v/>
      </c>
      <c r="AG372" s="65" t="str">
        <f t="shared" si="133"/>
        <v/>
      </c>
      <c r="AH372" s="65" t="str">
        <f t="shared" si="134"/>
        <v/>
      </c>
      <c r="AI372" s="65" t="str">
        <f t="shared" si="135"/>
        <v/>
      </c>
      <c r="AJ372" s="65" t="str">
        <f t="shared" si="136"/>
        <v/>
      </c>
    </row>
    <row r="373" spans="1:36" x14ac:dyDescent="0.25">
      <c r="A373" s="109" t="s">
        <v>20</v>
      </c>
      <c r="B373" s="236" t="s">
        <v>2748</v>
      </c>
      <c r="C373" s="113">
        <v>20160223</v>
      </c>
      <c r="D373" s="113">
        <v>12</v>
      </c>
      <c r="F373" s="194" t="s">
        <v>754</v>
      </c>
      <c r="Q373" s="115"/>
      <c r="R373" s="112" t="str">
        <f t="shared" si="120"/>
        <v>Update games set Ground= 'Turf Moor' where game_id=20160223</v>
      </c>
      <c r="S373" s="112" t="str">
        <f t="shared" si="121"/>
        <v>Update lineups set player_name = 'Evtimov Dimitar' where game_id = 20160223 and player_order = 12</v>
      </c>
      <c r="T373" s="65" t="str">
        <f t="shared" si="125"/>
        <v/>
      </c>
      <c r="U373" s="193" t="str">
        <f t="shared" si="122"/>
        <v/>
      </c>
      <c r="V373" s="242" t="s">
        <v>739</v>
      </c>
      <c r="W373" s="65" t="str">
        <f t="shared" si="123"/>
        <v>Update lineups set player_name = 'Evtimov Dimitar'</v>
      </c>
      <c r="X373" s="65" t="str">
        <f t="shared" si="126"/>
        <v/>
      </c>
      <c r="Y373" s="65" t="str">
        <f t="shared" si="127"/>
        <v/>
      </c>
      <c r="Z373" s="65" t="str">
        <f t="shared" si="128"/>
        <v/>
      </c>
      <c r="AA373" s="65" t="str">
        <f t="shared" si="129"/>
        <v/>
      </c>
      <c r="AB373" s="65" t="str">
        <f t="shared" si="130"/>
        <v/>
      </c>
      <c r="AC373" s="65" t="str">
        <f t="shared" si="131"/>
        <v/>
      </c>
      <c r="AD373" s="65" t="str">
        <f t="shared" si="124"/>
        <v xml:space="preserve"> where game_id = 20160223 and player_order = 12</v>
      </c>
      <c r="AE373" s="65" t="s">
        <v>739</v>
      </c>
      <c r="AF373" s="65" t="str">
        <f t="shared" si="132"/>
        <v/>
      </c>
      <c r="AG373" s="65" t="str">
        <f t="shared" si="133"/>
        <v/>
      </c>
      <c r="AH373" s="65" t="str">
        <f t="shared" si="134"/>
        <v/>
      </c>
      <c r="AI373" s="65" t="str">
        <f t="shared" si="135"/>
        <v/>
      </c>
      <c r="AJ373" s="65" t="str">
        <f t="shared" si="136"/>
        <v/>
      </c>
    </row>
    <row r="374" spans="1:36" x14ac:dyDescent="0.25">
      <c r="A374" s="109" t="s">
        <v>756</v>
      </c>
      <c r="B374" s="236" t="s">
        <v>2748</v>
      </c>
      <c r="C374" s="113">
        <v>20160223</v>
      </c>
      <c r="D374" s="113">
        <v>13</v>
      </c>
      <c r="F374" s="194" t="s">
        <v>769</v>
      </c>
      <c r="H374" s="232"/>
      <c r="Q374" s="115"/>
      <c r="R374" s="112" t="str">
        <f t="shared" si="120"/>
        <v>Update games set Ground_Parent= 'Turf Moor' where game_id=20160223</v>
      </c>
      <c r="S374" s="112" t="str">
        <f t="shared" si="121"/>
        <v>Update lineups set player_name = 'Hobbs Jack' where game_id = 20160223 and player_order = 13</v>
      </c>
      <c r="T374" s="65" t="str">
        <f t="shared" si="125"/>
        <v/>
      </c>
      <c r="U374" s="193" t="str">
        <f t="shared" si="122"/>
        <v/>
      </c>
      <c r="V374" s="242" t="s">
        <v>739</v>
      </c>
      <c r="W374" s="65" t="str">
        <f t="shared" si="123"/>
        <v>Update lineups set player_name = 'Hobbs Jack'</v>
      </c>
      <c r="X374" s="65" t="str">
        <f t="shared" si="126"/>
        <v/>
      </c>
      <c r="Y374" s="65" t="str">
        <f t="shared" si="127"/>
        <v/>
      </c>
      <c r="Z374" s="65" t="str">
        <f t="shared" si="128"/>
        <v/>
      </c>
      <c r="AA374" s="65" t="str">
        <f t="shared" si="129"/>
        <v/>
      </c>
      <c r="AB374" s="65" t="str">
        <f t="shared" si="130"/>
        <v/>
      </c>
      <c r="AC374" s="65" t="str">
        <f t="shared" si="131"/>
        <v/>
      </c>
      <c r="AD374" s="65" t="str">
        <f t="shared" si="124"/>
        <v xml:space="preserve"> where game_id = 20160223 and player_order = 13</v>
      </c>
      <c r="AE374" s="65" t="s">
        <v>739</v>
      </c>
      <c r="AF374" s="65" t="str">
        <f t="shared" si="132"/>
        <v/>
      </c>
      <c r="AG374" s="65" t="str">
        <f t="shared" si="133"/>
        <v/>
      </c>
      <c r="AH374" s="65" t="str">
        <f t="shared" si="134"/>
        <v/>
      </c>
      <c r="AI374" s="65" t="str">
        <f t="shared" si="135"/>
        <v/>
      </c>
      <c r="AJ374" s="65" t="str">
        <f t="shared" si="136"/>
        <v/>
      </c>
    </row>
    <row r="375" spans="1:36" x14ac:dyDescent="0.25">
      <c r="A375" s="109" t="s">
        <v>753</v>
      </c>
      <c r="B375" s="236" t="s">
        <v>2749</v>
      </c>
      <c r="C375" s="113">
        <v>20160223</v>
      </c>
      <c r="D375" s="113">
        <v>14</v>
      </c>
      <c r="F375" s="194" t="s">
        <v>747</v>
      </c>
      <c r="Q375" s="115"/>
      <c r="R375" s="112" t="str">
        <f t="shared" si="120"/>
        <v>Update games set Referee= 'Andy Madley' where game_id=20160223</v>
      </c>
      <c r="S375" s="112" t="str">
        <f t="shared" si="121"/>
        <v>Update lineups set player_name = 'Wilson Kelvin' where game_id = 20160223 and player_order = 14</v>
      </c>
      <c r="T375" s="65" t="str">
        <f t="shared" si="125"/>
        <v/>
      </c>
      <c r="U375" s="193" t="str">
        <f t="shared" si="122"/>
        <v/>
      </c>
      <c r="V375" s="242" t="s">
        <v>739</v>
      </c>
      <c r="W375" s="65" t="str">
        <f t="shared" si="123"/>
        <v>Update lineups set player_name = 'Wilson Kelvin'</v>
      </c>
      <c r="X375" s="65" t="str">
        <f t="shared" si="126"/>
        <v/>
      </c>
      <c r="Y375" s="65" t="str">
        <f t="shared" si="127"/>
        <v/>
      </c>
      <c r="Z375" s="65" t="str">
        <f t="shared" si="128"/>
        <v/>
      </c>
      <c r="AA375" s="65" t="str">
        <f t="shared" si="129"/>
        <v/>
      </c>
      <c r="AB375" s="65" t="str">
        <f t="shared" si="130"/>
        <v/>
      </c>
      <c r="AC375" s="65" t="str">
        <f t="shared" si="131"/>
        <v/>
      </c>
      <c r="AD375" s="65" t="str">
        <f t="shared" si="124"/>
        <v xml:space="preserve"> where game_id = 20160223 and player_order = 14</v>
      </c>
      <c r="AE375" s="65" t="s">
        <v>739</v>
      </c>
      <c r="AF375" s="65" t="str">
        <f t="shared" si="132"/>
        <v/>
      </c>
      <c r="AG375" s="65" t="str">
        <f t="shared" si="133"/>
        <v/>
      </c>
      <c r="AH375" s="65" t="str">
        <f t="shared" si="134"/>
        <v/>
      </c>
      <c r="AI375" s="65" t="str">
        <f t="shared" si="135"/>
        <v/>
      </c>
      <c r="AJ375" s="65" t="str">
        <f t="shared" si="136"/>
        <v/>
      </c>
    </row>
    <row r="376" spans="1:36" x14ac:dyDescent="0.25">
      <c r="A376" s="109" t="s">
        <v>475</v>
      </c>
      <c r="B376" s="114">
        <v>15517</v>
      </c>
      <c r="C376" s="113">
        <v>20160223</v>
      </c>
      <c r="D376" s="113">
        <v>15</v>
      </c>
      <c r="F376" s="194" t="s">
        <v>735</v>
      </c>
      <c r="G376" s="113">
        <v>81</v>
      </c>
      <c r="H376" s="194" t="s">
        <v>2685</v>
      </c>
      <c r="Q376" s="115"/>
      <c r="R376" s="112" t="str">
        <f t="shared" si="120"/>
        <v>Update games set Att= 15517 where game_id=20160223</v>
      </c>
      <c r="S376" s="112" t="str">
        <f t="shared" si="121"/>
        <v>Update lineups set player_name = 'Cohen Chris', Sub_min= 81, Player_off = 'Teshce Robert' where game_id = 20160223 and player_order = 15</v>
      </c>
      <c r="T376" s="65" t="str">
        <f t="shared" si="125"/>
        <v/>
      </c>
      <c r="U376" s="193" t="str">
        <f t="shared" si="122"/>
        <v/>
      </c>
      <c r="V376" s="242" t="s">
        <v>739</v>
      </c>
      <c r="W376" s="65" t="str">
        <f t="shared" si="123"/>
        <v>Update lineups set player_name = 'Cohen Chris'</v>
      </c>
      <c r="X376" s="65" t="str">
        <f t="shared" si="126"/>
        <v/>
      </c>
      <c r="Y376" s="65" t="str">
        <f t="shared" si="127"/>
        <v/>
      </c>
      <c r="Z376" s="65" t="str">
        <f t="shared" si="128"/>
        <v/>
      </c>
      <c r="AA376" s="65" t="str">
        <f t="shared" si="129"/>
        <v/>
      </c>
      <c r="AB376" s="65" t="str">
        <f t="shared" si="130"/>
        <v>, Sub_min= 81</v>
      </c>
      <c r="AC376" s="65" t="str">
        <f t="shared" si="131"/>
        <v>, Player_off = 'Teshce Robert'</v>
      </c>
      <c r="AD376" s="65" t="str">
        <f t="shared" si="124"/>
        <v xml:space="preserve"> where game_id = 20160223 and player_order = 15</v>
      </c>
      <c r="AE376" s="65" t="s">
        <v>739</v>
      </c>
      <c r="AF376" s="65" t="str">
        <f t="shared" si="132"/>
        <v/>
      </c>
      <c r="AG376" s="65" t="str">
        <f t="shared" si="133"/>
        <v/>
      </c>
      <c r="AH376" s="65" t="str">
        <f t="shared" si="134"/>
        <v/>
      </c>
      <c r="AI376" s="65" t="str">
        <f t="shared" si="135"/>
        <v/>
      </c>
      <c r="AJ376" s="65" t="str">
        <f t="shared" si="136"/>
        <v/>
      </c>
    </row>
    <row r="377" spans="1:36" x14ac:dyDescent="0.25">
      <c r="A377" s="109" t="s">
        <v>749</v>
      </c>
      <c r="B377" s="237" t="s">
        <v>2750</v>
      </c>
      <c r="C377" s="113">
        <v>20160223</v>
      </c>
      <c r="D377" s="113">
        <v>16</v>
      </c>
      <c r="F377" s="194" t="s">
        <v>775</v>
      </c>
      <c r="G377" s="113">
        <v>82</v>
      </c>
      <c r="H377" s="194" t="s">
        <v>741</v>
      </c>
      <c r="Q377" s="115"/>
      <c r="R377" s="112" t="str">
        <f t="shared" si="120"/>
        <v>Update games set Source= 'http://www.11v11.com/matches/burnley-v-nottingham-forest-23-february-2016-316330/' where game_id=20160223</v>
      </c>
      <c r="S377" s="112" t="str">
        <f t="shared" si="121"/>
        <v>Update lineups set player_name = 'Grant Jorge', Sub_min= 82, Player_off = 'Osborn Ben' where game_id = 20160223 and player_order = 16</v>
      </c>
      <c r="T377" s="65" t="str">
        <f t="shared" si="125"/>
        <v/>
      </c>
      <c r="U377" s="193" t="str">
        <f t="shared" si="122"/>
        <v/>
      </c>
      <c r="V377" s="242" t="s">
        <v>739</v>
      </c>
      <c r="W377" s="65" t="str">
        <f t="shared" si="123"/>
        <v>Update lineups set player_name = 'Grant Jorge'</v>
      </c>
      <c r="X377" s="65" t="str">
        <f t="shared" si="126"/>
        <v/>
      </c>
      <c r="Y377" s="65" t="str">
        <f t="shared" si="127"/>
        <v/>
      </c>
      <c r="Z377" s="65" t="str">
        <f t="shared" si="128"/>
        <v/>
      </c>
      <c r="AA377" s="65" t="str">
        <f t="shared" si="129"/>
        <v/>
      </c>
      <c r="AB377" s="65" t="str">
        <f t="shared" si="130"/>
        <v>, Sub_min= 82</v>
      </c>
      <c r="AC377" s="65" t="str">
        <f t="shared" si="131"/>
        <v>, Player_off = 'Osborn Ben'</v>
      </c>
      <c r="AD377" s="65" t="str">
        <f t="shared" si="124"/>
        <v xml:space="preserve"> where game_id = 20160223 and player_order = 16</v>
      </c>
      <c r="AE377" s="65" t="s">
        <v>739</v>
      </c>
      <c r="AF377" s="65" t="str">
        <f t="shared" si="132"/>
        <v/>
      </c>
      <c r="AG377" s="65" t="str">
        <f t="shared" si="133"/>
        <v/>
      </c>
      <c r="AH377" s="65" t="str">
        <f t="shared" si="134"/>
        <v/>
      </c>
      <c r="AI377" s="65" t="str">
        <f t="shared" si="135"/>
        <v/>
      </c>
      <c r="AJ377" s="65" t="str">
        <f t="shared" si="136"/>
        <v/>
      </c>
    </row>
    <row r="378" spans="1:36" x14ac:dyDescent="0.25">
      <c r="A378" s="109" t="s">
        <v>746</v>
      </c>
      <c r="B378" s="198" t="s">
        <v>2751</v>
      </c>
      <c r="C378" s="113">
        <v>20160223</v>
      </c>
      <c r="D378" s="113">
        <v>17</v>
      </c>
      <c r="F378" s="194" t="s">
        <v>750</v>
      </c>
      <c r="G378" s="113">
        <v>74</v>
      </c>
      <c r="H378" s="194" t="s">
        <v>765</v>
      </c>
      <c r="Q378" s="115"/>
      <c r="R378" s="112" t="str">
        <f t="shared" si="120"/>
        <v>Update games set Game_date= '2016-02-23' where game_id=20160223</v>
      </c>
      <c r="S378" s="112" t="str">
        <f t="shared" si="121"/>
        <v>Update lineups set player_name = 'Blackstock Dexter', Sub_min= 74, Player_off = 'Vaughan David' where game_id = 20160223 and player_order = 17</v>
      </c>
      <c r="T378" s="65" t="str">
        <f t="shared" si="125"/>
        <v/>
      </c>
      <c r="U378" s="193" t="str">
        <f t="shared" si="122"/>
        <v/>
      </c>
      <c r="V378" s="242" t="s">
        <v>739</v>
      </c>
      <c r="W378" s="65" t="str">
        <f t="shared" si="123"/>
        <v>Update lineups set player_name = 'Blackstock Dexter'</v>
      </c>
      <c r="X378" s="65" t="str">
        <f t="shared" si="126"/>
        <v/>
      </c>
      <c r="Y378" s="65" t="str">
        <f t="shared" si="127"/>
        <v/>
      </c>
      <c r="Z378" s="65" t="str">
        <f t="shared" si="128"/>
        <v/>
      </c>
      <c r="AA378" s="65" t="str">
        <f t="shared" si="129"/>
        <v/>
      </c>
      <c r="AB378" s="65" t="str">
        <f t="shared" si="130"/>
        <v>, Sub_min= 74</v>
      </c>
      <c r="AC378" s="65" t="str">
        <f t="shared" si="131"/>
        <v>, Player_off = 'Vaughan David'</v>
      </c>
      <c r="AD378" s="65" t="str">
        <f t="shared" si="124"/>
        <v xml:space="preserve"> where game_id = 20160223 and player_order = 17</v>
      </c>
      <c r="AE378" s="65" t="s">
        <v>739</v>
      </c>
      <c r="AF378" s="65" t="str">
        <f t="shared" si="132"/>
        <v/>
      </c>
      <c r="AG378" s="65" t="str">
        <f t="shared" si="133"/>
        <v/>
      </c>
      <c r="AH378" s="65" t="str">
        <f t="shared" si="134"/>
        <v/>
      </c>
      <c r="AI378" s="65" t="str">
        <f t="shared" si="135"/>
        <v/>
      </c>
      <c r="AJ378" s="65" t="str">
        <f t="shared" si="136"/>
        <v/>
      </c>
    </row>
    <row r="379" spans="1:36" s="126" customFormat="1" ht="15" thickBot="1" x14ac:dyDescent="0.3">
      <c r="A379" s="116" t="s">
        <v>743</v>
      </c>
      <c r="B379" s="238" t="s">
        <v>2721</v>
      </c>
      <c r="C379" s="117">
        <v>20160223</v>
      </c>
      <c r="D379" s="117">
        <v>18</v>
      </c>
      <c r="E379" s="117"/>
      <c r="F379" s="199" t="s">
        <v>776</v>
      </c>
      <c r="G379" s="117"/>
      <c r="H379" s="118"/>
      <c r="I379" s="117"/>
      <c r="J379" s="117"/>
      <c r="K379" s="117"/>
      <c r="L379" s="205"/>
      <c r="M379" s="206"/>
      <c r="N379" s="207"/>
      <c r="O379" s="207"/>
      <c r="P379" s="207"/>
      <c r="Q379" s="239"/>
      <c r="R379" s="240" t="str">
        <f t="shared" si="120"/>
        <v>Update games set Game_time= '7:45PM' where game_id=20160223</v>
      </c>
      <c r="S379" s="240" t="str">
        <f t="shared" si="121"/>
        <v>Update lineups set player_name = 'O''Grady Chris' where game_id = 20160223 and player_order = 18</v>
      </c>
      <c r="T379" s="126" t="str">
        <f t="shared" si="125"/>
        <v/>
      </c>
      <c r="U379" s="241" t="str">
        <f t="shared" si="122"/>
        <v/>
      </c>
      <c r="V379" s="242" t="s">
        <v>739</v>
      </c>
      <c r="W379" s="126" t="str">
        <f t="shared" si="123"/>
        <v>Update lineups set player_name = 'O''Grady Chris'</v>
      </c>
      <c r="X379" s="126" t="str">
        <f t="shared" si="126"/>
        <v/>
      </c>
      <c r="Y379" s="126" t="str">
        <f t="shared" si="127"/>
        <v/>
      </c>
      <c r="Z379" s="126" t="str">
        <f t="shared" si="128"/>
        <v/>
      </c>
      <c r="AA379" s="126" t="str">
        <f t="shared" si="129"/>
        <v/>
      </c>
      <c r="AB379" s="126" t="str">
        <f t="shared" si="130"/>
        <v/>
      </c>
      <c r="AC379" s="126" t="str">
        <f t="shared" si="131"/>
        <v/>
      </c>
      <c r="AD379" s="126" t="str">
        <f t="shared" si="124"/>
        <v xml:space="preserve"> where game_id = 20160223 and player_order = 18</v>
      </c>
      <c r="AE379" s="126" t="s">
        <v>739</v>
      </c>
      <c r="AF379" s="126" t="str">
        <f t="shared" si="132"/>
        <v/>
      </c>
      <c r="AG379" s="126" t="str">
        <f t="shared" si="133"/>
        <v/>
      </c>
      <c r="AH379" s="126" t="str">
        <f t="shared" si="134"/>
        <v/>
      </c>
      <c r="AI379" s="126" t="str">
        <f t="shared" si="135"/>
        <v/>
      </c>
      <c r="AJ379" s="126" t="str">
        <f t="shared" si="136"/>
        <v/>
      </c>
    </row>
    <row r="380" spans="1:36" ht="15" thickTop="1" x14ac:dyDescent="0.25">
      <c r="A380" s="125" t="s">
        <v>22</v>
      </c>
      <c r="B380" s="191" t="s">
        <v>2746</v>
      </c>
      <c r="C380" s="113">
        <v>20160227</v>
      </c>
      <c r="D380" s="113">
        <v>1</v>
      </c>
      <c r="F380" s="212" t="s">
        <v>772</v>
      </c>
      <c r="L380" s="202">
        <v>1</v>
      </c>
      <c r="M380" s="194" t="s">
        <v>741</v>
      </c>
      <c r="N380" s="204">
        <v>30</v>
      </c>
      <c r="Q380" s="115"/>
      <c r="R380" s="112" t="str">
        <f t="shared" si="120"/>
        <v>Update games set Opponent= 'Bristol City' where game_id=20160227</v>
      </c>
      <c r="S380" s="112" t="str">
        <f t="shared" si="121"/>
        <v>Update lineups set player_name = 'de Vries Dorus' where game_id = 20160227 and player_order = 1</v>
      </c>
      <c r="T380" s="65" t="str">
        <f t="shared" si="125"/>
        <v>insert into goals (game_id, goal_order, scorer_name) values (20160227, 1, 'Osborn Ben')</v>
      </c>
      <c r="U380" s="193" t="str">
        <f t="shared" si="122"/>
        <v>update goals set scorer_name = 'Osborn Ben', goal_min = 30 where game_id = 20160227 and goal_order = 1</v>
      </c>
      <c r="V380" s="242" t="s">
        <v>739</v>
      </c>
      <c r="W380" s="65" t="str">
        <f t="shared" si="123"/>
        <v>Update lineups set player_name = 'de Vries Dorus'</v>
      </c>
      <c r="X380" s="65" t="str">
        <f t="shared" si="126"/>
        <v/>
      </c>
      <c r="Y380" s="65" t="str">
        <f t="shared" si="127"/>
        <v/>
      </c>
      <c r="Z380" s="65" t="str">
        <f t="shared" si="128"/>
        <v/>
      </c>
      <c r="AA380" s="65" t="str">
        <f t="shared" si="129"/>
        <v/>
      </c>
      <c r="AB380" s="65" t="str">
        <f t="shared" si="130"/>
        <v/>
      </c>
      <c r="AC380" s="65" t="str">
        <f t="shared" si="131"/>
        <v/>
      </c>
      <c r="AD380" s="65" t="str">
        <f t="shared" si="124"/>
        <v xml:space="preserve"> where game_id = 20160227 and player_order = 1</v>
      </c>
      <c r="AE380" s="65" t="s">
        <v>739</v>
      </c>
      <c r="AF380" s="65" t="str">
        <f t="shared" si="132"/>
        <v>update goals set scorer_name = 'Osborn Ben'</v>
      </c>
      <c r="AG380" s="65" t="str">
        <f t="shared" si="133"/>
        <v>, goal_min = 30</v>
      </c>
      <c r="AH380" s="65" t="str">
        <f t="shared" si="134"/>
        <v/>
      </c>
      <c r="AI380" s="65" t="str">
        <f t="shared" si="135"/>
        <v/>
      </c>
      <c r="AJ380" s="65" t="str">
        <f t="shared" si="136"/>
        <v xml:space="preserve"> where game_id = 20160227 and goal_order = 1</v>
      </c>
    </row>
    <row r="381" spans="1:36" x14ac:dyDescent="0.25">
      <c r="A381" s="109" t="s">
        <v>774</v>
      </c>
      <c r="B381" s="114" t="s">
        <v>2746</v>
      </c>
      <c r="C381" s="113">
        <v>20160227</v>
      </c>
      <c r="D381" s="113">
        <v>2</v>
      </c>
      <c r="F381" s="212" t="s">
        <v>771</v>
      </c>
      <c r="Q381" s="115"/>
      <c r="R381" s="112" t="str">
        <f t="shared" si="120"/>
        <v>Update games set Opp_Parent= 'Bristol City' where game_id=20160227</v>
      </c>
      <c r="S381" s="112" t="str">
        <f t="shared" si="121"/>
        <v>Update lineups set player_name = 'Lichaj Eric' where game_id = 20160227 and player_order = 2</v>
      </c>
      <c r="T381" s="65" t="str">
        <f t="shared" si="125"/>
        <v/>
      </c>
      <c r="U381" s="193" t="str">
        <f t="shared" si="122"/>
        <v/>
      </c>
      <c r="V381" s="242" t="s">
        <v>739</v>
      </c>
      <c r="W381" s="65" t="str">
        <f t="shared" si="123"/>
        <v>Update lineups set player_name = 'Lichaj Eric'</v>
      </c>
      <c r="X381" s="65" t="str">
        <f t="shared" si="126"/>
        <v/>
      </c>
      <c r="Y381" s="65" t="str">
        <f t="shared" si="127"/>
        <v/>
      </c>
      <c r="Z381" s="65" t="str">
        <f t="shared" si="128"/>
        <v/>
      </c>
      <c r="AA381" s="65" t="str">
        <f t="shared" si="129"/>
        <v/>
      </c>
      <c r="AB381" s="65" t="str">
        <f t="shared" si="130"/>
        <v/>
      </c>
      <c r="AC381" s="65" t="str">
        <f t="shared" si="131"/>
        <v/>
      </c>
      <c r="AD381" s="65" t="str">
        <f t="shared" si="124"/>
        <v xml:space="preserve"> where game_id = 20160227 and player_order = 2</v>
      </c>
      <c r="AE381" s="65" t="s">
        <v>739</v>
      </c>
      <c r="AF381" s="65" t="str">
        <f t="shared" si="132"/>
        <v/>
      </c>
      <c r="AG381" s="65" t="str">
        <f t="shared" si="133"/>
        <v/>
      </c>
      <c r="AH381" s="65" t="str">
        <f t="shared" si="134"/>
        <v/>
      </c>
      <c r="AI381" s="65" t="str">
        <f t="shared" si="135"/>
        <v/>
      </c>
      <c r="AJ381" s="65" t="str">
        <f t="shared" si="136"/>
        <v/>
      </c>
    </row>
    <row r="382" spans="1:36" x14ac:dyDescent="0.25">
      <c r="A382" s="109" t="s">
        <v>5</v>
      </c>
      <c r="B382" s="114">
        <v>1</v>
      </c>
      <c r="C382" s="113">
        <v>20160227</v>
      </c>
      <c r="D382" s="113">
        <v>3</v>
      </c>
      <c r="F382" s="212" t="s">
        <v>714</v>
      </c>
      <c r="Q382" s="115"/>
      <c r="R382" s="112" t="str">
        <f t="shared" si="120"/>
        <v>Update games set F= 1 where game_id=20160227</v>
      </c>
      <c r="S382" s="112" t="str">
        <f t="shared" si="121"/>
        <v>Update lineups set player_name = 'Mills Matthew' where game_id = 20160227 and player_order = 3</v>
      </c>
      <c r="T382" s="65" t="str">
        <f t="shared" si="125"/>
        <v/>
      </c>
      <c r="U382" s="193" t="str">
        <f t="shared" si="122"/>
        <v/>
      </c>
      <c r="V382" s="242" t="s">
        <v>739</v>
      </c>
      <c r="W382" s="65" t="str">
        <f t="shared" si="123"/>
        <v>Update lineups set player_name = 'Mills Matthew'</v>
      </c>
      <c r="X382" s="65" t="str">
        <f t="shared" si="126"/>
        <v/>
      </c>
      <c r="Y382" s="65" t="str">
        <f t="shared" si="127"/>
        <v/>
      </c>
      <c r="Z382" s="65" t="str">
        <f t="shared" si="128"/>
        <v/>
      </c>
      <c r="AA382" s="65" t="str">
        <f t="shared" si="129"/>
        <v/>
      </c>
      <c r="AB382" s="65" t="str">
        <f t="shared" si="130"/>
        <v/>
      </c>
      <c r="AC382" s="65" t="str">
        <f t="shared" si="131"/>
        <v/>
      </c>
      <c r="AD382" s="65" t="str">
        <f t="shared" si="124"/>
        <v xml:space="preserve"> where game_id = 20160227 and player_order = 3</v>
      </c>
      <c r="AE382" s="65" t="s">
        <v>739</v>
      </c>
      <c r="AF382" s="65" t="str">
        <f t="shared" si="132"/>
        <v/>
      </c>
      <c r="AG382" s="65" t="str">
        <f t="shared" si="133"/>
        <v/>
      </c>
      <c r="AH382" s="65" t="str">
        <f t="shared" si="134"/>
        <v/>
      </c>
      <c r="AI382" s="65" t="str">
        <f t="shared" si="135"/>
        <v/>
      </c>
      <c r="AJ382" s="65" t="str">
        <f t="shared" si="136"/>
        <v/>
      </c>
    </row>
    <row r="383" spans="1:36" x14ac:dyDescent="0.25">
      <c r="A383" s="109" t="s">
        <v>0</v>
      </c>
      <c r="B383" s="114">
        <v>2</v>
      </c>
      <c r="C383" s="113">
        <v>20160227</v>
      </c>
      <c r="D383" s="113">
        <v>4</v>
      </c>
      <c r="F383" s="212" t="s">
        <v>735</v>
      </c>
      <c r="I383" s="113">
        <v>49</v>
      </c>
      <c r="Q383" s="115"/>
      <c r="R383" s="112" t="str">
        <f t="shared" si="120"/>
        <v>Update games set A= 2 where game_id=20160227</v>
      </c>
      <c r="S383" s="112" t="str">
        <f t="shared" si="121"/>
        <v>Update lineups set player_name = 'Cohen Chris', Y_min = 49 where game_id = 20160227 and player_order = 4</v>
      </c>
      <c r="T383" s="65" t="str">
        <f t="shared" si="125"/>
        <v/>
      </c>
      <c r="U383" s="193" t="str">
        <f t="shared" si="122"/>
        <v/>
      </c>
      <c r="V383" s="242" t="s">
        <v>739</v>
      </c>
      <c r="W383" s="65" t="str">
        <f t="shared" si="123"/>
        <v>Update lineups set player_name = 'Cohen Chris'</v>
      </c>
      <c r="X383" s="65" t="str">
        <f t="shared" si="126"/>
        <v/>
      </c>
      <c r="Y383" s="65" t="str">
        <f t="shared" si="127"/>
        <v>, Y_min = 49</v>
      </c>
      <c r="Z383" s="65" t="str">
        <f t="shared" si="128"/>
        <v/>
      </c>
      <c r="AA383" s="65" t="str">
        <f t="shared" si="129"/>
        <v/>
      </c>
      <c r="AB383" s="65" t="str">
        <f t="shared" si="130"/>
        <v/>
      </c>
      <c r="AC383" s="65" t="str">
        <f t="shared" si="131"/>
        <v/>
      </c>
      <c r="AD383" s="65" t="str">
        <f t="shared" si="124"/>
        <v xml:space="preserve"> where game_id = 20160227 and player_order = 4</v>
      </c>
      <c r="AE383" s="65" t="s">
        <v>739</v>
      </c>
      <c r="AF383" s="65" t="str">
        <f t="shared" si="132"/>
        <v/>
      </c>
      <c r="AG383" s="65" t="str">
        <f t="shared" si="133"/>
        <v/>
      </c>
      <c r="AH383" s="65" t="str">
        <f t="shared" si="134"/>
        <v/>
      </c>
      <c r="AI383" s="65" t="str">
        <f t="shared" si="135"/>
        <v/>
      </c>
      <c r="AJ383" s="65" t="str">
        <f t="shared" si="136"/>
        <v/>
      </c>
    </row>
    <row r="384" spans="1:36" x14ac:dyDescent="0.25">
      <c r="A384" s="109" t="s">
        <v>23</v>
      </c>
      <c r="B384" s="198" t="s">
        <v>781</v>
      </c>
      <c r="C384" s="113">
        <v>20160227</v>
      </c>
      <c r="D384" s="113">
        <v>5</v>
      </c>
      <c r="F384" s="212" t="s">
        <v>2717</v>
      </c>
      <c r="Q384" s="115"/>
      <c r="R384" s="112" t="str">
        <f t="shared" si="120"/>
        <v>Update games set Result= 'L' where game_id=20160227</v>
      </c>
      <c r="S384" s="112" t="str">
        <f t="shared" si="121"/>
        <v>Update lineups set player_name = 'Jokic Bojan' where game_id = 20160227 and player_order = 5</v>
      </c>
      <c r="T384" s="65" t="str">
        <f t="shared" si="125"/>
        <v/>
      </c>
      <c r="U384" s="193" t="str">
        <f t="shared" si="122"/>
        <v/>
      </c>
      <c r="V384" s="242" t="s">
        <v>739</v>
      </c>
      <c r="W384" s="65" t="str">
        <f t="shared" si="123"/>
        <v>Update lineups set player_name = 'Jokic Bojan'</v>
      </c>
      <c r="X384" s="65" t="str">
        <f t="shared" si="126"/>
        <v/>
      </c>
      <c r="Y384" s="65" t="str">
        <f t="shared" si="127"/>
        <v/>
      </c>
      <c r="Z384" s="65" t="str">
        <f t="shared" si="128"/>
        <v/>
      </c>
      <c r="AA384" s="65" t="str">
        <f t="shared" si="129"/>
        <v/>
      </c>
      <c r="AB384" s="65" t="str">
        <f t="shared" si="130"/>
        <v/>
      </c>
      <c r="AC384" s="65" t="str">
        <f t="shared" si="131"/>
        <v/>
      </c>
      <c r="AD384" s="65" t="str">
        <f t="shared" si="124"/>
        <v xml:space="preserve"> where game_id = 20160227 and player_order = 5</v>
      </c>
      <c r="AE384" s="65" t="s">
        <v>739</v>
      </c>
      <c r="AF384" s="65" t="str">
        <f t="shared" si="132"/>
        <v/>
      </c>
      <c r="AG384" s="65" t="str">
        <f t="shared" si="133"/>
        <v/>
      </c>
      <c r="AH384" s="65" t="str">
        <f t="shared" si="134"/>
        <v/>
      </c>
      <c r="AI384" s="65" t="str">
        <f t="shared" si="135"/>
        <v/>
      </c>
      <c r="AJ384" s="65" t="str">
        <f t="shared" si="136"/>
        <v/>
      </c>
    </row>
    <row r="385" spans="1:36" x14ac:dyDescent="0.25">
      <c r="A385" s="109" t="s">
        <v>768</v>
      </c>
      <c r="B385" s="114">
        <v>1</v>
      </c>
      <c r="C385" s="113">
        <v>20160227</v>
      </c>
      <c r="D385" s="113">
        <v>6</v>
      </c>
      <c r="F385" s="194" t="s">
        <v>830</v>
      </c>
      <c r="Q385" s="115"/>
      <c r="R385" s="112" t="str">
        <f t="shared" si="120"/>
        <v>Update games set HT_f= 1 where game_id=20160227</v>
      </c>
      <c r="S385" s="112" t="str">
        <f t="shared" si="121"/>
        <v>Update lineups set player_name = 'Mancienne Michael' where game_id = 20160227 and player_order = 6</v>
      </c>
      <c r="T385" s="65" t="str">
        <f t="shared" si="125"/>
        <v/>
      </c>
      <c r="U385" s="193" t="str">
        <f t="shared" si="122"/>
        <v/>
      </c>
      <c r="V385" s="242" t="s">
        <v>739</v>
      </c>
      <c r="W385" s="65" t="str">
        <f t="shared" si="123"/>
        <v>Update lineups set player_name = 'Mancienne Michael'</v>
      </c>
      <c r="X385" s="65" t="str">
        <f t="shared" si="126"/>
        <v/>
      </c>
      <c r="Y385" s="65" t="str">
        <f t="shared" si="127"/>
        <v/>
      </c>
      <c r="Z385" s="65" t="str">
        <f t="shared" si="128"/>
        <v/>
      </c>
      <c r="AA385" s="65" t="str">
        <f t="shared" si="129"/>
        <v/>
      </c>
      <c r="AB385" s="65" t="str">
        <f t="shared" si="130"/>
        <v/>
      </c>
      <c r="AC385" s="65" t="str">
        <f t="shared" si="131"/>
        <v/>
      </c>
      <c r="AD385" s="65" t="str">
        <f t="shared" si="124"/>
        <v xml:space="preserve"> where game_id = 20160227 and player_order = 6</v>
      </c>
      <c r="AE385" s="65" t="s">
        <v>739</v>
      </c>
      <c r="AF385" s="65" t="str">
        <f t="shared" si="132"/>
        <v/>
      </c>
      <c r="AG385" s="65" t="str">
        <f t="shared" si="133"/>
        <v/>
      </c>
      <c r="AH385" s="65" t="str">
        <f t="shared" si="134"/>
        <v/>
      </c>
      <c r="AI385" s="65" t="str">
        <f t="shared" si="135"/>
        <v/>
      </c>
      <c r="AJ385" s="65" t="str">
        <f t="shared" si="136"/>
        <v/>
      </c>
    </row>
    <row r="386" spans="1:36" x14ac:dyDescent="0.25">
      <c r="A386" s="109" t="s">
        <v>766</v>
      </c>
      <c r="B386" s="114">
        <v>1</v>
      </c>
      <c r="C386" s="113">
        <v>20160227</v>
      </c>
      <c r="D386" s="113">
        <v>7</v>
      </c>
      <c r="F386" s="194" t="s">
        <v>2685</v>
      </c>
      <c r="Q386" s="115"/>
      <c r="R386" s="112" t="str">
        <f t="shared" ref="R386:R449" si="137">IF(B386="","--", CONCATENATE("Update games set ", A386, "= ",B386," where game_id=", C386))</f>
        <v>Update games set HT_a= 1 where game_id=20160227</v>
      </c>
      <c r="S386" s="112" t="str">
        <f t="shared" ref="S386:S449" si="138">IF(F386="", "", W386&amp;X386&amp;Y386&amp;Z386&amp;AA386&amp;AB386&amp;AC386&amp;AD386)</f>
        <v>Update lineups set player_name = 'Teshce Robert' where game_id = 20160227 and player_order = 7</v>
      </c>
      <c r="T386" s="65" t="str">
        <f t="shared" si="125"/>
        <v/>
      </c>
      <c r="U386" s="193" t="str">
        <f t="shared" ref="U386:U449" si="139">IF(L386="", "", AF386&amp;AG386&amp;AH386&amp;AI386&amp;AJ386)</f>
        <v/>
      </c>
      <c r="V386" s="242" t="s">
        <v>739</v>
      </c>
      <c r="W386" s="65" t="str">
        <f t="shared" ref="W386:W449" si="140">IF(F386="","",CONCATENATE("Update lineups set player_name = '",SUBSTITUTE(F386, "'", "''"),"'"))</f>
        <v>Update lineups set player_name = 'Teshce Robert'</v>
      </c>
      <c r="X386" s="65" t="str">
        <f t="shared" si="126"/>
        <v/>
      </c>
      <c r="Y386" s="65" t="str">
        <f t="shared" si="127"/>
        <v/>
      </c>
      <c r="Z386" s="65" t="str">
        <f t="shared" si="128"/>
        <v/>
      </c>
      <c r="AA386" s="65" t="str">
        <f t="shared" si="129"/>
        <v/>
      </c>
      <c r="AB386" s="65" t="str">
        <f t="shared" si="130"/>
        <v/>
      </c>
      <c r="AC386" s="65" t="str">
        <f t="shared" si="131"/>
        <v/>
      </c>
      <c r="AD386" s="65" t="str">
        <f t="shared" ref="AD386:AD449" si="141">IF(F386="", "", CONCATENATE(" where game_id = ",C386, " and player_order = ", D386))</f>
        <v xml:space="preserve"> where game_id = 20160227 and player_order = 7</v>
      </c>
      <c r="AE386" s="65" t="s">
        <v>739</v>
      </c>
      <c r="AF386" s="65" t="str">
        <f t="shared" si="132"/>
        <v/>
      </c>
      <c r="AG386" s="65" t="str">
        <f t="shared" si="133"/>
        <v/>
      </c>
      <c r="AH386" s="65" t="str">
        <f t="shared" si="134"/>
        <v/>
      </c>
      <c r="AI386" s="65" t="str">
        <f t="shared" si="135"/>
        <v/>
      </c>
      <c r="AJ386" s="65" t="str">
        <f t="shared" si="136"/>
        <v/>
      </c>
    </row>
    <row r="387" spans="1:36" x14ac:dyDescent="0.25">
      <c r="A387" s="109" t="s">
        <v>764</v>
      </c>
      <c r="B387" s="114">
        <v>14</v>
      </c>
      <c r="C387" s="113">
        <v>20160227</v>
      </c>
      <c r="D387" s="113">
        <v>8</v>
      </c>
      <c r="F387" s="194" t="s">
        <v>765</v>
      </c>
      <c r="Q387" s="115"/>
      <c r="R387" s="112" t="str">
        <f t="shared" si="137"/>
        <v>Update games set Pos_before= 14 where game_id=20160227</v>
      </c>
      <c r="S387" s="112" t="str">
        <f t="shared" si="138"/>
        <v>Update lineups set player_name = 'Vaughan David' where game_id = 20160227 and player_order = 8</v>
      </c>
      <c r="T387" s="65" t="str">
        <f t="shared" si="125"/>
        <v/>
      </c>
      <c r="U387" s="193" t="str">
        <f t="shared" si="139"/>
        <v/>
      </c>
      <c r="V387" s="242" t="s">
        <v>739</v>
      </c>
      <c r="W387" s="65" t="str">
        <f t="shared" si="140"/>
        <v>Update lineups set player_name = 'Vaughan David'</v>
      </c>
      <c r="X387" s="65" t="str">
        <f t="shared" si="126"/>
        <v/>
      </c>
      <c r="Y387" s="65" t="str">
        <f t="shared" si="127"/>
        <v/>
      </c>
      <c r="Z387" s="65" t="str">
        <f t="shared" si="128"/>
        <v/>
      </c>
      <c r="AA387" s="65" t="str">
        <f t="shared" si="129"/>
        <v/>
      </c>
      <c r="AB387" s="65" t="str">
        <f t="shared" si="130"/>
        <v/>
      </c>
      <c r="AC387" s="65" t="str">
        <f t="shared" si="131"/>
        <v/>
      </c>
      <c r="AD387" s="65" t="str">
        <f t="shared" si="141"/>
        <v xml:space="preserve"> where game_id = 20160227 and player_order = 8</v>
      </c>
      <c r="AE387" s="65" t="s">
        <v>739</v>
      </c>
      <c r="AF387" s="65" t="str">
        <f t="shared" si="132"/>
        <v/>
      </c>
      <c r="AG387" s="65" t="str">
        <f t="shared" si="133"/>
        <v/>
      </c>
      <c r="AH387" s="65" t="str">
        <f t="shared" si="134"/>
        <v/>
      </c>
      <c r="AI387" s="65" t="str">
        <f t="shared" si="135"/>
        <v/>
      </c>
      <c r="AJ387" s="65" t="str">
        <f t="shared" si="136"/>
        <v/>
      </c>
    </row>
    <row r="388" spans="1:36" x14ac:dyDescent="0.25">
      <c r="A388" s="109" t="s">
        <v>762</v>
      </c>
      <c r="B388" s="114">
        <v>15</v>
      </c>
      <c r="C388" s="113">
        <v>20160227</v>
      </c>
      <c r="D388" s="113">
        <v>9</v>
      </c>
      <c r="F388" s="194" t="s">
        <v>741</v>
      </c>
      <c r="Q388" s="115"/>
      <c r="R388" s="112" t="str">
        <f t="shared" si="137"/>
        <v>Update games set Pos_after= 15 where game_id=20160227</v>
      </c>
      <c r="S388" s="112" t="str">
        <f t="shared" si="138"/>
        <v>Update lineups set player_name = 'Osborn Ben' where game_id = 20160227 and player_order = 9</v>
      </c>
      <c r="T388" s="65" t="str">
        <f t="shared" si="125"/>
        <v/>
      </c>
      <c r="U388" s="193" t="str">
        <f t="shared" si="139"/>
        <v/>
      </c>
      <c r="V388" s="242" t="s">
        <v>739</v>
      </c>
      <c r="W388" s="65" t="str">
        <f t="shared" si="140"/>
        <v>Update lineups set player_name = 'Osborn Ben'</v>
      </c>
      <c r="X388" s="65" t="str">
        <f t="shared" si="126"/>
        <v/>
      </c>
      <c r="Y388" s="65" t="str">
        <f t="shared" si="127"/>
        <v/>
      </c>
      <c r="Z388" s="65" t="str">
        <f t="shared" si="128"/>
        <v/>
      </c>
      <c r="AA388" s="65" t="str">
        <f t="shared" si="129"/>
        <v/>
      </c>
      <c r="AB388" s="65" t="str">
        <f t="shared" si="130"/>
        <v/>
      </c>
      <c r="AC388" s="65" t="str">
        <f t="shared" si="131"/>
        <v/>
      </c>
      <c r="AD388" s="65" t="str">
        <f t="shared" si="141"/>
        <v xml:space="preserve"> where game_id = 20160227 and player_order = 9</v>
      </c>
      <c r="AE388" s="65" t="s">
        <v>739</v>
      </c>
      <c r="AF388" s="65" t="str">
        <f t="shared" si="132"/>
        <v/>
      </c>
      <c r="AG388" s="65" t="str">
        <f t="shared" si="133"/>
        <v/>
      </c>
      <c r="AH388" s="65" t="str">
        <f t="shared" si="134"/>
        <v/>
      </c>
      <c r="AI388" s="65" t="str">
        <f t="shared" si="135"/>
        <v/>
      </c>
      <c r="AJ388" s="65" t="str">
        <f t="shared" si="136"/>
        <v/>
      </c>
    </row>
    <row r="389" spans="1:36" x14ac:dyDescent="0.25">
      <c r="A389" s="109" t="s">
        <v>761</v>
      </c>
      <c r="B389" s="114">
        <v>19</v>
      </c>
      <c r="C389" s="113">
        <v>20160227</v>
      </c>
      <c r="D389" s="113">
        <v>10</v>
      </c>
      <c r="F389" s="194" t="s">
        <v>740</v>
      </c>
      <c r="Q389" s="115"/>
      <c r="R389" s="112" t="str">
        <f t="shared" si="137"/>
        <v>Update games set Opp_before= 19 where game_id=20160227</v>
      </c>
      <c r="S389" s="112" t="str">
        <f t="shared" si="138"/>
        <v>Update lineups set player_name = 'Ward Jamie' where game_id = 20160227 and player_order = 10</v>
      </c>
      <c r="T389" s="65" t="str">
        <f t="shared" si="125"/>
        <v/>
      </c>
      <c r="U389" s="193" t="str">
        <f t="shared" si="139"/>
        <v/>
      </c>
      <c r="V389" s="242" t="s">
        <v>739</v>
      </c>
      <c r="W389" s="65" t="str">
        <f t="shared" si="140"/>
        <v>Update lineups set player_name = 'Ward Jamie'</v>
      </c>
      <c r="X389" s="65" t="str">
        <f t="shared" si="126"/>
        <v/>
      </c>
      <c r="Y389" s="65" t="str">
        <f t="shared" si="127"/>
        <v/>
      </c>
      <c r="Z389" s="65" t="str">
        <f t="shared" si="128"/>
        <v/>
      </c>
      <c r="AA389" s="65" t="str">
        <f t="shared" si="129"/>
        <v/>
      </c>
      <c r="AB389" s="65" t="str">
        <f t="shared" si="130"/>
        <v/>
      </c>
      <c r="AC389" s="65" t="str">
        <f t="shared" si="131"/>
        <v/>
      </c>
      <c r="AD389" s="65" t="str">
        <f t="shared" si="141"/>
        <v xml:space="preserve"> where game_id = 20160227 and player_order = 10</v>
      </c>
      <c r="AE389" s="65" t="s">
        <v>739</v>
      </c>
      <c r="AF389" s="65" t="str">
        <f t="shared" si="132"/>
        <v/>
      </c>
      <c r="AG389" s="65" t="str">
        <f t="shared" si="133"/>
        <v/>
      </c>
      <c r="AH389" s="65" t="str">
        <f t="shared" si="134"/>
        <v/>
      </c>
      <c r="AI389" s="65" t="str">
        <f t="shared" si="135"/>
        <v/>
      </c>
      <c r="AJ389" s="65" t="str">
        <f t="shared" si="136"/>
        <v/>
      </c>
    </row>
    <row r="390" spans="1:36" x14ac:dyDescent="0.25">
      <c r="A390" s="109" t="s">
        <v>759</v>
      </c>
      <c r="B390" s="114">
        <v>19</v>
      </c>
      <c r="C390" s="75">
        <v>20160227</v>
      </c>
      <c r="D390" s="75">
        <v>11</v>
      </c>
      <c r="E390" s="75"/>
      <c r="F390" s="195" t="s">
        <v>757</v>
      </c>
      <c r="G390" s="75"/>
      <c r="H390" s="78"/>
      <c r="I390" s="75"/>
      <c r="J390" s="75"/>
      <c r="K390" s="75"/>
      <c r="L390" s="233"/>
      <c r="M390" s="234"/>
      <c r="N390" s="235"/>
      <c r="O390" s="235"/>
      <c r="Q390" s="115"/>
      <c r="R390" s="112" t="str">
        <f t="shared" si="137"/>
        <v>Update games set Opp_after= 19 where game_id=20160227</v>
      </c>
      <c r="S390" s="112" t="str">
        <f t="shared" si="138"/>
        <v>Update lineups set player_name = 'Oliveira Nelson' where game_id = 20160227 and player_order = 11</v>
      </c>
      <c r="T390" s="65" t="str">
        <f t="shared" si="125"/>
        <v/>
      </c>
      <c r="U390" s="193" t="str">
        <f t="shared" si="139"/>
        <v/>
      </c>
      <c r="V390" s="242" t="s">
        <v>739</v>
      </c>
      <c r="W390" s="65" t="str">
        <f t="shared" si="140"/>
        <v>Update lineups set player_name = 'Oliveira Nelson'</v>
      </c>
      <c r="X390" s="65" t="str">
        <f t="shared" si="126"/>
        <v/>
      </c>
      <c r="Y390" s="65" t="str">
        <f t="shared" si="127"/>
        <v/>
      </c>
      <c r="Z390" s="65" t="str">
        <f t="shared" si="128"/>
        <v/>
      </c>
      <c r="AA390" s="65" t="str">
        <f t="shared" si="129"/>
        <v/>
      </c>
      <c r="AB390" s="65" t="str">
        <f t="shared" si="130"/>
        <v/>
      </c>
      <c r="AC390" s="65" t="str">
        <f t="shared" si="131"/>
        <v/>
      </c>
      <c r="AD390" s="65" t="str">
        <f t="shared" si="141"/>
        <v xml:space="preserve"> where game_id = 20160227 and player_order = 11</v>
      </c>
      <c r="AE390" s="65" t="s">
        <v>739</v>
      </c>
      <c r="AF390" s="65" t="str">
        <f t="shared" si="132"/>
        <v/>
      </c>
      <c r="AG390" s="65" t="str">
        <f t="shared" si="133"/>
        <v/>
      </c>
      <c r="AH390" s="65" t="str">
        <f t="shared" si="134"/>
        <v/>
      </c>
      <c r="AI390" s="65" t="str">
        <f t="shared" si="135"/>
        <v/>
      </c>
      <c r="AJ390" s="65" t="str">
        <f t="shared" si="136"/>
        <v/>
      </c>
    </row>
    <row r="391" spans="1:36" x14ac:dyDescent="0.25">
      <c r="A391" s="109" t="s">
        <v>20</v>
      </c>
      <c r="B391" s="201" t="s">
        <v>755</v>
      </c>
      <c r="C391" s="113">
        <v>20160227</v>
      </c>
      <c r="D391" s="113">
        <v>12</v>
      </c>
      <c r="F391" s="194" t="s">
        <v>754</v>
      </c>
      <c r="Q391" s="115"/>
      <c r="R391" s="112" t="str">
        <f t="shared" si="137"/>
        <v>Update games set Ground= 'City Ground' where game_id=20160227</v>
      </c>
      <c r="S391" s="112" t="str">
        <f t="shared" si="138"/>
        <v>Update lineups set player_name = 'Evtimov Dimitar' where game_id = 20160227 and player_order = 12</v>
      </c>
      <c r="T391" s="65" t="str">
        <f t="shared" si="125"/>
        <v/>
      </c>
      <c r="U391" s="193" t="str">
        <f t="shared" si="139"/>
        <v/>
      </c>
      <c r="V391" s="242" t="s">
        <v>739</v>
      </c>
      <c r="W391" s="65" t="str">
        <f t="shared" si="140"/>
        <v>Update lineups set player_name = 'Evtimov Dimitar'</v>
      </c>
      <c r="X391" s="65" t="str">
        <f t="shared" si="126"/>
        <v/>
      </c>
      <c r="Y391" s="65" t="str">
        <f t="shared" si="127"/>
        <v/>
      </c>
      <c r="Z391" s="65" t="str">
        <f t="shared" si="128"/>
        <v/>
      </c>
      <c r="AA391" s="65" t="str">
        <f t="shared" si="129"/>
        <v/>
      </c>
      <c r="AB391" s="65" t="str">
        <f t="shared" si="130"/>
        <v/>
      </c>
      <c r="AC391" s="65" t="str">
        <f t="shared" si="131"/>
        <v/>
      </c>
      <c r="AD391" s="65" t="str">
        <f t="shared" si="141"/>
        <v xml:space="preserve"> where game_id = 20160227 and player_order = 12</v>
      </c>
      <c r="AE391" s="65" t="s">
        <v>739</v>
      </c>
      <c r="AF391" s="65" t="str">
        <f t="shared" si="132"/>
        <v/>
      </c>
      <c r="AG391" s="65" t="str">
        <f t="shared" si="133"/>
        <v/>
      </c>
      <c r="AH391" s="65" t="str">
        <f t="shared" si="134"/>
        <v/>
      </c>
      <c r="AI391" s="65" t="str">
        <f t="shared" si="135"/>
        <v/>
      </c>
      <c r="AJ391" s="65" t="str">
        <f t="shared" si="136"/>
        <v/>
      </c>
    </row>
    <row r="392" spans="1:36" x14ac:dyDescent="0.25">
      <c r="A392" s="109" t="s">
        <v>756</v>
      </c>
      <c r="B392" s="201" t="s">
        <v>755</v>
      </c>
      <c r="C392" s="113">
        <v>20160227</v>
      </c>
      <c r="D392" s="113">
        <v>13</v>
      </c>
      <c r="F392" s="194" t="s">
        <v>769</v>
      </c>
      <c r="H392" s="232"/>
      <c r="Q392" s="115"/>
      <c r="R392" s="112" t="str">
        <f t="shared" si="137"/>
        <v>Update games set Ground_Parent= 'City Ground' where game_id=20160227</v>
      </c>
      <c r="S392" s="112" t="str">
        <f t="shared" si="138"/>
        <v>Update lineups set player_name = 'Hobbs Jack' where game_id = 20160227 and player_order = 13</v>
      </c>
      <c r="T392" s="65" t="str">
        <f t="shared" si="125"/>
        <v/>
      </c>
      <c r="U392" s="193" t="str">
        <f t="shared" si="139"/>
        <v/>
      </c>
      <c r="V392" s="242" t="s">
        <v>739</v>
      </c>
      <c r="W392" s="65" t="str">
        <f t="shared" si="140"/>
        <v>Update lineups set player_name = 'Hobbs Jack'</v>
      </c>
      <c r="X392" s="65" t="str">
        <f t="shared" si="126"/>
        <v/>
      </c>
      <c r="Y392" s="65" t="str">
        <f t="shared" si="127"/>
        <v/>
      </c>
      <c r="Z392" s="65" t="str">
        <f t="shared" si="128"/>
        <v/>
      </c>
      <c r="AA392" s="65" t="str">
        <f t="shared" si="129"/>
        <v/>
      </c>
      <c r="AB392" s="65" t="str">
        <f t="shared" si="130"/>
        <v/>
      </c>
      <c r="AC392" s="65" t="str">
        <f t="shared" si="131"/>
        <v/>
      </c>
      <c r="AD392" s="65" t="str">
        <f t="shared" si="141"/>
        <v xml:space="preserve"> where game_id = 20160227 and player_order = 13</v>
      </c>
      <c r="AE392" s="65" t="s">
        <v>739</v>
      </c>
      <c r="AF392" s="65" t="str">
        <f t="shared" si="132"/>
        <v/>
      </c>
      <c r="AG392" s="65" t="str">
        <f t="shared" si="133"/>
        <v/>
      </c>
      <c r="AH392" s="65" t="str">
        <f t="shared" si="134"/>
        <v/>
      </c>
      <c r="AI392" s="65" t="str">
        <f t="shared" si="135"/>
        <v/>
      </c>
      <c r="AJ392" s="65" t="str">
        <f t="shared" si="136"/>
        <v/>
      </c>
    </row>
    <row r="393" spans="1:36" x14ac:dyDescent="0.25">
      <c r="A393" s="109" t="s">
        <v>753</v>
      </c>
      <c r="B393" s="236" t="s">
        <v>2752</v>
      </c>
      <c r="C393" s="113">
        <v>20160227</v>
      </c>
      <c r="D393" s="113">
        <v>14</v>
      </c>
      <c r="F393" s="194" t="s">
        <v>839</v>
      </c>
      <c r="G393" s="113">
        <v>68</v>
      </c>
      <c r="H393" s="232" t="s">
        <v>765</v>
      </c>
      <c r="Q393" s="115"/>
      <c r="R393" s="112" t="str">
        <f t="shared" si="137"/>
        <v>Update games set Referee= 'David Webb' where game_id=20160227</v>
      </c>
      <c r="S393" s="112" t="str">
        <f t="shared" si="138"/>
        <v>Update lineups set player_name = 'Gardner Gary', Sub_min= 68, Player_off = 'Vaughan David' where game_id = 20160227 and player_order = 14</v>
      </c>
      <c r="T393" s="65" t="str">
        <f t="shared" si="125"/>
        <v/>
      </c>
      <c r="U393" s="193" t="str">
        <f t="shared" si="139"/>
        <v/>
      </c>
      <c r="V393" s="242" t="s">
        <v>739</v>
      </c>
      <c r="W393" s="65" t="str">
        <f t="shared" si="140"/>
        <v>Update lineups set player_name = 'Gardner Gary'</v>
      </c>
      <c r="X393" s="65" t="str">
        <f t="shared" si="126"/>
        <v/>
      </c>
      <c r="Y393" s="65" t="str">
        <f t="shared" si="127"/>
        <v/>
      </c>
      <c r="Z393" s="65" t="str">
        <f t="shared" si="128"/>
        <v/>
      </c>
      <c r="AA393" s="65" t="str">
        <f t="shared" si="129"/>
        <v/>
      </c>
      <c r="AB393" s="65" t="str">
        <f t="shared" si="130"/>
        <v>, Sub_min= 68</v>
      </c>
      <c r="AC393" s="65" t="str">
        <f t="shared" si="131"/>
        <v>, Player_off = 'Vaughan David'</v>
      </c>
      <c r="AD393" s="65" t="str">
        <f t="shared" si="141"/>
        <v xml:space="preserve"> where game_id = 20160227 and player_order = 14</v>
      </c>
      <c r="AE393" s="65" t="s">
        <v>739</v>
      </c>
      <c r="AF393" s="65" t="str">
        <f t="shared" si="132"/>
        <v/>
      </c>
      <c r="AG393" s="65" t="str">
        <f t="shared" si="133"/>
        <v/>
      </c>
      <c r="AH393" s="65" t="str">
        <f t="shared" si="134"/>
        <v/>
      </c>
      <c r="AI393" s="65" t="str">
        <f t="shared" si="135"/>
        <v/>
      </c>
      <c r="AJ393" s="65" t="str">
        <f t="shared" si="136"/>
        <v/>
      </c>
    </row>
    <row r="394" spans="1:36" x14ac:dyDescent="0.25">
      <c r="A394" s="109" t="s">
        <v>475</v>
      </c>
      <c r="B394" s="114">
        <v>20551</v>
      </c>
      <c r="C394" s="113">
        <v>20160227</v>
      </c>
      <c r="D394" s="113">
        <v>15</v>
      </c>
      <c r="F394" s="194" t="s">
        <v>775</v>
      </c>
      <c r="H394" s="194"/>
      <c r="Q394" s="115"/>
      <c r="R394" s="112" t="str">
        <f t="shared" si="137"/>
        <v>Update games set Att= 20551 where game_id=20160227</v>
      </c>
      <c r="S394" s="112" t="str">
        <f t="shared" si="138"/>
        <v>Update lineups set player_name = 'Grant Jorge' where game_id = 20160227 and player_order = 15</v>
      </c>
      <c r="T394" s="65" t="str">
        <f t="shared" si="125"/>
        <v/>
      </c>
      <c r="U394" s="193" t="str">
        <f t="shared" si="139"/>
        <v/>
      </c>
      <c r="V394" s="242" t="s">
        <v>739</v>
      </c>
      <c r="W394" s="65" t="str">
        <f t="shared" si="140"/>
        <v>Update lineups set player_name = 'Grant Jorge'</v>
      </c>
      <c r="X394" s="65" t="str">
        <f t="shared" si="126"/>
        <v/>
      </c>
      <c r="Y394" s="65" t="str">
        <f t="shared" si="127"/>
        <v/>
      </c>
      <c r="Z394" s="65" t="str">
        <f t="shared" si="128"/>
        <v/>
      </c>
      <c r="AA394" s="65" t="str">
        <f t="shared" si="129"/>
        <v/>
      </c>
      <c r="AB394" s="65" t="str">
        <f t="shared" si="130"/>
        <v/>
      </c>
      <c r="AC394" s="65" t="str">
        <f t="shared" si="131"/>
        <v/>
      </c>
      <c r="AD394" s="65" t="str">
        <f t="shared" si="141"/>
        <v xml:space="preserve"> where game_id = 20160227 and player_order = 15</v>
      </c>
      <c r="AE394" s="65" t="s">
        <v>739</v>
      </c>
      <c r="AF394" s="65" t="str">
        <f t="shared" si="132"/>
        <v/>
      </c>
      <c r="AG394" s="65" t="str">
        <f t="shared" si="133"/>
        <v/>
      </c>
      <c r="AH394" s="65" t="str">
        <f t="shared" si="134"/>
        <v/>
      </c>
      <c r="AI394" s="65" t="str">
        <f t="shared" si="135"/>
        <v/>
      </c>
      <c r="AJ394" s="65" t="str">
        <f t="shared" si="136"/>
        <v/>
      </c>
    </row>
    <row r="395" spans="1:36" x14ac:dyDescent="0.25">
      <c r="A395" s="109" t="s">
        <v>749</v>
      </c>
      <c r="B395" s="237" t="s">
        <v>2753</v>
      </c>
      <c r="C395" s="113">
        <v>20160227</v>
      </c>
      <c r="D395" s="113">
        <v>16</v>
      </c>
      <c r="F395" s="194" t="s">
        <v>750</v>
      </c>
      <c r="H395" s="232"/>
      <c r="Q395" s="115"/>
      <c r="R395" s="112" t="str">
        <f t="shared" si="137"/>
        <v>Update games set Source= 'http://www.11v11.com/matches/nottingham-forest-v-bristol-city-27-february-2016-316347/' where game_id=20160227</v>
      </c>
      <c r="S395" s="112" t="str">
        <f t="shared" si="138"/>
        <v>Update lineups set player_name = 'Blackstock Dexter' where game_id = 20160227 and player_order = 16</v>
      </c>
      <c r="T395" s="65" t="str">
        <f t="shared" si="125"/>
        <v/>
      </c>
      <c r="U395" s="193" t="str">
        <f t="shared" si="139"/>
        <v/>
      </c>
      <c r="V395" s="242" t="s">
        <v>739</v>
      </c>
      <c r="W395" s="65" t="str">
        <f t="shared" si="140"/>
        <v>Update lineups set player_name = 'Blackstock Dexter'</v>
      </c>
      <c r="X395" s="65" t="str">
        <f t="shared" si="126"/>
        <v/>
      </c>
      <c r="Y395" s="65" t="str">
        <f t="shared" si="127"/>
        <v/>
      </c>
      <c r="Z395" s="65" t="str">
        <f t="shared" si="128"/>
        <v/>
      </c>
      <c r="AA395" s="65" t="str">
        <f t="shared" si="129"/>
        <v/>
      </c>
      <c r="AB395" s="65" t="str">
        <f t="shared" si="130"/>
        <v/>
      </c>
      <c r="AC395" s="65" t="str">
        <f t="shared" si="131"/>
        <v/>
      </c>
      <c r="AD395" s="65" t="str">
        <f t="shared" si="141"/>
        <v xml:space="preserve"> where game_id = 20160227 and player_order = 16</v>
      </c>
      <c r="AE395" s="65" t="s">
        <v>739</v>
      </c>
      <c r="AF395" s="65" t="str">
        <f t="shared" si="132"/>
        <v/>
      </c>
      <c r="AG395" s="65" t="str">
        <f t="shared" si="133"/>
        <v/>
      </c>
      <c r="AH395" s="65" t="str">
        <f t="shared" si="134"/>
        <v/>
      </c>
      <c r="AI395" s="65" t="str">
        <f t="shared" si="135"/>
        <v/>
      </c>
      <c r="AJ395" s="65" t="str">
        <f t="shared" si="136"/>
        <v/>
      </c>
    </row>
    <row r="396" spans="1:36" x14ac:dyDescent="0.25">
      <c r="A396" s="109" t="s">
        <v>746</v>
      </c>
      <c r="B396" s="198" t="s">
        <v>2754</v>
      </c>
      <c r="C396" s="113">
        <v>20160227</v>
      </c>
      <c r="D396" s="113">
        <v>17</v>
      </c>
      <c r="F396" s="194" t="s">
        <v>758</v>
      </c>
      <c r="G396" s="113">
        <v>74</v>
      </c>
      <c r="H396" s="194" t="s">
        <v>2685</v>
      </c>
      <c r="Q396" s="115"/>
      <c r="R396" s="112" t="str">
        <f t="shared" si="137"/>
        <v>Update games set Game_date= '2016-02-27' where game_id=20160227</v>
      </c>
      <c r="S396" s="112" t="str">
        <f t="shared" si="138"/>
        <v>Update lineups set player_name = 'Mendes Ryan', Sub_min= 74, Player_off = 'Teshce Robert' where game_id = 20160227 and player_order = 17</v>
      </c>
      <c r="T396" s="65" t="str">
        <f t="shared" si="125"/>
        <v/>
      </c>
      <c r="U396" s="193" t="str">
        <f t="shared" si="139"/>
        <v/>
      </c>
      <c r="V396" s="242" t="s">
        <v>739</v>
      </c>
      <c r="W396" s="65" t="str">
        <f t="shared" si="140"/>
        <v>Update lineups set player_name = 'Mendes Ryan'</v>
      </c>
      <c r="X396" s="65" t="str">
        <f t="shared" si="126"/>
        <v/>
      </c>
      <c r="Y396" s="65" t="str">
        <f t="shared" si="127"/>
        <v/>
      </c>
      <c r="Z396" s="65" t="str">
        <f t="shared" si="128"/>
        <v/>
      </c>
      <c r="AA396" s="65" t="str">
        <f t="shared" si="129"/>
        <v/>
      </c>
      <c r="AB396" s="65" t="str">
        <f t="shared" si="130"/>
        <v>, Sub_min= 74</v>
      </c>
      <c r="AC396" s="65" t="str">
        <f t="shared" si="131"/>
        <v>, Player_off = 'Teshce Robert'</v>
      </c>
      <c r="AD396" s="65" t="str">
        <f t="shared" si="141"/>
        <v xml:space="preserve"> where game_id = 20160227 and player_order = 17</v>
      </c>
      <c r="AE396" s="65" t="s">
        <v>739</v>
      </c>
      <c r="AF396" s="65" t="str">
        <f t="shared" si="132"/>
        <v/>
      </c>
      <c r="AG396" s="65" t="str">
        <f t="shared" si="133"/>
        <v/>
      </c>
      <c r="AH396" s="65" t="str">
        <f t="shared" si="134"/>
        <v/>
      </c>
      <c r="AI396" s="65" t="str">
        <f t="shared" si="135"/>
        <v/>
      </c>
      <c r="AJ396" s="65" t="str">
        <f t="shared" si="136"/>
        <v/>
      </c>
    </row>
    <row r="397" spans="1:36" s="126" customFormat="1" ht="15" thickBot="1" x14ac:dyDescent="0.3">
      <c r="A397" s="116" t="s">
        <v>743</v>
      </c>
      <c r="B397" s="238" t="s">
        <v>2711</v>
      </c>
      <c r="C397" s="117">
        <v>20160227</v>
      </c>
      <c r="D397" s="117">
        <v>18</v>
      </c>
      <c r="E397" s="117"/>
      <c r="F397" s="199" t="s">
        <v>742</v>
      </c>
      <c r="G397" s="117">
        <v>19</v>
      </c>
      <c r="H397" s="118" t="s">
        <v>740</v>
      </c>
      <c r="I397" s="117"/>
      <c r="J397" s="117"/>
      <c r="K397" s="117"/>
      <c r="L397" s="205"/>
      <c r="M397" s="206"/>
      <c r="N397" s="207"/>
      <c r="O397" s="207"/>
      <c r="P397" s="207"/>
      <c r="Q397" s="239"/>
      <c r="R397" s="240" t="str">
        <f t="shared" si="137"/>
        <v>Update games set Game_time= '3:00PM' where game_id=20160227</v>
      </c>
      <c r="S397" s="240" t="str">
        <f t="shared" si="138"/>
        <v>Update lineups set player_name = 'Walker Tyler', Sub_min= 19, Player_off = 'Ward Jamie' where game_id = 20160227 and player_order = 18</v>
      </c>
      <c r="T397" s="126" t="str">
        <f t="shared" si="125"/>
        <v/>
      </c>
      <c r="U397" s="241" t="str">
        <f t="shared" si="139"/>
        <v/>
      </c>
      <c r="V397" s="242" t="s">
        <v>739</v>
      </c>
      <c r="W397" s="126" t="str">
        <f t="shared" si="140"/>
        <v>Update lineups set player_name = 'Walker Tyler'</v>
      </c>
      <c r="X397" s="126" t="str">
        <f t="shared" si="126"/>
        <v/>
      </c>
      <c r="Y397" s="126" t="str">
        <f t="shared" si="127"/>
        <v/>
      </c>
      <c r="Z397" s="126" t="str">
        <f t="shared" si="128"/>
        <v/>
      </c>
      <c r="AA397" s="126" t="str">
        <f t="shared" si="129"/>
        <v/>
      </c>
      <c r="AB397" s="126" t="str">
        <f t="shared" si="130"/>
        <v>, Sub_min= 19</v>
      </c>
      <c r="AC397" s="126" t="str">
        <f t="shared" si="131"/>
        <v>, Player_off = 'Ward Jamie'</v>
      </c>
      <c r="AD397" s="126" t="str">
        <f t="shared" si="141"/>
        <v xml:space="preserve"> where game_id = 20160227 and player_order = 18</v>
      </c>
      <c r="AE397" s="126" t="s">
        <v>739</v>
      </c>
      <c r="AF397" s="126" t="str">
        <f t="shared" si="132"/>
        <v/>
      </c>
      <c r="AG397" s="126" t="str">
        <f t="shared" si="133"/>
        <v/>
      </c>
      <c r="AH397" s="126" t="str">
        <f t="shared" si="134"/>
        <v/>
      </c>
      <c r="AI397" s="126" t="str">
        <f t="shared" si="135"/>
        <v/>
      </c>
      <c r="AJ397" s="126" t="str">
        <f t="shared" si="136"/>
        <v/>
      </c>
    </row>
    <row r="398" spans="1:36" ht="15" thickTop="1" x14ac:dyDescent="0.25">
      <c r="A398" s="125" t="s">
        <v>22</v>
      </c>
      <c r="B398" s="191" t="s">
        <v>2604</v>
      </c>
      <c r="C398" s="113">
        <v>20160305</v>
      </c>
      <c r="D398" s="113">
        <v>1</v>
      </c>
      <c r="F398" s="212" t="s">
        <v>772</v>
      </c>
      <c r="M398" s="194"/>
      <c r="Q398" s="115"/>
      <c r="R398" s="112" t="str">
        <f t="shared" si="137"/>
        <v>--</v>
      </c>
      <c r="S398" s="112" t="str">
        <f t="shared" si="138"/>
        <v>Update lineups set player_name = 'de Vries Dorus' where game_id = 20160305 and player_order = 1</v>
      </c>
      <c r="T398" s="65" t="str">
        <f t="shared" si="125"/>
        <v/>
      </c>
      <c r="U398" s="193" t="str">
        <f t="shared" si="139"/>
        <v/>
      </c>
      <c r="V398" s="242" t="s">
        <v>739</v>
      </c>
      <c r="W398" s="65" t="str">
        <f t="shared" si="140"/>
        <v>Update lineups set player_name = 'de Vries Dorus'</v>
      </c>
      <c r="X398" s="65" t="str">
        <f t="shared" si="126"/>
        <v/>
      </c>
      <c r="Y398" s="65" t="str">
        <f t="shared" si="127"/>
        <v/>
      </c>
      <c r="Z398" s="65" t="str">
        <f t="shared" si="128"/>
        <v/>
      </c>
      <c r="AA398" s="65" t="str">
        <f t="shared" si="129"/>
        <v/>
      </c>
      <c r="AB398" s="65" t="str">
        <f t="shared" si="130"/>
        <v/>
      </c>
      <c r="AC398" s="65" t="str">
        <f t="shared" si="131"/>
        <v/>
      </c>
      <c r="AD398" s="65" t="str">
        <f t="shared" si="141"/>
        <v xml:space="preserve"> where game_id = 20160305 and player_order = 1</v>
      </c>
      <c r="AE398" s="65" t="s">
        <v>739</v>
      </c>
      <c r="AF398" s="65" t="str">
        <f t="shared" si="132"/>
        <v/>
      </c>
      <c r="AG398" s="65" t="str">
        <f t="shared" si="133"/>
        <v/>
      </c>
      <c r="AH398" s="65" t="str">
        <f t="shared" si="134"/>
        <v/>
      </c>
      <c r="AI398" s="65" t="str">
        <f t="shared" si="135"/>
        <v/>
      </c>
      <c r="AJ398" s="65" t="str">
        <f t="shared" si="136"/>
        <v/>
      </c>
    </row>
    <row r="399" spans="1:36" x14ac:dyDescent="0.25">
      <c r="A399" s="109" t="s">
        <v>774</v>
      </c>
      <c r="B399" s="114" t="s">
        <v>2747</v>
      </c>
      <c r="C399" s="113">
        <v>20160305</v>
      </c>
      <c r="D399" s="113">
        <v>2</v>
      </c>
      <c r="F399" s="212" t="s">
        <v>771</v>
      </c>
      <c r="Q399" s="115"/>
      <c r="R399" s="112" t="str">
        <f t="shared" si="137"/>
        <v>Update games set Opp_Parent= 'Ipswich Town' where game_id=20160305</v>
      </c>
      <c r="S399" s="112" t="str">
        <f t="shared" si="138"/>
        <v>Update lineups set player_name = 'Lichaj Eric' where game_id = 20160305 and player_order = 2</v>
      </c>
      <c r="T399" s="65" t="str">
        <f t="shared" si="125"/>
        <v/>
      </c>
      <c r="U399" s="193" t="str">
        <f t="shared" si="139"/>
        <v/>
      </c>
      <c r="V399" s="242" t="s">
        <v>739</v>
      </c>
      <c r="W399" s="65" t="str">
        <f t="shared" si="140"/>
        <v>Update lineups set player_name = 'Lichaj Eric'</v>
      </c>
      <c r="X399" s="65" t="str">
        <f t="shared" si="126"/>
        <v/>
      </c>
      <c r="Y399" s="65" t="str">
        <f t="shared" si="127"/>
        <v/>
      </c>
      <c r="Z399" s="65" t="str">
        <f t="shared" si="128"/>
        <v/>
      </c>
      <c r="AA399" s="65" t="str">
        <f t="shared" si="129"/>
        <v/>
      </c>
      <c r="AB399" s="65" t="str">
        <f t="shared" si="130"/>
        <v/>
      </c>
      <c r="AC399" s="65" t="str">
        <f t="shared" si="131"/>
        <v/>
      </c>
      <c r="AD399" s="65" t="str">
        <f t="shared" si="141"/>
        <v xml:space="preserve"> where game_id = 20160305 and player_order = 2</v>
      </c>
      <c r="AE399" s="65" t="s">
        <v>739</v>
      </c>
      <c r="AF399" s="65" t="str">
        <f t="shared" si="132"/>
        <v/>
      </c>
      <c r="AG399" s="65" t="str">
        <f t="shared" si="133"/>
        <v/>
      </c>
      <c r="AH399" s="65" t="str">
        <f t="shared" si="134"/>
        <v/>
      </c>
      <c r="AI399" s="65" t="str">
        <f t="shared" si="135"/>
        <v/>
      </c>
      <c r="AJ399" s="65" t="str">
        <f t="shared" si="136"/>
        <v/>
      </c>
    </row>
    <row r="400" spans="1:36" x14ac:dyDescent="0.25">
      <c r="A400" s="109" t="s">
        <v>5</v>
      </c>
      <c r="B400" s="114">
        <v>0</v>
      </c>
      <c r="C400" s="113">
        <v>20160305</v>
      </c>
      <c r="D400" s="113">
        <v>3</v>
      </c>
      <c r="F400" s="212" t="s">
        <v>714</v>
      </c>
      <c r="Q400" s="115"/>
      <c r="R400" s="112" t="str">
        <f t="shared" si="137"/>
        <v>Update games set F= 0 where game_id=20160305</v>
      </c>
      <c r="S400" s="112" t="str">
        <f t="shared" si="138"/>
        <v>Update lineups set player_name = 'Mills Matthew' where game_id = 20160305 and player_order = 3</v>
      </c>
      <c r="T400" s="65" t="str">
        <f t="shared" si="125"/>
        <v/>
      </c>
      <c r="U400" s="193" t="str">
        <f t="shared" si="139"/>
        <v/>
      </c>
      <c r="V400" s="242" t="s">
        <v>739</v>
      </c>
      <c r="W400" s="65" t="str">
        <f t="shared" si="140"/>
        <v>Update lineups set player_name = 'Mills Matthew'</v>
      </c>
      <c r="X400" s="65" t="str">
        <f t="shared" si="126"/>
        <v/>
      </c>
      <c r="Y400" s="65" t="str">
        <f t="shared" si="127"/>
        <v/>
      </c>
      <c r="Z400" s="65" t="str">
        <f t="shared" si="128"/>
        <v/>
      </c>
      <c r="AA400" s="65" t="str">
        <f t="shared" si="129"/>
        <v/>
      </c>
      <c r="AB400" s="65" t="str">
        <f t="shared" si="130"/>
        <v/>
      </c>
      <c r="AC400" s="65" t="str">
        <f t="shared" si="131"/>
        <v/>
      </c>
      <c r="AD400" s="65" t="str">
        <f t="shared" si="141"/>
        <v xml:space="preserve"> where game_id = 20160305 and player_order = 3</v>
      </c>
      <c r="AE400" s="65" t="s">
        <v>739</v>
      </c>
      <c r="AF400" s="65" t="str">
        <f t="shared" si="132"/>
        <v/>
      </c>
      <c r="AG400" s="65" t="str">
        <f t="shared" si="133"/>
        <v/>
      </c>
      <c r="AH400" s="65" t="str">
        <f t="shared" si="134"/>
        <v/>
      </c>
      <c r="AI400" s="65" t="str">
        <f t="shared" si="135"/>
        <v/>
      </c>
      <c r="AJ400" s="65" t="str">
        <f t="shared" si="136"/>
        <v/>
      </c>
    </row>
    <row r="401" spans="1:36" x14ac:dyDescent="0.25">
      <c r="A401" s="109" t="s">
        <v>0</v>
      </c>
      <c r="B401" s="114">
        <v>1</v>
      </c>
      <c r="C401" s="113">
        <v>20160305</v>
      </c>
      <c r="D401" s="113">
        <v>4</v>
      </c>
      <c r="F401" s="212" t="s">
        <v>2717</v>
      </c>
      <c r="Q401" s="115"/>
      <c r="R401" s="112" t="str">
        <f t="shared" si="137"/>
        <v>Update games set A= 1 where game_id=20160305</v>
      </c>
      <c r="S401" s="112" t="str">
        <f t="shared" si="138"/>
        <v>Update lineups set player_name = 'Jokic Bojan' where game_id = 20160305 and player_order = 4</v>
      </c>
      <c r="T401" s="65" t="str">
        <f t="shared" si="125"/>
        <v/>
      </c>
      <c r="U401" s="193" t="str">
        <f t="shared" si="139"/>
        <v/>
      </c>
      <c r="V401" s="242" t="s">
        <v>739</v>
      </c>
      <c r="W401" s="65" t="str">
        <f t="shared" si="140"/>
        <v>Update lineups set player_name = 'Jokic Bojan'</v>
      </c>
      <c r="X401" s="65" t="str">
        <f t="shared" si="126"/>
        <v/>
      </c>
      <c r="Y401" s="65" t="str">
        <f t="shared" si="127"/>
        <v/>
      </c>
      <c r="Z401" s="65" t="str">
        <f t="shared" si="128"/>
        <v/>
      </c>
      <c r="AA401" s="65" t="str">
        <f t="shared" si="129"/>
        <v/>
      </c>
      <c r="AB401" s="65" t="str">
        <f t="shared" si="130"/>
        <v/>
      </c>
      <c r="AC401" s="65" t="str">
        <f t="shared" si="131"/>
        <v/>
      </c>
      <c r="AD401" s="65" t="str">
        <f t="shared" si="141"/>
        <v xml:space="preserve"> where game_id = 20160305 and player_order = 4</v>
      </c>
      <c r="AE401" s="65" t="s">
        <v>739</v>
      </c>
      <c r="AF401" s="65" t="str">
        <f t="shared" si="132"/>
        <v/>
      </c>
      <c r="AG401" s="65" t="str">
        <f t="shared" si="133"/>
        <v/>
      </c>
      <c r="AH401" s="65" t="str">
        <f t="shared" si="134"/>
        <v/>
      </c>
      <c r="AI401" s="65" t="str">
        <f t="shared" si="135"/>
        <v/>
      </c>
      <c r="AJ401" s="65" t="str">
        <f t="shared" si="136"/>
        <v/>
      </c>
    </row>
    <row r="402" spans="1:36" x14ac:dyDescent="0.25">
      <c r="A402" s="109" t="s">
        <v>23</v>
      </c>
      <c r="B402" s="198" t="s">
        <v>781</v>
      </c>
      <c r="C402" s="113">
        <v>20160305</v>
      </c>
      <c r="D402" s="113">
        <v>5</v>
      </c>
      <c r="F402" s="212" t="s">
        <v>830</v>
      </c>
      <c r="I402" s="113">
        <v>60</v>
      </c>
      <c r="Q402" s="115"/>
      <c r="R402" s="112" t="str">
        <f t="shared" si="137"/>
        <v>Update games set Result= 'L' where game_id=20160305</v>
      </c>
      <c r="S402" s="112" t="str">
        <f t="shared" si="138"/>
        <v>Update lineups set player_name = 'Mancienne Michael', Y_min = 60 where game_id = 20160305 and player_order = 5</v>
      </c>
      <c r="T402" s="65" t="str">
        <f t="shared" si="125"/>
        <v/>
      </c>
      <c r="U402" s="193" t="str">
        <f t="shared" si="139"/>
        <v/>
      </c>
      <c r="V402" s="242" t="s">
        <v>739</v>
      </c>
      <c r="W402" s="65" t="str">
        <f t="shared" si="140"/>
        <v>Update lineups set player_name = 'Mancienne Michael'</v>
      </c>
      <c r="X402" s="65" t="str">
        <f t="shared" si="126"/>
        <v/>
      </c>
      <c r="Y402" s="65" t="str">
        <f t="shared" si="127"/>
        <v>, Y_min = 60</v>
      </c>
      <c r="Z402" s="65" t="str">
        <f t="shared" si="128"/>
        <v/>
      </c>
      <c r="AA402" s="65" t="str">
        <f t="shared" si="129"/>
        <v/>
      </c>
      <c r="AB402" s="65" t="str">
        <f t="shared" si="130"/>
        <v/>
      </c>
      <c r="AC402" s="65" t="str">
        <f t="shared" si="131"/>
        <v/>
      </c>
      <c r="AD402" s="65" t="str">
        <f t="shared" si="141"/>
        <v xml:space="preserve"> where game_id = 20160305 and player_order = 5</v>
      </c>
      <c r="AE402" s="65" t="s">
        <v>739</v>
      </c>
      <c r="AF402" s="65" t="str">
        <f t="shared" si="132"/>
        <v/>
      </c>
      <c r="AG402" s="65" t="str">
        <f t="shared" si="133"/>
        <v/>
      </c>
      <c r="AH402" s="65" t="str">
        <f t="shared" si="134"/>
        <v/>
      </c>
      <c r="AI402" s="65" t="str">
        <f t="shared" si="135"/>
        <v/>
      </c>
      <c r="AJ402" s="65" t="str">
        <f t="shared" si="136"/>
        <v/>
      </c>
    </row>
    <row r="403" spans="1:36" x14ac:dyDescent="0.25">
      <c r="A403" s="109" t="s">
        <v>768</v>
      </c>
      <c r="B403" s="114">
        <v>0</v>
      </c>
      <c r="C403" s="113">
        <v>20160305</v>
      </c>
      <c r="D403" s="113">
        <v>6</v>
      </c>
      <c r="F403" s="194" t="s">
        <v>839</v>
      </c>
      <c r="Q403" s="115"/>
      <c r="R403" s="112" t="str">
        <f t="shared" si="137"/>
        <v>Update games set HT_f= 0 where game_id=20160305</v>
      </c>
      <c r="S403" s="112" t="str">
        <f t="shared" si="138"/>
        <v>Update lineups set player_name = 'Gardner Gary' where game_id = 20160305 and player_order = 6</v>
      </c>
      <c r="T403" s="65" t="str">
        <f t="shared" si="125"/>
        <v/>
      </c>
      <c r="U403" s="193" t="str">
        <f t="shared" si="139"/>
        <v/>
      </c>
      <c r="V403" s="242" t="s">
        <v>739</v>
      </c>
      <c r="W403" s="65" t="str">
        <f t="shared" si="140"/>
        <v>Update lineups set player_name = 'Gardner Gary'</v>
      </c>
      <c r="X403" s="65" t="str">
        <f t="shared" si="126"/>
        <v/>
      </c>
      <c r="Y403" s="65" t="str">
        <f t="shared" si="127"/>
        <v/>
      </c>
      <c r="Z403" s="65" t="str">
        <f t="shared" si="128"/>
        <v/>
      </c>
      <c r="AA403" s="65" t="str">
        <f t="shared" si="129"/>
        <v/>
      </c>
      <c r="AB403" s="65" t="str">
        <f t="shared" si="130"/>
        <v/>
      </c>
      <c r="AC403" s="65" t="str">
        <f t="shared" si="131"/>
        <v/>
      </c>
      <c r="AD403" s="65" t="str">
        <f t="shared" si="141"/>
        <v xml:space="preserve"> where game_id = 20160305 and player_order = 6</v>
      </c>
      <c r="AE403" s="65" t="s">
        <v>739</v>
      </c>
      <c r="AF403" s="65" t="str">
        <f t="shared" si="132"/>
        <v/>
      </c>
      <c r="AG403" s="65" t="str">
        <f t="shared" si="133"/>
        <v/>
      </c>
      <c r="AH403" s="65" t="str">
        <f t="shared" si="134"/>
        <v/>
      </c>
      <c r="AI403" s="65" t="str">
        <f t="shared" si="135"/>
        <v/>
      </c>
      <c r="AJ403" s="65" t="str">
        <f t="shared" si="136"/>
        <v/>
      </c>
    </row>
    <row r="404" spans="1:36" x14ac:dyDescent="0.25">
      <c r="A404" s="109" t="s">
        <v>766</v>
      </c>
      <c r="B404" s="114">
        <v>0</v>
      </c>
      <c r="C404" s="113">
        <v>20160305</v>
      </c>
      <c r="D404" s="113">
        <v>7</v>
      </c>
      <c r="F404" s="194" t="s">
        <v>765</v>
      </c>
      <c r="Q404" s="115"/>
      <c r="R404" s="112" t="str">
        <f t="shared" si="137"/>
        <v>Update games set HT_a= 0 where game_id=20160305</v>
      </c>
      <c r="S404" s="112" t="str">
        <f t="shared" si="138"/>
        <v>Update lineups set player_name = 'Vaughan David' where game_id = 20160305 and player_order = 7</v>
      </c>
      <c r="T404" s="65" t="str">
        <f t="shared" si="125"/>
        <v/>
      </c>
      <c r="U404" s="193" t="str">
        <f t="shared" si="139"/>
        <v/>
      </c>
      <c r="V404" s="242" t="s">
        <v>739</v>
      </c>
      <c r="W404" s="65" t="str">
        <f t="shared" si="140"/>
        <v>Update lineups set player_name = 'Vaughan David'</v>
      </c>
      <c r="X404" s="65" t="str">
        <f t="shared" si="126"/>
        <v/>
      </c>
      <c r="Y404" s="65" t="str">
        <f t="shared" si="127"/>
        <v/>
      </c>
      <c r="Z404" s="65" t="str">
        <f t="shared" si="128"/>
        <v/>
      </c>
      <c r="AA404" s="65" t="str">
        <f t="shared" si="129"/>
        <v/>
      </c>
      <c r="AB404" s="65" t="str">
        <f t="shared" si="130"/>
        <v/>
      </c>
      <c r="AC404" s="65" t="str">
        <f t="shared" si="131"/>
        <v/>
      </c>
      <c r="AD404" s="65" t="str">
        <f t="shared" si="141"/>
        <v xml:space="preserve"> where game_id = 20160305 and player_order = 7</v>
      </c>
      <c r="AE404" s="65" t="s">
        <v>739</v>
      </c>
      <c r="AF404" s="65" t="str">
        <f t="shared" si="132"/>
        <v/>
      </c>
      <c r="AG404" s="65" t="str">
        <f t="shared" si="133"/>
        <v/>
      </c>
      <c r="AH404" s="65" t="str">
        <f t="shared" si="134"/>
        <v/>
      </c>
      <c r="AI404" s="65" t="str">
        <f t="shared" si="135"/>
        <v/>
      </c>
      <c r="AJ404" s="65" t="str">
        <f t="shared" si="136"/>
        <v/>
      </c>
    </row>
    <row r="405" spans="1:36" x14ac:dyDescent="0.25">
      <c r="A405" s="109" t="s">
        <v>764</v>
      </c>
      <c r="B405" s="114">
        <v>15</v>
      </c>
      <c r="C405" s="113">
        <v>20160305</v>
      </c>
      <c r="D405" s="113">
        <v>8</v>
      </c>
      <c r="F405" s="194" t="s">
        <v>741</v>
      </c>
      <c r="Q405" s="115"/>
      <c r="R405" s="112" t="str">
        <f t="shared" si="137"/>
        <v>Update games set Pos_before= 15 where game_id=20160305</v>
      </c>
      <c r="S405" s="112" t="str">
        <f t="shared" si="138"/>
        <v>Update lineups set player_name = 'Osborn Ben' where game_id = 20160305 and player_order = 8</v>
      </c>
      <c r="T405" s="65" t="str">
        <f t="shared" si="125"/>
        <v/>
      </c>
      <c r="U405" s="193" t="str">
        <f t="shared" si="139"/>
        <v/>
      </c>
      <c r="V405" s="242" t="s">
        <v>739</v>
      </c>
      <c r="W405" s="65" t="str">
        <f t="shared" si="140"/>
        <v>Update lineups set player_name = 'Osborn Ben'</v>
      </c>
      <c r="X405" s="65" t="str">
        <f t="shared" si="126"/>
        <v/>
      </c>
      <c r="Y405" s="65" t="str">
        <f t="shared" si="127"/>
        <v/>
      </c>
      <c r="Z405" s="65" t="str">
        <f t="shared" si="128"/>
        <v/>
      </c>
      <c r="AA405" s="65" t="str">
        <f t="shared" si="129"/>
        <v/>
      </c>
      <c r="AB405" s="65" t="str">
        <f t="shared" si="130"/>
        <v/>
      </c>
      <c r="AC405" s="65" t="str">
        <f t="shared" si="131"/>
        <v/>
      </c>
      <c r="AD405" s="65" t="str">
        <f t="shared" si="141"/>
        <v xml:space="preserve"> where game_id = 20160305 and player_order = 8</v>
      </c>
      <c r="AE405" s="65" t="s">
        <v>739</v>
      </c>
      <c r="AF405" s="65" t="str">
        <f t="shared" si="132"/>
        <v/>
      </c>
      <c r="AG405" s="65" t="str">
        <f t="shared" si="133"/>
        <v/>
      </c>
      <c r="AH405" s="65" t="str">
        <f t="shared" si="134"/>
        <v/>
      </c>
      <c r="AI405" s="65" t="str">
        <f t="shared" si="135"/>
        <v/>
      </c>
      <c r="AJ405" s="65" t="str">
        <f t="shared" si="136"/>
        <v/>
      </c>
    </row>
    <row r="406" spans="1:36" x14ac:dyDescent="0.25">
      <c r="A406" s="109" t="s">
        <v>762</v>
      </c>
      <c r="B406" s="114">
        <v>15</v>
      </c>
      <c r="C406" s="113">
        <v>20160305</v>
      </c>
      <c r="D406" s="113">
        <v>9</v>
      </c>
      <c r="F406" s="194" t="s">
        <v>750</v>
      </c>
      <c r="I406" s="113">
        <v>6</v>
      </c>
      <c r="Q406" s="115"/>
      <c r="R406" s="112" t="str">
        <f t="shared" si="137"/>
        <v>Update games set Pos_after= 15 where game_id=20160305</v>
      </c>
      <c r="S406" s="112" t="str">
        <f t="shared" si="138"/>
        <v>Update lineups set player_name = 'Blackstock Dexter', Y_min = 6 where game_id = 20160305 and player_order = 9</v>
      </c>
      <c r="T406" s="65" t="str">
        <f t="shared" si="125"/>
        <v/>
      </c>
      <c r="U406" s="193" t="str">
        <f t="shared" si="139"/>
        <v/>
      </c>
      <c r="V406" s="242" t="s">
        <v>739</v>
      </c>
      <c r="W406" s="65" t="str">
        <f t="shared" si="140"/>
        <v>Update lineups set player_name = 'Blackstock Dexter'</v>
      </c>
      <c r="X406" s="65" t="str">
        <f t="shared" si="126"/>
        <v/>
      </c>
      <c r="Y406" s="65" t="str">
        <f t="shared" si="127"/>
        <v>, Y_min = 6</v>
      </c>
      <c r="Z406" s="65" t="str">
        <f t="shared" si="128"/>
        <v/>
      </c>
      <c r="AA406" s="65" t="str">
        <f t="shared" si="129"/>
        <v/>
      </c>
      <c r="AB406" s="65" t="str">
        <f t="shared" si="130"/>
        <v/>
      </c>
      <c r="AC406" s="65" t="str">
        <f t="shared" si="131"/>
        <v/>
      </c>
      <c r="AD406" s="65" t="str">
        <f t="shared" si="141"/>
        <v xml:space="preserve"> where game_id = 20160305 and player_order = 9</v>
      </c>
      <c r="AE406" s="65" t="s">
        <v>739</v>
      </c>
      <c r="AF406" s="65" t="str">
        <f t="shared" si="132"/>
        <v/>
      </c>
      <c r="AG406" s="65" t="str">
        <f t="shared" si="133"/>
        <v/>
      </c>
      <c r="AH406" s="65" t="str">
        <f t="shared" si="134"/>
        <v/>
      </c>
      <c r="AI406" s="65" t="str">
        <f t="shared" si="135"/>
        <v/>
      </c>
      <c r="AJ406" s="65" t="str">
        <f t="shared" si="136"/>
        <v/>
      </c>
    </row>
    <row r="407" spans="1:36" x14ac:dyDescent="0.25">
      <c r="A407" s="109" t="s">
        <v>761</v>
      </c>
      <c r="B407" s="114">
        <v>9</v>
      </c>
      <c r="C407" s="113">
        <v>20160305</v>
      </c>
      <c r="D407" s="113">
        <v>10</v>
      </c>
      <c r="F407" s="194" t="s">
        <v>758</v>
      </c>
      <c r="Q407" s="115"/>
      <c r="R407" s="112" t="str">
        <f t="shared" si="137"/>
        <v>Update games set Opp_before= 9 where game_id=20160305</v>
      </c>
      <c r="S407" s="112" t="str">
        <f t="shared" si="138"/>
        <v>Update lineups set player_name = 'Mendes Ryan' where game_id = 20160305 and player_order = 10</v>
      </c>
      <c r="T407" s="65" t="str">
        <f t="shared" si="125"/>
        <v/>
      </c>
      <c r="U407" s="193" t="str">
        <f t="shared" si="139"/>
        <v/>
      </c>
      <c r="V407" s="242" t="s">
        <v>739</v>
      </c>
      <c r="W407" s="65" t="str">
        <f t="shared" si="140"/>
        <v>Update lineups set player_name = 'Mendes Ryan'</v>
      </c>
      <c r="X407" s="65" t="str">
        <f t="shared" si="126"/>
        <v/>
      </c>
      <c r="Y407" s="65" t="str">
        <f t="shared" si="127"/>
        <v/>
      </c>
      <c r="Z407" s="65" t="str">
        <f t="shared" si="128"/>
        <v/>
      </c>
      <c r="AA407" s="65" t="str">
        <f t="shared" si="129"/>
        <v/>
      </c>
      <c r="AB407" s="65" t="str">
        <f t="shared" si="130"/>
        <v/>
      </c>
      <c r="AC407" s="65" t="str">
        <f t="shared" si="131"/>
        <v/>
      </c>
      <c r="AD407" s="65" t="str">
        <f t="shared" si="141"/>
        <v xml:space="preserve"> where game_id = 20160305 and player_order = 10</v>
      </c>
      <c r="AE407" s="65" t="s">
        <v>739</v>
      </c>
      <c r="AF407" s="65" t="str">
        <f t="shared" si="132"/>
        <v/>
      </c>
      <c r="AG407" s="65" t="str">
        <f t="shared" si="133"/>
        <v/>
      </c>
      <c r="AH407" s="65" t="str">
        <f t="shared" si="134"/>
        <v/>
      </c>
      <c r="AI407" s="65" t="str">
        <f t="shared" si="135"/>
        <v/>
      </c>
      <c r="AJ407" s="65" t="str">
        <f t="shared" si="136"/>
        <v/>
      </c>
    </row>
    <row r="408" spans="1:36" x14ac:dyDescent="0.25">
      <c r="A408" s="109" t="s">
        <v>759</v>
      </c>
      <c r="B408" s="114">
        <v>9</v>
      </c>
      <c r="C408" s="75">
        <v>20160305</v>
      </c>
      <c r="D408" s="75">
        <v>11</v>
      </c>
      <c r="E408" s="75"/>
      <c r="F408" s="195" t="s">
        <v>757</v>
      </c>
      <c r="G408" s="75"/>
      <c r="H408" s="78"/>
      <c r="I408" s="75">
        <v>73</v>
      </c>
      <c r="J408" s="75"/>
      <c r="K408" s="75"/>
      <c r="L408" s="233"/>
      <c r="M408" s="234"/>
      <c r="N408" s="235"/>
      <c r="O408" s="235"/>
      <c r="Q408" s="115"/>
      <c r="R408" s="112" t="str">
        <f t="shared" si="137"/>
        <v>Update games set Opp_after= 9 where game_id=20160305</v>
      </c>
      <c r="S408" s="112" t="str">
        <f t="shared" si="138"/>
        <v>Update lineups set player_name = 'Oliveira Nelson', Y_min = 73 where game_id = 20160305 and player_order = 11</v>
      </c>
      <c r="T408" s="65" t="str">
        <f t="shared" si="125"/>
        <v/>
      </c>
      <c r="U408" s="193" t="str">
        <f t="shared" si="139"/>
        <v/>
      </c>
      <c r="V408" s="242" t="s">
        <v>739</v>
      </c>
      <c r="W408" s="65" t="str">
        <f t="shared" si="140"/>
        <v>Update lineups set player_name = 'Oliveira Nelson'</v>
      </c>
      <c r="X408" s="65" t="str">
        <f t="shared" si="126"/>
        <v/>
      </c>
      <c r="Y408" s="65" t="str">
        <f t="shared" si="127"/>
        <v>, Y_min = 73</v>
      </c>
      <c r="Z408" s="65" t="str">
        <f t="shared" si="128"/>
        <v/>
      </c>
      <c r="AA408" s="65" t="str">
        <f t="shared" si="129"/>
        <v/>
      </c>
      <c r="AB408" s="65" t="str">
        <f t="shared" si="130"/>
        <v/>
      </c>
      <c r="AC408" s="65" t="str">
        <f t="shared" si="131"/>
        <v/>
      </c>
      <c r="AD408" s="65" t="str">
        <f t="shared" si="141"/>
        <v xml:space="preserve"> where game_id = 20160305 and player_order = 11</v>
      </c>
      <c r="AE408" s="65" t="s">
        <v>739</v>
      </c>
      <c r="AF408" s="65" t="str">
        <f t="shared" si="132"/>
        <v/>
      </c>
      <c r="AG408" s="65" t="str">
        <f t="shared" si="133"/>
        <v/>
      </c>
      <c r="AH408" s="65" t="str">
        <f t="shared" si="134"/>
        <v/>
      </c>
      <c r="AI408" s="65" t="str">
        <f t="shared" si="135"/>
        <v/>
      </c>
      <c r="AJ408" s="65" t="str">
        <f t="shared" si="136"/>
        <v/>
      </c>
    </row>
    <row r="409" spans="1:36" x14ac:dyDescent="0.25">
      <c r="A409" s="109" t="s">
        <v>20</v>
      </c>
      <c r="B409" s="236" t="s">
        <v>2755</v>
      </c>
      <c r="C409" s="113">
        <v>20160305</v>
      </c>
      <c r="D409" s="113">
        <v>12</v>
      </c>
      <c r="F409" s="194" t="s">
        <v>754</v>
      </c>
      <c r="Q409" s="115"/>
      <c r="R409" s="112" t="str">
        <f t="shared" si="137"/>
        <v>Update games set Ground= 'Portman Road' where game_id=20160305</v>
      </c>
      <c r="S409" s="112" t="str">
        <f t="shared" si="138"/>
        <v>Update lineups set player_name = 'Evtimov Dimitar' where game_id = 20160305 and player_order = 12</v>
      </c>
      <c r="T409" s="65" t="str">
        <f t="shared" si="125"/>
        <v/>
      </c>
      <c r="U409" s="193" t="str">
        <f t="shared" si="139"/>
        <v/>
      </c>
      <c r="V409" s="242" t="s">
        <v>739</v>
      </c>
      <c r="W409" s="65" t="str">
        <f t="shared" si="140"/>
        <v>Update lineups set player_name = 'Evtimov Dimitar'</v>
      </c>
      <c r="X409" s="65" t="str">
        <f t="shared" si="126"/>
        <v/>
      </c>
      <c r="Y409" s="65" t="str">
        <f t="shared" si="127"/>
        <v/>
      </c>
      <c r="Z409" s="65" t="str">
        <f t="shared" si="128"/>
        <v/>
      </c>
      <c r="AA409" s="65" t="str">
        <f t="shared" si="129"/>
        <v/>
      </c>
      <c r="AB409" s="65" t="str">
        <f t="shared" si="130"/>
        <v/>
      </c>
      <c r="AC409" s="65" t="str">
        <f t="shared" si="131"/>
        <v/>
      </c>
      <c r="AD409" s="65" t="str">
        <f t="shared" si="141"/>
        <v xml:space="preserve"> where game_id = 20160305 and player_order = 12</v>
      </c>
      <c r="AE409" s="65" t="s">
        <v>739</v>
      </c>
      <c r="AF409" s="65" t="str">
        <f t="shared" si="132"/>
        <v/>
      </c>
      <c r="AG409" s="65" t="str">
        <f t="shared" si="133"/>
        <v/>
      </c>
      <c r="AH409" s="65" t="str">
        <f t="shared" si="134"/>
        <v/>
      </c>
      <c r="AI409" s="65" t="str">
        <f t="shared" si="135"/>
        <v/>
      </c>
      <c r="AJ409" s="65" t="str">
        <f t="shared" si="136"/>
        <v/>
      </c>
    </row>
    <row r="410" spans="1:36" x14ac:dyDescent="0.25">
      <c r="A410" s="109" t="s">
        <v>756</v>
      </c>
      <c r="B410" s="236" t="s">
        <v>2755</v>
      </c>
      <c r="C410" s="113">
        <v>20160305</v>
      </c>
      <c r="D410" s="113">
        <v>13</v>
      </c>
      <c r="F410" s="194" t="s">
        <v>747</v>
      </c>
      <c r="H410" s="232"/>
      <c r="Q410" s="115"/>
      <c r="R410" s="112" t="str">
        <f t="shared" si="137"/>
        <v>Update games set Ground_Parent= 'Portman Road' where game_id=20160305</v>
      </c>
      <c r="S410" s="112" t="str">
        <f t="shared" si="138"/>
        <v>Update lineups set player_name = 'Wilson Kelvin' where game_id = 20160305 and player_order = 13</v>
      </c>
      <c r="T410" s="65" t="str">
        <f t="shared" si="125"/>
        <v/>
      </c>
      <c r="U410" s="193" t="str">
        <f t="shared" si="139"/>
        <v/>
      </c>
      <c r="V410" s="242" t="s">
        <v>739</v>
      </c>
      <c r="W410" s="65" t="str">
        <f t="shared" si="140"/>
        <v>Update lineups set player_name = 'Wilson Kelvin'</v>
      </c>
      <c r="X410" s="65" t="str">
        <f t="shared" si="126"/>
        <v/>
      </c>
      <c r="Y410" s="65" t="str">
        <f t="shared" si="127"/>
        <v/>
      </c>
      <c r="Z410" s="65" t="str">
        <f t="shared" si="128"/>
        <v/>
      </c>
      <c r="AA410" s="65" t="str">
        <f t="shared" si="129"/>
        <v/>
      </c>
      <c r="AB410" s="65" t="str">
        <f t="shared" si="130"/>
        <v/>
      </c>
      <c r="AC410" s="65" t="str">
        <f t="shared" si="131"/>
        <v/>
      </c>
      <c r="AD410" s="65" t="str">
        <f t="shared" si="141"/>
        <v xml:space="preserve"> where game_id = 20160305 and player_order = 13</v>
      </c>
      <c r="AE410" s="65" t="s">
        <v>739</v>
      </c>
      <c r="AF410" s="65" t="str">
        <f t="shared" si="132"/>
        <v/>
      </c>
      <c r="AG410" s="65" t="str">
        <f t="shared" si="133"/>
        <v/>
      </c>
      <c r="AH410" s="65" t="str">
        <f t="shared" si="134"/>
        <v/>
      </c>
      <c r="AI410" s="65" t="str">
        <f t="shared" si="135"/>
        <v/>
      </c>
      <c r="AJ410" s="65" t="str">
        <f t="shared" si="136"/>
        <v/>
      </c>
    </row>
    <row r="411" spans="1:36" x14ac:dyDescent="0.25">
      <c r="A411" s="109" t="s">
        <v>753</v>
      </c>
      <c r="B411" s="236" t="s">
        <v>2756</v>
      </c>
      <c r="C411" s="113">
        <v>20160305</v>
      </c>
      <c r="D411" s="113">
        <v>14</v>
      </c>
      <c r="F411" s="194" t="s">
        <v>735</v>
      </c>
      <c r="G411" s="113">
        <v>78</v>
      </c>
      <c r="H411" s="212" t="s">
        <v>2717</v>
      </c>
      <c r="Q411" s="115"/>
      <c r="R411" s="112" t="str">
        <f t="shared" si="137"/>
        <v>Update games set Referee= 'Andy Woolmer' where game_id=20160305</v>
      </c>
      <c r="S411" s="112" t="str">
        <f t="shared" si="138"/>
        <v>Update lineups set player_name = 'Cohen Chris', Sub_min= 78, Player_off = 'Jokic Bojan' where game_id = 20160305 and player_order = 14</v>
      </c>
      <c r="T411" s="65" t="str">
        <f t="shared" si="125"/>
        <v/>
      </c>
      <c r="U411" s="193" t="str">
        <f t="shared" si="139"/>
        <v/>
      </c>
      <c r="V411" s="242" t="s">
        <v>739</v>
      </c>
      <c r="W411" s="65" t="str">
        <f t="shared" si="140"/>
        <v>Update lineups set player_name = 'Cohen Chris'</v>
      </c>
      <c r="X411" s="65" t="str">
        <f t="shared" si="126"/>
        <v/>
      </c>
      <c r="Y411" s="65" t="str">
        <f t="shared" si="127"/>
        <v/>
      </c>
      <c r="Z411" s="65" t="str">
        <f t="shared" si="128"/>
        <v/>
      </c>
      <c r="AA411" s="65" t="str">
        <f t="shared" si="129"/>
        <v/>
      </c>
      <c r="AB411" s="65" t="str">
        <f t="shared" si="130"/>
        <v>, Sub_min= 78</v>
      </c>
      <c r="AC411" s="65" t="str">
        <f t="shared" si="131"/>
        <v>, Player_off = 'Jokic Bojan'</v>
      </c>
      <c r="AD411" s="65" t="str">
        <f t="shared" si="141"/>
        <v xml:space="preserve"> where game_id = 20160305 and player_order = 14</v>
      </c>
      <c r="AE411" s="65" t="s">
        <v>739</v>
      </c>
      <c r="AF411" s="65" t="str">
        <f t="shared" si="132"/>
        <v/>
      </c>
      <c r="AG411" s="65" t="str">
        <f t="shared" si="133"/>
        <v/>
      </c>
      <c r="AH411" s="65" t="str">
        <f t="shared" si="134"/>
        <v/>
      </c>
      <c r="AI411" s="65" t="str">
        <f t="shared" si="135"/>
        <v/>
      </c>
      <c r="AJ411" s="65" t="str">
        <f t="shared" si="136"/>
        <v/>
      </c>
    </row>
    <row r="412" spans="1:36" x14ac:dyDescent="0.25">
      <c r="A412" s="109" t="s">
        <v>475</v>
      </c>
      <c r="B412" s="114">
        <v>20568</v>
      </c>
      <c r="C412" s="113">
        <v>20160305</v>
      </c>
      <c r="D412" s="113">
        <v>15</v>
      </c>
      <c r="F412" s="194" t="s">
        <v>775</v>
      </c>
      <c r="G412" s="113">
        <v>78</v>
      </c>
      <c r="H412" s="194" t="s">
        <v>757</v>
      </c>
      <c r="I412" s="113">
        <v>82</v>
      </c>
      <c r="Q412" s="115"/>
      <c r="R412" s="112" t="str">
        <f t="shared" si="137"/>
        <v>Update games set Att= 20568 where game_id=20160305</v>
      </c>
      <c r="S412" s="112" t="str">
        <f t="shared" si="138"/>
        <v>Update lineups set player_name = 'Grant Jorge', Y_min = 82, Sub_min= 78, Player_off = 'Oliveira Nelson' where game_id = 20160305 and player_order = 15</v>
      </c>
      <c r="T412" s="65" t="str">
        <f t="shared" si="125"/>
        <v/>
      </c>
      <c r="U412" s="193" t="str">
        <f t="shared" si="139"/>
        <v/>
      </c>
      <c r="V412" s="242" t="s">
        <v>739</v>
      </c>
      <c r="W412" s="65" t="str">
        <f t="shared" si="140"/>
        <v>Update lineups set player_name = 'Grant Jorge'</v>
      </c>
      <c r="X412" s="65" t="str">
        <f t="shared" si="126"/>
        <v/>
      </c>
      <c r="Y412" s="65" t="str">
        <f t="shared" si="127"/>
        <v>, Y_min = 82</v>
      </c>
      <c r="Z412" s="65" t="str">
        <f t="shared" si="128"/>
        <v/>
      </c>
      <c r="AA412" s="65" t="str">
        <f t="shared" si="129"/>
        <v/>
      </c>
      <c r="AB412" s="65" t="str">
        <f t="shared" si="130"/>
        <v>, Sub_min= 78</v>
      </c>
      <c r="AC412" s="65" t="str">
        <f t="shared" si="131"/>
        <v>, Player_off = 'Oliveira Nelson'</v>
      </c>
      <c r="AD412" s="65" t="str">
        <f t="shared" si="141"/>
        <v xml:space="preserve"> where game_id = 20160305 and player_order = 15</v>
      </c>
      <c r="AE412" s="65" t="s">
        <v>739</v>
      </c>
      <c r="AF412" s="65" t="str">
        <f t="shared" si="132"/>
        <v/>
      </c>
      <c r="AG412" s="65" t="str">
        <f t="shared" si="133"/>
        <v/>
      </c>
      <c r="AH412" s="65" t="str">
        <f t="shared" si="134"/>
        <v/>
      </c>
      <c r="AI412" s="65" t="str">
        <f t="shared" si="135"/>
        <v/>
      </c>
      <c r="AJ412" s="65" t="str">
        <f t="shared" si="136"/>
        <v/>
      </c>
    </row>
    <row r="413" spans="1:36" x14ac:dyDescent="0.25">
      <c r="A413" s="109" t="s">
        <v>749</v>
      </c>
      <c r="B413" s="237" t="s">
        <v>2757</v>
      </c>
      <c r="C413" s="113">
        <v>20160305</v>
      </c>
      <c r="D413" s="113">
        <v>16</v>
      </c>
      <c r="F413" s="194" t="s">
        <v>2759</v>
      </c>
      <c r="G413" s="113">
        <v>78</v>
      </c>
      <c r="H413" s="232" t="s">
        <v>758</v>
      </c>
      <c r="Q413" s="115"/>
      <c r="R413" s="112" t="str">
        <f t="shared" si="137"/>
        <v>Update games set Source= 'http://www.11v11.com/matches/ipswich-town-v-nottingham-forest-05-march-2016-316404/' where game_id=20160305</v>
      </c>
      <c r="S413" s="112" t="str">
        <f t="shared" si="138"/>
        <v>Update lineups set player_name = 'Petravicius Deimantas', Sub_min= 78, Player_off = 'Mendes Ryan' where game_id = 20160305 and player_order = 16</v>
      </c>
      <c r="T413" s="65" t="str">
        <f t="shared" si="125"/>
        <v/>
      </c>
      <c r="U413" s="193" t="str">
        <f t="shared" si="139"/>
        <v/>
      </c>
      <c r="V413" s="242" t="s">
        <v>739</v>
      </c>
      <c r="W413" s="65" t="str">
        <f t="shared" si="140"/>
        <v>Update lineups set player_name = 'Petravicius Deimantas'</v>
      </c>
      <c r="X413" s="65" t="str">
        <f t="shared" si="126"/>
        <v/>
      </c>
      <c r="Y413" s="65" t="str">
        <f t="shared" si="127"/>
        <v/>
      </c>
      <c r="Z413" s="65" t="str">
        <f t="shared" si="128"/>
        <v/>
      </c>
      <c r="AA413" s="65" t="str">
        <f t="shared" si="129"/>
        <v/>
      </c>
      <c r="AB413" s="65" t="str">
        <f t="shared" si="130"/>
        <v>, Sub_min= 78</v>
      </c>
      <c r="AC413" s="65" t="str">
        <f t="shared" si="131"/>
        <v>, Player_off = 'Mendes Ryan'</v>
      </c>
      <c r="AD413" s="65" t="str">
        <f t="shared" si="141"/>
        <v xml:space="preserve"> where game_id = 20160305 and player_order = 16</v>
      </c>
      <c r="AE413" s="65" t="s">
        <v>739</v>
      </c>
      <c r="AF413" s="65" t="str">
        <f t="shared" si="132"/>
        <v/>
      </c>
      <c r="AG413" s="65" t="str">
        <f t="shared" si="133"/>
        <v/>
      </c>
      <c r="AH413" s="65" t="str">
        <f t="shared" si="134"/>
        <v/>
      </c>
      <c r="AI413" s="65" t="str">
        <f t="shared" si="135"/>
        <v/>
      </c>
      <c r="AJ413" s="65" t="str">
        <f t="shared" si="136"/>
        <v/>
      </c>
    </row>
    <row r="414" spans="1:36" x14ac:dyDescent="0.25">
      <c r="A414" s="109" t="s">
        <v>746</v>
      </c>
      <c r="B414" s="198" t="s">
        <v>2758</v>
      </c>
      <c r="C414" s="113">
        <v>20160305</v>
      </c>
      <c r="D414" s="113">
        <v>17</v>
      </c>
      <c r="F414" s="194" t="s">
        <v>2685</v>
      </c>
      <c r="H414" s="194"/>
      <c r="Q414" s="115"/>
      <c r="R414" s="112" t="str">
        <f t="shared" si="137"/>
        <v>Update games set Game_date= '2016-03-05' where game_id=20160305</v>
      </c>
      <c r="S414" s="112" t="str">
        <f t="shared" si="138"/>
        <v>Update lineups set player_name = 'Teshce Robert' where game_id = 20160305 and player_order = 17</v>
      </c>
      <c r="T414" s="65" t="str">
        <f t="shared" si="125"/>
        <v/>
      </c>
      <c r="U414" s="193" t="str">
        <f t="shared" si="139"/>
        <v/>
      </c>
      <c r="V414" s="242" t="s">
        <v>739</v>
      </c>
      <c r="W414" s="65" t="str">
        <f t="shared" si="140"/>
        <v>Update lineups set player_name = 'Teshce Robert'</v>
      </c>
      <c r="X414" s="65" t="str">
        <f t="shared" si="126"/>
        <v/>
      </c>
      <c r="Y414" s="65" t="str">
        <f t="shared" si="127"/>
        <v/>
      </c>
      <c r="Z414" s="65" t="str">
        <f t="shared" si="128"/>
        <v/>
      </c>
      <c r="AA414" s="65" t="str">
        <f t="shared" si="129"/>
        <v/>
      </c>
      <c r="AB414" s="65" t="str">
        <f t="shared" si="130"/>
        <v/>
      </c>
      <c r="AC414" s="65" t="str">
        <f t="shared" si="131"/>
        <v/>
      </c>
      <c r="AD414" s="65" t="str">
        <f t="shared" si="141"/>
        <v xml:space="preserve"> where game_id = 20160305 and player_order = 17</v>
      </c>
      <c r="AE414" s="65" t="s">
        <v>739</v>
      </c>
      <c r="AF414" s="65" t="str">
        <f t="shared" si="132"/>
        <v/>
      </c>
      <c r="AG414" s="65" t="str">
        <f t="shared" si="133"/>
        <v/>
      </c>
      <c r="AH414" s="65" t="str">
        <f t="shared" si="134"/>
        <v/>
      </c>
      <c r="AI414" s="65" t="str">
        <f t="shared" si="135"/>
        <v/>
      </c>
      <c r="AJ414" s="65" t="str">
        <f t="shared" si="136"/>
        <v/>
      </c>
    </row>
    <row r="415" spans="1:36" s="126" customFormat="1" ht="15" thickBot="1" x14ac:dyDescent="0.3">
      <c r="A415" s="116" t="s">
        <v>743</v>
      </c>
      <c r="B415" s="238" t="s">
        <v>2711</v>
      </c>
      <c r="C415" s="117">
        <v>20160305</v>
      </c>
      <c r="D415" s="117">
        <v>18</v>
      </c>
      <c r="E415" s="117"/>
      <c r="F415" s="199" t="s">
        <v>776</v>
      </c>
      <c r="G415" s="117"/>
      <c r="H415" s="118"/>
      <c r="I415" s="117"/>
      <c r="J415" s="117"/>
      <c r="K415" s="117"/>
      <c r="L415" s="205"/>
      <c r="M415" s="206"/>
      <c r="N415" s="207"/>
      <c r="O415" s="207"/>
      <c r="P415" s="207"/>
      <c r="Q415" s="239"/>
      <c r="R415" s="240" t="str">
        <f t="shared" si="137"/>
        <v>Update games set Game_time= '3:00PM' where game_id=20160305</v>
      </c>
      <c r="S415" s="240" t="str">
        <f t="shared" si="138"/>
        <v>Update lineups set player_name = 'O''Grady Chris' where game_id = 20160305 and player_order = 18</v>
      </c>
      <c r="T415" s="126" t="str">
        <f t="shared" si="125"/>
        <v/>
      </c>
      <c r="U415" s="241" t="str">
        <f t="shared" si="139"/>
        <v/>
      </c>
      <c r="V415" s="242" t="s">
        <v>739</v>
      </c>
      <c r="W415" s="126" t="str">
        <f t="shared" si="140"/>
        <v>Update lineups set player_name = 'O''Grady Chris'</v>
      </c>
      <c r="X415" s="126" t="str">
        <f t="shared" si="126"/>
        <v/>
      </c>
      <c r="Y415" s="126" t="str">
        <f t="shared" si="127"/>
        <v/>
      </c>
      <c r="Z415" s="126" t="str">
        <f t="shared" si="128"/>
        <v/>
      </c>
      <c r="AA415" s="126" t="str">
        <f t="shared" si="129"/>
        <v/>
      </c>
      <c r="AB415" s="126" t="str">
        <f t="shared" si="130"/>
        <v/>
      </c>
      <c r="AC415" s="126" t="str">
        <f t="shared" si="131"/>
        <v/>
      </c>
      <c r="AD415" s="126" t="str">
        <f t="shared" si="141"/>
        <v xml:space="preserve"> where game_id = 20160305 and player_order = 18</v>
      </c>
      <c r="AE415" s="126" t="s">
        <v>739</v>
      </c>
      <c r="AF415" s="126" t="str">
        <f t="shared" si="132"/>
        <v/>
      </c>
      <c r="AG415" s="126" t="str">
        <f t="shared" si="133"/>
        <v/>
      </c>
      <c r="AH415" s="126" t="str">
        <f t="shared" si="134"/>
        <v/>
      </c>
      <c r="AI415" s="126" t="str">
        <f t="shared" si="135"/>
        <v/>
      </c>
      <c r="AJ415" s="126" t="str">
        <f t="shared" si="136"/>
        <v/>
      </c>
    </row>
    <row r="416" spans="1:36" ht="15" thickTop="1" x14ac:dyDescent="0.25">
      <c r="A416" s="125" t="s">
        <v>22</v>
      </c>
      <c r="B416" s="191" t="s">
        <v>782</v>
      </c>
      <c r="C416" s="113">
        <v>20160308</v>
      </c>
      <c r="D416" s="113">
        <v>1</v>
      </c>
      <c r="F416" s="212" t="s">
        <v>772</v>
      </c>
      <c r="L416" s="202">
        <v>1</v>
      </c>
      <c r="M416" s="194" t="s">
        <v>757</v>
      </c>
      <c r="N416" s="204">
        <v>37</v>
      </c>
      <c r="Q416" s="115"/>
      <c r="R416" s="112" t="str">
        <f t="shared" si="137"/>
        <v>Update games set Opponent= 'Preston North End' where game_id=20160308</v>
      </c>
      <c r="S416" s="112" t="str">
        <f t="shared" si="138"/>
        <v>Update lineups set player_name = 'de Vries Dorus' where game_id = 20160308 and player_order = 1</v>
      </c>
      <c r="T416" s="65" t="str">
        <f t="shared" si="125"/>
        <v>insert into goals (game_id, goal_order, scorer_name) values (20160308, 1, 'Oliveira Nelson')</v>
      </c>
      <c r="U416" s="193" t="str">
        <f t="shared" si="139"/>
        <v>update goals set scorer_name = 'Oliveira Nelson', goal_min = 37 where game_id = 20160308 and goal_order = 1</v>
      </c>
      <c r="V416" s="242" t="s">
        <v>739</v>
      </c>
      <c r="W416" s="65" t="str">
        <f t="shared" si="140"/>
        <v>Update lineups set player_name = 'de Vries Dorus'</v>
      </c>
      <c r="X416" s="65" t="str">
        <f t="shared" si="126"/>
        <v/>
      </c>
      <c r="Y416" s="65" t="str">
        <f t="shared" si="127"/>
        <v/>
      </c>
      <c r="Z416" s="65" t="str">
        <f t="shared" si="128"/>
        <v/>
      </c>
      <c r="AA416" s="65" t="str">
        <f t="shared" si="129"/>
        <v/>
      </c>
      <c r="AB416" s="65" t="str">
        <f t="shared" si="130"/>
        <v/>
      </c>
      <c r="AC416" s="65" t="str">
        <f t="shared" si="131"/>
        <v/>
      </c>
      <c r="AD416" s="65" t="str">
        <f t="shared" si="141"/>
        <v xml:space="preserve"> where game_id = 20160308 and player_order = 1</v>
      </c>
      <c r="AE416" s="65" t="s">
        <v>739</v>
      </c>
      <c r="AF416" s="65" t="str">
        <f t="shared" si="132"/>
        <v>update goals set scorer_name = 'Oliveira Nelson'</v>
      </c>
      <c r="AG416" s="65" t="str">
        <f t="shared" si="133"/>
        <v>, goal_min = 37</v>
      </c>
      <c r="AH416" s="65" t="str">
        <f t="shared" si="134"/>
        <v/>
      </c>
      <c r="AI416" s="65" t="str">
        <f t="shared" si="135"/>
        <v/>
      </c>
      <c r="AJ416" s="65" t="str">
        <f t="shared" si="136"/>
        <v xml:space="preserve"> where game_id = 20160308 and goal_order = 1</v>
      </c>
    </row>
    <row r="417" spans="1:36" x14ac:dyDescent="0.25">
      <c r="A417" s="109" t="s">
        <v>774</v>
      </c>
      <c r="B417" s="114" t="s">
        <v>782</v>
      </c>
      <c r="C417" s="113">
        <v>20160308</v>
      </c>
      <c r="D417" s="113">
        <v>2</v>
      </c>
      <c r="F417" s="212" t="s">
        <v>771</v>
      </c>
      <c r="Q417" s="115"/>
      <c r="R417" s="112" t="str">
        <f t="shared" si="137"/>
        <v>Update games set Opp_Parent= 'Preston North End' where game_id=20160308</v>
      </c>
      <c r="S417" s="112" t="str">
        <f t="shared" si="138"/>
        <v>Update lineups set player_name = 'Lichaj Eric' where game_id = 20160308 and player_order = 2</v>
      </c>
      <c r="T417" s="65" t="str">
        <f t="shared" si="125"/>
        <v/>
      </c>
      <c r="U417" s="193" t="str">
        <f t="shared" si="139"/>
        <v/>
      </c>
      <c r="V417" s="242" t="s">
        <v>739</v>
      </c>
      <c r="W417" s="65" t="str">
        <f t="shared" si="140"/>
        <v>Update lineups set player_name = 'Lichaj Eric'</v>
      </c>
      <c r="X417" s="65" t="str">
        <f t="shared" si="126"/>
        <v/>
      </c>
      <c r="Y417" s="65" t="str">
        <f t="shared" si="127"/>
        <v/>
      </c>
      <c r="Z417" s="65" t="str">
        <f t="shared" si="128"/>
        <v/>
      </c>
      <c r="AA417" s="65" t="str">
        <f t="shared" si="129"/>
        <v/>
      </c>
      <c r="AB417" s="65" t="str">
        <f t="shared" si="130"/>
        <v/>
      </c>
      <c r="AC417" s="65" t="str">
        <f t="shared" si="131"/>
        <v/>
      </c>
      <c r="AD417" s="65" t="str">
        <f t="shared" si="141"/>
        <v xml:space="preserve"> where game_id = 20160308 and player_order = 2</v>
      </c>
      <c r="AE417" s="65" t="s">
        <v>739</v>
      </c>
      <c r="AF417" s="65" t="str">
        <f t="shared" si="132"/>
        <v/>
      </c>
      <c r="AG417" s="65" t="str">
        <f t="shared" si="133"/>
        <v/>
      </c>
      <c r="AH417" s="65" t="str">
        <f t="shared" si="134"/>
        <v/>
      </c>
      <c r="AI417" s="65" t="str">
        <f t="shared" si="135"/>
        <v/>
      </c>
      <c r="AJ417" s="65" t="str">
        <f t="shared" si="136"/>
        <v/>
      </c>
    </row>
    <row r="418" spans="1:36" x14ac:dyDescent="0.25">
      <c r="A418" s="109" t="s">
        <v>5</v>
      </c>
      <c r="B418" s="114">
        <v>1</v>
      </c>
      <c r="C418" s="113">
        <v>20160308</v>
      </c>
      <c r="D418" s="113">
        <v>3</v>
      </c>
      <c r="F418" s="212" t="s">
        <v>714</v>
      </c>
      <c r="Q418" s="115"/>
      <c r="R418" s="112" t="str">
        <f t="shared" si="137"/>
        <v>Update games set F= 1 where game_id=20160308</v>
      </c>
      <c r="S418" s="112" t="str">
        <f t="shared" si="138"/>
        <v>Update lineups set player_name = 'Mills Matthew' where game_id = 20160308 and player_order = 3</v>
      </c>
      <c r="T418" s="65" t="str">
        <f t="shared" si="125"/>
        <v/>
      </c>
      <c r="U418" s="193" t="str">
        <f t="shared" si="139"/>
        <v/>
      </c>
      <c r="V418" s="242" t="s">
        <v>739</v>
      </c>
      <c r="W418" s="65" t="str">
        <f t="shared" si="140"/>
        <v>Update lineups set player_name = 'Mills Matthew'</v>
      </c>
      <c r="X418" s="65" t="str">
        <f t="shared" si="126"/>
        <v/>
      </c>
      <c r="Y418" s="65" t="str">
        <f t="shared" si="127"/>
        <v/>
      </c>
      <c r="Z418" s="65" t="str">
        <f t="shared" si="128"/>
        <v/>
      </c>
      <c r="AA418" s="65" t="str">
        <f t="shared" si="129"/>
        <v/>
      </c>
      <c r="AB418" s="65" t="str">
        <f t="shared" si="130"/>
        <v/>
      </c>
      <c r="AC418" s="65" t="str">
        <f t="shared" si="131"/>
        <v/>
      </c>
      <c r="AD418" s="65" t="str">
        <f t="shared" si="141"/>
        <v xml:space="preserve"> where game_id = 20160308 and player_order = 3</v>
      </c>
      <c r="AE418" s="65" t="s">
        <v>739</v>
      </c>
      <c r="AF418" s="65" t="str">
        <f t="shared" si="132"/>
        <v/>
      </c>
      <c r="AG418" s="65" t="str">
        <f t="shared" si="133"/>
        <v/>
      </c>
      <c r="AH418" s="65" t="str">
        <f t="shared" si="134"/>
        <v/>
      </c>
      <c r="AI418" s="65" t="str">
        <f t="shared" si="135"/>
        <v/>
      </c>
      <c r="AJ418" s="65" t="str">
        <f t="shared" si="136"/>
        <v/>
      </c>
    </row>
    <row r="419" spans="1:36" x14ac:dyDescent="0.25">
      <c r="A419" s="109" t="s">
        <v>0</v>
      </c>
      <c r="B419" s="114">
        <v>0</v>
      </c>
      <c r="C419" s="113">
        <v>20160308</v>
      </c>
      <c r="D419" s="113">
        <v>4</v>
      </c>
      <c r="F419" s="212" t="s">
        <v>735</v>
      </c>
      <c r="Q419" s="115"/>
      <c r="R419" s="112" t="str">
        <f t="shared" si="137"/>
        <v>Update games set A= 0 where game_id=20160308</v>
      </c>
      <c r="S419" s="112" t="str">
        <f t="shared" si="138"/>
        <v>Update lineups set player_name = 'Cohen Chris' where game_id = 20160308 and player_order = 4</v>
      </c>
      <c r="T419" s="65" t="str">
        <f t="shared" si="125"/>
        <v/>
      </c>
      <c r="U419" s="193" t="str">
        <f t="shared" si="139"/>
        <v/>
      </c>
      <c r="V419" s="242" t="s">
        <v>739</v>
      </c>
      <c r="W419" s="65" t="str">
        <f t="shared" si="140"/>
        <v>Update lineups set player_name = 'Cohen Chris'</v>
      </c>
      <c r="X419" s="65" t="str">
        <f t="shared" si="126"/>
        <v/>
      </c>
      <c r="Y419" s="65" t="str">
        <f t="shared" si="127"/>
        <v/>
      </c>
      <c r="Z419" s="65" t="str">
        <f t="shared" si="128"/>
        <v/>
      </c>
      <c r="AA419" s="65" t="str">
        <f t="shared" si="129"/>
        <v/>
      </c>
      <c r="AB419" s="65" t="str">
        <f t="shared" si="130"/>
        <v/>
      </c>
      <c r="AC419" s="65" t="str">
        <f t="shared" si="131"/>
        <v/>
      </c>
      <c r="AD419" s="65" t="str">
        <f t="shared" si="141"/>
        <v xml:space="preserve"> where game_id = 20160308 and player_order = 4</v>
      </c>
      <c r="AE419" s="65" t="s">
        <v>739</v>
      </c>
      <c r="AF419" s="65" t="str">
        <f t="shared" si="132"/>
        <v/>
      </c>
      <c r="AG419" s="65" t="str">
        <f t="shared" si="133"/>
        <v/>
      </c>
      <c r="AH419" s="65" t="str">
        <f t="shared" si="134"/>
        <v/>
      </c>
      <c r="AI419" s="65" t="str">
        <f t="shared" si="135"/>
        <v/>
      </c>
      <c r="AJ419" s="65" t="str">
        <f t="shared" si="136"/>
        <v/>
      </c>
    </row>
    <row r="420" spans="1:36" x14ac:dyDescent="0.25">
      <c r="A420" s="109" t="s">
        <v>23</v>
      </c>
      <c r="B420" s="198" t="s">
        <v>770</v>
      </c>
      <c r="C420" s="113">
        <v>20160308</v>
      </c>
      <c r="D420" s="113">
        <v>5</v>
      </c>
      <c r="F420" s="212" t="s">
        <v>830</v>
      </c>
      <c r="I420" s="113">
        <v>45</v>
      </c>
      <c r="Q420" s="115"/>
      <c r="R420" s="112" t="str">
        <f t="shared" si="137"/>
        <v>Update games set Result= 'W' where game_id=20160308</v>
      </c>
      <c r="S420" s="112" t="str">
        <f t="shared" si="138"/>
        <v>Update lineups set player_name = 'Mancienne Michael', Y_min = 45 where game_id = 20160308 and player_order = 5</v>
      </c>
      <c r="T420" s="65" t="str">
        <f t="shared" si="125"/>
        <v/>
      </c>
      <c r="U420" s="193" t="str">
        <f t="shared" si="139"/>
        <v/>
      </c>
      <c r="V420" s="242" t="s">
        <v>739</v>
      </c>
      <c r="W420" s="65" t="str">
        <f t="shared" si="140"/>
        <v>Update lineups set player_name = 'Mancienne Michael'</v>
      </c>
      <c r="X420" s="65" t="str">
        <f t="shared" si="126"/>
        <v/>
      </c>
      <c r="Y420" s="65" t="str">
        <f t="shared" si="127"/>
        <v>, Y_min = 45</v>
      </c>
      <c r="Z420" s="65" t="str">
        <f t="shared" si="128"/>
        <v/>
      </c>
      <c r="AA420" s="65" t="str">
        <f t="shared" si="129"/>
        <v/>
      </c>
      <c r="AB420" s="65" t="str">
        <f t="shared" si="130"/>
        <v/>
      </c>
      <c r="AC420" s="65" t="str">
        <f t="shared" si="131"/>
        <v/>
      </c>
      <c r="AD420" s="65" t="str">
        <f t="shared" si="141"/>
        <v xml:space="preserve"> where game_id = 20160308 and player_order = 5</v>
      </c>
      <c r="AE420" s="65" t="s">
        <v>739</v>
      </c>
      <c r="AF420" s="65" t="str">
        <f t="shared" si="132"/>
        <v/>
      </c>
      <c r="AG420" s="65" t="str">
        <f t="shared" si="133"/>
        <v/>
      </c>
      <c r="AH420" s="65" t="str">
        <f t="shared" si="134"/>
        <v/>
      </c>
      <c r="AI420" s="65" t="str">
        <f t="shared" si="135"/>
        <v/>
      </c>
      <c r="AJ420" s="65" t="str">
        <f t="shared" si="136"/>
        <v/>
      </c>
    </row>
    <row r="421" spans="1:36" x14ac:dyDescent="0.25">
      <c r="A421" s="109" t="s">
        <v>768</v>
      </c>
      <c r="B421" s="114">
        <v>1</v>
      </c>
      <c r="C421" s="113">
        <v>20160308</v>
      </c>
      <c r="D421" s="113">
        <v>6</v>
      </c>
      <c r="F421" s="194" t="s">
        <v>839</v>
      </c>
      <c r="Q421" s="115"/>
      <c r="R421" s="112" t="str">
        <f t="shared" si="137"/>
        <v>Update games set HT_f= 1 where game_id=20160308</v>
      </c>
      <c r="S421" s="112" t="str">
        <f t="shared" si="138"/>
        <v>Update lineups set player_name = 'Gardner Gary' where game_id = 20160308 and player_order = 6</v>
      </c>
      <c r="T421" s="65" t="str">
        <f t="shared" si="125"/>
        <v/>
      </c>
      <c r="U421" s="193" t="str">
        <f t="shared" si="139"/>
        <v/>
      </c>
      <c r="V421" s="242" t="s">
        <v>739</v>
      </c>
      <c r="W421" s="65" t="str">
        <f t="shared" si="140"/>
        <v>Update lineups set player_name = 'Gardner Gary'</v>
      </c>
      <c r="X421" s="65" t="str">
        <f t="shared" si="126"/>
        <v/>
      </c>
      <c r="Y421" s="65" t="str">
        <f t="shared" si="127"/>
        <v/>
      </c>
      <c r="Z421" s="65" t="str">
        <f t="shared" si="128"/>
        <v/>
      </c>
      <c r="AA421" s="65" t="str">
        <f t="shared" si="129"/>
        <v/>
      </c>
      <c r="AB421" s="65" t="str">
        <f t="shared" si="130"/>
        <v/>
      </c>
      <c r="AC421" s="65" t="str">
        <f t="shared" si="131"/>
        <v/>
      </c>
      <c r="AD421" s="65" t="str">
        <f t="shared" si="141"/>
        <v xml:space="preserve"> where game_id = 20160308 and player_order = 6</v>
      </c>
      <c r="AE421" s="65" t="s">
        <v>739</v>
      </c>
      <c r="AF421" s="65" t="str">
        <f t="shared" si="132"/>
        <v/>
      </c>
      <c r="AG421" s="65" t="str">
        <f t="shared" si="133"/>
        <v/>
      </c>
      <c r="AH421" s="65" t="str">
        <f t="shared" si="134"/>
        <v/>
      </c>
      <c r="AI421" s="65" t="str">
        <f t="shared" si="135"/>
        <v/>
      </c>
      <c r="AJ421" s="65" t="str">
        <f t="shared" si="136"/>
        <v/>
      </c>
    </row>
    <row r="422" spans="1:36" x14ac:dyDescent="0.25">
      <c r="A422" s="109" t="s">
        <v>766</v>
      </c>
      <c r="B422" s="114">
        <v>0</v>
      </c>
      <c r="C422" s="113">
        <v>20160308</v>
      </c>
      <c r="D422" s="113">
        <v>7</v>
      </c>
      <c r="F422" s="194" t="s">
        <v>2685</v>
      </c>
      <c r="I422" s="113">
        <v>66</v>
      </c>
      <c r="Q422" s="115"/>
      <c r="R422" s="112" t="str">
        <f t="shared" si="137"/>
        <v>Update games set HT_a= 0 where game_id=20160308</v>
      </c>
      <c r="S422" s="112" t="str">
        <f t="shared" si="138"/>
        <v>Update lineups set player_name = 'Teshce Robert', Y_min = 66 where game_id = 20160308 and player_order = 7</v>
      </c>
      <c r="T422" s="65" t="str">
        <f t="shared" si="125"/>
        <v/>
      </c>
      <c r="U422" s="193" t="str">
        <f t="shared" si="139"/>
        <v/>
      </c>
      <c r="V422" s="242" t="s">
        <v>739</v>
      </c>
      <c r="W422" s="65" t="str">
        <f t="shared" si="140"/>
        <v>Update lineups set player_name = 'Teshce Robert'</v>
      </c>
      <c r="X422" s="65" t="str">
        <f t="shared" si="126"/>
        <v/>
      </c>
      <c r="Y422" s="65" t="str">
        <f t="shared" si="127"/>
        <v>, Y_min = 66</v>
      </c>
      <c r="Z422" s="65" t="str">
        <f t="shared" si="128"/>
        <v/>
      </c>
      <c r="AA422" s="65" t="str">
        <f t="shared" si="129"/>
        <v/>
      </c>
      <c r="AB422" s="65" t="str">
        <f t="shared" si="130"/>
        <v/>
      </c>
      <c r="AC422" s="65" t="str">
        <f t="shared" si="131"/>
        <v/>
      </c>
      <c r="AD422" s="65" t="str">
        <f t="shared" si="141"/>
        <v xml:space="preserve"> where game_id = 20160308 and player_order = 7</v>
      </c>
      <c r="AE422" s="65" t="s">
        <v>739</v>
      </c>
      <c r="AF422" s="65" t="str">
        <f t="shared" si="132"/>
        <v/>
      </c>
      <c r="AG422" s="65" t="str">
        <f t="shared" si="133"/>
        <v/>
      </c>
      <c r="AH422" s="65" t="str">
        <f t="shared" si="134"/>
        <v/>
      </c>
      <c r="AI422" s="65" t="str">
        <f t="shared" si="135"/>
        <v/>
      </c>
      <c r="AJ422" s="65" t="str">
        <f t="shared" si="136"/>
        <v/>
      </c>
    </row>
    <row r="423" spans="1:36" x14ac:dyDescent="0.25">
      <c r="A423" s="109" t="s">
        <v>764</v>
      </c>
      <c r="B423" s="114">
        <v>15</v>
      </c>
      <c r="C423" s="113">
        <v>20160308</v>
      </c>
      <c r="D423" s="113">
        <v>8</v>
      </c>
      <c r="F423" s="194" t="s">
        <v>741</v>
      </c>
      <c r="Q423" s="115"/>
      <c r="R423" s="112" t="str">
        <f t="shared" si="137"/>
        <v>Update games set Pos_before= 15 where game_id=20160308</v>
      </c>
      <c r="S423" s="112" t="str">
        <f t="shared" si="138"/>
        <v>Update lineups set player_name = 'Osborn Ben' where game_id = 20160308 and player_order = 8</v>
      </c>
      <c r="T423" s="65" t="str">
        <f t="shared" si="125"/>
        <v/>
      </c>
      <c r="U423" s="193" t="str">
        <f t="shared" si="139"/>
        <v/>
      </c>
      <c r="V423" s="242" t="s">
        <v>739</v>
      </c>
      <c r="W423" s="65" t="str">
        <f t="shared" si="140"/>
        <v>Update lineups set player_name = 'Osborn Ben'</v>
      </c>
      <c r="X423" s="65" t="str">
        <f t="shared" si="126"/>
        <v/>
      </c>
      <c r="Y423" s="65" t="str">
        <f t="shared" si="127"/>
        <v/>
      </c>
      <c r="Z423" s="65" t="str">
        <f t="shared" si="128"/>
        <v/>
      </c>
      <c r="AA423" s="65" t="str">
        <f t="shared" si="129"/>
        <v/>
      </c>
      <c r="AB423" s="65" t="str">
        <f t="shared" si="130"/>
        <v/>
      </c>
      <c r="AC423" s="65" t="str">
        <f t="shared" si="131"/>
        <v/>
      </c>
      <c r="AD423" s="65" t="str">
        <f t="shared" si="141"/>
        <v xml:space="preserve"> where game_id = 20160308 and player_order = 8</v>
      </c>
      <c r="AE423" s="65" t="s">
        <v>739</v>
      </c>
      <c r="AF423" s="65" t="str">
        <f t="shared" si="132"/>
        <v/>
      </c>
      <c r="AG423" s="65" t="str">
        <f t="shared" si="133"/>
        <v/>
      </c>
      <c r="AH423" s="65" t="str">
        <f t="shared" si="134"/>
        <v/>
      </c>
      <c r="AI423" s="65" t="str">
        <f t="shared" si="135"/>
        <v/>
      </c>
      <c r="AJ423" s="65" t="str">
        <f t="shared" si="136"/>
        <v/>
      </c>
    </row>
    <row r="424" spans="1:36" x14ac:dyDescent="0.25">
      <c r="A424" s="109" t="s">
        <v>762</v>
      </c>
      <c r="B424" s="114">
        <v>13</v>
      </c>
      <c r="C424" s="113">
        <v>20160308</v>
      </c>
      <c r="D424" s="113">
        <v>9</v>
      </c>
      <c r="F424" s="194" t="s">
        <v>758</v>
      </c>
      <c r="I424" s="113">
        <v>33</v>
      </c>
      <c r="Q424" s="115"/>
      <c r="R424" s="112" t="str">
        <f t="shared" si="137"/>
        <v>Update games set Pos_after= 13 where game_id=20160308</v>
      </c>
      <c r="S424" s="112" t="str">
        <f t="shared" si="138"/>
        <v>Update lineups set player_name = 'Mendes Ryan', Y_min = 33 where game_id = 20160308 and player_order = 9</v>
      </c>
      <c r="T424" s="65" t="str">
        <f t="shared" si="125"/>
        <v/>
      </c>
      <c r="U424" s="193" t="str">
        <f t="shared" si="139"/>
        <v/>
      </c>
      <c r="V424" s="242" t="s">
        <v>739</v>
      </c>
      <c r="W424" s="65" t="str">
        <f t="shared" si="140"/>
        <v>Update lineups set player_name = 'Mendes Ryan'</v>
      </c>
      <c r="X424" s="65" t="str">
        <f t="shared" si="126"/>
        <v/>
      </c>
      <c r="Y424" s="65" t="str">
        <f t="shared" si="127"/>
        <v>, Y_min = 33</v>
      </c>
      <c r="Z424" s="65" t="str">
        <f t="shared" si="128"/>
        <v/>
      </c>
      <c r="AA424" s="65" t="str">
        <f t="shared" si="129"/>
        <v/>
      </c>
      <c r="AB424" s="65" t="str">
        <f t="shared" si="130"/>
        <v/>
      </c>
      <c r="AC424" s="65" t="str">
        <f t="shared" si="131"/>
        <v/>
      </c>
      <c r="AD424" s="65" t="str">
        <f t="shared" si="141"/>
        <v xml:space="preserve"> where game_id = 20160308 and player_order = 9</v>
      </c>
      <c r="AE424" s="65" t="s">
        <v>739</v>
      </c>
      <c r="AF424" s="65" t="str">
        <f t="shared" si="132"/>
        <v/>
      </c>
      <c r="AG424" s="65" t="str">
        <f t="shared" si="133"/>
        <v/>
      </c>
      <c r="AH424" s="65" t="str">
        <f t="shared" si="134"/>
        <v/>
      </c>
      <c r="AI424" s="65" t="str">
        <f t="shared" si="135"/>
        <v/>
      </c>
      <c r="AJ424" s="65" t="str">
        <f t="shared" si="136"/>
        <v/>
      </c>
    </row>
    <row r="425" spans="1:36" x14ac:dyDescent="0.25">
      <c r="A425" s="109" t="s">
        <v>761</v>
      </c>
      <c r="B425" s="114">
        <v>10</v>
      </c>
      <c r="C425" s="113">
        <v>20160308</v>
      </c>
      <c r="D425" s="113">
        <v>10</v>
      </c>
      <c r="F425" s="194" t="s">
        <v>757</v>
      </c>
      <c r="Q425" s="115"/>
      <c r="R425" s="112" t="str">
        <f t="shared" si="137"/>
        <v>Update games set Opp_before= 10 where game_id=20160308</v>
      </c>
      <c r="S425" s="112" t="str">
        <f t="shared" si="138"/>
        <v>Update lineups set player_name = 'Oliveira Nelson' where game_id = 20160308 and player_order = 10</v>
      </c>
      <c r="T425" s="65" t="str">
        <f t="shared" si="125"/>
        <v/>
      </c>
      <c r="U425" s="193" t="str">
        <f t="shared" si="139"/>
        <v/>
      </c>
      <c r="V425" s="242" t="s">
        <v>739</v>
      </c>
      <c r="W425" s="65" t="str">
        <f t="shared" si="140"/>
        <v>Update lineups set player_name = 'Oliveira Nelson'</v>
      </c>
      <c r="X425" s="65" t="str">
        <f t="shared" si="126"/>
        <v/>
      </c>
      <c r="Y425" s="65" t="str">
        <f t="shared" si="127"/>
        <v/>
      </c>
      <c r="Z425" s="65" t="str">
        <f t="shared" si="128"/>
        <v/>
      </c>
      <c r="AA425" s="65" t="str">
        <f t="shared" si="129"/>
        <v/>
      </c>
      <c r="AB425" s="65" t="str">
        <f t="shared" si="130"/>
        <v/>
      </c>
      <c r="AC425" s="65" t="str">
        <f t="shared" si="131"/>
        <v/>
      </c>
      <c r="AD425" s="65" t="str">
        <f t="shared" si="141"/>
        <v xml:space="preserve"> where game_id = 20160308 and player_order = 10</v>
      </c>
      <c r="AE425" s="65" t="s">
        <v>739</v>
      </c>
      <c r="AF425" s="65" t="str">
        <f t="shared" si="132"/>
        <v/>
      </c>
      <c r="AG425" s="65" t="str">
        <f t="shared" si="133"/>
        <v/>
      </c>
      <c r="AH425" s="65" t="str">
        <f t="shared" si="134"/>
        <v/>
      </c>
      <c r="AI425" s="65" t="str">
        <f t="shared" si="135"/>
        <v/>
      </c>
      <c r="AJ425" s="65" t="str">
        <f t="shared" si="136"/>
        <v/>
      </c>
    </row>
    <row r="426" spans="1:36" x14ac:dyDescent="0.25">
      <c r="A426" s="109" t="s">
        <v>759</v>
      </c>
      <c r="B426" s="114">
        <v>10</v>
      </c>
      <c r="C426" s="75">
        <v>20160308</v>
      </c>
      <c r="D426" s="75">
        <v>11</v>
      </c>
      <c r="E426" s="75"/>
      <c r="F426" s="195" t="s">
        <v>776</v>
      </c>
      <c r="G426" s="75"/>
      <c r="H426" s="78"/>
      <c r="I426" s="75"/>
      <c r="J426" s="75"/>
      <c r="K426" s="75"/>
      <c r="L426" s="233"/>
      <c r="M426" s="234"/>
      <c r="N426" s="235"/>
      <c r="O426" s="235"/>
      <c r="Q426" s="115"/>
      <c r="R426" s="112" t="str">
        <f t="shared" si="137"/>
        <v>Update games set Opp_after= 10 where game_id=20160308</v>
      </c>
      <c r="S426" s="112" t="str">
        <f t="shared" si="138"/>
        <v>Update lineups set player_name = 'O''Grady Chris' where game_id = 20160308 and player_order = 11</v>
      </c>
      <c r="T426" s="65" t="str">
        <f t="shared" si="125"/>
        <v/>
      </c>
      <c r="U426" s="193" t="str">
        <f t="shared" si="139"/>
        <v/>
      </c>
      <c r="V426" s="242" t="s">
        <v>739</v>
      </c>
      <c r="W426" s="65" t="str">
        <f t="shared" si="140"/>
        <v>Update lineups set player_name = 'O''Grady Chris'</v>
      </c>
      <c r="X426" s="65" t="str">
        <f t="shared" si="126"/>
        <v/>
      </c>
      <c r="Y426" s="65" t="str">
        <f t="shared" si="127"/>
        <v/>
      </c>
      <c r="Z426" s="65" t="str">
        <f t="shared" si="128"/>
        <v/>
      </c>
      <c r="AA426" s="65" t="str">
        <f t="shared" si="129"/>
        <v/>
      </c>
      <c r="AB426" s="65" t="str">
        <f t="shared" si="130"/>
        <v/>
      </c>
      <c r="AC426" s="65" t="str">
        <f t="shared" si="131"/>
        <v/>
      </c>
      <c r="AD426" s="65" t="str">
        <f t="shared" si="141"/>
        <v xml:space="preserve"> where game_id = 20160308 and player_order = 11</v>
      </c>
      <c r="AE426" s="65" t="s">
        <v>739</v>
      </c>
      <c r="AF426" s="65" t="str">
        <f t="shared" si="132"/>
        <v/>
      </c>
      <c r="AG426" s="65" t="str">
        <f t="shared" si="133"/>
        <v/>
      </c>
      <c r="AH426" s="65" t="str">
        <f t="shared" si="134"/>
        <v/>
      </c>
      <c r="AI426" s="65" t="str">
        <f t="shared" si="135"/>
        <v/>
      </c>
      <c r="AJ426" s="65" t="str">
        <f t="shared" si="136"/>
        <v/>
      </c>
    </row>
    <row r="427" spans="1:36" x14ac:dyDescent="0.25">
      <c r="A427" s="109" t="s">
        <v>20</v>
      </c>
      <c r="B427" s="201" t="s">
        <v>755</v>
      </c>
      <c r="C427" s="113">
        <v>20160308</v>
      </c>
      <c r="D427" s="113">
        <v>12</v>
      </c>
      <c r="F427" s="194" t="s">
        <v>754</v>
      </c>
      <c r="Q427" s="115"/>
      <c r="R427" s="112" t="str">
        <f t="shared" si="137"/>
        <v>Update games set Ground= 'City Ground' where game_id=20160308</v>
      </c>
      <c r="S427" s="112" t="str">
        <f t="shared" si="138"/>
        <v>Update lineups set player_name = 'Evtimov Dimitar' where game_id = 20160308 and player_order = 12</v>
      </c>
      <c r="T427" s="65" t="str">
        <f t="shared" si="125"/>
        <v/>
      </c>
      <c r="U427" s="193" t="str">
        <f t="shared" si="139"/>
        <v/>
      </c>
      <c r="V427" s="242" t="s">
        <v>739</v>
      </c>
      <c r="W427" s="65" t="str">
        <f t="shared" si="140"/>
        <v>Update lineups set player_name = 'Evtimov Dimitar'</v>
      </c>
      <c r="X427" s="65" t="str">
        <f t="shared" si="126"/>
        <v/>
      </c>
      <c r="Y427" s="65" t="str">
        <f t="shared" si="127"/>
        <v/>
      </c>
      <c r="Z427" s="65" t="str">
        <f t="shared" si="128"/>
        <v/>
      </c>
      <c r="AA427" s="65" t="str">
        <f t="shared" si="129"/>
        <v/>
      </c>
      <c r="AB427" s="65" t="str">
        <f t="shared" si="130"/>
        <v/>
      </c>
      <c r="AC427" s="65" t="str">
        <f t="shared" si="131"/>
        <v/>
      </c>
      <c r="AD427" s="65" t="str">
        <f t="shared" si="141"/>
        <v xml:space="preserve"> where game_id = 20160308 and player_order = 12</v>
      </c>
      <c r="AE427" s="65" t="s">
        <v>739</v>
      </c>
      <c r="AF427" s="65" t="str">
        <f t="shared" si="132"/>
        <v/>
      </c>
      <c r="AG427" s="65" t="str">
        <f t="shared" si="133"/>
        <v/>
      </c>
      <c r="AH427" s="65" t="str">
        <f t="shared" si="134"/>
        <v/>
      </c>
      <c r="AI427" s="65" t="str">
        <f t="shared" si="135"/>
        <v/>
      </c>
      <c r="AJ427" s="65" t="str">
        <f t="shared" si="136"/>
        <v/>
      </c>
    </row>
    <row r="428" spans="1:36" x14ac:dyDescent="0.25">
      <c r="A428" s="109" t="s">
        <v>756</v>
      </c>
      <c r="B428" s="201" t="s">
        <v>755</v>
      </c>
      <c r="C428" s="113">
        <v>20160308</v>
      </c>
      <c r="D428" s="113">
        <v>13</v>
      </c>
      <c r="F428" s="194" t="s">
        <v>747</v>
      </c>
      <c r="H428" s="232"/>
      <c r="Q428" s="115"/>
      <c r="R428" s="112" t="str">
        <f t="shared" si="137"/>
        <v>Update games set Ground_Parent= 'City Ground' where game_id=20160308</v>
      </c>
      <c r="S428" s="112" t="str">
        <f t="shared" si="138"/>
        <v>Update lineups set player_name = 'Wilson Kelvin' where game_id = 20160308 and player_order = 13</v>
      </c>
      <c r="T428" s="65" t="str">
        <f t="shared" si="125"/>
        <v/>
      </c>
      <c r="U428" s="193" t="str">
        <f t="shared" si="139"/>
        <v/>
      </c>
      <c r="V428" s="242" t="s">
        <v>739</v>
      </c>
      <c r="W428" s="65" t="str">
        <f t="shared" si="140"/>
        <v>Update lineups set player_name = 'Wilson Kelvin'</v>
      </c>
      <c r="X428" s="65" t="str">
        <f t="shared" si="126"/>
        <v/>
      </c>
      <c r="Y428" s="65" t="str">
        <f t="shared" si="127"/>
        <v/>
      </c>
      <c r="Z428" s="65" t="str">
        <f t="shared" si="128"/>
        <v/>
      </c>
      <c r="AA428" s="65" t="str">
        <f t="shared" si="129"/>
        <v/>
      </c>
      <c r="AB428" s="65" t="str">
        <f t="shared" si="130"/>
        <v/>
      </c>
      <c r="AC428" s="65" t="str">
        <f t="shared" si="131"/>
        <v/>
      </c>
      <c r="AD428" s="65" t="str">
        <f t="shared" si="141"/>
        <v xml:space="preserve"> where game_id = 20160308 and player_order = 13</v>
      </c>
      <c r="AE428" s="65" t="s">
        <v>739</v>
      </c>
      <c r="AF428" s="65" t="str">
        <f t="shared" si="132"/>
        <v/>
      </c>
      <c r="AG428" s="65" t="str">
        <f t="shared" si="133"/>
        <v/>
      </c>
      <c r="AH428" s="65" t="str">
        <f t="shared" si="134"/>
        <v/>
      </c>
      <c r="AI428" s="65" t="str">
        <f t="shared" si="135"/>
        <v/>
      </c>
      <c r="AJ428" s="65" t="str">
        <f t="shared" si="136"/>
        <v/>
      </c>
    </row>
    <row r="429" spans="1:36" x14ac:dyDescent="0.25">
      <c r="A429" s="109" t="s">
        <v>753</v>
      </c>
      <c r="B429" s="236" t="s">
        <v>2722</v>
      </c>
      <c r="C429" s="113">
        <v>20160308</v>
      </c>
      <c r="D429" s="113">
        <v>14</v>
      </c>
      <c r="F429" s="194" t="s">
        <v>2717</v>
      </c>
      <c r="G429" s="113">
        <v>72</v>
      </c>
      <c r="H429" s="232" t="s">
        <v>735</v>
      </c>
      <c r="Q429" s="115"/>
      <c r="R429" s="112" t="str">
        <f t="shared" si="137"/>
        <v>Update games set Referee= 'Mark Brown' where game_id=20160308</v>
      </c>
      <c r="S429" s="112" t="str">
        <f t="shared" si="138"/>
        <v>Update lineups set player_name = 'Jokic Bojan', Sub_min= 72, Player_off = 'Cohen Chris' where game_id = 20160308 and player_order = 14</v>
      </c>
      <c r="T429" s="65" t="str">
        <f t="shared" si="125"/>
        <v/>
      </c>
      <c r="U429" s="193" t="str">
        <f t="shared" si="139"/>
        <v/>
      </c>
      <c r="V429" s="242" t="s">
        <v>739</v>
      </c>
      <c r="W429" s="65" t="str">
        <f t="shared" si="140"/>
        <v>Update lineups set player_name = 'Jokic Bojan'</v>
      </c>
      <c r="X429" s="65" t="str">
        <f t="shared" si="126"/>
        <v/>
      </c>
      <c r="Y429" s="65" t="str">
        <f t="shared" si="127"/>
        <v/>
      </c>
      <c r="Z429" s="65" t="str">
        <f t="shared" si="128"/>
        <v/>
      </c>
      <c r="AA429" s="65" t="str">
        <f t="shared" si="129"/>
        <v/>
      </c>
      <c r="AB429" s="65" t="str">
        <f t="shared" si="130"/>
        <v>, Sub_min= 72</v>
      </c>
      <c r="AC429" s="65" t="str">
        <f t="shared" si="131"/>
        <v>, Player_off = 'Cohen Chris'</v>
      </c>
      <c r="AD429" s="65" t="str">
        <f t="shared" si="141"/>
        <v xml:space="preserve"> where game_id = 20160308 and player_order = 14</v>
      </c>
      <c r="AE429" s="65" t="s">
        <v>739</v>
      </c>
      <c r="AF429" s="65" t="str">
        <f t="shared" si="132"/>
        <v/>
      </c>
      <c r="AG429" s="65" t="str">
        <f t="shared" si="133"/>
        <v/>
      </c>
      <c r="AH429" s="65" t="str">
        <f t="shared" si="134"/>
        <v/>
      </c>
      <c r="AI429" s="65" t="str">
        <f t="shared" si="135"/>
        <v/>
      </c>
      <c r="AJ429" s="65" t="str">
        <f t="shared" si="136"/>
        <v/>
      </c>
    </row>
    <row r="430" spans="1:36" x14ac:dyDescent="0.25">
      <c r="A430" s="109" t="s">
        <v>475</v>
      </c>
      <c r="B430" s="114">
        <v>16747</v>
      </c>
      <c r="C430" s="113">
        <v>20160308</v>
      </c>
      <c r="D430" s="113">
        <v>15</v>
      </c>
      <c r="F430" s="194" t="s">
        <v>775</v>
      </c>
      <c r="G430" s="113">
        <v>73</v>
      </c>
      <c r="H430" s="194" t="s">
        <v>757</v>
      </c>
      <c r="Q430" s="115"/>
      <c r="R430" s="112" t="str">
        <f t="shared" si="137"/>
        <v>Update games set Att= 16747 where game_id=20160308</v>
      </c>
      <c r="S430" s="112" t="str">
        <f t="shared" si="138"/>
        <v>Update lineups set player_name = 'Grant Jorge', Sub_min= 73, Player_off = 'Oliveira Nelson' where game_id = 20160308 and player_order = 15</v>
      </c>
      <c r="T430" s="65" t="str">
        <f t="shared" ref="T430:T493" si="142">IF(M430="","", CONCATENATE("insert into goals (game_id, goal_order, scorer_name) values (",C430, ", ", L430,", '",M430,"')"))</f>
        <v/>
      </c>
      <c r="U430" s="193" t="str">
        <f t="shared" si="139"/>
        <v/>
      </c>
      <c r="V430" s="242" t="s">
        <v>739</v>
      </c>
      <c r="W430" s="65" t="str">
        <f t="shared" si="140"/>
        <v>Update lineups set player_name = 'Grant Jorge'</v>
      </c>
      <c r="X430" s="65" t="str">
        <f t="shared" ref="X430:X493" si="143">IF(E430="","",CONCATENATE(", Player_num = ",E430))</f>
        <v/>
      </c>
      <c r="Y430" s="65" t="str">
        <f t="shared" ref="Y430:Y493" si="144">IF(I430="", "", CONCATENATE(", Y_min = ", UPPER(I430)))</f>
        <v/>
      </c>
      <c r="Z430" s="65" t="str">
        <f t="shared" ref="Z430:Z493" si="145">IF(J430="", "", CONCATENATE(", R_min= ", UPPER(J430)))</f>
        <v/>
      </c>
      <c r="AA430" s="65" t="str">
        <f t="shared" ref="AA430:AA493" si="146">IF(K430="", "", CONCATENATE(", captain= 'Y'"))</f>
        <v/>
      </c>
      <c r="AB430" s="65" t="str">
        <f t="shared" ref="AB430:AB493" si="147">IF(G430="", "", CONCATENATE(", Sub_min= ", G430))</f>
        <v>, Sub_min= 73</v>
      </c>
      <c r="AC430" s="65" t="str">
        <f t="shared" ref="AC430:AC493" si="148">IF(H430="", "", CONCATENATE(", Player_off = '", H430, "'"))</f>
        <v>, Player_off = 'Oliveira Nelson'</v>
      </c>
      <c r="AD430" s="65" t="str">
        <f t="shared" si="141"/>
        <v xml:space="preserve"> where game_id = 20160308 and player_order = 15</v>
      </c>
      <c r="AE430" s="65" t="s">
        <v>739</v>
      </c>
      <c r="AF430" s="65" t="str">
        <f t="shared" ref="AF430:AF493" si="149">IF(L430="","",CONCATENATE("update goals set scorer_name = '",SUBSTITUTE(M430, "'", "''"),"'"))</f>
        <v/>
      </c>
      <c r="AG430" s="65" t="str">
        <f t="shared" ref="AG430:AG493" si="150">IF(N430="", "", CONCATENATE(", goal_min = ", N430))</f>
        <v/>
      </c>
      <c r="AH430" s="65" t="str">
        <f t="shared" ref="AH430:AH493" si="151">IF(O430="", "", CONCATENATE(", Pen = '", UPPER(O430), "'"))</f>
        <v/>
      </c>
      <c r="AI430" s="65" t="str">
        <f t="shared" ref="AI430:AI493" si="152">IF(P430="", "", CONCATENATE(", OG = '", UPPER(P430), "'"))</f>
        <v/>
      </c>
      <c r="AJ430" s="65" t="str">
        <f t="shared" ref="AJ430:AJ493" si="153">IF(L430="", "", CONCATENATE(" where game_id = ", C430, " and goal_order = ", L430))</f>
        <v/>
      </c>
    </row>
    <row r="431" spans="1:36" x14ac:dyDescent="0.25">
      <c r="A431" s="109" t="s">
        <v>749</v>
      </c>
      <c r="B431" s="237" t="s">
        <v>2761</v>
      </c>
      <c r="C431" s="113">
        <v>20160308</v>
      </c>
      <c r="D431" s="113">
        <v>16</v>
      </c>
      <c r="F431" s="194" t="s">
        <v>2759</v>
      </c>
      <c r="H431" s="232"/>
      <c r="Q431" s="115"/>
      <c r="R431" s="112" t="str">
        <f t="shared" si="137"/>
        <v>Update games set Source= 'http://www.11v11.com/matches/nottingham-forest-v-preston-north-end-08-march-2016-316442/' where game_id=20160308</v>
      </c>
      <c r="S431" s="112" t="str">
        <f t="shared" si="138"/>
        <v>Update lineups set player_name = 'Petravicius Deimantas' where game_id = 20160308 and player_order = 16</v>
      </c>
      <c r="T431" s="65" t="str">
        <f t="shared" si="142"/>
        <v/>
      </c>
      <c r="U431" s="193" t="str">
        <f t="shared" si="139"/>
        <v/>
      </c>
      <c r="V431" s="242" t="s">
        <v>739</v>
      </c>
      <c r="W431" s="65" t="str">
        <f t="shared" si="140"/>
        <v>Update lineups set player_name = 'Petravicius Deimantas'</v>
      </c>
      <c r="X431" s="65" t="str">
        <f t="shared" si="143"/>
        <v/>
      </c>
      <c r="Y431" s="65" t="str">
        <f t="shared" si="144"/>
        <v/>
      </c>
      <c r="Z431" s="65" t="str">
        <f t="shared" si="145"/>
        <v/>
      </c>
      <c r="AA431" s="65" t="str">
        <f t="shared" si="146"/>
        <v/>
      </c>
      <c r="AB431" s="65" t="str">
        <f t="shared" si="147"/>
        <v/>
      </c>
      <c r="AC431" s="65" t="str">
        <f t="shared" si="148"/>
        <v/>
      </c>
      <c r="AD431" s="65" t="str">
        <f t="shared" si="141"/>
        <v xml:space="preserve"> where game_id = 20160308 and player_order = 16</v>
      </c>
      <c r="AE431" s="65" t="s">
        <v>739</v>
      </c>
      <c r="AF431" s="65" t="str">
        <f t="shared" si="149"/>
        <v/>
      </c>
      <c r="AG431" s="65" t="str">
        <f t="shared" si="150"/>
        <v/>
      </c>
      <c r="AH431" s="65" t="str">
        <f t="shared" si="151"/>
        <v/>
      </c>
      <c r="AI431" s="65" t="str">
        <f t="shared" si="152"/>
        <v/>
      </c>
      <c r="AJ431" s="65" t="str">
        <f t="shared" si="153"/>
        <v/>
      </c>
    </row>
    <row r="432" spans="1:36" x14ac:dyDescent="0.25">
      <c r="A432" s="109" t="s">
        <v>746</v>
      </c>
      <c r="B432" s="198" t="s">
        <v>2760</v>
      </c>
      <c r="C432" s="113">
        <v>20160308</v>
      </c>
      <c r="D432" s="113">
        <v>17</v>
      </c>
      <c r="F432" s="194" t="s">
        <v>765</v>
      </c>
      <c r="G432" s="113">
        <v>83</v>
      </c>
      <c r="H432" s="194" t="s">
        <v>758</v>
      </c>
      <c r="Q432" s="115"/>
      <c r="R432" s="112" t="str">
        <f t="shared" si="137"/>
        <v>Update games set Game_date= '20160308' where game_id=20160308</v>
      </c>
      <c r="S432" s="112" t="str">
        <f t="shared" si="138"/>
        <v>Update lineups set player_name = 'Vaughan David', Sub_min= 83, Player_off = 'Mendes Ryan' where game_id = 20160308 and player_order = 17</v>
      </c>
      <c r="T432" s="65" t="str">
        <f t="shared" si="142"/>
        <v/>
      </c>
      <c r="U432" s="193" t="str">
        <f t="shared" si="139"/>
        <v/>
      </c>
      <c r="V432" s="242" t="s">
        <v>739</v>
      </c>
      <c r="W432" s="65" t="str">
        <f t="shared" si="140"/>
        <v>Update lineups set player_name = 'Vaughan David'</v>
      </c>
      <c r="X432" s="65" t="str">
        <f t="shared" si="143"/>
        <v/>
      </c>
      <c r="Y432" s="65" t="str">
        <f t="shared" si="144"/>
        <v/>
      </c>
      <c r="Z432" s="65" t="str">
        <f t="shared" si="145"/>
        <v/>
      </c>
      <c r="AA432" s="65" t="str">
        <f t="shared" si="146"/>
        <v/>
      </c>
      <c r="AB432" s="65" t="str">
        <f t="shared" si="147"/>
        <v>, Sub_min= 83</v>
      </c>
      <c r="AC432" s="65" t="str">
        <f t="shared" si="148"/>
        <v>, Player_off = 'Mendes Ryan'</v>
      </c>
      <c r="AD432" s="65" t="str">
        <f t="shared" si="141"/>
        <v xml:space="preserve"> where game_id = 20160308 and player_order = 17</v>
      </c>
      <c r="AE432" s="65" t="s">
        <v>739</v>
      </c>
      <c r="AF432" s="65" t="str">
        <f t="shared" si="149"/>
        <v/>
      </c>
      <c r="AG432" s="65" t="str">
        <f t="shared" si="150"/>
        <v/>
      </c>
      <c r="AH432" s="65" t="str">
        <f t="shared" si="151"/>
        <v/>
      </c>
      <c r="AI432" s="65" t="str">
        <f t="shared" si="152"/>
        <v/>
      </c>
      <c r="AJ432" s="65" t="str">
        <f t="shared" si="153"/>
        <v/>
      </c>
    </row>
    <row r="433" spans="1:36" s="126" customFormat="1" ht="15" thickBot="1" x14ac:dyDescent="0.3">
      <c r="A433" s="116" t="s">
        <v>743</v>
      </c>
      <c r="B433" s="238" t="s">
        <v>2721</v>
      </c>
      <c r="C433" s="117">
        <v>20160308</v>
      </c>
      <c r="D433" s="117">
        <v>18</v>
      </c>
      <c r="E433" s="117"/>
      <c r="F433" s="199" t="s">
        <v>833</v>
      </c>
      <c r="G433" s="117"/>
      <c r="H433" s="118"/>
      <c r="I433" s="117"/>
      <c r="J433" s="117"/>
      <c r="K433" s="117"/>
      <c r="L433" s="205"/>
      <c r="M433" s="206"/>
      <c r="N433" s="207"/>
      <c r="O433" s="207"/>
      <c r="P433" s="207"/>
      <c r="Q433" s="239"/>
      <c r="R433" s="240" t="str">
        <f t="shared" si="137"/>
        <v>Update games set Game_time= '7:45PM' where game_id=20160308</v>
      </c>
      <c r="S433" s="240" t="str">
        <f t="shared" si="138"/>
        <v>Update lineups set player_name = 'McDonagh Gerry' where game_id = 20160308 and player_order = 18</v>
      </c>
      <c r="T433" s="126" t="str">
        <f t="shared" si="142"/>
        <v/>
      </c>
      <c r="U433" s="241" t="str">
        <f t="shared" si="139"/>
        <v/>
      </c>
      <c r="V433" s="242" t="s">
        <v>739</v>
      </c>
      <c r="W433" s="126" t="str">
        <f t="shared" si="140"/>
        <v>Update lineups set player_name = 'McDonagh Gerry'</v>
      </c>
      <c r="X433" s="126" t="str">
        <f t="shared" si="143"/>
        <v/>
      </c>
      <c r="Y433" s="126" t="str">
        <f t="shared" si="144"/>
        <v/>
      </c>
      <c r="Z433" s="126" t="str">
        <f t="shared" si="145"/>
        <v/>
      </c>
      <c r="AA433" s="126" t="str">
        <f t="shared" si="146"/>
        <v/>
      </c>
      <c r="AB433" s="126" t="str">
        <f t="shared" si="147"/>
        <v/>
      </c>
      <c r="AC433" s="126" t="str">
        <f t="shared" si="148"/>
        <v/>
      </c>
      <c r="AD433" s="126" t="str">
        <f t="shared" si="141"/>
        <v xml:space="preserve"> where game_id = 20160308 and player_order = 18</v>
      </c>
      <c r="AE433" s="126" t="s">
        <v>739</v>
      </c>
      <c r="AF433" s="126" t="str">
        <f t="shared" si="149"/>
        <v/>
      </c>
      <c r="AG433" s="126" t="str">
        <f t="shared" si="150"/>
        <v/>
      </c>
      <c r="AH433" s="126" t="str">
        <f t="shared" si="151"/>
        <v/>
      </c>
      <c r="AI433" s="126" t="str">
        <f t="shared" si="152"/>
        <v/>
      </c>
      <c r="AJ433" s="126" t="str">
        <f t="shared" si="153"/>
        <v/>
      </c>
    </row>
    <row r="434" spans="1:36" ht="15" thickTop="1" x14ac:dyDescent="0.25">
      <c r="A434" s="125" t="s">
        <v>22</v>
      </c>
      <c r="B434" s="191" t="s">
        <v>788</v>
      </c>
      <c r="C434" s="243">
        <v>20160312</v>
      </c>
      <c r="D434" s="113">
        <v>1</v>
      </c>
      <c r="F434" s="212" t="s">
        <v>772</v>
      </c>
      <c r="M434" s="194"/>
      <c r="Q434" s="115"/>
      <c r="R434" s="112" t="str">
        <f t="shared" si="137"/>
        <v>Update games set Opponent= 'Sheffield Wednesday' where game_id=20160312</v>
      </c>
      <c r="S434" s="112" t="str">
        <f t="shared" si="138"/>
        <v>Update lineups set player_name = 'de Vries Dorus' where game_id = 20160312 and player_order = 1</v>
      </c>
      <c r="T434" s="65" t="str">
        <f t="shared" si="142"/>
        <v/>
      </c>
      <c r="U434" s="193" t="str">
        <f t="shared" si="139"/>
        <v/>
      </c>
      <c r="V434" s="242" t="s">
        <v>739</v>
      </c>
      <c r="W434" s="65" t="str">
        <f t="shared" si="140"/>
        <v>Update lineups set player_name = 'de Vries Dorus'</v>
      </c>
      <c r="X434" s="65" t="str">
        <f t="shared" si="143"/>
        <v/>
      </c>
      <c r="Y434" s="65" t="str">
        <f t="shared" si="144"/>
        <v/>
      </c>
      <c r="Z434" s="65" t="str">
        <f t="shared" si="145"/>
        <v/>
      </c>
      <c r="AA434" s="65" t="str">
        <f t="shared" si="146"/>
        <v/>
      </c>
      <c r="AB434" s="65" t="str">
        <f t="shared" si="147"/>
        <v/>
      </c>
      <c r="AC434" s="65" t="str">
        <f t="shared" si="148"/>
        <v/>
      </c>
      <c r="AD434" s="65" t="str">
        <f t="shared" si="141"/>
        <v xml:space="preserve"> where game_id = 20160312 and player_order = 1</v>
      </c>
      <c r="AE434" s="65" t="s">
        <v>739</v>
      </c>
      <c r="AF434" s="65" t="str">
        <f t="shared" si="149"/>
        <v/>
      </c>
      <c r="AG434" s="65" t="str">
        <f t="shared" si="150"/>
        <v/>
      </c>
      <c r="AH434" s="65" t="str">
        <f t="shared" si="151"/>
        <v/>
      </c>
      <c r="AI434" s="65" t="str">
        <f t="shared" si="152"/>
        <v/>
      </c>
      <c r="AJ434" s="65" t="str">
        <f t="shared" si="153"/>
        <v/>
      </c>
    </row>
    <row r="435" spans="1:36" x14ac:dyDescent="0.25">
      <c r="A435" s="109" t="s">
        <v>774</v>
      </c>
      <c r="B435" s="114" t="str">
        <f>B434</f>
        <v>'Sheffield Wednesday'</v>
      </c>
      <c r="C435" s="113">
        <v>20160312</v>
      </c>
      <c r="D435" s="113">
        <v>2</v>
      </c>
      <c r="F435" s="212" t="s">
        <v>771</v>
      </c>
      <c r="Q435" s="115"/>
      <c r="R435" s="112" t="str">
        <f t="shared" si="137"/>
        <v>Update games set Opp_Parent= 'Sheffield Wednesday' where game_id=20160312</v>
      </c>
      <c r="S435" s="112" t="str">
        <f t="shared" si="138"/>
        <v>Update lineups set player_name = 'Lichaj Eric' where game_id = 20160312 and player_order = 2</v>
      </c>
      <c r="T435" s="65" t="str">
        <f t="shared" si="142"/>
        <v/>
      </c>
      <c r="U435" s="193" t="str">
        <f t="shared" si="139"/>
        <v/>
      </c>
      <c r="V435" s="242" t="s">
        <v>739</v>
      </c>
      <c r="W435" s="65" t="str">
        <f t="shared" si="140"/>
        <v>Update lineups set player_name = 'Lichaj Eric'</v>
      </c>
      <c r="X435" s="65" t="str">
        <f t="shared" si="143"/>
        <v/>
      </c>
      <c r="Y435" s="65" t="str">
        <f t="shared" si="144"/>
        <v/>
      </c>
      <c r="Z435" s="65" t="str">
        <f t="shared" si="145"/>
        <v/>
      </c>
      <c r="AA435" s="65" t="str">
        <f t="shared" si="146"/>
        <v/>
      </c>
      <c r="AB435" s="65" t="str">
        <f t="shared" si="147"/>
        <v/>
      </c>
      <c r="AC435" s="65" t="str">
        <f t="shared" si="148"/>
        <v/>
      </c>
      <c r="AD435" s="65" t="str">
        <f t="shared" si="141"/>
        <v xml:space="preserve"> where game_id = 20160312 and player_order = 2</v>
      </c>
      <c r="AE435" s="65" t="s">
        <v>739</v>
      </c>
      <c r="AF435" s="65" t="str">
        <f t="shared" si="149"/>
        <v/>
      </c>
      <c r="AG435" s="65" t="str">
        <f t="shared" si="150"/>
        <v/>
      </c>
      <c r="AH435" s="65" t="str">
        <f t="shared" si="151"/>
        <v/>
      </c>
      <c r="AI435" s="65" t="str">
        <f t="shared" si="152"/>
        <v/>
      </c>
      <c r="AJ435" s="65" t="str">
        <f t="shared" si="153"/>
        <v/>
      </c>
    </row>
    <row r="436" spans="1:36" x14ac:dyDescent="0.25">
      <c r="A436" s="109" t="s">
        <v>5</v>
      </c>
      <c r="B436" s="114">
        <v>0</v>
      </c>
      <c r="C436" s="113">
        <v>20160312</v>
      </c>
      <c r="D436" s="113">
        <v>3</v>
      </c>
      <c r="F436" s="212" t="s">
        <v>714</v>
      </c>
      <c r="Q436" s="115"/>
      <c r="R436" s="112" t="str">
        <f t="shared" si="137"/>
        <v>Update games set F= 0 where game_id=20160312</v>
      </c>
      <c r="S436" s="112" t="str">
        <f t="shared" si="138"/>
        <v>Update lineups set player_name = 'Mills Matthew' where game_id = 20160312 and player_order = 3</v>
      </c>
      <c r="T436" s="65" t="str">
        <f t="shared" si="142"/>
        <v/>
      </c>
      <c r="U436" s="193" t="str">
        <f t="shared" si="139"/>
        <v/>
      </c>
      <c r="V436" s="242" t="s">
        <v>739</v>
      </c>
      <c r="W436" s="65" t="str">
        <f t="shared" si="140"/>
        <v>Update lineups set player_name = 'Mills Matthew'</v>
      </c>
      <c r="X436" s="65" t="str">
        <f t="shared" si="143"/>
        <v/>
      </c>
      <c r="Y436" s="65" t="str">
        <f t="shared" si="144"/>
        <v/>
      </c>
      <c r="Z436" s="65" t="str">
        <f t="shared" si="145"/>
        <v/>
      </c>
      <c r="AA436" s="65" t="str">
        <f t="shared" si="146"/>
        <v/>
      </c>
      <c r="AB436" s="65" t="str">
        <f t="shared" si="147"/>
        <v/>
      </c>
      <c r="AC436" s="65" t="str">
        <f t="shared" si="148"/>
        <v/>
      </c>
      <c r="AD436" s="65" t="str">
        <f t="shared" si="141"/>
        <v xml:space="preserve"> where game_id = 20160312 and player_order = 3</v>
      </c>
      <c r="AE436" s="65" t="s">
        <v>739</v>
      </c>
      <c r="AF436" s="65" t="str">
        <f t="shared" si="149"/>
        <v/>
      </c>
      <c r="AG436" s="65" t="str">
        <f t="shared" si="150"/>
        <v/>
      </c>
      <c r="AH436" s="65" t="str">
        <f t="shared" si="151"/>
        <v/>
      </c>
      <c r="AI436" s="65" t="str">
        <f t="shared" si="152"/>
        <v/>
      </c>
      <c r="AJ436" s="65" t="str">
        <f t="shared" si="153"/>
        <v/>
      </c>
    </row>
    <row r="437" spans="1:36" x14ac:dyDescent="0.25">
      <c r="A437" s="109" t="s">
        <v>0</v>
      </c>
      <c r="B437" s="114">
        <v>3</v>
      </c>
      <c r="C437" s="113">
        <v>20160312</v>
      </c>
      <c r="D437" s="113">
        <v>4</v>
      </c>
      <c r="F437" s="212" t="s">
        <v>735</v>
      </c>
      <c r="Q437" s="115"/>
      <c r="R437" s="112" t="str">
        <f t="shared" si="137"/>
        <v>Update games set A= 3 where game_id=20160312</v>
      </c>
      <c r="S437" s="112" t="str">
        <f t="shared" si="138"/>
        <v>Update lineups set player_name = 'Cohen Chris' where game_id = 20160312 and player_order = 4</v>
      </c>
      <c r="T437" s="65" t="str">
        <f t="shared" si="142"/>
        <v/>
      </c>
      <c r="U437" s="193" t="str">
        <f t="shared" si="139"/>
        <v/>
      </c>
      <c r="V437" s="242" t="s">
        <v>739</v>
      </c>
      <c r="W437" s="65" t="str">
        <f t="shared" si="140"/>
        <v>Update lineups set player_name = 'Cohen Chris'</v>
      </c>
      <c r="X437" s="65" t="str">
        <f t="shared" si="143"/>
        <v/>
      </c>
      <c r="Y437" s="65" t="str">
        <f t="shared" si="144"/>
        <v/>
      </c>
      <c r="Z437" s="65" t="str">
        <f t="shared" si="145"/>
        <v/>
      </c>
      <c r="AA437" s="65" t="str">
        <f t="shared" si="146"/>
        <v/>
      </c>
      <c r="AB437" s="65" t="str">
        <f t="shared" si="147"/>
        <v/>
      </c>
      <c r="AC437" s="65" t="str">
        <f t="shared" si="148"/>
        <v/>
      </c>
      <c r="AD437" s="65" t="str">
        <f t="shared" si="141"/>
        <v xml:space="preserve"> where game_id = 20160312 and player_order = 4</v>
      </c>
      <c r="AE437" s="65" t="s">
        <v>739</v>
      </c>
      <c r="AF437" s="65" t="str">
        <f t="shared" si="149"/>
        <v/>
      </c>
      <c r="AG437" s="65" t="str">
        <f t="shared" si="150"/>
        <v/>
      </c>
      <c r="AH437" s="65" t="str">
        <f t="shared" si="151"/>
        <v/>
      </c>
      <c r="AI437" s="65" t="str">
        <f t="shared" si="152"/>
        <v/>
      </c>
      <c r="AJ437" s="65" t="str">
        <f t="shared" si="153"/>
        <v/>
      </c>
    </row>
    <row r="438" spans="1:36" x14ac:dyDescent="0.25">
      <c r="A438" s="109" t="s">
        <v>23</v>
      </c>
      <c r="B438" s="198" t="s">
        <v>781</v>
      </c>
      <c r="C438" s="113">
        <v>20160312</v>
      </c>
      <c r="D438" s="113">
        <v>5</v>
      </c>
      <c r="F438" s="212" t="s">
        <v>830</v>
      </c>
      <c r="Q438" s="115"/>
      <c r="R438" s="112" t="str">
        <f t="shared" si="137"/>
        <v>Update games set Result= 'L' where game_id=20160312</v>
      </c>
      <c r="S438" s="112" t="str">
        <f t="shared" si="138"/>
        <v>Update lineups set player_name = 'Mancienne Michael' where game_id = 20160312 and player_order = 5</v>
      </c>
      <c r="T438" s="65" t="str">
        <f t="shared" si="142"/>
        <v/>
      </c>
      <c r="U438" s="193" t="str">
        <f t="shared" si="139"/>
        <v/>
      </c>
      <c r="V438" s="242" t="s">
        <v>739</v>
      </c>
      <c r="W438" s="65" t="str">
        <f t="shared" si="140"/>
        <v>Update lineups set player_name = 'Mancienne Michael'</v>
      </c>
      <c r="X438" s="65" t="str">
        <f t="shared" si="143"/>
        <v/>
      </c>
      <c r="Y438" s="65" t="str">
        <f t="shared" si="144"/>
        <v/>
      </c>
      <c r="Z438" s="65" t="str">
        <f t="shared" si="145"/>
        <v/>
      </c>
      <c r="AA438" s="65" t="str">
        <f t="shared" si="146"/>
        <v/>
      </c>
      <c r="AB438" s="65" t="str">
        <f t="shared" si="147"/>
        <v/>
      </c>
      <c r="AC438" s="65" t="str">
        <f t="shared" si="148"/>
        <v/>
      </c>
      <c r="AD438" s="65" t="str">
        <f t="shared" si="141"/>
        <v xml:space="preserve"> where game_id = 20160312 and player_order = 5</v>
      </c>
      <c r="AE438" s="65" t="s">
        <v>739</v>
      </c>
      <c r="AF438" s="65" t="str">
        <f t="shared" si="149"/>
        <v/>
      </c>
      <c r="AG438" s="65" t="str">
        <f t="shared" si="150"/>
        <v/>
      </c>
      <c r="AH438" s="65" t="str">
        <f t="shared" si="151"/>
        <v/>
      </c>
      <c r="AI438" s="65" t="str">
        <f t="shared" si="152"/>
        <v/>
      </c>
      <c r="AJ438" s="65" t="str">
        <f t="shared" si="153"/>
        <v/>
      </c>
    </row>
    <row r="439" spans="1:36" x14ac:dyDescent="0.25">
      <c r="A439" s="109" t="s">
        <v>768</v>
      </c>
      <c r="B439" s="114">
        <v>0</v>
      </c>
      <c r="C439" s="113">
        <v>20160312</v>
      </c>
      <c r="D439" s="113">
        <v>6</v>
      </c>
      <c r="F439" s="194" t="s">
        <v>839</v>
      </c>
      <c r="Q439" s="115"/>
      <c r="R439" s="112" t="str">
        <f t="shared" si="137"/>
        <v>Update games set HT_f= 0 where game_id=20160312</v>
      </c>
      <c r="S439" s="112" t="str">
        <f t="shared" si="138"/>
        <v>Update lineups set player_name = 'Gardner Gary' where game_id = 20160312 and player_order = 6</v>
      </c>
      <c r="T439" s="65" t="str">
        <f t="shared" si="142"/>
        <v/>
      </c>
      <c r="U439" s="193" t="str">
        <f t="shared" si="139"/>
        <v/>
      </c>
      <c r="V439" s="242" t="s">
        <v>739</v>
      </c>
      <c r="W439" s="65" t="str">
        <f t="shared" si="140"/>
        <v>Update lineups set player_name = 'Gardner Gary'</v>
      </c>
      <c r="X439" s="65" t="str">
        <f t="shared" si="143"/>
        <v/>
      </c>
      <c r="Y439" s="65" t="str">
        <f t="shared" si="144"/>
        <v/>
      </c>
      <c r="Z439" s="65" t="str">
        <f t="shared" si="145"/>
        <v/>
      </c>
      <c r="AA439" s="65" t="str">
        <f t="shared" si="146"/>
        <v/>
      </c>
      <c r="AB439" s="65" t="str">
        <f t="shared" si="147"/>
        <v/>
      </c>
      <c r="AC439" s="65" t="str">
        <f t="shared" si="148"/>
        <v/>
      </c>
      <c r="AD439" s="65" t="str">
        <f t="shared" si="141"/>
        <v xml:space="preserve"> where game_id = 20160312 and player_order = 6</v>
      </c>
      <c r="AE439" s="65" t="s">
        <v>739</v>
      </c>
      <c r="AF439" s="65" t="str">
        <f t="shared" si="149"/>
        <v/>
      </c>
      <c r="AG439" s="65" t="str">
        <f t="shared" si="150"/>
        <v/>
      </c>
      <c r="AH439" s="65" t="str">
        <f t="shared" si="151"/>
        <v/>
      </c>
      <c r="AI439" s="65" t="str">
        <f t="shared" si="152"/>
        <v/>
      </c>
      <c r="AJ439" s="65" t="str">
        <f t="shared" si="153"/>
        <v/>
      </c>
    </row>
    <row r="440" spans="1:36" x14ac:dyDescent="0.25">
      <c r="A440" s="109" t="s">
        <v>766</v>
      </c>
      <c r="B440" s="114">
        <v>1</v>
      </c>
      <c r="C440" s="113">
        <v>20160312</v>
      </c>
      <c r="D440" s="113">
        <v>7</v>
      </c>
      <c r="F440" s="194" t="s">
        <v>775</v>
      </c>
      <c r="Q440" s="115"/>
      <c r="R440" s="112" t="str">
        <f t="shared" si="137"/>
        <v>Update games set HT_a= 1 where game_id=20160312</v>
      </c>
      <c r="S440" s="112" t="str">
        <f t="shared" si="138"/>
        <v>Update lineups set player_name = 'Grant Jorge' where game_id = 20160312 and player_order = 7</v>
      </c>
      <c r="T440" s="65" t="str">
        <f t="shared" si="142"/>
        <v/>
      </c>
      <c r="U440" s="193" t="str">
        <f t="shared" si="139"/>
        <v/>
      </c>
      <c r="V440" s="242" t="s">
        <v>739</v>
      </c>
      <c r="W440" s="65" t="str">
        <f t="shared" si="140"/>
        <v>Update lineups set player_name = 'Grant Jorge'</v>
      </c>
      <c r="X440" s="65" t="str">
        <f t="shared" si="143"/>
        <v/>
      </c>
      <c r="Y440" s="65" t="str">
        <f t="shared" si="144"/>
        <v/>
      </c>
      <c r="Z440" s="65" t="str">
        <f t="shared" si="145"/>
        <v/>
      </c>
      <c r="AA440" s="65" t="str">
        <f t="shared" si="146"/>
        <v/>
      </c>
      <c r="AB440" s="65" t="str">
        <f t="shared" si="147"/>
        <v/>
      </c>
      <c r="AC440" s="65" t="str">
        <f t="shared" si="148"/>
        <v/>
      </c>
      <c r="AD440" s="65" t="str">
        <f t="shared" si="141"/>
        <v xml:space="preserve"> where game_id = 20160312 and player_order = 7</v>
      </c>
      <c r="AE440" s="65" t="s">
        <v>739</v>
      </c>
      <c r="AF440" s="65" t="str">
        <f t="shared" si="149"/>
        <v/>
      </c>
      <c r="AG440" s="65" t="str">
        <f t="shared" si="150"/>
        <v/>
      </c>
      <c r="AH440" s="65" t="str">
        <f t="shared" si="151"/>
        <v/>
      </c>
      <c r="AI440" s="65" t="str">
        <f t="shared" si="152"/>
        <v/>
      </c>
      <c r="AJ440" s="65" t="str">
        <f t="shared" si="153"/>
        <v/>
      </c>
    </row>
    <row r="441" spans="1:36" x14ac:dyDescent="0.25">
      <c r="A441" s="109" t="s">
        <v>764</v>
      </c>
      <c r="B441" s="114">
        <v>15</v>
      </c>
      <c r="C441" s="113">
        <v>20160312</v>
      </c>
      <c r="D441" s="113">
        <v>8</v>
      </c>
      <c r="F441" s="194" t="s">
        <v>765</v>
      </c>
      <c r="Q441" s="115"/>
      <c r="R441" s="112" t="str">
        <f t="shared" si="137"/>
        <v>Update games set Pos_before= 15 where game_id=20160312</v>
      </c>
      <c r="S441" s="112" t="str">
        <f t="shared" si="138"/>
        <v>Update lineups set player_name = 'Vaughan David' where game_id = 20160312 and player_order = 8</v>
      </c>
      <c r="T441" s="65" t="str">
        <f t="shared" si="142"/>
        <v/>
      </c>
      <c r="U441" s="193" t="str">
        <f t="shared" si="139"/>
        <v/>
      </c>
      <c r="V441" s="242" t="s">
        <v>739</v>
      </c>
      <c r="W441" s="65" t="str">
        <f t="shared" si="140"/>
        <v>Update lineups set player_name = 'Vaughan David'</v>
      </c>
      <c r="X441" s="65" t="str">
        <f t="shared" si="143"/>
        <v/>
      </c>
      <c r="Y441" s="65" t="str">
        <f t="shared" si="144"/>
        <v/>
      </c>
      <c r="Z441" s="65" t="str">
        <f t="shared" si="145"/>
        <v/>
      </c>
      <c r="AA441" s="65" t="str">
        <f t="shared" si="146"/>
        <v/>
      </c>
      <c r="AB441" s="65" t="str">
        <f t="shared" si="147"/>
        <v/>
      </c>
      <c r="AC441" s="65" t="str">
        <f t="shared" si="148"/>
        <v/>
      </c>
      <c r="AD441" s="65" t="str">
        <f t="shared" si="141"/>
        <v xml:space="preserve"> where game_id = 20160312 and player_order = 8</v>
      </c>
      <c r="AE441" s="65" t="s">
        <v>739</v>
      </c>
      <c r="AF441" s="65" t="str">
        <f t="shared" si="149"/>
        <v/>
      </c>
      <c r="AG441" s="65" t="str">
        <f t="shared" si="150"/>
        <v/>
      </c>
      <c r="AH441" s="65" t="str">
        <f t="shared" si="151"/>
        <v/>
      </c>
      <c r="AI441" s="65" t="str">
        <f t="shared" si="152"/>
        <v/>
      </c>
      <c r="AJ441" s="65" t="str">
        <f t="shared" si="153"/>
        <v/>
      </c>
    </row>
    <row r="442" spans="1:36" x14ac:dyDescent="0.25">
      <c r="A442" s="109" t="s">
        <v>762</v>
      </c>
      <c r="B442" s="114">
        <v>15</v>
      </c>
      <c r="C442" s="113">
        <v>20160312</v>
      </c>
      <c r="D442" s="113">
        <v>9</v>
      </c>
      <c r="F442" s="194" t="s">
        <v>741</v>
      </c>
      <c r="Q442" s="115"/>
      <c r="R442" s="112" t="str">
        <f t="shared" si="137"/>
        <v>Update games set Pos_after= 15 where game_id=20160312</v>
      </c>
      <c r="S442" s="112" t="str">
        <f t="shared" si="138"/>
        <v>Update lineups set player_name = 'Osborn Ben' where game_id = 20160312 and player_order = 9</v>
      </c>
      <c r="T442" s="65" t="str">
        <f t="shared" si="142"/>
        <v/>
      </c>
      <c r="U442" s="193" t="str">
        <f t="shared" si="139"/>
        <v/>
      </c>
      <c r="V442" s="242" t="s">
        <v>739</v>
      </c>
      <c r="W442" s="65" t="str">
        <f t="shared" si="140"/>
        <v>Update lineups set player_name = 'Osborn Ben'</v>
      </c>
      <c r="X442" s="65" t="str">
        <f t="shared" si="143"/>
        <v/>
      </c>
      <c r="Y442" s="65" t="str">
        <f t="shared" si="144"/>
        <v/>
      </c>
      <c r="Z442" s="65" t="str">
        <f t="shared" si="145"/>
        <v/>
      </c>
      <c r="AA442" s="65" t="str">
        <f t="shared" si="146"/>
        <v/>
      </c>
      <c r="AB442" s="65" t="str">
        <f t="shared" si="147"/>
        <v/>
      </c>
      <c r="AC442" s="65" t="str">
        <f t="shared" si="148"/>
        <v/>
      </c>
      <c r="AD442" s="65" t="str">
        <f t="shared" si="141"/>
        <v xml:space="preserve"> where game_id = 20160312 and player_order = 9</v>
      </c>
      <c r="AE442" s="65" t="s">
        <v>739</v>
      </c>
      <c r="AF442" s="65" t="str">
        <f t="shared" si="149"/>
        <v/>
      </c>
      <c r="AG442" s="65" t="str">
        <f t="shared" si="150"/>
        <v/>
      </c>
      <c r="AH442" s="65" t="str">
        <f t="shared" si="151"/>
        <v/>
      </c>
      <c r="AI442" s="65" t="str">
        <f t="shared" si="152"/>
        <v/>
      </c>
      <c r="AJ442" s="65" t="str">
        <f t="shared" si="153"/>
        <v/>
      </c>
    </row>
    <row r="443" spans="1:36" x14ac:dyDescent="0.25">
      <c r="A443" s="109" t="s">
        <v>761</v>
      </c>
      <c r="C443" s="113">
        <v>20160312</v>
      </c>
      <c r="D443" s="113">
        <v>10</v>
      </c>
      <c r="F443" s="194" t="s">
        <v>758</v>
      </c>
      <c r="Q443" s="115"/>
      <c r="R443" s="112" t="str">
        <f t="shared" si="137"/>
        <v>--</v>
      </c>
      <c r="S443" s="112" t="str">
        <f t="shared" si="138"/>
        <v>Update lineups set player_name = 'Mendes Ryan' where game_id = 20160312 and player_order = 10</v>
      </c>
      <c r="T443" s="65" t="str">
        <f t="shared" si="142"/>
        <v/>
      </c>
      <c r="U443" s="193" t="str">
        <f t="shared" si="139"/>
        <v/>
      </c>
      <c r="V443" s="242" t="s">
        <v>739</v>
      </c>
      <c r="W443" s="65" t="str">
        <f t="shared" si="140"/>
        <v>Update lineups set player_name = 'Mendes Ryan'</v>
      </c>
      <c r="X443" s="65" t="str">
        <f t="shared" si="143"/>
        <v/>
      </c>
      <c r="Y443" s="65" t="str">
        <f t="shared" si="144"/>
        <v/>
      </c>
      <c r="Z443" s="65" t="str">
        <f t="shared" si="145"/>
        <v/>
      </c>
      <c r="AA443" s="65" t="str">
        <f t="shared" si="146"/>
        <v/>
      </c>
      <c r="AB443" s="65" t="str">
        <f t="shared" si="147"/>
        <v/>
      </c>
      <c r="AC443" s="65" t="str">
        <f t="shared" si="148"/>
        <v/>
      </c>
      <c r="AD443" s="65" t="str">
        <f t="shared" si="141"/>
        <v xml:space="preserve"> where game_id = 20160312 and player_order = 10</v>
      </c>
      <c r="AE443" s="65" t="s">
        <v>739</v>
      </c>
      <c r="AF443" s="65" t="str">
        <f t="shared" si="149"/>
        <v/>
      </c>
      <c r="AG443" s="65" t="str">
        <f t="shared" si="150"/>
        <v/>
      </c>
      <c r="AH443" s="65" t="str">
        <f t="shared" si="151"/>
        <v/>
      </c>
      <c r="AI443" s="65" t="str">
        <f t="shared" si="152"/>
        <v/>
      </c>
      <c r="AJ443" s="65" t="str">
        <f t="shared" si="153"/>
        <v/>
      </c>
    </row>
    <row r="444" spans="1:36" x14ac:dyDescent="0.25">
      <c r="A444" s="109" t="s">
        <v>759</v>
      </c>
      <c r="C444" s="75">
        <v>20160312</v>
      </c>
      <c r="D444" s="75">
        <v>11</v>
      </c>
      <c r="E444" s="75"/>
      <c r="F444" s="195" t="s">
        <v>776</v>
      </c>
      <c r="G444" s="75"/>
      <c r="H444" s="78"/>
      <c r="I444" s="75"/>
      <c r="J444" s="75"/>
      <c r="K444" s="75"/>
      <c r="L444" s="233"/>
      <c r="M444" s="234"/>
      <c r="N444" s="235"/>
      <c r="O444" s="235"/>
      <c r="Q444" s="115"/>
      <c r="R444" s="112" t="str">
        <f t="shared" si="137"/>
        <v>--</v>
      </c>
      <c r="S444" s="112" t="str">
        <f t="shared" si="138"/>
        <v>Update lineups set player_name = 'O''Grady Chris' where game_id = 20160312 and player_order = 11</v>
      </c>
      <c r="T444" s="65" t="str">
        <f t="shared" si="142"/>
        <v/>
      </c>
      <c r="U444" s="193" t="str">
        <f t="shared" si="139"/>
        <v/>
      </c>
      <c r="V444" s="242" t="s">
        <v>739</v>
      </c>
      <c r="W444" s="65" t="str">
        <f t="shared" si="140"/>
        <v>Update lineups set player_name = 'O''Grady Chris'</v>
      </c>
      <c r="X444" s="65" t="str">
        <f t="shared" si="143"/>
        <v/>
      </c>
      <c r="Y444" s="65" t="str">
        <f t="shared" si="144"/>
        <v/>
      </c>
      <c r="Z444" s="65" t="str">
        <f t="shared" si="145"/>
        <v/>
      </c>
      <c r="AA444" s="65" t="str">
        <f t="shared" si="146"/>
        <v/>
      </c>
      <c r="AB444" s="65" t="str">
        <f t="shared" si="147"/>
        <v/>
      </c>
      <c r="AC444" s="65" t="str">
        <f t="shared" si="148"/>
        <v/>
      </c>
      <c r="AD444" s="65" t="str">
        <f t="shared" si="141"/>
        <v xml:space="preserve"> where game_id = 20160312 and player_order = 11</v>
      </c>
      <c r="AE444" s="65" t="s">
        <v>739</v>
      </c>
      <c r="AF444" s="65" t="str">
        <f t="shared" si="149"/>
        <v/>
      </c>
      <c r="AG444" s="65" t="str">
        <f t="shared" si="150"/>
        <v/>
      </c>
      <c r="AH444" s="65" t="str">
        <f t="shared" si="151"/>
        <v/>
      </c>
      <c r="AI444" s="65" t="str">
        <f t="shared" si="152"/>
        <v/>
      </c>
      <c r="AJ444" s="65" t="str">
        <f t="shared" si="153"/>
        <v/>
      </c>
    </row>
    <row r="445" spans="1:36" x14ac:dyDescent="0.25">
      <c r="A445" s="109" t="s">
        <v>20</v>
      </c>
      <c r="B445" s="236" t="s">
        <v>755</v>
      </c>
      <c r="C445" s="113">
        <v>20160312</v>
      </c>
      <c r="D445" s="113">
        <v>12</v>
      </c>
      <c r="F445" s="194" t="s">
        <v>754</v>
      </c>
      <c r="Q445" s="115"/>
      <c r="R445" s="112" t="str">
        <f t="shared" si="137"/>
        <v>Update games set Ground= 'City Ground' where game_id=20160312</v>
      </c>
      <c r="S445" s="112" t="str">
        <f t="shared" si="138"/>
        <v>Update lineups set player_name = 'Evtimov Dimitar' where game_id = 20160312 and player_order = 12</v>
      </c>
      <c r="T445" s="65" t="str">
        <f t="shared" si="142"/>
        <v/>
      </c>
      <c r="U445" s="193" t="str">
        <f t="shared" si="139"/>
        <v/>
      </c>
      <c r="V445" s="242" t="s">
        <v>739</v>
      </c>
      <c r="W445" s="65" t="str">
        <f t="shared" si="140"/>
        <v>Update lineups set player_name = 'Evtimov Dimitar'</v>
      </c>
      <c r="X445" s="65" t="str">
        <f t="shared" si="143"/>
        <v/>
      </c>
      <c r="Y445" s="65" t="str">
        <f t="shared" si="144"/>
        <v/>
      </c>
      <c r="Z445" s="65" t="str">
        <f t="shared" si="145"/>
        <v/>
      </c>
      <c r="AA445" s="65" t="str">
        <f t="shared" si="146"/>
        <v/>
      </c>
      <c r="AB445" s="65" t="str">
        <f t="shared" si="147"/>
        <v/>
      </c>
      <c r="AC445" s="65" t="str">
        <f t="shared" si="148"/>
        <v/>
      </c>
      <c r="AD445" s="65" t="str">
        <f t="shared" si="141"/>
        <v xml:space="preserve"> where game_id = 20160312 and player_order = 12</v>
      </c>
      <c r="AE445" s="65" t="s">
        <v>739</v>
      </c>
      <c r="AF445" s="65" t="str">
        <f t="shared" si="149"/>
        <v/>
      </c>
      <c r="AG445" s="65" t="str">
        <f t="shared" si="150"/>
        <v/>
      </c>
      <c r="AH445" s="65" t="str">
        <f t="shared" si="151"/>
        <v/>
      </c>
      <c r="AI445" s="65" t="str">
        <f t="shared" si="152"/>
        <v/>
      </c>
      <c r="AJ445" s="65" t="str">
        <f t="shared" si="153"/>
        <v/>
      </c>
    </row>
    <row r="446" spans="1:36" x14ac:dyDescent="0.25">
      <c r="A446" s="109" t="s">
        <v>756</v>
      </c>
      <c r="B446" s="236" t="str">
        <f>B445</f>
        <v>'City Ground'</v>
      </c>
      <c r="C446" s="113">
        <v>20160312</v>
      </c>
      <c r="D446" s="113">
        <v>13</v>
      </c>
      <c r="F446" s="194" t="s">
        <v>747</v>
      </c>
      <c r="H446" s="232"/>
      <c r="Q446" s="115"/>
      <c r="R446" s="112" t="str">
        <f t="shared" si="137"/>
        <v>Update games set Ground_Parent= 'City Ground' where game_id=20160312</v>
      </c>
      <c r="S446" s="112" t="str">
        <f t="shared" si="138"/>
        <v>Update lineups set player_name = 'Wilson Kelvin' where game_id = 20160312 and player_order = 13</v>
      </c>
      <c r="T446" s="65" t="str">
        <f t="shared" si="142"/>
        <v/>
      </c>
      <c r="U446" s="193" t="str">
        <f t="shared" si="139"/>
        <v/>
      </c>
      <c r="V446" s="242" t="s">
        <v>739</v>
      </c>
      <c r="W446" s="65" t="str">
        <f t="shared" si="140"/>
        <v>Update lineups set player_name = 'Wilson Kelvin'</v>
      </c>
      <c r="X446" s="65" t="str">
        <f t="shared" si="143"/>
        <v/>
      </c>
      <c r="Y446" s="65" t="str">
        <f t="shared" si="144"/>
        <v/>
      </c>
      <c r="Z446" s="65" t="str">
        <f t="shared" si="145"/>
        <v/>
      </c>
      <c r="AA446" s="65" t="str">
        <f t="shared" si="146"/>
        <v/>
      </c>
      <c r="AB446" s="65" t="str">
        <f t="shared" si="147"/>
        <v/>
      </c>
      <c r="AC446" s="65" t="str">
        <f t="shared" si="148"/>
        <v/>
      </c>
      <c r="AD446" s="65" t="str">
        <f t="shared" si="141"/>
        <v xml:space="preserve"> where game_id = 20160312 and player_order = 13</v>
      </c>
      <c r="AE446" s="65" t="s">
        <v>739</v>
      </c>
      <c r="AF446" s="65" t="str">
        <f t="shared" si="149"/>
        <v/>
      </c>
      <c r="AG446" s="65" t="str">
        <f t="shared" si="150"/>
        <v/>
      </c>
      <c r="AH446" s="65" t="str">
        <f t="shared" si="151"/>
        <v/>
      </c>
      <c r="AI446" s="65" t="str">
        <f t="shared" si="152"/>
        <v/>
      </c>
      <c r="AJ446" s="65" t="str">
        <f t="shared" si="153"/>
        <v/>
      </c>
    </row>
    <row r="447" spans="1:36" x14ac:dyDescent="0.25">
      <c r="A447" s="109" t="s">
        <v>753</v>
      </c>
      <c r="B447" s="236" t="s">
        <v>2766</v>
      </c>
      <c r="C447" s="113">
        <v>20160312</v>
      </c>
      <c r="D447" s="113">
        <v>14</v>
      </c>
      <c r="F447" s="194" t="s">
        <v>2717</v>
      </c>
      <c r="H447" s="232"/>
      <c r="Q447" s="115"/>
      <c r="R447" s="112" t="str">
        <f t="shared" si="137"/>
        <v>Update games set Referee= 'Graham Scott' where game_id=20160312</v>
      </c>
      <c r="S447" s="112" t="str">
        <f t="shared" si="138"/>
        <v>Update lineups set player_name = 'Jokic Bojan' where game_id = 20160312 and player_order = 14</v>
      </c>
      <c r="T447" s="65" t="str">
        <f t="shared" si="142"/>
        <v/>
      </c>
      <c r="U447" s="193" t="str">
        <f t="shared" si="139"/>
        <v/>
      </c>
      <c r="V447" s="242" t="s">
        <v>739</v>
      </c>
      <c r="W447" s="65" t="str">
        <f t="shared" si="140"/>
        <v>Update lineups set player_name = 'Jokic Bojan'</v>
      </c>
      <c r="X447" s="65" t="str">
        <f t="shared" si="143"/>
        <v/>
      </c>
      <c r="Y447" s="65" t="str">
        <f t="shared" si="144"/>
        <v/>
      </c>
      <c r="Z447" s="65" t="str">
        <f t="shared" si="145"/>
        <v/>
      </c>
      <c r="AA447" s="65" t="str">
        <f t="shared" si="146"/>
        <v/>
      </c>
      <c r="AB447" s="65" t="str">
        <f t="shared" si="147"/>
        <v/>
      </c>
      <c r="AC447" s="65" t="str">
        <f t="shared" si="148"/>
        <v/>
      </c>
      <c r="AD447" s="65" t="str">
        <f t="shared" si="141"/>
        <v xml:space="preserve"> where game_id = 20160312 and player_order = 14</v>
      </c>
      <c r="AE447" s="65" t="s">
        <v>739</v>
      </c>
      <c r="AF447" s="65" t="str">
        <f t="shared" si="149"/>
        <v/>
      </c>
      <c r="AG447" s="65" t="str">
        <f t="shared" si="150"/>
        <v/>
      </c>
      <c r="AH447" s="65" t="str">
        <f t="shared" si="151"/>
        <v/>
      </c>
      <c r="AI447" s="65" t="str">
        <f t="shared" si="152"/>
        <v/>
      </c>
      <c r="AJ447" s="65" t="str">
        <f t="shared" si="153"/>
        <v/>
      </c>
    </row>
    <row r="448" spans="1:36" x14ac:dyDescent="0.25">
      <c r="A448" s="109" t="s">
        <v>475</v>
      </c>
      <c r="B448" s="114">
        <v>20690</v>
      </c>
      <c r="C448" s="113">
        <v>20160312</v>
      </c>
      <c r="D448" s="113">
        <v>15</v>
      </c>
      <c r="F448" s="194" t="s">
        <v>2685</v>
      </c>
      <c r="G448" s="113">
        <v>66</v>
      </c>
      <c r="H448" s="194" t="s">
        <v>839</v>
      </c>
      <c r="Q448" s="115"/>
      <c r="R448" s="112" t="str">
        <f t="shared" si="137"/>
        <v>Update games set Att= 20690 where game_id=20160312</v>
      </c>
      <c r="S448" s="112" t="str">
        <f t="shared" si="138"/>
        <v>Update lineups set player_name = 'Teshce Robert', Sub_min= 66, Player_off = 'Gardner Gary' where game_id = 20160312 and player_order = 15</v>
      </c>
      <c r="T448" s="65" t="str">
        <f t="shared" si="142"/>
        <v/>
      </c>
      <c r="U448" s="193" t="str">
        <f t="shared" si="139"/>
        <v/>
      </c>
      <c r="V448" s="242" t="s">
        <v>739</v>
      </c>
      <c r="W448" s="65" t="str">
        <f t="shared" si="140"/>
        <v>Update lineups set player_name = 'Teshce Robert'</v>
      </c>
      <c r="X448" s="65" t="str">
        <f t="shared" si="143"/>
        <v/>
      </c>
      <c r="Y448" s="65" t="str">
        <f t="shared" si="144"/>
        <v/>
      </c>
      <c r="Z448" s="65" t="str">
        <f t="shared" si="145"/>
        <v/>
      </c>
      <c r="AA448" s="65" t="str">
        <f t="shared" si="146"/>
        <v/>
      </c>
      <c r="AB448" s="65" t="str">
        <f t="shared" si="147"/>
        <v>, Sub_min= 66</v>
      </c>
      <c r="AC448" s="65" t="str">
        <f t="shared" si="148"/>
        <v>, Player_off = 'Gardner Gary'</v>
      </c>
      <c r="AD448" s="65" t="str">
        <f t="shared" si="141"/>
        <v xml:space="preserve"> where game_id = 20160312 and player_order = 15</v>
      </c>
      <c r="AE448" s="65" t="s">
        <v>739</v>
      </c>
      <c r="AF448" s="65" t="str">
        <f t="shared" si="149"/>
        <v/>
      </c>
      <c r="AG448" s="65" t="str">
        <f t="shared" si="150"/>
        <v/>
      </c>
      <c r="AH448" s="65" t="str">
        <f t="shared" si="151"/>
        <v/>
      </c>
      <c r="AI448" s="65" t="str">
        <f t="shared" si="152"/>
        <v/>
      </c>
      <c r="AJ448" s="65" t="str">
        <f t="shared" si="153"/>
        <v/>
      </c>
    </row>
    <row r="449" spans="1:36" x14ac:dyDescent="0.25">
      <c r="A449" s="109" t="s">
        <v>749</v>
      </c>
      <c r="B449" s="237" t="s">
        <v>2765</v>
      </c>
      <c r="C449" s="113">
        <v>20160312</v>
      </c>
      <c r="D449" s="113">
        <v>16</v>
      </c>
      <c r="F449" s="194" t="s">
        <v>823</v>
      </c>
      <c r="G449" s="113">
        <v>56</v>
      </c>
      <c r="H449" s="232" t="s">
        <v>775</v>
      </c>
      <c r="Q449" s="115"/>
      <c r="R449" s="112" t="str">
        <f t="shared" si="137"/>
        <v>Update games set Source= 'http://www.11v11.com/matches/nottingham-forest-v-sheffield-wednesday-12-march-2016-316455/' where game_id=20160312</v>
      </c>
      <c r="S449" s="112" t="str">
        <f t="shared" si="138"/>
        <v>Update lineups set player_name = 'Burke Oliver', Sub_min= 56, Player_off = 'Grant Jorge' where game_id = 20160312 and player_order = 16</v>
      </c>
      <c r="T449" s="65" t="str">
        <f t="shared" si="142"/>
        <v/>
      </c>
      <c r="U449" s="193" t="str">
        <f t="shared" si="139"/>
        <v/>
      </c>
      <c r="V449" s="242" t="s">
        <v>739</v>
      </c>
      <c r="W449" s="65" t="str">
        <f t="shared" si="140"/>
        <v>Update lineups set player_name = 'Burke Oliver'</v>
      </c>
      <c r="X449" s="65" t="str">
        <f t="shared" si="143"/>
        <v/>
      </c>
      <c r="Y449" s="65" t="str">
        <f t="shared" si="144"/>
        <v/>
      </c>
      <c r="Z449" s="65" t="str">
        <f t="shared" si="145"/>
        <v/>
      </c>
      <c r="AA449" s="65" t="str">
        <f t="shared" si="146"/>
        <v/>
      </c>
      <c r="AB449" s="65" t="str">
        <f t="shared" si="147"/>
        <v>, Sub_min= 56</v>
      </c>
      <c r="AC449" s="65" t="str">
        <f t="shared" si="148"/>
        <v>, Player_off = 'Grant Jorge'</v>
      </c>
      <c r="AD449" s="65" t="str">
        <f t="shared" si="141"/>
        <v xml:space="preserve"> where game_id = 20160312 and player_order = 16</v>
      </c>
      <c r="AE449" s="65" t="s">
        <v>739</v>
      </c>
      <c r="AF449" s="65" t="str">
        <f t="shared" si="149"/>
        <v/>
      </c>
      <c r="AG449" s="65" t="str">
        <f t="shared" si="150"/>
        <v/>
      </c>
      <c r="AH449" s="65" t="str">
        <f t="shared" si="151"/>
        <v/>
      </c>
      <c r="AI449" s="65" t="str">
        <f t="shared" si="152"/>
        <v/>
      </c>
      <c r="AJ449" s="65" t="str">
        <f t="shared" si="153"/>
        <v/>
      </c>
    </row>
    <row r="450" spans="1:36" x14ac:dyDescent="0.25">
      <c r="A450" s="109" t="s">
        <v>746</v>
      </c>
      <c r="B450" s="198" t="s">
        <v>2764</v>
      </c>
      <c r="C450" s="113">
        <v>20160312</v>
      </c>
      <c r="D450" s="113">
        <v>17</v>
      </c>
      <c r="F450" s="194" t="s">
        <v>833</v>
      </c>
      <c r="H450" s="194"/>
      <c r="Q450" s="115"/>
      <c r="R450" s="112" t="str">
        <f t="shared" ref="R450:R513" si="154">IF(B450="","--", CONCATENATE("Update games set ", A450, "= ",B450," where game_id=", C450))</f>
        <v>Update games set Game_date= '20160312' where game_id=20160312</v>
      </c>
      <c r="S450" s="112" t="str">
        <f t="shared" ref="S450:S513" si="155">IF(F450="", "", W450&amp;X450&amp;Y450&amp;Z450&amp;AA450&amp;AB450&amp;AC450&amp;AD450)</f>
        <v>Update lineups set player_name = 'McDonagh Gerry' where game_id = 20160312 and player_order = 17</v>
      </c>
      <c r="T450" s="65" t="str">
        <f t="shared" si="142"/>
        <v/>
      </c>
      <c r="U450" s="193" t="str">
        <f t="shared" ref="U450:U513" si="156">IF(L450="", "", AF450&amp;AG450&amp;AH450&amp;AI450&amp;AJ450)</f>
        <v/>
      </c>
      <c r="V450" s="242" t="s">
        <v>739</v>
      </c>
      <c r="W450" s="65" t="str">
        <f t="shared" ref="W450:W513" si="157">IF(F450="","",CONCATENATE("Update lineups set player_name = '",SUBSTITUTE(F450, "'", "''"),"'"))</f>
        <v>Update lineups set player_name = 'McDonagh Gerry'</v>
      </c>
      <c r="X450" s="65" t="str">
        <f t="shared" si="143"/>
        <v/>
      </c>
      <c r="Y450" s="65" t="str">
        <f t="shared" si="144"/>
        <v/>
      </c>
      <c r="Z450" s="65" t="str">
        <f t="shared" si="145"/>
        <v/>
      </c>
      <c r="AA450" s="65" t="str">
        <f t="shared" si="146"/>
        <v/>
      </c>
      <c r="AB450" s="65" t="str">
        <f t="shared" si="147"/>
        <v/>
      </c>
      <c r="AC450" s="65" t="str">
        <f t="shared" si="148"/>
        <v/>
      </c>
      <c r="AD450" s="65" t="str">
        <f t="shared" ref="AD450:AD469" si="158">IF(F450="", "", CONCATENATE(" where game_id = ",C450, " and player_order = ", D450))</f>
        <v xml:space="preserve"> where game_id = 20160312 and player_order = 17</v>
      </c>
      <c r="AE450" s="65" t="s">
        <v>739</v>
      </c>
      <c r="AF450" s="65" t="str">
        <f t="shared" si="149"/>
        <v/>
      </c>
      <c r="AG450" s="65" t="str">
        <f t="shared" si="150"/>
        <v/>
      </c>
      <c r="AH450" s="65" t="str">
        <f t="shared" si="151"/>
        <v/>
      </c>
      <c r="AI450" s="65" t="str">
        <f t="shared" si="152"/>
        <v/>
      </c>
      <c r="AJ450" s="65" t="str">
        <f t="shared" si="153"/>
        <v/>
      </c>
    </row>
    <row r="451" spans="1:36" s="126" customFormat="1" ht="15" thickBot="1" x14ac:dyDescent="0.3">
      <c r="A451" s="116" t="s">
        <v>743</v>
      </c>
      <c r="B451" s="238" t="s">
        <v>2721</v>
      </c>
      <c r="C451" s="117">
        <v>20160312</v>
      </c>
      <c r="D451" s="117">
        <v>18</v>
      </c>
      <c r="E451" s="117"/>
      <c r="F451" s="199" t="s">
        <v>742</v>
      </c>
      <c r="G451" s="117">
        <v>82</v>
      </c>
      <c r="H451" s="118" t="s">
        <v>735</v>
      </c>
      <c r="I451" s="117"/>
      <c r="J451" s="117"/>
      <c r="K451" s="117"/>
      <c r="L451" s="205"/>
      <c r="M451" s="206"/>
      <c r="N451" s="207"/>
      <c r="O451" s="207"/>
      <c r="P451" s="207"/>
      <c r="Q451" s="239"/>
      <c r="R451" s="240" t="str">
        <f t="shared" si="154"/>
        <v>Update games set Game_time= '7:45PM' where game_id=20160312</v>
      </c>
      <c r="S451" s="240" t="str">
        <f t="shared" si="155"/>
        <v>Update lineups set player_name = 'Walker Tyler', Sub_min= 82, Player_off = 'Cohen Chris' where game_id = 20160312 and player_order = 18</v>
      </c>
      <c r="T451" s="126" t="str">
        <f t="shared" si="142"/>
        <v/>
      </c>
      <c r="U451" s="241" t="str">
        <f t="shared" si="156"/>
        <v/>
      </c>
      <c r="V451" s="242" t="s">
        <v>739</v>
      </c>
      <c r="W451" s="126" t="str">
        <f t="shared" si="157"/>
        <v>Update lineups set player_name = 'Walker Tyler'</v>
      </c>
      <c r="X451" s="126" t="str">
        <f t="shared" si="143"/>
        <v/>
      </c>
      <c r="Y451" s="126" t="str">
        <f t="shared" si="144"/>
        <v/>
      </c>
      <c r="Z451" s="126" t="str">
        <f t="shared" si="145"/>
        <v/>
      </c>
      <c r="AA451" s="126" t="str">
        <f t="shared" si="146"/>
        <v/>
      </c>
      <c r="AB451" s="126" t="str">
        <f t="shared" si="147"/>
        <v>, Sub_min= 82</v>
      </c>
      <c r="AC451" s="126" t="str">
        <f t="shared" si="148"/>
        <v>, Player_off = 'Cohen Chris'</v>
      </c>
      <c r="AD451" s="126" t="str">
        <f t="shared" si="158"/>
        <v xml:space="preserve"> where game_id = 20160312 and player_order = 18</v>
      </c>
      <c r="AE451" s="126" t="s">
        <v>739</v>
      </c>
      <c r="AF451" s="126" t="str">
        <f t="shared" si="149"/>
        <v/>
      </c>
      <c r="AG451" s="126" t="str">
        <f t="shared" si="150"/>
        <v/>
      </c>
      <c r="AH451" s="126" t="str">
        <f t="shared" si="151"/>
        <v/>
      </c>
      <c r="AI451" s="126" t="str">
        <f t="shared" si="152"/>
        <v/>
      </c>
      <c r="AJ451" s="126" t="str">
        <f t="shared" si="153"/>
        <v/>
      </c>
    </row>
    <row r="452" spans="1:36" ht="15" thickTop="1" x14ac:dyDescent="0.25">
      <c r="A452" s="125" t="s">
        <v>22</v>
      </c>
      <c r="B452" s="191" t="s">
        <v>2762</v>
      </c>
      <c r="C452" s="113">
        <v>20160315</v>
      </c>
      <c r="D452" s="113">
        <v>1</v>
      </c>
      <c r="F452" s="212" t="s">
        <v>772</v>
      </c>
      <c r="L452" s="202">
        <v>1</v>
      </c>
      <c r="M452" s="194" t="s">
        <v>839</v>
      </c>
      <c r="N452" s="204">
        <v>28</v>
      </c>
      <c r="Q452" s="115"/>
      <c r="R452" s="112" t="str">
        <f t="shared" si="154"/>
        <v>Update games set Opponent= 'Hull City' where game_id=20160315</v>
      </c>
      <c r="S452" s="112" t="str">
        <f t="shared" si="155"/>
        <v>Update lineups set player_name = 'de Vries Dorus' where game_id = 20160315 and player_order = 1</v>
      </c>
      <c r="T452" s="65" t="str">
        <f t="shared" si="142"/>
        <v>insert into goals (game_id, goal_order, scorer_name) values (20160315, 1, 'Gardner Gary')</v>
      </c>
      <c r="U452" s="193" t="str">
        <f t="shared" si="156"/>
        <v>update goals set scorer_name = 'Gardner Gary', goal_min = 28 where game_id = 20160315 and goal_order = 1</v>
      </c>
      <c r="V452" s="242" t="s">
        <v>739</v>
      </c>
      <c r="W452" s="65" t="str">
        <f t="shared" si="157"/>
        <v>Update lineups set player_name = 'de Vries Dorus'</v>
      </c>
      <c r="X452" s="65" t="str">
        <f t="shared" si="143"/>
        <v/>
      </c>
      <c r="Y452" s="65" t="str">
        <f t="shared" si="144"/>
        <v/>
      </c>
      <c r="Z452" s="65" t="str">
        <f t="shared" si="145"/>
        <v/>
      </c>
      <c r="AA452" s="65" t="str">
        <f t="shared" si="146"/>
        <v/>
      </c>
      <c r="AB452" s="65" t="str">
        <f t="shared" si="147"/>
        <v/>
      </c>
      <c r="AC452" s="65" t="str">
        <f t="shared" si="148"/>
        <v/>
      </c>
      <c r="AD452" s="65" t="str">
        <f t="shared" si="158"/>
        <v xml:space="preserve"> where game_id = 20160315 and player_order = 1</v>
      </c>
      <c r="AE452" s="65" t="s">
        <v>739</v>
      </c>
      <c r="AF452" s="65" t="str">
        <f t="shared" si="149"/>
        <v>update goals set scorer_name = 'Gardner Gary'</v>
      </c>
      <c r="AG452" s="65" t="str">
        <f t="shared" si="150"/>
        <v>, goal_min = 28</v>
      </c>
      <c r="AH452" s="65" t="str">
        <f t="shared" si="151"/>
        <v/>
      </c>
      <c r="AI452" s="65" t="str">
        <f t="shared" si="152"/>
        <v/>
      </c>
      <c r="AJ452" s="65" t="str">
        <f t="shared" si="153"/>
        <v xml:space="preserve"> where game_id = 20160315 and goal_order = 1</v>
      </c>
    </row>
    <row r="453" spans="1:36" x14ac:dyDescent="0.25">
      <c r="A453" s="109" t="s">
        <v>774</v>
      </c>
      <c r="B453" s="114" t="str">
        <f>B452</f>
        <v>'Hull City'</v>
      </c>
      <c r="C453" s="113">
        <v>20160315</v>
      </c>
      <c r="D453" s="113">
        <v>2</v>
      </c>
      <c r="F453" s="212" t="s">
        <v>771</v>
      </c>
      <c r="Q453" s="115"/>
      <c r="R453" s="112" t="str">
        <f t="shared" si="154"/>
        <v>Update games set Opp_Parent= 'Hull City' where game_id=20160315</v>
      </c>
      <c r="S453" s="112" t="str">
        <f t="shared" si="155"/>
        <v>Update lineups set player_name = 'Lichaj Eric' where game_id = 20160315 and player_order = 2</v>
      </c>
      <c r="T453" s="65" t="str">
        <f t="shared" si="142"/>
        <v/>
      </c>
      <c r="U453" s="193" t="str">
        <f t="shared" si="156"/>
        <v/>
      </c>
      <c r="V453" s="242" t="s">
        <v>739</v>
      </c>
      <c r="W453" s="65" t="str">
        <f t="shared" si="157"/>
        <v>Update lineups set player_name = 'Lichaj Eric'</v>
      </c>
      <c r="X453" s="65" t="str">
        <f t="shared" si="143"/>
        <v/>
      </c>
      <c r="Y453" s="65" t="str">
        <f t="shared" si="144"/>
        <v/>
      </c>
      <c r="Z453" s="65" t="str">
        <f t="shared" si="145"/>
        <v/>
      </c>
      <c r="AA453" s="65" t="str">
        <f t="shared" si="146"/>
        <v/>
      </c>
      <c r="AB453" s="65" t="str">
        <f t="shared" si="147"/>
        <v/>
      </c>
      <c r="AC453" s="65" t="str">
        <f t="shared" si="148"/>
        <v/>
      </c>
      <c r="AD453" s="65" t="str">
        <f t="shared" si="158"/>
        <v xml:space="preserve"> where game_id = 20160315 and player_order = 2</v>
      </c>
      <c r="AE453" s="65" t="s">
        <v>739</v>
      </c>
      <c r="AF453" s="65" t="str">
        <f t="shared" si="149"/>
        <v/>
      </c>
      <c r="AG453" s="65" t="str">
        <f t="shared" si="150"/>
        <v/>
      </c>
      <c r="AH453" s="65" t="str">
        <f t="shared" si="151"/>
        <v/>
      </c>
      <c r="AI453" s="65" t="str">
        <f t="shared" si="152"/>
        <v/>
      </c>
      <c r="AJ453" s="65" t="str">
        <f t="shared" si="153"/>
        <v/>
      </c>
    </row>
    <row r="454" spans="1:36" x14ac:dyDescent="0.25">
      <c r="A454" s="109" t="s">
        <v>5</v>
      </c>
      <c r="B454" s="114">
        <v>1</v>
      </c>
      <c r="C454" s="113">
        <v>20160315</v>
      </c>
      <c r="D454" s="113">
        <v>3</v>
      </c>
      <c r="F454" s="212" t="s">
        <v>714</v>
      </c>
      <c r="Q454" s="115"/>
      <c r="R454" s="112" t="str">
        <f t="shared" si="154"/>
        <v>Update games set F= 1 where game_id=20160315</v>
      </c>
      <c r="S454" s="112" t="str">
        <f t="shared" si="155"/>
        <v>Update lineups set player_name = 'Mills Matthew' where game_id = 20160315 and player_order = 3</v>
      </c>
      <c r="T454" s="65" t="str">
        <f t="shared" si="142"/>
        <v/>
      </c>
      <c r="U454" s="193" t="str">
        <f t="shared" si="156"/>
        <v/>
      </c>
      <c r="V454" s="242" t="s">
        <v>739</v>
      </c>
      <c r="W454" s="65" t="str">
        <f t="shared" si="157"/>
        <v>Update lineups set player_name = 'Mills Matthew'</v>
      </c>
      <c r="X454" s="65" t="str">
        <f t="shared" si="143"/>
        <v/>
      </c>
      <c r="Y454" s="65" t="str">
        <f t="shared" si="144"/>
        <v/>
      </c>
      <c r="Z454" s="65" t="str">
        <f t="shared" si="145"/>
        <v/>
      </c>
      <c r="AA454" s="65" t="str">
        <f t="shared" si="146"/>
        <v/>
      </c>
      <c r="AB454" s="65" t="str">
        <f t="shared" si="147"/>
        <v/>
      </c>
      <c r="AC454" s="65" t="str">
        <f t="shared" si="148"/>
        <v/>
      </c>
      <c r="AD454" s="65" t="str">
        <f t="shared" si="158"/>
        <v xml:space="preserve"> where game_id = 20160315 and player_order = 3</v>
      </c>
      <c r="AE454" s="65" t="s">
        <v>739</v>
      </c>
      <c r="AF454" s="65" t="str">
        <f t="shared" si="149"/>
        <v/>
      </c>
      <c r="AG454" s="65" t="str">
        <f t="shared" si="150"/>
        <v/>
      </c>
      <c r="AH454" s="65" t="str">
        <f t="shared" si="151"/>
        <v/>
      </c>
      <c r="AI454" s="65" t="str">
        <f t="shared" si="152"/>
        <v/>
      </c>
      <c r="AJ454" s="65" t="str">
        <f t="shared" si="153"/>
        <v/>
      </c>
    </row>
    <row r="455" spans="1:36" x14ac:dyDescent="0.25">
      <c r="A455" s="109" t="s">
        <v>0</v>
      </c>
      <c r="B455" s="114">
        <v>1</v>
      </c>
      <c r="C455" s="113">
        <v>20160315</v>
      </c>
      <c r="D455" s="113">
        <v>4</v>
      </c>
      <c r="F455" s="212" t="s">
        <v>735</v>
      </c>
      <c r="Q455" s="115"/>
      <c r="R455" s="112" t="str">
        <f t="shared" si="154"/>
        <v>Update games set A= 1 where game_id=20160315</v>
      </c>
      <c r="S455" s="112" t="str">
        <f t="shared" si="155"/>
        <v>Update lineups set player_name = 'Cohen Chris' where game_id = 20160315 and player_order = 4</v>
      </c>
      <c r="T455" s="65" t="str">
        <f t="shared" si="142"/>
        <v/>
      </c>
      <c r="U455" s="193" t="str">
        <f t="shared" si="156"/>
        <v/>
      </c>
      <c r="V455" s="242" t="s">
        <v>739</v>
      </c>
      <c r="W455" s="65" t="str">
        <f t="shared" si="157"/>
        <v>Update lineups set player_name = 'Cohen Chris'</v>
      </c>
      <c r="X455" s="65" t="str">
        <f t="shared" si="143"/>
        <v/>
      </c>
      <c r="Y455" s="65" t="str">
        <f t="shared" si="144"/>
        <v/>
      </c>
      <c r="Z455" s="65" t="str">
        <f t="shared" si="145"/>
        <v/>
      </c>
      <c r="AA455" s="65" t="str">
        <f t="shared" si="146"/>
        <v/>
      </c>
      <c r="AB455" s="65" t="str">
        <f t="shared" si="147"/>
        <v/>
      </c>
      <c r="AC455" s="65" t="str">
        <f t="shared" si="148"/>
        <v/>
      </c>
      <c r="AD455" s="65" t="str">
        <f t="shared" si="158"/>
        <v xml:space="preserve"> where game_id = 20160315 and player_order = 4</v>
      </c>
      <c r="AE455" s="65" t="s">
        <v>739</v>
      </c>
      <c r="AF455" s="65" t="str">
        <f t="shared" si="149"/>
        <v/>
      </c>
      <c r="AG455" s="65" t="str">
        <f t="shared" si="150"/>
        <v/>
      </c>
      <c r="AH455" s="65" t="str">
        <f t="shared" si="151"/>
        <v/>
      </c>
      <c r="AI455" s="65" t="str">
        <f t="shared" si="152"/>
        <v/>
      </c>
      <c r="AJ455" s="65" t="str">
        <f t="shared" si="153"/>
        <v/>
      </c>
    </row>
    <row r="456" spans="1:36" x14ac:dyDescent="0.25">
      <c r="A456" s="109" t="s">
        <v>23</v>
      </c>
      <c r="B456" s="198" t="s">
        <v>792</v>
      </c>
      <c r="C456" s="113">
        <v>20160315</v>
      </c>
      <c r="D456" s="113">
        <v>5</v>
      </c>
      <c r="F456" s="212" t="s">
        <v>2717</v>
      </c>
      <c r="Q456" s="115"/>
      <c r="R456" s="112" t="str">
        <f t="shared" si="154"/>
        <v>Update games set Result= 'D' where game_id=20160315</v>
      </c>
      <c r="S456" s="112" t="str">
        <f t="shared" si="155"/>
        <v>Update lineups set player_name = 'Jokic Bojan' where game_id = 20160315 and player_order = 5</v>
      </c>
      <c r="T456" s="65" t="str">
        <f t="shared" si="142"/>
        <v/>
      </c>
      <c r="U456" s="193" t="str">
        <f t="shared" si="156"/>
        <v/>
      </c>
      <c r="V456" s="242" t="s">
        <v>739</v>
      </c>
      <c r="W456" s="65" t="str">
        <f t="shared" si="157"/>
        <v>Update lineups set player_name = 'Jokic Bojan'</v>
      </c>
      <c r="X456" s="65" t="str">
        <f t="shared" si="143"/>
        <v/>
      </c>
      <c r="Y456" s="65" t="str">
        <f t="shared" si="144"/>
        <v/>
      </c>
      <c r="Z456" s="65" t="str">
        <f t="shared" si="145"/>
        <v/>
      </c>
      <c r="AA456" s="65" t="str">
        <f t="shared" si="146"/>
        <v/>
      </c>
      <c r="AB456" s="65" t="str">
        <f t="shared" si="147"/>
        <v/>
      </c>
      <c r="AC456" s="65" t="str">
        <f t="shared" si="148"/>
        <v/>
      </c>
      <c r="AD456" s="65" t="str">
        <f t="shared" si="158"/>
        <v xml:space="preserve"> where game_id = 20160315 and player_order = 5</v>
      </c>
      <c r="AE456" s="65" t="s">
        <v>739</v>
      </c>
      <c r="AF456" s="65" t="str">
        <f t="shared" si="149"/>
        <v/>
      </c>
      <c r="AG456" s="65" t="str">
        <f t="shared" si="150"/>
        <v/>
      </c>
      <c r="AH456" s="65" t="str">
        <f t="shared" si="151"/>
        <v/>
      </c>
      <c r="AI456" s="65" t="str">
        <f t="shared" si="152"/>
        <v/>
      </c>
      <c r="AJ456" s="65" t="str">
        <f t="shared" si="153"/>
        <v/>
      </c>
    </row>
    <row r="457" spans="1:36" x14ac:dyDescent="0.25">
      <c r="A457" s="109" t="s">
        <v>768</v>
      </c>
      <c r="B457" s="114">
        <v>1</v>
      </c>
      <c r="C457" s="113">
        <v>20160315</v>
      </c>
      <c r="D457" s="113">
        <v>6</v>
      </c>
      <c r="F457" s="194" t="s">
        <v>830</v>
      </c>
      <c r="Q457" s="115"/>
      <c r="R457" s="112" t="str">
        <f t="shared" si="154"/>
        <v>Update games set HT_f= 1 where game_id=20160315</v>
      </c>
      <c r="S457" s="112" t="str">
        <f t="shared" si="155"/>
        <v>Update lineups set player_name = 'Mancienne Michael' where game_id = 20160315 and player_order = 6</v>
      </c>
      <c r="T457" s="65" t="str">
        <f t="shared" si="142"/>
        <v/>
      </c>
      <c r="U457" s="193" t="str">
        <f t="shared" si="156"/>
        <v/>
      </c>
      <c r="V457" s="242" t="s">
        <v>739</v>
      </c>
      <c r="W457" s="65" t="str">
        <f t="shared" si="157"/>
        <v>Update lineups set player_name = 'Mancienne Michael'</v>
      </c>
      <c r="X457" s="65" t="str">
        <f t="shared" si="143"/>
        <v/>
      </c>
      <c r="Y457" s="65" t="str">
        <f t="shared" si="144"/>
        <v/>
      </c>
      <c r="Z457" s="65" t="str">
        <f t="shared" si="145"/>
        <v/>
      </c>
      <c r="AA457" s="65" t="str">
        <f t="shared" si="146"/>
        <v/>
      </c>
      <c r="AB457" s="65" t="str">
        <f t="shared" si="147"/>
        <v/>
      </c>
      <c r="AC457" s="65" t="str">
        <f t="shared" si="148"/>
        <v/>
      </c>
      <c r="AD457" s="65" t="str">
        <f t="shared" si="158"/>
        <v xml:space="preserve"> where game_id = 20160315 and player_order = 6</v>
      </c>
      <c r="AE457" s="65" t="s">
        <v>739</v>
      </c>
      <c r="AF457" s="65" t="str">
        <f t="shared" si="149"/>
        <v/>
      </c>
      <c r="AG457" s="65" t="str">
        <f t="shared" si="150"/>
        <v/>
      </c>
      <c r="AH457" s="65" t="str">
        <f t="shared" si="151"/>
        <v/>
      </c>
      <c r="AI457" s="65" t="str">
        <f t="shared" si="152"/>
        <v/>
      </c>
      <c r="AJ457" s="65" t="str">
        <f t="shared" si="153"/>
        <v/>
      </c>
    </row>
    <row r="458" spans="1:36" x14ac:dyDescent="0.25">
      <c r="A458" s="109" t="s">
        <v>766</v>
      </c>
      <c r="B458" s="114">
        <v>0</v>
      </c>
      <c r="C458" s="113">
        <v>20160315</v>
      </c>
      <c r="D458" s="113">
        <v>7</v>
      </c>
      <c r="F458" s="194" t="s">
        <v>839</v>
      </c>
      <c r="Q458" s="115"/>
      <c r="R458" s="112" t="str">
        <f t="shared" si="154"/>
        <v>Update games set HT_a= 0 where game_id=20160315</v>
      </c>
      <c r="S458" s="112" t="str">
        <f t="shared" si="155"/>
        <v>Update lineups set player_name = 'Gardner Gary' where game_id = 20160315 and player_order = 7</v>
      </c>
      <c r="T458" s="65" t="str">
        <f t="shared" si="142"/>
        <v/>
      </c>
      <c r="U458" s="193" t="str">
        <f t="shared" si="156"/>
        <v/>
      </c>
      <c r="V458" s="242" t="s">
        <v>739</v>
      </c>
      <c r="W458" s="65" t="str">
        <f t="shared" si="157"/>
        <v>Update lineups set player_name = 'Gardner Gary'</v>
      </c>
      <c r="X458" s="65" t="str">
        <f t="shared" si="143"/>
        <v/>
      </c>
      <c r="Y458" s="65" t="str">
        <f t="shared" si="144"/>
        <v/>
      </c>
      <c r="Z458" s="65" t="str">
        <f t="shared" si="145"/>
        <v/>
      </c>
      <c r="AA458" s="65" t="str">
        <f t="shared" si="146"/>
        <v/>
      </c>
      <c r="AB458" s="65" t="str">
        <f t="shared" si="147"/>
        <v/>
      </c>
      <c r="AC458" s="65" t="str">
        <f t="shared" si="148"/>
        <v/>
      </c>
      <c r="AD458" s="65" t="str">
        <f t="shared" si="158"/>
        <v xml:space="preserve"> where game_id = 20160315 and player_order = 7</v>
      </c>
      <c r="AE458" s="65" t="s">
        <v>739</v>
      </c>
      <c r="AF458" s="65" t="str">
        <f t="shared" si="149"/>
        <v/>
      </c>
      <c r="AG458" s="65" t="str">
        <f t="shared" si="150"/>
        <v/>
      </c>
      <c r="AH458" s="65" t="str">
        <f t="shared" si="151"/>
        <v/>
      </c>
      <c r="AI458" s="65" t="str">
        <f t="shared" si="152"/>
        <v/>
      </c>
      <c r="AJ458" s="65" t="str">
        <f t="shared" si="153"/>
        <v/>
      </c>
    </row>
    <row r="459" spans="1:36" x14ac:dyDescent="0.25">
      <c r="A459" s="109" t="s">
        <v>764</v>
      </c>
      <c r="B459" s="114">
        <v>15</v>
      </c>
      <c r="C459" s="113">
        <v>20160315</v>
      </c>
      <c r="D459" s="113">
        <v>8</v>
      </c>
      <c r="F459" s="194" t="s">
        <v>765</v>
      </c>
      <c r="Q459" s="115"/>
      <c r="R459" s="112" t="str">
        <f t="shared" si="154"/>
        <v>Update games set Pos_before= 15 where game_id=20160315</v>
      </c>
      <c r="S459" s="112" t="str">
        <f t="shared" si="155"/>
        <v>Update lineups set player_name = 'Vaughan David' where game_id = 20160315 and player_order = 8</v>
      </c>
      <c r="T459" s="65" t="str">
        <f t="shared" si="142"/>
        <v/>
      </c>
      <c r="U459" s="193" t="str">
        <f t="shared" si="156"/>
        <v/>
      </c>
      <c r="V459" s="242" t="s">
        <v>739</v>
      </c>
      <c r="W459" s="65" t="str">
        <f t="shared" si="157"/>
        <v>Update lineups set player_name = 'Vaughan David'</v>
      </c>
      <c r="X459" s="65" t="str">
        <f t="shared" si="143"/>
        <v/>
      </c>
      <c r="Y459" s="65" t="str">
        <f t="shared" si="144"/>
        <v/>
      </c>
      <c r="Z459" s="65" t="str">
        <f t="shared" si="145"/>
        <v/>
      </c>
      <c r="AA459" s="65" t="str">
        <f t="shared" si="146"/>
        <v/>
      </c>
      <c r="AB459" s="65" t="str">
        <f t="shared" si="147"/>
        <v/>
      </c>
      <c r="AC459" s="65" t="str">
        <f t="shared" si="148"/>
        <v/>
      </c>
      <c r="AD459" s="65" t="str">
        <f t="shared" si="158"/>
        <v xml:space="preserve"> where game_id = 20160315 and player_order = 8</v>
      </c>
      <c r="AE459" s="65" t="s">
        <v>739</v>
      </c>
      <c r="AF459" s="65" t="str">
        <f t="shared" si="149"/>
        <v/>
      </c>
      <c r="AG459" s="65" t="str">
        <f t="shared" si="150"/>
        <v/>
      </c>
      <c r="AH459" s="65" t="str">
        <f t="shared" si="151"/>
        <v/>
      </c>
      <c r="AI459" s="65" t="str">
        <f t="shared" si="152"/>
        <v/>
      </c>
      <c r="AJ459" s="65" t="str">
        <f t="shared" si="153"/>
        <v/>
      </c>
    </row>
    <row r="460" spans="1:36" x14ac:dyDescent="0.25">
      <c r="A460" s="109" t="s">
        <v>762</v>
      </c>
      <c r="B460" s="114">
        <v>13</v>
      </c>
      <c r="C460" s="113">
        <v>20160315</v>
      </c>
      <c r="D460" s="113">
        <v>9</v>
      </c>
      <c r="F460" s="194" t="s">
        <v>741</v>
      </c>
      <c r="I460" s="113">
        <v>44</v>
      </c>
      <c r="Q460" s="115"/>
      <c r="R460" s="112" t="str">
        <f t="shared" si="154"/>
        <v>Update games set Pos_after= 13 where game_id=20160315</v>
      </c>
      <c r="S460" s="112" t="str">
        <f t="shared" si="155"/>
        <v>Update lineups set player_name = 'Osborn Ben', Y_min = 44 where game_id = 20160315 and player_order = 9</v>
      </c>
      <c r="T460" s="65" t="str">
        <f t="shared" si="142"/>
        <v/>
      </c>
      <c r="U460" s="193" t="str">
        <f t="shared" si="156"/>
        <v/>
      </c>
      <c r="V460" s="242" t="s">
        <v>739</v>
      </c>
      <c r="W460" s="65" t="str">
        <f t="shared" si="157"/>
        <v>Update lineups set player_name = 'Osborn Ben'</v>
      </c>
      <c r="X460" s="65" t="str">
        <f t="shared" si="143"/>
        <v/>
      </c>
      <c r="Y460" s="65" t="str">
        <f t="shared" si="144"/>
        <v>, Y_min = 44</v>
      </c>
      <c r="Z460" s="65" t="str">
        <f t="shared" si="145"/>
        <v/>
      </c>
      <c r="AA460" s="65" t="str">
        <f t="shared" si="146"/>
        <v/>
      </c>
      <c r="AB460" s="65" t="str">
        <f t="shared" si="147"/>
        <v/>
      </c>
      <c r="AC460" s="65" t="str">
        <f t="shared" si="148"/>
        <v/>
      </c>
      <c r="AD460" s="65" t="str">
        <f t="shared" si="158"/>
        <v xml:space="preserve"> where game_id = 20160315 and player_order = 9</v>
      </c>
      <c r="AE460" s="65" t="s">
        <v>739</v>
      </c>
      <c r="AF460" s="65" t="str">
        <f t="shared" si="149"/>
        <v/>
      </c>
      <c r="AG460" s="65" t="str">
        <f t="shared" si="150"/>
        <v/>
      </c>
      <c r="AH460" s="65" t="str">
        <f t="shared" si="151"/>
        <v/>
      </c>
      <c r="AI460" s="65" t="str">
        <f t="shared" si="152"/>
        <v/>
      </c>
      <c r="AJ460" s="65" t="str">
        <f t="shared" si="153"/>
        <v/>
      </c>
    </row>
    <row r="461" spans="1:36" x14ac:dyDescent="0.25">
      <c r="A461" s="109" t="s">
        <v>761</v>
      </c>
      <c r="B461" s="114">
        <v>10</v>
      </c>
      <c r="C461" s="113">
        <v>20160315</v>
      </c>
      <c r="D461" s="113">
        <v>10</v>
      </c>
      <c r="F461" s="194" t="s">
        <v>2770</v>
      </c>
      <c r="Q461" s="115"/>
      <c r="R461" s="112" t="str">
        <f t="shared" si="154"/>
        <v>Update games set Opp_before= 10 where game_id=20160315</v>
      </c>
      <c r="S461" s="112" t="str">
        <f t="shared" si="155"/>
        <v>Update lineups set player_name = 'Macheda Federico' where game_id = 20160315 and player_order = 10</v>
      </c>
      <c r="T461" s="65" t="str">
        <f t="shared" si="142"/>
        <v/>
      </c>
      <c r="U461" s="193" t="str">
        <f t="shared" si="156"/>
        <v/>
      </c>
      <c r="V461" s="242" t="s">
        <v>739</v>
      </c>
      <c r="W461" s="65" t="str">
        <f t="shared" si="157"/>
        <v>Update lineups set player_name = 'Macheda Federico'</v>
      </c>
      <c r="X461" s="65" t="str">
        <f t="shared" si="143"/>
        <v/>
      </c>
      <c r="Y461" s="65" t="str">
        <f t="shared" si="144"/>
        <v/>
      </c>
      <c r="Z461" s="65" t="str">
        <f t="shared" si="145"/>
        <v/>
      </c>
      <c r="AA461" s="65" t="str">
        <f t="shared" si="146"/>
        <v/>
      </c>
      <c r="AB461" s="65" t="str">
        <f t="shared" si="147"/>
        <v/>
      </c>
      <c r="AC461" s="65" t="str">
        <f t="shared" si="148"/>
        <v/>
      </c>
      <c r="AD461" s="65" t="str">
        <f t="shared" si="158"/>
        <v xml:space="preserve"> where game_id = 20160315 and player_order = 10</v>
      </c>
      <c r="AE461" s="65" t="s">
        <v>739</v>
      </c>
      <c r="AF461" s="65" t="str">
        <f t="shared" si="149"/>
        <v/>
      </c>
      <c r="AG461" s="65" t="str">
        <f t="shared" si="150"/>
        <v/>
      </c>
      <c r="AH461" s="65" t="str">
        <f t="shared" si="151"/>
        <v/>
      </c>
      <c r="AI461" s="65" t="str">
        <f t="shared" si="152"/>
        <v/>
      </c>
      <c r="AJ461" s="65" t="str">
        <f t="shared" si="153"/>
        <v/>
      </c>
    </row>
    <row r="462" spans="1:36" x14ac:dyDescent="0.25">
      <c r="A462" s="109" t="s">
        <v>759</v>
      </c>
      <c r="B462" s="114">
        <v>10</v>
      </c>
      <c r="C462" s="75">
        <v>20160315</v>
      </c>
      <c r="D462" s="75">
        <v>11</v>
      </c>
      <c r="E462" s="75"/>
      <c r="F462" s="195" t="s">
        <v>758</v>
      </c>
      <c r="G462" s="75"/>
      <c r="H462" s="78"/>
      <c r="I462" s="75">
        <v>74</v>
      </c>
      <c r="J462" s="75"/>
      <c r="K462" s="75"/>
      <c r="L462" s="233"/>
      <c r="M462" s="234"/>
      <c r="N462" s="235"/>
      <c r="O462" s="235"/>
      <c r="Q462" s="115"/>
      <c r="R462" s="112" t="str">
        <f t="shared" si="154"/>
        <v>Update games set Opp_after= 10 where game_id=20160315</v>
      </c>
      <c r="S462" s="112" t="str">
        <f t="shared" si="155"/>
        <v>Update lineups set player_name = 'Mendes Ryan', Y_min = 74 where game_id = 20160315 and player_order = 11</v>
      </c>
      <c r="T462" s="65" t="str">
        <f t="shared" si="142"/>
        <v/>
      </c>
      <c r="U462" s="193" t="str">
        <f t="shared" si="156"/>
        <v/>
      </c>
      <c r="V462" s="242" t="s">
        <v>739</v>
      </c>
      <c r="W462" s="65" t="str">
        <f t="shared" si="157"/>
        <v>Update lineups set player_name = 'Mendes Ryan'</v>
      </c>
      <c r="X462" s="65" t="str">
        <f t="shared" si="143"/>
        <v/>
      </c>
      <c r="Y462" s="65" t="str">
        <f t="shared" si="144"/>
        <v>, Y_min = 74</v>
      </c>
      <c r="Z462" s="65" t="str">
        <f t="shared" si="145"/>
        <v/>
      </c>
      <c r="AA462" s="65" t="str">
        <f t="shared" si="146"/>
        <v/>
      </c>
      <c r="AB462" s="65" t="str">
        <f t="shared" si="147"/>
        <v/>
      </c>
      <c r="AC462" s="65" t="str">
        <f t="shared" si="148"/>
        <v/>
      </c>
      <c r="AD462" s="65" t="str">
        <f t="shared" si="158"/>
        <v xml:space="preserve"> where game_id = 20160315 and player_order = 11</v>
      </c>
      <c r="AE462" s="65" t="s">
        <v>739</v>
      </c>
      <c r="AF462" s="65" t="str">
        <f t="shared" si="149"/>
        <v/>
      </c>
      <c r="AG462" s="65" t="str">
        <f t="shared" si="150"/>
        <v/>
      </c>
      <c r="AH462" s="65" t="str">
        <f t="shared" si="151"/>
        <v/>
      </c>
      <c r="AI462" s="65" t="str">
        <f t="shared" si="152"/>
        <v/>
      </c>
      <c r="AJ462" s="65" t="str">
        <f t="shared" si="153"/>
        <v/>
      </c>
    </row>
    <row r="463" spans="1:36" x14ac:dyDescent="0.25">
      <c r="A463" s="109" t="s">
        <v>20</v>
      </c>
      <c r="B463" s="236" t="s">
        <v>2769</v>
      </c>
      <c r="C463" s="113">
        <v>20160315</v>
      </c>
      <c r="D463" s="113">
        <v>12</v>
      </c>
      <c r="F463" s="194" t="s">
        <v>754</v>
      </c>
      <c r="Q463" s="115"/>
      <c r="R463" s="112" t="str">
        <f t="shared" si="154"/>
        <v>Update games set Ground= 'KC Stadium' where game_id=20160315</v>
      </c>
      <c r="S463" s="112" t="str">
        <f t="shared" si="155"/>
        <v>Update lineups set player_name = 'Evtimov Dimitar' where game_id = 20160315 and player_order = 12</v>
      </c>
      <c r="T463" s="65" t="str">
        <f t="shared" si="142"/>
        <v/>
      </c>
      <c r="U463" s="193" t="str">
        <f t="shared" si="156"/>
        <v/>
      </c>
      <c r="V463" s="242" t="s">
        <v>739</v>
      </c>
      <c r="W463" s="65" t="str">
        <f t="shared" si="157"/>
        <v>Update lineups set player_name = 'Evtimov Dimitar'</v>
      </c>
      <c r="X463" s="65" t="str">
        <f t="shared" si="143"/>
        <v/>
      </c>
      <c r="Y463" s="65" t="str">
        <f t="shared" si="144"/>
        <v/>
      </c>
      <c r="Z463" s="65" t="str">
        <f t="shared" si="145"/>
        <v/>
      </c>
      <c r="AA463" s="65" t="str">
        <f t="shared" si="146"/>
        <v/>
      </c>
      <c r="AB463" s="65" t="str">
        <f t="shared" si="147"/>
        <v/>
      </c>
      <c r="AC463" s="65" t="str">
        <f t="shared" si="148"/>
        <v/>
      </c>
      <c r="AD463" s="65" t="str">
        <f t="shared" si="158"/>
        <v xml:space="preserve"> where game_id = 20160315 and player_order = 12</v>
      </c>
      <c r="AE463" s="65" t="s">
        <v>739</v>
      </c>
      <c r="AF463" s="65" t="str">
        <f t="shared" si="149"/>
        <v/>
      </c>
      <c r="AG463" s="65" t="str">
        <f t="shared" si="150"/>
        <v/>
      </c>
      <c r="AH463" s="65" t="str">
        <f t="shared" si="151"/>
        <v/>
      </c>
      <c r="AI463" s="65" t="str">
        <f t="shared" si="152"/>
        <v/>
      </c>
      <c r="AJ463" s="65" t="str">
        <f t="shared" si="153"/>
        <v/>
      </c>
    </row>
    <row r="464" spans="1:36" x14ac:dyDescent="0.25">
      <c r="A464" s="109" t="s">
        <v>756</v>
      </c>
      <c r="B464" s="201" t="str">
        <f>B463</f>
        <v>'KC Stadium'</v>
      </c>
      <c r="C464" s="113">
        <v>20160315</v>
      </c>
      <c r="D464" s="113">
        <v>13</v>
      </c>
      <c r="F464" s="194" t="s">
        <v>747</v>
      </c>
      <c r="H464" s="232"/>
      <c r="Q464" s="115"/>
      <c r="R464" s="112" t="str">
        <f t="shared" si="154"/>
        <v>Update games set Ground_Parent= 'KC Stadium' where game_id=20160315</v>
      </c>
      <c r="S464" s="112" t="str">
        <f t="shared" si="155"/>
        <v>Update lineups set player_name = 'Wilson Kelvin' where game_id = 20160315 and player_order = 13</v>
      </c>
      <c r="T464" s="65" t="str">
        <f t="shared" si="142"/>
        <v/>
      </c>
      <c r="U464" s="193" t="str">
        <f t="shared" si="156"/>
        <v/>
      </c>
      <c r="V464" s="242" t="s">
        <v>739</v>
      </c>
      <c r="W464" s="65" t="str">
        <f t="shared" si="157"/>
        <v>Update lineups set player_name = 'Wilson Kelvin'</v>
      </c>
      <c r="X464" s="65" t="str">
        <f t="shared" si="143"/>
        <v/>
      </c>
      <c r="Y464" s="65" t="str">
        <f t="shared" si="144"/>
        <v/>
      </c>
      <c r="Z464" s="65" t="str">
        <f t="shared" si="145"/>
        <v/>
      </c>
      <c r="AA464" s="65" t="str">
        <f t="shared" si="146"/>
        <v/>
      </c>
      <c r="AB464" s="65" t="str">
        <f t="shared" si="147"/>
        <v/>
      </c>
      <c r="AC464" s="65" t="str">
        <f t="shared" si="148"/>
        <v/>
      </c>
      <c r="AD464" s="65" t="str">
        <f t="shared" si="158"/>
        <v xml:space="preserve"> where game_id = 20160315 and player_order = 13</v>
      </c>
      <c r="AE464" s="65" t="s">
        <v>739</v>
      </c>
      <c r="AF464" s="65" t="str">
        <f t="shared" si="149"/>
        <v/>
      </c>
      <c r="AG464" s="65" t="str">
        <f t="shared" si="150"/>
        <v/>
      </c>
      <c r="AH464" s="65" t="str">
        <f t="shared" si="151"/>
        <v/>
      </c>
      <c r="AI464" s="65" t="str">
        <f t="shared" si="152"/>
        <v/>
      </c>
      <c r="AJ464" s="65" t="str">
        <f t="shared" si="153"/>
        <v/>
      </c>
    </row>
    <row r="465" spans="1:36" x14ac:dyDescent="0.25">
      <c r="A465" s="109" t="s">
        <v>753</v>
      </c>
      <c r="B465" s="236" t="s">
        <v>2768</v>
      </c>
      <c r="C465" s="113">
        <v>20160315</v>
      </c>
      <c r="D465" s="113">
        <v>14</v>
      </c>
      <c r="F465" s="194" t="s">
        <v>775</v>
      </c>
      <c r="H465" s="232"/>
      <c r="Q465" s="115"/>
      <c r="R465" s="112" t="str">
        <f t="shared" si="154"/>
        <v>Update games set Referee= 'Andy Davies' where game_id=20160315</v>
      </c>
      <c r="S465" s="112" t="str">
        <f t="shared" si="155"/>
        <v>Update lineups set player_name = 'Grant Jorge' where game_id = 20160315 and player_order = 14</v>
      </c>
      <c r="T465" s="65" t="str">
        <f t="shared" si="142"/>
        <v/>
      </c>
      <c r="U465" s="193" t="str">
        <f t="shared" si="156"/>
        <v/>
      </c>
      <c r="V465" s="242" t="s">
        <v>739</v>
      </c>
      <c r="W465" s="65" t="str">
        <f t="shared" si="157"/>
        <v>Update lineups set player_name = 'Grant Jorge'</v>
      </c>
      <c r="X465" s="65" t="str">
        <f t="shared" si="143"/>
        <v/>
      </c>
      <c r="Y465" s="65" t="str">
        <f t="shared" si="144"/>
        <v/>
      </c>
      <c r="Z465" s="65" t="str">
        <f t="shared" si="145"/>
        <v/>
      </c>
      <c r="AA465" s="65" t="str">
        <f t="shared" si="146"/>
        <v/>
      </c>
      <c r="AB465" s="65" t="str">
        <f t="shared" si="147"/>
        <v/>
      </c>
      <c r="AC465" s="65" t="str">
        <f t="shared" si="148"/>
        <v/>
      </c>
      <c r="AD465" s="65" t="str">
        <f t="shared" si="158"/>
        <v xml:space="preserve"> where game_id = 20160315 and player_order = 14</v>
      </c>
      <c r="AE465" s="65" t="s">
        <v>739</v>
      </c>
      <c r="AF465" s="65" t="str">
        <f t="shared" si="149"/>
        <v/>
      </c>
      <c r="AG465" s="65" t="str">
        <f t="shared" si="150"/>
        <v/>
      </c>
      <c r="AH465" s="65" t="str">
        <f t="shared" si="151"/>
        <v/>
      </c>
      <c r="AI465" s="65" t="str">
        <f t="shared" si="152"/>
        <v/>
      </c>
      <c r="AJ465" s="65" t="str">
        <f t="shared" si="153"/>
        <v/>
      </c>
    </row>
    <row r="466" spans="1:36" x14ac:dyDescent="0.25">
      <c r="A466" s="109" t="s">
        <v>475</v>
      </c>
      <c r="B466" s="114">
        <v>15663</v>
      </c>
      <c r="C466" s="113">
        <v>20160315</v>
      </c>
      <c r="D466" s="113">
        <v>15</v>
      </c>
      <c r="F466" s="194" t="s">
        <v>2685</v>
      </c>
      <c r="G466" s="113">
        <v>72</v>
      </c>
      <c r="H466" s="194" t="s">
        <v>735</v>
      </c>
      <c r="Q466" s="115"/>
      <c r="R466" s="112" t="str">
        <f t="shared" si="154"/>
        <v>Update games set Att= 15663 where game_id=20160315</v>
      </c>
      <c r="S466" s="112" t="str">
        <f t="shared" si="155"/>
        <v>Update lineups set player_name = 'Teshce Robert', Sub_min= 72, Player_off = 'Cohen Chris' where game_id = 20160315 and player_order = 15</v>
      </c>
      <c r="T466" s="65" t="str">
        <f t="shared" si="142"/>
        <v/>
      </c>
      <c r="U466" s="193" t="str">
        <f t="shared" si="156"/>
        <v/>
      </c>
      <c r="V466" s="242" t="s">
        <v>739</v>
      </c>
      <c r="W466" s="65" t="str">
        <f t="shared" si="157"/>
        <v>Update lineups set player_name = 'Teshce Robert'</v>
      </c>
      <c r="X466" s="65" t="str">
        <f t="shared" si="143"/>
        <v/>
      </c>
      <c r="Y466" s="65" t="str">
        <f t="shared" si="144"/>
        <v/>
      </c>
      <c r="Z466" s="65" t="str">
        <f t="shared" si="145"/>
        <v/>
      </c>
      <c r="AA466" s="65" t="str">
        <f t="shared" si="146"/>
        <v/>
      </c>
      <c r="AB466" s="65" t="str">
        <f t="shared" si="147"/>
        <v>, Sub_min= 72</v>
      </c>
      <c r="AC466" s="65" t="str">
        <f t="shared" si="148"/>
        <v>, Player_off = 'Cohen Chris'</v>
      </c>
      <c r="AD466" s="65" t="str">
        <f t="shared" si="158"/>
        <v xml:space="preserve"> where game_id = 20160315 and player_order = 15</v>
      </c>
      <c r="AE466" s="65" t="s">
        <v>739</v>
      </c>
      <c r="AF466" s="65" t="str">
        <f t="shared" si="149"/>
        <v/>
      </c>
      <c r="AG466" s="65" t="str">
        <f t="shared" si="150"/>
        <v/>
      </c>
      <c r="AH466" s="65" t="str">
        <f t="shared" si="151"/>
        <v/>
      </c>
      <c r="AI466" s="65" t="str">
        <f t="shared" si="152"/>
        <v/>
      </c>
      <c r="AJ466" s="65" t="str">
        <f t="shared" si="153"/>
        <v/>
      </c>
    </row>
    <row r="467" spans="1:36" x14ac:dyDescent="0.25">
      <c r="A467" s="109" t="s">
        <v>749</v>
      </c>
      <c r="B467" s="237" t="s">
        <v>2767</v>
      </c>
      <c r="C467" s="113">
        <v>20160315</v>
      </c>
      <c r="D467" s="113">
        <v>16</v>
      </c>
      <c r="F467" s="194" t="s">
        <v>823</v>
      </c>
      <c r="G467" s="113">
        <v>58</v>
      </c>
      <c r="H467" s="194" t="s">
        <v>2770</v>
      </c>
      <c r="Q467" s="115"/>
      <c r="R467" s="112" t="str">
        <f t="shared" si="154"/>
        <v>Update games set Source= 'http://www.11v11.com/matches/hull-city-v-nottingham-forest-15-march-2016-316298/' where game_id=20160315</v>
      </c>
      <c r="S467" s="112" t="str">
        <f t="shared" si="155"/>
        <v>Update lineups set player_name = 'Burke Oliver', Sub_min= 58, Player_off = 'Macheda Federico' where game_id = 20160315 and player_order = 16</v>
      </c>
      <c r="T467" s="65" t="str">
        <f t="shared" si="142"/>
        <v/>
      </c>
      <c r="U467" s="193" t="str">
        <f t="shared" si="156"/>
        <v/>
      </c>
      <c r="V467" s="242" t="s">
        <v>739</v>
      </c>
      <c r="W467" s="65" t="str">
        <f t="shared" si="157"/>
        <v>Update lineups set player_name = 'Burke Oliver'</v>
      </c>
      <c r="X467" s="65" t="str">
        <f t="shared" si="143"/>
        <v/>
      </c>
      <c r="Y467" s="65" t="str">
        <f t="shared" si="144"/>
        <v/>
      </c>
      <c r="Z467" s="65" t="str">
        <f t="shared" si="145"/>
        <v/>
      </c>
      <c r="AA467" s="65" t="str">
        <f t="shared" si="146"/>
        <v/>
      </c>
      <c r="AB467" s="65" t="str">
        <f t="shared" si="147"/>
        <v>, Sub_min= 58</v>
      </c>
      <c r="AC467" s="65" t="str">
        <f t="shared" si="148"/>
        <v>, Player_off = 'Macheda Federico'</v>
      </c>
      <c r="AD467" s="65" t="str">
        <f t="shared" si="158"/>
        <v xml:space="preserve"> where game_id = 20160315 and player_order = 16</v>
      </c>
      <c r="AE467" s="65" t="s">
        <v>739</v>
      </c>
      <c r="AF467" s="65" t="str">
        <f t="shared" si="149"/>
        <v/>
      </c>
      <c r="AG467" s="65" t="str">
        <f t="shared" si="150"/>
        <v/>
      </c>
      <c r="AH467" s="65" t="str">
        <f t="shared" si="151"/>
        <v/>
      </c>
      <c r="AI467" s="65" t="str">
        <f t="shared" si="152"/>
        <v/>
      </c>
      <c r="AJ467" s="65" t="str">
        <f t="shared" si="153"/>
        <v/>
      </c>
    </row>
    <row r="468" spans="1:36" x14ac:dyDescent="0.25">
      <c r="A468" s="109" t="s">
        <v>746</v>
      </c>
      <c r="B468" s="198" t="s">
        <v>2763</v>
      </c>
      <c r="C468" s="113">
        <v>20160315</v>
      </c>
      <c r="D468" s="113">
        <v>17</v>
      </c>
      <c r="F468" s="194" t="s">
        <v>750</v>
      </c>
      <c r="G468" s="113">
        <v>85</v>
      </c>
      <c r="H468" s="194" t="s">
        <v>758</v>
      </c>
      <c r="Q468" s="115"/>
      <c r="R468" s="112" t="str">
        <f t="shared" si="154"/>
        <v>Update games set Game_date= '20160315' where game_id=20160315</v>
      </c>
      <c r="S468" s="112" t="str">
        <f t="shared" si="155"/>
        <v>Update lineups set player_name = 'Blackstock Dexter', Sub_min= 85, Player_off = 'Mendes Ryan' where game_id = 20160315 and player_order = 17</v>
      </c>
      <c r="T468" s="65" t="str">
        <f t="shared" si="142"/>
        <v/>
      </c>
      <c r="U468" s="193" t="str">
        <f t="shared" si="156"/>
        <v/>
      </c>
      <c r="V468" s="242" t="s">
        <v>739</v>
      </c>
      <c r="W468" s="65" t="str">
        <f t="shared" si="157"/>
        <v>Update lineups set player_name = 'Blackstock Dexter'</v>
      </c>
      <c r="X468" s="65" t="str">
        <f t="shared" si="143"/>
        <v/>
      </c>
      <c r="Y468" s="65" t="str">
        <f t="shared" si="144"/>
        <v/>
      </c>
      <c r="Z468" s="65" t="str">
        <f t="shared" si="145"/>
        <v/>
      </c>
      <c r="AA468" s="65" t="str">
        <f t="shared" si="146"/>
        <v/>
      </c>
      <c r="AB468" s="65" t="str">
        <f t="shared" si="147"/>
        <v>, Sub_min= 85</v>
      </c>
      <c r="AC468" s="65" t="str">
        <f t="shared" si="148"/>
        <v>, Player_off = 'Mendes Ryan'</v>
      </c>
      <c r="AD468" s="65" t="str">
        <f t="shared" si="158"/>
        <v xml:space="preserve"> where game_id = 20160315 and player_order = 17</v>
      </c>
      <c r="AE468" s="65" t="s">
        <v>739</v>
      </c>
      <c r="AF468" s="65" t="str">
        <f t="shared" si="149"/>
        <v/>
      </c>
      <c r="AG468" s="65" t="str">
        <f t="shared" si="150"/>
        <v/>
      </c>
      <c r="AH468" s="65" t="str">
        <f t="shared" si="151"/>
        <v/>
      </c>
      <c r="AI468" s="65" t="str">
        <f t="shared" si="152"/>
        <v/>
      </c>
      <c r="AJ468" s="65" t="str">
        <f t="shared" si="153"/>
        <v/>
      </c>
    </row>
    <row r="469" spans="1:36" s="126" customFormat="1" ht="15" thickBot="1" x14ac:dyDescent="0.3">
      <c r="A469" s="116" t="s">
        <v>743</v>
      </c>
      <c r="B469" s="238" t="s">
        <v>2721</v>
      </c>
      <c r="C469" s="117">
        <v>20160315</v>
      </c>
      <c r="D469" s="117">
        <v>18</v>
      </c>
      <c r="E469" s="117"/>
      <c r="F469" s="199" t="s">
        <v>742</v>
      </c>
      <c r="G469" s="117"/>
      <c r="H469" s="118"/>
      <c r="I469" s="117"/>
      <c r="J469" s="117"/>
      <c r="K469" s="117"/>
      <c r="L469" s="205"/>
      <c r="M469" s="206"/>
      <c r="N469" s="207"/>
      <c r="O469" s="207"/>
      <c r="P469" s="207"/>
      <c r="Q469" s="239"/>
      <c r="R469" s="240" t="str">
        <f t="shared" si="154"/>
        <v>Update games set Game_time= '7:45PM' where game_id=20160315</v>
      </c>
      <c r="S469" s="240" t="str">
        <f t="shared" si="155"/>
        <v>Update lineups set player_name = 'Walker Tyler' where game_id = 20160315 and player_order = 18</v>
      </c>
      <c r="T469" s="126" t="str">
        <f t="shared" si="142"/>
        <v/>
      </c>
      <c r="U469" s="241" t="str">
        <f t="shared" si="156"/>
        <v/>
      </c>
      <c r="V469" s="242" t="s">
        <v>739</v>
      </c>
      <c r="W469" s="126" t="str">
        <f t="shared" si="157"/>
        <v>Update lineups set player_name = 'Walker Tyler'</v>
      </c>
      <c r="X469" s="126" t="str">
        <f t="shared" si="143"/>
        <v/>
      </c>
      <c r="Y469" s="126" t="str">
        <f t="shared" si="144"/>
        <v/>
      </c>
      <c r="Z469" s="126" t="str">
        <f t="shared" si="145"/>
        <v/>
      </c>
      <c r="AA469" s="126" t="str">
        <f t="shared" si="146"/>
        <v/>
      </c>
      <c r="AB469" s="126" t="str">
        <f t="shared" si="147"/>
        <v/>
      </c>
      <c r="AC469" s="126" t="str">
        <f t="shared" si="148"/>
        <v/>
      </c>
      <c r="AD469" s="126" t="str">
        <f t="shared" si="158"/>
        <v xml:space="preserve"> where game_id = 20160315 and player_order = 18</v>
      </c>
      <c r="AE469" s="126" t="s">
        <v>739</v>
      </c>
      <c r="AF469" s="126" t="str">
        <f t="shared" si="149"/>
        <v/>
      </c>
      <c r="AG469" s="126" t="str">
        <f t="shared" si="150"/>
        <v/>
      </c>
      <c r="AH469" s="126" t="str">
        <f t="shared" si="151"/>
        <v/>
      </c>
      <c r="AI469" s="126" t="str">
        <f t="shared" si="152"/>
        <v/>
      </c>
      <c r="AJ469" s="126" t="str">
        <f t="shared" si="153"/>
        <v/>
      </c>
    </row>
    <row r="470" spans="1:36" ht="15" thickTop="1" x14ac:dyDescent="0.25">
      <c r="A470" s="136" t="s">
        <v>22</v>
      </c>
      <c r="B470" s="246" t="s">
        <v>773</v>
      </c>
      <c r="C470" s="113">
        <v>20160319</v>
      </c>
      <c r="D470" s="113">
        <v>1</v>
      </c>
      <c r="F470" s="212" t="s">
        <v>772</v>
      </c>
      <c r="M470" s="194"/>
      <c r="Q470" s="115"/>
      <c r="R470" s="112" t="str">
        <f t="shared" si="154"/>
        <v>Update games set Opponent= 'Derby County' where game_id=20160319</v>
      </c>
      <c r="S470" s="112" t="str">
        <f t="shared" si="155"/>
        <v>Update lineups set player_name = 'de Vries Dorus' where game_id = 20160319 and player_order = 1; update lineups set player_on = 'de Vries Dorus', sub_min =  where game_id = 20160319 and player_name = ''</v>
      </c>
      <c r="T470" s="65" t="str">
        <f t="shared" si="142"/>
        <v/>
      </c>
      <c r="U470" s="193" t="str">
        <f t="shared" si="156"/>
        <v/>
      </c>
      <c r="V470" s="242" t="s">
        <v>739</v>
      </c>
      <c r="W470" s="65" t="str">
        <f t="shared" si="157"/>
        <v>Update lineups set player_name = 'de Vries Dorus'</v>
      </c>
      <c r="X470" s="65" t="str">
        <f t="shared" si="143"/>
        <v/>
      </c>
      <c r="Y470" s="65" t="str">
        <f t="shared" si="144"/>
        <v/>
      </c>
      <c r="Z470" s="65" t="str">
        <f t="shared" si="145"/>
        <v/>
      </c>
      <c r="AA470" s="65" t="str">
        <f t="shared" si="146"/>
        <v/>
      </c>
      <c r="AB470" s="65" t="str">
        <f t="shared" si="147"/>
        <v/>
      </c>
      <c r="AC470" s="65" t="str">
        <f t="shared" si="148"/>
        <v/>
      </c>
      <c r="AD470" s="65" t="str">
        <f t="shared" ref="AD470:AD501" si="159">IF(F470="", "", CONCATENATE(" where game_id = ",C470, " and player_order = ", D470, "; update lineups set player_on = '", F470, "', sub_min = ", G470, " where game_id = ", C470, " and player_name = '", H470, "'"))</f>
        <v xml:space="preserve"> where game_id = 20160319 and player_order = 1; update lineups set player_on = 'de Vries Dorus', sub_min =  where game_id = 20160319 and player_name = ''</v>
      </c>
      <c r="AE470" s="65" t="s">
        <v>739</v>
      </c>
      <c r="AF470" s="65" t="str">
        <f t="shared" si="149"/>
        <v/>
      </c>
      <c r="AG470" s="65" t="str">
        <f t="shared" si="150"/>
        <v/>
      </c>
      <c r="AH470" s="65" t="str">
        <f t="shared" si="151"/>
        <v/>
      </c>
      <c r="AI470" s="65" t="str">
        <f t="shared" si="152"/>
        <v/>
      </c>
      <c r="AJ470" s="65" t="str">
        <f t="shared" si="153"/>
        <v/>
      </c>
    </row>
    <row r="471" spans="1:36" x14ac:dyDescent="0.25">
      <c r="A471" s="109" t="s">
        <v>774</v>
      </c>
      <c r="B471" s="114" t="str">
        <f>B470</f>
        <v>'Derby County'</v>
      </c>
      <c r="C471" s="113">
        <v>20160319</v>
      </c>
      <c r="D471" s="113">
        <v>2</v>
      </c>
      <c r="F471" s="212" t="s">
        <v>771</v>
      </c>
      <c r="Q471" s="115"/>
      <c r="R471" s="112" t="str">
        <f t="shared" si="154"/>
        <v>Update games set Opp_Parent= 'Derby County' where game_id=20160319</v>
      </c>
      <c r="S471" s="112" t="str">
        <f t="shared" si="155"/>
        <v>Update lineups set player_name = 'Lichaj Eric' where game_id = 20160319 and player_order = 2; update lineups set player_on = 'Lichaj Eric', sub_min =  where game_id = 20160319 and player_name = ''</v>
      </c>
      <c r="T471" s="65" t="str">
        <f t="shared" si="142"/>
        <v/>
      </c>
      <c r="U471" s="193" t="str">
        <f t="shared" si="156"/>
        <v/>
      </c>
      <c r="V471" s="242" t="s">
        <v>739</v>
      </c>
      <c r="W471" s="65" t="str">
        <f t="shared" si="157"/>
        <v>Update lineups set player_name = 'Lichaj Eric'</v>
      </c>
      <c r="X471" s="65" t="str">
        <f t="shared" si="143"/>
        <v/>
      </c>
      <c r="Y471" s="65" t="str">
        <f t="shared" si="144"/>
        <v/>
      </c>
      <c r="Z471" s="65" t="str">
        <f t="shared" si="145"/>
        <v/>
      </c>
      <c r="AA471" s="65" t="str">
        <f t="shared" si="146"/>
        <v/>
      </c>
      <c r="AB471" s="65" t="str">
        <f t="shared" si="147"/>
        <v/>
      </c>
      <c r="AC471" s="65" t="str">
        <f t="shared" si="148"/>
        <v/>
      </c>
      <c r="AD471" s="65" t="str">
        <f t="shared" si="159"/>
        <v xml:space="preserve"> where game_id = 20160319 and player_order = 2; update lineups set player_on = 'Lichaj Eric', sub_min =  where game_id = 20160319 and player_name = ''</v>
      </c>
      <c r="AE471" s="65" t="s">
        <v>739</v>
      </c>
      <c r="AF471" s="65" t="str">
        <f t="shared" si="149"/>
        <v/>
      </c>
      <c r="AG471" s="65" t="str">
        <f t="shared" si="150"/>
        <v/>
      </c>
      <c r="AH471" s="65" t="str">
        <f t="shared" si="151"/>
        <v/>
      </c>
      <c r="AI471" s="65" t="str">
        <f t="shared" si="152"/>
        <v/>
      </c>
      <c r="AJ471" s="65" t="str">
        <f t="shared" si="153"/>
        <v/>
      </c>
    </row>
    <row r="472" spans="1:36" x14ac:dyDescent="0.25">
      <c r="A472" s="109" t="s">
        <v>5</v>
      </c>
      <c r="B472" s="114">
        <v>0</v>
      </c>
      <c r="C472" s="113">
        <v>20160319</v>
      </c>
      <c r="D472" s="113">
        <v>3</v>
      </c>
      <c r="F472" s="212" t="s">
        <v>714</v>
      </c>
      <c r="I472" s="113">
        <v>84</v>
      </c>
      <c r="Q472" s="115"/>
      <c r="R472" s="112" t="str">
        <f t="shared" si="154"/>
        <v>Update games set F= 0 where game_id=20160319</v>
      </c>
      <c r="S472" s="112" t="str">
        <f t="shared" si="155"/>
        <v>Update lineups set player_name = 'Mills Matthew', Y_min = 84 where game_id = 20160319 and player_order = 3; update lineups set player_on = 'Mills Matthew', sub_min =  where game_id = 20160319 and player_name = ''</v>
      </c>
      <c r="T472" s="65" t="str">
        <f t="shared" si="142"/>
        <v/>
      </c>
      <c r="U472" s="193" t="str">
        <f t="shared" si="156"/>
        <v/>
      </c>
      <c r="V472" s="242" t="s">
        <v>739</v>
      </c>
      <c r="W472" s="65" t="str">
        <f t="shared" si="157"/>
        <v>Update lineups set player_name = 'Mills Matthew'</v>
      </c>
      <c r="X472" s="65" t="str">
        <f t="shared" si="143"/>
        <v/>
      </c>
      <c r="Y472" s="65" t="str">
        <f t="shared" si="144"/>
        <v>, Y_min = 84</v>
      </c>
      <c r="Z472" s="65" t="str">
        <f t="shared" si="145"/>
        <v/>
      </c>
      <c r="AA472" s="65" t="str">
        <f t="shared" si="146"/>
        <v/>
      </c>
      <c r="AB472" s="65" t="str">
        <f t="shared" si="147"/>
        <v/>
      </c>
      <c r="AC472" s="65" t="str">
        <f t="shared" si="148"/>
        <v/>
      </c>
      <c r="AD472" s="65" t="str">
        <f t="shared" si="159"/>
        <v xml:space="preserve"> where game_id = 20160319 and player_order = 3; update lineups set player_on = 'Mills Matthew', sub_min =  where game_id = 20160319 and player_name = ''</v>
      </c>
      <c r="AE472" s="65" t="s">
        <v>739</v>
      </c>
      <c r="AF472" s="65" t="str">
        <f t="shared" si="149"/>
        <v/>
      </c>
      <c r="AG472" s="65" t="str">
        <f t="shared" si="150"/>
        <v/>
      </c>
      <c r="AH472" s="65" t="str">
        <f t="shared" si="151"/>
        <v/>
      </c>
      <c r="AI472" s="65" t="str">
        <f t="shared" si="152"/>
        <v/>
      </c>
      <c r="AJ472" s="65" t="str">
        <f t="shared" si="153"/>
        <v/>
      </c>
    </row>
    <row r="473" spans="1:36" x14ac:dyDescent="0.25">
      <c r="A473" s="109" t="s">
        <v>0</v>
      </c>
      <c r="B473" s="114">
        <v>1</v>
      </c>
      <c r="C473" s="113">
        <v>20160319</v>
      </c>
      <c r="D473" s="113">
        <v>4</v>
      </c>
      <c r="F473" s="212" t="s">
        <v>735</v>
      </c>
      <c r="Q473" s="115"/>
      <c r="R473" s="112" t="str">
        <f t="shared" si="154"/>
        <v>Update games set A= 1 where game_id=20160319</v>
      </c>
      <c r="S473" s="112" t="str">
        <f t="shared" si="155"/>
        <v>Update lineups set player_name = 'Cohen Chris' where game_id = 20160319 and player_order = 4; update lineups set player_on = 'Cohen Chris', sub_min =  where game_id = 20160319 and player_name = ''</v>
      </c>
      <c r="T473" s="65" t="str">
        <f t="shared" si="142"/>
        <v/>
      </c>
      <c r="U473" s="193" t="str">
        <f t="shared" si="156"/>
        <v/>
      </c>
      <c r="V473" s="242" t="s">
        <v>739</v>
      </c>
      <c r="W473" s="65" t="str">
        <f t="shared" si="157"/>
        <v>Update lineups set player_name = 'Cohen Chris'</v>
      </c>
      <c r="X473" s="65" t="str">
        <f t="shared" si="143"/>
        <v/>
      </c>
      <c r="Y473" s="65" t="str">
        <f t="shared" si="144"/>
        <v/>
      </c>
      <c r="Z473" s="65" t="str">
        <f t="shared" si="145"/>
        <v/>
      </c>
      <c r="AA473" s="65" t="str">
        <f t="shared" si="146"/>
        <v/>
      </c>
      <c r="AB473" s="65" t="str">
        <f t="shared" si="147"/>
        <v/>
      </c>
      <c r="AC473" s="65" t="str">
        <f t="shared" si="148"/>
        <v/>
      </c>
      <c r="AD473" s="65" t="str">
        <f t="shared" si="159"/>
        <v xml:space="preserve"> where game_id = 20160319 and player_order = 4; update lineups set player_on = 'Cohen Chris', sub_min =  where game_id = 20160319 and player_name = ''</v>
      </c>
      <c r="AE473" s="65" t="s">
        <v>739</v>
      </c>
      <c r="AF473" s="65" t="str">
        <f t="shared" si="149"/>
        <v/>
      </c>
      <c r="AG473" s="65" t="str">
        <f t="shared" si="150"/>
        <v/>
      </c>
      <c r="AH473" s="65" t="str">
        <f t="shared" si="151"/>
        <v/>
      </c>
      <c r="AI473" s="65" t="str">
        <f t="shared" si="152"/>
        <v/>
      </c>
      <c r="AJ473" s="65" t="str">
        <f t="shared" si="153"/>
        <v/>
      </c>
    </row>
    <row r="474" spans="1:36" x14ac:dyDescent="0.25">
      <c r="A474" s="109" t="s">
        <v>23</v>
      </c>
      <c r="B474" s="198" t="s">
        <v>781</v>
      </c>
      <c r="C474" s="113">
        <v>20160319</v>
      </c>
      <c r="D474" s="113">
        <v>5</v>
      </c>
      <c r="F474" s="212" t="s">
        <v>2717</v>
      </c>
      <c r="Q474" s="115"/>
      <c r="R474" s="112" t="str">
        <f t="shared" si="154"/>
        <v>Update games set Result= 'L' where game_id=20160319</v>
      </c>
      <c r="S474" s="112" t="str">
        <f t="shared" si="155"/>
        <v>Update lineups set player_name = 'Jokic Bojan' where game_id = 20160319 and player_order = 5; update lineups set player_on = 'Jokic Bojan', sub_min =  where game_id = 20160319 and player_name = ''</v>
      </c>
      <c r="T474" s="65" t="str">
        <f t="shared" si="142"/>
        <v/>
      </c>
      <c r="U474" s="193" t="str">
        <f t="shared" si="156"/>
        <v/>
      </c>
      <c r="V474" s="242" t="s">
        <v>739</v>
      </c>
      <c r="W474" s="65" t="str">
        <f t="shared" si="157"/>
        <v>Update lineups set player_name = 'Jokic Bojan'</v>
      </c>
      <c r="X474" s="65" t="str">
        <f t="shared" si="143"/>
        <v/>
      </c>
      <c r="Y474" s="65" t="str">
        <f t="shared" si="144"/>
        <v/>
      </c>
      <c r="Z474" s="65" t="str">
        <f t="shared" si="145"/>
        <v/>
      </c>
      <c r="AA474" s="65" t="str">
        <f t="shared" si="146"/>
        <v/>
      </c>
      <c r="AB474" s="65" t="str">
        <f t="shared" si="147"/>
        <v/>
      </c>
      <c r="AC474" s="65" t="str">
        <f t="shared" si="148"/>
        <v/>
      </c>
      <c r="AD474" s="65" t="str">
        <f t="shared" si="159"/>
        <v xml:space="preserve"> where game_id = 20160319 and player_order = 5; update lineups set player_on = 'Jokic Bojan', sub_min =  where game_id = 20160319 and player_name = ''</v>
      </c>
      <c r="AE474" s="65" t="s">
        <v>739</v>
      </c>
      <c r="AF474" s="65" t="str">
        <f t="shared" si="149"/>
        <v/>
      </c>
      <c r="AG474" s="65" t="str">
        <f t="shared" si="150"/>
        <v/>
      </c>
      <c r="AH474" s="65" t="str">
        <f t="shared" si="151"/>
        <v/>
      </c>
      <c r="AI474" s="65" t="str">
        <f t="shared" si="152"/>
        <v/>
      </c>
      <c r="AJ474" s="65" t="str">
        <f t="shared" si="153"/>
        <v/>
      </c>
    </row>
    <row r="475" spans="1:36" x14ac:dyDescent="0.25">
      <c r="A475" s="109" t="s">
        <v>768</v>
      </c>
      <c r="B475" s="114">
        <v>0</v>
      </c>
      <c r="C475" s="113">
        <v>20160319</v>
      </c>
      <c r="D475" s="113">
        <v>6</v>
      </c>
      <c r="F475" s="194" t="s">
        <v>830</v>
      </c>
      <c r="Q475" s="115"/>
      <c r="R475" s="112" t="str">
        <f t="shared" si="154"/>
        <v>Update games set HT_f= 0 where game_id=20160319</v>
      </c>
      <c r="S475" s="112" t="str">
        <f t="shared" si="155"/>
        <v>Update lineups set player_name = 'Mancienne Michael' where game_id = 20160319 and player_order = 6; update lineups set player_on = 'Mancienne Michael', sub_min =  where game_id = 20160319 and player_name = ''</v>
      </c>
      <c r="T475" s="65" t="str">
        <f t="shared" si="142"/>
        <v/>
      </c>
      <c r="U475" s="193" t="str">
        <f t="shared" si="156"/>
        <v/>
      </c>
      <c r="V475" s="242" t="s">
        <v>739</v>
      </c>
      <c r="W475" s="65" t="str">
        <f t="shared" si="157"/>
        <v>Update lineups set player_name = 'Mancienne Michael'</v>
      </c>
      <c r="X475" s="65" t="str">
        <f t="shared" si="143"/>
        <v/>
      </c>
      <c r="Y475" s="65" t="str">
        <f t="shared" si="144"/>
        <v/>
      </c>
      <c r="Z475" s="65" t="str">
        <f t="shared" si="145"/>
        <v/>
      </c>
      <c r="AA475" s="65" t="str">
        <f t="shared" si="146"/>
        <v/>
      </c>
      <c r="AB475" s="65" t="str">
        <f t="shared" si="147"/>
        <v/>
      </c>
      <c r="AC475" s="65" t="str">
        <f t="shared" si="148"/>
        <v/>
      </c>
      <c r="AD475" s="65" t="str">
        <f t="shared" si="159"/>
        <v xml:space="preserve"> where game_id = 20160319 and player_order = 6; update lineups set player_on = 'Mancienne Michael', sub_min =  where game_id = 20160319 and player_name = ''</v>
      </c>
      <c r="AE475" s="65" t="s">
        <v>739</v>
      </c>
      <c r="AF475" s="65" t="str">
        <f t="shared" si="149"/>
        <v/>
      </c>
      <c r="AG475" s="65" t="str">
        <f t="shared" si="150"/>
        <v/>
      </c>
      <c r="AH475" s="65" t="str">
        <f t="shared" si="151"/>
        <v/>
      </c>
      <c r="AI475" s="65" t="str">
        <f t="shared" si="152"/>
        <v/>
      </c>
      <c r="AJ475" s="65" t="str">
        <f t="shared" si="153"/>
        <v/>
      </c>
    </row>
    <row r="476" spans="1:36" x14ac:dyDescent="0.25">
      <c r="A476" s="109" t="s">
        <v>766</v>
      </c>
      <c r="B476" s="114">
        <v>0</v>
      </c>
      <c r="C476" s="113">
        <v>20160319</v>
      </c>
      <c r="D476" s="113">
        <v>7</v>
      </c>
      <c r="F476" s="194" t="s">
        <v>839</v>
      </c>
      <c r="Q476" s="115"/>
      <c r="R476" s="112" t="str">
        <f t="shared" si="154"/>
        <v>Update games set HT_a= 0 where game_id=20160319</v>
      </c>
      <c r="S476" s="112" t="str">
        <f t="shared" si="155"/>
        <v>Update lineups set player_name = 'Gardner Gary' where game_id = 20160319 and player_order = 7; update lineups set player_on = 'Gardner Gary', sub_min =  where game_id = 20160319 and player_name = ''</v>
      </c>
      <c r="T476" s="65" t="str">
        <f t="shared" si="142"/>
        <v/>
      </c>
      <c r="U476" s="193" t="str">
        <f t="shared" si="156"/>
        <v/>
      </c>
      <c r="V476" s="242" t="s">
        <v>739</v>
      </c>
      <c r="W476" s="65" t="str">
        <f t="shared" si="157"/>
        <v>Update lineups set player_name = 'Gardner Gary'</v>
      </c>
      <c r="X476" s="65" t="str">
        <f t="shared" si="143"/>
        <v/>
      </c>
      <c r="Y476" s="65" t="str">
        <f t="shared" si="144"/>
        <v/>
      </c>
      <c r="Z476" s="65" t="str">
        <f t="shared" si="145"/>
        <v/>
      </c>
      <c r="AA476" s="65" t="str">
        <f t="shared" si="146"/>
        <v/>
      </c>
      <c r="AB476" s="65" t="str">
        <f t="shared" si="147"/>
        <v/>
      </c>
      <c r="AC476" s="65" t="str">
        <f t="shared" si="148"/>
        <v/>
      </c>
      <c r="AD476" s="65" t="str">
        <f t="shared" si="159"/>
        <v xml:space="preserve"> where game_id = 20160319 and player_order = 7; update lineups set player_on = 'Gardner Gary', sub_min =  where game_id = 20160319 and player_name = ''</v>
      </c>
      <c r="AE476" s="65" t="s">
        <v>739</v>
      </c>
      <c r="AF476" s="65" t="str">
        <f t="shared" si="149"/>
        <v/>
      </c>
      <c r="AG476" s="65" t="str">
        <f t="shared" si="150"/>
        <v/>
      </c>
      <c r="AH476" s="65" t="str">
        <f t="shared" si="151"/>
        <v/>
      </c>
      <c r="AI476" s="65" t="str">
        <f t="shared" si="152"/>
        <v/>
      </c>
      <c r="AJ476" s="65" t="str">
        <f t="shared" si="153"/>
        <v/>
      </c>
    </row>
    <row r="477" spans="1:36" x14ac:dyDescent="0.25">
      <c r="A477" s="109" t="s">
        <v>764</v>
      </c>
      <c r="B477" s="114">
        <v>15</v>
      </c>
      <c r="C477" s="113">
        <v>20160319</v>
      </c>
      <c r="D477" s="113">
        <v>8</v>
      </c>
      <c r="F477" s="194" t="s">
        <v>765</v>
      </c>
      <c r="Q477" s="115"/>
      <c r="R477" s="112" t="str">
        <f t="shared" si="154"/>
        <v>Update games set Pos_before= 15 where game_id=20160319</v>
      </c>
      <c r="S477" s="112" t="str">
        <f t="shared" si="155"/>
        <v>Update lineups set player_name = 'Vaughan David' where game_id = 20160319 and player_order = 8; update lineups set player_on = 'Vaughan David', sub_min =  where game_id = 20160319 and player_name = ''</v>
      </c>
      <c r="T477" s="65" t="str">
        <f t="shared" si="142"/>
        <v/>
      </c>
      <c r="U477" s="193" t="str">
        <f t="shared" si="156"/>
        <v/>
      </c>
      <c r="V477" s="242" t="s">
        <v>739</v>
      </c>
      <c r="W477" s="65" t="str">
        <f t="shared" si="157"/>
        <v>Update lineups set player_name = 'Vaughan David'</v>
      </c>
      <c r="X477" s="65" t="str">
        <f t="shared" si="143"/>
        <v/>
      </c>
      <c r="Y477" s="65" t="str">
        <f t="shared" si="144"/>
        <v/>
      </c>
      <c r="Z477" s="65" t="str">
        <f t="shared" si="145"/>
        <v/>
      </c>
      <c r="AA477" s="65" t="str">
        <f t="shared" si="146"/>
        <v/>
      </c>
      <c r="AB477" s="65" t="str">
        <f t="shared" si="147"/>
        <v/>
      </c>
      <c r="AC477" s="65" t="str">
        <f t="shared" si="148"/>
        <v/>
      </c>
      <c r="AD477" s="65" t="str">
        <f t="shared" si="159"/>
        <v xml:space="preserve"> where game_id = 20160319 and player_order = 8; update lineups set player_on = 'Vaughan David', sub_min =  where game_id = 20160319 and player_name = ''</v>
      </c>
      <c r="AE477" s="65" t="s">
        <v>739</v>
      </c>
      <c r="AF477" s="65" t="str">
        <f t="shared" si="149"/>
        <v/>
      </c>
      <c r="AG477" s="65" t="str">
        <f t="shared" si="150"/>
        <v/>
      </c>
      <c r="AH477" s="65" t="str">
        <f t="shared" si="151"/>
        <v/>
      </c>
      <c r="AI477" s="65" t="str">
        <f t="shared" si="152"/>
        <v/>
      </c>
      <c r="AJ477" s="65" t="str">
        <f t="shared" si="153"/>
        <v/>
      </c>
    </row>
    <row r="478" spans="1:36" x14ac:dyDescent="0.25">
      <c r="A478" s="109" t="s">
        <v>762</v>
      </c>
      <c r="B478" s="114">
        <v>13</v>
      </c>
      <c r="C478" s="113">
        <v>20160319</v>
      </c>
      <c r="D478" s="113">
        <v>9</v>
      </c>
      <c r="F478" s="194" t="s">
        <v>741</v>
      </c>
      <c r="Q478" s="115"/>
      <c r="R478" s="112" t="str">
        <f t="shared" si="154"/>
        <v>Update games set Pos_after= 13 where game_id=20160319</v>
      </c>
      <c r="S478" s="112" t="str">
        <f t="shared" si="155"/>
        <v>Update lineups set player_name = 'Osborn Ben' where game_id = 20160319 and player_order = 9; update lineups set player_on = 'Osborn Ben', sub_min =  where game_id = 20160319 and player_name = ''</v>
      </c>
      <c r="T478" s="65" t="str">
        <f t="shared" si="142"/>
        <v/>
      </c>
      <c r="U478" s="193" t="str">
        <f t="shared" si="156"/>
        <v/>
      </c>
      <c r="V478" s="242" t="s">
        <v>739</v>
      </c>
      <c r="W478" s="65" t="str">
        <f t="shared" si="157"/>
        <v>Update lineups set player_name = 'Osborn Ben'</v>
      </c>
      <c r="X478" s="65" t="str">
        <f t="shared" si="143"/>
        <v/>
      </c>
      <c r="Y478" s="65" t="str">
        <f t="shared" si="144"/>
        <v/>
      </c>
      <c r="Z478" s="65" t="str">
        <f t="shared" si="145"/>
        <v/>
      </c>
      <c r="AA478" s="65" t="str">
        <f t="shared" si="146"/>
        <v/>
      </c>
      <c r="AB478" s="65" t="str">
        <f t="shared" si="147"/>
        <v/>
      </c>
      <c r="AC478" s="65" t="str">
        <f t="shared" si="148"/>
        <v/>
      </c>
      <c r="AD478" s="65" t="str">
        <f t="shared" si="159"/>
        <v xml:space="preserve"> where game_id = 20160319 and player_order = 9; update lineups set player_on = 'Osborn Ben', sub_min =  where game_id = 20160319 and player_name = ''</v>
      </c>
      <c r="AE478" s="65" t="s">
        <v>739</v>
      </c>
      <c r="AF478" s="65" t="str">
        <f t="shared" si="149"/>
        <v/>
      </c>
      <c r="AG478" s="65" t="str">
        <f t="shared" si="150"/>
        <v/>
      </c>
      <c r="AH478" s="65" t="str">
        <f t="shared" si="151"/>
        <v/>
      </c>
      <c r="AI478" s="65" t="str">
        <f t="shared" si="152"/>
        <v/>
      </c>
      <c r="AJ478" s="65" t="str">
        <f t="shared" si="153"/>
        <v/>
      </c>
    </row>
    <row r="479" spans="1:36" x14ac:dyDescent="0.25">
      <c r="A479" s="109" t="s">
        <v>761</v>
      </c>
      <c r="B479" s="114">
        <v>10</v>
      </c>
      <c r="C479" s="113">
        <v>20160319</v>
      </c>
      <c r="D479" s="113">
        <v>10</v>
      </c>
      <c r="F479" s="194" t="s">
        <v>2770</v>
      </c>
      <c r="Q479" s="115"/>
      <c r="R479" s="112" t="str">
        <f t="shared" si="154"/>
        <v>Update games set Opp_before= 10 where game_id=20160319</v>
      </c>
      <c r="S479" s="112" t="str">
        <f t="shared" si="155"/>
        <v>Update lineups set player_name = 'Macheda Federico' where game_id = 20160319 and player_order = 10; update lineups set player_on = 'Macheda Federico', sub_min =  where game_id = 20160319 and player_name = ''</v>
      </c>
      <c r="T479" s="65" t="str">
        <f t="shared" si="142"/>
        <v/>
      </c>
      <c r="U479" s="193" t="str">
        <f t="shared" si="156"/>
        <v/>
      </c>
      <c r="V479" s="242" t="s">
        <v>739</v>
      </c>
      <c r="W479" s="65" t="str">
        <f t="shared" si="157"/>
        <v>Update lineups set player_name = 'Macheda Federico'</v>
      </c>
      <c r="X479" s="65" t="str">
        <f t="shared" si="143"/>
        <v/>
      </c>
      <c r="Y479" s="65" t="str">
        <f t="shared" si="144"/>
        <v/>
      </c>
      <c r="Z479" s="65" t="str">
        <f t="shared" si="145"/>
        <v/>
      </c>
      <c r="AA479" s="65" t="str">
        <f t="shared" si="146"/>
        <v/>
      </c>
      <c r="AB479" s="65" t="str">
        <f t="shared" si="147"/>
        <v/>
      </c>
      <c r="AC479" s="65" t="str">
        <f t="shared" si="148"/>
        <v/>
      </c>
      <c r="AD479" s="65" t="str">
        <f t="shared" si="159"/>
        <v xml:space="preserve"> where game_id = 20160319 and player_order = 10; update lineups set player_on = 'Macheda Federico', sub_min =  where game_id = 20160319 and player_name = ''</v>
      </c>
      <c r="AE479" s="65" t="s">
        <v>739</v>
      </c>
      <c r="AF479" s="65" t="str">
        <f t="shared" si="149"/>
        <v/>
      </c>
      <c r="AG479" s="65" t="str">
        <f t="shared" si="150"/>
        <v/>
      </c>
      <c r="AH479" s="65" t="str">
        <f t="shared" si="151"/>
        <v/>
      </c>
      <c r="AI479" s="65" t="str">
        <f t="shared" si="152"/>
        <v/>
      </c>
      <c r="AJ479" s="65" t="str">
        <f t="shared" si="153"/>
        <v/>
      </c>
    </row>
    <row r="480" spans="1:36" x14ac:dyDescent="0.25">
      <c r="A480" s="109" t="s">
        <v>759</v>
      </c>
      <c r="B480" s="114">
        <v>10</v>
      </c>
      <c r="C480" s="75">
        <v>20160319</v>
      </c>
      <c r="D480" s="75">
        <v>11</v>
      </c>
      <c r="E480" s="75"/>
      <c r="F480" s="195" t="s">
        <v>758</v>
      </c>
      <c r="G480" s="75"/>
      <c r="H480" s="78"/>
      <c r="I480" s="75">
        <v>55</v>
      </c>
      <c r="J480" s="75"/>
      <c r="K480" s="75"/>
      <c r="L480" s="233"/>
      <c r="M480" s="234"/>
      <c r="N480" s="235"/>
      <c r="O480" s="235"/>
      <c r="Q480" s="115"/>
      <c r="R480" s="112" t="str">
        <f t="shared" si="154"/>
        <v>Update games set Opp_after= 10 where game_id=20160319</v>
      </c>
      <c r="S480" s="112" t="str">
        <f t="shared" si="155"/>
        <v>Update lineups set player_name = 'Mendes Ryan', Y_min = 55 where game_id = 20160319 and player_order = 11; update lineups set player_on = 'Mendes Ryan', sub_min =  where game_id = 20160319 and player_name = ''</v>
      </c>
      <c r="T480" s="65" t="str">
        <f t="shared" si="142"/>
        <v/>
      </c>
      <c r="U480" s="193" t="str">
        <f t="shared" si="156"/>
        <v/>
      </c>
      <c r="V480" s="242" t="s">
        <v>739</v>
      </c>
      <c r="W480" s="65" t="str">
        <f t="shared" si="157"/>
        <v>Update lineups set player_name = 'Mendes Ryan'</v>
      </c>
      <c r="X480" s="65" t="str">
        <f t="shared" si="143"/>
        <v/>
      </c>
      <c r="Y480" s="65" t="str">
        <f t="shared" si="144"/>
        <v>, Y_min = 55</v>
      </c>
      <c r="Z480" s="65" t="str">
        <f t="shared" si="145"/>
        <v/>
      </c>
      <c r="AA480" s="65" t="str">
        <f t="shared" si="146"/>
        <v/>
      </c>
      <c r="AB480" s="65" t="str">
        <f t="shared" si="147"/>
        <v/>
      </c>
      <c r="AC480" s="65" t="str">
        <f t="shared" si="148"/>
        <v/>
      </c>
      <c r="AD480" s="65" t="str">
        <f t="shared" si="159"/>
        <v xml:space="preserve"> where game_id = 20160319 and player_order = 11; update lineups set player_on = 'Mendes Ryan', sub_min =  where game_id = 20160319 and player_name = ''</v>
      </c>
      <c r="AE480" s="65" t="s">
        <v>739</v>
      </c>
      <c r="AF480" s="65" t="str">
        <f t="shared" si="149"/>
        <v/>
      </c>
      <c r="AG480" s="65" t="str">
        <f t="shared" si="150"/>
        <v/>
      </c>
      <c r="AH480" s="65" t="str">
        <f t="shared" si="151"/>
        <v/>
      </c>
      <c r="AI480" s="65" t="str">
        <f t="shared" si="152"/>
        <v/>
      </c>
      <c r="AJ480" s="65" t="str">
        <f t="shared" si="153"/>
        <v/>
      </c>
    </row>
    <row r="481" spans="1:36" x14ac:dyDescent="0.25">
      <c r="A481" s="109" t="s">
        <v>20</v>
      </c>
      <c r="B481" s="244" t="s">
        <v>2781</v>
      </c>
      <c r="C481" s="113">
        <v>20160319</v>
      </c>
      <c r="D481" s="113">
        <v>12</v>
      </c>
      <c r="F481" s="194" t="s">
        <v>754</v>
      </c>
      <c r="Q481" s="115"/>
      <c r="R481" s="112" t="str">
        <f t="shared" si="154"/>
        <v>Update games set Ground= 'iPro Stadium' where game_id=20160319</v>
      </c>
      <c r="S481" s="112" t="str">
        <f t="shared" si="155"/>
        <v>Update lineups set player_name = 'Evtimov Dimitar' where game_id = 20160319 and player_order = 12; update lineups set player_on = 'Evtimov Dimitar', sub_min =  where game_id = 20160319 and player_name = ''</v>
      </c>
      <c r="T481" s="65" t="str">
        <f t="shared" si="142"/>
        <v/>
      </c>
      <c r="U481" s="193" t="str">
        <f t="shared" si="156"/>
        <v/>
      </c>
      <c r="V481" s="242" t="s">
        <v>739</v>
      </c>
      <c r="W481" s="65" t="str">
        <f t="shared" si="157"/>
        <v>Update lineups set player_name = 'Evtimov Dimitar'</v>
      </c>
      <c r="X481" s="65" t="str">
        <f t="shared" si="143"/>
        <v/>
      </c>
      <c r="Y481" s="65" t="str">
        <f t="shared" si="144"/>
        <v/>
      </c>
      <c r="Z481" s="65" t="str">
        <f t="shared" si="145"/>
        <v/>
      </c>
      <c r="AA481" s="65" t="str">
        <f t="shared" si="146"/>
        <v/>
      </c>
      <c r="AB481" s="65" t="str">
        <f t="shared" si="147"/>
        <v/>
      </c>
      <c r="AC481" s="65" t="str">
        <f t="shared" si="148"/>
        <v/>
      </c>
      <c r="AD481" s="65" t="str">
        <f t="shared" si="159"/>
        <v xml:space="preserve"> where game_id = 20160319 and player_order = 12; update lineups set player_on = 'Evtimov Dimitar', sub_min =  where game_id = 20160319 and player_name = ''</v>
      </c>
      <c r="AE481" s="65" t="s">
        <v>739</v>
      </c>
      <c r="AF481" s="65" t="str">
        <f t="shared" si="149"/>
        <v/>
      </c>
      <c r="AG481" s="65" t="str">
        <f t="shared" si="150"/>
        <v/>
      </c>
      <c r="AH481" s="65" t="str">
        <f t="shared" si="151"/>
        <v/>
      </c>
      <c r="AI481" s="65" t="str">
        <f t="shared" si="152"/>
        <v/>
      </c>
      <c r="AJ481" s="65" t="str">
        <f t="shared" si="153"/>
        <v/>
      </c>
    </row>
    <row r="482" spans="1:36" x14ac:dyDescent="0.25">
      <c r="A482" s="109" t="s">
        <v>756</v>
      </c>
      <c r="B482" s="244" t="s">
        <v>2782</v>
      </c>
      <c r="C482" s="113">
        <v>20160319</v>
      </c>
      <c r="D482" s="113">
        <v>13</v>
      </c>
      <c r="F482" s="194" t="s">
        <v>747</v>
      </c>
      <c r="H482" s="232"/>
      <c r="Q482" s="115"/>
      <c r="R482" s="112" t="str">
        <f t="shared" si="154"/>
        <v>Update games set Ground_Parent= 'Pride Park' where game_id=20160319</v>
      </c>
      <c r="S482" s="112" t="str">
        <f t="shared" si="155"/>
        <v>Update lineups set player_name = 'Wilson Kelvin' where game_id = 20160319 and player_order = 13; update lineups set player_on = 'Wilson Kelvin', sub_min =  where game_id = 20160319 and player_name = ''</v>
      </c>
      <c r="T482" s="65" t="str">
        <f t="shared" si="142"/>
        <v/>
      </c>
      <c r="U482" s="193" t="str">
        <f t="shared" si="156"/>
        <v/>
      </c>
      <c r="V482" s="242" t="s">
        <v>739</v>
      </c>
      <c r="W482" s="65" t="str">
        <f t="shared" si="157"/>
        <v>Update lineups set player_name = 'Wilson Kelvin'</v>
      </c>
      <c r="X482" s="65" t="str">
        <f t="shared" si="143"/>
        <v/>
      </c>
      <c r="Y482" s="65" t="str">
        <f t="shared" si="144"/>
        <v/>
      </c>
      <c r="Z482" s="65" t="str">
        <f t="shared" si="145"/>
        <v/>
      </c>
      <c r="AA482" s="65" t="str">
        <f t="shared" si="146"/>
        <v/>
      </c>
      <c r="AB482" s="65" t="str">
        <f t="shared" si="147"/>
        <v/>
      </c>
      <c r="AC482" s="65" t="str">
        <f t="shared" si="148"/>
        <v/>
      </c>
      <c r="AD482" s="65" t="str">
        <f t="shared" si="159"/>
        <v xml:space="preserve"> where game_id = 20160319 and player_order = 13; update lineups set player_on = 'Wilson Kelvin', sub_min =  where game_id = 20160319 and player_name = ''</v>
      </c>
      <c r="AE482" s="65" t="s">
        <v>739</v>
      </c>
      <c r="AF482" s="65" t="str">
        <f t="shared" si="149"/>
        <v/>
      </c>
      <c r="AG482" s="65" t="str">
        <f t="shared" si="150"/>
        <v/>
      </c>
      <c r="AH482" s="65" t="str">
        <f t="shared" si="151"/>
        <v/>
      </c>
      <c r="AI482" s="65" t="str">
        <f t="shared" si="152"/>
        <v/>
      </c>
      <c r="AJ482" s="65" t="str">
        <f t="shared" si="153"/>
        <v/>
      </c>
    </row>
    <row r="483" spans="1:36" x14ac:dyDescent="0.25">
      <c r="A483" s="109" t="s">
        <v>753</v>
      </c>
      <c r="B483" s="244" t="s">
        <v>2780</v>
      </c>
      <c r="C483" s="113">
        <v>20160319</v>
      </c>
      <c r="D483" s="113">
        <v>14</v>
      </c>
      <c r="F483" s="194" t="s">
        <v>796</v>
      </c>
      <c r="H483" s="232"/>
      <c r="Q483" s="115"/>
      <c r="R483" s="112" t="str">
        <f t="shared" si="154"/>
        <v>Update games set Referee= 'Keith Stroud' where game_id=20160319</v>
      </c>
      <c r="S483" s="112" t="str">
        <f t="shared" si="155"/>
        <v>Update lineups set player_name = 'Fox Danny' where game_id = 20160319 and player_order = 14; update lineups set player_on = 'Fox Danny', sub_min =  where game_id = 20160319 and player_name = ''</v>
      </c>
      <c r="T483" s="65" t="str">
        <f t="shared" si="142"/>
        <v/>
      </c>
      <c r="U483" s="193" t="str">
        <f t="shared" si="156"/>
        <v/>
      </c>
      <c r="V483" s="242" t="s">
        <v>739</v>
      </c>
      <c r="W483" s="65" t="str">
        <f t="shared" si="157"/>
        <v>Update lineups set player_name = 'Fox Danny'</v>
      </c>
      <c r="X483" s="65" t="str">
        <f t="shared" si="143"/>
        <v/>
      </c>
      <c r="Y483" s="65" t="str">
        <f t="shared" si="144"/>
        <v/>
      </c>
      <c r="Z483" s="65" t="str">
        <f t="shared" si="145"/>
        <v/>
      </c>
      <c r="AA483" s="65" t="str">
        <f t="shared" si="146"/>
        <v/>
      </c>
      <c r="AB483" s="65" t="str">
        <f t="shared" si="147"/>
        <v/>
      </c>
      <c r="AC483" s="65" t="str">
        <f t="shared" si="148"/>
        <v/>
      </c>
      <c r="AD483" s="65" t="str">
        <f t="shared" si="159"/>
        <v xml:space="preserve"> where game_id = 20160319 and player_order = 14; update lineups set player_on = 'Fox Danny', sub_min =  where game_id = 20160319 and player_name = ''</v>
      </c>
      <c r="AE483" s="65" t="s">
        <v>739</v>
      </c>
      <c r="AF483" s="65" t="str">
        <f t="shared" si="149"/>
        <v/>
      </c>
      <c r="AG483" s="65" t="str">
        <f t="shared" si="150"/>
        <v/>
      </c>
      <c r="AH483" s="65" t="str">
        <f t="shared" si="151"/>
        <v/>
      </c>
      <c r="AI483" s="65" t="str">
        <f t="shared" si="152"/>
        <v/>
      </c>
      <c r="AJ483" s="65" t="str">
        <f t="shared" si="153"/>
        <v/>
      </c>
    </row>
    <row r="484" spans="1:36" x14ac:dyDescent="0.25">
      <c r="A484" s="109" t="s">
        <v>475</v>
      </c>
      <c r="B484" s="114">
        <v>33010</v>
      </c>
      <c r="C484" s="113">
        <v>20160319</v>
      </c>
      <c r="D484" s="113">
        <v>15</v>
      </c>
      <c r="F484" s="194" t="s">
        <v>2685</v>
      </c>
      <c r="H484" s="194"/>
      <c r="Q484" s="115"/>
      <c r="R484" s="112" t="str">
        <f t="shared" si="154"/>
        <v>Update games set Att= 33010 where game_id=20160319</v>
      </c>
      <c r="S484" s="112" t="str">
        <f t="shared" si="155"/>
        <v>Update lineups set player_name = 'Teshce Robert' where game_id = 20160319 and player_order = 15; update lineups set player_on = 'Teshce Robert', sub_min =  where game_id = 20160319 and player_name = ''</v>
      </c>
      <c r="T484" s="65" t="str">
        <f t="shared" si="142"/>
        <v/>
      </c>
      <c r="U484" s="193" t="str">
        <f t="shared" si="156"/>
        <v/>
      </c>
      <c r="V484" s="242" t="s">
        <v>739</v>
      </c>
      <c r="W484" s="65" t="str">
        <f t="shared" si="157"/>
        <v>Update lineups set player_name = 'Teshce Robert'</v>
      </c>
      <c r="X484" s="65" t="str">
        <f t="shared" si="143"/>
        <v/>
      </c>
      <c r="Y484" s="65" t="str">
        <f t="shared" si="144"/>
        <v/>
      </c>
      <c r="Z484" s="65" t="str">
        <f t="shared" si="145"/>
        <v/>
      </c>
      <c r="AA484" s="65" t="str">
        <f t="shared" si="146"/>
        <v/>
      </c>
      <c r="AB484" s="65" t="str">
        <f t="shared" si="147"/>
        <v/>
      </c>
      <c r="AC484" s="65" t="str">
        <f t="shared" si="148"/>
        <v/>
      </c>
      <c r="AD484" s="65" t="str">
        <f t="shared" si="159"/>
        <v xml:space="preserve"> where game_id = 20160319 and player_order = 15; update lineups set player_on = 'Teshce Robert', sub_min =  where game_id = 20160319 and player_name = ''</v>
      </c>
      <c r="AE484" s="65" t="s">
        <v>739</v>
      </c>
      <c r="AF484" s="65" t="str">
        <f t="shared" si="149"/>
        <v/>
      </c>
      <c r="AG484" s="65" t="str">
        <f t="shared" si="150"/>
        <v/>
      </c>
      <c r="AH484" s="65" t="str">
        <f t="shared" si="151"/>
        <v/>
      </c>
      <c r="AI484" s="65" t="str">
        <f t="shared" si="152"/>
        <v/>
      </c>
      <c r="AJ484" s="65" t="str">
        <f t="shared" si="153"/>
        <v/>
      </c>
    </row>
    <row r="485" spans="1:36" x14ac:dyDescent="0.25">
      <c r="A485" s="109" t="s">
        <v>749</v>
      </c>
      <c r="B485" s="247" t="s">
        <v>2779</v>
      </c>
      <c r="C485" s="113">
        <v>20160319</v>
      </c>
      <c r="D485" s="113">
        <v>16</v>
      </c>
      <c r="F485" s="194" t="s">
        <v>823</v>
      </c>
      <c r="G485" s="113">
        <v>70</v>
      </c>
      <c r="H485" s="194" t="s">
        <v>2770</v>
      </c>
      <c r="Q485" s="115"/>
      <c r="R485" s="112" t="str">
        <f t="shared" si="154"/>
        <v>Update games set Source= 'http://www.11v11.com/matches/derby-county-v-nottingham-forest-19-march-2016-316483/' where game_id=20160319</v>
      </c>
      <c r="S485" s="112" t="str">
        <f t="shared" si="155"/>
        <v>Update lineups set player_name = 'Burke Oliver', Sub_min= 70, Player_off = 'Macheda Federico' where game_id = 20160319 and player_order = 16; update lineups set player_on = 'Burke Oliver', sub_min = 70 where game_id = 20160319 and player_name = 'Macheda Federico'</v>
      </c>
      <c r="T485" s="65" t="str">
        <f t="shared" si="142"/>
        <v/>
      </c>
      <c r="U485" s="193" t="str">
        <f t="shared" si="156"/>
        <v/>
      </c>
      <c r="V485" s="242" t="s">
        <v>739</v>
      </c>
      <c r="W485" s="65" t="str">
        <f t="shared" si="157"/>
        <v>Update lineups set player_name = 'Burke Oliver'</v>
      </c>
      <c r="X485" s="65" t="str">
        <f t="shared" si="143"/>
        <v/>
      </c>
      <c r="Y485" s="65" t="str">
        <f t="shared" si="144"/>
        <v/>
      </c>
      <c r="Z485" s="65" t="str">
        <f t="shared" si="145"/>
        <v/>
      </c>
      <c r="AA485" s="65" t="str">
        <f t="shared" si="146"/>
        <v/>
      </c>
      <c r="AB485" s="65" t="str">
        <f t="shared" si="147"/>
        <v>, Sub_min= 70</v>
      </c>
      <c r="AC485" s="65" t="str">
        <f t="shared" si="148"/>
        <v>, Player_off = 'Macheda Federico'</v>
      </c>
      <c r="AD485" s="65" t="str">
        <f t="shared" si="159"/>
        <v xml:space="preserve"> where game_id = 20160319 and player_order = 16; update lineups set player_on = 'Burke Oliver', sub_min = 70 where game_id = 20160319 and player_name = 'Macheda Federico'</v>
      </c>
      <c r="AE485" s="65" t="s">
        <v>739</v>
      </c>
      <c r="AF485" s="65" t="str">
        <f t="shared" si="149"/>
        <v/>
      </c>
      <c r="AG485" s="65" t="str">
        <f t="shared" si="150"/>
        <v/>
      </c>
      <c r="AH485" s="65" t="str">
        <f t="shared" si="151"/>
        <v/>
      </c>
      <c r="AI485" s="65" t="str">
        <f t="shared" si="152"/>
        <v/>
      </c>
      <c r="AJ485" s="65" t="str">
        <f t="shared" si="153"/>
        <v/>
      </c>
    </row>
    <row r="486" spans="1:36" x14ac:dyDescent="0.25">
      <c r="A486" s="109" t="s">
        <v>746</v>
      </c>
      <c r="B486" s="198" t="s">
        <v>2778</v>
      </c>
      <c r="C486" s="113">
        <v>20160319</v>
      </c>
      <c r="D486" s="113">
        <v>17</v>
      </c>
      <c r="F486" s="194" t="s">
        <v>740</v>
      </c>
      <c r="G486" s="113">
        <v>64</v>
      </c>
      <c r="H486" s="194" t="s">
        <v>735</v>
      </c>
      <c r="Q486" s="115"/>
      <c r="R486" s="112" t="str">
        <f t="shared" si="154"/>
        <v>Update games set Game_date= '20160319' where game_id=20160319</v>
      </c>
      <c r="S486" s="112" t="str">
        <f t="shared" si="155"/>
        <v>Update lineups set player_name = 'Ward Jamie', Sub_min= 64, Player_off = 'Cohen Chris' where game_id = 20160319 and player_order = 17; update lineups set player_on = 'Ward Jamie', sub_min = 64 where game_id = 20160319 and player_name = 'Cohen Chris'</v>
      </c>
      <c r="T486" s="65" t="str">
        <f t="shared" si="142"/>
        <v/>
      </c>
      <c r="U486" s="193" t="str">
        <f t="shared" si="156"/>
        <v/>
      </c>
      <c r="V486" s="242" t="s">
        <v>739</v>
      </c>
      <c r="W486" s="65" t="str">
        <f t="shared" si="157"/>
        <v>Update lineups set player_name = 'Ward Jamie'</v>
      </c>
      <c r="X486" s="65" t="str">
        <f t="shared" si="143"/>
        <v/>
      </c>
      <c r="Y486" s="65" t="str">
        <f t="shared" si="144"/>
        <v/>
      </c>
      <c r="Z486" s="65" t="str">
        <f t="shared" si="145"/>
        <v/>
      </c>
      <c r="AA486" s="65" t="str">
        <f t="shared" si="146"/>
        <v/>
      </c>
      <c r="AB486" s="65" t="str">
        <f t="shared" si="147"/>
        <v>, Sub_min= 64</v>
      </c>
      <c r="AC486" s="65" t="str">
        <f t="shared" si="148"/>
        <v>, Player_off = 'Cohen Chris'</v>
      </c>
      <c r="AD486" s="65" t="str">
        <f t="shared" si="159"/>
        <v xml:space="preserve"> where game_id = 20160319 and player_order = 17; update lineups set player_on = 'Ward Jamie', sub_min = 64 where game_id = 20160319 and player_name = 'Cohen Chris'</v>
      </c>
      <c r="AE486" s="65" t="s">
        <v>739</v>
      </c>
      <c r="AF486" s="65" t="str">
        <f t="shared" si="149"/>
        <v/>
      </c>
      <c r="AG486" s="65" t="str">
        <f t="shared" si="150"/>
        <v/>
      </c>
      <c r="AH486" s="65" t="str">
        <f t="shared" si="151"/>
        <v/>
      </c>
      <c r="AI486" s="65" t="str">
        <f t="shared" si="152"/>
        <v/>
      </c>
      <c r="AJ486" s="65" t="str">
        <f t="shared" si="153"/>
        <v/>
      </c>
    </row>
    <row r="487" spans="1:36" s="126" customFormat="1" ht="15" thickBot="1" x14ac:dyDescent="0.3">
      <c r="A487" s="116" t="s">
        <v>743</v>
      </c>
      <c r="B487" s="238" t="s">
        <v>2783</v>
      </c>
      <c r="C487" s="117">
        <v>20160319</v>
      </c>
      <c r="D487" s="117">
        <v>18</v>
      </c>
      <c r="E487" s="117"/>
      <c r="F487" s="199" t="s">
        <v>750</v>
      </c>
      <c r="G487" s="117">
        <v>84</v>
      </c>
      <c r="H487" s="118" t="s">
        <v>758</v>
      </c>
      <c r="I487" s="117"/>
      <c r="J487" s="117"/>
      <c r="K487" s="117"/>
      <c r="L487" s="205"/>
      <c r="M487" s="206"/>
      <c r="N487" s="207"/>
      <c r="O487" s="207"/>
      <c r="P487" s="207"/>
      <c r="Q487" s="239"/>
      <c r="R487" s="240" t="str">
        <f t="shared" si="154"/>
        <v>Update games set Game_time= '12:30PM' where game_id=20160319</v>
      </c>
      <c r="S487" s="240" t="str">
        <f t="shared" si="155"/>
        <v>Update lineups set player_name = 'Blackstock Dexter', Sub_min= 84, Player_off = 'Mendes Ryan' where game_id = 20160319 and player_order = 18; update lineups set player_on = 'Blackstock Dexter', sub_min = 84 where game_id = 20160319 and player_name = 'Mendes Ryan'</v>
      </c>
      <c r="T487" s="126" t="str">
        <f t="shared" si="142"/>
        <v/>
      </c>
      <c r="U487" s="241" t="str">
        <f t="shared" si="156"/>
        <v/>
      </c>
      <c r="V487" s="242" t="s">
        <v>739</v>
      </c>
      <c r="W487" s="126" t="str">
        <f t="shared" si="157"/>
        <v>Update lineups set player_name = 'Blackstock Dexter'</v>
      </c>
      <c r="X487" s="126" t="str">
        <f t="shared" si="143"/>
        <v/>
      </c>
      <c r="Y487" s="126" t="str">
        <f t="shared" si="144"/>
        <v/>
      </c>
      <c r="Z487" s="126" t="str">
        <f t="shared" si="145"/>
        <v/>
      </c>
      <c r="AA487" s="126" t="str">
        <f t="shared" si="146"/>
        <v/>
      </c>
      <c r="AB487" s="126" t="str">
        <f t="shared" si="147"/>
        <v>, Sub_min= 84</v>
      </c>
      <c r="AC487" s="126" t="str">
        <f t="shared" si="148"/>
        <v>, Player_off = 'Mendes Ryan'</v>
      </c>
      <c r="AD487" s="65" t="str">
        <f t="shared" si="159"/>
        <v xml:space="preserve"> where game_id = 20160319 and player_order = 18; update lineups set player_on = 'Blackstock Dexter', sub_min = 84 where game_id = 20160319 and player_name = 'Mendes Ryan'</v>
      </c>
      <c r="AE487" s="126" t="s">
        <v>739</v>
      </c>
      <c r="AF487" s="126" t="str">
        <f t="shared" si="149"/>
        <v/>
      </c>
      <c r="AG487" s="126" t="str">
        <f t="shared" si="150"/>
        <v/>
      </c>
      <c r="AH487" s="126" t="str">
        <f t="shared" si="151"/>
        <v/>
      </c>
      <c r="AI487" s="126" t="str">
        <f t="shared" si="152"/>
        <v/>
      </c>
      <c r="AJ487" s="126" t="str">
        <f t="shared" si="153"/>
        <v/>
      </c>
    </row>
    <row r="488" spans="1:36" ht="15" thickTop="1" x14ac:dyDescent="0.25">
      <c r="A488" s="136" t="s">
        <v>22</v>
      </c>
      <c r="B488" s="246" t="s">
        <v>2784</v>
      </c>
      <c r="C488" s="113">
        <v>20160402</v>
      </c>
      <c r="D488" s="113">
        <v>1</v>
      </c>
      <c r="F488" s="212" t="s">
        <v>772</v>
      </c>
      <c r="M488" s="194"/>
      <c r="Q488" s="115"/>
      <c r="R488" s="112" t="str">
        <f t="shared" si="154"/>
        <v>Update games set Opponent= 'Brentford' where game_id=20160402</v>
      </c>
      <c r="S488" s="112" t="str">
        <f t="shared" si="155"/>
        <v>Update lineups set player_name = 'de Vries Dorus' where game_id = 20160402 and player_order = 1; update lineups set player_on = 'de Vries Dorus', sub_min =  where game_id = 20160402 and player_name = ''</v>
      </c>
      <c r="T488" s="65" t="str">
        <f t="shared" si="142"/>
        <v/>
      </c>
      <c r="U488" s="193" t="str">
        <f t="shared" si="156"/>
        <v/>
      </c>
      <c r="V488" s="242" t="s">
        <v>739</v>
      </c>
      <c r="W488" s="65" t="str">
        <f t="shared" si="157"/>
        <v>Update lineups set player_name = 'de Vries Dorus'</v>
      </c>
      <c r="X488" s="65" t="str">
        <f t="shared" si="143"/>
        <v/>
      </c>
      <c r="Y488" s="65" t="str">
        <f t="shared" si="144"/>
        <v/>
      </c>
      <c r="Z488" s="65" t="str">
        <f t="shared" si="145"/>
        <v/>
      </c>
      <c r="AA488" s="65" t="str">
        <f t="shared" si="146"/>
        <v/>
      </c>
      <c r="AB488" s="65" t="str">
        <f t="shared" si="147"/>
        <v/>
      </c>
      <c r="AC488" s="65" t="str">
        <f t="shared" si="148"/>
        <v/>
      </c>
      <c r="AD488" s="65" t="str">
        <f t="shared" si="159"/>
        <v xml:space="preserve"> where game_id = 20160402 and player_order = 1; update lineups set player_on = 'de Vries Dorus', sub_min =  where game_id = 20160402 and player_name = ''</v>
      </c>
      <c r="AE488" s="65" t="s">
        <v>739</v>
      </c>
      <c r="AF488" s="65" t="str">
        <f t="shared" si="149"/>
        <v/>
      </c>
      <c r="AG488" s="65" t="str">
        <f t="shared" si="150"/>
        <v/>
      </c>
      <c r="AH488" s="65" t="str">
        <f t="shared" si="151"/>
        <v/>
      </c>
      <c r="AI488" s="65" t="str">
        <f t="shared" si="152"/>
        <v/>
      </c>
      <c r="AJ488" s="65" t="str">
        <f t="shared" si="153"/>
        <v/>
      </c>
    </row>
    <row r="489" spans="1:36" x14ac:dyDescent="0.25">
      <c r="A489" s="109" t="s">
        <v>774</v>
      </c>
      <c r="B489" s="114" t="str">
        <f>B488</f>
        <v>'Brentford'</v>
      </c>
      <c r="C489" s="113">
        <v>20160402</v>
      </c>
      <c r="D489" s="113">
        <v>2</v>
      </c>
      <c r="F489" s="212" t="s">
        <v>771</v>
      </c>
      <c r="I489" s="113">
        <v>72</v>
      </c>
      <c r="J489" s="113">
        <v>77</v>
      </c>
      <c r="Q489" s="115"/>
      <c r="R489" s="112" t="str">
        <f t="shared" si="154"/>
        <v>Update games set Opp_Parent= 'Brentford' where game_id=20160402</v>
      </c>
      <c r="S489" s="112" t="str">
        <f t="shared" si="155"/>
        <v>Update lineups set player_name = 'Lichaj Eric', Y_min = 72, R_min= 77 where game_id = 20160402 and player_order = 2; update lineups set player_on = 'Lichaj Eric', sub_min =  where game_id = 20160402 and player_name = ''</v>
      </c>
      <c r="T489" s="65" t="str">
        <f t="shared" si="142"/>
        <v/>
      </c>
      <c r="U489" s="193" t="str">
        <f t="shared" si="156"/>
        <v/>
      </c>
      <c r="V489" s="242" t="s">
        <v>739</v>
      </c>
      <c r="W489" s="65" t="str">
        <f t="shared" si="157"/>
        <v>Update lineups set player_name = 'Lichaj Eric'</v>
      </c>
      <c r="X489" s="65" t="str">
        <f t="shared" si="143"/>
        <v/>
      </c>
      <c r="Y489" s="65" t="str">
        <f t="shared" si="144"/>
        <v>, Y_min = 72</v>
      </c>
      <c r="Z489" s="65" t="str">
        <f t="shared" si="145"/>
        <v>, R_min= 77</v>
      </c>
      <c r="AA489" s="65" t="str">
        <f t="shared" si="146"/>
        <v/>
      </c>
      <c r="AB489" s="65" t="str">
        <f t="shared" si="147"/>
        <v/>
      </c>
      <c r="AC489" s="65" t="str">
        <f t="shared" si="148"/>
        <v/>
      </c>
      <c r="AD489" s="65" t="str">
        <f t="shared" si="159"/>
        <v xml:space="preserve"> where game_id = 20160402 and player_order = 2; update lineups set player_on = 'Lichaj Eric', sub_min =  where game_id = 20160402 and player_name = ''</v>
      </c>
      <c r="AE489" s="65" t="s">
        <v>739</v>
      </c>
      <c r="AF489" s="65" t="str">
        <f t="shared" si="149"/>
        <v/>
      </c>
      <c r="AG489" s="65" t="str">
        <f t="shared" si="150"/>
        <v/>
      </c>
      <c r="AH489" s="65" t="str">
        <f t="shared" si="151"/>
        <v/>
      </c>
      <c r="AI489" s="65" t="str">
        <f t="shared" si="152"/>
        <v/>
      </c>
      <c r="AJ489" s="65" t="str">
        <f t="shared" si="153"/>
        <v/>
      </c>
    </row>
    <row r="490" spans="1:36" x14ac:dyDescent="0.25">
      <c r="A490" s="109" t="s">
        <v>5</v>
      </c>
      <c r="B490" s="114">
        <v>0</v>
      </c>
      <c r="C490" s="113">
        <v>20160402</v>
      </c>
      <c r="D490" s="113">
        <v>3</v>
      </c>
      <c r="F490" s="212" t="s">
        <v>714</v>
      </c>
      <c r="I490" s="113">
        <v>61</v>
      </c>
      <c r="Q490" s="115"/>
      <c r="R490" s="112" t="str">
        <f t="shared" si="154"/>
        <v>Update games set F= 0 where game_id=20160402</v>
      </c>
      <c r="S490" s="112" t="str">
        <f t="shared" si="155"/>
        <v>Update lineups set player_name = 'Mills Matthew', Y_min = 61 where game_id = 20160402 and player_order = 3; update lineups set player_on = 'Mills Matthew', sub_min =  where game_id = 20160402 and player_name = ''</v>
      </c>
      <c r="T490" s="65" t="str">
        <f t="shared" si="142"/>
        <v/>
      </c>
      <c r="U490" s="193" t="str">
        <f t="shared" si="156"/>
        <v/>
      </c>
      <c r="V490" s="242" t="s">
        <v>739</v>
      </c>
      <c r="W490" s="65" t="str">
        <f t="shared" si="157"/>
        <v>Update lineups set player_name = 'Mills Matthew'</v>
      </c>
      <c r="X490" s="65" t="str">
        <f t="shared" si="143"/>
        <v/>
      </c>
      <c r="Y490" s="65" t="str">
        <f t="shared" si="144"/>
        <v>, Y_min = 61</v>
      </c>
      <c r="Z490" s="65" t="str">
        <f t="shared" si="145"/>
        <v/>
      </c>
      <c r="AA490" s="65" t="str">
        <f t="shared" si="146"/>
        <v/>
      </c>
      <c r="AB490" s="65" t="str">
        <f t="shared" si="147"/>
        <v/>
      </c>
      <c r="AC490" s="65" t="str">
        <f t="shared" si="148"/>
        <v/>
      </c>
      <c r="AD490" s="65" t="str">
        <f t="shared" si="159"/>
        <v xml:space="preserve"> where game_id = 20160402 and player_order = 3; update lineups set player_on = 'Mills Matthew', sub_min =  where game_id = 20160402 and player_name = ''</v>
      </c>
      <c r="AE490" s="65" t="s">
        <v>739</v>
      </c>
      <c r="AF490" s="65" t="str">
        <f t="shared" si="149"/>
        <v/>
      </c>
      <c r="AG490" s="65" t="str">
        <f t="shared" si="150"/>
        <v/>
      </c>
      <c r="AH490" s="65" t="str">
        <f t="shared" si="151"/>
        <v/>
      </c>
      <c r="AI490" s="65" t="str">
        <f t="shared" si="152"/>
        <v/>
      </c>
      <c r="AJ490" s="65" t="str">
        <f t="shared" si="153"/>
        <v/>
      </c>
    </row>
    <row r="491" spans="1:36" x14ac:dyDescent="0.25">
      <c r="A491" s="109" t="s">
        <v>0</v>
      </c>
      <c r="B491" s="114">
        <v>3</v>
      </c>
      <c r="C491" s="113">
        <v>20160402</v>
      </c>
      <c r="D491" s="113">
        <v>4</v>
      </c>
      <c r="F491" s="212" t="s">
        <v>735</v>
      </c>
      <c r="Q491" s="115"/>
      <c r="R491" s="112" t="str">
        <f t="shared" si="154"/>
        <v>Update games set A= 3 where game_id=20160402</v>
      </c>
      <c r="S491" s="112" t="str">
        <f t="shared" si="155"/>
        <v>Update lineups set player_name = 'Cohen Chris' where game_id = 20160402 and player_order = 4; update lineups set player_on = 'Cohen Chris', sub_min =  where game_id = 20160402 and player_name = ''</v>
      </c>
      <c r="T491" s="65" t="str">
        <f t="shared" si="142"/>
        <v/>
      </c>
      <c r="U491" s="193" t="str">
        <f t="shared" si="156"/>
        <v/>
      </c>
      <c r="V491" s="242" t="s">
        <v>739</v>
      </c>
      <c r="W491" s="65" t="str">
        <f t="shared" si="157"/>
        <v>Update lineups set player_name = 'Cohen Chris'</v>
      </c>
      <c r="X491" s="65" t="str">
        <f t="shared" si="143"/>
        <v/>
      </c>
      <c r="Y491" s="65" t="str">
        <f t="shared" si="144"/>
        <v/>
      </c>
      <c r="Z491" s="65" t="str">
        <f t="shared" si="145"/>
        <v/>
      </c>
      <c r="AA491" s="65" t="str">
        <f t="shared" si="146"/>
        <v/>
      </c>
      <c r="AB491" s="65" t="str">
        <f t="shared" si="147"/>
        <v/>
      </c>
      <c r="AC491" s="65" t="str">
        <f t="shared" si="148"/>
        <v/>
      </c>
      <c r="AD491" s="65" t="str">
        <f t="shared" si="159"/>
        <v xml:space="preserve"> where game_id = 20160402 and player_order = 4; update lineups set player_on = 'Cohen Chris', sub_min =  where game_id = 20160402 and player_name = ''</v>
      </c>
      <c r="AE491" s="65" t="s">
        <v>739</v>
      </c>
      <c r="AF491" s="65" t="str">
        <f t="shared" si="149"/>
        <v/>
      </c>
      <c r="AG491" s="65" t="str">
        <f t="shared" si="150"/>
        <v/>
      </c>
      <c r="AH491" s="65" t="str">
        <f t="shared" si="151"/>
        <v/>
      </c>
      <c r="AI491" s="65" t="str">
        <f t="shared" si="152"/>
        <v/>
      </c>
      <c r="AJ491" s="65" t="str">
        <f t="shared" si="153"/>
        <v/>
      </c>
    </row>
    <row r="492" spans="1:36" x14ac:dyDescent="0.25">
      <c r="A492" s="109" t="s">
        <v>23</v>
      </c>
      <c r="B492" s="198" t="s">
        <v>781</v>
      </c>
      <c r="C492" s="113">
        <v>20160402</v>
      </c>
      <c r="D492" s="113">
        <v>5</v>
      </c>
      <c r="F492" s="212" t="s">
        <v>2717</v>
      </c>
      <c r="Q492" s="115"/>
      <c r="R492" s="112" t="str">
        <f t="shared" si="154"/>
        <v>Update games set Result= 'L' where game_id=20160402</v>
      </c>
      <c r="S492" s="112" t="str">
        <f t="shared" si="155"/>
        <v>Update lineups set player_name = 'Jokic Bojan' where game_id = 20160402 and player_order = 5; update lineups set player_on = 'Jokic Bojan', sub_min =  where game_id = 20160402 and player_name = ''</v>
      </c>
      <c r="T492" s="65" t="str">
        <f t="shared" si="142"/>
        <v/>
      </c>
      <c r="U492" s="193" t="str">
        <f t="shared" si="156"/>
        <v/>
      </c>
      <c r="V492" s="242" t="s">
        <v>739</v>
      </c>
      <c r="W492" s="65" t="str">
        <f t="shared" si="157"/>
        <v>Update lineups set player_name = 'Jokic Bojan'</v>
      </c>
      <c r="X492" s="65" t="str">
        <f t="shared" si="143"/>
        <v/>
      </c>
      <c r="Y492" s="65" t="str">
        <f t="shared" si="144"/>
        <v/>
      </c>
      <c r="Z492" s="65" t="str">
        <f t="shared" si="145"/>
        <v/>
      </c>
      <c r="AA492" s="65" t="str">
        <f t="shared" si="146"/>
        <v/>
      </c>
      <c r="AB492" s="65" t="str">
        <f t="shared" si="147"/>
        <v/>
      </c>
      <c r="AC492" s="65" t="str">
        <f t="shared" si="148"/>
        <v/>
      </c>
      <c r="AD492" s="65" t="str">
        <f t="shared" si="159"/>
        <v xml:space="preserve"> where game_id = 20160402 and player_order = 5; update lineups set player_on = 'Jokic Bojan', sub_min =  where game_id = 20160402 and player_name = ''</v>
      </c>
      <c r="AE492" s="65" t="s">
        <v>739</v>
      </c>
      <c r="AF492" s="65" t="str">
        <f t="shared" si="149"/>
        <v/>
      </c>
      <c r="AG492" s="65" t="str">
        <f t="shared" si="150"/>
        <v/>
      </c>
      <c r="AH492" s="65" t="str">
        <f t="shared" si="151"/>
        <v/>
      </c>
      <c r="AI492" s="65" t="str">
        <f t="shared" si="152"/>
        <v/>
      </c>
      <c r="AJ492" s="65" t="str">
        <f t="shared" si="153"/>
        <v/>
      </c>
    </row>
    <row r="493" spans="1:36" x14ac:dyDescent="0.25">
      <c r="A493" s="109" t="s">
        <v>768</v>
      </c>
      <c r="B493" s="114">
        <v>0</v>
      </c>
      <c r="C493" s="113">
        <v>20160402</v>
      </c>
      <c r="D493" s="113">
        <v>6</v>
      </c>
      <c r="F493" s="194" t="s">
        <v>830</v>
      </c>
      <c r="Q493" s="115"/>
      <c r="R493" s="112" t="str">
        <f t="shared" si="154"/>
        <v>Update games set HT_f= 0 where game_id=20160402</v>
      </c>
      <c r="S493" s="112" t="str">
        <f t="shared" si="155"/>
        <v>Update lineups set player_name = 'Mancienne Michael' where game_id = 20160402 and player_order = 6; update lineups set player_on = 'Mancienne Michael', sub_min =  where game_id = 20160402 and player_name = ''</v>
      </c>
      <c r="T493" s="65" t="str">
        <f t="shared" si="142"/>
        <v/>
      </c>
      <c r="U493" s="193" t="str">
        <f t="shared" si="156"/>
        <v/>
      </c>
      <c r="V493" s="242" t="s">
        <v>739</v>
      </c>
      <c r="W493" s="65" t="str">
        <f t="shared" si="157"/>
        <v>Update lineups set player_name = 'Mancienne Michael'</v>
      </c>
      <c r="X493" s="65" t="str">
        <f t="shared" si="143"/>
        <v/>
      </c>
      <c r="Y493" s="65" t="str">
        <f t="shared" si="144"/>
        <v/>
      </c>
      <c r="Z493" s="65" t="str">
        <f t="shared" si="145"/>
        <v/>
      </c>
      <c r="AA493" s="65" t="str">
        <f t="shared" si="146"/>
        <v/>
      </c>
      <c r="AB493" s="65" t="str">
        <f t="shared" si="147"/>
        <v/>
      </c>
      <c r="AC493" s="65" t="str">
        <f t="shared" si="148"/>
        <v/>
      </c>
      <c r="AD493" s="65" t="str">
        <f t="shared" si="159"/>
        <v xml:space="preserve"> where game_id = 20160402 and player_order = 6; update lineups set player_on = 'Mancienne Michael', sub_min =  where game_id = 20160402 and player_name = ''</v>
      </c>
      <c r="AE493" s="65" t="s">
        <v>739</v>
      </c>
      <c r="AF493" s="65" t="str">
        <f t="shared" si="149"/>
        <v/>
      </c>
      <c r="AG493" s="65" t="str">
        <f t="shared" si="150"/>
        <v/>
      </c>
      <c r="AH493" s="65" t="str">
        <f t="shared" si="151"/>
        <v/>
      </c>
      <c r="AI493" s="65" t="str">
        <f t="shared" si="152"/>
        <v/>
      </c>
      <c r="AJ493" s="65" t="str">
        <f t="shared" si="153"/>
        <v/>
      </c>
    </row>
    <row r="494" spans="1:36" x14ac:dyDescent="0.25">
      <c r="A494" s="109" t="s">
        <v>766</v>
      </c>
      <c r="B494" s="114">
        <v>0</v>
      </c>
      <c r="C494" s="113">
        <v>20160402</v>
      </c>
      <c r="D494" s="113">
        <v>7</v>
      </c>
      <c r="F494" s="194" t="s">
        <v>839</v>
      </c>
      <c r="Q494" s="115"/>
      <c r="R494" s="112" t="str">
        <f t="shared" si="154"/>
        <v>Update games set HT_a= 0 where game_id=20160402</v>
      </c>
      <c r="S494" s="112" t="str">
        <f t="shared" si="155"/>
        <v>Update lineups set player_name = 'Gardner Gary' where game_id = 20160402 and player_order = 7; update lineups set player_on = 'Gardner Gary', sub_min =  where game_id = 20160402 and player_name = ''</v>
      </c>
      <c r="T494" s="65" t="str">
        <f t="shared" ref="T494:T557" si="160">IF(M494="","", CONCATENATE("insert into goals (game_id, goal_order, scorer_name) values (",C494, ", ", L494,", '",M494,"')"))</f>
        <v/>
      </c>
      <c r="U494" s="193" t="str">
        <f t="shared" si="156"/>
        <v/>
      </c>
      <c r="V494" s="242" t="s">
        <v>739</v>
      </c>
      <c r="W494" s="65" t="str">
        <f t="shared" si="157"/>
        <v>Update lineups set player_name = 'Gardner Gary'</v>
      </c>
      <c r="X494" s="65" t="str">
        <f t="shared" ref="X494:X557" si="161">IF(E494="","",CONCATENATE(", Player_num = ",E494))</f>
        <v/>
      </c>
      <c r="Y494" s="65" t="str">
        <f t="shared" ref="Y494:Y557" si="162">IF(I494="", "", CONCATENATE(", Y_min = ", UPPER(I494)))</f>
        <v/>
      </c>
      <c r="Z494" s="65" t="str">
        <f t="shared" ref="Z494:Z557" si="163">IF(J494="", "", CONCATENATE(", R_min= ", UPPER(J494)))</f>
        <v/>
      </c>
      <c r="AA494" s="65" t="str">
        <f t="shared" ref="AA494:AA557" si="164">IF(K494="", "", CONCATENATE(", captain= 'Y'"))</f>
        <v/>
      </c>
      <c r="AB494" s="65" t="str">
        <f t="shared" ref="AB494:AB557" si="165">IF(G494="", "", CONCATENATE(", Sub_min= ", G494))</f>
        <v/>
      </c>
      <c r="AC494" s="65" t="str">
        <f t="shared" ref="AC494:AC557" si="166">IF(H494="", "", CONCATENATE(", Player_off = '", H494, "'"))</f>
        <v/>
      </c>
      <c r="AD494" s="65" t="str">
        <f t="shared" si="159"/>
        <v xml:space="preserve"> where game_id = 20160402 and player_order = 7; update lineups set player_on = 'Gardner Gary', sub_min =  where game_id = 20160402 and player_name = ''</v>
      </c>
      <c r="AE494" s="65" t="s">
        <v>739</v>
      </c>
      <c r="AF494" s="65" t="str">
        <f t="shared" ref="AF494:AF557" si="167">IF(L494="","",CONCATENATE("update goals set scorer_name = '",SUBSTITUTE(M494, "'", "''"),"'"))</f>
        <v/>
      </c>
      <c r="AG494" s="65" t="str">
        <f t="shared" ref="AG494:AG557" si="168">IF(N494="", "", CONCATENATE(", goal_min = ", N494))</f>
        <v/>
      </c>
      <c r="AH494" s="65" t="str">
        <f t="shared" ref="AH494:AH557" si="169">IF(O494="", "", CONCATENATE(", Pen = '", UPPER(O494), "'"))</f>
        <v/>
      </c>
      <c r="AI494" s="65" t="str">
        <f t="shared" ref="AI494:AI557" si="170">IF(P494="", "", CONCATENATE(", OG = '", UPPER(P494), "'"))</f>
        <v/>
      </c>
      <c r="AJ494" s="65" t="str">
        <f t="shared" ref="AJ494:AJ557" si="171">IF(L494="", "", CONCATENATE(" where game_id = ", C494, " and goal_order = ", L494))</f>
        <v/>
      </c>
    </row>
    <row r="495" spans="1:36" x14ac:dyDescent="0.25">
      <c r="A495" s="109" t="s">
        <v>764</v>
      </c>
      <c r="B495" s="114">
        <v>15</v>
      </c>
      <c r="C495" s="113">
        <v>20160402</v>
      </c>
      <c r="D495" s="113">
        <v>8</v>
      </c>
      <c r="F495" s="194" t="s">
        <v>765</v>
      </c>
      <c r="Q495" s="115"/>
      <c r="R495" s="112" t="str">
        <f t="shared" si="154"/>
        <v>Update games set Pos_before= 15 where game_id=20160402</v>
      </c>
      <c r="S495" s="112" t="str">
        <f t="shared" si="155"/>
        <v>Update lineups set player_name = 'Vaughan David' where game_id = 20160402 and player_order = 8; update lineups set player_on = 'Vaughan David', sub_min =  where game_id = 20160402 and player_name = ''</v>
      </c>
      <c r="T495" s="65" t="str">
        <f t="shared" si="160"/>
        <v/>
      </c>
      <c r="U495" s="193" t="str">
        <f t="shared" si="156"/>
        <v/>
      </c>
      <c r="V495" s="242" t="s">
        <v>739</v>
      </c>
      <c r="W495" s="65" t="str">
        <f t="shared" si="157"/>
        <v>Update lineups set player_name = 'Vaughan David'</v>
      </c>
      <c r="X495" s="65" t="str">
        <f t="shared" si="161"/>
        <v/>
      </c>
      <c r="Y495" s="65" t="str">
        <f t="shared" si="162"/>
        <v/>
      </c>
      <c r="Z495" s="65" t="str">
        <f t="shared" si="163"/>
        <v/>
      </c>
      <c r="AA495" s="65" t="str">
        <f t="shared" si="164"/>
        <v/>
      </c>
      <c r="AB495" s="65" t="str">
        <f t="shared" si="165"/>
        <v/>
      </c>
      <c r="AC495" s="65" t="str">
        <f t="shared" si="166"/>
        <v/>
      </c>
      <c r="AD495" s="65" t="str">
        <f t="shared" si="159"/>
        <v xml:space="preserve"> where game_id = 20160402 and player_order = 8; update lineups set player_on = 'Vaughan David', sub_min =  where game_id = 20160402 and player_name = ''</v>
      </c>
      <c r="AE495" s="65" t="s">
        <v>739</v>
      </c>
      <c r="AF495" s="65" t="str">
        <f t="shared" si="167"/>
        <v/>
      </c>
      <c r="AG495" s="65" t="str">
        <f t="shared" si="168"/>
        <v/>
      </c>
      <c r="AH495" s="65" t="str">
        <f t="shared" si="169"/>
        <v/>
      </c>
      <c r="AI495" s="65" t="str">
        <f t="shared" si="170"/>
        <v/>
      </c>
      <c r="AJ495" s="65" t="str">
        <f t="shared" si="171"/>
        <v/>
      </c>
    </row>
    <row r="496" spans="1:36" x14ac:dyDescent="0.25">
      <c r="A496" s="109" t="s">
        <v>762</v>
      </c>
      <c r="B496" s="114">
        <v>16</v>
      </c>
      <c r="C496" s="113">
        <v>20160402</v>
      </c>
      <c r="D496" s="113">
        <v>9</v>
      </c>
      <c r="F496" s="194" t="s">
        <v>741</v>
      </c>
      <c r="Q496" s="115"/>
      <c r="R496" s="112" t="str">
        <f t="shared" si="154"/>
        <v>Update games set Pos_after= 16 where game_id=20160402</v>
      </c>
      <c r="S496" s="112" t="str">
        <f t="shared" si="155"/>
        <v>Update lineups set player_name = 'Osborn Ben' where game_id = 20160402 and player_order = 9; update lineups set player_on = 'Osborn Ben', sub_min =  where game_id = 20160402 and player_name = ''</v>
      </c>
      <c r="T496" s="65" t="str">
        <f t="shared" si="160"/>
        <v/>
      </c>
      <c r="U496" s="193" t="str">
        <f t="shared" si="156"/>
        <v/>
      </c>
      <c r="V496" s="242" t="s">
        <v>739</v>
      </c>
      <c r="W496" s="65" t="str">
        <f t="shared" si="157"/>
        <v>Update lineups set player_name = 'Osborn Ben'</v>
      </c>
      <c r="X496" s="65" t="str">
        <f t="shared" si="161"/>
        <v/>
      </c>
      <c r="Y496" s="65" t="str">
        <f t="shared" si="162"/>
        <v/>
      </c>
      <c r="Z496" s="65" t="str">
        <f t="shared" si="163"/>
        <v/>
      </c>
      <c r="AA496" s="65" t="str">
        <f t="shared" si="164"/>
        <v/>
      </c>
      <c r="AB496" s="65" t="str">
        <f t="shared" si="165"/>
        <v/>
      </c>
      <c r="AC496" s="65" t="str">
        <f t="shared" si="166"/>
        <v/>
      </c>
      <c r="AD496" s="65" t="str">
        <f t="shared" si="159"/>
        <v xml:space="preserve"> where game_id = 20160402 and player_order = 9; update lineups set player_on = 'Osborn Ben', sub_min =  where game_id = 20160402 and player_name = ''</v>
      </c>
      <c r="AE496" s="65" t="s">
        <v>739</v>
      </c>
      <c r="AF496" s="65" t="str">
        <f t="shared" si="167"/>
        <v/>
      </c>
      <c r="AG496" s="65" t="str">
        <f t="shared" si="168"/>
        <v/>
      </c>
      <c r="AH496" s="65" t="str">
        <f t="shared" si="169"/>
        <v/>
      </c>
      <c r="AI496" s="65" t="str">
        <f t="shared" si="170"/>
        <v/>
      </c>
      <c r="AJ496" s="65" t="str">
        <f t="shared" si="171"/>
        <v/>
      </c>
    </row>
    <row r="497" spans="1:36" x14ac:dyDescent="0.25">
      <c r="A497" s="109" t="s">
        <v>761</v>
      </c>
      <c r="B497" s="114">
        <v>17</v>
      </c>
      <c r="C497" s="113">
        <v>20160402</v>
      </c>
      <c r="D497" s="113">
        <v>10</v>
      </c>
      <c r="F497" s="194" t="s">
        <v>2770</v>
      </c>
      <c r="Q497" s="115"/>
      <c r="R497" s="112" t="str">
        <f t="shared" si="154"/>
        <v>Update games set Opp_before= 17 where game_id=20160402</v>
      </c>
      <c r="S497" s="112" t="str">
        <f t="shared" si="155"/>
        <v>Update lineups set player_name = 'Macheda Federico' where game_id = 20160402 and player_order = 10; update lineups set player_on = 'Macheda Federico', sub_min =  where game_id = 20160402 and player_name = ''</v>
      </c>
      <c r="T497" s="65" t="str">
        <f t="shared" si="160"/>
        <v/>
      </c>
      <c r="U497" s="193" t="str">
        <f t="shared" si="156"/>
        <v/>
      </c>
      <c r="V497" s="242" t="s">
        <v>739</v>
      </c>
      <c r="W497" s="65" t="str">
        <f t="shared" si="157"/>
        <v>Update lineups set player_name = 'Macheda Federico'</v>
      </c>
      <c r="X497" s="65" t="str">
        <f t="shared" si="161"/>
        <v/>
      </c>
      <c r="Y497" s="65" t="str">
        <f t="shared" si="162"/>
        <v/>
      </c>
      <c r="Z497" s="65" t="str">
        <f t="shared" si="163"/>
        <v/>
      </c>
      <c r="AA497" s="65" t="str">
        <f t="shared" si="164"/>
        <v/>
      </c>
      <c r="AB497" s="65" t="str">
        <f t="shared" si="165"/>
        <v/>
      </c>
      <c r="AC497" s="65" t="str">
        <f t="shared" si="166"/>
        <v/>
      </c>
      <c r="AD497" s="65" t="str">
        <f t="shared" si="159"/>
        <v xml:space="preserve"> where game_id = 20160402 and player_order = 10; update lineups set player_on = 'Macheda Federico', sub_min =  where game_id = 20160402 and player_name = ''</v>
      </c>
      <c r="AE497" s="65" t="s">
        <v>739</v>
      </c>
      <c r="AF497" s="65" t="str">
        <f t="shared" si="167"/>
        <v/>
      </c>
      <c r="AG497" s="65" t="str">
        <f t="shared" si="168"/>
        <v/>
      </c>
      <c r="AH497" s="65" t="str">
        <f t="shared" si="169"/>
        <v/>
      </c>
      <c r="AI497" s="65" t="str">
        <f t="shared" si="170"/>
        <v/>
      </c>
      <c r="AJ497" s="65" t="str">
        <f t="shared" si="171"/>
        <v/>
      </c>
    </row>
    <row r="498" spans="1:36" x14ac:dyDescent="0.25">
      <c r="A498" s="109" t="s">
        <v>759</v>
      </c>
      <c r="B498" s="114">
        <v>17</v>
      </c>
      <c r="C498" s="75">
        <v>20160402</v>
      </c>
      <c r="D498" s="75">
        <v>11</v>
      </c>
      <c r="E498" s="75"/>
      <c r="F498" s="195" t="s">
        <v>758</v>
      </c>
      <c r="G498" s="75"/>
      <c r="H498" s="78"/>
      <c r="I498" s="75"/>
      <c r="J498" s="75"/>
      <c r="K498" s="75"/>
      <c r="L498" s="233"/>
      <c r="M498" s="234"/>
      <c r="N498" s="235"/>
      <c r="O498" s="235"/>
      <c r="Q498" s="115"/>
      <c r="R498" s="112" t="str">
        <f t="shared" si="154"/>
        <v>Update games set Opp_after= 17 where game_id=20160402</v>
      </c>
      <c r="S498" s="112" t="str">
        <f t="shared" si="155"/>
        <v>Update lineups set player_name = 'Mendes Ryan' where game_id = 20160402 and player_order = 11; update lineups set player_on = 'Mendes Ryan', sub_min =  where game_id = 20160402 and player_name = ''</v>
      </c>
      <c r="T498" s="65" t="str">
        <f t="shared" si="160"/>
        <v/>
      </c>
      <c r="U498" s="193" t="str">
        <f t="shared" si="156"/>
        <v/>
      </c>
      <c r="V498" s="242" t="s">
        <v>739</v>
      </c>
      <c r="W498" s="65" t="str">
        <f t="shared" si="157"/>
        <v>Update lineups set player_name = 'Mendes Ryan'</v>
      </c>
      <c r="X498" s="65" t="str">
        <f t="shared" si="161"/>
        <v/>
      </c>
      <c r="Y498" s="65" t="str">
        <f t="shared" si="162"/>
        <v/>
      </c>
      <c r="Z498" s="65" t="str">
        <f t="shared" si="163"/>
        <v/>
      </c>
      <c r="AA498" s="65" t="str">
        <f t="shared" si="164"/>
        <v/>
      </c>
      <c r="AB498" s="65" t="str">
        <f t="shared" si="165"/>
        <v/>
      </c>
      <c r="AC498" s="65" t="str">
        <f t="shared" si="166"/>
        <v/>
      </c>
      <c r="AD498" s="65" t="str">
        <f t="shared" si="159"/>
        <v xml:space="preserve"> where game_id = 20160402 and player_order = 11; update lineups set player_on = 'Mendes Ryan', sub_min =  where game_id = 20160402 and player_name = ''</v>
      </c>
      <c r="AE498" s="65" t="s">
        <v>739</v>
      </c>
      <c r="AF498" s="65" t="str">
        <f t="shared" si="167"/>
        <v/>
      </c>
      <c r="AG498" s="65" t="str">
        <f t="shared" si="168"/>
        <v/>
      </c>
      <c r="AH498" s="65" t="str">
        <f t="shared" si="169"/>
        <v/>
      </c>
      <c r="AI498" s="65" t="str">
        <f t="shared" si="170"/>
        <v/>
      </c>
      <c r="AJ498" s="65" t="str">
        <f t="shared" si="171"/>
        <v/>
      </c>
    </row>
    <row r="499" spans="1:36" x14ac:dyDescent="0.25">
      <c r="A499" s="109" t="s">
        <v>20</v>
      </c>
      <c r="B499" s="244" t="s">
        <v>755</v>
      </c>
      <c r="C499" s="113">
        <v>20160402</v>
      </c>
      <c r="D499" s="113">
        <v>12</v>
      </c>
      <c r="F499" s="194" t="s">
        <v>754</v>
      </c>
      <c r="Q499" s="115"/>
      <c r="R499" s="112" t="str">
        <f t="shared" si="154"/>
        <v>Update games set Ground= 'City Ground' where game_id=20160402</v>
      </c>
      <c r="S499" s="112" t="str">
        <f t="shared" si="155"/>
        <v>Update lineups set player_name = 'Evtimov Dimitar' where game_id = 20160402 and player_order = 12; update lineups set player_on = 'Evtimov Dimitar', sub_min =  where game_id = 20160402 and player_name = ''</v>
      </c>
      <c r="T499" s="65" t="str">
        <f t="shared" si="160"/>
        <v/>
      </c>
      <c r="U499" s="193" t="str">
        <f t="shared" si="156"/>
        <v/>
      </c>
      <c r="V499" s="242" t="s">
        <v>739</v>
      </c>
      <c r="W499" s="65" t="str">
        <f t="shared" si="157"/>
        <v>Update lineups set player_name = 'Evtimov Dimitar'</v>
      </c>
      <c r="X499" s="65" t="str">
        <f t="shared" si="161"/>
        <v/>
      </c>
      <c r="Y499" s="65" t="str">
        <f t="shared" si="162"/>
        <v/>
      </c>
      <c r="Z499" s="65" t="str">
        <f t="shared" si="163"/>
        <v/>
      </c>
      <c r="AA499" s="65" t="str">
        <f t="shared" si="164"/>
        <v/>
      </c>
      <c r="AB499" s="65" t="str">
        <f t="shared" si="165"/>
        <v/>
      </c>
      <c r="AC499" s="65" t="str">
        <f t="shared" si="166"/>
        <v/>
      </c>
      <c r="AD499" s="65" t="str">
        <f t="shared" si="159"/>
        <v xml:space="preserve"> where game_id = 20160402 and player_order = 12; update lineups set player_on = 'Evtimov Dimitar', sub_min =  where game_id = 20160402 and player_name = ''</v>
      </c>
      <c r="AE499" s="65" t="s">
        <v>739</v>
      </c>
      <c r="AF499" s="65" t="str">
        <f t="shared" si="167"/>
        <v/>
      </c>
      <c r="AG499" s="65" t="str">
        <f t="shared" si="168"/>
        <v/>
      </c>
      <c r="AH499" s="65" t="str">
        <f t="shared" si="169"/>
        <v/>
      </c>
      <c r="AI499" s="65" t="str">
        <f t="shared" si="170"/>
        <v/>
      </c>
      <c r="AJ499" s="65" t="str">
        <f t="shared" si="171"/>
        <v/>
      </c>
    </row>
    <row r="500" spans="1:36" x14ac:dyDescent="0.25">
      <c r="A500" s="109" t="s">
        <v>756</v>
      </c>
      <c r="B500" s="201" t="str">
        <f>B499</f>
        <v>'City Ground'</v>
      </c>
      <c r="C500" s="113">
        <v>20160402</v>
      </c>
      <c r="D500" s="113">
        <v>13</v>
      </c>
      <c r="F500" s="194" t="s">
        <v>747</v>
      </c>
      <c r="G500" s="113">
        <v>25</v>
      </c>
      <c r="H500" s="245" t="s">
        <v>830</v>
      </c>
      <c r="Q500" s="115"/>
      <c r="R500" s="112" t="str">
        <f t="shared" si="154"/>
        <v>Update games set Ground_Parent= 'City Ground' where game_id=20160402</v>
      </c>
      <c r="S500" s="112" t="str">
        <f t="shared" si="155"/>
        <v>Update lineups set player_name = 'Wilson Kelvin', Sub_min= 25, Player_off = 'Mancienne Michael' where game_id = 20160402 and player_order = 13; update lineups set player_on = 'Wilson Kelvin', sub_min = 25 where game_id = 20160402 and player_name = 'Mancienne Michael'</v>
      </c>
      <c r="T500" s="65" t="str">
        <f t="shared" si="160"/>
        <v/>
      </c>
      <c r="U500" s="193" t="str">
        <f t="shared" si="156"/>
        <v/>
      </c>
      <c r="V500" s="242" t="s">
        <v>739</v>
      </c>
      <c r="W500" s="65" t="str">
        <f t="shared" si="157"/>
        <v>Update lineups set player_name = 'Wilson Kelvin'</v>
      </c>
      <c r="X500" s="65" t="str">
        <f t="shared" si="161"/>
        <v/>
      </c>
      <c r="Y500" s="65" t="str">
        <f t="shared" si="162"/>
        <v/>
      </c>
      <c r="Z500" s="65" t="str">
        <f t="shared" si="163"/>
        <v/>
      </c>
      <c r="AA500" s="65" t="str">
        <f t="shared" si="164"/>
        <v/>
      </c>
      <c r="AB500" s="65" t="str">
        <f t="shared" si="165"/>
        <v>, Sub_min= 25</v>
      </c>
      <c r="AC500" s="65" t="str">
        <f t="shared" si="166"/>
        <v>, Player_off = 'Mancienne Michael'</v>
      </c>
      <c r="AD500" s="65" t="str">
        <f t="shared" si="159"/>
        <v xml:space="preserve"> where game_id = 20160402 and player_order = 13; update lineups set player_on = 'Wilson Kelvin', sub_min = 25 where game_id = 20160402 and player_name = 'Mancienne Michael'</v>
      </c>
      <c r="AE500" s="65" t="s">
        <v>739</v>
      </c>
      <c r="AF500" s="65" t="str">
        <f t="shared" si="167"/>
        <v/>
      </c>
      <c r="AG500" s="65" t="str">
        <f t="shared" si="168"/>
        <v/>
      </c>
      <c r="AH500" s="65" t="str">
        <f t="shared" si="169"/>
        <v/>
      </c>
      <c r="AI500" s="65" t="str">
        <f t="shared" si="170"/>
        <v/>
      </c>
      <c r="AJ500" s="65" t="str">
        <f t="shared" si="171"/>
        <v/>
      </c>
    </row>
    <row r="501" spans="1:36" x14ac:dyDescent="0.25">
      <c r="A501" s="109" t="s">
        <v>753</v>
      </c>
      <c r="B501" s="244" t="s">
        <v>2786</v>
      </c>
      <c r="C501" s="113">
        <v>20160402</v>
      </c>
      <c r="D501" s="113">
        <v>14</v>
      </c>
      <c r="F501" s="194" t="s">
        <v>796</v>
      </c>
      <c r="H501" s="232"/>
      <c r="Q501" s="115"/>
      <c r="R501" s="112" t="str">
        <f t="shared" si="154"/>
        <v>Update games set Referee= 'Peter Bankes' where game_id=20160402</v>
      </c>
      <c r="S501" s="112" t="str">
        <f t="shared" si="155"/>
        <v>Update lineups set player_name = 'Fox Danny' where game_id = 20160402 and player_order = 14; update lineups set player_on = 'Fox Danny', sub_min =  where game_id = 20160402 and player_name = ''</v>
      </c>
      <c r="T501" s="65" t="str">
        <f t="shared" si="160"/>
        <v/>
      </c>
      <c r="U501" s="193" t="str">
        <f t="shared" si="156"/>
        <v/>
      </c>
      <c r="V501" s="242" t="s">
        <v>739</v>
      </c>
      <c r="W501" s="65" t="str">
        <f t="shared" si="157"/>
        <v>Update lineups set player_name = 'Fox Danny'</v>
      </c>
      <c r="X501" s="65" t="str">
        <f t="shared" si="161"/>
        <v/>
      </c>
      <c r="Y501" s="65" t="str">
        <f t="shared" si="162"/>
        <v/>
      </c>
      <c r="Z501" s="65" t="str">
        <f t="shared" si="163"/>
        <v/>
      </c>
      <c r="AA501" s="65" t="str">
        <f t="shared" si="164"/>
        <v/>
      </c>
      <c r="AB501" s="65" t="str">
        <f t="shared" si="165"/>
        <v/>
      </c>
      <c r="AC501" s="65" t="str">
        <f t="shared" si="166"/>
        <v/>
      </c>
      <c r="AD501" s="65" t="str">
        <f t="shared" si="159"/>
        <v xml:space="preserve"> where game_id = 20160402 and player_order = 14; update lineups set player_on = 'Fox Danny', sub_min =  where game_id = 20160402 and player_name = ''</v>
      </c>
      <c r="AE501" s="65" t="s">
        <v>739</v>
      </c>
      <c r="AF501" s="65" t="str">
        <f t="shared" si="167"/>
        <v/>
      </c>
      <c r="AG501" s="65" t="str">
        <f t="shared" si="168"/>
        <v/>
      </c>
      <c r="AH501" s="65" t="str">
        <f t="shared" si="169"/>
        <v/>
      </c>
      <c r="AI501" s="65" t="str">
        <f t="shared" si="170"/>
        <v/>
      </c>
      <c r="AJ501" s="65" t="str">
        <f t="shared" si="171"/>
        <v/>
      </c>
    </row>
    <row r="502" spans="1:36" x14ac:dyDescent="0.25">
      <c r="A502" s="109" t="s">
        <v>475</v>
      </c>
      <c r="B502" s="114">
        <v>19444</v>
      </c>
      <c r="C502" s="113">
        <v>20160402</v>
      </c>
      <c r="D502" s="113">
        <v>15</v>
      </c>
      <c r="F502" s="194" t="s">
        <v>715</v>
      </c>
      <c r="G502" s="113">
        <v>55</v>
      </c>
      <c r="H502" s="194" t="s">
        <v>758</v>
      </c>
      <c r="I502" s="113">
        <v>66</v>
      </c>
      <c r="Q502" s="115"/>
      <c r="R502" s="112" t="str">
        <f t="shared" si="154"/>
        <v>Update games set Att= 19444 where game_id=20160402</v>
      </c>
      <c r="S502" s="112" t="str">
        <f t="shared" si="155"/>
        <v>Update lineups set player_name = 'Lansbury Henri', Y_min = 66, Sub_min= 55, Player_off = 'Mendes Ryan' where game_id = 20160402 and player_order = 15; update lineups set player_on = 'Lansbury Henri', sub_min = 55 where game_id = 20160402 and player_name = 'Mendes Ryan'</v>
      </c>
      <c r="T502" s="65" t="str">
        <f t="shared" si="160"/>
        <v/>
      </c>
      <c r="U502" s="193" t="str">
        <f t="shared" si="156"/>
        <v/>
      </c>
      <c r="V502" s="242" t="s">
        <v>739</v>
      </c>
      <c r="W502" s="65" t="str">
        <f t="shared" si="157"/>
        <v>Update lineups set player_name = 'Lansbury Henri'</v>
      </c>
      <c r="X502" s="65" t="str">
        <f t="shared" si="161"/>
        <v/>
      </c>
      <c r="Y502" s="65" t="str">
        <f t="shared" si="162"/>
        <v>, Y_min = 66</v>
      </c>
      <c r="Z502" s="65" t="str">
        <f t="shared" si="163"/>
        <v/>
      </c>
      <c r="AA502" s="65" t="str">
        <f t="shared" si="164"/>
        <v/>
      </c>
      <c r="AB502" s="65" t="str">
        <f t="shared" si="165"/>
        <v>, Sub_min= 55</v>
      </c>
      <c r="AC502" s="65" t="str">
        <f t="shared" si="166"/>
        <v>, Player_off = 'Mendes Ryan'</v>
      </c>
      <c r="AD502" s="65" t="str">
        <f t="shared" ref="AD502:AD533" si="172">IF(F502="", "", CONCATENATE(" where game_id = ",C502, " and player_order = ", D502, "; update lineups set player_on = '", F502, "', sub_min = ", G502, " where game_id = ", C502, " and player_name = '", H502, "'"))</f>
        <v xml:space="preserve"> where game_id = 20160402 and player_order = 15; update lineups set player_on = 'Lansbury Henri', sub_min = 55 where game_id = 20160402 and player_name = 'Mendes Ryan'</v>
      </c>
      <c r="AE502" s="65" t="s">
        <v>739</v>
      </c>
      <c r="AF502" s="65" t="str">
        <f t="shared" si="167"/>
        <v/>
      </c>
      <c r="AG502" s="65" t="str">
        <f t="shared" si="168"/>
        <v/>
      </c>
      <c r="AH502" s="65" t="str">
        <f t="shared" si="169"/>
        <v/>
      </c>
      <c r="AI502" s="65" t="str">
        <f t="shared" si="170"/>
        <v/>
      </c>
      <c r="AJ502" s="65" t="str">
        <f t="shared" si="171"/>
        <v/>
      </c>
    </row>
    <row r="503" spans="1:36" x14ac:dyDescent="0.25">
      <c r="A503" s="109" t="s">
        <v>749</v>
      </c>
      <c r="B503" s="247" t="s">
        <v>2787</v>
      </c>
      <c r="C503" s="113">
        <v>20160402</v>
      </c>
      <c r="D503" s="113">
        <v>16</v>
      </c>
      <c r="F503" s="194" t="s">
        <v>2685</v>
      </c>
      <c r="H503" s="194"/>
      <c r="Q503" s="115"/>
      <c r="R503" s="112" t="str">
        <f t="shared" si="154"/>
        <v>Update games set Source= 'http://www.11v11.com/matches/nottingham-forest-v-brentford-02-april-2016-316575/' where game_id=20160402</v>
      </c>
      <c r="S503" s="112" t="str">
        <f t="shared" si="155"/>
        <v>Update lineups set player_name = 'Teshce Robert' where game_id = 20160402 and player_order = 16; update lineups set player_on = 'Teshce Robert', sub_min =  where game_id = 20160402 and player_name = ''</v>
      </c>
      <c r="T503" s="65" t="str">
        <f t="shared" si="160"/>
        <v/>
      </c>
      <c r="U503" s="193" t="str">
        <f t="shared" si="156"/>
        <v/>
      </c>
      <c r="V503" s="242" t="s">
        <v>739</v>
      </c>
      <c r="W503" s="65" t="str">
        <f t="shared" si="157"/>
        <v>Update lineups set player_name = 'Teshce Robert'</v>
      </c>
      <c r="X503" s="65" t="str">
        <f t="shared" si="161"/>
        <v/>
      </c>
      <c r="Y503" s="65" t="str">
        <f t="shared" si="162"/>
        <v/>
      </c>
      <c r="Z503" s="65" t="str">
        <f t="shared" si="163"/>
        <v/>
      </c>
      <c r="AA503" s="65" t="str">
        <f t="shared" si="164"/>
        <v/>
      </c>
      <c r="AB503" s="65" t="str">
        <f t="shared" si="165"/>
        <v/>
      </c>
      <c r="AC503" s="65" t="str">
        <f t="shared" si="166"/>
        <v/>
      </c>
      <c r="AD503" s="65" t="str">
        <f t="shared" si="172"/>
        <v xml:space="preserve"> where game_id = 20160402 and player_order = 16; update lineups set player_on = 'Teshce Robert', sub_min =  where game_id = 20160402 and player_name = ''</v>
      </c>
      <c r="AE503" s="65" t="s">
        <v>739</v>
      </c>
      <c r="AF503" s="65" t="str">
        <f t="shared" si="167"/>
        <v/>
      </c>
      <c r="AG503" s="65" t="str">
        <f t="shared" si="168"/>
        <v/>
      </c>
      <c r="AH503" s="65" t="str">
        <f t="shared" si="169"/>
        <v/>
      </c>
      <c r="AI503" s="65" t="str">
        <f t="shared" si="170"/>
        <v/>
      </c>
      <c r="AJ503" s="65" t="str">
        <f t="shared" si="171"/>
        <v/>
      </c>
    </row>
    <row r="504" spans="1:36" x14ac:dyDescent="0.25">
      <c r="A504" s="109" t="s">
        <v>746</v>
      </c>
      <c r="B504" s="198" t="s">
        <v>2785</v>
      </c>
      <c r="C504" s="113">
        <v>20160402</v>
      </c>
      <c r="D504" s="113">
        <v>17</v>
      </c>
      <c r="F504" s="194" t="s">
        <v>823</v>
      </c>
      <c r="G504" s="113">
        <v>64</v>
      </c>
      <c r="H504" s="194" t="s">
        <v>2770</v>
      </c>
      <c r="Q504" s="115"/>
      <c r="R504" s="112" t="str">
        <f t="shared" si="154"/>
        <v>Update games set Game_date= '20160402' where game_id=20160402</v>
      </c>
      <c r="S504" s="112" t="str">
        <f t="shared" si="155"/>
        <v>Update lineups set player_name = 'Burke Oliver', Sub_min= 64, Player_off = 'Macheda Federico' where game_id = 20160402 and player_order = 17; update lineups set player_on = 'Burke Oliver', sub_min = 64 where game_id = 20160402 and player_name = 'Macheda Federico'</v>
      </c>
      <c r="T504" s="65" t="str">
        <f t="shared" si="160"/>
        <v/>
      </c>
      <c r="U504" s="193" t="str">
        <f t="shared" si="156"/>
        <v/>
      </c>
      <c r="V504" s="242" t="s">
        <v>739</v>
      </c>
      <c r="W504" s="65" t="str">
        <f t="shared" si="157"/>
        <v>Update lineups set player_name = 'Burke Oliver'</v>
      </c>
      <c r="X504" s="65" t="str">
        <f t="shared" si="161"/>
        <v/>
      </c>
      <c r="Y504" s="65" t="str">
        <f t="shared" si="162"/>
        <v/>
      </c>
      <c r="Z504" s="65" t="str">
        <f t="shared" si="163"/>
        <v/>
      </c>
      <c r="AA504" s="65" t="str">
        <f t="shared" si="164"/>
        <v/>
      </c>
      <c r="AB504" s="65" t="str">
        <f t="shared" si="165"/>
        <v>, Sub_min= 64</v>
      </c>
      <c r="AC504" s="65" t="str">
        <f t="shared" si="166"/>
        <v>, Player_off = 'Macheda Federico'</v>
      </c>
      <c r="AD504" s="65" t="str">
        <f t="shared" si="172"/>
        <v xml:space="preserve"> where game_id = 20160402 and player_order = 17; update lineups set player_on = 'Burke Oliver', sub_min = 64 where game_id = 20160402 and player_name = 'Macheda Federico'</v>
      </c>
      <c r="AE504" s="65" t="s">
        <v>739</v>
      </c>
      <c r="AF504" s="65" t="str">
        <f t="shared" si="167"/>
        <v/>
      </c>
      <c r="AG504" s="65" t="str">
        <f t="shared" si="168"/>
        <v/>
      </c>
      <c r="AH504" s="65" t="str">
        <f t="shared" si="169"/>
        <v/>
      </c>
      <c r="AI504" s="65" t="str">
        <f t="shared" si="170"/>
        <v/>
      </c>
      <c r="AJ504" s="65" t="str">
        <f t="shared" si="171"/>
        <v/>
      </c>
    </row>
    <row r="505" spans="1:36" s="126" customFormat="1" ht="15" thickBot="1" x14ac:dyDescent="0.3">
      <c r="A505" s="116" t="s">
        <v>743</v>
      </c>
      <c r="B505" s="238" t="s">
        <v>2711</v>
      </c>
      <c r="C505" s="117">
        <v>20160402</v>
      </c>
      <c r="D505" s="117">
        <v>18</v>
      </c>
      <c r="E505" s="117"/>
      <c r="F505" s="199" t="s">
        <v>750</v>
      </c>
      <c r="G505" s="117"/>
      <c r="H505" s="118"/>
      <c r="I505" s="117"/>
      <c r="J505" s="117"/>
      <c r="K505" s="117"/>
      <c r="L505" s="205"/>
      <c r="M505" s="206"/>
      <c r="N505" s="207"/>
      <c r="O505" s="207"/>
      <c r="P505" s="207"/>
      <c r="Q505" s="239"/>
      <c r="R505" s="240" t="str">
        <f t="shared" si="154"/>
        <v>Update games set Game_time= '3:00PM' where game_id=20160402</v>
      </c>
      <c r="S505" s="240" t="str">
        <f t="shared" si="155"/>
        <v>Update lineups set player_name = 'Blackstock Dexter' where game_id = 20160402 and player_order = 18; update lineups set player_on = 'Blackstock Dexter', sub_min =  where game_id = 20160402 and player_name = ''</v>
      </c>
      <c r="T505" s="126" t="str">
        <f t="shared" si="160"/>
        <v/>
      </c>
      <c r="U505" s="241" t="str">
        <f t="shared" si="156"/>
        <v/>
      </c>
      <c r="V505" s="242" t="s">
        <v>739</v>
      </c>
      <c r="W505" s="126" t="str">
        <f t="shared" si="157"/>
        <v>Update lineups set player_name = 'Blackstock Dexter'</v>
      </c>
      <c r="X505" s="126" t="str">
        <f t="shared" si="161"/>
        <v/>
      </c>
      <c r="Y505" s="126" t="str">
        <f t="shared" si="162"/>
        <v/>
      </c>
      <c r="Z505" s="126" t="str">
        <f t="shared" si="163"/>
        <v/>
      </c>
      <c r="AA505" s="126" t="str">
        <f t="shared" si="164"/>
        <v/>
      </c>
      <c r="AB505" s="126" t="str">
        <f t="shared" si="165"/>
        <v/>
      </c>
      <c r="AC505" s="126" t="str">
        <f t="shared" si="166"/>
        <v/>
      </c>
      <c r="AD505" s="65" t="str">
        <f t="shared" si="172"/>
        <v xml:space="preserve"> where game_id = 20160402 and player_order = 18; update lineups set player_on = 'Blackstock Dexter', sub_min =  where game_id = 20160402 and player_name = ''</v>
      </c>
      <c r="AE505" s="126" t="s">
        <v>739</v>
      </c>
      <c r="AF505" s="126" t="str">
        <f t="shared" si="167"/>
        <v/>
      </c>
      <c r="AG505" s="126" t="str">
        <f t="shared" si="168"/>
        <v/>
      </c>
      <c r="AH505" s="126" t="str">
        <f t="shared" si="169"/>
        <v/>
      </c>
      <c r="AI505" s="126" t="str">
        <f t="shared" si="170"/>
        <v/>
      </c>
      <c r="AJ505" s="126" t="str">
        <f t="shared" si="171"/>
        <v/>
      </c>
    </row>
    <row r="506" spans="1:36" ht="15" thickTop="1" x14ac:dyDescent="0.25">
      <c r="A506" s="136" t="s">
        <v>22</v>
      </c>
      <c r="B506" s="246" t="s">
        <v>2677</v>
      </c>
      <c r="C506" s="113">
        <v>20160405</v>
      </c>
      <c r="D506" s="113">
        <v>1</v>
      </c>
      <c r="F506" s="212" t="s">
        <v>772</v>
      </c>
      <c r="L506" s="202">
        <v>1</v>
      </c>
      <c r="M506" s="194" t="s">
        <v>741</v>
      </c>
      <c r="N506" s="204">
        <v>41</v>
      </c>
      <c r="Q506" s="115"/>
      <c r="R506" s="112" t="str">
        <f t="shared" si="154"/>
        <v>Update games set Opponent= 'Reading' where game_id=20160405</v>
      </c>
      <c r="S506" s="112" t="str">
        <f t="shared" si="155"/>
        <v>Update lineups set player_name = 'de Vries Dorus' where game_id = 20160405 and player_order = 1; update lineups set player_on = 'de Vries Dorus', sub_min =  where game_id = 20160405 and player_name = ''</v>
      </c>
      <c r="T506" s="65" t="str">
        <f t="shared" si="160"/>
        <v>insert into goals (game_id, goal_order, scorer_name) values (20160405, 1, 'Osborn Ben')</v>
      </c>
      <c r="U506" s="193" t="str">
        <f t="shared" si="156"/>
        <v>update goals set scorer_name = 'Osborn Ben', goal_min = 41 where game_id = 20160405 and goal_order = 1</v>
      </c>
      <c r="V506" s="242" t="s">
        <v>739</v>
      </c>
      <c r="W506" s="65" t="str">
        <f t="shared" si="157"/>
        <v>Update lineups set player_name = 'de Vries Dorus'</v>
      </c>
      <c r="X506" s="65" t="str">
        <f t="shared" si="161"/>
        <v/>
      </c>
      <c r="Y506" s="65" t="str">
        <f t="shared" si="162"/>
        <v/>
      </c>
      <c r="Z506" s="65" t="str">
        <f t="shared" si="163"/>
        <v/>
      </c>
      <c r="AA506" s="65" t="str">
        <f t="shared" si="164"/>
        <v/>
      </c>
      <c r="AB506" s="65" t="str">
        <f t="shared" si="165"/>
        <v/>
      </c>
      <c r="AC506" s="65" t="str">
        <f t="shared" si="166"/>
        <v/>
      </c>
      <c r="AD506" s="65" t="str">
        <f t="shared" si="172"/>
        <v xml:space="preserve"> where game_id = 20160405 and player_order = 1; update lineups set player_on = 'de Vries Dorus', sub_min =  where game_id = 20160405 and player_name = ''</v>
      </c>
      <c r="AE506" s="65" t="s">
        <v>739</v>
      </c>
      <c r="AF506" s="65" t="str">
        <f t="shared" si="167"/>
        <v>update goals set scorer_name = 'Osborn Ben'</v>
      </c>
      <c r="AG506" s="65" t="str">
        <f t="shared" si="168"/>
        <v>, goal_min = 41</v>
      </c>
      <c r="AH506" s="65" t="str">
        <f t="shared" si="169"/>
        <v/>
      </c>
      <c r="AI506" s="65" t="str">
        <f t="shared" si="170"/>
        <v/>
      </c>
      <c r="AJ506" s="65" t="str">
        <f t="shared" si="171"/>
        <v xml:space="preserve"> where game_id = 20160405 and goal_order = 1</v>
      </c>
    </row>
    <row r="507" spans="1:36" x14ac:dyDescent="0.25">
      <c r="A507" s="109" t="s">
        <v>774</v>
      </c>
      <c r="B507" s="114" t="str">
        <f>B506</f>
        <v>'Reading'</v>
      </c>
      <c r="C507" s="113">
        <v>20160405</v>
      </c>
      <c r="D507" s="113">
        <v>2</v>
      </c>
      <c r="F507" s="212" t="s">
        <v>714</v>
      </c>
      <c r="Q507" s="115"/>
      <c r="R507" s="112" t="str">
        <f t="shared" si="154"/>
        <v>Update games set Opp_Parent= 'Reading' where game_id=20160405</v>
      </c>
      <c r="S507" s="112" t="str">
        <f t="shared" si="155"/>
        <v>Update lineups set player_name = 'Mills Matthew' where game_id = 20160405 and player_order = 2; update lineups set player_on = 'Mills Matthew', sub_min =  where game_id = 20160405 and player_name = ''</v>
      </c>
      <c r="T507" s="65" t="str">
        <f t="shared" si="160"/>
        <v/>
      </c>
      <c r="U507" s="193" t="str">
        <f t="shared" si="156"/>
        <v/>
      </c>
      <c r="V507" s="242" t="s">
        <v>739</v>
      </c>
      <c r="W507" s="65" t="str">
        <f t="shared" si="157"/>
        <v>Update lineups set player_name = 'Mills Matthew'</v>
      </c>
      <c r="X507" s="65" t="str">
        <f t="shared" si="161"/>
        <v/>
      </c>
      <c r="Y507" s="65" t="str">
        <f t="shared" si="162"/>
        <v/>
      </c>
      <c r="Z507" s="65" t="str">
        <f t="shared" si="163"/>
        <v/>
      </c>
      <c r="AA507" s="65" t="str">
        <f t="shared" si="164"/>
        <v/>
      </c>
      <c r="AB507" s="65" t="str">
        <f t="shared" si="165"/>
        <v/>
      </c>
      <c r="AC507" s="65" t="str">
        <f t="shared" si="166"/>
        <v/>
      </c>
      <c r="AD507" s="65" t="str">
        <f t="shared" si="172"/>
        <v xml:space="preserve"> where game_id = 20160405 and player_order = 2; update lineups set player_on = 'Mills Matthew', sub_min =  where game_id = 20160405 and player_name = ''</v>
      </c>
      <c r="AE507" s="65" t="s">
        <v>739</v>
      </c>
      <c r="AF507" s="65" t="str">
        <f t="shared" si="167"/>
        <v/>
      </c>
      <c r="AG507" s="65" t="str">
        <f t="shared" si="168"/>
        <v/>
      </c>
      <c r="AH507" s="65" t="str">
        <f t="shared" si="169"/>
        <v/>
      </c>
      <c r="AI507" s="65" t="str">
        <f t="shared" si="170"/>
        <v/>
      </c>
      <c r="AJ507" s="65" t="str">
        <f t="shared" si="171"/>
        <v/>
      </c>
    </row>
    <row r="508" spans="1:36" x14ac:dyDescent="0.25">
      <c r="A508" s="109" t="s">
        <v>5</v>
      </c>
      <c r="B508" s="114">
        <v>1</v>
      </c>
      <c r="C508" s="113">
        <v>20160405</v>
      </c>
      <c r="D508" s="113">
        <v>3</v>
      </c>
      <c r="F508" s="212" t="s">
        <v>747</v>
      </c>
      <c r="Q508" s="115"/>
      <c r="R508" s="112" t="str">
        <f t="shared" si="154"/>
        <v>Update games set F= 1 where game_id=20160405</v>
      </c>
      <c r="S508" s="112" t="str">
        <f t="shared" si="155"/>
        <v>Update lineups set player_name = 'Wilson Kelvin' where game_id = 20160405 and player_order = 3; update lineups set player_on = 'Wilson Kelvin', sub_min =  where game_id = 20160405 and player_name = ''</v>
      </c>
      <c r="T508" s="65" t="str">
        <f t="shared" si="160"/>
        <v/>
      </c>
      <c r="U508" s="193" t="str">
        <f t="shared" si="156"/>
        <v/>
      </c>
      <c r="V508" s="242" t="s">
        <v>739</v>
      </c>
      <c r="W508" s="65" t="str">
        <f t="shared" si="157"/>
        <v>Update lineups set player_name = 'Wilson Kelvin'</v>
      </c>
      <c r="X508" s="65" t="str">
        <f t="shared" si="161"/>
        <v/>
      </c>
      <c r="Y508" s="65" t="str">
        <f t="shared" si="162"/>
        <v/>
      </c>
      <c r="Z508" s="65" t="str">
        <f t="shared" si="163"/>
        <v/>
      </c>
      <c r="AA508" s="65" t="str">
        <f t="shared" si="164"/>
        <v/>
      </c>
      <c r="AB508" s="65" t="str">
        <f t="shared" si="165"/>
        <v/>
      </c>
      <c r="AC508" s="65" t="str">
        <f t="shared" si="166"/>
        <v/>
      </c>
      <c r="AD508" s="65" t="str">
        <f t="shared" si="172"/>
        <v xml:space="preserve"> where game_id = 20160405 and player_order = 3; update lineups set player_on = 'Wilson Kelvin', sub_min =  where game_id = 20160405 and player_name = ''</v>
      </c>
      <c r="AE508" s="65" t="s">
        <v>739</v>
      </c>
      <c r="AF508" s="65" t="str">
        <f t="shared" si="167"/>
        <v/>
      </c>
      <c r="AG508" s="65" t="str">
        <f t="shared" si="168"/>
        <v/>
      </c>
      <c r="AH508" s="65" t="str">
        <f t="shared" si="169"/>
        <v/>
      </c>
      <c r="AI508" s="65" t="str">
        <f t="shared" si="170"/>
        <v/>
      </c>
      <c r="AJ508" s="65" t="str">
        <f t="shared" si="171"/>
        <v/>
      </c>
    </row>
    <row r="509" spans="1:36" x14ac:dyDescent="0.25">
      <c r="A509" s="109" t="s">
        <v>0</v>
      </c>
      <c r="B509" s="114">
        <v>2</v>
      </c>
      <c r="C509" s="113">
        <v>20160405</v>
      </c>
      <c r="D509" s="113">
        <v>4</v>
      </c>
      <c r="F509" s="212" t="s">
        <v>735</v>
      </c>
      <c r="Q509" s="115"/>
      <c r="R509" s="112" t="str">
        <f t="shared" si="154"/>
        <v>Update games set A= 2 where game_id=20160405</v>
      </c>
      <c r="S509" s="112" t="str">
        <f t="shared" si="155"/>
        <v>Update lineups set player_name = 'Cohen Chris' where game_id = 20160405 and player_order = 4; update lineups set player_on = 'Cohen Chris', sub_min =  where game_id = 20160405 and player_name = ''</v>
      </c>
      <c r="T509" s="65" t="str">
        <f t="shared" si="160"/>
        <v/>
      </c>
      <c r="U509" s="193" t="str">
        <f t="shared" si="156"/>
        <v/>
      </c>
      <c r="V509" s="242" t="s">
        <v>739</v>
      </c>
      <c r="W509" s="65" t="str">
        <f t="shared" si="157"/>
        <v>Update lineups set player_name = 'Cohen Chris'</v>
      </c>
      <c r="X509" s="65" t="str">
        <f t="shared" si="161"/>
        <v/>
      </c>
      <c r="Y509" s="65" t="str">
        <f t="shared" si="162"/>
        <v/>
      </c>
      <c r="Z509" s="65" t="str">
        <f t="shared" si="163"/>
        <v/>
      </c>
      <c r="AA509" s="65" t="str">
        <f t="shared" si="164"/>
        <v/>
      </c>
      <c r="AB509" s="65" t="str">
        <f t="shared" si="165"/>
        <v/>
      </c>
      <c r="AC509" s="65" t="str">
        <f t="shared" si="166"/>
        <v/>
      </c>
      <c r="AD509" s="65" t="str">
        <f t="shared" si="172"/>
        <v xml:space="preserve"> where game_id = 20160405 and player_order = 4; update lineups set player_on = 'Cohen Chris', sub_min =  where game_id = 20160405 and player_name = ''</v>
      </c>
      <c r="AE509" s="65" t="s">
        <v>739</v>
      </c>
      <c r="AF509" s="65" t="str">
        <f t="shared" si="167"/>
        <v/>
      </c>
      <c r="AG509" s="65" t="str">
        <f t="shared" si="168"/>
        <v/>
      </c>
      <c r="AH509" s="65" t="str">
        <f t="shared" si="169"/>
        <v/>
      </c>
      <c r="AI509" s="65" t="str">
        <f t="shared" si="170"/>
        <v/>
      </c>
      <c r="AJ509" s="65" t="str">
        <f t="shared" si="171"/>
        <v/>
      </c>
    </row>
    <row r="510" spans="1:36" x14ac:dyDescent="0.25">
      <c r="A510" s="109" t="s">
        <v>23</v>
      </c>
      <c r="B510" s="198" t="s">
        <v>781</v>
      </c>
      <c r="C510" s="113">
        <v>20160405</v>
      </c>
      <c r="D510" s="113">
        <v>5</v>
      </c>
      <c r="F510" s="212" t="s">
        <v>2717</v>
      </c>
      <c r="Q510" s="115"/>
      <c r="R510" s="112" t="str">
        <f t="shared" si="154"/>
        <v>Update games set Result= 'L' where game_id=20160405</v>
      </c>
      <c r="S510" s="112" t="str">
        <f t="shared" si="155"/>
        <v>Update lineups set player_name = 'Jokic Bojan' where game_id = 20160405 and player_order = 5; update lineups set player_on = 'Jokic Bojan', sub_min =  where game_id = 20160405 and player_name = ''</v>
      </c>
      <c r="T510" s="65" t="str">
        <f t="shared" si="160"/>
        <v/>
      </c>
      <c r="U510" s="193" t="str">
        <f t="shared" si="156"/>
        <v/>
      </c>
      <c r="V510" s="242" t="s">
        <v>739</v>
      </c>
      <c r="W510" s="65" t="str">
        <f t="shared" si="157"/>
        <v>Update lineups set player_name = 'Jokic Bojan'</v>
      </c>
      <c r="X510" s="65" t="str">
        <f t="shared" si="161"/>
        <v/>
      </c>
      <c r="Y510" s="65" t="str">
        <f t="shared" si="162"/>
        <v/>
      </c>
      <c r="Z510" s="65" t="str">
        <f t="shared" si="163"/>
        <v/>
      </c>
      <c r="AA510" s="65" t="str">
        <f t="shared" si="164"/>
        <v/>
      </c>
      <c r="AB510" s="65" t="str">
        <f t="shared" si="165"/>
        <v/>
      </c>
      <c r="AC510" s="65" t="str">
        <f t="shared" si="166"/>
        <v/>
      </c>
      <c r="AD510" s="65" t="str">
        <f t="shared" si="172"/>
        <v xml:space="preserve"> where game_id = 20160405 and player_order = 5; update lineups set player_on = 'Jokic Bojan', sub_min =  where game_id = 20160405 and player_name = ''</v>
      </c>
      <c r="AE510" s="65" t="s">
        <v>739</v>
      </c>
      <c r="AF510" s="65" t="str">
        <f t="shared" si="167"/>
        <v/>
      </c>
      <c r="AG510" s="65" t="str">
        <f t="shared" si="168"/>
        <v/>
      </c>
      <c r="AH510" s="65" t="str">
        <f t="shared" si="169"/>
        <v/>
      </c>
      <c r="AI510" s="65" t="str">
        <f t="shared" si="170"/>
        <v/>
      </c>
      <c r="AJ510" s="65" t="str">
        <f t="shared" si="171"/>
        <v/>
      </c>
    </row>
    <row r="511" spans="1:36" x14ac:dyDescent="0.25">
      <c r="A511" s="109" t="s">
        <v>768</v>
      </c>
      <c r="B511" s="114">
        <v>1</v>
      </c>
      <c r="C511" s="113">
        <v>20160405</v>
      </c>
      <c r="D511" s="113">
        <v>6</v>
      </c>
      <c r="F511" s="194" t="s">
        <v>839</v>
      </c>
      <c r="I511" s="113">
        <v>32</v>
      </c>
      <c r="Q511" s="115"/>
      <c r="R511" s="112" t="str">
        <f t="shared" si="154"/>
        <v>Update games set HT_f= 1 where game_id=20160405</v>
      </c>
      <c r="S511" s="112" t="str">
        <f t="shared" si="155"/>
        <v>Update lineups set player_name = 'Gardner Gary', Y_min = 32 where game_id = 20160405 and player_order = 6; update lineups set player_on = 'Gardner Gary', sub_min =  where game_id = 20160405 and player_name = ''</v>
      </c>
      <c r="T511" s="65" t="str">
        <f t="shared" si="160"/>
        <v/>
      </c>
      <c r="U511" s="193" t="str">
        <f t="shared" si="156"/>
        <v/>
      </c>
      <c r="V511" s="242" t="s">
        <v>739</v>
      </c>
      <c r="W511" s="65" t="str">
        <f t="shared" si="157"/>
        <v>Update lineups set player_name = 'Gardner Gary'</v>
      </c>
      <c r="X511" s="65" t="str">
        <f t="shared" si="161"/>
        <v/>
      </c>
      <c r="Y511" s="65" t="str">
        <f t="shared" si="162"/>
        <v>, Y_min = 32</v>
      </c>
      <c r="Z511" s="65" t="str">
        <f t="shared" si="163"/>
        <v/>
      </c>
      <c r="AA511" s="65" t="str">
        <f t="shared" si="164"/>
        <v/>
      </c>
      <c r="AB511" s="65" t="str">
        <f t="shared" si="165"/>
        <v/>
      </c>
      <c r="AC511" s="65" t="str">
        <f t="shared" si="166"/>
        <v/>
      </c>
      <c r="AD511" s="65" t="str">
        <f t="shared" si="172"/>
        <v xml:space="preserve"> where game_id = 20160405 and player_order = 6; update lineups set player_on = 'Gardner Gary', sub_min =  where game_id = 20160405 and player_name = ''</v>
      </c>
      <c r="AE511" s="65" t="s">
        <v>739</v>
      </c>
      <c r="AF511" s="65" t="str">
        <f t="shared" si="167"/>
        <v/>
      </c>
      <c r="AG511" s="65" t="str">
        <f t="shared" si="168"/>
        <v/>
      </c>
      <c r="AH511" s="65" t="str">
        <f t="shared" si="169"/>
        <v/>
      </c>
      <c r="AI511" s="65" t="str">
        <f t="shared" si="170"/>
        <v/>
      </c>
      <c r="AJ511" s="65" t="str">
        <f t="shared" si="171"/>
        <v/>
      </c>
    </row>
    <row r="512" spans="1:36" x14ac:dyDescent="0.25">
      <c r="A512" s="109" t="s">
        <v>766</v>
      </c>
      <c r="B512" s="114">
        <v>0</v>
      </c>
      <c r="C512" s="113">
        <v>20160405</v>
      </c>
      <c r="D512" s="113">
        <v>7</v>
      </c>
      <c r="F512" s="194" t="s">
        <v>715</v>
      </c>
      <c r="Q512" s="115"/>
      <c r="R512" s="112" t="str">
        <f t="shared" si="154"/>
        <v>Update games set HT_a= 0 where game_id=20160405</v>
      </c>
      <c r="S512" s="112" t="str">
        <f t="shared" si="155"/>
        <v>Update lineups set player_name = 'Lansbury Henri' where game_id = 20160405 and player_order = 7; update lineups set player_on = 'Lansbury Henri', sub_min =  where game_id = 20160405 and player_name = ''</v>
      </c>
      <c r="T512" s="65" t="str">
        <f t="shared" si="160"/>
        <v/>
      </c>
      <c r="U512" s="193" t="str">
        <f t="shared" si="156"/>
        <v/>
      </c>
      <c r="V512" s="242" t="s">
        <v>739</v>
      </c>
      <c r="W512" s="65" t="str">
        <f t="shared" si="157"/>
        <v>Update lineups set player_name = 'Lansbury Henri'</v>
      </c>
      <c r="X512" s="65" t="str">
        <f t="shared" si="161"/>
        <v/>
      </c>
      <c r="Y512" s="65" t="str">
        <f t="shared" si="162"/>
        <v/>
      </c>
      <c r="Z512" s="65" t="str">
        <f t="shared" si="163"/>
        <v/>
      </c>
      <c r="AA512" s="65" t="str">
        <f t="shared" si="164"/>
        <v/>
      </c>
      <c r="AB512" s="65" t="str">
        <f t="shared" si="165"/>
        <v/>
      </c>
      <c r="AC512" s="65" t="str">
        <f t="shared" si="166"/>
        <v/>
      </c>
      <c r="AD512" s="65" t="str">
        <f t="shared" si="172"/>
        <v xml:space="preserve"> where game_id = 20160405 and player_order = 7; update lineups set player_on = 'Lansbury Henri', sub_min =  where game_id = 20160405 and player_name = ''</v>
      </c>
      <c r="AE512" s="65" t="s">
        <v>739</v>
      </c>
      <c r="AF512" s="65" t="str">
        <f t="shared" si="167"/>
        <v/>
      </c>
      <c r="AG512" s="65" t="str">
        <f t="shared" si="168"/>
        <v/>
      </c>
      <c r="AH512" s="65" t="str">
        <f t="shared" si="169"/>
        <v/>
      </c>
      <c r="AI512" s="65" t="str">
        <f t="shared" si="170"/>
        <v/>
      </c>
      <c r="AJ512" s="65" t="str">
        <f t="shared" si="171"/>
        <v/>
      </c>
    </row>
    <row r="513" spans="1:36" x14ac:dyDescent="0.25">
      <c r="A513" s="109" t="s">
        <v>764</v>
      </c>
      <c r="B513" s="114">
        <v>16</v>
      </c>
      <c r="C513" s="113">
        <v>20160405</v>
      </c>
      <c r="D513" s="113">
        <v>8</v>
      </c>
      <c r="F513" s="194" t="s">
        <v>765</v>
      </c>
      <c r="Q513" s="115"/>
      <c r="R513" s="112" t="str">
        <f t="shared" si="154"/>
        <v>Update games set Pos_before= 16 where game_id=20160405</v>
      </c>
      <c r="S513" s="112" t="str">
        <f t="shared" si="155"/>
        <v>Update lineups set player_name = 'Vaughan David' where game_id = 20160405 and player_order = 8; update lineups set player_on = 'Vaughan David', sub_min =  where game_id = 20160405 and player_name = ''</v>
      </c>
      <c r="T513" s="65" t="str">
        <f t="shared" si="160"/>
        <v/>
      </c>
      <c r="U513" s="193" t="str">
        <f t="shared" si="156"/>
        <v/>
      </c>
      <c r="V513" s="242" t="s">
        <v>739</v>
      </c>
      <c r="W513" s="65" t="str">
        <f t="shared" si="157"/>
        <v>Update lineups set player_name = 'Vaughan David'</v>
      </c>
      <c r="X513" s="65" t="str">
        <f t="shared" si="161"/>
        <v/>
      </c>
      <c r="Y513" s="65" t="str">
        <f t="shared" si="162"/>
        <v/>
      </c>
      <c r="Z513" s="65" t="str">
        <f t="shared" si="163"/>
        <v/>
      </c>
      <c r="AA513" s="65" t="str">
        <f t="shared" si="164"/>
        <v/>
      </c>
      <c r="AB513" s="65" t="str">
        <f t="shared" si="165"/>
        <v/>
      </c>
      <c r="AC513" s="65" t="str">
        <f t="shared" si="166"/>
        <v/>
      </c>
      <c r="AD513" s="65" t="str">
        <f t="shared" si="172"/>
        <v xml:space="preserve"> where game_id = 20160405 and player_order = 8; update lineups set player_on = 'Vaughan David', sub_min =  where game_id = 20160405 and player_name = ''</v>
      </c>
      <c r="AE513" s="65" t="s">
        <v>739</v>
      </c>
      <c r="AF513" s="65" t="str">
        <f t="shared" si="167"/>
        <v/>
      </c>
      <c r="AG513" s="65" t="str">
        <f t="shared" si="168"/>
        <v/>
      </c>
      <c r="AH513" s="65" t="str">
        <f t="shared" si="169"/>
        <v/>
      </c>
      <c r="AI513" s="65" t="str">
        <f t="shared" si="170"/>
        <v/>
      </c>
      <c r="AJ513" s="65" t="str">
        <f t="shared" si="171"/>
        <v/>
      </c>
    </row>
    <row r="514" spans="1:36" x14ac:dyDescent="0.25">
      <c r="A514" s="109" t="s">
        <v>762</v>
      </c>
      <c r="B514" s="114">
        <v>17</v>
      </c>
      <c r="C514" s="113">
        <v>20160405</v>
      </c>
      <c r="D514" s="113">
        <v>9</v>
      </c>
      <c r="F514" s="194" t="s">
        <v>741</v>
      </c>
      <c r="Q514" s="115"/>
      <c r="R514" s="112" t="str">
        <f t="shared" ref="R514:R577" si="173">IF(B514="","--", CONCATENATE("Update games set ", A514, "= ",B514," where game_id=", C514))</f>
        <v>Update games set Pos_after= 17 where game_id=20160405</v>
      </c>
      <c r="S514" s="112" t="str">
        <f t="shared" ref="S514:S577" si="174">IF(F514="", "", W514&amp;X514&amp;Y514&amp;Z514&amp;AA514&amp;AB514&amp;AC514&amp;AD514)</f>
        <v>Update lineups set player_name = 'Osborn Ben' where game_id = 20160405 and player_order = 9; update lineups set player_on = 'Osborn Ben', sub_min =  where game_id = 20160405 and player_name = ''</v>
      </c>
      <c r="T514" s="65" t="str">
        <f t="shared" si="160"/>
        <v/>
      </c>
      <c r="U514" s="193" t="str">
        <f t="shared" ref="U514:U577" si="175">IF(L514="", "", AF514&amp;AG514&amp;AH514&amp;AI514&amp;AJ514)</f>
        <v/>
      </c>
      <c r="V514" s="242" t="s">
        <v>739</v>
      </c>
      <c r="W514" s="65" t="str">
        <f t="shared" ref="W514:W577" si="176">IF(F514="","",CONCATENATE("Update lineups set player_name = '",SUBSTITUTE(F514, "'", "''"),"'"))</f>
        <v>Update lineups set player_name = 'Osborn Ben'</v>
      </c>
      <c r="X514" s="65" t="str">
        <f t="shared" si="161"/>
        <v/>
      </c>
      <c r="Y514" s="65" t="str">
        <f t="shared" si="162"/>
        <v/>
      </c>
      <c r="Z514" s="65" t="str">
        <f t="shared" si="163"/>
        <v/>
      </c>
      <c r="AA514" s="65" t="str">
        <f t="shared" si="164"/>
        <v/>
      </c>
      <c r="AB514" s="65" t="str">
        <f t="shared" si="165"/>
        <v/>
      </c>
      <c r="AC514" s="65" t="str">
        <f t="shared" si="166"/>
        <v/>
      </c>
      <c r="AD514" s="65" t="str">
        <f t="shared" si="172"/>
        <v xml:space="preserve"> where game_id = 20160405 and player_order = 9; update lineups set player_on = 'Osborn Ben', sub_min =  where game_id = 20160405 and player_name = ''</v>
      </c>
      <c r="AE514" s="65" t="s">
        <v>739</v>
      </c>
      <c r="AF514" s="65" t="str">
        <f t="shared" si="167"/>
        <v/>
      </c>
      <c r="AG514" s="65" t="str">
        <f t="shared" si="168"/>
        <v/>
      </c>
      <c r="AH514" s="65" t="str">
        <f t="shared" si="169"/>
        <v/>
      </c>
      <c r="AI514" s="65" t="str">
        <f t="shared" si="170"/>
        <v/>
      </c>
      <c r="AJ514" s="65" t="str">
        <f t="shared" si="171"/>
        <v/>
      </c>
    </row>
    <row r="515" spans="1:36" x14ac:dyDescent="0.25">
      <c r="A515" s="109" t="s">
        <v>761</v>
      </c>
      <c r="B515" s="114">
        <v>13</v>
      </c>
      <c r="C515" s="113">
        <v>20160405</v>
      </c>
      <c r="D515" s="113">
        <v>10</v>
      </c>
      <c r="F515" s="194" t="s">
        <v>823</v>
      </c>
      <c r="Q515" s="115"/>
      <c r="R515" s="112" t="str">
        <f t="shared" si="173"/>
        <v>Update games set Opp_before= 13 where game_id=20160405</v>
      </c>
      <c r="S515" s="112" t="str">
        <f t="shared" si="174"/>
        <v>Update lineups set player_name = 'Burke Oliver' where game_id = 20160405 and player_order = 10; update lineups set player_on = 'Burke Oliver', sub_min =  where game_id = 20160405 and player_name = ''</v>
      </c>
      <c r="T515" s="65" t="str">
        <f t="shared" si="160"/>
        <v/>
      </c>
      <c r="U515" s="193" t="str">
        <f t="shared" si="175"/>
        <v/>
      </c>
      <c r="V515" s="242" t="s">
        <v>739</v>
      </c>
      <c r="W515" s="65" t="str">
        <f t="shared" si="176"/>
        <v>Update lineups set player_name = 'Burke Oliver'</v>
      </c>
      <c r="X515" s="65" t="str">
        <f t="shared" si="161"/>
        <v/>
      </c>
      <c r="Y515" s="65" t="str">
        <f t="shared" si="162"/>
        <v/>
      </c>
      <c r="Z515" s="65" t="str">
        <f t="shared" si="163"/>
        <v/>
      </c>
      <c r="AA515" s="65" t="str">
        <f t="shared" si="164"/>
        <v/>
      </c>
      <c r="AB515" s="65" t="str">
        <f t="shared" si="165"/>
        <v/>
      </c>
      <c r="AC515" s="65" t="str">
        <f t="shared" si="166"/>
        <v/>
      </c>
      <c r="AD515" s="65" t="str">
        <f t="shared" si="172"/>
        <v xml:space="preserve"> where game_id = 20160405 and player_order = 10; update lineups set player_on = 'Burke Oliver', sub_min =  where game_id = 20160405 and player_name = ''</v>
      </c>
      <c r="AE515" s="65" t="s">
        <v>739</v>
      </c>
      <c r="AF515" s="65" t="str">
        <f t="shared" si="167"/>
        <v/>
      </c>
      <c r="AG515" s="65" t="str">
        <f t="shared" si="168"/>
        <v/>
      </c>
      <c r="AH515" s="65" t="str">
        <f t="shared" si="169"/>
        <v/>
      </c>
      <c r="AI515" s="65" t="str">
        <f t="shared" si="170"/>
        <v/>
      </c>
      <c r="AJ515" s="65" t="str">
        <f t="shared" si="171"/>
        <v/>
      </c>
    </row>
    <row r="516" spans="1:36" x14ac:dyDescent="0.25">
      <c r="A516" s="109" t="s">
        <v>759</v>
      </c>
      <c r="B516" s="114">
        <v>13</v>
      </c>
      <c r="C516" s="75">
        <v>20160405</v>
      </c>
      <c r="D516" s="75">
        <v>11</v>
      </c>
      <c r="E516" s="75"/>
      <c r="F516" s="195" t="s">
        <v>750</v>
      </c>
      <c r="G516" s="75"/>
      <c r="H516" s="78"/>
      <c r="I516" s="75"/>
      <c r="J516" s="75"/>
      <c r="K516" s="75"/>
      <c r="L516" s="233"/>
      <c r="M516" s="234"/>
      <c r="N516" s="235"/>
      <c r="O516" s="235"/>
      <c r="Q516" s="115"/>
      <c r="R516" s="112" t="str">
        <f t="shared" si="173"/>
        <v>Update games set Opp_after= 13 where game_id=20160405</v>
      </c>
      <c r="S516" s="112" t="str">
        <f t="shared" si="174"/>
        <v>Update lineups set player_name = 'Blackstock Dexter' where game_id = 20160405 and player_order = 11; update lineups set player_on = 'Blackstock Dexter', sub_min =  where game_id = 20160405 and player_name = ''</v>
      </c>
      <c r="T516" s="65" t="str">
        <f t="shared" si="160"/>
        <v/>
      </c>
      <c r="U516" s="193" t="str">
        <f t="shared" si="175"/>
        <v/>
      </c>
      <c r="V516" s="242" t="s">
        <v>739</v>
      </c>
      <c r="W516" s="65" t="str">
        <f t="shared" si="176"/>
        <v>Update lineups set player_name = 'Blackstock Dexter'</v>
      </c>
      <c r="X516" s="65" t="str">
        <f t="shared" si="161"/>
        <v/>
      </c>
      <c r="Y516" s="65" t="str">
        <f t="shared" si="162"/>
        <v/>
      </c>
      <c r="Z516" s="65" t="str">
        <f t="shared" si="163"/>
        <v/>
      </c>
      <c r="AA516" s="65" t="str">
        <f t="shared" si="164"/>
        <v/>
      </c>
      <c r="AB516" s="65" t="str">
        <f t="shared" si="165"/>
        <v/>
      </c>
      <c r="AC516" s="65" t="str">
        <f t="shared" si="166"/>
        <v/>
      </c>
      <c r="AD516" s="65" t="str">
        <f t="shared" si="172"/>
        <v xml:space="preserve"> where game_id = 20160405 and player_order = 11; update lineups set player_on = 'Blackstock Dexter', sub_min =  where game_id = 20160405 and player_name = ''</v>
      </c>
      <c r="AE516" s="65" t="s">
        <v>739</v>
      </c>
      <c r="AF516" s="65" t="str">
        <f t="shared" si="167"/>
        <v/>
      </c>
      <c r="AG516" s="65" t="str">
        <f t="shared" si="168"/>
        <v/>
      </c>
      <c r="AH516" s="65" t="str">
        <f t="shared" si="169"/>
        <v/>
      </c>
      <c r="AI516" s="65" t="str">
        <f t="shared" si="170"/>
        <v/>
      </c>
      <c r="AJ516" s="65" t="str">
        <f t="shared" si="171"/>
        <v/>
      </c>
    </row>
    <row r="517" spans="1:36" x14ac:dyDescent="0.25">
      <c r="A517" s="109" t="s">
        <v>20</v>
      </c>
      <c r="B517" s="244" t="s">
        <v>2792</v>
      </c>
      <c r="C517" s="113">
        <v>20160405</v>
      </c>
      <c r="D517" s="113">
        <v>12</v>
      </c>
      <c r="F517" s="194" t="s">
        <v>754</v>
      </c>
      <c r="Q517" s="115"/>
      <c r="R517" s="112" t="str">
        <f t="shared" si="173"/>
        <v>Update games set Ground= 'Madejski Stadium' where game_id=20160405</v>
      </c>
      <c r="S517" s="112" t="str">
        <f t="shared" si="174"/>
        <v>Update lineups set player_name = 'Evtimov Dimitar' where game_id = 20160405 and player_order = 12; update lineups set player_on = 'Evtimov Dimitar', sub_min =  where game_id = 20160405 and player_name = ''</v>
      </c>
      <c r="T517" s="65" t="str">
        <f t="shared" si="160"/>
        <v/>
      </c>
      <c r="U517" s="193" t="str">
        <f t="shared" si="175"/>
        <v/>
      </c>
      <c r="V517" s="242" t="s">
        <v>739</v>
      </c>
      <c r="W517" s="65" t="str">
        <f t="shared" si="176"/>
        <v>Update lineups set player_name = 'Evtimov Dimitar'</v>
      </c>
      <c r="X517" s="65" t="str">
        <f t="shared" si="161"/>
        <v/>
      </c>
      <c r="Y517" s="65" t="str">
        <f t="shared" si="162"/>
        <v/>
      </c>
      <c r="Z517" s="65" t="str">
        <f t="shared" si="163"/>
        <v/>
      </c>
      <c r="AA517" s="65" t="str">
        <f t="shared" si="164"/>
        <v/>
      </c>
      <c r="AB517" s="65" t="str">
        <f t="shared" si="165"/>
        <v/>
      </c>
      <c r="AC517" s="65" t="str">
        <f t="shared" si="166"/>
        <v/>
      </c>
      <c r="AD517" s="65" t="str">
        <f t="shared" si="172"/>
        <v xml:space="preserve"> where game_id = 20160405 and player_order = 12; update lineups set player_on = 'Evtimov Dimitar', sub_min =  where game_id = 20160405 and player_name = ''</v>
      </c>
      <c r="AE517" s="65" t="s">
        <v>739</v>
      </c>
      <c r="AF517" s="65" t="str">
        <f t="shared" si="167"/>
        <v/>
      </c>
      <c r="AG517" s="65" t="str">
        <f t="shared" si="168"/>
        <v/>
      </c>
      <c r="AH517" s="65" t="str">
        <f t="shared" si="169"/>
        <v/>
      </c>
      <c r="AI517" s="65" t="str">
        <f t="shared" si="170"/>
        <v/>
      </c>
      <c r="AJ517" s="65" t="str">
        <f t="shared" si="171"/>
        <v/>
      </c>
    </row>
    <row r="518" spans="1:36" x14ac:dyDescent="0.25">
      <c r="A518" s="109" t="s">
        <v>756</v>
      </c>
      <c r="B518" s="201" t="str">
        <f>B517</f>
        <v>'Madejski Stadium'</v>
      </c>
      <c r="C518" s="113">
        <v>20160405</v>
      </c>
      <c r="D518" s="113">
        <v>13</v>
      </c>
      <c r="F518" s="194" t="s">
        <v>796</v>
      </c>
      <c r="G518" s="113">
        <v>32</v>
      </c>
      <c r="H518" s="245" t="s">
        <v>747</v>
      </c>
      <c r="Q518" s="115"/>
      <c r="R518" s="112" t="str">
        <f t="shared" si="173"/>
        <v>Update games set Ground_Parent= 'Madejski Stadium' where game_id=20160405</v>
      </c>
      <c r="S518" s="112" t="str">
        <f t="shared" si="174"/>
        <v>Update lineups set player_name = 'Fox Danny', Sub_min= 32, Player_off = 'Wilson Kelvin' where game_id = 20160405 and player_order = 13; update lineups set player_on = 'Fox Danny', sub_min = 32 where game_id = 20160405 and player_name = 'Wilson Kelvin'</v>
      </c>
      <c r="T518" s="65" t="str">
        <f t="shared" si="160"/>
        <v/>
      </c>
      <c r="U518" s="193" t="str">
        <f t="shared" si="175"/>
        <v/>
      </c>
      <c r="V518" s="242" t="s">
        <v>739</v>
      </c>
      <c r="W518" s="65" t="str">
        <f t="shared" si="176"/>
        <v>Update lineups set player_name = 'Fox Danny'</v>
      </c>
      <c r="X518" s="65" t="str">
        <f t="shared" si="161"/>
        <v/>
      </c>
      <c r="Y518" s="65" t="str">
        <f t="shared" si="162"/>
        <v/>
      </c>
      <c r="Z518" s="65" t="str">
        <f t="shared" si="163"/>
        <v/>
      </c>
      <c r="AA518" s="65" t="str">
        <f t="shared" si="164"/>
        <v/>
      </c>
      <c r="AB518" s="65" t="str">
        <f t="shared" si="165"/>
        <v>, Sub_min= 32</v>
      </c>
      <c r="AC518" s="65" t="str">
        <f t="shared" si="166"/>
        <v>, Player_off = 'Wilson Kelvin'</v>
      </c>
      <c r="AD518" s="65" t="str">
        <f t="shared" si="172"/>
        <v xml:space="preserve"> where game_id = 20160405 and player_order = 13; update lineups set player_on = 'Fox Danny', sub_min = 32 where game_id = 20160405 and player_name = 'Wilson Kelvin'</v>
      </c>
      <c r="AE518" s="65" t="s">
        <v>739</v>
      </c>
      <c r="AF518" s="65" t="str">
        <f t="shared" si="167"/>
        <v/>
      </c>
      <c r="AG518" s="65" t="str">
        <f t="shared" si="168"/>
        <v/>
      </c>
      <c r="AH518" s="65" t="str">
        <f t="shared" si="169"/>
        <v/>
      </c>
      <c r="AI518" s="65" t="str">
        <f t="shared" si="170"/>
        <v/>
      </c>
      <c r="AJ518" s="65" t="str">
        <f t="shared" si="171"/>
        <v/>
      </c>
    </row>
    <row r="519" spans="1:36" x14ac:dyDescent="0.25">
      <c r="A519" s="109" t="s">
        <v>753</v>
      </c>
      <c r="B519" s="244" t="s">
        <v>2791</v>
      </c>
      <c r="C519" s="113">
        <v>20160405</v>
      </c>
      <c r="D519" s="113">
        <v>14</v>
      </c>
      <c r="F519" s="194" t="s">
        <v>775</v>
      </c>
      <c r="H519" s="232"/>
      <c r="Q519" s="115"/>
      <c r="R519" s="112" t="str">
        <f t="shared" si="173"/>
        <v>Update games set Referee= 'Dean Whitestone' where game_id=20160405</v>
      </c>
      <c r="S519" s="112" t="str">
        <f t="shared" si="174"/>
        <v>Update lineups set player_name = 'Grant Jorge' where game_id = 20160405 and player_order = 14; update lineups set player_on = 'Grant Jorge', sub_min =  where game_id = 20160405 and player_name = ''</v>
      </c>
      <c r="T519" s="65" t="str">
        <f t="shared" si="160"/>
        <v/>
      </c>
      <c r="U519" s="193" t="str">
        <f t="shared" si="175"/>
        <v/>
      </c>
      <c r="V519" s="242" t="s">
        <v>739</v>
      </c>
      <c r="W519" s="65" t="str">
        <f t="shared" si="176"/>
        <v>Update lineups set player_name = 'Grant Jorge'</v>
      </c>
      <c r="X519" s="65" t="str">
        <f t="shared" si="161"/>
        <v/>
      </c>
      <c r="Y519" s="65" t="str">
        <f t="shared" si="162"/>
        <v/>
      </c>
      <c r="Z519" s="65" t="str">
        <f t="shared" si="163"/>
        <v/>
      </c>
      <c r="AA519" s="65" t="str">
        <f t="shared" si="164"/>
        <v/>
      </c>
      <c r="AB519" s="65" t="str">
        <f t="shared" si="165"/>
        <v/>
      </c>
      <c r="AC519" s="65" t="str">
        <f t="shared" si="166"/>
        <v/>
      </c>
      <c r="AD519" s="65" t="str">
        <f t="shared" si="172"/>
        <v xml:space="preserve"> where game_id = 20160405 and player_order = 14; update lineups set player_on = 'Grant Jorge', sub_min =  where game_id = 20160405 and player_name = ''</v>
      </c>
      <c r="AE519" s="65" t="s">
        <v>739</v>
      </c>
      <c r="AF519" s="65" t="str">
        <f t="shared" si="167"/>
        <v/>
      </c>
      <c r="AG519" s="65" t="str">
        <f t="shared" si="168"/>
        <v/>
      </c>
      <c r="AH519" s="65" t="str">
        <f t="shared" si="169"/>
        <v/>
      </c>
      <c r="AI519" s="65" t="str">
        <f t="shared" si="170"/>
        <v/>
      </c>
      <c r="AJ519" s="65" t="str">
        <f t="shared" si="171"/>
        <v/>
      </c>
    </row>
    <row r="520" spans="1:36" x14ac:dyDescent="0.25">
      <c r="A520" s="109" t="s">
        <v>475</v>
      </c>
      <c r="B520" s="114">
        <v>15678</v>
      </c>
      <c r="C520" s="113">
        <v>20160405</v>
      </c>
      <c r="D520" s="113">
        <v>15</v>
      </c>
      <c r="F520" s="194" t="s">
        <v>2685</v>
      </c>
      <c r="G520" s="113">
        <v>74</v>
      </c>
      <c r="H520" s="194" t="s">
        <v>715</v>
      </c>
      <c r="Q520" s="115"/>
      <c r="R520" s="112" t="str">
        <f t="shared" si="173"/>
        <v>Update games set Att= 15678 where game_id=20160405</v>
      </c>
      <c r="S520" s="112" t="str">
        <f t="shared" si="174"/>
        <v>Update lineups set player_name = 'Teshce Robert', Sub_min= 74, Player_off = 'Lansbury Henri' where game_id = 20160405 and player_order = 15; update lineups set player_on = 'Teshce Robert', sub_min = 74 where game_id = 20160405 and player_name = 'Lansbury Henri'</v>
      </c>
      <c r="T520" s="65" t="str">
        <f t="shared" si="160"/>
        <v/>
      </c>
      <c r="U520" s="193" t="str">
        <f t="shared" si="175"/>
        <v/>
      </c>
      <c r="V520" s="242" t="s">
        <v>739</v>
      </c>
      <c r="W520" s="65" t="str">
        <f t="shared" si="176"/>
        <v>Update lineups set player_name = 'Teshce Robert'</v>
      </c>
      <c r="X520" s="65" t="str">
        <f t="shared" si="161"/>
        <v/>
      </c>
      <c r="Y520" s="65" t="str">
        <f t="shared" si="162"/>
        <v/>
      </c>
      <c r="Z520" s="65" t="str">
        <f t="shared" si="163"/>
        <v/>
      </c>
      <c r="AA520" s="65" t="str">
        <f t="shared" si="164"/>
        <v/>
      </c>
      <c r="AB520" s="65" t="str">
        <f t="shared" si="165"/>
        <v>, Sub_min= 74</v>
      </c>
      <c r="AC520" s="65" t="str">
        <f t="shared" si="166"/>
        <v>, Player_off = 'Lansbury Henri'</v>
      </c>
      <c r="AD520" s="65" t="str">
        <f t="shared" si="172"/>
        <v xml:space="preserve"> where game_id = 20160405 and player_order = 15; update lineups set player_on = 'Teshce Robert', sub_min = 74 where game_id = 20160405 and player_name = 'Lansbury Henri'</v>
      </c>
      <c r="AE520" s="65" t="s">
        <v>739</v>
      </c>
      <c r="AF520" s="65" t="str">
        <f t="shared" si="167"/>
        <v/>
      </c>
      <c r="AG520" s="65" t="str">
        <f t="shared" si="168"/>
        <v/>
      </c>
      <c r="AH520" s="65" t="str">
        <f t="shared" si="169"/>
        <v/>
      </c>
      <c r="AI520" s="65" t="str">
        <f t="shared" si="170"/>
        <v/>
      </c>
      <c r="AJ520" s="65" t="str">
        <f t="shared" si="171"/>
        <v/>
      </c>
    </row>
    <row r="521" spans="1:36" x14ac:dyDescent="0.25">
      <c r="A521" s="109" t="s">
        <v>749</v>
      </c>
      <c r="B521" s="247" t="s">
        <v>2790</v>
      </c>
      <c r="C521" s="113">
        <v>20160405</v>
      </c>
      <c r="D521" s="113">
        <v>16</v>
      </c>
      <c r="F521" s="194" t="s">
        <v>740</v>
      </c>
      <c r="G521" s="113">
        <v>68</v>
      </c>
      <c r="H521" s="194" t="s">
        <v>823</v>
      </c>
      <c r="Q521" s="115"/>
      <c r="R521" s="112" t="str">
        <f t="shared" si="173"/>
        <v>Update games set Source= 'http://www.11v11.com/matches/reading-v-nottingham-forest-05-april-2016-316614/' where game_id=20160405</v>
      </c>
      <c r="S521" s="112" t="str">
        <f t="shared" si="174"/>
        <v>Update lineups set player_name = 'Ward Jamie', Sub_min= 68, Player_off = 'Burke Oliver' where game_id = 20160405 and player_order = 16; update lineups set player_on = 'Ward Jamie', sub_min = 68 where game_id = 20160405 and player_name = 'Burke Oliver'</v>
      </c>
      <c r="T521" s="65" t="str">
        <f t="shared" si="160"/>
        <v/>
      </c>
      <c r="U521" s="193" t="str">
        <f t="shared" si="175"/>
        <v/>
      </c>
      <c r="V521" s="242" t="s">
        <v>739</v>
      </c>
      <c r="W521" s="65" t="str">
        <f t="shared" si="176"/>
        <v>Update lineups set player_name = 'Ward Jamie'</v>
      </c>
      <c r="X521" s="65" t="str">
        <f t="shared" si="161"/>
        <v/>
      </c>
      <c r="Y521" s="65" t="str">
        <f t="shared" si="162"/>
        <v/>
      </c>
      <c r="Z521" s="65" t="str">
        <f t="shared" si="163"/>
        <v/>
      </c>
      <c r="AA521" s="65" t="str">
        <f t="shared" si="164"/>
        <v/>
      </c>
      <c r="AB521" s="65" t="str">
        <f t="shared" si="165"/>
        <v>, Sub_min= 68</v>
      </c>
      <c r="AC521" s="65" t="str">
        <f t="shared" si="166"/>
        <v>, Player_off = 'Burke Oliver'</v>
      </c>
      <c r="AD521" s="65" t="str">
        <f t="shared" si="172"/>
        <v xml:space="preserve"> where game_id = 20160405 and player_order = 16; update lineups set player_on = 'Ward Jamie', sub_min = 68 where game_id = 20160405 and player_name = 'Burke Oliver'</v>
      </c>
      <c r="AE521" s="65" t="s">
        <v>739</v>
      </c>
      <c r="AF521" s="65" t="str">
        <f t="shared" si="167"/>
        <v/>
      </c>
      <c r="AG521" s="65" t="str">
        <f t="shared" si="168"/>
        <v/>
      </c>
      <c r="AH521" s="65" t="str">
        <f t="shared" si="169"/>
        <v/>
      </c>
      <c r="AI521" s="65" t="str">
        <f t="shared" si="170"/>
        <v/>
      </c>
      <c r="AJ521" s="65" t="str">
        <f t="shared" si="171"/>
        <v/>
      </c>
    </row>
    <row r="522" spans="1:36" x14ac:dyDescent="0.25">
      <c r="A522" s="109" t="s">
        <v>746</v>
      </c>
      <c r="B522" s="198" t="s">
        <v>2788</v>
      </c>
      <c r="C522" s="113">
        <v>20160405</v>
      </c>
      <c r="D522" s="113">
        <v>17</v>
      </c>
      <c r="F522" s="194" t="s">
        <v>2770</v>
      </c>
      <c r="H522" s="194"/>
      <c r="Q522" s="115"/>
      <c r="R522" s="112" t="str">
        <f t="shared" si="173"/>
        <v>Update games set Game_date= '20160405' where game_id=20160405</v>
      </c>
      <c r="S522" s="112" t="str">
        <f t="shared" si="174"/>
        <v>Update lineups set player_name = 'Macheda Federico' where game_id = 20160405 and player_order = 17; update lineups set player_on = 'Macheda Federico', sub_min =  where game_id = 20160405 and player_name = ''</v>
      </c>
      <c r="T522" s="65" t="str">
        <f t="shared" si="160"/>
        <v/>
      </c>
      <c r="U522" s="193" t="str">
        <f t="shared" si="175"/>
        <v/>
      </c>
      <c r="V522" s="242" t="s">
        <v>739</v>
      </c>
      <c r="W522" s="65" t="str">
        <f t="shared" si="176"/>
        <v>Update lineups set player_name = 'Macheda Federico'</v>
      </c>
      <c r="X522" s="65" t="str">
        <f t="shared" si="161"/>
        <v/>
      </c>
      <c r="Y522" s="65" t="str">
        <f t="shared" si="162"/>
        <v/>
      </c>
      <c r="Z522" s="65" t="str">
        <f t="shared" si="163"/>
        <v/>
      </c>
      <c r="AA522" s="65" t="str">
        <f t="shared" si="164"/>
        <v/>
      </c>
      <c r="AB522" s="65" t="str">
        <f t="shared" si="165"/>
        <v/>
      </c>
      <c r="AC522" s="65" t="str">
        <f t="shared" si="166"/>
        <v/>
      </c>
      <c r="AD522" s="65" t="str">
        <f t="shared" si="172"/>
        <v xml:space="preserve"> where game_id = 20160405 and player_order = 17; update lineups set player_on = 'Macheda Federico', sub_min =  where game_id = 20160405 and player_name = ''</v>
      </c>
      <c r="AE522" s="65" t="s">
        <v>739</v>
      </c>
      <c r="AF522" s="65" t="str">
        <f t="shared" si="167"/>
        <v/>
      </c>
      <c r="AG522" s="65" t="str">
        <f t="shared" si="168"/>
        <v/>
      </c>
      <c r="AH522" s="65" t="str">
        <f t="shared" si="169"/>
        <v/>
      </c>
      <c r="AI522" s="65" t="str">
        <f t="shared" si="170"/>
        <v/>
      </c>
      <c r="AJ522" s="65" t="str">
        <f t="shared" si="171"/>
        <v/>
      </c>
    </row>
    <row r="523" spans="1:36" s="126" customFormat="1" ht="15" thickBot="1" x14ac:dyDescent="0.3">
      <c r="A523" s="116" t="s">
        <v>743</v>
      </c>
      <c r="B523" s="238" t="s">
        <v>2789</v>
      </c>
      <c r="C523" s="117">
        <v>20160405</v>
      </c>
      <c r="D523" s="117">
        <v>18</v>
      </c>
      <c r="E523" s="117"/>
      <c r="F523" s="199" t="s">
        <v>776</v>
      </c>
      <c r="G523" s="117"/>
      <c r="H523" s="118"/>
      <c r="I523" s="117"/>
      <c r="J523" s="117"/>
      <c r="K523" s="117"/>
      <c r="L523" s="205"/>
      <c r="M523" s="206"/>
      <c r="N523" s="207"/>
      <c r="O523" s="207"/>
      <c r="P523" s="207"/>
      <c r="Q523" s="239"/>
      <c r="R523" s="240" t="str">
        <f t="shared" si="173"/>
        <v>Update games set Game_time= '8:00PM' where game_id=20160405</v>
      </c>
      <c r="S523" s="240" t="str">
        <f t="shared" si="174"/>
        <v>Update lineups set player_name = 'O''Grady Chris' where game_id = 20160405 and player_order = 18; update lineups set player_on = 'O'Grady Chris', sub_min =  where game_id = 20160405 and player_name = ''</v>
      </c>
      <c r="T523" s="126" t="str">
        <f t="shared" si="160"/>
        <v/>
      </c>
      <c r="U523" s="241" t="str">
        <f t="shared" si="175"/>
        <v/>
      </c>
      <c r="V523" s="242" t="s">
        <v>739</v>
      </c>
      <c r="W523" s="126" t="str">
        <f t="shared" si="176"/>
        <v>Update lineups set player_name = 'O''Grady Chris'</v>
      </c>
      <c r="X523" s="126" t="str">
        <f t="shared" si="161"/>
        <v/>
      </c>
      <c r="Y523" s="126" t="str">
        <f t="shared" si="162"/>
        <v/>
      </c>
      <c r="Z523" s="126" t="str">
        <f t="shared" si="163"/>
        <v/>
      </c>
      <c r="AA523" s="126" t="str">
        <f t="shared" si="164"/>
        <v/>
      </c>
      <c r="AB523" s="126" t="str">
        <f t="shared" si="165"/>
        <v/>
      </c>
      <c r="AC523" s="126" t="str">
        <f t="shared" si="166"/>
        <v/>
      </c>
      <c r="AD523" s="65" t="str">
        <f t="shared" si="172"/>
        <v xml:space="preserve"> where game_id = 20160405 and player_order = 18; update lineups set player_on = 'O'Grady Chris', sub_min =  where game_id = 20160405 and player_name = ''</v>
      </c>
      <c r="AE523" s="126" t="s">
        <v>739</v>
      </c>
      <c r="AF523" s="126" t="str">
        <f t="shared" si="167"/>
        <v/>
      </c>
      <c r="AG523" s="126" t="str">
        <f t="shared" si="168"/>
        <v/>
      </c>
      <c r="AH523" s="126" t="str">
        <f t="shared" si="169"/>
        <v/>
      </c>
      <c r="AI523" s="126" t="str">
        <f t="shared" si="170"/>
        <v/>
      </c>
      <c r="AJ523" s="126" t="str">
        <f t="shared" si="171"/>
        <v/>
      </c>
    </row>
    <row r="524" spans="1:36" ht="15" thickTop="1" x14ac:dyDescent="0.25">
      <c r="A524" s="136" t="s">
        <v>22</v>
      </c>
      <c r="B524" s="246" t="s">
        <v>2793</v>
      </c>
      <c r="C524" s="113">
        <v>20160411</v>
      </c>
      <c r="D524" s="113">
        <v>1</v>
      </c>
      <c r="F524" s="212" t="s">
        <v>772</v>
      </c>
      <c r="L524" s="202">
        <v>1</v>
      </c>
      <c r="M524" s="194" t="s">
        <v>750</v>
      </c>
      <c r="N524" s="204">
        <v>50</v>
      </c>
      <c r="Q524" s="115"/>
      <c r="R524" s="112" t="str">
        <f t="shared" si="173"/>
        <v>Update games set Opponent= 'Brighton and Hove Albion' where game_id=20160411</v>
      </c>
      <c r="S524" s="112" t="str">
        <f t="shared" si="174"/>
        <v>Update lineups set player_name = 'de Vries Dorus' where game_id = 20160411 and player_order = 1; update lineups set player_on = 'de Vries Dorus', sub_min =  where game_id = 20160411 and player_name = ''</v>
      </c>
      <c r="T524" s="65" t="str">
        <f t="shared" si="160"/>
        <v>insert into goals (game_id, goal_order, scorer_name) values (20160411, 1, 'Blackstock Dexter')</v>
      </c>
      <c r="U524" s="193" t="str">
        <f t="shared" si="175"/>
        <v>update goals set scorer_name = 'Blackstock Dexter', goal_min = 50 where game_id = 20160411 and goal_order = 1</v>
      </c>
      <c r="V524" s="242" t="s">
        <v>739</v>
      </c>
      <c r="W524" s="65" t="str">
        <f t="shared" si="176"/>
        <v>Update lineups set player_name = 'de Vries Dorus'</v>
      </c>
      <c r="X524" s="65" t="str">
        <f t="shared" si="161"/>
        <v/>
      </c>
      <c r="Y524" s="65" t="str">
        <f t="shared" si="162"/>
        <v/>
      </c>
      <c r="Z524" s="65" t="str">
        <f t="shared" si="163"/>
        <v/>
      </c>
      <c r="AA524" s="65" t="str">
        <f t="shared" si="164"/>
        <v/>
      </c>
      <c r="AB524" s="65" t="str">
        <f t="shared" si="165"/>
        <v/>
      </c>
      <c r="AC524" s="65" t="str">
        <f t="shared" si="166"/>
        <v/>
      </c>
      <c r="AD524" s="65" t="str">
        <f t="shared" si="172"/>
        <v xml:space="preserve"> where game_id = 20160411 and player_order = 1; update lineups set player_on = 'de Vries Dorus', sub_min =  where game_id = 20160411 and player_name = ''</v>
      </c>
      <c r="AE524" s="65" t="s">
        <v>739</v>
      </c>
      <c r="AF524" s="65" t="str">
        <f t="shared" si="167"/>
        <v>update goals set scorer_name = 'Blackstock Dexter'</v>
      </c>
      <c r="AG524" s="65" t="str">
        <f t="shared" si="168"/>
        <v>, goal_min = 50</v>
      </c>
      <c r="AH524" s="65" t="str">
        <f t="shared" si="169"/>
        <v/>
      </c>
      <c r="AI524" s="65" t="str">
        <f t="shared" si="170"/>
        <v/>
      </c>
      <c r="AJ524" s="65" t="str">
        <f t="shared" si="171"/>
        <v xml:space="preserve"> where game_id = 20160411 and goal_order = 1</v>
      </c>
    </row>
    <row r="525" spans="1:36" x14ac:dyDescent="0.25">
      <c r="A525" s="109" t="s">
        <v>774</v>
      </c>
      <c r="B525" s="114" t="str">
        <f>B524</f>
        <v>'Brighton and Hove Albion'</v>
      </c>
      <c r="C525" s="113">
        <v>20160411</v>
      </c>
      <c r="D525" s="113">
        <v>2</v>
      </c>
      <c r="F525" s="212" t="s">
        <v>771</v>
      </c>
      <c r="Q525" s="115"/>
      <c r="R525" s="112" t="str">
        <f t="shared" si="173"/>
        <v>Update games set Opp_Parent= 'Brighton and Hove Albion' where game_id=20160411</v>
      </c>
      <c r="S525" s="112" t="str">
        <f t="shared" si="174"/>
        <v>Update lineups set player_name = 'Lichaj Eric' where game_id = 20160411 and player_order = 2; update lineups set player_on = 'Lichaj Eric', sub_min =  where game_id = 20160411 and player_name = ''</v>
      </c>
      <c r="T525" s="65" t="str">
        <f t="shared" si="160"/>
        <v/>
      </c>
      <c r="U525" s="193" t="str">
        <f t="shared" si="175"/>
        <v/>
      </c>
      <c r="V525" s="242" t="s">
        <v>739</v>
      </c>
      <c r="W525" s="65" t="str">
        <f t="shared" si="176"/>
        <v>Update lineups set player_name = 'Lichaj Eric'</v>
      </c>
      <c r="X525" s="65" t="str">
        <f t="shared" si="161"/>
        <v/>
      </c>
      <c r="Y525" s="65" t="str">
        <f t="shared" si="162"/>
        <v/>
      </c>
      <c r="Z525" s="65" t="str">
        <f t="shared" si="163"/>
        <v/>
      </c>
      <c r="AA525" s="65" t="str">
        <f t="shared" si="164"/>
        <v/>
      </c>
      <c r="AB525" s="65" t="str">
        <f t="shared" si="165"/>
        <v/>
      </c>
      <c r="AC525" s="65" t="str">
        <f t="shared" si="166"/>
        <v/>
      </c>
      <c r="AD525" s="65" t="str">
        <f t="shared" si="172"/>
        <v xml:space="preserve"> where game_id = 20160411 and player_order = 2; update lineups set player_on = 'Lichaj Eric', sub_min =  where game_id = 20160411 and player_name = ''</v>
      </c>
      <c r="AE525" s="65" t="s">
        <v>739</v>
      </c>
      <c r="AF525" s="65" t="str">
        <f t="shared" si="167"/>
        <v/>
      </c>
      <c r="AG525" s="65" t="str">
        <f t="shared" si="168"/>
        <v/>
      </c>
      <c r="AH525" s="65" t="str">
        <f t="shared" si="169"/>
        <v/>
      </c>
      <c r="AI525" s="65" t="str">
        <f t="shared" si="170"/>
        <v/>
      </c>
      <c r="AJ525" s="65" t="str">
        <f t="shared" si="171"/>
        <v/>
      </c>
    </row>
    <row r="526" spans="1:36" x14ac:dyDescent="0.25">
      <c r="A526" s="109" t="s">
        <v>5</v>
      </c>
      <c r="B526" s="114">
        <v>1</v>
      </c>
      <c r="C526" s="113">
        <v>20160411</v>
      </c>
      <c r="D526" s="113">
        <v>3</v>
      </c>
      <c r="F526" s="212" t="s">
        <v>714</v>
      </c>
      <c r="I526" s="113">
        <v>13</v>
      </c>
      <c r="Q526" s="115"/>
      <c r="R526" s="112" t="str">
        <f t="shared" si="173"/>
        <v>Update games set F= 1 where game_id=20160411</v>
      </c>
      <c r="S526" s="112" t="str">
        <f t="shared" si="174"/>
        <v>Update lineups set player_name = 'Mills Matthew', Y_min = 13 where game_id = 20160411 and player_order = 3; update lineups set player_on = 'Mills Matthew', sub_min =  where game_id = 20160411 and player_name = ''</v>
      </c>
      <c r="T526" s="65" t="str">
        <f t="shared" si="160"/>
        <v/>
      </c>
      <c r="U526" s="193" t="str">
        <f t="shared" si="175"/>
        <v/>
      </c>
      <c r="V526" s="242" t="s">
        <v>739</v>
      </c>
      <c r="W526" s="65" t="str">
        <f t="shared" si="176"/>
        <v>Update lineups set player_name = 'Mills Matthew'</v>
      </c>
      <c r="X526" s="65" t="str">
        <f t="shared" si="161"/>
        <v/>
      </c>
      <c r="Y526" s="65" t="str">
        <f t="shared" si="162"/>
        <v>, Y_min = 13</v>
      </c>
      <c r="Z526" s="65" t="str">
        <f t="shared" si="163"/>
        <v/>
      </c>
      <c r="AA526" s="65" t="str">
        <f t="shared" si="164"/>
        <v/>
      </c>
      <c r="AB526" s="65" t="str">
        <f t="shared" si="165"/>
        <v/>
      </c>
      <c r="AC526" s="65" t="str">
        <f t="shared" si="166"/>
        <v/>
      </c>
      <c r="AD526" s="65" t="str">
        <f t="shared" si="172"/>
        <v xml:space="preserve"> where game_id = 20160411 and player_order = 3; update lineups set player_on = 'Mills Matthew', sub_min =  where game_id = 20160411 and player_name = ''</v>
      </c>
      <c r="AE526" s="65" t="s">
        <v>739</v>
      </c>
      <c r="AF526" s="65" t="str">
        <f t="shared" si="167"/>
        <v/>
      </c>
      <c r="AG526" s="65" t="str">
        <f t="shared" si="168"/>
        <v/>
      </c>
      <c r="AH526" s="65" t="str">
        <f t="shared" si="169"/>
        <v/>
      </c>
      <c r="AI526" s="65" t="str">
        <f t="shared" si="170"/>
        <v/>
      </c>
      <c r="AJ526" s="65" t="str">
        <f t="shared" si="171"/>
        <v/>
      </c>
    </row>
    <row r="527" spans="1:36" x14ac:dyDescent="0.25">
      <c r="A527" s="109" t="s">
        <v>0</v>
      </c>
      <c r="B527" s="114">
        <v>2</v>
      </c>
      <c r="C527" s="113">
        <v>20160411</v>
      </c>
      <c r="D527" s="113">
        <v>4</v>
      </c>
      <c r="F527" s="212" t="s">
        <v>735</v>
      </c>
      <c r="Q527" s="115"/>
      <c r="R527" s="112" t="str">
        <f t="shared" si="173"/>
        <v>Update games set A= 2 where game_id=20160411</v>
      </c>
      <c r="S527" s="112" t="str">
        <f t="shared" si="174"/>
        <v>Update lineups set player_name = 'Cohen Chris' where game_id = 20160411 and player_order = 4; update lineups set player_on = 'Cohen Chris', sub_min =  where game_id = 20160411 and player_name = ''</v>
      </c>
      <c r="T527" s="65" t="str">
        <f t="shared" si="160"/>
        <v/>
      </c>
      <c r="U527" s="193" t="str">
        <f t="shared" si="175"/>
        <v/>
      </c>
      <c r="V527" s="242" t="s">
        <v>739</v>
      </c>
      <c r="W527" s="65" t="str">
        <f t="shared" si="176"/>
        <v>Update lineups set player_name = 'Cohen Chris'</v>
      </c>
      <c r="X527" s="65" t="str">
        <f t="shared" si="161"/>
        <v/>
      </c>
      <c r="Y527" s="65" t="str">
        <f t="shared" si="162"/>
        <v/>
      </c>
      <c r="Z527" s="65" t="str">
        <f t="shared" si="163"/>
        <v/>
      </c>
      <c r="AA527" s="65" t="str">
        <f t="shared" si="164"/>
        <v/>
      </c>
      <c r="AB527" s="65" t="str">
        <f t="shared" si="165"/>
        <v/>
      </c>
      <c r="AC527" s="65" t="str">
        <f t="shared" si="166"/>
        <v/>
      </c>
      <c r="AD527" s="65" t="str">
        <f t="shared" si="172"/>
        <v xml:space="preserve"> where game_id = 20160411 and player_order = 4; update lineups set player_on = 'Cohen Chris', sub_min =  where game_id = 20160411 and player_name = ''</v>
      </c>
      <c r="AE527" s="65" t="s">
        <v>739</v>
      </c>
      <c r="AF527" s="65" t="str">
        <f t="shared" si="167"/>
        <v/>
      </c>
      <c r="AG527" s="65" t="str">
        <f t="shared" si="168"/>
        <v/>
      </c>
      <c r="AH527" s="65" t="str">
        <f t="shared" si="169"/>
        <v/>
      </c>
      <c r="AI527" s="65" t="str">
        <f t="shared" si="170"/>
        <v/>
      </c>
      <c r="AJ527" s="65" t="str">
        <f t="shared" si="171"/>
        <v/>
      </c>
    </row>
    <row r="528" spans="1:36" x14ac:dyDescent="0.25">
      <c r="A528" s="109" t="s">
        <v>23</v>
      </c>
      <c r="B528" s="198" t="s">
        <v>781</v>
      </c>
      <c r="C528" s="113">
        <v>20160411</v>
      </c>
      <c r="D528" s="113">
        <v>5</v>
      </c>
      <c r="F528" s="212" t="s">
        <v>2717</v>
      </c>
      <c r="I528" s="113">
        <v>22</v>
      </c>
      <c r="Q528" s="115"/>
      <c r="R528" s="112" t="str">
        <f t="shared" si="173"/>
        <v>Update games set Result= 'L' where game_id=20160411</v>
      </c>
      <c r="S528" s="112" t="str">
        <f t="shared" si="174"/>
        <v>Update lineups set player_name = 'Jokic Bojan', Y_min = 22 where game_id = 20160411 and player_order = 5; update lineups set player_on = 'Jokic Bojan', sub_min =  where game_id = 20160411 and player_name = ''</v>
      </c>
      <c r="T528" s="65" t="str">
        <f t="shared" si="160"/>
        <v/>
      </c>
      <c r="U528" s="193" t="str">
        <f t="shared" si="175"/>
        <v/>
      </c>
      <c r="V528" s="242" t="s">
        <v>739</v>
      </c>
      <c r="W528" s="65" t="str">
        <f t="shared" si="176"/>
        <v>Update lineups set player_name = 'Jokic Bojan'</v>
      </c>
      <c r="X528" s="65" t="str">
        <f t="shared" si="161"/>
        <v/>
      </c>
      <c r="Y528" s="65" t="str">
        <f t="shared" si="162"/>
        <v>, Y_min = 22</v>
      </c>
      <c r="Z528" s="65" t="str">
        <f t="shared" si="163"/>
        <v/>
      </c>
      <c r="AA528" s="65" t="str">
        <f t="shared" si="164"/>
        <v/>
      </c>
      <c r="AB528" s="65" t="str">
        <f t="shared" si="165"/>
        <v/>
      </c>
      <c r="AC528" s="65" t="str">
        <f t="shared" si="166"/>
        <v/>
      </c>
      <c r="AD528" s="65" t="str">
        <f t="shared" si="172"/>
        <v xml:space="preserve"> where game_id = 20160411 and player_order = 5; update lineups set player_on = 'Jokic Bojan', sub_min =  where game_id = 20160411 and player_name = ''</v>
      </c>
      <c r="AE528" s="65" t="s">
        <v>739</v>
      </c>
      <c r="AF528" s="65" t="str">
        <f t="shared" si="167"/>
        <v/>
      </c>
      <c r="AG528" s="65" t="str">
        <f t="shared" si="168"/>
        <v/>
      </c>
      <c r="AH528" s="65" t="str">
        <f t="shared" si="169"/>
        <v/>
      </c>
      <c r="AI528" s="65" t="str">
        <f t="shared" si="170"/>
        <v/>
      </c>
      <c r="AJ528" s="65" t="str">
        <f t="shared" si="171"/>
        <v/>
      </c>
    </row>
    <row r="529" spans="1:36" x14ac:dyDescent="0.25">
      <c r="A529" s="109" t="s">
        <v>768</v>
      </c>
      <c r="B529" s="114">
        <v>0</v>
      </c>
      <c r="C529" s="113">
        <v>20160411</v>
      </c>
      <c r="D529" s="113">
        <v>6</v>
      </c>
      <c r="F529" s="194" t="s">
        <v>796</v>
      </c>
      <c r="Q529" s="115"/>
      <c r="R529" s="112" t="str">
        <f t="shared" si="173"/>
        <v>Update games set HT_f= 0 where game_id=20160411</v>
      </c>
      <c r="S529" s="112" t="str">
        <f t="shared" si="174"/>
        <v>Update lineups set player_name = 'Fox Danny' where game_id = 20160411 and player_order = 6; update lineups set player_on = 'Fox Danny', sub_min =  where game_id = 20160411 and player_name = ''</v>
      </c>
      <c r="T529" s="65" t="str">
        <f t="shared" si="160"/>
        <v/>
      </c>
      <c r="U529" s="193" t="str">
        <f t="shared" si="175"/>
        <v/>
      </c>
      <c r="V529" s="242" t="s">
        <v>739</v>
      </c>
      <c r="W529" s="65" t="str">
        <f t="shared" si="176"/>
        <v>Update lineups set player_name = 'Fox Danny'</v>
      </c>
      <c r="X529" s="65" t="str">
        <f t="shared" si="161"/>
        <v/>
      </c>
      <c r="Y529" s="65" t="str">
        <f t="shared" si="162"/>
        <v/>
      </c>
      <c r="Z529" s="65" t="str">
        <f t="shared" si="163"/>
        <v/>
      </c>
      <c r="AA529" s="65" t="str">
        <f t="shared" si="164"/>
        <v/>
      </c>
      <c r="AB529" s="65" t="str">
        <f t="shared" si="165"/>
        <v/>
      </c>
      <c r="AC529" s="65" t="str">
        <f t="shared" si="166"/>
        <v/>
      </c>
      <c r="AD529" s="65" t="str">
        <f t="shared" si="172"/>
        <v xml:space="preserve"> where game_id = 20160411 and player_order = 6; update lineups set player_on = 'Fox Danny', sub_min =  where game_id = 20160411 and player_name = ''</v>
      </c>
      <c r="AE529" s="65" t="s">
        <v>739</v>
      </c>
      <c r="AF529" s="65" t="str">
        <f t="shared" si="167"/>
        <v/>
      </c>
      <c r="AG529" s="65" t="str">
        <f t="shared" si="168"/>
        <v/>
      </c>
      <c r="AH529" s="65" t="str">
        <f t="shared" si="169"/>
        <v/>
      </c>
      <c r="AI529" s="65" t="str">
        <f t="shared" si="170"/>
        <v/>
      </c>
      <c r="AJ529" s="65" t="str">
        <f t="shared" si="171"/>
        <v/>
      </c>
    </row>
    <row r="530" spans="1:36" x14ac:dyDescent="0.25">
      <c r="A530" s="109" t="s">
        <v>766</v>
      </c>
      <c r="B530" s="114">
        <v>1</v>
      </c>
      <c r="C530" s="113">
        <v>20160411</v>
      </c>
      <c r="D530" s="113">
        <v>7</v>
      </c>
      <c r="F530" s="194" t="s">
        <v>839</v>
      </c>
      <c r="Q530" s="115"/>
      <c r="R530" s="112" t="str">
        <f t="shared" si="173"/>
        <v>Update games set HT_a= 1 where game_id=20160411</v>
      </c>
      <c r="S530" s="112" t="str">
        <f t="shared" si="174"/>
        <v>Update lineups set player_name = 'Gardner Gary' where game_id = 20160411 and player_order = 7; update lineups set player_on = 'Gardner Gary', sub_min =  where game_id = 20160411 and player_name = ''</v>
      </c>
      <c r="T530" s="65" t="str">
        <f t="shared" si="160"/>
        <v/>
      </c>
      <c r="U530" s="193" t="str">
        <f t="shared" si="175"/>
        <v/>
      </c>
      <c r="V530" s="242" t="s">
        <v>739</v>
      </c>
      <c r="W530" s="65" t="str">
        <f t="shared" si="176"/>
        <v>Update lineups set player_name = 'Gardner Gary'</v>
      </c>
      <c r="X530" s="65" t="str">
        <f t="shared" si="161"/>
        <v/>
      </c>
      <c r="Y530" s="65" t="str">
        <f t="shared" si="162"/>
        <v/>
      </c>
      <c r="Z530" s="65" t="str">
        <f t="shared" si="163"/>
        <v/>
      </c>
      <c r="AA530" s="65" t="str">
        <f t="shared" si="164"/>
        <v/>
      </c>
      <c r="AB530" s="65" t="str">
        <f t="shared" si="165"/>
        <v/>
      </c>
      <c r="AC530" s="65" t="str">
        <f t="shared" si="166"/>
        <v/>
      </c>
      <c r="AD530" s="65" t="str">
        <f t="shared" si="172"/>
        <v xml:space="preserve"> where game_id = 20160411 and player_order = 7; update lineups set player_on = 'Gardner Gary', sub_min =  where game_id = 20160411 and player_name = ''</v>
      </c>
      <c r="AE530" s="65" t="s">
        <v>739</v>
      </c>
      <c r="AF530" s="65" t="str">
        <f t="shared" si="167"/>
        <v/>
      </c>
      <c r="AG530" s="65" t="str">
        <f t="shared" si="168"/>
        <v/>
      </c>
      <c r="AH530" s="65" t="str">
        <f t="shared" si="169"/>
        <v/>
      </c>
      <c r="AI530" s="65" t="str">
        <f t="shared" si="170"/>
        <v/>
      </c>
      <c r="AJ530" s="65" t="str">
        <f t="shared" si="171"/>
        <v/>
      </c>
    </row>
    <row r="531" spans="1:36" x14ac:dyDescent="0.25">
      <c r="A531" s="109" t="s">
        <v>764</v>
      </c>
      <c r="B531" s="114">
        <v>17</v>
      </c>
      <c r="C531" s="113">
        <v>20160411</v>
      </c>
      <c r="D531" s="113">
        <v>8</v>
      </c>
      <c r="F531" s="194" t="s">
        <v>715</v>
      </c>
      <c r="Q531" s="115"/>
      <c r="R531" s="112" t="str">
        <f t="shared" si="173"/>
        <v>Update games set Pos_before= 17 where game_id=20160411</v>
      </c>
      <c r="S531" s="112" t="str">
        <f t="shared" si="174"/>
        <v>Update lineups set player_name = 'Lansbury Henri' where game_id = 20160411 and player_order = 8; update lineups set player_on = 'Lansbury Henri', sub_min =  where game_id = 20160411 and player_name = ''</v>
      </c>
      <c r="T531" s="65" t="str">
        <f t="shared" si="160"/>
        <v/>
      </c>
      <c r="U531" s="193" t="str">
        <f t="shared" si="175"/>
        <v/>
      </c>
      <c r="V531" s="242" t="s">
        <v>739</v>
      </c>
      <c r="W531" s="65" t="str">
        <f t="shared" si="176"/>
        <v>Update lineups set player_name = 'Lansbury Henri'</v>
      </c>
      <c r="X531" s="65" t="str">
        <f t="shared" si="161"/>
        <v/>
      </c>
      <c r="Y531" s="65" t="str">
        <f t="shared" si="162"/>
        <v/>
      </c>
      <c r="Z531" s="65" t="str">
        <f t="shared" si="163"/>
        <v/>
      </c>
      <c r="AA531" s="65" t="str">
        <f t="shared" si="164"/>
        <v/>
      </c>
      <c r="AB531" s="65" t="str">
        <f t="shared" si="165"/>
        <v/>
      </c>
      <c r="AC531" s="65" t="str">
        <f t="shared" si="166"/>
        <v/>
      </c>
      <c r="AD531" s="65" t="str">
        <f t="shared" si="172"/>
        <v xml:space="preserve"> where game_id = 20160411 and player_order = 8; update lineups set player_on = 'Lansbury Henri', sub_min =  where game_id = 20160411 and player_name = ''</v>
      </c>
      <c r="AE531" s="65" t="s">
        <v>739</v>
      </c>
      <c r="AF531" s="65" t="str">
        <f t="shared" si="167"/>
        <v/>
      </c>
      <c r="AG531" s="65" t="str">
        <f t="shared" si="168"/>
        <v/>
      </c>
      <c r="AH531" s="65" t="str">
        <f t="shared" si="169"/>
        <v/>
      </c>
      <c r="AI531" s="65" t="str">
        <f t="shared" si="170"/>
        <v/>
      </c>
      <c r="AJ531" s="65" t="str">
        <f t="shared" si="171"/>
        <v/>
      </c>
    </row>
    <row r="532" spans="1:36" x14ac:dyDescent="0.25">
      <c r="A532" s="109" t="s">
        <v>762</v>
      </c>
      <c r="B532" s="114">
        <v>20</v>
      </c>
      <c r="C532" s="113">
        <v>20160411</v>
      </c>
      <c r="D532" s="113">
        <v>9</v>
      </c>
      <c r="F532" s="194" t="s">
        <v>765</v>
      </c>
      <c r="I532" s="113">
        <v>61</v>
      </c>
      <c r="Q532" s="115"/>
      <c r="R532" s="112" t="str">
        <f t="shared" si="173"/>
        <v>Update games set Pos_after= 20 where game_id=20160411</v>
      </c>
      <c r="S532" s="112" t="str">
        <f t="shared" si="174"/>
        <v>Update lineups set player_name = 'Vaughan David', Y_min = 61 where game_id = 20160411 and player_order = 9; update lineups set player_on = 'Vaughan David', sub_min =  where game_id = 20160411 and player_name = ''</v>
      </c>
      <c r="T532" s="65" t="str">
        <f t="shared" si="160"/>
        <v/>
      </c>
      <c r="U532" s="193" t="str">
        <f t="shared" si="175"/>
        <v/>
      </c>
      <c r="V532" s="242" t="s">
        <v>739</v>
      </c>
      <c r="W532" s="65" t="str">
        <f t="shared" si="176"/>
        <v>Update lineups set player_name = 'Vaughan David'</v>
      </c>
      <c r="X532" s="65" t="str">
        <f t="shared" si="161"/>
        <v/>
      </c>
      <c r="Y532" s="65" t="str">
        <f t="shared" si="162"/>
        <v>, Y_min = 61</v>
      </c>
      <c r="Z532" s="65" t="str">
        <f t="shared" si="163"/>
        <v/>
      </c>
      <c r="AA532" s="65" t="str">
        <f t="shared" si="164"/>
        <v/>
      </c>
      <c r="AB532" s="65" t="str">
        <f t="shared" si="165"/>
        <v/>
      </c>
      <c r="AC532" s="65" t="str">
        <f t="shared" si="166"/>
        <v/>
      </c>
      <c r="AD532" s="65" t="str">
        <f t="shared" si="172"/>
        <v xml:space="preserve"> where game_id = 20160411 and player_order = 9; update lineups set player_on = 'Vaughan David', sub_min =  where game_id = 20160411 and player_name = ''</v>
      </c>
      <c r="AE532" s="65" t="s">
        <v>739</v>
      </c>
      <c r="AF532" s="65" t="str">
        <f t="shared" si="167"/>
        <v/>
      </c>
      <c r="AG532" s="65" t="str">
        <f t="shared" si="168"/>
        <v/>
      </c>
      <c r="AH532" s="65" t="str">
        <f t="shared" si="169"/>
        <v/>
      </c>
      <c r="AI532" s="65" t="str">
        <f t="shared" si="170"/>
        <v/>
      </c>
      <c r="AJ532" s="65" t="str">
        <f t="shared" si="171"/>
        <v/>
      </c>
    </row>
    <row r="533" spans="1:36" x14ac:dyDescent="0.25">
      <c r="A533" s="109" t="s">
        <v>761</v>
      </c>
      <c r="B533" s="114">
        <v>3</v>
      </c>
      <c r="C533" s="113">
        <v>20160411</v>
      </c>
      <c r="D533" s="113">
        <v>10</v>
      </c>
      <c r="F533" s="194" t="s">
        <v>741</v>
      </c>
      <c r="Q533" s="115"/>
      <c r="R533" s="112" t="str">
        <f t="shared" si="173"/>
        <v>Update games set Opp_before= 3 where game_id=20160411</v>
      </c>
      <c r="S533" s="112" t="str">
        <f t="shared" si="174"/>
        <v>Update lineups set player_name = 'Osborn Ben' where game_id = 20160411 and player_order = 10; update lineups set player_on = 'Osborn Ben', sub_min =  where game_id = 20160411 and player_name = ''</v>
      </c>
      <c r="T533" s="65" t="str">
        <f t="shared" si="160"/>
        <v/>
      </c>
      <c r="U533" s="193" t="str">
        <f t="shared" si="175"/>
        <v/>
      </c>
      <c r="V533" s="242" t="s">
        <v>739</v>
      </c>
      <c r="W533" s="65" t="str">
        <f t="shared" si="176"/>
        <v>Update lineups set player_name = 'Osborn Ben'</v>
      </c>
      <c r="X533" s="65" t="str">
        <f t="shared" si="161"/>
        <v/>
      </c>
      <c r="Y533" s="65" t="str">
        <f t="shared" si="162"/>
        <v/>
      </c>
      <c r="Z533" s="65" t="str">
        <f t="shared" si="163"/>
        <v/>
      </c>
      <c r="AA533" s="65" t="str">
        <f t="shared" si="164"/>
        <v/>
      </c>
      <c r="AB533" s="65" t="str">
        <f t="shared" si="165"/>
        <v/>
      </c>
      <c r="AC533" s="65" t="str">
        <f t="shared" si="166"/>
        <v/>
      </c>
      <c r="AD533" s="65" t="str">
        <f t="shared" si="172"/>
        <v xml:space="preserve"> where game_id = 20160411 and player_order = 10; update lineups set player_on = 'Osborn Ben', sub_min =  where game_id = 20160411 and player_name = ''</v>
      </c>
      <c r="AE533" s="65" t="s">
        <v>739</v>
      </c>
      <c r="AF533" s="65" t="str">
        <f t="shared" si="167"/>
        <v/>
      </c>
      <c r="AG533" s="65" t="str">
        <f t="shared" si="168"/>
        <v/>
      </c>
      <c r="AH533" s="65" t="str">
        <f t="shared" si="169"/>
        <v/>
      </c>
      <c r="AI533" s="65" t="str">
        <f t="shared" si="170"/>
        <v/>
      </c>
      <c r="AJ533" s="65" t="str">
        <f t="shared" si="171"/>
        <v/>
      </c>
    </row>
    <row r="534" spans="1:36" x14ac:dyDescent="0.25">
      <c r="A534" s="109" t="s">
        <v>759</v>
      </c>
      <c r="B534" s="114">
        <v>3</v>
      </c>
      <c r="C534" s="75">
        <v>20160411</v>
      </c>
      <c r="D534" s="75">
        <v>11</v>
      </c>
      <c r="E534" s="75"/>
      <c r="F534" s="195" t="s">
        <v>740</v>
      </c>
      <c r="G534" s="75"/>
      <c r="H534" s="78"/>
      <c r="I534" s="75"/>
      <c r="J534" s="75"/>
      <c r="K534" s="75"/>
      <c r="L534" s="233"/>
      <c r="M534" s="234"/>
      <c r="N534" s="235"/>
      <c r="O534" s="235"/>
      <c r="Q534" s="115"/>
      <c r="R534" s="112" t="str">
        <f t="shared" si="173"/>
        <v>Update games set Opp_after= 3 where game_id=20160411</v>
      </c>
      <c r="S534" s="112" t="str">
        <f t="shared" si="174"/>
        <v>Update lineups set player_name = 'Ward Jamie' where game_id = 20160411 and player_order = 11; update lineups set player_on = 'Ward Jamie', sub_min =  where game_id = 20160411 and player_name = ''</v>
      </c>
      <c r="T534" s="65" t="str">
        <f t="shared" si="160"/>
        <v/>
      </c>
      <c r="U534" s="193" t="str">
        <f t="shared" si="175"/>
        <v/>
      </c>
      <c r="V534" s="242" t="s">
        <v>739</v>
      </c>
      <c r="W534" s="65" t="str">
        <f t="shared" si="176"/>
        <v>Update lineups set player_name = 'Ward Jamie'</v>
      </c>
      <c r="X534" s="65" t="str">
        <f t="shared" si="161"/>
        <v/>
      </c>
      <c r="Y534" s="65" t="str">
        <f t="shared" si="162"/>
        <v/>
      </c>
      <c r="Z534" s="65" t="str">
        <f t="shared" si="163"/>
        <v/>
      </c>
      <c r="AA534" s="65" t="str">
        <f t="shared" si="164"/>
        <v/>
      </c>
      <c r="AB534" s="65" t="str">
        <f t="shared" si="165"/>
        <v/>
      </c>
      <c r="AC534" s="65" t="str">
        <f t="shared" si="166"/>
        <v/>
      </c>
      <c r="AD534" s="65" t="str">
        <f t="shared" ref="AD534:AD565" si="177">IF(F534="", "", CONCATENATE(" where game_id = ",C534, " and player_order = ", D534, "; update lineups set player_on = '", F534, "', sub_min = ", G534, " where game_id = ", C534, " and player_name = '", H534, "'"))</f>
        <v xml:space="preserve"> where game_id = 20160411 and player_order = 11; update lineups set player_on = 'Ward Jamie', sub_min =  where game_id = 20160411 and player_name = ''</v>
      </c>
      <c r="AE534" s="65" t="s">
        <v>739</v>
      </c>
      <c r="AF534" s="65" t="str">
        <f t="shared" si="167"/>
        <v/>
      </c>
      <c r="AG534" s="65" t="str">
        <f t="shared" si="168"/>
        <v/>
      </c>
      <c r="AH534" s="65" t="str">
        <f t="shared" si="169"/>
        <v/>
      </c>
      <c r="AI534" s="65" t="str">
        <f t="shared" si="170"/>
        <v/>
      </c>
      <c r="AJ534" s="65" t="str">
        <f t="shared" si="171"/>
        <v/>
      </c>
    </row>
    <row r="535" spans="1:36" x14ac:dyDescent="0.25">
      <c r="A535" s="109" t="s">
        <v>20</v>
      </c>
      <c r="B535" s="236" t="s">
        <v>2769</v>
      </c>
      <c r="C535" s="113">
        <v>20160411</v>
      </c>
      <c r="D535" s="113">
        <v>12</v>
      </c>
      <c r="F535" s="194" t="s">
        <v>754</v>
      </c>
      <c r="Q535" s="115"/>
      <c r="R535" s="112" t="str">
        <f t="shared" si="173"/>
        <v>Update games set Ground= 'KC Stadium' where game_id=20160411</v>
      </c>
      <c r="S535" s="112" t="str">
        <f t="shared" si="174"/>
        <v>Update lineups set player_name = 'Evtimov Dimitar' where game_id = 20160411 and player_order = 12; update lineups set player_on = 'Evtimov Dimitar', sub_min =  where game_id = 20160411 and player_name = ''</v>
      </c>
      <c r="T535" s="65" t="str">
        <f t="shared" si="160"/>
        <v/>
      </c>
      <c r="U535" s="193" t="str">
        <f t="shared" si="175"/>
        <v/>
      </c>
      <c r="V535" s="242" t="s">
        <v>739</v>
      </c>
      <c r="W535" s="65" t="str">
        <f t="shared" si="176"/>
        <v>Update lineups set player_name = 'Evtimov Dimitar'</v>
      </c>
      <c r="X535" s="65" t="str">
        <f t="shared" si="161"/>
        <v/>
      </c>
      <c r="Y535" s="65" t="str">
        <f t="shared" si="162"/>
        <v/>
      </c>
      <c r="Z535" s="65" t="str">
        <f t="shared" si="163"/>
        <v/>
      </c>
      <c r="AA535" s="65" t="str">
        <f t="shared" si="164"/>
        <v/>
      </c>
      <c r="AB535" s="65" t="str">
        <f t="shared" si="165"/>
        <v/>
      </c>
      <c r="AC535" s="65" t="str">
        <f t="shared" si="166"/>
        <v/>
      </c>
      <c r="AD535" s="65" t="str">
        <f t="shared" si="177"/>
        <v xml:space="preserve"> where game_id = 20160411 and player_order = 12; update lineups set player_on = 'Evtimov Dimitar', sub_min =  where game_id = 20160411 and player_name = ''</v>
      </c>
      <c r="AE535" s="65" t="s">
        <v>739</v>
      </c>
      <c r="AF535" s="65" t="str">
        <f t="shared" si="167"/>
        <v/>
      </c>
      <c r="AG535" s="65" t="str">
        <f t="shared" si="168"/>
        <v/>
      </c>
      <c r="AH535" s="65" t="str">
        <f t="shared" si="169"/>
        <v/>
      </c>
      <c r="AI535" s="65" t="str">
        <f t="shared" si="170"/>
        <v/>
      </c>
      <c r="AJ535" s="65" t="str">
        <f t="shared" si="171"/>
        <v/>
      </c>
    </row>
    <row r="536" spans="1:36" x14ac:dyDescent="0.25">
      <c r="A536" s="109" t="s">
        <v>756</v>
      </c>
      <c r="B536" s="201" t="str">
        <f>B535</f>
        <v>'KC Stadium'</v>
      </c>
      <c r="C536" s="113">
        <v>20160411</v>
      </c>
      <c r="D536" s="113">
        <v>13</v>
      </c>
      <c r="F536" s="194" t="s">
        <v>2794</v>
      </c>
      <c r="H536" s="232"/>
      <c r="Q536" s="115"/>
      <c r="R536" s="112" t="str">
        <f t="shared" si="173"/>
        <v>Update games set Ground_Parent= 'KC Stadium' where game_id=20160411</v>
      </c>
      <c r="S536" s="112" t="str">
        <f t="shared" si="174"/>
        <v>Update lineups set player_name = 'Worrall Joe' where game_id = 20160411 and player_order = 13; update lineups set player_on = 'Worrall Joe', sub_min =  where game_id = 20160411 and player_name = ''</v>
      </c>
      <c r="T536" s="65" t="str">
        <f t="shared" si="160"/>
        <v/>
      </c>
      <c r="U536" s="193" t="str">
        <f t="shared" si="175"/>
        <v/>
      </c>
      <c r="V536" s="242" t="s">
        <v>739</v>
      </c>
      <c r="W536" s="65" t="str">
        <f t="shared" si="176"/>
        <v>Update lineups set player_name = 'Worrall Joe'</v>
      </c>
      <c r="X536" s="65" t="str">
        <f t="shared" si="161"/>
        <v/>
      </c>
      <c r="Y536" s="65" t="str">
        <f t="shared" si="162"/>
        <v/>
      </c>
      <c r="Z536" s="65" t="str">
        <f t="shared" si="163"/>
        <v/>
      </c>
      <c r="AA536" s="65" t="str">
        <f t="shared" si="164"/>
        <v/>
      </c>
      <c r="AB536" s="65" t="str">
        <f t="shared" si="165"/>
        <v/>
      </c>
      <c r="AC536" s="65" t="str">
        <f t="shared" si="166"/>
        <v/>
      </c>
      <c r="AD536" s="65" t="str">
        <f t="shared" si="177"/>
        <v xml:space="preserve"> where game_id = 20160411 and player_order = 13; update lineups set player_on = 'Worrall Joe', sub_min =  where game_id = 20160411 and player_name = ''</v>
      </c>
      <c r="AE536" s="65" t="s">
        <v>739</v>
      </c>
      <c r="AF536" s="65" t="str">
        <f t="shared" si="167"/>
        <v/>
      </c>
      <c r="AG536" s="65" t="str">
        <f t="shared" si="168"/>
        <v/>
      </c>
      <c r="AH536" s="65" t="str">
        <f t="shared" si="169"/>
        <v/>
      </c>
      <c r="AI536" s="65" t="str">
        <f t="shared" si="170"/>
        <v/>
      </c>
      <c r="AJ536" s="65" t="str">
        <f t="shared" si="171"/>
        <v/>
      </c>
    </row>
    <row r="537" spans="1:36" x14ac:dyDescent="0.25">
      <c r="A537" s="109" t="s">
        <v>753</v>
      </c>
      <c r="B537" s="244" t="s">
        <v>2795</v>
      </c>
      <c r="C537" s="113">
        <v>20160411</v>
      </c>
      <c r="D537" s="113">
        <v>14</v>
      </c>
      <c r="F537" s="194" t="s">
        <v>2685</v>
      </c>
      <c r="G537" s="113">
        <v>84</v>
      </c>
      <c r="H537" s="245" t="s">
        <v>839</v>
      </c>
      <c r="Q537" s="115"/>
      <c r="R537" s="112" t="str">
        <f t="shared" si="173"/>
        <v>Update games set Referee= City Ground' where game_id=20160411</v>
      </c>
      <c r="S537" s="112" t="str">
        <f t="shared" si="174"/>
        <v>Update lineups set player_name = 'Teshce Robert', Sub_min= 84, Player_off = 'Gardner Gary' where game_id = 20160411 and player_order = 14; update lineups set player_on = 'Teshce Robert', sub_min = 84 where game_id = 20160411 and player_name = 'Gardner Gary'</v>
      </c>
      <c r="T537" s="65" t="str">
        <f t="shared" si="160"/>
        <v/>
      </c>
      <c r="U537" s="193" t="str">
        <f t="shared" si="175"/>
        <v/>
      </c>
      <c r="V537" s="242" t="s">
        <v>739</v>
      </c>
      <c r="W537" s="65" t="str">
        <f t="shared" si="176"/>
        <v>Update lineups set player_name = 'Teshce Robert'</v>
      </c>
      <c r="X537" s="65" t="str">
        <f t="shared" si="161"/>
        <v/>
      </c>
      <c r="Y537" s="65" t="str">
        <f t="shared" si="162"/>
        <v/>
      </c>
      <c r="Z537" s="65" t="str">
        <f t="shared" si="163"/>
        <v/>
      </c>
      <c r="AA537" s="65" t="str">
        <f t="shared" si="164"/>
        <v/>
      </c>
      <c r="AB537" s="65" t="str">
        <f t="shared" si="165"/>
        <v>, Sub_min= 84</v>
      </c>
      <c r="AC537" s="65" t="str">
        <f t="shared" si="166"/>
        <v>, Player_off = 'Gardner Gary'</v>
      </c>
      <c r="AD537" s="65" t="str">
        <f t="shared" si="177"/>
        <v xml:space="preserve"> where game_id = 20160411 and player_order = 14; update lineups set player_on = 'Teshce Robert', sub_min = 84 where game_id = 20160411 and player_name = 'Gardner Gary'</v>
      </c>
      <c r="AE537" s="65" t="s">
        <v>739</v>
      </c>
      <c r="AF537" s="65" t="str">
        <f t="shared" si="167"/>
        <v/>
      </c>
      <c r="AG537" s="65" t="str">
        <f t="shared" si="168"/>
        <v/>
      </c>
      <c r="AH537" s="65" t="str">
        <f t="shared" si="169"/>
        <v/>
      </c>
      <c r="AI537" s="65" t="str">
        <f t="shared" si="170"/>
        <v/>
      </c>
      <c r="AJ537" s="65" t="str">
        <f t="shared" si="171"/>
        <v/>
      </c>
    </row>
    <row r="538" spans="1:36" x14ac:dyDescent="0.25">
      <c r="A538" s="109" t="s">
        <v>475</v>
      </c>
      <c r="B538" s="114">
        <v>17642</v>
      </c>
      <c r="C538" s="113">
        <v>20160411</v>
      </c>
      <c r="D538" s="113">
        <v>15</v>
      </c>
      <c r="F538" s="194" t="s">
        <v>823</v>
      </c>
      <c r="H538" s="194"/>
      <c r="Q538" s="115"/>
      <c r="R538" s="112" t="str">
        <f t="shared" si="173"/>
        <v>Update games set Att= 17642 where game_id=20160411</v>
      </c>
      <c r="S538" s="112" t="str">
        <f t="shared" si="174"/>
        <v>Update lineups set player_name = 'Burke Oliver' where game_id = 20160411 and player_order = 15; update lineups set player_on = 'Burke Oliver', sub_min =  where game_id = 20160411 and player_name = ''</v>
      </c>
      <c r="T538" s="65" t="str">
        <f t="shared" si="160"/>
        <v/>
      </c>
      <c r="U538" s="193" t="str">
        <f t="shared" si="175"/>
        <v/>
      </c>
      <c r="V538" s="242" t="s">
        <v>739</v>
      </c>
      <c r="W538" s="65" t="str">
        <f t="shared" si="176"/>
        <v>Update lineups set player_name = 'Burke Oliver'</v>
      </c>
      <c r="X538" s="65" t="str">
        <f t="shared" si="161"/>
        <v/>
      </c>
      <c r="Y538" s="65" t="str">
        <f t="shared" si="162"/>
        <v/>
      </c>
      <c r="Z538" s="65" t="str">
        <f t="shared" si="163"/>
        <v/>
      </c>
      <c r="AA538" s="65" t="str">
        <f t="shared" si="164"/>
        <v/>
      </c>
      <c r="AB538" s="65" t="str">
        <f t="shared" si="165"/>
        <v/>
      </c>
      <c r="AC538" s="65" t="str">
        <f t="shared" si="166"/>
        <v/>
      </c>
      <c r="AD538" s="65" t="str">
        <f t="shared" si="177"/>
        <v xml:space="preserve"> where game_id = 20160411 and player_order = 15; update lineups set player_on = 'Burke Oliver', sub_min =  where game_id = 20160411 and player_name = ''</v>
      </c>
      <c r="AE538" s="65" t="s">
        <v>739</v>
      </c>
      <c r="AF538" s="65" t="str">
        <f t="shared" si="167"/>
        <v/>
      </c>
      <c r="AG538" s="65" t="str">
        <f t="shared" si="168"/>
        <v/>
      </c>
      <c r="AH538" s="65" t="str">
        <f t="shared" si="169"/>
        <v/>
      </c>
      <c r="AI538" s="65" t="str">
        <f t="shared" si="170"/>
        <v/>
      </c>
      <c r="AJ538" s="65" t="str">
        <f t="shared" si="171"/>
        <v/>
      </c>
    </row>
    <row r="539" spans="1:36" x14ac:dyDescent="0.25">
      <c r="A539" s="109" t="s">
        <v>749</v>
      </c>
      <c r="B539" s="247" t="s">
        <v>2796</v>
      </c>
      <c r="C539" s="113">
        <v>20160411</v>
      </c>
      <c r="D539" s="113">
        <v>16</v>
      </c>
      <c r="F539" s="194" t="s">
        <v>750</v>
      </c>
      <c r="G539" s="113">
        <v>42</v>
      </c>
      <c r="H539" s="194" t="s">
        <v>740</v>
      </c>
      <c r="Q539" s="115"/>
      <c r="R539" s="112" t="str">
        <f t="shared" si="173"/>
        <v>Update games set Source= 'http://www.11v11.com/matches/nottingham-forest-v-brighton-and-hove-albion-11-april-2016-316623/' where game_id=20160411</v>
      </c>
      <c r="S539" s="112" t="str">
        <f t="shared" si="174"/>
        <v>Update lineups set player_name = 'Blackstock Dexter', Sub_min= 42, Player_off = 'Ward Jamie' where game_id = 20160411 and player_order = 16; update lineups set player_on = 'Blackstock Dexter', sub_min = 42 where game_id = 20160411 and player_name = 'Ward Jamie'</v>
      </c>
      <c r="T539" s="65" t="str">
        <f t="shared" si="160"/>
        <v/>
      </c>
      <c r="U539" s="193" t="str">
        <f t="shared" si="175"/>
        <v/>
      </c>
      <c r="V539" s="242" t="s">
        <v>739</v>
      </c>
      <c r="W539" s="65" t="str">
        <f t="shared" si="176"/>
        <v>Update lineups set player_name = 'Blackstock Dexter'</v>
      </c>
      <c r="X539" s="65" t="str">
        <f t="shared" si="161"/>
        <v/>
      </c>
      <c r="Y539" s="65" t="str">
        <f t="shared" si="162"/>
        <v/>
      </c>
      <c r="Z539" s="65" t="str">
        <f t="shared" si="163"/>
        <v/>
      </c>
      <c r="AA539" s="65" t="str">
        <f t="shared" si="164"/>
        <v/>
      </c>
      <c r="AB539" s="65" t="str">
        <f t="shared" si="165"/>
        <v>, Sub_min= 42</v>
      </c>
      <c r="AC539" s="65" t="str">
        <f t="shared" si="166"/>
        <v>, Player_off = 'Ward Jamie'</v>
      </c>
      <c r="AD539" s="65" t="str">
        <f t="shared" si="177"/>
        <v xml:space="preserve"> where game_id = 20160411 and player_order = 16; update lineups set player_on = 'Blackstock Dexter', sub_min = 42 where game_id = 20160411 and player_name = 'Ward Jamie'</v>
      </c>
      <c r="AE539" s="65" t="s">
        <v>739</v>
      </c>
      <c r="AF539" s="65" t="str">
        <f t="shared" si="167"/>
        <v/>
      </c>
      <c r="AG539" s="65" t="str">
        <f t="shared" si="168"/>
        <v/>
      </c>
      <c r="AH539" s="65" t="str">
        <f t="shared" si="169"/>
        <v/>
      </c>
      <c r="AI539" s="65" t="str">
        <f t="shared" si="170"/>
        <v/>
      </c>
      <c r="AJ539" s="65" t="str">
        <f t="shared" si="171"/>
        <v/>
      </c>
    </row>
    <row r="540" spans="1:36" x14ac:dyDescent="0.25">
      <c r="A540" s="109" t="s">
        <v>746</v>
      </c>
      <c r="B540" s="198" t="s">
        <v>2797</v>
      </c>
      <c r="C540" s="113">
        <v>20160411</v>
      </c>
      <c r="D540" s="113">
        <v>17</v>
      </c>
      <c r="F540" s="194" t="s">
        <v>2770</v>
      </c>
      <c r="H540" s="194"/>
      <c r="Q540" s="115"/>
      <c r="R540" s="112" t="str">
        <f t="shared" si="173"/>
        <v>Update games set Game_date= 20160411' where game_id=20160411</v>
      </c>
      <c r="S540" s="112" t="str">
        <f t="shared" si="174"/>
        <v>Update lineups set player_name = 'Macheda Federico' where game_id = 20160411 and player_order = 17; update lineups set player_on = 'Macheda Federico', sub_min =  where game_id = 20160411 and player_name = ''</v>
      </c>
      <c r="T540" s="65" t="str">
        <f t="shared" si="160"/>
        <v/>
      </c>
      <c r="U540" s="193" t="str">
        <f t="shared" si="175"/>
        <v/>
      </c>
      <c r="V540" s="242" t="s">
        <v>739</v>
      </c>
      <c r="W540" s="65" t="str">
        <f t="shared" si="176"/>
        <v>Update lineups set player_name = 'Macheda Federico'</v>
      </c>
      <c r="X540" s="65" t="str">
        <f t="shared" si="161"/>
        <v/>
      </c>
      <c r="Y540" s="65" t="str">
        <f t="shared" si="162"/>
        <v/>
      </c>
      <c r="Z540" s="65" t="str">
        <f t="shared" si="163"/>
        <v/>
      </c>
      <c r="AA540" s="65" t="str">
        <f t="shared" si="164"/>
        <v/>
      </c>
      <c r="AB540" s="65" t="str">
        <f t="shared" si="165"/>
        <v/>
      </c>
      <c r="AC540" s="65" t="str">
        <f t="shared" si="166"/>
        <v/>
      </c>
      <c r="AD540" s="65" t="str">
        <f t="shared" si="177"/>
        <v xml:space="preserve"> where game_id = 20160411 and player_order = 17; update lineups set player_on = 'Macheda Federico', sub_min =  where game_id = 20160411 and player_name = ''</v>
      </c>
      <c r="AE540" s="65" t="s">
        <v>739</v>
      </c>
      <c r="AF540" s="65" t="str">
        <f t="shared" si="167"/>
        <v/>
      </c>
      <c r="AG540" s="65" t="str">
        <f t="shared" si="168"/>
        <v/>
      </c>
      <c r="AH540" s="65" t="str">
        <f t="shared" si="169"/>
        <v/>
      </c>
      <c r="AI540" s="65" t="str">
        <f t="shared" si="170"/>
        <v/>
      </c>
      <c r="AJ540" s="65" t="str">
        <f t="shared" si="171"/>
        <v/>
      </c>
    </row>
    <row r="541" spans="1:36" s="126" customFormat="1" ht="15" thickBot="1" x14ac:dyDescent="0.3">
      <c r="A541" s="116" t="s">
        <v>743</v>
      </c>
      <c r="B541" s="238" t="s">
        <v>2721</v>
      </c>
      <c r="C541" s="117">
        <v>20160411</v>
      </c>
      <c r="D541" s="117">
        <v>18</v>
      </c>
      <c r="E541" s="117"/>
      <c r="F541" s="199" t="s">
        <v>758</v>
      </c>
      <c r="G541" s="117">
        <v>68</v>
      </c>
      <c r="H541" s="118" t="s">
        <v>765</v>
      </c>
      <c r="I541" s="117"/>
      <c r="J541" s="117"/>
      <c r="K541" s="117"/>
      <c r="L541" s="205"/>
      <c r="M541" s="206"/>
      <c r="N541" s="207"/>
      <c r="O541" s="207"/>
      <c r="P541" s="207"/>
      <c r="Q541" s="239"/>
      <c r="R541" s="240" t="str">
        <f t="shared" si="173"/>
        <v>Update games set Game_time= '7:45PM' where game_id=20160411</v>
      </c>
      <c r="S541" s="240" t="str">
        <f t="shared" si="174"/>
        <v>Update lineups set player_name = 'Mendes Ryan', Sub_min= 68, Player_off = 'Vaughan David' where game_id = 20160411 and player_order = 18; update lineups set player_on = 'Mendes Ryan', sub_min = 68 where game_id = 20160411 and player_name = 'Vaughan David'</v>
      </c>
      <c r="T541" s="126" t="str">
        <f t="shared" si="160"/>
        <v/>
      </c>
      <c r="U541" s="241" t="str">
        <f t="shared" si="175"/>
        <v/>
      </c>
      <c r="V541" s="242" t="s">
        <v>739</v>
      </c>
      <c r="W541" s="126" t="str">
        <f t="shared" si="176"/>
        <v>Update lineups set player_name = 'Mendes Ryan'</v>
      </c>
      <c r="X541" s="126" t="str">
        <f t="shared" si="161"/>
        <v/>
      </c>
      <c r="Y541" s="126" t="str">
        <f t="shared" si="162"/>
        <v/>
      </c>
      <c r="Z541" s="126" t="str">
        <f t="shared" si="163"/>
        <v/>
      </c>
      <c r="AA541" s="126" t="str">
        <f t="shared" si="164"/>
        <v/>
      </c>
      <c r="AB541" s="126" t="str">
        <f t="shared" si="165"/>
        <v>, Sub_min= 68</v>
      </c>
      <c r="AC541" s="126" t="str">
        <f t="shared" si="166"/>
        <v>, Player_off = 'Vaughan David'</v>
      </c>
      <c r="AD541" s="65" t="str">
        <f t="shared" si="177"/>
        <v xml:space="preserve"> where game_id = 20160411 and player_order = 18; update lineups set player_on = 'Mendes Ryan', sub_min = 68 where game_id = 20160411 and player_name = 'Vaughan David'</v>
      </c>
      <c r="AE541" s="126" t="s">
        <v>739</v>
      </c>
      <c r="AF541" s="126" t="str">
        <f t="shared" si="167"/>
        <v/>
      </c>
      <c r="AG541" s="126" t="str">
        <f t="shared" si="168"/>
        <v/>
      </c>
      <c r="AH541" s="126" t="str">
        <f t="shared" si="169"/>
        <v/>
      </c>
      <c r="AI541" s="126" t="str">
        <f t="shared" si="170"/>
        <v/>
      </c>
      <c r="AJ541" s="126" t="str">
        <f t="shared" si="171"/>
        <v/>
      </c>
    </row>
    <row r="542" spans="1:36" ht="15" thickTop="1" x14ac:dyDescent="0.25">
      <c r="A542" s="136" t="s">
        <v>22</v>
      </c>
      <c r="B542" s="246" t="s">
        <v>2800</v>
      </c>
      <c r="C542" s="113">
        <v>20160416</v>
      </c>
      <c r="D542" s="113">
        <v>1</v>
      </c>
      <c r="F542" s="212" t="s">
        <v>772</v>
      </c>
      <c r="M542" s="194"/>
      <c r="Q542" s="115"/>
      <c r="R542" s="112" t="str">
        <f t="shared" si="173"/>
        <v>Update games set Opponent= 'Rotherham United' where game_id=20160416</v>
      </c>
      <c r="S542" s="112" t="str">
        <f t="shared" si="174"/>
        <v>Update lineups set player_name = 'de Vries Dorus' where game_id = 20160416 and player_order = 1; update lineups set player_on = 'de Vries Dorus', sub_min =  where game_id = 20160416 and player_name = ''</v>
      </c>
      <c r="T542" s="65" t="str">
        <f t="shared" si="160"/>
        <v/>
      </c>
      <c r="U542" s="193" t="str">
        <f t="shared" si="175"/>
        <v/>
      </c>
      <c r="V542" s="242" t="s">
        <v>739</v>
      </c>
      <c r="W542" s="65" t="str">
        <f t="shared" si="176"/>
        <v>Update lineups set player_name = 'de Vries Dorus'</v>
      </c>
      <c r="X542" s="65" t="str">
        <f t="shared" si="161"/>
        <v/>
      </c>
      <c r="Y542" s="65" t="str">
        <f t="shared" si="162"/>
        <v/>
      </c>
      <c r="Z542" s="65" t="str">
        <f t="shared" si="163"/>
        <v/>
      </c>
      <c r="AA542" s="65" t="str">
        <f t="shared" si="164"/>
        <v/>
      </c>
      <c r="AB542" s="65" t="str">
        <f t="shared" si="165"/>
        <v/>
      </c>
      <c r="AC542" s="65" t="str">
        <f t="shared" si="166"/>
        <v/>
      </c>
      <c r="AD542" s="65" t="str">
        <f t="shared" si="177"/>
        <v xml:space="preserve"> where game_id = 20160416 and player_order = 1; update lineups set player_on = 'de Vries Dorus', sub_min =  where game_id = 20160416 and player_name = ''</v>
      </c>
      <c r="AE542" s="65" t="s">
        <v>739</v>
      </c>
      <c r="AF542" s="65" t="str">
        <f t="shared" si="167"/>
        <v/>
      </c>
      <c r="AG542" s="65" t="str">
        <f t="shared" si="168"/>
        <v/>
      </c>
      <c r="AH542" s="65" t="str">
        <f t="shared" si="169"/>
        <v/>
      </c>
      <c r="AI542" s="65" t="str">
        <f t="shared" si="170"/>
        <v/>
      </c>
      <c r="AJ542" s="65" t="str">
        <f t="shared" si="171"/>
        <v/>
      </c>
    </row>
    <row r="543" spans="1:36" x14ac:dyDescent="0.25">
      <c r="A543" s="109" t="s">
        <v>774</v>
      </c>
      <c r="B543" s="114" t="str">
        <f>B542</f>
        <v>'Rotherham United'</v>
      </c>
      <c r="C543" s="113">
        <v>20160416</v>
      </c>
      <c r="D543" s="113">
        <v>2</v>
      </c>
      <c r="F543" s="212" t="s">
        <v>771</v>
      </c>
      <c r="Q543" s="115"/>
      <c r="R543" s="112" t="str">
        <f t="shared" si="173"/>
        <v>Update games set Opp_Parent= 'Rotherham United' where game_id=20160416</v>
      </c>
      <c r="S543" s="112" t="str">
        <f t="shared" si="174"/>
        <v>Update lineups set player_name = 'Lichaj Eric' where game_id = 20160416 and player_order = 2; update lineups set player_on = 'Lichaj Eric', sub_min =  where game_id = 20160416 and player_name = ''</v>
      </c>
      <c r="T543" s="65" t="str">
        <f t="shared" si="160"/>
        <v/>
      </c>
      <c r="U543" s="193" t="str">
        <f t="shared" si="175"/>
        <v/>
      </c>
      <c r="V543" s="242" t="s">
        <v>739</v>
      </c>
      <c r="W543" s="65" t="str">
        <f t="shared" si="176"/>
        <v>Update lineups set player_name = 'Lichaj Eric'</v>
      </c>
      <c r="X543" s="65" t="str">
        <f t="shared" si="161"/>
        <v/>
      </c>
      <c r="Y543" s="65" t="str">
        <f t="shared" si="162"/>
        <v/>
      </c>
      <c r="Z543" s="65" t="str">
        <f t="shared" si="163"/>
        <v/>
      </c>
      <c r="AA543" s="65" t="str">
        <f t="shared" si="164"/>
        <v/>
      </c>
      <c r="AB543" s="65" t="str">
        <f t="shared" si="165"/>
        <v/>
      </c>
      <c r="AC543" s="65" t="str">
        <f t="shared" si="166"/>
        <v/>
      </c>
      <c r="AD543" s="65" t="str">
        <f t="shared" si="177"/>
        <v xml:space="preserve"> where game_id = 20160416 and player_order = 2; update lineups set player_on = 'Lichaj Eric', sub_min =  where game_id = 20160416 and player_name = ''</v>
      </c>
      <c r="AE543" s="65" t="s">
        <v>739</v>
      </c>
      <c r="AF543" s="65" t="str">
        <f t="shared" si="167"/>
        <v/>
      </c>
      <c r="AG543" s="65" t="str">
        <f t="shared" si="168"/>
        <v/>
      </c>
      <c r="AH543" s="65" t="str">
        <f t="shared" si="169"/>
        <v/>
      </c>
      <c r="AI543" s="65" t="str">
        <f t="shared" si="170"/>
        <v/>
      </c>
      <c r="AJ543" s="65" t="str">
        <f t="shared" si="171"/>
        <v/>
      </c>
    </row>
    <row r="544" spans="1:36" x14ac:dyDescent="0.25">
      <c r="A544" s="109" t="s">
        <v>5</v>
      </c>
      <c r="B544" s="114">
        <v>0</v>
      </c>
      <c r="C544" s="113">
        <v>20160416</v>
      </c>
      <c r="D544" s="113">
        <v>3</v>
      </c>
      <c r="F544" s="212" t="s">
        <v>714</v>
      </c>
      <c r="Q544" s="115"/>
      <c r="R544" s="112" t="str">
        <f t="shared" si="173"/>
        <v>Update games set F= 0 where game_id=20160416</v>
      </c>
      <c r="S544" s="112" t="str">
        <f t="shared" si="174"/>
        <v>Update lineups set player_name = 'Mills Matthew' where game_id = 20160416 and player_order = 3; update lineups set player_on = 'Mills Matthew', sub_min =  where game_id = 20160416 and player_name = ''</v>
      </c>
      <c r="T544" s="65" t="str">
        <f t="shared" si="160"/>
        <v/>
      </c>
      <c r="U544" s="193" t="str">
        <f t="shared" si="175"/>
        <v/>
      </c>
      <c r="V544" s="242" t="s">
        <v>739</v>
      </c>
      <c r="W544" s="65" t="str">
        <f t="shared" si="176"/>
        <v>Update lineups set player_name = 'Mills Matthew'</v>
      </c>
      <c r="X544" s="65" t="str">
        <f t="shared" si="161"/>
        <v/>
      </c>
      <c r="Y544" s="65" t="str">
        <f t="shared" si="162"/>
        <v/>
      </c>
      <c r="Z544" s="65" t="str">
        <f t="shared" si="163"/>
        <v/>
      </c>
      <c r="AA544" s="65" t="str">
        <f t="shared" si="164"/>
        <v/>
      </c>
      <c r="AB544" s="65" t="str">
        <f t="shared" si="165"/>
        <v/>
      </c>
      <c r="AC544" s="65" t="str">
        <f t="shared" si="166"/>
        <v/>
      </c>
      <c r="AD544" s="65" t="str">
        <f t="shared" si="177"/>
        <v xml:space="preserve"> where game_id = 20160416 and player_order = 3; update lineups set player_on = 'Mills Matthew', sub_min =  where game_id = 20160416 and player_name = ''</v>
      </c>
      <c r="AE544" s="65" t="s">
        <v>739</v>
      </c>
      <c r="AF544" s="65" t="str">
        <f t="shared" si="167"/>
        <v/>
      </c>
      <c r="AG544" s="65" t="str">
        <f t="shared" si="168"/>
        <v/>
      </c>
      <c r="AH544" s="65" t="str">
        <f t="shared" si="169"/>
        <v/>
      </c>
      <c r="AI544" s="65" t="str">
        <f t="shared" si="170"/>
        <v/>
      </c>
      <c r="AJ544" s="65" t="str">
        <f t="shared" si="171"/>
        <v/>
      </c>
    </row>
    <row r="545" spans="1:36" x14ac:dyDescent="0.25">
      <c r="A545" s="109" t="s">
        <v>0</v>
      </c>
      <c r="B545" s="114">
        <v>0</v>
      </c>
      <c r="C545" s="113">
        <v>20160416</v>
      </c>
      <c r="D545" s="113">
        <v>4</v>
      </c>
      <c r="F545" s="212" t="s">
        <v>2717</v>
      </c>
      <c r="Q545" s="115"/>
      <c r="R545" s="112" t="str">
        <f t="shared" si="173"/>
        <v>Update games set A= 0 where game_id=20160416</v>
      </c>
      <c r="S545" s="112" t="str">
        <f t="shared" si="174"/>
        <v>Update lineups set player_name = 'Jokic Bojan' where game_id = 20160416 and player_order = 4; update lineups set player_on = 'Jokic Bojan', sub_min =  where game_id = 20160416 and player_name = ''</v>
      </c>
      <c r="T545" s="65" t="str">
        <f t="shared" si="160"/>
        <v/>
      </c>
      <c r="U545" s="193" t="str">
        <f t="shared" si="175"/>
        <v/>
      </c>
      <c r="V545" s="242" t="s">
        <v>739</v>
      </c>
      <c r="W545" s="65" t="str">
        <f t="shared" si="176"/>
        <v>Update lineups set player_name = 'Jokic Bojan'</v>
      </c>
      <c r="X545" s="65" t="str">
        <f t="shared" si="161"/>
        <v/>
      </c>
      <c r="Y545" s="65" t="str">
        <f t="shared" si="162"/>
        <v/>
      </c>
      <c r="Z545" s="65" t="str">
        <f t="shared" si="163"/>
        <v/>
      </c>
      <c r="AA545" s="65" t="str">
        <f t="shared" si="164"/>
        <v/>
      </c>
      <c r="AB545" s="65" t="str">
        <f t="shared" si="165"/>
        <v/>
      </c>
      <c r="AC545" s="65" t="str">
        <f t="shared" si="166"/>
        <v/>
      </c>
      <c r="AD545" s="65" t="str">
        <f t="shared" si="177"/>
        <v xml:space="preserve"> where game_id = 20160416 and player_order = 4; update lineups set player_on = 'Jokic Bojan', sub_min =  where game_id = 20160416 and player_name = ''</v>
      </c>
      <c r="AE545" s="65" t="s">
        <v>739</v>
      </c>
      <c r="AF545" s="65" t="str">
        <f t="shared" si="167"/>
        <v/>
      </c>
      <c r="AG545" s="65" t="str">
        <f t="shared" si="168"/>
        <v/>
      </c>
      <c r="AH545" s="65" t="str">
        <f t="shared" si="169"/>
        <v/>
      </c>
      <c r="AI545" s="65" t="str">
        <f t="shared" si="170"/>
        <v/>
      </c>
      <c r="AJ545" s="65" t="str">
        <f t="shared" si="171"/>
        <v/>
      </c>
    </row>
    <row r="546" spans="1:36" x14ac:dyDescent="0.25">
      <c r="A546" s="109" t="s">
        <v>23</v>
      </c>
      <c r="B546" s="198" t="s">
        <v>792</v>
      </c>
      <c r="C546" s="113">
        <v>20160416</v>
      </c>
      <c r="D546" s="113">
        <v>5</v>
      </c>
      <c r="F546" s="194" t="s">
        <v>796</v>
      </c>
      <c r="Q546" s="115"/>
      <c r="R546" s="112" t="str">
        <f t="shared" si="173"/>
        <v>Update games set Result= 'D' where game_id=20160416</v>
      </c>
      <c r="S546" s="112" t="str">
        <f t="shared" si="174"/>
        <v>Update lineups set player_name = 'Fox Danny' where game_id = 20160416 and player_order = 5; update lineups set player_on = 'Fox Danny', sub_min =  where game_id = 20160416 and player_name = ''</v>
      </c>
      <c r="T546" s="65" t="str">
        <f t="shared" si="160"/>
        <v/>
      </c>
      <c r="U546" s="193" t="str">
        <f t="shared" si="175"/>
        <v/>
      </c>
      <c r="V546" s="242" t="s">
        <v>739</v>
      </c>
      <c r="W546" s="65" t="str">
        <f t="shared" si="176"/>
        <v>Update lineups set player_name = 'Fox Danny'</v>
      </c>
      <c r="X546" s="65" t="str">
        <f t="shared" si="161"/>
        <v/>
      </c>
      <c r="Y546" s="65" t="str">
        <f t="shared" si="162"/>
        <v/>
      </c>
      <c r="Z546" s="65" t="str">
        <f t="shared" si="163"/>
        <v/>
      </c>
      <c r="AA546" s="65" t="str">
        <f t="shared" si="164"/>
        <v/>
      </c>
      <c r="AB546" s="65" t="str">
        <f t="shared" si="165"/>
        <v/>
      </c>
      <c r="AC546" s="65" t="str">
        <f t="shared" si="166"/>
        <v/>
      </c>
      <c r="AD546" s="65" t="str">
        <f t="shared" si="177"/>
        <v xml:space="preserve"> where game_id = 20160416 and player_order = 5; update lineups set player_on = 'Fox Danny', sub_min =  where game_id = 20160416 and player_name = ''</v>
      </c>
      <c r="AE546" s="65" t="s">
        <v>739</v>
      </c>
      <c r="AF546" s="65" t="str">
        <f t="shared" si="167"/>
        <v/>
      </c>
      <c r="AG546" s="65" t="str">
        <f t="shared" si="168"/>
        <v/>
      </c>
      <c r="AH546" s="65" t="str">
        <f t="shared" si="169"/>
        <v/>
      </c>
      <c r="AI546" s="65" t="str">
        <f t="shared" si="170"/>
        <v/>
      </c>
      <c r="AJ546" s="65" t="str">
        <f t="shared" si="171"/>
        <v/>
      </c>
    </row>
    <row r="547" spans="1:36" x14ac:dyDescent="0.25">
      <c r="A547" s="109" t="s">
        <v>768</v>
      </c>
      <c r="B547" s="114">
        <v>0</v>
      </c>
      <c r="C547" s="113">
        <v>20160416</v>
      </c>
      <c r="D547" s="113">
        <v>6</v>
      </c>
      <c r="F547" s="194" t="s">
        <v>839</v>
      </c>
      <c r="Q547" s="115"/>
      <c r="R547" s="112" t="str">
        <f t="shared" si="173"/>
        <v>Update games set HT_f= 0 where game_id=20160416</v>
      </c>
      <c r="S547" s="112" t="str">
        <f t="shared" si="174"/>
        <v>Update lineups set player_name = 'Gardner Gary' where game_id = 20160416 and player_order = 6; update lineups set player_on = 'Gardner Gary', sub_min =  where game_id = 20160416 and player_name = ''</v>
      </c>
      <c r="T547" s="65" t="str">
        <f t="shared" si="160"/>
        <v/>
      </c>
      <c r="U547" s="193" t="str">
        <f t="shared" si="175"/>
        <v/>
      </c>
      <c r="V547" s="242" t="s">
        <v>739</v>
      </c>
      <c r="W547" s="65" t="str">
        <f t="shared" si="176"/>
        <v>Update lineups set player_name = 'Gardner Gary'</v>
      </c>
      <c r="X547" s="65" t="str">
        <f t="shared" si="161"/>
        <v/>
      </c>
      <c r="Y547" s="65" t="str">
        <f t="shared" si="162"/>
        <v/>
      </c>
      <c r="Z547" s="65" t="str">
        <f t="shared" si="163"/>
        <v/>
      </c>
      <c r="AA547" s="65" t="str">
        <f t="shared" si="164"/>
        <v/>
      </c>
      <c r="AB547" s="65" t="str">
        <f t="shared" si="165"/>
        <v/>
      </c>
      <c r="AC547" s="65" t="str">
        <f t="shared" si="166"/>
        <v/>
      </c>
      <c r="AD547" s="65" t="str">
        <f t="shared" si="177"/>
        <v xml:space="preserve"> where game_id = 20160416 and player_order = 6; update lineups set player_on = 'Gardner Gary', sub_min =  where game_id = 20160416 and player_name = ''</v>
      </c>
      <c r="AE547" s="65" t="s">
        <v>739</v>
      </c>
      <c r="AF547" s="65" t="str">
        <f t="shared" si="167"/>
        <v/>
      </c>
      <c r="AG547" s="65" t="str">
        <f t="shared" si="168"/>
        <v/>
      </c>
      <c r="AH547" s="65" t="str">
        <f t="shared" si="169"/>
        <v/>
      </c>
      <c r="AI547" s="65" t="str">
        <f t="shared" si="170"/>
        <v/>
      </c>
      <c r="AJ547" s="65" t="str">
        <f t="shared" si="171"/>
        <v/>
      </c>
    </row>
    <row r="548" spans="1:36" x14ac:dyDescent="0.25">
      <c r="A548" s="109" t="s">
        <v>766</v>
      </c>
      <c r="B548" s="114">
        <v>0</v>
      </c>
      <c r="C548" s="113">
        <v>20160416</v>
      </c>
      <c r="D548" s="113">
        <v>7</v>
      </c>
      <c r="F548" s="194" t="s">
        <v>715</v>
      </c>
      <c r="Q548" s="115"/>
      <c r="R548" s="112" t="str">
        <f t="shared" si="173"/>
        <v>Update games set HT_a= 0 where game_id=20160416</v>
      </c>
      <c r="S548" s="112" t="str">
        <f t="shared" si="174"/>
        <v>Update lineups set player_name = 'Lansbury Henri' where game_id = 20160416 and player_order = 7; update lineups set player_on = 'Lansbury Henri', sub_min =  where game_id = 20160416 and player_name = ''</v>
      </c>
      <c r="T548" s="65" t="str">
        <f t="shared" si="160"/>
        <v/>
      </c>
      <c r="U548" s="193" t="str">
        <f t="shared" si="175"/>
        <v/>
      </c>
      <c r="V548" s="242" t="s">
        <v>739</v>
      </c>
      <c r="W548" s="65" t="str">
        <f t="shared" si="176"/>
        <v>Update lineups set player_name = 'Lansbury Henri'</v>
      </c>
      <c r="X548" s="65" t="str">
        <f t="shared" si="161"/>
        <v/>
      </c>
      <c r="Y548" s="65" t="str">
        <f t="shared" si="162"/>
        <v/>
      </c>
      <c r="Z548" s="65" t="str">
        <f t="shared" si="163"/>
        <v/>
      </c>
      <c r="AA548" s="65" t="str">
        <f t="shared" si="164"/>
        <v/>
      </c>
      <c r="AB548" s="65" t="str">
        <f t="shared" si="165"/>
        <v/>
      </c>
      <c r="AC548" s="65" t="str">
        <f t="shared" si="166"/>
        <v/>
      </c>
      <c r="AD548" s="65" t="str">
        <f t="shared" si="177"/>
        <v xml:space="preserve"> where game_id = 20160416 and player_order = 7; update lineups set player_on = 'Lansbury Henri', sub_min =  where game_id = 20160416 and player_name = ''</v>
      </c>
      <c r="AE548" s="65" t="s">
        <v>739</v>
      </c>
      <c r="AF548" s="65" t="str">
        <f t="shared" si="167"/>
        <v/>
      </c>
      <c r="AG548" s="65" t="str">
        <f t="shared" si="168"/>
        <v/>
      </c>
      <c r="AH548" s="65" t="str">
        <f t="shared" si="169"/>
        <v/>
      </c>
      <c r="AI548" s="65" t="str">
        <f t="shared" si="170"/>
        <v/>
      </c>
      <c r="AJ548" s="65" t="str">
        <f t="shared" si="171"/>
        <v/>
      </c>
    </row>
    <row r="549" spans="1:36" x14ac:dyDescent="0.25">
      <c r="A549" s="109" t="s">
        <v>764</v>
      </c>
      <c r="B549" s="114">
        <v>20</v>
      </c>
      <c r="C549" s="113">
        <v>20160416</v>
      </c>
      <c r="D549" s="113">
        <v>8</v>
      </c>
      <c r="F549" s="194" t="s">
        <v>2685</v>
      </c>
      <c r="Q549" s="115"/>
      <c r="R549" s="112" t="str">
        <f t="shared" si="173"/>
        <v>Update games set Pos_before= 20 where game_id=20160416</v>
      </c>
      <c r="S549" s="112" t="str">
        <f t="shared" si="174"/>
        <v>Update lineups set player_name = 'Teshce Robert' where game_id = 20160416 and player_order = 8; update lineups set player_on = 'Teshce Robert', sub_min =  where game_id = 20160416 and player_name = ''</v>
      </c>
      <c r="T549" s="65" t="str">
        <f t="shared" si="160"/>
        <v/>
      </c>
      <c r="U549" s="193" t="str">
        <f t="shared" si="175"/>
        <v/>
      </c>
      <c r="V549" s="242" t="s">
        <v>739</v>
      </c>
      <c r="W549" s="65" t="str">
        <f t="shared" si="176"/>
        <v>Update lineups set player_name = 'Teshce Robert'</v>
      </c>
      <c r="X549" s="65" t="str">
        <f t="shared" si="161"/>
        <v/>
      </c>
      <c r="Y549" s="65" t="str">
        <f t="shared" si="162"/>
        <v/>
      </c>
      <c r="Z549" s="65" t="str">
        <f t="shared" si="163"/>
        <v/>
      </c>
      <c r="AA549" s="65" t="str">
        <f t="shared" si="164"/>
        <v/>
      </c>
      <c r="AB549" s="65" t="str">
        <f t="shared" si="165"/>
        <v/>
      </c>
      <c r="AC549" s="65" t="str">
        <f t="shared" si="166"/>
        <v/>
      </c>
      <c r="AD549" s="65" t="str">
        <f t="shared" si="177"/>
        <v xml:space="preserve"> where game_id = 20160416 and player_order = 8; update lineups set player_on = 'Teshce Robert', sub_min =  where game_id = 20160416 and player_name = ''</v>
      </c>
      <c r="AE549" s="65" t="s">
        <v>739</v>
      </c>
      <c r="AF549" s="65" t="str">
        <f t="shared" si="167"/>
        <v/>
      </c>
      <c r="AG549" s="65" t="str">
        <f t="shared" si="168"/>
        <v/>
      </c>
      <c r="AH549" s="65" t="str">
        <f t="shared" si="169"/>
        <v/>
      </c>
      <c r="AI549" s="65" t="str">
        <f t="shared" si="170"/>
        <v/>
      </c>
      <c r="AJ549" s="65" t="str">
        <f t="shared" si="171"/>
        <v/>
      </c>
    </row>
    <row r="550" spans="1:36" x14ac:dyDescent="0.25">
      <c r="A550" s="109" t="s">
        <v>762</v>
      </c>
      <c r="B550" s="114">
        <v>19</v>
      </c>
      <c r="C550" s="113">
        <v>20160416</v>
      </c>
      <c r="D550" s="113">
        <v>9</v>
      </c>
      <c r="F550" s="194" t="s">
        <v>741</v>
      </c>
      <c r="Q550" s="115"/>
      <c r="R550" s="112" t="str">
        <f t="shared" si="173"/>
        <v>Update games set Pos_after= 19 where game_id=20160416</v>
      </c>
      <c r="S550" s="112" t="str">
        <f t="shared" si="174"/>
        <v>Update lineups set player_name = 'Osborn Ben' where game_id = 20160416 and player_order = 9; update lineups set player_on = 'Osborn Ben', sub_min =  where game_id = 20160416 and player_name = ''</v>
      </c>
      <c r="T550" s="65" t="str">
        <f t="shared" si="160"/>
        <v/>
      </c>
      <c r="U550" s="193" t="str">
        <f t="shared" si="175"/>
        <v/>
      </c>
      <c r="V550" s="242" t="s">
        <v>739</v>
      </c>
      <c r="W550" s="65" t="str">
        <f t="shared" si="176"/>
        <v>Update lineups set player_name = 'Osborn Ben'</v>
      </c>
      <c r="X550" s="65" t="str">
        <f t="shared" si="161"/>
        <v/>
      </c>
      <c r="Y550" s="65" t="str">
        <f t="shared" si="162"/>
        <v/>
      </c>
      <c r="Z550" s="65" t="str">
        <f t="shared" si="163"/>
        <v/>
      </c>
      <c r="AA550" s="65" t="str">
        <f t="shared" si="164"/>
        <v/>
      </c>
      <c r="AB550" s="65" t="str">
        <f t="shared" si="165"/>
        <v/>
      </c>
      <c r="AC550" s="65" t="str">
        <f t="shared" si="166"/>
        <v/>
      </c>
      <c r="AD550" s="65" t="str">
        <f t="shared" si="177"/>
        <v xml:space="preserve"> where game_id = 20160416 and player_order = 9; update lineups set player_on = 'Osborn Ben', sub_min =  where game_id = 20160416 and player_name = ''</v>
      </c>
      <c r="AE550" s="65" t="s">
        <v>739</v>
      </c>
      <c r="AF550" s="65" t="str">
        <f t="shared" si="167"/>
        <v/>
      </c>
      <c r="AG550" s="65" t="str">
        <f t="shared" si="168"/>
        <v/>
      </c>
      <c r="AH550" s="65" t="str">
        <f t="shared" si="169"/>
        <v/>
      </c>
      <c r="AI550" s="65" t="str">
        <f t="shared" si="170"/>
        <v/>
      </c>
      <c r="AJ550" s="65" t="str">
        <f t="shared" si="171"/>
        <v/>
      </c>
    </row>
    <row r="551" spans="1:36" x14ac:dyDescent="0.25">
      <c r="A551" s="109" t="s">
        <v>761</v>
      </c>
      <c r="B551" s="114">
        <v>21</v>
      </c>
      <c r="C551" s="113">
        <v>20160416</v>
      </c>
      <c r="D551" s="113">
        <v>10</v>
      </c>
      <c r="F551" s="194" t="s">
        <v>750</v>
      </c>
      <c r="Q551" s="115"/>
      <c r="R551" s="112" t="str">
        <f t="shared" si="173"/>
        <v>Update games set Opp_before= 21 where game_id=20160416</v>
      </c>
      <c r="S551" s="112" t="str">
        <f t="shared" si="174"/>
        <v>Update lineups set player_name = 'Blackstock Dexter' where game_id = 20160416 and player_order = 10; update lineups set player_on = 'Blackstock Dexter', sub_min =  where game_id = 20160416 and player_name = ''</v>
      </c>
      <c r="T551" s="65" t="str">
        <f t="shared" si="160"/>
        <v/>
      </c>
      <c r="U551" s="193" t="str">
        <f t="shared" si="175"/>
        <v/>
      </c>
      <c r="V551" s="242" t="s">
        <v>739</v>
      </c>
      <c r="W551" s="65" t="str">
        <f t="shared" si="176"/>
        <v>Update lineups set player_name = 'Blackstock Dexter'</v>
      </c>
      <c r="X551" s="65" t="str">
        <f t="shared" si="161"/>
        <v/>
      </c>
      <c r="Y551" s="65" t="str">
        <f t="shared" si="162"/>
        <v/>
      </c>
      <c r="Z551" s="65" t="str">
        <f t="shared" si="163"/>
        <v/>
      </c>
      <c r="AA551" s="65" t="str">
        <f t="shared" si="164"/>
        <v/>
      </c>
      <c r="AB551" s="65" t="str">
        <f t="shared" si="165"/>
        <v/>
      </c>
      <c r="AC551" s="65" t="str">
        <f t="shared" si="166"/>
        <v/>
      </c>
      <c r="AD551" s="65" t="str">
        <f t="shared" si="177"/>
        <v xml:space="preserve"> where game_id = 20160416 and player_order = 10; update lineups set player_on = 'Blackstock Dexter', sub_min =  where game_id = 20160416 and player_name = ''</v>
      </c>
      <c r="AE551" s="65" t="s">
        <v>739</v>
      </c>
      <c r="AF551" s="65" t="str">
        <f t="shared" si="167"/>
        <v/>
      </c>
      <c r="AG551" s="65" t="str">
        <f t="shared" si="168"/>
        <v/>
      </c>
      <c r="AH551" s="65" t="str">
        <f t="shared" si="169"/>
        <v/>
      </c>
      <c r="AI551" s="65" t="str">
        <f t="shared" si="170"/>
        <v/>
      </c>
      <c r="AJ551" s="65" t="str">
        <f t="shared" si="171"/>
        <v/>
      </c>
    </row>
    <row r="552" spans="1:36" x14ac:dyDescent="0.25">
      <c r="A552" s="109" t="s">
        <v>759</v>
      </c>
      <c r="B552" s="114">
        <v>21</v>
      </c>
      <c r="C552" s="75">
        <v>20160416</v>
      </c>
      <c r="D552" s="75">
        <v>11</v>
      </c>
      <c r="E552" s="75"/>
      <c r="F552" s="195" t="s">
        <v>758</v>
      </c>
      <c r="G552" s="75"/>
      <c r="H552" s="78"/>
      <c r="I552" s="75"/>
      <c r="J552" s="75"/>
      <c r="K552" s="75"/>
      <c r="L552" s="233"/>
      <c r="M552" s="234"/>
      <c r="N552" s="235"/>
      <c r="O552" s="235"/>
      <c r="Q552" s="115"/>
      <c r="R552" s="112" t="str">
        <f t="shared" si="173"/>
        <v>Update games set Opp_after= 21 where game_id=20160416</v>
      </c>
      <c r="S552" s="112" t="str">
        <f t="shared" si="174"/>
        <v>Update lineups set player_name = 'Mendes Ryan' where game_id = 20160416 and player_order = 11; update lineups set player_on = 'Mendes Ryan', sub_min =  where game_id = 20160416 and player_name = ''</v>
      </c>
      <c r="T552" s="65" t="str">
        <f t="shared" si="160"/>
        <v/>
      </c>
      <c r="U552" s="193" t="str">
        <f t="shared" si="175"/>
        <v/>
      </c>
      <c r="V552" s="242" t="s">
        <v>739</v>
      </c>
      <c r="W552" s="65" t="str">
        <f t="shared" si="176"/>
        <v>Update lineups set player_name = 'Mendes Ryan'</v>
      </c>
      <c r="X552" s="65" t="str">
        <f t="shared" si="161"/>
        <v/>
      </c>
      <c r="Y552" s="65" t="str">
        <f t="shared" si="162"/>
        <v/>
      </c>
      <c r="Z552" s="65" t="str">
        <f t="shared" si="163"/>
        <v/>
      </c>
      <c r="AA552" s="65" t="str">
        <f t="shared" si="164"/>
        <v/>
      </c>
      <c r="AB552" s="65" t="str">
        <f t="shared" si="165"/>
        <v/>
      </c>
      <c r="AC552" s="65" t="str">
        <f t="shared" si="166"/>
        <v/>
      </c>
      <c r="AD552" s="65" t="str">
        <f t="shared" si="177"/>
        <v xml:space="preserve"> where game_id = 20160416 and player_order = 11; update lineups set player_on = 'Mendes Ryan', sub_min =  where game_id = 20160416 and player_name = ''</v>
      </c>
      <c r="AE552" s="65" t="s">
        <v>739</v>
      </c>
      <c r="AF552" s="65" t="str">
        <f t="shared" si="167"/>
        <v/>
      </c>
      <c r="AG552" s="65" t="str">
        <f t="shared" si="168"/>
        <v/>
      </c>
      <c r="AH552" s="65" t="str">
        <f t="shared" si="169"/>
        <v/>
      </c>
      <c r="AI552" s="65" t="str">
        <f t="shared" si="170"/>
        <v/>
      </c>
      <c r="AJ552" s="65" t="str">
        <f t="shared" si="171"/>
        <v/>
      </c>
    </row>
    <row r="553" spans="1:36" x14ac:dyDescent="0.25">
      <c r="A553" s="109" t="s">
        <v>20</v>
      </c>
      <c r="B553" s="244" t="s">
        <v>2801</v>
      </c>
      <c r="C553" s="113">
        <v>20160416</v>
      </c>
      <c r="D553" s="113">
        <v>12</v>
      </c>
      <c r="F553" s="194" t="s">
        <v>754</v>
      </c>
      <c r="Q553" s="115"/>
      <c r="R553" s="112" t="str">
        <f t="shared" si="173"/>
        <v>Update games set Ground= 'AESSEAL New York Stadium' where game_id=20160416</v>
      </c>
      <c r="S553" s="112" t="str">
        <f t="shared" si="174"/>
        <v>Update lineups set player_name = 'Evtimov Dimitar' where game_id = 20160416 and player_order = 12; update lineups set player_on = 'Evtimov Dimitar', sub_min =  where game_id = 20160416 and player_name = ''</v>
      </c>
      <c r="T553" s="65" t="str">
        <f t="shared" si="160"/>
        <v/>
      </c>
      <c r="U553" s="193" t="str">
        <f t="shared" si="175"/>
        <v/>
      </c>
      <c r="V553" s="242" t="s">
        <v>739</v>
      </c>
      <c r="W553" s="65" t="str">
        <f t="shared" si="176"/>
        <v>Update lineups set player_name = 'Evtimov Dimitar'</v>
      </c>
      <c r="X553" s="65" t="str">
        <f t="shared" si="161"/>
        <v/>
      </c>
      <c r="Y553" s="65" t="str">
        <f t="shared" si="162"/>
        <v/>
      </c>
      <c r="Z553" s="65" t="str">
        <f t="shared" si="163"/>
        <v/>
      </c>
      <c r="AA553" s="65" t="str">
        <f t="shared" si="164"/>
        <v/>
      </c>
      <c r="AB553" s="65" t="str">
        <f t="shared" si="165"/>
        <v/>
      </c>
      <c r="AC553" s="65" t="str">
        <f t="shared" si="166"/>
        <v/>
      </c>
      <c r="AD553" s="65" t="str">
        <f t="shared" si="177"/>
        <v xml:space="preserve"> where game_id = 20160416 and player_order = 12; update lineups set player_on = 'Evtimov Dimitar', sub_min =  where game_id = 20160416 and player_name = ''</v>
      </c>
      <c r="AE553" s="65" t="s">
        <v>739</v>
      </c>
      <c r="AF553" s="65" t="str">
        <f t="shared" si="167"/>
        <v/>
      </c>
      <c r="AG553" s="65" t="str">
        <f t="shared" si="168"/>
        <v/>
      </c>
      <c r="AH553" s="65" t="str">
        <f t="shared" si="169"/>
        <v/>
      </c>
      <c r="AI553" s="65" t="str">
        <f t="shared" si="170"/>
        <v/>
      </c>
      <c r="AJ553" s="65" t="str">
        <f t="shared" si="171"/>
        <v/>
      </c>
    </row>
    <row r="554" spans="1:36" x14ac:dyDescent="0.25">
      <c r="A554" s="109" t="s">
        <v>756</v>
      </c>
      <c r="B554" s="201" t="str">
        <f>B553</f>
        <v>'AESSEAL New York Stadium'</v>
      </c>
      <c r="C554" s="113">
        <v>20160416</v>
      </c>
      <c r="D554" s="113">
        <v>13</v>
      </c>
      <c r="F554" s="194" t="s">
        <v>2794</v>
      </c>
      <c r="H554" s="232"/>
      <c r="Q554" s="115"/>
      <c r="R554" s="112" t="str">
        <f t="shared" si="173"/>
        <v>Update games set Ground_Parent= 'AESSEAL New York Stadium' where game_id=20160416</v>
      </c>
      <c r="S554" s="112" t="str">
        <f t="shared" si="174"/>
        <v>Update lineups set player_name = 'Worrall Joe' where game_id = 20160416 and player_order = 13; update lineups set player_on = 'Worrall Joe', sub_min =  where game_id = 20160416 and player_name = ''</v>
      </c>
      <c r="T554" s="65" t="str">
        <f t="shared" si="160"/>
        <v/>
      </c>
      <c r="U554" s="193" t="str">
        <f t="shared" si="175"/>
        <v/>
      </c>
      <c r="V554" s="242" t="s">
        <v>739</v>
      </c>
      <c r="W554" s="65" t="str">
        <f t="shared" si="176"/>
        <v>Update lineups set player_name = 'Worrall Joe'</v>
      </c>
      <c r="X554" s="65" t="str">
        <f t="shared" si="161"/>
        <v/>
      </c>
      <c r="Y554" s="65" t="str">
        <f t="shared" si="162"/>
        <v/>
      </c>
      <c r="Z554" s="65" t="str">
        <f t="shared" si="163"/>
        <v/>
      </c>
      <c r="AA554" s="65" t="str">
        <f t="shared" si="164"/>
        <v/>
      </c>
      <c r="AB554" s="65" t="str">
        <f t="shared" si="165"/>
        <v/>
      </c>
      <c r="AC554" s="65" t="str">
        <f t="shared" si="166"/>
        <v/>
      </c>
      <c r="AD554" s="65" t="str">
        <f t="shared" si="177"/>
        <v xml:space="preserve"> where game_id = 20160416 and player_order = 13; update lineups set player_on = 'Worrall Joe', sub_min =  where game_id = 20160416 and player_name = ''</v>
      </c>
      <c r="AE554" s="65" t="s">
        <v>739</v>
      </c>
      <c r="AF554" s="65" t="str">
        <f t="shared" si="167"/>
        <v/>
      </c>
      <c r="AG554" s="65" t="str">
        <f t="shared" si="168"/>
        <v/>
      </c>
      <c r="AH554" s="65" t="str">
        <f t="shared" si="169"/>
        <v/>
      </c>
      <c r="AI554" s="65" t="str">
        <f t="shared" si="170"/>
        <v/>
      </c>
      <c r="AJ554" s="65" t="str">
        <f t="shared" si="171"/>
        <v/>
      </c>
    </row>
    <row r="555" spans="1:36" x14ac:dyDescent="0.25">
      <c r="A555" s="109" t="s">
        <v>753</v>
      </c>
      <c r="B555" s="244" t="s">
        <v>752</v>
      </c>
      <c r="C555" s="113">
        <v>20160416</v>
      </c>
      <c r="D555" s="113">
        <v>14</v>
      </c>
      <c r="F555" s="194" t="s">
        <v>735</v>
      </c>
      <c r="H555" s="232"/>
      <c r="Q555" s="115"/>
      <c r="R555" s="112" t="str">
        <f t="shared" si="173"/>
        <v>Update games set Referee= 'Simon Hooper' where game_id=20160416</v>
      </c>
      <c r="S555" s="112" t="str">
        <f t="shared" si="174"/>
        <v>Update lineups set player_name = 'Cohen Chris' where game_id = 20160416 and player_order = 14; update lineups set player_on = 'Cohen Chris', sub_min =  where game_id = 20160416 and player_name = ''</v>
      </c>
      <c r="T555" s="65" t="str">
        <f t="shared" si="160"/>
        <v/>
      </c>
      <c r="U555" s="193" t="str">
        <f t="shared" si="175"/>
        <v/>
      </c>
      <c r="V555" s="242" t="s">
        <v>739</v>
      </c>
      <c r="W555" s="65" t="str">
        <f t="shared" si="176"/>
        <v>Update lineups set player_name = 'Cohen Chris'</v>
      </c>
      <c r="X555" s="65" t="str">
        <f t="shared" si="161"/>
        <v/>
      </c>
      <c r="Y555" s="65" t="str">
        <f t="shared" si="162"/>
        <v/>
      </c>
      <c r="Z555" s="65" t="str">
        <f t="shared" si="163"/>
        <v/>
      </c>
      <c r="AA555" s="65" t="str">
        <f t="shared" si="164"/>
        <v/>
      </c>
      <c r="AB555" s="65" t="str">
        <f t="shared" si="165"/>
        <v/>
      </c>
      <c r="AC555" s="65" t="str">
        <f t="shared" si="166"/>
        <v/>
      </c>
      <c r="AD555" s="65" t="str">
        <f t="shared" si="177"/>
        <v xml:space="preserve"> where game_id = 20160416 and player_order = 14; update lineups set player_on = 'Cohen Chris', sub_min =  where game_id = 20160416 and player_name = ''</v>
      </c>
      <c r="AE555" s="65" t="s">
        <v>739</v>
      </c>
      <c r="AF555" s="65" t="str">
        <f t="shared" si="167"/>
        <v/>
      </c>
      <c r="AG555" s="65" t="str">
        <f t="shared" si="168"/>
        <v/>
      </c>
      <c r="AH555" s="65" t="str">
        <f t="shared" si="169"/>
        <v/>
      </c>
      <c r="AI555" s="65" t="str">
        <f t="shared" si="170"/>
        <v/>
      </c>
      <c r="AJ555" s="65" t="str">
        <f t="shared" si="171"/>
        <v/>
      </c>
    </row>
    <row r="556" spans="1:36" x14ac:dyDescent="0.25">
      <c r="A556" s="109" t="s">
        <v>475</v>
      </c>
      <c r="B556" s="114">
        <v>11503</v>
      </c>
      <c r="C556" s="113">
        <v>20160416</v>
      </c>
      <c r="D556" s="113">
        <v>15</v>
      </c>
      <c r="F556" s="194" t="s">
        <v>765</v>
      </c>
      <c r="H556" s="194"/>
      <c r="Q556" s="115"/>
      <c r="R556" s="112" t="str">
        <f t="shared" si="173"/>
        <v>Update games set Att= 11503 where game_id=20160416</v>
      </c>
      <c r="S556" s="112" t="str">
        <f t="shared" si="174"/>
        <v>Update lineups set player_name = 'Vaughan David' where game_id = 20160416 and player_order = 15; update lineups set player_on = 'Vaughan David', sub_min =  where game_id = 20160416 and player_name = ''</v>
      </c>
      <c r="T556" s="65" t="str">
        <f t="shared" si="160"/>
        <v/>
      </c>
      <c r="U556" s="193" t="str">
        <f t="shared" si="175"/>
        <v/>
      </c>
      <c r="V556" s="242" t="s">
        <v>739</v>
      </c>
      <c r="W556" s="65" t="str">
        <f t="shared" si="176"/>
        <v>Update lineups set player_name = 'Vaughan David'</v>
      </c>
      <c r="X556" s="65" t="str">
        <f t="shared" si="161"/>
        <v/>
      </c>
      <c r="Y556" s="65" t="str">
        <f t="shared" si="162"/>
        <v/>
      </c>
      <c r="Z556" s="65" t="str">
        <f t="shared" si="163"/>
        <v/>
      </c>
      <c r="AA556" s="65" t="str">
        <f t="shared" si="164"/>
        <v/>
      </c>
      <c r="AB556" s="65" t="str">
        <f t="shared" si="165"/>
        <v/>
      </c>
      <c r="AC556" s="65" t="str">
        <f t="shared" si="166"/>
        <v/>
      </c>
      <c r="AD556" s="65" t="str">
        <f t="shared" si="177"/>
        <v xml:space="preserve"> where game_id = 20160416 and player_order = 15; update lineups set player_on = 'Vaughan David', sub_min =  where game_id = 20160416 and player_name = ''</v>
      </c>
      <c r="AE556" s="65" t="s">
        <v>739</v>
      </c>
      <c r="AF556" s="65" t="str">
        <f t="shared" si="167"/>
        <v/>
      </c>
      <c r="AG556" s="65" t="str">
        <f t="shared" si="168"/>
        <v/>
      </c>
      <c r="AH556" s="65" t="str">
        <f t="shared" si="169"/>
        <v/>
      </c>
      <c r="AI556" s="65" t="str">
        <f t="shared" si="170"/>
        <v/>
      </c>
      <c r="AJ556" s="65" t="str">
        <f t="shared" si="171"/>
        <v/>
      </c>
    </row>
    <row r="557" spans="1:36" x14ac:dyDescent="0.25">
      <c r="A557" s="109" t="s">
        <v>749</v>
      </c>
      <c r="B557" s="247" t="s">
        <v>2799</v>
      </c>
      <c r="C557" s="113">
        <v>20160416</v>
      </c>
      <c r="D557" s="113">
        <v>16</v>
      </c>
      <c r="F557" s="194" t="s">
        <v>823</v>
      </c>
      <c r="H557" s="194"/>
      <c r="Q557" s="115"/>
      <c r="R557" s="112" t="str">
        <f t="shared" si="173"/>
        <v>Update games set Source= 'http://www.11v11.com/matches/rotherham-united-v-nottingham-forest-16-april-2016-316661/' where game_id=20160416</v>
      </c>
      <c r="S557" s="112" t="str">
        <f t="shared" si="174"/>
        <v>Update lineups set player_name = 'Burke Oliver' where game_id = 20160416 and player_order = 16; update lineups set player_on = 'Burke Oliver', sub_min =  where game_id = 20160416 and player_name = ''</v>
      </c>
      <c r="T557" s="65" t="str">
        <f t="shared" si="160"/>
        <v/>
      </c>
      <c r="U557" s="193" t="str">
        <f t="shared" si="175"/>
        <v/>
      </c>
      <c r="V557" s="242" t="s">
        <v>739</v>
      </c>
      <c r="W557" s="65" t="str">
        <f t="shared" si="176"/>
        <v>Update lineups set player_name = 'Burke Oliver'</v>
      </c>
      <c r="X557" s="65" t="str">
        <f t="shared" si="161"/>
        <v/>
      </c>
      <c r="Y557" s="65" t="str">
        <f t="shared" si="162"/>
        <v/>
      </c>
      <c r="Z557" s="65" t="str">
        <f t="shared" si="163"/>
        <v/>
      </c>
      <c r="AA557" s="65" t="str">
        <f t="shared" si="164"/>
        <v/>
      </c>
      <c r="AB557" s="65" t="str">
        <f t="shared" si="165"/>
        <v/>
      </c>
      <c r="AC557" s="65" t="str">
        <f t="shared" si="166"/>
        <v/>
      </c>
      <c r="AD557" s="65" t="str">
        <f t="shared" si="177"/>
        <v xml:space="preserve"> where game_id = 20160416 and player_order = 16; update lineups set player_on = 'Burke Oliver', sub_min =  where game_id = 20160416 and player_name = ''</v>
      </c>
      <c r="AE557" s="65" t="s">
        <v>739</v>
      </c>
      <c r="AF557" s="65" t="str">
        <f t="shared" si="167"/>
        <v/>
      </c>
      <c r="AG557" s="65" t="str">
        <f t="shared" si="168"/>
        <v/>
      </c>
      <c r="AH557" s="65" t="str">
        <f t="shared" si="169"/>
        <v/>
      </c>
      <c r="AI557" s="65" t="str">
        <f t="shared" si="170"/>
        <v/>
      </c>
      <c r="AJ557" s="65" t="str">
        <f t="shared" si="171"/>
        <v/>
      </c>
    </row>
    <row r="558" spans="1:36" x14ac:dyDescent="0.25">
      <c r="A558" s="109" t="s">
        <v>746</v>
      </c>
      <c r="B558" s="198" t="s">
        <v>2798</v>
      </c>
      <c r="C558" s="113">
        <v>20160416</v>
      </c>
      <c r="D558" s="113">
        <v>17</v>
      </c>
      <c r="F558" s="194" t="s">
        <v>2770</v>
      </c>
      <c r="H558" s="194"/>
      <c r="Q558" s="115"/>
      <c r="R558" s="112" t="str">
        <f t="shared" si="173"/>
        <v>Update games set Game_date= '20160416' where game_id=20160416</v>
      </c>
      <c r="S558" s="112" t="str">
        <f t="shared" si="174"/>
        <v>Update lineups set player_name = 'Macheda Federico' where game_id = 20160416 and player_order = 17; update lineups set player_on = 'Macheda Federico', sub_min =  where game_id = 20160416 and player_name = ''</v>
      </c>
      <c r="T558" s="65" t="str">
        <f t="shared" ref="T558:T621" si="178">IF(M558="","", CONCATENATE("insert into goals (game_id, goal_order, scorer_name) values (",C558, ", ", L558,", '",M558,"')"))</f>
        <v/>
      </c>
      <c r="U558" s="193" t="str">
        <f t="shared" si="175"/>
        <v/>
      </c>
      <c r="V558" s="242" t="s">
        <v>739</v>
      </c>
      <c r="W558" s="65" t="str">
        <f t="shared" si="176"/>
        <v>Update lineups set player_name = 'Macheda Federico'</v>
      </c>
      <c r="X558" s="65" t="str">
        <f t="shared" ref="X558:X621" si="179">IF(E558="","",CONCATENATE(", Player_num = ",E558))</f>
        <v/>
      </c>
      <c r="Y558" s="65" t="str">
        <f t="shared" ref="Y558:Y621" si="180">IF(I558="", "", CONCATENATE(", Y_min = ", UPPER(I558)))</f>
        <v/>
      </c>
      <c r="Z558" s="65" t="str">
        <f t="shared" ref="Z558:Z621" si="181">IF(J558="", "", CONCATENATE(", R_min= ", UPPER(J558)))</f>
        <v/>
      </c>
      <c r="AA558" s="65" t="str">
        <f t="shared" ref="AA558:AA621" si="182">IF(K558="", "", CONCATENATE(", captain= 'Y'"))</f>
        <v/>
      </c>
      <c r="AB558" s="65" t="str">
        <f t="shared" ref="AB558:AB621" si="183">IF(G558="", "", CONCATENATE(", Sub_min= ", G558))</f>
        <v/>
      </c>
      <c r="AC558" s="65" t="str">
        <f t="shared" ref="AC558:AC621" si="184">IF(H558="", "", CONCATENATE(", Player_off = '", H558, "'"))</f>
        <v/>
      </c>
      <c r="AD558" s="65" t="str">
        <f t="shared" si="177"/>
        <v xml:space="preserve"> where game_id = 20160416 and player_order = 17; update lineups set player_on = 'Macheda Federico', sub_min =  where game_id = 20160416 and player_name = ''</v>
      </c>
      <c r="AE558" s="65" t="s">
        <v>739</v>
      </c>
      <c r="AF558" s="65" t="str">
        <f t="shared" ref="AF558:AF621" si="185">IF(L558="","",CONCATENATE("update goals set scorer_name = '",SUBSTITUTE(M558, "'", "''"),"'"))</f>
        <v/>
      </c>
      <c r="AG558" s="65" t="str">
        <f t="shared" ref="AG558:AG621" si="186">IF(N558="", "", CONCATENATE(", goal_min = ", N558))</f>
        <v/>
      </c>
      <c r="AH558" s="65" t="str">
        <f t="shared" ref="AH558:AH621" si="187">IF(O558="", "", CONCATENATE(", Pen = '", UPPER(O558), "'"))</f>
        <v/>
      </c>
      <c r="AI558" s="65" t="str">
        <f t="shared" ref="AI558:AI621" si="188">IF(P558="", "", CONCATENATE(", OG = '", UPPER(P558), "'"))</f>
        <v/>
      </c>
      <c r="AJ558" s="65" t="str">
        <f t="shared" ref="AJ558:AJ621" si="189">IF(L558="", "", CONCATENATE(" where game_id = ", C558, " and goal_order = ", L558))</f>
        <v/>
      </c>
    </row>
    <row r="559" spans="1:36" s="126" customFormat="1" ht="15" thickBot="1" x14ac:dyDescent="0.3">
      <c r="A559" s="116" t="s">
        <v>743</v>
      </c>
      <c r="B559" s="238" t="s">
        <v>2711</v>
      </c>
      <c r="C559" s="117">
        <v>20160416</v>
      </c>
      <c r="D559" s="117">
        <v>18</v>
      </c>
      <c r="E559" s="117"/>
      <c r="F559" s="199" t="s">
        <v>776</v>
      </c>
      <c r="G559" s="117">
        <v>90</v>
      </c>
      <c r="H559" s="118" t="s">
        <v>750</v>
      </c>
      <c r="I559" s="117">
        <v>90</v>
      </c>
      <c r="J559" s="117"/>
      <c r="K559" s="117"/>
      <c r="L559" s="205"/>
      <c r="M559" s="206"/>
      <c r="N559" s="207"/>
      <c r="O559" s="207"/>
      <c r="P559" s="207"/>
      <c r="Q559" s="239"/>
      <c r="R559" s="240" t="str">
        <f t="shared" si="173"/>
        <v>Update games set Game_time= '3:00PM' where game_id=20160416</v>
      </c>
      <c r="S559" s="240" t="str">
        <f t="shared" si="174"/>
        <v>Update lineups set player_name = 'O''Grady Chris', Y_min = 90, Sub_min= 90, Player_off = 'Blackstock Dexter' where game_id = 20160416 and player_order = 18; update lineups set player_on = 'O'Grady Chris', sub_min = 90 where game_id = 20160416 and player_name = 'Blackstock Dexter'</v>
      </c>
      <c r="T559" s="126" t="str">
        <f t="shared" si="178"/>
        <v/>
      </c>
      <c r="U559" s="241" t="str">
        <f t="shared" si="175"/>
        <v/>
      </c>
      <c r="V559" s="242" t="s">
        <v>739</v>
      </c>
      <c r="W559" s="126" t="str">
        <f t="shared" si="176"/>
        <v>Update lineups set player_name = 'O''Grady Chris'</v>
      </c>
      <c r="X559" s="126" t="str">
        <f t="shared" si="179"/>
        <v/>
      </c>
      <c r="Y559" s="126" t="str">
        <f t="shared" si="180"/>
        <v>, Y_min = 90</v>
      </c>
      <c r="Z559" s="126" t="str">
        <f t="shared" si="181"/>
        <v/>
      </c>
      <c r="AA559" s="126" t="str">
        <f t="shared" si="182"/>
        <v/>
      </c>
      <c r="AB559" s="126" t="str">
        <f t="shared" si="183"/>
        <v>, Sub_min= 90</v>
      </c>
      <c r="AC559" s="126" t="str">
        <f t="shared" si="184"/>
        <v>, Player_off = 'Blackstock Dexter'</v>
      </c>
      <c r="AD559" s="65" t="str">
        <f t="shared" si="177"/>
        <v xml:space="preserve"> where game_id = 20160416 and player_order = 18; update lineups set player_on = 'O'Grady Chris', sub_min = 90 where game_id = 20160416 and player_name = 'Blackstock Dexter'</v>
      </c>
      <c r="AE559" s="126" t="s">
        <v>739</v>
      </c>
      <c r="AF559" s="126" t="str">
        <f t="shared" si="185"/>
        <v/>
      </c>
      <c r="AG559" s="126" t="str">
        <f t="shared" si="186"/>
        <v/>
      </c>
      <c r="AH559" s="126" t="str">
        <f t="shared" si="187"/>
        <v/>
      </c>
      <c r="AI559" s="126" t="str">
        <f t="shared" si="188"/>
        <v/>
      </c>
      <c r="AJ559" s="126" t="str">
        <f t="shared" si="189"/>
        <v/>
      </c>
    </row>
    <row r="560" spans="1:36" ht="15" thickTop="1" x14ac:dyDescent="0.25">
      <c r="A560" s="136" t="s">
        <v>22</v>
      </c>
      <c r="B560" s="246" t="s">
        <v>2689</v>
      </c>
      <c r="C560" s="113">
        <v>20160416</v>
      </c>
      <c r="D560" s="113">
        <v>1</v>
      </c>
      <c r="F560" s="212" t="s">
        <v>772</v>
      </c>
      <c r="M560" s="194"/>
      <c r="Q560" s="115"/>
      <c r="R560" s="112" t="str">
        <f t="shared" si="173"/>
        <v>Update games set Opponent= 'Blackburn Rovers' where game_id=20160416</v>
      </c>
      <c r="S560" s="112" t="str">
        <f t="shared" si="174"/>
        <v>Update lineups set player_name = 'de Vries Dorus' where game_id = 20160416 and player_order = 1; update lineups set player_on = 'de Vries Dorus', sub_min =  where game_id = 20160416 and player_name = ''</v>
      </c>
      <c r="T560" s="65" t="str">
        <f t="shared" si="178"/>
        <v/>
      </c>
      <c r="U560" s="193" t="str">
        <f t="shared" si="175"/>
        <v/>
      </c>
      <c r="V560" s="242" t="s">
        <v>739</v>
      </c>
      <c r="W560" s="65" t="str">
        <f t="shared" si="176"/>
        <v>Update lineups set player_name = 'de Vries Dorus'</v>
      </c>
      <c r="X560" s="65" t="str">
        <f t="shared" si="179"/>
        <v/>
      </c>
      <c r="Y560" s="65" t="str">
        <f t="shared" si="180"/>
        <v/>
      </c>
      <c r="Z560" s="65" t="str">
        <f t="shared" si="181"/>
        <v/>
      </c>
      <c r="AA560" s="65" t="str">
        <f t="shared" si="182"/>
        <v/>
      </c>
      <c r="AB560" s="65" t="str">
        <f t="shared" si="183"/>
        <v/>
      </c>
      <c r="AC560" s="65" t="str">
        <f t="shared" si="184"/>
        <v/>
      </c>
      <c r="AD560" s="65" t="str">
        <f t="shared" si="177"/>
        <v xml:space="preserve"> where game_id = 20160416 and player_order = 1; update lineups set player_on = 'de Vries Dorus', sub_min =  where game_id = 20160416 and player_name = ''</v>
      </c>
      <c r="AE560" s="65" t="s">
        <v>739</v>
      </c>
      <c r="AF560" s="65" t="str">
        <f t="shared" si="185"/>
        <v/>
      </c>
      <c r="AG560" s="65" t="str">
        <f t="shared" si="186"/>
        <v/>
      </c>
      <c r="AH560" s="65" t="str">
        <f t="shared" si="187"/>
        <v/>
      </c>
      <c r="AI560" s="65" t="str">
        <f t="shared" si="188"/>
        <v/>
      </c>
      <c r="AJ560" s="65" t="str">
        <f t="shared" si="189"/>
        <v/>
      </c>
    </row>
    <row r="561" spans="1:36" x14ac:dyDescent="0.25">
      <c r="A561" s="109" t="s">
        <v>774</v>
      </c>
      <c r="B561" s="114" t="str">
        <f>B560</f>
        <v>'Blackburn Rovers'</v>
      </c>
      <c r="C561" s="113">
        <v>20160416</v>
      </c>
      <c r="D561" s="113">
        <v>2</v>
      </c>
      <c r="F561" s="212" t="s">
        <v>771</v>
      </c>
      <c r="Q561" s="115"/>
      <c r="R561" s="112" t="str">
        <f t="shared" si="173"/>
        <v>Update games set Opp_Parent= 'Blackburn Rovers' where game_id=20160416</v>
      </c>
      <c r="S561" s="112" t="str">
        <f t="shared" si="174"/>
        <v>Update lineups set player_name = 'Lichaj Eric' where game_id = 20160416 and player_order = 2; update lineups set player_on = 'Lichaj Eric', sub_min =  where game_id = 20160416 and player_name = ''</v>
      </c>
      <c r="T561" s="65" t="str">
        <f t="shared" si="178"/>
        <v/>
      </c>
      <c r="U561" s="193" t="str">
        <f t="shared" si="175"/>
        <v/>
      </c>
      <c r="V561" s="242" t="s">
        <v>739</v>
      </c>
      <c r="W561" s="65" t="str">
        <f t="shared" si="176"/>
        <v>Update lineups set player_name = 'Lichaj Eric'</v>
      </c>
      <c r="X561" s="65" t="str">
        <f t="shared" si="179"/>
        <v/>
      </c>
      <c r="Y561" s="65" t="str">
        <f t="shared" si="180"/>
        <v/>
      </c>
      <c r="Z561" s="65" t="str">
        <f t="shared" si="181"/>
        <v/>
      </c>
      <c r="AA561" s="65" t="str">
        <f t="shared" si="182"/>
        <v/>
      </c>
      <c r="AB561" s="65" t="str">
        <f t="shared" si="183"/>
        <v/>
      </c>
      <c r="AC561" s="65" t="str">
        <f t="shared" si="184"/>
        <v/>
      </c>
      <c r="AD561" s="65" t="str">
        <f t="shared" si="177"/>
        <v xml:space="preserve"> where game_id = 20160416 and player_order = 2; update lineups set player_on = 'Lichaj Eric', sub_min =  where game_id = 20160416 and player_name = ''</v>
      </c>
      <c r="AE561" s="65" t="s">
        <v>739</v>
      </c>
      <c r="AF561" s="65" t="str">
        <f t="shared" si="185"/>
        <v/>
      </c>
      <c r="AG561" s="65" t="str">
        <f t="shared" si="186"/>
        <v/>
      </c>
      <c r="AH561" s="65" t="str">
        <f t="shared" si="187"/>
        <v/>
      </c>
      <c r="AI561" s="65" t="str">
        <f t="shared" si="188"/>
        <v/>
      </c>
      <c r="AJ561" s="65" t="str">
        <f t="shared" si="189"/>
        <v/>
      </c>
    </row>
    <row r="562" spans="1:36" x14ac:dyDescent="0.25">
      <c r="A562" s="109" t="s">
        <v>5</v>
      </c>
      <c r="B562" s="114">
        <v>1</v>
      </c>
      <c r="C562" s="113">
        <v>20160416</v>
      </c>
      <c r="D562" s="113">
        <v>3</v>
      </c>
      <c r="F562" s="212" t="s">
        <v>714</v>
      </c>
      <c r="I562" s="113">
        <v>49</v>
      </c>
      <c r="Q562" s="115"/>
      <c r="R562" s="112" t="str">
        <f t="shared" si="173"/>
        <v>Update games set F= 1 where game_id=20160416</v>
      </c>
      <c r="S562" s="112" t="str">
        <f t="shared" si="174"/>
        <v>Update lineups set player_name = 'Mills Matthew', Y_min = 49 where game_id = 20160416 and player_order = 3; update lineups set player_on = 'Mills Matthew', sub_min =  where game_id = 20160416 and player_name = ''</v>
      </c>
      <c r="T562" s="65" t="str">
        <f t="shared" si="178"/>
        <v/>
      </c>
      <c r="U562" s="193" t="str">
        <f t="shared" si="175"/>
        <v/>
      </c>
      <c r="V562" s="242" t="s">
        <v>739</v>
      </c>
      <c r="W562" s="65" t="str">
        <f t="shared" si="176"/>
        <v>Update lineups set player_name = 'Mills Matthew'</v>
      </c>
      <c r="X562" s="65" t="str">
        <f t="shared" si="179"/>
        <v/>
      </c>
      <c r="Y562" s="65" t="str">
        <f t="shared" si="180"/>
        <v>, Y_min = 49</v>
      </c>
      <c r="Z562" s="65" t="str">
        <f t="shared" si="181"/>
        <v/>
      </c>
      <c r="AA562" s="65" t="str">
        <f t="shared" si="182"/>
        <v/>
      </c>
      <c r="AB562" s="65" t="str">
        <f t="shared" si="183"/>
        <v/>
      </c>
      <c r="AC562" s="65" t="str">
        <f t="shared" si="184"/>
        <v/>
      </c>
      <c r="AD562" s="65" t="str">
        <f t="shared" si="177"/>
        <v xml:space="preserve"> where game_id = 20160416 and player_order = 3; update lineups set player_on = 'Mills Matthew', sub_min =  where game_id = 20160416 and player_name = ''</v>
      </c>
      <c r="AE562" s="65" t="s">
        <v>739</v>
      </c>
      <c r="AF562" s="65" t="str">
        <f t="shared" si="185"/>
        <v/>
      </c>
      <c r="AG562" s="65" t="str">
        <f t="shared" si="186"/>
        <v/>
      </c>
      <c r="AH562" s="65" t="str">
        <f t="shared" si="187"/>
        <v/>
      </c>
      <c r="AI562" s="65" t="str">
        <f t="shared" si="188"/>
        <v/>
      </c>
      <c r="AJ562" s="65" t="str">
        <f t="shared" si="189"/>
        <v/>
      </c>
    </row>
    <row r="563" spans="1:36" x14ac:dyDescent="0.25">
      <c r="A563" s="109" t="s">
        <v>0</v>
      </c>
      <c r="B563" s="114">
        <v>1</v>
      </c>
      <c r="C563" s="113">
        <v>20160416</v>
      </c>
      <c r="D563" s="113">
        <v>4</v>
      </c>
      <c r="F563" s="212" t="s">
        <v>2717</v>
      </c>
      <c r="Q563" s="115"/>
      <c r="R563" s="112" t="str">
        <f t="shared" si="173"/>
        <v>Update games set A= 1 where game_id=20160416</v>
      </c>
      <c r="S563" s="112" t="str">
        <f t="shared" si="174"/>
        <v>Update lineups set player_name = 'Jokic Bojan' where game_id = 20160416 and player_order = 4; update lineups set player_on = 'Jokic Bojan', sub_min =  where game_id = 20160416 and player_name = ''</v>
      </c>
      <c r="T563" s="65" t="str">
        <f t="shared" si="178"/>
        <v/>
      </c>
      <c r="U563" s="193" t="str">
        <f t="shared" si="175"/>
        <v/>
      </c>
      <c r="V563" s="242" t="s">
        <v>739</v>
      </c>
      <c r="W563" s="65" t="str">
        <f t="shared" si="176"/>
        <v>Update lineups set player_name = 'Jokic Bojan'</v>
      </c>
      <c r="X563" s="65" t="str">
        <f t="shared" si="179"/>
        <v/>
      </c>
      <c r="Y563" s="65" t="str">
        <f t="shared" si="180"/>
        <v/>
      </c>
      <c r="Z563" s="65" t="str">
        <f t="shared" si="181"/>
        <v/>
      </c>
      <c r="AA563" s="65" t="str">
        <f t="shared" si="182"/>
        <v/>
      </c>
      <c r="AB563" s="65" t="str">
        <f t="shared" si="183"/>
        <v/>
      </c>
      <c r="AC563" s="65" t="str">
        <f t="shared" si="184"/>
        <v/>
      </c>
      <c r="AD563" s="65" t="str">
        <f t="shared" si="177"/>
        <v xml:space="preserve"> where game_id = 20160416 and player_order = 4; update lineups set player_on = 'Jokic Bojan', sub_min =  where game_id = 20160416 and player_name = ''</v>
      </c>
      <c r="AE563" s="65" t="s">
        <v>739</v>
      </c>
      <c r="AF563" s="65" t="str">
        <f t="shared" si="185"/>
        <v/>
      </c>
      <c r="AG563" s="65" t="str">
        <f t="shared" si="186"/>
        <v/>
      </c>
      <c r="AH563" s="65" t="str">
        <f t="shared" si="187"/>
        <v/>
      </c>
      <c r="AI563" s="65" t="str">
        <f t="shared" si="188"/>
        <v/>
      </c>
      <c r="AJ563" s="65" t="str">
        <f t="shared" si="189"/>
        <v/>
      </c>
    </row>
    <row r="564" spans="1:36" x14ac:dyDescent="0.25">
      <c r="A564" s="109" t="s">
        <v>23</v>
      </c>
      <c r="B564" s="198" t="s">
        <v>792</v>
      </c>
      <c r="C564" s="113">
        <v>20160416</v>
      </c>
      <c r="D564" s="113">
        <v>5</v>
      </c>
      <c r="F564" s="194" t="s">
        <v>796</v>
      </c>
      <c r="Q564" s="115"/>
      <c r="R564" s="112" t="str">
        <f t="shared" si="173"/>
        <v>Update games set Result= 'D' where game_id=20160416</v>
      </c>
      <c r="S564" s="112" t="str">
        <f t="shared" si="174"/>
        <v>Update lineups set player_name = 'Fox Danny' where game_id = 20160416 and player_order = 5; update lineups set player_on = 'Fox Danny', sub_min =  where game_id = 20160416 and player_name = ''</v>
      </c>
      <c r="T564" s="65" t="str">
        <f t="shared" si="178"/>
        <v/>
      </c>
      <c r="U564" s="193" t="str">
        <f t="shared" si="175"/>
        <v/>
      </c>
      <c r="V564" s="242" t="s">
        <v>739</v>
      </c>
      <c r="W564" s="65" t="str">
        <f t="shared" si="176"/>
        <v>Update lineups set player_name = 'Fox Danny'</v>
      </c>
      <c r="X564" s="65" t="str">
        <f t="shared" si="179"/>
        <v/>
      </c>
      <c r="Y564" s="65" t="str">
        <f t="shared" si="180"/>
        <v/>
      </c>
      <c r="Z564" s="65" t="str">
        <f t="shared" si="181"/>
        <v/>
      </c>
      <c r="AA564" s="65" t="str">
        <f t="shared" si="182"/>
        <v/>
      </c>
      <c r="AB564" s="65" t="str">
        <f t="shared" si="183"/>
        <v/>
      </c>
      <c r="AC564" s="65" t="str">
        <f t="shared" si="184"/>
        <v/>
      </c>
      <c r="AD564" s="65" t="str">
        <f t="shared" si="177"/>
        <v xml:space="preserve"> where game_id = 20160416 and player_order = 5; update lineups set player_on = 'Fox Danny', sub_min =  where game_id = 20160416 and player_name = ''</v>
      </c>
      <c r="AE564" s="65" t="s">
        <v>739</v>
      </c>
      <c r="AF564" s="65" t="str">
        <f t="shared" si="185"/>
        <v/>
      </c>
      <c r="AG564" s="65" t="str">
        <f t="shared" si="186"/>
        <v/>
      </c>
      <c r="AH564" s="65" t="str">
        <f t="shared" si="187"/>
        <v/>
      </c>
      <c r="AI564" s="65" t="str">
        <f t="shared" si="188"/>
        <v/>
      </c>
      <c r="AJ564" s="65" t="str">
        <f t="shared" si="189"/>
        <v/>
      </c>
    </row>
    <row r="565" spans="1:36" x14ac:dyDescent="0.25">
      <c r="A565" s="109" t="s">
        <v>768</v>
      </c>
      <c r="B565" s="114">
        <v>1</v>
      </c>
      <c r="C565" s="113">
        <v>20160416</v>
      </c>
      <c r="D565" s="113">
        <v>6</v>
      </c>
      <c r="F565" s="194" t="s">
        <v>839</v>
      </c>
      <c r="I565" s="113">
        <v>76</v>
      </c>
      <c r="Q565" s="115"/>
      <c r="R565" s="112" t="str">
        <f t="shared" si="173"/>
        <v>Update games set HT_f= 1 where game_id=20160416</v>
      </c>
      <c r="S565" s="112" t="str">
        <f t="shared" si="174"/>
        <v>Update lineups set player_name = 'Gardner Gary', Y_min = 76 where game_id = 20160416 and player_order = 6; update lineups set player_on = 'Gardner Gary', sub_min =  where game_id = 20160416 and player_name = ''</v>
      </c>
      <c r="T565" s="65" t="str">
        <f t="shared" si="178"/>
        <v/>
      </c>
      <c r="U565" s="193" t="str">
        <f t="shared" si="175"/>
        <v/>
      </c>
      <c r="V565" s="242" t="s">
        <v>739</v>
      </c>
      <c r="W565" s="65" t="str">
        <f t="shared" si="176"/>
        <v>Update lineups set player_name = 'Gardner Gary'</v>
      </c>
      <c r="X565" s="65" t="str">
        <f t="shared" si="179"/>
        <v/>
      </c>
      <c r="Y565" s="65" t="str">
        <f t="shared" si="180"/>
        <v>, Y_min = 76</v>
      </c>
      <c r="Z565" s="65" t="str">
        <f t="shared" si="181"/>
        <v/>
      </c>
      <c r="AA565" s="65" t="str">
        <f t="shared" si="182"/>
        <v/>
      </c>
      <c r="AB565" s="65" t="str">
        <f t="shared" si="183"/>
        <v/>
      </c>
      <c r="AC565" s="65" t="str">
        <f t="shared" si="184"/>
        <v/>
      </c>
      <c r="AD565" s="65" t="str">
        <f t="shared" si="177"/>
        <v xml:space="preserve"> where game_id = 20160416 and player_order = 6; update lineups set player_on = 'Gardner Gary', sub_min =  where game_id = 20160416 and player_name = ''</v>
      </c>
      <c r="AE565" s="65" t="s">
        <v>739</v>
      </c>
      <c r="AF565" s="65" t="str">
        <f t="shared" si="185"/>
        <v/>
      </c>
      <c r="AG565" s="65" t="str">
        <f t="shared" si="186"/>
        <v/>
      </c>
      <c r="AH565" s="65" t="str">
        <f t="shared" si="187"/>
        <v/>
      </c>
      <c r="AI565" s="65" t="str">
        <f t="shared" si="188"/>
        <v/>
      </c>
      <c r="AJ565" s="65" t="str">
        <f t="shared" si="189"/>
        <v/>
      </c>
    </row>
    <row r="566" spans="1:36" x14ac:dyDescent="0.25">
      <c r="A566" s="109" t="s">
        <v>766</v>
      </c>
      <c r="B566" s="114">
        <v>1</v>
      </c>
      <c r="C566" s="113">
        <v>20160416</v>
      </c>
      <c r="D566" s="113">
        <v>7</v>
      </c>
      <c r="F566" s="194" t="s">
        <v>715</v>
      </c>
      <c r="Q566" s="115"/>
      <c r="R566" s="112" t="str">
        <f t="shared" si="173"/>
        <v>Update games set HT_a= 1 where game_id=20160416</v>
      </c>
      <c r="S566" s="112" t="str">
        <f t="shared" si="174"/>
        <v>Update lineups set player_name = 'Lansbury Henri' where game_id = 20160416 and player_order = 7; update lineups set player_on = 'Lansbury Henri', sub_min =  where game_id = 20160416 and player_name = ''</v>
      </c>
      <c r="T566" s="65" t="str">
        <f t="shared" si="178"/>
        <v/>
      </c>
      <c r="U566" s="193" t="str">
        <f t="shared" si="175"/>
        <v/>
      </c>
      <c r="V566" s="242" t="s">
        <v>739</v>
      </c>
      <c r="W566" s="65" t="str">
        <f t="shared" si="176"/>
        <v>Update lineups set player_name = 'Lansbury Henri'</v>
      </c>
      <c r="X566" s="65" t="str">
        <f t="shared" si="179"/>
        <v/>
      </c>
      <c r="Y566" s="65" t="str">
        <f t="shared" si="180"/>
        <v/>
      </c>
      <c r="Z566" s="65" t="str">
        <f t="shared" si="181"/>
        <v/>
      </c>
      <c r="AA566" s="65" t="str">
        <f t="shared" si="182"/>
        <v/>
      </c>
      <c r="AB566" s="65" t="str">
        <f t="shared" si="183"/>
        <v/>
      </c>
      <c r="AC566" s="65" t="str">
        <f t="shared" si="184"/>
        <v/>
      </c>
      <c r="AD566" s="65" t="str">
        <f t="shared" ref="AD566:AD597" si="190">IF(F566="", "", CONCATENATE(" where game_id = ",C566, " and player_order = ", D566, "; update lineups set player_on = '", F566, "', sub_min = ", G566, " where game_id = ", C566, " and player_name = '", H566, "'"))</f>
        <v xml:space="preserve"> where game_id = 20160416 and player_order = 7; update lineups set player_on = 'Lansbury Henri', sub_min =  where game_id = 20160416 and player_name = ''</v>
      </c>
      <c r="AE566" s="65" t="s">
        <v>739</v>
      </c>
      <c r="AF566" s="65" t="str">
        <f t="shared" si="185"/>
        <v/>
      </c>
      <c r="AG566" s="65" t="str">
        <f t="shared" si="186"/>
        <v/>
      </c>
      <c r="AH566" s="65" t="str">
        <f t="shared" si="187"/>
        <v/>
      </c>
      <c r="AI566" s="65" t="str">
        <f t="shared" si="188"/>
        <v/>
      </c>
      <c r="AJ566" s="65" t="str">
        <f t="shared" si="189"/>
        <v/>
      </c>
    </row>
    <row r="567" spans="1:36" x14ac:dyDescent="0.25">
      <c r="A567" s="109" t="s">
        <v>764</v>
      </c>
      <c r="B567" s="114">
        <v>19</v>
      </c>
      <c r="C567" s="113">
        <v>20160416</v>
      </c>
      <c r="D567" s="113">
        <v>8</v>
      </c>
      <c r="F567" s="194" t="s">
        <v>2685</v>
      </c>
      <c r="Q567" s="115"/>
      <c r="R567" s="112" t="str">
        <f t="shared" si="173"/>
        <v>Update games set Pos_before= 19 where game_id=20160416</v>
      </c>
      <c r="S567" s="112" t="str">
        <f t="shared" si="174"/>
        <v>Update lineups set player_name = 'Teshce Robert' where game_id = 20160416 and player_order = 8; update lineups set player_on = 'Teshce Robert', sub_min =  where game_id = 20160416 and player_name = ''</v>
      </c>
      <c r="T567" s="65" t="str">
        <f t="shared" si="178"/>
        <v/>
      </c>
      <c r="U567" s="193" t="str">
        <f t="shared" si="175"/>
        <v/>
      </c>
      <c r="V567" s="242" t="s">
        <v>739</v>
      </c>
      <c r="W567" s="65" t="str">
        <f t="shared" si="176"/>
        <v>Update lineups set player_name = 'Teshce Robert'</v>
      </c>
      <c r="X567" s="65" t="str">
        <f t="shared" si="179"/>
        <v/>
      </c>
      <c r="Y567" s="65" t="str">
        <f t="shared" si="180"/>
        <v/>
      </c>
      <c r="Z567" s="65" t="str">
        <f t="shared" si="181"/>
        <v/>
      </c>
      <c r="AA567" s="65" t="str">
        <f t="shared" si="182"/>
        <v/>
      </c>
      <c r="AB567" s="65" t="str">
        <f t="shared" si="183"/>
        <v/>
      </c>
      <c r="AC567" s="65" t="str">
        <f t="shared" si="184"/>
        <v/>
      </c>
      <c r="AD567" s="65" t="str">
        <f t="shared" si="190"/>
        <v xml:space="preserve"> where game_id = 20160416 and player_order = 8; update lineups set player_on = 'Teshce Robert', sub_min =  where game_id = 20160416 and player_name = ''</v>
      </c>
      <c r="AE567" s="65" t="s">
        <v>739</v>
      </c>
      <c r="AF567" s="65" t="str">
        <f t="shared" si="185"/>
        <v/>
      </c>
      <c r="AG567" s="65" t="str">
        <f t="shared" si="186"/>
        <v/>
      </c>
      <c r="AH567" s="65" t="str">
        <f t="shared" si="187"/>
        <v/>
      </c>
      <c r="AI567" s="65" t="str">
        <f t="shared" si="188"/>
        <v/>
      </c>
      <c r="AJ567" s="65" t="str">
        <f t="shared" si="189"/>
        <v/>
      </c>
    </row>
    <row r="568" spans="1:36" x14ac:dyDescent="0.25">
      <c r="A568" s="109" t="s">
        <v>762</v>
      </c>
      <c r="B568" s="114">
        <v>18</v>
      </c>
      <c r="C568" s="113">
        <v>20160416</v>
      </c>
      <c r="D568" s="113">
        <v>9</v>
      </c>
      <c r="F568" s="194" t="s">
        <v>741</v>
      </c>
      <c r="Q568" s="115"/>
      <c r="R568" s="112" t="str">
        <f t="shared" si="173"/>
        <v>Update games set Pos_after= 18 where game_id=20160416</v>
      </c>
      <c r="S568" s="112" t="str">
        <f t="shared" si="174"/>
        <v>Update lineups set player_name = 'Osborn Ben' where game_id = 20160416 and player_order = 9; update lineups set player_on = 'Osborn Ben', sub_min =  where game_id = 20160416 and player_name = ''</v>
      </c>
      <c r="T568" s="65" t="str">
        <f t="shared" si="178"/>
        <v/>
      </c>
      <c r="U568" s="193" t="str">
        <f t="shared" si="175"/>
        <v/>
      </c>
      <c r="V568" s="242" t="s">
        <v>739</v>
      </c>
      <c r="W568" s="65" t="str">
        <f t="shared" si="176"/>
        <v>Update lineups set player_name = 'Osborn Ben'</v>
      </c>
      <c r="X568" s="65" t="str">
        <f t="shared" si="179"/>
        <v/>
      </c>
      <c r="Y568" s="65" t="str">
        <f t="shared" si="180"/>
        <v/>
      </c>
      <c r="Z568" s="65" t="str">
        <f t="shared" si="181"/>
        <v/>
      </c>
      <c r="AA568" s="65" t="str">
        <f t="shared" si="182"/>
        <v/>
      </c>
      <c r="AB568" s="65" t="str">
        <f t="shared" si="183"/>
        <v/>
      </c>
      <c r="AC568" s="65" t="str">
        <f t="shared" si="184"/>
        <v/>
      </c>
      <c r="AD568" s="65" t="str">
        <f t="shared" si="190"/>
        <v xml:space="preserve"> where game_id = 20160416 and player_order = 9; update lineups set player_on = 'Osborn Ben', sub_min =  where game_id = 20160416 and player_name = ''</v>
      </c>
      <c r="AE568" s="65" t="s">
        <v>739</v>
      </c>
      <c r="AF568" s="65" t="str">
        <f t="shared" si="185"/>
        <v/>
      </c>
      <c r="AG568" s="65" t="str">
        <f t="shared" si="186"/>
        <v/>
      </c>
      <c r="AH568" s="65" t="str">
        <f t="shared" si="187"/>
        <v/>
      </c>
      <c r="AI568" s="65" t="str">
        <f t="shared" si="188"/>
        <v/>
      </c>
      <c r="AJ568" s="65" t="str">
        <f t="shared" si="189"/>
        <v/>
      </c>
    </row>
    <row r="569" spans="1:36" x14ac:dyDescent="0.25">
      <c r="A569" s="109" t="s">
        <v>761</v>
      </c>
      <c r="B569" s="114">
        <v>17</v>
      </c>
      <c r="C569" s="113">
        <v>20160416</v>
      </c>
      <c r="D569" s="113">
        <v>10</v>
      </c>
      <c r="F569" s="194" t="s">
        <v>750</v>
      </c>
      <c r="Q569" s="115"/>
      <c r="R569" s="112" t="str">
        <f t="shared" si="173"/>
        <v>Update games set Opp_before= 17 where game_id=20160416</v>
      </c>
      <c r="S569" s="112" t="str">
        <f t="shared" si="174"/>
        <v>Update lineups set player_name = 'Blackstock Dexter' where game_id = 20160416 and player_order = 10; update lineups set player_on = 'Blackstock Dexter', sub_min =  where game_id = 20160416 and player_name = ''</v>
      </c>
      <c r="T569" s="65" t="str">
        <f t="shared" si="178"/>
        <v/>
      </c>
      <c r="U569" s="193" t="str">
        <f t="shared" si="175"/>
        <v/>
      </c>
      <c r="V569" s="242" t="s">
        <v>739</v>
      </c>
      <c r="W569" s="65" t="str">
        <f t="shared" si="176"/>
        <v>Update lineups set player_name = 'Blackstock Dexter'</v>
      </c>
      <c r="X569" s="65" t="str">
        <f t="shared" si="179"/>
        <v/>
      </c>
      <c r="Y569" s="65" t="str">
        <f t="shared" si="180"/>
        <v/>
      </c>
      <c r="Z569" s="65" t="str">
        <f t="shared" si="181"/>
        <v/>
      </c>
      <c r="AA569" s="65" t="str">
        <f t="shared" si="182"/>
        <v/>
      </c>
      <c r="AB569" s="65" t="str">
        <f t="shared" si="183"/>
        <v/>
      </c>
      <c r="AC569" s="65" t="str">
        <f t="shared" si="184"/>
        <v/>
      </c>
      <c r="AD569" s="65" t="str">
        <f t="shared" si="190"/>
        <v xml:space="preserve"> where game_id = 20160416 and player_order = 10; update lineups set player_on = 'Blackstock Dexter', sub_min =  where game_id = 20160416 and player_name = ''</v>
      </c>
      <c r="AE569" s="65" t="s">
        <v>739</v>
      </c>
      <c r="AF569" s="65" t="str">
        <f t="shared" si="185"/>
        <v/>
      </c>
      <c r="AG569" s="65" t="str">
        <f t="shared" si="186"/>
        <v/>
      </c>
      <c r="AH569" s="65" t="str">
        <f t="shared" si="187"/>
        <v/>
      </c>
      <c r="AI569" s="65" t="str">
        <f t="shared" si="188"/>
        <v/>
      </c>
      <c r="AJ569" s="65" t="str">
        <f t="shared" si="189"/>
        <v/>
      </c>
    </row>
    <row r="570" spans="1:36" x14ac:dyDescent="0.25">
      <c r="A570" s="109" t="s">
        <v>759</v>
      </c>
      <c r="B570" s="114">
        <v>17</v>
      </c>
      <c r="C570" s="75">
        <v>20160416</v>
      </c>
      <c r="D570" s="75">
        <v>11</v>
      </c>
      <c r="E570" s="75"/>
      <c r="F570" s="195" t="s">
        <v>758</v>
      </c>
      <c r="G570" s="75"/>
      <c r="H570" s="78"/>
      <c r="I570" s="75"/>
      <c r="J570" s="75"/>
      <c r="K570" s="75"/>
      <c r="L570" s="233"/>
      <c r="M570" s="234"/>
      <c r="N570" s="235"/>
      <c r="O570" s="235"/>
      <c r="Q570" s="115"/>
      <c r="R570" s="112" t="str">
        <f t="shared" si="173"/>
        <v>Update games set Opp_after= 17 where game_id=20160416</v>
      </c>
      <c r="S570" s="112" t="str">
        <f t="shared" si="174"/>
        <v>Update lineups set player_name = 'Mendes Ryan' where game_id = 20160416 and player_order = 11; update lineups set player_on = 'Mendes Ryan', sub_min =  where game_id = 20160416 and player_name = ''</v>
      </c>
      <c r="T570" s="65" t="str">
        <f t="shared" si="178"/>
        <v/>
      </c>
      <c r="U570" s="193" t="str">
        <f t="shared" si="175"/>
        <v/>
      </c>
      <c r="V570" s="242" t="s">
        <v>739</v>
      </c>
      <c r="W570" s="65" t="str">
        <f t="shared" si="176"/>
        <v>Update lineups set player_name = 'Mendes Ryan'</v>
      </c>
      <c r="X570" s="65" t="str">
        <f t="shared" si="179"/>
        <v/>
      </c>
      <c r="Y570" s="65" t="str">
        <f t="shared" si="180"/>
        <v/>
      </c>
      <c r="Z570" s="65" t="str">
        <f t="shared" si="181"/>
        <v/>
      </c>
      <c r="AA570" s="65" t="str">
        <f t="shared" si="182"/>
        <v/>
      </c>
      <c r="AB570" s="65" t="str">
        <f t="shared" si="183"/>
        <v/>
      </c>
      <c r="AC570" s="65" t="str">
        <f t="shared" si="184"/>
        <v/>
      </c>
      <c r="AD570" s="65" t="str">
        <f t="shared" si="190"/>
        <v xml:space="preserve"> where game_id = 20160416 and player_order = 11; update lineups set player_on = 'Mendes Ryan', sub_min =  where game_id = 20160416 and player_name = ''</v>
      </c>
      <c r="AE570" s="65" t="s">
        <v>739</v>
      </c>
      <c r="AF570" s="65" t="str">
        <f t="shared" si="185"/>
        <v/>
      </c>
      <c r="AG570" s="65" t="str">
        <f t="shared" si="186"/>
        <v/>
      </c>
      <c r="AH570" s="65" t="str">
        <f t="shared" si="187"/>
        <v/>
      </c>
      <c r="AI570" s="65" t="str">
        <f t="shared" si="188"/>
        <v/>
      </c>
      <c r="AJ570" s="65" t="str">
        <f t="shared" si="189"/>
        <v/>
      </c>
    </row>
    <row r="571" spans="1:36" x14ac:dyDescent="0.25">
      <c r="A571" s="109" t="s">
        <v>20</v>
      </c>
      <c r="B571" s="244" t="s">
        <v>755</v>
      </c>
      <c r="C571" s="113">
        <v>20160416</v>
      </c>
      <c r="D571" s="113">
        <v>12</v>
      </c>
      <c r="F571" s="194" t="s">
        <v>754</v>
      </c>
      <c r="Q571" s="115"/>
      <c r="R571" s="112" t="str">
        <f t="shared" si="173"/>
        <v>Update games set Ground= 'City Ground' where game_id=20160416</v>
      </c>
      <c r="S571" s="112" t="str">
        <f t="shared" si="174"/>
        <v>Update lineups set player_name = 'Evtimov Dimitar' where game_id = 20160416 and player_order = 12; update lineups set player_on = 'Evtimov Dimitar', sub_min =  where game_id = 20160416 and player_name = ''</v>
      </c>
      <c r="T571" s="65" t="str">
        <f t="shared" si="178"/>
        <v/>
      </c>
      <c r="U571" s="193" t="str">
        <f t="shared" si="175"/>
        <v/>
      </c>
      <c r="V571" s="242" t="s">
        <v>739</v>
      </c>
      <c r="W571" s="65" t="str">
        <f t="shared" si="176"/>
        <v>Update lineups set player_name = 'Evtimov Dimitar'</v>
      </c>
      <c r="X571" s="65" t="str">
        <f t="shared" si="179"/>
        <v/>
      </c>
      <c r="Y571" s="65" t="str">
        <f t="shared" si="180"/>
        <v/>
      </c>
      <c r="Z571" s="65" t="str">
        <f t="shared" si="181"/>
        <v/>
      </c>
      <c r="AA571" s="65" t="str">
        <f t="shared" si="182"/>
        <v/>
      </c>
      <c r="AB571" s="65" t="str">
        <f t="shared" si="183"/>
        <v/>
      </c>
      <c r="AC571" s="65" t="str">
        <f t="shared" si="184"/>
        <v/>
      </c>
      <c r="AD571" s="65" t="str">
        <f t="shared" si="190"/>
        <v xml:space="preserve"> where game_id = 20160416 and player_order = 12; update lineups set player_on = 'Evtimov Dimitar', sub_min =  where game_id = 20160416 and player_name = ''</v>
      </c>
      <c r="AE571" s="65" t="s">
        <v>739</v>
      </c>
      <c r="AF571" s="65" t="str">
        <f t="shared" si="185"/>
        <v/>
      </c>
      <c r="AG571" s="65" t="str">
        <f t="shared" si="186"/>
        <v/>
      </c>
      <c r="AH571" s="65" t="str">
        <f t="shared" si="187"/>
        <v/>
      </c>
      <c r="AI571" s="65" t="str">
        <f t="shared" si="188"/>
        <v/>
      </c>
      <c r="AJ571" s="65" t="str">
        <f t="shared" si="189"/>
        <v/>
      </c>
    </row>
    <row r="572" spans="1:36" x14ac:dyDescent="0.25">
      <c r="A572" s="109" t="s">
        <v>756</v>
      </c>
      <c r="B572" s="244" t="s">
        <v>755</v>
      </c>
      <c r="C572" s="113">
        <v>20160416</v>
      </c>
      <c r="D572" s="113">
        <v>13</v>
      </c>
      <c r="F572" s="194" t="s">
        <v>2794</v>
      </c>
      <c r="H572" s="232"/>
      <c r="Q572" s="115"/>
      <c r="R572" s="112" t="str">
        <f t="shared" si="173"/>
        <v>Update games set Ground_Parent= 'City Ground' where game_id=20160416</v>
      </c>
      <c r="S572" s="112" t="str">
        <f t="shared" si="174"/>
        <v>Update lineups set player_name = 'Worrall Joe' where game_id = 20160416 and player_order = 13; update lineups set player_on = 'Worrall Joe', sub_min =  where game_id = 20160416 and player_name = ''</v>
      </c>
      <c r="T572" s="65" t="str">
        <f t="shared" si="178"/>
        <v/>
      </c>
      <c r="U572" s="193" t="str">
        <f t="shared" si="175"/>
        <v/>
      </c>
      <c r="V572" s="242" t="s">
        <v>739</v>
      </c>
      <c r="W572" s="65" t="str">
        <f t="shared" si="176"/>
        <v>Update lineups set player_name = 'Worrall Joe'</v>
      </c>
      <c r="X572" s="65" t="str">
        <f t="shared" si="179"/>
        <v/>
      </c>
      <c r="Y572" s="65" t="str">
        <f t="shared" si="180"/>
        <v/>
      </c>
      <c r="Z572" s="65" t="str">
        <f t="shared" si="181"/>
        <v/>
      </c>
      <c r="AA572" s="65" t="str">
        <f t="shared" si="182"/>
        <v/>
      </c>
      <c r="AB572" s="65" t="str">
        <f t="shared" si="183"/>
        <v/>
      </c>
      <c r="AC572" s="65" t="str">
        <f t="shared" si="184"/>
        <v/>
      </c>
      <c r="AD572" s="65" t="str">
        <f t="shared" si="190"/>
        <v xml:space="preserve"> where game_id = 20160416 and player_order = 13; update lineups set player_on = 'Worrall Joe', sub_min =  where game_id = 20160416 and player_name = ''</v>
      </c>
      <c r="AE572" s="65" t="s">
        <v>739</v>
      </c>
      <c r="AF572" s="65" t="str">
        <f t="shared" si="185"/>
        <v/>
      </c>
      <c r="AG572" s="65" t="str">
        <f t="shared" si="186"/>
        <v/>
      </c>
      <c r="AH572" s="65" t="str">
        <f t="shared" si="187"/>
        <v/>
      </c>
      <c r="AI572" s="65" t="str">
        <f t="shared" si="188"/>
        <v/>
      </c>
      <c r="AJ572" s="65" t="str">
        <f t="shared" si="189"/>
        <v/>
      </c>
    </row>
    <row r="573" spans="1:36" x14ac:dyDescent="0.25">
      <c r="A573" s="109" t="s">
        <v>753</v>
      </c>
      <c r="B573" s="244" t="s">
        <v>2802</v>
      </c>
      <c r="C573" s="113">
        <v>20160416</v>
      </c>
      <c r="D573" s="113">
        <v>14</v>
      </c>
      <c r="F573" s="194" t="s">
        <v>735</v>
      </c>
      <c r="H573" s="232"/>
      <c r="Q573" s="115"/>
      <c r="R573" s="112" t="str">
        <f t="shared" si="173"/>
        <v>Update games set Referee= 'Chris Kavanagh' where game_id=20160416</v>
      </c>
      <c r="S573" s="112" t="str">
        <f t="shared" si="174"/>
        <v>Update lineups set player_name = 'Cohen Chris' where game_id = 20160416 and player_order = 14; update lineups set player_on = 'Cohen Chris', sub_min =  where game_id = 20160416 and player_name = ''</v>
      </c>
      <c r="T573" s="65" t="str">
        <f t="shared" si="178"/>
        <v/>
      </c>
      <c r="U573" s="193" t="str">
        <f t="shared" si="175"/>
        <v/>
      </c>
      <c r="V573" s="242" t="s">
        <v>739</v>
      </c>
      <c r="W573" s="65" t="str">
        <f t="shared" si="176"/>
        <v>Update lineups set player_name = 'Cohen Chris'</v>
      </c>
      <c r="X573" s="65" t="str">
        <f t="shared" si="179"/>
        <v/>
      </c>
      <c r="Y573" s="65" t="str">
        <f t="shared" si="180"/>
        <v/>
      </c>
      <c r="Z573" s="65" t="str">
        <f t="shared" si="181"/>
        <v/>
      </c>
      <c r="AA573" s="65" t="str">
        <f t="shared" si="182"/>
        <v/>
      </c>
      <c r="AB573" s="65" t="str">
        <f t="shared" si="183"/>
        <v/>
      </c>
      <c r="AC573" s="65" t="str">
        <f t="shared" si="184"/>
        <v/>
      </c>
      <c r="AD573" s="65" t="str">
        <f t="shared" si="190"/>
        <v xml:space="preserve"> where game_id = 20160416 and player_order = 14; update lineups set player_on = 'Cohen Chris', sub_min =  where game_id = 20160416 and player_name = ''</v>
      </c>
      <c r="AE573" s="65" t="s">
        <v>739</v>
      </c>
      <c r="AF573" s="65" t="str">
        <f t="shared" si="185"/>
        <v/>
      </c>
      <c r="AG573" s="65" t="str">
        <f t="shared" si="186"/>
        <v/>
      </c>
      <c r="AH573" s="65" t="str">
        <f t="shared" si="187"/>
        <v/>
      </c>
      <c r="AI573" s="65" t="str">
        <f t="shared" si="188"/>
        <v/>
      </c>
      <c r="AJ573" s="65" t="str">
        <f t="shared" si="189"/>
        <v/>
      </c>
    </row>
    <row r="574" spans="1:36" x14ac:dyDescent="0.25">
      <c r="A574" s="109" t="s">
        <v>475</v>
      </c>
      <c r="B574" s="114">
        <v>16449</v>
      </c>
      <c r="C574" s="113">
        <v>20160416</v>
      </c>
      <c r="D574" s="113">
        <v>15</v>
      </c>
      <c r="F574" s="194" t="s">
        <v>765</v>
      </c>
      <c r="H574" s="194"/>
      <c r="Q574" s="115"/>
      <c r="R574" s="112" t="str">
        <f t="shared" si="173"/>
        <v>Update games set Att= 16449 where game_id=20160416</v>
      </c>
      <c r="S574" s="112" t="str">
        <f t="shared" si="174"/>
        <v>Update lineups set player_name = 'Vaughan David' where game_id = 20160416 and player_order = 15; update lineups set player_on = 'Vaughan David', sub_min =  where game_id = 20160416 and player_name = ''</v>
      </c>
      <c r="T574" s="65" t="str">
        <f t="shared" si="178"/>
        <v/>
      </c>
      <c r="U574" s="193" t="str">
        <f t="shared" si="175"/>
        <v/>
      </c>
      <c r="V574" s="242" t="s">
        <v>739</v>
      </c>
      <c r="W574" s="65" t="str">
        <f t="shared" si="176"/>
        <v>Update lineups set player_name = 'Vaughan David'</v>
      </c>
      <c r="X574" s="65" t="str">
        <f t="shared" si="179"/>
        <v/>
      </c>
      <c r="Y574" s="65" t="str">
        <f t="shared" si="180"/>
        <v/>
      </c>
      <c r="Z574" s="65" t="str">
        <f t="shared" si="181"/>
        <v/>
      </c>
      <c r="AA574" s="65" t="str">
        <f t="shared" si="182"/>
        <v/>
      </c>
      <c r="AB574" s="65" t="str">
        <f t="shared" si="183"/>
        <v/>
      </c>
      <c r="AC574" s="65" t="str">
        <f t="shared" si="184"/>
        <v/>
      </c>
      <c r="AD574" s="65" t="str">
        <f t="shared" si="190"/>
        <v xml:space="preserve"> where game_id = 20160416 and player_order = 15; update lineups set player_on = 'Vaughan David', sub_min =  where game_id = 20160416 and player_name = ''</v>
      </c>
      <c r="AE574" s="65" t="s">
        <v>739</v>
      </c>
      <c r="AF574" s="65" t="str">
        <f t="shared" si="185"/>
        <v/>
      </c>
      <c r="AG574" s="65" t="str">
        <f t="shared" si="186"/>
        <v/>
      </c>
      <c r="AH574" s="65" t="str">
        <f t="shared" si="187"/>
        <v/>
      </c>
      <c r="AI574" s="65" t="str">
        <f t="shared" si="188"/>
        <v/>
      </c>
      <c r="AJ574" s="65" t="str">
        <f t="shared" si="189"/>
        <v/>
      </c>
    </row>
    <row r="575" spans="1:36" x14ac:dyDescent="0.25">
      <c r="A575" s="109" t="s">
        <v>749</v>
      </c>
      <c r="B575" s="247" t="s">
        <v>2803</v>
      </c>
      <c r="C575" s="113">
        <v>20160416</v>
      </c>
      <c r="D575" s="113">
        <v>16</v>
      </c>
      <c r="F575" s="194" t="s">
        <v>829</v>
      </c>
      <c r="G575" s="113">
        <v>84</v>
      </c>
      <c r="H575" s="194" t="s">
        <v>824</v>
      </c>
      <c r="Q575" s="115"/>
      <c r="R575" s="112" t="str">
        <f t="shared" si="173"/>
        <v>Update games set Source= 'http://www.11v11.com/matches/nottingham-forest-v-blackburn-rovers-19-april-2016-316694/' where game_id=20160416</v>
      </c>
      <c r="S575" s="112" t="str">
        <f t="shared" si="174"/>
        <v>Update lineups set player_name = 'Assombalonga Britt', Sub_min= 84, Player_off = 'Tesche Robert' where game_id = 20160416 and player_order = 16; update lineups set player_on = 'Assombalonga Britt', sub_min = 84 where game_id = 20160416 and player_name = 'Tesche Robert'</v>
      </c>
      <c r="T575" s="65" t="str">
        <f t="shared" si="178"/>
        <v/>
      </c>
      <c r="U575" s="193" t="str">
        <f t="shared" si="175"/>
        <v/>
      </c>
      <c r="V575" s="242" t="s">
        <v>739</v>
      </c>
      <c r="W575" s="65" t="str">
        <f t="shared" si="176"/>
        <v>Update lineups set player_name = 'Assombalonga Britt'</v>
      </c>
      <c r="X575" s="65" t="str">
        <f t="shared" si="179"/>
        <v/>
      </c>
      <c r="Y575" s="65" t="str">
        <f t="shared" si="180"/>
        <v/>
      </c>
      <c r="Z575" s="65" t="str">
        <f t="shared" si="181"/>
        <v/>
      </c>
      <c r="AA575" s="65" t="str">
        <f t="shared" si="182"/>
        <v/>
      </c>
      <c r="AB575" s="65" t="str">
        <f t="shared" si="183"/>
        <v>, Sub_min= 84</v>
      </c>
      <c r="AC575" s="65" t="str">
        <f t="shared" si="184"/>
        <v>, Player_off = 'Tesche Robert'</v>
      </c>
      <c r="AD575" s="65" t="str">
        <f t="shared" si="190"/>
        <v xml:space="preserve"> where game_id = 20160416 and player_order = 16; update lineups set player_on = 'Assombalonga Britt', sub_min = 84 where game_id = 20160416 and player_name = 'Tesche Robert'</v>
      </c>
      <c r="AE575" s="65" t="s">
        <v>739</v>
      </c>
      <c r="AF575" s="65" t="str">
        <f t="shared" si="185"/>
        <v/>
      </c>
      <c r="AG575" s="65" t="str">
        <f t="shared" si="186"/>
        <v/>
      </c>
      <c r="AH575" s="65" t="str">
        <f t="shared" si="187"/>
        <v/>
      </c>
      <c r="AI575" s="65" t="str">
        <f t="shared" si="188"/>
        <v/>
      </c>
      <c r="AJ575" s="65" t="str">
        <f t="shared" si="189"/>
        <v/>
      </c>
    </row>
    <row r="576" spans="1:36" x14ac:dyDescent="0.25">
      <c r="A576" s="109" t="s">
        <v>746</v>
      </c>
      <c r="B576" s="198" t="s">
        <v>2798</v>
      </c>
      <c r="C576" s="113">
        <v>20160416</v>
      </c>
      <c r="D576" s="113">
        <v>17</v>
      </c>
      <c r="F576" s="194" t="s">
        <v>823</v>
      </c>
      <c r="G576" s="113">
        <v>73</v>
      </c>
      <c r="H576" s="194" t="s">
        <v>758</v>
      </c>
      <c r="Q576" s="115"/>
      <c r="R576" s="112" t="str">
        <f t="shared" si="173"/>
        <v>Update games set Game_date= '20160416' where game_id=20160416</v>
      </c>
      <c r="S576" s="112" t="str">
        <f t="shared" si="174"/>
        <v>Update lineups set player_name = 'Burke Oliver', Sub_min= 73, Player_off = 'Mendes Ryan' where game_id = 20160416 and player_order = 17; update lineups set player_on = 'Burke Oliver', sub_min = 73 where game_id = 20160416 and player_name = 'Mendes Ryan'</v>
      </c>
      <c r="T576" s="65" t="str">
        <f t="shared" si="178"/>
        <v/>
      </c>
      <c r="U576" s="193" t="str">
        <f t="shared" si="175"/>
        <v/>
      </c>
      <c r="V576" s="242" t="s">
        <v>739</v>
      </c>
      <c r="W576" s="65" t="str">
        <f t="shared" si="176"/>
        <v>Update lineups set player_name = 'Burke Oliver'</v>
      </c>
      <c r="X576" s="65" t="str">
        <f t="shared" si="179"/>
        <v/>
      </c>
      <c r="Y576" s="65" t="str">
        <f t="shared" si="180"/>
        <v/>
      </c>
      <c r="Z576" s="65" t="str">
        <f t="shared" si="181"/>
        <v/>
      </c>
      <c r="AA576" s="65" t="str">
        <f t="shared" si="182"/>
        <v/>
      </c>
      <c r="AB576" s="65" t="str">
        <f t="shared" si="183"/>
        <v>, Sub_min= 73</v>
      </c>
      <c r="AC576" s="65" t="str">
        <f t="shared" si="184"/>
        <v>, Player_off = 'Mendes Ryan'</v>
      </c>
      <c r="AD576" s="65" t="str">
        <f t="shared" si="190"/>
        <v xml:space="preserve"> where game_id = 20160416 and player_order = 17; update lineups set player_on = 'Burke Oliver', sub_min = 73 where game_id = 20160416 and player_name = 'Mendes Ryan'</v>
      </c>
      <c r="AE576" s="65" t="s">
        <v>739</v>
      </c>
      <c r="AF576" s="65" t="str">
        <f t="shared" si="185"/>
        <v/>
      </c>
      <c r="AG576" s="65" t="str">
        <f t="shared" si="186"/>
        <v/>
      </c>
      <c r="AH576" s="65" t="str">
        <f t="shared" si="187"/>
        <v/>
      </c>
      <c r="AI576" s="65" t="str">
        <f t="shared" si="188"/>
        <v/>
      </c>
      <c r="AJ576" s="65" t="str">
        <f t="shared" si="189"/>
        <v/>
      </c>
    </row>
    <row r="577" spans="1:36" s="126" customFormat="1" ht="15" thickBot="1" x14ac:dyDescent="0.3">
      <c r="A577" s="116" t="s">
        <v>743</v>
      </c>
      <c r="B577" s="238" t="s">
        <v>2711</v>
      </c>
      <c r="C577" s="117">
        <v>20160416</v>
      </c>
      <c r="D577" s="117">
        <v>18</v>
      </c>
      <c r="E577" s="117"/>
      <c r="F577" s="199" t="s">
        <v>776</v>
      </c>
      <c r="G577" s="117"/>
      <c r="H577" s="118"/>
      <c r="I577" s="117"/>
      <c r="J577" s="117"/>
      <c r="K577" s="117"/>
      <c r="L577" s="205"/>
      <c r="M577" s="206"/>
      <c r="N577" s="207"/>
      <c r="O577" s="207"/>
      <c r="P577" s="207"/>
      <c r="Q577" s="239"/>
      <c r="R577" s="240" t="str">
        <f t="shared" si="173"/>
        <v>Update games set Game_time= '3:00PM' where game_id=20160416</v>
      </c>
      <c r="S577" s="240" t="str">
        <f t="shared" si="174"/>
        <v>Update lineups set player_name = 'O''Grady Chris' where game_id = 20160416 and player_order = 18; update lineups set player_on = 'O'Grady Chris', sub_min =  where game_id = 20160416 and player_name = ''</v>
      </c>
      <c r="T577" s="126" t="str">
        <f t="shared" si="178"/>
        <v/>
      </c>
      <c r="U577" s="241" t="str">
        <f t="shared" si="175"/>
        <v/>
      </c>
      <c r="V577" s="242" t="s">
        <v>739</v>
      </c>
      <c r="W577" s="126" t="str">
        <f t="shared" si="176"/>
        <v>Update lineups set player_name = 'O''Grady Chris'</v>
      </c>
      <c r="X577" s="126" t="str">
        <f t="shared" si="179"/>
        <v/>
      </c>
      <c r="Y577" s="126" t="str">
        <f t="shared" si="180"/>
        <v/>
      </c>
      <c r="Z577" s="126" t="str">
        <f t="shared" si="181"/>
        <v/>
      </c>
      <c r="AA577" s="126" t="str">
        <f t="shared" si="182"/>
        <v/>
      </c>
      <c r="AB577" s="126" t="str">
        <f t="shared" si="183"/>
        <v/>
      </c>
      <c r="AC577" s="126" t="str">
        <f t="shared" si="184"/>
        <v/>
      </c>
      <c r="AD577" s="65" t="str">
        <f t="shared" si="190"/>
        <v xml:space="preserve"> where game_id = 20160416 and player_order = 18; update lineups set player_on = 'O'Grady Chris', sub_min =  where game_id = 20160416 and player_name = ''</v>
      </c>
      <c r="AE577" s="126" t="s">
        <v>739</v>
      </c>
      <c r="AF577" s="126" t="str">
        <f t="shared" si="185"/>
        <v/>
      </c>
      <c r="AG577" s="126" t="str">
        <f t="shared" si="186"/>
        <v/>
      </c>
      <c r="AH577" s="126" t="str">
        <f t="shared" si="187"/>
        <v/>
      </c>
      <c r="AI577" s="126" t="str">
        <f t="shared" si="188"/>
        <v/>
      </c>
      <c r="AJ577" s="126" t="str">
        <f t="shared" si="189"/>
        <v/>
      </c>
    </row>
    <row r="578" spans="1:36" ht="15" thickTop="1" x14ac:dyDescent="0.25">
      <c r="A578" s="136" t="s">
        <v>22</v>
      </c>
      <c r="B578" s="246" t="s">
        <v>2683</v>
      </c>
      <c r="C578" s="113">
        <v>20160423</v>
      </c>
      <c r="D578" s="113">
        <v>1</v>
      </c>
      <c r="F578" s="212" t="s">
        <v>772</v>
      </c>
      <c r="L578" s="202">
        <v>1</v>
      </c>
      <c r="M578" s="245" t="s">
        <v>824</v>
      </c>
      <c r="N578" s="204">
        <v>23</v>
      </c>
      <c r="Q578" s="115"/>
      <c r="R578" s="112" t="str">
        <f t="shared" ref="R578:R641" si="191">IF(B578="","--", CONCATENATE("Update games set ", A578, "= ",B578," where game_id=", C578))</f>
        <v>Update games set Opponent= 'Fulham' where game_id=20160423</v>
      </c>
      <c r="S578" s="112" t="str">
        <f t="shared" ref="S578:S641" si="192">IF(F578="", "", W578&amp;X578&amp;Y578&amp;Z578&amp;AA578&amp;AB578&amp;AC578&amp;AD578)</f>
        <v>Update lineups set player_name = 'de Vries Dorus' where game_id = 20160423 and player_order = 1; update lineups set player_on = 'de Vries Dorus', sub_min =  where game_id = 20160423 and player_name = ''</v>
      </c>
      <c r="T578" s="65" t="str">
        <f t="shared" si="178"/>
        <v>insert into goals (game_id, goal_order, scorer_name) values (20160423, 1, 'Tesche Robert')</v>
      </c>
      <c r="U578" s="193" t="str">
        <f t="shared" ref="U578:U641" si="193">IF(L578="", "", AF578&amp;AG578&amp;AH578&amp;AI578&amp;AJ578)</f>
        <v>update goals set scorer_name = 'Tesche Robert', goal_min = 23 where game_id = 20160423 and goal_order = 1</v>
      </c>
      <c r="V578" s="242" t="s">
        <v>739</v>
      </c>
      <c r="W578" s="65" t="str">
        <f t="shared" ref="W578:W641" si="194">IF(F578="","",CONCATENATE("Update lineups set player_name = '",SUBSTITUTE(F578, "'", "''"),"'"))</f>
        <v>Update lineups set player_name = 'de Vries Dorus'</v>
      </c>
      <c r="X578" s="65" t="str">
        <f t="shared" si="179"/>
        <v/>
      </c>
      <c r="Y578" s="65" t="str">
        <f t="shared" si="180"/>
        <v/>
      </c>
      <c r="Z578" s="65" t="str">
        <f t="shared" si="181"/>
        <v/>
      </c>
      <c r="AA578" s="65" t="str">
        <f t="shared" si="182"/>
        <v/>
      </c>
      <c r="AB578" s="65" t="str">
        <f t="shared" si="183"/>
        <v/>
      </c>
      <c r="AC578" s="65" t="str">
        <f t="shared" si="184"/>
        <v/>
      </c>
      <c r="AD578" s="65" t="str">
        <f t="shared" si="190"/>
        <v xml:space="preserve"> where game_id = 20160423 and player_order = 1; update lineups set player_on = 'de Vries Dorus', sub_min =  where game_id = 20160423 and player_name = ''</v>
      </c>
      <c r="AE578" s="65" t="s">
        <v>739</v>
      </c>
      <c r="AF578" s="65" t="str">
        <f t="shared" si="185"/>
        <v>update goals set scorer_name = 'Tesche Robert'</v>
      </c>
      <c r="AG578" s="65" t="str">
        <f t="shared" si="186"/>
        <v>, goal_min = 23</v>
      </c>
      <c r="AH578" s="65" t="str">
        <f t="shared" si="187"/>
        <v/>
      </c>
      <c r="AI578" s="65" t="str">
        <f t="shared" si="188"/>
        <v/>
      </c>
      <c r="AJ578" s="65" t="str">
        <f t="shared" si="189"/>
        <v xml:space="preserve"> where game_id = 20160423 and goal_order = 1</v>
      </c>
    </row>
    <row r="579" spans="1:36" x14ac:dyDescent="0.25">
      <c r="A579" s="109" t="s">
        <v>774</v>
      </c>
      <c r="B579" s="114" t="str">
        <f>B578</f>
        <v>'Fulham'</v>
      </c>
      <c r="C579" s="113">
        <v>20160423</v>
      </c>
      <c r="D579" s="113">
        <v>2</v>
      </c>
      <c r="F579" s="212" t="s">
        <v>771</v>
      </c>
      <c r="L579" s="202">
        <v>2</v>
      </c>
      <c r="M579" s="245" t="s">
        <v>715</v>
      </c>
      <c r="N579" s="204">
        <v>43</v>
      </c>
      <c r="Q579" s="115"/>
      <c r="R579" s="112" t="str">
        <f t="shared" si="191"/>
        <v>Update games set Opp_Parent= 'Fulham' where game_id=20160423</v>
      </c>
      <c r="S579" s="112" t="str">
        <f t="shared" si="192"/>
        <v>Update lineups set player_name = 'Lichaj Eric' where game_id = 20160423 and player_order = 2; update lineups set player_on = 'Lichaj Eric', sub_min =  where game_id = 20160423 and player_name = ''</v>
      </c>
      <c r="T579" s="65" t="str">
        <f t="shared" si="178"/>
        <v>insert into goals (game_id, goal_order, scorer_name) values (20160423, 2, 'Lansbury Henri')</v>
      </c>
      <c r="U579" s="193" t="str">
        <f t="shared" si="193"/>
        <v>update goals set scorer_name = 'Lansbury Henri', goal_min = 43 where game_id = 20160423 and goal_order = 2</v>
      </c>
      <c r="V579" s="242" t="s">
        <v>739</v>
      </c>
      <c r="W579" s="65" t="str">
        <f t="shared" si="194"/>
        <v>Update lineups set player_name = 'Lichaj Eric'</v>
      </c>
      <c r="X579" s="65" t="str">
        <f t="shared" si="179"/>
        <v/>
      </c>
      <c r="Y579" s="65" t="str">
        <f t="shared" si="180"/>
        <v/>
      </c>
      <c r="Z579" s="65" t="str">
        <f t="shared" si="181"/>
        <v/>
      </c>
      <c r="AA579" s="65" t="str">
        <f t="shared" si="182"/>
        <v/>
      </c>
      <c r="AB579" s="65" t="str">
        <f t="shared" si="183"/>
        <v/>
      </c>
      <c r="AC579" s="65" t="str">
        <f t="shared" si="184"/>
        <v/>
      </c>
      <c r="AD579" s="65" t="str">
        <f t="shared" si="190"/>
        <v xml:space="preserve"> where game_id = 20160423 and player_order = 2; update lineups set player_on = 'Lichaj Eric', sub_min =  where game_id = 20160423 and player_name = ''</v>
      </c>
      <c r="AE579" s="65" t="s">
        <v>739</v>
      </c>
      <c r="AF579" s="65" t="str">
        <f t="shared" si="185"/>
        <v>update goals set scorer_name = 'Lansbury Henri'</v>
      </c>
      <c r="AG579" s="65" t="str">
        <f t="shared" si="186"/>
        <v>, goal_min = 43</v>
      </c>
      <c r="AH579" s="65" t="str">
        <f t="shared" si="187"/>
        <v/>
      </c>
      <c r="AI579" s="65" t="str">
        <f t="shared" si="188"/>
        <v/>
      </c>
      <c r="AJ579" s="65" t="str">
        <f t="shared" si="189"/>
        <v xml:space="preserve"> where game_id = 20160423 and goal_order = 2</v>
      </c>
    </row>
    <row r="580" spans="1:36" x14ac:dyDescent="0.25">
      <c r="A580" s="109" t="s">
        <v>5</v>
      </c>
      <c r="B580" s="114">
        <v>3</v>
      </c>
      <c r="C580" s="113">
        <v>20160423</v>
      </c>
      <c r="D580" s="113">
        <v>3</v>
      </c>
      <c r="F580" s="212" t="s">
        <v>714</v>
      </c>
      <c r="I580" s="113">
        <v>18</v>
      </c>
      <c r="L580" s="202">
        <v>3</v>
      </c>
      <c r="M580" s="245" t="s">
        <v>715</v>
      </c>
      <c r="N580" s="204">
        <v>70</v>
      </c>
      <c r="O580" s="248" t="s">
        <v>1</v>
      </c>
      <c r="Q580" s="115"/>
      <c r="R580" s="112" t="str">
        <f t="shared" si="191"/>
        <v>Update games set F= 3 where game_id=20160423</v>
      </c>
      <c r="S580" s="112" t="str">
        <f t="shared" si="192"/>
        <v>Update lineups set player_name = 'Mills Matthew', Y_min = 18 where game_id = 20160423 and player_order = 3; update lineups set player_on = 'Mills Matthew', sub_min =  where game_id = 20160423 and player_name = ''</v>
      </c>
      <c r="T580" s="65" t="str">
        <f t="shared" si="178"/>
        <v>insert into goals (game_id, goal_order, scorer_name) values (20160423, 3, 'Lansbury Henri')</v>
      </c>
      <c r="U580" s="193" t="str">
        <f t="shared" si="193"/>
        <v>update goals set scorer_name = 'Lansbury Henri', goal_min = 70, Pen = 'P' where game_id = 20160423 and goal_order = 3</v>
      </c>
      <c r="V580" s="242" t="s">
        <v>739</v>
      </c>
      <c r="W580" s="65" t="str">
        <f t="shared" si="194"/>
        <v>Update lineups set player_name = 'Mills Matthew'</v>
      </c>
      <c r="X580" s="65" t="str">
        <f t="shared" si="179"/>
        <v/>
      </c>
      <c r="Y580" s="65" t="str">
        <f t="shared" si="180"/>
        <v>, Y_min = 18</v>
      </c>
      <c r="Z580" s="65" t="str">
        <f t="shared" si="181"/>
        <v/>
      </c>
      <c r="AA580" s="65" t="str">
        <f t="shared" si="182"/>
        <v/>
      </c>
      <c r="AB580" s="65" t="str">
        <f t="shared" si="183"/>
        <v/>
      </c>
      <c r="AC580" s="65" t="str">
        <f t="shared" si="184"/>
        <v/>
      </c>
      <c r="AD580" s="65" t="str">
        <f t="shared" si="190"/>
        <v xml:space="preserve"> where game_id = 20160423 and player_order = 3; update lineups set player_on = 'Mills Matthew', sub_min =  where game_id = 20160423 and player_name = ''</v>
      </c>
      <c r="AE580" s="65" t="s">
        <v>739</v>
      </c>
      <c r="AF580" s="65" t="str">
        <f t="shared" si="185"/>
        <v>update goals set scorer_name = 'Lansbury Henri'</v>
      </c>
      <c r="AG580" s="65" t="str">
        <f t="shared" si="186"/>
        <v>, goal_min = 70</v>
      </c>
      <c r="AH580" s="65" t="str">
        <f t="shared" si="187"/>
        <v>, Pen = 'P'</v>
      </c>
      <c r="AI580" s="65" t="str">
        <f t="shared" si="188"/>
        <v/>
      </c>
      <c r="AJ580" s="65" t="str">
        <f t="shared" si="189"/>
        <v xml:space="preserve"> where game_id = 20160423 and goal_order = 3</v>
      </c>
    </row>
    <row r="581" spans="1:36" x14ac:dyDescent="0.25">
      <c r="A581" s="109" t="s">
        <v>0</v>
      </c>
      <c r="B581" s="114">
        <v>1</v>
      </c>
      <c r="C581" s="113">
        <v>20160423</v>
      </c>
      <c r="D581" s="113">
        <v>4</v>
      </c>
      <c r="F581" s="212" t="s">
        <v>735</v>
      </c>
      <c r="Q581" s="115"/>
      <c r="R581" s="112" t="str">
        <f t="shared" si="191"/>
        <v>Update games set A= 1 where game_id=20160423</v>
      </c>
      <c r="S581" s="112" t="str">
        <f t="shared" si="192"/>
        <v>Update lineups set player_name = 'Cohen Chris' where game_id = 20160423 and player_order = 4; update lineups set player_on = 'Cohen Chris', sub_min =  where game_id = 20160423 and player_name = ''</v>
      </c>
      <c r="T581" s="65" t="str">
        <f t="shared" si="178"/>
        <v/>
      </c>
      <c r="U581" s="193" t="str">
        <f t="shared" si="193"/>
        <v/>
      </c>
      <c r="V581" s="242" t="s">
        <v>739</v>
      </c>
      <c r="W581" s="65" t="str">
        <f t="shared" si="194"/>
        <v>Update lineups set player_name = 'Cohen Chris'</v>
      </c>
      <c r="X581" s="65" t="str">
        <f t="shared" si="179"/>
        <v/>
      </c>
      <c r="Y581" s="65" t="str">
        <f t="shared" si="180"/>
        <v/>
      </c>
      <c r="Z581" s="65" t="str">
        <f t="shared" si="181"/>
        <v/>
      </c>
      <c r="AA581" s="65" t="str">
        <f t="shared" si="182"/>
        <v/>
      </c>
      <c r="AB581" s="65" t="str">
        <f t="shared" si="183"/>
        <v/>
      </c>
      <c r="AC581" s="65" t="str">
        <f t="shared" si="184"/>
        <v/>
      </c>
      <c r="AD581" s="65" t="str">
        <f t="shared" si="190"/>
        <v xml:space="preserve"> where game_id = 20160423 and player_order = 4; update lineups set player_on = 'Cohen Chris', sub_min =  where game_id = 20160423 and player_name = ''</v>
      </c>
      <c r="AE581" s="65" t="s">
        <v>739</v>
      </c>
      <c r="AF581" s="65" t="str">
        <f t="shared" si="185"/>
        <v/>
      </c>
      <c r="AG581" s="65" t="str">
        <f t="shared" si="186"/>
        <v/>
      </c>
      <c r="AH581" s="65" t="str">
        <f t="shared" si="187"/>
        <v/>
      </c>
      <c r="AI581" s="65" t="str">
        <f t="shared" si="188"/>
        <v/>
      </c>
      <c r="AJ581" s="65" t="str">
        <f t="shared" si="189"/>
        <v/>
      </c>
    </row>
    <row r="582" spans="1:36" x14ac:dyDescent="0.25">
      <c r="A582" s="109" t="s">
        <v>23</v>
      </c>
      <c r="B582" s="198" t="s">
        <v>770</v>
      </c>
      <c r="C582" s="113">
        <v>20160423</v>
      </c>
      <c r="D582" s="113">
        <v>5</v>
      </c>
      <c r="F582" s="194" t="s">
        <v>2717</v>
      </c>
      <c r="Q582" s="115"/>
      <c r="R582" s="112" t="str">
        <f t="shared" si="191"/>
        <v>Update games set Result= 'W' where game_id=20160423</v>
      </c>
      <c r="S582" s="112" t="str">
        <f t="shared" si="192"/>
        <v>Update lineups set player_name = 'Jokic Bojan' where game_id = 20160423 and player_order = 5; update lineups set player_on = 'Jokic Bojan', sub_min =  where game_id = 20160423 and player_name = ''</v>
      </c>
      <c r="T582" s="65" t="str">
        <f t="shared" si="178"/>
        <v/>
      </c>
      <c r="U582" s="193" t="str">
        <f t="shared" si="193"/>
        <v/>
      </c>
      <c r="V582" s="242" t="s">
        <v>739</v>
      </c>
      <c r="W582" s="65" t="str">
        <f t="shared" si="194"/>
        <v>Update lineups set player_name = 'Jokic Bojan'</v>
      </c>
      <c r="X582" s="65" t="str">
        <f t="shared" si="179"/>
        <v/>
      </c>
      <c r="Y582" s="65" t="str">
        <f t="shared" si="180"/>
        <v/>
      </c>
      <c r="Z582" s="65" t="str">
        <f t="shared" si="181"/>
        <v/>
      </c>
      <c r="AA582" s="65" t="str">
        <f t="shared" si="182"/>
        <v/>
      </c>
      <c r="AB582" s="65" t="str">
        <f t="shared" si="183"/>
        <v/>
      </c>
      <c r="AC582" s="65" t="str">
        <f t="shared" si="184"/>
        <v/>
      </c>
      <c r="AD582" s="65" t="str">
        <f t="shared" si="190"/>
        <v xml:space="preserve"> where game_id = 20160423 and player_order = 5; update lineups set player_on = 'Jokic Bojan', sub_min =  where game_id = 20160423 and player_name = ''</v>
      </c>
      <c r="AE582" s="65" t="s">
        <v>739</v>
      </c>
      <c r="AF582" s="65" t="str">
        <f t="shared" si="185"/>
        <v/>
      </c>
      <c r="AG582" s="65" t="str">
        <f t="shared" si="186"/>
        <v/>
      </c>
      <c r="AH582" s="65" t="str">
        <f t="shared" si="187"/>
        <v/>
      </c>
      <c r="AI582" s="65" t="str">
        <f t="shared" si="188"/>
        <v/>
      </c>
      <c r="AJ582" s="65" t="str">
        <f t="shared" si="189"/>
        <v/>
      </c>
    </row>
    <row r="583" spans="1:36" x14ac:dyDescent="0.25">
      <c r="A583" s="109" t="s">
        <v>768</v>
      </c>
      <c r="B583" s="114">
        <v>2</v>
      </c>
      <c r="C583" s="113">
        <v>20160423</v>
      </c>
      <c r="D583" s="113">
        <v>6</v>
      </c>
      <c r="F583" s="194" t="s">
        <v>796</v>
      </c>
      <c r="Q583" s="115"/>
      <c r="R583" s="112" t="str">
        <f t="shared" si="191"/>
        <v>Update games set HT_f= 2 where game_id=20160423</v>
      </c>
      <c r="S583" s="112" t="str">
        <f t="shared" si="192"/>
        <v>Update lineups set player_name = 'Fox Danny' where game_id = 20160423 and player_order = 6; update lineups set player_on = 'Fox Danny', sub_min =  where game_id = 20160423 and player_name = ''</v>
      </c>
      <c r="T583" s="65" t="str">
        <f t="shared" si="178"/>
        <v/>
      </c>
      <c r="U583" s="193" t="str">
        <f t="shared" si="193"/>
        <v/>
      </c>
      <c r="V583" s="242" t="s">
        <v>739</v>
      </c>
      <c r="W583" s="65" t="str">
        <f t="shared" si="194"/>
        <v>Update lineups set player_name = 'Fox Danny'</v>
      </c>
      <c r="X583" s="65" t="str">
        <f t="shared" si="179"/>
        <v/>
      </c>
      <c r="Y583" s="65" t="str">
        <f t="shared" si="180"/>
        <v/>
      </c>
      <c r="Z583" s="65" t="str">
        <f t="shared" si="181"/>
        <v/>
      </c>
      <c r="AA583" s="65" t="str">
        <f t="shared" si="182"/>
        <v/>
      </c>
      <c r="AB583" s="65" t="str">
        <f t="shared" si="183"/>
        <v/>
      </c>
      <c r="AC583" s="65" t="str">
        <f t="shared" si="184"/>
        <v/>
      </c>
      <c r="AD583" s="65" t="str">
        <f t="shared" si="190"/>
        <v xml:space="preserve"> where game_id = 20160423 and player_order = 6; update lineups set player_on = 'Fox Danny', sub_min =  where game_id = 20160423 and player_name = ''</v>
      </c>
      <c r="AE583" s="65" t="s">
        <v>739</v>
      </c>
      <c r="AF583" s="65" t="str">
        <f t="shared" si="185"/>
        <v/>
      </c>
      <c r="AG583" s="65" t="str">
        <f t="shared" si="186"/>
        <v/>
      </c>
      <c r="AH583" s="65" t="str">
        <f t="shared" si="187"/>
        <v/>
      </c>
      <c r="AI583" s="65" t="str">
        <f t="shared" si="188"/>
        <v/>
      </c>
      <c r="AJ583" s="65" t="str">
        <f t="shared" si="189"/>
        <v/>
      </c>
    </row>
    <row r="584" spans="1:36" x14ac:dyDescent="0.25">
      <c r="A584" s="109" t="s">
        <v>766</v>
      </c>
      <c r="B584" s="114">
        <v>0</v>
      </c>
      <c r="C584" s="113">
        <v>20160423</v>
      </c>
      <c r="D584" s="113">
        <v>7</v>
      </c>
      <c r="F584" s="194" t="s">
        <v>839</v>
      </c>
      <c r="Q584" s="115"/>
      <c r="R584" s="112" t="str">
        <f t="shared" si="191"/>
        <v>Update games set HT_a= 0 where game_id=20160423</v>
      </c>
      <c r="S584" s="112" t="str">
        <f t="shared" si="192"/>
        <v>Update lineups set player_name = 'Gardner Gary' where game_id = 20160423 and player_order = 7; update lineups set player_on = 'Gardner Gary', sub_min =  where game_id = 20160423 and player_name = ''</v>
      </c>
      <c r="T584" s="65" t="str">
        <f t="shared" si="178"/>
        <v/>
      </c>
      <c r="U584" s="193" t="str">
        <f t="shared" si="193"/>
        <v/>
      </c>
      <c r="V584" s="242" t="s">
        <v>739</v>
      </c>
      <c r="W584" s="65" t="str">
        <f t="shared" si="194"/>
        <v>Update lineups set player_name = 'Gardner Gary'</v>
      </c>
      <c r="X584" s="65" t="str">
        <f t="shared" si="179"/>
        <v/>
      </c>
      <c r="Y584" s="65" t="str">
        <f t="shared" si="180"/>
        <v/>
      </c>
      <c r="Z584" s="65" t="str">
        <f t="shared" si="181"/>
        <v/>
      </c>
      <c r="AA584" s="65" t="str">
        <f t="shared" si="182"/>
        <v/>
      </c>
      <c r="AB584" s="65" t="str">
        <f t="shared" si="183"/>
        <v/>
      </c>
      <c r="AC584" s="65" t="str">
        <f t="shared" si="184"/>
        <v/>
      </c>
      <c r="AD584" s="65" t="str">
        <f t="shared" si="190"/>
        <v xml:space="preserve"> where game_id = 20160423 and player_order = 7; update lineups set player_on = 'Gardner Gary', sub_min =  where game_id = 20160423 and player_name = ''</v>
      </c>
      <c r="AE584" s="65" t="s">
        <v>739</v>
      </c>
      <c r="AF584" s="65" t="str">
        <f t="shared" si="185"/>
        <v/>
      </c>
      <c r="AG584" s="65" t="str">
        <f t="shared" si="186"/>
        <v/>
      </c>
      <c r="AH584" s="65" t="str">
        <f t="shared" si="187"/>
        <v/>
      </c>
      <c r="AI584" s="65" t="str">
        <f t="shared" si="188"/>
        <v/>
      </c>
      <c r="AJ584" s="65" t="str">
        <f t="shared" si="189"/>
        <v/>
      </c>
    </row>
    <row r="585" spans="1:36" x14ac:dyDescent="0.25">
      <c r="A585" s="109" t="s">
        <v>764</v>
      </c>
      <c r="B585" s="114">
        <v>17</v>
      </c>
      <c r="C585" s="113">
        <v>20160423</v>
      </c>
      <c r="D585" s="113">
        <v>8</v>
      </c>
      <c r="F585" s="194" t="s">
        <v>715</v>
      </c>
      <c r="Q585" s="115"/>
      <c r="R585" s="112" t="str">
        <f t="shared" si="191"/>
        <v>Update games set Pos_before= 17 where game_id=20160423</v>
      </c>
      <c r="S585" s="112" t="str">
        <f t="shared" si="192"/>
        <v>Update lineups set player_name = 'Lansbury Henri' where game_id = 20160423 and player_order = 8; update lineups set player_on = 'Lansbury Henri', sub_min =  where game_id = 20160423 and player_name = ''</v>
      </c>
      <c r="T585" s="65" t="str">
        <f t="shared" si="178"/>
        <v/>
      </c>
      <c r="U585" s="193" t="str">
        <f t="shared" si="193"/>
        <v/>
      </c>
      <c r="V585" s="242" t="s">
        <v>739</v>
      </c>
      <c r="W585" s="65" t="str">
        <f t="shared" si="194"/>
        <v>Update lineups set player_name = 'Lansbury Henri'</v>
      </c>
      <c r="X585" s="65" t="str">
        <f t="shared" si="179"/>
        <v/>
      </c>
      <c r="Y585" s="65" t="str">
        <f t="shared" si="180"/>
        <v/>
      </c>
      <c r="Z585" s="65" t="str">
        <f t="shared" si="181"/>
        <v/>
      </c>
      <c r="AA585" s="65" t="str">
        <f t="shared" si="182"/>
        <v/>
      </c>
      <c r="AB585" s="65" t="str">
        <f t="shared" si="183"/>
        <v/>
      </c>
      <c r="AC585" s="65" t="str">
        <f t="shared" si="184"/>
        <v/>
      </c>
      <c r="AD585" s="65" t="str">
        <f t="shared" si="190"/>
        <v xml:space="preserve"> where game_id = 20160423 and player_order = 8; update lineups set player_on = 'Lansbury Henri', sub_min =  where game_id = 20160423 and player_name = ''</v>
      </c>
      <c r="AE585" s="65" t="s">
        <v>739</v>
      </c>
      <c r="AF585" s="65" t="str">
        <f t="shared" si="185"/>
        <v/>
      </c>
      <c r="AG585" s="65" t="str">
        <f t="shared" si="186"/>
        <v/>
      </c>
      <c r="AH585" s="65" t="str">
        <f t="shared" si="187"/>
        <v/>
      </c>
      <c r="AI585" s="65" t="str">
        <f t="shared" si="188"/>
        <v/>
      </c>
      <c r="AJ585" s="65" t="str">
        <f t="shared" si="189"/>
        <v/>
      </c>
    </row>
    <row r="586" spans="1:36" x14ac:dyDescent="0.25">
      <c r="A586" s="109" t="s">
        <v>762</v>
      </c>
      <c r="B586" s="114">
        <v>17</v>
      </c>
      <c r="C586" s="113">
        <v>20160423</v>
      </c>
      <c r="D586" s="113">
        <v>9</v>
      </c>
      <c r="F586" s="194" t="s">
        <v>2685</v>
      </c>
      <c r="Q586" s="115"/>
      <c r="R586" s="112" t="str">
        <f t="shared" si="191"/>
        <v>Update games set Pos_after= 17 where game_id=20160423</v>
      </c>
      <c r="S586" s="112" t="str">
        <f t="shared" si="192"/>
        <v>Update lineups set player_name = 'Teshce Robert' where game_id = 20160423 and player_order = 9; update lineups set player_on = 'Teshce Robert', sub_min =  where game_id = 20160423 and player_name = ''</v>
      </c>
      <c r="T586" s="65" t="str">
        <f t="shared" si="178"/>
        <v/>
      </c>
      <c r="U586" s="193" t="str">
        <f t="shared" si="193"/>
        <v/>
      </c>
      <c r="V586" s="242" t="s">
        <v>739</v>
      </c>
      <c r="W586" s="65" t="str">
        <f t="shared" si="194"/>
        <v>Update lineups set player_name = 'Teshce Robert'</v>
      </c>
      <c r="X586" s="65" t="str">
        <f t="shared" si="179"/>
        <v/>
      </c>
      <c r="Y586" s="65" t="str">
        <f t="shared" si="180"/>
        <v/>
      </c>
      <c r="Z586" s="65" t="str">
        <f t="shared" si="181"/>
        <v/>
      </c>
      <c r="AA586" s="65" t="str">
        <f t="shared" si="182"/>
        <v/>
      </c>
      <c r="AB586" s="65" t="str">
        <f t="shared" si="183"/>
        <v/>
      </c>
      <c r="AC586" s="65" t="str">
        <f t="shared" si="184"/>
        <v/>
      </c>
      <c r="AD586" s="65" t="str">
        <f t="shared" si="190"/>
        <v xml:space="preserve"> where game_id = 20160423 and player_order = 9; update lineups set player_on = 'Teshce Robert', sub_min =  where game_id = 20160423 and player_name = ''</v>
      </c>
      <c r="AE586" s="65" t="s">
        <v>739</v>
      </c>
      <c r="AF586" s="65" t="str">
        <f t="shared" si="185"/>
        <v/>
      </c>
      <c r="AG586" s="65" t="str">
        <f t="shared" si="186"/>
        <v/>
      </c>
      <c r="AH586" s="65" t="str">
        <f t="shared" si="187"/>
        <v/>
      </c>
      <c r="AI586" s="65" t="str">
        <f t="shared" si="188"/>
        <v/>
      </c>
      <c r="AJ586" s="65" t="str">
        <f t="shared" si="189"/>
        <v/>
      </c>
    </row>
    <row r="587" spans="1:36" x14ac:dyDescent="0.25">
      <c r="A587" s="109" t="s">
        <v>761</v>
      </c>
      <c r="B587" s="114">
        <v>21</v>
      </c>
      <c r="C587" s="113">
        <v>20160423</v>
      </c>
      <c r="D587" s="113">
        <v>10</v>
      </c>
      <c r="F587" s="194" t="s">
        <v>741</v>
      </c>
      <c r="Q587" s="115"/>
      <c r="R587" s="112" t="str">
        <f t="shared" si="191"/>
        <v>Update games set Opp_before= 21 where game_id=20160423</v>
      </c>
      <c r="S587" s="112" t="str">
        <f t="shared" si="192"/>
        <v>Update lineups set player_name = 'Osborn Ben' where game_id = 20160423 and player_order = 10; update lineups set player_on = 'Osborn Ben', sub_min =  where game_id = 20160423 and player_name = ''</v>
      </c>
      <c r="T587" s="65" t="str">
        <f t="shared" si="178"/>
        <v/>
      </c>
      <c r="U587" s="193" t="str">
        <f t="shared" si="193"/>
        <v/>
      </c>
      <c r="V587" s="242" t="s">
        <v>739</v>
      </c>
      <c r="W587" s="65" t="str">
        <f t="shared" si="194"/>
        <v>Update lineups set player_name = 'Osborn Ben'</v>
      </c>
      <c r="X587" s="65" t="str">
        <f t="shared" si="179"/>
        <v/>
      </c>
      <c r="Y587" s="65" t="str">
        <f t="shared" si="180"/>
        <v/>
      </c>
      <c r="Z587" s="65" t="str">
        <f t="shared" si="181"/>
        <v/>
      </c>
      <c r="AA587" s="65" t="str">
        <f t="shared" si="182"/>
        <v/>
      </c>
      <c r="AB587" s="65" t="str">
        <f t="shared" si="183"/>
        <v/>
      </c>
      <c r="AC587" s="65" t="str">
        <f t="shared" si="184"/>
        <v/>
      </c>
      <c r="AD587" s="65" t="str">
        <f t="shared" si="190"/>
        <v xml:space="preserve"> where game_id = 20160423 and player_order = 10; update lineups set player_on = 'Osborn Ben', sub_min =  where game_id = 20160423 and player_name = ''</v>
      </c>
      <c r="AE587" s="65" t="s">
        <v>739</v>
      </c>
      <c r="AF587" s="65" t="str">
        <f t="shared" si="185"/>
        <v/>
      </c>
      <c r="AG587" s="65" t="str">
        <f t="shared" si="186"/>
        <v/>
      </c>
      <c r="AH587" s="65" t="str">
        <f t="shared" si="187"/>
        <v/>
      </c>
      <c r="AI587" s="65" t="str">
        <f t="shared" si="188"/>
        <v/>
      </c>
      <c r="AJ587" s="65" t="str">
        <f t="shared" si="189"/>
        <v/>
      </c>
    </row>
    <row r="588" spans="1:36" x14ac:dyDescent="0.25">
      <c r="A588" s="109" t="s">
        <v>759</v>
      </c>
      <c r="B588" s="114">
        <v>21</v>
      </c>
      <c r="C588" s="75">
        <v>20160423</v>
      </c>
      <c r="D588" s="75">
        <v>11</v>
      </c>
      <c r="E588" s="75"/>
      <c r="F588" s="195" t="s">
        <v>750</v>
      </c>
      <c r="G588" s="75"/>
      <c r="H588" s="78"/>
      <c r="I588" s="75"/>
      <c r="J588" s="75"/>
      <c r="K588" s="75"/>
      <c r="L588" s="233"/>
      <c r="M588" s="234"/>
      <c r="N588" s="235"/>
      <c r="O588" s="235"/>
      <c r="Q588" s="115"/>
      <c r="R588" s="112" t="str">
        <f t="shared" si="191"/>
        <v>Update games set Opp_after= 21 where game_id=20160423</v>
      </c>
      <c r="S588" s="112" t="str">
        <f t="shared" si="192"/>
        <v>Update lineups set player_name = 'Blackstock Dexter' where game_id = 20160423 and player_order = 11; update lineups set player_on = 'Blackstock Dexter', sub_min =  where game_id = 20160423 and player_name = ''</v>
      </c>
      <c r="T588" s="65" t="str">
        <f t="shared" si="178"/>
        <v/>
      </c>
      <c r="U588" s="193" t="str">
        <f t="shared" si="193"/>
        <v/>
      </c>
      <c r="V588" s="242" t="s">
        <v>739</v>
      </c>
      <c r="W588" s="65" t="str">
        <f t="shared" si="194"/>
        <v>Update lineups set player_name = 'Blackstock Dexter'</v>
      </c>
      <c r="X588" s="65" t="str">
        <f t="shared" si="179"/>
        <v/>
      </c>
      <c r="Y588" s="65" t="str">
        <f t="shared" si="180"/>
        <v/>
      </c>
      <c r="Z588" s="65" t="str">
        <f t="shared" si="181"/>
        <v/>
      </c>
      <c r="AA588" s="65" t="str">
        <f t="shared" si="182"/>
        <v/>
      </c>
      <c r="AB588" s="65" t="str">
        <f t="shared" si="183"/>
        <v/>
      </c>
      <c r="AC588" s="65" t="str">
        <f t="shared" si="184"/>
        <v/>
      </c>
      <c r="AD588" s="65" t="str">
        <f t="shared" si="190"/>
        <v xml:space="preserve"> where game_id = 20160423 and player_order = 11; update lineups set player_on = 'Blackstock Dexter', sub_min =  where game_id = 20160423 and player_name = ''</v>
      </c>
      <c r="AE588" s="65" t="s">
        <v>739</v>
      </c>
      <c r="AF588" s="65" t="str">
        <f t="shared" si="185"/>
        <v/>
      </c>
      <c r="AG588" s="65" t="str">
        <f t="shared" si="186"/>
        <v/>
      </c>
      <c r="AH588" s="65" t="str">
        <f t="shared" si="187"/>
        <v/>
      </c>
      <c r="AI588" s="65" t="str">
        <f t="shared" si="188"/>
        <v/>
      </c>
      <c r="AJ588" s="65" t="str">
        <f t="shared" si="189"/>
        <v/>
      </c>
    </row>
    <row r="589" spans="1:36" x14ac:dyDescent="0.25">
      <c r="A589" s="109" t="s">
        <v>20</v>
      </c>
      <c r="B589" s="244" t="s">
        <v>2804</v>
      </c>
      <c r="C589" s="113">
        <v>20160423</v>
      </c>
      <c r="D589" s="113">
        <v>12</v>
      </c>
      <c r="F589" s="194" t="s">
        <v>754</v>
      </c>
      <c r="Q589" s="115"/>
      <c r="R589" s="112" t="str">
        <f t="shared" si="191"/>
        <v>Update games set Ground= 'Craven Cottage' where game_id=20160423</v>
      </c>
      <c r="S589" s="112" t="str">
        <f t="shared" si="192"/>
        <v>Update lineups set player_name = 'Evtimov Dimitar' where game_id = 20160423 and player_order = 12; update lineups set player_on = 'Evtimov Dimitar', sub_min =  where game_id = 20160423 and player_name = ''</v>
      </c>
      <c r="T589" s="65" t="str">
        <f t="shared" si="178"/>
        <v/>
      </c>
      <c r="U589" s="193" t="str">
        <f t="shared" si="193"/>
        <v/>
      </c>
      <c r="V589" s="242" t="s">
        <v>739</v>
      </c>
      <c r="W589" s="65" t="str">
        <f t="shared" si="194"/>
        <v>Update lineups set player_name = 'Evtimov Dimitar'</v>
      </c>
      <c r="X589" s="65" t="str">
        <f t="shared" si="179"/>
        <v/>
      </c>
      <c r="Y589" s="65" t="str">
        <f t="shared" si="180"/>
        <v/>
      </c>
      <c r="Z589" s="65" t="str">
        <f t="shared" si="181"/>
        <v/>
      </c>
      <c r="AA589" s="65" t="str">
        <f t="shared" si="182"/>
        <v/>
      </c>
      <c r="AB589" s="65" t="str">
        <f t="shared" si="183"/>
        <v/>
      </c>
      <c r="AC589" s="65" t="str">
        <f t="shared" si="184"/>
        <v/>
      </c>
      <c r="AD589" s="65" t="str">
        <f t="shared" si="190"/>
        <v xml:space="preserve"> where game_id = 20160423 and player_order = 12; update lineups set player_on = 'Evtimov Dimitar', sub_min =  where game_id = 20160423 and player_name = ''</v>
      </c>
      <c r="AE589" s="65" t="s">
        <v>739</v>
      </c>
      <c r="AF589" s="65" t="str">
        <f t="shared" si="185"/>
        <v/>
      </c>
      <c r="AG589" s="65" t="str">
        <f t="shared" si="186"/>
        <v/>
      </c>
      <c r="AH589" s="65" t="str">
        <f t="shared" si="187"/>
        <v/>
      </c>
      <c r="AI589" s="65" t="str">
        <f t="shared" si="188"/>
        <v/>
      </c>
      <c r="AJ589" s="65" t="str">
        <f t="shared" si="189"/>
        <v/>
      </c>
    </row>
    <row r="590" spans="1:36" x14ac:dyDescent="0.25">
      <c r="A590" s="109" t="s">
        <v>756</v>
      </c>
      <c r="B590" s="201" t="str">
        <f>B589</f>
        <v>'Craven Cottage'</v>
      </c>
      <c r="C590" s="113">
        <v>20160423</v>
      </c>
      <c r="D590" s="113">
        <v>13</v>
      </c>
      <c r="F590" s="194" t="s">
        <v>2794</v>
      </c>
      <c r="H590" s="232"/>
      <c r="Q590" s="115"/>
      <c r="R590" s="112" t="str">
        <f t="shared" si="191"/>
        <v>Update games set Ground_Parent= 'Craven Cottage' where game_id=20160423</v>
      </c>
      <c r="S590" s="112" t="str">
        <f t="shared" si="192"/>
        <v>Update lineups set player_name = 'Worrall Joe' where game_id = 20160423 and player_order = 13; update lineups set player_on = 'Worrall Joe', sub_min =  where game_id = 20160423 and player_name = ''</v>
      </c>
      <c r="T590" s="65" t="str">
        <f t="shared" si="178"/>
        <v/>
      </c>
      <c r="U590" s="193" t="str">
        <f t="shared" si="193"/>
        <v/>
      </c>
      <c r="V590" s="242" t="s">
        <v>739</v>
      </c>
      <c r="W590" s="65" t="str">
        <f t="shared" si="194"/>
        <v>Update lineups set player_name = 'Worrall Joe'</v>
      </c>
      <c r="X590" s="65" t="str">
        <f t="shared" si="179"/>
        <v/>
      </c>
      <c r="Y590" s="65" t="str">
        <f t="shared" si="180"/>
        <v/>
      </c>
      <c r="Z590" s="65" t="str">
        <f t="shared" si="181"/>
        <v/>
      </c>
      <c r="AA590" s="65" t="str">
        <f t="shared" si="182"/>
        <v/>
      </c>
      <c r="AB590" s="65" t="str">
        <f t="shared" si="183"/>
        <v/>
      </c>
      <c r="AC590" s="65" t="str">
        <f t="shared" si="184"/>
        <v/>
      </c>
      <c r="AD590" s="65" t="str">
        <f t="shared" si="190"/>
        <v xml:space="preserve"> where game_id = 20160423 and player_order = 13; update lineups set player_on = 'Worrall Joe', sub_min =  where game_id = 20160423 and player_name = ''</v>
      </c>
      <c r="AE590" s="65" t="s">
        <v>739</v>
      </c>
      <c r="AF590" s="65" t="str">
        <f t="shared" si="185"/>
        <v/>
      </c>
      <c r="AG590" s="65" t="str">
        <f t="shared" si="186"/>
        <v/>
      </c>
      <c r="AH590" s="65" t="str">
        <f t="shared" si="187"/>
        <v/>
      </c>
      <c r="AI590" s="65" t="str">
        <f t="shared" si="188"/>
        <v/>
      </c>
      <c r="AJ590" s="65" t="str">
        <f t="shared" si="189"/>
        <v/>
      </c>
    </row>
    <row r="591" spans="1:36" x14ac:dyDescent="0.25">
      <c r="A591" s="109" t="s">
        <v>753</v>
      </c>
      <c r="B591" s="244" t="s">
        <v>2805</v>
      </c>
      <c r="C591" s="113">
        <v>20160423</v>
      </c>
      <c r="D591" s="113">
        <v>14</v>
      </c>
      <c r="F591" s="194" t="s">
        <v>829</v>
      </c>
      <c r="G591" s="113">
        <v>90</v>
      </c>
      <c r="H591" s="245" t="s">
        <v>750</v>
      </c>
      <c r="Q591" s="115"/>
      <c r="R591" s="112" t="str">
        <f t="shared" si="191"/>
        <v>Update games set Referee= 'Rob Lewis' where game_id=20160423</v>
      </c>
      <c r="S591" s="112" t="str">
        <f t="shared" si="192"/>
        <v>Update lineups set player_name = 'Assombalonga Britt', Sub_min= 90, Player_off = 'Blackstock Dexter' where game_id = 20160423 and player_order = 14; update lineups set player_on = 'Assombalonga Britt', sub_min = 90 where game_id = 20160423 and player_name = 'Blackstock Dexter'</v>
      </c>
      <c r="T591" s="65" t="str">
        <f t="shared" si="178"/>
        <v/>
      </c>
      <c r="U591" s="193" t="str">
        <f t="shared" si="193"/>
        <v/>
      </c>
      <c r="V591" s="242" t="s">
        <v>739</v>
      </c>
      <c r="W591" s="65" t="str">
        <f t="shared" si="194"/>
        <v>Update lineups set player_name = 'Assombalonga Britt'</v>
      </c>
      <c r="X591" s="65" t="str">
        <f t="shared" si="179"/>
        <v/>
      </c>
      <c r="Y591" s="65" t="str">
        <f t="shared" si="180"/>
        <v/>
      </c>
      <c r="Z591" s="65" t="str">
        <f t="shared" si="181"/>
        <v/>
      </c>
      <c r="AA591" s="65" t="str">
        <f t="shared" si="182"/>
        <v/>
      </c>
      <c r="AB591" s="65" t="str">
        <f t="shared" si="183"/>
        <v>, Sub_min= 90</v>
      </c>
      <c r="AC591" s="65" t="str">
        <f t="shared" si="184"/>
        <v>, Player_off = 'Blackstock Dexter'</v>
      </c>
      <c r="AD591" s="65" t="str">
        <f t="shared" si="190"/>
        <v xml:space="preserve"> where game_id = 20160423 and player_order = 14; update lineups set player_on = 'Assombalonga Britt', sub_min = 90 where game_id = 20160423 and player_name = 'Blackstock Dexter'</v>
      </c>
      <c r="AE591" s="65" t="s">
        <v>739</v>
      </c>
      <c r="AF591" s="65" t="str">
        <f t="shared" si="185"/>
        <v/>
      </c>
      <c r="AG591" s="65" t="str">
        <f t="shared" si="186"/>
        <v/>
      </c>
      <c r="AH591" s="65" t="str">
        <f t="shared" si="187"/>
        <v/>
      </c>
      <c r="AI591" s="65" t="str">
        <f t="shared" si="188"/>
        <v/>
      </c>
      <c r="AJ591" s="65" t="str">
        <f t="shared" si="189"/>
        <v/>
      </c>
    </row>
    <row r="592" spans="1:36" x14ac:dyDescent="0.25">
      <c r="A592" s="109" t="s">
        <v>475</v>
      </c>
      <c r="B592" s="114">
        <v>18253</v>
      </c>
      <c r="C592" s="113">
        <v>20160423</v>
      </c>
      <c r="D592" s="113">
        <v>15</v>
      </c>
      <c r="F592" s="194" t="s">
        <v>823</v>
      </c>
      <c r="H592" s="194"/>
      <c r="Q592" s="115"/>
      <c r="R592" s="112" t="str">
        <f t="shared" si="191"/>
        <v>Update games set Att= 18253 where game_id=20160423</v>
      </c>
      <c r="S592" s="112" t="str">
        <f t="shared" si="192"/>
        <v>Update lineups set player_name = 'Burke Oliver' where game_id = 20160423 and player_order = 15; update lineups set player_on = 'Burke Oliver', sub_min =  where game_id = 20160423 and player_name = ''</v>
      </c>
      <c r="T592" s="65" t="str">
        <f t="shared" si="178"/>
        <v/>
      </c>
      <c r="U592" s="193" t="str">
        <f t="shared" si="193"/>
        <v/>
      </c>
      <c r="V592" s="242" t="s">
        <v>739</v>
      </c>
      <c r="W592" s="65" t="str">
        <f t="shared" si="194"/>
        <v>Update lineups set player_name = 'Burke Oliver'</v>
      </c>
      <c r="X592" s="65" t="str">
        <f t="shared" si="179"/>
        <v/>
      </c>
      <c r="Y592" s="65" t="str">
        <f t="shared" si="180"/>
        <v/>
      </c>
      <c r="Z592" s="65" t="str">
        <f t="shared" si="181"/>
        <v/>
      </c>
      <c r="AA592" s="65" t="str">
        <f t="shared" si="182"/>
        <v/>
      </c>
      <c r="AB592" s="65" t="str">
        <f t="shared" si="183"/>
        <v/>
      </c>
      <c r="AC592" s="65" t="str">
        <f t="shared" si="184"/>
        <v/>
      </c>
      <c r="AD592" s="65" t="str">
        <f t="shared" si="190"/>
        <v xml:space="preserve"> where game_id = 20160423 and player_order = 15; update lineups set player_on = 'Burke Oliver', sub_min =  where game_id = 20160423 and player_name = ''</v>
      </c>
      <c r="AE592" s="65" t="s">
        <v>739</v>
      </c>
      <c r="AF592" s="65" t="str">
        <f t="shared" si="185"/>
        <v/>
      </c>
      <c r="AG592" s="65" t="str">
        <f t="shared" si="186"/>
        <v/>
      </c>
      <c r="AH592" s="65" t="str">
        <f t="shared" si="187"/>
        <v/>
      </c>
      <c r="AI592" s="65" t="str">
        <f t="shared" si="188"/>
        <v/>
      </c>
      <c r="AJ592" s="65" t="str">
        <f t="shared" si="189"/>
        <v/>
      </c>
    </row>
    <row r="593" spans="1:36" x14ac:dyDescent="0.25">
      <c r="A593" s="109" t="s">
        <v>749</v>
      </c>
      <c r="B593" s="247" t="s">
        <v>2806</v>
      </c>
      <c r="C593" s="113">
        <v>20160423</v>
      </c>
      <c r="D593" s="113">
        <v>16</v>
      </c>
      <c r="F593" s="194" t="s">
        <v>2770</v>
      </c>
      <c r="H593" s="194"/>
      <c r="Q593" s="115"/>
      <c r="R593" s="112" t="str">
        <f t="shared" si="191"/>
        <v>Update games set Source= 'http://www.11v11.com/matches/fulham-v-nottingham-forest-23-april-2016-316727/' where game_id=20160423</v>
      </c>
      <c r="S593" s="112" t="str">
        <f t="shared" si="192"/>
        <v>Update lineups set player_name = 'Macheda Federico' where game_id = 20160423 and player_order = 16; update lineups set player_on = 'Macheda Federico', sub_min =  where game_id = 20160423 and player_name = ''</v>
      </c>
      <c r="T593" s="65" t="str">
        <f t="shared" si="178"/>
        <v/>
      </c>
      <c r="U593" s="193" t="str">
        <f t="shared" si="193"/>
        <v/>
      </c>
      <c r="V593" s="242" t="s">
        <v>739</v>
      </c>
      <c r="W593" s="65" t="str">
        <f t="shared" si="194"/>
        <v>Update lineups set player_name = 'Macheda Federico'</v>
      </c>
      <c r="X593" s="65" t="str">
        <f t="shared" si="179"/>
        <v/>
      </c>
      <c r="Y593" s="65" t="str">
        <f t="shared" si="180"/>
        <v/>
      </c>
      <c r="Z593" s="65" t="str">
        <f t="shared" si="181"/>
        <v/>
      </c>
      <c r="AA593" s="65" t="str">
        <f t="shared" si="182"/>
        <v/>
      </c>
      <c r="AB593" s="65" t="str">
        <f t="shared" si="183"/>
        <v/>
      </c>
      <c r="AC593" s="65" t="str">
        <f t="shared" si="184"/>
        <v/>
      </c>
      <c r="AD593" s="65" t="str">
        <f t="shared" si="190"/>
        <v xml:space="preserve"> where game_id = 20160423 and player_order = 16; update lineups set player_on = 'Macheda Federico', sub_min =  where game_id = 20160423 and player_name = ''</v>
      </c>
      <c r="AE593" s="65" t="s">
        <v>739</v>
      </c>
      <c r="AF593" s="65" t="str">
        <f t="shared" si="185"/>
        <v/>
      </c>
      <c r="AG593" s="65" t="str">
        <f t="shared" si="186"/>
        <v/>
      </c>
      <c r="AH593" s="65" t="str">
        <f t="shared" si="187"/>
        <v/>
      </c>
      <c r="AI593" s="65" t="str">
        <f t="shared" si="188"/>
        <v/>
      </c>
      <c r="AJ593" s="65" t="str">
        <f t="shared" si="189"/>
        <v/>
      </c>
    </row>
    <row r="594" spans="1:36" x14ac:dyDescent="0.25">
      <c r="A594" s="109" t="s">
        <v>746</v>
      </c>
      <c r="B594" s="198" t="s">
        <v>2807</v>
      </c>
      <c r="C594" s="113">
        <v>20160423</v>
      </c>
      <c r="D594" s="113">
        <v>17</v>
      </c>
      <c r="F594" s="194" t="s">
        <v>758</v>
      </c>
      <c r="H594" s="194"/>
      <c r="Q594" s="115"/>
      <c r="R594" s="112" t="str">
        <f t="shared" si="191"/>
        <v>Update games set Game_date= '20160423' where game_id=20160423</v>
      </c>
      <c r="S594" s="112" t="str">
        <f t="shared" si="192"/>
        <v>Update lineups set player_name = 'Mendes Ryan' where game_id = 20160423 and player_order = 17; update lineups set player_on = 'Mendes Ryan', sub_min =  where game_id = 20160423 and player_name = ''</v>
      </c>
      <c r="T594" s="65" t="str">
        <f t="shared" si="178"/>
        <v/>
      </c>
      <c r="U594" s="193" t="str">
        <f t="shared" si="193"/>
        <v/>
      </c>
      <c r="V594" s="242" t="s">
        <v>739</v>
      </c>
      <c r="W594" s="65" t="str">
        <f t="shared" si="194"/>
        <v>Update lineups set player_name = 'Mendes Ryan'</v>
      </c>
      <c r="X594" s="65" t="str">
        <f t="shared" si="179"/>
        <v/>
      </c>
      <c r="Y594" s="65" t="str">
        <f t="shared" si="180"/>
        <v/>
      </c>
      <c r="Z594" s="65" t="str">
        <f t="shared" si="181"/>
        <v/>
      </c>
      <c r="AA594" s="65" t="str">
        <f t="shared" si="182"/>
        <v/>
      </c>
      <c r="AB594" s="65" t="str">
        <f t="shared" si="183"/>
        <v/>
      </c>
      <c r="AC594" s="65" t="str">
        <f t="shared" si="184"/>
        <v/>
      </c>
      <c r="AD594" s="65" t="str">
        <f t="shared" si="190"/>
        <v xml:space="preserve"> where game_id = 20160423 and player_order = 17; update lineups set player_on = 'Mendes Ryan', sub_min =  where game_id = 20160423 and player_name = ''</v>
      </c>
      <c r="AE594" s="65" t="s">
        <v>739</v>
      </c>
      <c r="AF594" s="65" t="str">
        <f t="shared" si="185"/>
        <v/>
      </c>
      <c r="AG594" s="65" t="str">
        <f t="shared" si="186"/>
        <v/>
      </c>
      <c r="AH594" s="65" t="str">
        <f t="shared" si="187"/>
        <v/>
      </c>
      <c r="AI594" s="65" t="str">
        <f t="shared" si="188"/>
        <v/>
      </c>
      <c r="AJ594" s="65" t="str">
        <f t="shared" si="189"/>
        <v/>
      </c>
    </row>
    <row r="595" spans="1:36" s="126" customFormat="1" ht="15" thickBot="1" x14ac:dyDescent="0.3">
      <c r="A595" s="116" t="s">
        <v>743</v>
      </c>
      <c r="B595" s="238" t="s">
        <v>2711</v>
      </c>
      <c r="C595" s="117">
        <v>20160423</v>
      </c>
      <c r="D595" s="117">
        <v>18</v>
      </c>
      <c r="E595" s="117"/>
      <c r="F595" s="199" t="s">
        <v>776</v>
      </c>
      <c r="G595" s="117"/>
      <c r="H595" s="118"/>
      <c r="I595" s="117"/>
      <c r="J595" s="117"/>
      <c r="K595" s="117"/>
      <c r="L595" s="205"/>
      <c r="M595" s="206"/>
      <c r="N595" s="207"/>
      <c r="O595" s="207"/>
      <c r="P595" s="207"/>
      <c r="Q595" s="239"/>
      <c r="R595" s="240" t="str">
        <f t="shared" si="191"/>
        <v>Update games set Game_time= '3:00PM' where game_id=20160423</v>
      </c>
      <c r="S595" s="240" t="str">
        <f t="shared" si="192"/>
        <v>Update lineups set player_name = 'O''Grady Chris' where game_id = 20160423 and player_order = 18; update lineups set player_on = 'O'Grady Chris', sub_min =  where game_id = 20160423 and player_name = ''</v>
      </c>
      <c r="T595" s="126" t="str">
        <f t="shared" si="178"/>
        <v/>
      </c>
      <c r="U595" s="241" t="str">
        <f t="shared" si="193"/>
        <v/>
      </c>
      <c r="V595" s="242" t="s">
        <v>739</v>
      </c>
      <c r="W595" s="126" t="str">
        <f t="shared" si="194"/>
        <v>Update lineups set player_name = 'O''Grady Chris'</v>
      </c>
      <c r="X595" s="126" t="str">
        <f t="shared" si="179"/>
        <v/>
      </c>
      <c r="Y595" s="126" t="str">
        <f t="shared" si="180"/>
        <v/>
      </c>
      <c r="Z595" s="126" t="str">
        <f t="shared" si="181"/>
        <v/>
      </c>
      <c r="AA595" s="126" t="str">
        <f t="shared" si="182"/>
        <v/>
      </c>
      <c r="AB595" s="126" t="str">
        <f t="shared" si="183"/>
        <v/>
      </c>
      <c r="AC595" s="126" t="str">
        <f t="shared" si="184"/>
        <v/>
      </c>
      <c r="AD595" s="65" t="str">
        <f t="shared" si="190"/>
        <v xml:space="preserve"> where game_id = 20160423 and player_order = 18; update lineups set player_on = 'O'Grady Chris', sub_min =  where game_id = 20160423 and player_name = ''</v>
      </c>
      <c r="AE595" s="126" t="s">
        <v>739</v>
      </c>
      <c r="AF595" s="126" t="str">
        <f t="shared" si="185"/>
        <v/>
      </c>
      <c r="AG595" s="126" t="str">
        <f t="shared" si="186"/>
        <v/>
      </c>
      <c r="AH595" s="126" t="str">
        <f t="shared" si="187"/>
        <v/>
      </c>
      <c r="AI595" s="126" t="str">
        <f t="shared" si="188"/>
        <v/>
      </c>
      <c r="AJ595" s="126" t="str">
        <f t="shared" si="189"/>
        <v/>
      </c>
    </row>
    <row r="596" spans="1:36" ht="15" thickTop="1" x14ac:dyDescent="0.25">
      <c r="A596" s="136" t="s">
        <v>22</v>
      </c>
      <c r="B596" s="246" t="s">
        <v>2808</v>
      </c>
      <c r="C596" s="113">
        <v>20160430</v>
      </c>
      <c r="D596" s="113">
        <v>1</v>
      </c>
      <c r="F596" s="212" t="s">
        <v>772</v>
      </c>
      <c r="L596" s="202">
        <v>1</v>
      </c>
      <c r="M596" s="245" t="s">
        <v>839</v>
      </c>
      <c r="N596" s="204">
        <v>68</v>
      </c>
      <c r="Q596" s="115"/>
      <c r="R596" s="112" t="str">
        <f t="shared" si="191"/>
        <v>Update games set Opponent= 'Wolverhampton Wanderers' where game_id=20160430</v>
      </c>
      <c r="S596" s="112" t="str">
        <f t="shared" si="192"/>
        <v>Update lineups set player_name = 'de Vries Dorus' where game_id = 20160430 and player_order = 1; update lineups set player_on = 'de Vries Dorus', sub_min =  where game_id = 20160430 and player_name = ''</v>
      </c>
      <c r="T596" s="65" t="str">
        <f t="shared" si="178"/>
        <v>insert into goals (game_id, goal_order, scorer_name) values (20160430, 1, 'Gardner Gary')</v>
      </c>
      <c r="U596" s="193" t="str">
        <f t="shared" si="193"/>
        <v>update goals set scorer_name = 'Gardner Gary', goal_min = 68 where game_id = 20160430 and goal_order = 1</v>
      </c>
      <c r="V596" s="242" t="s">
        <v>739</v>
      </c>
      <c r="W596" s="65" t="str">
        <f t="shared" si="194"/>
        <v>Update lineups set player_name = 'de Vries Dorus'</v>
      </c>
      <c r="X596" s="65" t="str">
        <f t="shared" si="179"/>
        <v/>
      </c>
      <c r="Y596" s="65" t="str">
        <f t="shared" si="180"/>
        <v/>
      </c>
      <c r="Z596" s="65" t="str">
        <f t="shared" si="181"/>
        <v/>
      </c>
      <c r="AA596" s="65" t="str">
        <f t="shared" si="182"/>
        <v/>
      </c>
      <c r="AB596" s="65" t="str">
        <f t="shared" si="183"/>
        <v/>
      </c>
      <c r="AC596" s="65" t="str">
        <f t="shared" si="184"/>
        <v/>
      </c>
      <c r="AD596" s="65" t="str">
        <f t="shared" si="190"/>
        <v xml:space="preserve"> where game_id = 20160430 and player_order = 1; update lineups set player_on = 'de Vries Dorus', sub_min =  where game_id = 20160430 and player_name = ''</v>
      </c>
      <c r="AE596" s="65" t="s">
        <v>739</v>
      </c>
      <c r="AF596" s="65" t="str">
        <f t="shared" si="185"/>
        <v>update goals set scorer_name = 'Gardner Gary'</v>
      </c>
      <c r="AG596" s="65" t="str">
        <f t="shared" si="186"/>
        <v>, goal_min = 68</v>
      </c>
      <c r="AH596" s="65" t="str">
        <f t="shared" si="187"/>
        <v/>
      </c>
      <c r="AI596" s="65" t="str">
        <f t="shared" si="188"/>
        <v/>
      </c>
      <c r="AJ596" s="65" t="str">
        <f t="shared" si="189"/>
        <v xml:space="preserve"> where game_id = 20160430 and goal_order = 1</v>
      </c>
    </row>
    <row r="597" spans="1:36" x14ac:dyDescent="0.25">
      <c r="A597" s="109" t="s">
        <v>774</v>
      </c>
      <c r="B597" s="114" t="str">
        <f>B596</f>
        <v>'Wolverhampton Wanderers'</v>
      </c>
      <c r="C597" s="113">
        <v>20160430</v>
      </c>
      <c r="D597" s="113">
        <v>2</v>
      </c>
      <c r="F597" s="212" t="s">
        <v>771</v>
      </c>
      <c r="I597" s="113">
        <v>88</v>
      </c>
      <c r="M597" s="245"/>
      <c r="Q597" s="115"/>
      <c r="R597" s="112" t="str">
        <f t="shared" si="191"/>
        <v>Update games set Opp_Parent= 'Wolverhampton Wanderers' where game_id=20160430</v>
      </c>
      <c r="S597" s="112" t="str">
        <f t="shared" si="192"/>
        <v>Update lineups set player_name = 'Lichaj Eric', Y_min = 88 where game_id = 20160430 and player_order = 2; update lineups set player_on = 'Lichaj Eric', sub_min =  where game_id = 20160430 and player_name = ''</v>
      </c>
      <c r="T597" s="65" t="str">
        <f t="shared" si="178"/>
        <v/>
      </c>
      <c r="U597" s="193" t="str">
        <f t="shared" si="193"/>
        <v/>
      </c>
      <c r="V597" s="242" t="s">
        <v>739</v>
      </c>
      <c r="W597" s="65" t="str">
        <f t="shared" si="194"/>
        <v>Update lineups set player_name = 'Lichaj Eric'</v>
      </c>
      <c r="X597" s="65" t="str">
        <f t="shared" si="179"/>
        <v/>
      </c>
      <c r="Y597" s="65" t="str">
        <f t="shared" si="180"/>
        <v>, Y_min = 88</v>
      </c>
      <c r="Z597" s="65" t="str">
        <f t="shared" si="181"/>
        <v/>
      </c>
      <c r="AA597" s="65" t="str">
        <f t="shared" si="182"/>
        <v/>
      </c>
      <c r="AB597" s="65" t="str">
        <f t="shared" si="183"/>
        <v/>
      </c>
      <c r="AC597" s="65" t="str">
        <f t="shared" si="184"/>
        <v/>
      </c>
      <c r="AD597" s="65" t="str">
        <f t="shared" si="190"/>
        <v xml:space="preserve"> where game_id = 20160430 and player_order = 2; update lineups set player_on = 'Lichaj Eric', sub_min =  where game_id = 20160430 and player_name = ''</v>
      </c>
      <c r="AE597" s="65" t="s">
        <v>739</v>
      </c>
      <c r="AF597" s="65" t="str">
        <f t="shared" si="185"/>
        <v/>
      </c>
      <c r="AG597" s="65" t="str">
        <f t="shared" si="186"/>
        <v/>
      </c>
      <c r="AH597" s="65" t="str">
        <f t="shared" si="187"/>
        <v/>
      </c>
      <c r="AI597" s="65" t="str">
        <f t="shared" si="188"/>
        <v/>
      </c>
      <c r="AJ597" s="65" t="str">
        <f t="shared" si="189"/>
        <v/>
      </c>
    </row>
    <row r="598" spans="1:36" x14ac:dyDescent="0.25">
      <c r="A598" s="109" t="s">
        <v>5</v>
      </c>
      <c r="B598" s="114">
        <v>1</v>
      </c>
      <c r="C598" s="113">
        <v>20160430</v>
      </c>
      <c r="D598" s="113">
        <v>3</v>
      </c>
      <c r="F598" s="212" t="s">
        <v>714</v>
      </c>
      <c r="I598" s="113">
        <v>50</v>
      </c>
      <c r="M598" s="245"/>
      <c r="O598" s="248"/>
      <c r="Q598" s="115"/>
      <c r="R598" s="112" t="str">
        <f t="shared" si="191"/>
        <v>Update games set F= 1 where game_id=20160430</v>
      </c>
      <c r="S598" s="112" t="str">
        <f t="shared" si="192"/>
        <v>Update lineups set player_name = 'Mills Matthew', Y_min = 50 where game_id = 20160430 and player_order = 3; update lineups set player_on = 'Mills Matthew', sub_min =  where game_id = 20160430 and player_name = ''</v>
      </c>
      <c r="T598" s="65" t="str">
        <f t="shared" si="178"/>
        <v/>
      </c>
      <c r="U598" s="193" t="str">
        <f t="shared" si="193"/>
        <v/>
      </c>
      <c r="V598" s="242" t="s">
        <v>739</v>
      </c>
      <c r="W598" s="65" t="str">
        <f t="shared" si="194"/>
        <v>Update lineups set player_name = 'Mills Matthew'</v>
      </c>
      <c r="X598" s="65" t="str">
        <f t="shared" si="179"/>
        <v/>
      </c>
      <c r="Y598" s="65" t="str">
        <f t="shared" si="180"/>
        <v>, Y_min = 50</v>
      </c>
      <c r="Z598" s="65" t="str">
        <f t="shared" si="181"/>
        <v/>
      </c>
      <c r="AA598" s="65" t="str">
        <f t="shared" si="182"/>
        <v/>
      </c>
      <c r="AB598" s="65" t="str">
        <f t="shared" si="183"/>
        <v/>
      </c>
      <c r="AC598" s="65" t="str">
        <f t="shared" si="184"/>
        <v/>
      </c>
      <c r="AD598" s="65" t="str">
        <f t="shared" ref="AD598:AD629" si="195">IF(F598="", "", CONCATENATE(" where game_id = ",C598, " and player_order = ", D598, "; update lineups set player_on = '", F598, "', sub_min = ", G598, " where game_id = ", C598, " and player_name = '", H598, "'"))</f>
        <v xml:space="preserve"> where game_id = 20160430 and player_order = 3; update lineups set player_on = 'Mills Matthew', sub_min =  where game_id = 20160430 and player_name = ''</v>
      </c>
      <c r="AE598" s="65" t="s">
        <v>739</v>
      </c>
      <c r="AF598" s="65" t="str">
        <f t="shared" si="185"/>
        <v/>
      </c>
      <c r="AG598" s="65" t="str">
        <f t="shared" si="186"/>
        <v/>
      </c>
      <c r="AH598" s="65" t="str">
        <f t="shared" si="187"/>
        <v/>
      </c>
      <c r="AI598" s="65" t="str">
        <f t="shared" si="188"/>
        <v/>
      </c>
      <c r="AJ598" s="65" t="str">
        <f t="shared" si="189"/>
        <v/>
      </c>
    </row>
    <row r="599" spans="1:36" x14ac:dyDescent="0.25">
      <c r="A599" s="109" t="s">
        <v>0</v>
      </c>
      <c r="B599" s="114">
        <v>1</v>
      </c>
      <c r="C599" s="113">
        <v>20160430</v>
      </c>
      <c r="D599" s="113">
        <v>4</v>
      </c>
      <c r="F599" s="212" t="s">
        <v>735</v>
      </c>
      <c r="Q599" s="115"/>
      <c r="R599" s="112" t="str">
        <f t="shared" si="191"/>
        <v>Update games set A= 1 where game_id=20160430</v>
      </c>
      <c r="S599" s="112" t="str">
        <f t="shared" si="192"/>
        <v>Update lineups set player_name = 'Cohen Chris' where game_id = 20160430 and player_order = 4; update lineups set player_on = 'Cohen Chris', sub_min =  where game_id = 20160430 and player_name = ''</v>
      </c>
      <c r="T599" s="65" t="str">
        <f t="shared" si="178"/>
        <v/>
      </c>
      <c r="U599" s="193" t="str">
        <f t="shared" si="193"/>
        <v/>
      </c>
      <c r="V599" s="242" t="s">
        <v>739</v>
      </c>
      <c r="W599" s="65" t="str">
        <f t="shared" si="194"/>
        <v>Update lineups set player_name = 'Cohen Chris'</v>
      </c>
      <c r="X599" s="65" t="str">
        <f t="shared" si="179"/>
        <v/>
      </c>
      <c r="Y599" s="65" t="str">
        <f t="shared" si="180"/>
        <v/>
      </c>
      <c r="Z599" s="65" t="str">
        <f t="shared" si="181"/>
        <v/>
      </c>
      <c r="AA599" s="65" t="str">
        <f t="shared" si="182"/>
        <v/>
      </c>
      <c r="AB599" s="65" t="str">
        <f t="shared" si="183"/>
        <v/>
      </c>
      <c r="AC599" s="65" t="str">
        <f t="shared" si="184"/>
        <v/>
      </c>
      <c r="AD599" s="65" t="str">
        <f t="shared" si="195"/>
        <v xml:space="preserve"> where game_id = 20160430 and player_order = 4; update lineups set player_on = 'Cohen Chris', sub_min =  where game_id = 20160430 and player_name = ''</v>
      </c>
      <c r="AE599" s="65" t="s">
        <v>739</v>
      </c>
      <c r="AF599" s="65" t="str">
        <f t="shared" si="185"/>
        <v/>
      </c>
      <c r="AG599" s="65" t="str">
        <f t="shared" si="186"/>
        <v/>
      </c>
      <c r="AH599" s="65" t="str">
        <f t="shared" si="187"/>
        <v/>
      </c>
      <c r="AI599" s="65" t="str">
        <f t="shared" si="188"/>
        <v/>
      </c>
      <c r="AJ599" s="65" t="str">
        <f t="shared" si="189"/>
        <v/>
      </c>
    </row>
    <row r="600" spans="1:36" x14ac:dyDescent="0.25">
      <c r="A600" s="109" t="s">
        <v>23</v>
      </c>
      <c r="B600" s="198" t="s">
        <v>792</v>
      </c>
      <c r="C600" s="113">
        <v>20160430</v>
      </c>
      <c r="D600" s="113">
        <v>5</v>
      </c>
      <c r="F600" s="194" t="s">
        <v>2717</v>
      </c>
      <c r="Q600" s="115"/>
      <c r="R600" s="112" t="str">
        <f t="shared" si="191"/>
        <v>Update games set Result= 'D' where game_id=20160430</v>
      </c>
      <c r="S600" s="112" t="str">
        <f t="shared" si="192"/>
        <v>Update lineups set player_name = 'Jokic Bojan' where game_id = 20160430 and player_order = 5; update lineups set player_on = 'Jokic Bojan', sub_min =  where game_id = 20160430 and player_name = ''</v>
      </c>
      <c r="T600" s="65" t="str">
        <f t="shared" si="178"/>
        <v/>
      </c>
      <c r="U600" s="193" t="str">
        <f t="shared" si="193"/>
        <v/>
      </c>
      <c r="V600" s="242" t="s">
        <v>739</v>
      </c>
      <c r="W600" s="65" t="str">
        <f t="shared" si="194"/>
        <v>Update lineups set player_name = 'Jokic Bojan'</v>
      </c>
      <c r="X600" s="65" t="str">
        <f t="shared" si="179"/>
        <v/>
      </c>
      <c r="Y600" s="65" t="str">
        <f t="shared" si="180"/>
        <v/>
      </c>
      <c r="Z600" s="65" t="str">
        <f t="shared" si="181"/>
        <v/>
      </c>
      <c r="AA600" s="65" t="str">
        <f t="shared" si="182"/>
        <v/>
      </c>
      <c r="AB600" s="65" t="str">
        <f t="shared" si="183"/>
        <v/>
      </c>
      <c r="AC600" s="65" t="str">
        <f t="shared" si="184"/>
        <v/>
      </c>
      <c r="AD600" s="65" t="str">
        <f t="shared" si="195"/>
        <v xml:space="preserve"> where game_id = 20160430 and player_order = 5; update lineups set player_on = 'Jokic Bojan', sub_min =  where game_id = 20160430 and player_name = ''</v>
      </c>
      <c r="AE600" s="65" t="s">
        <v>739</v>
      </c>
      <c r="AF600" s="65" t="str">
        <f t="shared" si="185"/>
        <v/>
      </c>
      <c r="AG600" s="65" t="str">
        <f t="shared" si="186"/>
        <v/>
      </c>
      <c r="AH600" s="65" t="str">
        <f t="shared" si="187"/>
        <v/>
      </c>
      <c r="AI600" s="65" t="str">
        <f t="shared" si="188"/>
        <v/>
      </c>
      <c r="AJ600" s="65" t="str">
        <f t="shared" si="189"/>
        <v/>
      </c>
    </row>
    <row r="601" spans="1:36" x14ac:dyDescent="0.25">
      <c r="A601" s="109" t="s">
        <v>768</v>
      </c>
      <c r="B601" s="114">
        <v>0</v>
      </c>
      <c r="C601" s="113">
        <v>20160430</v>
      </c>
      <c r="D601" s="113">
        <v>6</v>
      </c>
      <c r="F601" s="194" t="s">
        <v>796</v>
      </c>
      <c r="Q601" s="115"/>
      <c r="R601" s="112" t="str">
        <f t="shared" si="191"/>
        <v>Update games set HT_f= 0 where game_id=20160430</v>
      </c>
      <c r="S601" s="112" t="str">
        <f t="shared" si="192"/>
        <v>Update lineups set player_name = 'Fox Danny' where game_id = 20160430 and player_order = 6; update lineups set player_on = 'Fox Danny', sub_min =  where game_id = 20160430 and player_name = ''</v>
      </c>
      <c r="T601" s="65" t="str">
        <f t="shared" si="178"/>
        <v/>
      </c>
      <c r="U601" s="193" t="str">
        <f t="shared" si="193"/>
        <v/>
      </c>
      <c r="V601" s="242" t="s">
        <v>739</v>
      </c>
      <c r="W601" s="65" t="str">
        <f t="shared" si="194"/>
        <v>Update lineups set player_name = 'Fox Danny'</v>
      </c>
      <c r="X601" s="65" t="str">
        <f t="shared" si="179"/>
        <v/>
      </c>
      <c r="Y601" s="65" t="str">
        <f t="shared" si="180"/>
        <v/>
      </c>
      <c r="Z601" s="65" t="str">
        <f t="shared" si="181"/>
        <v/>
      </c>
      <c r="AA601" s="65" t="str">
        <f t="shared" si="182"/>
        <v/>
      </c>
      <c r="AB601" s="65" t="str">
        <f t="shared" si="183"/>
        <v/>
      </c>
      <c r="AC601" s="65" t="str">
        <f t="shared" si="184"/>
        <v/>
      </c>
      <c r="AD601" s="65" t="str">
        <f t="shared" si="195"/>
        <v xml:space="preserve"> where game_id = 20160430 and player_order = 6; update lineups set player_on = 'Fox Danny', sub_min =  where game_id = 20160430 and player_name = ''</v>
      </c>
      <c r="AE601" s="65" t="s">
        <v>739</v>
      </c>
      <c r="AF601" s="65" t="str">
        <f t="shared" si="185"/>
        <v/>
      </c>
      <c r="AG601" s="65" t="str">
        <f t="shared" si="186"/>
        <v/>
      </c>
      <c r="AH601" s="65" t="str">
        <f t="shared" si="187"/>
        <v/>
      </c>
      <c r="AI601" s="65" t="str">
        <f t="shared" si="188"/>
        <v/>
      </c>
      <c r="AJ601" s="65" t="str">
        <f t="shared" si="189"/>
        <v/>
      </c>
    </row>
    <row r="602" spans="1:36" x14ac:dyDescent="0.25">
      <c r="A602" s="109" t="s">
        <v>766</v>
      </c>
      <c r="B602" s="114">
        <v>0</v>
      </c>
      <c r="C602" s="113">
        <v>20160430</v>
      </c>
      <c r="D602" s="113">
        <v>7</v>
      </c>
      <c r="F602" s="194" t="s">
        <v>839</v>
      </c>
      <c r="Q602" s="115"/>
      <c r="R602" s="112" t="str">
        <f t="shared" si="191"/>
        <v>Update games set HT_a= 0 where game_id=20160430</v>
      </c>
      <c r="S602" s="112" t="str">
        <f t="shared" si="192"/>
        <v>Update lineups set player_name = 'Gardner Gary' where game_id = 20160430 and player_order = 7; update lineups set player_on = 'Gardner Gary', sub_min =  where game_id = 20160430 and player_name = ''</v>
      </c>
      <c r="T602" s="65" t="str">
        <f t="shared" si="178"/>
        <v/>
      </c>
      <c r="U602" s="193" t="str">
        <f t="shared" si="193"/>
        <v/>
      </c>
      <c r="V602" s="242" t="s">
        <v>739</v>
      </c>
      <c r="W602" s="65" t="str">
        <f t="shared" si="194"/>
        <v>Update lineups set player_name = 'Gardner Gary'</v>
      </c>
      <c r="X602" s="65" t="str">
        <f t="shared" si="179"/>
        <v/>
      </c>
      <c r="Y602" s="65" t="str">
        <f t="shared" si="180"/>
        <v/>
      </c>
      <c r="Z602" s="65" t="str">
        <f t="shared" si="181"/>
        <v/>
      </c>
      <c r="AA602" s="65" t="str">
        <f t="shared" si="182"/>
        <v/>
      </c>
      <c r="AB602" s="65" t="str">
        <f t="shared" si="183"/>
        <v/>
      </c>
      <c r="AC602" s="65" t="str">
        <f t="shared" si="184"/>
        <v/>
      </c>
      <c r="AD602" s="65" t="str">
        <f t="shared" si="195"/>
        <v xml:space="preserve"> where game_id = 20160430 and player_order = 7; update lineups set player_on = 'Gardner Gary', sub_min =  where game_id = 20160430 and player_name = ''</v>
      </c>
      <c r="AE602" s="65" t="s">
        <v>739</v>
      </c>
      <c r="AF602" s="65" t="str">
        <f t="shared" si="185"/>
        <v/>
      </c>
      <c r="AG602" s="65" t="str">
        <f t="shared" si="186"/>
        <v/>
      </c>
      <c r="AH602" s="65" t="str">
        <f t="shared" si="187"/>
        <v/>
      </c>
      <c r="AI602" s="65" t="str">
        <f t="shared" si="188"/>
        <v/>
      </c>
      <c r="AJ602" s="65" t="str">
        <f t="shared" si="189"/>
        <v/>
      </c>
    </row>
    <row r="603" spans="1:36" x14ac:dyDescent="0.25">
      <c r="A603" s="109" t="s">
        <v>764</v>
      </c>
      <c r="B603" s="114">
        <v>17</v>
      </c>
      <c r="C603" s="113">
        <v>20160430</v>
      </c>
      <c r="D603" s="113">
        <v>8</v>
      </c>
      <c r="F603" s="194" t="s">
        <v>715</v>
      </c>
      <c r="Q603" s="115"/>
      <c r="R603" s="112" t="str">
        <f t="shared" si="191"/>
        <v>Update games set Pos_before= 17 where game_id=20160430</v>
      </c>
      <c r="S603" s="112" t="str">
        <f t="shared" si="192"/>
        <v>Update lineups set player_name = 'Lansbury Henri' where game_id = 20160430 and player_order = 8; update lineups set player_on = 'Lansbury Henri', sub_min =  where game_id = 20160430 and player_name = ''</v>
      </c>
      <c r="T603" s="65" t="str">
        <f t="shared" si="178"/>
        <v/>
      </c>
      <c r="U603" s="193" t="str">
        <f t="shared" si="193"/>
        <v/>
      </c>
      <c r="V603" s="242" t="s">
        <v>739</v>
      </c>
      <c r="W603" s="65" t="str">
        <f t="shared" si="194"/>
        <v>Update lineups set player_name = 'Lansbury Henri'</v>
      </c>
      <c r="X603" s="65" t="str">
        <f t="shared" si="179"/>
        <v/>
      </c>
      <c r="Y603" s="65" t="str">
        <f t="shared" si="180"/>
        <v/>
      </c>
      <c r="Z603" s="65" t="str">
        <f t="shared" si="181"/>
        <v/>
      </c>
      <c r="AA603" s="65" t="str">
        <f t="shared" si="182"/>
        <v/>
      </c>
      <c r="AB603" s="65" t="str">
        <f t="shared" si="183"/>
        <v/>
      </c>
      <c r="AC603" s="65" t="str">
        <f t="shared" si="184"/>
        <v/>
      </c>
      <c r="AD603" s="65" t="str">
        <f t="shared" si="195"/>
        <v xml:space="preserve"> where game_id = 20160430 and player_order = 8; update lineups set player_on = 'Lansbury Henri', sub_min =  where game_id = 20160430 and player_name = ''</v>
      </c>
      <c r="AE603" s="65" t="s">
        <v>739</v>
      </c>
      <c r="AF603" s="65" t="str">
        <f t="shared" si="185"/>
        <v/>
      </c>
      <c r="AG603" s="65" t="str">
        <f t="shared" si="186"/>
        <v/>
      </c>
      <c r="AH603" s="65" t="str">
        <f t="shared" si="187"/>
        <v/>
      </c>
      <c r="AI603" s="65" t="str">
        <f t="shared" si="188"/>
        <v/>
      </c>
      <c r="AJ603" s="65" t="str">
        <f t="shared" si="189"/>
        <v/>
      </c>
    </row>
    <row r="604" spans="1:36" x14ac:dyDescent="0.25">
      <c r="A604" s="109" t="s">
        <v>762</v>
      </c>
      <c r="B604" s="114">
        <v>17</v>
      </c>
      <c r="C604" s="113">
        <v>20160430</v>
      </c>
      <c r="D604" s="113">
        <v>9</v>
      </c>
      <c r="F604" s="194" t="s">
        <v>2685</v>
      </c>
      <c r="I604" s="113">
        <v>89</v>
      </c>
      <c r="Q604" s="115"/>
      <c r="R604" s="112" t="str">
        <f t="shared" si="191"/>
        <v>Update games set Pos_after= 17 where game_id=20160430</v>
      </c>
      <c r="S604" s="112" t="str">
        <f t="shared" si="192"/>
        <v>Update lineups set player_name = 'Teshce Robert', Y_min = 89 where game_id = 20160430 and player_order = 9; update lineups set player_on = 'Teshce Robert', sub_min =  where game_id = 20160430 and player_name = ''</v>
      </c>
      <c r="T604" s="65" t="str">
        <f t="shared" si="178"/>
        <v/>
      </c>
      <c r="U604" s="193" t="str">
        <f t="shared" si="193"/>
        <v/>
      </c>
      <c r="V604" s="242" t="s">
        <v>739</v>
      </c>
      <c r="W604" s="65" t="str">
        <f t="shared" si="194"/>
        <v>Update lineups set player_name = 'Teshce Robert'</v>
      </c>
      <c r="X604" s="65" t="str">
        <f t="shared" si="179"/>
        <v/>
      </c>
      <c r="Y604" s="65" t="str">
        <f t="shared" si="180"/>
        <v>, Y_min = 89</v>
      </c>
      <c r="Z604" s="65" t="str">
        <f t="shared" si="181"/>
        <v/>
      </c>
      <c r="AA604" s="65" t="str">
        <f t="shared" si="182"/>
        <v/>
      </c>
      <c r="AB604" s="65" t="str">
        <f t="shared" si="183"/>
        <v/>
      </c>
      <c r="AC604" s="65" t="str">
        <f t="shared" si="184"/>
        <v/>
      </c>
      <c r="AD604" s="65" t="str">
        <f t="shared" si="195"/>
        <v xml:space="preserve"> where game_id = 20160430 and player_order = 9; update lineups set player_on = 'Teshce Robert', sub_min =  where game_id = 20160430 and player_name = ''</v>
      </c>
      <c r="AE604" s="65" t="s">
        <v>739</v>
      </c>
      <c r="AF604" s="65" t="str">
        <f t="shared" si="185"/>
        <v/>
      </c>
      <c r="AG604" s="65" t="str">
        <f t="shared" si="186"/>
        <v/>
      </c>
      <c r="AH604" s="65" t="str">
        <f t="shared" si="187"/>
        <v/>
      </c>
      <c r="AI604" s="65" t="str">
        <f t="shared" si="188"/>
        <v/>
      </c>
      <c r="AJ604" s="65" t="str">
        <f t="shared" si="189"/>
        <v/>
      </c>
    </row>
    <row r="605" spans="1:36" x14ac:dyDescent="0.25">
      <c r="A605" s="109" t="s">
        <v>761</v>
      </c>
      <c r="B605" s="114">
        <v>14</v>
      </c>
      <c r="C605" s="113">
        <v>20160430</v>
      </c>
      <c r="D605" s="113">
        <v>10</v>
      </c>
      <c r="F605" s="194" t="s">
        <v>741</v>
      </c>
      <c r="Q605" s="115"/>
      <c r="R605" s="112" t="str">
        <f t="shared" si="191"/>
        <v>Update games set Opp_before= 14 where game_id=20160430</v>
      </c>
      <c r="S605" s="112" t="str">
        <f t="shared" si="192"/>
        <v>Update lineups set player_name = 'Osborn Ben' where game_id = 20160430 and player_order = 10; update lineups set player_on = 'Osborn Ben', sub_min =  where game_id = 20160430 and player_name = ''</v>
      </c>
      <c r="T605" s="65" t="str">
        <f t="shared" si="178"/>
        <v/>
      </c>
      <c r="U605" s="193" t="str">
        <f t="shared" si="193"/>
        <v/>
      </c>
      <c r="V605" s="242" t="s">
        <v>739</v>
      </c>
      <c r="W605" s="65" t="str">
        <f t="shared" si="194"/>
        <v>Update lineups set player_name = 'Osborn Ben'</v>
      </c>
      <c r="X605" s="65" t="str">
        <f t="shared" si="179"/>
        <v/>
      </c>
      <c r="Y605" s="65" t="str">
        <f t="shared" si="180"/>
        <v/>
      </c>
      <c r="Z605" s="65" t="str">
        <f t="shared" si="181"/>
        <v/>
      </c>
      <c r="AA605" s="65" t="str">
        <f t="shared" si="182"/>
        <v/>
      </c>
      <c r="AB605" s="65" t="str">
        <f t="shared" si="183"/>
        <v/>
      </c>
      <c r="AC605" s="65" t="str">
        <f t="shared" si="184"/>
        <v/>
      </c>
      <c r="AD605" s="65" t="str">
        <f t="shared" si="195"/>
        <v xml:space="preserve"> where game_id = 20160430 and player_order = 10; update lineups set player_on = 'Osborn Ben', sub_min =  where game_id = 20160430 and player_name = ''</v>
      </c>
      <c r="AE605" s="65" t="s">
        <v>739</v>
      </c>
      <c r="AF605" s="65" t="str">
        <f t="shared" si="185"/>
        <v/>
      </c>
      <c r="AG605" s="65" t="str">
        <f t="shared" si="186"/>
        <v/>
      </c>
      <c r="AH605" s="65" t="str">
        <f t="shared" si="187"/>
        <v/>
      </c>
      <c r="AI605" s="65" t="str">
        <f t="shared" si="188"/>
        <v/>
      </c>
      <c r="AJ605" s="65" t="str">
        <f t="shared" si="189"/>
        <v/>
      </c>
    </row>
    <row r="606" spans="1:36" x14ac:dyDescent="0.25">
      <c r="A606" s="109" t="s">
        <v>759</v>
      </c>
      <c r="B606" s="114">
        <v>14</v>
      </c>
      <c r="C606" s="75">
        <v>20160430</v>
      </c>
      <c r="D606" s="75">
        <v>11</v>
      </c>
      <c r="E606" s="75"/>
      <c r="F606" s="195" t="s">
        <v>750</v>
      </c>
      <c r="G606" s="75"/>
      <c r="H606" s="78"/>
      <c r="I606" s="75"/>
      <c r="J606" s="75"/>
      <c r="K606" s="75"/>
      <c r="L606" s="233"/>
      <c r="M606" s="234"/>
      <c r="N606" s="235"/>
      <c r="O606" s="235"/>
      <c r="Q606" s="115"/>
      <c r="R606" s="112" t="str">
        <f t="shared" si="191"/>
        <v>Update games set Opp_after= 14 where game_id=20160430</v>
      </c>
      <c r="S606" s="112" t="str">
        <f t="shared" si="192"/>
        <v>Update lineups set player_name = 'Blackstock Dexter' where game_id = 20160430 and player_order = 11; update lineups set player_on = 'Blackstock Dexter', sub_min =  where game_id = 20160430 and player_name = ''</v>
      </c>
      <c r="T606" s="65" t="str">
        <f t="shared" si="178"/>
        <v/>
      </c>
      <c r="U606" s="193" t="str">
        <f t="shared" si="193"/>
        <v/>
      </c>
      <c r="V606" s="242" t="s">
        <v>739</v>
      </c>
      <c r="W606" s="65" t="str">
        <f t="shared" si="194"/>
        <v>Update lineups set player_name = 'Blackstock Dexter'</v>
      </c>
      <c r="X606" s="65" t="str">
        <f t="shared" si="179"/>
        <v/>
      </c>
      <c r="Y606" s="65" t="str">
        <f t="shared" si="180"/>
        <v/>
      </c>
      <c r="Z606" s="65" t="str">
        <f t="shared" si="181"/>
        <v/>
      </c>
      <c r="AA606" s="65" t="str">
        <f t="shared" si="182"/>
        <v/>
      </c>
      <c r="AB606" s="65" t="str">
        <f t="shared" si="183"/>
        <v/>
      </c>
      <c r="AC606" s="65" t="str">
        <f t="shared" si="184"/>
        <v/>
      </c>
      <c r="AD606" s="65" t="str">
        <f t="shared" si="195"/>
        <v xml:space="preserve"> where game_id = 20160430 and player_order = 11; update lineups set player_on = 'Blackstock Dexter', sub_min =  where game_id = 20160430 and player_name = ''</v>
      </c>
      <c r="AE606" s="65" t="s">
        <v>739</v>
      </c>
      <c r="AF606" s="65" t="str">
        <f t="shared" si="185"/>
        <v/>
      </c>
      <c r="AG606" s="65" t="str">
        <f t="shared" si="186"/>
        <v/>
      </c>
      <c r="AH606" s="65" t="str">
        <f t="shared" si="187"/>
        <v/>
      </c>
      <c r="AI606" s="65" t="str">
        <f t="shared" si="188"/>
        <v/>
      </c>
      <c r="AJ606" s="65" t="str">
        <f t="shared" si="189"/>
        <v/>
      </c>
    </row>
    <row r="607" spans="1:36" x14ac:dyDescent="0.25">
      <c r="A607" s="109" t="s">
        <v>20</v>
      </c>
      <c r="B607" s="244" t="s">
        <v>755</v>
      </c>
      <c r="C607" s="113">
        <v>20160430</v>
      </c>
      <c r="D607" s="113">
        <v>12</v>
      </c>
      <c r="F607" s="194" t="s">
        <v>754</v>
      </c>
      <c r="Q607" s="115"/>
      <c r="R607" s="112" t="str">
        <f t="shared" si="191"/>
        <v>Update games set Ground= 'City Ground' where game_id=20160430</v>
      </c>
      <c r="S607" s="112" t="str">
        <f t="shared" si="192"/>
        <v>Update lineups set player_name = 'Evtimov Dimitar' where game_id = 20160430 and player_order = 12; update lineups set player_on = 'Evtimov Dimitar', sub_min =  where game_id = 20160430 and player_name = ''</v>
      </c>
      <c r="T607" s="65" t="str">
        <f t="shared" si="178"/>
        <v/>
      </c>
      <c r="U607" s="193" t="str">
        <f t="shared" si="193"/>
        <v/>
      </c>
      <c r="V607" s="242" t="s">
        <v>739</v>
      </c>
      <c r="W607" s="65" t="str">
        <f t="shared" si="194"/>
        <v>Update lineups set player_name = 'Evtimov Dimitar'</v>
      </c>
      <c r="X607" s="65" t="str">
        <f t="shared" si="179"/>
        <v/>
      </c>
      <c r="Y607" s="65" t="str">
        <f t="shared" si="180"/>
        <v/>
      </c>
      <c r="Z607" s="65" t="str">
        <f t="shared" si="181"/>
        <v/>
      </c>
      <c r="AA607" s="65" t="str">
        <f t="shared" si="182"/>
        <v/>
      </c>
      <c r="AB607" s="65" t="str">
        <f t="shared" si="183"/>
        <v/>
      </c>
      <c r="AC607" s="65" t="str">
        <f t="shared" si="184"/>
        <v/>
      </c>
      <c r="AD607" s="65" t="str">
        <f t="shared" si="195"/>
        <v xml:space="preserve"> where game_id = 20160430 and player_order = 12; update lineups set player_on = 'Evtimov Dimitar', sub_min =  where game_id = 20160430 and player_name = ''</v>
      </c>
      <c r="AE607" s="65" t="s">
        <v>739</v>
      </c>
      <c r="AF607" s="65" t="str">
        <f t="shared" si="185"/>
        <v/>
      </c>
      <c r="AG607" s="65" t="str">
        <f t="shared" si="186"/>
        <v/>
      </c>
      <c r="AH607" s="65" t="str">
        <f t="shared" si="187"/>
        <v/>
      </c>
      <c r="AI607" s="65" t="str">
        <f t="shared" si="188"/>
        <v/>
      </c>
      <c r="AJ607" s="65" t="str">
        <f t="shared" si="189"/>
        <v/>
      </c>
    </row>
    <row r="608" spans="1:36" x14ac:dyDescent="0.25">
      <c r="A608" s="109" t="s">
        <v>756</v>
      </c>
      <c r="B608" s="201" t="str">
        <f>B607</f>
        <v>'City Ground'</v>
      </c>
      <c r="C608" s="113">
        <v>20160430</v>
      </c>
      <c r="D608" s="113">
        <v>13</v>
      </c>
      <c r="F608" s="194" t="s">
        <v>2794</v>
      </c>
      <c r="H608" s="232"/>
      <c r="Q608" s="115"/>
      <c r="R608" s="112" t="str">
        <f t="shared" si="191"/>
        <v>Update games set Ground_Parent= 'City Ground' where game_id=20160430</v>
      </c>
      <c r="S608" s="112" t="str">
        <f t="shared" si="192"/>
        <v>Update lineups set player_name = 'Worrall Joe' where game_id = 20160430 and player_order = 13; update lineups set player_on = 'Worrall Joe', sub_min =  where game_id = 20160430 and player_name = ''</v>
      </c>
      <c r="T608" s="65" t="str">
        <f t="shared" si="178"/>
        <v/>
      </c>
      <c r="U608" s="193" t="str">
        <f t="shared" si="193"/>
        <v/>
      </c>
      <c r="V608" s="242" t="s">
        <v>739</v>
      </c>
      <c r="W608" s="65" t="str">
        <f t="shared" si="194"/>
        <v>Update lineups set player_name = 'Worrall Joe'</v>
      </c>
      <c r="X608" s="65" t="str">
        <f t="shared" si="179"/>
        <v/>
      </c>
      <c r="Y608" s="65" t="str">
        <f t="shared" si="180"/>
        <v/>
      </c>
      <c r="Z608" s="65" t="str">
        <f t="shared" si="181"/>
        <v/>
      </c>
      <c r="AA608" s="65" t="str">
        <f t="shared" si="182"/>
        <v/>
      </c>
      <c r="AB608" s="65" t="str">
        <f t="shared" si="183"/>
        <v/>
      </c>
      <c r="AC608" s="65" t="str">
        <f t="shared" si="184"/>
        <v/>
      </c>
      <c r="AD608" s="65" t="str">
        <f t="shared" si="195"/>
        <v xml:space="preserve"> where game_id = 20160430 and player_order = 13; update lineups set player_on = 'Worrall Joe', sub_min =  where game_id = 20160430 and player_name = ''</v>
      </c>
      <c r="AE608" s="65" t="s">
        <v>739</v>
      </c>
      <c r="AF608" s="65" t="str">
        <f t="shared" si="185"/>
        <v/>
      </c>
      <c r="AG608" s="65" t="str">
        <f t="shared" si="186"/>
        <v/>
      </c>
      <c r="AH608" s="65" t="str">
        <f t="shared" si="187"/>
        <v/>
      </c>
      <c r="AI608" s="65" t="str">
        <f t="shared" si="188"/>
        <v/>
      </c>
      <c r="AJ608" s="65" t="str">
        <f t="shared" si="189"/>
        <v/>
      </c>
    </row>
    <row r="609" spans="1:36" x14ac:dyDescent="0.25">
      <c r="A609" s="109" t="s">
        <v>753</v>
      </c>
      <c r="B609" s="244" t="s">
        <v>2809</v>
      </c>
      <c r="C609" s="113">
        <v>20160430</v>
      </c>
      <c r="D609" s="113">
        <v>14</v>
      </c>
      <c r="F609" s="194" t="s">
        <v>829</v>
      </c>
      <c r="G609" s="113">
        <v>69</v>
      </c>
      <c r="H609" s="245" t="s">
        <v>750</v>
      </c>
      <c r="Q609" s="115"/>
      <c r="R609" s="112" t="str">
        <f t="shared" si="191"/>
        <v>Update games set Referee= 'http://www.11v11.com/matches/nottingham-forest-v-wolverhampton-wanderers-30-april-2016-316767/' where game_id=20160430</v>
      </c>
      <c r="S609" s="112" t="str">
        <f t="shared" si="192"/>
        <v>Update lineups set player_name = 'Assombalonga Britt', Sub_min= 69, Player_off = 'Blackstock Dexter' where game_id = 20160430 and player_order = 14; update lineups set player_on = 'Assombalonga Britt', sub_min = 69 where game_id = 20160430 and player_name = 'Blackstock Dexter'</v>
      </c>
      <c r="T609" s="65" t="str">
        <f t="shared" si="178"/>
        <v/>
      </c>
      <c r="U609" s="193" t="str">
        <f t="shared" si="193"/>
        <v/>
      </c>
      <c r="V609" s="242" t="s">
        <v>739</v>
      </c>
      <c r="W609" s="65" t="str">
        <f t="shared" si="194"/>
        <v>Update lineups set player_name = 'Assombalonga Britt'</v>
      </c>
      <c r="X609" s="65" t="str">
        <f t="shared" si="179"/>
        <v/>
      </c>
      <c r="Y609" s="65" t="str">
        <f t="shared" si="180"/>
        <v/>
      </c>
      <c r="Z609" s="65" t="str">
        <f t="shared" si="181"/>
        <v/>
      </c>
      <c r="AA609" s="65" t="str">
        <f t="shared" si="182"/>
        <v/>
      </c>
      <c r="AB609" s="65" t="str">
        <f t="shared" si="183"/>
        <v>, Sub_min= 69</v>
      </c>
      <c r="AC609" s="65" t="str">
        <f t="shared" si="184"/>
        <v>, Player_off = 'Blackstock Dexter'</v>
      </c>
      <c r="AD609" s="65" t="str">
        <f t="shared" si="195"/>
        <v xml:space="preserve"> where game_id = 20160430 and player_order = 14; update lineups set player_on = 'Assombalonga Britt', sub_min = 69 where game_id = 20160430 and player_name = 'Blackstock Dexter'</v>
      </c>
      <c r="AE609" s="65" t="s">
        <v>739</v>
      </c>
      <c r="AF609" s="65" t="str">
        <f t="shared" si="185"/>
        <v/>
      </c>
      <c r="AG609" s="65" t="str">
        <f t="shared" si="186"/>
        <v/>
      </c>
      <c r="AH609" s="65" t="str">
        <f t="shared" si="187"/>
        <v/>
      </c>
      <c r="AI609" s="65" t="str">
        <f t="shared" si="188"/>
        <v/>
      </c>
      <c r="AJ609" s="65" t="str">
        <f t="shared" si="189"/>
        <v/>
      </c>
    </row>
    <row r="610" spans="1:36" x14ac:dyDescent="0.25">
      <c r="A610" s="109" t="s">
        <v>475</v>
      </c>
      <c r="B610" s="114">
        <v>22291</v>
      </c>
      <c r="C610" s="113">
        <v>20160430</v>
      </c>
      <c r="D610" s="113">
        <v>15</v>
      </c>
      <c r="F610" s="194" t="s">
        <v>775</v>
      </c>
      <c r="H610" s="194"/>
      <c r="Q610" s="115"/>
      <c r="R610" s="112" t="str">
        <f t="shared" si="191"/>
        <v>Update games set Att= 22291 where game_id=20160430</v>
      </c>
      <c r="S610" s="112" t="str">
        <f t="shared" si="192"/>
        <v>Update lineups set player_name = 'Grant Jorge' where game_id = 20160430 and player_order = 15; update lineups set player_on = 'Grant Jorge', sub_min =  where game_id = 20160430 and player_name = ''</v>
      </c>
      <c r="T610" s="65" t="str">
        <f t="shared" si="178"/>
        <v/>
      </c>
      <c r="U610" s="193" t="str">
        <f t="shared" si="193"/>
        <v/>
      </c>
      <c r="V610" s="242" t="s">
        <v>739</v>
      </c>
      <c r="W610" s="65" t="str">
        <f t="shared" si="194"/>
        <v>Update lineups set player_name = 'Grant Jorge'</v>
      </c>
      <c r="X610" s="65" t="str">
        <f t="shared" si="179"/>
        <v/>
      </c>
      <c r="Y610" s="65" t="str">
        <f t="shared" si="180"/>
        <v/>
      </c>
      <c r="Z610" s="65" t="str">
        <f t="shared" si="181"/>
        <v/>
      </c>
      <c r="AA610" s="65" t="str">
        <f t="shared" si="182"/>
        <v/>
      </c>
      <c r="AB610" s="65" t="str">
        <f t="shared" si="183"/>
        <v/>
      </c>
      <c r="AC610" s="65" t="str">
        <f t="shared" si="184"/>
        <v/>
      </c>
      <c r="AD610" s="65" t="str">
        <f t="shared" si="195"/>
        <v xml:space="preserve"> where game_id = 20160430 and player_order = 15; update lineups set player_on = 'Grant Jorge', sub_min =  where game_id = 20160430 and player_name = ''</v>
      </c>
      <c r="AE610" s="65" t="s">
        <v>739</v>
      </c>
      <c r="AF610" s="65" t="str">
        <f t="shared" si="185"/>
        <v/>
      </c>
      <c r="AG610" s="65" t="str">
        <f t="shared" si="186"/>
        <v/>
      </c>
      <c r="AH610" s="65" t="str">
        <f t="shared" si="187"/>
        <v/>
      </c>
      <c r="AI610" s="65" t="str">
        <f t="shared" si="188"/>
        <v/>
      </c>
      <c r="AJ610" s="65" t="str">
        <f t="shared" si="189"/>
        <v/>
      </c>
    </row>
    <row r="611" spans="1:36" x14ac:dyDescent="0.25">
      <c r="A611" s="109" t="s">
        <v>749</v>
      </c>
      <c r="B611" s="247" t="s">
        <v>2806</v>
      </c>
      <c r="C611" s="113">
        <v>20160430</v>
      </c>
      <c r="D611" s="113">
        <v>16</v>
      </c>
      <c r="F611" s="194" t="s">
        <v>823</v>
      </c>
      <c r="G611" s="113">
        <v>59</v>
      </c>
      <c r="H611" s="194" t="s">
        <v>735</v>
      </c>
      <c r="Q611" s="115"/>
      <c r="R611" s="112" t="str">
        <f t="shared" si="191"/>
        <v>Update games set Source= 'http://www.11v11.com/matches/fulham-v-nottingham-forest-23-april-2016-316727/' where game_id=20160430</v>
      </c>
      <c r="S611" s="112" t="str">
        <f t="shared" si="192"/>
        <v>Update lineups set player_name = 'Burke Oliver', Sub_min= 59, Player_off = 'Cohen Chris' where game_id = 20160430 and player_order = 16; update lineups set player_on = 'Burke Oliver', sub_min = 59 where game_id = 20160430 and player_name = 'Cohen Chris'</v>
      </c>
      <c r="T611" s="65" t="str">
        <f t="shared" si="178"/>
        <v/>
      </c>
      <c r="U611" s="193" t="str">
        <f t="shared" si="193"/>
        <v/>
      </c>
      <c r="V611" s="242" t="s">
        <v>739</v>
      </c>
      <c r="W611" s="65" t="str">
        <f t="shared" si="194"/>
        <v>Update lineups set player_name = 'Burke Oliver'</v>
      </c>
      <c r="X611" s="65" t="str">
        <f t="shared" si="179"/>
        <v/>
      </c>
      <c r="Y611" s="65" t="str">
        <f t="shared" si="180"/>
        <v/>
      </c>
      <c r="Z611" s="65" t="str">
        <f t="shared" si="181"/>
        <v/>
      </c>
      <c r="AA611" s="65" t="str">
        <f t="shared" si="182"/>
        <v/>
      </c>
      <c r="AB611" s="65" t="str">
        <f t="shared" si="183"/>
        <v>, Sub_min= 59</v>
      </c>
      <c r="AC611" s="65" t="str">
        <f t="shared" si="184"/>
        <v>, Player_off = 'Cohen Chris'</v>
      </c>
      <c r="AD611" s="65" t="str">
        <f t="shared" si="195"/>
        <v xml:space="preserve"> where game_id = 20160430 and player_order = 16; update lineups set player_on = 'Burke Oliver', sub_min = 59 where game_id = 20160430 and player_name = 'Cohen Chris'</v>
      </c>
      <c r="AE611" s="65" t="s">
        <v>739</v>
      </c>
      <c r="AF611" s="65" t="str">
        <f t="shared" si="185"/>
        <v/>
      </c>
      <c r="AG611" s="65" t="str">
        <f t="shared" si="186"/>
        <v/>
      </c>
      <c r="AH611" s="65" t="str">
        <f t="shared" si="187"/>
        <v/>
      </c>
      <c r="AI611" s="65" t="str">
        <f t="shared" si="188"/>
        <v/>
      </c>
      <c r="AJ611" s="65" t="str">
        <f t="shared" si="189"/>
        <v/>
      </c>
    </row>
    <row r="612" spans="1:36" x14ac:dyDescent="0.25">
      <c r="A612" s="109" t="s">
        <v>746</v>
      </c>
      <c r="B612" s="198" t="s">
        <v>2810</v>
      </c>
      <c r="C612" s="113">
        <v>20160430</v>
      </c>
      <c r="D612" s="113">
        <v>17</v>
      </c>
      <c r="F612" s="194" t="s">
        <v>2770</v>
      </c>
      <c r="H612" s="194"/>
      <c r="Q612" s="115"/>
      <c r="R612" s="112" t="str">
        <f t="shared" si="191"/>
        <v>Update games set Game_date= '20160430' where game_id=20160430</v>
      </c>
      <c r="S612" s="112" t="str">
        <f t="shared" si="192"/>
        <v>Update lineups set player_name = 'Macheda Federico' where game_id = 20160430 and player_order = 17; update lineups set player_on = 'Macheda Federico', sub_min =  where game_id = 20160430 and player_name = ''</v>
      </c>
      <c r="T612" s="65" t="str">
        <f t="shared" si="178"/>
        <v/>
      </c>
      <c r="U612" s="193" t="str">
        <f t="shared" si="193"/>
        <v/>
      </c>
      <c r="V612" s="242" t="s">
        <v>739</v>
      </c>
      <c r="W612" s="65" t="str">
        <f t="shared" si="194"/>
        <v>Update lineups set player_name = 'Macheda Federico'</v>
      </c>
      <c r="X612" s="65" t="str">
        <f t="shared" si="179"/>
        <v/>
      </c>
      <c r="Y612" s="65" t="str">
        <f t="shared" si="180"/>
        <v/>
      </c>
      <c r="Z612" s="65" t="str">
        <f t="shared" si="181"/>
        <v/>
      </c>
      <c r="AA612" s="65" t="str">
        <f t="shared" si="182"/>
        <v/>
      </c>
      <c r="AB612" s="65" t="str">
        <f t="shared" si="183"/>
        <v/>
      </c>
      <c r="AC612" s="65" t="str">
        <f t="shared" si="184"/>
        <v/>
      </c>
      <c r="AD612" s="65" t="str">
        <f t="shared" si="195"/>
        <v xml:space="preserve"> where game_id = 20160430 and player_order = 17; update lineups set player_on = 'Macheda Federico', sub_min =  where game_id = 20160430 and player_name = ''</v>
      </c>
      <c r="AE612" s="65" t="s">
        <v>739</v>
      </c>
      <c r="AF612" s="65" t="str">
        <f t="shared" si="185"/>
        <v/>
      </c>
      <c r="AG612" s="65" t="str">
        <f t="shared" si="186"/>
        <v/>
      </c>
      <c r="AH612" s="65" t="str">
        <f t="shared" si="187"/>
        <v/>
      </c>
      <c r="AI612" s="65" t="str">
        <f t="shared" si="188"/>
        <v/>
      </c>
      <c r="AJ612" s="65" t="str">
        <f t="shared" si="189"/>
        <v/>
      </c>
    </row>
    <row r="613" spans="1:36" s="126" customFormat="1" ht="15" thickBot="1" x14ac:dyDescent="0.3">
      <c r="A613" s="116" t="s">
        <v>743</v>
      </c>
      <c r="B613" s="238" t="s">
        <v>2711</v>
      </c>
      <c r="C613" s="117">
        <v>20160430</v>
      </c>
      <c r="D613" s="117">
        <v>18</v>
      </c>
      <c r="E613" s="117"/>
      <c r="F613" s="199" t="s">
        <v>776</v>
      </c>
      <c r="G613" s="117"/>
      <c r="H613" s="118"/>
      <c r="I613" s="117"/>
      <c r="J613" s="117"/>
      <c r="K613" s="117"/>
      <c r="L613" s="205"/>
      <c r="M613" s="206"/>
      <c r="N613" s="207"/>
      <c r="O613" s="207"/>
      <c r="P613" s="207"/>
      <c r="Q613" s="239"/>
      <c r="R613" s="240" t="str">
        <f t="shared" si="191"/>
        <v>Update games set Game_time= '3:00PM' where game_id=20160430</v>
      </c>
      <c r="S613" s="240" t="str">
        <f t="shared" si="192"/>
        <v>Update lineups set player_name = 'O''Grady Chris' where game_id = 20160430 and player_order = 18; update lineups set player_on = 'O'Grady Chris', sub_min =  where game_id = 20160430 and player_name = ''</v>
      </c>
      <c r="T613" s="126" t="str">
        <f t="shared" si="178"/>
        <v/>
      </c>
      <c r="U613" s="241" t="str">
        <f t="shared" si="193"/>
        <v/>
      </c>
      <c r="V613" s="242" t="s">
        <v>739</v>
      </c>
      <c r="W613" s="126" t="str">
        <f t="shared" si="194"/>
        <v>Update lineups set player_name = 'O''Grady Chris'</v>
      </c>
      <c r="X613" s="126" t="str">
        <f t="shared" si="179"/>
        <v/>
      </c>
      <c r="Y613" s="126" t="str">
        <f t="shared" si="180"/>
        <v/>
      </c>
      <c r="Z613" s="126" t="str">
        <f t="shared" si="181"/>
        <v/>
      </c>
      <c r="AA613" s="126" t="str">
        <f t="shared" si="182"/>
        <v/>
      </c>
      <c r="AB613" s="126" t="str">
        <f t="shared" si="183"/>
        <v/>
      </c>
      <c r="AC613" s="126" t="str">
        <f t="shared" si="184"/>
        <v/>
      </c>
      <c r="AD613" s="65" t="str">
        <f t="shared" si="195"/>
        <v xml:space="preserve"> where game_id = 20160430 and player_order = 18; update lineups set player_on = 'O'Grady Chris', sub_min =  where game_id = 20160430 and player_name = ''</v>
      </c>
      <c r="AE613" s="126" t="s">
        <v>739</v>
      </c>
      <c r="AF613" s="126" t="str">
        <f t="shared" si="185"/>
        <v/>
      </c>
      <c r="AG613" s="126" t="str">
        <f t="shared" si="186"/>
        <v/>
      </c>
      <c r="AH613" s="126" t="str">
        <f t="shared" si="187"/>
        <v/>
      </c>
      <c r="AI613" s="126" t="str">
        <f t="shared" si="188"/>
        <v/>
      </c>
      <c r="AJ613" s="126" t="str">
        <f t="shared" si="189"/>
        <v/>
      </c>
    </row>
    <row r="614" spans="1:36" ht="15" thickTop="1" x14ac:dyDescent="0.25">
      <c r="A614" s="136" t="s">
        <v>22</v>
      </c>
      <c r="B614" s="246" t="s">
        <v>2811</v>
      </c>
      <c r="C614" s="113">
        <v>20160507</v>
      </c>
      <c r="D614" s="113">
        <v>1</v>
      </c>
      <c r="F614" s="212" t="s">
        <v>772</v>
      </c>
      <c r="L614" s="202">
        <v>1</v>
      </c>
      <c r="M614" s="245" t="s">
        <v>735</v>
      </c>
      <c r="N614" s="204">
        <v>8</v>
      </c>
      <c r="Q614" s="115"/>
      <c r="R614" s="112" t="str">
        <f t="shared" si="191"/>
        <v>Update games set Opponent= 'Milton Keynes Dons' where game_id=20160507</v>
      </c>
      <c r="S614" s="112" t="str">
        <f t="shared" si="192"/>
        <v>Update lineups set player_name = 'de Vries Dorus' where game_id = 20160507 and player_order = 1; update lineups set player_on = 'de Vries Dorus', sub_min =  where game_id = 20160507 and player_name = ''</v>
      </c>
      <c r="T614" s="65" t="str">
        <f t="shared" si="178"/>
        <v>insert into goals (game_id, goal_order, scorer_name) values (20160507, 1, 'Cohen Chris')</v>
      </c>
      <c r="U614" s="193" t="str">
        <f t="shared" si="193"/>
        <v>update goals set scorer_name = 'Cohen Chris', goal_min = 8 where game_id = 20160507 and goal_order = 1</v>
      </c>
      <c r="V614" s="242" t="s">
        <v>739</v>
      </c>
      <c r="W614" s="65" t="str">
        <f t="shared" si="194"/>
        <v>Update lineups set player_name = 'de Vries Dorus'</v>
      </c>
      <c r="X614" s="65" t="str">
        <f t="shared" si="179"/>
        <v/>
      </c>
      <c r="Y614" s="65" t="str">
        <f t="shared" si="180"/>
        <v/>
      </c>
      <c r="Z614" s="65" t="str">
        <f t="shared" si="181"/>
        <v/>
      </c>
      <c r="AA614" s="65" t="str">
        <f t="shared" si="182"/>
        <v/>
      </c>
      <c r="AB614" s="65" t="str">
        <f t="shared" si="183"/>
        <v/>
      </c>
      <c r="AC614" s="65" t="str">
        <f t="shared" si="184"/>
        <v/>
      </c>
      <c r="AD614" s="65" t="str">
        <f t="shared" si="195"/>
        <v xml:space="preserve"> where game_id = 20160507 and player_order = 1; update lineups set player_on = 'de Vries Dorus', sub_min =  where game_id = 20160507 and player_name = ''</v>
      </c>
      <c r="AE614" s="65" t="s">
        <v>739</v>
      </c>
      <c r="AF614" s="65" t="str">
        <f t="shared" si="185"/>
        <v>update goals set scorer_name = 'Cohen Chris'</v>
      </c>
      <c r="AG614" s="65" t="str">
        <f t="shared" si="186"/>
        <v>, goal_min = 8</v>
      </c>
      <c r="AH614" s="65" t="str">
        <f t="shared" si="187"/>
        <v/>
      </c>
      <c r="AI614" s="65" t="str">
        <f t="shared" si="188"/>
        <v/>
      </c>
      <c r="AJ614" s="65" t="str">
        <f t="shared" si="189"/>
        <v xml:space="preserve"> where game_id = 20160507 and goal_order = 1</v>
      </c>
    </row>
    <row r="615" spans="1:36" x14ac:dyDescent="0.25">
      <c r="A615" s="109" t="s">
        <v>774</v>
      </c>
      <c r="B615" s="114" t="str">
        <f>B614</f>
        <v>'Milton Keynes Dons'</v>
      </c>
      <c r="C615" s="113">
        <v>20160507</v>
      </c>
      <c r="D615" s="113">
        <v>2</v>
      </c>
      <c r="F615" s="212" t="s">
        <v>771</v>
      </c>
      <c r="L615" s="202">
        <v>2</v>
      </c>
      <c r="M615" s="194" t="s">
        <v>829</v>
      </c>
      <c r="N615" s="204">
        <v>74</v>
      </c>
      <c r="Q615" s="115"/>
      <c r="R615" s="112" t="str">
        <f t="shared" si="191"/>
        <v>Update games set Opp_Parent= 'Milton Keynes Dons' where game_id=20160507</v>
      </c>
      <c r="S615" s="112" t="str">
        <f t="shared" si="192"/>
        <v>Update lineups set player_name = 'Lichaj Eric' where game_id = 20160507 and player_order = 2; update lineups set player_on = 'Lichaj Eric', sub_min =  where game_id = 20160507 and player_name = ''</v>
      </c>
      <c r="T615" s="65" t="str">
        <f t="shared" si="178"/>
        <v>insert into goals (game_id, goal_order, scorer_name) values (20160507, 2, 'Assombalonga Britt')</v>
      </c>
      <c r="U615" s="193" t="str">
        <f t="shared" si="193"/>
        <v>update goals set scorer_name = 'Assombalonga Britt', goal_min = 74 where game_id = 20160507 and goal_order = 2</v>
      </c>
      <c r="V615" s="242" t="s">
        <v>739</v>
      </c>
      <c r="W615" s="65" t="str">
        <f t="shared" si="194"/>
        <v>Update lineups set player_name = 'Lichaj Eric'</v>
      </c>
      <c r="X615" s="65" t="str">
        <f t="shared" si="179"/>
        <v/>
      </c>
      <c r="Y615" s="65" t="str">
        <f t="shared" si="180"/>
        <v/>
      </c>
      <c r="Z615" s="65" t="str">
        <f t="shared" si="181"/>
        <v/>
      </c>
      <c r="AA615" s="65" t="str">
        <f t="shared" si="182"/>
        <v/>
      </c>
      <c r="AB615" s="65" t="str">
        <f t="shared" si="183"/>
        <v/>
      </c>
      <c r="AC615" s="65" t="str">
        <f t="shared" si="184"/>
        <v/>
      </c>
      <c r="AD615" s="65" t="str">
        <f t="shared" si="195"/>
        <v xml:space="preserve"> where game_id = 20160507 and player_order = 2; update lineups set player_on = 'Lichaj Eric', sub_min =  where game_id = 20160507 and player_name = ''</v>
      </c>
      <c r="AE615" s="65" t="s">
        <v>739</v>
      </c>
      <c r="AF615" s="65" t="str">
        <f t="shared" si="185"/>
        <v>update goals set scorer_name = 'Assombalonga Britt'</v>
      </c>
      <c r="AG615" s="65" t="str">
        <f t="shared" si="186"/>
        <v>, goal_min = 74</v>
      </c>
      <c r="AH615" s="65" t="str">
        <f t="shared" si="187"/>
        <v/>
      </c>
      <c r="AI615" s="65" t="str">
        <f t="shared" si="188"/>
        <v/>
      </c>
      <c r="AJ615" s="65" t="str">
        <f t="shared" si="189"/>
        <v xml:space="preserve"> where game_id = 20160507 and goal_order = 2</v>
      </c>
    </row>
    <row r="616" spans="1:36" x14ac:dyDescent="0.25">
      <c r="A616" s="109" t="s">
        <v>5</v>
      </c>
      <c r="B616" s="114">
        <v>2</v>
      </c>
      <c r="C616" s="113">
        <v>20160507</v>
      </c>
      <c r="D616" s="113">
        <v>3</v>
      </c>
      <c r="F616" s="212" t="s">
        <v>714</v>
      </c>
      <c r="M616" s="245"/>
      <c r="O616" s="248"/>
      <c r="Q616" s="115"/>
      <c r="R616" s="112" t="str">
        <f t="shared" si="191"/>
        <v>Update games set F= 2 where game_id=20160507</v>
      </c>
      <c r="S616" s="112" t="str">
        <f t="shared" si="192"/>
        <v>Update lineups set player_name = 'Mills Matthew' where game_id = 20160507 and player_order = 3; update lineups set player_on = 'Mills Matthew', sub_min =  where game_id = 20160507 and player_name = ''</v>
      </c>
      <c r="T616" s="65" t="str">
        <f t="shared" si="178"/>
        <v/>
      </c>
      <c r="U616" s="193" t="str">
        <f t="shared" si="193"/>
        <v/>
      </c>
      <c r="V616" s="242" t="s">
        <v>739</v>
      </c>
      <c r="W616" s="65" t="str">
        <f t="shared" si="194"/>
        <v>Update lineups set player_name = 'Mills Matthew'</v>
      </c>
      <c r="X616" s="65" t="str">
        <f t="shared" si="179"/>
        <v/>
      </c>
      <c r="Y616" s="65" t="str">
        <f t="shared" si="180"/>
        <v/>
      </c>
      <c r="Z616" s="65" t="str">
        <f t="shared" si="181"/>
        <v/>
      </c>
      <c r="AA616" s="65" t="str">
        <f t="shared" si="182"/>
        <v/>
      </c>
      <c r="AB616" s="65" t="str">
        <f t="shared" si="183"/>
        <v/>
      </c>
      <c r="AC616" s="65" t="str">
        <f t="shared" si="184"/>
        <v/>
      </c>
      <c r="AD616" s="65" t="str">
        <f t="shared" si="195"/>
        <v xml:space="preserve"> where game_id = 20160507 and player_order = 3; update lineups set player_on = 'Mills Matthew', sub_min =  where game_id = 20160507 and player_name = ''</v>
      </c>
      <c r="AE616" s="65" t="s">
        <v>739</v>
      </c>
      <c r="AF616" s="65" t="str">
        <f t="shared" si="185"/>
        <v/>
      </c>
      <c r="AG616" s="65" t="str">
        <f t="shared" si="186"/>
        <v/>
      </c>
      <c r="AH616" s="65" t="str">
        <f t="shared" si="187"/>
        <v/>
      </c>
      <c r="AI616" s="65" t="str">
        <f t="shared" si="188"/>
        <v/>
      </c>
      <c r="AJ616" s="65" t="str">
        <f t="shared" si="189"/>
        <v/>
      </c>
    </row>
    <row r="617" spans="1:36" x14ac:dyDescent="0.25">
      <c r="A617" s="109" t="s">
        <v>0</v>
      </c>
      <c r="B617" s="114">
        <v>1</v>
      </c>
      <c r="C617" s="113">
        <v>20160507</v>
      </c>
      <c r="D617" s="113">
        <v>4</v>
      </c>
      <c r="F617" s="212" t="s">
        <v>735</v>
      </c>
      <c r="Q617" s="115"/>
      <c r="R617" s="112" t="str">
        <f t="shared" si="191"/>
        <v>Update games set A= 1 where game_id=20160507</v>
      </c>
      <c r="S617" s="112" t="str">
        <f t="shared" si="192"/>
        <v>Update lineups set player_name = 'Cohen Chris' where game_id = 20160507 and player_order = 4; update lineups set player_on = 'Cohen Chris', sub_min =  where game_id = 20160507 and player_name = ''</v>
      </c>
      <c r="T617" s="65" t="str">
        <f t="shared" si="178"/>
        <v/>
      </c>
      <c r="U617" s="193" t="str">
        <f t="shared" si="193"/>
        <v/>
      </c>
      <c r="V617" s="242" t="s">
        <v>739</v>
      </c>
      <c r="W617" s="65" t="str">
        <f t="shared" si="194"/>
        <v>Update lineups set player_name = 'Cohen Chris'</v>
      </c>
      <c r="X617" s="65" t="str">
        <f t="shared" si="179"/>
        <v/>
      </c>
      <c r="Y617" s="65" t="str">
        <f t="shared" si="180"/>
        <v/>
      </c>
      <c r="Z617" s="65" t="str">
        <f t="shared" si="181"/>
        <v/>
      </c>
      <c r="AA617" s="65" t="str">
        <f t="shared" si="182"/>
        <v/>
      </c>
      <c r="AB617" s="65" t="str">
        <f t="shared" si="183"/>
        <v/>
      </c>
      <c r="AC617" s="65" t="str">
        <f t="shared" si="184"/>
        <v/>
      </c>
      <c r="AD617" s="65" t="str">
        <f t="shared" si="195"/>
        <v xml:space="preserve"> where game_id = 20160507 and player_order = 4; update lineups set player_on = 'Cohen Chris', sub_min =  where game_id = 20160507 and player_name = ''</v>
      </c>
      <c r="AE617" s="65" t="s">
        <v>739</v>
      </c>
      <c r="AF617" s="65" t="str">
        <f t="shared" si="185"/>
        <v/>
      </c>
      <c r="AG617" s="65" t="str">
        <f t="shared" si="186"/>
        <v/>
      </c>
      <c r="AH617" s="65" t="str">
        <f t="shared" si="187"/>
        <v/>
      </c>
      <c r="AI617" s="65" t="str">
        <f t="shared" si="188"/>
        <v/>
      </c>
      <c r="AJ617" s="65" t="str">
        <f t="shared" si="189"/>
        <v/>
      </c>
    </row>
    <row r="618" spans="1:36" x14ac:dyDescent="0.25">
      <c r="A618" s="109" t="s">
        <v>23</v>
      </c>
      <c r="B618" s="198" t="s">
        <v>770</v>
      </c>
      <c r="C618" s="113">
        <v>20160507</v>
      </c>
      <c r="D618" s="113">
        <v>5</v>
      </c>
      <c r="F618" s="194" t="s">
        <v>2717</v>
      </c>
      <c r="Q618" s="115"/>
      <c r="R618" s="112" t="str">
        <f t="shared" si="191"/>
        <v>Update games set Result= 'W' where game_id=20160507</v>
      </c>
      <c r="S618" s="112" t="str">
        <f t="shared" si="192"/>
        <v>Update lineups set player_name = 'Jokic Bojan' where game_id = 20160507 and player_order = 5; update lineups set player_on = 'Jokic Bojan', sub_min =  where game_id = 20160507 and player_name = ''</v>
      </c>
      <c r="T618" s="65" t="str">
        <f t="shared" si="178"/>
        <v/>
      </c>
      <c r="U618" s="193" t="str">
        <f t="shared" si="193"/>
        <v/>
      </c>
      <c r="V618" s="242" t="s">
        <v>739</v>
      </c>
      <c r="W618" s="65" t="str">
        <f t="shared" si="194"/>
        <v>Update lineups set player_name = 'Jokic Bojan'</v>
      </c>
      <c r="X618" s="65" t="str">
        <f t="shared" si="179"/>
        <v/>
      </c>
      <c r="Y618" s="65" t="str">
        <f t="shared" si="180"/>
        <v/>
      </c>
      <c r="Z618" s="65" t="str">
        <f t="shared" si="181"/>
        <v/>
      </c>
      <c r="AA618" s="65" t="str">
        <f t="shared" si="182"/>
        <v/>
      </c>
      <c r="AB618" s="65" t="str">
        <f t="shared" si="183"/>
        <v/>
      </c>
      <c r="AC618" s="65" t="str">
        <f t="shared" si="184"/>
        <v/>
      </c>
      <c r="AD618" s="65" t="str">
        <f t="shared" si="195"/>
        <v xml:space="preserve"> where game_id = 20160507 and player_order = 5; update lineups set player_on = 'Jokic Bojan', sub_min =  where game_id = 20160507 and player_name = ''</v>
      </c>
      <c r="AE618" s="65" t="s">
        <v>739</v>
      </c>
      <c r="AF618" s="65" t="str">
        <f t="shared" si="185"/>
        <v/>
      </c>
      <c r="AG618" s="65" t="str">
        <f t="shared" si="186"/>
        <v/>
      </c>
      <c r="AH618" s="65" t="str">
        <f t="shared" si="187"/>
        <v/>
      </c>
      <c r="AI618" s="65" t="str">
        <f t="shared" si="188"/>
        <v/>
      </c>
      <c r="AJ618" s="65" t="str">
        <f t="shared" si="189"/>
        <v/>
      </c>
    </row>
    <row r="619" spans="1:36" x14ac:dyDescent="0.25">
      <c r="A619" s="109" t="s">
        <v>768</v>
      </c>
      <c r="B619" s="114">
        <v>1</v>
      </c>
      <c r="C619" s="113">
        <v>20160507</v>
      </c>
      <c r="D619" s="113">
        <v>6</v>
      </c>
      <c r="F619" s="194" t="s">
        <v>796</v>
      </c>
      <c r="J619" s="113">
        <v>37</v>
      </c>
      <c r="Q619" s="115"/>
      <c r="R619" s="112" t="str">
        <f t="shared" si="191"/>
        <v>Update games set HT_f= 1 where game_id=20160507</v>
      </c>
      <c r="S619" s="112" t="str">
        <f t="shared" si="192"/>
        <v>Update lineups set player_name = 'Fox Danny', R_min= 37 where game_id = 20160507 and player_order = 6; update lineups set player_on = 'Fox Danny', sub_min =  where game_id = 20160507 and player_name = ''</v>
      </c>
      <c r="T619" s="65" t="str">
        <f t="shared" si="178"/>
        <v/>
      </c>
      <c r="U619" s="193" t="str">
        <f t="shared" si="193"/>
        <v/>
      </c>
      <c r="V619" s="242" t="s">
        <v>739</v>
      </c>
      <c r="W619" s="65" t="str">
        <f t="shared" si="194"/>
        <v>Update lineups set player_name = 'Fox Danny'</v>
      </c>
      <c r="X619" s="65" t="str">
        <f t="shared" si="179"/>
        <v/>
      </c>
      <c r="Y619" s="65" t="str">
        <f t="shared" si="180"/>
        <v/>
      </c>
      <c r="Z619" s="65" t="str">
        <f t="shared" si="181"/>
        <v>, R_min= 37</v>
      </c>
      <c r="AA619" s="65" t="str">
        <f t="shared" si="182"/>
        <v/>
      </c>
      <c r="AB619" s="65" t="str">
        <f t="shared" si="183"/>
        <v/>
      </c>
      <c r="AC619" s="65" t="str">
        <f t="shared" si="184"/>
        <v/>
      </c>
      <c r="AD619" s="65" t="str">
        <f t="shared" si="195"/>
        <v xml:space="preserve"> where game_id = 20160507 and player_order = 6; update lineups set player_on = 'Fox Danny', sub_min =  where game_id = 20160507 and player_name = ''</v>
      </c>
      <c r="AE619" s="65" t="s">
        <v>739</v>
      </c>
      <c r="AF619" s="65" t="str">
        <f t="shared" si="185"/>
        <v/>
      </c>
      <c r="AG619" s="65" t="str">
        <f t="shared" si="186"/>
        <v/>
      </c>
      <c r="AH619" s="65" t="str">
        <f t="shared" si="187"/>
        <v/>
      </c>
      <c r="AI619" s="65" t="str">
        <f t="shared" si="188"/>
        <v/>
      </c>
      <c r="AJ619" s="65" t="str">
        <f t="shared" si="189"/>
        <v/>
      </c>
    </row>
    <row r="620" spans="1:36" x14ac:dyDescent="0.25">
      <c r="A620" s="109" t="s">
        <v>766</v>
      </c>
      <c r="B620" s="114">
        <v>1</v>
      </c>
      <c r="C620" s="113">
        <v>20160507</v>
      </c>
      <c r="D620" s="113">
        <v>7</v>
      </c>
      <c r="F620" s="194" t="s">
        <v>839</v>
      </c>
      <c r="Q620" s="115"/>
      <c r="R620" s="112" t="str">
        <f t="shared" si="191"/>
        <v>Update games set HT_a= 1 where game_id=20160507</v>
      </c>
      <c r="S620" s="112" t="str">
        <f t="shared" si="192"/>
        <v>Update lineups set player_name = 'Gardner Gary' where game_id = 20160507 and player_order = 7; update lineups set player_on = 'Gardner Gary', sub_min =  where game_id = 20160507 and player_name = ''</v>
      </c>
      <c r="T620" s="65" t="str">
        <f t="shared" si="178"/>
        <v/>
      </c>
      <c r="U620" s="193" t="str">
        <f t="shared" si="193"/>
        <v/>
      </c>
      <c r="V620" s="242" t="s">
        <v>739</v>
      </c>
      <c r="W620" s="65" t="str">
        <f t="shared" si="194"/>
        <v>Update lineups set player_name = 'Gardner Gary'</v>
      </c>
      <c r="X620" s="65" t="str">
        <f t="shared" si="179"/>
        <v/>
      </c>
      <c r="Y620" s="65" t="str">
        <f t="shared" si="180"/>
        <v/>
      </c>
      <c r="Z620" s="65" t="str">
        <f t="shared" si="181"/>
        <v/>
      </c>
      <c r="AA620" s="65" t="str">
        <f t="shared" si="182"/>
        <v/>
      </c>
      <c r="AB620" s="65" t="str">
        <f t="shared" si="183"/>
        <v/>
      </c>
      <c r="AC620" s="65" t="str">
        <f t="shared" si="184"/>
        <v/>
      </c>
      <c r="AD620" s="65" t="str">
        <f t="shared" si="195"/>
        <v xml:space="preserve"> where game_id = 20160507 and player_order = 7; update lineups set player_on = 'Gardner Gary', sub_min =  where game_id = 20160507 and player_name = ''</v>
      </c>
      <c r="AE620" s="65" t="s">
        <v>739</v>
      </c>
      <c r="AF620" s="65" t="str">
        <f t="shared" si="185"/>
        <v/>
      </c>
      <c r="AG620" s="65" t="str">
        <f t="shared" si="186"/>
        <v/>
      </c>
      <c r="AH620" s="65" t="str">
        <f t="shared" si="187"/>
        <v/>
      </c>
      <c r="AI620" s="65" t="str">
        <f t="shared" si="188"/>
        <v/>
      </c>
      <c r="AJ620" s="65" t="str">
        <f t="shared" si="189"/>
        <v/>
      </c>
    </row>
    <row r="621" spans="1:36" x14ac:dyDescent="0.25">
      <c r="A621" s="109" t="s">
        <v>764</v>
      </c>
      <c r="B621" s="114">
        <v>17</v>
      </c>
      <c r="C621" s="113">
        <v>20160507</v>
      </c>
      <c r="D621" s="113">
        <v>8</v>
      </c>
      <c r="F621" s="194" t="s">
        <v>2685</v>
      </c>
      <c r="Q621" s="115"/>
      <c r="R621" s="112" t="str">
        <f t="shared" si="191"/>
        <v>Update games set Pos_before= 17 where game_id=20160507</v>
      </c>
      <c r="S621" s="112" t="str">
        <f t="shared" si="192"/>
        <v>Update lineups set player_name = 'Teshce Robert' where game_id = 20160507 and player_order = 8; update lineups set player_on = 'Teshce Robert', sub_min =  where game_id = 20160507 and player_name = ''</v>
      </c>
      <c r="T621" s="65" t="str">
        <f t="shared" si="178"/>
        <v/>
      </c>
      <c r="U621" s="193" t="str">
        <f t="shared" si="193"/>
        <v/>
      </c>
      <c r="V621" s="242" t="s">
        <v>739</v>
      </c>
      <c r="W621" s="65" t="str">
        <f t="shared" si="194"/>
        <v>Update lineups set player_name = 'Teshce Robert'</v>
      </c>
      <c r="X621" s="65" t="str">
        <f t="shared" si="179"/>
        <v/>
      </c>
      <c r="Y621" s="65" t="str">
        <f t="shared" si="180"/>
        <v/>
      </c>
      <c r="Z621" s="65" t="str">
        <f t="shared" si="181"/>
        <v/>
      </c>
      <c r="AA621" s="65" t="str">
        <f t="shared" si="182"/>
        <v/>
      </c>
      <c r="AB621" s="65" t="str">
        <f t="shared" si="183"/>
        <v/>
      </c>
      <c r="AC621" s="65" t="str">
        <f t="shared" si="184"/>
        <v/>
      </c>
      <c r="AD621" s="65" t="str">
        <f t="shared" si="195"/>
        <v xml:space="preserve"> where game_id = 20160507 and player_order = 8; update lineups set player_on = 'Teshce Robert', sub_min =  where game_id = 20160507 and player_name = ''</v>
      </c>
      <c r="AE621" s="65" t="s">
        <v>739</v>
      </c>
      <c r="AF621" s="65" t="str">
        <f t="shared" si="185"/>
        <v/>
      </c>
      <c r="AG621" s="65" t="str">
        <f t="shared" si="186"/>
        <v/>
      </c>
      <c r="AH621" s="65" t="str">
        <f t="shared" si="187"/>
        <v/>
      </c>
      <c r="AI621" s="65" t="str">
        <f t="shared" si="188"/>
        <v/>
      </c>
      <c r="AJ621" s="65" t="str">
        <f t="shared" si="189"/>
        <v/>
      </c>
    </row>
    <row r="622" spans="1:36" x14ac:dyDescent="0.25">
      <c r="A622" s="109" t="s">
        <v>762</v>
      </c>
      <c r="B622" s="114">
        <v>16</v>
      </c>
      <c r="C622" s="113">
        <v>20160507</v>
      </c>
      <c r="D622" s="113">
        <v>9</v>
      </c>
      <c r="F622" s="194" t="s">
        <v>823</v>
      </c>
      <c r="Q622" s="115"/>
      <c r="R622" s="112" t="str">
        <f t="shared" si="191"/>
        <v>Update games set Pos_after= 16 where game_id=20160507</v>
      </c>
      <c r="S622" s="112" t="str">
        <f t="shared" si="192"/>
        <v>Update lineups set player_name = 'Burke Oliver' where game_id = 20160507 and player_order = 9; update lineups set player_on = 'Burke Oliver', sub_min =  where game_id = 20160507 and player_name = ''</v>
      </c>
      <c r="T622" s="65" t="str">
        <f t="shared" ref="T622:T649" si="196">IF(M622="","", CONCATENATE("insert into goals (game_id, goal_order, scorer_name) values (",C622, ", ", L622,", '",M622,"')"))</f>
        <v/>
      </c>
      <c r="U622" s="193" t="str">
        <f t="shared" si="193"/>
        <v/>
      </c>
      <c r="V622" s="242" t="s">
        <v>739</v>
      </c>
      <c r="W622" s="65" t="str">
        <f t="shared" si="194"/>
        <v>Update lineups set player_name = 'Burke Oliver'</v>
      </c>
      <c r="X622" s="65" t="str">
        <f t="shared" ref="X622:X649" si="197">IF(E622="","",CONCATENATE(", Player_num = ",E622))</f>
        <v/>
      </c>
      <c r="Y622" s="65" t="str">
        <f t="shared" ref="Y622:Y649" si="198">IF(I622="", "", CONCATENATE(", Y_min = ", UPPER(I622)))</f>
        <v/>
      </c>
      <c r="Z622" s="65" t="str">
        <f t="shared" ref="Z622:Z649" si="199">IF(J622="", "", CONCATENATE(", R_min= ", UPPER(J622)))</f>
        <v/>
      </c>
      <c r="AA622" s="65" t="str">
        <f t="shared" ref="AA622:AA649" si="200">IF(K622="", "", CONCATENATE(", captain= 'Y'"))</f>
        <v/>
      </c>
      <c r="AB622" s="65" t="str">
        <f t="shared" ref="AB622:AB649" si="201">IF(G622="", "", CONCATENATE(", Sub_min= ", G622))</f>
        <v/>
      </c>
      <c r="AC622" s="65" t="str">
        <f t="shared" ref="AC622:AC649" si="202">IF(H622="", "", CONCATENATE(", Player_off = '", H622, "'"))</f>
        <v/>
      </c>
      <c r="AD622" s="65" t="str">
        <f t="shared" si="195"/>
        <v xml:space="preserve"> where game_id = 20160507 and player_order = 9; update lineups set player_on = 'Burke Oliver', sub_min =  where game_id = 20160507 and player_name = ''</v>
      </c>
      <c r="AE622" s="65" t="s">
        <v>739</v>
      </c>
      <c r="AF622" s="65" t="str">
        <f t="shared" ref="AF622:AF649" si="203">IF(L622="","",CONCATENATE("update goals set scorer_name = '",SUBSTITUTE(M622, "'", "''"),"'"))</f>
        <v/>
      </c>
      <c r="AG622" s="65" t="str">
        <f t="shared" ref="AG622:AG649" si="204">IF(N622="", "", CONCATENATE(", goal_min = ", N622))</f>
        <v/>
      </c>
      <c r="AH622" s="65" t="str">
        <f t="shared" ref="AH622:AH649" si="205">IF(O622="", "", CONCATENATE(", Pen = '", UPPER(O622), "'"))</f>
        <v/>
      </c>
      <c r="AI622" s="65" t="str">
        <f t="shared" ref="AI622:AI649" si="206">IF(P622="", "", CONCATENATE(", OG = '", UPPER(P622), "'"))</f>
        <v/>
      </c>
      <c r="AJ622" s="65" t="str">
        <f t="shared" ref="AJ622:AJ649" si="207">IF(L622="", "", CONCATENATE(" where game_id = ", C622, " and goal_order = ", L622))</f>
        <v/>
      </c>
    </row>
    <row r="623" spans="1:36" x14ac:dyDescent="0.25">
      <c r="A623" s="109" t="s">
        <v>761</v>
      </c>
      <c r="B623" s="114">
        <v>23</v>
      </c>
      <c r="C623" s="113">
        <v>20160507</v>
      </c>
      <c r="D623" s="113">
        <v>10</v>
      </c>
      <c r="F623" s="194" t="s">
        <v>741</v>
      </c>
      <c r="I623" s="113">
        <v>66</v>
      </c>
      <c r="Q623" s="115"/>
      <c r="R623" s="112" t="str">
        <f t="shared" si="191"/>
        <v>Update games set Opp_before= 23 where game_id=20160507</v>
      </c>
      <c r="S623" s="112" t="str">
        <f t="shared" si="192"/>
        <v>Update lineups set player_name = 'Osborn Ben', Y_min = 66 where game_id = 20160507 and player_order = 10; update lineups set player_on = 'Osborn Ben', sub_min =  where game_id = 20160507 and player_name = ''</v>
      </c>
      <c r="T623" s="65" t="str">
        <f t="shared" si="196"/>
        <v/>
      </c>
      <c r="U623" s="193" t="str">
        <f t="shared" si="193"/>
        <v/>
      </c>
      <c r="V623" s="242" t="s">
        <v>739</v>
      </c>
      <c r="W623" s="65" t="str">
        <f t="shared" si="194"/>
        <v>Update lineups set player_name = 'Osborn Ben'</v>
      </c>
      <c r="X623" s="65" t="str">
        <f t="shared" si="197"/>
        <v/>
      </c>
      <c r="Y623" s="65" t="str">
        <f t="shared" si="198"/>
        <v>, Y_min = 66</v>
      </c>
      <c r="Z623" s="65" t="str">
        <f t="shared" si="199"/>
        <v/>
      </c>
      <c r="AA623" s="65" t="str">
        <f t="shared" si="200"/>
        <v/>
      </c>
      <c r="AB623" s="65" t="str">
        <f t="shared" si="201"/>
        <v/>
      </c>
      <c r="AC623" s="65" t="str">
        <f t="shared" si="202"/>
        <v/>
      </c>
      <c r="AD623" s="65" t="str">
        <f t="shared" si="195"/>
        <v xml:space="preserve"> where game_id = 20160507 and player_order = 10; update lineups set player_on = 'Osborn Ben', sub_min =  where game_id = 20160507 and player_name = ''</v>
      </c>
      <c r="AE623" s="65" t="s">
        <v>739</v>
      </c>
      <c r="AF623" s="65" t="str">
        <f t="shared" si="203"/>
        <v/>
      </c>
      <c r="AG623" s="65" t="str">
        <f t="shared" si="204"/>
        <v/>
      </c>
      <c r="AH623" s="65" t="str">
        <f t="shared" si="205"/>
        <v/>
      </c>
      <c r="AI623" s="65" t="str">
        <f t="shared" si="206"/>
        <v/>
      </c>
      <c r="AJ623" s="65" t="str">
        <f t="shared" si="207"/>
        <v/>
      </c>
    </row>
    <row r="624" spans="1:36" x14ac:dyDescent="0.25">
      <c r="A624" s="109" t="s">
        <v>759</v>
      </c>
      <c r="B624" s="114">
        <v>23</v>
      </c>
      <c r="C624" s="75">
        <v>20160507</v>
      </c>
      <c r="D624" s="75">
        <v>11</v>
      </c>
      <c r="E624" s="75"/>
      <c r="F624" s="195" t="s">
        <v>776</v>
      </c>
      <c r="G624" s="75"/>
      <c r="H624" s="78"/>
      <c r="I624" s="75"/>
      <c r="J624" s="75"/>
      <c r="K624" s="75"/>
      <c r="L624" s="233"/>
      <c r="M624" s="234"/>
      <c r="N624" s="235"/>
      <c r="O624" s="235"/>
      <c r="Q624" s="115"/>
      <c r="R624" s="112" t="str">
        <f t="shared" si="191"/>
        <v>Update games set Opp_after= 23 where game_id=20160507</v>
      </c>
      <c r="S624" s="112" t="str">
        <f t="shared" si="192"/>
        <v>Update lineups set player_name = 'O''Grady Chris' where game_id = 20160507 and player_order = 11; update lineups set player_on = 'O'Grady Chris', sub_min =  where game_id = 20160507 and player_name = ''</v>
      </c>
      <c r="T624" s="65" t="str">
        <f t="shared" si="196"/>
        <v/>
      </c>
      <c r="U624" s="193" t="str">
        <f t="shared" si="193"/>
        <v/>
      </c>
      <c r="V624" s="242" t="s">
        <v>739</v>
      </c>
      <c r="W624" s="65" t="str">
        <f t="shared" si="194"/>
        <v>Update lineups set player_name = 'O''Grady Chris'</v>
      </c>
      <c r="X624" s="65" t="str">
        <f t="shared" si="197"/>
        <v/>
      </c>
      <c r="Y624" s="65" t="str">
        <f t="shared" si="198"/>
        <v/>
      </c>
      <c r="Z624" s="65" t="str">
        <f t="shared" si="199"/>
        <v/>
      </c>
      <c r="AA624" s="65" t="str">
        <f t="shared" si="200"/>
        <v/>
      </c>
      <c r="AB624" s="65" t="str">
        <f t="shared" si="201"/>
        <v/>
      </c>
      <c r="AC624" s="65" t="str">
        <f t="shared" si="202"/>
        <v/>
      </c>
      <c r="AD624" s="65" t="str">
        <f t="shared" si="195"/>
        <v xml:space="preserve"> where game_id = 20160507 and player_order = 11; update lineups set player_on = 'O'Grady Chris', sub_min =  where game_id = 20160507 and player_name = ''</v>
      </c>
      <c r="AE624" s="65" t="s">
        <v>739</v>
      </c>
      <c r="AF624" s="65" t="str">
        <f t="shared" si="203"/>
        <v/>
      </c>
      <c r="AG624" s="65" t="str">
        <f t="shared" si="204"/>
        <v/>
      </c>
      <c r="AH624" s="65" t="str">
        <f t="shared" si="205"/>
        <v/>
      </c>
      <c r="AI624" s="65" t="str">
        <f t="shared" si="206"/>
        <v/>
      </c>
      <c r="AJ624" s="65" t="str">
        <f t="shared" si="207"/>
        <v/>
      </c>
    </row>
    <row r="625" spans="1:36" x14ac:dyDescent="0.25">
      <c r="A625" s="109" t="s">
        <v>20</v>
      </c>
      <c r="B625" s="244" t="s">
        <v>2813</v>
      </c>
      <c r="C625" s="113">
        <v>20160507</v>
      </c>
      <c r="D625" s="113">
        <v>12</v>
      </c>
      <c r="F625" s="194" t="s">
        <v>2816</v>
      </c>
      <c r="Q625" s="115"/>
      <c r="R625" s="112" t="str">
        <f t="shared" si="191"/>
        <v>Update games set Ground= 'Stadium MK' where game_id=20160507</v>
      </c>
      <c r="S625" s="112" t="str">
        <f t="shared" si="192"/>
        <v>Update lineups set player_name = 'Wright Jordan' where game_id = 20160507 and player_order = 12; update lineups set player_on = 'Wright Jordan', sub_min =  where game_id = 20160507 and player_name = ''</v>
      </c>
      <c r="T625" s="65" t="str">
        <f t="shared" si="196"/>
        <v/>
      </c>
      <c r="U625" s="193" t="str">
        <f t="shared" si="193"/>
        <v/>
      </c>
      <c r="V625" s="242" t="s">
        <v>739</v>
      </c>
      <c r="W625" s="65" t="str">
        <f t="shared" si="194"/>
        <v>Update lineups set player_name = 'Wright Jordan'</v>
      </c>
      <c r="X625" s="65" t="str">
        <f t="shared" si="197"/>
        <v/>
      </c>
      <c r="Y625" s="65" t="str">
        <f t="shared" si="198"/>
        <v/>
      </c>
      <c r="Z625" s="65" t="str">
        <f t="shared" si="199"/>
        <v/>
      </c>
      <c r="AA625" s="65" t="str">
        <f t="shared" si="200"/>
        <v/>
      </c>
      <c r="AB625" s="65" t="str">
        <f t="shared" si="201"/>
        <v/>
      </c>
      <c r="AC625" s="65" t="str">
        <f t="shared" si="202"/>
        <v/>
      </c>
      <c r="AD625" s="65" t="str">
        <f t="shared" si="195"/>
        <v xml:space="preserve"> where game_id = 20160507 and player_order = 12; update lineups set player_on = 'Wright Jordan', sub_min =  where game_id = 20160507 and player_name = ''</v>
      </c>
      <c r="AE625" s="65" t="s">
        <v>739</v>
      </c>
      <c r="AF625" s="65" t="str">
        <f t="shared" si="203"/>
        <v/>
      </c>
      <c r="AG625" s="65" t="str">
        <f t="shared" si="204"/>
        <v/>
      </c>
      <c r="AH625" s="65" t="str">
        <f t="shared" si="205"/>
        <v/>
      </c>
      <c r="AI625" s="65" t="str">
        <f t="shared" si="206"/>
        <v/>
      </c>
      <c r="AJ625" s="65" t="str">
        <f t="shared" si="207"/>
        <v/>
      </c>
    </row>
    <row r="626" spans="1:36" x14ac:dyDescent="0.25">
      <c r="A626" s="109" t="s">
        <v>756</v>
      </c>
      <c r="B626" s="201" t="str">
        <f>B625</f>
        <v>'Stadium MK'</v>
      </c>
      <c r="C626" s="113">
        <v>20160507</v>
      </c>
      <c r="D626" s="113">
        <v>13</v>
      </c>
      <c r="F626" s="194" t="s">
        <v>830</v>
      </c>
      <c r="G626" s="113">
        <v>40</v>
      </c>
      <c r="H626" s="245" t="s">
        <v>776</v>
      </c>
      <c r="Q626" s="115"/>
      <c r="R626" s="112" t="str">
        <f t="shared" si="191"/>
        <v>Update games set Ground_Parent= 'Stadium MK' where game_id=20160507</v>
      </c>
      <c r="S626" s="112" t="str">
        <f t="shared" si="192"/>
        <v>Update lineups set player_name = 'Mancienne Michael', Sub_min= 40, Player_off = 'O'Grady Chris' where game_id = 20160507 and player_order = 13; update lineups set player_on = 'Mancienne Michael', sub_min = 40 where game_id = 20160507 and player_name = 'O'Grady Chris'</v>
      </c>
      <c r="T626" s="65" t="str">
        <f t="shared" si="196"/>
        <v/>
      </c>
      <c r="U626" s="193" t="str">
        <f t="shared" si="193"/>
        <v/>
      </c>
      <c r="V626" s="242" t="s">
        <v>739</v>
      </c>
      <c r="W626" s="65" t="str">
        <f t="shared" si="194"/>
        <v>Update lineups set player_name = 'Mancienne Michael'</v>
      </c>
      <c r="X626" s="65" t="str">
        <f t="shared" si="197"/>
        <v/>
      </c>
      <c r="Y626" s="65" t="str">
        <f t="shared" si="198"/>
        <v/>
      </c>
      <c r="Z626" s="65" t="str">
        <f t="shared" si="199"/>
        <v/>
      </c>
      <c r="AA626" s="65" t="str">
        <f t="shared" si="200"/>
        <v/>
      </c>
      <c r="AB626" s="65" t="str">
        <f t="shared" si="201"/>
        <v>, Sub_min= 40</v>
      </c>
      <c r="AC626" s="65" t="str">
        <f t="shared" si="202"/>
        <v>, Player_off = 'O'Grady Chris'</v>
      </c>
      <c r="AD626" s="65" t="str">
        <f t="shared" si="195"/>
        <v xml:space="preserve"> where game_id = 20160507 and player_order = 13; update lineups set player_on = 'Mancienne Michael', sub_min = 40 where game_id = 20160507 and player_name = 'O'Grady Chris'</v>
      </c>
      <c r="AE626" s="65" t="s">
        <v>739</v>
      </c>
      <c r="AF626" s="65" t="str">
        <f t="shared" si="203"/>
        <v/>
      </c>
      <c r="AG626" s="65" t="str">
        <f t="shared" si="204"/>
        <v/>
      </c>
      <c r="AH626" s="65" t="str">
        <f t="shared" si="205"/>
        <v/>
      </c>
      <c r="AI626" s="65" t="str">
        <f t="shared" si="206"/>
        <v/>
      </c>
      <c r="AJ626" s="65" t="str">
        <f t="shared" si="207"/>
        <v/>
      </c>
    </row>
    <row r="627" spans="1:36" x14ac:dyDescent="0.25">
      <c r="A627" s="109" t="s">
        <v>753</v>
      </c>
      <c r="B627" s="244" t="s">
        <v>2812</v>
      </c>
      <c r="C627" s="113">
        <v>20160507</v>
      </c>
      <c r="D627" s="113">
        <v>14</v>
      </c>
      <c r="F627" s="194" t="s">
        <v>775</v>
      </c>
      <c r="H627" s="245"/>
      <c r="Q627" s="115"/>
      <c r="R627" s="112" t="str">
        <f t="shared" si="191"/>
        <v>Update games set Referee= 'Stephen Martin' where game_id=20160507</v>
      </c>
      <c r="S627" s="112" t="str">
        <f t="shared" si="192"/>
        <v>Update lineups set player_name = 'Grant Jorge' where game_id = 20160507 and player_order = 14; update lineups set player_on = 'Grant Jorge', sub_min =  where game_id = 20160507 and player_name = ''</v>
      </c>
      <c r="T627" s="65" t="str">
        <f t="shared" si="196"/>
        <v/>
      </c>
      <c r="U627" s="193" t="str">
        <f t="shared" si="193"/>
        <v/>
      </c>
      <c r="V627" s="242" t="s">
        <v>739</v>
      </c>
      <c r="W627" s="65" t="str">
        <f t="shared" si="194"/>
        <v>Update lineups set player_name = 'Grant Jorge'</v>
      </c>
      <c r="X627" s="65" t="str">
        <f t="shared" si="197"/>
        <v/>
      </c>
      <c r="Y627" s="65" t="str">
        <f t="shared" si="198"/>
        <v/>
      </c>
      <c r="Z627" s="65" t="str">
        <f t="shared" si="199"/>
        <v/>
      </c>
      <c r="AA627" s="65" t="str">
        <f t="shared" si="200"/>
        <v/>
      </c>
      <c r="AB627" s="65" t="str">
        <f t="shared" si="201"/>
        <v/>
      </c>
      <c r="AC627" s="65" t="str">
        <f t="shared" si="202"/>
        <v/>
      </c>
      <c r="AD627" s="65" t="str">
        <f t="shared" si="195"/>
        <v xml:space="preserve"> where game_id = 20160507 and player_order = 14; update lineups set player_on = 'Grant Jorge', sub_min =  where game_id = 20160507 and player_name = ''</v>
      </c>
      <c r="AE627" s="65" t="s">
        <v>739</v>
      </c>
      <c r="AF627" s="65" t="str">
        <f t="shared" si="203"/>
        <v/>
      </c>
      <c r="AG627" s="65" t="str">
        <f t="shared" si="204"/>
        <v/>
      </c>
      <c r="AH627" s="65" t="str">
        <f t="shared" si="205"/>
        <v/>
      </c>
      <c r="AI627" s="65" t="str">
        <f t="shared" si="206"/>
        <v/>
      </c>
      <c r="AJ627" s="65" t="str">
        <f t="shared" si="207"/>
        <v/>
      </c>
    </row>
    <row r="628" spans="1:36" x14ac:dyDescent="0.25">
      <c r="A628" s="109" t="s">
        <v>475</v>
      </c>
      <c r="B628" s="114">
        <v>15486</v>
      </c>
      <c r="C628" s="113">
        <v>20160507</v>
      </c>
      <c r="D628" s="113">
        <v>15</v>
      </c>
      <c r="F628" s="194" t="s">
        <v>765</v>
      </c>
      <c r="H628" s="194"/>
      <c r="Q628" s="115"/>
      <c r="R628" s="112" t="str">
        <f t="shared" si="191"/>
        <v>Update games set Att= 15486 where game_id=20160507</v>
      </c>
      <c r="S628" s="112" t="str">
        <f t="shared" si="192"/>
        <v>Update lineups set player_name = 'Vaughan David' where game_id = 20160507 and player_order = 15; update lineups set player_on = 'Vaughan David', sub_min =  where game_id = 20160507 and player_name = ''</v>
      </c>
      <c r="T628" s="65" t="str">
        <f t="shared" si="196"/>
        <v/>
      </c>
      <c r="U628" s="193" t="str">
        <f t="shared" si="193"/>
        <v/>
      </c>
      <c r="V628" s="242" t="s">
        <v>739</v>
      </c>
      <c r="W628" s="65" t="str">
        <f t="shared" si="194"/>
        <v>Update lineups set player_name = 'Vaughan David'</v>
      </c>
      <c r="X628" s="65" t="str">
        <f t="shared" si="197"/>
        <v/>
      </c>
      <c r="Y628" s="65" t="str">
        <f t="shared" si="198"/>
        <v/>
      </c>
      <c r="Z628" s="65" t="str">
        <f t="shared" si="199"/>
        <v/>
      </c>
      <c r="AA628" s="65" t="str">
        <f t="shared" si="200"/>
        <v/>
      </c>
      <c r="AB628" s="65" t="str">
        <f t="shared" si="201"/>
        <v/>
      </c>
      <c r="AC628" s="65" t="str">
        <f t="shared" si="202"/>
        <v/>
      </c>
      <c r="AD628" s="65" t="str">
        <f t="shared" si="195"/>
        <v xml:space="preserve"> where game_id = 20160507 and player_order = 15; update lineups set player_on = 'Vaughan David', sub_min =  where game_id = 20160507 and player_name = ''</v>
      </c>
      <c r="AE628" s="65" t="s">
        <v>739</v>
      </c>
      <c r="AF628" s="65" t="str">
        <f t="shared" si="203"/>
        <v/>
      </c>
      <c r="AG628" s="65" t="str">
        <f t="shared" si="204"/>
        <v/>
      </c>
      <c r="AH628" s="65" t="str">
        <f t="shared" si="205"/>
        <v/>
      </c>
      <c r="AI628" s="65" t="str">
        <f t="shared" si="206"/>
        <v/>
      </c>
      <c r="AJ628" s="65" t="str">
        <f t="shared" si="207"/>
        <v/>
      </c>
    </row>
    <row r="629" spans="1:36" x14ac:dyDescent="0.25">
      <c r="A629" s="109" t="s">
        <v>749</v>
      </c>
      <c r="B629" s="247" t="s">
        <v>2814</v>
      </c>
      <c r="C629" s="113">
        <v>20160507</v>
      </c>
      <c r="D629" s="113">
        <v>16</v>
      </c>
      <c r="F629" s="194" t="s">
        <v>829</v>
      </c>
      <c r="G629" s="113">
        <v>61</v>
      </c>
      <c r="H629" s="245" t="s">
        <v>824</v>
      </c>
      <c r="I629" s="113">
        <v>75</v>
      </c>
      <c r="Q629" s="115"/>
      <c r="R629" s="112" t="str">
        <f t="shared" si="191"/>
        <v>Update games set Source= 'http://www.11v11.com/matches/milton-keynes-dons-v-nottingham-forest-07-may-2016-316803/' where game_id=20160507</v>
      </c>
      <c r="S629" s="112" t="str">
        <f t="shared" si="192"/>
        <v>Update lineups set player_name = 'Assombalonga Britt', Y_min = 75, Sub_min= 61, Player_off = 'Tesche Robert' where game_id = 20160507 and player_order = 16; update lineups set player_on = 'Assombalonga Britt', sub_min = 61 where game_id = 20160507 and player_name = 'Tesche Robert'</v>
      </c>
      <c r="T629" s="65" t="str">
        <f t="shared" si="196"/>
        <v/>
      </c>
      <c r="U629" s="193" t="str">
        <f t="shared" si="193"/>
        <v/>
      </c>
      <c r="V629" s="242" t="s">
        <v>739</v>
      </c>
      <c r="W629" s="65" t="str">
        <f t="shared" si="194"/>
        <v>Update lineups set player_name = 'Assombalonga Britt'</v>
      </c>
      <c r="X629" s="65" t="str">
        <f t="shared" si="197"/>
        <v/>
      </c>
      <c r="Y629" s="65" t="str">
        <f t="shared" si="198"/>
        <v>, Y_min = 75</v>
      </c>
      <c r="Z629" s="65" t="str">
        <f t="shared" si="199"/>
        <v/>
      </c>
      <c r="AA629" s="65" t="str">
        <f t="shared" si="200"/>
        <v/>
      </c>
      <c r="AB629" s="65" t="str">
        <f t="shared" si="201"/>
        <v>, Sub_min= 61</v>
      </c>
      <c r="AC629" s="65" t="str">
        <f t="shared" si="202"/>
        <v>, Player_off = 'Tesche Robert'</v>
      </c>
      <c r="AD629" s="65" t="str">
        <f t="shared" si="195"/>
        <v xml:space="preserve"> where game_id = 20160507 and player_order = 16; update lineups set player_on = 'Assombalonga Britt', sub_min = 61 where game_id = 20160507 and player_name = 'Tesche Robert'</v>
      </c>
      <c r="AE629" s="65" t="s">
        <v>739</v>
      </c>
      <c r="AF629" s="65" t="str">
        <f t="shared" si="203"/>
        <v/>
      </c>
      <c r="AG629" s="65" t="str">
        <f t="shared" si="204"/>
        <v/>
      </c>
      <c r="AH629" s="65" t="str">
        <f t="shared" si="205"/>
        <v/>
      </c>
      <c r="AI629" s="65" t="str">
        <f t="shared" si="206"/>
        <v/>
      </c>
      <c r="AJ629" s="65" t="str">
        <f t="shared" si="207"/>
        <v/>
      </c>
    </row>
    <row r="630" spans="1:36" x14ac:dyDescent="0.25">
      <c r="A630" s="109" t="s">
        <v>746</v>
      </c>
      <c r="B630" s="198" t="s">
        <v>2815</v>
      </c>
      <c r="C630" s="113">
        <v>20160507</v>
      </c>
      <c r="D630" s="113">
        <v>17</v>
      </c>
      <c r="F630" s="194" t="s">
        <v>2770</v>
      </c>
      <c r="H630" s="194"/>
      <c r="Q630" s="115"/>
      <c r="R630" s="112" t="str">
        <f t="shared" si="191"/>
        <v>Update games set Game_date= '20160507' where game_id=20160507</v>
      </c>
      <c r="S630" s="112" t="str">
        <f t="shared" si="192"/>
        <v>Update lineups set player_name = 'Macheda Federico' where game_id = 20160507 and player_order = 17; update lineups set player_on = 'Macheda Federico', sub_min =  where game_id = 20160507 and player_name = ''</v>
      </c>
      <c r="T630" s="65" t="str">
        <f t="shared" si="196"/>
        <v/>
      </c>
      <c r="U630" s="193" t="str">
        <f t="shared" si="193"/>
        <v/>
      </c>
      <c r="V630" s="242" t="s">
        <v>739</v>
      </c>
      <c r="W630" s="65" t="str">
        <f t="shared" si="194"/>
        <v>Update lineups set player_name = 'Macheda Federico'</v>
      </c>
      <c r="X630" s="65" t="str">
        <f t="shared" si="197"/>
        <v/>
      </c>
      <c r="Y630" s="65" t="str">
        <f t="shared" si="198"/>
        <v/>
      </c>
      <c r="Z630" s="65" t="str">
        <f t="shared" si="199"/>
        <v/>
      </c>
      <c r="AA630" s="65" t="str">
        <f t="shared" si="200"/>
        <v/>
      </c>
      <c r="AB630" s="65" t="str">
        <f t="shared" si="201"/>
        <v/>
      </c>
      <c r="AC630" s="65" t="str">
        <f t="shared" si="202"/>
        <v/>
      </c>
      <c r="AD630" s="65" t="str">
        <f t="shared" ref="AD630:AD649" si="208">IF(F630="", "", CONCATENATE(" where game_id = ",C630, " and player_order = ", D630, "; update lineups set player_on = '", F630, "', sub_min = ", G630, " where game_id = ", C630, " and player_name = '", H630, "'"))</f>
        <v xml:space="preserve"> where game_id = 20160507 and player_order = 17; update lineups set player_on = 'Macheda Federico', sub_min =  where game_id = 20160507 and player_name = ''</v>
      </c>
      <c r="AE630" s="65" t="s">
        <v>739</v>
      </c>
      <c r="AF630" s="65" t="str">
        <f t="shared" si="203"/>
        <v/>
      </c>
      <c r="AG630" s="65" t="str">
        <f t="shared" si="204"/>
        <v/>
      </c>
      <c r="AH630" s="65" t="str">
        <f t="shared" si="205"/>
        <v/>
      </c>
      <c r="AI630" s="65" t="str">
        <f t="shared" si="206"/>
        <v/>
      </c>
      <c r="AJ630" s="65" t="str">
        <f t="shared" si="207"/>
        <v/>
      </c>
    </row>
    <row r="631" spans="1:36" s="126" customFormat="1" ht="15" thickBot="1" x14ac:dyDescent="0.3">
      <c r="A631" s="116" t="s">
        <v>743</v>
      </c>
      <c r="B631" s="238" t="s">
        <v>2783</v>
      </c>
      <c r="C631" s="117">
        <v>20160507</v>
      </c>
      <c r="D631" s="117">
        <v>18</v>
      </c>
      <c r="E631" s="117"/>
      <c r="F631" s="199" t="s">
        <v>758</v>
      </c>
      <c r="G631" s="117">
        <v>68</v>
      </c>
      <c r="H631" s="118" t="s">
        <v>823</v>
      </c>
      <c r="I631" s="117"/>
      <c r="J631" s="117"/>
      <c r="K631" s="117"/>
      <c r="L631" s="205"/>
      <c r="M631" s="206"/>
      <c r="N631" s="207"/>
      <c r="O631" s="207"/>
      <c r="P631" s="207"/>
      <c r="Q631" s="239"/>
      <c r="R631" s="240" t="str">
        <f t="shared" si="191"/>
        <v>Update games set Game_time= '12:30PM' where game_id=20160507</v>
      </c>
      <c r="S631" s="240" t="str">
        <f t="shared" si="192"/>
        <v>Update lineups set player_name = 'Mendes Ryan', Sub_min= 68, Player_off = 'Burke Oliver' where game_id = 20160507 and player_order = 18; update lineups set player_on = 'Mendes Ryan', sub_min = 68 where game_id = 20160507 and player_name = 'Burke Oliver'</v>
      </c>
      <c r="T631" s="126" t="str">
        <f t="shared" si="196"/>
        <v/>
      </c>
      <c r="U631" s="241" t="str">
        <f t="shared" si="193"/>
        <v/>
      </c>
      <c r="V631" s="242" t="s">
        <v>739</v>
      </c>
      <c r="W631" s="126" t="str">
        <f t="shared" si="194"/>
        <v>Update lineups set player_name = 'Mendes Ryan'</v>
      </c>
      <c r="X631" s="126" t="str">
        <f t="shared" si="197"/>
        <v/>
      </c>
      <c r="Y631" s="126" t="str">
        <f t="shared" si="198"/>
        <v/>
      </c>
      <c r="Z631" s="126" t="str">
        <f t="shared" si="199"/>
        <v/>
      </c>
      <c r="AA631" s="126" t="str">
        <f t="shared" si="200"/>
        <v/>
      </c>
      <c r="AB631" s="126" t="str">
        <f t="shared" si="201"/>
        <v>, Sub_min= 68</v>
      </c>
      <c r="AC631" s="126" t="str">
        <f t="shared" si="202"/>
        <v>, Player_off = 'Burke Oliver'</v>
      </c>
      <c r="AD631" s="65" t="str">
        <f t="shared" si="208"/>
        <v xml:space="preserve"> where game_id = 20160507 and player_order = 18; update lineups set player_on = 'Mendes Ryan', sub_min = 68 where game_id = 20160507 and player_name = 'Burke Oliver'</v>
      </c>
      <c r="AE631" s="126" t="s">
        <v>739</v>
      </c>
      <c r="AF631" s="126" t="str">
        <f t="shared" si="203"/>
        <v/>
      </c>
      <c r="AG631" s="126" t="str">
        <f t="shared" si="204"/>
        <v/>
      </c>
      <c r="AH631" s="126" t="str">
        <f t="shared" si="205"/>
        <v/>
      </c>
      <c r="AI631" s="126" t="str">
        <f t="shared" si="206"/>
        <v/>
      </c>
      <c r="AJ631" s="126" t="str">
        <f t="shared" si="207"/>
        <v/>
      </c>
    </row>
    <row r="632" spans="1:36" ht="15" thickTop="1" x14ac:dyDescent="0.25">
      <c r="A632" s="125" t="s">
        <v>22</v>
      </c>
      <c r="B632" s="191" t="s">
        <v>2771</v>
      </c>
      <c r="C632" s="113">
        <v>20160712</v>
      </c>
      <c r="D632" s="113">
        <v>1</v>
      </c>
      <c r="F632" s="212" t="s">
        <v>772</v>
      </c>
      <c r="L632" s="202">
        <v>1</v>
      </c>
      <c r="M632" s="194" t="s">
        <v>750</v>
      </c>
      <c r="N632" s="204">
        <v>18</v>
      </c>
      <c r="Q632" s="115"/>
      <c r="R632" s="112" t="str">
        <f t="shared" si="191"/>
        <v>Update games set Opponent= 'Millwall' where game_id=20160712</v>
      </c>
      <c r="S632" s="112" t="str">
        <f t="shared" si="192"/>
        <v>Update lineups set player_name = 'de Vries Dorus' where game_id = 20160712 and player_order = 1; update lineups set player_on = 'de Vries Dorus', sub_min =  where game_id = 20160712 and player_name = ''</v>
      </c>
      <c r="T632" s="65" t="str">
        <f t="shared" si="196"/>
        <v>insert into goals (game_id, goal_order, scorer_name) values (20160712, 1, 'Blackstock Dexter')</v>
      </c>
      <c r="U632" s="193" t="str">
        <f t="shared" si="193"/>
        <v>update goals set scorer_name = 'Blackstock Dexter', goal_min = 18 where game_id = 20160712 and goal_order = 1</v>
      </c>
      <c r="V632" s="242" t="s">
        <v>739</v>
      </c>
      <c r="W632" s="65" t="str">
        <f t="shared" si="194"/>
        <v>Update lineups set player_name = 'de Vries Dorus'</v>
      </c>
      <c r="X632" s="65" t="str">
        <f t="shared" si="197"/>
        <v/>
      </c>
      <c r="Y632" s="65" t="str">
        <f t="shared" si="198"/>
        <v/>
      </c>
      <c r="Z632" s="65" t="str">
        <f t="shared" si="199"/>
        <v/>
      </c>
      <c r="AA632" s="65" t="str">
        <f t="shared" si="200"/>
        <v/>
      </c>
      <c r="AB632" s="65" t="str">
        <f t="shared" si="201"/>
        <v/>
      </c>
      <c r="AC632" s="65" t="str">
        <f t="shared" si="202"/>
        <v/>
      </c>
      <c r="AD632" s="65" t="str">
        <f t="shared" si="208"/>
        <v xml:space="preserve"> where game_id = 20160712 and player_order = 1; update lineups set player_on = 'de Vries Dorus', sub_min =  where game_id = 20160712 and player_name = ''</v>
      </c>
      <c r="AE632" s="65" t="s">
        <v>739</v>
      </c>
      <c r="AF632" s="65" t="str">
        <f t="shared" si="203"/>
        <v>update goals set scorer_name = 'Blackstock Dexter'</v>
      </c>
      <c r="AG632" s="65" t="str">
        <f t="shared" si="204"/>
        <v>, goal_min = 18</v>
      </c>
      <c r="AH632" s="65" t="str">
        <f t="shared" si="205"/>
        <v/>
      </c>
      <c r="AI632" s="65" t="str">
        <f t="shared" si="206"/>
        <v/>
      </c>
      <c r="AJ632" s="65" t="str">
        <f t="shared" si="207"/>
        <v xml:space="preserve"> where game_id = 20160712 and goal_order = 1</v>
      </c>
    </row>
    <row r="633" spans="1:36" x14ac:dyDescent="0.25">
      <c r="A633" s="109" t="s">
        <v>774</v>
      </c>
      <c r="B633" s="114" t="str">
        <f>B632</f>
        <v>'Millwall'</v>
      </c>
      <c r="C633" s="113">
        <v>20160712</v>
      </c>
      <c r="D633" s="113">
        <v>2</v>
      </c>
      <c r="F633" s="212" t="s">
        <v>2774</v>
      </c>
      <c r="L633" s="202">
        <v>2</v>
      </c>
      <c r="M633" s="245" t="s">
        <v>823</v>
      </c>
      <c r="N633" s="204">
        <v>49</v>
      </c>
      <c r="Q633" s="115"/>
      <c r="R633" s="112" t="str">
        <f t="shared" si="191"/>
        <v>Update games set Opp_Parent= 'Millwall' where game_id=20160712</v>
      </c>
      <c r="S633" s="112" t="str">
        <f t="shared" si="192"/>
        <v>Update lineups set player_name = 'Crookes' where game_id = 20160712 and player_order = 2; update lineups set player_on = 'Crookes', sub_min =  where game_id = 20160712 and player_name = ''</v>
      </c>
      <c r="T633" s="65" t="str">
        <f t="shared" si="196"/>
        <v>insert into goals (game_id, goal_order, scorer_name) values (20160712, 2, 'Burke Oliver')</v>
      </c>
      <c r="U633" s="193" t="str">
        <f t="shared" si="193"/>
        <v>update goals set scorer_name = 'Burke Oliver', goal_min = 49 where game_id = 20160712 and goal_order = 2</v>
      </c>
      <c r="V633" s="242" t="s">
        <v>739</v>
      </c>
      <c r="W633" s="65" t="str">
        <f t="shared" si="194"/>
        <v>Update lineups set player_name = 'Crookes'</v>
      </c>
      <c r="X633" s="65" t="str">
        <f t="shared" si="197"/>
        <v/>
      </c>
      <c r="Y633" s="65" t="str">
        <f t="shared" si="198"/>
        <v/>
      </c>
      <c r="Z633" s="65" t="str">
        <f t="shared" si="199"/>
        <v/>
      </c>
      <c r="AA633" s="65" t="str">
        <f t="shared" si="200"/>
        <v/>
      </c>
      <c r="AB633" s="65" t="str">
        <f t="shared" si="201"/>
        <v/>
      </c>
      <c r="AC633" s="65" t="str">
        <f t="shared" si="202"/>
        <v/>
      </c>
      <c r="AD633" s="65" t="str">
        <f t="shared" si="208"/>
        <v xml:space="preserve"> where game_id = 20160712 and player_order = 2; update lineups set player_on = 'Crookes', sub_min =  where game_id = 20160712 and player_name = ''</v>
      </c>
      <c r="AE633" s="65" t="s">
        <v>739</v>
      </c>
      <c r="AF633" s="65" t="str">
        <f t="shared" si="203"/>
        <v>update goals set scorer_name = 'Burke Oliver'</v>
      </c>
      <c r="AG633" s="65" t="str">
        <f t="shared" si="204"/>
        <v>, goal_min = 49</v>
      </c>
      <c r="AH633" s="65" t="str">
        <f t="shared" si="205"/>
        <v/>
      </c>
      <c r="AI633" s="65" t="str">
        <f t="shared" si="206"/>
        <v/>
      </c>
      <c r="AJ633" s="65" t="str">
        <f t="shared" si="207"/>
        <v xml:space="preserve"> where game_id = 20160712 and goal_order = 2</v>
      </c>
    </row>
    <row r="634" spans="1:36" x14ac:dyDescent="0.25">
      <c r="A634" s="109" t="s">
        <v>5</v>
      </c>
      <c r="B634" s="114">
        <v>2</v>
      </c>
      <c r="C634" s="113">
        <v>20160712</v>
      </c>
      <c r="D634" s="113">
        <v>3</v>
      </c>
      <c r="F634" s="212" t="s">
        <v>2794</v>
      </c>
      <c r="Q634" s="115"/>
      <c r="R634" s="112" t="str">
        <f t="shared" si="191"/>
        <v>Update games set F= 2 where game_id=20160712</v>
      </c>
      <c r="S634" s="112" t="str">
        <f t="shared" si="192"/>
        <v>Update lineups set player_name = 'Worrall Joe' where game_id = 20160712 and player_order = 3; update lineups set player_on = 'Worrall Joe', sub_min =  where game_id = 20160712 and player_name = ''</v>
      </c>
      <c r="T634" s="65" t="str">
        <f t="shared" si="196"/>
        <v/>
      </c>
      <c r="U634" s="193" t="str">
        <f t="shared" si="193"/>
        <v/>
      </c>
      <c r="V634" s="242" t="s">
        <v>739</v>
      </c>
      <c r="W634" s="65" t="str">
        <f t="shared" si="194"/>
        <v>Update lineups set player_name = 'Worrall Joe'</v>
      </c>
      <c r="X634" s="65" t="str">
        <f t="shared" si="197"/>
        <v/>
      </c>
      <c r="Y634" s="65" t="str">
        <f t="shared" si="198"/>
        <v/>
      </c>
      <c r="Z634" s="65" t="str">
        <f t="shared" si="199"/>
        <v/>
      </c>
      <c r="AA634" s="65" t="str">
        <f t="shared" si="200"/>
        <v/>
      </c>
      <c r="AB634" s="65" t="str">
        <f t="shared" si="201"/>
        <v/>
      </c>
      <c r="AC634" s="65" t="str">
        <f t="shared" si="202"/>
        <v/>
      </c>
      <c r="AD634" s="65" t="str">
        <f t="shared" si="208"/>
        <v xml:space="preserve"> where game_id = 20160712 and player_order = 3; update lineups set player_on = 'Worrall Joe', sub_min =  where game_id = 20160712 and player_name = ''</v>
      </c>
      <c r="AE634" s="65" t="s">
        <v>739</v>
      </c>
      <c r="AF634" s="65" t="str">
        <f t="shared" si="203"/>
        <v/>
      </c>
      <c r="AG634" s="65" t="str">
        <f t="shared" si="204"/>
        <v/>
      </c>
      <c r="AH634" s="65" t="str">
        <f t="shared" si="205"/>
        <v/>
      </c>
      <c r="AI634" s="65" t="str">
        <f t="shared" si="206"/>
        <v/>
      </c>
      <c r="AJ634" s="65" t="str">
        <f t="shared" si="207"/>
        <v/>
      </c>
    </row>
    <row r="635" spans="1:36" x14ac:dyDescent="0.25">
      <c r="A635" s="109" t="s">
        <v>0</v>
      </c>
      <c r="B635" s="114">
        <v>1</v>
      </c>
      <c r="C635" s="113">
        <v>20160712</v>
      </c>
      <c r="D635" s="113">
        <v>4</v>
      </c>
      <c r="F635" s="212" t="s">
        <v>769</v>
      </c>
      <c r="Q635" s="115"/>
      <c r="R635" s="112" t="str">
        <f t="shared" si="191"/>
        <v>Update games set A= 1 where game_id=20160712</v>
      </c>
      <c r="S635" s="112" t="str">
        <f t="shared" si="192"/>
        <v>Update lineups set player_name = 'Hobbs Jack' where game_id = 20160712 and player_order = 4; update lineups set player_on = 'Hobbs Jack', sub_min =  where game_id = 20160712 and player_name = ''</v>
      </c>
      <c r="T635" s="65" t="str">
        <f t="shared" si="196"/>
        <v/>
      </c>
      <c r="U635" s="193" t="str">
        <f t="shared" si="193"/>
        <v/>
      </c>
      <c r="V635" s="242" t="s">
        <v>739</v>
      </c>
      <c r="W635" s="65" t="str">
        <f t="shared" si="194"/>
        <v>Update lineups set player_name = 'Hobbs Jack'</v>
      </c>
      <c r="X635" s="65" t="str">
        <f t="shared" si="197"/>
        <v/>
      </c>
      <c r="Y635" s="65" t="str">
        <f t="shared" si="198"/>
        <v/>
      </c>
      <c r="Z635" s="65" t="str">
        <f t="shared" si="199"/>
        <v/>
      </c>
      <c r="AA635" s="65" t="str">
        <f t="shared" si="200"/>
        <v/>
      </c>
      <c r="AB635" s="65" t="str">
        <f t="shared" si="201"/>
        <v/>
      </c>
      <c r="AC635" s="65" t="str">
        <f t="shared" si="202"/>
        <v/>
      </c>
      <c r="AD635" s="65" t="str">
        <f t="shared" si="208"/>
        <v xml:space="preserve"> where game_id = 20160712 and player_order = 4; update lineups set player_on = 'Hobbs Jack', sub_min =  where game_id = 20160712 and player_name = ''</v>
      </c>
      <c r="AE635" s="65" t="s">
        <v>739</v>
      </c>
      <c r="AF635" s="65" t="str">
        <f t="shared" si="203"/>
        <v/>
      </c>
      <c r="AG635" s="65" t="str">
        <f t="shared" si="204"/>
        <v/>
      </c>
      <c r="AH635" s="65" t="str">
        <f t="shared" si="205"/>
        <v/>
      </c>
      <c r="AI635" s="65" t="str">
        <f t="shared" si="206"/>
        <v/>
      </c>
      <c r="AJ635" s="65" t="str">
        <f t="shared" si="207"/>
        <v/>
      </c>
    </row>
    <row r="636" spans="1:36" x14ac:dyDescent="0.25">
      <c r="A636" s="109" t="s">
        <v>23</v>
      </c>
      <c r="B636" s="198" t="str">
        <f>IF(B634&gt;B635,"'W'",IF(B634=B635,"'D'","'L'"))</f>
        <v>'W'</v>
      </c>
      <c r="C636" s="113">
        <v>20160712</v>
      </c>
      <c r="D636" s="113">
        <v>5</v>
      </c>
      <c r="F636" s="212" t="s">
        <v>830</v>
      </c>
      <c r="Q636" s="115"/>
      <c r="R636" s="112" t="str">
        <f t="shared" si="191"/>
        <v>Update games set Result= 'W' where game_id=20160712</v>
      </c>
      <c r="S636" s="112" t="str">
        <f t="shared" si="192"/>
        <v>Update lineups set player_name = 'Mancienne Michael' where game_id = 20160712 and player_order = 5; update lineups set player_on = 'Mancienne Michael', sub_min =  where game_id = 20160712 and player_name = ''</v>
      </c>
      <c r="T636" s="65" t="str">
        <f t="shared" si="196"/>
        <v/>
      </c>
      <c r="U636" s="193" t="str">
        <f t="shared" si="193"/>
        <v/>
      </c>
      <c r="V636" s="242" t="s">
        <v>739</v>
      </c>
      <c r="W636" s="65" t="str">
        <f t="shared" si="194"/>
        <v>Update lineups set player_name = 'Mancienne Michael'</v>
      </c>
      <c r="X636" s="65" t="str">
        <f t="shared" si="197"/>
        <v/>
      </c>
      <c r="Y636" s="65" t="str">
        <f t="shared" si="198"/>
        <v/>
      </c>
      <c r="Z636" s="65" t="str">
        <f t="shared" si="199"/>
        <v/>
      </c>
      <c r="AA636" s="65" t="str">
        <f t="shared" si="200"/>
        <v/>
      </c>
      <c r="AB636" s="65" t="str">
        <f t="shared" si="201"/>
        <v/>
      </c>
      <c r="AC636" s="65" t="str">
        <f t="shared" si="202"/>
        <v/>
      </c>
      <c r="AD636" s="65" t="str">
        <f t="shared" si="208"/>
        <v xml:space="preserve"> where game_id = 20160712 and player_order = 5; update lineups set player_on = 'Mancienne Michael', sub_min =  where game_id = 20160712 and player_name = ''</v>
      </c>
      <c r="AE636" s="65" t="s">
        <v>739</v>
      </c>
      <c r="AF636" s="65" t="str">
        <f t="shared" si="203"/>
        <v/>
      </c>
      <c r="AG636" s="65" t="str">
        <f t="shared" si="204"/>
        <v/>
      </c>
      <c r="AH636" s="65" t="str">
        <f t="shared" si="205"/>
        <v/>
      </c>
      <c r="AI636" s="65" t="str">
        <f t="shared" si="206"/>
        <v/>
      </c>
      <c r="AJ636" s="65" t="str">
        <f t="shared" si="207"/>
        <v/>
      </c>
    </row>
    <row r="637" spans="1:36" x14ac:dyDescent="0.25">
      <c r="A637" s="109" t="s">
        <v>768</v>
      </c>
      <c r="B637" s="114">
        <v>1</v>
      </c>
      <c r="C637" s="113">
        <v>20160712</v>
      </c>
      <c r="D637" s="113">
        <v>6</v>
      </c>
      <c r="F637" s="194" t="s">
        <v>2823</v>
      </c>
      <c r="Q637" s="115"/>
      <c r="R637" s="112" t="str">
        <f t="shared" si="191"/>
        <v>Update games set HT_f= 1 where game_id=20160712</v>
      </c>
      <c r="S637" s="112" t="str">
        <f t="shared" si="192"/>
        <v>Update lineups set player_name = 'Yates Ryan' where game_id = 20160712 and player_order = 6; update lineups set player_on = 'Yates Ryan', sub_min =  where game_id = 20160712 and player_name = ''</v>
      </c>
      <c r="T637" s="65" t="str">
        <f t="shared" si="196"/>
        <v/>
      </c>
      <c r="U637" s="193" t="str">
        <f t="shared" si="193"/>
        <v/>
      </c>
      <c r="V637" s="242" t="s">
        <v>739</v>
      </c>
      <c r="W637" s="65" t="str">
        <f t="shared" si="194"/>
        <v>Update lineups set player_name = 'Yates Ryan'</v>
      </c>
      <c r="X637" s="65" t="str">
        <f t="shared" si="197"/>
        <v/>
      </c>
      <c r="Y637" s="65" t="str">
        <f t="shared" si="198"/>
        <v/>
      </c>
      <c r="Z637" s="65" t="str">
        <f t="shared" si="199"/>
        <v/>
      </c>
      <c r="AA637" s="65" t="str">
        <f t="shared" si="200"/>
        <v/>
      </c>
      <c r="AB637" s="65" t="str">
        <f t="shared" si="201"/>
        <v/>
      </c>
      <c r="AC637" s="65" t="str">
        <f t="shared" si="202"/>
        <v/>
      </c>
      <c r="AD637" s="65" t="str">
        <f t="shared" si="208"/>
        <v xml:space="preserve"> where game_id = 20160712 and player_order = 6; update lineups set player_on = 'Yates Ryan', sub_min =  where game_id = 20160712 and player_name = ''</v>
      </c>
      <c r="AE637" s="65" t="s">
        <v>739</v>
      </c>
      <c r="AF637" s="65" t="str">
        <f t="shared" si="203"/>
        <v/>
      </c>
      <c r="AG637" s="65" t="str">
        <f t="shared" si="204"/>
        <v/>
      </c>
      <c r="AH637" s="65" t="str">
        <f t="shared" si="205"/>
        <v/>
      </c>
      <c r="AI637" s="65" t="str">
        <f t="shared" si="206"/>
        <v/>
      </c>
      <c r="AJ637" s="65" t="str">
        <f t="shared" si="207"/>
        <v/>
      </c>
    </row>
    <row r="638" spans="1:36" x14ac:dyDescent="0.25">
      <c r="A638" s="109" t="s">
        <v>766</v>
      </c>
      <c r="B638" s="114">
        <v>1</v>
      </c>
      <c r="C638" s="113">
        <v>20160712</v>
      </c>
      <c r="D638" s="113">
        <v>7</v>
      </c>
      <c r="F638" s="194" t="s">
        <v>775</v>
      </c>
      <c r="Q638" s="115"/>
      <c r="R638" s="112" t="str">
        <f t="shared" si="191"/>
        <v>Update games set HT_a= 1 where game_id=20160712</v>
      </c>
      <c r="S638" s="112" t="str">
        <f t="shared" si="192"/>
        <v>Update lineups set player_name = 'Grant Jorge' where game_id = 20160712 and player_order = 7; update lineups set player_on = 'Grant Jorge', sub_min =  where game_id = 20160712 and player_name = ''</v>
      </c>
      <c r="T638" s="65" t="str">
        <f t="shared" si="196"/>
        <v/>
      </c>
      <c r="U638" s="193" t="str">
        <f t="shared" si="193"/>
        <v/>
      </c>
      <c r="V638" s="242" t="s">
        <v>739</v>
      </c>
      <c r="W638" s="65" t="str">
        <f t="shared" si="194"/>
        <v>Update lineups set player_name = 'Grant Jorge'</v>
      </c>
      <c r="X638" s="65" t="str">
        <f t="shared" si="197"/>
        <v/>
      </c>
      <c r="Y638" s="65" t="str">
        <f t="shared" si="198"/>
        <v/>
      </c>
      <c r="Z638" s="65" t="str">
        <f t="shared" si="199"/>
        <v/>
      </c>
      <c r="AA638" s="65" t="str">
        <f t="shared" si="200"/>
        <v/>
      </c>
      <c r="AB638" s="65" t="str">
        <f t="shared" si="201"/>
        <v/>
      </c>
      <c r="AC638" s="65" t="str">
        <f t="shared" si="202"/>
        <v/>
      </c>
      <c r="AD638" s="65" t="str">
        <f t="shared" si="208"/>
        <v xml:space="preserve"> where game_id = 20160712 and player_order = 7; update lineups set player_on = 'Grant Jorge', sub_min =  where game_id = 20160712 and player_name = ''</v>
      </c>
      <c r="AE638" s="65" t="s">
        <v>739</v>
      </c>
      <c r="AF638" s="65" t="str">
        <f t="shared" si="203"/>
        <v/>
      </c>
      <c r="AG638" s="65" t="str">
        <f t="shared" si="204"/>
        <v/>
      </c>
      <c r="AH638" s="65" t="str">
        <f t="shared" si="205"/>
        <v/>
      </c>
      <c r="AI638" s="65" t="str">
        <f t="shared" si="206"/>
        <v/>
      </c>
      <c r="AJ638" s="65" t="str">
        <f t="shared" si="207"/>
        <v/>
      </c>
    </row>
    <row r="639" spans="1:36" x14ac:dyDescent="0.25">
      <c r="A639" s="109" t="s">
        <v>764</v>
      </c>
      <c r="C639" s="113">
        <v>20160712</v>
      </c>
      <c r="D639" s="113">
        <v>8</v>
      </c>
      <c r="F639" s="194" t="s">
        <v>742</v>
      </c>
      <c r="Q639" s="115"/>
      <c r="R639" s="112" t="str">
        <f t="shared" si="191"/>
        <v>--</v>
      </c>
      <c r="S639" s="112" t="str">
        <f t="shared" si="192"/>
        <v>Update lineups set player_name = 'Walker Tyler' where game_id = 20160712 and player_order = 8; update lineups set player_on = 'Walker Tyler', sub_min =  where game_id = 20160712 and player_name = ''</v>
      </c>
      <c r="T639" s="65" t="str">
        <f t="shared" si="196"/>
        <v/>
      </c>
      <c r="U639" s="193" t="str">
        <f t="shared" si="193"/>
        <v/>
      </c>
      <c r="V639" s="242" t="s">
        <v>739</v>
      </c>
      <c r="W639" s="65" t="str">
        <f t="shared" si="194"/>
        <v>Update lineups set player_name = 'Walker Tyler'</v>
      </c>
      <c r="X639" s="65" t="str">
        <f t="shared" si="197"/>
        <v/>
      </c>
      <c r="Y639" s="65" t="str">
        <f t="shared" si="198"/>
        <v/>
      </c>
      <c r="Z639" s="65" t="str">
        <f t="shared" si="199"/>
        <v/>
      </c>
      <c r="AA639" s="65" t="str">
        <f t="shared" si="200"/>
        <v/>
      </c>
      <c r="AB639" s="65" t="str">
        <f t="shared" si="201"/>
        <v/>
      </c>
      <c r="AC639" s="65" t="str">
        <f t="shared" si="202"/>
        <v/>
      </c>
      <c r="AD639" s="65" t="str">
        <f t="shared" si="208"/>
        <v xml:space="preserve"> where game_id = 20160712 and player_order = 8; update lineups set player_on = 'Walker Tyler', sub_min =  where game_id = 20160712 and player_name = ''</v>
      </c>
      <c r="AE639" s="65" t="s">
        <v>739</v>
      </c>
      <c r="AF639" s="65" t="str">
        <f t="shared" si="203"/>
        <v/>
      </c>
      <c r="AG639" s="65" t="str">
        <f t="shared" si="204"/>
        <v/>
      </c>
      <c r="AH639" s="65" t="str">
        <f t="shared" si="205"/>
        <v/>
      </c>
      <c r="AI639" s="65" t="str">
        <f t="shared" si="206"/>
        <v/>
      </c>
      <c r="AJ639" s="65" t="str">
        <f t="shared" si="207"/>
        <v/>
      </c>
    </row>
    <row r="640" spans="1:36" x14ac:dyDescent="0.25">
      <c r="A640" s="109" t="s">
        <v>762</v>
      </c>
      <c r="C640" s="113">
        <v>20160712</v>
      </c>
      <c r="D640" s="113">
        <v>9</v>
      </c>
      <c r="F640" s="194" t="s">
        <v>2777</v>
      </c>
      <c r="Q640" s="115"/>
      <c r="R640" s="112" t="str">
        <f t="shared" si="191"/>
        <v>--</v>
      </c>
      <c r="S640" s="112" t="str">
        <f t="shared" si="192"/>
        <v>Update lineups set player_name = 'Paterson' where game_id = 20160712 and player_order = 9; update lineups set player_on = 'Paterson', sub_min =  where game_id = 20160712 and player_name = ''</v>
      </c>
      <c r="T640" s="65" t="str">
        <f t="shared" si="196"/>
        <v/>
      </c>
      <c r="U640" s="193" t="str">
        <f t="shared" si="193"/>
        <v/>
      </c>
      <c r="V640" s="242" t="s">
        <v>739</v>
      </c>
      <c r="W640" s="65" t="str">
        <f t="shared" si="194"/>
        <v>Update lineups set player_name = 'Paterson'</v>
      </c>
      <c r="X640" s="65" t="str">
        <f t="shared" si="197"/>
        <v/>
      </c>
      <c r="Y640" s="65" t="str">
        <f t="shared" si="198"/>
        <v/>
      </c>
      <c r="Z640" s="65" t="str">
        <f t="shared" si="199"/>
        <v/>
      </c>
      <c r="AA640" s="65" t="str">
        <f t="shared" si="200"/>
        <v/>
      </c>
      <c r="AB640" s="65" t="str">
        <f t="shared" si="201"/>
        <v/>
      </c>
      <c r="AC640" s="65" t="str">
        <f t="shared" si="202"/>
        <v/>
      </c>
      <c r="AD640" s="65" t="str">
        <f t="shared" si="208"/>
        <v xml:space="preserve"> where game_id = 20160712 and player_order = 9; update lineups set player_on = 'Paterson', sub_min =  where game_id = 20160712 and player_name = ''</v>
      </c>
      <c r="AE640" s="65" t="s">
        <v>739</v>
      </c>
      <c r="AF640" s="65" t="str">
        <f t="shared" si="203"/>
        <v/>
      </c>
      <c r="AG640" s="65" t="str">
        <f t="shared" si="204"/>
        <v/>
      </c>
      <c r="AH640" s="65" t="str">
        <f t="shared" si="205"/>
        <v/>
      </c>
      <c r="AI640" s="65" t="str">
        <f t="shared" si="206"/>
        <v/>
      </c>
      <c r="AJ640" s="65" t="str">
        <f t="shared" si="207"/>
        <v/>
      </c>
    </row>
    <row r="641" spans="1:36" x14ac:dyDescent="0.25">
      <c r="A641" s="109" t="s">
        <v>761</v>
      </c>
      <c r="C641" s="113">
        <v>20160712</v>
      </c>
      <c r="D641" s="113">
        <v>10</v>
      </c>
      <c r="F641" s="194" t="s">
        <v>823</v>
      </c>
      <c r="Q641" s="115"/>
      <c r="R641" s="112" t="str">
        <f t="shared" si="191"/>
        <v>--</v>
      </c>
      <c r="S641" s="112" t="str">
        <f t="shared" si="192"/>
        <v>Update lineups set player_name = 'Burke Oliver' where game_id = 20160712 and player_order = 10; update lineups set player_on = 'Burke Oliver', sub_min =  where game_id = 20160712 and player_name = ''</v>
      </c>
      <c r="T641" s="65" t="str">
        <f t="shared" si="196"/>
        <v/>
      </c>
      <c r="U641" s="193" t="str">
        <f t="shared" si="193"/>
        <v/>
      </c>
      <c r="V641" s="242" t="s">
        <v>739</v>
      </c>
      <c r="W641" s="65" t="str">
        <f t="shared" si="194"/>
        <v>Update lineups set player_name = 'Burke Oliver'</v>
      </c>
      <c r="X641" s="65" t="str">
        <f t="shared" si="197"/>
        <v/>
      </c>
      <c r="Y641" s="65" t="str">
        <f t="shared" si="198"/>
        <v/>
      </c>
      <c r="Z641" s="65" t="str">
        <f t="shared" si="199"/>
        <v/>
      </c>
      <c r="AA641" s="65" t="str">
        <f t="shared" si="200"/>
        <v/>
      </c>
      <c r="AB641" s="65" t="str">
        <f t="shared" si="201"/>
        <v/>
      </c>
      <c r="AC641" s="65" t="str">
        <f t="shared" si="202"/>
        <v/>
      </c>
      <c r="AD641" s="65" t="str">
        <f t="shared" si="208"/>
        <v xml:space="preserve"> where game_id = 20160712 and player_order = 10; update lineups set player_on = 'Burke Oliver', sub_min =  where game_id = 20160712 and player_name = ''</v>
      </c>
      <c r="AE641" s="65" t="s">
        <v>739</v>
      </c>
      <c r="AF641" s="65" t="str">
        <f t="shared" si="203"/>
        <v/>
      </c>
      <c r="AG641" s="65" t="str">
        <f t="shared" si="204"/>
        <v/>
      </c>
      <c r="AH641" s="65" t="str">
        <f t="shared" si="205"/>
        <v/>
      </c>
      <c r="AI641" s="65" t="str">
        <f t="shared" si="206"/>
        <v/>
      </c>
      <c r="AJ641" s="65" t="str">
        <f t="shared" si="207"/>
        <v/>
      </c>
    </row>
    <row r="642" spans="1:36" x14ac:dyDescent="0.25">
      <c r="A642" s="109" t="s">
        <v>759</v>
      </c>
      <c r="C642" s="75">
        <v>20160712</v>
      </c>
      <c r="D642" s="75">
        <v>11</v>
      </c>
      <c r="E642" s="75"/>
      <c r="F642" s="195" t="s">
        <v>750</v>
      </c>
      <c r="G642" s="75"/>
      <c r="H642" s="78"/>
      <c r="I642" s="75"/>
      <c r="J642" s="75"/>
      <c r="K642" s="75"/>
      <c r="L642" s="233"/>
      <c r="M642" s="234"/>
      <c r="N642" s="235"/>
      <c r="O642" s="235"/>
      <c r="Q642" s="115"/>
      <c r="R642" s="112" t="str">
        <f t="shared" ref="R642:R649" si="209">IF(B642="","--", CONCATENATE("Update games set ", A642, "= ",B642," where game_id=", C642))</f>
        <v>--</v>
      </c>
      <c r="S642" s="112" t="str">
        <f t="shared" ref="S642:S649" si="210">IF(F642="", "", W642&amp;X642&amp;Y642&amp;Z642&amp;AA642&amp;AB642&amp;AC642&amp;AD642)</f>
        <v>Update lineups set player_name = 'Blackstock Dexter' where game_id = 20160712 and player_order = 11; update lineups set player_on = 'Blackstock Dexter', sub_min =  where game_id = 20160712 and player_name = ''</v>
      </c>
      <c r="T642" s="65" t="str">
        <f t="shared" si="196"/>
        <v/>
      </c>
      <c r="U642" s="193" t="str">
        <f t="shared" ref="U642:U649" si="211">IF(L642="", "", AF642&amp;AG642&amp;AH642&amp;AI642&amp;AJ642)</f>
        <v/>
      </c>
      <c r="V642" s="242" t="s">
        <v>739</v>
      </c>
      <c r="W642" s="65" t="str">
        <f t="shared" ref="W642:W693" si="212">IF(F642="","",CONCATENATE("Update lineups set player_name = '",SUBSTITUTE(F642, "'", "''"),"'"))</f>
        <v>Update lineups set player_name = 'Blackstock Dexter'</v>
      </c>
      <c r="X642" s="65" t="str">
        <f t="shared" si="197"/>
        <v/>
      </c>
      <c r="Y642" s="65" t="str">
        <f t="shared" si="198"/>
        <v/>
      </c>
      <c r="Z642" s="65" t="str">
        <f t="shared" si="199"/>
        <v/>
      </c>
      <c r="AA642" s="65" t="str">
        <f t="shared" si="200"/>
        <v/>
      </c>
      <c r="AB642" s="65" t="str">
        <f t="shared" si="201"/>
        <v/>
      </c>
      <c r="AC642" s="65" t="str">
        <f t="shared" si="202"/>
        <v/>
      </c>
      <c r="AD642" s="65" t="str">
        <f t="shared" si="208"/>
        <v xml:space="preserve"> where game_id = 20160712 and player_order = 11; update lineups set player_on = 'Blackstock Dexter', sub_min =  where game_id = 20160712 and player_name = ''</v>
      </c>
      <c r="AE642" s="65" t="s">
        <v>739</v>
      </c>
      <c r="AF642" s="65" t="str">
        <f t="shared" si="203"/>
        <v/>
      </c>
      <c r="AG642" s="65" t="str">
        <f t="shared" si="204"/>
        <v/>
      </c>
      <c r="AH642" s="65" t="str">
        <f t="shared" si="205"/>
        <v/>
      </c>
      <c r="AI642" s="65" t="str">
        <f t="shared" si="206"/>
        <v/>
      </c>
      <c r="AJ642" s="65" t="str">
        <f t="shared" si="207"/>
        <v/>
      </c>
    </row>
    <row r="643" spans="1:36" x14ac:dyDescent="0.25">
      <c r="A643" s="109" t="s">
        <v>20</v>
      </c>
      <c r="B643" s="244" t="s">
        <v>2772</v>
      </c>
      <c r="C643" s="113">
        <v>20160712</v>
      </c>
      <c r="D643" s="113">
        <v>12</v>
      </c>
      <c r="F643" s="194" t="s">
        <v>754</v>
      </c>
      <c r="G643" s="113">
        <v>60</v>
      </c>
      <c r="H643" s="212" t="s">
        <v>772</v>
      </c>
      <c r="Q643" s="115"/>
      <c r="R643" s="112" t="str">
        <f t="shared" si="209"/>
        <v>Update games set Ground= 'The Den' where game_id=20160712</v>
      </c>
      <c r="S643" s="112" t="str">
        <f t="shared" si="210"/>
        <v>Update lineups set player_name = 'Evtimov Dimitar', Sub_min= 60, Player_off = 'de Vries Dorus' where game_id = 20160712 and player_order = 12; update lineups set player_on = 'Evtimov Dimitar', sub_min = 60 where game_id = 20160712 and player_name = 'de Vries Dorus'</v>
      </c>
      <c r="T643" s="65" t="str">
        <f t="shared" si="196"/>
        <v/>
      </c>
      <c r="U643" s="193" t="str">
        <f t="shared" si="211"/>
        <v/>
      </c>
      <c r="V643" s="242" t="s">
        <v>739</v>
      </c>
      <c r="W643" s="65" t="str">
        <f t="shared" si="212"/>
        <v>Update lineups set player_name = 'Evtimov Dimitar'</v>
      </c>
      <c r="X643" s="65" t="str">
        <f t="shared" si="197"/>
        <v/>
      </c>
      <c r="Y643" s="65" t="str">
        <f t="shared" si="198"/>
        <v/>
      </c>
      <c r="Z643" s="65" t="str">
        <f t="shared" si="199"/>
        <v/>
      </c>
      <c r="AA643" s="65" t="str">
        <f t="shared" si="200"/>
        <v/>
      </c>
      <c r="AB643" s="65" t="str">
        <f t="shared" si="201"/>
        <v>, Sub_min= 60</v>
      </c>
      <c r="AC643" s="65" t="str">
        <f t="shared" si="202"/>
        <v>, Player_off = 'de Vries Dorus'</v>
      </c>
      <c r="AD643" s="65" t="str">
        <f t="shared" si="208"/>
        <v xml:space="preserve"> where game_id = 20160712 and player_order = 12; update lineups set player_on = 'Evtimov Dimitar', sub_min = 60 where game_id = 20160712 and player_name = 'de Vries Dorus'</v>
      </c>
      <c r="AE643" s="65" t="s">
        <v>739</v>
      </c>
      <c r="AF643" s="65" t="str">
        <f t="shared" si="203"/>
        <v/>
      </c>
      <c r="AG643" s="65" t="str">
        <f t="shared" si="204"/>
        <v/>
      </c>
      <c r="AH643" s="65" t="str">
        <f t="shared" si="205"/>
        <v/>
      </c>
      <c r="AI643" s="65" t="str">
        <f t="shared" si="206"/>
        <v/>
      </c>
      <c r="AJ643" s="65" t="str">
        <f t="shared" si="207"/>
        <v/>
      </c>
    </row>
    <row r="644" spans="1:36" x14ac:dyDescent="0.25">
      <c r="A644" s="109" t="s">
        <v>756</v>
      </c>
      <c r="B644" s="201" t="str">
        <f>B643</f>
        <v>'The Den'</v>
      </c>
      <c r="C644" s="113">
        <v>20160712</v>
      </c>
      <c r="D644" s="113">
        <v>13</v>
      </c>
      <c r="F644" s="194" t="s">
        <v>796</v>
      </c>
      <c r="G644" s="113">
        <v>60</v>
      </c>
      <c r="H644" s="212" t="s">
        <v>2774</v>
      </c>
      <c r="Q644" s="115"/>
      <c r="R644" s="112" t="str">
        <f t="shared" si="209"/>
        <v>Update games set Ground_Parent= 'The Den' where game_id=20160712</v>
      </c>
      <c r="S644" s="112" t="str">
        <f t="shared" si="210"/>
        <v>Update lineups set player_name = 'Fox Danny', Sub_min= 60, Player_off = 'Crookes' where game_id = 20160712 and player_order = 13; update lineups set player_on = 'Fox Danny', sub_min = 60 where game_id = 20160712 and player_name = 'Crookes'</v>
      </c>
      <c r="T644" s="65" t="str">
        <f t="shared" si="196"/>
        <v/>
      </c>
      <c r="U644" s="193" t="str">
        <f t="shared" si="211"/>
        <v/>
      </c>
      <c r="V644" s="242" t="s">
        <v>739</v>
      </c>
      <c r="W644" s="65" t="str">
        <f t="shared" si="212"/>
        <v>Update lineups set player_name = 'Fox Danny'</v>
      </c>
      <c r="X644" s="65" t="str">
        <f t="shared" si="197"/>
        <v/>
      </c>
      <c r="Y644" s="65" t="str">
        <f t="shared" si="198"/>
        <v/>
      </c>
      <c r="Z644" s="65" t="str">
        <f t="shared" si="199"/>
        <v/>
      </c>
      <c r="AA644" s="65" t="str">
        <f t="shared" si="200"/>
        <v/>
      </c>
      <c r="AB644" s="65" t="str">
        <f t="shared" si="201"/>
        <v>, Sub_min= 60</v>
      </c>
      <c r="AC644" s="65" t="str">
        <f t="shared" si="202"/>
        <v>, Player_off = 'Crookes'</v>
      </c>
      <c r="AD644" s="65" t="str">
        <f t="shared" si="208"/>
        <v xml:space="preserve"> where game_id = 20160712 and player_order = 13; update lineups set player_on = 'Fox Danny', sub_min = 60 where game_id = 20160712 and player_name = 'Crookes'</v>
      </c>
      <c r="AE644" s="65" t="s">
        <v>739</v>
      </c>
      <c r="AF644" s="65" t="str">
        <f t="shared" si="203"/>
        <v/>
      </c>
      <c r="AG644" s="65" t="str">
        <f t="shared" si="204"/>
        <v/>
      </c>
      <c r="AH644" s="65" t="str">
        <f t="shared" si="205"/>
        <v/>
      </c>
      <c r="AI644" s="65" t="str">
        <f t="shared" si="206"/>
        <v/>
      </c>
      <c r="AJ644" s="65" t="str">
        <f t="shared" si="207"/>
        <v/>
      </c>
    </row>
    <row r="645" spans="1:36" x14ac:dyDescent="0.25">
      <c r="A645" s="109" t="s">
        <v>753</v>
      </c>
      <c r="B645" s="236"/>
      <c r="C645" s="113">
        <v>20160712</v>
      </c>
      <c r="D645" s="113">
        <v>14</v>
      </c>
      <c r="F645" s="212" t="s">
        <v>2818</v>
      </c>
      <c r="G645" s="113">
        <v>60</v>
      </c>
      <c r="H645" s="212" t="s">
        <v>2775</v>
      </c>
      <c r="Q645" s="115"/>
      <c r="R645" s="112" t="str">
        <f t="shared" si="209"/>
        <v>--</v>
      </c>
      <c r="S645" s="112" t="str">
        <f t="shared" si="210"/>
        <v>Update lineups set player_name = 'Lam Thomas', Sub_min= 60, Player_off = 'Worrall' where game_id = 20160712 and player_order = 14; update lineups set player_on = 'Lam Thomas', sub_min = 60 where game_id = 20160712 and player_name = 'Worrall'</v>
      </c>
      <c r="T645" s="65" t="str">
        <f t="shared" si="196"/>
        <v/>
      </c>
      <c r="U645" s="193" t="str">
        <f t="shared" si="211"/>
        <v/>
      </c>
      <c r="V645" s="242" t="s">
        <v>739</v>
      </c>
      <c r="W645" s="65" t="str">
        <f t="shared" si="212"/>
        <v>Update lineups set player_name = 'Lam Thomas'</v>
      </c>
      <c r="X645" s="65" t="str">
        <f t="shared" si="197"/>
        <v/>
      </c>
      <c r="Y645" s="65" t="str">
        <f t="shared" si="198"/>
        <v/>
      </c>
      <c r="Z645" s="65" t="str">
        <f t="shared" si="199"/>
        <v/>
      </c>
      <c r="AA645" s="65" t="str">
        <f t="shared" si="200"/>
        <v/>
      </c>
      <c r="AB645" s="65" t="str">
        <f t="shared" si="201"/>
        <v>, Sub_min= 60</v>
      </c>
      <c r="AC645" s="65" t="str">
        <f t="shared" si="202"/>
        <v>, Player_off = 'Worrall'</v>
      </c>
      <c r="AD645" s="65" t="str">
        <f t="shared" si="208"/>
        <v xml:space="preserve"> where game_id = 20160712 and player_order = 14; update lineups set player_on = 'Lam Thomas', sub_min = 60 where game_id = 20160712 and player_name = 'Worrall'</v>
      </c>
      <c r="AE645" s="65" t="s">
        <v>739</v>
      </c>
      <c r="AF645" s="65" t="str">
        <f t="shared" si="203"/>
        <v/>
      </c>
      <c r="AG645" s="65" t="str">
        <f t="shared" si="204"/>
        <v/>
      </c>
      <c r="AH645" s="65" t="str">
        <f t="shared" si="205"/>
        <v/>
      </c>
      <c r="AI645" s="65" t="str">
        <f t="shared" si="206"/>
        <v/>
      </c>
      <c r="AJ645" s="65" t="str">
        <f t="shared" si="207"/>
        <v/>
      </c>
    </row>
    <row r="646" spans="1:36" x14ac:dyDescent="0.25">
      <c r="A646" s="109" t="s">
        <v>475</v>
      </c>
      <c r="C646" s="113">
        <v>20160712</v>
      </c>
      <c r="D646" s="113">
        <v>15</v>
      </c>
      <c r="F646" s="194" t="s">
        <v>714</v>
      </c>
      <c r="G646" s="113">
        <v>60</v>
      </c>
      <c r="H646" s="212" t="s">
        <v>769</v>
      </c>
      <c r="Q646" s="115"/>
      <c r="R646" s="112" t="str">
        <f t="shared" si="209"/>
        <v>--</v>
      </c>
      <c r="S646" s="112" t="str">
        <f t="shared" si="210"/>
        <v>Update lineups set player_name = 'Mills Matthew', Sub_min= 60, Player_off = 'Hobbs Jack' where game_id = 20160712 and player_order = 15; update lineups set player_on = 'Mills Matthew', sub_min = 60 where game_id = 20160712 and player_name = 'Hobbs Jack'</v>
      </c>
      <c r="T646" s="65" t="str">
        <f t="shared" si="196"/>
        <v/>
      </c>
      <c r="U646" s="193" t="str">
        <f t="shared" si="211"/>
        <v/>
      </c>
      <c r="V646" s="242" t="s">
        <v>739</v>
      </c>
      <c r="W646" s="65" t="str">
        <f t="shared" si="212"/>
        <v>Update lineups set player_name = 'Mills Matthew'</v>
      </c>
      <c r="X646" s="65" t="str">
        <f t="shared" si="197"/>
        <v/>
      </c>
      <c r="Y646" s="65" t="str">
        <f t="shared" si="198"/>
        <v/>
      </c>
      <c r="Z646" s="65" t="str">
        <f t="shared" si="199"/>
        <v/>
      </c>
      <c r="AA646" s="65" t="str">
        <f t="shared" si="200"/>
        <v/>
      </c>
      <c r="AB646" s="65" t="str">
        <f t="shared" si="201"/>
        <v>, Sub_min= 60</v>
      </c>
      <c r="AC646" s="65" t="str">
        <f t="shared" si="202"/>
        <v>, Player_off = 'Hobbs Jack'</v>
      </c>
      <c r="AD646" s="65" t="str">
        <f t="shared" si="208"/>
        <v xml:space="preserve"> where game_id = 20160712 and player_order = 15; update lineups set player_on = 'Mills Matthew', sub_min = 60 where game_id = 20160712 and player_name = 'Hobbs Jack'</v>
      </c>
      <c r="AE646" s="65" t="s">
        <v>739</v>
      </c>
      <c r="AF646" s="65" t="str">
        <f t="shared" si="203"/>
        <v/>
      </c>
      <c r="AG646" s="65" t="str">
        <f t="shared" si="204"/>
        <v/>
      </c>
      <c r="AH646" s="65" t="str">
        <f t="shared" si="205"/>
        <v/>
      </c>
      <c r="AI646" s="65" t="str">
        <f t="shared" si="206"/>
        <v/>
      </c>
      <c r="AJ646" s="65" t="str">
        <f t="shared" si="207"/>
        <v/>
      </c>
    </row>
    <row r="647" spans="1:36" x14ac:dyDescent="0.25">
      <c r="A647" s="109" t="s">
        <v>749</v>
      </c>
      <c r="B647" s="237"/>
      <c r="C647" s="113">
        <v>20160712</v>
      </c>
      <c r="D647" s="113">
        <v>16</v>
      </c>
      <c r="F647" s="194" t="s">
        <v>771</v>
      </c>
      <c r="G647" s="113">
        <v>60</v>
      </c>
      <c r="H647" s="212" t="s">
        <v>830</v>
      </c>
      <c r="Q647" s="115"/>
      <c r="R647" s="112" t="str">
        <f t="shared" si="209"/>
        <v>--</v>
      </c>
      <c r="S647" s="112" t="str">
        <f t="shared" si="210"/>
        <v>Update lineups set player_name = 'Lichaj Eric', Sub_min= 60, Player_off = 'Mancienne Michael' where game_id = 20160712 and player_order = 16; update lineups set player_on = 'Lichaj Eric', sub_min = 60 where game_id = 20160712 and player_name = 'Mancienne Michael'</v>
      </c>
      <c r="T647" s="65" t="str">
        <f t="shared" si="196"/>
        <v/>
      </c>
      <c r="U647" s="193" t="str">
        <f t="shared" si="211"/>
        <v/>
      </c>
      <c r="V647" s="242" t="s">
        <v>739</v>
      </c>
      <c r="W647" s="65" t="str">
        <f t="shared" si="212"/>
        <v>Update lineups set player_name = 'Lichaj Eric'</v>
      </c>
      <c r="X647" s="65" t="str">
        <f t="shared" si="197"/>
        <v/>
      </c>
      <c r="Y647" s="65" t="str">
        <f t="shared" si="198"/>
        <v/>
      </c>
      <c r="Z647" s="65" t="str">
        <f t="shared" si="199"/>
        <v/>
      </c>
      <c r="AA647" s="65" t="str">
        <f t="shared" si="200"/>
        <v/>
      </c>
      <c r="AB647" s="65" t="str">
        <f t="shared" si="201"/>
        <v>, Sub_min= 60</v>
      </c>
      <c r="AC647" s="65" t="str">
        <f t="shared" si="202"/>
        <v>, Player_off = 'Mancienne Michael'</v>
      </c>
      <c r="AD647" s="65" t="str">
        <f t="shared" si="208"/>
        <v xml:space="preserve"> where game_id = 20160712 and player_order = 16; update lineups set player_on = 'Lichaj Eric', sub_min = 60 where game_id = 20160712 and player_name = 'Mancienne Michael'</v>
      </c>
      <c r="AE647" s="65" t="s">
        <v>739</v>
      </c>
      <c r="AF647" s="65" t="str">
        <f t="shared" si="203"/>
        <v/>
      </c>
      <c r="AG647" s="65" t="str">
        <f t="shared" si="204"/>
        <v/>
      </c>
      <c r="AH647" s="65" t="str">
        <f t="shared" si="205"/>
        <v/>
      </c>
      <c r="AI647" s="65" t="str">
        <f t="shared" si="206"/>
        <v/>
      </c>
      <c r="AJ647" s="65" t="str">
        <f t="shared" si="207"/>
        <v/>
      </c>
    </row>
    <row r="648" spans="1:36" x14ac:dyDescent="0.25">
      <c r="A648" s="109" t="s">
        <v>746</v>
      </c>
      <c r="B648" s="198" t="s">
        <v>2773</v>
      </c>
      <c r="C648" s="113">
        <v>20160712</v>
      </c>
      <c r="D648" s="113">
        <v>17</v>
      </c>
      <c r="F648" s="194" t="s">
        <v>735</v>
      </c>
      <c r="G648" s="113">
        <v>60</v>
      </c>
      <c r="H648" s="194" t="s">
        <v>2776</v>
      </c>
      <c r="Q648" s="115"/>
      <c r="R648" s="112" t="str">
        <f t="shared" si="209"/>
        <v>Update games set Game_date= '20160712' where game_id=20160712</v>
      </c>
      <c r="S648" s="112" t="str">
        <f t="shared" si="210"/>
        <v>Update lineups set player_name = 'Cohen Chris', Sub_min= 60, Player_off = 'Yates' where game_id = 20160712 and player_order = 17; update lineups set player_on = 'Cohen Chris', sub_min = 60 where game_id = 20160712 and player_name = 'Yates'</v>
      </c>
      <c r="T648" s="65" t="str">
        <f t="shared" si="196"/>
        <v/>
      </c>
      <c r="U648" s="193" t="str">
        <f t="shared" si="211"/>
        <v/>
      </c>
      <c r="V648" s="242" t="s">
        <v>739</v>
      </c>
      <c r="W648" s="65" t="str">
        <f t="shared" si="212"/>
        <v>Update lineups set player_name = 'Cohen Chris'</v>
      </c>
      <c r="X648" s="65" t="str">
        <f t="shared" si="197"/>
        <v/>
      </c>
      <c r="Y648" s="65" t="str">
        <f t="shared" si="198"/>
        <v/>
      </c>
      <c r="Z648" s="65" t="str">
        <f t="shared" si="199"/>
        <v/>
      </c>
      <c r="AA648" s="65" t="str">
        <f t="shared" si="200"/>
        <v/>
      </c>
      <c r="AB648" s="65" t="str">
        <f t="shared" si="201"/>
        <v>, Sub_min= 60</v>
      </c>
      <c r="AC648" s="65" t="str">
        <f t="shared" si="202"/>
        <v>, Player_off = 'Yates'</v>
      </c>
      <c r="AD648" s="65" t="str">
        <f t="shared" si="208"/>
        <v xml:space="preserve"> where game_id = 20160712 and player_order = 17; update lineups set player_on = 'Cohen Chris', sub_min = 60 where game_id = 20160712 and player_name = 'Yates'</v>
      </c>
      <c r="AE648" s="65" t="s">
        <v>739</v>
      </c>
      <c r="AF648" s="65" t="str">
        <f t="shared" si="203"/>
        <v/>
      </c>
      <c r="AG648" s="65" t="str">
        <f t="shared" si="204"/>
        <v/>
      </c>
      <c r="AH648" s="65" t="str">
        <f t="shared" si="205"/>
        <v/>
      </c>
      <c r="AI648" s="65" t="str">
        <f t="shared" si="206"/>
        <v/>
      </c>
      <c r="AJ648" s="65" t="str">
        <f t="shared" si="207"/>
        <v/>
      </c>
    </row>
    <row r="649" spans="1:36" x14ac:dyDescent="0.25">
      <c r="A649" s="109" t="s">
        <v>743</v>
      </c>
      <c r="B649" s="198" t="s">
        <v>2711</v>
      </c>
      <c r="C649" s="113">
        <v>20160712</v>
      </c>
      <c r="D649" s="113">
        <v>18</v>
      </c>
      <c r="F649" s="194" t="s">
        <v>2819</v>
      </c>
      <c r="G649" s="113">
        <v>60</v>
      </c>
      <c r="H649" s="194" t="s">
        <v>775</v>
      </c>
      <c r="Q649" s="115"/>
      <c r="R649" s="112" t="str">
        <f t="shared" si="209"/>
        <v>Update games set Game_time= '3:00PM' where game_id=20160712</v>
      </c>
      <c r="S649" s="112" t="str">
        <f t="shared" si="210"/>
        <v>Update lineups set player_name = 'Cash Matty', Sub_min= 60, Player_off = 'Grant Jorge' where game_id = 20160712 and player_order = 18; update lineups set player_on = 'Cash Matty', sub_min = 60 where game_id = 20160712 and player_name = 'Grant Jorge'</v>
      </c>
      <c r="T649" s="65" t="str">
        <f t="shared" si="196"/>
        <v/>
      </c>
      <c r="U649" s="193" t="str">
        <f t="shared" si="211"/>
        <v/>
      </c>
      <c r="V649" s="242" t="s">
        <v>739</v>
      </c>
      <c r="W649" s="65" t="str">
        <f t="shared" si="212"/>
        <v>Update lineups set player_name = 'Cash Matty'</v>
      </c>
      <c r="X649" s="65" t="str">
        <f t="shared" si="197"/>
        <v/>
      </c>
      <c r="Y649" s="65" t="str">
        <f t="shared" si="198"/>
        <v/>
      </c>
      <c r="Z649" s="65" t="str">
        <f t="shared" si="199"/>
        <v/>
      </c>
      <c r="AA649" s="65" t="str">
        <f t="shared" si="200"/>
        <v/>
      </c>
      <c r="AB649" s="65" t="str">
        <f t="shared" si="201"/>
        <v>, Sub_min= 60</v>
      </c>
      <c r="AC649" s="65" t="str">
        <f t="shared" si="202"/>
        <v>, Player_off = 'Grant Jorge'</v>
      </c>
      <c r="AD649" s="65" t="str">
        <f t="shared" si="208"/>
        <v xml:space="preserve"> where game_id = 20160712 and player_order = 18; update lineups set player_on = 'Cash Matty', sub_min = 60 where game_id = 20160712 and player_name = 'Grant Jorge'</v>
      </c>
      <c r="AE649" s="65" t="s">
        <v>739</v>
      </c>
      <c r="AF649" s="65" t="str">
        <f t="shared" si="203"/>
        <v/>
      </c>
      <c r="AG649" s="65" t="str">
        <f t="shared" si="204"/>
        <v/>
      </c>
      <c r="AH649" s="65" t="str">
        <f t="shared" si="205"/>
        <v/>
      </c>
      <c r="AI649" s="65" t="str">
        <f t="shared" si="206"/>
        <v/>
      </c>
      <c r="AJ649" s="65" t="str">
        <f t="shared" si="207"/>
        <v/>
      </c>
    </row>
    <row r="650" spans="1:36" x14ac:dyDescent="0.25">
      <c r="A650" s="109"/>
      <c r="B650" s="198"/>
      <c r="C650" s="113">
        <v>20160712</v>
      </c>
      <c r="D650" s="113">
        <v>19</v>
      </c>
      <c r="F650" s="194" t="s">
        <v>715</v>
      </c>
      <c r="G650" s="113">
        <v>60</v>
      </c>
      <c r="H650" s="194" t="s">
        <v>742</v>
      </c>
      <c r="Q650" s="115"/>
      <c r="U650" s="193"/>
      <c r="V650" s="242"/>
      <c r="W650" s="65" t="str">
        <f t="shared" si="212"/>
        <v>Update lineups set player_name = 'Lansbury Henri'</v>
      </c>
    </row>
    <row r="651" spans="1:36" x14ac:dyDescent="0.25">
      <c r="C651" s="65">
        <v>20160712</v>
      </c>
      <c r="D651" s="113">
        <v>20</v>
      </c>
      <c r="F651" s="211" t="s">
        <v>741</v>
      </c>
      <c r="G651" s="113">
        <v>60</v>
      </c>
      <c r="H651" s="194" t="s">
        <v>2777</v>
      </c>
      <c r="Q651" s="115"/>
      <c r="W651" s="65" t="str">
        <f t="shared" si="212"/>
        <v>Update lineups set player_name = 'Osborn Ben'</v>
      </c>
    </row>
    <row r="652" spans="1:36" x14ac:dyDescent="0.25">
      <c r="C652" s="65">
        <v>20160712</v>
      </c>
      <c r="D652" s="113">
        <v>21</v>
      </c>
      <c r="F652" s="211" t="s">
        <v>2820</v>
      </c>
      <c r="G652" s="113">
        <v>60</v>
      </c>
      <c r="H652" s="194" t="s">
        <v>823</v>
      </c>
      <c r="Q652" s="115"/>
      <c r="W652" s="65" t="str">
        <f t="shared" si="212"/>
        <v>Update lineups set player_name = 'Vellios Apostolos'</v>
      </c>
    </row>
    <row r="653" spans="1:36" s="126" customFormat="1" ht="15" thickBot="1" x14ac:dyDescent="0.3">
      <c r="A653" s="116"/>
      <c r="B653" s="238"/>
      <c r="C653" s="117">
        <v>20160712</v>
      </c>
      <c r="D653" s="117">
        <v>22</v>
      </c>
      <c r="E653" s="117"/>
      <c r="F653" s="199" t="s">
        <v>829</v>
      </c>
      <c r="G653" s="117">
        <v>60</v>
      </c>
      <c r="H653" s="199" t="s">
        <v>750</v>
      </c>
      <c r="I653" s="117"/>
      <c r="J653" s="117"/>
      <c r="K653" s="117"/>
      <c r="L653" s="205"/>
      <c r="M653" s="206"/>
      <c r="N653" s="207"/>
      <c r="O653" s="207"/>
      <c r="P653" s="207"/>
      <c r="Q653" s="239"/>
      <c r="R653" s="240"/>
      <c r="S653" s="240"/>
      <c r="U653" s="241"/>
      <c r="V653" s="242"/>
      <c r="W653" s="126" t="str">
        <f t="shared" si="212"/>
        <v>Update lineups set player_name = 'Assombalonga Britt'</v>
      </c>
    </row>
    <row r="654" spans="1:36" ht="15" thickTop="1" x14ac:dyDescent="0.25">
      <c r="A654" s="125" t="s">
        <v>22</v>
      </c>
      <c r="B654" s="191" t="s">
        <v>2817</v>
      </c>
      <c r="C654" s="113">
        <v>20160715</v>
      </c>
      <c r="D654" s="113">
        <v>1</v>
      </c>
      <c r="F654" s="212" t="s">
        <v>772</v>
      </c>
      <c r="L654" s="202">
        <v>1</v>
      </c>
      <c r="M654" s="194" t="s">
        <v>715</v>
      </c>
      <c r="N654" s="204">
        <v>50</v>
      </c>
      <c r="Q654" s="115"/>
      <c r="R654" s="112" t="str">
        <f t="shared" ref="R654:R671" si="213">IF(B654="","--", CONCATENATE("Update games set ", A654, "= ",B654," where game_id=", C654))</f>
        <v>Update games set Opponent= 'FC Braga' where game_id=20160715</v>
      </c>
      <c r="S654" s="112" t="str">
        <f t="shared" ref="S654:S671" si="214">IF(F654="", "", W654&amp;X654&amp;Y654&amp;Z654&amp;AA654&amp;AB654&amp;AC654&amp;AD654)</f>
        <v>Update lineups set player_name = 'de Vries Dorus' where game_id = 20160715 and player_order = 1</v>
      </c>
      <c r="T654" s="65" t="str">
        <f t="shared" ref="T654:T671" si="215">IF(M654="","", CONCATENATE("insert into goals (game_id, goal_order, scorer_name) values (",C654, ", ", L654,", '",M654,"')"))</f>
        <v>insert into goals (game_id, goal_order, scorer_name) values (20160715, 1, 'Lansbury Henri')</v>
      </c>
      <c r="U654" s="193" t="str">
        <f t="shared" ref="U654:U671" si="216">IF(L654="", "", AF654&amp;AG654&amp;AH654&amp;AI654&amp;AJ654)</f>
        <v>update goals set scorer_name = 'Lansbury Henri', goal_min = 50 where game_id = 20160715 and goal_order = 1</v>
      </c>
      <c r="V654" s="242" t="s">
        <v>739</v>
      </c>
      <c r="W654" s="65" t="str">
        <f t="shared" si="212"/>
        <v>Update lineups set player_name = 'de Vries Dorus'</v>
      </c>
      <c r="X654" s="65" t="str">
        <f t="shared" ref="X654:X671" si="217">IF(E654="","",CONCATENATE(", Player_num = ",E654))</f>
        <v/>
      </c>
      <c r="Y654" s="65" t="str">
        <f t="shared" ref="Y654:Y671" si="218">IF(I654="", "", CONCATENATE(", Y_min = ", UPPER(I654)))</f>
        <v/>
      </c>
      <c r="Z654" s="65" t="str">
        <f t="shared" ref="Z654:Z671" si="219">IF(J654="", "", CONCATENATE(", R_min= ", UPPER(J654)))</f>
        <v/>
      </c>
      <c r="AA654" s="65" t="str">
        <f t="shared" ref="AA654:AA671" si="220">IF(K654="", "", CONCATENATE(", captain= 'Y'"))</f>
        <v/>
      </c>
      <c r="AB654" s="65" t="str">
        <f t="shared" ref="AB654:AB671" si="221">IF(G654="", "", CONCATENATE(", Sub_min= ", G654))</f>
        <v/>
      </c>
      <c r="AC654" s="65" t="str">
        <f t="shared" ref="AC654:AC671" si="222">IF(H654="", "", CONCATENATE(", Player_off = '", H654, "'"))</f>
        <v/>
      </c>
      <c r="AD654" s="65" t="str">
        <f t="shared" ref="AD654:AD671" si="223">IF(F654="", "", CONCATENATE(" where game_id = ",C654, " and player_order = ", D654))</f>
        <v xml:space="preserve"> where game_id = 20160715 and player_order = 1</v>
      </c>
      <c r="AE654" s="65" t="s">
        <v>739</v>
      </c>
      <c r="AF654" s="65" t="str">
        <f t="shared" ref="AF654:AF671" si="224">IF(L654="","",CONCATENATE("update goals set scorer_name = '",SUBSTITUTE(M654, "'", "''"),"'"))</f>
        <v>update goals set scorer_name = 'Lansbury Henri'</v>
      </c>
      <c r="AG654" s="65" t="str">
        <f t="shared" ref="AG654:AG671" si="225">IF(N654="", "", CONCATENATE(", goal_min = ", N654))</f>
        <v>, goal_min = 50</v>
      </c>
      <c r="AH654" s="65" t="str">
        <f t="shared" ref="AH654:AH671" si="226">IF(O654="", "", CONCATENATE(", Pen = '", UPPER(O654), "'"))</f>
        <v/>
      </c>
      <c r="AI654" s="65" t="str">
        <f t="shared" ref="AI654:AI671" si="227">IF(P654="", "", CONCATENATE(", OG = '", UPPER(P654), "'"))</f>
        <v/>
      </c>
      <c r="AJ654" s="65" t="str">
        <f t="shared" ref="AJ654:AJ671" si="228">IF(L654="", "", CONCATENATE(" where game_id = ", C654, " and goal_order = ", L654))</f>
        <v xml:space="preserve"> where game_id = 20160715 and goal_order = 1</v>
      </c>
    </row>
    <row r="655" spans="1:36" x14ac:dyDescent="0.25">
      <c r="A655" s="109" t="s">
        <v>774</v>
      </c>
      <c r="B655" s="114" t="str">
        <f>B654</f>
        <v>'FC Braga'</v>
      </c>
      <c r="C655" s="113">
        <v>20160715</v>
      </c>
      <c r="D655" s="113">
        <v>2</v>
      </c>
      <c r="F655" s="212" t="s">
        <v>771</v>
      </c>
      <c r="L655" s="202">
        <v>2</v>
      </c>
      <c r="M655" s="194" t="s">
        <v>790</v>
      </c>
      <c r="N655" s="204">
        <v>74</v>
      </c>
      <c r="Q655" s="115"/>
      <c r="R655" s="112" t="str">
        <f t="shared" si="213"/>
        <v>Update games set Opp_Parent= 'FC Braga' where game_id=20160715</v>
      </c>
      <c r="S655" s="112" t="str">
        <f t="shared" si="214"/>
        <v>Update lineups set player_name = 'Lichaj Eric' where game_id = 20160715 and player_order = 2</v>
      </c>
      <c r="T655" s="65" t="str">
        <f t="shared" si="215"/>
        <v>insert into goals (game_id, goal_order, scorer_name) values (20160715, 2, 'Iacovitti Alex')</v>
      </c>
      <c r="U655" s="193" t="str">
        <f t="shared" si="216"/>
        <v>update goals set scorer_name = 'Iacovitti Alex', goal_min = 74 where game_id = 20160715 and goal_order = 2</v>
      </c>
      <c r="V655" s="242" t="s">
        <v>739</v>
      </c>
      <c r="W655" s="65" t="str">
        <f t="shared" si="212"/>
        <v>Update lineups set player_name = 'Lichaj Eric'</v>
      </c>
      <c r="X655" s="65" t="str">
        <f t="shared" si="217"/>
        <v/>
      </c>
      <c r="Y655" s="65" t="str">
        <f t="shared" si="218"/>
        <v/>
      </c>
      <c r="Z655" s="65" t="str">
        <f t="shared" si="219"/>
        <v/>
      </c>
      <c r="AA655" s="65" t="str">
        <f t="shared" si="220"/>
        <v/>
      </c>
      <c r="AB655" s="65" t="str">
        <f t="shared" si="221"/>
        <v/>
      </c>
      <c r="AC655" s="65" t="str">
        <f t="shared" si="222"/>
        <v/>
      </c>
      <c r="AD655" s="65" t="str">
        <f t="shared" si="223"/>
        <v xml:space="preserve"> where game_id = 20160715 and player_order = 2</v>
      </c>
      <c r="AE655" s="65" t="s">
        <v>739</v>
      </c>
      <c r="AF655" s="65" t="str">
        <f t="shared" si="224"/>
        <v>update goals set scorer_name = 'Iacovitti Alex'</v>
      </c>
      <c r="AG655" s="65" t="str">
        <f t="shared" si="225"/>
        <v>, goal_min = 74</v>
      </c>
      <c r="AH655" s="65" t="str">
        <f t="shared" si="226"/>
        <v/>
      </c>
      <c r="AI655" s="65" t="str">
        <f t="shared" si="227"/>
        <v/>
      </c>
      <c r="AJ655" s="65" t="str">
        <f t="shared" si="228"/>
        <v xml:space="preserve"> where game_id = 20160715 and goal_order = 2</v>
      </c>
    </row>
    <row r="656" spans="1:36" x14ac:dyDescent="0.25">
      <c r="A656" s="109" t="s">
        <v>5</v>
      </c>
      <c r="B656" s="114">
        <v>3</v>
      </c>
      <c r="C656" s="113">
        <v>20160715</v>
      </c>
      <c r="D656" s="113">
        <v>3</v>
      </c>
      <c r="F656" s="212" t="s">
        <v>2818</v>
      </c>
      <c r="L656" s="202">
        <v>3</v>
      </c>
      <c r="M656" s="194" t="s">
        <v>823</v>
      </c>
      <c r="N656" s="204">
        <v>85</v>
      </c>
      <c r="Q656" s="115"/>
      <c r="R656" s="112" t="str">
        <f t="shared" si="213"/>
        <v>Update games set F= 3 where game_id=20160715</v>
      </c>
      <c r="S656" s="112" t="str">
        <f t="shared" si="214"/>
        <v>Update lineups set player_name = 'Lam Thomas' where game_id = 20160715 and player_order = 3</v>
      </c>
      <c r="T656" s="65" t="str">
        <f t="shared" si="215"/>
        <v>insert into goals (game_id, goal_order, scorer_name) values (20160715, 3, 'Burke Oliver')</v>
      </c>
      <c r="U656" s="193" t="str">
        <f t="shared" si="216"/>
        <v>update goals set scorer_name = 'Burke Oliver', goal_min = 85 where game_id = 20160715 and goal_order = 3</v>
      </c>
      <c r="V656" s="242" t="s">
        <v>739</v>
      </c>
      <c r="W656" s="65" t="str">
        <f t="shared" si="212"/>
        <v>Update lineups set player_name = 'Lam Thomas'</v>
      </c>
      <c r="X656" s="65" t="str">
        <f t="shared" si="217"/>
        <v/>
      </c>
      <c r="Y656" s="65" t="str">
        <f t="shared" si="218"/>
        <v/>
      </c>
      <c r="Z656" s="65" t="str">
        <f t="shared" si="219"/>
        <v/>
      </c>
      <c r="AA656" s="65" t="str">
        <f t="shared" si="220"/>
        <v/>
      </c>
      <c r="AB656" s="65" t="str">
        <f t="shared" si="221"/>
        <v/>
      </c>
      <c r="AC656" s="65" t="str">
        <f t="shared" si="222"/>
        <v/>
      </c>
      <c r="AD656" s="65" t="str">
        <f t="shared" si="223"/>
        <v xml:space="preserve"> where game_id = 20160715 and player_order = 3</v>
      </c>
      <c r="AE656" s="65" t="s">
        <v>739</v>
      </c>
      <c r="AF656" s="65" t="str">
        <f t="shared" si="224"/>
        <v>update goals set scorer_name = 'Burke Oliver'</v>
      </c>
      <c r="AG656" s="65" t="str">
        <f t="shared" si="225"/>
        <v>, goal_min = 85</v>
      </c>
      <c r="AH656" s="65" t="str">
        <f t="shared" si="226"/>
        <v/>
      </c>
      <c r="AI656" s="65" t="str">
        <f t="shared" si="227"/>
        <v/>
      </c>
      <c r="AJ656" s="65" t="str">
        <f t="shared" si="228"/>
        <v xml:space="preserve"> where game_id = 20160715 and goal_order = 3</v>
      </c>
    </row>
    <row r="657" spans="1:36" x14ac:dyDescent="0.25">
      <c r="A657" s="109" t="s">
        <v>0</v>
      </c>
      <c r="B657" s="114">
        <v>0</v>
      </c>
      <c r="C657" s="113">
        <v>20160715</v>
      </c>
      <c r="D657" s="113">
        <v>4</v>
      </c>
      <c r="F657" s="212" t="s">
        <v>714</v>
      </c>
      <c r="Q657" s="115"/>
      <c r="R657" s="112" t="str">
        <f t="shared" si="213"/>
        <v>Update games set A= 0 where game_id=20160715</v>
      </c>
      <c r="S657" s="112" t="str">
        <f t="shared" si="214"/>
        <v>Update lineups set player_name = 'Mills Matthew' where game_id = 20160715 and player_order = 4</v>
      </c>
      <c r="T657" s="65" t="str">
        <f t="shared" si="215"/>
        <v/>
      </c>
      <c r="U657" s="193" t="str">
        <f t="shared" si="216"/>
        <v/>
      </c>
      <c r="V657" s="242" t="s">
        <v>739</v>
      </c>
      <c r="W657" s="65" t="str">
        <f t="shared" si="212"/>
        <v>Update lineups set player_name = 'Mills Matthew'</v>
      </c>
      <c r="X657" s="65" t="str">
        <f t="shared" si="217"/>
        <v/>
      </c>
      <c r="Y657" s="65" t="str">
        <f t="shared" si="218"/>
        <v/>
      </c>
      <c r="Z657" s="65" t="str">
        <f t="shared" si="219"/>
        <v/>
      </c>
      <c r="AA657" s="65" t="str">
        <f t="shared" si="220"/>
        <v/>
      </c>
      <c r="AB657" s="65" t="str">
        <f t="shared" si="221"/>
        <v/>
      </c>
      <c r="AC657" s="65" t="str">
        <f t="shared" si="222"/>
        <v/>
      </c>
      <c r="AD657" s="65" t="str">
        <f t="shared" si="223"/>
        <v xml:space="preserve"> where game_id = 20160715 and player_order = 4</v>
      </c>
      <c r="AE657" s="65" t="s">
        <v>739</v>
      </c>
      <c r="AF657" s="65" t="str">
        <f t="shared" si="224"/>
        <v/>
      </c>
      <c r="AG657" s="65" t="str">
        <f t="shared" si="225"/>
        <v/>
      </c>
      <c r="AH657" s="65" t="str">
        <f t="shared" si="226"/>
        <v/>
      </c>
      <c r="AI657" s="65" t="str">
        <f t="shared" si="227"/>
        <v/>
      </c>
      <c r="AJ657" s="65" t="str">
        <f t="shared" si="228"/>
        <v/>
      </c>
    </row>
    <row r="658" spans="1:36" x14ac:dyDescent="0.25">
      <c r="A658" s="109" t="s">
        <v>23</v>
      </c>
      <c r="B658" s="198" t="str">
        <f>IF(B656&gt;B657,"'W'",IF(B656=B657,"'D'","'L'"))</f>
        <v>'W'</v>
      </c>
      <c r="C658" s="113">
        <v>20160715</v>
      </c>
      <c r="D658" s="113">
        <v>5</v>
      </c>
      <c r="F658" s="212" t="s">
        <v>796</v>
      </c>
      <c r="Q658" s="115"/>
      <c r="R658" s="112" t="str">
        <f t="shared" si="213"/>
        <v>Update games set Result= 'W' where game_id=20160715</v>
      </c>
      <c r="S658" s="112" t="str">
        <f t="shared" si="214"/>
        <v>Update lineups set player_name = 'Fox Danny' where game_id = 20160715 and player_order = 5</v>
      </c>
      <c r="T658" s="65" t="str">
        <f t="shared" si="215"/>
        <v/>
      </c>
      <c r="U658" s="193" t="str">
        <f t="shared" si="216"/>
        <v/>
      </c>
      <c r="V658" s="242" t="s">
        <v>739</v>
      </c>
      <c r="W658" s="65" t="str">
        <f t="shared" si="212"/>
        <v>Update lineups set player_name = 'Fox Danny'</v>
      </c>
      <c r="X658" s="65" t="str">
        <f t="shared" si="217"/>
        <v/>
      </c>
      <c r="Y658" s="65" t="str">
        <f t="shared" si="218"/>
        <v/>
      </c>
      <c r="Z658" s="65" t="str">
        <f t="shared" si="219"/>
        <v/>
      </c>
      <c r="AA658" s="65" t="str">
        <f t="shared" si="220"/>
        <v/>
      </c>
      <c r="AB658" s="65" t="str">
        <f t="shared" si="221"/>
        <v/>
      </c>
      <c r="AC658" s="65" t="str">
        <f t="shared" si="222"/>
        <v/>
      </c>
      <c r="AD658" s="65" t="str">
        <f t="shared" si="223"/>
        <v xml:space="preserve"> where game_id = 20160715 and player_order = 5</v>
      </c>
      <c r="AE658" s="65" t="s">
        <v>739</v>
      </c>
      <c r="AF658" s="65" t="str">
        <f t="shared" si="224"/>
        <v/>
      </c>
      <c r="AG658" s="65" t="str">
        <f t="shared" si="225"/>
        <v/>
      </c>
      <c r="AH658" s="65" t="str">
        <f t="shared" si="226"/>
        <v/>
      </c>
      <c r="AI658" s="65" t="str">
        <f t="shared" si="227"/>
        <v/>
      </c>
      <c r="AJ658" s="65" t="str">
        <f t="shared" si="228"/>
        <v/>
      </c>
    </row>
    <row r="659" spans="1:36" x14ac:dyDescent="0.25">
      <c r="A659" s="109" t="s">
        <v>768</v>
      </c>
      <c r="B659" s="114">
        <v>0</v>
      </c>
      <c r="C659" s="113">
        <v>20160715</v>
      </c>
      <c r="D659" s="113">
        <v>6</v>
      </c>
      <c r="F659" s="194" t="s">
        <v>735</v>
      </c>
      <c r="K659" s="248" t="s">
        <v>763</v>
      </c>
      <c r="Q659" s="115"/>
      <c r="R659" s="112" t="str">
        <f t="shared" si="213"/>
        <v>Update games set HT_f= 0 where game_id=20160715</v>
      </c>
      <c r="S659" s="112" t="str">
        <f t="shared" si="214"/>
        <v>Update lineups set player_name = 'Cohen Chris', captain= 'Y' where game_id = 20160715 and player_order = 6</v>
      </c>
      <c r="T659" s="65" t="str">
        <f t="shared" si="215"/>
        <v/>
      </c>
      <c r="U659" s="193" t="str">
        <f t="shared" si="216"/>
        <v/>
      </c>
      <c r="V659" s="242" t="s">
        <v>739</v>
      </c>
      <c r="W659" s="65" t="str">
        <f t="shared" si="212"/>
        <v>Update lineups set player_name = 'Cohen Chris'</v>
      </c>
      <c r="X659" s="65" t="str">
        <f t="shared" si="217"/>
        <v/>
      </c>
      <c r="Y659" s="65" t="str">
        <f t="shared" si="218"/>
        <v/>
      </c>
      <c r="Z659" s="65" t="str">
        <f t="shared" si="219"/>
        <v/>
      </c>
      <c r="AA659" s="65" t="str">
        <f t="shared" si="220"/>
        <v>, captain= 'Y'</v>
      </c>
      <c r="AB659" s="65" t="str">
        <f t="shared" si="221"/>
        <v/>
      </c>
      <c r="AC659" s="65" t="str">
        <f t="shared" si="222"/>
        <v/>
      </c>
      <c r="AD659" s="65" t="str">
        <f t="shared" si="223"/>
        <v xml:space="preserve"> where game_id = 20160715 and player_order = 6</v>
      </c>
      <c r="AE659" s="65" t="s">
        <v>739</v>
      </c>
      <c r="AF659" s="65" t="str">
        <f t="shared" si="224"/>
        <v/>
      </c>
      <c r="AG659" s="65" t="str">
        <f t="shared" si="225"/>
        <v/>
      </c>
      <c r="AH659" s="65" t="str">
        <f t="shared" si="226"/>
        <v/>
      </c>
      <c r="AI659" s="65" t="str">
        <f t="shared" si="227"/>
        <v/>
      </c>
      <c r="AJ659" s="65" t="str">
        <f t="shared" si="228"/>
        <v/>
      </c>
    </row>
    <row r="660" spans="1:36" x14ac:dyDescent="0.25">
      <c r="A660" s="109" t="s">
        <v>766</v>
      </c>
      <c r="B660" s="114">
        <v>0</v>
      </c>
      <c r="C660" s="113">
        <v>20160715</v>
      </c>
      <c r="D660" s="113">
        <v>7</v>
      </c>
      <c r="F660" s="194" t="s">
        <v>715</v>
      </c>
      <c r="Q660" s="115"/>
      <c r="R660" s="112" t="str">
        <f t="shared" si="213"/>
        <v>Update games set HT_a= 0 where game_id=20160715</v>
      </c>
      <c r="S660" s="112" t="str">
        <f t="shared" si="214"/>
        <v>Update lineups set player_name = 'Lansbury Henri' where game_id = 20160715 and player_order = 7</v>
      </c>
      <c r="T660" s="65" t="str">
        <f t="shared" si="215"/>
        <v/>
      </c>
      <c r="U660" s="193" t="str">
        <f t="shared" si="216"/>
        <v/>
      </c>
      <c r="V660" s="242" t="s">
        <v>739</v>
      </c>
      <c r="W660" s="65" t="str">
        <f t="shared" si="212"/>
        <v>Update lineups set player_name = 'Lansbury Henri'</v>
      </c>
      <c r="X660" s="65" t="str">
        <f t="shared" si="217"/>
        <v/>
      </c>
      <c r="Y660" s="65" t="str">
        <f t="shared" si="218"/>
        <v/>
      </c>
      <c r="Z660" s="65" t="str">
        <f t="shared" si="219"/>
        <v/>
      </c>
      <c r="AA660" s="65" t="str">
        <f t="shared" si="220"/>
        <v/>
      </c>
      <c r="AB660" s="65" t="str">
        <f t="shared" si="221"/>
        <v/>
      </c>
      <c r="AC660" s="65" t="str">
        <f t="shared" si="222"/>
        <v/>
      </c>
      <c r="AD660" s="65" t="str">
        <f t="shared" si="223"/>
        <v xml:space="preserve"> where game_id = 20160715 and player_order = 7</v>
      </c>
      <c r="AE660" s="65" t="s">
        <v>739</v>
      </c>
      <c r="AF660" s="65" t="str">
        <f t="shared" si="224"/>
        <v/>
      </c>
      <c r="AG660" s="65" t="str">
        <f t="shared" si="225"/>
        <v/>
      </c>
      <c r="AH660" s="65" t="str">
        <f t="shared" si="226"/>
        <v/>
      </c>
      <c r="AI660" s="65" t="str">
        <f t="shared" si="227"/>
        <v/>
      </c>
      <c r="AJ660" s="65" t="str">
        <f t="shared" si="228"/>
        <v/>
      </c>
    </row>
    <row r="661" spans="1:36" x14ac:dyDescent="0.25">
      <c r="A661" s="109" t="s">
        <v>764</v>
      </c>
      <c r="C661" s="113">
        <v>20160715</v>
      </c>
      <c r="D661" s="113">
        <v>8</v>
      </c>
      <c r="F661" s="194" t="s">
        <v>2819</v>
      </c>
      <c r="Q661" s="115"/>
      <c r="R661" s="112" t="str">
        <f t="shared" si="213"/>
        <v>--</v>
      </c>
      <c r="S661" s="112" t="str">
        <f t="shared" si="214"/>
        <v>Update lineups set player_name = 'Cash Matty' where game_id = 20160715 and player_order = 8</v>
      </c>
      <c r="T661" s="65" t="str">
        <f t="shared" si="215"/>
        <v/>
      </c>
      <c r="U661" s="193" t="str">
        <f t="shared" si="216"/>
        <v/>
      </c>
      <c r="V661" s="242" t="s">
        <v>739</v>
      </c>
      <c r="W661" s="65" t="str">
        <f t="shared" si="212"/>
        <v>Update lineups set player_name = 'Cash Matty'</v>
      </c>
      <c r="X661" s="65" t="str">
        <f t="shared" si="217"/>
        <v/>
      </c>
      <c r="Y661" s="65" t="str">
        <f t="shared" si="218"/>
        <v/>
      </c>
      <c r="Z661" s="65" t="str">
        <f t="shared" si="219"/>
        <v/>
      </c>
      <c r="AA661" s="65" t="str">
        <f t="shared" si="220"/>
        <v/>
      </c>
      <c r="AB661" s="65" t="str">
        <f t="shared" si="221"/>
        <v/>
      </c>
      <c r="AC661" s="65" t="str">
        <f t="shared" si="222"/>
        <v/>
      </c>
      <c r="AD661" s="65" t="str">
        <f t="shared" si="223"/>
        <v xml:space="preserve"> where game_id = 20160715 and player_order = 8</v>
      </c>
      <c r="AE661" s="65" t="s">
        <v>739</v>
      </c>
      <c r="AF661" s="65" t="str">
        <f t="shared" si="224"/>
        <v/>
      </c>
      <c r="AG661" s="65" t="str">
        <f t="shared" si="225"/>
        <v/>
      </c>
      <c r="AH661" s="65" t="str">
        <f t="shared" si="226"/>
        <v/>
      </c>
      <c r="AI661" s="65" t="str">
        <f t="shared" si="227"/>
        <v/>
      </c>
      <c r="AJ661" s="65" t="str">
        <f t="shared" si="228"/>
        <v/>
      </c>
    </row>
    <row r="662" spans="1:36" x14ac:dyDescent="0.25">
      <c r="A662" s="109" t="s">
        <v>762</v>
      </c>
      <c r="C662" s="113">
        <v>20160715</v>
      </c>
      <c r="D662" s="113">
        <v>9</v>
      </c>
      <c r="F662" s="194" t="s">
        <v>741</v>
      </c>
      <c r="Q662" s="115"/>
      <c r="R662" s="112" t="str">
        <f t="shared" si="213"/>
        <v>--</v>
      </c>
      <c r="S662" s="112" t="str">
        <f t="shared" si="214"/>
        <v>Update lineups set player_name = 'Osborn Ben' where game_id = 20160715 and player_order = 9</v>
      </c>
      <c r="T662" s="65" t="str">
        <f t="shared" si="215"/>
        <v/>
      </c>
      <c r="U662" s="193" t="str">
        <f t="shared" si="216"/>
        <v/>
      </c>
      <c r="V662" s="242" t="s">
        <v>739</v>
      </c>
      <c r="W662" s="65" t="str">
        <f t="shared" si="212"/>
        <v>Update lineups set player_name = 'Osborn Ben'</v>
      </c>
      <c r="X662" s="65" t="str">
        <f t="shared" si="217"/>
        <v/>
      </c>
      <c r="Y662" s="65" t="str">
        <f t="shared" si="218"/>
        <v/>
      </c>
      <c r="Z662" s="65" t="str">
        <f t="shared" si="219"/>
        <v/>
      </c>
      <c r="AA662" s="65" t="str">
        <f t="shared" si="220"/>
        <v/>
      </c>
      <c r="AB662" s="65" t="str">
        <f t="shared" si="221"/>
        <v/>
      </c>
      <c r="AC662" s="65" t="str">
        <f t="shared" si="222"/>
        <v/>
      </c>
      <c r="AD662" s="65" t="str">
        <f t="shared" si="223"/>
        <v xml:space="preserve"> where game_id = 20160715 and player_order = 9</v>
      </c>
      <c r="AE662" s="65" t="s">
        <v>739</v>
      </c>
      <c r="AF662" s="65" t="str">
        <f t="shared" si="224"/>
        <v/>
      </c>
      <c r="AG662" s="65" t="str">
        <f t="shared" si="225"/>
        <v/>
      </c>
      <c r="AH662" s="65" t="str">
        <f t="shared" si="226"/>
        <v/>
      </c>
      <c r="AI662" s="65" t="str">
        <f t="shared" si="227"/>
        <v/>
      </c>
      <c r="AJ662" s="65" t="str">
        <f t="shared" si="228"/>
        <v/>
      </c>
    </row>
    <row r="663" spans="1:36" x14ac:dyDescent="0.25">
      <c r="A663" s="109" t="s">
        <v>761</v>
      </c>
      <c r="C663" s="113">
        <v>20160715</v>
      </c>
      <c r="D663" s="113">
        <v>10</v>
      </c>
      <c r="F663" s="194" t="s">
        <v>829</v>
      </c>
      <c r="Q663" s="115"/>
      <c r="R663" s="112" t="str">
        <f t="shared" si="213"/>
        <v>--</v>
      </c>
      <c r="S663" s="112" t="str">
        <f t="shared" si="214"/>
        <v>Update lineups set player_name = 'Assombalonga Britt' where game_id = 20160715 and player_order = 10</v>
      </c>
      <c r="T663" s="65" t="str">
        <f t="shared" si="215"/>
        <v/>
      </c>
      <c r="U663" s="193" t="str">
        <f t="shared" si="216"/>
        <v/>
      </c>
      <c r="V663" s="242" t="s">
        <v>739</v>
      </c>
      <c r="W663" s="65" t="str">
        <f t="shared" si="212"/>
        <v>Update lineups set player_name = 'Assombalonga Britt'</v>
      </c>
      <c r="X663" s="65" t="str">
        <f t="shared" si="217"/>
        <v/>
      </c>
      <c r="Y663" s="65" t="str">
        <f t="shared" si="218"/>
        <v/>
      </c>
      <c r="Z663" s="65" t="str">
        <f t="shared" si="219"/>
        <v/>
      </c>
      <c r="AA663" s="65" t="str">
        <f t="shared" si="220"/>
        <v/>
      </c>
      <c r="AB663" s="65" t="str">
        <f t="shared" si="221"/>
        <v/>
      </c>
      <c r="AC663" s="65" t="str">
        <f t="shared" si="222"/>
        <v/>
      </c>
      <c r="AD663" s="65" t="str">
        <f t="shared" si="223"/>
        <v xml:space="preserve"> where game_id = 20160715 and player_order = 10</v>
      </c>
      <c r="AE663" s="65" t="s">
        <v>739</v>
      </c>
      <c r="AF663" s="65" t="str">
        <f t="shared" si="224"/>
        <v/>
      </c>
      <c r="AG663" s="65" t="str">
        <f t="shared" si="225"/>
        <v/>
      </c>
      <c r="AH663" s="65" t="str">
        <f t="shared" si="226"/>
        <v/>
      </c>
      <c r="AI663" s="65" t="str">
        <f t="shared" si="227"/>
        <v/>
      </c>
      <c r="AJ663" s="65" t="str">
        <f t="shared" si="228"/>
        <v/>
      </c>
    </row>
    <row r="664" spans="1:36" x14ac:dyDescent="0.25">
      <c r="A664" s="109" t="s">
        <v>759</v>
      </c>
      <c r="C664" s="75">
        <v>20160715</v>
      </c>
      <c r="D664" s="75">
        <v>11</v>
      </c>
      <c r="E664" s="75"/>
      <c r="F664" s="195" t="s">
        <v>2820</v>
      </c>
      <c r="G664" s="75"/>
      <c r="H664" s="78"/>
      <c r="I664" s="75"/>
      <c r="J664" s="75"/>
      <c r="K664" s="75"/>
      <c r="L664" s="233"/>
      <c r="M664" s="234"/>
      <c r="N664" s="235"/>
      <c r="O664" s="235"/>
      <c r="Q664" s="115"/>
      <c r="R664" s="112" t="str">
        <f t="shared" si="213"/>
        <v>--</v>
      </c>
      <c r="S664" s="112" t="str">
        <f t="shared" si="214"/>
        <v>Update lineups set player_name = 'Vellios Apostolos' where game_id = 20160715 and player_order = 11</v>
      </c>
      <c r="T664" s="65" t="str">
        <f t="shared" si="215"/>
        <v/>
      </c>
      <c r="U664" s="193" t="str">
        <f t="shared" si="216"/>
        <v/>
      </c>
      <c r="V664" s="242" t="s">
        <v>739</v>
      </c>
      <c r="W664" s="65" t="str">
        <f t="shared" si="212"/>
        <v>Update lineups set player_name = 'Vellios Apostolos'</v>
      </c>
      <c r="X664" s="65" t="str">
        <f t="shared" si="217"/>
        <v/>
      </c>
      <c r="Y664" s="65" t="str">
        <f t="shared" si="218"/>
        <v/>
      </c>
      <c r="Z664" s="65" t="str">
        <f t="shared" si="219"/>
        <v/>
      </c>
      <c r="AA664" s="65" t="str">
        <f t="shared" si="220"/>
        <v/>
      </c>
      <c r="AB664" s="65" t="str">
        <f t="shared" si="221"/>
        <v/>
      </c>
      <c r="AC664" s="65" t="str">
        <f t="shared" si="222"/>
        <v/>
      </c>
      <c r="AD664" s="65" t="str">
        <f t="shared" si="223"/>
        <v xml:space="preserve"> where game_id = 20160715 and player_order = 11</v>
      </c>
      <c r="AE664" s="65" t="s">
        <v>739</v>
      </c>
      <c r="AF664" s="65" t="str">
        <f t="shared" si="224"/>
        <v/>
      </c>
      <c r="AG664" s="65" t="str">
        <f t="shared" si="225"/>
        <v/>
      </c>
      <c r="AH664" s="65" t="str">
        <f t="shared" si="226"/>
        <v/>
      </c>
      <c r="AI664" s="65" t="str">
        <f t="shared" si="227"/>
        <v/>
      </c>
      <c r="AJ664" s="65" t="str">
        <f t="shared" si="228"/>
        <v/>
      </c>
    </row>
    <row r="665" spans="1:36" x14ac:dyDescent="0.25">
      <c r="A665" s="109" t="s">
        <v>20</v>
      </c>
      <c r="B665" s="244" t="s">
        <v>2772</v>
      </c>
      <c r="C665" s="113">
        <v>20160715</v>
      </c>
      <c r="D665" s="113">
        <v>12</v>
      </c>
      <c r="F665" s="194" t="s">
        <v>2821</v>
      </c>
      <c r="G665" s="113">
        <v>63</v>
      </c>
      <c r="H665" s="212" t="s">
        <v>772</v>
      </c>
      <c r="Q665" s="115"/>
      <c r="R665" s="112" t="str">
        <f t="shared" si="213"/>
        <v>Update games set Ground= 'The Den' where game_id=20160715</v>
      </c>
      <c r="S665" s="112" t="str">
        <f t="shared" si="214"/>
        <v>Update lineups set player_name = 'Smith Jordan', Sub_min= 63, Player_off = 'de Vries Dorus' where game_id = 20160715 and player_order = 12</v>
      </c>
      <c r="T665" s="65" t="str">
        <f t="shared" si="215"/>
        <v/>
      </c>
      <c r="U665" s="193" t="str">
        <f t="shared" si="216"/>
        <v/>
      </c>
      <c r="V665" s="242" t="s">
        <v>739</v>
      </c>
      <c r="W665" s="65" t="str">
        <f t="shared" si="212"/>
        <v>Update lineups set player_name = 'Smith Jordan'</v>
      </c>
      <c r="X665" s="65" t="str">
        <f t="shared" si="217"/>
        <v/>
      </c>
      <c r="Y665" s="65" t="str">
        <f t="shared" si="218"/>
        <v/>
      </c>
      <c r="Z665" s="65" t="str">
        <f t="shared" si="219"/>
        <v/>
      </c>
      <c r="AA665" s="65" t="str">
        <f t="shared" si="220"/>
        <v/>
      </c>
      <c r="AB665" s="65" t="str">
        <f t="shared" si="221"/>
        <v>, Sub_min= 63</v>
      </c>
      <c r="AC665" s="65" t="str">
        <f t="shared" si="222"/>
        <v>, Player_off = 'de Vries Dorus'</v>
      </c>
      <c r="AD665" s="65" t="str">
        <f t="shared" si="223"/>
        <v xml:space="preserve"> where game_id = 20160715 and player_order = 12</v>
      </c>
      <c r="AE665" s="65" t="s">
        <v>739</v>
      </c>
      <c r="AF665" s="65" t="str">
        <f t="shared" si="224"/>
        <v/>
      </c>
      <c r="AG665" s="65" t="str">
        <f t="shared" si="225"/>
        <v/>
      </c>
      <c r="AH665" s="65" t="str">
        <f t="shared" si="226"/>
        <v/>
      </c>
      <c r="AI665" s="65" t="str">
        <f t="shared" si="227"/>
        <v/>
      </c>
      <c r="AJ665" s="65" t="str">
        <f t="shared" si="228"/>
        <v/>
      </c>
    </row>
    <row r="666" spans="1:36" x14ac:dyDescent="0.25">
      <c r="A666" s="109" t="s">
        <v>756</v>
      </c>
      <c r="B666" s="201" t="str">
        <f>B665</f>
        <v>'The Den'</v>
      </c>
      <c r="C666" s="113">
        <v>20160715</v>
      </c>
      <c r="D666" s="113">
        <v>13</v>
      </c>
      <c r="F666" s="194" t="s">
        <v>790</v>
      </c>
      <c r="G666" s="113">
        <v>63</v>
      </c>
      <c r="H666" s="212" t="s">
        <v>771</v>
      </c>
      <c r="Q666" s="115"/>
      <c r="R666" s="112" t="str">
        <f t="shared" si="213"/>
        <v>Update games set Ground_Parent= 'The Den' where game_id=20160715</v>
      </c>
      <c r="S666" s="112" t="str">
        <f t="shared" si="214"/>
        <v>Update lineups set player_name = 'Iacovitti Alex', Sub_min= 63, Player_off = 'Lichaj Eric' where game_id = 20160715 and player_order = 13</v>
      </c>
      <c r="T666" s="65" t="str">
        <f t="shared" si="215"/>
        <v/>
      </c>
      <c r="U666" s="193" t="str">
        <f t="shared" si="216"/>
        <v/>
      </c>
      <c r="V666" s="242" t="s">
        <v>739</v>
      </c>
      <c r="W666" s="65" t="str">
        <f t="shared" si="212"/>
        <v>Update lineups set player_name = 'Iacovitti Alex'</v>
      </c>
      <c r="X666" s="65" t="str">
        <f t="shared" si="217"/>
        <v/>
      </c>
      <c r="Y666" s="65" t="str">
        <f t="shared" si="218"/>
        <v/>
      </c>
      <c r="Z666" s="65" t="str">
        <f t="shared" si="219"/>
        <v/>
      </c>
      <c r="AA666" s="65" t="str">
        <f t="shared" si="220"/>
        <v/>
      </c>
      <c r="AB666" s="65" t="str">
        <f t="shared" si="221"/>
        <v>, Sub_min= 63</v>
      </c>
      <c r="AC666" s="65" t="str">
        <f t="shared" si="222"/>
        <v>, Player_off = 'Lichaj Eric'</v>
      </c>
      <c r="AD666" s="65" t="str">
        <f t="shared" si="223"/>
        <v xml:space="preserve"> where game_id = 20160715 and player_order = 13</v>
      </c>
      <c r="AE666" s="65" t="s">
        <v>739</v>
      </c>
      <c r="AF666" s="65" t="str">
        <f t="shared" si="224"/>
        <v/>
      </c>
      <c r="AG666" s="65" t="str">
        <f t="shared" si="225"/>
        <v/>
      </c>
      <c r="AH666" s="65" t="str">
        <f t="shared" si="226"/>
        <v/>
      </c>
      <c r="AI666" s="65" t="str">
        <f t="shared" si="227"/>
        <v/>
      </c>
      <c r="AJ666" s="65" t="str">
        <f t="shared" si="228"/>
        <v/>
      </c>
    </row>
    <row r="667" spans="1:36" x14ac:dyDescent="0.25">
      <c r="A667" s="109" t="s">
        <v>753</v>
      </c>
      <c r="B667" s="236"/>
      <c r="C667" s="113">
        <v>20160715</v>
      </c>
      <c r="D667" s="113">
        <v>14</v>
      </c>
      <c r="F667" s="194" t="s">
        <v>2794</v>
      </c>
      <c r="G667" s="113">
        <v>63</v>
      </c>
      <c r="H667" s="212" t="s">
        <v>2818</v>
      </c>
      <c r="I667" s="113">
        <v>70</v>
      </c>
      <c r="Q667" s="115"/>
      <c r="R667" s="112" t="str">
        <f t="shared" si="213"/>
        <v>--</v>
      </c>
      <c r="S667" s="112" t="str">
        <f t="shared" si="214"/>
        <v>Update lineups set player_name = 'Worrall Joe', Y_min = 70, Sub_min= 63, Player_off = 'Lam Thomas' where game_id = 20160715 and player_order = 14</v>
      </c>
      <c r="T667" s="65" t="str">
        <f t="shared" si="215"/>
        <v/>
      </c>
      <c r="U667" s="193" t="str">
        <f t="shared" si="216"/>
        <v/>
      </c>
      <c r="V667" s="242" t="s">
        <v>739</v>
      </c>
      <c r="W667" s="65" t="str">
        <f t="shared" si="212"/>
        <v>Update lineups set player_name = 'Worrall Joe'</v>
      </c>
      <c r="X667" s="65" t="str">
        <f t="shared" si="217"/>
        <v/>
      </c>
      <c r="Y667" s="65" t="str">
        <f t="shared" si="218"/>
        <v>, Y_min = 70</v>
      </c>
      <c r="Z667" s="65" t="str">
        <f t="shared" si="219"/>
        <v/>
      </c>
      <c r="AA667" s="65" t="str">
        <f t="shared" si="220"/>
        <v/>
      </c>
      <c r="AB667" s="65" t="str">
        <f t="shared" si="221"/>
        <v>, Sub_min= 63</v>
      </c>
      <c r="AC667" s="65" t="str">
        <f t="shared" si="222"/>
        <v>, Player_off = 'Lam Thomas'</v>
      </c>
      <c r="AD667" s="65" t="str">
        <f t="shared" si="223"/>
        <v xml:space="preserve"> where game_id = 20160715 and player_order = 14</v>
      </c>
      <c r="AE667" s="65" t="s">
        <v>739</v>
      </c>
      <c r="AF667" s="65" t="str">
        <f t="shared" si="224"/>
        <v/>
      </c>
      <c r="AG667" s="65" t="str">
        <f t="shared" si="225"/>
        <v/>
      </c>
      <c r="AH667" s="65" t="str">
        <f t="shared" si="226"/>
        <v/>
      </c>
      <c r="AI667" s="65" t="str">
        <f t="shared" si="227"/>
        <v/>
      </c>
      <c r="AJ667" s="65" t="str">
        <f t="shared" si="228"/>
        <v/>
      </c>
    </row>
    <row r="668" spans="1:36" x14ac:dyDescent="0.25">
      <c r="A668" s="109" t="s">
        <v>475</v>
      </c>
      <c r="C668" s="113">
        <v>20160715</v>
      </c>
      <c r="D668" s="113">
        <v>15</v>
      </c>
      <c r="F668" s="194" t="s">
        <v>2822</v>
      </c>
      <c r="G668" s="113">
        <v>63</v>
      </c>
      <c r="H668" s="212" t="s">
        <v>714</v>
      </c>
      <c r="Q668" s="115"/>
      <c r="R668" s="112" t="str">
        <f t="shared" si="213"/>
        <v>--</v>
      </c>
      <c r="S668" s="112" t="str">
        <f t="shared" si="214"/>
        <v>Update lineups set player_name = 'Gabriel Jordan', Sub_min= 63, Player_off = 'Mills Matthew' where game_id = 20160715 and player_order = 15</v>
      </c>
      <c r="T668" s="65" t="str">
        <f t="shared" si="215"/>
        <v/>
      </c>
      <c r="U668" s="193" t="str">
        <f t="shared" si="216"/>
        <v/>
      </c>
      <c r="V668" s="242" t="s">
        <v>739</v>
      </c>
      <c r="W668" s="65" t="str">
        <f t="shared" si="212"/>
        <v>Update lineups set player_name = 'Gabriel Jordan'</v>
      </c>
      <c r="X668" s="65" t="str">
        <f t="shared" si="217"/>
        <v/>
      </c>
      <c r="Y668" s="65" t="str">
        <f t="shared" si="218"/>
        <v/>
      </c>
      <c r="Z668" s="65" t="str">
        <f t="shared" si="219"/>
        <v/>
      </c>
      <c r="AA668" s="65" t="str">
        <f t="shared" si="220"/>
        <v/>
      </c>
      <c r="AB668" s="65" t="str">
        <f t="shared" si="221"/>
        <v>, Sub_min= 63</v>
      </c>
      <c r="AC668" s="65" t="str">
        <f t="shared" si="222"/>
        <v>, Player_off = 'Mills Matthew'</v>
      </c>
      <c r="AD668" s="65" t="str">
        <f t="shared" si="223"/>
        <v xml:space="preserve"> where game_id = 20160715 and player_order = 15</v>
      </c>
      <c r="AE668" s="65" t="s">
        <v>739</v>
      </c>
      <c r="AF668" s="65" t="str">
        <f t="shared" si="224"/>
        <v/>
      </c>
      <c r="AG668" s="65" t="str">
        <f t="shared" si="225"/>
        <v/>
      </c>
      <c r="AH668" s="65" t="str">
        <f t="shared" si="226"/>
        <v/>
      </c>
      <c r="AI668" s="65" t="str">
        <f t="shared" si="227"/>
        <v/>
      </c>
      <c r="AJ668" s="65" t="str">
        <f t="shared" si="228"/>
        <v/>
      </c>
    </row>
    <row r="669" spans="1:36" x14ac:dyDescent="0.25">
      <c r="A669" s="109" t="s">
        <v>749</v>
      </c>
      <c r="B669" s="237"/>
      <c r="C669" s="113">
        <v>20160715</v>
      </c>
      <c r="D669" s="113">
        <v>16</v>
      </c>
      <c r="F669" s="194" t="s">
        <v>769</v>
      </c>
      <c r="G669" s="113">
        <v>63</v>
      </c>
      <c r="H669" s="212" t="s">
        <v>796</v>
      </c>
      <c r="Q669" s="115"/>
      <c r="R669" s="112" t="str">
        <f t="shared" si="213"/>
        <v>--</v>
      </c>
      <c r="S669" s="112" t="str">
        <f t="shared" si="214"/>
        <v>Update lineups set player_name = 'Hobbs Jack', Sub_min= 63, Player_off = 'Fox Danny' where game_id = 20160715 and player_order = 16</v>
      </c>
      <c r="T669" s="65" t="str">
        <f t="shared" si="215"/>
        <v/>
      </c>
      <c r="U669" s="193" t="str">
        <f t="shared" si="216"/>
        <v/>
      </c>
      <c r="V669" s="242" t="s">
        <v>739</v>
      </c>
      <c r="W669" s="65" t="str">
        <f t="shared" si="212"/>
        <v>Update lineups set player_name = 'Hobbs Jack'</v>
      </c>
      <c r="X669" s="65" t="str">
        <f t="shared" si="217"/>
        <v/>
      </c>
      <c r="Y669" s="65" t="str">
        <f t="shared" si="218"/>
        <v/>
      </c>
      <c r="Z669" s="65" t="str">
        <f t="shared" si="219"/>
        <v/>
      </c>
      <c r="AA669" s="65" t="str">
        <f t="shared" si="220"/>
        <v/>
      </c>
      <c r="AB669" s="65" t="str">
        <f t="shared" si="221"/>
        <v>, Sub_min= 63</v>
      </c>
      <c r="AC669" s="65" t="str">
        <f t="shared" si="222"/>
        <v>, Player_off = 'Fox Danny'</v>
      </c>
      <c r="AD669" s="65" t="str">
        <f t="shared" si="223"/>
        <v xml:space="preserve"> where game_id = 20160715 and player_order = 16</v>
      </c>
      <c r="AE669" s="65" t="s">
        <v>739</v>
      </c>
      <c r="AF669" s="65" t="str">
        <f t="shared" si="224"/>
        <v/>
      </c>
      <c r="AG669" s="65" t="str">
        <f t="shared" si="225"/>
        <v/>
      </c>
      <c r="AH669" s="65" t="str">
        <f t="shared" si="226"/>
        <v/>
      </c>
      <c r="AI669" s="65" t="str">
        <f t="shared" si="227"/>
        <v/>
      </c>
      <c r="AJ669" s="65" t="str">
        <f t="shared" si="228"/>
        <v/>
      </c>
    </row>
    <row r="670" spans="1:36" x14ac:dyDescent="0.25">
      <c r="A670" s="109" t="s">
        <v>746</v>
      </c>
      <c r="B670" s="198" t="s">
        <v>2828</v>
      </c>
      <c r="C670" s="113">
        <v>20160715</v>
      </c>
      <c r="D670" s="113">
        <v>17</v>
      </c>
      <c r="F670" s="194" t="s">
        <v>2829</v>
      </c>
      <c r="G670" s="113">
        <v>63</v>
      </c>
      <c r="H670" s="194" t="s">
        <v>735</v>
      </c>
      <c r="Q670" s="115"/>
      <c r="R670" s="112" t="str">
        <f t="shared" si="213"/>
        <v>Update games set Game_date= '20160715' where game_id=20160715</v>
      </c>
      <c r="S670" s="112" t="str">
        <f t="shared" si="214"/>
        <v>Update lineups set player_name = 'Ahmedhodzic Anel', Sub_min= 63, Player_off = 'Cohen Chris' where game_id = 20160715 and player_order = 17</v>
      </c>
      <c r="T670" s="65" t="str">
        <f t="shared" si="215"/>
        <v/>
      </c>
      <c r="U670" s="193" t="str">
        <f t="shared" si="216"/>
        <v/>
      </c>
      <c r="V670" s="242" t="s">
        <v>739</v>
      </c>
      <c r="W670" s="65" t="str">
        <f t="shared" si="212"/>
        <v>Update lineups set player_name = 'Ahmedhodzic Anel'</v>
      </c>
      <c r="X670" s="65" t="str">
        <f t="shared" si="217"/>
        <v/>
      </c>
      <c r="Y670" s="65" t="str">
        <f t="shared" si="218"/>
        <v/>
      </c>
      <c r="Z670" s="65" t="str">
        <f t="shared" si="219"/>
        <v/>
      </c>
      <c r="AA670" s="65" t="str">
        <f t="shared" si="220"/>
        <v/>
      </c>
      <c r="AB670" s="65" t="str">
        <f t="shared" si="221"/>
        <v>, Sub_min= 63</v>
      </c>
      <c r="AC670" s="65" t="str">
        <f t="shared" si="222"/>
        <v>, Player_off = 'Cohen Chris'</v>
      </c>
      <c r="AD670" s="65" t="str">
        <f t="shared" si="223"/>
        <v xml:space="preserve"> where game_id = 20160715 and player_order = 17</v>
      </c>
      <c r="AE670" s="65" t="s">
        <v>739</v>
      </c>
      <c r="AF670" s="65" t="str">
        <f t="shared" si="224"/>
        <v/>
      </c>
      <c r="AG670" s="65" t="str">
        <f t="shared" si="225"/>
        <v/>
      </c>
      <c r="AH670" s="65" t="str">
        <f t="shared" si="226"/>
        <v/>
      </c>
      <c r="AI670" s="65" t="str">
        <f t="shared" si="227"/>
        <v/>
      </c>
      <c r="AJ670" s="65" t="str">
        <f t="shared" si="228"/>
        <v/>
      </c>
    </row>
    <row r="671" spans="1:36" x14ac:dyDescent="0.25">
      <c r="A671" s="109" t="s">
        <v>743</v>
      </c>
      <c r="B671" s="198" t="s">
        <v>2711</v>
      </c>
      <c r="C671" s="113">
        <v>20160715</v>
      </c>
      <c r="D671" s="113">
        <v>18</v>
      </c>
      <c r="F671" s="194" t="s">
        <v>823</v>
      </c>
      <c r="G671" s="113">
        <v>63</v>
      </c>
      <c r="H671" s="194" t="s">
        <v>715</v>
      </c>
      <c r="Q671" s="115"/>
      <c r="R671" s="112" t="str">
        <f t="shared" si="213"/>
        <v>Update games set Game_time= '3:00PM' where game_id=20160715</v>
      </c>
      <c r="S671" s="112" t="str">
        <f t="shared" si="214"/>
        <v>Update lineups set player_name = 'Burke Oliver', Sub_min= 63, Player_off = 'Lansbury Henri' where game_id = 20160715 and player_order = 18</v>
      </c>
      <c r="T671" s="65" t="str">
        <f t="shared" si="215"/>
        <v/>
      </c>
      <c r="U671" s="193" t="str">
        <f t="shared" si="216"/>
        <v/>
      </c>
      <c r="V671" s="242" t="s">
        <v>739</v>
      </c>
      <c r="W671" s="65" t="str">
        <f t="shared" si="212"/>
        <v>Update lineups set player_name = 'Burke Oliver'</v>
      </c>
      <c r="X671" s="65" t="str">
        <f t="shared" si="217"/>
        <v/>
      </c>
      <c r="Y671" s="65" t="str">
        <f t="shared" si="218"/>
        <v/>
      </c>
      <c r="Z671" s="65" t="str">
        <f t="shared" si="219"/>
        <v/>
      </c>
      <c r="AA671" s="65" t="str">
        <f t="shared" si="220"/>
        <v/>
      </c>
      <c r="AB671" s="65" t="str">
        <f t="shared" si="221"/>
        <v>, Sub_min= 63</v>
      </c>
      <c r="AC671" s="65" t="str">
        <f t="shared" si="222"/>
        <v>, Player_off = 'Lansbury Henri'</v>
      </c>
      <c r="AD671" s="65" t="str">
        <f t="shared" si="223"/>
        <v xml:space="preserve"> where game_id = 20160715 and player_order = 18</v>
      </c>
      <c r="AE671" s="65" t="s">
        <v>739</v>
      </c>
      <c r="AF671" s="65" t="str">
        <f t="shared" si="224"/>
        <v/>
      </c>
      <c r="AG671" s="65" t="str">
        <f t="shared" si="225"/>
        <v/>
      </c>
      <c r="AH671" s="65" t="str">
        <f t="shared" si="226"/>
        <v/>
      </c>
      <c r="AI671" s="65" t="str">
        <f t="shared" si="227"/>
        <v/>
      </c>
      <c r="AJ671" s="65" t="str">
        <f t="shared" si="228"/>
        <v/>
      </c>
    </row>
    <row r="672" spans="1:36" x14ac:dyDescent="0.25">
      <c r="A672" s="109"/>
      <c r="B672" s="198"/>
      <c r="C672" s="113">
        <v>20160715</v>
      </c>
      <c r="D672" s="113">
        <v>19</v>
      </c>
      <c r="F672" s="194" t="s">
        <v>2823</v>
      </c>
      <c r="G672" s="113">
        <v>63</v>
      </c>
      <c r="H672" s="194" t="s">
        <v>2819</v>
      </c>
      <c r="Q672" s="115"/>
      <c r="U672" s="193"/>
      <c r="V672" s="242"/>
      <c r="W672" s="65" t="str">
        <f t="shared" si="212"/>
        <v>Update lineups set player_name = 'Yates Ryan'</v>
      </c>
    </row>
    <row r="673" spans="1:36" x14ac:dyDescent="0.25">
      <c r="C673" s="113">
        <v>20160715</v>
      </c>
      <c r="D673" s="113">
        <v>20</v>
      </c>
      <c r="F673" s="211" t="s">
        <v>826</v>
      </c>
      <c r="G673" s="113">
        <v>63</v>
      </c>
      <c r="H673" s="194" t="s">
        <v>741</v>
      </c>
      <c r="Q673" s="115"/>
      <c r="W673" s="65" t="str">
        <f t="shared" si="212"/>
        <v>Update lineups set player_name = 'Paterson Jamie'</v>
      </c>
    </row>
    <row r="674" spans="1:36" x14ac:dyDescent="0.25">
      <c r="C674" s="113">
        <v>20160715</v>
      </c>
      <c r="D674" s="113">
        <v>21</v>
      </c>
      <c r="F674" s="211" t="s">
        <v>775</v>
      </c>
      <c r="G674" s="113">
        <v>63</v>
      </c>
      <c r="H674" s="194" t="s">
        <v>829</v>
      </c>
      <c r="Q674" s="115"/>
      <c r="W674" s="65" t="str">
        <f t="shared" si="212"/>
        <v>Update lineups set player_name = 'Grant Jorge'</v>
      </c>
    </row>
    <row r="675" spans="1:36" s="126" customFormat="1" ht="15" thickBot="1" x14ac:dyDescent="0.3">
      <c r="A675" s="116"/>
      <c r="B675" s="238"/>
      <c r="C675" s="117">
        <v>20160715</v>
      </c>
      <c r="D675" s="117">
        <v>22</v>
      </c>
      <c r="E675" s="117"/>
      <c r="F675" s="199" t="s">
        <v>831</v>
      </c>
      <c r="G675" s="117">
        <v>63</v>
      </c>
      <c r="H675" s="199" t="s">
        <v>2820</v>
      </c>
      <c r="I675" s="117"/>
      <c r="J675" s="117"/>
      <c r="K675" s="117"/>
      <c r="L675" s="205"/>
      <c r="M675" s="206"/>
      <c r="N675" s="207"/>
      <c r="O675" s="207"/>
      <c r="P675" s="207"/>
      <c r="Q675" s="239"/>
      <c r="R675" s="240"/>
      <c r="S675" s="240"/>
      <c r="U675" s="241"/>
      <c r="V675" s="242"/>
      <c r="W675" s="126" t="str">
        <f t="shared" si="212"/>
        <v>Update lineups set player_name = 'Veldwijk Lars'</v>
      </c>
    </row>
    <row r="676" spans="1:36" ht="15" thickTop="1" x14ac:dyDescent="0.25">
      <c r="A676" s="125" t="s">
        <v>22</v>
      </c>
      <c r="B676" s="191" t="s">
        <v>2824</v>
      </c>
      <c r="C676" s="113">
        <v>20160719</v>
      </c>
      <c r="D676" s="113">
        <v>1</v>
      </c>
      <c r="F676" s="212" t="s">
        <v>772</v>
      </c>
      <c r="L676" s="202">
        <v>1</v>
      </c>
      <c r="M676" s="194" t="s">
        <v>2825</v>
      </c>
      <c r="N676" s="204">
        <v>40</v>
      </c>
      <c r="Q676" s="115"/>
      <c r="R676" s="112" t="str">
        <f t="shared" ref="R676:R693" si="229">IF(B676="","--", CONCATENATE("Update games set ", A676, "= ",B676," where game_id=", C676))</f>
        <v>Update games set Opponent= 'Port Vale' where game_id=20160719</v>
      </c>
      <c r="S676" s="112" t="str">
        <f t="shared" ref="S676:S693" si="230">IF(F676="", "", W676&amp;X676&amp;Y676&amp;Z676&amp;AA676&amp;AB676&amp;AC676&amp;AD676)</f>
        <v>Update lineups set player_name = 'de Vries Dorus' where game_id = 20160719 and player_order = 1</v>
      </c>
      <c r="T676" s="65" t="str">
        <f t="shared" ref="T676:T693" si="231">IF(M676="","", CONCATENATE("insert into goals (game_id, goal_order, scorer_name) values (",C676, ", ", L676,", '",M676,"')"))</f>
        <v>insert into goals (game_id, goal_order, scorer_name) values (20160719, 1, 'Mills Matt')</v>
      </c>
      <c r="U676" s="193" t="str">
        <f t="shared" ref="U676:U693" si="232">IF(L676="", "", AF676&amp;AG676&amp;AH676&amp;AI676&amp;AJ676)</f>
        <v>update goals set scorer_name = 'Mills Matt', goal_min = 40 where game_id = 20160719 and goal_order = 1</v>
      </c>
      <c r="V676" s="242" t="s">
        <v>739</v>
      </c>
      <c r="W676" s="65" t="str">
        <f t="shared" si="212"/>
        <v>Update lineups set player_name = 'de Vries Dorus'</v>
      </c>
      <c r="X676" s="65" t="str">
        <f t="shared" ref="X676:X693" si="233">IF(E676="","",CONCATENATE(", Player_num = ",E676))</f>
        <v/>
      </c>
      <c r="Y676" s="65" t="str">
        <f t="shared" ref="Y676:Y693" si="234">IF(I676="", "", CONCATENATE(", Y_min = ", UPPER(I676)))</f>
        <v/>
      </c>
      <c r="Z676" s="65" t="str">
        <f t="shared" ref="Z676:Z693" si="235">IF(J676="", "", CONCATENATE(", R_min= ", UPPER(J676)))</f>
        <v/>
      </c>
      <c r="AA676" s="65" t="str">
        <f t="shared" ref="AA676:AA693" si="236">IF(K676="", "", CONCATENATE(", captain= 'Y'"))</f>
        <v/>
      </c>
      <c r="AB676" s="65" t="str">
        <f t="shared" ref="AB676:AB693" si="237">IF(G676="", "", CONCATENATE(", Sub_min= ", G676))</f>
        <v/>
      </c>
      <c r="AC676" s="65" t="str">
        <f t="shared" ref="AC676:AC693" si="238">IF(H676="", "", CONCATENATE(", Player_off = '", H676, "'"))</f>
        <v/>
      </c>
      <c r="AD676" s="65" t="str">
        <f t="shared" ref="AD676:AD693" si="239">IF(F676="", "", CONCATENATE(" where game_id = ",C676, " and player_order = ", D676))</f>
        <v xml:space="preserve"> where game_id = 20160719 and player_order = 1</v>
      </c>
      <c r="AE676" s="65" t="s">
        <v>739</v>
      </c>
      <c r="AF676" s="65" t="str">
        <f t="shared" ref="AF676:AF693" si="240">IF(L676="","",CONCATENATE("update goals set scorer_name = '",SUBSTITUTE(M676, "'", "''"),"'"))</f>
        <v>update goals set scorer_name = 'Mills Matt'</v>
      </c>
      <c r="AG676" s="65" t="str">
        <f t="shared" ref="AG676:AG693" si="241">IF(N676="", "", CONCATENATE(", goal_min = ", N676))</f>
        <v>, goal_min = 40</v>
      </c>
      <c r="AH676" s="65" t="str">
        <f t="shared" ref="AH676:AH693" si="242">IF(O676="", "", CONCATENATE(", Pen = '", UPPER(O676), "'"))</f>
        <v/>
      </c>
      <c r="AI676" s="65" t="str">
        <f t="shared" ref="AI676:AI693" si="243">IF(P676="", "", CONCATENATE(", OG = '", UPPER(P676), "'"))</f>
        <v/>
      </c>
      <c r="AJ676" s="65" t="str">
        <f t="shared" ref="AJ676:AJ693" si="244">IF(L676="", "", CONCATENATE(" where game_id = ", C676, " and goal_order = ", L676))</f>
        <v xml:space="preserve"> where game_id = 20160719 and goal_order = 1</v>
      </c>
    </row>
    <row r="677" spans="1:36" x14ac:dyDescent="0.25">
      <c r="A677" s="109" t="s">
        <v>774</v>
      </c>
      <c r="B677" s="114" t="str">
        <f>B676</f>
        <v>'Port Vale'</v>
      </c>
      <c r="C677" s="113">
        <v>20160719</v>
      </c>
      <c r="D677" s="113">
        <v>2</v>
      </c>
      <c r="F677" s="212" t="s">
        <v>2822</v>
      </c>
      <c r="L677" s="202">
        <v>2</v>
      </c>
      <c r="M677" s="245" t="s">
        <v>829</v>
      </c>
      <c r="N677" s="204">
        <v>55</v>
      </c>
      <c r="Q677" s="115"/>
      <c r="R677" s="112" t="str">
        <f t="shared" si="229"/>
        <v>Update games set Opp_Parent= 'Port Vale' where game_id=20160719</v>
      </c>
      <c r="S677" s="112" t="str">
        <f t="shared" si="230"/>
        <v>Update lineups set player_name = 'Gabriel Jordan' where game_id = 20160719 and player_order = 2</v>
      </c>
      <c r="T677" s="65" t="str">
        <f t="shared" si="231"/>
        <v>insert into goals (game_id, goal_order, scorer_name) values (20160719, 2, 'Assombalonga Britt')</v>
      </c>
      <c r="U677" s="193" t="str">
        <f t="shared" si="232"/>
        <v>update goals set scorer_name = 'Assombalonga Britt', goal_min = 55 where game_id = 20160719 and goal_order = 2</v>
      </c>
      <c r="V677" s="242" t="s">
        <v>739</v>
      </c>
      <c r="W677" s="65" t="str">
        <f t="shared" si="212"/>
        <v>Update lineups set player_name = 'Gabriel Jordan'</v>
      </c>
      <c r="X677" s="65" t="str">
        <f t="shared" si="233"/>
        <v/>
      </c>
      <c r="Y677" s="65" t="str">
        <f t="shared" si="234"/>
        <v/>
      </c>
      <c r="Z677" s="65" t="str">
        <f t="shared" si="235"/>
        <v/>
      </c>
      <c r="AA677" s="65" t="str">
        <f t="shared" si="236"/>
        <v/>
      </c>
      <c r="AB677" s="65" t="str">
        <f t="shared" si="237"/>
        <v/>
      </c>
      <c r="AC677" s="65" t="str">
        <f t="shared" si="238"/>
        <v/>
      </c>
      <c r="AD677" s="65" t="str">
        <f t="shared" si="239"/>
        <v xml:space="preserve"> where game_id = 20160719 and player_order = 2</v>
      </c>
      <c r="AE677" s="65" t="s">
        <v>739</v>
      </c>
      <c r="AF677" s="65" t="str">
        <f t="shared" si="240"/>
        <v>update goals set scorer_name = 'Assombalonga Britt'</v>
      </c>
      <c r="AG677" s="65" t="str">
        <f t="shared" si="241"/>
        <v>, goal_min = 55</v>
      </c>
      <c r="AH677" s="65" t="str">
        <f t="shared" si="242"/>
        <v/>
      </c>
      <c r="AI677" s="65" t="str">
        <f t="shared" si="243"/>
        <v/>
      </c>
      <c r="AJ677" s="65" t="str">
        <f t="shared" si="244"/>
        <v xml:space="preserve"> where game_id = 20160719 and goal_order = 2</v>
      </c>
    </row>
    <row r="678" spans="1:36" x14ac:dyDescent="0.25">
      <c r="A678" s="109" t="s">
        <v>5</v>
      </c>
      <c r="B678" s="114">
        <v>2</v>
      </c>
      <c r="C678" s="113">
        <v>20160719</v>
      </c>
      <c r="D678" s="113">
        <v>3</v>
      </c>
      <c r="F678" s="212" t="s">
        <v>2794</v>
      </c>
      <c r="Q678" s="115"/>
      <c r="R678" s="112" t="str">
        <f t="shared" si="229"/>
        <v>Update games set F= 2 where game_id=20160719</v>
      </c>
      <c r="S678" s="112" t="str">
        <f t="shared" si="230"/>
        <v>Update lineups set player_name = 'Worrall Joe' where game_id = 20160719 and player_order = 3</v>
      </c>
      <c r="T678" s="65" t="str">
        <f t="shared" si="231"/>
        <v/>
      </c>
      <c r="U678" s="193" t="str">
        <f t="shared" si="232"/>
        <v/>
      </c>
      <c r="V678" s="242" t="s">
        <v>739</v>
      </c>
      <c r="W678" s="65" t="str">
        <f t="shared" si="212"/>
        <v>Update lineups set player_name = 'Worrall Joe'</v>
      </c>
      <c r="X678" s="65" t="str">
        <f t="shared" si="233"/>
        <v/>
      </c>
      <c r="Y678" s="65" t="str">
        <f t="shared" si="234"/>
        <v/>
      </c>
      <c r="Z678" s="65" t="str">
        <f t="shared" si="235"/>
        <v/>
      </c>
      <c r="AA678" s="65" t="str">
        <f t="shared" si="236"/>
        <v/>
      </c>
      <c r="AB678" s="65" t="str">
        <f t="shared" si="237"/>
        <v/>
      </c>
      <c r="AC678" s="65" t="str">
        <f t="shared" si="238"/>
        <v/>
      </c>
      <c r="AD678" s="65" t="str">
        <f t="shared" si="239"/>
        <v xml:space="preserve"> where game_id = 20160719 and player_order = 3</v>
      </c>
      <c r="AE678" s="65" t="s">
        <v>739</v>
      </c>
      <c r="AF678" s="65" t="str">
        <f t="shared" si="240"/>
        <v/>
      </c>
      <c r="AG678" s="65" t="str">
        <f t="shared" si="241"/>
        <v/>
      </c>
      <c r="AH678" s="65" t="str">
        <f t="shared" si="242"/>
        <v/>
      </c>
      <c r="AI678" s="65" t="str">
        <f t="shared" si="243"/>
        <v/>
      </c>
      <c r="AJ678" s="65" t="str">
        <f t="shared" si="244"/>
        <v/>
      </c>
    </row>
    <row r="679" spans="1:36" x14ac:dyDescent="0.25">
      <c r="A679" s="109" t="s">
        <v>0</v>
      </c>
      <c r="B679" s="114">
        <v>0</v>
      </c>
      <c r="C679" s="113">
        <v>20160719</v>
      </c>
      <c r="D679" s="113">
        <v>4</v>
      </c>
      <c r="F679" s="212" t="s">
        <v>714</v>
      </c>
      <c r="Q679" s="115"/>
      <c r="R679" s="112" t="str">
        <f t="shared" si="229"/>
        <v>Update games set A= 0 where game_id=20160719</v>
      </c>
      <c r="S679" s="112" t="str">
        <f t="shared" si="230"/>
        <v>Update lineups set player_name = 'Mills Matthew' where game_id = 20160719 and player_order = 4</v>
      </c>
      <c r="T679" s="65" t="str">
        <f t="shared" si="231"/>
        <v/>
      </c>
      <c r="U679" s="193" t="str">
        <f t="shared" si="232"/>
        <v/>
      </c>
      <c r="V679" s="242" t="s">
        <v>739</v>
      </c>
      <c r="W679" s="65" t="str">
        <f t="shared" si="212"/>
        <v>Update lineups set player_name = 'Mills Matthew'</v>
      </c>
      <c r="X679" s="65" t="str">
        <f t="shared" si="233"/>
        <v/>
      </c>
      <c r="Y679" s="65" t="str">
        <f t="shared" si="234"/>
        <v/>
      </c>
      <c r="Z679" s="65" t="str">
        <f t="shared" si="235"/>
        <v/>
      </c>
      <c r="AA679" s="65" t="str">
        <f t="shared" si="236"/>
        <v/>
      </c>
      <c r="AB679" s="65" t="str">
        <f t="shared" si="237"/>
        <v/>
      </c>
      <c r="AC679" s="65" t="str">
        <f t="shared" si="238"/>
        <v/>
      </c>
      <c r="AD679" s="65" t="str">
        <f t="shared" si="239"/>
        <v xml:space="preserve"> where game_id = 20160719 and player_order = 4</v>
      </c>
      <c r="AE679" s="65" t="s">
        <v>739</v>
      </c>
      <c r="AF679" s="65" t="str">
        <f t="shared" si="240"/>
        <v/>
      </c>
      <c r="AG679" s="65" t="str">
        <f t="shared" si="241"/>
        <v/>
      </c>
      <c r="AH679" s="65" t="str">
        <f t="shared" si="242"/>
        <v/>
      </c>
      <c r="AI679" s="65" t="str">
        <f t="shared" si="243"/>
        <v/>
      </c>
      <c r="AJ679" s="65" t="str">
        <f t="shared" si="244"/>
        <v/>
      </c>
    </row>
    <row r="680" spans="1:36" x14ac:dyDescent="0.25">
      <c r="A680" s="109" t="s">
        <v>23</v>
      </c>
      <c r="B680" s="198" t="str">
        <f>IF(B678&gt;B679,"'W'",IF(B678=B679,"'D'","'L'"))</f>
        <v>'W'</v>
      </c>
      <c r="C680" s="113">
        <v>20160719</v>
      </c>
      <c r="D680" s="113">
        <v>5</v>
      </c>
      <c r="F680" s="212" t="s">
        <v>790</v>
      </c>
      <c r="Q680" s="115"/>
      <c r="R680" s="112" t="str">
        <f t="shared" si="229"/>
        <v>Update games set Result= 'W' where game_id=20160719</v>
      </c>
      <c r="S680" s="112" t="str">
        <f t="shared" si="230"/>
        <v>Update lineups set player_name = 'Iacovitti Alex' where game_id = 20160719 and player_order = 5</v>
      </c>
      <c r="T680" s="65" t="str">
        <f t="shared" si="231"/>
        <v/>
      </c>
      <c r="U680" s="193" t="str">
        <f t="shared" si="232"/>
        <v/>
      </c>
      <c r="V680" s="242" t="s">
        <v>739</v>
      </c>
      <c r="W680" s="65" t="str">
        <f t="shared" si="212"/>
        <v>Update lineups set player_name = 'Iacovitti Alex'</v>
      </c>
      <c r="X680" s="65" t="str">
        <f t="shared" si="233"/>
        <v/>
      </c>
      <c r="Y680" s="65" t="str">
        <f t="shared" si="234"/>
        <v/>
      </c>
      <c r="Z680" s="65" t="str">
        <f t="shared" si="235"/>
        <v/>
      </c>
      <c r="AA680" s="65" t="str">
        <f t="shared" si="236"/>
        <v/>
      </c>
      <c r="AB680" s="65" t="str">
        <f t="shared" si="237"/>
        <v/>
      </c>
      <c r="AC680" s="65" t="str">
        <f t="shared" si="238"/>
        <v/>
      </c>
      <c r="AD680" s="65" t="str">
        <f t="shared" si="239"/>
        <v xml:space="preserve"> where game_id = 20160719 and player_order = 5</v>
      </c>
      <c r="AE680" s="65" t="s">
        <v>739</v>
      </c>
      <c r="AF680" s="65" t="str">
        <f t="shared" si="240"/>
        <v/>
      </c>
      <c r="AG680" s="65" t="str">
        <f t="shared" si="241"/>
        <v/>
      </c>
      <c r="AH680" s="65" t="str">
        <f t="shared" si="242"/>
        <v/>
      </c>
      <c r="AI680" s="65" t="str">
        <f t="shared" si="243"/>
        <v/>
      </c>
      <c r="AJ680" s="65" t="str">
        <f t="shared" si="244"/>
        <v/>
      </c>
    </row>
    <row r="681" spans="1:36" x14ac:dyDescent="0.25">
      <c r="A681" s="109" t="s">
        <v>768</v>
      </c>
      <c r="B681" s="114">
        <v>1</v>
      </c>
      <c r="C681" s="113">
        <v>20160719</v>
      </c>
      <c r="D681" s="113">
        <v>6</v>
      </c>
      <c r="F681" s="194" t="s">
        <v>2823</v>
      </c>
      <c r="Q681" s="115"/>
      <c r="R681" s="112" t="str">
        <f t="shared" si="229"/>
        <v>Update games set HT_f= 1 where game_id=20160719</v>
      </c>
      <c r="S681" s="112" t="str">
        <f t="shared" si="230"/>
        <v>Update lineups set player_name = 'Yates Ryan' where game_id = 20160719 and player_order = 6</v>
      </c>
      <c r="T681" s="65" t="str">
        <f t="shared" si="231"/>
        <v/>
      </c>
      <c r="U681" s="193" t="str">
        <f t="shared" si="232"/>
        <v/>
      </c>
      <c r="V681" s="242" t="s">
        <v>739</v>
      </c>
      <c r="W681" s="65" t="str">
        <f t="shared" si="212"/>
        <v>Update lineups set player_name = 'Yates Ryan'</v>
      </c>
      <c r="X681" s="65" t="str">
        <f t="shared" si="233"/>
        <v/>
      </c>
      <c r="Y681" s="65" t="str">
        <f t="shared" si="234"/>
        <v/>
      </c>
      <c r="Z681" s="65" t="str">
        <f t="shared" si="235"/>
        <v/>
      </c>
      <c r="AA681" s="65" t="str">
        <f t="shared" si="236"/>
        <v/>
      </c>
      <c r="AB681" s="65" t="str">
        <f t="shared" si="237"/>
        <v/>
      </c>
      <c r="AC681" s="65" t="str">
        <f t="shared" si="238"/>
        <v/>
      </c>
      <c r="AD681" s="65" t="str">
        <f t="shared" si="239"/>
        <v xml:space="preserve"> where game_id = 20160719 and player_order = 6</v>
      </c>
      <c r="AE681" s="65" t="s">
        <v>739</v>
      </c>
      <c r="AF681" s="65" t="str">
        <f t="shared" si="240"/>
        <v/>
      </c>
      <c r="AG681" s="65" t="str">
        <f t="shared" si="241"/>
        <v/>
      </c>
      <c r="AH681" s="65" t="str">
        <f t="shared" si="242"/>
        <v/>
      </c>
      <c r="AI681" s="65" t="str">
        <f t="shared" si="243"/>
        <v/>
      </c>
      <c r="AJ681" s="65" t="str">
        <f t="shared" si="244"/>
        <v/>
      </c>
    </row>
    <row r="682" spans="1:36" x14ac:dyDescent="0.25">
      <c r="A682" s="109" t="s">
        <v>766</v>
      </c>
      <c r="B682" s="114">
        <v>0</v>
      </c>
      <c r="C682" s="113">
        <v>20160719</v>
      </c>
      <c r="D682" s="113">
        <v>7</v>
      </c>
      <c r="F682" s="194" t="s">
        <v>2829</v>
      </c>
      <c r="Q682" s="115"/>
      <c r="R682" s="112" t="str">
        <f t="shared" si="229"/>
        <v>Update games set HT_a= 0 where game_id=20160719</v>
      </c>
      <c r="S682" s="112" t="str">
        <f t="shared" si="230"/>
        <v>Update lineups set player_name = 'Ahmedhodzic Anel' where game_id = 20160719 and player_order = 7</v>
      </c>
      <c r="T682" s="65" t="str">
        <f t="shared" si="231"/>
        <v/>
      </c>
      <c r="U682" s="193" t="str">
        <f t="shared" si="232"/>
        <v/>
      </c>
      <c r="V682" s="242" t="s">
        <v>739</v>
      </c>
      <c r="W682" s="65" t="str">
        <f t="shared" si="212"/>
        <v>Update lineups set player_name = 'Ahmedhodzic Anel'</v>
      </c>
      <c r="X682" s="65" t="str">
        <f t="shared" si="233"/>
        <v/>
      </c>
      <c r="Y682" s="65" t="str">
        <f t="shared" si="234"/>
        <v/>
      </c>
      <c r="Z682" s="65" t="str">
        <f t="shared" si="235"/>
        <v/>
      </c>
      <c r="AA682" s="65" t="str">
        <f t="shared" si="236"/>
        <v/>
      </c>
      <c r="AB682" s="65" t="str">
        <f t="shared" si="237"/>
        <v/>
      </c>
      <c r="AC682" s="65" t="str">
        <f t="shared" si="238"/>
        <v/>
      </c>
      <c r="AD682" s="65" t="str">
        <f t="shared" si="239"/>
        <v xml:space="preserve"> where game_id = 20160719 and player_order = 7</v>
      </c>
      <c r="AE682" s="65" t="s">
        <v>739</v>
      </c>
      <c r="AF682" s="65" t="str">
        <f t="shared" si="240"/>
        <v/>
      </c>
      <c r="AG682" s="65" t="str">
        <f t="shared" si="241"/>
        <v/>
      </c>
      <c r="AH682" s="65" t="str">
        <f t="shared" si="242"/>
        <v/>
      </c>
      <c r="AI682" s="65" t="str">
        <f t="shared" si="243"/>
        <v/>
      </c>
      <c r="AJ682" s="65" t="str">
        <f t="shared" si="244"/>
        <v/>
      </c>
    </row>
    <row r="683" spans="1:36" x14ac:dyDescent="0.25">
      <c r="A683" s="109" t="s">
        <v>764</v>
      </c>
      <c r="C683" s="113">
        <v>20160719</v>
      </c>
      <c r="D683" s="113">
        <v>8</v>
      </c>
      <c r="F683" s="194" t="s">
        <v>829</v>
      </c>
      <c r="Q683" s="115"/>
      <c r="R683" s="112" t="str">
        <f t="shared" si="229"/>
        <v>--</v>
      </c>
      <c r="S683" s="112" t="str">
        <f t="shared" si="230"/>
        <v>Update lineups set player_name = 'Assombalonga Britt' where game_id = 20160719 and player_order = 8</v>
      </c>
      <c r="T683" s="65" t="str">
        <f t="shared" si="231"/>
        <v/>
      </c>
      <c r="U683" s="193" t="str">
        <f t="shared" si="232"/>
        <v/>
      </c>
      <c r="V683" s="242" t="s">
        <v>739</v>
      </c>
      <c r="W683" s="65" t="str">
        <f t="shared" si="212"/>
        <v>Update lineups set player_name = 'Assombalonga Britt'</v>
      </c>
      <c r="X683" s="65" t="str">
        <f t="shared" si="233"/>
        <v/>
      </c>
      <c r="Y683" s="65" t="str">
        <f t="shared" si="234"/>
        <v/>
      </c>
      <c r="Z683" s="65" t="str">
        <f t="shared" si="235"/>
        <v/>
      </c>
      <c r="AA683" s="65" t="str">
        <f t="shared" si="236"/>
        <v/>
      </c>
      <c r="AB683" s="65" t="str">
        <f t="shared" si="237"/>
        <v/>
      </c>
      <c r="AC683" s="65" t="str">
        <f t="shared" si="238"/>
        <v/>
      </c>
      <c r="AD683" s="65" t="str">
        <f t="shared" si="239"/>
        <v xml:space="preserve"> where game_id = 20160719 and player_order = 8</v>
      </c>
      <c r="AE683" s="65" t="s">
        <v>739</v>
      </c>
      <c r="AF683" s="65" t="str">
        <f t="shared" si="240"/>
        <v/>
      </c>
      <c r="AG683" s="65" t="str">
        <f t="shared" si="241"/>
        <v/>
      </c>
      <c r="AH683" s="65" t="str">
        <f t="shared" si="242"/>
        <v/>
      </c>
      <c r="AI683" s="65" t="str">
        <f t="shared" si="243"/>
        <v/>
      </c>
      <c r="AJ683" s="65" t="str">
        <f t="shared" si="244"/>
        <v/>
      </c>
    </row>
    <row r="684" spans="1:36" x14ac:dyDescent="0.25">
      <c r="A684" s="109" t="s">
        <v>762</v>
      </c>
      <c r="C684" s="113">
        <v>20160719</v>
      </c>
      <c r="D684" s="113">
        <v>9</v>
      </c>
      <c r="F684" s="194" t="s">
        <v>741</v>
      </c>
      <c r="Q684" s="115"/>
      <c r="R684" s="112" t="str">
        <f t="shared" si="229"/>
        <v>--</v>
      </c>
      <c r="S684" s="112" t="str">
        <f t="shared" si="230"/>
        <v>Update lineups set player_name = 'Osborn Ben' where game_id = 20160719 and player_order = 9</v>
      </c>
      <c r="T684" s="65" t="str">
        <f t="shared" si="231"/>
        <v/>
      </c>
      <c r="U684" s="193" t="str">
        <f t="shared" si="232"/>
        <v/>
      </c>
      <c r="V684" s="242" t="s">
        <v>739</v>
      </c>
      <c r="W684" s="65" t="str">
        <f t="shared" si="212"/>
        <v>Update lineups set player_name = 'Osborn Ben'</v>
      </c>
      <c r="X684" s="65" t="str">
        <f t="shared" si="233"/>
        <v/>
      </c>
      <c r="Y684" s="65" t="str">
        <f t="shared" si="234"/>
        <v/>
      </c>
      <c r="Z684" s="65" t="str">
        <f t="shared" si="235"/>
        <v/>
      </c>
      <c r="AA684" s="65" t="str">
        <f t="shared" si="236"/>
        <v/>
      </c>
      <c r="AB684" s="65" t="str">
        <f t="shared" si="237"/>
        <v/>
      </c>
      <c r="AC684" s="65" t="str">
        <f t="shared" si="238"/>
        <v/>
      </c>
      <c r="AD684" s="65" t="str">
        <f t="shared" si="239"/>
        <v xml:space="preserve"> where game_id = 20160719 and player_order = 9</v>
      </c>
      <c r="AE684" s="65" t="s">
        <v>739</v>
      </c>
      <c r="AF684" s="65" t="str">
        <f t="shared" si="240"/>
        <v/>
      </c>
      <c r="AG684" s="65" t="str">
        <f t="shared" si="241"/>
        <v/>
      </c>
      <c r="AH684" s="65" t="str">
        <f t="shared" si="242"/>
        <v/>
      </c>
      <c r="AI684" s="65" t="str">
        <f t="shared" si="243"/>
        <v/>
      </c>
      <c r="AJ684" s="65" t="str">
        <f t="shared" si="244"/>
        <v/>
      </c>
    </row>
    <row r="685" spans="1:36" x14ac:dyDescent="0.25">
      <c r="A685" s="109" t="s">
        <v>761</v>
      </c>
      <c r="C685" s="113">
        <v>20160719</v>
      </c>
      <c r="D685" s="113">
        <v>10</v>
      </c>
      <c r="F685" s="194" t="s">
        <v>775</v>
      </c>
      <c r="Q685" s="115"/>
      <c r="R685" s="112" t="str">
        <f t="shared" si="229"/>
        <v>--</v>
      </c>
      <c r="S685" s="112" t="str">
        <f t="shared" si="230"/>
        <v>Update lineups set player_name = 'Grant Jorge' where game_id = 20160719 and player_order = 10</v>
      </c>
      <c r="T685" s="65" t="str">
        <f t="shared" si="231"/>
        <v/>
      </c>
      <c r="U685" s="193" t="str">
        <f t="shared" si="232"/>
        <v/>
      </c>
      <c r="V685" s="242" t="s">
        <v>739</v>
      </c>
      <c r="W685" s="65" t="str">
        <f t="shared" si="212"/>
        <v>Update lineups set player_name = 'Grant Jorge'</v>
      </c>
      <c r="X685" s="65" t="str">
        <f t="shared" si="233"/>
        <v/>
      </c>
      <c r="Y685" s="65" t="str">
        <f t="shared" si="234"/>
        <v/>
      </c>
      <c r="Z685" s="65" t="str">
        <f t="shared" si="235"/>
        <v/>
      </c>
      <c r="AA685" s="65" t="str">
        <f t="shared" si="236"/>
        <v/>
      </c>
      <c r="AB685" s="65" t="str">
        <f t="shared" si="237"/>
        <v/>
      </c>
      <c r="AC685" s="65" t="str">
        <f t="shared" si="238"/>
        <v/>
      </c>
      <c r="AD685" s="65" t="str">
        <f t="shared" si="239"/>
        <v xml:space="preserve"> where game_id = 20160719 and player_order = 10</v>
      </c>
      <c r="AE685" s="65" t="s">
        <v>739</v>
      </c>
      <c r="AF685" s="65" t="str">
        <f t="shared" si="240"/>
        <v/>
      </c>
      <c r="AG685" s="65" t="str">
        <f t="shared" si="241"/>
        <v/>
      </c>
      <c r="AH685" s="65" t="str">
        <f t="shared" si="242"/>
        <v/>
      </c>
      <c r="AI685" s="65" t="str">
        <f t="shared" si="243"/>
        <v/>
      </c>
      <c r="AJ685" s="65" t="str">
        <f t="shared" si="244"/>
        <v/>
      </c>
    </row>
    <row r="686" spans="1:36" x14ac:dyDescent="0.25">
      <c r="A686" s="109" t="s">
        <v>759</v>
      </c>
      <c r="C686" s="75">
        <v>20160719</v>
      </c>
      <c r="D686" s="75">
        <v>11</v>
      </c>
      <c r="E686" s="75"/>
      <c r="F686" s="195" t="s">
        <v>831</v>
      </c>
      <c r="G686" s="75"/>
      <c r="H686" s="78"/>
      <c r="I686" s="75"/>
      <c r="J686" s="75"/>
      <c r="K686" s="75"/>
      <c r="L686" s="233"/>
      <c r="M686" s="234"/>
      <c r="N686" s="235"/>
      <c r="O686" s="235"/>
      <c r="Q686" s="115"/>
      <c r="R686" s="112" t="str">
        <f t="shared" si="229"/>
        <v>--</v>
      </c>
      <c r="S686" s="112" t="str">
        <f t="shared" si="230"/>
        <v>Update lineups set player_name = 'Veldwijk Lars' where game_id = 20160719 and player_order = 11</v>
      </c>
      <c r="T686" s="65" t="str">
        <f t="shared" si="231"/>
        <v/>
      </c>
      <c r="U686" s="193" t="str">
        <f t="shared" si="232"/>
        <v/>
      </c>
      <c r="V686" s="242" t="s">
        <v>739</v>
      </c>
      <c r="W686" s="65" t="str">
        <f t="shared" si="212"/>
        <v>Update lineups set player_name = 'Veldwijk Lars'</v>
      </c>
      <c r="X686" s="65" t="str">
        <f t="shared" si="233"/>
        <v/>
      </c>
      <c r="Y686" s="65" t="str">
        <f t="shared" si="234"/>
        <v/>
      </c>
      <c r="Z686" s="65" t="str">
        <f t="shared" si="235"/>
        <v/>
      </c>
      <c r="AA686" s="65" t="str">
        <f t="shared" si="236"/>
        <v/>
      </c>
      <c r="AB686" s="65" t="str">
        <f t="shared" si="237"/>
        <v/>
      </c>
      <c r="AC686" s="65" t="str">
        <f t="shared" si="238"/>
        <v/>
      </c>
      <c r="AD686" s="65" t="str">
        <f t="shared" si="239"/>
        <v xml:space="preserve"> where game_id = 20160719 and player_order = 11</v>
      </c>
      <c r="AE686" s="65" t="s">
        <v>739</v>
      </c>
      <c r="AF686" s="65" t="str">
        <f t="shared" si="240"/>
        <v/>
      </c>
      <c r="AG686" s="65" t="str">
        <f t="shared" si="241"/>
        <v/>
      </c>
      <c r="AH686" s="65" t="str">
        <f t="shared" si="242"/>
        <v/>
      </c>
      <c r="AI686" s="65" t="str">
        <f t="shared" si="243"/>
        <v/>
      </c>
      <c r="AJ686" s="65" t="str">
        <f t="shared" si="244"/>
        <v/>
      </c>
    </row>
    <row r="687" spans="1:36" x14ac:dyDescent="0.25">
      <c r="A687" s="109" t="s">
        <v>20</v>
      </c>
      <c r="B687" s="244"/>
      <c r="C687" s="113">
        <v>20160719</v>
      </c>
      <c r="D687" s="113">
        <v>12</v>
      </c>
      <c r="F687" s="194" t="s">
        <v>754</v>
      </c>
      <c r="G687" s="113">
        <v>45</v>
      </c>
      <c r="H687" s="212" t="s">
        <v>772</v>
      </c>
      <c r="Q687" s="115"/>
      <c r="R687" s="112" t="str">
        <f t="shared" si="229"/>
        <v>--</v>
      </c>
      <c r="S687" s="112" t="str">
        <f t="shared" si="230"/>
        <v>Update lineups set player_name = 'Evtimov Dimitar', Sub_min= 45, Player_off = 'de Vries Dorus' where game_id = 20160719 and player_order = 12</v>
      </c>
      <c r="T687" s="65" t="str">
        <f t="shared" si="231"/>
        <v/>
      </c>
      <c r="U687" s="193" t="str">
        <f t="shared" si="232"/>
        <v/>
      </c>
      <c r="V687" s="242" t="s">
        <v>739</v>
      </c>
      <c r="W687" s="65" t="str">
        <f t="shared" si="212"/>
        <v>Update lineups set player_name = 'Evtimov Dimitar'</v>
      </c>
      <c r="X687" s="65" t="str">
        <f t="shared" si="233"/>
        <v/>
      </c>
      <c r="Y687" s="65" t="str">
        <f t="shared" si="234"/>
        <v/>
      </c>
      <c r="Z687" s="65" t="str">
        <f t="shared" si="235"/>
        <v/>
      </c>
      <c r="AA687" s="65" t="str">
        <f t="shared" si="236"/>
        <v/>
      </c>
      <c r="AB687" s="65" t="str">
        <f t="shared" si="237"/>
        <v>, Sub_min= 45</v>
      </c>
      <c r="AC687" s="65" t="str">
        <f t="shared" si="238"/>
        <v>, Player_off = 'de Vries Dorus'</v>
      </c>
      <c r="AD687" s="65" t="str">
        <f t="shared" si="239"/>
        <v xml:space="preserve"> where game_id = 20160719 and player_order = 12</v>
      </c>
      <c r="AE687" s="65" t="s">
        <v>739</v>
      </c>
      <c r="AF687" s="65" t="str">
        <f t="shared" si="240"/>
        <v/>
      </c>
      <c r="AG687" s="65" t="str">
        <f t="shared" si="241"/>
        <v/>
      </c>
      <c r="AH687" s="65" t="str">
        <f t="shared" si="242"/>
        <v/>
      </c>
      <c r="AI687" s="65" t="str">
        <f t="shared" si="243"/>
        <v/>
      </c>
      <c r="AJ687" s="65" t="str">
        <f t="shared" si="244"/>
        <v/>
      </c>
    </row>
    <row r="688" spans="1:36" x14ac:dyDescent="0.25">
      <c r="A688" s="109" t="s">
        <v>756</v>
      </c>
      <c r="B688" s="201"/>
      <c r="C688" s="113">
        <v>20160719</v>
      </c>
      <c r="D688" s="113">
        <v>13</v>
      </c>
      <c r="F688" s="194" t="s">
        <v>2820</v>
      </c>
      <c r="H688" s="212"/>
      <c r="Q688" s="115"/>
      <c r="R688" s="112" t="str">
        <f t="shared" si="229"/>
        <v>--</v>
      </c>
      <c r="S688" s="112" t="str">
        <f t="shared" si="230"/>
        <v>Update lineups set player_name = 'Vellios Apostolos' where game_id = 20160719 and player_order = 13</v>
      </c>
      <c r="T688" s="65" t="str">
        <f t="shared" si="231"/>
        <v/>
      </c>
      <c r="U688" s="193" t="str">
        <f t="shared" si="232"/>
        <v/>
      </c>
      <c r="V688" s="242" t="s">
        <v>739</v>
      </c>
      <c r="W688" s="65" t="str">
        <f t="shared" si="212"/>
        <v>Update lineups set player_name = 'Vellios Apostolos'</v>
      </c>
      <c r="X688" s="65" t="str">
        <f t="shared" si="233"/>
        <v/>
      </c>
      <c r="Y688" s="65" t="str">
        <f t="shared" si="234"/>
        <v/>
      </c>
      <c r="Z688" s="65" t="str">
        <f t="shared" si="235"/>
        <v/>
      </c>
      <c r="AA688" s="65" t="str">
        <f t="shared" si="236"/>
        <v/>
      </c>
      <c r="AB688" s="65" t="str">
        <f t="shared" si="237"/>
        <v/>
      </c>
      <c r="AC688" s="65" t="str">
        <f t="shared" si="238"/>
        <v/>
      </c>
      <c r="AD688" s="65" t="str">
        <f t="shared" si="239"/>
        <v xml:space="preserve"> where game_id = 20160719 and player_order = 13</v>
      </c>
      <c r="AE688" s="65" t="s">
        <v>739</v>
      </c>
      <c r="AF688" s="65" t="str">
        <f t="shared" si="240"/>
        <v/>
      </c>
      <c r="AG688" s="65" t="str">
        <f t="shared" si="241"/>
        <v/>
      </c>
      <c r="AH688" s="65" t="str">
        <f t="shared" si="242"/>
        <v/>
      </c>
      <c r="AI688" s="65" t="str">
        <f t="shared" si="243"/>
        <v/>
      </c>
      <c r="AJ688" s="65" t="str">
        <f t="shared" si="244"/>
        <v/>
      </c>
    </row>
    <row r="689" spans="1:36" x14ac:dyDescent="0.25">
      <c r="A689" s="109" t="s">
        <v>753</v>
      </c>
      <c r="B689" s="236"/>
      <c r="C689" s="113">
        <v>20160719</v>
      </c>
      <c r="D689" s="113">
        <v>14</v>
      </c>
      <c r="F689" s="212" t="s">
        <v>2818</v>
      </c>
      <c r="G689" s="113">
        <v>45</v>
      </c>
      <c r="H689" s="212" t="s">
        <v>714</v>
      </c>
      <c r="Q689" s="115"/>
      <c r="R689" s="112" t="str">
        <f t="shared" si="229"/>
        <v>--</v>
      </c>
      <c r="S689" s="112" t="str">
        <f t="shared" si="230"/>
        <v>Update lineups set player_name = 'Lam Thomas', Sub_min= 45, Player_off = 'Mills Matthew' where game_id = 20160719 and player_order = 14</v>
      </c>
      <c r="T689" s="65" t="str">
        <f t="shared" si="231"/>
        <v/>
      </c>
      <c r="U689" s="193" t="str">
        <f t="shared" si="232"/>
        <v/>
      </c>
      <c r="V689" s="242" t="s">
        <v>739</v>
      </c>
      <c r="W689" s="65" t="str">
        <f t="shared" si="212"/>
        <v>Update lineups set player_name = 'Lam Thomas'</v>
      </c>
      <c r="X689" s="65" t="str">
        <f t="shared" si="233"/>
        <v/>
      </c>
      <c r="Y689" s="65" t="str">
        <f t="shared" si="234"/>
        <v/>
      </c>
      <c r="Z689" s="65" t="str">
        <f t="shared" si="235"/>
        <v/>
      </c>
      <c r="AA689" s="65" t="str">
        <f t="shared" si="236"/>
        <v/>
      </c>
      <c r="AB689" s="65" t="str">
        <f t="shared" si="237"/>
        <v>, Sub_min= 45</v>
      </c>
      <c r="AC689" s="65" t="str">
        <f t="shared" si="238"/>
        <v>, Player_off = 'Mills Matthew'</v>
      </c>
      <c r="AD689" s="65" t="str">
        <f t="shared" si="239"/>
        <v xml:space="preserve"> where game_id = 20160719 and player_order = 14</v>
      </c>
      <c r="AE689" s="65" t="s">
        <v>739</v>
      </c>
      <c r="AF689" s="65" t="str">
        <f t="shared" si="240"/>
        <v/>
      </c>
      <c r="AG689" s="65" t="str">
        <f t="shared" si="241"/>
        <v/>
      </c>
      <c r="AH689" s="65" t="str">
        <f t="shared" si="242"/>
        <v/>
      </c>
      <c r="AI689" s="65" t="str">
        <f t="shared" si="243"/>
        <v/>
      </c>
      <c r="AJ689" s="65" t="str">
        <f t="shared" si="244"/>
        <v/>
      </c>
    </row>
    <row r="690" spans="1:36" x14ac:dyDescent="0.25">
      <c r="A690" s="109" t="s">
        <v>475</v>
      </c>
      <c r="C690" s="113">
        <v>20160719</v>
      </c>
      <c r="D690" s="113">
        <v>15</v>
      </c>
      <c r="F690" s="194" t="s">
        <v>823</v>
      </c>
      <c r="H690" s="212"/>
      <c r="Q690" s="115"/>
      <c r="R690" s="112" t="str">
        <f t="shared" si="229"/>
        <v>--</v>
      </c>
      <c r="S690" s="112" t="str">
        <f t="shared" si="230"/>
        <v>Update lineups set player_name = 'Burke Oliver' where game_id = 20160719 and player_order = 15</v>
      </c>
      <c r="T690" s="65" t="str">
        <f t="shared" si="231"/>
        <v/>
      </c>
      <c r="U690" s="193" t="str">
        <f t="shared" si="232"/>
        <v/>
      </c>
      <c r="V690" s="242" t="s">
        <v>739</v>
      </c>
      <c r="W690" s="65" t="str">
        <f t="shared" si="212"/>
        <v>Update lineups set player_name = 'Burke Oliver'</v>
      </c>
      <c r="X690" s="65" t="str">
        <f t="shared" si="233"/>
        <v/>
      </c>
      <c r="Y690" s="65" t="str">
        <f t="shared" si="234"/>
        <v/>
      </c>
      <c r="Z690" s="65" t="str">
        <f t="shared" si="235"/>
        <v/>
      </c>
      <c r="AA690" s="65" t="str">
        <f t="shared" si="236"/>
        <v/>
      </c>
      <c r="AB690" s="65" t="str">
        <f t="shared" si="237"/>
        <v/>
      </c>
      <c r="AC690" s="65" t="str">
        <f t="shared" si="238"/>
        <v/>
      </c>
      <c r="AD690" s="65" t="str">
        <f t="shared" si="239"/>
        <v xml:space="preserve"> where game_id = 20160719 and player_order = 15</v>
      </c>
      <c r="AE690" s="65" t="s">
        <v>739</v>
      </c>
      <c r="AF690" s="65" t="str">
        <f t="shared" si="240"/>
        <v/>
      </c>
      <c r="AG690" s="65" t="str">
        <f t="shared" si="241"/>
        <v/>
      </c>
      <c r="AH690" s="65" t="str">
        <f t="shared" si="242"/>
        <v/>
      </c>
      <c r="AI690" s="65" t="str">
        <f t="shared" si="243"/>
        <v/>
      </c>
      <c r="AJ690" s="65" t="str">
        <f t="shared" si="244"/>
        <v/>
      </c>
    </row>
    <row r="691" spans="1:36" x14ac:dyDescent="0.25">
      <c r="A691" s="109" t="s">
        <v>749</v>
      </c>
      <c r="B691" s="247" t="s">
        <v>2826</v>
      </c>
      <c r="C691" s="113">
        <v>20160719</v>
      </c>
      <c r="D691" s="113">
        <v>16</v>
      </c>
      <c r="F691" s="194" t="s">
        <v>2819</v>
      </c>
      <c r="H691" s="194" t="s">
        <v>2829</v>
      </c>
      <c r="Q691" s="115"/>
      <c r="R691" s="112" t="str">
        <f t="shared" si="229"/>
        <v>Update games set Source= 'http://www.nottinghamforest.co.uk/news/article/2016-17/abcd-3194670.aspx' where game_id=20160719</v>
      </c>
      <c r="S691" s="112" t="str">
        <f t="shared" si="230"/>
        <v>Update lineups set player_name = 'Cash Matty', Player_off = 'Ahmedhodzic Anel' where game_id = 20160719 and player_order = 16</v>
      </c>
      <c r="T691" s="65" t="str">
        <f t="shared" si="231"/>
        <v/>
      </c>
      <c r="U691" s="193" t="str">
        <f t="shared" si="232"/>
        <v/>
      </c>
      <c r="V691" s="242" t="s">
        <v>739</v>
      </c>
      <c r="W691" s="65" t="str">
        <f t="shared" si="212"/>
        <v>Update lineups set player_name = 'Cash Matty'</v>
      </c>
      <c r="X691" s="65" t="str">
        <f t="shared" si="233"/>
        <v/>
      </c>
      <c r="Y691" s="65" t="str">
        <f t="shared" si="234"/>
        <v/>
      </c>
      <c r="Z691" s="65" t="str">
        <f t="shared" si="235"/>
        <v/>
      </c>
      <c r="AA691" s="65" t="str">
        <f t="shared" si="236"/>
        <v/>
      </c>
      <c r="AB691" s="65" t="str">
        <f t="shared" si="237"/>
        <v/>
      </c>
      <c r="AC691" s="65" t="str">
        <f t="shared" si="238"/>
        <v>, Player_off = 'Ahmedhodzic Anel'</v>
      </c>
      <c r="AD691" s="65" t="str">
        <f t="shared" si="239"/>
        <v xml:space="preserve"> where game_id = 20160719 and player_order = 16</v>
      </c>
      <c r="AE691" s="65" t="s">
        <v>739</v>
      </c>
      <c r="AF691" s="65" t="str">
        <f t="shared" si="240"/>
        <v/>
      </c>
      <c r="AG691" s="65" t="str">
        <f t="shared" si="241"/>
        <v/>
      </c>
      <c r="AH691" s="65" t="str">
        <f t="shared" si="242"/>
        <v/>
      </c>
      <c r="AI691" s="65" t="str">
        <f t="shared" si="243"/>
        <v/>
      </c>
      <c r="AJ691" s="65" t="str">
        <f t="shared" si="244"/>
        <v/>
      </c>
    </row>
    <row r="692" spans="1:36" x14ac:dyDescent="0.25">
      <c r="A692" s="109" t="s">
        <v>746</v>
      </c>
      <c r="B692" s="198" t="s">
        <v>2827</v>
      </c>
      <c r="C692" s="113">
        <v>20160719</v>
      </c>
      <c r="D692" s="113">
        <v>17</v>
      </c>
      <c r="F692" s="194" t="s">
        <v>735</v>
      </c>
      <c r="H692" s="194" t="s">
        <v>2823</v>
      </c>
      <c r="Q692" s="115"/>
      <c r="R692" s="112" t="str">
        <f t="shared" si="229"/>
        <v>Update games set Game_date= '20160719' where game_id=20160719</v>
      </c>
      <c r="S692" s="112" t="str">
        <f t="shared" si="230"/>
        <v>Update lineups set player_name = 'Cohen Chris', Player_off = 'Yates Ryan' where game_id = 20160719 and player_order = 17</v>
      </c>
      <c r="T692" s="65" t="str">
        <f t="shared" si="231"/>
        <v/>
      </c>
      <c r="U692" s="193" t="str">
        <f t="shared" si="232"/>
        <v/>
      </c>
      <c r="V692" s="242" t="s">
        <v>739</v>
      </c>
      <c r="W692" s="65" t="str">
        <f t="shared" si="212"/>
        <v>Update lineups set player_name = 'Cohen Chris'</v>
      </c>
      <c r="X692" s="65" t="str">
        <f t="shared" si="233"/>
        <v/>
      </c>
      <c r="Y692" s="65" t="str">
        <f t="shared" si="234"/>
        <v/>
      </c>
      <c r="Z692" s="65" t="str">
        <f t="shared" si="235"/>
        <v/>
      </c>
      <c r="AA692" s="65" t="str">
        <f t="shared" si="236"/>
        <v/>
      </c>
      <c r="AB692" s="65" t="str">
        <f t="shared" si="237"/>
        <v/>
      </c>
      <c r="AC692" s="65" t="str">
        <f t="shared" si="238"/>
        <v>, Player_off = 'Yates Ryan'</v>
      </c>
      <c r="AD692" s="65" t="str">
        <f t="shared" si="239"/>
        <v xml:space="preserve"> where game_id = 20160719 and player_order = 17</v>
      </c>
      <c r="AE692" s="65" t="s">
        <v>739</v>
      </c>
      <c r="AF692" s="65" t="str">
        <f t="shared" si="240"/>
        <v/>
      </c>
      <c r="AG692" s="65" t="str">
        <f t="shared" si="241"/>
        <v/>
      </c>
      <c r="AH692" s="65" t="str">
        <f t="shared" si="242"/>
        <v/>
      </c>
      <c r="AI692" s="65" t="str">
        <f t="shared" si="243"/>
        <v/>
      </c>
      <c r="AJ692" s="65" t="str">
        <f t="shared" si="244"/>
        <v/>
      </c>
    </row>
    <row r="693" spans="1:36" s="126" customFormat="1" ht="15" thickBot="1" x14ac:dyDescent="0.3">
      <c r="A693" s="116" t="s">
        <v>743</v>
      </c>
      <c r="B693" s="238" t="s">
        <v>2711</v>
      </c>
      <c r="C693" s="117">
        <v>20160719</v>
      </c>
      <c r="D693" s="117">
        <v>18</v>
      </c>
      <c r="E693" s="117"/>
      <c r="F693" s="199" t="s">
        <v>715</v>
      </c>
      <c r="G693" s="117"/>
      <c r="H693" s="199"/>
      <c r="I693" s="117"/>
      <c r="J693" s="117"/>
      <c r="K693" s="117"/>
      <c r="L693" s="205"/>
      <c r="M693" s="206"/>
      <c r="N693" s="207"/>
      <c r="O693" s="207"/>
      <c r="P693" s="207"/>
      <c r="Q693" s="239"/>
      <c r="R693" s="240" t="str">
        <f t="shared" si="229"/>
        <v>Update games set Game_time= '3:00PM' where game_id=20160719</v>
      </c>
      <c r="S693" s="240" t="str">
        <f t="shared" si="230"/>
        <v>Update lineups set player_name = 'Lansbury Henri' where game_id = 20160719 and player_order = 18</v>
      </c>
      <c r="T693" s="126" t="str">
        <f t="shared" si="231"/>
        <v/>
      </c>
      <c r="U693" s="241" t="str">
        <f t="shared" si="232"/>
        <v/>
      </c>
      <c r="V693" s="242" t="s">
        <v>739</v>
      </c>
      <c r="W693" s="126" t="str">
        <f t="shared" si="212"/>
        <v>Update lineups set player_name = 'Lansbury Henri'</v>
      </c>
      <c r="X693" s="126" t="str">
        <f t="shared" si="233"/>
        <v/>
      </c>
      <c r="Y693" s="126" t="str">
        <f t="shared" si="234"/>
        <v/>
      </c>
      <c r="Z693" s="126" t="str">
        <f t="shared" si="235"/>
        <v/>
      </c>
      <c r="AA693" s="126" t="str">
        <f t="shared" si="236"/>
        <v/>
      </c>
      <c r="AB693" s="126" t="str">
        <f t="shared" si="237"/>
        <v/>
      </c>
      <c r="AC693" s="126" t="str">
        <f t="shared" si="238"/>
        <v/>
      </c>
      <c r="AD693" s="126" t="str">
        <f t="shared" si="239"/>
        <v xml:space="preserve"> where game_id = 20160719 and player_order = 18</v>
      </c>
      <c r="AE693" s="126" t="s">
        <v>739</v>
      </c>
      <c r="AF693" s="126" t="str">
        <f t="shared" si="240"/>
        <v/>
      </c>
      <c r="AG693" s="126" t="str">
        <f t="shared" si="241"/>
        <v/>
      </c>
      <c r="AH693" s="126" t="str">
        <f t="shared" si="242"/>
        <v/>
      </c>
      <c r="AI693" s="126" t="str">
        <f t="shared" si="243"/>
        <v/>
      </c>
      <c r="AJ693" s="126" t="str">
        <f t="shared" si="244"/>
        <v/>
      </c>
    </row>
    <row r="694" spans="1:36" ht="15" thickTop="1" x14ac:dyDescent="0.25"/>
  </sheetData>
  <conditionalFormatting sqref="I2">
    <cfRule type="cellIs" dxfId="181" priority="196" operator="greaterThan">
      <formula>0</formula>
    </cfRule>
  </conditionalFormatting>
  <conditionalFormatting sqref="I3:I36 I38:I54">
    <cfRule type="cellIs" dxfId="180" priority="195" operator="greaterThan">
      <formula>0</formula>
    </cfRule>
  </conditionalFormatting>
  <conditionalFormatting sqref="J2">
    <cfRule type="cellIs" dxfId="179" priority="194" operator="greaterThan">
      <formula>0</formula>
    </cfRule>
  </conditionalFormatting>
  <conditionalFormatting sqref="J3:J19">
    <cfRule type="cellIs" dxfId="178" priority="193" operator="greaterThan">
      <formula>0</formula>
    </cfRule>
  </conditionalFormatting>
  <conditionalFormatting sqref="J20 J38">
    <cfRule type="cellIs" dxfId="177" priority="192" operator="greaterThan">
      <formula>0</formula>
    </cfRule>
  </conditionalFormatting>
  <conditionalFormatting sqref="J21:J36 J39:J54">
    <cfRule type="cellIs" dxfId="176" priority="191" operator="greaterThan">
      <formula>0</formula>
    </cfRule>
  </conditionalFormatting>
  <conditionalFormatting sqref="I56:I72">
    <cfRule type="cellIs" dxfId="175" priority="190" operator="greaterThan">
      <formula>0</formula>
    </cfRule>
  </conditionalFormatting>
  <conditionalFormatting sqref="J56:K56">
    <cfRule type="cellIs" dxfId="174" priority="189" operator="greaterThan">
      <formula>0</formula>
    </cfRule>
  </conditionalFormatting>
  <conditionalFormatting sqref="J57:J72">
    <cfRule type="cellIs" dxfId="173" priority="188" operator="greaterThan">
      <formula>0</formula>
    </cfRule>
  </conditionalFormatting>
  <conditionalFormatting sqref="I37">
    <cfRule type="cellIs" dxfId="172" priority="187" operator="greaterThan">
      <formula>0</formula>
    </cfRule>
  </conditionalFormatting>
  <conditionalFormatting sqref="J37">
    <cfRule type="cellIs" dxfId="171" priority="186" operator="greaterThan">
      <formula>0</formula>
    </cfRule>
  </conditionalFormatting>
  <conditionalFormatting sqref="I55">
    <cfRule type="cellIs" dxfId="170" priority="185" operator="greaterThan">
      <formula>0</formula>
    </cfRule>
  </conditionalFormatting>
  <conditionalFormatting sqref="J55">
    <cfRule type="cellIs" dxfId="169" priority="184" operator="greaterThan">
      <formula>0</formula>
    </cfRule>
  </conditionalFormatting>
  <conditionalFormatting sqref="I73">
    <cfRule type="cellIs" dxfId="168" priority="183" operator="greaterThan">
      <formula>0</formula>
    </cfRule>
  </conditionalFormatting>
  <conditionalFormatting sqref="J73">
    <cfRule type="cellIs" dxfId="167" priority="182" operator="greaterThan">
      <formula>0</formula>
    </cfRule>
  </conditionalFormatting>
  <conditionalFormatting sqref="I74:I90">
    <cfRule type="cellIs" dxfId="166" priority="181" operator="greaterThan">
      <formula>0</formula>
    </cfRule>
  </conditionalFormatting>
  <conditionalFormatting sqref="J74">
    <cfRule type="cellIs" dxfId="165" priority="180" operator="greaterThan">
      <formula>0</formula>
    </cfRule>
  </conditionalFormatting>
  <conditionalFormatting sqref="J75:J90">
    <cfRule type="cellIs" dxfId="164" priority="179" operator="greaterThan">
      <formula>0</formula>
    </cfRule>
  </conditionalFormatting>
  <conditionalFormatting sqref="I91">
    <cfRule type="cellIs" dxfId="163" priority="178" operator="greaterThan">
      <formula>0</formula>
    </cfRule>
  </conditionalFormatting>
  <conditionalFormatting sqref="J91">
    <cfRule type="cellIs" dxfId="162" priority="177" operator="greaterThan">
      <formula>0</formula>
    </cfRule>
  </conditionalFormatting>
  <conditionalFormatting sqref="K57:K91">
    <cfRule type="cellIs" dxfId="161" priority="176" operator="greaterThan">
      <formula>0</formula>
    </cfRule>
  </conditionalFormatting>
  <conditionalFormatting sqref="K2">
    <cfRule type="cellIs" dxfId="160" priority="175" operator="greaterThan">
      <formula>0</formula>
    </cfRule>
  </conditionalFormatting>
  <conditionalFormatting sqref="K3:K19">
    <cfRule type="cellIs" dxfId="159" priority="174" operator="greaterThan">
      <formula>0</formula>
    </cfRule>
  </conditionalFormatting>
  <conditionalFormatting sqref="K20">
    <cfRule type="cellIs" dxfId="158" priority="173" operator="greaterThan">
      <formula>0</formula>
    </cfRule>
  </conditionalFormatting>
  <conditionalFormatting sqref="K21:K37">
    <cfRule type="cellIs" dxfId="157" priority="172" operator="greaterThan">
      <formula>0</formula>
    </cfRule>
  </conditionalFormatting>
  <conditionalFormatting sqref="K38">
    <cfRule type="cellIs" dxfId="156" priority="171" operator="greaterThan">
      <formula>0</formula>
    </cfRule>
  </conditionalFormatting>
  <conditionalFormatting sqref="K39:K55">
    <cfRule type="cellIs" dxfId="155" priority="170" operator="greaterThan">
      <formula>0</formula>
    </cfRule>
  </conditionalFormatting>
  <conditionalFormatting sqref="I92:I108">
    <cfRule type="cellIs" dxfId="154" priority="169" operator="greaterThan">
      <formula>0</formula>
    </cfRule>
  </conditionalFormatting>
  <conditionalFormatting sqref="J92">
    <cfRule type="cellIs" dxfId="153" priority="168" operator="greaterThan">
      <formula>0</formula>
    </cfRule>
  </conditionalFormatting>
  <conditionalFormatting sqref="J93:J108">
    <cfRule type="cellIs" dxfId="152" priority="167" operator="greaterThan">
      <formula>0</formula>
    </cfRule>
  </conditionalFormatting>
  <conditionalFormatting sqref="I109">
    <cfRule type="cellIs" dxfId="151" priority="166" operator="greaterThan">
      <formula>0</formula>
    </cfRule>
  </conditionalFormatting>
  <conditionalFormatting sqref="J109">
    <cfRule type="cellIs" dxfId="150" priority="165" operator="greaterThan">
      <formula>0</formula>
    </cfRule>
  </conditionalFormatting>
  <conditionalFormatting sqref="K92:K109">
    <cfRule type="cellIs" dxfId="149" priority="164" operator="greaterThan">
      <formula>0</formula>
    </cfRule>
  </conditionalFormatting>
  <conditionalFormatting sqref="I110:I126">
    <cfRule type="cellIs" dxfId="148" priority="163" operator="greaterThan">
      <formula>0</formula>
    </cfRule>
  </conditionalFormatting>
  <conditionalFormatting sqref="J110">
    <cfRule type="cellIs" dxfId="147" priority="162" operator="greaterThan">
      <formula>0</formula>
    </cfRule>
  </conditionalFormatting>
  <conditionalFormatting sqref="J111:J126">
    <cfRule type="cellIs" dxfId="146" priority="161" operator="greaterThan">
      <formula>0</formula>
    </cfRule>
  </conditionalFormatting>
  <conditionalFormatting sqref="I127">
    <cfRule type="cellIs" dxfId="145" priority="160" operator="greaterThan">
      <formula>0</formula>
    </cfRule>
  </conditionalFormatting>
  <conditionalFormatting sqref="J127">
    <cfRule type="cellIs" dxfId="144" priority="159" operator="greaterThan">
      <formula>0</formula>
    </cfRule>
  </conditionalFormatting>
  <conditionalFormatting sqref="K110:K127">
    <cfRule type="cellIs" dxfId="143" priority="158" operator="greaterThan">
      <formula>0</formula>
    </cfRule>
  </conditionalFormatting>
  <conditionalFormatting sqref="I128:I144">
    <cfRule type="cellIs" dxfId="142" priority="157" operator="greaterThan">
      <formula>0</formula>
    </cfRule>
  </conditionalFormatting>
  <conditionalFormatting sqref="J128">
    <cfRule type="cellIs" dxfId="141" priority="156" operator="greaterThan">
      <formula>0</formula>
    </cfRule>
  </conditionalFormatting>
  <conditionalFormatting sqref="J129:J144">
    <cfRule type="cellIs" dxfId="140" priority="155" operator="greaterThan">
      <formula>0</formula>
    </cfRule>
  </conditionalFormatting>
  <conditionalFormatting sqref="I145">
    <cfRule type="cellIs" dxfId="139" priority="154" operator="greaterThan">
      <formula>0</formula>
    </cfRule>
  </conditionalFormatting>
  <conditionalFormatting sqref="J145">
    <cfRule type="cellIs" dxfId="138" priority="153" operator="greaterThan">
      <formula>0</formula>
    </cfRule>
  </conditionalFormatting>
  <conditionalFormatting sqref="K128:K145">
    <cfRule type="cellIs" dxfId="137" priority="152" operator="greaterThan">
      <formula>0</formula>
    </cfRule>
  </conditionalFormatting>
  <conditionalFormatting sqref="I146:I162">
    <cfRule type="cellIs" dxfId="136" priority="151" operator="greaterThan">
      <formula>0</formula>
    </cfRule>
  </conditionalFormatting>
  <conditionalFormatting sqref="J146">
    <cfRule type="cellIs" dxfId="135" priority="150" operator="greaterThan">
      <formula>0</formula>
    </cfRule>
  </conditionalFormatting>
  <conditionalFormatting sqref="J147:J162">
    <cfRule type="cellIs" dxfId="134" priority="149" operator="greaterThan">
      <formula>0</formula>
    </cfRule>
  </conditionalFormatting>
  <conditionalFormatting sqref="I163">
    <cfRule type="cellIs" dxfId="133" priority="148" operator="greaterThan">
      <formula>0</formula>
    </cfRule>
  </conditionalFormatting>
  <conditionalFormatting sqref="J163">
    <cfRule type="cellIs" dxfId="132" priority="147" operator="greaterThan">
      <formula>0</formula>
    </cfRule>
  </conditionalFormatting>
  <conditionalFormatting sqref="K146:K163">
    <cfRule type="cellIs" dxfId="131" priority="146" operator="greaterThan">
      <formula>0</formula>
    </cfRule>
  </conditionalFormatting>
  <conditionalFormatting sqref="I164:I180">
    <cfRule type="cellIs" dxfId="130" priority="145" operator="greaterThan">
      <formula>0</formula>
    </cfRule>
  </conditionalFormatting>
  <conditionalFormatting sqref="J164">
    <cfRule type="cellIs" dxfId="129" priority="144" operator="greaterThan">
      <formula>0</formula>
    </cfRule>
  </conditionalFormatting>
  <conditionalFormatting sqref="J165:J180">
    <cfRule type="cellIs" dxfId="128" priority="143" operator="greaterThan">
      <formula>0</formula>
    </cfRule>
  </conditionalFormatting>
  <conditionalFormatting sqref="I181">
    <cfRule type="cellIs" dxfId="127" priority="142" operator="greaterThan">
      <formula>0</formula>
    </cfRule>
  </conditionalFormatting>
  <conditionalFormatting sqref="J181">
    <cfRule type="cellIs" dxfId="126" priority="141" operator="greaterThan">
      <formula>0</formula>
    </cfRule>
  </conditionalFormatting>
  <conditionalFormatting sqref="K164:K181">
    <cfRule type="cellIs" dxfId="125" priority="140" operator="greaterThan">
      <formula>0</formula>
    </cfRule>
  </conditionalFormatting>
  <conditionalFormatting sqref="I182:I198">
    <cfRule type="cellIs" dxfId="124" priority="139" operator="greaterThan">
      <formula>0</formula>
    </cfRule>
  </conditionalFormatting>
  <conditionalFormatting sqref="J182">
    <cfRule type="cellIs" dxfId="123" priority="138" operator="greaterThan">
      <formula>0</formula>
    </cfRule>
  </conditionalFormatting>
  <conditionalFormatting sqref="J183:J198">
    <cfRule type="cellIs" dxfId="122" priority="137" operator="greaterThan">
      <formula>0</formula>
    </cfRule>
  </conditionalFormatting>
  <conditionalFormatting sqref="I199">
    <cfRule type="cellIs" dxfId="121" priority="136" operator="greaterThan">
      <formula>0</formula>
    </cfRule>
  </conditionalFormatting>
  <conditionalFormatting sqref="J199">
    <cfRule type="cellIs" dxfId="120" priority="135" operator="greaterThan">
      <formula>0</formula>
    </cfRule>
  </conditionalFormatting>
  <conditionalFormatting sqref="K182:K199">
    <cfRule type="cellIs" dxfId="119" priority="134" operator="greaterThan">
      <formula>0</formula>
    </cfRule>
  </conditionalFormatting>
  <conditionalFormatting sqref="I200:I216">
    <cfRule type="cellIs" dxfId="118" priority="133" operator="greaterThan">
      <formula>0</formula>
    </cfRule>
  </conditionalFormatting>
  <conditionalFormatting sqref="J200">
    <cfRule type="cellIs" dxfId="117" priority="132" operator="greaterThan">
      <formula>0</formula>
    </cfRule>
  </conditionalFormatting>
  <conditionalFormatting sqref="J201:J216">
    <cfRule type="cellIs" dxfId="116" priority="131" operator="greaterThan">
      <formula>0</formula>
    </cfRule>
  </conditionalFormatting>
  <conditionalFormatting sqref="I217">
    <cfRule type="cellIs" dxfId="115" priority="130" operator="greaterThan">
      <formula>0</formula>
    </cfRule>
  </conditionalFormatting>
  <conditionalFormatting sqref="J217">
    <cfRule type="cellIs" dxfId="114" priority="129" operator="greaterThan">
      <formula>0</formula>
    </cfRule>
  </conditionalFormatting>
  <conditionalFormatting sqref="K200:K217">
    <cfRule type="cellIs" dxfId="113" priority="128" operator="greaterThan">
      <formula>0</formula>
    </cfRule>
  </conditionalFormatting>
  <conditionalFormatting sqref="I218:I234">
    <cfRule type="cellIs" dxfId="112" priority="127" operator="greaterThan">
      <formula>0</formula>
    </cfRule>
  </conditionalFormatting>
  <conditionalFormatting sqref="J218">
    <cfRule type="cellIs" dxfId="111" priority="126" operator="greaterThan">
      <formula>0</formula>
    </cfRule>
  </conditionalFormatting>
  <conditionalFormatting sqref="J219:J234">
    <cfRule type="cellIs" dxfId="110" priority="125" operator="greaterThan">
      <formula>0</formula>
    </cfRule>
  </conditionalFormatting>
  <conditionalFormatting sqref="I235">
    <cfRule type="cellIs" dxfId="109" priority="124" operator="greaterThan">
      <formula>0</formula>
    </cfRule>
  </conditionalFormatting>
  <conditionalFormatting sqref="J235">
    <cfRule type="cellIs" dxfId="108" priority="123" operator="greaterThan">
      <formula>0</formula>
    </cfRule>
  </conditionalFormatting>
  <conditionalFormatting sqref="K218:K235">
    <cfRule type="cellIs" dxfId="107" priority="122" operator="greaterThan">
      <formula>0</formula>
    </cfRule>
  </conditionalFormatting>
  <conditionalFormatting sqref="I236:I252">
    <cfRule type="cellIs" dxfId="106" priority="121" operator="greaterThan">
      <formula>0</formula>
    </cfRule>
  </conditionalFormatting>
  <conditionalFormatting sqref="J236">
    <cfRule type="cellIs" dxfId="105" priority="120" operator="greaterThan">
      <formula>0</formula>
    </cfRule>
  </conditionalFormatting>
  <conditionalFormatting sqref="J237:J252">
    <cfRule type="cellIs" dxfId="104" priority="119" operator="greaterThan">
      <formula>0</formula>
    </cfRule>
  </conditionalFormatting>
  <conditionalFormatting sqref="I253">
    <cfRule type="cellIs" dxfId="103" priority="118" operator="greaterThan">
      <formula>0</formula>
    </cfRule>
  </conditionalFormatting>
  <conditionalFormatting sqref="J253">
    <cfRule type="cellIs" dxfId="102" priority="117" operator="greaterThan">
      <formula>0</formula>
    </cfRule>
  </conditionalFormatting>
  <conditionalFormatting sqref="K236:K253">
    <cfRule type="cellIs" dxfId="101" priority="116" operator="greaterThan">
      <formula>0</formula>
    </cfRule>
  </conditionalFormatting>
  <conditionalFormatting sqref="J254">
    <cfRule type="cellIs" dxfId="100" priority="114" operator="greaterThan">
      <formula>0</formula>
    </cfRule>
  </conditionalFormatting>
  <conditionalFormatting sqref="J255:J270">
    <cfRule type="cellIs" dxfId="99" priority="113" operator="greaterThan">
      <formula>0</formula>
    </cfRule>
  </conditionalFormatting>
  <conditionalFormatting sqref="J271">
    <cfRule type="cellIs" dxfId="98" priority="111" operator="greaterThan">
      <formula>0</formula>
    </cfRule>
  </conditionalFormatting>
  <conditionalFormatting sqref="K254:K271">
    <cfRule type="cellIs" dxfId="97" priority="110" operator="greaterThan">
      <formula>0</formula>
    </cfRule>
  </conditionalFormatting>
  <conditionalFormatting sqref="I254:I270">
    <cfRule type="cellIs" dxfId="96" priority="108" operator="greaterThan">
      <formula>0</formula>
    </cfRule>
  </conditionalFormatting>
  <conditionalFormatting sqref="I271">
    <cfRule type="cellIs" dxfId="95" priority="107" operator="greaterThan">
      <formula>0</formula>
    </cfRule>
  </conditionalFormatting>
  <conditionalFormatting sqref="I272:I288">
    <cfRule type="cellIs" dxfId="94" priority="106" operator="greaterThan">
      <formula>0</formula>
    </cfRule>
  </conditionalFormatting>
  <conditionalFormatting sqref="J289">
    <cfRule type="cellIs" dxfId="93" priority="104" operator="greaterThan">
      <formula>0</formula>
    </cfRule>
  </conditionalFormatting>
  <conditionalFormatting sqref="K289">
    <cfRule type="cellIs" dxfId="92" priority="103" operator="greaterThan">
      <formula>0</formula>
    </cfRule>
  </conditionalFormatting>
  <conditionalFormatting sqref="I289">
    <cfRule type="cellIs" dxfId="91" priority="102" operator="greaterThan">
      <formula>0</formula>
    </cfRule>
  </conditionalFormatting>
  <conditionalFormatting sqref="I290:I306">
    <cfRule type="cellIs" dxfId="90" priority="101" operator="greaterThan">
      <formula>0</formula>
    </cfRule>
  </conditionalFormatting>
  <conditionalFormatting sqref="J307">
    <cfRule type="cellIs" dxfId="89" priority="100" operator="greaterThan">
      <formula>0</formula>
    </cfRule>
  </conditionalFormatting>
  <conditionalFormatting sqref="K307">
    <cfRule type="cellIs" dxfId="88" priority="99" operator="greaterThan">
      <formula>0</formula>
    </cfRule>
  </conditionalFormatting>
  <conditionalFormatting sqref="I307">
    <cfRule type="cellIs" dxfId="87" priority="98" operator="greaterThan">
      <formula>0</formula>
    </cfRule>
  </conditionalFormatting>
  <conditionalFormatting sqref="I308:I324">
    <cfRule type="cellIs" dxfId="86" priority="97" operator="greaterThan">
      <formula>0</formula>
    </cfRule>
  </conditionalFormatting>
  <conditionalFormatting sqref="J325">
    <cfRule type="cellIs" dxfId="85" priority="96" operator="greaterThan">
      <formula>0</formula>
    </cfRule>
  </conditionalFormatting>
  <conditionalFormatting sqref="K325">
    <cfRule type="cellIs" dxfId="84" priority="95" operator="greaterThan">
      <formula>0</formula>
    </cfRule>
  </conditionalFormatting>
  <conditionalFormatting sqref="I325">
    <cfRule type="cellIs" dxfId="83" priority="94" operator="greaterThan">
      <formula>0</formula>
    </cfRule>
  </conditionalFormatting>
  <conditionalFormatting sqref="I326:I342">
    <cfRule type="cellIs" dxfId="82" priority="93" operator="greaterThan">
      <formula>0</formula>
    </cfRule>
  </conditionalFormatting>
  <conditionalFormatting sqref="J343">
    <cfRule type="cellIs" dxfId="81" priority="92" operator="greaterThan">
      <formula>0</formula>
    </cfRule>
  </conditionalFormatting>
  <conditionalFormatting sqref="K343">
    <cfRule type="cellIs" dxfId="80" priority="91" operator="greaterThan">
      <formula>0</formula>
    </cfRule>
  </conditionalFormatting>
  <conditionalFormatting sqref="I343">
    <cfRule type="cellIs" dxfId="79" priority="90" operator="greaterThan">
      <formula>0</formula>
    </cfRule>
  </conditionalFormatting>
  <conditionalFormatting sqref="I344:I360">
    <cfRule type="cellIs" dxfId="78" priority="89" operator="greaterThan">
      <formula>0</formula>
    </cfRule>
  </conditionalFormatting>
  <conditionalFormatting sqref="J361">
    <cfRule type="cellIs" dxfId="77" priority="88" operator="greaterThan">
      <formula>0</formula>
    </cfRule>
  </conditionalFormatting>
  <conditionalFormatting sqref="K361">
    <cfRule type="cellIs" dxfId="76" priority="87" operator="greaterThan">
      <formula>0</formula>
    </cfRule>
  </conditionalFormatting>
  <conditionalFormatting sqref="I361">
    <cfRule type="cellIs" dxfId="75" priority="86" operator="greaterThan">
      <formula>0</formula>
    </cfRule>
  </conditionalFormatting>
  <conditionalFormatting sqref="I362:I378">
    <cfRule type="cellIs" dxfId="74" priority="85" operator="greaterThan">
      <formula>0</formula>
    </cfRule>
  </conditionalFormatting>
  <conditionalFormatting sqref="J379">
    <cfRule type="cellIs" dxfId="73" priority="84" operator="greaterThan">
      <formula>0</formula>
    </cfRule>
  </conditionalFormatting>
  <conditionalFormatting sqref="K379">
    <cfRule type="cellIs" dxfId="72" priority="83" operator="greaterThan">
      <formula>0</formula>
    </cfRule>
  </conditionalFormatting>
  <conditionalFormatting sqref="I379">
    <cfRule type="cellIs" dxfId="71" priority="82" operator="greaterThan">
      <formula>0</formula>
    </cfRule>
  </conditionalFormatting>
  <conditionalFormatting sqref="I380:I396">
    <cfRule type="cellIs" dxfId="70" priority="81" operator="greaterThan">
      <formula>0</formula>
    </cfRule>
  </conditionalFormatting>
  <conditionalFormatting sqref="J397">
    <cfRule type="cellIs" dxfId="69" priority="80" operator="greaterThan">
      <formula>0</formula>
    </cfRule>
  </conditionalFormatting>
  <conditionalFormatting sqref="K397">
    <cfRule type="cellIs" dxfId="68" priority="79" operator="greaterThan">
      <formula>0</formula>
    </cfRule>
  </conditionalFormatting>
  <conditionalFormatting sqref="I397">
    <cfRule type="cellIs" dxfId="67" priority="78" operator="greaterThan">
      <formula>0</formula>
    </cfRule>
  </conditionalFormatting>
  <conditionalFormatting sqref="I398:I414">
    <cfRule type="cellIs" dxfId="66" priority="77" operator="greaterThan">
      <formula>0</formula>
    </cfRule>
  </conditionalFormatting>
  <conditionalFormatting sqref="J415">
    <cfRule type="cellIs" dxfId="65" priority="76" operator="greaterThan">
      <formula>0</formula>
    </cfRule>
  </conditionalFormatting>
  <conditionalFormatting sqref="K415">
    <cfRule type="cellIs" dxfId="64" priority="75" operator="greaterThan">
      <formula>0</formula>
    </cfRule>
  </conditionalFormatting>
  <conditionalFormatting sqref="I415">
    <cfRule type="cellIs" dxfId="63" priority="74" operator="greaterThan">
      <formula>0</formula>
    </cfRule>
  </conditionalFormatting>
  <conditionalFormatting sqref="I416:I432">
    <cfRule type="cellIs" dxfId="62" priority="73" operator="greaterThan">
      <formula>0</formula>
    </cfRule>
  </conditionalFormatting>
  <conditionalFormatting sqref="J433">
    <cfRule type="cellIs" dxfId="61" priority="72" operator="greaterThan">
      <formula>0</formula>
    </cfRule>
  </conditionalFormatting>
  <conditionalFormatting sqref="K433">
    <cfRule type="cellIs" dxfId="60" priority="71" operator="greaterThan">
      <formula>0</formula>
    </cfRule>
  </conditionalFormatting>
  <conditionalFormatting sqref="I433">
    <cfRule type="cellIs" dxfId="59" priority="70" operator="greaterThan">
      <formula>0</formula>
    </cfRule>
  </conditionalFormatting>
  <conditionalFormatting sqref="I452:I468">
    <cfRule type="cellIs" dxfId="58" priority="69" operator="greaterThan">
      <formula>0</formula>
    </cfRule>
  </conditionalFormatting>
  <conditionalFormatting sqref="J469">
    <cfRule type="cellIs" dxfId="57" priority="68" operator="greaterThan">
      <formula>0</formula>
    </cfRule>
  </conditionalFormatting>
  <conditionalFormatting sqref="K469">
    <cfRule type="cellIs" dxfId="56" priority="67" operator="greaterThan">
      <formula>0</formula>
    </cfRule>
  </conditionalFormatting>
  <conditionalFormatting sqref="I469">
    <cfRule type="cellIs" dxfId="55" priority="66" operator="greaterThan">
      <formula>0</formula>
    </cfRule>
  </conditionalFormatting>
  <conditionalFormatting sqref="I434:I450">
    <cfRule type="cellIs" dxfId="54" priority="65" operator="greaterThan">
      <formula>0</formula>
    </cfRule>
  </conditionalFormatting>
  <conditionalFormatting sqref="J451">
    <cfRule type="cellIs" dxfId="53" priority="64" operator="greaterThan">
      <formula>0</formula>
    </cfRule>
  </conditionalFormatting>
  <conditionalFormatting sqref="K451">
    <cfRule type="cellIs" dxfId="52" priority="63" operator="greaterThan">
      <formula>0</formula>
    </cfRule>
  </conditionalFormatting>
  <conditionalFormatting sqref="I451">
    <cfRule type="cellIs" dxfId="51" priority="62" operator="greaterThan">
      <formula>0</formula>
    </cfRule>
  </conditionalFormatting>
  <conditionalFormatting sqref="I632:I648">
    <cfRule type="cellIs" dxfId="50" priority="61" operator="greaterThan">
      <formula>0</formula>
    </cfRule>
  </conditionalFormatting>
  <conditionalFormatting sqref="J693">
    <cfRule type="cellIs" dxfId="49" priority="6" operator="greaterThan">
      <formula>0</formula>
    </cfRule>
  </conditionalFormatting>
  <conditionalFormatting sqref="K693">
    <cfRule type="cellIs" dxfId="48" priority="5" operator="greaterThan">
      <formula>0</formula>
    </cfRule>
  </conditionalFormatting>
  <conditionalFormatting sqref="I542:I558">
    <cfRule type="cellIs" dxfId="47" priority="53" operator="greaterThan">
      <formula>0</formula>
    </cfRule>
  </conditionalFormatting>
  <conditionalFormatting sqref="J653">
    <cfRule type="cellIs" dxfId="46" priority="57" operator="greaterThan">
      <formula>0</formula>
    </cfRule>
  </conditionalFormatting>
  <conditionalFormatting sqref="K653">
    <cfRule type="cellIs" dxfId="45" priority="56" operator="greaterThan">
      <formula>0</formula>
    </cfRule>
  </conditionalFormatting>
  <conditionalFormatting sqref="I653">
    <cfRule type="cellIs" dxfId="44" priority="55" operator="greaterThan">
      <formula>0</formula>
    </cfRule>
  </conditionalFormatting>
  <conditionalFormatting sqref="I649:I650">
    <cfRule type="cellIs" dxfId="43" priority="54" operator="greaterThan">
      <formula>0</formula>
    </cfRule>
  </conditionalFormatting>
  <conditionalFormatting sqref="I524:I540">
    <cfRule type="cellIs" dxfId="42" priority="49" operator="greaterThan">
      <formula>0</formula>
    </cfRule>
  </conditionalFormatting>
  <conditionalFormatting sqref="J559">
    <cfRule type="cellIs" dxfId="41" priority="52" operator="greaterThan">
      <formula>0</formula>
    </cfRule>
  </conditionalFormatting>
  <conditionalFormatting sqref="K559">
    <cfRule type="cellIs" dxfId="40" priority="51" operator="greaterThan">
      <formula>0</formula>
    </cfRule>
  </conditionalFormatting>
  <conditionalFormatting sqref="I559">
    <cfRule type="cellIs" dxfId="39" priority="50" operator="greaterThan">
      <formula>0</formula>
    </cfRule>
  </conditionalFormatting>
  <conditionalFormatting sqref="I506:I522">
    <cfRule type="cellIs" dxfId="38" priority="45" operator="greaterThan">
      <formula>0</formula>
    </cfRule>
  </conditionalFormatting>
  <conditionalFormatting sqref="J541">
    <cfRule type="cellIs" dxfId="37" priority="48" operator="greaterThan">
      <formula>0</formula>
    </cfRule>
  </conditionalFormatting>
  <conditionalFormatting sqref="K541">
    <cfRule type="cellIs" dxfId="36" priority="47" operator="greaterThan">
      <formula>0</formula>
    </cfRule>
  </conditionalFormatting>
  <conditionalFormatting sqref="I541">
    <cfRule type="cellIs" dxfId="35" priority="46" operator="greaterThan">
      <formula>0</formula>
    </cfRule>
  </conditionalFormatting>
  <conditionalFormatting sqref="I488:I504">
    <cfRule type="cellIs" dxfId="34" priority="41" operator="greaterThan">
      <formula>0</formula>
    </cfRule>
  </conditionalFormatting>
  <conditionalFormatting sqref="J523">
    <cfRule type="cellIs" dxfId="33" priority="44" operator="greaterThan">
      <formula>0</formula>
    </cfRule>
  </conditionalFormatting>
  <conditionalFormatting sqref="K523">
    <cfRule type="cellIs" dxfId="32" priority="43" operator="greaterThan">
      <formula>0</formula>
    </cfRule>
  </conditionalFormatting>
  <conditionalFormatting sqref="I523">
    <cfRule type="cellIs" dxfId="31" priority="42" operator="greaterThan">
      <formula>0</formula>
    </cfRule>
  </conditionalFormatting>
  <conditionalFormatting sqref="I578:I594">
    <cfRule type="cellIs" dxfId="30" priority="32" operator="greaterThan">
      <formula>0</formula>
    </cfRule>
  </conditionalFormatting>
  <conditionalFormatting sqref="J505">
    <cfRule type="cellIs" dxfId="29" priority="40" operator="greaterThan">
      <formula>0</formula>
    </cfRule>
  </conditionalFormatting>
  <conditionalFormatting sqref="K505">
    <cfRule type="cellIs" dxfId="28" priority="39" operator="greaterThan">
      <formula>0</formula>
    </cfRule>
  </conditionalFormatting>
  <conditionalFormatting sqref="I505">
    <cfRule type="cellIs" dxfId="27" priority="38" operator="greaterThan">
      <formula>0</formula>
    </cfRule>
  </conditionalFormatting>
  <conditionalFormatting sqref="I470:I486">
    <cfRule type="cellIs" dxfId="26" priority="37" operator="greaterThan">
      <formula>0</formula>
    </cfRule>
  </conditionalFormatting>
  <conditionalFormatting sqref="J487">
    <cfRule type="cellIs" dxfId="25" priority="36" operator="greaterThan">
      <formula>0</formula>
    </cfRule>
  </conditionalFormatting>
  <conditionalFormatting sqref="K487">
    <cfRule type="cellIs" dxfId="24" priority="35" operator="greaterThan">
      <formula>0</formula>
    </cfRule>
  </conditionalFormatting>
  <conditionalFormatting sqref="I487">
    <cfRule type="cellIs" dxfId="23" priority="34" operator="greaterThan">
      <formula>0</formula>
    </cfRule>
  </conditionalFormatting>
  <conditionalFormatting sqref="J489">
    <cfRule type="cellIs" dxfId="22" priority="33" operator="greaterThan">
      <formula>0</formula>
    </cfRule>
  </conditionalFormatting>
  <conditionalFormatting sqref="I560:I576">
    <cfRule type="cellIs" dxfId="21" priority="28" operator="greaterThan">
      <formula>0</formula>
    </cfRule>
  </conditionalFormatting>
  <conditionalFormatting sqref="J595">
    <cfRule type="cellIs" dxfId="20" priority="31" operator="greaterThan">
      <formula>0</formula>
    </cfRule>
  </conditionalFormatting>
  <conditionalFormatting sqref="K595">
    <cfRule type="cellIs" dxfId="19" priority="30" operator="greaterThan">
      <formula>0</formula>
    </cfRule>
  </conditionalFormatting>
  <conditionalFormatting sqref="I595">
    <cfRule type="cellIs" dxfId="18" priority="29" operator="greaterThan">
      <formula>0</formula>
    </cfRule>
  </conditionalFormatting>
  <conditionalFormatting sqref="I614:I630">
    <cfRule type="cellIs" dxfId="17" priority="24" operator="greaterThan">
      <formula>0</formula>
    </cfRule>
  </conditionalFormatting>
  <conditionalFormatting sqref="J577">
    <cfRule type="cellIs" dxfId="16" priority="27" operator="greaterThan">
      <formula>0</formula>
    </cfRule>
  </conditionalFormatting>
  <conditionalFormatting sqref="K577">
    <cfRule type="cellIs" dxfId="15" priority="26" operator="greaterThan">
      <formula>0</formula>
    </cfRule>
  </conditionalFormatting>
  <conditionalFormatting sqref="I577">
    <cfRule type="cellIs" dxfId="14" priority="25" operator="greaterThan">
      <formula>0</formula>
    </cfRule>
  </conditionalFormatting>
  <conditionalFormatting sqref="I693">
    <cfRule type="cellIs" dxfId="13" priority="4" operator="greaterThan">
      <formula>0</formula>
    </cfRule>
  </conditionalFormatting>
  <conditionalFormatting sqref="J631">
    <cfRule type="cellIs" dxfId="12" priority="23" operator="greaterThan">
      <formula>0</formula>
    </cfRule>
  </conditionalFormatting>
  <conditionalFormatting sqref="K631">
    <cfRule type="cellIs" dxfId="11" priority="22" operator="greaterThan">
      <formula>0</formula>
    </cfRule>
  </conditionalFormatting>
  <conditionalFormatting sqref="I631">
    <cfRule type="cellIs" dxfId="10" priority="21" operator="greaterThan">
      <formula>0</formula>
    </cfRule>
  </conditionalFormatting>
  <conditionalFormatting sqref="I596:I612">
    <cfRule type="cellIs" dxfId="9" priority="20" operator="greaterThan">
      <formula>0</formula>
    </cfRule>
  </conditionalFormatting>
  <conditionalFormatting sqref="J613">
    <cfRule type="cellIs" dxfId="8" priority="19" operator="greaterThan">
      <formula>0</formula>
    </cfRule>
  </conditionalFormatting>
  <conditionalFormatting sqref="K613">
    <cfRule type="cellIs" dxfId="7" priority="18" operator="greaterThan">
      <formula>0</formula>
    </cfRule>
  </conditionalFormatting>
  <conditionalFormatting sqref="I613">
    <cfRule type="cellIs" dxfId="6" priority="17" operator="greaterThan">
      <formula>0</formula>
    </cfRule>
  </conditionalFormatting>
  <conditionalFormatting sqref="I654:I670">
    <cfRule type="cellIs" dxfId="5" priority="16" operator="greaterThan">
      <formula>0</formula>
    </cfRule>
  </conditionalFormatting>
  <conditionalFormatting sqref="I671:I672">
    <cfRule type="cellIs" dxfId="4" priority="12" operator="greaterThan">
      <formula>0</formula>
    </cfRule>
  </conditionalFormatting>
  <conditionalFormatting sqref="I676:I692">
    <cfRule type="cellIs" dxfId="3" priority="11" operator="greaterThan">
      <formula>0</formula>
    </cfRule>
  </conditionalFormatting>
  <conditionalFormatting sqref="I675">
    <cfRule type="cellIs" dxfId="2" priority="1" operator="greaterThan">
      <formula>0</formula>
    </cfRule>
  </conditionalFormatting>
  <conditionalFormatting sqref="J675">
    <cfRule type="cellIs" dxfId="1" priority="3" operator="greaterThan">
      <formula>0</formula>
    </cfRule>
  </conditionalFormatting>
  <conditionalFormatting sqref="K675">
    <cfRule type="cellIs" dxfId="0" priority="2" operator="greaterThan">
      <formula>0</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33"/>
  <sheetViews>
    <sheetView topLeftCell="A1081" workbookViewId="0">
      <selection activeCell="D1312" sqref="D1:D1048576"/>
    </sheetView>
  </sheetViews>
  <sheetFormatPr defaultRowHeight="14.4" x14ac:dyDescent="0.3"/>
  <cols>
    <col min="1" max="1" width="22.109375" style="316" bestFit="1" customWidth="1"/>
    <col min="2" max="2" width="15.77734375" style="317" bestFit="1" customWidth="1"/>
    <col min="3" max="3" width="37.44140625" style="316" bestFit="1" customWidth="1"/>
    <col min="4" max="4" width="119" style="316" bestFit="1" customWidth="1"/>
    <col min="5" max="16384" width="8.88671875" style="316"/>
  </cols>
  <sheetData>
    <row r="1" spans="1:4" x14ac:dyDescent="0.3">
      <c r="A1" s="316" t="s">
        <v>3061</v>
      </c>
      <c r="B1" s="317">
        <v>19000409</v>
      </c>
      <c r="C1" s="316" t="str">
        <f t="shared" ref="C1:C64" si="0">CONCATENATE(A1, " debut")</f>
        <v>A Brentnall debut</v>
      </c>
      <c r="D1" s="316" t="str">
        <f t="shared" ref="D1:D64" si="1">CONCATENATE("update lineups set player_notes = '", C1, "' where game_id = ", B1, " and player_name = '",A1,"'" )</f>
        <v>update lineups set player_notes = 'A Brentnall debut' where game_id = 19000409 and player_name = 'A Brentnall'</v>
      </c>
    </row>
    <row r="2" spans="1:4" x14ac:dyDescent="0.3">
      <c r="A2" s="316" t="s">
        <v>4530</v>
      </c>
      <c r="B2" s="317">
        <v>20080722</v>
      </c>
      <c r="C2" s="316" t="str">
        <f t="shared" si="0"/>
        <v>Aaron Mitchell debut</v>
      </c>
      <c r="D2" s="316" t="str">
        <f t="shared" si="1"/>
        <v>update lineups set player_notes = 'Aaron Mitchell debut' where game_id = 20080722 and player_name = 'Aaron Mitchell'</v>
      </c>
    </row>
    <row r="3" spans="1:4" x14ac:dyDescent="0.3">
      <c r="A3" s="316" t="s">
        <v>3557</v>
      </c>
      <c r="B3" s="317">
        <v>20101129</v>
      </c>
      <c r="C3" s="316" t="str">
        <f t="shared" si="0"/>
        <v>Aaron Ramsey debut</v>
      </c>
      <c r="D3" s="316" t="str">
        <f t="shared" si="1"/>
        <v>update lineups set player_notes = 'Aaron Ramsey debut' where game_id = 20101129 and player_name = 'Aaron Ramsey'</v>
      </c>
    </row>
    <row r="4" spans="1:4" x14ac:dyDescent="0.3">
      <c r="A4" s="316" t="s">
        <v>4651</v>
      </c>
      <c r="B4" s="317">
        <v>20160712</v>
      </c>
      <c r="C4" s="316" t="str">
        <f t="shared" si="0"/>
        <v>Adam Crookes debut</v>
      </c>
      <c r="D4" s="316" t="str">
        <f t="shared" si="1"/>
        <v>update lineups set player_notes = 'Adam Crookes debut' where game_id = 20160712 and player_name = 'Adam Crookes'</v>
      </c>
    </row>
    <row r="5" spans="1:4" x14ac:dyDescent="0.3">
      <c r="A5" s="316" t="s">
        <v>3491</v>
      </c>
      <c r="B5" s="317">
        <v>20080722</v>
      </c>
      <c r="C5" s="316" t="str">
        <f t="shared" si="0"/>
        <v>Adam Newbold debut</v>
      </c>
      <c r="D5" s="316" t="str">
        <f t="shared" si="1"/>
        <v>update lineups set player_notes = 'Adam Newbold debut' where game_id = 20080722 and player_name = 'Adam Newbold'</v>
      </c>
    </row>
    <row r="6" spans="1:4" x14ac:dyDescent="0.3">
      <c r="A6" s="316" t="s">
        <v>3496</v>
      </c>
      <c r="B6" s="317">
        <v>20041106</v>
      </c>
      <c r="C6" s="316" t="str">
        <f t="shared" si="0"/>
        <v>Adam Nowland debut</v>
      </c>
      <c r="D6" s="316" t="str">
        <f t="shared" si="1"/>
        <v>update lineups set player_notes = 'Adam Nowland debut' where game_id = 20041106 and player_name = 'Adam Nowland'</v>
      </c>
    </row>
    <row r="7" spans="1:4" x14ac:dyDescent="0.3">
      <c r="A7" s="316" t="s">
        <v>3551</v>
      </c>
      <c r="B7" s="317">
        <v>20020322</v>
      </c>
      <c r="C7" s="316" t="str">
        <f t="shared" si="0"/>
        <v>Adam Proudlock debut</v>
      </c>
      <c r="D7" s="316" t="str">
        <f t="shared" si="1"/>
        <v>update lineups set player_notes = 'Adam Proudlock debut' where game_id = 20020322 and player_name = 'Adam Proudlock'</v>
      </c>
    </row>
    <row r="8" spans="1:4" x14ac:dyDescent="0.3">
      <c r="A8" s="316" t="s">
        <v>3596</v>
      </c>
      <c r="B8" s="317">
        <v>18900906</v>
      </c>
      <c r="C8" s="316" t="str">
        <f t="shared" si="0"/>
        <v>Adam Scott debut</v>
      </c>
      <c r="D8" s="316" t="str">
        <f t="shared" si="1"/>
        <v>update lineups set player_notes = 'Adam Scott debut' where game_id = 18900906 and player_name = 'Adam Scott'</v>
      </c>
    </row>
    <row r="9" spans="1:4" x14ac:dyDescent="0.3">
      <c r="A9" s="316" t="s">
        <v>3256</v>
      </c>
      <c r="B9" s="317">
        <v>20120131</v>
      </c>
      <c r="C9" s="316" t="str">
        <f t="shared" si="0"/>
        <v>Adlene Guedioura debut</v>
      </c>
      <c r="D9" s="316" t="str">
        <f t="shared" si="1"/>
        <v>update lineups set player_notes = 'Adlene Guedioura debut' where game_id = 20120131 and player_name = 'Adlene Guedioura'</v>
      </c>
    </row>
    <row r="10" spans="1:4" x14ac:dyDescent="0.3">
      <c r="A10" s="316" t="s">
        <v>3020</v>
      </c>
      <c r="B10" s="317">
        <v>18960905</v>
      </c>
      <c r="C10" s="316" t="str">
        <f t="shared" si="0"/>
        <v>Adrian Capes debut</v>
      </c>
      <c r="D10" s="316" t="str">
        <f t="shared" si="1"/>
        <v>update lineups set player_notes = 'Adrian Capes debut' where game_id = 18960905 and player_name = 'Adrian Capes'</v>
      </c>
    </row>
    <row r="11" spans="1:4" x14ac:dyDescent="0.3">
      <c r="A11" s="316" t="s">
        <v>1532</v>
      </c>
      <c r="B11" s="317">
        <v>19431009</v>
      </c>
      <c r="C11" s="316" t="str">
        <f t="shared" si="0"/>
        <v>Airlie debut</v>
      </c>
      <c r="D11" s="316" t="str">
        <f t="shared" si="1"/>
        <v>update lineups set player_notes = 'Airlie debut' where game_id = 19431009 and player_name = 'Airlie'</v>
      </c>
    </row>
    <row r="12" spans="1:4" x14ac:dyDescent="0.3">
      <c r="A12" s="316" t="s">
        <v>2878</v>
      </c>
      <c r="B12" s="317">
        <v>19490205</v>
      </c>
      <c r="C12" s="316" t="str">
        <f t="shared" si="0"/>
        <v>Alan Ashman debut</v>
      </c>
      <c r="D12" s="316" t="str">
        <f t="shared" si="1"/>
        <v>update lineups set player_notes = 'Alan Ashman debut' where game_id = 19490205 and player_name = 'Alan Ashman'</v>
      </c>
    </row>
    <row r="13" spans="1:4" x14ac:dyDescent="0.3">
      <c r="A13" s="316" t="s">
        <v>3070</v>
      </c>
      <c r="B13" s="317">
        <v>19711026</v>
      </c>
      <c r="C13" s="316" t="str">
        <f t="shared" si="0"/>
        <v>Alan Buckley debut</v>
      </c>
      <c r="D13" s="316" t="str">
        <f t="shared" si="1"/>
        <v>update lineups set player_notes = 'Alan Buckley debut' where game_id = 19711026 and player_name = 'Alan Buckley'</v>
      </c>
    </row>
    <row r="14" spans="1:4" x14ac:dyDescent="0.3">
      <c r="A14" s="316" t="s">
        <v>3143</v>
      </c>
      <c r="B14" s="317">
        <v>19841201</v>
      </c>
      <c r="C14" s="316" t="str">
        <f t="shared" si="0"/>
        <v>Alan Davidson debut</v>
      </c>
      <c r="D14" s="316" t="str">
        <f t="shared" si="1"/>
        <v>update lineups set player_notes = 'Alan Davidson debut' where game_id = 19841201 and player_name = 'Alan Davidson'</v>
      </c>
    </row>
    <row r="15" spans="1:4" x14ac:dyDescent="0.3">
      <c r="A15" s="316" t="s">
        <v>3193</v>
      </c>
      <c r="B15" s="317">
        <v>19970215</v>
      </c>
      <c r="C15" s="316" t="str">
        <f t="shared" si="0"/>
        <v>Alan Fettis debut</v>
      </c>
      <c r="D15" s="316" t="str">
        <f t="shared" si="1"/>
        <v>update lineups set player_notes = 'Alan Fettis debut' where game_id = 19970215 and player_name = 'Alan Fettis'</v>
      </c>
    </row>
    <row r="16" spans="1:4" x14ac:dyDescent="0.3">
      <c r="A16" s="316" t="s">
        <v>3297</v>
      </c>
      <c r="B16" s="317">
        <v>19690322</v>
      </c>
      <c r="C16" s="316" t="str">
        <f t="shared" si="0"/>
        <v>Alan Hill debut</v>
      </c>
      <c r="D16" s="316" t="str">
        <f t="shared" si="1"/>
        <v>update lineups set player_notes = 'Alan Hill debut' where game_id = 19690322 and player_name = 'Alan Hill'</v>
      </c>
    </row>
    <row r="17" spans="1:4" x14ac:dyDescent="0.3">
      <c r="A17" s="316" t="s">
        <v>3302</v>
      </c>
      <c r="B17" s="317">
        <v>19640201</v>
      </c>
      <c r="C17" s="316" t="str">
        <f t="shared" si="0"/>
        <v>Alan Hinton debut</v>
      </c>
      <c r="D17" s="316" t="str">
        <f t="shared" si="1"/>
        <v>update lineups set player_notes = 'Alan Hinton debut' where game_id = 19640201 and player_name = 'Alan Hinton'</v>
      </c>
    </row>
    <row r="18" spans="1:4" x14ac:dyDescent="0.3">
      <c r="A18" s="316" t="s">
        <v>3308</v>
      </c>
      <c r="B18" s="317">
        <v>19541023</v>
      </c>
      <c r="C18" s="316" t="str">
        <f t="shared" si="0"/>
        <v>Alan Holder debut</v>
      </c>
      <c r="D18" s="316" t="str">
        <f t="shared" si="1"/>
        <v>update lineups set player_notes = 'Alan Holder debut' where game_id = 19541023 and player_name = 'Alan Holder'</v>
      </c>
    </row>
    <row r="19" spans="1:4" x14ac:dyDescent="0.3">
      <c r="A19" s="316" t="s">
        <v>3616</v>
      </c>
      <c r="B19" s="317">
        <v>20121124</v>
      </c>
      <c r="C19" s="316" t="str">
        <f t="shared" si="0"/>
        <v>Alan Hutton debut</v>
      </c>
      <c r="D19" s="316" t="str">
        <f t="shared" si="1"/>
        <v>update lineups set player_notes = 'Alan Hutton debut' where game_id = 20121124 and player_name = 'Alan Hutton'</v>
      </c>
    </row>
    <row r="20" spans="1:4" x14ac:dyDescent="0.3">
      <c r="A20" s="316" t="s">
        <v>3479</v>
      </c>
      <c r="B20" s="317">
        <v>19520119</v>
      </c>
      <c r="C20" s="316" t="str">
        <f t="shared" si="0"/>
        <v>Alan Moore debut</v>
      </c>
      <c r="D20" s="316" t="str">
        <f t="shared" si="1"/>
        <v>update lineups set player_notes = 'Alan Moore debut' where game_id = 19520119 and player_name = 'Alan Moore'</v>
      </c>
    </row>
    <row r="21" spans="1:4" x14ac:dyDescent="0.3">
      <c r="A21" s="316" t="s">
        <v>3506</v>
      </c>
      <c r="B21" s="317">
        <v>19510818</v>
      </c>
      <c r="C21" s="316" t="str">
        <f t="shared" si="0"/>
        <v>Alan Orr debut</v>
      </c>
      <c r="D21" s="316" t="str">
        <f t="shared" si="1"/>
        <v>update lineups set player_notes = 'Alan Orr debut' where game_id = 19510818 and player_name = 'Alan Orr'</v>
      </c>
    </row>
    <row r="22" spans="1:4" x14ac:dyDescent="0.3">
      <c r="A22" s="316" t="s">
        <v>3547</v>
      </c>
      <c r="B22" s="317">
        <v>20060717</v>
      </c>
      <c r="C22" s="316" t="str">
        <f t="shared" si="0"/>
        <v>Alan Power debut</v>
      </c>
      <c r="D22" s="316" t="str">
        <f t="shared" si="1"/>
        <v>update lineups set player_notes = 'Alan Power debut' where game_id = 20060717 and player_name = 'Alan Power'</v>
      </c>
    </row>
    <row r="23" spans="1:4" x14ac:dyDescent="0.3">
      <c r="A23" s="316" t="s">
        <v>617</v>
      </c>
      <c r="B23" s="317">
        <v>19970719</v>
      </c>
      <c r="C23" s="316" t="str">
        <f t="shared" si="0"/>
        <v>Alan Rogers debut</v>
      </c>
      <c r="D23" s="316" t="str">
        <f t="shared" si="1"/>
        <v>update lineups set player_notes = 'Alan Rogers debut' where game_id = 19970719 and player_name = 'Alan Rogers'</v>
      </c>
    </row>
    <row r="24" spans="1:4" x14ac:dyDescent="0.3">
      <c r="A24" s="316" t="s">
        <v>2944</v>
      </c>
      <c r="B24" s="317">
        <v>19371002</v>
      </c>
      <c r="C24" s="316" t="str">
        <f t="shared" si="0"/>
        <v>Alan Todd debut</v>
      </c>
      <c r="D24" s="316" t="str">
        <f t="shared" si="1"/>
        <v>update lineups set player_notes = 'Alan Todd debut' where game_id = 19371002 and player_name = 'Alan Todd'</v>
      </c>
    </row>
    <row r="25" spans="1:4" x14ac:dyDescent="0.3">
      <c r="A25" s="316" t="s">
        <v>3750</v>
      </c>
      <c r="B25" s="317">
        <v>20070317</v>
      </c>
      <c r="C25" s="316" t="str">
        <f t="shared" si="0"/>
        <v>Alan Wright debut</v>
      </c>
      <c r="D25" s="316" t="str">
        <f t="shared" si="1"/>
        <v>update lineups set player_notes = 'Alan Wright debut' where game_id = 20070317 and player_name = 'Alan Wright'</v>
      </c>
    </row>
    <row r="26" spans="1:4" x14ac:dyDescent="0.3">
      <c r="A26" s="316" t="s">
        <v>3087</v>
      </c>
      <c r="B26" s="317">
        <v>18940901</v>
      </c>
      <c r="C26" s="316" t="str">
        <f t="shared" si="0"/>
        <v>Albert Carnelly debut</v>
      </c>
      <c r="D26" s="316" t="str">
        <f t="shared" si="1"/>
        <v>update lineups set player_notes = 'Albert Carnelly debut' where game_id = 18940901 and player_name = 'Albert Carnelly'</v>
      </c>
    </row>
    <row r="27" spans="1:4" x14ac:dyDescent="0.3">
      <c r="A27" s="316" t="s">
        <v>3059</v>
      </c>
      <c r="B27" s="317">
        <v>19191018</v>
      </c>
      <c r="C27" s="316" t="str">
        <f t="shared" si="0"/>
        <v>Albert Davis debut</v>
      </c>
      <c r="D27" s="316" t="str">
        <f t="shared" si="1"/>
        <v>update lineups set player_notes = 'Albert Davis debut' where game_id = 19191018 and player_name = 'Albert Davis'</v>
      </c>
    </row>
    <row r="28" spans="1:4" x14ac:dyDescent="0.3">
      <c r="A28" s="316" t="s">
        <v>3164</v>
      </c>
      <c r="B28" s="317">
        <v>19120420</v>
      </c>
      <c r="C28" s="316" t="str">
        <f t="shared" si="0"/>
        <v>Albert Dodson debut</v>
      </c>
      <c r="D28" s="316" t="str">
        <f t="shared" si="1"/>
        <v>update lineups set player_notes = 'Albert Dodson debut' where game_id = 19120420 and player_name = 'Albert Dodson'</v>
      </c>
    </row>
    <row r="29" spans="1:4" x14ac:dyDescent="0.3">
      <c r="A29" s="316" t="s">
        <v>2856</v>
      </c>
      <c r="B29" s="317">
        <v>19270827</v>
      </c>
      <c r="C29" s="316" t="str">
        <f t="shared" si="0"/>
        <v>Albert Harrison debut</v>
      </c>
      <c r="D29" s="316" t="str">
        <f t="shared" si="1"/>
        <v>update lineups set player_notes = 'Albert Harrison debut' where game_id = 19270827 and player_name = 'Albert Harrison'</v>
      </c>
    </row>
    <row r="30" spans="1:4" x14ac:dyDescent="0.3">
      <c r="A30" s="316" t="s">
        <v>3286</v>
      </c>
      <c r="B30" s="317">
        <v>19091227</v>
      </c>
      <c r="C30" s="316" t="str">
        <f t="shared" si="0"/>
        <v>Albert Hasell debut</v>
      </c>
      <c r="D30" s="316" t="str">
        <f t="shared" si="1"/>
        <v>update lineups set player_notes = 'Albert Hasell debut' where game_id = 19091227 and player_name = 'Albert Hasell'</v>
      </c>
    </row>
    <row r="31" spans="1:4" x14ac:dyDescent="0.3">
      <c r="A31" s="316" t="s">
        <v>3310</v>
      </c>
      <c r="B31" s="317">
        <v>19051202</v>
      </c>
      <c r="C31" s="316" t="str">
        <f t="shared" si="0"/>
        <v>Albert Holmes debut</v>
      </c>
      <c r="D31" s="316" t="str">
        <f t="shared" si="1"/>
        <v>update lineups set player_notes = 'Albert Holmes debut' where game_id = 19051202 and player_name = 'Albert Holmes'</v>
      </c>
    </row>
    <row r="32" spans="1:4" x14ac:dyDescent="0.3">
      <c r="A32" s="316" t="s">
        <v>3335</v>
      </c>
      <c r="B32" s="317">
        <v>19070329</v>
      </c>
      <c r="C32" s="316" t="str">
        <f t="shared" si="0"/>
        <v>Albert Iremonger debut</v>
      </c>
      <c r="D32" s="316" t="str">
        <f t="shared" si="1"/>
        <v>update lineups set player_notes = 'Albert Iremonger debut' where game_id = 19070329 and player_name = 'Albert Iremonger'</v>
      </c>
    </row>
    <row r="33" spans="1:4" x14ac:dyDescent="0.3">
      <c r="A33" s="316" t="s">
        <v>3361</v>
      </c>
      <c r="B33" s="317">
        <v>19031010</v>
      </c>
      <c r="C33" s="316" t="str">
        <f t="shared" si="0"/>
        <v>Albert Jones debut</v>
      </c>
      <c r="D33" s="316" t="str">
        <f t="shared" si="1"/>
        <v>update lineups set player_notes = 'Albert Jones debut' where game_id = 19031010 and player_name = 'Albert Jones'</v>
      </c>
    </row>
    <row r="34" spans="1:4" x14ac:dyDescent="0.3">
      <c r="A34" s="316" t="s">
        <v>3645</v>
      </c>
      <c r="B34" s="317">
        <v>18890201</v>
      </c>
      <c r="C34" s="316" t="str">
        <f t="shared" si="0"/>
        <v>Albert Smith debut</v>
      </c>
      <c r="D34" s="316" t="str">
        <f t="shared" si="1"/>
        <v>update lineups set player_notes = 'Albert Smith debut' where game_id = 18890201 and player_name = 'Albert Smith'</v>
      </c>
    </row>
    <row r="35" spans="1:4" x14ac:dyDescent="0.3">
      <c r="A35" s="316" t="s">
        <v>1559</v>
      </c>
      <c r="B35" s="317">
        <v>19411213</v>
      </c>
      <c r="C35" s="316" t="str">
        <f t="shared" si="0"/>
        <v>Aldred debut</v>
      </c>
      <c r="D35" s="316" t="str">
        <f t="shared" si="1"/>
        <v>update lineups set player_notes = 'Aldred debut' where game_id = 19411213 and player_name = 'Aldred'</v>
      </c>
    </row>
    <row r="36" spans="1:4" x14ac:dyDescent="0.3">
      <c r="A36" s="316" t="s">
        <v>3296</v>
      </c>
      <c r="B36" s="317">
        <v>18900906</v>
      </c>
      <c r="C36" s="316" t="str">
        <f t="shared" si="0"/>
        <v>Alex Higgins debut</v>
      </c>
      <c r="D36" s="316" t="str">
        <f t="shared" si="1"/>
        <v>update lineups set player_notes = 'Alex Higgins debut' where game_id = 18900906 and player_name = 'Alex Higgins'</v>
      </c>
    </row>
    <row r="37" spans="1:4" x14ac:dyDescent="0.3">
      <c r="A37" s="316" t="s">
        <v>3805</v>
      </c>
      <c r="B37" s="317">
        <v>20160715</v>
      </c>
      <c r="C37" s="316" t="str">
        <f t="shared" si="0"/>
        <v>Alex Iacovitti debut</v>
      </c>
      <c r="D37" s="316" t="str">
        <f t="shared" si="1"/>
        <v>update lineups set player_notes = 'Alex Iacovitti debut' where game_id = 20160715 and player_name = 'Alex Iacovitti'</v>
      </c>
    </row>
    <row r="38" spans="1:4" x14ac:dyDescent="0.3">
      <c r="A38" s="316" t="s">
        <v>3333</v>
      </c>
      <c r="B38" s="317">
        <v>19700117</v>
      </c>
      <c r="C38" s="316" t="str">
        <f t="shared" si="0"/>
        <v>Alex Ingram debut</v>
      </c>
      <c r="D38" s="316" t="str">
        <f t="shared" si="1"/>
        <v>update lineups set player_notes = 'Alex Ingram debut' where game_id = 19700117 and player_name = 'Alex Ingram'</v>
      </c>
    </row>
    <row r="39" spans="1:4" x14ac:dyDescent="0.3">
      <c r="A39" s="316" t="s">
        <v>2913</v>
      </c>
      <c r="B39" s="317">
        <v>18930902</v>
      </c>
      <c r="C39" s="316" t="str">
        <f t="shared" si="0"/>
        <v>Alex Stewart debut</v>
      </c>
      <c r="D39" s="316" t="str">
        <f t="shared" si="1"/>
        <v>update lineups set player_notes = 'Alex Stewart debut' where game_id = 18930902 and player_name = 'Alex Stewart'</v>
      </c>
    </row>
    <row r="40" spans="1:4" x14ac:dyDescent="0.3">
      <c r="A40" s="316" t="s">
        <v>2992</v>
      </c>
      <c r="B40" s="317">
        <v>19360829</v>
      </c>
      <c r="C40" s="316" t="str">
        <f t="shared" si="0"/>
        <v>Alex Wood debut</v>
      </c>
      <c r="D40" s="316" t="str">
        <f t="shared" si="1"/>
        <v>update lineups set player_notes = 'Alex Wood debut' where game_id = 19360829 and player_name = 'Alex Wood'</v>
      </c>
    </row>
    <row r="41" spans="1:4" x14ac:dyDescent="0.3">
      <c r="A41" s="316" t="s">
        <v>3190</v>
      </c>
      <c r="B41" s="317">
        <v>19300913</v>
      </c>
      <c r="C41" s="316" t="str">
        <f t="shared" si="0"/>
        <v>Alexander Farmer debut</v>
      </c>
      <c r="D41" s="316" t="str">
        <f t="shared" si="1"/>
        <v>update lineups set player_notes = 'Alexander Farmer debut' where game_id = 19300913 and player_name = 'Alexander Farmer'</v>
      </c>
    </row>
    <row r="42" spans="1:4" x14ac:dyDescent="0.3">
      <c r="A42" s="316" t="s">
        <v>3158</v>
      </c>
      <c r="B42" s="317">
        <v>19230901</v>
      </c>
      <c r="C42" s="316" t="str">
        <f t="shared" si="0"/>
        <v>Alf Dexter debut</v>
      </c>
      <c r="D42" s="316" t="str">
        <f t="shared" si="1"/>
        <v>update lineups set player_notes = 'Alf Dexter debut' where game_id = 19230901 and player_name = 'Alf Dexter'</v>
      </c>
    </row>
    <row r="43" spans="1:4" x14ac:dyDescent="0.3">
      <c r="A43" s="316" t="s">
        <v>3554</v>
      </c>
      <c r="B43" s="317">
        <v>19300830</v>
      </c>
      <c r="C43" s="316" t="str">
        <f t="shared" si="0"/>
        <v>Alf Quantrill debut</v>
      </c>
      <c r="D43" s="316" t="str">
        <f t="shared" si="1"/>
        <v>update lineups set player_notes = 'Alf Quantrill debut' where game_id = 19300830 and player_name = 'Alf Quantrill'</v>
      </c>
    </row>
    <row r="44" spans="1:4" x14ac:dyDescent="0.3">
      <c r="A44" s="316" t="s">
        <v>3587</v>
      </c>
      <c r="B44" s="317">
        <v>19110408</v>
      </c>
      <c r="C44" s="316" t="str">
        <f t="shared" si="0"/>
        <v>Alf Rowlands debut</v>
      </c>
      <c r="D44" s="316" t="str">
        <f t="shared" si="1"/>
        <v>update lineups set player_notes = 'Alf Rowlands debut' where game_id = 19110408 and player_name = 'Alf Rowlands'</v>
      </c>
    </row>
    <row r="45" spans="1:4" x14ac:dyDescent="0.3">
      <c r="A45" s="316" t="s">
        <v>3658</v>
      </c>
      <c r="B45" s="317">
        <v>18970904</v>
      </c>
      <c r="C45" s="316" t="str">
        <f t="shared" si="0"/>
        <v>Alf Spouncer debut</v>
      </c>
      <c r="D45" s="316" t="str">
        <f t="shared" si="1"/>
        <v>update lineups set player_notes = 'Alf Spouncer debut' where game_id = 18970904 and player_name = 'Alf Spouncer'</v>
      </c>
    </row>
    <row r="46" spans="1:4" x14ac:dyDescent="0.3">
      <c r="A46" s="316" t="s">
        <v>2927</v>
      </c>
      <c r="B46" s="317">
        <v>19260918</v>
      </c>
      <c r="C46" s="316" t="str">
        <f t="shared" si="0"/>
        <v>Alf Townsend debut</v>
      </c>
      <c r="D46" s="316" t="str">
        <f t="shared" si="1"/>
        <v>update lineups set player_notes = 'Alf Townsend debut' where game_id = 19260918 and player_name = 'Alf Townsend'</v>
      </c>
    </row>
    <row r="47" spans="1:4" x14ac:dyDescent="0.3">
      <c r="A47" s="316" t="s">
        <v>2952</v>
      </c>
      <c r="B47" s="317">
        <v>18781116</v>
      </c>
      <c r="C47" s="316" t="str">
        <f t="shared" si="0"/>
        <v>Alf Turner debut</v>
      </c>
      <c r="D47" s="316" t="str">
        <f t="shared" si="1"/>
        <v>update lineups set player_notes = 'Alf Turner debut' where game_id = 18781116 and player_name = 'Alf Turner'</v>
      </c>
    </row>
    <row r="48" spans="1:4" x14ac:dyDescent="0.3">
      <c r="A48" s="316" t="s">
        <v>2858</v>
      </c>
      <c r="B48" s="317">
        <v>19940206</v>
      </c>
      <c r="C48" s="316" t="str">
        <f t="shared" si="0"/>
        <v>Alfe-Inge Haaland debut</v>
      </c>
      <c r="D48" s="316" t="str">
        <f t="shared" si="1"/>
        <v>update lineups set player_notes = 'Alfe-Inge Haaland debut' where game_id = 19940206 and player_name = 'Alfe-Inge Haaland'</v>
      </c>
    </row>
    <row r="49" spans="1:4" x14ac:dyDescent="0.3">
      <c r="A49" s="316" t="s">
        <v>3030</v>
      </c>
      <c r="B49" s="317">
        <v>19201218</v>
      </c>
      <c r="C49" s="316" t="str">
        <f t="shared" si="0"/>
        <v>Alfred Bennett debut</v>
      </c>
      <c r="D49" s="316" t="str">
        <f t="shared" si="1"/>
        <v>update lineups set player_notes = 'Alfred Bennett debut' where game_id = 19201218 and player_name = 'Alfred Bennett'</v>
      </c>
    </row>
    <row r="50" spans="1:4" x14ac:dyDescent="0.3">
      <c r="A50" s="316" t="s">
        <v>3166</v>
      </c>
      <c r="B50" s="317">
        <v>19210219</v>
      </c>
      <c r="C50" s="316" t="str">
        <f t="shared" si="0"/>
        <v>Alfred Donovan debut</v>
      </c>
      <c r="D50" s="316" t="str">
        <f t="shared" si="1"/>
        <v>update lineups set player_notes = 'Alfred Donovan debut' where game_id = 19210219 and player_name = 'Alfred Donovan'</v>
      </c>
    </row>
    <row r="51" spans="1:4" x14ac:dyDescent="0.3">
      <c r="A51" s="316" t="s">
        <v>3197</v>
      </c>
      <c r="B51" s="317">
        <v>19101203</v>
      </c>
      <c r="C51" s="316" t="str">
        <f t="shared" si="0"/>
        <v>Alfred Fisher debut</v>
      </c>
      <c r="D51" s="316" t="str">
        <f t="shared" si="1"/>
        <v>update lineups set player_notes = 'Alfred Fisher debut' where game_id = 19101203 and player_name = 'Alfred Fisher'</v>
      </c>
    </row>
    <row r="52" spans="1:4" x14ac:dyDescent="0.3">
      <c r="A52" s="316" t="s">
        <v>3640</v>
      </c>
      <c r="B52" s="317">
        <v>19950909</v>
      </c>
      <c r="C52" s="316" t="str">
        <f t="shared" si="0"/>
        <v>Andrea Silenzi debut</v>
      </c>
      <c r="D52" s="316" t="str">
        <f t="shared" si="1"/>
        <v>update lineups set player_notes = 'Andrea Silenzi debut' where game_id = 19950909 and player_name = 'Andrea Silenzi'</v>
      </c>
    </row>
    <row r="53" spans="1:4" x14ac:dyDescent="0.3">
      <c r="A53" s="316" t="s">
        <v>3098</v>
      </c>
      <c r="B53" s="317">
        <v>19020901</v>
      </c>
      <c r="C53" s="316" t="str">
        <f t="shared" si="0"/>
        <v>Andrew Gara debut</v>
      </c>
      <c r="D53" s="316" t="str">
        <f t="shared" si="1"/>
        <v>update lineups set player_notes = 'Andrew Gara debut' where game_id = 19020901 and player_name = 'Andrew Gara'</v>
      </c>
    </row>
    <row r="54" spans="1:4" x14ac:dyDescent="0.3">
      <c r="A54" s="316" t="s">
        <v>3456</v>
      </c>
      <c r="B54" s="317">
        <v>19240830</v>
      </c>
      <c r="C54" s="316" t="str">
        <f t="shared" si="0"/>
        <v>Andrew Miller debut</v>
      </c>
      <c r="D54" s="316" t="str">
        <f t="shared" si="1"/>
        <v>update lineups set player_notes = 'Andrew Miller debut' where game_id = 19240830 and player_name = 'Andrew Miller'</v>
      </c>
    </row>
    <row r="55" spans="1:4" x14ac:dyDescent="0.3">
      <c r="A55" s="316" t="s">
        <v>919</v>
      </c>
      <c r="B55" s="317">
        <v>20100721</v>
      </c>
      <c r="C55" s="316" t="str">
        <f t="shared" si="0"/>
        <v>Andrews (2010) debut</v>
      </c>
      <c r="D55" s="316" t="str">
        <f t="shared" si="1"/>
        <v>update lineups set player_notes = 'Andrews (2010) debut' where game_id = 20100721 and player_name = 'Andrews (2010)'</v>
      </c>
    </row>
    <row r="56" spans="1:4" x14ac:dyDescent="0.3">
      <c r="A56" s="316" t="s">
        <v>3108</v>
      </c>
      <c r="B56" s="317">
        <v>20080718</v>
      </c>
      <c r="C56" s="316" t="str">
        <f t="shared" si="0"/>
        <v>Andy Cole debut</v>
      </c>
      <c r="D56" s="316" t="str">
        <f t="shared" si="1"/>
        <v>update lineups set player_notes = 'Andy Cole debut' where game_id = 20080718 and player_name = 'Andy Cole'</v>
      </c>
    </row>
    <row r="57" spans="1:4" x14ac:dyDescent="0.3">
      <c r="A57" s="316" t="s">
        <v>3144</v>
      </c>
      <c r="B57" s="317">
        <v>19970804</v>
      </c>
      <c r="C57" s="316" t="str">
        <f t="shared" si="0"/>
        <v>Andy Dawson debut</v>
      </c>
      <c r="D57" s="316" t="str">
        <f t="shared" si="1"/>
        <v>update lineups set player_notes = 'Andy Dawson debut' where game_id = 19970804 and player_name = 'Andy Dawson'</v>
      </c>
    </row>
    <row r="58" spans="1:4" x14ac:dyDescent="0.3">
      <c r="A58" s="316" t="s">
        <v>3253</v>
      </c>
      <c r="B58" s="317">
        <v>19980908</v>
      </c>
      <c r="C58" s="316" t="str">
        <f t="shared" si="0"/>
        <v>Andy Gray debut</v>
      </c>
      <c r="D58" s="316" t="str">
        <f t="shared" si="1"/>
        <v>update lineups set player_notes = 'Andy Gray debut' where game_id = 19980908 and player_name = 'Andy Gray'</v>
      </c>
    </row>
    <row r="59" spans="1:4" x14ac:dyDescent="0.3">
      <c r="A59" s="316" t="s">
        <v>4531</v>
      </c>
      <c r="B59" s="317">
        <v>20020803</v>
      </c>
      <c r="C59" s="316" t="str">
        <f t="shared" si="0"/>
        <v>Andy Haskins debut</v>
      </c>
      <c r="D59" s="316" t="str">
        <f t="shared" si="1"/>
        <v>update lineups set player_notes = 'Andy Haskins debut' where game_id = 20020803 and player_name = 'Andy Haskins'</v>
      </c>
    </row>
    <row r="60" spans="1:4" x14ac:dyDescent="0.3">
      <c r="A60" s="316" t="s">
        <v>3332</v>
      </c>
      <c r="B60" s="317">
        <v>20040214</v>
      </c>
      <c r="C60" s="316" t="str">
        <f t="shared" si="0"/>
        <v>Andy Impey debut</v>
      </c>
      <c r="D60" s="316" t="str">
        <f t="shared" si="1"/>
        <v>update lineups set player_notes = 'Andy Impey debut' where game_id = 20040214 and player_name = 'Andy Impey'</v>
      </c>
    </row>
    <row r="61" spans="1:4" x14ac:dyDescent="0.3">
      <c r="A61" s="316" t="s">
        <v>2868</v>
      </c>
      <c r="B61" s="317">
        <v>19970719</v>
      </c>
      <c r="C61" s="316" t="str">
        <f t="shared" si="0"/>
        <v>Andy Johnson debut</v>
      </c>
      <c r="D61" s="316" t="str">
        <f t="shared" si="1"/>
        <v>update lineups set player_notes = 'Andy Johnson debut' where game_id = 19970719 and player_name = 'Andy Johnson'</v>
      </c>
    </row>
    <row r="62" spans="1:4" x14ac:dyDescent="0.3">
      <c r="A62" s="316" t="s">
        <v>3429</v>
      </c>
      <c r="B62" s="317">
        <v>19920318</v>
      </c>
      <c r="C62" s="316" t="str">
        <f t="shared" si="0"/>
        <v>Andy Marriott debut</v>
      </c>
      <c r="D62" s="316" t="str">
        <f t="shared" si="1"/>
        <v>update lineups set player_notes = 'Andy Marriott debut' where game_id = 19920318 and player_name = 'Andy Marriott'</v>
      </c>
    </row>
    <row r="63" spans="1:4" x14ac:dyDescent="0.3">
      <c r="A63" s="316" t="s">
        <v>3027</v>
      </c>
      <c r="B63" s="317">
        <v>20050205</v>
      </c>
      <c r="C63" s="316" t="str">
        <f t="shared" si="0"/>
        <v>Andy Melville debut</v>
      </c>
      <c r="D63" s="316" t="str">
        <f t="shared" si="1"/>
        <v>update lineups set player_notes = 'Andy Melville debut' where game_id = 20050205 and player_name = 'Andy Melville'</v>
      </c>
    </row>
    <row r="64" spans="1:4" x14ac:dyDescent="0.3">
      <c r="A64" s="316" t="s">
        <v>611</v>
      </c>
      <c r="B64" s="317">
        <v>20001115</v>
      </c>
      <c r="C64" s="316" t="str">
        <f t="shared" si="0"/>
        <v>Andy Reid debut</v>
      </c>
      <c r="D64" s="316" t="str">
        <f t="shared" si="1"/>
        <v>update lineups set player_notes = 'Andy Reid debut' where game_id = 20001115 and player_name = 'Andy Reid'</v>
      </c>
    </row>
    <row r="65" spans="1:4" x14ac:dyDescent="0.3">
      <c r="A65" s="316" t="s">
        <v>3774</v>
      </c>
      <c r="B65" s="317">
        <v>19980427</v>
      </c>
      <c r="C65" s="316" t="str">
        <f t="shared" ref="C65:C128" si="2">CONCATENATE(A65, " debut")</f>
        <v>Andy Todd debut</v>
      </c>
      <c r="D65" s="316" t="str">
        <f t="shared" ref="D65:D128" si="3">CONCATENATE("update lineups set player_notes = '", C65, "' where game_id = ", B65, " and player_name = '",A65,"'" )</f>
        <v>update lineups set player_notes = 'Andy Todd debut' where game_id = 19980427 and player_name = 'Andy Todd'</v>
      </c>
    </row>
    <row r="66" spans="1:4" x14ac:dyDescent="0.3">
      <c r="A66" s="316" t="s">
        <v>4652</v>
      </c>
      <c r="B66" s="317">
        <v>20160715</v>
      </c>
      <c r="C66" s="316" t="str">
        <f t="shared" si="2"/>
        <v>Anel Ahmedhodzic debut</v>
      </c>
      <c r="D66" s="316" t="str">
        <f t="shared" si="3"/>
        <v>update lineups set player_notes = 'Anel Ahmedhodzic debut' where game_id = 20160715 and player_name = 'Anel Ahmedhodzic'</v>
      </c>
    </row>
    <row r="67" spans="1:4" x14ac:dyDescent="0.3">
      <c r="A67" s="316" t="s">
        <v>4532</v>
      </c>
      <c r="B67" s="317">
        <v>19400309</v>
      </c>
      <c r="C67" s="316" t="str">
        <f t="shared" si="2"/>
        <v>Anotonio debut</v>
      </c>
      <c r="D67" s="316" t="str">
        <f t="shared" si="3"/>
        <v>update lineups set player_notes = 'Anotonio debut' where game_id = 19400309 and player_name = 'Anotonio'</v>
      </c>
    </row>
    <row r="68" spans="1:4" x14ac:dyDescent="0.3">
      <c r="A68" s="316" t="s">
        <v>1878</v>
      </c>
      <c r="B68" s="317">
        <v>19151023</v>
      </c>
      <c r="C68" s="316" t="str">
        <f t="shared" si="2"/>
        <v>Anthony (1915) debut</v>
      </c>
      <c r="D68" s="316" t="str">
        <f t="shared" si="3"/>
        <v>update lineups set player_notes = 'Anthony (1915) debut' where game_id = 19151023 and player_name = 'Anthony (1915)'</v>
      </c>
    </row>
    <row r="69" spans="1:4" x14ac:dyDescent="0.3">
      <c r="A69" s="316" t="s">
        <v>4533</v>
      </c>
      <c r="B69" s="317">
        <v>19040423</v>
      </c>
      <c r="C69" s="316" t="str">
        <f t="shared" si="2"/>
        <v>Anthony (2014) debut</v>
      </c>
      <c r="D69" s="316" t="str">
        <f t="shared" si="3"/>
        <v>update lineups set player_notes = 'Anthony (2014) debut' where game_id = 19040423 and player_name = 'Anthony (2014)'</v>
      </c>
    </row>
    <row r="70" spans="1:4" x14ac:dyDescent="0.3">
      <c r="A70" s="316" t="s">
        <v>3811</v>
      </c>
      <c r="B70" s="317">
        <v>20160712</v>
      </c>
      <c r="C70" s="316" t="str">
        <f t="shared" si="2"/>
        <v>Apostolos Vellios debut</v>
      </c>
      <c r="D70" s="316" t="str">
        <f t="shared" si="3"/>
        <v>update lineups set player_notes = 'Apostolos Vellios debut' where game_id = 20160712 and player_name = 'Apostolos Vellios'</v>
      </c>
    </row>
    <row r="71" spans="1:4" x14ac:dyDescent="0.3">
      <c r="A71" s="316" t="s">
        <v>3572</v>
      </c>
      <c r="B71" s="317">
        <v>18910905</v>
      </c>
      <c r="C71" s="316" t="str">
        <f t="shared" si="2"/>
        <v>Archibald Ritchie debut</v>
      </c>
      <c r="D71" s="316" t="str">
        <f t="shared" si="3"/>
        <v>update lineups set player_notes = 'Archibald Ritchie debut' where game_id = 18910905 and player_name = 'Archibald Ritchie'</v>
      </c>
    </row>
    <row r="72" spans="1:4" x14ac:dyDescent="0.3">
      <c r="A72" s="316" t="s">
        <v>2870</v>
      </c>
      <c r="B72" s="317">
        <v>19770912</v>
      </c>
      <c r="C72" s="316" t="str">
        <f t="shared" si="2"/>
        <v>Archie Gemmill debut</v>
      </c>
      <c r="D72" s="316" t="str">
        <f t="shared" si="3"/>
        <v>update lineups set player_notes = 'Archie Gemmill debut' where game_id = 19770912 and player_name = 'Archie Gemmill'</v>
      </c>
    </row>
    <row r="73" spans="1:4" x14ac:dyDescent="0.3">
      <c r="A73" s="316" t="s">
        <v>4442</v>
      </c>
      <c r="B73" s="317">
        <v>20160809</v>
      </c>
      <c r="C73" s="316" t="str">
        <f t="shared" si="2"/>
        <v>Armand Traore debut</v>
      </c>
      <c r="D73" s="316" t="str">
        <f t="shared" si="3"/>
        <v>update lineups set player_notes = 'Armand Traore debut' where game_id = 20160809 and player_name = 'Armand Traore'</v>
      </c>
    </row>
    <row r="74" spans="1:4" x14ac:dyDescent="0.3">
      <c r="A74" s="316" t="s">
        <v>1638</v>
      </c>
      <c r="B74" s="317">
        <v>19410606</v>
      </c>
      <c r="C74" s="316" t="str">
        <f t="shared" si="2"/>
        <v>Arnold debut</v>
      </c>
      <c r="D74" s="316" t="str">
        <f t="shared" si="3"/>
        <v>update lineups set player_notes = 'Arnold debut' where game_id = 19410606 and player_name = 'Arnold'</v>
      </c>
    </row>
    <row r="75" spans="1:4" x14ac:dyDescent="0.3">
      <c r="A75" s="316" t="s">
        <v>3675</v>
      </c>
      <c r="B75" s="317">
        <v>20070718</v>
      </c>
      <c r="C75" s="316" t="str">
        <f t="shared" si="2"/>
        <v>Arron Davies debut</v>
      </c>
      <c r="D75" s="316" t="str">
        <f t="shared" si="3"/>
        <v>update lineups set player_notes = 'Arron Davies debut' where game_id = 20070718 and player_name = 'Arron Davies'</v>
      </c>
    </row>
    <row r="76" spans="1:4" x14ac:dyDescent="0.3">
      <c r="A76" s="316" t="s">
        <v>3032</v>
      </c>
      <c r="B76" s="317">
        <v>19361228</v>
      </c>
      <c r="C76" s="316" t="str">
        <f t="shared" si="2"/>
        <v>Arthur Betts debut</v>
      </c>
      <c r="D76" s="316" t="str">
        <f t="shared" si="3"/>
        <v>update lineups set player_notes = 'Arthur Betts debut' where game_id = 19361228 and player_name = 'Arthur Betts'</v>
      </c>
    </row>
    <row r="77" spans="1:4" x14ac:dyDescent="0.3">
      <c r="A77" s="316" t="s">
        <v>3038</v>
      </c>
      <c r="B77" s="317">
        <v>18960905</v>
      </c>
      <c r="C77" s="316" t="str">
        <f t="shared" si="2"/>
        <v>Arthur Capes debut</v>
      </c>
      <c r="D77" s="316" t="str">
        <f t="shared" si="3"/>
        <v>update lineups set player_notes = 'Arthur Capes debut' where game_id = 18960905 and player_name = 'Arthur Capes'</v>
      </c>
    </row>
    <row r="78" spans="1:4" x14ac:dyDescent="0.3">
      <c r="A78" s="316" t="s">
        <v>3097</v>
      </c>
      <c r="B78" s="317">
        <v>18981015</v>
      </c>
      <c r="C78" s="316" t="str">
        <f t="shared" si="2"/>
        <v>Arthur Charlton debut</v>
      </c>
      <c r="D78" s="316" t="str">
        <f t="shared" si="3"/>
        <v>update lineups set player_notes = 'Arthur Charlton debut' where game_id = 18981015 and player_name = 'Arthur Charlton'</v>
      </c>
    </row>
    <row r="79" spans="1:4" x14ac:dyDescent="0.3">
      <c r="A79" s="316" t="s">
        <v>3245</v>
      </c>
      <c r="B79" s="317">
        <v>18781116</v>
      </c>
      <c r="C79" s="316" t="str">
        <f t="shared" si="2"/>
        <v>Arthur Goodyer debut</v>
      </c>
      <c r="D79" s="316" t="str">
        <f t="shared" si="3"/>
        <v>update lineups set player_notes = 'Arthur Goodyer debut' where game_id = 18781116 and player_name = 'Arthur Goodyer'</v>
      </c>
    </row>
    <row r="80" spans="1:4" x14ac:dyDescent="0.3">
      <c r="A80" s="316" t="s">
        <v>3293</v>
      </c>
      <c r="B80" s="317">
        <v>19250124</v>
      </c>
      <c r="C80" s="316" t="str">
        <f t="shared" si="2"/>
        <v>Arthur Hewitt debut</v>
      </c>
      <c r="D80" s="316" t="str">
        <f t="shared" si="3"/>
        <v>update lineups set player_notes = 'Arthur Hewitt debut' where game_id = 19250124 and player_name = 'Arthur Hewitt'</v>
      </c>
    </row>
    <row r="81" spans="1:4" x14ac:dyDescent="0.3">
      <c r="A81" s="316" t="s">
        <v>3397</v>
      </c>
      <c r="B81" s="317">
        <v>19530228</v>
      </c>
      <c r="C81" s="316" t="str">
        <f t="shared" si="2"/>
        <v>Arthur Lemon debut</v>
      </c>
      <c r="D81" s="316" t="str">
        <f t="shared" si="3"/>
        <v>update lineups set player_notes = 'Arthur Lemon debut' where game_id = 19530228 and player_name = 'Arthur Lemon'</v>
      </c>
    </row>
    <row r="82" spans="1:4" x14ac:dyDescent="0.3">
      <c r="A82" s="316" t="s">
        <v>3405</v>
      </c>
      <c r="B82" s="317">
        <v>19580208</v>
      </c>
      <c r="C82" s="316" t="str">
        <f t="shared" si="2"/>
        <v>Arthur Lightning debut</v>
      </c>
      <c r="D82" s="316" t="str">
        <f t="shared" si="3"/>
        <v>update lineups set player_notes = 'Arthur Lightning debut' where game_id = 19580208 and player_name = 'Arthur Lightning'</v>
      </c>
    </row>
    <row r="83" spans="1:4" x14ac:dyDescent="0.3">
      <c r="A83" s="316" t="s">
        <v>3436</v>
      </c>
      <c r="B83" s="317">
        <v>19330408</v>
      </c>
      <c r="C83" s="316" t="str">
        <f t="shared" si="2"/>
        <v>Arthur Masters debut</v>
      </c>
      <c r="D83" s="316" t="str">
        <f t="shared" si="3"/>
        <v>update lineups set player_notes = 'Arthur Masters debut' where game_id = 19330408 and player_name = 'Arthur Masters'</v>
      </c>
    </row>
    <row r="84" spans="1:4" x14ac:dyDescent="0.3">
      <c r="A84" s="316" t="s">
        <v>3533</v>
      </c>
      <c r="B84" s="317">
        <v>18871015</v>
      </c>
      <c r="C84" s="316" t="str">
        <f t="shared" si="2"/>
        <v>Arthur Pike debut</v>
      </c>
      <c r="D84" s="316" t="str">
        <f t="shared" si="3"/>
        <v>update lineups set player_notes = 'Arthur Pike debut' where game_id = 18871015 and player_name = 'Arthur Pike'</v>
      </c>
    </row>
    <row r="85" spans="1:4" x14ac:dyDescent="0.3">
      <c r="A85" s="316" t="s">
        <v>3632</v>
      </c>
      <c r="B85" s="317">
        <v>18891123</v>
      </c>
      <c r="C85" s="316" t="str">
        <f t="shared" si="2"/>
        <v>Arthur Shaw debut</v>
      </c>
      <c r="D85" s="316" t="str">
        <f t="shared" si="3"/>
        <v>update lineups set player_notes = 'Arthur Shaw debut' where game_id = 18891123 and player_name = 'Arthur Shaw'</v>
      </c>
    </row>
    <row r="86" spans="1:4" x14ac:dyDescent="0.3">
      <c r="A86" s="316" t="s">
        <v>2938</v>
      </c>
      <c r="B86" s="317">
        <v>19250307</v>
      </c>
      <c r="C86" s="316" t="str">
        <f t="shared" si="2"/>
        <v>Arthur Tilford debut</v>
      </c>
      <c r="D86" s="316" t="str">
        <f t="shared" si="3"/>
        <v>update lineups set player_notes = 'Arthur Tilford debut' where game_id = 19250307 and player_name = 'Arthur Tilford'</v>
      </c>
    </row>
    <row r="87" spans="1:4" x14ac:dyDescent="0.3">
      <c r="A87" s="316" t="s">
        <v>3284</v>
      </c>
      <c r="B87" s="317">
        <v>19790809</v>
      </c>
      <c r="C87" s="316" t="str">
        <f t="shared" si="2"/>
        <v>Asa Hartford debut</v>
      </c>
      <c r="D87" s="316" t="str">
        <f t="shared" si="3"/>
        <v>update lineups set player_notes = 'Asa Hartford debut' where game_id = 19790809 and player_name = 'Asa Hartford'</v>
      </c>
    </row>
    <row r="88" spans="1:4" x14ac:dyDescent="0.3">
      <c r="A88" s="316" t="s">
        <v>3327</v>
      </c>
      <c r="B88" s="317">
        <v>19390204</v>
      </c>
      <c r="C88" s="316" t="str">
        <f t="shared" si="2"/>
        <v>Ashley Hunt debut</v>
      </c>
      <c r="D88" s="316" t="str">
        <f t="shared" si="3"/>
        <v>update lineups set player_notes = 'Ashley Hunt debut' where game_id = 19390204 and player_name = 'Ashley Hunt'</v>
      </c>
    </row>
    <row r="89" spans="1:4" x14ac:dyDescent="0.3">
      <c r="A89" s="316" t="s">
        <v>1605</v>
      </c>
      <c r="B89" s="317">
        <v>19420117</v>
      </c>
      <c r="C89" s="316" t="str">
        <f t="shared" si="2"/>
        <v>Astley debut</v>
      </c>
      <c r="D89" s="316" t="str">
        <f t="shared" si="3"/>
        <v>update lineups set player_notes = 'Astley debut' where game_id = 19420117 and player_name = 'Astley'</v>
      </c>
    </row>
    <row r="90" spans="1:4" x14ac:dyDescent="0.3">
      <c r="A90" s="316" t="s">
        <v>3669</v>
      </c>
      <c r="B90" s="317">
        <v>19411011</v>
      </c>
      <c r="C90" s="316" t="str">
        <f t="shared" si="2"/>
        <v>B Maund debut</v>
      </c>
      <c r="D90" s="316" t="str">
        <f t="shared" si="3"/>
        <v>update lineups set player_notes = 'B Maund debut' where game_id = 19411011 and player_name = 'B Maund'</v>
      </c>
    </row>
    <row r="91" spans="1:4" x14ac:dyDescent="0.3">
      <c r="A91" s="316" t="s">
        <v>2049</v>
      </c>
      <c r="B91" s="317">
        <v>18930403</v>
      </c>
      <c r="C91" s="316" t="str">
        <f t="shared" si="2"/>
        <v>Baker (1893) debut</v>
      </c>
      <c r="D91" s="316" t="str">
        <f t="shared" si="3"/>
        <v>update lineups set player_notes = 'Baker (1893) debut' where game_id = 18930403 and player_name = 'Baker (1893)'</v>
      </c>
    </row>
    <row r="92" spans="1:4" x14ac:dyDescent="0.3">
      <c r="A92" s="316" t="s">
        <v>1261</v>
      </c>
      <c r="B92" s="317">
        <v>19730926</v>
      </c>
      <c r="C92" s="316" t="str">
        <f t="shared" si="2"/>
        <v>Baker (1973-76) debut</v>
      </c>
      <c r="D92" s="316" t="str">
        <f t="shared" si="3"/>
        <v>update lineups set player_notes = 'Baker (1973-76) debut' where game_id = 19730926 and player_name = 'Baker (1973-76)'</v>
      </c>
    </row>
    <row r="93" spans="1:4" x14ac:dyDescent="0.3">
      <c r="A93" s="316" t="s">
        <v>1558</v>
      </c>
      <c r="B93" s="317">
        <v>19420328</v>
      </c>
      <c r="C93" s="316" t="str">
        <f t="shared" si="2"/>
        <v>Baldwin debut</v>
      </c>
      <c r="D93" s="316" t="str">
        <f t="shared" si="3"/>
        <v>update lineups set player_notes = 'Baldwin debut' where game_id = 19420328 and player_name = 'Baldwin'</v>
      </c>
    </row>
    <row r="94" spans="1:4" x14ac:dyDescent="0.3">
      <c r="A94" s="316" t="s">
        <v>2112</v>
      </c>
      <c r="B94" s="317">
        <v>18831201</v>
      </c>
      <c r="C94" s="316" t="str">
        <f t="shared" si="2"/>
        <v>Barlow debut</v>
      </c>
      <c r="D94" s="316" t="str">
        <f t="shared" si="3"/>
        <v>update lineups set player_notes = 'Barlow debut' where game_id = 18831201 and player_name = 'Barlow'</v>
      </c>
    </row>
    <row r="95" spans="1:4" x14ac:dyDescent="0.3">
      <c r="A95" s="316" t="s">
        <v>1557</v>
      </c>
      <c r="B95" s="317">
        <v>19421225</v>
      </c>
      <c r="C95" s="316" t="str">
        <f t="shared" si="2"/>
        <v>Barrett (1942) debut</v>
      </c>
      <c r="D95" s="316" t="str">
        <f t="shared" si="3"/>
        <v>update lineups set player_notes = 'Barrett (1942) debut' where game_id = 19421225 and player_name = 'Barrett (1942)'</v>
      </c>
    </row>
    <row r="96" spans="1:4" x14ac:dyDescent="0.3">
      <c r="A96" s="316" t="s">
        <v>3009</v>
      </c>
      <c r="B96" s="317">
        <v>19741002</v>
      </c>
      <c r="C96" s="316" t="str">
        <f t="shared" si="2"/>
        <v>Barry Butlin debut</v>
      </c>
      <c r="D96" s="316" t="str">
        <f t="shared" si="3"/>
        <v>update lineups set player_notes = 'Barry Butlin debut' where game_id = 19741002 and player_name = 'Barry Butlin'</v>
      </c>
    </row>
    <row r="97" spans="1:4" x14ac:dyDescent="0.3">
      <c r="A97" s="316" t="s">
        <v>3423</v>
      </c>
      <c r="B97" s="317">
        <v>19661112</v>
      </c>
      <c r="C97" s="316" t="str">
        <f t="shared" si="2"/>
        <v>Barry Lyons debut</v>
      </c>
      <c r="D97" s="316" t="str">
        <f t="shared" si="3"/>
        <v>update lineups set player_notes = 'Barry Lyons debut' where game_id = 19661112 and player_name = 'Barry Lyons'</v>
      </c>
    </row>
    <row r="98" spans="1:4" x14ac:dyDescent="0.3">
      <c r="A98" s="316" t="s">
        <v>3441</v>
      </c>
      <c r="B98" s="317">
        <v>19651204</v>
      </c>
      <c r="C98" s="316" t="str">
        <f t="shared" si="2"/>
        <v>Barry McArthur debut</v>
      </c>
      <c r="D98" s="316" t="str">
        <f t="shared" si="3"/>
        <v>update lineups set player_notes = 'Barry McArthur debut' where game_id = 19651204 and player_name = 'Barry McArthur'</v>
      </c>
    </row>
    <row r="99" spans="1:4" x14ac:dyDescent="0.3">
      <c r="A99" s="316" t="s">
        <v>3579</v>
      </c>
      <c r="B99" s="317">
        <v>20000501</v>
      </c>
      <c r="C99" s="316" t="str">
        <f t="shared" si="2"/>
        <v>Barry Roche debut</v>
      </c>
      <c r="D99" s="316" t="str">
        <f t="shared" si="3"/>
        <v>update lineups set player_notes = 'Barry Roche debut' where game_id = 20000501 and player_name = 'Barry Roche'</v>
      </c>
    </row>
    <row r="100" spans="1:4" x14ac:dyDescent="0.3">
      <c r="A100" s="316" t="s">
        <v>2971</v>
      </c>
      <c r="B100" s="317">
        <v>19601006</v>
      </c>
      <c r="C100" s="316" t="str">
        <f t="shared" si="2"/>
        <v>Barry Wealthall debut</v>
      </c>
      <c r="D100" s="316" t="str">
        <f t="shared" si="3"/>
        <v>update lineups set player_notes = 'Barry Wealthall debut' where game_id = 19601006 and player_name = 'Barry Wealthall'</v>
      </c>
    </row>
    <row r="101" spans="1:4" x14ac:dyDescent="0.3">
      <c r="A101" s="316" t="s">
        <v>1475</v>
      </c>
      <c r="B101" s="317">
        <v>19421114</v>
      </c>
      <c r="C101" s="316" t="str">
        <f t="shared" si="2"/>
        <v>Baxter (1942-46) debut</v>
      </c>
      <c r="D101" s="316" t="str">
        <f t="shared" si="3"/>
        <v>update lineups set player_notes = 'Baxter (1942-46) debut' where game_id = 19421114 and player_name = 'Baxter (1942-46)'</v>
      </c>
    </row>
    <row r="102" spans="1:4" x14ac:dyDescent="0.3">
      <c r="A102" s="316" t="s">
        <v>1530</v>
      </c>
      <c r="B102" s="317">
        <v>19430306</v>
      </c>
      <c r="C102" s="316" t="str">
        <f t="shared" si="2"/>
        <v>Bean debut</v>
      </c>
      <c r="D102" s="316" t="str">
        <f t="shared" si="3"/>
        <v>update lineups set player_notes = 'Bean debut' where game_id = 19430306 and player_name = 'Bean'</v>
      </c>
    </row>
    <row r="103" spans="1:4" x14ac:dyDescent="0.3">
      <c r="A103" s="316" t="s">
        <v>1604</v>
      </c>
      <c r="B103" s="317">
        <v>19411227</v>
      </c>
      <c r="C103" s="316" t="str">
        <f t="shared" si="2"/>
        <v>Bedford (1941) debut</v>
      </c>
      <c r="D103" s="316" t="str">
        <f t="shared" si="3"/>
        <v>update lineups set player_notes = 'Bedford (1941) debut' where game_id = 19411227 and player_name = 'Bedford (1941)'</v>
      </c>
    </row>
    <row r="104" spans="1:4" x14ac:dyDescent="0.3">
      <c r="A104" s="316" t="s">
        <v>1529</v>
      </c>
      <c r="B104" s="317">
        <v>19421219</v>
      </c>
      <c r="C104" s="316" t="str">
        <f t="shared" si="2"/>
        <v>Bee debut</v>
      </c>
      <c r="D104" s="316" t="str">
        <f t="shared" si="3"/>
        <v>update lineups set player_notes = 'Bee debut' where game_id = 19421219 and player_name = 'Bee'</v>
      </c>
    </row>
    <row r="105" spans="1:4" x14ac:dyDescent="0.3">
      <c r="A105" s="316" t="s">
        <v>2909</v>
      </c>
      <c r="B105" s="317">
        <v>20070717</v>
      </c>
      <c r="C105" s="316" t="str">
        <f t="shared" si="2"/>
        <v>Ben Fairclough debut</v>
      </c>
      <c r="D105" s="316" t="str">
        <f t="shared" si="3"/>
        <v>update lineups set player_notes = 'Ben Fairclough debut' where game_id = 20070717 and player_name = 'Ben Fairclough'</v>
      </c>
    </row>
    <row r="106" spans="1:4" x14ac:dyDescent="0.3">
      <c r="A106" s="316" t="s">
        <v>3500</v>
      </c>
      <c r="B106" s="317">
        <v>20001021</v>
      </c>
      <c r="C106" s="316" t="str">
        <f t="shared" si="2"/>
        <v>Ben Olsen debut</v>
      </c>
      <c r="D106" s="316" t="str">
        <f t="shared" si="3"/>
        <v>update lineups set player_notes = 'Ben Olsen debut' where game_id = 20001021 and player_name = 'Ben Olsen'</v>
      </c>
    </row>
    <row r="107" spans="1:4" x14ac:dyDescent="0.3">
      <c r="A107" s="316" t="s">
        <v>3621</v>
      </c>
      <c r="B107" s="317">
        <v>20140329</v>
      </c>
      <c r="C107" s="316" t="str">
        <f t="shared" si="2"/>
        <v>Ben Osborn debut</v>
      </c>
      <c r="D107" s="316" t="str">
        <f t="shared" si="3"/>
        <v>update lineups set player_notes = 'Ben Osborn debut' where game_id = 20140329 and player_name = 'Ben Osborn'</v>
      </c>
    </row>
    <row r="108" spans="1:4" x14ac:dyDescent="0.3">
      <c r="A108" s="316" t="s">
        <v>3797</v>
      </c>
      <c r="B108" s="317">
        <v>19190830</v>
      </c>
      <c r="C108" s="316" t="str">
        <f t="shared" si="2"/>
        <v>Ben Shearman debut</v>
      </c>
      <c r="D108" s="316" t="str">
        <f t="shared" si="3"/>
        <v>update lineups set player_notes = 'Ben Shearman debut' where game_id = 19190830 and player_name = 'Ben Shearman'</v>
      </c>
    </row>
    <row r="109" spans="1:4" x14ac:dyDescent="0.3">
      <c r="A109" s="316" t="s">
        <v>1865</v>
      </c>
      <c r="B109" s="317">
        <v>19161021</v>
      </c>
      <c r="C109" s="316" t="str">
        <f t="shared" si="2"/>
        <v>Benfield debut</v>
      </c>
      <c r="D109" s="316" t="str">
        <f t="shared" si="3"/>
        <v>update lineups set player_notes = 'Benfield debut' where game_id = 19161021 and player_name = 'Benfield'</v>
      </c>
    </row>
    <row r="110" spans="1:4" x14ac:dyDescent="0.3">
      <c r="A110" s="316" t="s">
        <v>933</v>
      </c>
      <c r="B110" s="317">
        <v>20090722</v>
      </c>
      <c r="C110" s="316" t="str">
        <f t="shared" si="2"/>
        <v>Benjamin debut</v>
      </c>
      <c r="D110" s="316" t="str">
        <f t="shared" si="3"/>
        <v>update lineups set player_notes = 'Benjamin debut' where game_id = 20090722 and player_name = 'Benjamin'</v>
      </c>
    </row>
    <row r="111" spans="1:4" x14ac:dyDescent="0.3">
      <c r="A111" s="316" t="s">
        <v>2862</v>
      </c>
      <c r="B111" s="317">
        <v>19990405</v>
      </c>
      <c r="C111" s="316" t="str">
        <f t="shared" si="2"/>
        <v>Bernard Allou debut</v>
      </c>
      <c r="D111" s="316" t="str">
        <f t="shared" si="3"/>
        <v>update lineups set player_notes = 'Bernard Allou debut' where game_id = 19990405 and player_name = 'Bernard Allou'</v>
      </c>
    </row>
    <row r="112" spans="1:4" x14ac:dyDescent="0.3">
      <c r="A112" s="316" t="s">
        <v>3368</v>
      </c>
      <c r="B112" s="317">
        <v>19590422</v>
      </c>
      <c r="C112" s="316" t="str">
        <f t="shared" si="2"/>
        <v>Bernie Kelly debut</v>
      </c>
      <c r="D112" s="316" t="str">
        <f t="shared" si="3"/>
        <v>update lineups set player_notes = 'Bernie Kelly debut' where game_id = 19590422 and player_name = 'Bernie Kelly'</v>
      </c>
    </row>
    <row r="113" spans="1:4" x14ac:dyDescent="0.3">
      <c r="A113" s="316" t="s">
        <v>2882</v>
      </c>
      <c r="B113" s="317">
        <v>19100103</v>
      </c>
      <c r="C113" s="316" t="str">
        <f t="shared" si="2"/>
        <v>Bert Badger debut</v>
      </c>
      <c r="D113" s="316" t="str">
        <f t="shared" si="3"/>
        <v>update lineups set player_notes = 'Bert Badger debut' where game_id = 19100103 and player_name = 'Bert Badger'</v>
      </c>
    </row>
    <row r="114" spans="1:4" x14ac:dyDescent="0.3">
      <c r="A114" s="316" t="s">
        <v>3052</v>
      </c>
      <c r="B114" s="317">
        <v>19750414</v>
      </c>
      <c r="C114" s="316" t="str">
        <f t="shared" si="2"/>
        <v>Bert Bowery debut</v>
      </c>
      <c r="D114" s="316" t="str">
        <f t="shared" si="3"/>
        <v>update lineups set player_notes = 'Bert Bowery debut' where game_id = 19750414 and player_name = 'Bert Bowery'</v>
      </c>
    </row>
    <row r="115" spans="1:4" x14ac:dyDescent="0.3">
      <c r="A115" s="316" t="s">
        <v>3266</v>
      </c>
      <c r="B115" s="317">
        <v>19290309</v>
      </c>
      <c r="C115" s="316" t="str">
        <f t="shared" si="2"/>
        <v>Bert Hales debut</v>
      </c>
      <c r="D115" s="316" t="str">
        <f t="shared" si="3"/>
        <v>update lineups set player_notes = 'Bert Hales debut' where game_id = 19290309 and player_name = 'Bert Hales'</v>
      </c>
    </row>
    <row r="116" spans="1:4" x14ac:dyDescent="0.3">
      <c r="A116" s="316" t="s">
        <v>3795</v>
      </c>
      <c r="B116" s="317">
        <v>19041015</v>
      </c>
      <c r="C116" s="316" t="str">
        <f t="shared" si="2"/>
        <v>Bert Powell debut</v>
      </c>
      <c r="D116" s="316" t="str">
        <f t="shared" si="3"/>
        <v>update lineups set player_notes = 'Bert Powell debut' where game_id = 19041015 and player_name = 'Bert Powell'</v>
      </c>
    </row>
    <row r="117" spans="1:4" x14ac:dyDescent="0.3">
      <c r="A117" s="316" t="s">
        <v>1508</v>
      </c>
      <c r="B117" s="317">
        <v>19430426</v>
      </c>
      <c r="C117" s="316" t="str">
        <f t="shared" si="2"/>
        <v>Bestwick debut</v>
      </c>
      <c r="D117" s="316" t="str">
        <f t="shared" si="3"/>
        <v>update lineups set player_notes = 'Bestwick debut' where game_id = 19430426 and player_name = 'Bestwick'</v>
      </c>
    </row>
    <row r="118" spans="1:4" x14ac:dyDescent="0.3">
      <c r="A118" s="316" t="s">
        <v>1987</v>
      </c>
      <c r="B118" s="317">
        <v>18990902</v>
      </c>
      <c r="C118" s="316" t="str">
        <f t="shared" si="2"/>
        <v>Beveridge debut</v>
      </c>
      <c r="D118" s="316" t="str">
        <f t="shared" si="3"/>
        <v>update lineups set player_notes = 'Beveridge debut' where game_id = 18990902 and player_name = 'Beveridge'</v>
      </c>
    </row>
    <row r="119" spans="1:4" x14ac:dyDescent="0.3">
      <c r="A119" s="316" t="s">
        <v>1652</v>
      </c>
      <c r="B119" s="317">
        <v>19391021</v>
      </c>
      <c r="C119" s="316" t="str">
        <f t="shared" si="2"/>
        <v>Beverley debut</v>
      </c>
      <c r="D119" s="316" t="str">
        <f t="shared" si="3"/>
        <v>update lineups set player_notes = 'Beverley debut' where game_id = 19391021 and player_name = 'Beverley'</v>
      </c>
    </row>
    <row r="120" spans="1:4" x14ac:dyDescent="0.3">
      <c r="A120" s="316" t="s">
        <v>1852</v>
      </c>
      <c r="B120" s="317">
        <v>19170127</v>
      </c>
      <c r="C120" s="316" t="str">
        <f t="shared" si="2"/>
        <v>Biggin debut</v>
      </c>
      <c r="D120" s="316" t="str">
        <f t="shared" si="3"/>
        <v>update lineups set player_notes = 'Biggin debut' where game_id = 19170127 and player_name = 'Biggin'</v>
      </c>
    </row>
    <row r="121" spans="1:4" x14ac:dyDescent="0.3">
      <c r="A121" s="316" t="s">
        <v>3016</v>
      </c>
      <c r="B121" s="317">
        <v>19650925</v>
      </c>
      <c r="C121" s="316" t="str">
        <f t="shared" si="2"/>
        <v>Bill Brindley debut</v>
      </c>
      <c r="D121" s="316" t="str">
        <f t="shared" si="3"/>
        <v>update lineups set player_notes = 'Bill Brindley debut' where game_id = 19650925 and player_name = 'Bill Brindley'</v>
      </c>
    </row>
    <row r="122" spans="1:4" x14ac:dyDescent="0.3">
      <c r="A122" s="316" t="s">
        <v>3324</v>
      </c>
      <c r="B122" s="317">
        <v>19410920</v>
      </c>
      <c r="C122" s="316" t="str">
        <f t="shared" si="2"/>
        <v>Bill Hullett debut</v>
      </c>
      <c r="D122" s="316" t="str">
        <f t="shared" si="3"/>
        <v>update lineups set player_notes = 'Bill Hullett debut' where game_id = 19410920 and player_name = 'Bill Hullett'</v>
      </c>
    </row>
    <row r="123" spans="1:4" x14ac:dyDescent="0.3">
      <c r="A123" s="316" t="s">
        <v>2919</v>
      </c>
      <c r="B123" s="317">
        <v>19280121</v>
      </c>
      <c r="C123" s="316" t="str">
        <f t="shared" si="2"/>
        <v>Bill Sturton debut</v>
      </c>
      <c r="D123" s="316" t="str">
        <f t="shared" si="3"/>
        <v>update lineups set player_notes = 'Bill Sturton debut' where game_id = 19280121 and player_name = 'Bill Sturton'</v>
      </c>
    </row>
    <row r="124" spans="1:4" x14ac:dyDescent="0.3">
      <c r="A124" s="316" t="s">
        <v>2976</v>
      </c>
      <c r="B124" s="317">
        <v>19490423</v>
      </c>
      <c r="C124" s="316" t="str">
        <f t="shared" si="2"/>
        <v>Bill Whare debut</v>
      </c>
      <c r="D124" s="316" t="str">
        <f t="shared" si="3"/>
        <v>update lineups set player_notes = 'Bill Whare debut' where game_id = 19490423 and player_name = 'Bill Whare'</v>
      </c>
    </row>
    <row r="125" spans="1:4" x14ac:dyDescent="0.3">
      <c r="A125" s="316" t="s">
        <v>3107</v>
      </c>
      <c r="B125" s="317">
        <v>19601226</v>
      </c>
      <c r="C125" s="316" t="str">
        <f t="shared" si="2"/>
        <v>Billy Cobb debut</v>
      </c>
      <c r="D125" s="316" t="str">
        <f t="shared" si="3"/>
        <v>update lineups set player_notes = 'Billy Cobb debut' where game_id = 19601226 and player_name = 'Billy Cobb'</v>
      </c>
    </row>
    <row r="126" spans="1:4" x14ac:dyDescent="0.3">
      <c r="A126" s="316" t="s">
        <v>3160</v>
      </c>
      <c r="B126" s="317">
        <v>19280915</v>
      </c>
      <c r="C126" s="316" t="str">
        <f t="shared" si="2"/>
        <v>Billy Dickinson debut</v>
      </c>
      <c r="D126" s="316" t="str">
        <f t="shared" si="3"/>
        <v>update lineups set player_notes = 'Billy Dickinson debut' where game_id = 19280915 and player_name = 'Billy Dickinson'</v>
      </c>
    </row>
    <row r="127" spans="1:4" x14ac:dyDescent="0.3">
      <c r="A127" s="316" t="s">
        <v>3251</v>
      </c>
      <c r="B127" s="317">
        <v>19570824</v>
      </c>
      <c r="C127" s="316" t="str">
        <f t="shared" si="2"/>
        <v>Billy Gray debut</v>
      </c>
      <c r="D127" s="316" t="str">
        <f t="shared" si="3"/>
        <v>update lineups set player_notes = 'Billy Gray debut' where game_id = 19570824 and player_name = 'Billy Gray'</v>
      </c>
    </row>
    <row r="128" spans="1:4" x14ac:dyDescent="0.3">
      <c r="A128" s="316" t="s">
        <v>3514</v>
      </c>
      <c r="B128" s="317">
        <v>19090904</v>
      </c>
      <c r="C128" s="316" t="str">
        <f t="shared" si="2"/>
        <v>Billy Palmer debut</v>
      </c>
      <c r="D128" s="316" t="str">
        <f t="shared" si="3"/>
        <v>update lineups set player_notes = 'Billy Palmer debut' where game_id = 19090904 and player_name = 'Billy Palmer'</v>
      </c>
    </row>
    <row r="129" spans="1:4" x14ac:dyDescent="0.3">
      <c r="A129" s="316" t="s">
        <v>3761</v>
      </c>
      <c r="B129" s="317">
        <v>20120901</v>
      </c>
      <c r="C129" s="316" t="str">
        <f t="shared" ref="C129:C192" si="4">CONCATENATE(A129, " debut")</f>
        <v>Billy Sharp debut</v>
      </c>
      <c r="D129" s="316" t="str">
        <f t="shared" ref="D129:D192" si="5">CONCATENATE("update lineups set player_notes = '", C129, "' where game_id = ", B129, " and player_name = '",A129,"'" )</f>
        <v>update lineups set player_notes = 'Billy Sharp debut' where game_id = 20120901 and player_name = 'Billy Sharp'</v>
      </c>
    </row>
    <row r="130" spans="1:4" x14ac:dyDescent="0.3">
      <c r="A130" s="316" t="s">
        <v>2998</v>
      </c>
      <c r="B130" s="317">
        <v>19590307</v>
      </c>
      <c r="C130" s="316" t="str">
        <f t="shared" si="4"/>
        <v>Billy Younger debut</v>
      </c>
      <c r="D130" s="316" t="str">
        <f t="shared" si="5"/>
        <v>update lineups set player_notes = 'Billy Younger debut' where game_id = 19590307 and player_name = 'Billy Younger'</v>
      </c>
    </row>
    <row r="131" spans="1:4" x14ac:dyDescent="0.3">
      <c r="A131" s="316" t="s">
        <v>2105</v>
      </c>
      <c r="B131" s="317">
        <v>18800327</v>
      </c>
      <c r="C131" s="316" t="str">
        <f t="shared" si="4"/>
        <v>Billyeald debut</v>
      </c>
      <c r="D131" s="316" t="str">
        <f t="shared" si="5"/>
        <v>update lineups set player_notes = 'Billyeald debut' where game_id = 18800327 and player_name = 'Billyeald'</v>
      </c>
    </row>
    <row r="132" spans="1:4" x14ac:dyDescent="0.3">
      <c r="A132" s="316" t="s">
        <v>1839</v>
      </c>
      <c r="B132" s="317">
        <v>19150904</v>
      </c>
      <c r="C132" s="316" t="str">
        <f t="shared" si="4"/>
        <v>Birch (1915) debut</v>
      </c>
      <c r="D132" s="316" t="str">
        <f t="shared" si="5"/>
        <v>update lineups set player_notes = 'Birch (1915) debut' where game_id = 19150904 and player_name = 'Birch (1915)'</v>
      </c>
    </row>
    <row r="133" spans="1:4" x14ac:dyDescent="0.3">
      <c r="A133" s="316" t="s">
        <v>1637</v>
      </c>
      <c r="B133" s="317">
        <v>19410419</v>
      </c>
      <c r="C133" s="316" t="str">
        <f t="shared" si="4"/>
        <v>Bird debut</v>
      </c>
      <c r="D133" s="316" t="str">
        <f t="shared" si="5"/>
        <v>update lineups set player_notes = 'Bird debut' where game_id = 19410419 and player_name = 'Bird'</v>
      </c>
    </row>
    <row r="134" spans="1:4" x14ac:dyDescent="0.3">
      <c r="A134" s="316" t="s">
        <v>1118</v>
      </c>
      <c r="B134" s="317">
        <v>19970719</v>
      </c>
      <c r="C134" s="316" t="str">
        <f t="shared" si="4"/>
        <v>Blattis debut</v>
      </c>
      <c r="D134" s="316" t="str">
        <f t="shared" si="5"/>
        <v>update lineups set player_notes = 'Blattis debut' where game_id = 19970719 and player_name = 'Blattis'</v>
      </c>
    </row>
    <row r="135" spans="1:4" x14ac:dyDescent="0.3">
      <c r="A135" s="316" t="s">
        <v>1473</v>
      </c>
      <c r="B135" s="317">
        <v>19450402</v>
      </c>
      <c r="C135" s="316" t="str">
        <f t="shared" si="4"/>
        <v>Blenkinsop debut</v>
      </c>
      <c r="D135" s="316" t="str">
        <f t="shared" si="5"/>
        <v>update lineups set player_notes = 'Blenkinsop debut' where game_id = 19450402 and player_name = 'Blenkinsop'</v>
      </c>
    </row>
    <row r="136" spans="1:4" x14ac:dyDescent="0.3">
      <c r="A136" s="316" t="s">
        <v>1907</v>
      </c>
      <c r="B136" s="317">
        <v>19111014</v>
      </c>
      <c r="C136" s="316" t="str">
        <f t="shared" si="4"/>
        <v>Blythe debut</v>
      </c>
      <c r="D136" s="316" t="str">
        <f t="shared" si="5"/>
        <v>update lineups set player_notes = 'Blythe debut' where game_id = 19111014 and player_name = 'Blythe'</v>
      </c>
    </row>
    <row r="137" spans="1:4" x14ac:dyDescent="0.3">
      <c r="A137" s="316" t="s">
        <v>3334</v>
      </c>
      <c r="B137" s="317">
        <v>19030912</v>
      </c>
      <c r="C137" s="316" t="str">
        <f t="shared" si="4"/>
        <v>Bob Innes debut</v>
      </c>
      <c r="D137" s="316" t="str">
        <f t="shared" si="5"/>
        <v>update lineups set player_notes = 'Bob Innes debut' where game_id = 19030912 and player_name = 'Bob Innes'</v>
      </c>
    </row>
    <row r="138" spans="1:4" x14ac:dyDescent="0.3">
      <c r="A138" s="316" t="s">
        <v>3341</v>
      </c>
      <c r="B138" s="317">
        <v>18891228</v>
      </c>
      <c r="C138" s="316" t="str">
        <f t="shared" si="4"/>
        <v>Bob Jardine debut</v>
      </c>
      <c r="D138" s="316" t="str">
        <f t="shared" si="5"/>
        <v>update lineups set player_notes = 'Bob Jardine debut' where game_id = 18891228 and player_name = 'Bob Jardine'</v>
      </c>
    </row>
    <row r="139" spans="1:4" x14ac:dyDescent="0.3">
      <c r="A139" s="316" t="s">
        <v>3692</v>
      </c>
      <c r="B139" s="317">
        <v>19511027</v>
      </c>
      <c r="C139" s="316" t="str">
        <f t="shared" si="4"/>
        <v>Bob McKinlay debut</v>
      </c>
      <c r="D139" s="316" t="str">
        <f t="shared" si="5"/>
        <v>update lineups set player_notes = 'Bob McKinlay debut' where game_id = 19511027 and player_name = 'Bob McKinlay'</v>
      </c>
    </row>
    <row r="140" spans="1:4" x14ac:dyDescent="0.3">
      <c r="A140" s="316" t="s">
        <v>3484</v>
      </c>
      <c r="B140" s="317">
        <v>19280825</v>
      </c>
      <c r="C140" s="316" t="str">
        <f t="shared" si="4"/>
        <v>Bob Morton debut</v>
      </c>
      <c r="D140" s="316" t="str">
        <f t="shared" si="5"/>
        <v>update lineups set player_notes = 'Bob Morton debut' where game_id = 19280825 and player_name = 'Bob Morton'</v>
      </c>
    </row>
    <row r="141" spans="1:4" x14ac:dyDescent="0.3">
      <c r="A141" s="316" t="s">
        <v>3519</v>
      </c>
      <c r="B141" s="317">
        <v>18981203</v>
      </c>
      <c r="C141" s="316" t="str">
        <f t="shared" si="4"/>
        <v>Bob Parkinson debut</v>
      </c>
      <c r="D141" s="316" t="str">
        <f t="shared" si="5"/>
        <v>update lineups set player_notes = 'Bob Parkinson debut' where game_id = 18981203 and player_name = 'Bob Parkinson'</v>
      </c>
    </row>
    <row r="142" spans="1:4" x14ac:dyDescent="0.3">
      <c r="A142" s="316" t="s">
        <v>3752</v>
      </c>
      <c r="B142" s="317">
        <v>19230825</v>
      </c>
      <c r="C142" s="316" t="str">
        <f t="shared" si="4"/>
        <v>Bob Wallace debut</v>
      </c>
      <c r="D142" s="316" t="str">
        <f t="shared" si="5"/>
        <v>update lineups set player_notes = 'Bob Wallace debut' where game_id = 19230825 and player_name = 'Bob Wallace'</v>
      </c>
    </row>
    <row r="143" spans="1:4" x14ac:dyDescent="0.3">
      <c r="A143" s="316" t="s">
        <v>3318</v>
      </c>
      <c r="B143" s="317">
        <v>19930926</v>
      </c>
      <c r="C143" s="316" t="str">
        <f t="shared" si="4"/>
        <v>Bobby Howe debut</v>
      </c>
      <c r="D143" s="316" t="str">
        <f t="shared" si="5"/>
        <v>update lineups set player_notes = 'Bobby Howe debut' where game_id = 19930926 and player_name = 'Bobby Howe'</v>
      </c>
    </row>
    <row r="144" spans="1:4" x14ac:dyDescent="0.3">
      <c r="A144" s="316" t="s">
        <v>3515</v>
      </c>
      <c r="B144" s="317">
        <v>19200828</v>
      </c>
      <c r="C144" s="316" t="str">
        <f t="shared" si="4"/>
        <v>Bobby Parker debut</v>
      </c>
      <c r="D144" s="316" t="str">
        <f t="shared" si="5"/>
        <v>update lineups set player_notes = 'Bobby Parker debut' where game_id = 19200828 and player_name = 'Bobby Parker'</v>
      </c>
    </row>
    <row r="145" spans="1:4" x14ac:dyDescent="0.3">
      <c r="A145" s="316" t="s">
        <v>4653</v>
      </c>
      <c r="B145" s="317">
        <v>20160109</v>
      </c>
      <c r="C145" s="316" t="str">
        <f t="shared" si="4"/>
        <v>Bojan Jokic debut</v>
      </c>
      <c r="D145" s="316" t="str">
        <f t="shared" si="5"/>
        <v>update lineups set player_notes = 'Bojan Jokic debut' where game_id = 20160109 and player_name = 'Bojan Jokic'</v>
      </c>
    </row>
    <row r="146" spans="1:4" x14ac:dyDescent="0.3">
      <c r="A146" s="316" t="s">
        <v>2116</v>
      </c>
      <c r="B146" s="317">
        <v>18830106</v>
      </c>
      <c r="C146" s="316" t="str">
        <f t="shared" si="4"/>
        <v>Bonser debut</v>
      </c>
      <c r="D146" s="316" t="str">
        <f t="shared" si="5"/>
        <v>update lineups set player_notes = 'Bonser debut' where game_id = 18830106 and player_name = 'Bonser'</v>
      </c>
    </row>
    <row r="147" spans="1:4" x14ac:dyDescent="0.3">
      <c r="A147" s="316" t="s">
        <v>1603</v>
      </c>
      <c r="B147" s="317">
        <v>19420228</v>
      </c>
      <c r="C147" s="316" t="str">
        <f t="shared" si="4"/>
        <v>Bowers debut</v>
      </c>
      <c r="D147" s="316" t="str">
        <f t="shared" si="5"/>
        <v>update lineups set player_notes = 'Bowers debut' where game_id = 19420228 and player_name = 'Bowers'</v>
      </c>
    </row>
    <row r="148" spans="1:4" x14ac:dyDescent="0.3">
      <c r="A148" s="316" t="s">
        <v>1651</v>
      </c>
      <c r="B148" s="317">
        <v>19400309</v>
      </c>
      <c r="C148" s="316" t="str">
        <f t="shared" si="4"/>
        <v>Brawley debut</v>
      </c>
      <c r="D148" s="316" t="str">
        <f t="shared" si="5"/>
        <v>update lineups set player_notes = 'Brawley debut' where game_id = 19400309 and player_name = 'Brawley'</v>
      </c>
    </row>
    <row r="149" spans="1:4" x14ac:dyDescent="0.3">
      <c r="A149" s="316" t="s">
        <v>1602</v>
      </c>
      <c r="B149" s="317">
        <v>19411122</v>
      </c>
      <c r="C149" s="316" t="str">
        <f t="shared" si="4"/>
        <v>Bray debut</v>
      </c>
      <c r="D149" s="316" t="str">
        <f t="shared" si="5"/>
        <v>update lineups set player_notes = 'Bray debut' where game_id = 19411122 and player_name = 'Bray'</v>
      </c>
    </row>
    <row r="150" spans="1:4" x14ac:dyDescent="0.3">
      <c r="A150" s="316" t="s">
        <v>3478</v>
      </c>
      <c r="B150" s="317">
        <v>20070317</v>
      </c>
      <c r="C150" s="316" t="str">
        <f t="shared" si="4"/>
        <v>Brendan Moloney debut</v>
      </c>
      <c r="D150" s="316" t="str">
        <f t="shared" si="5"/>
        <v>update lineups set player_notes = 'Brendan Moloney debut' where game_id = 20070317 and player_name = 'Brendan Moloney'</v>
      </c>
    </row>
    <row r="151" spans="1:4" x14ac:dyDescent="0.3">
      <c r="A151" s="316" t="s">
        <v>3505</v>
      </c>
      <c r="B151" s="317">
        <v>20080308</v>
      </c>
      <c r="C151" s="316" t="str">
        <f t="shared" si="4"/>
        <v>Brett Ormerod debut</v>
      </c>
      <c r="D151" s="316" t="str">
        <f t="shared" si="5"/>
        <v>update lineups set player_notes = 'Brett Ormerod debut' where game_id = 20080308 and player_name = 'Brett Ormerod'</v>
      </c>
    </row>
    <row r="152" spans="1:4" x14ac:dyDescent="0.3">
      <c r="A152" s="316" t="s">
        <v>3747</v>
      </c>
      <c r="B152" s="317">
        <v>19851226</v>
      </c>
      <c r="C152" s="316" t="str">
        <f t="shared" si="4"/>
        <v>Brett Williams debut</v>
      </c>
      <c r="D152" s="316" t="str">
        <f t="shared" si="5"/>
        <v>update lineups set player_notes = 'Brett Williams debut' where game_id = 19851226 and player_name = 'Brett Williams'</v>
      </c>
    </row>
    <row r="153" spans="1:4" x14ac:dyDescent="0.3">
      <c r="A153" s="316" t="s">
        <v>3091</v>
      </c>
      <c r="B153" s="317">
        <v>20020202</v>
      </c>
      <c r="C153" s="316" t="str">
        <f t="shared" si="4"/>
        <v>Brian Cash debut</v>
      </c>
      <c r="D153" s="316" t="str">
        <f t="shared" si="5"/>
        <v>update lineups set player_notes = 'Brian Cash debut' where game_id = 20020202 and player_name = 'Brian Cash'</v>
      </c>
    </row>
    <row r="154" spans="1:4" x14ac:dyDescent="0.3">
      <c r="A154" s="316" t="s">
        <v>3250</v>
      </c>
      <c r="B154" s="317">
        <v>19610422</v>
      </c>
      <c r="C154" s="316" t="str">
        <f t="shared" si="4"/>
        <v>Brian Grant debut</v>
      </c>
      <c r="D154" s="316" t="str">
        <f t="shared" si="5"/>
        <v>update lineups set player_notes = 'Brian Grant debut' where game_id = 19610422 and player_name = 'Brian Grant'</v>
      </c>
    </row>
    <row r="155" spans="1:4" x14ac:dyDescent="0.3">
      <c r="A155" s="316" t="s">
        <v>3062</v>
      </c>
      <c r="B155" s="317">
        <v>19881012</v>
      </c>
      <c r="C155" s="316" t="str">
        <f t="shared" si="4"/>
        <v>Brian Laws debut</v>
      </c>
      <c r="D155" s="316" t="str">
        <f t="shared" si="5"/>
        <v>update lineups set player_notes = 'Brian Laws debut' where game_id = 19881012 and player_name = 'Brian Laws'</v>
      </c>
    </row>
    <row r="156" spans="1:4" x14ac:dyDescent="0.3">
      <c r="A156" s="316" t="s">
        <v>4659</v>
      </c>
      <c r="B156" s="317">
        <v>19970324</v>
      </c>
      <c r="C156" s="316" t="str">
        <f t="shared" si="4"/>
        <v>Brian O''Neil debut</v>
      </c>
      <c r="D156" s="316" t="str">
        <f t="shared" si="5"/>
        <v>update lineups set player_notes = 'Brian O''Neil debut' where game_id = 19970324 and player_name = 'Brian O''Neil'</v>
      </c>
    </row>
    <row r="157" spans="1:4" x14ac:dyDescent="0.3">
      <c r="A157" s="316" t="s">
        <v>3566</v>
      </c>
      <c r="B157" s="317">
        <v>19850903</v>
      </c>
      <c r="C157" s="316" t="str">
        <f t="shared" si="4"/>
        <v>Brian Rice debut</v>
      </c>
      <c r="D157" s="316" t="str">
        <f t="shared" si="5"/>
        <v>update lineups set player_notes = 'Brian Rice debut' where game_id = 19850903 and player_name = 'Brian Rice'</v>
      </c>
    </row>
    <row r="158" spans="1:4" x14ac:dyDescent="0.3">
      <c r="A158" s="316" t="s">
        <v>3588</v>
      </c>
      <c r="B158" s="317">
        <v>19940305</v>
      </c>
      <c r="C158" s="316" t="str">
        <f t="shared" si="4"/>
        <v>Brian Roy debut</v>
      </c>
      <c r="D158" s="316" t="str">
        <f t="shared" si="5"/>
        <v>update lineups set player_notes = 'Brian Roy debut' where game_id = 19940305 and player_name = 'Brian Roy'</v>
      </c>
    </row>
    <row r="159" spans="1:4" x14ac:dyDescent="0.3">
      <c r="A159" s="316" t="s">
        <v>3635</v>
      </c>
      <c r="B159" s="317">
        <v>19681008</v>
      </c>
      <c r="C159" s="316" t="str">
        <f t="shared" si="4"/>
        <v>Brian Sherratt debut</v>
      </c>
      <c r="D159" s="316" t="str">
        <f t="shared" si="5"/>
        <v>update lineups set player_notes = 'Brian Sherratt debut' where game_id = 19681008 and player_name = 'Brian Sherratt'</v>
      </c>
    </row>
    <row r="160" spans="1:4" x14ac:dyDescent="0.3">
      <c r="A160" s="316" t="s">
        <v>2984</v>
      </c>
      <c r="B160" s="317">
        <v>19680113</v>
      </c>
      <c r="C160" s="316" t="str">
        <f t="shared" si="4"/>
        <v>Brian Williamson debut</v>
      </c>
      <c r="D160" s="316" t="str">
        <f t="shared" si="5"/>
        <v>update lineups set player_notes = 'Brian Williamson debut' where game_id = 19680113 and player_name = 'Brian Williamson'</v>
      </c>
    </row>
    <row r="161" spans="1:4" x14ac:dyDescent="0.3">
      <c r="A161" s="316" t="s">
        <v>3604</v>
      </c>
      <c r="B161" s="317">
        <v>20140809</v>
      </c>
      <c r="C161" s="316" t="str">
        <f t="shared" si="4"/>
        <v>Britt Assombalonga debut</v>
      </c>
      <c r="D161" s="316" t="str">
        <f t="shared" si="5"/>
        <v>update lineups set player_notes = 'Britt Assombalonga debut' where game_id = 20140809 and player_name = 'Britt Assombalonga'</v>
      </c>
    </row>
    <row r="162" spans="1:4" x14ac:dyDescent="0.3">
      <c r="A162" s="316" t="s">
        <v>1601</v>
      </c>
      <c r="B162" s="317">
        <v>19391125</v>
      </c>
      <c r="C162" s="316" t="str">
        <f t="shared" si="4"/>
        <v>Brooks debut</v>
      </c>
      <c r="D162" s="316" t="str">
        <f t="shared" si="5"/>
        <v>update lineups set player_notes = 'Brooks debut' where game_id = 19391125 and player_name = 'Brooks'</v>
      </c>
    </row>
    <row r="163" spans="1:4" x14ac:dyDescent="0.3">
      <c r="A163" s="316" t="s">
        <v>1600</v>
      </c>
      <c r="B163" s="317">
        <v>19410524</v>
      </c>
      <c r="C163" s="316" t="str">
        <f t="shared" si="4"/>
        <v>Broome debut</v>
      </c>
      <c r="D163" s="316" t="str">
        <f t="shared" si="5"/>
        <v>update lineups set player_notes = 'Broome debut' where game_id = 19410524 and player_name = 'Broome'</v>
      </c>
    </row>
    <row r="164" spans="1:4" x14ac:dyDescent="0.3">
      <c r="A164" s="316" t="s">
        <v>2087</v>
      </c>
      <c r="B164" s="317">
        <v>18890907</v>
      </c>
      <c r="C164" s="316" t="str">
        <f t="shared" si="4"/>
        <v>Brown (1889) debut</v>
      </c>
      <c r="D164" s="316" t="str">
        <f t="shared" si="5"/>
        <v>update lineups set player_notes = 'Brown (1889) debut' where game_id = 18890907 and player_name = 'Brown (1889)'</v>
      </c>
    </row>
    <row r="165" spans="1:4" x14ac:dyDescent="0.3">
      <c r="A165" s="316" t="s">
        <v>2039</v>
      </c>
      <c r="B165" s="317">
        <v>18901101</v>
      </c>
      <c r="C165" s="316" t="str">
        <f t="shared" si="4"/>
        <v>Brown (1890-94) debut</v>
      </c>
      <c r="D165" s="316" t="str">
        <f t="shared" si="5"/>
        <v>update lineups set player_notes = 'Brown (1890-94) debut' where game_id = 18901101 and player_name = 'Brown (1890-94)'</v>
      </c>
    </row>
    <row r="166" spans="1:4" x14ac:dyDescent="0.3">
      <c r="A166" s="316" t="s">
        <v>1838</v>
      </c>
      <c r="B166" s="317">
        <v>19180402</v>
      </c>
      <c r="C166" s="316" t="str">
        <f t="shared" si="4"/>
        <v>Brown (1918) debut</v>
      </c>
      <c r="D166" s="316" t="str">
        <f t="shared" si="5"/>
        <v>update lineups set player_notes = 'Brown (1918) debut' where game_id = 19180402 and player_name = 'Brown (1918)'</v>
      </c>
    </row>
    <row r="167" spans="1:4" x14ac:dyDescent="0.3">
      <c r="A167" s="316" t="s">
        <v>1740</v>
      </c>
      <c r="B167" s="317">
        <v>19280825</v>
      </c>
      <c r="C167" s="316" t="str">
        <f t="shared" si="4"/>
        <v>Brown (1928) debut</v>
      </c>
      <c r="D167" s="316" t="str">
        <f t="shared" si="5"/>
        <v>update lineups set player_notes = 'Brown (1928) debut' where game_id = 19280825 and player_name = 'Brown (1928)'</v>
      </c>
    </row>
    <row r="168" spans="1:4" x14ac:dyDescent="0.3">
      <c r="A168" s="316" t="s">
        <v>1662</v>
      </c>
      <c r="B168" s="317">
        <v>19390506</v>
      </c>
      <c r="C168" s="316" t="str">
        <f t="shared" si="4"/>
        <v>Brown (1939) debut</v>
      </c>
      <c r="D168" s="316" t="str">
        <f t="shared" si="5"/>
        <v>update lineups set player_notes = 'Brown (1939) debut' where game_id = 19390506 and player_name = 'Brown (1939)'</v>
      </c>
    </row>
    <row r="169" spans="1:4" x14ac:dyDescent="0.3">
      <c r="A169" s="316" t="s">
        <v>1472</v>
      </c>
      <c r="B169" s="317">
        <v>19401228</v>
      </c>
      <c r="C169" s="316" t="str">
        <f t="shared" si="4"/>
        <v>Brown (1940-46) debut</v>
      </c>
      <c r="D169" s="316" t="str">
        <f t="shared" si="5"/>
        <v>update lineups set player_notes = 'Brown (1940-46) debut' where game_id = 19401228 and player_name = 'Brown (1940-46)'</v>
      </c>
    </row>
    <row r="170" spans="1:4" x14ac:dyDescent="0.3">
      <c r="A170" s="316" t="s">
        <v>1677</v>
      </c>
      <c r="B170" s="317">
        <v>19360413</v>
      </c>
      <c r="C170" s="316" t="str">
        <f t="shared" si="4"/>
        <v>Brown D debut</v>
      </c>
      <c r="D170" s="316" t="str">
        <f t="shared" si="5"/>
        <v>update lineups set player_notes = 'Brown D debut' where game_id = 19360413 and player_name = 'Brown D'</v>
      </c>
    </row>
    <row r="171" spans="1:4" x14ac:dyDescent="0.3">
      <c r="A171" s="316" t="s">
        <v>1661</v>
      </c>
      <c r="B171" s="317">
        <v>19370329</v>
      </c>
      <c r="C171" s="316" t="str">
        <f t="shared" si="4"/>
        <v>Brown R debut</v>
      </c>
      <c r="D171" s="316" t="str">
        <f t="shared" si="5"/>
        <v>update lineups set player_notes = 'Brown R debut' where game_id = 19370329 and player_name = 'Brown R'</v>
      </c>
    </row>
    <row r="172" spans="1:4" x14ac:dyDescent="0.3">
      <c r="A172" s="316" t="s">
        <v>3184</v>
      </c>
      <c r="B172" s="317">
        <v>19480403</v>
      </c>
      <c r="C172" s="316" t="str">
        <f t="shared" si="4"/>
        <v>Bryn Elliott debut</v>
      </c>
      <c r="D172" s="316" t="str">
        <f t="shared" si="5"/>
        <v>update lineups set player_notes = 'Bryn Elliott debut' where game_id = 19480403 and player_name = 'Bryn Elliott'</v>
      </c>
    </row>
    <row r="173" spans="1:4" x14ac:dyDescent="0.3">
      <c r="A173" s="316" t="s">
        <v>3261</v>
      </c>
      <c r="B173" s="317">
        <v>20030726</v>
      </c>
      <c r="C173" s="316" t="str">
        <f t="shared" si="4"/>
        <v>Brynjar Gunnarsson debut</v>
      </c>
      <c r="D173" s="316" t="str">
        <f t="shared" si="5"/>
        <v>update lineups set player_notes = 'Brynjar Gunnarsson debut' where game_id = 20030726 and player_name = 'Brynjar Gunnarsson'</v>
      </c>
    </row>
    <row r="174" spans="1:4" x14ac:dyDescent="0.3">
      <c r="A174" s="316" t="s">
        <v>3258</v>
      </c>
      <c r="B174" s="317">
        <v>19750811</v>
      </c>
      <c r="C174" s="316" t="str">
        <f t="shared" si="4"/>
        <v>Brynn Gunn debut</v>
      </c>
      <c r="D174" s="316" t="str">
        <f t="shared" si="5"/>
        <v>update lineups set player_notes = 'Brynn Gunn debut' where game_id = 19750811 and player_name = 'Brynn Gunn'</v>
      </c>
    </row>
    <row r="175" spans="1:4" x14ac:dyDescent="0.3">
      <c r="A175" s="316" t="s">
        <v>1599</v>
      </c>
      <c r="B175" s="317">
        <v>19420103</v>
      </c>
      <c r="C175" s="316" t="str">
        <f t="shared" si="4"/>
        <v>Buck debut</v>
      </c>
      <c r="D175" s="316" t="str">
        <f t="shared" si="5"/>
        <v>update lineups set player_notes = 'Buck debut' where game_id = 19420103 and player_name = 'Buck'</v>
      </c>
    </row>
    <row r="176" spans="1:4" x14ac:dyDescent="0.3">
      <c r="A176" s="316" t="s">
        <v>1778</v>
      </c>
      <c r="B176" s="317">
        <v>19150904</v>
      </c>
      <c r="C176" s="316" t="str">
        <f t="shared" si="4"/>
        <v>Bulling debut</v>
      </c>
      <c r="D176" s="316" t="str">
        <f t="shared" si="5"/>
        <v>update lineups set player_notes = 'Bulling debut' where game_id = 19150904 and player_name = 'Bulling'</v>
      </c>
    </row>
    <row r="177" spans="1:4" x14ac:dyDescent="0.3">
      <c r="A177" s="316" t="s">
        <v>2048</v>
      </c>
      <c r="B177" s="317">
        <v>18920428</v>
      </c>
      <c r="C177" s="316" t="str">
        <f t="shared" si="4"/>
        <v>Bullock debut</v>
      </c>
      <c r="D177" s="316" t="str">
        <f t="shared" si="5"/>
        <v>update lineups set player_notes = 'Bullock debut' where game_id = 18920428 and player_name = 'Bullock'</v>
      </c>
    </row>
    <row r="178" spans="1:4" x14ac:dyDescent="0.3">
      <c r="A178" s="316" t="s">
        <v>1598</v>
      </c>
      <c r="B178" s="317">
        <v>19410118</v>
      </c>
      <c r="C178" s="316" t="str">
        <f t="shared" si="4"/>
        <v>Burgess debut</v>
      </c>
      <c r="D178" s="316" t="str">
        <f t="shared" si="5"/>
        <v>update lineups set player_notes = 'Burgess debut' where game_id = 19410118 and player_name = 'Burgess'</v>
      </c>
    </row>
    <row r="179" spans="1:4" x14ac:dyDescent="0.3">
      <c r="A179" s="316" t="s">
        <v>1666</v>
      </c>
      <c r="B179" s="317">
        <v>19361003</v>
      </c>
      <c r="C179" s="316" t="str">
        <f t="shared" si="4"/>
        <v>Burgin debut</v>
      </c>
      <c r="D179" s="316" t="str">
        <f t="shared" si="5"/>
        <v>update lineups set player_notes = 'Burgin debut' where game_id = 19361003 and player_name = 'Burgin'</v>
      </c>
    </row>
    <row r="180" spans="1:4" x14ac:dyDescent="0.3">
      <c r="A180" s="316" t="s">
        <v>1682</v>
      </c>
      <c r="B180" s="317">
        <v>19170901</v>
      </c>
      <c r="C180" s="316" t="str">
        <f t="shared" si="4"/>
        <v>Burton (1917-36) debut</v>
      </c>
      <c r="D180" s="316" t="str">
        <f t="shared" si="5"/>
        <v>update lineups set player_notes = 'Burton (1917-36) debut' where game_id = 19170901 and player_name = 'Burton (1917-36)'</v>
      </c>
    </row>
    <row r="181" spans="1:4" x14ac:dyDescent="0.3">
      <c r="A181" s="316" t="s">
        <v>1394</v>
      </c>
      <c r="B181" s="317">
        <v>19520112</v>
      </c>
      <c r="C181" s="316" t="str">
        <f t="shared" si="4"/>
        <v>Burton (1952-54) debut</v>
      </c>
      <c r="D181" s="316" t="str">
        <f t="shared" si="5"/>
        <v>update lineups set player_notes = 'Burton (1952-54) debut' where game_id = 19520112 and player_name = 'Burton (1952-54)'</v>
      </c>
    </row>
    <row r="182" spans="1:4" x14ac:dyDescent="0.3">
      <c r="A182" s="316" t="s">
        <v>1713</v>
      </c>
      <c r="B182" s="317">
        <v>19311219</v>
      </c>
      <c r="C182" s="316" t="str">
        <f t="shared" si="4"/>
        <v>Burton ? debut</v>
      </c>
      <c r="D182" s="316" t="str">
        <f t="shared" si="5"/>
        <v>update lineups set player_notes = 'Burton ? debut' where game_id = 19311219 and player_name = 'Burton ?'</v>
      </c>
    </row>
    <row r="183" spans="1:4" x14ac:dyDescent="0.3">
      <c r="A183" s="316" t="s">
        <v>3672</v>
      </c>
      <c r="B183" s="317">
        <v>19300315</v>
      </c>
      <c r="C183" s="316" t="str">
        <f t="shared" si="4"/>
        <v>Buster Brown debut</v>
      </c>
      <c r="D183" s="316" t="str">
        <f t="shared" si="5"/>
        <v>update lineups set player_notes = 'Buster Brown debut' where game_id = 19300315 and player_name = 'Buster Brown'</v>
      </c>
    </row>
    <row r="184" spans="1:4" x14ac:dyDescent="0.3">
      <c r="A184" s="316" t="s">
        <v>1927</v>
      </c>
      <c r="B184" s="317">
        <v>19070117</v>
      </c>
      <c r="C184" s="316" t="str">
        <f t="shared" si="4"/>
        <v>Butler (1907-09) debut</v>
      </c>
      <c r="D184" s="316" t="str">
        <f t="shared" si="5"/>
        <v>update lineups set player_notes = 'Butler (1907-09) debut' where game_id = 19070117 and player_name = 'Butler (1907-09)'</v>
      </c>
    </row>
    <row r="185" spans="1:4" x14ac:dyDescent="0.3">
      <c r="A185" s="316" t="s">
        <v>1556</v>
      </c>
      <c r="B185" s="317">
        <v>19410830</v>
      </c>
      <c r="C185" s="316" t="str">
        <f t="shared" si="4"/>
        <v>Butler (1941-43) debut</v>
      </c>
      <c r="D185" s="316" t="str">
        <f t="shared" si="5"/>
        <v>update lineups set player_notes = 'Butler (1941-43) debut' where game_id = 19410830 and player_name = 'Butler (1941-43)'</v>
      </c>
    </row>
    <row r="186" spans="1:4" x14ac:dyDescent="0.3">
      <c r="A186" s="316" t="s">
        <v>1597</v>
      </c>
      <c r="B186" s="317">
        <v>19411011</v>
      </c>
      <c r="C186" s="316" t="str">
        <f t="shared" si="4"/>
        <v>Buttery debut</v>
      </c>
      <c r="D186" s="316" t="str">
        <f t="shared" si="5"/>
        <v>update lineups set player_notes = 'Buttery debut' where game_id = 19411011 and player_name = 'Buttery'</v>
      </c>
    </row>
    <row r="187" spans="1:4" x14ac:dyDescent="0.3">
      <c r="A187" s="316" t="s">
        <v>1596</v>
      </c>
      <c r="B187" s="317">
        <v>19411213</v>
      </c>
      <c r="C187" s="316" t="str">
        <f t="shared" si="4"/>
        <v>Bye debut</v>
      </c>
      <c r="D187" s="316" t="str">
        <f t="shared" si="5"/>
        <v>update lineups set player_notes = 'Bye debut' where game_id = 19411213 and player_name = 'Bye'</v>
      </c>
    </row>
    <row r="188" spans="1:4" x14ac:dyDescent="0.3">
      <c r="A188" s="316" t="s">
        <v>2054</v>
      </c>
      <c r="B188" s="317">
        <v>18920402</v>
      </c>
      <c r="C188" s="316" t="str">
        <f t="shared" si="4"/>
        <v>Bywater debut</v>
      </c>
      <c r="D188" s="316" t="str">
        <f t="shared" si="5"/>
        <v>update lineups set player_notes = 'Bywater debut' where game_id = 18920402 and player_name = 'Bywater'</v>
      </c>
    </row>
    <row r="189" spans="1:4" x14ac:dyDescent="0.3">
      <c r="A189" s="316" t="s">
        <v>3646</v>
      </c>
      <c r="B189" s="317">
        <v>18930403</v>
      </c>
      <c r="C189" s="316" t="str">
        <f t="shared" si="4"/>
        <v>C Smith debut</v>
      </c>
      <c r="D189" s="316" t="str">
        <f t="shared" si="5"/>
        <v>update lineups set player_notes = 'C Smith debut' where game_id = 18930403 and player_name = 'C Smith'</v>
      </c>
    </row>
    <row r="190" spans="1:4" x14ac:dyDescent="0.3">
      <c r="A190" s="316" t="s">
        <v>1555</v>
      </c>
      <c r="B190" s="317">
        <v>19410830</v>
      </c>
      <c r="C190" s="316" t="str">
        <f t="shared" si="4"/>
        <v>Cairns debut</v>
      </c>
      <c r="D190" s="316" t="str">
        <f t="shared" si="5"/>
        <v>update lineups set player_notes = 'Cairns debut' where game_id = 19410830 and player_name = 'Cairns'</v>
      </c>
    </row>
    <row r="191" spans="1:4" x14ac:dyDescent="0.3">
      <c r="A191" s="316" t="s">
        <v>3785</v>
      </c>
      <c r="B191" s="317">
        <v>19590404</v>
      </c>
      <c r="C191" s="316" t="str">
        <f t="shared" si="4"/>
        <v>Calvin Palmer debut</v>
      </c>
      <c r="D191" s="316" t="str">
        <f t="shared" si="5"/>
        <v>update lineups set player_notes = 'Calvin Palmer debut' where game_id = 19590404 and player_name = 'Calvin Palmer'</v>
      </c>
    </row>
    <row r="192" spans="1:4" x14ac:dyDescent="0.3">
      <c r="A192" s="316" t="s">
        <v>3541</v>
      </c>
      <c r="B192" s="317">
        <v>19820220</v>
      </c>
      <c r="C192" s="316" t="str">
        <f t="shared" si="4"/>
        <v>Calvin Plummer debut</v>
      </c>
      <c r="D192" s="316" t="str">
        <f t="shared" si="5"/>
        <v>update lineups set player_notes = 'Calvin Plummer debut' where game_id = 19820220 and player_name = 'Calvin Plummer'</v>
      </c>
    </row>
    <row r="193" spans="1:4" x14ac:dyDescent="0.3">
      <c r="A193" s="316" t="s">
        <v>3085</v>
      </c>
      <c r="B193" s="317">
        <v>20081018</v>
      </c>
      <c r="C193" s="316" t="str">
        <f t="shared" ref="C193:C256" si="6">CONCATENATE(A193, " debut")</f>
        <v>Carl Fletcher debut</v>
      </c>
      <c r="D193" s="316" t="str">
        <f t="shared" ref="D193:D256" si="7">CONCATENATE("update lineups set player_notes = '", C193, "' where game_id = ", B193, " and player_name = '",A193,"'" )</f>
        <v>update lineups set player_notes = 'Carl Fletcher debut' where game_id = 20081018 and player_name = 'Carl Fletcher'</v>
      </c>
    </row>
    <row r="194" spans="1:4" x14ac:dyDescent="0.3">
      <c r="A194" s="316" t="s">
        <v>2937</v>
      </c>
      <c r="B194" s="317">
        <v>19910817</v>
      </c>
      <c r="C194" s="316" t="str">
        <f t="shared" si="6"/>
        <v>Carl Tiler debut</v>
      </c>
      <c r="D194" s="316" t="str">
        <f t="shared" si="7"/>
        <v>update lineups set player_notes = 'Carl Tiler debut' where game_id = 19910817 and player_name = 'Carl Tiler'</v>
      </c>
    </row>
    <row r="195" spans="1:4" x14ac:dyDescent="0.3">
      <c r="A195" s="316" t="s">
        <v>3474</v>
      </c>
      <c r="B195" s="317">
        <v>19990728</v>
      </c>
      <c r="C195" s="316" t="str">
        <f t="shared" si="6"/>
        <v>Carlos Merino debut</v>
      </c>
      <c r="D195" s="316" t="str">
        <f t="shared" si="7"/>
        <v>update lineups set player_notes = 'Carlos Merino debut' where game_id = 19990728 and player_name = 'Carlos Merino'</v>
      </c>
    </row>
    <row r="196" spans="1:4" x14ac:dyDescent="0.3">
      <c r="A196" s="316" t="s">
        <v>3086</v>
      </c>
      <c r="B196" s="317">
        <v>19990130</v>
      </c>
      <c r="C196" s="316" t="str">
        <f t="shared" si="6"/>
        <v>Carlton Palmer debut</v>
      </c>
      <c r="D196" s="316" t="str">
        <f t="shared" si="7"/>
        <v>update lineups set player_notes = 'Carlton Palmer debut' where game_id = 19990130 and player_name = 'Carlton Palmer'</v>
      </c>
    </row>
    <row r="197" spans="1:4" x14ac:dyDescent="0.3">
      <c r="A197" s="316" t="s">
        <v>1471</v>
      </c>
      <c r="B197" s="317">
        <v>19440410</v>
      </c>
      <c r="C197" s="316" t="str">
        <f t="shared" si="6"/>
        <v>Carter debut</v>
      </c>
      <c r="D197" s="316" t="str">
        <f t="shared" si="7"/>
        <v>update lineups set player_notes = 'Carter debut' where game_id = 19440410 and player_name = 'Carter'</v>
      </c>
    </row>
    <row r="198" spans="1:4" x14ac:dyDescent="0.3">
      <c r="A198" s="316" t="s">
        <v>1595</v>
      </c>
      <c r="B198" s="317">
        <v>19411129</v>
      </c>
      <c r="C198" s="316" t="str">
        <f t="shared" si="6"/>
        <v>Chadwick debut</v>
      </c>
      <c r="D198" s="316" t="str">
        <f t="shared" si="7"/>
        <v>update lineups set player_notes = 'Chadwick debut' where game_id = 19411129 and player_name = 'Chadwick'</v>
      </c>
    </row>
    <row r="199" spans="1:4" x14ac:dyDescent="0.3">
      <c r="A199" s="316" t="s">
        <v>1594</v>
      </c>
      <c r="B199" s="317">
        <v>19400309</v>
      </c>
      <c r="C199" s="316" t="str">
        <f t="shared" si="6"/>
        <v>Challenor debut</v>
      </c>
      <c r="D199" s="316" t="str">
        <f t="shared" si="7"/>
        <v>update lineups set player_notes = 'Challenor debut' where game_id = 19400309 and player_name = 'Challenor'</v>
      </c>
    </row>
    <row r="200" spans="1:4" x14ac:dyDescent="0.3">
      <c r="A200" s="316" t="s">
        <v>1554</v>
      </c>
      <c r="B200" s="317">
        <v>19420912</v>
      </c>
      <c r="C200" s="316" t="str">
        <f t="shared" si="6"/>
        <v>Chapman (1942) debut</v>
      </c>
      <c r="D200" s="316" t="str">
        <f t="shared" si="7"/>
        <v>update lineups set player_notes = 'Chapman (1942) debut' where game_id = 19420912 and player_name = 'Chapman (1942)'</v>
      </c>
    </row>
    <row r="201" spans="1:4" x14ac:dyDescent="0.3">
      <c r="A201" s="316" t="s">
        <v>1650</v>
      </c>
      <c r="B201" s="317">
        <v>19400525</v>
      </c>
      <c r="C201" s="316" t="str">
        <f t="shared" si="6"/>
        <v>Charles (1940) debut</v>
      </c>
      <c r="D201" s="316" t="str">
        <f t="shared" si="7"/>
        <v>update lineups set player_notes = 'Charles (1940) debut' where game_id = 19400525 and player_name = 'Charles (1940)'</v>
      </c>
    </row>
    <row r="202" spans="1:4" x14ac:dyDescent="0.3">
      <c r="A202" s="316" t="s">
        <v>3568</v>
      </c>
      <c r="B202" s="317">
        <v>18960111</v>
      </c>
      <c r="C202" s="316" t="str">
        <f t="shared" si="6"/>
        <v>Charles (Sammy) Richards debut</v>
      </c>
      <c r="D202" s="316" t="str">
        <f t="shared" si="7"/>
        <v>update lineups set player_notes = 'Charles (Sammy) Richards debut' where game_id = 18960111 and player_name = 'Charles (Sammy) Richards'</v>
      </c>
    </row>
    <row r="203" spans="1:4" x14ac:dyDescent="0.3">
      <c r="A203" s="316" t="s">
        <v>3078</v>
      </c>
      <c r="B203" s="317">
        <v>18781116</v>
      </c>
      <c r="C203" s="316" t="str">
        <f t="shared" si="6"/>
        <v>Charles Caborn debut</v>
      </c>
      <c r="D203" s="316" t="str">
        <f t="shared" si="7"/>
        <v>update lineups set player_notes = 'Charles Caborn debut' where game_id = 18781116 and player_name = 'Charles Caborn'</v>
      </c>
    </row>
    <row r="204" spans="1:4" x14ac:dyDescent="0.3">
      <c r="A204" s="316" t="s">
        <v>3122</v>
      </c>
      <c r="B204" s="317">
        <v>19020901</v>
      </c>
      <c r="C204" s="316" t="str">
        <f t="shared" si="6"/>
        <v>Charles Craig debut</v>
      </c>
      <c r="D204" s="316" t="str">
        <f t="shared" si="7"/>
        <v>update lineups set player_notes = 'Charles Craig debut' where game_id = 19020901 and player_name = 'Charles Craig'</v>
      </c>
    </row>
    <row r="205" spans="1:4" x14ac:dyDescent="0.3">
      <c r="A205" s="316" t="s">
        <v>3319</v>
      </c>
      <c r="B205" s="317">
        <v>19281027</v>
      </c>
      <c r="C205" s="316" t="str">
        <f t="shared" si="6"/>
        <v>Charles Howie debut</v>
      </c>
      <c r="D205" s="316" t="str">
        <f t="shared" si="7"/>
        <v>update lineups set player_notes = 'Charles Howie debut' where game_id = 19281027 and player_name = 'Charles Howie'</v>
      </c>
    </row>
    <row r="206" spans="1:4" x14ac:dyDescent="0.3">
      <c r="A206" s="316" t="s">
        <v>3775</v>
      </c>
      <c r="B206" s="317">
        <v>19210507</v>
      </c>
      <c r="C206" s="316" t="str">
        <f t="shared" si="6"/>
        <v>Charles Lyall debut</v>
      </c>
      <c r="D206" s="316" t="str">
        <f t="shared" si="7"/>
        <v>update lineups set player_notes = 'Charles Lyall debut' where game_id = 19210507 and player_name = 'Charles Lyall'</v>
      </c>
    </row>
    <row r="207" spans="1:4" x14ac:dyDescent="0.3">
      <c r="A207" s="316" t="s">
        <v>3386</v>
      </c>
      <c r="B207" s="317">
        <v>19610911</v>
      </c>
      <c r="C207" s="316" t="str">
        <f t="shared" si="6"/>
        <v>Charles McGlinchey debut</v>
      </c>
      <c r="D207" s="316" t="str">
        <f t="shared" si="7"/>
        <v>update lineups set player_notes = 'Charles McGlinchey debut' where game_id = 19610911 and player_name = 'Charles McGlinchey'</v>
      </c>
    </row>
    <row r="208" spans="1:4" x14ac:dyDescent="0.3">
      <c r="A208" s="316" t="s">
        <v>2934</v>
      </c>
      <c r="B208" s="317">
        <v>19570824</v>
      </c>
      <c r="C208" s="316" t="str">
        <f t="shared" si="6"/>
        <v>Charles Thomson debut</v>
      </c>
      <c r="D208" s="316" t="str">
        <f t="shared" si="7"/>
        <v>update lineups set player_notes = 'Charles Thomson debut' where game_id = 19570824 and player_name = 'Charles Thomson'</v>
      </c>
    </row>
    <row r="209" spans="1:4" x14ac:dyDescent="0.3">
      <c r="A209" s="316" t="s">
        <v>3096</v>
      </c>
      <c r="B209" s="317">
        <v>19230203</v>
      </c>
      <c r="C209" s="316" t="str">
        <f t="shared" si="6"/>
        <v>Charlie Flood debut</v>
      </c>
      <c r="D209" s="316" t="str">
        <f t="shared" si="7"/>
        <v>update lineups set player_notes = 'Charlie Flood debut' where game_id = 19230203 and player_name = 'Charlie Flood'</v>
      </c>
    </row>
    <row r="210" spans="1:4" x14ac:dyDescent="0.3">
      <c r="A210" s="316" t="s">
        <v>3147</v>
      </c>
      <c r="B210" s="317">
        <v>19350907</v>
      </c>
      <c r="C210" s="316" t="str">
        <f t="shared" si="6"/>
        <v>Charlie Gardiner debut</v>
      </c>
      <c r="D210" s="316" t="str">
        <f t="shared" si="7"/>
        <v>update lineups set player_notes = 'Charlie Gardiner debut' where game_id = 19350907 and player_name = 'Charlie Gardiner'</v>
      </c>
    </row>
    <row r="211" spans="1:4" x14ac:dyDescent="0.3">
      <c r="A211" s="316" t="s">
        <v>3232</v>
      </c>
      <c r="B211" s="317">
        <v>19800119</v>
      </c>
      <c r="C211" s="316" t="str">
        <f t="shared" si="6"/>
        <v>Charlie George debut</v>
      </c>
      <c r="D211" s="316" t="str">
        <f t="shared" si="7"/>
        <v>update lineups set player_notes = 'Charlie George debut' where game_id = 19800119 and player_name = 'Charlie George'</v>
      </c>
    </row>
    <row r="212" spans="1:4" x14ac:dyDescent="0.3">
      <c r="A212" s="316" t="s">
        <v>3360</v>
      </c>
      <c r="B212" s="317">
        <v>19251003</v>
      </c>
      <c r="C212" s="316" t="str">
        <f t="shared" si="6"/>
        <v>Charlie Jones debut</v>
      </c>
      <c r="D212" s="316" t="str">
        <f t="shared" si="7"/>
        <v>update lineups set player_notes = 'Charlie Jones debut' where game_id = 19251003 and player_name = 'Charlie Jones'</v>
      </c>
    </row>
    <row r="213" spans="1:4" x14ac:dyDescent="0.3">
      <c r="A213" s="316" t="s">
        <v>2861</v>
      </c>
      <c r="B213" s="317">
        <v>19960302</v>
      </c>
      <c r="C213" s="316" t="str">
        <f t="shared" si="6"/>
        <v>Chris Allen debut</v>
      </c>
      <c r="D213" s="316" t="str">
        <f t="shared" si="7"/>
        <v>update lineups set player_notes = 'Chris Allen debut' where game_id = 19960302 and player_name = 'Chris Allen'</v>
      </c>
    </row>
    <row r="214" spans="1:4" x14ac:dyDescent="0.3">
      <c r="A214" s="316" t="s">
        <v>440</v>
      </c>
      <c r="B214" s="317">
        <v>19950912</v>
      </c>
      <c r="C214" s="316" t="str">
        <f t="shared" si="6"/>
        <v>Chris Bart-Williams debut</v>
      </c>
      <c r="D214" s="316" t="str">
        <f t="shared" si="7"/>
        <v>update lineups set player_notes = 'Chris Bart-Williams debut' where game_id = 19950912 and player_name = 'Chris Bart-Williams'</v>
      </c>
    </row>
    <row r="215" spans="1:4" x14ac:dyDescent="0.3">
      <c r="A215" s="316" t="s">
        <v>3025</v>
      </c>
      <c r="B215" s="317">
        <v>20140809</v>
      </c>
      <c r="C215" s="316" t="str">
        <f t="shared" si="6"/>
        <v>Chris Burke debut</v>
      </c>
      <c r="D215" s="316" t="str">
        <f t="shared" si="7"/>
        <v>update lineups set player_notes = 'Chris Burke debut' where game_id = 20140809 and player_name = 'Chris Burke'</v>
      </c>
    </row>
    <row r="216" spans="1:4" x14ac:dyDescent="0.3">
      <c r="A216" s="316" t="s">
        <v>610</v>
      </c>
      <c r="B216" s="317">
        <v>20070804</v>
      </c>
      <c r="C216" s="316" t="str">
        <f t="shared" si="6"/>
        <v>Chris Cohen debut</v>
      </c>
      <c r="D216" s="316" t="str">
        <f t="shared" si="7"/>
        <v>update lineups set player_notes = 'Chris Cohen debut' where game_id = 20070804 and player_name = 'Chris Cohen'</v>
      </c>
    </row>
    <row r="217" spans="1:4" x14ac:dyDescent="0.3">
      <c r="A217" s="316" t="s">
        <v>3126</v>
      </c>
      <c r="B217" s="317">
        <v>19640822</v>
      </c>
      <c r="C217" s="316" t="str">
        <f t="shared" si="6"/>
        <v>Chris Crowe debut</v>
      </c>
      <c r="D217" s="316" t="str">
        <f t="shared" si="7"/>
        <v>update lineups set player_notes = 'Chris Crowe debut' where game_id = 19640822 and player_name = 'Chris Crowe'</v>
      </c>
    </row>
    <row r="218" spans="1:4" x14ac:dyDescent="0.3">
      <c r="A218" s="316" t="s">
        <v>3165</v>
      </c>
      <c r="B218" s="317">
        <v>19981226</v>
      </c>
      <c r="C218" s="316" t="str">
        <f t="shared" si="6"/>
        <v>Chris Doig debut</v>
      </c>
      <c r="D218" s="316" t="str">
        <f t="shared" si="7"/>
        <v>update lineups set player_notes = 'Chris Doig debut' where game_id = 19981226 and player_name = 'Chris Doig'</v>
      </c>
    </row>
    <row r="219" spans="1:4" x14ac:dyDescent="0.3">
      <c r="A219" s="316" t="s">
        <v>3188</v>
      </c>
      <c r="B219" s="317">
        <v>19811202</v>
      </c>
      <c r="C219" s="316" t="str">
        <f t="shared" si="6"/>
        <v>Chris Fairclough debut</v>
      </c>
      <c r="D219" s="316" t="str">
        <f t="shared" si="7"/>
        <v>update lineups set player_notes = 'Chris Fairclough debut' where game_id = 19811202 and player_name = 'Chris Fairclough'</v>
      </c>
    </row>
    <row r="220" spans="1:4" x14ac:dyDescent="0.3">
      <c r="A220" s="316" t="s">
        <v>3243</v>
      </c>
      <c r="B220" s="317">
        <v>18970405</v>
      </c>
      <c r="C220" s="316" t="str">
        <f t="shared" si="6"/>
        <v>Chris Goodchild debut</v>
      </c>
      <c r="D220" s="316" t="str">
        <f t="shared" si="7"/>
        <v>update lineups set player_notes = 'Chris Goodchild debut' where game_id = 18970405 and player_name = 'Chris Goodchild'</v>
      </c>
    </row>
    <row r="221" spans="1:4" x14ac:dyDescent="0.3">
      <c r="A221" s="316" t="s">
        <v>3262</v>
      </c>
      <c r="B221" s="317">
        <v>20090314</v>
      </c>
      <c r="C221" s="316" t="str">
        <f t="shared" si="6"/>
        <v>Chris Gunter debut</v>
      </c>
      <c r="D221" s="316" t="str">
        <f t="shared" si="7"/>
        <v>update lineups set player_notes = 'Chris Gunter debut' where game_id = 20090314 and player_name = 'Chris Gunter'</v>
      </c>
    </row>
    <row r="222" spans="1:4" x14ac:dyDescent="0.3">
      <c r="A222" s="316" t="s">
        <v>3363</v>
      </c>
      <c r="B222" s="317">
        <v>19571207</v>
      </c>
      <c r="C222" s="316" t="str">
        <f t="shared" si="6"/>
        <v>Chris Joyce debut</v>
      </c>
      <c r="D222" s="316" t="str">
        <f t="shared" si="7"/>
        <v>update lineups set player_notes = 'Chris Joyce debut' where game_id = 19571207 and player_name = 'Chris Joyce'</v>
      </c>
    </row>
    <row r="223" spans="1:4" x14ac:dyDescent="0.3">
      <c r="A223" s="316" t="s">
        <v>4660</v>
      </c>
      <c r="B223" s="317">
        <v>20150912</v>
      </c>
      <c r="C223" s="316" t="str">
        <f t="shared" si="6"/>
        <v>Chris O''Grady debut</v>
      </c>
      <c r="D223" s="316" t="str">
        <f t="shared" si="7"/>
        <v>update lineups set player_notes = 'Chris O''Grady debut' where game_id = 20150912 and player_name = 'Chris O''Grady'</v>
      </c>
    </row>
    <row r="224" spans="1:4" x14ac:dyDescent="0.3">
      <c r="A224" s="316" t="s">
        <v>2993</v>
      </c>
      <c r="B224" s="317">
        <v>19771025</v>
      </c>
      <c r="C224" s="316" t="str">
        <f t="shared" si="6"/>
        <v>Chris Woods debut</v>
      </c>
      <c r="D224" s="316" t="str">
        <f t="shared" si="7"/>
        <v>update lineups set player_notes = 'Chris Woods debut' where game_id = 19771025 and player_name = 'Chris Woods'</v>
      </c>
    </row>
    <row r="225" spans="1:4" x14ac:dyDescent="0.3">
      <c r="A225" s="316" t="s">
        <v>3100</v>
      </c>
      <c r="B225" s="317">
        <v>19980427</v>
      </c>
      <c r="C225" s="316" t="str">
        <f t="shared" si="6"/>
        <v>Christian Edwards debut</v>
      </c>
      <c r="D225" s="316" t="str">
        <f t="shared" si="7"/>
        <v>update lineups set player_notes = 'Christian Edwards debut' where game_id = 19980427 and player_name = 'Christian Edwards'</v>
      </c>
    </row>
    <row r="226" spans="1:4" x14ac:dyDescent="0.3">
      <c r="A226" s="316" t="s">
        <v>3602</v>
      </c>
      <c r="B226" s="317">
        <v>20150403</v>
      </c>
      <c r="C226" s="316" t="str">
        <f t="shared" si="6"/>
        <v>Chuba Akpom debut</v>
      </c>
      <c r="D226" s="316" t="str">
        <f t="shared" si="7"/>
        <v>update lineups set player_notes = 'Chuba Akpom debut' where game_id = 20150403 and player_name = 'Chuba Akpom'</v>
      </c>
    </row>
    <row r="227" spans="1:4" x14ac:dyDescent="0.3">
      <c r="A227" s="316" t="s">
        <v>1553</v>
      </c>
      <c r="B227" s="317">
        <v>19430306</v>
      </c>
      <c r="C227" s="316" t="str">
        <f t="shared" si="6"/>
        <v>Clare debut</v>
      </c>
      <c r="D227" s="316" t="str">
        <f t="shared" si="7"/>
        <v>update lineups set player_notes = 'Clare debut' where game_id = 19430306 and player_name = 'Clare'</v>
      </c>
    </row>
    <row r="228" spans="1:4" x14ac:dyDescent="0.3">
      <c r="A228" s="316" t="s">
        <v>3311</v>
      </c>
      <c r="B228" s="317">
        <v>19341201</v>
      </c>
      <c r="C228" s="316" t="str">
        <f t="shared" si="6"/>
        <v>Clarence Hood debut</v>
      </c>
      <c r="D228" s="316" t="str">
        <f t="shared" si="7"/>
        <v>update lineups set player_notes = 'Clarence Hood debut' where game_id = 19341201 and player_name = 'Clarence Hood'</v>
      </c>
    </row>
    <row r="229" spans="1:4" x14ac:dyDescent="0.3">
      <c r="A229" s="316" t="s">
        <v>1636</v>
      </c>
      <c r="B229" s="317">
        <v>19410419</v>
      </c>
      <c r="C229" s="316" t="str">
        <f t="shared" si="6"/>
        <v>Clements debut</v>
      </c>
      <c r="D229" s="316" t="str">
        <f t="shared" si="7"/>
        <v>update lineups set player_notes = 'Clements debut' where game_id = 19410419 and player_name = 'Clements'</v>
      </c>
    </row>
    <row r="230" spans="1:4" x14ac:dyDescent="0.3">
      <c r="A230" s="316" t="s">
        <v>3548</v>
      </c>
      <c r="B230" s="317">
        <v>19261225</v>
      </c>
      <c r="C230" s="316" t="str">
        <f t="shared" si="6"/>
        <v>Cliff Price debut</v>
      </c>
      <c r="D230" s="316" t="str">
        <f t="shared" si="7"/>
        <v>update lineups set player_notes = 'Cliff Price debut' where game_id = 19261225 and player_name = 'Cliff Price'</v>
      </c>
    </row>
    <row r="231" spans="1:4" x14ac:dyDescent="0.3">
      <c r="A231" s="316" t="s">
        <v>3409</v>
      </c>
      <c r="B231" s="317">
        <v>19301206</v>
      </c>
      <c r="C231" s="316" t="str">
        <f t="shared" si="6"/>
        <v>Clifford Lloyd debut</v>
      </c>
      <c r="D231" s="316" t="str">
        <f t="shared" si="7"/>
        <v>update lineups set player_notes = 'Clifford Lloyd debut' where game_id = 19301206 and player_name = 'Clifford Lloyd'</v>
      </c>
    </row>
    <row r="232" spans="1:4" x14ac:dyDescent="0.3">
      <c r="A232" s="316" t="s">
        <v>3105</v>
      </c>
      <c r="B232" s="317">
        <v>20110924</v>
      </c>
      <c r="C232" s="316" t="str">
        <f t="shared" si="6"/>
        <v>Clint Hill debut</v>
      </c>
      <c r="D232" s="316" t="str">
        <f t="shared" si="7"/>
        <v>update lineups set player_notes = 'Clint Hill debut' where game_id = 20110924 and player_name = 'Clint Hill'</v>
      </c>
    </row>
    <row r="233" spans="1:4" x14ac:dyDescent="0.3">
      <c r="A233" s="316" t="s">
        <v>3233</v>
      </c>
      <c r="B233" s="317">
        <v>19280222</v>
      </c>
      <c r="C233" s="316" t="str">
        <f t="shared" si="6"/>
        <v>Clive German debut</v>
      </c>
      <c r="D233" s="316" t="str">
        <f t="shared" si="7"/>
        <v>update lineups set player_notes = 'Clive German debut' where game_id = 19280222 and player_name = 'Clive German'</v>
      </c>
    </row>
    <row r="234" spans="1:4" x14ac:dyDescent="0.3">
      <c r="A234" s="316" t="s">
        <v>1851</v>
      </c>
      <c r="B234" s="317">
        <v>19180330</v>
      </c>
      <c r="C234" s="316" t="str">
        <f t="shared" si="6"/>
        <v>Codnor debut</v>
      </c>
      <c r="D234" s="316" t="str">
        <f t="shared" si="7"/>
        <v>update lineups set player_notes = 'Codnor debut' where game_id = 19180330 and player_name = 'Codnor'</v>
      </c>
    </row>
    <row r="235" spans="1:4" x14ac:dyDescent="0.3">
      <c r="A235" s="316" t="s">
        <v>1507</v>
      </c>
      <c r="B235" s="317">
        <v>19450310</v>
      </c>
      <c r="C235" s="316" t="str">
        <f t="shared" si="6"/>
        <v>Coen debut</v>
      </c>
      <c r="D235" s="316" t="str">
        <f t="shared" si="7"/>
        <v>update lineups set player_notes = 'Coen debut' where game_id = 19450310 and player_name = 'Coen'</v>
      </c>
    </row>
    <row r="236" spans="1:4" x14ac:dyDescent="0.3">
      <c r="A236" s="316" t="s">
        <v>2086</v>
      </c>
      <c r="B236" s="317">
        <v>18891207</v>
      </c>
      <c r="C236" s="316" t="str">
        <f t="shared" si="6"/>
        <v>Coleman (1889-90) debut</v>
      </c>
      <c r="D236" s="316" t="str">
        <f t="shared" si="7"/>
        <v>update lineups set player_notes = 'Coleman (1889-90) debut' where game_id = 18891207 and player_name = 'Coleman (1889-90)'</v>
      </c>
    </row>
    <row r="237" spans="1:4" x14ac:dyDescent="0.3">
      <c r="A237" s="316" t="s">
        <v>2853</v>
      </c>
      <c r="B237" s="317">
        <v>19610121</v>
      </c>
      <c r="C237" s="316" t="str">
        <f t="shared" si="6"/>
        <v>Colin Addison debut</v>
      </c>
      <c r="D237" s="316" t="str">
        <f t="shared" si="7"/>
        <v>update lineups set player_notes = 'Colin Addison debut' where game_id = 19610121 and player_name = 'Colin Addison'</v>
      </c>
    </row>
    <row r="238" spans="1:4" x14ac:dyDescent="0.3">
      <c r="A238" s="316" t="s">
        <v>3110</v>
      </c>
      <c r="B238" s="317">
        <v>19760313</v>
      </c>
      <c r="C238" s="316" t="str">
        <f t="shared" si="6"/>
        <v>Colin Barrett debut</v>
      </c>
      <c r="D238" s="316" t="str">
        <f t="shared" si="7"/>
        <v>update lineups set player_notes = 'Colin Barrett debut' where game_id = 19760313 and player_name = 'Colin Barrett'</v>
      </c>
    </row>
    <row r="239" spans="1:4" x14ac:dyDescent="0.3">
      <c r="A239" s="316" t="s">
        <v>3049</v>
      </c>
      <c r="B239" s="317">
        <v>19591031</v>
      </c>
      <c r="C239" s="316" t="str">
        <f t="shared" si="6"/>
        <v>Colin Booth debut</v>
      </c>
      <c r="D239" s="316" t="str">
        <f t="shared" si="7"/>
        <v>update lineups set player_notes = 'Colin Booth debut' where game_id = 19591031 and player_name = 'Colin Booth'</v>
      </c>
    </row>
    <row r="240" spans="1:4" x14ac:dyDescent="0.3">
      <c r="A240" s="316" t="s">
        <v>3079</v>
      </c>
      <c r="B240" s="317">
        <v>20000318</v>
      </c>
      <c r="C240" s="316" t="str">
        <f t="shared" si="6"/>
        <v>Colin Calderwood debut</v>
      </c>
      <c r="D240" s="316" t="str">
        <f t="shared" si="7"/>
        <v>update lineups set player_notes = 'Colin Calderwood debut' where game_id = 20000318 and player_name = 'Colin Calderwood'</v>
      </c>
    </row>
    <row r="241" spans="1:4" x14ac:dyDescent="0.3">
      <c r="A241" s="316" t="s">
        <v>438</v>
      </c>
      <c r="B241" s="317">
        <v>19930815</v>
      </c>
      <c r="C241" s="316" t="str">
        <f t="shared" si="6"/>
        <v>Colin Cooper debut</v>
      </c>
      <c r="D241" s="316" t="str">
        <f t="shared" si="7"/>
        <v>update lineups set player_notes = 'Colin Cooper debut' where game_id = 19930815 and player_name = 'Colin Cooper'</v>
      </c>
    </row>
    <row r="242" spans="1:4" x14ac:dyDescent="0.3">
      <c r="A242" s="316" t="s">
        <v>3168</v>
      </c>
      <c r="B242" s="317">
        <v>20050220</v>
      </c>
      <c r="C242" s="316" t="str">
        <f t="shared" si="6"/>
        <v>Colin Doyle debut</v>
      </c>
      <c r="D242" s="316" t="str">
        <f t="shared" si="7"/>
        <v>update lineups set player_notes = 'Colin Doyle debut' where game_id = 20050220 and player_name = 'Colin Doyle'</v>
      </c>
    </row>
    <row r="243" spans="1:4" x14ac:dyDescent="0.3">
      <c r="A243" s="316" t="s">
        <v>3209</v>
      </c>
      <c r="B243" s="317">
        <v>19870317</v>
      </c>
      <c r="C243" s="316" t="str">
        <f t="shared" si="6"/>
        <v>Colin Foster debut</v>
      </c>
      <c r="D243" s="316" t="str">
        <f t="shared" si="7"/>
        <v>update lineups set player_notes = 'Colin Foster debut' where game_id = 19870317 and player_name = 'Colin Foster'</v>
      </c>
    </row>
    <row r="244" spans="1:4" x14ac:dyDescent="0.3">
      <c r="A244" s="316" t="s">
        <v>3161</v>
      </c>
      <c r="B244" s="317">
        <v>19671118</v>
      </c>
      <c r="C244" s="316" t="str">
        <f t="shared" si="6"/>
        <v>Colin Hall debut</v>
      </c>
      <c r="D244" s="316" t="str">
        <f t="shared" si="7"/>
        <v>update lineups set player_notes = 'Colin Hall debut' where game_id = 19671118 and player_name = 'Colin Hall'</v>
      </c>
    </row>
    <row r="245" spans="1:4" x14ac:dyDescent="0.3">
      <c r="A245" s="316" t="s">
        <v>3419</v>
      </c>
      <c r="B245" s="317">
        <v>19420321</v>
      </c>
      <c r="C245" s="316" t="str">
        <f t="shared" si="6"/>
        <v>Colin Lyman debut</v>
      </c>
      <c r="D245" s="316" t="str">
        <f t="shared" si="7"/>
        <v>update lineups set player_notes = 'Colin Lyman debut' where game_id = 19420321 and player_name = 'Colin Lyman'</v>
      </c>
    </row>
    <row r="246" spans="1:4" x14ac:dyDescent="0.3">
      <c r="A246" s="316" t="s">
        <v>3559</v>
      </c>
      <c r="B246" s="317">
        <v>19400513</v>
      </c>
      <c r="C246" s="316" t="str">
        <f t="shared" si="6"/>
        <v>Colin Rawson debut</v>
      </c>
      <c r="D246" s="316" t="str">
        <f t="shared" si="7"/>
        <v>update lineups set player_notes = 'Colin Rawson debut' where game_id = 19400513 and player_name = 'Colin Rawson'</v>
      </c>
    </row>
    <row r="247" spans="1:4" x14ac:dyDescent="0.3">
      <c r="A247" s="316" t="s">
        <v>3400</v>
      </c>
      <c r="B247" s="317">
        <v>19730817</v>
      </c>
      <c r="C247" s="316" t="str">
        <f t="shared" si="6"/>
        <v>Colin Smith debut</v>
      </c>
      <c r="D247" s="316" t="str">
        <f t="shared" si="7"/>
        <v>update lineups set player_notes = 'Colin Smith debut' where game_id = 19730817 and player_name = 'Colin Smith'</v>
      </c>
    </row>
    <row r="248" spans="1:4" x14ac:dyDescent="0.3">
      <c r="A248" s="316" t="s">
        <v>3724</v>
      </c>
      <c r="B248" s="317">
        <v>19770912</v>
      </c>
      <c r="C248" s="316" t="str">
        <f t="shared" si="6"/>
        <v>Colin Todd debut</v>
      </c>
      <c r="D248" s="316" t="str">
        <f t="shared" si="7"/>
        <v>update lineups set player_notes = 'Colin Todd debut' where game_id = 19770912 and player_name = 'Colin Todd'</v>
      </c>
    </row>
    <row r="249" spans="1:4" x14ac:dyDescent="0.3">
      <c r="A249" s="316" t="s">
        <v>2946</v>
      </c>
      <c r="B249" s="317">
        <v>19801129</v>
      </c>
      <c r="C249" s="316" t="str">
        <f t="shared" si="6"/>
        <v>Colin Walsh debut</v>
      </c>
      <c r="D249" s="316" t="str">
        <f t="shared" si="7"/>
        <v>update lineups set player_notes = 'Colin Walsh debut' where game_id = 19801129 and player_name = 'Colin Walsh'</v>
      </c>
    </row>
    <row r="250" spans="1:4" x14ac:dyDescent="0.3">
      <c r="A250" s="316" t="s">
        <v>3111</v>
      </c>
      <c r="B250" s="317">
        <v>19500819</v>
      </c>
      <c r="C250" s="316" t="str">
        <f t="shared" si="6"/>
        <v>Collin Collindridge debut</v>
      </c>
      <c r="D250" s="316" t="str">
        <f t="shared" si="7"/>
        <v>update lineups set player_notes = 'Collin Collindridge debut' where game_id = 19500819 and player_name = 'Collin Collindridge'</v>
      </c>
    </row>
    <row r="251" spans="1:4" x14ac:dyDescent="0.3">
      <c r="A251" s="316" t="s">
        <v>1552</v>
      </c>
      <c r="B251" s="317">
        <v>19401214</v>
      </c>
      <c r="C251" s="316" t="str">
        <f t="shared" si="6"/>
        <v>Collins (1940-42) debut</v>
      </c>
      <c r="D251" s="316" t="str">
        <f t="shared" si="7"/>
        <v>update lineups set player_notes = 'Collins (1940-42) debut' where game_id = 19401214 and player_name = 'Collins (1940-42)'</v>
      </c>
    </row>
    <row r="252" spans="1:4" x14ac:dyDescent="0.3">
      <c r="A252" s="316" t="s">
        <v>2038</v>
      </c>
      <c r="B252" s="317">
        <v>18931104</v>
      </c>
      <c r="C252" s="316" t="str">
        <f t="shared" si="6"/>
        <v>Connor debut</v>
      </c>
      <c r="D252" s="316" t="str">
        <f t="shared" si="7"/>
        <v>update lineups set player_notes = 'Connor debut' where game_id = 18931104 and player_name = 'Connor'</v>
      </c>
    </row>
    <row r="253" spans="1:4" x14ac:dyDescent="0.3">
      <c r="A253" s="316" t="s">
        <v>1862</v>
      </c>
      <c r="B253" s="317">
        <v>19170421</v>
      </c>
      <c r="C253" s="316" t="str">
        <f t="shared" si="6"/>
        <v>Cooke debut</v>
      </c>
      <c r="D253" s="316" t="str">
        <f t="shared" si="7"/>
        <v>update lineups set player_notes = 'Cooke debut' where game_id = 19170421 and player_name = 'Cooke'</v>
      </c>
    </row>
    <row r="254" spans="1:4" x14ac:dyDescent="0.3">
      <c r="A254" s="316" t="s">
        <v>1635</v>
      </c>
      <c r="B254" s="317">
        <v>19400928</v>
      </c>
      <c r="C254" s="316" t="str">
        <f t="shared" si="6"/>
        <v>Copping debut</v>
      </c>
      <c r="D254" s="316" t="str">
        <f t="shared" si="7"/>
        <v>update lineups set player_notes = 'Copping debut' where game_id = 19400928 and player_name = 'Copping'</v>
      </c>
    </row>
    <row r="255" spans="1:4" x14ac:dyDescent="0.3">
      <c r="A255" s="316" t="s">
        <v>1593</v>
      </c>
      <c r="B255" s="317">
        <v>19400608</v>
      </c>
      <c r="C255" s="316" t="str">
        <f t="shared" si="6"/>
        <v>Corkhill debut</v>
      </c>
      <c r="D255" s="316" t="str">
        <f t="shared" si="7"/>
        <v>update lineups set player_notes = 'Corkhill debut' where game_id = 19400608 and player_name = 'Corkhill'</v>
      </c>
    </row>
    <row r="256" spans="1:4" x14ac:dyDescent="0.3">
      <c r="A256" s="316" t="s">
        <v>1835</v>
      </c>
      <c r="B256" s="317">
        <v>19170113</v>
      </c>
      <c r="C256" s="316" t="str">
        <f t="shared" si="6"/>
        <v>Cownley debut</v>
      </c>
      <c r="D256" s="316" t="str">
        <f t="shared" si="7"/>
        <v>update lineups set player_notes = 'Cownley debut' where game_id = 19170113 and player_name = 'Cownley'</v>
      </c>
    </row>
    <row r="257" spans="1:4" x14ac:dyDescent="0.3">
      <c r="A257" s="316" t="s">
        <v>2875</v>
      </c>
      <c r="B257" s="317">
        <v>19970719</v>
      </c>
      <c r="C257" s="316" t="str">
        <f t="shared" ref="C257:C320" si="8">CONCATENATE(A257, " debut")</f>
        <v>Craig Armstrong debut</v>
      </c>
      <c r="D257" s="316" t="str">
        <f t="shared" ref="D257:D320" si="9">CONCATENATE("update lineups set player_notes = '", C257, "' where game_id = ", B257, " and player_name = '",A257,"'" )</f>
        <v>update lineups set player_notes = 'Craig Armstrong debut' where game_id = 19970719 and player_name = 'Craig Armstrong'</v>
      </c>
    </row>
    <row r="258" spans="1:4" x14ac:dyDescent="0.3">
      <c r="A258" s="316" t="s">
        <v>4592</v>
      </c>
      <c r="B258" s="317">
        <v>19910925</v>
      </c>
      <c r="C258" s="316" t="str">
        <f t="shared" si="8"/>
        <v>Craig Boardman debut</v>
      </c>
      <c r="D258" s="316" t="str">
        <f t="shared" si="9"/>
        <v>update lineups set player_notes = 'Craig Boardman debut' where game_id = 19910925 and player_name = 'Craig Boardman'</v>
      </c>
    </row>
    <row r="259" spans="1:4" x14ac:dyDescent="0.3">
      <c r="A259" s="316" t="s">
        <v>2975</v>
      </c>
      <c r="B259" s="317">
        <v>20010902</v>
      </c>
      <c r="C259" s="316" t="str">
        <f t="shared" si="8"/>
        <v>Craig Westcarr debut</v>
      </c>
      <c r="D259" s="316" t="str">
        <f t="shared" si="9"/>
        <v>update lineups set player_notes = 'Craig Westcarr debut' where game_id = 20010902 and player_name = 'Craig Westcarr'</v>
      </c>
    </row>
    <row r="260" spans="1:4" x14ac:dyDescent="0.3">
      <c r="A260" s="316" t="s">
        <v>1592</v>
      </c>
      <c r="B260" s="317">
        <v>19410202</v>
      </c>
      <c r="C260" s="316" t="str">
        <f t="shared" si="8"/>
        <v>Crawley debut</v>
      </c>
      <c r="D260" s="316" t="str">
        <f t="shared" si="9"/>
        <v>update lineups set player_notes = 'Crawley debut' where game_id = 19410202 and player_name = 'Crawley'</v>
      </c>
    </row>
    <row r="261" spans="1:4" x14ac:dyDescent="0.3">
      <c r="A261" s="316" t="s">
        <v>1634</v>
      </c>
      <c r="B261" s="317">
        <v>19401214</v>
      </c>
      <c r="C261" s="316" t="str">
        <f t="shared" si="8"/>
        <v>Creasy debut</v>
      </c>
      <c r="D261" s="316" t="str">
        <f t="shared" si="9"/>
        <v>update lineups set player_notes = 'Creasy debut' where game_id = 19401214 and player_name = 'Creasy'</v>
      </c>
    </row>
    <row r="262" spans="1:4" x14ac:dyDescent="0.3">
      <c r="A262" s="316" t="s">
        <v>1469</v>
      </c>
      <c r="B262" s="317">
        <v>19420905</v>
      </c>
      <c r="C262" s="316" t="str">
        <f t="shared" si="8"/>
        <v>Crofts debut</v>
      </c>
      <c r="D262" s="316" t="str">
        <f t="shared" si="9"/>
        <v>update lineups set player_notes = 'Crofts debut' where game_id = 19420905 and player_name = 'Crofts'</v>
      </c>
    </row>
    <row r="263" spans="1:4" x14ac:dyDescent="0.3">
      <c r="A263" s="316" t="s">
        <v>1468</v>
      </c>
      <c r="B263" s="317">
        <v>19441202</v>
      </c>
      <c r="C263" s="316" t="str">
        <f t="shared" si="8"/>
        <v>Cronkshaw debut</v>
      </c>
      <c r="D263" s="316" t="str">
        <f t="shared" si="9"/>
        <v>update lineups set player_notes = 'Cronkshaw debut' where game_id = 19441202 and player_name = 'Cronkshaw'</v>
      </c>
    </row>
    <row r="264" spans="1:4" x14ac:dyDescent="0.3">
      <c r="A264" s="316" t="s">
        <v>1591</v>
      </c>
      <c r="B264" s="317">
        <v>19411220</v>
      </c>
      <c r="C264" s="316" t="str">
        <f t="shared" si="8"/>
        <v>Crooks debut</v>
      </c>
      <c r="D264" s="316" t="str">
        <f t="shared" si="9"/>
        <v>update lineups set player_notes = 'Crooks debut' where game_id = 19411220 and player_name = 'Crooks'</v>
      </c>
    </row>
    <row r="265" spans="1:4" x14ac:dyDescent="0.3">
      <c r="A265" s="316" t="s">
        <v>2037</v>
      </c>
      <c r="B265" s="317">
        <v>18940407</v>
      </c>
      <c r="C265" s="316" t="str">
        <f t="shared" si="8"/>
        <v>Cross debut</v>
      </c>
      <c r="D265" s="316" t="str">
        <f t="shared" si="9"/>
        <v>update lineups set player_notes = 'Cross debut' where game_id = 18940407 and player_name = 'Cross'</v>
      </c>
    </row>
    <row r="266" spans="1:4" x14ac:dyDescent="0.3">
      <c r="A266" s="316" t="s">
        <v>1861</v>
      </c>
      <c r="B266" s="317">
        <v>19160205</v>
      </c>
      <c r="C266" s="316" t="str">
        <f t="shared" si="8"/>
        <v>Cullin debut</v>
      </c>
      <c r="D266" s="316" t="str">
        <f t="shared" si="9"/>
        <v>update lineups set player_notes = 'Cullin debut' where game_id = 19160205 and player_name = 'Cullin'</v>
      </c>
    </row>
    <row r="267" spans="1:4" x14ac:dyDescent="0.3">
      <c r="A267" s="316" t="s">
        <v>1590</v>
      </c>
      <c r="B267" s="317">
        <v>19410524</v>
      </c>
      <c r="C267" s="316" t="str">
        <f t="shared" si="8"/>
        <v>Cummins debut</v>
      </c>
      <c r="D267" s="316" t="str">
        <f t="shared" si="9"/>
        <v>update lineups set player_notes = 'Cummins debut' where game_id = 19410524 and player_name = 'Cummins'</v>
      </c>
    </row>
    <row r="268" spans="1:4" x14ac:dyDescent="0.3">
      <c r="A268" s="316" t="s">
        <v>1505</v>
      </c>
      <c r="B268" s="317">
        <v>19450217</v>
      </c>
      <c r="C268" s="316" t="str">
        <f t="shared" si="8"/>
        <v>Cunningham (1945) debut</v>
      </c>
      <c r="D268" s="316" t="str">
        <f t="shared" si="9"/>
        <v>update lineups set player_notes = 'Cunningham (1945) debut' where game_id = 19450217 and player_name = 'Cunningham (1945)'</v>
      </c>
    </row>
    <row r="269" spans="1:4" x14ac:dyDescent="0.3">
      <c r="A269" s="316" t="s">
        <v>1633</v>
      </c>
      <c r="B269" s="317">
        <v>19410329</v>
      </c>
      <c r="C269" s="316" t="str">
        <f t="shared" si="8"/>
        <v>Curtis debut</v>
      </c>
      <c r="D269" s="316" t="str">
        <f t="shared" si="9"/>
        <v>update lineups set player_notes = 'Curtis debut' where game_id = 19410329 and player_name = 'Curtis'</v>
      </c>
    </row>
    <row r="270" spans="1:4" x14ac:dyDescent="0.3">
      <c r="A270" s="316" t="s">
        <v>1850</v>
      </c>
      <c r="B270" s="317">
        <v>19161216</v>
      </c>
      <c r="C270" s="316" t="str">
        <f t="shared" si="8"/>
        <v>Cutts (1916-17) debut</v>
      </c>
      <c r="D270" s="316" t="str">
        <f t="shared" si="9"/>
        <v>update lineups set player_notes = 'Cutts (1916-17) debut' where game_id = 19161216 and player_name = 'Cutts (1916-17)'</v>
      </c>
    </row>
    <row r="271" spans="1:4" x14ac:dyDescent="0.3">
      <c r="A271" s="316" t="s">
        <v>1649</v>
      </c>
      <c r="B271" s="317">
        <v>19400529</v>
      </c>
      <c r="C271" s="316" t="str">
        <f t="shared" si="8"/>
        <v>Cutts (1940) debut</v>
      </c>
      <c r="D271" s="316" t="str">
        <f t="shared" si="9"/>
        <v>update lineups set player_notes = 'Cutts (1940) debut' where game_id = 19400529 and player_name = 'Cutts (1940)'</v>
      </c>
    </row>
    <row r="272" spans="1:4" x14ac:dyDescent="0.3">
      <c r="A272" s="316" t="s">
        <v>2915</v>
      </c>
      <c r="B272" s="317">
        <v>19241004</v>
      </c>
      <c r="C272" s="316" t="str">
        <f t="shared" si="8"/>
        <v>Cyril Stocks debut</v>
      </c>
      <c r="D272" s="316" t="str">
        <f t="shared" si="9"/>
        <v>update lineups set player_notes = 'Cyril Stocks debut' where game_id = 19241004 and player_name = 'Cyril Stocks'</v>
      </c>
    </row>
    <row r="273" spans="1:4" x14ac:dyDescent="0.3">
      <c r="A273" s="316" t="s">
        <v>3739</v>
      </c>
      <c r="B273" s="317">
        <v>19430424</v>
      </c>
      <c r="C273" s="316" t="str">
        <f t="shared" si="8"/>
        <v>D Egan debut</v>
      </c>
      <c r="D273" s="316" t="str">
        <f t="shared" si="9"/>
        <v>update lineups set player_notes = 'D Egan debut' where game_id = 19430424 and player_name = 'D Egan'</v>
      </c>
    </row>
    <row r="274" spans="1:4" x14ac:dyDescent="0.3">
      <c r="A274" s="316" t="s">
        <v>3720</v>
      </c>
      <c r="B274" s="317">
        <v>20060714</v>
      </c>
      <c r="C274" s="316" t="str">
        <f t="shared" si="8"/>
        <v>Dale Roberts debut</v>
      </c>
      <c r="D274" s="316" t="str">
        <f t="shared" si="9"/>
        <v>update lineups set player_notes = 'Dale Roberts debut' where game_id = 20060714 and player_name = 'Dale Roberts'</v>
      </c>
    </row>
    <row r="275" spans="1:4" x14ac:dyDescent="0.3">
      <c r="A275" s="316" t="s">
        <v>3689</v>
      </c>
      <c r="B275" s="317">
        <v>20010902</v>
      </c>
      <c r="C275" s="316" t="str">
        <f t="shared" si="8"/>
        <v>Damien Lynch debut</v>
      </c>
      <c r="D275" s="316" t="str">
        <f t="shared" si="9"/>
        <v>update lineups set player_notes = 'Damien Lynch debut' where game_id = 20010902 and player_name = 'Damien Lynch'</v>
      </c>
    </row>
    <row r="276" spans="1:4" x14ac:dyDescent="0.3">
      <c r="A276" s="316" t="s">
        <v>3003</v>
      </c>
      <c r="B276" s="317">
        <v>20160806</v>
      </c>
      <c r="C276" s="316" t="str">
        <f t="shared" si="8"/>
        <v>Damien Perquis debut</v>
      </c>
      <c r="D276" s="316" t="str">
        <f t="shared" si="9"/>
        <v>update lineups set player_notes = 'Damien Perquis debut' where game_id = 20160806 and player_name = 'Damien Perquis'</v>
      </c>
    </row>
    <row r="277" spans="1:4" x14ac:dyDescent="0.3">
      <c r="A277" s="316" t="s">
        <v>2863</v>
      </c>
      <c r="B277" s="317">
        <v>18921224</v>
      </c>
      <c r="C277" s="316" t="str">
        <f t="shared" si="8"/>
        <v>Dan Allsopp debut</v>
      </c>
      <c r="D277" s="316" t="str">
        <f t="shared" si="9"/>
        <v>update lineups set player_notes = 'Dan Allsopp debut' where game_id = 18921224 and player_name = 'Dan Allsopp'</v>
      </c>
    </row>
    <row r="278" spans="1:4" x14ac:dyDescent="0.3">
      <c r="A278" s="316" t="s">
        <v>3272</v>
      </c>
      <c r="B278" s="317">
        <v>20120808</v>
      </c>
      <c r="C278" s="316" t="str">
        <f t="shared" si="8"/>
        <v>Dan Harding debut</v>
      </c>
      <c r="D278" s="316" t="str">
        <f t="shared" si="9"/>
        <v>update lineups set player_notes = 'Dan Harding debut' where game_id = 20120808 and player_name = 'Dan Harding'</v>
      </c>
    </row>
    <row r="279" spans="1:4" x14ac:dyDescent="0.3">
      <c r="A279" s="316" t="s">
        <v>3609</v>
      </c>
      <c r="B279" s="317">
        <v>20120811</v>
      </c>
      <c r="C279" s="316" t="str">
        <f t="shared" si="8"/>
        <v>Daniel Ayala debut</v>
      </c>
      <c r="D279" s="316" t="str">
        <f t="shared" si="9"/>
        <v>update lineups set player_notes = 'Daniel Ayala debut' where game_id = 20120811 and player_name = 'Daniel Ayala'</v>
      </c>
    </row>
    <row r="280" spans="1:4" x14ac:dyDescent="0.3">
      <c r="A280" s="316" t="s">
        <v>3180</v>
      </c>
      <c r="B280" s="317">
        <v>19350831</v>
      </c>
      <c r="C280" s="316" t="str">
        <f t="shared" si="8"/>
        <v>Daniel Edgar debut</v>
      </c>
      <c r="D280" s="316" t="str">
        <f t="shared" si="9"/>
        <v>update lineups set player_notes = 'Daniel Edgar debut' where game_id = 19350831 and player_name = 'Daniel Edgar'</v>
      </c>
    </row>
    <row r="281" spans="1:4" x14ac:dyDescent="0.3">
      <c r="A281" s="316" t="s">
        <v>3624</v>
      </c>
      <c r="B281" s="317">
        <v>20150822</v>
      </c>
      <c r="C281" s="316" t="str">
        <f t="shared" si="8"/>
        <v>Daniel Pinillos debut</v>
      </c>
      <c r="D281" s="316" t="str">
        <f t="shared" si="9"/>
        <v>update lineups set player_notes = 'Daniel Pinillos debut' where game_id = 20150822 and player_name = 'Daniel Pinillos'</v>
      </c>
    </row>
    <row r="282" spans="1:4" x14ac:dyDescent="0.3">
      <c r="A282" s="316" t="s">
        <v>3083</v>
      </c>
      <c r="B282" s="317">
        <v>19460202</v>
      </c>
      <c r="C282" s="316" t="str">
        <f t="shared" si="8"/>
        <v>Danny Canning debut</v>
      </c>
      <c r="D282" s="316" t="str">
        <f t="shared" si="9"/>
        <v>update lineups set player_notes = 'Danny Canning debut' where game_id = 19460202 and player_name = 'Danny Canning'</v>
      </c>
    </row>
    <row r="283" spans="1:4" x14ac:dyDescent="0.3">
      <c r="A283" s="316" t="s">
        <v>3674</v>
      </c>
      <c r="B283" s="317">
        <v>20120805</v>
      </c>
      <c r="C283" s="316" t="str">
        <f t="shared" si="8"/>
        <v>Danny Collins debut</v>
      </c>
      <c r="D283" s="316" t="str">
        <f t="shared" si="9"/>
        <v>update lineups set player_notes = 'Danny Collins debut' where game_id = 20120805 and player_name = 'Danny Collins'</v>
      </c>
    </row>
    <row r="284" spans="1:4" x14ac:dyDescent="0.3">
      <c r="A284" s="316" t="s">
        <v>3127</v>
      </c>
      <c r="B284" s="317">
        <v>20050806</v>
      </c>
      <c r="C284" s="316" t="str">
        <f t="shared" si="8"/>
        <v>Danny Cullip debut</v>
      </c>
      <c r="D284" s="316" t="str">
        <f t="shared" si="9"/>
        <v>update lineups set player_notes = 'Danny Cullip debut' where game_id = 20050806 and player_name = 'Danny Cullip'</v>
      </c>
    </row>
    <row r="285" spans="1:4" x14ac:dyDescent="0.3">
      <c r="A285" s="316" t="s">
        <v>4654</v>
      </c>
      <c r="B285" s="317">
        <v>20090723</v>
      </c>
      <c r="C285" s="316" t="str">
        <f t="shared" si="8"/>
        <v>Danny Elliot debut</v>
      </c>
      <c r="D285" s="316" t="str">
        <f t="shared" si="9"/>
        <v>update lineups set player_notes = 'Danny Elliot debut' where game_id = 20090723 and player_name = 'Danny Elliot'</v>
      </c>
    </row>
    <row r="286" spans="1:4" x14ac:dyDescent="0.3">
      <c r="A286" s="316" t="s">
        <v>3001</v>
      </c>
      <c r="B286" s="317">
        <v>20140201</v>
      </c>
      <c r="C286" s="316" t="str">
        <f t="shared" si="8"/>
        <v>Danny Fox debut</v>
      </c>
      <c r="D286" s="316" t="str">
        <f t="shared" si="9"/>
        <v>update lineups set player_notes = 'Danny Fox debut' where game_id = 20140201 and player_name = 'Danny Fox'</v>
      </c>
    </row>
    <row r="287" spans="1:4" x14ac:dyDescent="0.3">
      <c r="A287" s="316" t="s">
        <v>3146</v>
      </c>
      <c r="B287" s="317">
        <v>20070717</v>
      </c>
      <c r="C287" s="316" t="str">
        <f t="shared" si="8"/>
        <v>Danny Green debut</v>
      </c>
      <c r="D287" s="316" t="str">
        <f t="shared" si="9"/>
        <v>update lineups set player_notes = 'Danny Green debut' where game_id = 20070717 and player_name = 'Danny Green'</v>
      </c>
    </row>
    <row r="288" spans="1:4" x14ac:dyDescent="0.3">
      <c r="A288" s="316" t="s">
        <v>3295</v>
      </c>
      <c r="B288" s="317">
        <v>20120211</v>
      </c>
      <c r="C288" s="316" t="str">
        <f t="shared" si="8"/>
        <v>Danny Higginbotham debut</v>
      </c>
      <c r="D288" s="316" t="str">
        <f t="shared" si="9"/>
        <v>update lineups set player_notes = 'Danny Higginbotham debut' where game_id = 20120211 and player_name = 'Danny Higginbotham'</v>
      </c>
    </row>
    <row r="289" spans="1:4" x14ac:dyDescent="0.3">
      <c r="A289" s="316" t="s">
        <v>3470</v>
      </c>
      <c r="B289" s="317">
        <v>20100721</v>
      </c>
      <c r="C289" s="316" t="str">
        <f t="shared" si="8"/>
        <v>Danny Meadows debut</v>
      </c>
      <c r="D289" s="316" t="str">
        <f t="shared" si="9"/>
        <v>update lineups set player_notes = 'Danny Meadows debut' where game_id = 20100721 and player_name = 'Danny Meadows'</v>
      </c>
    </row>
    <row r="290" spans="1:4" x14ac:dyDescent="0.3">
      <c r="A290" s="316" t="s">
        <v>3654</v>
      </c>
      <c r="B290" s="317">
        <v>20030809</v>
      </c>
      <c r="C290" s="316" t="str">
        <f t="shared" si="8"/>
        <v>Danny Sonner debut</v>
      </c>
      <c r="D290" s="316" t="str">
        <f t="shared" si="9"/>
        <v>update lineups set player_notes = 'Danny Sonner debut' where game_id = 20030809 and player_name = 'Danny Sonner'</v>
      </c>
    </row>
    <row r="291" spans="1:4" x14ac:dyDescent="0.3">
      <c r="A291" s="316" t="s">
        <v>2985</v>
      </c>
      <c r="B291" s="317">
        <v>19830205</v>
      </c>
      <c r="C291" s="316" t="str">
        <f t="shared" si="8"/>
        <v>Danny Wilson debut</v>
      </c>
      <c r="D291" s="316" t="str">
        <f t="shared" si="9"/>
        <v>update lineups set player_notes = 'Danny Wilson debut' where game_id = 19830205 and player_name = 'Danny Wilson'</v>
      </c>
    </row>
    <row r="292" spans="1:4" x14ac:dyDescent="0.3">
      <c r="A292" s="316" t="s">
        <v>3290</v>
      </c>
      <c r="B292" s="317">
        <v>20130126</v>
      </c>
      <c r="C292" s="316" t="str">
        <f t="shared" si="8"/>
        <v>Darius Henderson debut</v>
      </c>
      <c r="D292" s="316" t="str">
        <f t="shared" si="9"/>
        <v>update lineups set player_notes = 'Darius Henderson debut' where game_id = 20130126 and player_name = 'Darius Henderson'</v>
      </c>
    </row>
    <row r="293" spans="1:4" x14ac:dyDescent="0.3">
      <c r="A293" s="316" t="s">
        <v>3320</v>
      </c>
      <c r="B293" s="317">
        <v>20030301</v>
      </c>
      <c r="C293" s="316" t="str">
        <f t="shared" si="8"/>
        <v>Darren Huckerby debut</v>
      </c>
      <c r="D293" s="316" t="str">
        <f t="shared" si="9"/>
        <v>update lineups set player_notes = 'Darren Huckerby debut' where game_id = 20030301 and player_name = 'Darren Huckerby'</v>
      </c>
    </row>
    <row r="294" spans="1:4" x14ac:dyDescent="0.3">
      <c r="A294" s="316" t="s">
        <v>3722</v>
      </c>
      <c r="B294" s="317">
        <v>20010712</v>
      </c>
      <c r="C294" s="316" t="str">
        <f t="shared" si="8"/>
        <v>Darren Ward debut</v>
      </c>
      <c r="D294" s="316" t="str">
        <f t="shared" si="9"/>
        <v>update lineups set player_notes = 'Darren Ward debut' where game_id = 20010712 and player_name = 'Darren Ward'</v>
      </c>
    </row>
    <row r="295" spans="1:4" x14ac:dyDescent="0.3">
      <c r="A295" s="316" t="s">
        <v>2969</v>
      </c>
      <c r="B295" s="317">
        <v>19880213</v>
      </c>
      <c r="C295" s="316" t="str">
        <f t="shared" si="8"/>
        <v>Darren Wassall debut</v>
      </c>
      <c r="D295" s="316" t="str">
        <f t="shared" si="9"/>
        <v>update lineups set player_notes = 'Darren Wassall debut' where game_id = 19880213 and player_name = 'Darren Wassall'</v>
      </c>
    </row>
    <row r="296" spans="1:4" x14ac:dyDescent="0.3">
      <c r="A296" s="316" t="s">
        <v>3140</v>
      </c>
      <c r="B296" s="317">
        <v>20050220</v>
      </c>
      <c r="C296" s="316" t="str">
        <f t="shared" si="8"/>
        <v>Darryl Powell debut</v>
      </c>
      <c r="D296" s="316" t="str">
        <f t="shared" si="9"/>
        <v>update lineups set player_notes = 'Darryl Powell debut' where game_id = 20050220 and player_name = 'Darryl Powell'</v>
      </c>
    </row>
    <row r="297" spans="1:4" x14ac:dyDescent="0.3">
      <c r="A297" s="316" t="s">
        <v>612</v>
      </c>
      <c r="B297" s="317">
        <v>19970823</v>
      </c>
      <c r="C297" s="316" t="str">
        <f t="shared" si="8"/>
        <v>Dave Beasant debut</v>
      </c>
      <c r="D297" s="316" t="str">
        <f t="shared" si="9"/>
        <v>update lineups set player_notes = 'Dave Beasant debut' where game_id = 19970823 and player_name = 'Dave Beasant'</v>
      </c>
    </row>
    <row r="298" spans="1:4" x14ac:dyDescent="0.3">
      <c r="A298" s="316" t="s">
        <v>3298</v>
      </c>
      <c r="B298" s="317">
        <v>19671202</v>
      </c>
      <c r="C298" s="316" t="str">
        <f t="shared" si="8"/>
        <v>Dave Hilley debut</v>
      </c>
      <c r="D298" s="316" t="str">
        <f t="shared" si="9"/>
        <v>update lineups set player_notes = 'Dave Hilley debut' where game_id = 19671202 and player_name = 'Dave Hilley'</v>
      </c>
    </row>
    <row r="299" spans="1:4" x14ac:dyDescent="0.3">
      <c r="A299" s="316" t="s">
        <v>3309</v>
      </c>
      <c r="B299" s="317">
        <v>19700307</v>
      </c>
      <c r="C299" s="316" t="str">
        <f t="shared" si="8"/>
        <v>Dave Hollins debut</v>
      </c>
      <c r="D299" s="316" t="str">
        <f t="shared" si="9"/>
        <v>update lineups set player_notes = 'Dave Hollins debut' where game_id = 19700307 and player_name = 'Dave Hollins'</v>
      </c>
    </row>
    <row r="300" spans="1:4" x14ac:dyDescent="0.3">
      <c r="A300" s="316" t="s">
        <v>3659</v>
      </c>
      <c r="B300" s="317">
        <v>19660402</v>
      </c>
      <c r="C300" s="316" t="str">
        <f t="shared" si="8"/>
        <v>Dave Stainwright debut</v>
      </c>
      <c r="D300" s="316" t="str">
        <f t="shared" si="9"/>
        <v>update lineups set player_notes = 'Dave Stainwright debut' where game_id = 19660402 and player_name = 'Dave Stainwright'</v>
      </c>
    </row>
    <row r="301" spans="1:4" x14ac:dyDescent="0.3">
      <c r="A301" s="316" t="s">
        <v>2887</v>
      </c>
      <c r="B301" s="317">
        <v>19500211</v>
      </c>
      <c r="C301" s="316" t="str">
        <f t="shared" si="8"/>
        <v>David Baker debut</v>
      </c>
      <c r="D301" s="316" t="str">
        <f t="shared" si="9"/>
        <v>update lineups set player_notes = 'David Baker debut' where game_id = 19500211 and player_name = 'David Baker'</v>
      </c>
    </row>
    <row r="302" spans="1:4" x14ac:dyDescent="0.3">
      <c r="A302" s="316" t="s">
        <v>3671</v>
      </c>
      <c r="B302" s="317">
        <v>20070718</v>
      </c>
      <c r="C302" s="316" t="str">
        <f t="shared" si="8"/>
        <v>David Brown debut</v>
      </c>
      <c r="D302" s="316" t="str">
        <f t="shared" si="9"/>
        <v>update lineups set player_notes = 'David Brown debut' where game_id = 20070718 and player_name = 'David Brown'</v>
      </c>
    </row>
    <row r="303" spans="1:4" x14ac:dyDescent="0.3">
      <c r="A303" s="316" t="s">
        <v>3081</v>
      </c>
      <c r="B303" s="317">
        <v>19280825</v>
      </c>
      <c r="C303" s="316" t="str">
        <f t="shared" si="8"/>
        <v>David Cameron debut</v>
      </c>
      <c r="D303" s="316" t="str">
        <f t="shared" si="9"/>
        <v>update lineups set player_notes = 'David Cameron debut' where game_id = 19280825 and player_name = 'David Cameron'</v>
      </c>
    </row>
    <row r="304" spans="1:4" x14ac:dyDescent="0.3">
      <c r="A304" s="316" t="s">
        <v>3082</v>
      </c>
      <c r="B304" s="317">
        <v>19850330</v>
      </c>
      <c r="C304" s="316" t="str">
        <f t="shared" si="8"/>
        <v>David Campbell debut</v>
      </c>
      <c r="D304" s="316" t="str">
        <f t="shared" si="9"/>
        <v>update lineups set player_notes = 'David Campbell debut' where game_id = 19850330 and player_name = 'David Campbell'</v>
      </c>
    </row>
    <row r="305" spans="1:4" x14ac:dyDescent="0.3">
      <c r="A305" s="316" t="s">
        <v>3131</v>
      </c>
      <c r="B305" s="317">
        <v>19900120</v>
      </c>
      <c r="C305" s="316" t="str">
        <f t="shared" si="8"/>
        <v>David Currie debut</v>
      </c>
      <c r="D305" s="316" t="str">
        <f t="shared" si="9"/>
        <v>update lineups set player_notes = 'David Currie debut' where game_id = 19900120 and player_name = 'David Currie'</v>
      </c>
    </row>
    <row r="306" spans="1:4" x14ac:dyDescent="0.3">
      <c r="A306" s="316" t="s">
        <v>3141</v>
      </c>
      <c r="B306" s="317">
        <v>19981212</v>
      </c>
      <c r="C306" s="316" t="str">
        <f t="shared" si="8"/>
        <v>David Freeman debut</v>
      </c>
      <c r="D306" s="316" t="str">
        <f t="shared" si="9"/>
        <v>update lineups set player_notes = 'David Freeman debut' where game_id = 19981212 and player_name = 'David Freeman'</v>
      </c>
    </row>
    <row r="307" spans="1:4" x14ac:dyDescent="0.3">
      <c r="A307" s="316" t="s">
        <v>3218</v>
      </c>
      <c r="B307" s="317">
        <v>20050223</v>
      </c>
      <c r="C307" s="316" t="str">
        <f t="shared" si="8"/>
        <v>David Friio debut</v>
      </c>
      <c r="D307" s="316" t="str">
        <f t="shared" si="9"/>
        <v>update lineups set player_notes = 'David Friio debut' where game_id = 20050223 and player_name = 'David Friio'</v>
      </c>
    </row>
    <row r="308" spans="1:4" x14ac:dyDescent="0.3">
      <c r="A308" s="316" t="s">
        <v>3162</v>
      </c>
      <c r="B308" s="317">
        <v>19970804</v>
      </c>
      <c r="C308" s="316" t="str">
        <f t="shared" si="8"/>
        <v>David Henry debut</v>
      </c>
      <c r="D308" s="316" t="str">
        <f t="shared" si="9"/>
        <v>update lineups set player_notes = 'David Henry debut' where game_id = 19970804 and player_name = 'David Henry'</v>
      </c>
    </row>
    <row r="309" spans="1:4" x14ac:dyDescent="0.3">
      <c r="A309" s="316" t="s">
        <v>619</v>
      </c>
      <c r="B309" s="317">
        <v>19980131</v>
      </c>
      <c r="C309" s="316" t="str">
        <f t="shared" si="8"/>
        <v>David Johnson debut</v>
      </c>
      <c r="D309" s="316" t="str">
        <f t="shared" si="9"/>
        <v>update lineups set player_notes = 'David Johnson debut' where game_id = 19980131 and player_name = 'David Johnson'</v>
      </c>
    </row>
    <row r="310" spans="1:4" x14ac:dyDescent="0.3">
      <c r="A310" s="316" t="s">
        <v>3685</v>
      </c>
      <c r="B310" s="317">
        <v>19740817</v>
      </c>
      <c r="C310" s="316" t="str">
        <f t="shared" si="8"/>
        <v>David Jones debut</v>
      </c>
      <c r="D310" s="316" t="str">
        <f t="shared" si="9"/>
        <v>update lineups set player_notes = 'David Jones debut' where game_id = 19740817 and player_name = 'David Jones'</v>
      </c>
    </row>
    <row r="311" spans="1:4" x14ac:dyDescent="0.3">
      <c r="A311" s="316" t="s">
        <v>3696</v>
      </c>
      <c r="B311" s="317">
        <v>19360829</v>
      </c>
      <c r="C311" s="316" t="str">
        <f t="shared" si="8"/>
        <v>David Martin debut</v>
      </c>
      <c r="D311" s="316" t="str">
        <f t="shared" si="9"/>
        <v>update lineups set player_notes = 'David Martin debut' where game_id = 19360829 and player_name = 'David Martin'</v>
      </c>
    </row>
    <row r="312" spans="1:4" x14ac:dyDescent="0.3">
      <c r="A312" s="316" t="s">
        <v>3449</v>
      </c>
      <c r="B312" s="317">
        <v>20090711</v>
      </c>
      <c r="C312" s="316" t="str">
        <f t="shared" si="8"/>
        <v>David McGoldrick debut</v>
      </c>
      <c r="D312" s="316" t="str">
        <f t="shared" si="9"/>
        <v>update lineups set player_notes = 'David McGoldrick debut' where game_id = 20090711 and player_name = 'David McGoldrick'</v>
      </c>
    </row>
    <row r="313" spans="1:4" x14ac:dyDescent="0.3">
      <c r="A313" s="316" t="s">
        <v>3142</v>
      </c>
      <c r="B313" s="317">
        <v>19771217</v>
      </c>
      <c r="C313" s="316" t="str">
        <f t="shared" si="8"/>
        <v>David Needham debut</v>
      </c>
      <c r="D313" s="316" t="str">
        <f t="shared" si="9"/>
        <v>update lineups set player_notes = 'David Needham debut' where game_id = 19771217 and player_name = 'David Needham'</v>
      </c>
    </row>
    <row r="314" spans="1:4" x14ac:dyDescent="0.3">
      <c r="A314" s="316" t="s">
        <v>615</v>
      </c>
      <c r="B314" s="317">
        <v>19930821</v>
      </c>
      <c r="C314" s="316" t="str">
        <f t="shared" si="8"/>
        <v>David Phillips debut</v>
      </c>
      <c r="D314" s="316" t="str">
        <f t="shared" si="9"/>
        <v>update lineups set player_notes = 'David Phillips debut' where game_id = 19930821 and player_name = 'David Phillips'</v>
      </c>
    </row>
    <row r="315" spans="1:4" x14ac:dyDescent="0.3">
      <c r="A315" s="316" t="s">
        <v>3538</v>
      </c>
      <c r="B315" s="317">
        <v>19990727</v>
      </c>
      <c r="C315" s="316" t="str">
        <f t="shared" si="8"/>
        <v>David Platt debut</v>
      </c>
      <c r="D315" s="316" t="str">
        <f t="shared" si="9"/>
        <v>update lineups set player_notes = 'David Platt debut' where game_id = 19990727 and player_name = 'David Platt'</v>
      </c>
    </row>
    <row r="316" spans="1:4" x14ac:dyDescent="0.3">
      <c r="A316" s="316" t="s">
        <v>3540</v>
      </c>
      <c r="B316" s="317">
        <v>19620217</v>
      </c>
      <c r="C316" s="316" t="str">
        <f t="shared" si="8"/>
        <v>David Pleat debut</v>
      </c>
      <c r="D316" s="316" t="str">
        <f t="shared" si="9"/>
        <v>update lineups set player_notes = 'David Pleat debut' where game_id = 19620217 and player_name = 'David Pleat'</v>
      </c>
    </row>
    <row r="317" spans="1:4" x14ac:dyDescent="0.3">
      <c r="A317" s="316" t="s">
        <v>3552</v>
      </c>
      <c r="B317" s="317">
        <v>19990922</v>
      </c>
      <c r="C317" s="316" t="str">
        <f t="shared" si="8"/>
        <v>David Prutton debut</v>
      </c>
      <c r="D317" s="316" t="str">
        <f t="shared" si="9"/>
        <v>update lineups set player_notes = 'David Prutton debut' where game_id = 19990922 and player_name = 'David Prutton'</v>
      </c>
    </row>
    <row r="318" spans="1:4" x14ac:dyDescent="0.3">
      <c r="A318" s="316" t="s">
        <v>3571</v>
      </c>
      <c r="B318" s="317">
        <v>19840407</v>
      </c>
      <c r="C318" s="316" t="str">
        <f t="shared" si="8"/>
        <v>David Riley debut</v>
      </c>
      <c r="D318" s="316" t="str">
        <f t="shared" si="9"/>
        <v>update lineups set player_notes = 'David Riley debut' where game_id = 19840407 and player_name = 'David Riley'</v>
      </c>
    </row>
    <row r="319" spans="1:4" x14ac:dyDescent="0.3">
      <c r="A319" s="316" t="s">
        <v>3590</v>
      </c>
      <c r="B319" s="317">
        <v>18900906</v>
      </c>
      <c r="C319" s="316" t="str">
        <f t="shared" si="8"/>
        <v>David Russell debut</v>
      </c>
      <c r="D319" s="316" t="str">
        <f t="shared" si="9"/>
        <v>update lineups set player_notes = 'David Russell debut' where game_id = 18900906 and player_name = 'David Russell'</v>
      </c>
    </row>
    <row r="320" spans="1:4" x14ac:dyDescent="0.3">
      <c r="A320" s="316" t="s">
        <v>3598</v>
      </c>
      <c r="B320" s="317">
        <v>19720325</v>
      </c>
      <c r="C320" s="316" t="str">
        <f t="shared" si="8"/>
        <v>David Serella debut</v>
      </c>
      <c r="D320" s="316" t="str">
        <f t="shared" si="9"/>
        <v>update lineups set player_notes = 'David Serella debut' where game_id = 19720325 and player_name = 'David Serella'</v>
      </c>
    </row>
    <row r="321" spans="1:4" x14ac:dyDescent="0.3">
      <c r="A321" s="316" t="s">
        <v>3576</v>
      </c>
      <c r="B321" s="317">
        <v>18951109</v>
      </c>
      <c r="C321" s="316" t="str">
        <f t="shared" ref="C321:C384" si="10">CONCATENATE(A321, " debut")</f>
        <v>David Smellie debut</v>
      </c>
      <c r="D321" s="316" t="str">
        <f t="shared" ref="D321:D384" si="11">CONCATENATE("update lineups set player_notes = '", C321, "' where game_id = ", B321, " and player_name = '",A321,"'" )</f>
        <v>update lineups set player_notes = 'David Smellie debut' where game_id = 18951109 and player_name = 'David Smellie'</v>
      </c>
    </row>
    <row r="322" spans="1:4" x14ac:dyDescent="0.3">
      <c r="A322" s="316" t="s">
        <v>2922</v>
      </c>
      <c r="B322" s="317">
        <v>19751011</v>
      </c>
      <c r="C322" s="316" t="str">
        <f t="shared" si="10"/>
        <v>David Sunley debut</v>
      </c>
      <c r="D322" s="316" t="str">
        <f t="shared" si="11"/>
        <v>update lineups set player_notes = 'David Sunley debut' where game_id = 19751011 and player_name = 'David Sunley'</v>
      </c>
    </row>
    <row r="323" spans="1:4" x14ac:dyDescent="0.3">
      <c r="A323" s="316" t="s">
        <v>3008</v>
      </c>
      <c r="B323" s="317">
        <v>20131102</v>
      </c>
      <c r="C323" s="316" t="str">
        <f t="shared" si="10"/>
        <v>David Vaughan debut</v>
      </c>
      <c r="D323" s="316" t="str">
        <f t="shared" si="11"/>
        <v>update lineups set player_notes = 'David Vaughan debut' where game_id = 20131102 and player_name = 'David Vaughan'</v>
      </c>
    </row>
    <row r="324" spans="1:4" x14ac:dyDescent="0.3">
      <c r="A324" s="316" t="s">
        <v>2986</v>
      </c>
      <c r="B324" s="317">
        <v>19621006</v>
      </c>
      <c r="C324" s="316" t="str">
        <f t="shared" si="10"/>
        <v>David Wilson debut</v>
      </c>
      <c r="D324" s="316" t="str">
        <f t="shared" si="11"/>
        <v>update lineups set player_notes = 'David Wilson debut' where game_id = 19621006 and player_name = 'David Wilson'</v>
      </c>
    </row>
    <row r="325" spans="1:4" x14ac:dyDescent="0.3">
      <c r="A325" s="316" t="s">
        <v>1877</v>
      </c>
      <c r="B325" s="317">
        <v>19150918</v>
      </c>
      <c r="C325" s="316" t="str">
        <f t="shared" si="10"/>
        <v>Davill debut</v>
      </c>
      <c r="D325" s="316" t="str">
        <f t="shared" si="11"/>
        <v>update lineups set player_notes = 'Davill debut' where game_id = 19150918 and player_name = 'Davill'</v>
      </c>
    </row>
    <row r="326" spans="1:4" x14ac:dyDescent="0.3">
      <c r="A326" s="316" t="s">
        <v>3509</v>
      </c>
      <c r="B326" s="317">
        <v>20030222</v>
      </c>
      <c r="C326" s="316" t="str">
        <f t="shared" si="10"/>
        <v>Davy Oyen debut</v>
      </c>
      <c r="D326" s="316" t="str">
        <f t="shared" si="11"/>
        <v>update lineups set player_notes = 'Davy Oyen debut' where game_id = 20030222 and player_name = 'Davy Oyen'</v>
      </c>
    </row>
    <row r="327" spans="1:4" x14ac:dyDescent="0.3">
      <c r="A327" s="316" t="s">
        <v>1986</v>
      </c>
      <c r="B327" s="317">
        <v>19010302</v>
      </c>
      <c r="C327" s="316" t="str">
        <f t="shared" si="10"/>
        <v>Dean Alfred debut</v>
      </c>
      <c r="D327" s="316" t="str">
        <f t="shared" si="11"/>
        <v>update lineups set player_notes = 'Dean Alfred debut' where game_id = 19010302 and player_name = 'Dean Alfred'</v>
      </c>
    </row>
    <row r="328" spans="1:4" x14ac:dyDescent="0.3">
      <c r="A328" s="316" t="s">
        <v>3593</v>
      </c>
      <c r="B328" s="317">
        <v>19960817</v>
      </c>
      <c r="C328" s="316" t="str">
        <f t="shared" si="10"/>
        <v>Dean Saunders debut</v>
      </c>
      <c r="D328" s="316" t="str">
        <f t="shared" si="11"/>
        <v>update lineups set player_notes = 'Dean Saunders debut' where game_id = 19960817 and player_name = 'Dean Saunders'</v>
      </c>
    </row>
    <row r="329" spans="1:4" x14ac:dyDescent="0.3">
      <c r="A329" s="316" t="s">
        <v>1632</v>
      </c>
      <c r="B329" s="317">
        <v>19401228</v>
      </c>
      <c r="C329" s="316" t="str">
        <f t="shared" si="10"/>
        <v>Dearson debut</v>
      </c>
      <c r="D329" s="316" t="str">
        <f t="shared" si="11"/>
        <v>update lineups set player_notes = 'Dearson debut' where game_id = 19401228 and player_name = 'Dearson'</v>
      </c>
    </row>
    <row r="330" spans="1:4" x14ac:dyDescent="0.3">
      <c r="A330" s="316" t="s">
        <v>2854</v>
      </c>
      <c r="B330" s="317">
        <v>20090711</v>
      </c>
      <c r="C330" s="316" t="str">
        <f t="shared" si="10"/>
        <v>Dele Adebola debut</v>
      </c>
      <c r="D330" s="316" t="str">
        <f t="shared" si="11"/>
        <v>update lineups set player_notes = 'Dele Adebola debut' where game_id = 20090711 and player_name = 'Dele Adebola'</v>
      </c>
    </row>
    <row r="331" spans="1:4" x14ac:dyDescent="0.3">
      <c r="A331" s="316" t="s">
        <v>2857</v>
      </c>
      <c r="B331" s="317">
        <v>19550820</v>
      </c>
      <c r="C331" s="316" t="str">
        <f t="shared" si="10"/>
        <v>Dennis Alexander debut</v>
      </c>
      <c r="D331" s="316" t="str">
        <f t="shared" si="11"/>
        <v>update lineups set player_notes = 'Dennis Alexander debut' where game_id = 19550820 and player_name = 'Dennis Alexander'</v>
      </c>
    </row>
    <row r="332" spans="1:4" x14ac:dyDescent="0.3">
      <c r="A332" s="316" t="s">
        <v>3477</v>
      </c>
      <c r="B332" s="317">
        <v>19630129</v>
      </c>
      <c r="C332" s="316" t="str">
        <f t="shared" si="10"/>
        <v>Dennis Mochan debut</v>
      </c>
      <c r="D332" s="316" t="str">
        <f t="shared" si="11"/>
        <v>update lineups set player_notes = 'Dennis Mochan debut' where game_id = 19630129 and player_name = 'Dennis Mochan'</v>
      </c>
    </row>
    <row r="333" spans="1:4" x14ac:dyDescent="0.3">
      <c r="A333" s="316" t="s">
        <v>3778</v>
      </c>
      <c r="B333" s="317">
        <v>19730428</v>
      </c>
      <c r="C333" s="316" t="str">
        <f t="shared" si="10"/>
        <v>Dennis Peacock debut</v>
      </c>
      <c r="D333" s="316" t="str">
        <f t="shared" si="11"/>
        <v>update lineups set player_notes = 'Dennis Peacock debut' where game_id = 19730428 and player_name = 'Dennis Peacock'</v>
      </c>
    </row>
    <row r="334" spans="1:4" x14ac:dyDescent="0.3">
      <c r="A334" s="316" t="s">
        <v>3757</v>
      </c>
      <c r="B334" s="317">
        <v>19471213</v>
      </c>
      <c r="C334" s="316" t="str">
        <f t="shared" si="10"/>
        <v>Dennis Ward debut</v>
      </c>
      <c r="D334" s="316" t="str">
        <f t="shared" si="11"/>
        <v>update lineups set player_notes = 'Dennis Ward debut' where game_id = 19471213 and player_name = 'Dennis Ward'</v>
      </c>
    </row>
    <row r="335" spans="1:4" x14ac:dyDescent="0.3">
      <c r="A335" s="316" t="s">
        <v>3157</v>
      </c>
      <c r="B335" s="317">
        <v>19930815</v>
      </c>
      <c r="C335" s="316" t="str">
        <f t="shared" si="10"/>
        <v>Des Lyttle debut</v>
      </c>
      <c r="D335" s="316" t="str">
        <f t="shared" si="11"/>
        <v>update lineups set player_notes = 'Des Lyttle debut' where game_id = 19930815 and player_name = 'Des Lyttle'</v>
      </c>
    </row>
    <row r="336" spans="1:4" x14ac:dyDescent="0.3">
      <c r="A336" s="316" t="s">
        <v>445</v>
      </c>
      <c r="B336" s="317">
        <v>19840314</v>
      </c>
      <c r="C336" s="316" t="str">
        <f t="shared" si="10"/>
        <v>Des Walker debut</v>
      </c>
      <c r="D336" s="316" t="str">
        <f t="shared" si="11"/>
        <v>update lineups set player_notes = 'Des Walker debut' where game_id = 19840314 and player_name = 'Des Walker'</v>
      </c>
    </row>
    <row r="337" spans="1:4" x14ac:dyDescent="0.3">
      <c r="A337" s="316" t="s">
        <v>2017</v>
      </c>
      <c r="B337" s="317">
        <v>18961107</v>
      </c>
      <c r="C337" s="316" t="str">
        <f t="shared" si="10"/>
        <v>Dewey debut</v>
      </c>
      <c r="D337" s="316" t="str">
        <f t="shared" si="11"/>
        <v>update lineups set player_notes = 'Dewey debut' where game_id = 18961107 and player_name = 'Dewey'</v>
      </c>
    </row>
    <row r="338" spans="1:4" x14ac:dyDescent="0.3">
      <c r="A338" s="316" t="s">
        <v>3039</v>
      </c>
      <c r="B338" s="317">
        <v>20090404</v>
      </c>
      <c r="C338" s="316" t="str">
        <f t="shared" si="10"/>
        <v>Dexter Blackstock debut</v>
      </c>
      <c r="D338" s="316" t="str">
        <f t="shared" si="11"/>
        <v>update lineups set player_notes = 'Dexter Blackstock debut' where game_id = 20090404 and player_name = 'Dexter Blackstock'</v>
      </c>
    </row>
    <row r="339" spans="1:4" x14ac:dyDescent="0.3">
      <c r="A339" s="316" t="s">
        <v>3010</v>
      </c>
      <c r="B339" s="317">
        <v>20140421</v>
      </c>
      <c r="C339" s="316" t="str">
        <f t="shared" si="10"/>
        <v>Dimitar Evtimov debut</v>
      </c>
      <c r="D339" s="316" t="str">
        <f t="shared" si="11"/>
        <v>update lineups set player_notes = 'Dimitar Evtimov debut' where game_id = 20140421 and player_name = 'Dimitar Evtimov'</v>
      </c>
    </row>
    <row r="340" spans="1:4" x14ac:dyDescent="0.3">
      <c r="A340" s="316" t="s">
        <v>3601</v>
      </c>
      <c r="B340" s="317">
        <v>20130817</v>
      </c>
      <c r="C340" s="316" t="str">
        <f t="shared" si="10"/>
        <v>Djamel Abdoun debut</v>
      </c>
      <c r="D340" s="316" t="str">
        <f t="shared" si="11"/>
        <v>update lineups set player_notes = 'Djamel Abdoun debut' where game_id = 20130817 and player_name = 'Djamel Abdoun'</v>
      </c>
    </row>
    <row r="341" spans="1:4" x14ac:dyDescent="0.3">
      <c r="A341" s="316" t="s">
        <v>2999</v>
      </c>
      <c r="B341" s="317">
        <v>20130806</v>
      </c>
      <c r="C341" s="316" t="str">
        <f t="shared" si="10"/>
        <v>Dorus de Vries debut</v>
      </c>
      <c r="D341" s="316" t="str">
        <f t="shared" si="11"/>
        <v>update lineups set player_notes = 'Dorus de Vries debut' where game_id = 20130806 and player_name = 'Dorus de Vries'</v>
      </c>
    </row>
    <row r="342" spans="1:4" x14ac:dyDescent="0.3">
      <c r="A342" s="316" t="s">
        <v>2886</v>
      </c>
      <c r="B342" s="317">
        <v>19610110</v>
      </c>
      <c r="C342" s="316" t="str">
        <f t="shared" si="10"/>
        <v>Doug Baird debut</v>
      </c>
      <c r="D342" s="316" t="str">
        <f t="shared" si="11"/>
        <v>update lineups set player_notes = 'Doug Baird debut' where game_id = 19610110 and player_name = 'Doug Baird'</v>
      </c>
    </row>
    <row r="343" spans="1:4" x14ac:dyDescent="0.3">
      <c r="A343" s="316" t="s">
        <v>3139</v>
      </c>
      <c r="B343" s="317">
        <v>19710116</v>
      </c>
      <c r="C343" s="316" t="str">
        <f t="shared" si="10"/>
        <v>Doug Fraser debut</v>
      </c>
      <c r="D343" s="316" t="str">
        <f t="shared" si="11"/>
        <v>update lineups set player_notes = 'Doug Fraser debut' where game_id = 19710116 and player_name = 'Doug Fraser'</v>
      </c>
    </row>
    <row r="344" spans="1:4" x14ac:dyDescent="0.3">
      <c r="A344" s="316" t="s">
        <v>3167</v>
      </c>
      <c r="B344" s="317">
        <v>19560317</v>
      </c>
      <c r="C344" s="316" t="str">
        <f t="shared" si="10"/>
        <v>Doug Lishman debut</v>
      </c>
      <c r="D344" s="316" t="str">
        <f t="shared" si="11"/>
        <v>update lineups set player_notes = 'Doug Lishman debut' where game_id = 19560317 and player_name = 'Doug Lishman'</v>
      </c>
    </row>
    <row r="345" spans="1:4" x14ac:dyDescent="0.3">
      <c r="A345" s="316" t="s">
        <v>3215</v>
      </c>
      <c r="B345" s="317">
        <v>19980810</v>
      </c>
      <c r="C345" s="316" t="str">
        <f t="shared" si="10"/>
        <v>Dougie Freedman debut</v>
      </c>
      <c r="D345" s="316" t="str">
        <f t="shared" si="11"/>
        <v>update lineups set player_notes = 'Dougie Freedman debut' where game_id = 19980810 and player_name = 'Dougie Freedman'</v>
      </c>
    </row>
    <row r="346" spans="1:4" x14ac:dyDescent="0.3">
      <c r="A346" s="316" t="s">
        <v>1504</v>
      </c>
      <c r="B346" s="317">
        <v>19391021</v>
      </c>
      <c r="C346" s="316" t="str">
        <f t="shared" si="10"/>
        <v>Drury debut</v>
      </c>
      <c r="D346" s="316" t="str">
        <f t="shared" si="11"/>
        <v>update lineups set player_notes = 'Drury debut' where game_id = 19391021 and player_name = 'Drury'</v>
      </c>
    </row>
    <row r="347" spans="1:4" x14ac:dyDescent="0.3">
      <c r="A347" s="316" t="s">
        <v>3172</v>
      </c>
      <c r="B347" s="317">
        <v>19421107</v>
      </c>
      <c r="C347" s="316" t="str">
        <f t="shared" si="10"/>
        <v>Dulson debut</v>
      </c>
      <c r="D347" s="316" t="str">
        <f t="shared" si="11"/>
        <v>update lineups set player_notes = 'Dulson debut' where game_id = 19421107 and player_name = 'Dulson'</v>
      </c>
    </row>
    <row r="348" spans="1:4" x14ac:dyDescent="0.3">
      <c r="A348" s="316" t="s">
        <v>2063</v>
      </c>
      <c r="B348" s="317">
        <v>18910226</v>
      </c>
      <c r="C348" s="316" t="str">
        <f t="shared" si="10"/>
        <v>Duncan (1891) debut</v>
      </c>
      <c r="D348" s="316" t="str">
        <f t="shared" si="11"/>
        <v>update lineups set player_notes = 'Duncan (1891) debut' where game_id = 18910226 and player_name = 'Duncan (1891)'</v>
      </c>
    </row>
    <row r="349" spans="1:4" x14ac:dyDescent="0.3">
      <c r="A349" s="316" t="s">
        <v>1589</v>
      </c>
      <c r="B349" s="317">
        <v>19411220</v>
      </c>
      <c r="C349" s="316" t="str">
        <f t="shared" si="10"/>
        <v>Duncan (1941-42) debut</v>
      </c>
      <c r="D349" s="316" t="str">
        <f t="shared" si="11"/>
        <v>update lineups set player_notes = 'Duncan (1941-42) debut' where game_id = 19411220 and player_name = 'Duncan (1941-42)'</v>
      </c>
    </row>
    <row r="350" spans="1:4" x14ac:dyDescent="0.3">
      <c r="A350" s="316" t="s">
        <v>3459</v>
      </c>
      <c r="B350" s="317">
        <v>19690920</v>
      </c>
      <c r="C350" s="316" t="str">
        <f t="shared" si="10"/>
        <v>Duncan McKenzie debut</v>
      </c>
      <c r="D350" s="316" t="str">
        <f t="shared" si="11"/>
        <v>update lineups set player_notes = 'Duncan McKenzie debut' where game_id = 19690920 and player_name = 'Duncan McKenzie'</v>
      </c>
    </row>
    <row r="351" spans="1:4" x14ac:dyDescent="0.3">
      <c r="A351" s="316" t="s">
        <v>3068</v>
      </c>
      <c r="B351" s="317">
        <v>19230825</v>
      </c>
      <c r="C351" s="316" t="str">
        <f t="shared" si="10"/>
        <v>Duncan Walker debut</v>
      </c>
      <c r="D351" s="316" t="str">
        <f t="shared" si="11"/>
        <v>update lineups set player_notes = 'Duncan Walker debut' where game_id = 19230825 and player_name = 'Duncan Walker'</v>
      </c>
    </row>
    <row r="352" spans="1:4" x14ac:dyDescent="0.3">
      <c r="A352" s="316" t="s">
        <v>2046</v>
      </c>
      <c r="B352" s="317">
        <v>18900118</v>
      </c>
      <c r="C352" s="316" t="str">
        <f t="shared" si="10"/>
        <v>Earp Martin debut</v>
      </c>
      <c r="D352" s="316" t="str">
        <f t="shared" si="11"/>
        <v>update lineups set player_notes = 'Earp Martin debut' where game_id = 18900118 and player_name = 'Earp Martin'</v>
      </c>
    </row>
    <row r="353" spans="1:4" x14ac:dyDescent="0.3">
      <c r="A353" s="316" t="s">
        <v>3562</v>
      </c>
      <c r="B353" s="317">
        <v>19260830</v>
      </c>
      <c r="C353" s="316" t="str">
        <f t="shared" si="10"/>
        <v>Ebor Reed debut</v>
      </c>
      <c r="D353" s="316" t="str">
        <f t="shared" si="11"/>
        <v>update lineups set player_notes = 'Ebor Reed debut' where game_id = 19260830 and player_name = 'Ebor Reed'</v>
      </c>
    </row>
    <row r="354" spans="1:4" x14ac:dyDescent="0.3">
      <c r="A354" s="316" t="s">
        <v>2884</v>
      </c>
      <c r="B354" s="317">
        <v>19561006</v>
      </c>
      <c r="C354" s="316" t="str">
        <f t="shared" si="10"/>
        <v>Eddie Baily debut</v>
      </c>
      <c r="D354" s="316" t="str">
        <f t="shared" si="11"/>
        <v>update lineups set player_notes = 'Eddie Baily debut' where game_id = 19561006 and player_name = 'Eddie Baily'</v>
      </c>
    </row>
    <row r="355" spans="1:4" x14ac:dyDescent="0.3">
      <c r="A355" s="316" t="s">
        <v>2896</v>
      </c>
      <c r="B355" s="317">
        <v>19400106</v>
      </c>
      <c r="C355" s="316" t="str">
        <f t="shared" si="10"/>
        <v>Eddie Barks debut</v>
      </c>
      <c r="D355" s="316" t="str">
        <f t="shared" si="11"/>
        <v>update lineups set player_notes = 'Eddie Barks debut' where game_id = 19400106 and player_name = 'Eddie Barks'</v>
      </c>
    </row>
    <row r="356" spans="1:4" x14ac:dyDescent="0.3">
      <c r="A356" s="316" t="s">
        <v>3040</v>
      </c>
      <c r="B356" s="317">
        <v>19420829</v>
      </c>
      <c r="C356" s="316" t="str">
        <f t="shared" si="10"/>
        <v>Edward Blagg debut</v>
      </c>
      <c r="D356" s="316" t="str">
        <f t="shared" si="11"/>
        <v>update lineups set player_notes = 'Edward Blagg debut' where game_id = 19420829 and player_name = 'Edward Blagg'</v>
      </c>
    </row>
    <row r="357" spans="1:4" x14ac:dyDescent="0.3">
      <c r="A357" s="316" t="s">
        <v>3321</v>
      </c>
      <c r="B357" s="317">
        <v>19561201</v>
      </c>
      <c r="C357" s="316" t="str">
        <f t="shared" si="10"/>
        <v>Edward Huddlestone debut</v>
      </c>
      <c r="D357" s="316" t="str">
        <f t="shared" si="11"/>
        <v>update lineups set player_notes = 'Edward Huddlestone debut' where game_id = 19561201 and player_name = 'Edward Huddlestone'</v>
      </c>
    </row>
    <row r="358" spans="1:4" x14ac:dyDescent="0.3">
      <c r="A358" s="316" t="s">
        <v>3524</v>
      </c>
      <c r="B358" s="317">
        <v>18990902</v>
      </c>
      <c r="C358" s="316" t="str">
        <f t="shared" si="10"/>
        <v>Edward Peers debut</v>
      </c>
      <c r="D358" s="316" t="str">
        <f t="shared" si="11"/>
        <v>update lineups set player_notes = 'Edward Peers debut' where game_id = 18990902 and player_name = 'Edward Peers'</v>
      </c>
    </row>
    <row r="359" spans="1:4" x14ac:dyDescent="0.3">
      <c r="A359" s="316" t="s">
        <v>3323</v>
      </c>
      <c r="B359" s="317">
        <v>19060414</v>
      </c>
      <c r="C359" s="316" t="str">
        <f t="shared" si="10"/>
        <v>Edwin Hughes debut</v>
      </c>
      <c r="D359" s="316" t="str">
        <f t="shared" si="11"/>
        <v>update lineups set player_notes = 'Edwin Hughes debut' where game_id = 19060414 and player_name = 'Edwin Hughes'</v>
      </c>
    </row>
    <row r="360" spans="1:4" x14ac:dyDescent="0.3">
      <c r="A360" s="316" t="s">
        <v>3407</v>
      </c>
      <c r="B360" s="317">
        <v>19491231</v>
      </c>
      <c r="C360" s="316" t="str">
        <f t="shared" si="10"/>
        <v>Edwin Lindley debut</v>
      </c>
      <c r="D360" s="316" t="str">
        <f t="shared" si="11"/>
        <v>update lineups set player_notes = 'Edwin Lindley debut' where game_id = 19491231 and player_name = 'Edwin Lindley'</v>
      </c>
    </row>
    <row r="361" spans="1:4" x14ac:dyDescent="0.3">
      <c r="A361" s="316" t="s">
        <v>3490</v>
      </c>
      <c r="B361" s="317">
        <v>19140902</v>
      </c>
      <c r="C361" s="316" t="str">
        <f t="shared" si="10"/>
        <v>Edwin Neve debut</v>
      </c>
      <c r="D361" s="316" t="str">
        <f t="shared" si="11"/>
        <v>update lineups set player_notes = 'Edwin Neve debut' where game_id = 19140902 and player_name = 'Edwin Neve'</v>
      </c>
    </row>
    <row r="362" spans="1:4" x14ac:dyDescent="0.3">
      <c r="A362" s="316" t="s">
        <v>3738</v>
      </c>
      <c r="B362" s="317">
        <v>19451027</v>
      </c>
      <c r="C362" s="316" t="str">
        <f t="shared" si="10"/>
        <v>Egan debut</v>
      </c>
      <c r="D362" s="316" t="str">
        <f t="shared" si="11"/>
        <v>update lineups set player_notes = 'Egan debut' where game_id = 19451027 and player_name = 'Egan'</v>
      </c>
    </row>
    <row r="363" spans="1:4" x14ac:dyDescent="0.3">
      <c r="A363" s="316" t="s">
        <v>3182</v>
      </c>
      <c r="B363" s="317">
        <v>19810404</v>
      </c>
      <c r="C363" s="316" t="str">
        <f t="shared" si="10"/>
        <v>Einer Aas debut</v>
      </c>
      <c r="D363" s="316" t="str">
        <f t="shared" si="11"/>
        <v>update lineups set player_notes = 'Einer Aas debut' where game_id = 19810404 and player_name = 'Einer Aas'</v>
      </c>
    </row>
    <row r="364" spans="1:4" x14ac:dyDescent="0.3">
      <c r="A364" s="316" t="s">
        <v>3512</v>
      </c>
      <c r="B364" s="317">
        <v>19410405</v>
      </c>
      <c r="C364" s="316" t="str">
        <f t="shared" si="10"/>
        <v>Elliot debut</v>
      </c>
      <c r="D364" s="316" t="str">
        <f t="shared" si="11"/>
        <v>update lineups set player_notes = 'Elliot debut' where game_id = 19410405 and player_name = 'Elliot'</v>
      </c>
    </row>
    <row r="365" spans="1:4" x14ac:dyDescent="0.3">
      <c r="A365" s="316" t="s">
        <v>3511</v>
      </c>
      <c r="B365" s="317">
        <v>20121027</v>
      </c>
      <c r="C365" s="316" t="str">
        <f t="shared" si="10"/>
        <v>Elliot Ward debut</v>
      </c>
      <c r="D365" s="316" t="str">
        <f t="shared" si="11"/>
        <v>update lineups set player_notes = 'Elliot Ward debut' where game_id = 20121027 and player_name = 'Elliot Ward'</v>
      </c>
    </row>
    <row r="366" spans="1:4" x14ac:dyDescent="0.3">
      <c r="A366" s="316" t="s">
        <v>3643</v>
      </c>
      <c r="B366" s="317">
        <v>20070718</v>
      </c>
      <c r="C366" s="316" t="str">
        <f t="shared" si="10"/>
        <v>Emile Sinclair debut</v>
      </c>
      <c r="D366" s="316" t="str">
        <f t="shared" si="11"/>
        <v>update lineups set player_notes = 'Emile Sinclair debut' where game_id = 20070718 and player_name = 'Emile Sinclair'</v>
      </c>
    </row>
    <row r="367" spans="1:4" x14ac:dyDescent="0.3">
      <c r="A367" s="316" t="s">
        <v>3046</v>
      </c>
      <c r="B367" s="317">
        <v>19291012</v>
      </c>
      <c r="C367" s="316" t="str">
        <f t="shared" si="10"/>
        <v>Emos Bromage debut</v>
      </c>
      <c r="D367" s="316" t="str">
        <f t="shared" si="11"/>
        <v>update lineups set player_notes = 'Emos Bromage debut' where game_id = 19291012 and player_name = 'Emos Bromage'</v>
      </c>
    </row>
    <row r="368" spans="1:4" x14ac:dyDescent="0.3">
      <c r="A368" s="316" t="s">
        <v>2973</v>
      </c>
      <c r="B368" s="317">
        <v>19050916</v>
      </c>
      <c r="C368" s="316" t="str">
        <f t="shared" si="10"/>
        <v>Enoch West debut</v>
      </c>
      <c r="D368" s="316" t="str">
        <f t="shared" si="11"/>
        <v>update lineups set player_notes = 'Enoch West debut' where game_id = 19050916 and player_name = 'Enoch West'</v>
      </c>
    </row>
    <row r="369" spans="1:4" x14ac:dyDescent="0.3">
      <c r="A369" s="316" t="s">
        <v>3346</v>
      </c>
      <c r="B369" s="317">
        <v>20020814</v>
      </c>
      <c r="C369" s="316" t="str">
        <f t="shared" si="10"/>
        <v>Eoin Jess debut</v>
      </c>
      <c r="D369" s="316" t="str">
        <f t="shared" si="11"/>
        <v>update lineups set player_notes = 'Eoin Jess debut' where game_id = 20020814 and player_name = 'Eoin Jess'</v>
      </c>
    </row>
    <row r="370" spans="1:4" x14ac:dyDescent="0.3">
      <c r="A370" s="316" t="s">
        <v>3265</v>
      </c>
      <c r="B370" s="317">
        <v>19280908</v>
      </c>
      <c r="C370" s="316" t="str">
        <f t="shared" si="10"/>
        <v>Eric Hague debut</v>
      </c>
      <c r="D370" s="316" t="str">
        <f t="shared" si="11"/>
        <v>update lineups set player_notes = 'Eric Hague debut' where game_id = 19280908 and player_name = 'Eric Hague'</v>
      </c>
    </row>
    <row r="371" spans="1:4" x14ac:dyDescent="0.3">
      <c r="A371" s="316" t="s">
        <v>3325</v>
      </c>
      <c r="B371" s="317">
        <v>19711011</v>
      </c>
      <c r="C371" s="316" t="str">
        <f t="shared" si="10"/>
        <v>Eric Hulme debut</v>
      </c>
      <c r="D371" s="316" t="str">
        <f t="shared" si="11"/>
        <v>update lineups set player_notes = 'Eric Hulme debut' where game_id = 19711011 and player_name = 'Eric Hulme'</v>
      </c>
    </row>
    <row r="372" spans="1:4" x14ac:dyDescent="0.3">
      <c r="A372" s="316" t="s">
        <v>3680</v>
      </c>
      <c r="B372" s="317">
        <v>19550903</v>
      </c>
      <c r="C372" s="316" t="str">
        <f t="shared" si="10"/>
        <v>Eric Jones debut</v>
      </c>
      <c r="D372" s="316" t="str">
        <f t="shared" si="11"/>
        <v>update lineups set player_notes = 'Eric Jones debut' where game_id = 19550903 and player_name = 'Eric Jones'</v>
      </c>
    </row>
    <row r="373" spans="1:4" x14ac:dyDescent="0.3">
      <c r="A373" s="316" t="s">
        <v>3012</v>
      </c>
      <c r="B373" s="317">
        <v>20130803</v>
      </c>
      <c r="C373" s="316" t="str">
        <f t="shared" si="10"/>
        <v>Eric Lichaj debut</v>
      </c>
      <c r="D373" s="316" t="str">
        <f t="shared" si="11"/>
        <v>update lineups set player_notes = 'Eric Lichaj debut' where game_id = 20130803 and player_name = 'Eric Lichaj'</v>
      </c>
    </row>
    <row r="374" spans="1:4" x14ac:dyDescent="0.3">
      <c r="A374" s="316" t="s">
        <v>3393</v>
      </c>
      <c r="B374" s="317">
        <v>18781116</v>
      </c>
      <c r="C374" s="316" t="str">
        <f t="shared" si="10"/>
        <v>Eric Luntley debut</v>
      </c>
      <c r="D374" s="316" t="str">
        <f t="shared" si="11"/>
        <v>update lineups set player_notes = 'Eric Luntley debut' where game_id = 18781116 and player_name = 'Eric Luntley'</v>
      </c>
    </row>
    <row r="375" spans="1:4" x14ac:dyDescent="0.3">
      <c r="A375" s="316" t="s">
        <v>2918</v>
      </c>
      <c r="B375" s="317">
        <v>19350831</v>
      </c>
      <c r="C375" s="316" t="str">
        <f t="shared" si="10"/>
        <v>Eric Stubbs debut</v>
      </c>
      <c r="D375" s="316" t="str">
        <f t="shared" si="11"/>
        <v>update lineups set player_notes = 'Eric Stubbs debut' where game_id = 19350831 and player_name = 'Eric Stubbs'</v>
      </c>
    </row>
    <row r="376" spans="1:4" x14ac:dyDescent="0.3">
      <c r="A376" s="316" t="s">
        <v>3201</v>
      </c>
      <c r="B376" s="317">
        <v>19140926</v>
      </c>
      <c r="C376" s="316" t="str">
        <f t="shared" si="10"/>
        <v>Ernest Fletcher debut</v>
      </c>
      <c r="D376" s="316" t="str">
        <f t="shared" si="11"/>
        <v>update lineups set player_notes = 'Ernest Fletcher debut' where game_id = 19140926 and player_name = 'Ernest Fletcher'</v>
      </c>
    </row>
    <row r="377" spans="1:4" x14ac:dyDescent="0.3">
      <c r="A377" s="316" t="s">
        <v>3793</v>
      </c>
      <c r="B377" s="317">
        <v>18781221</v>
      </c>
      <c r="C377" s="316" t="str">
        <f t="shared" si="10"/>
        <v>Ernest Jardine debut</v>
      </c>
      <c r="D377" s="316" t="str">
        <f t="shared" si="11"/>
        <v>update lineups set player_notes = 'Ernest Jardine debut' where game_id = 18781221 and player_name = 'Ernest Jardine'</v>
      </c>
    </row>
    <row r="378" spans="1:4" x14ac:dyDescent="0.3">
      <c r="A378" s="316" t="s">
        <v>3462</v>
      </c>
      <c r="B378" s="317">
        <v>19271022</v>
      </c>
      <c r="C378" s="316" t="str">
        <f t="shared" si="10"/>
        <v>Ernest McLachlan debut</v>
      </c>
      <c r="D378" s="316" t="str">
        <f t="shared" si="11"/>
        <v>update lineups set player_notes = 'Ernest McLachlan debut' where game_id = 19271022 and player_name = 'Ernest McLachlan'</v>
      </c>
    </row>
    <row r="379" spans="1:4" x14ac:dyDescent="0.3">
      <c r="A379" s="316" t="s">
        <v>3703</v>
      </c>
      <c r="B379" s="317">
        <v>19440930</v>
      </c>
      <c r="C379" s="316" t="str">
        <f t="shared" si="10"/>
        <v>Ernest Morris debut</v>
      </c>
      <c r="D379" s="316" t="str">
        <f t="shared" si="11"/>
        <v>update lineups set player_notes = 'Ernest Morris debut' where game_id = 19440930 and player_name = 'Ernest Morris'</v>
      </c>
    </row>
    <row r="380" spans="1:4" x14ac:dyDescent="0.3">
      <c r="A380" s="316" t="s">
        <v>3748</v>
      </c>
      <c r="B380" s="317">
        <v>19031225</v>
      </c>
      <c r="C380" s="316" t="str">
        <f t="shared" si="10"/>
        <v>Ernest Wright debut</v>
      </c>
      <c r="D380" s="316" t="str">
        <f t="shared" si="11"/>
        <v>update lineups set player_notes = 'Ernest Wright debut' where game_id = 19031225 and player_name = 'Ernest Wright'</v>
      </c>
    </row>
    <row r="381" spans="1:4" x14ac:dyDescent="0.3">
      <c r="A381" s="316" t="s">
        <v>3647</v>
      </c>
      <c r="B381" s="317">
        <v>19340915</v>
      </c>
      <c r="C381" s="316" t="str">
        <f t="shared" si="10"/>
        <v>Ernie Smith debut</v>
      </c>
      <c r="D381" s="316" t="str">
        <f t="shared" si="11"/>
        <v>update lineups set player_notes = 'Ernie Smith debut' where game_id = 19340915 and player_name = 'Ernie Smith'</v>
      </c>
    </row>
    <row r="382" spans="1:4" x14ac:dyDescent="0.3">
      <c r="A382" s="316" t="s">
        <v>3050</v>
      </c>
      <c r="B382" s="317">
        <v>20010728</v>
      </c>
      <c r="C382" s="316" t="str">
        <f t="shared" si="10"/>
        <v>Eugen Bopp debut</v>
      </c>
      <c r="D382" s="316" t="str">
        <f t="shared" si="11"/>
        <v>update lineups set player_notes = 'Eugen Bopp debut' where game_id = 20010728 and player_name = 'Eugen Bopp'</v>
      </c>
    </row>
    <row r="383" spans="1:4" x14ac:dyDescent="0.3">
      <c r="A383" s="316" t="s">
        <v>3133</v>
      </c>
      <c r="B383" s="317">
        <v>20050903</v>
      </c>
      <c r="C383" s="316" t="str">
        <f t="shared" si="10"/>
        <v>Eugene Dadi debut</v>
      </c>
      <c r="D383" s="316" t="str">
        <f t="shared" si="11"/>
        <v>update lineups set player_notes = 'Eugene Dadi debut' where game_id = 20050903 and player_name = 'Eugene Dadi'</v>
      </c>
    </row>
    <row r="384" spans="1:4" x14ac:dyDescent="0.3">
      <c r="A384" s="316" t="s">
        <v>3120</v>
      </c>
      <c r="B384" s="317">
        <v>19580404</v>
      </c>
      <c r="C384" s="316" t="str">
        <f t="shared" si="10"/>
        <v>Fay Coyle debut</v>
      </c>
      <c r="D384" s="316" t="str">
        <f t="shared" si="11"/>
        <v>update lineups set player_notes = 'Fay Coyle debut' where game_id = 19580404 and player_name = 'Fay Coyle'</v>
      </c>
    </row>
    <row r="385" spans="1:4" x14ac:dyDescent="0.3">
      <c r="A385" s="316" t="s">
        <v>4655</v>
      </c>
      <c r="B385" s="317">
        <v>20160315</v>
      </c>
      <c r="C385" s="316" t="str">
        <f t="shared" ref="C385:C448" si="12">CONCATENATE(A385, " debut")</f>
        <v>Federico Macheda debut</v>
      </c>
      <c r="D385" s="316" t="str">
        <f t="shared" ref="D385:D448" si="13">CONCATENATE("update lineups set player_notes = '", C385, "' where game_id = ", B385, " and player_name = '",A385,"'" )</f>
        <v>update lineups set player_notes = 'Federico Macheda debut' where game_id = 20160315 and player_name = 'Federico Macheda'</v>
      </c>
    </row>
    <row r="386" spans="1:4" x14ac:dyDescent="0.3">
      <c r="A386" s="316" t="s">
        <v>2904</v>
      </c>
      <c r="B386" s="317">
        <v>20051018</v>
      </c>
      <c r="C386" s="316" t="str">
        <f t="shared" si="12"/>
        <v>Felix Bastians debut</v>
      </c>
      <c r="D386" s="316" t="str">
        <f t="shared" si="13"/>
        <v>update lineups set player_notes = 'Felix Bastians debut' where game_id = 20051018 and player_name = 'Felix Bastians'</v>
      </c>
    </row>
    <row r="387" spans="1:4" x14ac:dyDescent="0.3">
      <c r="A387" s="316" t="s">
        <v>1631</v>
      </c>
      <c r="B387" s="317">
        <v>19400831</v>
      </c>
      <c r="C387" s="316" t="str">
        <f t="shared" si="12"/>
        <v>Fillingham debut</v>
      </c>
      <c r="D387" s="316" t="str">
        <f t="shared" si="13"/>
        <v>update lineups set player_notes = 'Fillingham debut' where game_id = 19400831 and player_name = 'Fillingham'</v>
      </c>
    </row>
    <row r="388" spans="1:4" x14ac:dyDescent="0.3">
      <c r="A388" s="316" t="s">
        <v>1588</v>
      </c>
      <c r="B388" s="317">
        <v>19410216</v>
      </c>
      <c r="C388" s="316" t="str">
        <f t="shared" si="12"/>
        <v>Finch debut</v>
      </c>
      <c r="D388" s="316" t="str">
        <f t="shared" si="13"/>
        <v>update lineups set player_notes = 'Finch debut' where game_id = 19410216 and player_name = 'Finch'</v>
      </c>
    </row>
    <row r="389" spans="1:4" x14ac:dyDescent="0.3">
      <c r="A389" s="316" t="s">
        <v>3196</v>
      </c>
      <c r="B389" s="317">
        <v>19440930</v>
      </c>
      <c r="C389" s="316" t="str">
        <f t="shared" si="12"/>
        <v>Firth debut</v>
      </c>
      <c r="D389" s="316" t="str">
        <f t="shared" si="13"/>
        <v>update lineups set player_notes = 'Firth debut' where game_id = 19440930 and player_name = 'Firth'</v>
      </c>
    </row>
    <row r="390" spans="1:4" x14ac:dyDescent="0.3">
      <c r="A390" s="316" t="s">
        <v>3189</v>
      </c>
      <c r="B390" s="317">
        <v>19240223</v>
      </c>
      <c r="C390" s="316" t="str">
        <f t="shared" si="12"/>
        <v>Fleming Falconer debut</v>
      </c>
      <c r="D390" s="316" t="str">
        <f t="shared" si="13"/>
        <v>update lineups set player_notes = 'Fleming Falconer debut' where game_id = 19240223 and player_name = 'Fleming Falconer'</v>
      </c>
    </row>
    <row r="391" spans="1:4" x14ac:dyDescent="0.3">
      <c r="A391" s="316" t="s">
        <v>1501</v>
      </c>
      <c r="B391" s="317">
        <v>19430828</v>
      </c>
      <c r="C391" s="316" t="str">
        <f t="shared" si="12"/>
        <v>Flewitt debut</v>
      </c>
      <c r="D391" s="316" t="str">
        <f t="shared" si="13"/>
        <v>update lineups set player_notes = 'Flewitt debut' where game_id = 19430828 and player_name = 'Flewitt'</v>
      </c>
    </row>
    <row r="392" spans="1:4" x14ac:dyDescent="0.3">
      <c r="A392" s="316" t="s">
        <v>1587</v>
      </c>
      <c r="B392" s="317">
        <v>19411018</v>
      </c>
      <c r="C392" s="316" t="str">
        <f t="shared" si="12"/>
        <v>Flint debut</v>
      </c>
      <c r="D392" s="316" t="str">
        <f t="shared" si="13"/>
        <v>update lineups set player_notes = 'Flint debut' where game_id = 19411018 and player_name = 'Flint'</v>
      </c>
    </row>
    <row r="393" spans="1:4" x14ac:dyDescent="0.3">
      <c r="A393" s="316" t="s">
        <v>3741</v>
      </c>
      <c r="B393" s="317">
        <v>19450526</v>
      </c>
      <c r="C393" s="316" t="str">
        <f t="shared" si="12"/>
        <v>Foreman debut</v>
      </c>
      <c r="D393" s="316" t="str">
        <f t="shared" si="13"/>
        <v>update lineups set player_notes = 'Foreman debut' where game_id = 19450526 and player_name = 'Foreman'</v>
      </c>
    </row>
    <row r="394" spans="1:4" x14ac:dyDescent="0.3">
      <c r="A394" s="316" t="s">
        <v>1834</v>
      </c>
      <c r="B394" s="317">
        <v>19181228</v>
      </c>
      <c r="C394" s="316" t="str">
        <f t="shared" si="12"/>
        <v>Forshaw debut</v>
      </c>
      <c r="D394" s="316" t="str">
        <f t="shared" si="13"/>
        <v>update lineups set player_notes = 'Forshaw debut' where game_id = 19181228 and player_name = 'Forshaw'</v>
      </c>
    </row>
    <row r="395" spans="1:4" x14ac:dyDescent="0.3">
      <c r="A395" s="316" t="s">
        <v>2911</v>
      </c>
      <c r="B395" s="317">
        <v>20010114</v>
      </c>
      <c r="C395" s="316" t="str">
        <f t="shared" si="12"/>
        <v>Francis Benali debut</v>
      </c>
      <c r="D395" s="316" t="str">
        <f t="shared" si="13"/>
        <v>update lineups set player_notes = 'Francis Benali debut' where game_id = 20010114 and player_name = 'Francis Benali'</v>
      </c>
    </row>
    <row r="396" spans="1:4" x14ac:dyDescent="0.3">
      <c r="A396" s="316" t="s">
        <v>4534</v>
      </c>
      <c r="B396" s="317">
        <v>20120808</v>
      </c>
      <c r="C396" s="316" t="str">
        <f t="shared" si="12"/>
        <v>Franck Moussa debut</v>
      </c>
      <c r="D396" s="316" t="str">
        <f t="shared" si="13"/>
        <v>update lineups set player_notes = 'Franck Moussa debut' where game_id = 20120808 and player_name = 'Franck Moussa'</v>
      </c>
    </row>
    <row r="397" spans="1:4" x14ac:dyDescent="0.3">
      <c r="A397" s="316" t="s">
        <v>3073</v>
      </c>
      <c r="B397" s="317">
        <v>18871126</v>
      </c>
      <c r="C397" s="316" t="str">
        <f t="shared" si="12"/>
        <v>Frank Burton debut</v>
      </c>
      <c r="D397" s="316" t="str">
        <f t="shared" si="13"/>
        <v>update lineups set player_notes = 'Frank Burton debut' where game_id = 18871126 and player_name = 'Frank Burton'</v>
      </c>
    </row>
    <row r="398" spans="1:4" x14ac:dyDescent="0.3">
      <c r="A398" s="316" t="s">
        <v>3212</v>
      </c>
      <c r="B398" s="317">
        <v>19750729</v>
      </c>
      <c r="C398" s="316" t="str">
        <f t="shared" si="12"/>
        <v>Frank Clark debut</v>
      </c>
      <c r="D398" s="316" t="str">
        <f t="shared" si="13"/>
        <v>update lineups set player_notes = 'Frank Clark debut' where game_id = 19750729 and player_name = 'Frank Clark'</v>
      </c>
    </row>
    <row r="399" spans="1:4" x14ac:dyDescent="0.3">
      <c r="A399" s="316" t="s">
        <v>3169</v>
      </c>
      <c r="B399" s="317">
        <v>19110211</v>
      </c>
      <c r="C399" s="316" t="str">
        <f t="shared" si="12"/>
        <v>Frank Drabble debut</v>
      </c>
      <c r="D399" s="316" t="str">
        <f t="shared" si="13"/>
        <v>update lineups set player_notes = 'Frank Drabble debut' where game_id = 19110211 and player_name = 'Frank Drabble'</v>
      </c>
    </row>
    <row r="400" spans="1:4" x14ac:dyDescent="0.3">
      <c r="A400" s="316" t="s">
        <v>3185</v>
      </c>
      <c r="B400" s="317">
        <v>18950302</v>
      </c>
      <c r="C400" s="316" t="str">
        <f t="shared" si="12"/>
        <v>Frank Forman debut</v>
      </c>
      <c r="D400" s="316" t="str">
        <f t="shared" si="13"/>
        <v>update lineups set player_notes = 'Frank Forman debut' where game_id = 18950302 and player_name = 'Frank Forman'</v>
      </c>
    </row>
    <row r="401" spans="1:4" x14ac:dyDescent="0.3">
      <c r="A401" s="316" t="s">
        <v>3213</v>
      </c>
      <c r="B401" s="317">
        <v>19790809</v>
      </c>
      <c r="C401" s="316" t="str">
        <f t="shared" si="12"/>
        <v>Frank Gray debut</v>
      </c>
      <c r="D401" s="316" t="str">
        <f t="shared" si="13"/>
        <v>update lineups set player_notes = 'Frank Gray debut' where game_id = 19790809 and player_name = 'Frank Gray'</v>
      </c>
    </row>
    <row r="402" spans="1:4" x14ac:dyDescent="0.3">
      <c r="A402" s="316" t="s">
        <v>3263</v>
      </c>
      <c r="B402" s="317">
        <v>18890907</v>
      </c>
      <c r="C402" s="316" t="str">
        <f t="shared" si="12"/>
        <v>Frank Guttridge debut</v>
      </c>
      <c r="D402" s="316" t="str">
        <f t="shared" si="13"/>
        <v>update lineups set player_notes = 'Frank Guttridge debut' where game_id = 18890907 and player_name = 'Frank Guttridge'</v>
      </c>
    </row>
    <row r="403" spans="1:4" x14ac:dyDescent="0.3">
      <c r="A403" s="316" t="s">
        <v>3300</v>
      </c>
      <c r="B403" s="317">
        <v>19381119</v>
      </c>
      <c r="C403" s="316" t="str">
        <f t="shared" si="12"/>
        <v>Frank Hindley debut</v>
      </c>
      <c r="D403" s="316" t="str">
        <f t="shared" si="13"/>
        <v>update lineups set player_notes = 'Frank Hindley debut' where game_id = 19381119 and player_name = 'Frank Hindley'</v>
      </c>
    </row>
    <row r="404" spans="1:4" x14ac:dyDescent="0.3">
      <c r="A404" s="316" t="s">
        <v>3378</v>
      </c>
      <c r="B404" s="317">
        <v>19171124</v>
      </c>
      <c r="C404" s="316" t="str">
        <f t="shared" si="12"/>
        <v>Frank Kirrage debut</v>
      </c>
      <c r="D404" s="316" t="str">
        <f t="shared" si="13"/>
        <v>update lineups set player_notes = 'Frank Kirrage debut' where game_id = 19171124 and player_name = 'Frank Kirrage'</v>
      </c>
    </row>
    <row r="405" spans="1:4" x14ac:dyDescent="0.3">
      <c r="A405" s="316" t="s">
        <v>3379</v>
      </c>
      <c r="B405" s="317">
        <v>19400608</v>
      </c>
      <c r="C405" s="316" t="str">
        <f t="shared" si="12"/>
        <v>Frank Knight debut</v>
      </c>
      <c r="D405" s="316" t="str">
        <f t="shared" si="13"/>
        <v>update lineups set player_notes = 'Frank Knight debut' where game_id = 19400608 and player_name = 'Frank Knight'</v>
      </c>
    </row>
    <row r="406" spans="1:4" x14ac:dyDescent="0.3">
      <c r="A406" s="316" t="s">
        <v>3401</v>
      </c>
      <c r="B406" s="317">
        <v>19041006</v>
      </c>
      <c r="C406" s="316" t="str">
        <f t="shared" si="12"/>
        <v>Frank Lessons debut</v>
      </c>
      <c r="D406" s="316" t="str">
        <f t="shared" si="13"/>
        <v>update lineups set player_notes = 'Frank Lessons debut' where game_id = 19041006 and player_name = 'Frank Lessons'</v>
      </c>
    </row>
    <row r="407" spans="1:4" x14ac:dyDescent="0.3">
      <c r="A407" s="316" t="s">
        <v>4661</v>
      </c>
      <c r="B407" s="317">
        <v>19460119</v>
      </c>
      <c r="C407" s="316" t="str">
        <f t="shared" si="12"/>
        <v>Frank O''Donnell debut</v>
      </c>
      <c r="D407" s="316" t="str">
        <f t="shared" si="13"/>
        <v>update lineups set player_notes = 'Frank O''Donnell debut' where game_id = 19460119 and player_name = 'Frank O''Donnell'</v>
      </c>
    </row>
    <row r="408" spans="1:4" x14ac:dyDescent="0.3">
      <c r="A408" s="316" t="s">
        <v>3764</v>
      </c>
      <c r="B408" s="317">
        <v>19110902</v>
      </c>
      <c r="C408" s="316" t="str">
        <f t="shared" si="12"/>
        <v>Frank Saunders debut</v>
      </c>
      <c r="D408" s="316" t="str">
        <f t="shared" si="13"/>
        <v>update lineups set player_notes = 'Frank Saunders debut' where game_id = 19110902 and player_name = 'Frank Saunders'</v>
      </c>
    </row>
    <row r="409" spans="1:4" x14ac:dyDescent="0.3">
      <c r="A409" s="316" t="s">
        <v>3638</v>
      </c>
      <c r="B409" s="317">
        <v>19420919</v>
      </c>
      <c r="C409" s="316" t="str">
        <f t="shared" si="12"/>
        <v>Frank Shufflebottom debut</v>
      </c>
      <c r="D409" s="316" t="str">
        <f t="shared" si="13"/>
        <v>update lineups set player_notes = 'Frank Shufflebottom debut' where game_id = 19420919 and player_name = 'Frank Shufflebottom'</v>
      </c>
    </row>
    <row r="410" spans="1:4" x14ac:dyDescent="0.3">
      <c r="A410" s="316" t="s">
        <v>2982</v>
      </c>
      <c r="B410" s="317">
        <v>19630824</v>
      </c>
      <c r="C410" s="316" t="str">
        <f t="shared" si="12"/>
        <v>Frank Wignall debut</v>
      </c>
      <c r="D410" s="316" t="str">
        <f t="shared" si="13"/>
        <v>update lineups set player_notes = 'Frank Wignall debut' where game_id = 19630824 and player_name = 'Frank Wignall'</v>
      </c>
    </row>
    <row r="411" spans="1:4" x14ac:dyDescent="0.3">
      <c r="A411" s="316" t="s">
        <v>2931</v>
      </c>
      <c r="B411" s="317">
        <v>19831016</v>
      </c>
      <c r="C411" s="316" t="str">
        <f t="shared" si="12"/>
        <v>Frans Thijssen debut</v>
      </c>
      <c r="D411" s="316" t="str">
        <f t="shared" si="13"/>
        <v>update lineups set player_notes = 'Frans Thijssen debut' where game_id = 19831016 and player_name = 'Frans Thijssen'</v>
      </c>
    </row>
    <row r="412" spans="1:4" x14ac:dyDescent="0.3">
      <c r="A412" s="316" t="s">
        <v>3088</v>
      </c>
      <c r="B412" s="317">
        <v>19850925</v>
      </c>
      <c r="C412" s="316" t="str">
        <f t="shared" si="12"/>
        <v>Franz Carr debut</v>
      </c>
      <c r="D412" s="316" t="str">
        <f t="shared" si="13"/>
        <v>update lineups set player_notes = 'Franz Carr debut' where game_id = 19850925 and player_name = 'Franz Carr'</v>
      </c>
    </row>
    <row r="413" spans="1:4" x14ac:dyDescent="0.3">
      <c r="A413" s="316" t="s">
        <v>2894</v>
      </c>
      <c r="B413" s="317">
        <v>19110930</v>
      </c>
      <c r="C413" s="316" t="str">
        <f t="shared" si="12"/>
        <v>Fred Banks debut</v>
      </c>
      <c r="D413" s="316" t="str">
        <f t="shared" si="13"/>
        <v>update lineups set player_notes = 'Fred Banks debut' where game_id = 19110930 and player_name = 'Fred Banks'</v>
      </c>
    </row>
    <row r="414" spans="1:4" x14ac:dyDescent="0.3">
      <c r="A414" s="316" t="s">
        <v>3175</v>
      </c>
      <c r="B414" s="317">
        <v>18841108</v>
      </c>
      <c r="C414" s="316" t="str">
        <f t="shared" si="12"/>
        <v>Fred Beardsley debut</v>
      </c>
      <c r="D414" s="316" t="str">
        <f t="shared" si="13"/>
        <v>update lineups set player_notes = 'Fred Beardsley debut' where game_id = 18841108 and player_name = 'Fred Beardsley'</v>
      </c>
    </row>
    <row r="415" spans="1:4" x14ac:dyDescent="0.3">
      <c r="A415" s="316" t="s">
        <v>3205</v>
      </c>
      <c r="B415" s="317">
        <v>18940922</v>
      </c>
      <c r="C415" s="316" t="str">
        <f t="shared" si="12"/>
        <v>Fred Forman debut</v>
      </c>
      <c r="D415" s="316" t="str">
        <f t="shared" si="13"/>
        <v>update lineups set player_notes = 'Fred Forman debut' where game_id = 18940922 and player_name = 'Fred Forman'</v>
      </c>
    </row>
    <row r="416" spans="1:4" x14ac:dyDescent="0.3">
      <c r="A416" s="316" t="s">
        <v>3278</v>
      </c>
      <c r="B416" s="317">
        <v>19140207</v>
      </c>
      <c r="C416" s="316" t="str">
        <f t="shared" si="12"/>
        <v>Fred Harris debut</v>
      </c>
      <c r="D416" s="316" t="str">
        <f t="shared" si="13"/>
        <v>update lineups set player_notes = 'Fred Harris debut' where game_id = 19140207 and player_name = 'Fred Harris'</v>
      </c>
    </row>
    <row r="417" spans="1:4" x14ac:dyDescent="0.3">
      <c r="A417" s="316" t="s">
        <v>3516</v>
      </c>
      <c r="B417" s="317">
        <v>19190830</v>
      </c>
      <c r="C417" s="316" t="str">
        <f t="shared" si="12"/>
        <v>Fred Parker debut</v>
      </c>
      <c r="D417" s="316" t="str">
        <f t="shared" si="13"/>
        <v>update lineups set player_notes = 'Fred Parker debut' where game_id = 19190830 and player_name = 'Fred Parker'</v>
      </c>
    </row>
    <row r="418" spans="1:4" x14ac:dyDescent="0.3">
      <c r="A418" s="316" t="s">
        <v>3787</v>
      </c>
      <c r="B418" s="317">
        <v>19090413</v>
      </c>
      <c r="C418" s="316" t="str">
        <f t="shared" si="12"/>
        <v>Fred Rowan debut</v>
      </c>
      <c r="D418" s="316" t="str">
        <f t="shared" si="13"/>
        <v>update lineups set player_notes = 'Fred Rowan debut' where game_id = 19090413 and player_name = 'Fred Rowan'</v>
      </c>
    </row>
    <row r="419" spans="1:4" x14ac:dyDescent="0.3">
      <c r="A419" s="316" t="s">
        <v>3781</v>
      </c>
      <c r="B419" s="317">
        <v>19340908</v>
      </c>
      <c r="C419" s="316" t="str">
        <f t="shared" si="12"/>
        <v>Fred Saxton debut</v>
      </c>
      <c r="D419" s="316" t="str">
        <f t="shared" si="13"/>
        <v>update lineups set player_notes = 'Fred Saxton debut' where game_id = 19340908 and player_name = 'Fred Saxton'</v>
      </c>
    </row>
    <row r="420" spans="1:4" x14ac:dyDescent="0.3">
      <c r="A420" s="316" t="s">
        <v>3657</v>
      </c>
      <c r="B420" s="317">
        <v>18951109</v>
      </c>
      <c r="C420" s="316" t="str">
        <f t="shared" si="12"/>
        <v>Fred Spencer debut</v>
      </c>
      <c r="D420" s="316" t="str">
        <f t="shared" si="13"/>
        <v>update lineups set player_notes = 'Fred Spencer debut' where game_id = 18951109 and player_name = 'Fred Spencer'</v>
      </c>
    </row>
    <row r="421" spans="1:4" x14ac:dyDescent="0.3">
      <c r="A421" s="316" t="s">
        <v>3661</v>
      </c>
      <c r="B421" s="317">
        <v>19071225</v>
      </c>
      <c r="C421" s="316" t="str">
        <f t="shared" si="12"/>
        <v>Fred Stanley debut</v>
      </c>
      <c r="D421" s="316" t="str">
        <f t="shared" si="13"/>
        <v>update lineups set player_notes = 'Fred Stanley debut' where game_id = 19071225 and player_name = 'Fred Stanley'</v>
      </c>
    </row>
    <row r="422" spans="1:4" x14ac:dyDescent="0.3">
      <c r="A422" s="316" t="s">
        <v>2945</v>
      </c>
      <c r="B422" s="317">
        <v>19350911</v>
      </c>
      <c r="C422" s="316" t="str">
        <f t="shared" si="12"/>
        <v>Fred Wallbanks debut</v>
      </c>
      <c r="D422" s="316" t="str">
        <f t="shared" si="13"/>
        <v>update lineups set player_notes = 'Fred Wallbanks debut' where game_id = 19350911 and player_name = 'Fred Wallbanks'</v>
      </c>
    </row>
    <row r="423" spans="1:4" x14ac:dyDescent="0.3">
      <c r="A423" s="316" t="s">
        <v>2968</v>
      </c>
      <c r="B423" s="317">
        <v>19021025</v>
      </c>
      <c r="C423" s="316" t="str">
        <f t="shared" si="12"/>
        <v>Fred Warren debut</v>
      </c>
      <c r="D423" s="316" t="str">
        <f t="shared" si="13"/>
        <v>update lineups set player_notes = 'Fred Warren debut' where game_id = 19021025 and player_name = 'Fred Warren'</v>
      </c>
    </row>
    <row r="424" spans="1:4" x14ac:dyDescent="0.3">
      <c r="A424" s="316" t="s">
        <v>3770</v>
      </c>
      <c r="B424" s="317">
        <v>19460907</v>
      </c>
      <c r="C424" s="316" t="str">
        <f t="shared" si="12"/>
        <v>Freddie Scott debut</v>
      </c>
      <c r="D424" s="316" t="str">
        <f t="shared" si="13"/>
        <v>update lineups set player_notes = 'Freddie Scott debut' where game_id = 19460907 and player_name = 'Freddie Scott'</v>
      </c>
    </row>
    <row r="425" spans="1:4" x14ac:dyDescent="0.3">
      <c r="A425" s="316" t="s">
        <v>3094</v>
      </c>
      <c r="B425" s="317">
        <v>19041008</v>
      </c>
      <c r="C425" s="316" t="str">
        <f t="shared" si="12"/>
        <v>Frederick Chapman debut</v>
      </c>
      <c r="D425" s="316" t="str">
        <f t="shared" si="13"/>
        <v>update lineups set player_notes = 'Frederick Chapman debut' where game_id = 19041008 and player_name = 'Frederick Chapman'</v>
      </c>
    </row>
    <row r="426" spans="1:4" x14ac:dyDescent="0.3">
      <c r="A426" s="316" t="s">
        <v>3210</v>
      </c>
      <c r="B426" s="317">
        <v>18831201</v>
      </c>
      <c r="C426" s="316" t="str">
        <f t="shared" si="12"/>
        <v>Frederick Fox debut</v>
      </c>
      <c r="D426" s="316" t="str">
        <f t="shared" si="13"/>
        <v>update lineups set player_notes = 'Frederick Fox debut' where game_id = 18831201 and player_name = 'Frederick Fox'</v>
      </c>
    </row>
    <row r="427" spans="1:4" x14ac:dyDescent="0.3">
      <c r="A427" s="316" t="s">
        <v>3783</v>
      </c>
      <c r="B427" s="317">
        <v>19450402</v>
      </c>
      <c r="C427" s="316" t="str">
        <f t="shared" si="12"/>
        <v>Frederick Martin debut</v>
      </c>
      <c r="D427" s="316" t="str">
        <f t="shared" si="13"/>
        <v>update lineups set player_notes = 'Frederick Martin debut' where game_id = 19450402 and player_name = 'Frederick Martin'</v>
      </c>
    </row>
    <row r="428" spans="1:4" x14ac:dyDescent="0.3">
      <c r="A428" s="316" t="s">
        <v>1586</v>
      </c>
      <c r="B428" s="317">
        <v>19410830</v>
      </c>
      <c r="C428" s="316" t="str">
        <f t="shared" si="12"/>
        <v>Freeman (1941-42) debut</v>
      </c>
      <c r="D428" s="316" t="str">
        <f t="shared" si="13"/>
        <v>update lineups set player_notes = 'Freeman (1941-42) debut' where game_id = 19410830 and player_name = 'Freeman (1941-42)'</v>
      </c>
    </row>
    <row r="429" spans="1:4" x14ac:dyDescent="0.3">
      <c r="A429" s="316" t="s">
        <v>1860</v>
      </c>
      <c r="B429" s="317">
        <v>19161111</v>
      </c>
      <c r="C429" s="316" t="str">
        <f t="shared" si="12"/>
        <v>Furbur debut</v>
      </c>
      <c r="D429" s="316" t="str">
        <f t="shared" si="13"/>
        <v>update lineups set player_notes = 'Furbur debut' where game_id = 19161111 and player_name = 'Furbur'</v>
      </c>
    </row>
    <row r="430" spans="1:4" x14ac:dyDescent="0.3">
      <c r="A430" s="316" t="s">
        <v>3230</v>
      </c>
      <c r="B430" s="317">
        <v>18940414</v>
      </c>
      <c r="C430" s="316" t="str">
        <f t="shared" si="12"/>
        <v>G Geary debut</v>
      </c>
      <c r="D430" s="316" t="str">
        <f t="shared" si="13"/>
        <v>update lineups set player_notes = 'G Geary debut' where game_id = 18940414 and player_name = 'G Geary'</v>
      </c>
    </row>
    <row r="431" spans="1:4" x14ac:dyDescent="0.3">
      <c r="A431" s="316" t="s">
        <v>3648</v>
      </c>
      <c r="B431" s="317">
        <v>18890921</v>
      </c>
      <c r="C431" s="316" t="str">
        <f t="shared" si="12"/>
        <v>G Smith debut</v>
      </c>
      <c r="D431" s="316" t="str">
        <f t="shared" si="13"/>
        <v>update lineups set player_notes = 'G Smith debut' where game_id = 18890921 and player_name = 'G Smith'</v>
      </c>
    </row>
    <row r="432" spans="1:4" x14ac:dyDescent="0.3">
      <c r="A432" s="316" t="s">
        <v>1859</v>
      </c>
      <c r="B432" s="317">
        <v>19170127</v>
      </c>
      <c r="C432" s="316" t="str">
        <f t="shared" si="12"/>
        <v>Gadsen debut</v>
      </c>
      <c r="D432" s="316" t="str">
        <f t="shared" si="13"/>
        <v>update lineups set player_notes = 'Gadsen debut' where game_id = 19170127 and player_name = 'Gadsen'</v>
      </c>
    </row>
    <row r="433" spans="1:4" x14ac:dyDescent="0.3">
      <c r="A433" s="316" t="s">
        <v>625</v>
      </c>
      <c r="B433" s="317">
        <v>20080303</v>
      </c>
      <c r="C433" s="316" t="str">
        <f t="shared" si="12"/>
        <v>Garath McCleary debut</v>
      </c>
      <c r="D433" s="316" t="str">
        <f t="shared" si="13"/>
        <v>update lineups set player_notes = 'Garath McCleary debut' where game_id = 20080303 and player_name = 'Garath McCleary'</v>
      </c>
    </row>
    <row r="434" spans="1:4" x14ac:dyDescent="0.3">
      <c r="A434" s="316" t="s">
        <v>1527</v>
      </c>
      <c r="B434" s="317">
        <v>19431225</v>
      </c>
      <c r="C434" s="316" t="str">
        <f t="shared" si="12"/>
        <v>Gardner (1943) debut</v>
      </c>
      <c r="D434" s="316" t="str">
        <f t="shared" si="13"/>
        <v>update lineups set player_notes = 'Gardner (1943) debut' where game_id = 19431225 and player_name = 'Gardner (1943)'</v>
      </c>
    </row>
    <row r="435" spans="1:4" x14ac:dyDescent="0.3">
      <c r="A435" s="316" t="s">
        <v>901</v>
      </c>
      <c r="B435" s="317">
        <v>20110731</v>
      </c>
      <c r="C435" s="316" t="str">
        <f t="shared" si="12"/>
        <v>Gardner (2011) debut</v>
      </c>
      <c r="D435" s="316" t="str">
        <f t="shared" si="13"/>
        <v>update lineups set player_notes = 'Gardner (2011) debut' where game_id = 20110731 and player_name = 'Gardner (2011)'</v>
      </c>
    </row>
    <row r="436" spans="1:4" x14ac:dyDescent="0.3">
      <c r="A436" s="316" t="s">
        <v>3179</v>
      </c>
      <c r="B436" s="317">
        <v>19990728</v>
      </c>
      <c r="C436" s="316" t="str">
        <f t="shared" si="12"/>
        <v>Gareth Edds debut</v>
      </c>
      <c r="D436" s="316" t="str">
        <f t="shared" si="13"/>
        <v>update lineups set player_notes = 'Gareth Edds debut' where game_id = 19990728 and player_name = 'Gareth Edds'</v>
      </c>
    </row>
    <row r="437" spans="1:4" x14ac:dyDescent="0.3">
      <c r="A437" s="316" t="s">
        <v>2928</v>
      </c>
      <c r="B437" s="317">
        <v>20030913</v>
      </c>
      <c r="C437" s="316" t="str">
        <f t="shared" si="12"/>
        <v>Gareth Taylor debut</v>
      </c>
      <c r="D437" s="316" t="str">
        <f t="shared" si="13"/>
        <v>update lineups set player_notes = 'Gareth Taylor debut' where game_id = 20030913 and player_name = 'Gareth Taylor'</v>
      </c>
    </row>
    <row r="438" spans="1:4" x14ac:dyDescent="0.3">
      <c r="A438" s="316" t="s">
        <v>618</v>
      </c>
      <c r="B438" s="317">
        <v>20000103</v>
      </c>
      <c r="C438" s="316" t="str">
        <f t="shared" si="12"/>
        <v>Gareth Williams debut</v>
      </c>
      <c r="D438" s="316" t="str">
        <f t="shared" si="13"/>
        <v>update lineups set player_notes = 'Gareth Williams debut' where game_id = 20000103 and player_name = 'Gareth Williams'</v>
      </c>
    </row>
    <row r="439" spans="1:4" x14ac:dyDescent="0.3">
      <c r="A439" s="316" t="s">
        <v>451</v>
      </c>
      <c r="B439" s="317">
        <v>19770312</v>
      </c>
      <c r="C439" s="316" t="str">
        <f t="shared" si="12"/>
        <v>Garry Birtles debut</v>
      </c>
      <c r="D439" s="316" t="str">
        <f t="shared" si="13"/>
        <v>update lineups set player_notes = 'Garry Birtles debut' where game_id = 19770312 and player_name = 'Garry Birtles'</v>
      </c>
    </row>
    <row r="440" spans="1:4" x14ac:dyDescent="0.3">
      <c r="A440" s="316" t="s">
        <v>3171</v>
      </c>
      <c r="B440" s="317">
        <v>19740806</v>
      </c>
      <c r="C440" s="316" t="str">
        <f t="shared" si="12"/>
        <v>Garry Dulson debut</v>
      </c>
      <c r="D440" s="316" t="str">
        <f t="shared" si="13"/>
        <v>update lineups set player_notes = 'Garry Dulson debut' where game_id = 19740806 and player_name = 'Garry Dulson'</v>
      </c>
    </row>
    <row r="441" spans="1:4" x14ac:dyDescent="0.3">
      <c r="A441" s="316" t="s">
        <v>3226</v>
      </c>
      <c r="B441" s="317">
        <v>19880430</v>
      </c>
      <c r="C441" s="316" t="str">
        <f t="shared" si="12"/>
        <v>Garry Parker debut</v>
      </c>
      <c r="D441" s="316" t="str">
        <f t="shared" si="13"/>
        <v>update lineups set player_notes = 'Garry Parker debut' where game_id = 19880430 and player_name = 'Garry Parker'</v>
      </c>
    </row>
    <row r="442" spans="1:4" x14ac:dyDescent="0.3">
      <c r="A442" s="316" t="s">
        <v>2866</v>
      </c>
      <c r="B442" s="317">
        <v>19861008</v>
      </c>
      <c r="C442" s="316" t="str">
        <f t="shared" si="12"/>
        <v>Gary Andrews debut</v>
      </c>
      <c r="D442" s="316" t="str">
        <f t="shared" si="13"/>
        <v>update lineups set player_notes = 'Gary Andrews debut' where game_id = 19861008 and player_name = 'Gary Andrews'</v>
      </c>
    </row>
    <row r="443" spans="1:4" x14ac:dyDescent="0.3">
      <c r="A443" s="316" t="s">
        <v>2895</v>
      </c>
      <c r="B443" s="317">
        <v>19920822</v>
      </c>
      <c r="C443" s="316" t="str">
        <f t="shared" si="12"/>
        <v>Gary Bannister debut</v>
      </c>
      <c r="D443" s="316" t="str">
        <f t="shared" si="13"/>
        <v>update lineups set player_notes = 'Gary Bannister debut' where game_id = 19920822 and player_name = 'Gary Bannister'</v>
      </c>
    </row>
    <row r="444" spans="1:4" x14ac:dyDescent="0.3">
      <c r="A444" s="316" t="s">
        <v>3071</v>
      </c>
      <c r="B444" s="317">
        <v>19931201</v>
      </c>
      <c r="C444" s="316" t="str">
        <f t="shared" si="12"/>
        <v>Gary Bull debut</v>
      </c>
      <c r="D444" s="316" t="str">
        <f t="shared" si="13"/>
        <v>update lineups set player_notes = 'Gary Bull debut' where game_id = 19931201 and player_name = 'Gary Bull'</v>
      </c>
    </row>
    <row r="445" spans="1:4" x14ac:dyDescent="0.3">
      <c r="A445" s="316" t="s">
        <v>3095</v>
      </c>
      <c r="B445" s="317">
        <v>19881102</v>
      </c>
      <c r="C445" s="316" t="str">
        <f t="shared" si="12"/>
        <v>Gary Charles debut</v>
      </c>
      <c r="D445" s="316" t="str">
        <f t="shared" si="13"/>
        <v>update lineups set player_notes = 'Gary Charles debut' where game_id = 19881102 and player_name = 'Gary Charles'</v>
      </c>
    </row>
    <row r="446" spans="1:4" x14ac:dyDescent="0.3">
      <c r="A446" s="316" t="s">
        <v>3125</v>
      </c>
      <c r="B446" s="317">
        <v>19880116</v>
      </c>
      <c r="C446" s="316" t="str">
        <f t="shared" si="12"/>
        <v>Gary Crosby debut</v>
      </c>
      <c r="D446" s="316" t="str">
        <f t="shared" si="13"/>
        <v>update lineups set player_notes = 'Gary Crosby debut' where game_id = 19880116 and player_name = 'Gary Crosby'</v>
      </c>
    </row>
    <row r="447" spans="1:4" x14ac:dyDescent="0.3">
      <c r="A447" s="316" t="s">
        <v>3199</v>
      </c>
      <c r="B447" s="317">
        <v>19850413</v>
      </c>
      <c r="C447" s="316" t="str">
        <f t="shared" si="12"/>
        <v>Gary Fleming debut</v>
      </c>
      <c r="D447" s="316" t="str">
        <f t="shared" si="13"/>
        <v>update lineups set player_notes = 'Gary Fleming debut' where game_id = 19850413 and player_name = 'Gary Fleming'</v>
      </c>
    </row>
    <row r="448" spans="1:4" x14ac:dyDescent="0.3">
      <c r="A448" s="316" t="s">
        <v>3067</v>
      </c>
      <c r="B448" s="317">
        <v>20150110</v>
      </c>
      <c r="C448" s="316" t="str">
        <f t="shared" si="12"/>
        <v>Gary Gardner debut</v>
      </c>
      <c r="D448" s="316" t="str">
        <f t="shared" si="13"/>
        <v>update lineups set player_notes = 'Gary Gardner debut' where game_id = 20150110 and player_name = 'Gary Gardner'</v>
      </c>
    </row>
    <row r="449" spans="1:4" x14ac:dyDescent="0.3">
      <c r="A449" s="316" t="s">
        <v>3227</v>
      </c>
      <c r="B449" s="317">
        <v>20050714</v>
      </c>
      <c r="C449" s="316" t="str">
        <f t="shared" ref="C449:C512" si="14">CONCATENATE(A449, " debut")</f>
        <v>Gary Holt debut</v>
      </c>
      <c r="D449" s="316" t="str">
        <f t="shared" ref="D449:D512" si="15">CONCATENATE("update lineups set player_notes = '", C449, "' where game_id = ", B449, " and player_name = '",A449,"'" )</f>
        <v>update lineups set player_notes = 'Gary Holt debut' where game_id = 20050714 and player_name = 'Gary Holt'</v>
      </c>
    </row>
    <row r="450" spans="1:4" x14ac:dyDescent="0.3">
      <c r="A450" s="316" t="s">
        <v>3681</v>
      </c>
      <c r="B450" s="317">
        <v>20000712</v>
      </c>
      <c r="C450" s="316" t="str">
        <f t="shared" si="14"/>
        <v>Gary Jones debut</v>
      </c>
      <c r="D450" s="316" t="str">
        <f t="shared" si="15"/>
        <v>update lineups set player_notes = 'Gary Jones debut' where game_id = 20000712 and player_name = 'Gary Jones'</v>
      </c>
    </row>
    <row r="451" spans="1:4" x14ac:dyDescent="0.3">
      <c r="A451" s="316" t="s">
        <v>3469</v>
      </c>
      <c r="B451" s="317">
        <v>20090307</v>
      </c>
      <c r="C451" s="316" t="str">
        <f t="shared" si="14"/>
        <v>Gary McSheffrey debut</v>
      </c>
      <c r="D451" s="316" t="str">
        <f t="shared" si="15"/>
        <v>update lineups set player_notes = 'Gary McSheffrey debut' where game_id = 20090307 and player_name = 'Gary McSheffrey'</v>
      </c>
    </row>
    <row r="452" spans="1:4" x14ac:dyDescent="0.3">
      <c r="A452" s="316" t="s">
        <v>3736</v>
      </c>
      <c r="B452" s="317">
        <v>19750731</v>
      </c>
      <c r="C452" s="316" t="str">
        <f t="shared" si="14"/>
        <v>Gary Mills debut</v>
      </c>
      <c r="D452" s="316" t="str">
        <f t="shared" si="15"/>
        <v>update lineups set player_notes = 'Gary Mills debut' where game_id = 19750731 and player_name = 'Gary Mills'</v>
      </c>
    </row>
    <row r="453" spans="1:4" x14ac:dyDescent="0.3">
      <c r="A453" s="316" t="s">
        <v>2888</v>
      </c>
      <c r="B453" s="317">
        <v>19640201</v>
      </c>
      <c r="C453" s="316" t="str">
        <f t="shared" si="14"/>
        <v>Geoff Ball debut</v>
      </c>
      <c r="D453" s="316" t="str">
        <f t="shared" si="15"/>
        <v>update lineups set player_notes = 'Geoff Ball debut' where game_id = 19640201 and player_name = 'Geoff Ball'</v>
      </c>
    </row>
    <row r="454" spans="1:4" x14ac:dyDescent="0.3">
      <c r="A454" s="316" t="s">
        <v>4535</v>
      </c>
      <c r="B454" s="317">
        <v>19440325</v>
      </c>
      <c r="C454" s="316" t="str">
        <f t="shared" si="14"/>
        <v>Geoff Thomas (1944-60) debut</v>
      </c>
      <c r="D454" s="316" t="str">
        <f t="shared" si="15"/>
        <v>update lineups set player_notes = 'Geoff Thomas (1944-60) debut' where game_id = 19440325 and player_name = 'Geoff Thomas (1944-60)'</v>
      </c>
    </row>
    <row r="455" spans="1:4" x14ac:dyDescent="0.3">
      <c r="A455" s="316" t="s">
        <v>4536</v>
      </c>
      <c r="B455" s="317">
        <v>19970719</v>
      </c>
      <c r="C455" s="316" t="str">
        <f t="shared" si="14"/>
        <v>Geoff Thomas (1997-98) debut</v>
      </c>
      <c r="D455" s="316" t="str">
        <f t="shared" si="15"/>
        <v>update lineups set player_notes = 'Geoff Thomas (1997-98) debut' where game_id = 19970719 and player_name = 'Geoff Thomas (1997-98)'</v>
      </c>
    </row>
    <row r="456" spans="1:4" x14ac:dyDescent="0.3">
      <c r="A456" s="316" t="s">
        <v>2961</v>
      </c>
      <c r="B456" s="317">
        <v>19590926</v>
      </c>
      <c r="C456" s="316" t="str">
        <f t="shared" si="14"/>
        <v>Geoff Vowden debut</v>
      </c>
      <c r="D456" s="316" t="str">
        <f t="shared" si="15"/>
        <v>update lineups set player_notes = 'Geoff Vowden debut' where game_id = 19590926 and player_name = 'Geoff Vowden'</v>
      </c>
    </row>
    <row r="457" spans="1:4" x14ac:dyDescent="0.3">
      <c r="A457" s="316" t="s">
        <v>1849</v>
      </c>
      <c r="B457" s="317">
        <v>19171110</v>
      </c>
      <c r="C457" s="316" t="str">
        <f t="shared" si="14"/>
        <v>Geoffrey debut</v>
      </c>
      <c r="D457" s="316" t="str">
        <f t="shared" si="15"/>
        <v>update lineups set player_notes = 'Geoffrey debut' where game_id = 19171110 and player_name = 'Geoffrey'</v>
      </c>
    </row>
    <row r="458" spans="1:4" x14ac:dyDescent="0.3">
      <c r="A458" s="316" t="s">
        <v>3043</v>
      </c>
      <c r="B458" s="317">
        <v>20110724</v>
      </c>
      <c r="C458" s="316" t="str">
        <f t="shared" si="14"/>
        <v>George Boateng debut</v>
      </c>
      <c r="D458" s="316" t="str">
        <f t="shared" si="15"/>
        <v>update lineups set player_notes = 'George Boateng debut' where game_id = 20110724 and player_name = 'George Boateng'</v>
      </c>
    </row>
    <row r="459" spans="1:4" x14ac:dyDescent="0.3">
      <c r="A459" s="316" t="s">
        <v>3056</v>
      </c>
      <c r="B459" s="317">
        <v>20100306</v>
      </c>
      <c r="C459" s="316" t="str">
        <f t="shared" si="14"/>
        <v>George Boyd debut</v>
      </c>
      <c r="D459" s="316" t="str">
        <f t="shared" si="15"/>
        <v>update lineups set player_notes = 'George Boyd debut' where game_id = 20100306 and player_name = 'George Boyd'</v>
      </c>
    </row>
    <row r="460" spans="1:4" x14ac:dyDescent="0.3">
      <c r="A460" s="316" t="s">
        <v>3000</v>
      </c>
      <c r="B460" s="317">
        <v>19340825</v>
      </c>
      <c r="C460" s="316" t="str">
        <f t="shared" si="14"/>
        <v>George Burditt debut</v>
      </c>
      <c r="D460" s="316" t="str">
        <f t="shared" si="15"/>
        <v>update lineups set player_notes = 'George Burditt debut' where game_id = 19340825 and player_name = 'George Burditt'</v>
      </c>
    </row>
    <row r="461" spans="1:4" x14ac:dyDescent="0.3">
      <c r="A461" s="316" t="s">
        <v>3737</v>
      </c>
      <c r="B461" s="317">
        <v>19400406</v>
      </c>
      <c r="C461" s="316" t="str">
        <f t="shared" si="14"/>
        <v>George Crisp debut</v>
      </c>
      <c r="D461" s="316" t="str">
        <f t="shared" si="15"/>
        <v>update lineups set player_notes = 'George Crisp debut' where game_id = 19400406 and player_name = 'George Crisp'</v>
      </c>
    </row>
    <row r="462" spans="1:4" x14ac:dyDescent="0.3">
      <c r="A462" s="316" t="s">
        <v>3151</v>
      </c>
      <c r="B462" s="317">
        <v>19210226</v>
      </c>
      <c r="C462" s="316" t="str">
        <f t="shared" si="14"/>
        <v>George Dennis debut</v>
      </c>
      <c r="D462" s="316" t="str">
        <f t="shared" si="15"/>
        <v>update lineups set player_notes = 'George Dennis debut' where game_id = 19210226 and player_name = 'George Dennis'</v>
      </c>
    </row>
    <row r="463" spans="1:4" x14ac:dyDescent="0.3">
      <c r="A463" s="316" t="s">
        <v>3186</v>
      </c>
      <c r="B463" s="317">
        <v>20120211</v>
      </c>
      <c r="C463" s="316" t="str">
        <f t="shared" si="14"/>
        <v>George Elokobi debut</v>
      </c>
      <c r="D463" s="316" t="str">
        <f t="shared" si="15"/>
        <v>update lineups set player_notes = 'George Elokobi debut' where game_id = 20120211 and player_name = 'George Elokobi'</v>
      </c>
    </row>
    <row r="464" spans="1:4" x14ac:dyDescent="0.3">
      <c r="A464" s="316" t="s">
        <v>3247</v>
      </c>
      <c r="B464" s="317">
        <v>19281006</v>
      </c>
      <c r="C464" s="316" t="str">
        <f t="shared" si="14"/>
        <v>George Goucher debut</v>
      </c>
      <c r="D464" s="316" t="str">
        <f t="shared" si="15"/>
        <v>update lineups set player_notes = 'George Goucher debut' where game_id = 19281006 and player_name = 'George Goucher'</v>
      </c>
    </row>
    <row r="465" spans="1:4" x14ac:dyDescent="0.3">
      <c r="A465" s="316" t="s">
        <v>3682</v>
      </c>
      <c r="B465" s="317">
        <v>19201030</v>
      </c>
      <c r="C465" s="316" t="str">
        <f t="shared" si="14"/>
        <v>George Jones debut</v>
      </c>
      <c r="D465" s="316" t="str">
        <f t="shared" si="15"/>
        <v>update lineups set player_notes = 'George Jones debut' where game_id = 19201030 and player_name = 'George Jones'</v>
      </c>
    </row>
    <row r="466" spans="1:4" x14ac:dyDescent="0.3">
      <c r="A466" s="316" t="s">
        <v>3391</v>
      </c>
      <c r="B466" s="317">
        <v>19470823</v>
      </c>
      <c r="C466" s="316" t="str">
        <f t="shared" si="14"/>
        <v>George Lee debut</v>
      </c>
      <c r="D466" s="316" t="str">
        <f t="shared" si="15"/>
        <v>update lineups set player_notes = 'George Lee debut' where game_id = 19470823 and player_name = 'George Lee'</v>
      </c>
    </row>
    <row r="467" spans="1:4" x14ac:dyDescent="0.3">
      <c r="A467" s="316" t="s">
        <v>3418</v>
      </c>
      <c r="B467" s="317">
        <v>19720731</v>
      </c>
      <c r="C467" s="316" t="str">
        <f t="shared" si="14"/>
        <v>George Lyall debut</v>
      </c>
      <c r="D467" s="316" t="str">
        <f t="shared" si="15"/>
        <v>update lineups set player_notes = 'George Lyall debut' where game_id = 19720731 and player_name = 'George Lyall'</v>
      </c>
    </row>
    <row r="468" spans="1:4" x14ac:dyDescent="0.3">
      <c r="A468" s="316" t="s">
        <v>3426</v>
      </c>
      <c r="B468" s="317">
        <v>19060922</v>
      </c>
      <c r="C468" s="316" t="str">
        <f t="shared" si="14"/>
        <v>George Maltby debut</v>
      </c>
      <c r="D468" s="316" t="str">
        <f t="shared" si="15"/>
        <v>update lineups set player_notes = 'George Maltby debut' where game_id = 19060922 and player_name = 'George Maltby'</v>
      </c>
    </row>
    <row r="469" spans="1:4" x14ac:dyDescent="0.3">
      <c r="A469" s="316" t="s">
        <v>3447</v>
      </c>
      <c r="B469" s="317">
        <v>19001226</v>
      </c>
      <c r="C469" s="316" t="str">
        <f t="shared" si="14"/>
        <v>George McDiarmid debut</v>
      </c>
      <c r="D469" s="316" t="str">
        <f t="shared" si="15"/>
        <v>update lineups set player_notes = 'George McDiarmid debut' where game_id = 19001226 and player_name = 'George McDiarmid'</v>
      </c>
    </row>
    <row r="470" spans="1:4" x14ac:dyDescent="0.3">
      <c r="A470" s="316" t="s">
        <v>3471</v>
      </c>
      <c r="B470" s="317">
        <v>19411018</v>
      </c>
      <c r="C470" s="316" t="str">
        <f t="shared" si="14"/>
        <v>George Mee debut</v>
      </c>
      <c r="D470" s="316" t="str">
        <f t="shared" si="15"/>
        <v>update lineups set player_notes = 'George Mee debut' where game_id = 19411018 and player_name = 'George Mee'</v>
      </c>
    </row>
    <row r="471" spans="1:4" x14ac:dyDescent="0.3">
      <c r="A471" s="316" t="s">
        <v>3488</v>
      </c>
      <c r="B471" s="317">
        <v>19060428</v>
      </c>
      <c r="C471" s="316" t="str">
        <f t="shared" si="14"/>
        <v>George Needham debut</v>
      </c>
      <c r="D471" s="316" t="str">
        <f t="shared" si="15"/>
        <v>update lineups set player_notes = 'George Needham debut' where game_id = 19060428 and player_name = 'George Needham'</v>
      </c>
    </row>
    <row r="472" spans="1:4" x14ac:dyDescent="0.3">
      <c r="A472" s="316" t="s">
        <v>3549</v>
      </c>
      <c r="B472" s="317">
        <v>19381224</v>
      </c>
      <c r="C472" s="316" t="str">
        <f t="shared" si="14"/>
        <v>George Pritty debut</v>
      </c>
      <c r="D472" s="316" t="str">
        <f t="shared" si="15"/>
        <v>update lineups set player_notes = 'George Pritty debut' where game_id = 19381224 and player_name = 'George Pritty'</v>
      </c>
    </row>
    <row r="473" spans="1:4" x14ac:dyDescent="0.3">
      <c r="A473" s="316" t="s">
        <v>3578</v>
      </c>
      <c r="B473" s="317">
        <v>18990408</v>
      </c>
      <c r="C473" s="316" t="str">
        <f t="shared" si="14"/>
        <v>George Robinson debut</v>
      </c>
      <c r="D473" s="316" t="str">
        <f t="shared" si="15"/>
        <v>update lineups set player_notes = 'George Robinson debut' where game_id = 18990408 and player_name = 'George Robinson'</v>
      </c>
    </row>
    <row r="474" spans="1:4" x14ac:dyDescent="0.3">
      <c r="A474" s="316" t="s">
        <v>3780</v>
      </c>
      <c r="B474" s="317">
        <v>19011019</v>
      </c>
      <c r="C474" s="316" t="str">
        <f t="shared" si="14"/>
        <v>George Saxton debut</v>
      </c>
      <c r="D474" s="316" t="str">
        <f t="shared" si="15"/>
        <v>update lineups set player_notes = 'George Saxton debut' where game_id = 19011019 and player_name = 'George Saxton'</v>
      </c>
    </row>
    <row r="475" spans="1:4" x14ac:dyDescent="0.3">
      <c r="A475" s="316" t="s">
        <v>2953</v>
      </c>
      <c r="B475" s="317">
        <v>18871015</v>
      </c>
      <c r="C475" s="316" t="str">
        <f t="shared" si="14"/>
        <v>George Tutin debut</v>
      </c>
      <c r="D475" s="316" t="str">
        <f t="shared" si="15"/>
        <v>update lineups set player_notes = 'George Tutin debut' where game_id = 18871015 and player_name = 'George Tutin'</v>
      </c>
    </row>
    <row r="476" spans="1:4" x14ac:dyDescent="0.3">
      <c r="A476" s="316" t="s">
        <v>2939</v>
      </c>
      <c r="B476" s="317">
        <v>18811105</v>
      </c>
      <c r="C476" s="316" t="str">
        <f t="shared" si="14"/>
        <v>George Unwin debut</v>
      </c>
      <c r="D476" s="316" t="str">
        <f t="shared" si="15"/>
        <v>update lineups set player_notes = 'George Unwin debut' where game_id = 18811105 and player_name = 'George Unwin'</v>
      </c>
    </row>
    <row r="477" spans="1:4" x14ac:dyDescent="0.3">
      <c r="A477" s="316" t="s">
        <v>3069</v>
      </c>
      <c r="B477" s="317">
        <v>19470526</v>
      </c>
      <c r="C477" s="316" t="str">
        <f t="shared" si="14"/>
        <v>George Walker debut</v>
      </c>
      <c r="D477" s="316" t="str">
        <f t="shared" si="15"/>
        <v>update lineups set player_notes = 'George Walker debut' where game_id = 19470526 and player_name = 'George Walker'</v>
      </c>
    </row>
    <row r="478" spans="1:4" x14ac:dyDescent="0.3">
      <c r="A478" s="316" t="s">
        <v>2983</v>
      </c>
      <c r="B478" s="317">
        <v>19471227</v>
      </c>
      <c r="C478" s="316" t="str">
        <f t="shared" si="14"/>
        <v>George Wilkins debut</v>
      </c>
      <c r="D478" s="316" t="str">
        <f t="shared" si="15"/>
        <v>update lineups set player_notes = 'George Wilkins debut' where game_id = 19471227 and player_name = 'George Wilkins'</v>
      </c>
    </row>
    <row r="479" spans="1:4" x14ac:dyDescent="0.3">
      <c r="A479" s="316" t="s">
        <v>2991</v>
      </c>
      <c r="B479" s="317">
        <v>19050902</v>
      </c>
      <c r="C479" s="316" t="str">
        <f t="shared" si="14"/>
        <v>George Wolfe debut</v>
      </c>
      <c r="D479" s="316" t="str">
        <f t="shared" si="15"/>
        <v>update lineups set player_notes = 'George Wolfe debut' where game_id = 19050902 and player_name = 'George Wolfe'</v>
      </c>
    </row>
    <row r="480" spans="1:4" x14ac:dyDescent="0.3">
      <c r="A480" s="316" t="s">
        <v>3802</v>
      </c>
      <c r="B480" s="317">
        <v>20150829</v>
      </c>
      <c r="C480" s="316" t="str">
        <f t="shared" si="14"/>
        <v>Gerry McDonagh debut</v>
      </c>
      <c r="D480" s="316" t="str">
        <f t="shared" si="15"/>
        <v>update lineups set player_notes = 'Gerry McDonagh debut' where game_id = 20150829 and player_name = 'Gerry McDonagh'</v>
      </c>
    </row>
    <row r="481" spans="1:4" x14ac:dyDescent="0.3">
      <c r="A481" s="316" t="s">
        <v>3480</v>
      </c>
      <c r="B481" s="317">
        <v>19221111</v>
      </c>
      <c r="C481" s="316" t="str">
        <f t="shared" si="14"/>
        <v>Gerry Morgan debut</v>
      </c>
      <c r="D481" s="316" t="str">
        <f t="shared" si="15"/>
        <v>update lineups set player_notes = 'Gerry Morgan debut' where game_id = 19221111 and player_name = 'Gerry Morgan'</v>
      </c>
    </row>
    <row r="482" spans="1:4" x14ac:dyDescent="0.3">
      <c r="A482" s="316" t="s">
        <v>3531</v>
      </c>
      <c r="B482" s="317">
        <v>19990807</v>
      </c>
      <c r="C482" s="316" t="str">
        <f t="shared" si="14"/>
        <v>Gianluca Petrachi debut</v>
      </c>
      <c r="D482" s="316" t="str">
        <f t="shared" si="15"/>
        <v>update lineups set player_notes = 'Gianluca Petrachi debut' where game_id = 19990807 and player_name = 'Gianluca Petrachi'</v>
      </c>
    </row>
    <row r="483" spans="1:4" x14ac:dyDescent="0.3">
      <c r="A483" s="316" t="s">
        <v>3466</v>
      </c>
      <c r="B483" s="317">
        <v>19340825</v>
      </c>
      <c r="C483" s="316" t="str">
        <f t="shared" si="14"/>
        <v>Gibson McNaughton debut</v>
      </c>
      <c r="D483" s="316" t="str">
        <f t="shared" si="15"/>
        <v>update lineups set player_notes = 'Gibson McNaughton debut' where game_id = 19340825 and player_name = 'Gibson McNaughton'</v>
      </c>
    </row>
    <row r="484" spans="1:4" x14ac:dyDescent="0.3">
      <c r="A484" s="316" t="s">
        <v>3513</v>
      </c>
      <c r="B484" s="317">
        <v>20050714</v>
      </c>
      <c r="C484" s="316" t="str">
        <f t="shared" si="14"/>
        <v>Gino Padula debut</v>
      </c>
      <c r="D484" s="316" t="str">
        <f t="shared" si="15"/>
        <v>update lineups set player_notes = 'Gino Padula debut' where game_id = 20050714 and player_name = 'Gino Padula'</v>
      </c>
    </row>
    <row r="485" spans="1:4" x14ac:dyDescent="0.3">
      <c r="A485" s="316" t="s">
        <v>1858</v>
      </c>
      <c r="B485" s="317">
        <v>19170217</v>
      </c>
      <c r="C485" s="316" t="str">
        <f t="shared" si="14"/>
        <v>Gladsen debut</v>
      </c>
      <c r="D485" s="316" t="str">
        <f t="shared" si="15"/>
        <v>update lineups set player_notes = 'Gladsen debut' where game_id = 19170217 and player_name = 'Gladsen'</v>
      </c>
    </row>
    <row r="486" spans="1:4" x14ac:dyDescent="0.3">
      <c r="A486" s="316" t="s">
        <v>3306</v>
      </c>
      <c r="B486" s="317">
        <v>19980427</v>
      </c>
      <c r="C486" s="316" t="str">
        <f t="shared" si="14"/>
        <v>Glynn Hodges debut</v>
      </c>
      <c r="D486" s="316" t="str">
        <f t="shared" si="15"/>
        <v>update lineups set player_notes = 'Glynn Hodges debut' where game_id = 19980427 and player_name = 'Glynn Hodges'</v>
      </c>
    </row>
    <row r="487" spans="1:4" x14ac:dyDescent="0.3">
      <c r="A487" s="316" t="s">
        <v>3763</v>
      </c>
      <c r="B487" s="317">
        <v>19760123</v>
      </c>
      <c r="C487" s="316" t="str">
        <f t="shared" si="14"/>
        <v>Glynn Saunders debut</v>
      </c>
      <c r="D487" s="316" t="str">
        <f t="shared" si="15"/>
        <v>update lineups set player_notes = 'Glynn Saunders debut' where game_id = 19760123 and player_name = 'Glynn Saunders'</v>
      </c>
    </row>
    <row r="488" spans="1:4" x14ac:dyDescent="0.3">
      <c r="A488" s="316" t="s">
        <v>1499</v>
      </c>
      <c r="B488" s="317">
        <v>19441209</v>
      </c>
      <c r="C488" s="316" t="str">
        <f t="shared" si="14"/>
        <v>Godfrey (1944) debut</v>
      </c>
      <c r="D488" s="316" t="str">
        <f t="shared" si="15"/>
        <v>update lineups set player_notes = 'Godfrey (1944) debut' where game_id = 19441209 and player_name = 'Godfrey (1944)'</v>
      </c>
    </row>
    <row r="489" spans="1:4" x14ac:dyDescent="0.3">
      <c r="A489" s="316" t="s">
        <v>3618</v>
      </c>
      <c r="B489" s="317">
        <v>20130112</v>
      </c>
      <c r="C489" s="316" t="str">
        <f t="shared" si="14"/>
        <v>Gonzalo Jara debut</v>
      </c>
      <c r="D489" s="316" t="str">
        <f t="shared" si="15"/>
        <v>update lineups set player_notes = 'Gonzalo Jara debut' where game_id = 20130112 and player_name = 'Gonzalo Jara'</v>
      </c>
    </row>
    <row r="490" spans="1:4" x14ac:dyDescent="0.3">
      <c r="A490" s="316" t="s">
        <v>3109</v>
      </c>
      <c r="B490" s="317">
        <v>19000324</v>
      </c>
      <c r="C490" s="316" t="str">
        <f t="shared" si="14"/>
        <v>Gordon Coles debut</v>
      </c>
      <c r="D490" s="316" t="str">
        <f t="shared" si="15"/>
        <v>update lineups set player_notes = 'Gordon Coles debut' where game_id = 19000324 and player_name = 'Gordon Coles'</v>
      </c>
    </row>
    <row r="491" spans="1:4" x14ac:dyDescent="0.3">
      <c r="A491" s="316" t="s">
        <v>3366</v>
      </c>
      <c r="B491" s="317">
        <v>19450419</v>
      </c>
      <c r="C491" s="316" t="str">
        <f t="shared" si="14"/>
        <v>Gordon Kaile debut</v>
      </c>
      <c r="D491" s="316" t="str">
        <f t="shared" si="15"/>
        <v>update lineups set player_notes = 'Gordon Kaile debut' where game_id = 19450419 and player_name = 'Gordon Kaile'</v>
      </c>
    </row>
    <row r="492" spans="1:4" x14ac:dyDescent="0.3">
      <c r="A492" s="316" t="s">
        <v>3432</v>
      </c>
      <c r="B492" s="317">
        <v>19681012</v>
      </c>
      <c r="C492" s="316" t="str">
        <f t="shared" si="14"/>
        <v>Gordon Marshall debut</v>
      </c>
      <c r="D492" s="316" t="str">
        <f t="shared" si="15"/>
        <v>update lineups set player_notes = 'Gordon Marshall debut' where game_id = 19681012 and player_name = 'Gordon Marshall'</v>
      </c>
    </row>
    <row r="493" spans="1:4" x14ac:dyDescent="0.3">
      <c r="A493" s="316" t="s">
        <v>1498</v>
      </c>
      <c r="B493" s="317">
        <v>19440923</v>
      </c>
      <c r="C493" s="316" t="str">
        <f t="shared" si="14"/>
        <v>Gough (1944) debut</v>
      </c>
      <c r="D493" s="316" t="str">
        <f t="shared" si="15"/>
        <v>update lineups set player_notes = 'Gough (1944) debut' where game_id = 19440923 and player_name = 'Gough (1944)'</v>
      </c>
    </row>
    <row r="494" spans="1:4" x14ac:dyDescent="0.3">
      <c r="A494" s="316" t="s">
        <v>2119</v>
      </c>
      <c r="B494" s="317">
        <v>18811105</v>
      </c>
      <c r="C494" s="316" t="str">
        <f t="shared" si="14"/>
        <v>Gowthorpe debut</v>
      </c>
      <c r="D494" s="316" t="str">
        <f t="shared" si="15"/>
        <v>update lineups set player_notes = 'Gowthorpe debut' where game_id = 18811105 and player_name = 'Gowthorpe'</v>
      </c>
    </row>
    <row r="495" spans="1:4" x14ac:dyDescent="0.3">
      <c r="A495" s="316" t="s">
        <v>3092</v>
      </c>
      <c r="B495" s="317">
        <v>19690906</v>
      </c>
      <c r="C495" s="316" t="str">
        <f t="shared" si="14"/>
        <v>Graham Collier debut</v>
      </c>
      <c r="D495" s="316" t="str">
        <f t="shared" si="15"/>
        <v>update lineups set player_notes = 'Graham Collier debut' where game_id = 19690906 and player_name = 'Graham Collier'</v>
      </c>
    </row>
    <row r="496" spans="1:4" x14ac:dyDescent="0.3">
      <c r="A496" s="316" t="s">
        <v>2084</v>
      </c>
      <c r="B496" s="317">
        <v>18891123</v>
      </c>
      <c r="C496" s="316" t="str">
        <f t="shared" si="14"/>
        <v>Grant (1889) debut</v>
      </c>
      <c r="D496" s="316" t="str">
        <f t="shared" si="15"/>
        <v>update lineups set player_notes = 'Grant (1889) debut' where game_id = 18891123 and player_name = 'Grant (1889)'</v>
      </c>
    </row>
    <row r="497" spans="1:4" x14ac:dyDescent="0.3">
      <c r="A497" s="316" t="s">
        <v>1465</v>
      </c>
      <c r="B497" s="317">
        <v>19430327</v>
      </c>
      <c r="C497" s="316" t="str">
        <f t="shared" si="14"/>
        <v>Grant (1943-46) debut</v>
      </c>
      <c r="D497" s="316" t="str">
        <f t="shared" si="15"/>
        <v>update lineups set player_notes = 'Grant (1943-46) debut' where game_id = 19430327 and player_name = 'Grant (1943-46)'</v>
      </c>
    </row>
    <row r="498" spans="1:4" x14ac:dyDescent="0.3">
      <c r="A498" s="316" t="s">
        <v>613</v>
      </c>
      <c r="B498" s="317">
        <v>20060114</v>
      </c>
      <c r="C498" s="316" t="str">
        <f t="shared" si="14"/>
        <v>Grant Holt debut</v>
      </c>
      <c r="D498" s="316" t="str">
        <f t="shared" si="15"/>
        <v>update lineups set player_notes = 'Grant Holt debut' where game_id = 20060114 and player_name = 'Grant Holt'</v>
      </c>
    </row>
    <row r="499" spans="1:4" x14ac:dyDescent="0.3">
      <c r="A499" s="316" t="s">
        <v>1751</v>
      </c>
      <c r="B499" s="317">
        <v>19220506</v>
      </c>
      <c r="C499" s="316" t="str">
        <f t="shared" si="14"/>
        <v>Green (1922-27) debut</v>
      </c>
      <c r="D499" s="316" t="str">
        <f t="shared" si="15"/>
        <v>update lineups set player_notes = 'Green (1922-27) debut' where game_id = 19220506 and player_name = 'Green (1922-27)'</v>
      </c>
    </row>
    <row r="500" spans="1:4" x14ac:dyDescent="0.3">
      <c r="A500" s="316" t="s">
        <v>3128</v>
      </c>
      <c r="B500" s="317">
        <v>20111029</v>
      </c>
      <c r="C500" s="316" t="str">
        <f t="shared" si="14"/>
        <v>Greg Cunningham debut</v>
      </c>
      <c r="D500" s="316" t="str">
        <f t="shared" si="15"/>
        <v>update lineups set player_notes = 'Greg Cunningham debut' where game_id = 20111029 and player_name = 'Greg Cunningham'</v>
      </c>
    </row>
    <row r="501" spans="1:4" x14ac:dyDescent="0.3">
      <c r="A501" s="316" t="s">
        <v>3267</v>
      </c>
      <c r="B501" s="317">
        <v>20120805</v>
      </c>
      <c r="C501" s="316" t="str">
        <f t="shared" si="14"/>
        <v>Greg Halford debut</v>
      </c>
      <c r="D501" s="316" t="str">
        <f t="shared" si="15"/>
        <v>update lineups set player_notes = 'Greg Halford debut' where game_id = 20120805 and player_name = 'Greg Halford'</v>
      </c>
    </row>
    <row r="502" spans="1:4" x14ac:dyDescent="0.3">
      <c r="A502" s="316" t="s">
        <v>4537</v>
      </c>
      <c r="B502" s="317">
        <v>19720807</v>
      </c>
      <c r="C502" s="316" t="str">
        <f t="shared" si="14"/>
        <v>Gregor Robertson (1972) debut</v>
      </c>
      <c r="D502" s="316" t="str">
        <f t="shared" si="15"/>
        <v>update lineups set player_notes = 'Gregor Robertson (1972) debut' where game_id = 19720807 and player_name = 'Gregor Robertson (1972)'</v>
      </c>
    </row>
    <row r="503" spans="1:4" x14ac:dyDescent="0.3">
      <c r="A503" s="316" t="s">
        <v>4538</v>
      </c>
      <c r="B503" s="317">
        <v>20030716</v>
      </c>
      <c r="C503" s="316" t="str">
        <f t="shared" si="14"/>
        <v>Gregor Robertson (2003) debut</v>
      </c>
      <c r="D503" s="316" t="str">
        <f t="shared" si="15"/>
        <v>update lineups set player_notes = 'Gregor Robertson (2003) debut' where game_id = 20030716 and player_name = 'Gregor Robertson (2003)'</v>
      </c>
    </row>
    <row r="504" spans="1:4" x14ac:dyDescent="0.3">
      <c r="A504" s="316" t="s">
        <v>3482</v>
      </c>
      <c r="B504" s="317">
        <v>18981203</v>
      </c>
      <c r="C504" s="316" t="str">
        <f t="shared" si="14"/>
        <v>Grenville Morris debut</v>
      </c>
      <c r="D504" s="316" t="str">
        <f t="shared" si="15"/>
        <v>update lineups set player_notes = 'Grenville Morris debut' where game_id = 18981203 and player_name = 'Grenville Morris'</v>
      </c>
    </row>
    <row r="505" spans="1:4" x14ac:dyDescent="0.3">
      <c r="A505" s="316" t="s">
        <v>3759</v>
      </c>
      <c r="B505" s="317">
        <v>19380415</v>
      </c>
      <c r="C505" s="316" t="str">
        <f t="shared" si="14"/>
        <v>Grenville Roberts debut</v>
      </c>
      <c r="D505" s="316" t="str">
        <f t="shared" si="15"/>
        <v>update lineups set player_notes = 'Grenville Roberts debut' where game_id = 19380415 and player_name = 'Grenville Roberts'</v>
      </c>
    </row>
    <row r="506" spans="1:4" x14ac:dyDescent="0.3">
      <c r="A506" s="316" t="s">
        <v>3760</v>
      </c>
      <c r="B506" s="317">
        <v>19460914</v>
      </c>
      <c r="C506" s="316" t="str">
        <f t="shared" si="14"/>
        <v>Griff Roberts debut</v>
      </c>
      <c r="D506" s="316" t="str">
        <f t="shared" si="15"/>
        <v>update lineups set player_notes = 'Griff Roberts debut' where game_id = 19460914 and player_name = 'Griff Roberts'</v>
      </c>
    </row>
    <row r="507" spans="1:4" x14ac:dyDescent="0.3">
      <c r="A507" s="316" t="s">
        <v>1497</v>
      </c>
      <c r="B507" s="317">
        <v>19440909</v>
      </c>
      <c r="C507" s="316" t="str">
        <f t="shared" si="14"/>
        <v>Griffin debut</v>
      </c>
      <c r="D507" s="316" t="str">
        <f t="shared" si="15"/>
        <v>update lineups set player_notes = 'Griffin debut' where game_id = 19440909 and player_name = 'Griffin'</v>
      </c>
    </row>
    <row r="508" spans="1:4" x14ac:dyDescent="0.3">
      <c r="A508" s="316" t="s">
        <v>2118</v>
      </c>
      <c r="B508" s="317">
        <v>18811105</v>
      </c>
      <c r="C508" s="316" t="str">
        <f t="shared" si="14"/>
        <v>Gunn (1881) debut</v>
      </c>
      <c r="D508" s="316" t="str">
        <f t="shared" si="15"/>
        <v>update lineups set player_notes = 'Gunn (1881) debut' where game_id = 18811105 and player_name = 'Gunn (1881)'</v>
      </c>
    </row>
    <row r="509" spans="1:4" x14ac:dyDescent="0.3">
      <c r="A509" s="316" t="s">
        <v>1443</v>
      </c>
      <c r="B509" s="317">
        <v>19470329</v>
      </c>
      <c r="C509" s="316" t="str">
        <f t="shared" si="14"/>
        <v>Gunn (1947) debut</v>
      </c>
      <c r="D509" s="316" t="str">
        <f t="shared" si="15"/>
        <v>update lineups set player_notes = 'Gunn (1947) debut' where game_id = 19470329 and player_name = 'Gunn (1947)'</v>
      </c>
    </row>
    <row r="510" spans="1:4" x14ac:dyDescent="0.3">
      <c r="A510" s="316" t="s">
        <v>1496</v>
      </c>
      <c r="B510" s="317">
        <v>19440916</v>
      </c>
      <c r="C510" s="316" t="str">
        <f t="shared" si="14"/>
        <v>Guttridge 2 debut</v>
      </c>
      <c r="D510" s="316" t="str">
        <f t="shared" si="15"/>
        <v>update lineups set player_notes = 'Guttridge 2 debut' where game_id = 19440916 and player_name = 'Guttridge 2'</v>
      </c>
    </row>
    <row r="511" spans="1:4" x14ac:dyDescent="0.3">
      <c r="A511" s="316" t="s">
        <v>3485</v>
      </c>
      <c r="B511" s="317">
        <v>20080718</v>
      </c>
      <c r="C511" s="316" t="str">
        <f t="shared" si="14"/>
        <v>Guy Moussi debut</v>
      </c>
      <c r="D511" s="316" t="str">
        <f t="shared" si="15"/>
        <v>update lineups set player_notes = 'Guy Moussi debut' where game_id = 20080718 and player_name = 'Guy Moussi'</v>
      </c>
    </row>
    <row r="512" spans="1:4" x14ac:dyDescent="0.3">
      <c r="A512" s="316" t="s">
        <v>2852</v>
      </c>
      <c r="B512" s="317">
        <v>18950101</v>
      </c>
      <c r="C512" s="316" t="str">
        <f t="shared" si="14"/>
        <v>H Abbot debut</v>
      </c>
      <c r="D512" s="316" t="str">
        <f t="shared" si="15"/>
        <v>update lineups set player_notes = 'H Abbot debut' where game_id = 18950101 and player_name = 'H Abbot'</v>
      </c>
    </row>
    <row r="513" spans="1:4" x14ac:dyDescent="0.3">
      <c r="A513" s="316" t="s">
        <v>3740</v>
      </c>
      <c r="B513" s="317">
        <v>19421003</v>
      </c>
      <c r="C513" s="316" t="str">
        <f t="shared" ref="C513:C576" si="16">CONCATENATE(A513, " debut")</f>
        <v>H Egan debut</v>
      </c>
      <c r="D513" s="316" t="str">
        <f t="shared" ref="D513:D576" si="17">CONCATENATE("update lineups set player_notes = '", C513, "' where game_id = ", B513, " and player_name = '",A513,"'" )</f>
        <v>update lineups set player_notes = 'H Egan debut' where game_id = 19421003 and player_name = 'H Egan'</v>
      </c>
    </row>
    <row r="514" spans="1:4" x14ac:dyDescent="0.3">
      <c r="A514" s="316" t="s">
        <v>3534</v>
      </c>
      <c r="B514" s="317">
        <v>18871015</v>
      </c>
      <c r="C514" s="316" t="str">
        <f t="shared" si="16"/>
        <v>H Pike debut</v>
      </c>
      <c r="D514" s="316" t="str">
        <f t="shared" si="17"/>
        <v>update lineups set player_notes = 'H Pike debut' where game_id = 18871015 and player_name = 'H Pike'</v>
      </c>
    </row>
    <row r="515" spans="1:4" x14ac:dyDescent="0.3">
      <c r="A515" s="316" t="s">
        <v>1847</v>
      </c>
      <c r="B515" s="317">
        <v>19170310</v>
      </c>
      <c r="C515" s="316" t="str">
        <f t="shared" si="16"/>
        <v>Hall (1917) debut</v>
      </c>
      <c r="D515" s="316" t="str">
        <f t="shared" si="17"/>
        <v>update lineups set player_notes = 'Hall (1917) debut' where game_id = 19170310 and player_name = 'Hall (1917)'</v>
      </c>
    </row>
    <row r="516" spans="1:4" x14ac:dyDescent="0.3">
      <c r="A516" s="316" t="s">
        <v>1464</v>
      </c>
      <c r="B516" s="317">
        <v>19451215</v>
      </c>
      <c r="C516" s="316" t="str">
        <f t="shared" si="16"/>
        <v>Hall (1945) debut</v>
      </c>
      <c r="D516" s="316" t="str">
        <f t="shared" si="17"/>
        <v>update lineups set player_notes = 'Hall (1945) debut' where game_id = 19451215 and player_name = 'Hall (1945)'</v>
      </c>
    </row>
    <row r="517" spans="1:4" x14ac:dyDescent="0.3">
      <c r="A517" s="316" t="s">
        <v>1895</v>
      </c>
      <c r="B517" s="317">
        <v>19111223</v>
      </c>
      <c r="C517" s="316" t="str">
        <f t="shared" si="16"/>
        <v>Hamilton (1911-12) debut</v>
      </c>
      <c r="D517" s="316" t="str">
        <f t="shared" si="17"/>
        <v>update lineups set player_notes = 'Hamilton (1911-12) debut' where game_id = 19111223 and player_name = 'Hamilton (1911-12)'</v>
      </c>
    </row>
    <row r="518" spans="1:4" x14ac:dyDescent="0.3">
      <c r="A518" s="316" t="s">
        <v>1846</v>
      </c>
      <c r="B518" s="317">
        <v>19180202</v>
      </c>
      <c r="C518" s="316" t="str">
        <f t="shared" si="16"/>
        <v>Hampson debut</v>
      </c>
      <c r="D518" s="316" t="str">
        <f t="shared" si="17"/>
        <v>update lineups set player_notes = 'Hampson debut' where game_id = 19180202 and player_name = 'Hampson'</v>
      </c>
    </row>
    <row r="519" spans="1:4" x14ac:dyDescent="0.3">
      <c r="A519" s="316" t="s">
        <v>3029</v>
      </c>
      <c r="B519" s="317">
        <v>20070717</v>
      </c>
      <c r="C519" s="316" t="str">
        <f t="shared" si="16"/>
        <v>Hamza Bencherif debut</v>
      </c>
      <c r="D519" s="316" t="str">
        <f t="shared" si="17"/>
        <v>update lineups set player_notes = 'Hamza Bencherif debut' where game_id = 20070717 and player_name = 'Hamza Bencherif'</v>
      </c>
    </row>
    <row r="520" spans="1:4" x14ac:dyDescent="0.3">
      <c r="A520" s="316" t="s">
        <v>2094</v>
      </c>
      <c r="B520" s="317">
        <v>18811105</v>
      </c>
      <c r="C520" s="316" t="str">
        <f t="shared" si="16"/>
        <v>Hancock debut</v>
      </c>
      <c r="D520" s="316" t="str">
        <f t="shared" si="17"/>
        <v>update lineups set player_notes = 'Hancock debut' where game_id = 18811105 and player_name = 'Hancock'</v>
      </c>
    </row>
    <row r="521" spans="1:4" x14ac:dyDescent="0.3">
      <c r="A521" s="316" t="s">
        <v>2030</v>
      </c>
      <c r="B521" s="317">
        <v>18950316</v>
      </c>
      <c r="C521" s="316" t="str">
        <f t="shared" si="16"/>
        <v>Hancock (1895) debut</v>
      </c>
      <c r="D521" s="316" t="str">
        <f t="shared" si="17"/>
        <v>update lineups set player_notes = 'Hancock (1895) debut' where game_id = 18950316 and player_name = 'Hancock (1895)'</v>
      </c>
    </row>
    <row r="522" spans="1:4" x14ac:dyDescent="0.3">
      <c r="A522" s="316" t="s">
        <v>1463</v>
      </c>
      <c r="B522" s="317">
        <v>19451201</v>
      </c>
      <c r="C522" s="316" t="str">
        <f t="shared" si="16"/>
        <v>Hancocks debut</v>
      </c>
      <c r="D522" s="316" t="str">
        <f t="shared" si="17"/>
        <v>update lineups set player_notes = 'Hancocks debut' where game_id = 19451201 and player_name = 'Hancocks'</v>
      </c>
    </row>
    <row r="523" spans="1:4" x14ac:dyDescent="0.3">
      <c r="A523" s="316" t="s">
        <v>1550</v>
      </c>
      <c r="B523" s="317">
        <v>19430123</v>
      </c>
      <c r="C523" s="316" t="str">
        <f t="shared" si="16"/>
        <v>Hannah debut</v>
      </c>
      <c r="D523" s="316" t="str">
        <f t="shared" si="17"/>
        <v>update lineups set player_notes = 'Hannah debut' where game_id = 19430123 and player_name = 'Hannah'</v>
      </c>
    </row>
    <row r="524" spans="1:4" x14ac:dyDescent="0.3">
      <c r="A524" s="316" t="s">
        <v>3270</v>
      </c>
      <c r="B524" s="317">
        <v>19841117</v>
      </c>
      <c r="C524" s="316" t="str">
        <f t="shared" si="16"/>
        <v>Hans Segers debut</v>
      </c>
      <c r="D524" s="316" t="str">
        <f t="shared" si="17"/>
        <v>update lineups set player_notes = 'Hans Segers debut' where game_id = 19841117 and player_name = 'Hans Segers'</v>
      </c>
    </row>
    <row r="525" spans="1:4" x14ac:dyDescent="0.3">
      <c r="A525" s="316" t="s">
        <v>3271</v>
      </c>
      <c r="B525" s="317">
        <v>19820904</v>
      </c>
      <c r="C525" s="316" t="str">
        <f t="shared" si="16"/>
        <v>Hans van Breukelen debut</v>
      </c>
      <c r="D525" s="316" t="str">
        <f t="shared" si="17"/>
        <v>update lineups set player_notes = 'Hans van Breukelen debut' where game_id = 19820904 and player_name = 'Hans van Breukelen'</v>
      </c>
    </row>
    <row r="526" spans="1:4" x14ac:dyDescent="0.3">
      <c r="A526" s="316" t="s">
        <v>1945</v>
      </c>
      <c r="B526" s="317">
        <v>19050102</v>
      </c>
      <c r="C526" s="316" t="str">
        <f t="shared" si="16"/>
        <v>Hardstaff debut</v>
      </c>
      <c r="D526" s="316" t="str">
        <f t="shared" si="17"/>
        <v>update lineups set player_notes = 'Hardstaff debut' where game_id = 19050102 and player_name = 'Hardstaff'</v>
      </c>
    </row>
    <row r="527" spans="1:4" x14ac:dyDescent="0.3">
      <c r="A527" s="316" t="s">
        <v>1584</v>
      </c>
      <c r="B527" s="317">
        <v>19411018</v>
      </c>
      <c r="C527" s="316" t="str">
        <f t="shared" si="16"/>
        <v>Hardwick debut</v>
      </c>
      <c r="D527" s="316" t="str">
        <f t="shared" si="17"/>
        <v>update lineups set player_notes = 'Hardwick debut' where game_id = 19411018 and player_name = 'Hardwick'</v>
      </c>
    </row>
    <row r="528" spans="1:4" x14ac:dyDescent="0.3">
      <c r="A528" s="316" t="s">
        <v>3011</v>
      </c>
      <c r="B528" s="317">
        <v>19031225</v>
      </c>
      <c r="C528" s="316" t="str">
        <f t="shared" si="16"/>
        <v>Harold Comery debut</v>
      </c>
      <c r="D528" s="316" t="str">
        <f t="shared" si="17"/>
        <v>update lineups set player_notes = 'Harold Comery debut' where game_id = 19031225 and player_name = 'Harold Comery'</v>
      </c>
    </row>
    <row r="529" spans="1:4" x14ac:dyDescent="0.3">
      <c r="A529" s="316" t="s">
        <v>3124</v>
      </c>
      <c r="B529" s="317">
        <v>19380831</v>
      </c>
      <c r="C529" s="316" t="str">
        <f t="shared" si="16"/>
        <v>Harold Crawshaw debut</v>
      </c>
      <c r="D529" s="316" t="str">
        <f t="shared" si="17"/>
        <v>update lineups set player_notes = 'Harold Crawshaw debut' where game_id = 19380831 and player_name = 'Harold Crawshaw'</v>
      </c>
    </row>
    <row r="530" spans="1:4" x14ac:dyDescent="0.3">
      <c r="A530" s="316" t="s">
        <v>3235</v>
      </c>
      <c r="B530" s="317">
        <v>19030919</v>
      </c>
      <c r="C530" s="316" t="str">
        <f t="shared" si="16"/>
        <v>Harold Griffiths debut</v>
      </c>
      <c r="D530" s="316" t="str">
        <f t="shared" si="17"/>
        <v>update lineups set player_notes = 'Harold Griffiths debut' where game_id = 19030919 and player_name = 'Harold Griffiths'</v>
      </c>
    </row>
    <row r="531" spans="1:4" x14ac:dyDescent="0.3">
      <c r="A531" s="316" t="s">
        <v>3396</v>
      </c>
      <c r="B531" s="317">
        <v>19121214</v>
      </c>
      <c r="C531" s="316" t="str">
        <f t="shared" si="16"/>
        <v>Harold Lemoine debut</v>
      </c>
      <c r="D531" s="316" t="str">
        <f t="shared" si="17"/>
        <v>update lineups set player_notes = 'Harold Lemoine debut' where game_id = 19121214 and player_name = 'Harold Lemoine'</v>
      </c>
    </row>
    <row r="532" spans="1:4" x14ac:dyDescent="0.3">
      <c r="A532" s="316" t="s">
        <v>3410</v>
      </c>
      <c r="B532" s="317">
        <v>19100901</v>
      </c>
      <c r="C532" s="316" t="str">
        <f t="shared" si="16"/>
        <v>Harold Lockett debut</v>
      </c>
      <c r="D532" s="316" t="str">
        <f t="shared" si="17"/>
        <v>update lineups set player_notes = 'Harold Lockett debut' where game_id = 19100901 and player_name = 'Harold Lockett'</v>
      </c>
    </row>
    <row r="533" spans="1:4" x14ac:dyDescent="0.3">
      <c r="A533" s="316" t="s">
        <v>3502</v>
      </c>
      <c r="B533" s="317">
        <v>19470407</v>
      </c>
      <c r="C533" s="316" t="str">
        <f t="shared" si="16"/>
        <v>Harold Orgill debut</v>
      </c>
      <c r="D533" s="316" t="str">
        <f t="shared" si="17"/>
        <v>update lineups set player_notes = 'Harold Orgill debut' where game_id = 19470407 and player_name = 'Harold Orgill'</v>
      </c>
    </row>
    <row r="534" spans="1:4" x14ac:dyDescent="0.3">
      <c r="A534" s="316" t="s">
        <v>3428</v>
      </c>
      <c r="B534" s="317">
        <v>19330826</v>
      </c>
      <c r="C534" s="316" t="str">
        <f t="shared" si="16"/>
        <v>Harold Race debut</v>
      </c>
      <c r="D534" s="316" t="str">
        <f t="shared" si="17"/>
        <v>update lineups set player_notes = 'Harold Race debut' where game_id = 19330826 and player_name = 'Harold Race'</v>
      </c>
    </row>
    <row r="535" spans="1:4" x14ac:dyDescent="0.3">
      <c r="A535" s="316" t="s">
        <v>2962</v>
      </c>
      <c r="B535" s="317">
        <v>19270827</v>
      </c>
      <c r="C535" s="316" t="str">
        <f t="shared" si="16"/>
        <v>Harold Wadsworth debut</v>
      </c>
      <c r="D535" s="316" t="str">
        <f t="shared" si="17"/>
        <v>update lineups set player_notes = 'Harold Wadsworth debut' where game_id = 19270827 and player_name = 'Harold Wadsworth'</v>
      </c>
    </row>
    <row r="536" spans="1:4" x14ac:dyDescent="0.3">
      <c r="A536" s="316" t="s">
        <v>1857</v>
      </c>
      <c r="B536" s="317">
        <v>19160902</v>
      </c>
      <c r="C536" s="316" t="str">
        <f t="shared" si="16"/>
        <v>Harrison (1916) debut</v>
      </c>
      <c r="D536" s="316" t="str">
        <f t="shared" si="17"/>
        <v>update lineups set player_notes = 'Harrison (1916) debut' where game_id = 19160902 and player_name = 'Harrison (1916)'</v>
      </c>
    </row>
    <row r="537" spans="1:4" x14ac:dyDescent="0.3">
      <c r="A537" s="316" t="s">
        <v>1526</v>
      </c>
      <c r="B537" s="317">
        <v>19440122</v>
      </c>
      <c r="C537" s="316" t="str">
        <f t="shared" si="16"/>
        <v>Harrison (1944) debut</v>
      </c>
      <c r="D537" s="316" t="str">
        <f t="shared" si="17"/>
        <v>update lineups set player_notes = 'Harrison (1944) debut' where game_id = 19440122 and player_name = 'Harrison (1944)'</v>
      </c>
    </row>
    <row r="538" spans="1:4" x14ac:dyDescent="0.3">
      <c r="A538" s="316" t="s">
        <v>1833</v>
      </c>
      <c r="B538" s="317">
        <v>19181225</v>
      </c>
      <c r="C538" s="316" t="str">
        <f t="shared" si="16"/>
        <v>Harrop debut</v>
      </c>
      <c r="D538" s="316" t="str">
        <f t="shared" si="17"/>
        <v>update lineups set player_notes = 'Harrop debut' where game_id = 19181225 and player_name = 'Harrop'</v>
      </c>
    </row>
    <row r="539" spans="1:4" x14ac:dyDescent="0.3">
      <c r="A539" s="316" t="s">
        <v>2889</v>
      </c>
      <c r="B539" s="317">
        <v>19181026</v>
      </c>
      <c r="C539" s="316" t="str">
        <f t="shared" si="16"/>
        <v>Harry Bedford debut</v>
      </c>
      <c r="D539" s="316" t="str">
        <f t="shared" si="17"/>
        <v>update lineups set player_notes = 'Harry Bedford debut' where game_id = 19181026 and player_name = 'Harry Bedford'</v>
      </c>
    </row>
    <row r="540" spans="1:4" x14ac:dyDescent="0.3">
      <c r="A540" s="316" t="s">
        <v>2974</v>
      </c>
      <c r="B540" s="317">
        <v>19461109</v>
      </c>
      <c r="C540" s="316" t="str">
        <f t="shared" si="16"/>
        <v>Harry Brigham debut</v>
      </c>
      <c r="D540" s="316" t="str">
        <f t="shared" si="17"/>
        <v>update lineups set player_notes = 'Harry Brigham debut' where game_id = 19461109 and player_name = 'Harry Brigham'</v>
      </c>
    </row>
    <row r="541" spans="1:4" x14ac:dyDescent="0.3">
      <c r="A541" s="316" t="s">
        <v>3134</v>
      </c>
      <c r="B541" s="317">
        <v>18930128</v>
      </c>
      <c r="C541" s="316" t="str">
        <f t="shared" si="16"/>
        <v>Harry Daft debut</v>
      </c>
      <c r="D541" s="316" t="str">
        <f t="shared" si="17"/>
        <v>update lineups set player_notes = 'Harry Daft debut' where game_id = 18930128 and player_name = 'Harry Daft'</v>
      </c>
    </row>
    <row r="542" spans="1:4" x14ac:dyDescent="0.3">
      <c r="A542" s="316" t="s">
        <v>3264</v>
      </c>
      <c r="B542" s="317">
        <v>19060402</v>
      </c>
      <c r="C542" s="316" t="str">
        <f t="shared" si="16"/>
        <v>Harry Hadley debut</v>
      </c>
      <c r="D542" s="316" t="str">
        <f t="shared" si="17"/>
        <v>update lineups set player_notes = 'Harry Hadley debut' where game_id = 19060402 and player_name = 'Harry Hadley'</v>
      </c>
    </row>
    <row r="543" spans="1:4" x14ac:dyDescent="0.3">
      <c r="A543" s="316" t="s">
        <v>3362</v>
      </c>
      <c r="B543" s="317">
        <v>19121005</v>
      </c>
      <c r="C543" s="316" t="str">
        <f t="shared" si="16"/>
        <v>Harry Jones debut</v>
      </c>
      <c r="D543" s="316" t="str">
        <f t="shared" si="17"/>
        <v>update lineups set player_notes = 'Harry Jones debut' where game_id = 19121005 and player_name = 'Harry Jones'</v>
      </c>
    </row>
    <row r="544" spans="1:4" x14ac:dyDescent="0.3">
      <c r="A544" s="316" t="s">
        <v>3376</v>
      </c>
      <c r="B544" s="317">
        <v>18991104</v>
      </c>
      <c r="C544" s="316" t="str">
        <f t="shared" si="16"/>
        <v>Harry Linacre debut</v>
      </c>
      <c r="D544" s="316" t="str">
        <f t="shared" si="17"/>
        <v>update lineups set player_notes = 'Harry Linacre debut' where game_id = 18991104 and player_name = 'Harry Linacre'</v>
      </c>
    </row>
    <row r="545" spans="1:4" x14ac:dyDescent="0.3">
      <c r="A545" s="316" t="s">
        <v>3372</v>
      </c>
      <c r="B545" s="317">
        <v>19150904</v>
      </c>
      <c r="C545" s="316" t="str">
        <f t="shared" si="16"/>
        <v>Harry Lowe debut</v>
      </c>
      <c r="D545" s="316" t="str">
        <f t="shared" si="17"/>
        <v>update lineups set player_notes = 'Harry Lowe debut' where game_id = 19150904 and player_name = 'Harry Lowe'</v>
      </c>
    </row>
    <row r="546" spans="1:4" x14ac:dyDescent="0.3">
      <c r="A546" s="316" t="s">
        <v>3691</v>
      </c>
      <c r="B546" s="317">
        <v>19240209</v>
      </c>
      <c r="C546" s="316" t="str">
        <f t="shared" si="16"/>
        <v>Harry Marshall debut</v>
      </c>
      <c r="D546" s="316" t="str">
        <f t="shared" si="17"/>
        <v>update lineups set player_notes = 'Harry Marshall debut' where game_id = 19240209 and player_name = 'Harry Marshall'</v>
      </c>
    </row>
    <row r="547" spans="1:4" x14ac:dyDescent="0.3">
      <c r="A547" s="316" t="s">
        <v>3281</v>
      </c>
      <c r="B547" s="317">
        <v>18890907</v>
      </c>
      <c r="C547" s="316" t="str">
        <f t="shared" si="16"/>
        <v>Harry Pike debut</v>
      </c>
      <c r="D547" s="316" t="str">
        <f t="shared" si="17"/>
        <v>update lineups set player_notes = 'Harry Pike debut' where game_id = 18890907 and player_name = 'Harry Pike'</v>
      </c>
    </row>
    <row r="548" spans="1:4" x14ac:dyDescent="0.3">
      <c r="A548" s="316" t="s">
        <v>3282</v>
      </c>
      <c r="B548" s="317">
        <v>18890907</v>
      </c>
      <c r="C548" s="316" t="str">
        <f t="shared" si="16"/>
        <v>Harry Plackett debut</v>
      </c>
      <c r="D548" s="316" t="str">
        <f t="shared" si="17"/>
        <v>update lineups set player_notes = 'Harry Plackett debut' where game_id = 18890907 and player_name = 'Harry Plackett'</v>
      </c>
    </row>
    <row r="549" spans="1:4" x14ac:dyDescent="0.3">
      <c r="A549" s="316" t="s">
        <v>3631</v>
      </c>
      <c r="B549" s="317">
        <v>19580201</v>
      </c>
      <c r="C549" s="316" t="str">
        <f t="shared" si="16"/>
        <v>Harry Sharratt debut</v>
      </c>
      <c r="D549" s="316" t="str">
        <f t="shared" si="17"/>
        <v>update lineups set player_notes = 'Harry Sharratt debut' where game_id = 19580201 and player_name = 'Harry Sharratt'</v>
      </c>
    </row>
    <row r="550" spans="1:4" x14ac:dyDescent="0.3">
      <c r="A550" s="316" t="s">
        <v>3649</v>
      </c>
      <c r="B550" s="317">
        <v>19291228</v>
      </c>
      <c r="C550" s="316" t="str">
        <f t="shared" si="16"/>
        <v>Harry Smith debut</v>
      </c>
      <c r="D550" s="316" t="str">
        <f t="shared" si="17"/>
        <v>update lineups set player_notes = 'Harry Smith debut' where game_id = 19291228 and player_name = 'Harry Smith'</v>
      </c>
    </row>
    <row r="551" spans="1:4" x14ac:dyDescent="0.3">
      <c r="A551" s="316" t="s">
        <v>1648</v>
      </c>
      <c r="B551" s="317">
        <v>19391202</v>
      </c>
      <c r="C551" s="316" t="str">
        <f t="shared" si="16"/>
        <v>Haycock debut</v>
      </c>
      <c r="D551" s="316" t="str">
        <f t="shared" si="17"/>
        <v>update lineups set player_notes = 'Haycock debut' where game_id = 19391202 and player_name = 'Haycock'</v>
      </c>
    </row>
    <row r="552" spans="1:4" x14ac:dyDescent="0.3">
      <c r="A552" s="316" t="s">
        <v>3254</v>
      </c>
      <c r="B552" s="317">
        <v>19070119</v>
      </c>
      <c r="C552" s="316" t="str">
        <f t="shared" si="16"/>
        <v>Haydn Green debut</v>
      </c>
      <c r="D552" s="316" t="str">
        <f t="shared" si="17"/>
        <v>update lineups set player_notes = 'Haydn Green debut' where game_id = 19070119 and player_name = 'Haydn Green'</v>
      </c>
    </row>
    <row r="553" spans="1:4" x14ac:dyDescent="0.3">
      <c r="A553" s="316" t="s">
        <v>2082</v>
      </c>
      <c r="B553" s="317">
        <v>18890928</v>
      </c>
      <c r="C553" s="316" t="str">
        <f t="shared" si="16"/>
        <v>Hazeldine debut</v>
      </c>
      <c r="D553" s="316" t="str">
        <f t="shared" si="17"/>
        <v>update lineups set player_notes = 'Hazeldine debut' where game_id = 18890928 and player_name = 'Hazeldine'</v>
      </c>
    </row>
    <row r="554" spans="1:4" x14ac:dyDescent="0.3">
      <c r="A554" s="316" t="s">
        <v>3535</v>
      </c>
      <c r="B554" s="317">
        <v>18890201</v>
      </c>
      <c r="C554" s="316" t="str">
        <f t="shared" si="16"/>
        <v>He Pike debut</v>
      </c>
      <c r="D554" s="316" t="str">
        <f t="shared" si="17"/>
        <v>update lineups set player_notes = 'He Pike debut' where game_id = 18890201 and player_name = 'He Pike'</v>
      </c>
    </row>
    <row r="555" spans="1:4" x14ac:dyDescent="0.3">
      <c r="A555" s="316" t="s">
        <v>1944</v>
      </c>
      <c r="B555" s="317">
        <v>19010902</v>
      </c>
      <c r="C555" s="316" t="str">
        <f t="shared" si="16"/>
        <v>Henderson (1901-06) debut</v>
      </c>
      <c r="D555" s="316" t="str">
        <f t="shared" si="17"/>
        <v>update lineups set player_notes = 'Henderson (1901-06) debut' where game_id = 19010902 and player_name = 'Henderson (1901-06)'</v>
      </c>
    </row>
    <row r="556" spans="1:4" x14ac:dyDescent="0.3">
      <c r="A556" s="316" t="s">
        <v>3382</v>
      </c>
      <c r="B556" s="317">
        <v>20120922</v>
      </c>
      <c r="C556" s="316" t="str">
        <f t="shared" si="16"/>
        <v>Henri Lansbury debut</v>
      </c>
      <c r="D556" s="316" t="str">
        <f t="shared" si="17"/>
        <v>update lineups set player_notes = 'Henri Lansbury debut' where game_id = 20120922 and player_name = 'Henri Lansbury'</v>
      </c>
    </row>
    <row r="557" spans="1:4" x14ac:dyDescent="0.3">
      <c r="A557" s="316" t="s">
        <v>3383</v>
      </c>
      <c r="B557" s="317">
        <v>19260208</v>
      </c>
      <c r="C557" s="316" t="str">
        <f t="shared" si="16"/>
        <v>Henry Marsden debut</v>
      </c>
      <c r="D557" s="316" t="str">
        <f t="shared" si="17"/>
        <v>update lineups set player_notes = 'Henry Marsden debut' where game_id = 19260208 and player_name = 'Henry Marsden'</v>
      </c>
    </row>
    <row r="558" spans="1:4" x14ac:dyDescent="0.3">
      <c r="A558" s="316" t="s">
        <v>3433</v>
      </c>
      <c r="B558" s="317">
        <v>19220826</v>
      </c>
      <c r="C558" s="316" t="str">
        <f t="shared" si="16"/>
        <v>Henry Martin debut</v>
      </c>
      <c r="D558" s="316" t="str">
        <f t="shared" si="17"/>
        <v>update lineups set player_notes = 'Henry Martin debut' where game_id = 19220826 and player_name = 'Henry Martin'</v>
      </c>
    </row>
    <row r="559" spans="1:4" x14ac:dyDescent="0.3">
      <c r="A559" s="316" t="s">
        <v>3492</v>
      </c>
      <c r="B559" s="317">
        <v>19631008</v>
      </c>
      <c r="C559" s="316" t="str">
        <f t="shared" si="16"/>
        <v>Henry Newton debut</v>
      </c>
      <c r="D559" s="316" t="str">
        <f t="shared" si="17"/>
        <v>update lineups set player_notes = 'Henry Newton debut' where game_id = 19631008 and player_name = 'Henry Newton'</v>
      </c>
    </row>
    <row r="560" spans="1:4" x14ac:dyDescent="0.3">
      <c r="A560" s="316" t="s">
        <v>2093</v>
      </c>
      <c r="B560" s="317">
        <v>18890201</v>
      </c>
      <c r="C560" s="316" t="str">
        <f t="shared" si="16"/>
        <v>Henson debut</v>
      </c>
      <c r="D560" s="316" t="str">
        <f t="shared" si="17"/>
        <v>update lineups set player_notes = 'Henson debut' where game_id = 18890201 and player_name = 'Henson'</v>
      </c>
    </row>
    <row r="561" spans="1:4" x14ac:dyDescent="0.3">
      <c r="A561" s="316" t="s">
        <v>1495</v>
      </c>
      <c r="B561" s="317">
        <v>19431225</v>
      </c>
      <c r="C561" s="316" t="str">
        <f t="shared" si="16"/>
        <v>Hepworth debut</v>
      </c>
      <c r="D561" s="316" t="str">
        <f t="shared" si="17"/>
        <v>update lineups set player_notes = 'Hepworth debut' where game_id = 19431225 and player_name = 'Hepworth'</v>
      </c>
    </row>
    <row r="562" spans="1:4" x14ac:dyDescent="0.3">
      <c r="A562" s="316" t="s">
        <v>3558</v>
      </c>
      <c r="B562" s="317">
        <v>19231222</v>
      </c>
      <c r="C562" s="316" t="str">
        <f t="shared" si="16"/>
        <v>Herbert Ransford debut</v>
      </c>
      <c r="D562" s="316" t="str">
        <f t="shared" si="17"/>
        <v>update lineups set player_notes = 'Herbert Ransford debut' where game_id = 19231222 and player_name = 'Herbert Ransford'</v>
      </c>
    </row>
    <row r="563" spans="1:4" x14ac:dyDescent="0.3">
      <c r="A563" s="316" t="s">
        <v>2978</v>
      </c>
      <c r="B563" s="317">
        <v>19051202</v>
      </c>
      <c r="C563" s="316" t="str">
        <f t="shared" si="16"/>
        <v>Herbert Whitchurch debut</v>
      </c>
      <c r="D563" s="316" t="str">
        <f t="shared" si="17"/>
        <v>update lineups set player_notes = 'Herbert Whitchurch debut' where game_id = 19051202 and player_name = 'Herbert Whitchurch'</v>
      </c>
    </row>
    <row r="564" spans="1:4" x14ac:dyDescent="0.3">
      <c r="A564" s="316" t="s">
        <v>1525</v>
      </c>
      <c r="B564" s="317">
        <v>19430109</v>
      </c>
      <c r="C564" s="316" t="str">
        <f t="shared" si="16"/>
        <v>Hiatt debut</v>
      </c>
      <c r="D564" s="316" t="str">
        <f t="shared" si="17"/>
        <v>update lineups set player_notes = 'Hiatt debut' where game_id = 19430109 and player_name = 'Hiatt'</v>
      </c>
    </row>
    <row r="565" spans="1:4" x14ac:dyDescent="0.3">
      <c r="A565" s="316" t="s">
        <v>3005</v>
      </c>
      <c r="B565" s="317">
        <v>20160730</v>
      </c>
      <c r="C565" s="316" t="str">
        <f t="shared" si="16"/>
        <v>Hildeberto Pereira debut</v>
      </c>
      <c r="D565" s="316" t="str">
        <f t="shared" si="17"/>
        <v>update lineups set player_notes = 'Hildeberto Pereira debut' where game_id = 20160730 and player_name = 'Hildeberto Pereira'</v>
      </c>
    </row>
    <row r="566" spans="1:4" x14ac:dyDescent="0.3">
      <c r="A566" s="316" t="s">
        <v>1979</v>
      </c>
      <c r="B566" s="317">
        <v>19010902</v>
      </c>
      <c r="C566" s="316" t="str">
        <f t="shared" si="16"/>
        <v>Hitch debut</v>
      </c>
      <c r="D566" s="316" t="str">
        <f t="shared" si="17"/>
        <v>update lineups set player_notes = 'Hitch debut' where game_id = 19010902 and player_name = 'Hitch'</v>
      </c>
    </row>
    <row r="567" spans="1:4" x14ac:dyDescent="0.3">
      <c r="A567" s="316" t="s">
        <v>1832</v>
      </c>
      <c r="B567" s="317">
        <v>19181012</v>
      </c>
      <c r="C567" s="316" t="str">
        <f t="shared" si="16"/>
        <v>Hitchin debut</v>
      </c>
      <c r="D567" s="316" t="str">
        <f t="shared" si="17"/>
        <v>update lineups set player_notes = 'Hitchin debut' where game_id = 19181012 and player_name = 'Hitchin'</v>
      </c>
    </row>
    <row r="568" spans="1:4" x14ac:dyDescent="0.3">
      <c r="A568" s="316" t="s">
        <v>1831</v>
      </c>
      <c r="B568" s="317">
        <v>19180928</v>
      </c>
      <c r="C568" s="316" t="str">
        <f t="shared" si="16"/>
        <v>Hofford debut</v>
      </c>
      <c r="D568" s="316" t="str">
        <f t="shared" si="17"/>
        <v>update lineups set player_notes = 'Hofford debut' where game_id = 19180928 and player_name = 'Hofford'</v>
      </c>
    </row>
    <row r="569" spans="1:4" x14ac:dyDescent="0.3">
      <c r="A569" s="316" t="s">
        <v>1524</v>
      </c>
      <c r="B569" s="317">
        <v>19440429</v>
      </c>
      <c r="C569" s="316" t="str">
        <f t="shared" si="16"/>
        <v>Hogg debut</v>
      </c>
      <c r="D569" s="316" t="str">
        <f t="shared" si="17"/>
        <v>update lineups set player_notes = 'Hogg debut' where game_id = 19440429 and player_name = 'Hogg'</v>
      </c>
    </row>
    <row r="570" spans="1:4" x14ac:dyDescent="0.3">
      <c r="A570" s="316" t="s">
        <v>1956</v>
      </c>
      <c r="B570" s="317">
        <v>19050408</v>
      </c>
      <c r="C570" s="316" t="str">
        <f t="shared" si="16"/>
        <v>Holdstock debut</v>
      </c>
      <c r="D570" s="316" t="str">
        <f t="shared" si="17"/>
        <v>update lineups set player_notes = 'Holdstock debut' where game_id = 19050408 and player_name = 'Holdstock'</v>
      </c>
    </row>
    <row r="571" spans="1:4" x14ac:dyDescent="0.3">
      <c r="A571" s="316" t="s">
        <v>2062</v>
      </c>
      <c r="B571" s="317">
        <v>18890907</v>
      </c>
      <c r="C571" s="316" t="str">
        <f t="shared" si="16"/>
        <v>Holland debut</v>
      </c>
      <c r="D571" s="316" t="str">
        <f t="shared" si="17"/>
        <v>update lineups set player_notes = 'Holland debut' where game_id = 18890907 and player_name = 'Holland'</v>
      </c>
    </row>
    <row r="572" spans="1:4" x14ac:dyDescent="0.3">
      <c r="A572" s="316" t="s">
        <v>1523</v>
      </c>
      <c r="B572" s="317">
        <v>19410118</v>
      </c>
      <c r="C572" s="316" t="str">
        <f t="shared" si="16"/>
        <v>Hollis (1941-43) debut</v>
      </c>
      <c r="D572" s="316" t="str">
        <f t="shared" si="17"/>
        <v>update lineups set player_notes = 'Hollis (1941-43) debut' where game_id = 19410118 and player_name = 'Hollis (1941-43)'</v>
      </c>
    </row>
    <row r="573" spans="1:4" x14ac:dyDescent="0.3">
      <c r="A573" s="316" t="s">
        <v>2122</v>
      </c>
      <c r="B573" s="317">
        <v>18781116</v>
      </c>
      <c r="C573" s="316" t="str">
        <f t="shared" si="16"/>
        <v>Holroyd debut</v>
      </c>
      <c r="D573" s="316" t="str">
        <f t="shared" si="17"/>
        <v>update lineups set player_notes = 'Holroyd debut' where game_id = 18781116 and player_name = 'Holroyd'</v>
      </c>
    </row>
    <row r="574" spans="1:4" x14ac:dyDescent="0.3">
      <c r="A574" s="316" t="s">
        <v>2843</v>
      </c>
      <c r="B574" s="317">
        <v>20090723</v>
      </c>
      <c r="C574" s="316" t="str">
        <f t="shared" si="16"/>
        <v>Hopkinson Tim debut</v>
      </c>
      <c r="D574" s="316" t="str">
        <f t="shared" si="17"/>
        <v>update lineups set player_notes = 'Hopkinson Tim debut' where game_id = 20090723 and player_name = 'Hopkinson Tim'</v>
      </c>
    </row>
    <row r="575" spans="1:4" x14ac:dyDescent="0.3">
      <c r="A575" s="316" t="s">
        <v>3220</v>
      </c>
      <c r="B575" s="317">
        <v>19480228</v>
      </c>
      <c r="C575" s="316" t="str">
        <f t="shared" si="16"/>
        <v>Horace Gager debut</v>
      </c>
      <c r="D575" s="316" t="str">
        <f t="shared" si="17"/>
        <v>update lineups set player_notes = 'Horace Gager debut' where game_id = 19480228 and player_name = 'Horace Gager'</v>
      </c>
    </row>
    <row r="576" spans="1:4" x14ac:dyDescent="0.3">
      <c r="A576" s="316" t="s">
        <v>3283</v>
      </c>
      <c r="B576" s="317">
        <v>19200124</v>
      </c>
      <c r="C576" s="316" t="str">
        <f t="shared" si="16"/>
        <v>Horace Hart debut</v>
      </c>
      <c r="D576" s="316" t="str">
        <f t="shared" si="17"/>
        <v>update lineups set player_notes = 'Horace Hart debut' where game_id = 19200124 and player_name = 'Horace Hart'</v>
      </c>
    </row>
    <row r="577" spans="1:4" x14ac:dyDescent="0.3">
      <c r="A577" s="316" t="s">
        <v>3314</v>
      </c>
      <c r="B577" s="317">
        <v>18890223</v>
      </c>
      <c r="C577" s="316" t="str">
        <f t="shared" ref="C577:C640" si="18">CONCATENATE(A577, " debut")</f>
        <v>Horace Pike debut</v>
      </c>
      <c r="D577" s="316" t="str">
        <f t="shared" ref="D577:D640" si="19">CONCATENATE("update lineups set player_notes = '", C577, "' where game_id = ", B577, " and player_name = '",A577,"'" )</f>
        <v>update lineups set player_notes = 'Horace Pike debut' where game_id = 18890223 and player_name = 'Horace Pike'</v>
      </c>
    </row>
    <row r="578" spans="1:4" x14ac:dyDescent="0.3">
      <c r="A578" s="316" t="s">
        <v>3650</v>
      </c>
      <c r="B578" s="317">
        <v>19360919</v>
      </c>
      <c r="C578" s="316" t="str">
        <f t="shared" si="18"/>
        <v>Horace Smith debut</v>
      </c>
      <c r="D578" s="316" t="str">
        <f t="shared" si="19"/>
        <v>update lineups set player_notes = 'Horace Smith debut' where game_id = 19360919 and player_name = 'Horace Smith'</v>
      </c>
    </row>
    <row r="579" spans="1:4" x14ac:dyDescent="0.3">
      <c r="A579" s="316" t="s">
        <v>1845</v>
      </c>
      <c r="B579" s="317">
        <v>19180401</v>
      </c>
      <c r="C579" s="316" t="str">
        <f t="shared" si="18"/>
        <v>Hore debut</v>
      </c>
      <c r="D579" s="316" t="str">
        <f t="shared" si="19"/>
        <v>update lineups set player_notes = 'Hore debut' where game_id = 19180401 and player_name = 'Hore'</v>
      </c>
    </row>
    <row r="580" spans="1:4" x14ac:dyDescent="0.3">
      <c r="A580" s="316" t="s">
        <v>1583</v>
      </c>
      <c r="B580" s="317">
        <v>19391209</v>
      </c>
      <c r="C580" s="316" t="str">
        <f t="shared" si="18"/>
        <v>Houghton debut</v>
      </c>
      <c r="D580" s="316" t="str">
        <f t="shared" si="19"/>
        <v>update lineups set player_notes = 'Houghton debut' where game_id = 19391209 and player_name = 'Houghton'</v>
      </c>
    </row>
    <row r="581" spans="1:4" x14ac:dyDescent="0.3">
      <c r="A581" s="316" t="s">
        <v>1582</v>
      </c>
      <c r="B581" s="317">
        <v>19411129</v>
      </c>
      <c r="C581" s="316" t="str">
        <f t="shared" si="18"/>
        <v>Howe (1941) debut</v>
      </c>
      <c r="D581" s="316" t="str">
        <f t="shared" si="19"/>
        <v>update lineups set player_notes = 'Howe (1941) debut' where game_id = 19411129 and player_name = 'Howe (1941)'</v>
      </c>
    </row>
    <row r="582" spans="1:4" x14ac:dyDescent="0.3">
      <c r="A582" s="316" t="s">
        <v>1703</v>
      </c>
      <c r="B582" s="317">
        <v>19321001</v>
      </c>
      <c r="C582" s="316" t="str">
        <f t="shared" si="18"/>
        <v>Howlett debut</v>
      </c>
      <c r="D582" s="316" t="str">
        <f t="shared" si="19"/>
        <v>update lineups set player_notes = 'Howlett debut' where game_id = 19321001 and player_name = 'Howlett'</v>
      </c>
    </row>
    <row r="583" spans="1:4" x14ac:dyDescent="0.3">
      <c r="A583" s="316" t="s">
        <v>1522</v>
      </c>
      <c r="B583" s="317">
        <v>19440108</v>
      </c>
      <c r="C583" s="316" t="str">
        <f t="shared" si="18"/>
        <v>Hubbard debut</v>
      </c>
      <c r="D583" s="316" t="str">
        <f t="shared" si="19"/>
        <v>update lineups set player_notes = 'Hubbard debut' where game_id = 19440108 and player_name = 'Hubbard'</v>
      </c>
    </row>
    <row r="584" spans="1:4" x14ac:dyDescent="0.3">
      <c r="A584" s="316" t="s">
        <v>3458</v>
      </c>
      <c r="B584" s="317">
        <v>19280428</v>
      </c>
      <c r="C584" s="316" t="str">
        <f t="shared" si="18"/>
        <v>Hugh McKennan debut</v>
      </c>
      <c r="D584" s="316" t="str">
        <f t="shared" si="19"/>
        <v>update lineups set player_notes = 'Hugh McKennan debut' where game_id = 19280428 and player_name = 'Hugh McKennan'</v>
      </c>
    </row>
    <row r="585" spans="1:4" x14ac:dyDescent="0.3">
      <c r="A585" s="316" t="s">
        <v>3463</v>
      </c>
      <c r="B585" s="317">
        <v>19540123</v>
      </c>
      <c r="C585" s="316" t="str">
        <f t="shared" si="18"/>
        <v>Hugh McLaren debut</v>
      </c>
      <c r="D585" s="316" t="str">
        <f t="shared" si="19"/>
        <v>update lineups set player_notes = 'Hugh McLaren debut' where game_id = 19540123 and player_name = 'Hugh McLaren'</v>
      </c>
    </row>
    <row r="586" spans="1:4" x14ac:dyDescent="0.3">
      <c r="A586" s="316" t="s">
        <v>3702</v>
      </c>
      <c r="B586" s="317">
        <v>19240830</v>
      </c>
      <c r="C586" s="316" t="str">
        <f t="shared" si="18"/>
        <v>Hugh Morris debut</v>
      </c>
      <c r="D586" s="316" t="str">
        <f t="shared" si="19"/>
        <v>update lineups set player_notes = 'Hugh Morris debut' where game_id = 19240830 and player_name = 'Hugh Morris'</v>
      </c>
    </row>
    <row r="587" spans="1:4" x14ac:dyDescent="0.3">
      <c r="A587" s="316" t="s">
        <v>1629</v>
      </c>
      <c r="B587" s="317">
        <v>19410111</v>
      </c>
      <c r="C587" s="316" t="str">
        <f t="shared" si="18"/>
        <v>Hughes (1941) debut</v>
      </c>
      <c r="D587" s="316" t="str">
        <f t="shared" si="19"/>
        <v>update lineups set player_notes = 'Hughes (1941) debut' where game_id = 19410111 and player_name = 'Hughes (1941)'</v>
      </c>
    </row>
    <row r="588" spans="1:4" x14ac:dyDescent="0.3">
      <c r="A588" s="316" t="s">
        <v>951</v>
      </c>
      <c r="B588" s="317">
        <v>20080718</v>
      </c>
      <c r="C588" s="316" t="str">
        <f t="shared" si="18"/>
        <v>Hughes (Triallist) debut</v>
      </c>
      <c r="D588" s="316" t="str">
        <f t="shared" si="19"/>
        <v>update lineups set player_notes = 'Hughes (Triallist) debut' where game_id = 20080718 and player_name = 'Hughes (Triallist)'</v>
      </c>
    </row>
    <row r="589" spans="1:4" x14ac:dyDescent="0.3">
      <c r="A589" s="316" t="s">
        <v>3545</v>
      </c>
      <c r="B589" s="317">
        <v>19990130</v>
      </c>
      <c r="C589" s="316" t="str">
        <f t="shared" si="18"/>
        <v>Hugo Porfirio debut</v>
      </c>
      <c r="D589" s="316" t="str">
        <f t="shared" si="19"/>
        <v>update lineups set player_notes = 'Hugo Porfirio debut' where game_id = 19990130 and player_name = 'Hugo Porfirio'</v>
      </c>
    </row>
    <row r="590" spans="1:4" x14ac:dyDescent="0.3">
      <c r="A590" s="316" t="s">
        <v>2024</v>
      </c>
      <c r="B590" s="317">
        <v>18960307</v>
      </c>
      <c r="C590" s="316" t="str">
        <f t="shared" si="18"/>
        <v>Hunt (1896) debut</v>
      </c>
      <c r="D590" s="316" t="str">
        <f t="shared" si="19"/>
        <v>update lineups set player_notes = 'Hunt (1896) debut' where game_id = 18960307 and player_name = 'Hunt (1896)'</v>
      </c>
    </row>
    <row r="591" spans="1:4" x14ac:dyDescent="0.3">
      <c r="A591" s="316" t="s">
        <v>1627</v>
      </c>
      <c r="B591" s="317">
        <v>19391021</v>
      </c>
      <c r="C591" s="316" t="str">
        <f t="shared" si="18"/>
        <v>Hunter debut</v>
      </c>
      <c r="D591" s="316" t="str">
        <f t="shared" si="19"/>
        <v>update lineups set player_notes = 'Hunter debut' where game_id = 19391021 and player_name = 'Hunter'</v>
      </c>
    </row>
    <row r="592" spans="1:4" x14ac:dyDescent="0.3">
      <c r="A592" s="316" t="s">
        <v>1647</v>
      </c>
      <c r="B592" s="317">
        <v>19400323</v>
      </c>
      <c r="C592" s="316" t="str">
        <f t="shared" si="18"/>
        <v>Hydes debut</v>
      </c>
      <c r="D592" s="316" t="str">
        <f t="shared" si="19"/>
        <v>update lineups set player_notes = 'Hydes debut' where game_id = 19400323 and player_name = 'Hydes'</v>
      </c>
    </row>
    <row r="593" spans="1:4" x14ac:dyDescent="0.3">
      <c r="A593" s="316" t="s">
        <v>3756</v>
      </c>
      <c r="B593" s="317">
        <v>20090321</v>
      </c>
      <c r="C593" s="316" t="str">
        <f t="shared" si="18"/>
        <v>Iain Turner debut</v>
      </c>
      <c r="D593" s="316" t="str">
        <f t="shared" si="19"/>
        <v>update lineups set player_notes = 'Iain Turner debut' where game_id = 20090321 and player_name = 'Iain Turner'</v>
      </c>
    </row>
    <row r="594" spans="1:4" x14ac:dyDescent="0.3">
      <c r="A594" s="316" t="s">
        <v>3055</v>
      </c>
      <c r="B594" s="317">
        <v>19731020</v>
      </c>
      <c r="C594" s="316" t="str">
        <f t="shared" si="18"/>
        <v>Ian Bowyer debut</v>
      </c>
      <c r="D594" s="316" t="str">
        <f t="shared" si="19"/>
        <v>update lineups set player_notes = 'Ian Bowyer debut' where game_id = 19731020 and player_name = 'Ian Bowyer'</v>
      </c>
    </row>
    <row r="595" spans="1:4" x14ac:dyDescent="0.3">
      <c r="A595" s="316" t="s">
        <v>621</v>
      </c>
      <c r="B595" s="317">
        <v>20050714</v>
      </c>
      <c r="C595" s="316" t="str">
        <f t="shared" si="18"/>
        <v>Ian Breckin debut</v>
      </c>
      <c r="D595" s="316" t="str">
        <f t="shared" si="19"/>
        <v>update lineups set player_notes = 'Ian Breckin debut' where game_id = 20050714 and player_name = 'Ian Breckin'</v>
      </c>
    </row>
    <row r="596" spans="1:4" x14ac:dyDescent="0.3">
      <c r="A596" s="316" t="s">
        <v>3076</v>
      </c>
      <c r="B596" s="317">
        <v>19850817</v>
      </c>
      <c r="C596" s="316" t="str">
        <f t="shared" si="18"/>
        <v>Ian Butterworth debut</v>
      </c>
      <c r="D596" s="316" t="str">
        <f t="shared" si="19"/>
        <v>update lineups set player_notes = 'Ian Butterworth debut' where game_id = 19850817 and player_name = 'Ian Butterworth'</v>
      </c>
    </row>
    <row r="597" spans="1:4" x14ac:dyDescent="0.3">
      <c r="A597" s="316" t="s">
        <v>3375</v>
      </c>
      <c r="B597" s="317">
        <v>19930926</v>
      </c>
      <c r="C597" s="316" t="str">
        <f t="shared" si="18"/>
        <v>Ian Kilford debut</v>
      </c>
      <c r="D597" s="316" t="str">
        <f t="shared" si="19"/>
        <v>update lineups set player_notes = 'Ian Kilford debut' where game_id = 19930926 and player_name = 'Ian Kilford'</v>
      </c>
    </row>
    <row r="598" spans="1:4" x14ac:dyDescent="0.3">
      <c r="A598" s="316" t="s">
        <v>3697</v>
      </c>
      <c r="B598" s="317">
        <v>19750421</v>
      </c>
      <c r="C598" s="316" t="str">
        <f t="shared" si="18"/>
        <v>Ian Miller debut</v>
      </c>
      <c r="D598" s="316" t="str">
        <f t="shared" si="19"/>
        <v>update lineups set player_notes = 'Ian Miller debut' where game_id = 19750421 and player_name = 'Ian Miller'</v>
      </c>
    </row>
    <row r="599" spans="1:4" x14ac:dyDescent="0.3">
      <c r="A599" s="316" t="s">
        <v>2917</v>
      </c>
      <c r="B599" s="317">
        <v>19630510</v>
      </c>
      <c r="C599" s="316" t="str">
        <f t="shared" si="18"/>
        <v>Ian Storey-Moore debut</v>
      </c>
      <c r="D599" s="316" t="str">
        <f t="shared" si="19"/>
        <v>update lineups set player_notes = 'Ian Storey-Moore debut' where game_id = 19630510 and player_name = 'Ian Storey-Moore'</v>
      </c>
    </row>
    <row r="600" spans="1:4" x14ac:dyDescent="0.3">
      <c r="A600" s="316" t="s">
        <v>3700</v>
      </c>
      <c r="B600" s="317">
        <v>19970322</v>
      </c>
      <c r="C600" s="316" t="str">
        <f t="shared" si="18"/>
        <v>Ian Thomas-Moore debut</v>
      </c>
      <c r="D600" s="316" t="str">
        <f t="shared" si="19"/>
        <v>update lineups set player_notes = 'Ian Thomas-Moore debut' where game_id = 19970322 and player_name = 'Ian Thomas-Moore'</v>
      </c>
    </row>
    <row r="601" spans="1:4" x14ac:dyDescent="0.3">
      <c r="A601" s="316" t="s">
        <v>2910</v>
      </c>
      <c r="B601" s="317">
        <v>19800816</v>
      </c>
      <c r="C601" s="316" t="str">
        <f t="shared" si="18"/>
        <v>Ian Wallace debut</v>
      </c>
      <c r="D601" s="316" t="str">
        <f t="shared" si="19"/>
        <v>update lineups set player_notes = 'Ian Wallace debut' where game_id = 19800816 and player_name = 'Ian Wallace'</v>
      </c>
    </row>
    <row r="602" spans="1:4" x14ac:dyDescent="0.3">
      <c r="A602" s="316" t="s">
        <v>2990</v>
      </c>
      <c r="B602" s="317">
        <v>19910102</v>
      </c>
      <c r="C602" s="316" t="str">
        <f t="shared" si="18"/>
        <v>Ian Woan debut</v>
      </c>
      <c r="D602" s="316" t="str">
        <f t="shared" si="19"/>
        <v>update lineups set player_notes = 'Ian Woan debut' where game_id = 19910102 and player_name = 'Ian Woan'</v>
      </c>
    </row>
    <row r="603" spans="1:4" x14ac:dyDescent="0.3">
      <c r="A603" s="316" t="s">
        <v>3751</v>
      </c>
      <c r="B603" s="317">
        <v>19990828</v>
      </c>
      <c r="C603" s="316" t="str">
        <f t="shared" si="18"/>
        <v>Ian Wright debut</v>
      </c>
      <c r="D603" s="316" t="str">
        <f t="shared" si="19"/>
        <v>update lineups set player_notes = 'Ian Wright debut' where game_id = 19990828 and player_name = 'Ian Wright'</v>
      </c>
    </row>
    <row r="604" spans="1:4" x14ac:dyDescent="0.3">
      <c r="A604" s="316" t="s">
        <v>1493</v>
      </c>
      <c r="B604" s="317">
        <v>19440930</v>
      </c>
      <c r="C604" s="316" t="str">
        <f t="shared" si="18"/>
        <v>Iceton debut</v>
      </c>
      <c r="D604" s="316" t="str">
        <f t="shared" si="19"/>
        <v>update lineups set player_notes = 'Iceton debut' where game_id = 19440930 and player_name = 'Iceton'</v>
      </c>
    </row>
    <row r="605" spans="1:4" x14ac:dyDescent="0.3">
      <c r="A605" s="316" t="s">
        <v>1492</v>
      </c>
      <c r="B605" s="317">
        <v>19440909</v>
      </c>
      <c r="C605" s="316" t="str">
        <f t="shared" si="18"/>
        <v>Inskip debut</v>
      </c>
      <c r="D605" s="316" t="str">
        <f t="shared" si="19"/>
        <v>update lineups set player_notes = 'Inskip debut' where game_id = 19440909 and player_name = 'Inskip'</v>
      </c>
    </row>
    <row r="606" spans="1:4" x14ac:dyDescent="0.3">
      <c r="A606" s="316" t="s">
        <v>1844</v>
      </c>
      <c r="B606" s="317">
        <v>19170915</v>
      </c>
      <c r="C606" s="316" t="str">
        <f t="shared" si="18"/>
        <v>Ireland debut</v>
      </c>
      <c r="D606" s="316" t="str">
        <f t="shared" si="19"/>
        <v>update lineups set player_notes = 'Ireland debut' where game_id = 19170915 and player_name = 'Ireland'</v>
      </c>
    </row>
    <row r="607" spans="1:4" x14ac:dyDescent="0.3">
      <c r="A607" s="316" t="s">
        <v>2102</v>
      </c>
      <c r="B607" s="317">
        <v>18871105</v>
      </c>
      <c r="C607" s="316" t="str">
        <f t="shared" si="18"/>
        <v>Irons debut</v>
      </c>
      <c r="D607" s="316" t="str">
        <f t="shared" si="19"/>
        <v>update lineups set player_notes = 'Irons debut' where game_id = 18871105 and player_name = 'Irons'</v>
      </c>
    </row>
    <row r="608" spans="1:4" x14ac:dyDescent="0.3">
      <c r="A608" s="316" t="s">
        <v>3337</v>
      </c>
      <c r="B608" s="317">
        <v>20090303</v>
      </c>
      <c r="C608" s="316" t="str">
        <f t="shared" si="18"/>
        <v>Isaiah Osbourne debut</v>
      </c>
      <c r="D608" s="316" t="str">
        <f t="shared" si="19"/>
        <v>update lineups set player_notes = 'Isaiah Osbourne debut' where game_id = 20090303 and player_name = 'Isaiah Osbourne'</v>
      </c>
    </row>
    <row r="609" spans="1:4" x14ac:dyDescent="0.3">
      <c r="A609" s="316" t="s">
        <v>3699</v>
      </c>
      <c r="B609" s="317">
        <v>20110816</v>
      </c>
      <c r="C609" s="316" t="str">
        <f t="shared" si="18"/>
        <v>Ishmael Miller debut</v>
      </c>
      <c r="D609" s="316" t="str">
        <f t="shared" si="19"/>
        <v>update lineups set player_notes = 'Ishmael Miller debut' where game_id = 20110816 and player_name = 'Ishmael Miller'</v>
      </c>
    </row>
    <row r="610" spans="1:4" x14ac:dyDescent="0.3">
      <c r="A610" s="316" t="s">
        <v>1581</v>
      </c>
      <c r="B610" s="317">
        <v>19401207</v>
      </c>
      <c r="C610" s="316" t="str">
        <f t="shared" si="18"/>
        <v>Iverson debut</v>
      </c>
      <c r="D610" s="316" t="str">
        <f t="shared" si="19"/>
        <v>update lineups set player_notes = 'Iverson debut' where game_id = 19401207 and player_name = 'Iverson'</v>
      </c>
    </row>
    <row r="611" spans="1:4" x14ac:dyDescent="0.3">
      <c r="A611" s="316" t="s">
        <v>3779</v>
      </c>
      <c r="B611" s="317">
        <v>19411220</v>
      </c>
      <c r="C611" s="316" t="str">
        <f t="shared" si="18"/>
        <v>J 2 Smith debut</v>
      </c>
      <c r="D611" s="316" t="str">
        <f t="shared" si="19"/>
        <v>update lineups set player_notes = 'J 2 Smith debut' where game_id = 19411220 and player_name = 'J 2 Smith'</v>
      </c>
    </row>
    <row r="612" spans="1:4" x14ac:dyDescent="0.3">
      <c r="A612" s="316" t="s">
        <v>3035</v>
      </c>
      <c r="B612" s="317">
        <v>18790322</v>
      </c>
      <c r="C612" s="316" t="str">
        <f t="shared" si="18"/>
        <v>J Bishop debut</v>
      </c>
      <c r="D612" s="316" t="str">
        <f t="shared" si="19"/>
        <v>update lineups set player_notes = 'J Bishop debut' where game_id = 18790322 and player_name = 'J Bishop'</v>
      </c>
    </row>
    <row r="613" spans="1:4" x14ac:dyDescent="0.3">
      <c r="A613" s="316" t="s">
        <v>3074</v>
      </c>
      <c r="B613" s="317">
        <v>19160909</v>
      </c>
      <c r="C613" s="316" t="str">
        <f t="shared" si="18"/>
        <v>J Burton debut</v>
      </c>
      <c r="D613" s="316" t="str">
        <f t="shared" si="19"/>
        <v>update lineups set player_notes = 'J Burton debut' where game_id = 19160909 and player_name = 'J Burton'</v>
      </c>
    </row>
    <row r="614" spans="1:4" x14ac:dyDescent="0.3">
      <c r="A614" s="316" t="s">
        <v>3089</v>
      </c>
      <c r="B614" s="317">
        <v>19180907</v>
      </c>
      <c r="C614" s="316" t="str">
        <f t="shared" si="18"/>
        <v>J Carr debut</v>
      </c>
      <c r="D614" s="316" t="str">
        <f t="shared" si="19"/>
        <v>update lineups set player_notes = 'J Carr debut' where game_id = 19180907 and player_name = 'J Carr'</v>
      </c>
    </row>
    <row r="615" spans="1:4" x14ac:dyDescent="0.3">
      <c r="A615" s="316" t="s">
        <v>3688</v>
      </c>
      <c r="B615" s="317">
        <v>18800219</v>
      </c>
      <c r="C615" s="316" t="str">
        <f t="shared" si="18"/>
        <v>J Luntley debut</v>
      </c>
      <c r="D615" s="316" t="str">
        <f t="shared" si="19"/>
        <v>update lineups set player_notes = 'J Luntley debut' where game_id = 18800219 and player_name = 'J Luntley'</v>
      </c>
    </row>
    <row r="616" spans="1:4" x14ac:dyDescent="0.3">
      <c r="A616" s="316" t="s">
        <v>3735</v>
      </c>
      <c r="B616" s="317">
        <v>19411011</v>
      </c>
      <c r="C616" s="316" t="str">
        <f t="shared" si="18"/>
        <v>J Maund debut</v>
      </c>
      <c r="D616" s="316" t="str">
        <f t="shared" si="19"/>
        <v>update lineups set player_notes = 'J Maund debut' where game_id = 19411011 and player_name = 'J Maund'</v>
      </c>
    </row>
    <row r="617" spans="1:4" x14ac:dyDescent="0.3">
      <c r="A617" s="316" t="s">
        <v>3651</v>
      </c>
      <c r="B617" s="317">
        <v>19091009</v>
      </c>
      <c r="C617" s="316" t="str">
        <f t="shared" si="18"/>
        <v>J Smith debut</v>
      </c>
      <c r="D617" s="316" t="str">
        <f t="shared" si="19"/>
        <v>update lineups set player_notes = 'J Smith debut' where game_id = 19091009 and player_name = 'J Smith'</v>
      </c>
    </row>
    <row r="618" spans="1:4" x14ac:dyDescent="0.3">
      <c r="A618" s="316" t="s">
        <v>2872</v>
      </c>
      <c r="B618" s="317">
        <v>19051223</v>
      </c>
      <c r="C618" s="316" t="str">
        <f t="shared" si="18"/>
        <v>Jack Armstrong debut</v>
      </c>
      <c r="D618" s="316" t="str">
        <f t="shared" si="19"/>
        <v>update lineups set player_notes = 'Jack Armstrong debut' where game_id = 19051223 and player_name = 'Jack Armstrong'</v>
      </c>
    </row>
    <row r="619" spans="1:4" x14ac:dyDescent="0.3">
      <c r="A619" s="316" t="s">
        <v>3676</v>
      </c>
      <c r="B619" s="317">
        <v>19131011</v>
      </c>
      <c r="C619" s="316" t="str">
        <f t="shared" si="18"/>
        <v>Jack Bell debut</v>
      </c>
      <c r="D619" s="316" t="str">
        <f t="shared" si="19"/>
        <v>update lineups set player_notes = 'Jack Bell debut' where game_id = 19131011 and player_name = 'Jack Bell'</v>
      </c>
    </row>
    <row r="620" spans="1:4" x14ac:dyDescent="0.3">
      <c r="A620" s="316" t="s">
        <v>1342</v>
      </c>
      <c r="B620" s="317">
        <v>19481030</v>
      </c>
      <c r="C620" s="316" t="str">
        <f t="shared" si="18"/>
        <v>Jack Burkitt debut</v>
      </c>
      <c r="D620" s="316" t="str">
        <f t="shared" si="19"/>
        <v>update lineups set player_notes = 'Jack Burkitt debut' where game_id = 19481030 and player_name = 'Jack Burkitt'</v>
      </c>
    </row>
    <row r="621" spans="1:4" x14ac:dyDescent="0.3">
      <c r="A621" s="316" t="s">
        <v>3121</v>
      </c>
      <c r="B621" s="317">
        <v>19041126</v>
      </c>
      <c r="C621" s="316" t="str">
        <f t="shared" si="18"/>
        <v>Jack Craggs debut</v>
      </c>
      <c r="D621" s="316" t="str">
        <f t="shared" si="19"/>
        <v>update lineups set player_notes = 'Jack Craggs debut' where game_id = 19041126 and player_name = 'Jack Craggs'</v>
      </c>
    </row>
    <row r="622" spans="1:4" x14ac:dyDescent="0.3">
      <c r="A622" s="316" t="s">
        <v>3181</v>
      </c>
      <c r="B622" s="317">
        <v>19401207</v>
      </c>
      <c r="C622" s="316" t="str">
        <f t="shared" si="18"/>
        <v>Jack Edwards debut</v>
      </c>
      <c r="D622" s="316" t="str">
        <f t="shared" si="19"/>
        <v>update lineups set player_notes = 'Jack Edwards debut' where game_id = 19401207 and player_name = 'Jack Edwards'</v>
      </c>
    </row>
    <row r="623" spans="1:4" x14ac:dyDescent="0.3">
      <c r="A623" s="316" t="s">
        <v>3217</v>
      </c>
      <c r="B623" s="317">
        <v>19521101</v>
      </c>
      <c r="C623" s="316" t="str">
        <f t="shared" si="18"/>
        <v>Jack French debut</v>
      </c>
      <c r="D623" s="316" t="str">
        <f t="shared" si="19"/>
        <v>update lineups set player_notes = 'Jack French debut' where game_id = 19521101 and player_name = 'Jack French'</v>
      </c>
    </row>
    <row r="624" spans="1:4" x14ac:dyDescent="0.3">
      <c r="A624" s="316" t="s">
        <v>3219</v>
      </c>
      <c r="B624" s="317">
        <v>19380903</v>
      </c>
      <c r="C624" s="316" t="str">
        <f t="shared" si="18"/>
        <v>Jack Fryer debut</v>
      </c>
      <c r="D624" s="316" t="str">
        <f t="shared" si="19"/>
        <v>update lineups set player_notes = 'Jack Fryer debut' where game_id = 19380903 and player_name = 'Jack Fryer'</v>
      </c>
    </row>
    <row r="625" spans="1:4" x14ac:dyDescent="0.3">
      <c r="A625" s="316" t="s">
        <v>3013</v>
      </c>
      <c r="B625" s="317">
        <v>20130803</v>
      </c>
      <c r="C625" s="316" t="str">
        <f t="shared" si="18"/>
        <v>Jack Hobbs debut</v>
      </c>
      <c r="D625" s="316" t="str">
        <f t="shared" si="19"/>
        <v>update lineups set player_notes = 'Jack Hobbs debut' where game_id = 20130803 and player_name = 'Jack Hobbs'</v>
      </c>
    </row>
    <row r="626" spans="1:4" x14ac:dyDescent="0.3">
      <c r="A626" s="316" t="s">
        <v>3614</v>
      </c>
      <c r="B626" s="317">
        <v>20140809</v>
      </c>
      <c r="C626" s="316" t="str">
        <f t="shared" si="18"/>
        <v>Jack Hunt debut</v>
      </c>
      <c r="D626" s="316" t="str">
        <f t="shared" si="19"/>
        <v>update lineups set player_notes = 'Jack Hunt debut' where game_id = 20140809 and player_name = 'Jack Hunt'</v>
      </c>
    </row>
    <row r="627" spans="1:4" x14ac:dyDescent="0.3">
      <c r="A627" s="316" t="s">
        <v>3328</v>
      </c>
      <c r="B627" s="317">
        <v>19431016</v>
      </c>
      <c r="C627" s="316" t="str">
        <f t="shared" si="18"/>
        <v>Jack Hutchinson debut</v>
      </c>
      <c r="D627" s="316" t="str">
        <f t="shared" si="19"/>
        <v>update lineups set player_notes = 'Jack Hutchinson debut' where game_id = 19431016 and player_name = 'Jack Hutchinson'</v>
      </c>
    </row>
    <row r="628" spans="1:4" x14ac:dyDescent="0.3">
      <c r="A628" s="316" t="s">
        <v>3687</v>
      </c>
      <c r="B628" s="317">
        <v>20000205</v>
      </c>
      <c r="C628" s="316" t="str">
        <f t="shared" si="18"/>
        <v>Jack Lester debut</v>
      </c>
      <c r="D628" s="316" t="str">
        <f t="shared" si="19"/>
        <v>update lineups set player_notes = 'Jack Lester debut' where game_id = 20000205 and player_name = 'Jack Lester'</v>
      </c>
    </row>
    <row r="629" spans="1:4" x14ac:dyDescent="0.3">
      <c r="A629" s="316" t="s">
        <v>3497</v>
      </c>
      <c r="B629" s="317">
        <v>19290921</v>
      </c>
      <c r="C629" s="316" t="str">
        <f t="shared" si="18"/>
        <v>Jack Oakes debut</v>
      </c>
      <c r="D629" s="316" t="str">
        <f t="shared" si="19"/>
        <v>update lineups set player_notes = 'Jack Oakes debut' where game_id = 19290921 and player_name = 'Jack Oakes'</v>
      </c>
    </row>
    <row r="630" spans="1:4" x14ac:dyDescent="0.3">
      <c r="A630" s="316" t="s">
        <v>3656</v>
      </c>
      <c r="B630" s="317">
        <v>19200228</v>
      </c>
      <c r="C630" s="316" t="str">
        <f t="shared" si="18"/>
        <v>Jack Spaven debut</v>
      </c>
      <c r="D630" s="316" t="str">
        <f t="shared" si="19"/>
        <v>update lineups set player_notes = 'Jack Spaven debut' where game_id = 19200228 and player_name = 'Jack Spaven'</v>
      </c>
    </row>
    <row r="631" spans="1:4" x14ac:dyDescent="0.3">
      <c r="A631" s="316" t="s">
        <v>2923</v>
      </c>
      <c r="B631" s="317">
        <v>19361031</v>
      </c>
      <c r="C631" s="316" t="str">
        <f t="shared" si="18"/>
        <v>Jack Surtees debut</v>
      </c>
      <c r="D631" s="316" t="str">
        <f t="shared" si="19"/>
        <v>update lineups set player_notes = 'Jack Surtees debut' where game_id = 19361031 and player_name = 'Jack Surtees'</v>
      </c>
    </row>
    <row r="632" spans="1:4" x14ac:dyDescent="0.3">
      <c r="A632" s="316" t="s">
        <v>2890</v>
      </c>
      <c r="B632" s="317">
        <v>19140919</v>
      </c>
      <c r="C632" s="316" t="str">
        <f t="shared" si="18"/>
        <v>Jackie Belton debut</v>
      </c>
      <c r="D632" s="316" t="str">
        <f t="shared" si="19"/>
        <v>update lineups set player_notes = 'Jackie Belton debut' where game_id = 19140919 and player_name = 'Jackie Belton'</v>
      </c>
    </row>
    <row r="633" spans="1:4" x14ac:dyDescent="0.3">
      <c r="A633" s="316" t="s">
        <v>2080</v>
      </c>
      <c r="B633" s="317">
        <v>18900322</v>
      </c>
      <c r="C633" s="316" t="str">
        <f t="shared" si="18"/>
        <v>Jackson (1890) debut</v>
      </c>
      <c r="D633" s="316" t="str">
        <f t="shared" si="19"/>
        <v>update lineups set player_notes = 'Jackson (1890) debut' where game_id = 18900322 and player_name = 'Jackson (1890)'</v>
      </c>
    </row>
    <row r="634" spans="1:4" x14ac:dyDescent="0.3">
      <c r="A634" s="316" t="s">
        <v>3387</v>
      </c>
      <c r="B634" s="317">
        <v>20100720</v>
      </c>
      <c r="C634" s="316" t="str">
        <f t="shared" si="18"/>
        <v>Jamaal Lascelles debut</v>
      </c>
      <c r="D634" s="316" t="str">
        <f t="shared" si="19"/>
        <v>update lineups set player_notes = 'Jamaal Lascelles debut' where game_id = 20100720 and player_name = 'Jamaal Lascelles'</v>
      </c>
    </row>
    <row r="635" spans="1:4" x14ac:dyDescent="0.3">
      <c r="A635" s="316" t="s">
        <v>3668</v>
      </c>
      <c r="B635" s="317">
        <v>20040727</v>
      </c>
      <c r="C635" s="316" t="str">
        <f t="shared" si="18"/>
        <v>James Beaumont debut</v>
      </c>
      <c r="D635" s="316" t="str">
        <f t="shared" si="19"/>
        <v>update lineups set player_notes = 'James Beaumont debut' where game_id = 20040727 and player_name = 'James Beaumont'</v>
      </c>
    </row>
    <row r="636" spans="1:4" x14ac:dyDescent="0.3">
      <c r="A636" s="316" t="s">
        <v>3677</v>
      </c>
      <c r="B636" s="317">
        <v>19210430</v>
      </c>
      <c r="C636" s="316" t="str">
        <f t="shared" si="18"/>
        <v>James Bell debut</v>
      </c>
      <c r="D636" s="316" t="str">
        <f t="shared" si="19"/>
        <v>update lineups set player_notes = 'James Bell debut' where game_id = 19210430 and player_name = 'James Bell'</v>
      </c>
    </row>
    <row r="637" spans="1:4" x14ac:dyDescent="0.3">
      <c r="A637" s="316" t="s">
        <v>3600</v>
      </c>
      <c r="B637" s="317">
        <v>18980409</v>
      </c>
      <c r="C637" s="316" t="str">
        <f t="shared" si="18"/>
        <v>James Benbow debut</v>
      </c>
      <c r="D637" s="316" t="str">
        <f t="shared" si="19"/>
        <v>update lineups set player_notes = 'James Benbow debut' where game_id = 18980409 and player_name = 'James Benbow'</v>
      </c>
    </row>
    <row r="638" spans="1:4" x14ac:dyDescent="0.3">
      <c r="A638" s="316" t="s">
        <v>3033</v>
      </c>
      <c r="B638" s="317">
        <v>20030714</v>
      </c>
      <c r="C638" s="316" t="str">
        <f t="shared" si="18"/>
        <v>James Biggins debut</v>
      </c>
      <c r="D638" s="316" t="str">
        <f t="shared" si="19"/>
        <v>update lineups set player_notes = 'James Biggins debut' where game_id = 20030714 and player_name = 'James Biggins'</v>
      </c>
    </row>
    <row r="639" spans="1:4" x14ac:dyDescent="0.3">
      <c r="A639" s="316" t="s">
        <v>4539</v>
      </c>
      <c r="B639" s="317">
        <v>19340929</v>
      </c>
      <c r="C639" s="316" t="str">
        <f t="shared" si="18"/>
        <v>James Cargill (1934-35) debut</v>
      </c>
      <c r="D639" s="316" t="str">
        <f t="shared" si="19"/>
        <v>update lineups set player_notes = 'James Cargill (1934-35) debut' where game_id = 19340929 and player_name = 'James Cargill (1934-35)'</v>
      </c>
    </row>
    <row r="640" spans="1:4" x14ac:dyDescent="0.3">
      <c r="A640" s="316" t="s">
        <v>4540</v>
      </c>
      <c r="B640" s="317">
        <v>19641006</v>
      </c>
      <c r="C640" s="316" t="str">
        <f t="shared" si="18"/>
        <v>James Cargill (1964-66) debut</v>
      </c>
      <c r="D640" s="316" t="str">
        <f t="shared" si="19"/>
        <v>update lineups set player_notes = 'James Cargill (1964-66) debut' where game_id = 19641006 and player_name = 'James Cargill (1964-66)'</v>
      </c>
    </row>
    <row r="641" spans="1:4" x14ac:dyDescent="0.3">
      <c r="A641" s="316" t="s">
        <v>3673</v>
      </c>
      <c r="B641" s="317">
        <v>19310829</v>
      </c>
      <c r="C641" s="316" t="str">
        <f t="shared" ref="C641:C704" si="20">CONCATENATE(A641, " debut")</f>
        <v>James Chambers debut</v>
      </c>
      <c r="D641" s="316" t="str">
        <f t="shared" ref="D641:D704" si="21">CONCATENATE("update lineups set player_notes = '", C641, "' where game_id = ", B641, " and player_name = '",A641,"'" )</f>
        <v>update lineups set player_notes = 'James Chambers debut' where game_id = 19310829 and player_name = 'James Chambers'</v>
      </c>
    </row>
    <row r="642" spans="1:4" x14ac:dyDescent="0.3">
      <c r="A642" s="316" t="s">
        <v>3103</v>
      </c>
      <c r="B642" s="317">
        <v>19480329</v>
      </c>
      <c r="C642" s="316" t="str">
        <f t="shared" si="20"/>
        <v>James Clarke debut</v>
      </c>
      <c r="D642" s="316" t="str">
        <f t="shared" si="21"/>
        <v>update lineups set player_notes = 'James Clarke debut' where game_id = 19480329 and player_name = 'James Clarke'</v>
      </c>
    </row>
    <row r="643" spans="1:4" x14ac:dyDescent="0.3">
      <c r="A643" s="316" t="s">
        <v>3112</v>
      </c>
      <c r="B643" s="317">
        <v>18930902</v>
      </c>
      <c r="C643" s="316" t="str">
        <f t="shared" si="20"/>
        <v>James Collins debut</v>
      </c>
      <c r="D643" s="316" t="str">
        <f t="shared" si="21"/>
        <v>update lineups set player_notes = 'James Collins debut' where game_id = 18930902 and player_name = 'James Collins'</v>
      </c>
    </row>
    <row r="644" spans="1:4" x14ac:dyDescent="0.3">
      <c r="A644" s="316" t="s">
        <v>3114</v>
      </c>
      <c r="B644" s="317">
        <v>19111104</v>
      </c>
      <c r="C644" s="316" t="str">
        <f t="shared" si="20"/>
        <v>James Condrey debut</v>
      </c>
      <c r="D644" s="316" t="str">
        <f t="shared" si="21"/>
        <v>update lineups set player_notes = 'James Condrey debut' where game_id = 19111104 and player_name = 'James Condrey'</v>
      </c>
    </row>
    <row r="645" spans="1:4" x14ac:dyDescent="0.3">
      <c r="A645" s="316" t="s">
        <v>3115</v>
      </c>
      <c r="B645" s="317">
        <v>20120901</v>
      </c>
      <c r="C645" s="316" t="str">
        <f t="shared" si="20"/>
        <v>James Coppinger debut</v>
      </c>
      <c r="D645" s="316" t="str">
        <f t="shared" si="21"/>
        <v>update lineups set player_notes = 'James Coppinger debut' where game_id = 20120901 and player_name = 'James Coppinger'</v>
      </c>
    </row>
    <row r="646" spans="1:4" x14ac:dyDescent="0.3">
      <c r="A646" s="316" t="s">
        <v>3249</v>
      </c>
      <c r="B646" s="317">
        <v>19321224</v>
      </c>
      <c r="C646" s="316" t="str">
        <f t="shared" si="20"/>
        <v>James Graham debut</v>
      </c>
      <c r="D646" s="316" t="str">
        <f t="shared" si="21"/>
        <v>update lineups set player_notes = 'James Graham debut' where game_id = 19321224 and player_name = 'James Graham'</v>
      </c>
    </row>
    <row r="647" spans="1:4" x14ac:dyDescent="0.3">
      <c r="A647" s="316" t="s">
        <v>988</v>
      </c>
      <c r="B647" s="317">
        <v>20070324</v>
      </c>
      <c r="C647" s="316" t="str">
        <f t="shared" si="20"/>
        <v>James Henry debut</v>
      </c>
      <c r="D647" s="316" t="str">
        <f t="shared" si="21"/>
        <v>update lineups set player_notes = 'James Henry debut' where game_id = 20070324 and player_name = 'James Henry'</v>
      </c>
    </row>
    <row r="648" spans="1:4" x14ac:dyDescent="0.3">
      <c r="A648" s="316" t="s">
        <v>3340</v>
      </c>
      <c r="B648" s="317">
        <v>18960321</v>
      </c>
      <c r="C648" s="316" t="str">
        <f t="shared" si="20"/>
        <v>James Iremonger debut</v>
      </c>
      <c r="D648" s="316" t="str">
        <f t="shared" si="21"/>
        <v>update lineups set player_notes = 'James Iremonger debut' where game_id = 18960321 and player_name = 'James Iremonger'</v>
      </c>
    </row>
    <row r="649" spans="1:4" x14ac:dyDescent="0.3">
      <c r="A649" s="316" t="s">
        <v>3389</v>
      </c>
      <c r="B649" s="317">
        <v>19191101</v>
      </c>
      <c r="C649" s="316" t="str">
        <f t="shared" si="20"/>
        <v>James Lawton debut</v>
      </c>
      <c r="D649" s="316" t="str">
        <f t="shared" si="21"/>
        <v>update lineups set player_notes = 'James Lawton debut' where game_id = 19191101 and player_name = 'James Lawton'</v>
      </c>
    </row>
    <row r="650" spans="1:4" x14ac:dyDescent="0.3">
      <c r="A650" s="316" t="s">
        <v>3784</v>
      </c>
      <c r="B650" s="317">
        <v>19590422</v>
      </c>
      <c r="C650" s="316" t="str">
        <f t="shared" si="20"/>
        <v>James Martin debut</v>
      </c>
      <c r="D650" s="316" t="str">
        <f t="shared" si="21"/>
        <v>update lineups set player_notes = 'James Martin debut' where game_id = 19590422 and player_name = 'James Martin'</v>
      </c>
    </row>
    <row r="651" spans="1:4" x14ac:dyDescent="0.3">
      <c r="A651" s="316" t="s">
        <v>3442</v>
      </c>
      <c r="B651" s="317">
        <v>19700321</v>
      </c>
      <c r="C651" s="316" t="str">
        <f t="shared" si="20"/>
        <v>James McCaffrey debut</v>
      </c>
      <c r="D651" s="316" t="str">
        <f t="shared" si="21"/>
        <v>update lineups set player_notes = 'James McCaffrey debut' where game_id = 19700321 and player_name = 'James McCaffrey'</v>
      </c>
    </row>
    <row r="652" spans="1:4" x14ac:dyDescent="0.3">
      <c r="A652" s="316" t="s">
        <v>3526</v>
      </c>
      <c r="B652" s="317">
        <v>20040720</v>
      </c>
      <c r="C652" s="316" t="str">
        <f t="shared" si="20"/>
        <v>James Perch debut</v>
      </c>
      <c r="D652" s="316" t="str">
        <f t="shared" si="21"/>
        <v>update lineups set player_notes = 'James Perch debut' where game_id = 20040720 and player_name = 'James Perch'</v>
      </c>
    </row>
    <row r="653" spans="1:4" x14ac:dyDescent="0.3">
      <c r="A653" s="316" t="s">
        <v>3570</v>
      </c>
      <c r="B653" s="317">
        <v>19110218</v>
      </c>
      <c r="C653" s="316" t="str">
        <f t="shared" si="20"/>
        <v>James Ridley debut</v>
      </c>
      <c r="D653" s="316" t="str">
        <f t="shared" si="21"/>
        <v>update lineups set player_notes = 'James Ridley debut' where game_id = 19110218 and player_name = 'James Ridley'</v>
      </c>
    </row>
    <row r="654" spans="1:4" x14ac:dyDescent="0.3">
      <c r="A654" s="316" t="s">
        <v>3788</v>
      </c>
      <c r="B654" s="317">
        <v>19021025</v>
      </c>
      <c r="C654" s="316" t="str">
        <f t="shared" si="20"/>
        <v>James Stevenson debut</v>
      </c>
      <c r="D654" s="316" t="str">
        <f t="shared" si="21"/>
        <v>update lineups set player_notes = 'James Stevenson debut' where game_id = 19021025 and player_name = 'James Stevenson'</v>
      </c>
    </row>
    <row r="655" spans="1:4" x14ac:dyDescent="0.3">
      <c r="A655" s="316" t="s">
        <v>4517</v>
      </c>
      <c r="B655" s="317">
        <v>20160823</v>
      </c>
      <c r="C655" s="316" t="str">
        <f t="shared" si="20"/>
        <v>James Thorne debut</v>
      </c>
      <c r="D655" s="316" t="str">
        <f t="shared" si="21"/>
        <v>update lineups set player_notes = 'James Thorne debut' where game_id = 20160823 and player_name = 'James Thorne'</v>
      </c>
    </row>
    <row r="656" spans="1:4" x14ac:dyDescent="0.3">
      <c r="A656" s="316" t="s">
        <v>3446</v>
      </c>
      <c r="B656" s="317">
        <v>20130803</v>
      </c>
      <c r="C656" s="316" t="str">
        <f t="shared" si="20"/>
        <v>Jamie Mackie debut</v>
      </c>
      <c r="D656" s="316" t="str">
        <f t="shared" si="21"/>
        <v>update lineups set player_notes = 'Jamie Mackie debut' where game_id = 20130803 and player_name = 'Jamie Mackie'</v>
      </c>
    </row>
    <row r="657" spans="1:4" x14ac:dyDescent="0.3">
      <c r="A657" s="316" t="s">
        <v>3622</v>
      </c>
      <c r="B657" s="317">
        <v>20130803</v>
      </c>
      <c r="C657" s="316" t="str">
        <f t="shared" si="20"/>
        <v>Jamie Paterson debut</v>
      </c>
      <c r="D657" s="316" t="str">
        <f t="shared" si="21"/>
        <v>update lineups set player_notes = 'Jamie Paterson debut' where game_id = 20130803 and player_name = 'Jamie Paterson'</v>
      </c>
    </row>
    <row r="658" spans="1:4" x14ac:dyDescent="0.3">
      <c r="A658" s="316" t="s">
        <v>3014</v>
      </c>
      <c r="B658" s="317">
        <v>20150807</v>
      </c>
      <c r="C658" s="316" t="str">
        <f t="shared" si="20"/>
        <v>Jamie Ward debut</v>
      </c>
      <c r="D658" s="316" t="str">
        <f t="shared" si="21"/>
        <v>update lineups set player_notes = 'Jamie Ward debut' where game_id = 20150807 and player_name = 'Jamie Ward'</v>
      </c>
    </row>
    <row r="659" spans="1:4" x14ac:dyDescent="0.3">
      <c r="A659" s="316" t="s">
        <v>3330</v>
      </c>
      <c r="B659" s="317">
        <v>19920414</v>
      </c>
      <c r="C659" s="316" t="str">
        <f t="shared" si="20"/>
        <v>Jason Kaminsky debut</v>
      </c>
      <c r="D659" s="316" t="str">
        <f t="shared" si="21"/>
        <v>update lineups set player_notes = 'Jason Kaminsky debut' where game_id = 19920414 and player_name = 'Jason Kaminsky'</v>
      </c>
    </row>
    <row r="660" spans="1:4" x14ac:dyDescent="0.3">
      <c r="A660" s="316" t="s">
        <v>3342</v>
      </c>
      <c r="B660" s="317">
        <v>19940820</v>
      </c>
      <c r="C660" s="316" t="str">
        <f t="shared" si="20"/>
        <v>Jason Lee debut</v>
      </c>
      <c r="D660" s="316" t="str">
        <f t="shared" si="21"/>
        <v>update lineups set player_notes = 'Jason Lee debut' where game_id = 19940820 and player_name = 'Jason Lee'</v>
      </c>
    </row>
    <row r="661" spans="1:4" x14ac:dyDescent="0.3">
      <c r="A661" s="316" t="s">
        <v>2029</v>
      </c>
      <c r="B661" s="317">
        <v>18890201</v>
      </c>
      <c r="C661" s="316" t="str">
        <f t="shared" si="20"/>
        <v>Jeacock debut</v>
      </c>
      <c r="D661" s="316" t="str">
        <f t="shared" si="21"/>
        <v>update lineups set player_notes = 'Jeacock debut' where game_id = 18890201 and player_name = 'Jeacock'</v>
      </c>
    </row>
    <row r="662" spans="1:4" x14ac:dyDescent="0.3">
      <c r="A662" s="316" t="s">
        <v>3136</v>
      </c>
      <c r="B662" s="317">
        <v>19980718</v>
      </c>
      <c r="C662" s="316" t="str">
        <f t="shared" si="20"/>
        <v>Jean-Claude Darcheville debut</v>
      </c>
      <c r="D662" s="316" t="str">
        <f t="shared" si="21"/>
        <v>update lineups set player_notes = 'Jean-Claude Darcheville debut' where game_id = 19980718 and player_name = 'Jean-Claude Darcheville'</v>
      </c>
    </row>
    <row r="663" spans="1:4" x14ac:dyDescent="0.3">
      <c r="A663" s="316" t="s">
        <v>2980</v>
      </c>
      <c r="B663" s="317">
        <v>19580823</v>
      </c>
      <c r="C663" s="316" t="str">
        <f t="shared" si="20"/>
        <v>Jeff Whitefoot debut</v>
      </c>
      <c r="D663" s="316" t="str">
        <f t="shared" si="21"/>
        <v>update lineups set player_notes = 'Jeff Whitefoot debut' where game_id = 19580823 and player_name = 'Jeff Whitefoot'</v>
      </c>
    </row>
    <row r="664" spans="1:4" x14ac:dyDescent="0.3">
      <c r="A664" s="316" t="s">
        <v>2108</v>
      </c>
      <c r="B664" s="317">
        <v>18861030</v>
      </c>
      <c r="C664" s="316" t="str">
        <f t="shared" si="20"/>
        <v>Jeffries (1886) debut</v>
      </c>
      <c r="D664" s="316" t="str">
        <f t="shared" si="21"/>
        <v>update lineups set player_notes = 'Jeffries (1886) debut' where game_id = 18861030 and player_name = 'Jeffries (1886)'</v>
      </c>
    </row>
    <row r="665" spans="1:4" x14ac:dyDescent="0.3">
      <c r="A665" s="316" t="s">
        <v>1549</v>
      </c>
      <c r="B665" s="317">
        <v>19421114</v>
      </c>
      <c r="C665" s="316" t="str">
        <f t="shared" si="20"/>
        <v>Jeffries (1942-43) debut</v>
      </c>
      <c r="D665" s="316" t="str">
        <f t="shared" si="21"/>
        <v>update lineups set player_notes = 'Jeffries (1942-43) debut' where game_id = 19421114 and player_name = 'Jeffries (1942-43)'</v>
      </c>
    </row>
    <row r="666" spans="1:4" x14ac:dyDescent="0.3">
      <c r="A666" s="316" t="s">
        <v>1548</v>
      </c>
      <c r="B666" s="317">
        <v>19420912</v>
      </c>
      <c r="C666" s="316" t="str">
        <f t="shared" si="20"/>
        <v>Jenkinson debut</v>
      </c>
      <c r="D666" s="316" t="str">
        <f t="shared" si="21"/>
        <v>update lineups set player_notes = 'Jenkinson debut' where game_id = 19420912 and player_name = 'Jenkinson'</v>
      </c>
    </row>
    <row r="667" spans="1:4" x14ac:dyDescent="0.3">
      <c r="A667" s="316" t="s">
        <v>1626</v>
      </c>
      <c r="B667" s="317">
        <v>19401228</v>
      </c>
      <c r="C667" s="316" t="str">
        <f t="shared" si="20"/>
        <v>Jennings (1940-41) debut</v>
      </c>
      <c r="D667" s="316" t="str">
        <f t="shared" si="21"/>
        <v>update lineups set player_notes = 'Jennings (1940-41) debut' where game_id = 19401228 and player_name = 'Jennings (1940-41)'</v>
      </c>
    </row>
    <row r="668" spans="1:4" x14ac:dyDescent="0.3">
      <c r="A668" s="316" t="s">
        <v>1855</v>
      </c>
      <c r="B668" s="317">
        <v>19160902</v>
      </c>
      <c r="C668" s="316" t="str">
        <f t="shared" si="20"/>
        <v>Jephcott debut</v>
      </c>
      <c r="D668" s="316" t="str">
        <f t="shared" si="21"/>
        <v>update lineups set player_notes = 'Jephcott debut' where game_id = 19160902 and player_name = 'Jephcott'</v>
      </c>
    </row>
    <row r="669" spans="1:4" x14ac:dyDescent="0.3">
      <c r="A669" s="316" t="s">
        <v>1547</v>
      </c>
      <c r="B669" s="317">
        <v>19420919</v>
      </c>
      <c r="C669" s="316" t="str">
        <f t="shared" si="20"/>
        <v>Jepson debut</v>
      </c>
      <c r="D669" s="316" t="str">
        <f t="shared" si="21"/>
        <v>update lineups set player_notes = 'Jepson debut' where game_id = 19420919 and player_name = 'Jepson'</v>
      </c>
    </row>
    <row r="670" spans="1:4" x14ac:dyDescent="0.3">
      <c r="A670" s="316" t="s">
        <v>3343</v>
      </c>
      <c r="B670" s="317">
        <v>20000501</v>
      </c>
      <c r="C670" s="316" t="str">
        <f t="shared" si="20"/>
        <v>Jermaine Jenas debut</v>
      </c>
      <c r="D670" s="316" t="str">
        <f t="shared" si="21"/>
        <v>update lineups set player_notes = 'Jermaine Jenas debut' where game_id = 20000501 and player_name = 'Jermaine Jenas'</v>
      </c>
    </row>
    <row r="671" spans="1:4" x14ac:dyDescent="0.3">
      <c r="A671" s="316" t="s">
        <v>3438</v>
      </c>
      <c r="B671" s="317">
        <v>19981212</v>
      </c>
      <c r="C671" s="316" t="str">
        <f t="shared" si="20"/>
        <v>Jesper Mattsson debut</v>
      </c>
      <c r="D671" s="316" t="str">
        <f t="shared" si="21"/>
        <v>update lineups set player_notes = 'Jesper Mattsson debut' where game_id = 19981212 and player_name = 'Jesper Mattsson'</v>
      </c>
    </row>
    <row r="672" spans="1:4" x14ac:dyDescent="0.3">
      <c r="A672" s="316" t="s">
        <v>2902</v>
      </c>
      <c r="B672" s="317">
        <v>19541225</v>
      </c>
      <c r="C672" s="316" t="str">
        <f t="shared" si="20"/>
        <v>Jim Barrett debut</v>
      </c>
      <c r="D672" s="316" t="str">
        <f t="shared" si="21"/>
        <v>update lineups set player_notes = 'Jim Barrett debut' where game_id = 19541225 and player_name = 'Jim Barrett'</v>
      </c>
    </row>
    <row r="673" spans="1:4" x14ac:dyDescent="0.3">
      <c r="A673" s="316" t="s">
        <v>2873</v>
      </c>
      <c r="B673" s="317">
        <v>19700815</v>
      </c>
      <c r="C673" s="316" t="str">
        <f t="shared" si="20"/>
        <v>Jim Barron debut</v>
      </c>
      <c r="D673" s="316" t="str">
        <f t="shared" si="21"/>
        <v>update lineups set player_notes = 'Jim Barron debut' where game_id = 19700815 and player_name = 'Jim Barron'</v>
      </c>
    </row>
    <row r="674" spans="1:4" x14ac:dyDescent="0.3">
      <c r="A674" s="316" t="s">
        <v>3347</v>
      </c>
      <c r="B674" s="317">
        <v>19671216</v>
      </c>
      <c r="C674" s="316" t="str">
        <f t="shared" si="20"/>
        <v>Jim Baxter debut</v>
      </c>
      <c r="D674" s="316" t="str">
        <f t="shared" si="21"/>
        <v>update lineups set player_notes = 'Jim Baxter debut' where game_id = 19671216 and player_name = 'Jim Baxter'</v>
      </c>
    </row>
    <row r="675" spans="1:4" x14ac:dyDescent="0.3">
      <c r="A675" s="316" t="s">
        <v>3060</v>
      </c>
      <c r="B675" s="317">
        <v>19991030</v>
      </c>
      <c r="C675" s="316" t="str">
        <f t="shared" si="20"/>
        <v>Jim Brennan debut</v>
      </c>
      <c r="D675" s="316" t="str">
        <f t="shared" si="21"/>
        <v>update lineups set player_notes = 'Jim Brennan debut' where game_id = 19991030 and player_name = 'Jim Brennan'</v>
      </c>
    </row>
    <row r="676" spans="1:4" x14ac:dyDescent="0.3">
      <c r="A676" s="316" t="s">
        <v>3329</v>
      </c>
      <c r="B676" s="317">
        <v>19590815</v>
      </c>
      <c r="C676" s="316" t="str">
        <f t="shared" si="20"/>
        <v>Jim Iley debut</v>
      </c>
      <c r="D676" s="316" t="str">
        <f t="shared" si="21"/>
        <v>update lineups set player_notes = 'Jim Iley debut' where game_id = 19590815 and player_name = 'Jim Iley'</v>
      </c>
    </row>
    <row r="677" spans="1:4" x14ac:dyDescent="0.3">
      <c r="A677" s="316" t="s">
        <v>3452</v>
      </c>
      <c r="B677" s="317">
        <v>19840929</v>
      </c>
      <c r="C677" s="316" t="str">
        <f t="shared" si="20"/>
        <v>Jim McInally debut</v>
      </c>
      <c r="D677" s="316" t="str">
        <f t="shared" si="21"/>
        <v>update lineups set player_notes = 'Jim McInally debut' where game_id = 19840929 and player_name = 'Jim McInally'</v>
      </c>
    </row>
    <row r="678" spans="1:4" x14ac:dyDescent="0.3">
      <c r="A678" s="316" t="s">
        <v>3454</v>
      </c>
      <c r="B678" s="317">
        <v>19701107</v>
      </c>
      <c r="C678" s="316" t="str">
        <f t="shared" si="20"/>
        <v>Jim McIntosh debut</v>
      </c>
      <c r="D678" s="316" t="str">
        <f t="shared" si="21"/>
        <v>update lineups set player_notes = 'Jim McIntosh debut' where game_id = 19701107 and player_name = 'Jim McIntosh'</v>
      </c>
    </row>
    <row r="679" spans="1:4" x14ac:dyDescent="0.3">
      <c r="A679" s="316" t="s">
        <v>3348</v>
      </c>
      <c r="B679" s="317">
        <v>19290921</v>
      </c>
      <c r="C679" s="316" t="str">
        <f t="shared" si="20"/>
        <v>Jimmy Barrington debut</v>
      </c>
      <c r="D679" s="316" t="str">
        <f t="shared" si="21"/>
        <v>update lineups set player_notes = 'Jimmy Barrington debut' where game_id = 19290921 and player_name = 'Jimmy Barrington'</v>
      </c>
    </row>
    <row r="680" spans="1:4" x14ac:dyDescent="0.3">
      <c r="A680" s="316" t="s">
        <v>3174</v>
      </c>
      <c r="B680" s="317">
        <v>19380219</v>
      </c>
      <c r="C680" s="316" t="str">
        <f t="shared" si="20"/>
        <v>Jimmy Dyson debut</v>
      </c>
      <c r="D680" s="316" t="str">
        <f t="shared" si="21"/>
        <v>update lineups set player_notes = 'Jimmy Dyson debut' where game_id = 19380219 and player_name = 'Jimmy Dyson'</v>
      </c>
    </row>
    <row r="681" spans="1:4" x14ac:dyDescent="0.3">
      <c r="A681" s="316" t="s">
        <v>3445</v>
      </c>
      <c r="B681" s="317">
        <v>19741029</v>
      </c>
      <c r="C681" s="316" t="str">
        <f t="shared" si="20"/>
        <v>Jimmy McCann debut</v>
      </c>
      <c r="D681" s="316" t="str">
        <f t="shared" si="21"/>
        <v>update lineups set player_notes = 'Jimmy McCann debut' where game_id = 19741029 and player_name = 'Jimmy McCann'</v>
      </c>
    </row>
    <row r="682" spans="1:4" x14ac:dyDescent="0.3">
      <c r="A682" s="316" t="s">
        <v>3652</v>
      </c>
      <c r="B682" s="317">
        <v>19110318</v>
      </c>
      <c r="C682" s="316" t="str">
        <f t="shared" si="20"/>
        <v>Jk Smith debut</v>
      </c>
      <c r="D682" s="316" t="str">
        <f t="shared" si="21"/>
        <v>update lineups set player_notes = 'Jk Smith debut' where game_id = 19110318 and player_name = 'Jk Smith'</v>
      </c>
    </row>
    <row r="683" spans="1:4" x14ac:dyDescent="0.3">
      <c r="A683" s="316" t="s">
        <v>3242</v>
      </c>
      <c r="B683" s="317">
        <v>19161028</v>
      </c>
      <c r="C683" s="316" t="str">
        <f t="shared" si="20"/>
        <v>Joby Godfrey debut</v>
      </c>
      <c r="D683" s="316" t="str">
        <f t="shared" si="21"/>
        <v>update lineups set player_notes = 'Joby Godfrey debut' where game_id = 19161028 and player_name = 'Joby Godfrey'</v>
      </c>
    </row>
    <row r="684" spans="1:4" x14ac:dyDescent="0.3">
      <c r="A684" s="316" t="s">
        <v>2883</v>
      </c>
      <c r="B684" s="317">
        <v>19101226</v>
      </c>
      <c r="C684" s="316" t="str">
        <f t="shared" si="20"/>
        <v>Joe Bailey debut</v>
      </c>
      <c r="D684" s="316" t="str">
        <f t="shared" si="21"/>
        <v>update lineups set player_notes = 'Joe Bailey debut' where game_id = 19101226 and player_name = 'Joe Bailey'</v>
      </c>
    </row>
    <row r="685" spans="1:4" x14ac:dyDescent="0.3">
      <c r="A685" s="316" t="s">
        <v>3349</v>
      </c>
      <c r="B685" s="317">
        <v>19660308</v>
      </c>
      <c r="C685" s="316" t="str">
        <f t="shared" si="20"/>
        <v>Joe Baker debut</v>
      </c>
      <c r="D685" s="316" t="str">
        <f t="shared" si="21"/>
        <v>update lineups set player_notes = 'Joe Baker debut' where game_id = 19660308 and player_name = 'Joe Baker'</v>
      </c>
    </row>
    <row r="686" spans="1:4" x14ac:dyDescent="0.3">
      <c r="A686" s="316" t="s">
        <v>3204</v>
      </c>
      <c r="B686" s="317">
        <v>19100901</v>
      </c>
      <c r="C686" s="316" t="str">
        <f t="shared" si="20"/>
        <v>Joe Ford debut</v>
      </c>
      <c r="D686" s="316" t="str">
        <f t="shared" si="21"/>
        <v>update lineups set player_notes = 'Joe Ford debut' where game_id = 19100901 and player_name = 'Joe Ford'</v>
      </c>
    </row>
    <row r="687" spans="1:4" x14ac:dyDescent="0.3">
      <c r="A687" s="316" t="s">
        <v>3225</v>
      </c>
      <c r="B687" s="317">
        <v>20081009</v>
      </c>
      <c r="C687" s="316" t="str">
        <f t="shared" si="20"/>
        <v>Joe Garner debut</v>
      </c>
      <c r="D687" s="316" t="str">
        <f t="shared" si="21"/>
        <v>update lineups set player_notes = 'Joe Garner debut' where game_id = 20081009 and player_name = 'Joe Garner'</v>
      </c>
    </row>
    <row r="688" spans="1:4" x14ac:dyDescent="0.3">
      <c r="A688" s="316" t="s">
        <v>3288</v>
      </c>
      <c r="B688" s="317">
        <v>20070717</v>
      </c>
      <c r="C688" s="316" t="str">
        <f t="shared" si="20"/>
        <v>Joe Heath debut</v>
      </c>
      <c r="D688" s="316" t="str">
        <f t="shared" si="21"/>
        <v>update lineups set player_notes = 'Joe Heath debut' where game_id = 20070717 and player_name = 'Joe Heath'</v>
      </c>
    </row>
    <row r="689" spans="1:4" x14ac:dyDescent="0.3">
      <c r="A689" s="316" t="s">
        <v>3289</v>
      </c>
      <c r="B689" s="317">
        <v>19281006</v>
      </c>
      <c r="C689" s="316" t="str">
        <f t="shared" si="20"/>
        <v>Joe Heathcock debut</v>
      </c>
      <c r="D689" s="316" t="str">
        <f t="shared" si="21"/>
        <v>update lineups set player_notes = 'Joe Heathcock debut' where game_id = 19281006 and player_name = 'Joe Heathcock'</v>
      </c>
    </row>
    <row r="690" spans="1:4" x14ac:dyDescent="0.3">
      <c r="A690" s="316" t="s">
        <v>3439</v>
      </c>
      <c r="B690" s="317">
        <v>19340903</v>
      </c>
      <c r="C690" s="316" t="str">
        <f t="shared" si="20"/>
        <v>Joe Mawson debut</v>
      </c>
      <c r="D690" s="316" t="str">
        <f t="shared" si="21"/>
        <v>update lineups set player_notes = 'Joe Mawson debut' where game_id = 19340903 and player_name = 'Joe Mawson'</v>
      </c>
    </row>
    <row r="691" spans="1:4" x14ac:dyDescent="0.3">
      <c r="A691" s="316" t="s">
        <v>3448</v>
      </c>
      <c r="B691" s="317">
        <v>19580903</v>
      </c>
      <c r="C691" s="316" t="str">
        <f t="shared" si="20"/>
        <v>Joe McDonald debut</v>
      </c>
      <c r="D691" s="316" t="str">
        <f t="shared" si="21"/>
        <v>update lineups set player_notes = 'Joe McDonald debut' where game_id = 19580903 and player_name = 'Joe McDonald'</v>
      </c>
    </row>
    <row r="692" spans="1:4" x14ac:dyDescent="0.3">
      <c r="A692" s="316" t="s">
        <v>3473</v>
      </c>
      <c r="B692" s="317">
        <v>19101224</v>
      </c>
      <c r="C692" s="316" t="str">
        <f t="shared" si="20"/>
        <v>Joe Mercer debut</v>
      </c>
      <c r="D692" s="316" t="str">
        <f t="shared" si="21"/>
        <v>update lineups set player_notes = 'Joe Mercer debut' where game_id = 19101224 and player_name = 'Joe Mercer'</v>
      </c>
    </row>
    <row r="693" spans="1:4" x14ac:dyDescent="0.3">
      <c r="A693" s="316" t="s">
        <v>3591</v>
      </c>
      <c r="B693" s="317">
        <v>19091016</v>
      </c>
      <c r="C693" s="316" t="str">
        <f t="shared" si="20"/>
        <v>Joe Ryalls debut</v>
      </c>
      <c r="D693" s="316" t="str">
        <f t="shared" si="21"/>
        <v>update lineups set player_notes = 'Joe Ryalls debut' where game_id = 19091016 and player_name = 'Joe Ryalls'</v>
      </c>
    </row>
    <row r="694" spans="1:4" x14ac:dyDescent="0.3">
      <c r="A694" s="316" t="s">
        <v>3421</v>
      </c>
      <c r="B694" s="317">
        <v>20080930</v>
      </c>
      <c r="C694" s="316" t="str">
        <f t="shared" si="20"/>
        <v>Joel Lynch debut</v>
      </c>
      <c r="D694" s="316" t="str">
        <f t="shared" si="21"/>
        <v>update lineups set player_notes = 'Joel Lynch debut' where game_id = 20080930 and player_name = 'Joel Lynch'</v>
      </c>
    </row>
    <row r="695" spans="1:4" x14ac:dyDescent="0.3">
      <c r="A695" s="316" t="s">
        <v>3746</v>
      </c>
      <c r="B695" s="317">
        <v>19120316</v>
      </c>
      <c r="C695" s="316" t="str">
        <f t="shared" si="20"/>
        <v>John (Jack) Williams debut</v>
      </c>
      <c r="D695" s="316" t="str">
        <f t="shared" si="21"/>
        <v>update lineups set player_notes = 'John (Jack) Williams debut' where game_id = 19120316 and player_name = 'John (Jack) Williams'</v>
      </c>
    </row>
    <row r="696" spans="1:4" x14ac:dyDescent="0.3">
      <c r="A696" s="316" t="s">
        <v>2865</v>
      </c>
      <c r="B696" s="317">
        <v>19491001</v>
      </c>
      <c r="C696" s="316" t="str">
        <f t="shared" si="20"/>
        <v>John Anderson debut</v>
      </c>
      <c r="D696" s="316" t="str">
        <f t="shared" si="21"/>
        <v>update lineups set player_notes = 'John Anderson debut' where game_id = 19491001 and player_name = 'John Anderson'</v>
      </c>
    </row>
    <row r="697" spans="1:4" x14ac:dyDescent="0.3">
      <c r="A697" s="316" t="s">
        <v>2876</v>
      </c>
      <c r="B697" s="317">
        <v>19590422</v>
      </c>
      <c r="C697" s="316" t="str">
        <f t="shared" si="20"/>
        <v>John Armstrong debut</v>
      </c>
      <c r="D697" s="316" t="str">
        <f t="shared" si="21"/>
        <v>update lineups set player_notes = 'John Armstrong debut' where game_id = 19590422 and player_name = 'John Armstrong'</v>
      </c>
    </row>
    <row r="698" spans="1:4" x14ac:dyDescent="0.3">
      <c r="A698" s="316" t="s">
        <v>2899</v>
      </c>
      <c r="B698" s="317">
        <v>19040404</v>
      </c>
      <c r="C698" s="316" t="str">
        <f t="shared" si="20"/>
        <v>John Barnsdale debut</v>
      </c>
      <c r="D698" s="316" t="str">
        <f t="shared" si="21"/>
        <v>update lineups set player_notes = 'John Barnsdale debut' where game_id = 19040404 and player_name = 'John Barnsdale'</v>
      </c>
    </row>
    <row r="699" spans="1:4" x14ac:dyDescent="0.3">
      <c r="A699" s="316" t="s">
        <v>2900</v>
      </c>
      <c r="B699" s="317">
        <v>19640321</v>
      </c>
      <c r="C699" s="316" t="str">
        <f t="shared" si="20"/>
        <v>John Barnwell debut</v>
      </c>
      <c r="D699" s="316" t="str">
        <f t="shared" si="21"/>
        <v>update lineups set player_notes = 'John Barnwell debut' where game_id = 19640321 and player_name = 'John Barnwell'</v>
      </c>
    </row>
    <row r="700" spans="1:4" x14ac:dyDescent="0.3">
      <c r="A700" s="316" t="s">
        <v>3045</v>
      </c>
      <c r="B700" s="317">
        <v>18931223</v>
      </c>
      <c r="C700" s="316" t="str">
        <f t="shared" si="20"/>
        <v>John Brodie debut</v>
      </c>
      <c r="D700" s="316" t="str">
        <f t="shared" si="21"/>
        <v>update lineups set player_notes = 'John Brodie debut' where game_id = 18931223 and player_name = 'John Brodie'</v>
      </c>
    </row>
    <row r="701" spans="1:4" x14ac:dyDescent="0.3">
      <c r="A701" s="316" t="s">
        <v>3072</v>
      </c>
      <c r="B701" s="317">
        <v>19980427</v>
      </c>
      <c r="C701" s="316" t="str">
        <f t="shared" si="20"/>
        <v>John Burns debut</v>
      </c>
      <c r="D701" s="316" t="str">
        <f t="shared" si="21"/>
        <v>update lineups set player_notes = 'John Burns debut' where game_id = 19980427 and player_name = 'John Burns'</v>
      </c>
    </row>
    <row r="702" spans="1:4" x14ac:dyDescent="0.3">
      <c r="A702" s="316" t="s">
        <v>3080</v>
      </c>
      <c r="B702" s="317">
        <v>18990902</v>
      </c>
      <c r="C702" s="316" t="str">
        <f t="shared" si="20"/>
        <v>John Calvey debut</v>
      </c>
      <c r="D702" s="316" t="str">
        <f t="shared" si="21"/>
        <v>update lineups set player_notes = 'John Calvey debut' where game_id = 18990902 and player_name = 'John Calvey'</v>
      </c>
    </row>
    <row r="703" spans="1:4" x14ac:dyDescent="0.3">
      <c r="A703" s="316" t="s">
        <v>3117</v>
      </c>
      <c r="B703" s="317">
        <v>19691226</v>
      </c>
      <c r="C703" s="316" t="str">
        <f t="shared" si="20"/>
        <v>John Cottam debut</v>
      </c>
      <c r="D703" s="316" t="str">
        <f t="shared" si="21"/>
        <v>update lineups set player_notes = 'John Cottam debut' where game_id = 19691226 and player_name = 'John Cottam'</v>
      </c>
    </row>
    <row r="704" spans="1:4" x14ac:dyDescent="0.3">
      <c r="A704" s="316" t="s">
        <v>3123</v>
      </c>
      <c r="B704" s="317">
        <v>19030228</v>
      </c>
      <c r="C704" s="316" t="str">
        <f t="shared" si="20"/>
        <v>John Crawford debut</v>
      </c>
      <c r="D704" s="316" t="str">
        <f t="shared" si="21"/>
        <v>update lineups set player_notes = 'John Crawford debut' where game_id = 19030228 and player_name = 'John Crawford'</v>
      </c>
    </row>
    <row r="705" spans="1:4" x14ac:dyDescent="0.3">
      <c r="A705" s="316" t="s">
        <v>3132</v>
      </c>
      <c r="B705" s="317">
        <v>20050205</v>
      </c>
      <c r="C705" s="316" t="str">
        <f t="shared" ref="C705:C768" si="22">CONCATENATE(A705, " debut")</f>
        <v>John Curtis debut</v>
      </c>
      <c r="D705" s="316" t="str">
        <f t="shared" ref="D705:D768" si="23">CONCATENATE("update lineups set player_notes = '", C705, "' where game_id = ", B705, " and player_name = '",A705,"'" )</f>
        <v>update lineups set player_notes = 'John Curtis debut' where game_id = 20050205 and player_name = 'John Curtis'</v>
      </c>
    </row>
    <row r="706" spans="1:4" x14ac:dyDescent="0.3">
      <c r="A706" s="316" t="s">
        <v>3155</v>
      </c>
      <c r="B706" s="317">
        <v>19100402</v>
      </c>
      <c r="C706" s="316" t="str">
        <f t="shared" si="22"/>
        <v>John Derrick debut</v>
      </c>
      <c r="D706" s="316" t="str">
        <f t="shared" si="23"/>
        <v>update lineups set player_notes = 'John Derrick debut' where game_id = 19100402 and player_name = 'John Derrick'</v>
      </c>
    </row>
    <row r="707" spans="1:4" x14ac:dyDescent="0.3">
      <c r="A707" s="316" t="s">
        <v>3208</v>
      </c>
      <c r="B707" s="317">
        <v>19310221</v>
      </c>
      <c r="C707" s="316" t="str">
        <f t="shared" si="22"/>
        <v>John Forrest debut</v>
      </c>
      <c r="D707" s="316" t="str">
        <f t="shared" si="23"/>
        <v>update lineups set player_notes = 'John Forrest debut' where game_id = 19310221 and player_name = 'John Forrest'</v>
      </c>
    </row>
    <row r="708" spans="1:4" x14ac:dyDescent="0.3">
      <c r="A708" s="316" t="s">
        <v>3221</v>
      </c>
      <c r="B708" s="317">
        <v>19721216</v>
      </c>
      <c r="C708" s="316" t="str">
        <f t="shared" si="22"/>
        <v>John Galley debut</v>
      </c>
      <c r="D708" s="316" t="str">
        <f t="shared" si="23"/>
        <v>update lineups set player_notes = 'John Galley debut' where game_id = 19721216 and player_name = 'John Galley'</v>
      </c>
    </row>
    <row r="709" spans="1:4" x14ac:dyDescent="0.3">
      <c r="A709" s="316" t="s">
        <v>3237</v>
      </c>
      <c r="B709" s="317">
        <v>19361205</v>
      </c>
      <c r="C709" s="316" t="str">
        <f t="shared" si="22"/>
        <v>John Getty debut</v>
      </c>
      <c r="D709" s="316" t="str">
        <f t="shared" si="23"/>
        <v>update lineups set player_notes = 'John Getty debut' where game_id = 19361205 and player_name = 'John Getty'</v>
      </c>
    </row>
    <row r="710" spans="1:4" x14ac:dyDescent="0.3">
      <c r="A710" s="316" t="s">
        <v>3269</v>
      </c>
      <c r="B710" s="317">
        <v>19110902</v>
      </c>
      <c r="C710" s="316" t="str">
        <f t="shared" si="22"/>
        <v>John Hanna debut</v>
      </c>
      <c r="D710" s="316" t="str">
        <f t="shared" si="23"/>
        <v>update lineups set player_notes = 'John Hanna debut' where game_id = 19110902 and player_name = 'John Hanna'</v>
      </c>
    </row>
    <row r="711" spans="1:4" x14ac:dyDescent="0.3">
      <c r="A711" s="316" t="s">
        <v>3276</v>
      </c>
      <c r="B711" s="317">
        <v>19990130</v>
      </c>
      <c r="C711" s="316" t="str">
        <f t="shared" si="22"/>
        <v>John Harkes debut</v>
      </c>
      <c r="D711" s="316" t="str">
        <f t="shared" si="23"/>
        <v>update lineups set player_notes = 'John Harkes debut' where game_id = 19990130 and player_name = 'John Harkes'</v>
      </c>
    </row>
    <row r="712" spans="1:4" x14ac:dyDescent="0.3">
      <c r="A712" s="316" t="s">
        <v>3315</v>
      </c>
      <c r="B712" s="317">
        <v>19090911</v>
      </c>
      <c r="C712" s="316" t="str">
        <f t="shared" si="22"/>
        <v>John Horrocks debut</v>
      </c>
      <c r="D712" s="316" t="str">
        <f t="shared" si="23"/>
        <v>update lineups set player_notes = 'John Horrocks debut' where game_id = 19090911 and player_name = 'John Horrocks'</v>
      </c>
    </row>
    <row r="713" spans="1:4" x14ac:dyDescent="0.3">
      <c r="A713" s="316" t="s">
        <v>3352</v>
      </c>
      <c r="B713" s="317">
        <v>19551008</v>
      </c>
      <c r="C713" s="316" t="str">
        <f t="shared" si="22"/>
        <v>John Langford debut</v>
      </c>
      <c r="D713" s="316" t="str">
        <f t="shared" si="23"/>
        <v>update lineups set player_notes = 'John Langford debut' where game_id = 19551008 and player_name = 'John Langford'</v>
      </c>
    </row>
    <row r="714" spans="1:4" x14ac:dyDescent="0.3">
      <c r="A714" s="316" t="s">
        <v>3416</v>
      </c>
      <c r="B714" s="317">
        <v>19490226</v>
      </c>
      <c r="C714" s="316" t="str">
        <f t="shared" si="22"/>
        <v>John Love debut</v>
      </c>
      <c r="D714" s="316" t="str">
        <f t="shared" si="23"/>
        <v>update lineups set player_notes = 'John Love debut' where game_id = 19490226 and player_name = 'John Love'</v>
      </c>
    </row>
    <row r="715" spans="1:4" x14ac:dyDescent="0.3">
      <c r="A715" s="316" t="s">
        <v>3424</v>
      </c>
      <c r="B715" s="317">
        <v>19180907</v>
      </c>
      <c r="C715" s="316" t="str">
        <f t="shared" si="22"/>
        <v>John Lythgoe debut</v>
      </c>
      <c r="D715" s="316" t="str">
        <f t="shared" si="23"/>
        <v>update lineups set player_notes = 'John Lythgoe debut' where game_id = 19180907 and player_name = 'John Lythgoe'</v>
      </c>
    </row>
    <row r="716" spans="1:4" x14ac:dyDescent="0.3">
      <c r="A716" s="316" t="s">
        <v>3786</v>
      </c>
      <c r="B716" s="317">
        <v>19091225</v>
      </c>
      <c r="C716" s="316" t="str">
        <f t="shared" si="22"/>
        <v>John Marsden debut</v>
      </c>
      <c r="D716" s="316" t="str">
        <f t="shared" si="23"/>
        <v>update lineups set player_notes = 'John Marsden debut' where game_id = 19091225 and player_name = 'John Marsden'</v>
      </c>
    </row>
    <row r="717" spans="1:4" x14ac:dyDescent="0.3">
      <c r="A717" s="316" t="s">
        <v>3353</v>
      </c>
      <c r="B717" s="317">
        <v>19750222</v>
      </c>
      <c r="C717" s="316" t="str">
        <f t="shared" si="22"/>
        <v>John McGovern debut</v>
      </c>
      <c r="D717" s="316" t="str">
        <f t="shared" si="23"/>
        <v>update lineups set player_notes = 'John McGovern debut' where game_id = 19750222 and player_name = 'John McGovern'</v>
      </c>
    </row>
    <row r="718" spans="1:4" x14ac:dyDescent="0.3">
      <c r="A718" s="316" t="s">
        <v>3468</v>
      </c>
      <c r="B718" s="317">
        <v>18910903</v>
      </c>
      <c r="C718" s="316" t="str">
        <f t="shared" si="22"/>
        <v>John McPherson debut</v>
      </c>
      <c r="D718" s="316" t="str">
        <f t="shared" si="23"/>
        <v>update lineups set player_notes = 'John McPherson debut' where game_id = 18910903 and player_name = 'John McPherson'</v>
      </c>
    </row>
    <row r="719" spans="1:4" x14ac:dyDescent="0.3">
      <c r="A719" s="316" t="s">
        <v>3475</v>
      </c>
      <c r="B719" s="317">
        <v>19741019</v>
      </c>
      <c r="C719" s="316" t="str">
        <f t="shared" si="22"/>
        <v>John Middleton debut</v>
      </c>
      <c r="D719" s="316" t="str">
        <f t="shared" si="23"/>
        <v>update lineups set player_notes = 'John Middleton debut' where game_id = 19741019 and player_name = 'John Middleton'</v>
      </c>
    </row>
    <row r="720" spans="1:4" x14ac:dyDescent="0.3">
      <c r="A720" s="316" t="s">
        <v>3486</v>
      </c>
      <c r="B720" s="317">
        <v>19361031</v>
      </c>
      <c r="C720" s="316" t="str">
        <f t="shared" si="22"/>
        <v>John Munro debut</v>
      </c>
      <c r="D720" s="316" t="str">
        <f t="shared" si="23"/>
        <v>update lineups set player_notes = 'John Munro debut' where game_id = 19361031 and player_name = 'John Munro'</v>
      </c>
    </row>
    <row r="721" spans="1:4" x14ac:dyDescent="0.3">
      <c r="A721" s="316" t="s">
        <v>4662</v>
      </c>
      <c r="B721" s="317">
        <v>19750228</v>
      </c>
      <c r="C721" s="316" t="str">
        <f t="shared" si="22"/>
        <v>John O''Hare debut</v>
      </c>
      <c r="D721" s="316" t="str">
        <f t="shared" si="23"/>
        <v>update lineups set player_notes = 'John O''Hare debut' where game_id = 19750228 and player_name = 'John O''Hare'</v>
      </c>
    </row>
    <row r="722" spans="1:4" x14ac:dyDescent="0.3">
      <c r="A722" s="316" t="s">
        <v>3517</v>
      </c>
      <c r="B722" s="317">
        <v>19200214</v>
      </c>
      <c r="C722" s="316" t="str">
        <f t="shared" si="22"/>
        <v>John Parker debut</v>
      </c>
      <c r="D722" s="316" t="str">
        <f t="shared" si="23"/>
        <v>update lineups set player_notes = 'John Parker debut' where game_id = 19200214 and player_name = 'John Parker'</v>
      </c>
    </row>
    <row r="723" spans="1:4" x14ac:dyDescent="0.3">
      <c r="A723" s="316" t="s">
        <v>3765</v>
      </c>
      <c r="B723" s="317">
        <v>19631102</v>
      </c>
      <c r="C723" s="316" t="str">
        <f t="shared" si="22"/>
        <v>John Parr debut</v>
      </c>
      <c r="D723" s="316" t="str">
        <f t="shared" si="23"/>
        <v>update lineups set player_notes = 'John Parr debut' where game_id = 19631102 and player_name = 'John Parr'</v>
      </c>
    </row>
    <row r="724" spans="1:4" x14ac:dyDescent="0.3">
      <c r="A724" s="316" t="s">
        <v>3544</v>
      </c>
      <c r="B724" s="317">
        <v>19170331</v>
      </c>
      <c r="C724" s="316" t="str">
        <f t="shared" si="22"/>
        <v>John Poole debut</v>
      </c>
      <c r="D724" s="316" t="str">
        <f t="shared" si="23"/>
        <v>update lineups set player_notes = 'John Poole debut' where game_id = 19170331 and player_name = 'John Poole'</v>
      </c>
    </row>
    <row r="725" spans="1:4" x14ac:dyDescent="0.3">
      <c r="A725" s="316" t="s">
        <v>3625</v>
      </c>
      <c r="B725" s="317">
        <v>19141024</v>
      </c>
      <c r="C725" s="316" t="str">
        <f t="shared" si="22"/>
        <v>John Powell debut</v>
      </c>
      <c r="D725" s="316" t="str">
        <f t="shared" si="23"/>
        <v>update lineups set player_notes = 'John Powell debut' where game_id = 19141024 and player_name = 'John Powell'</v>
      </c>
    </row>
    <row r="726" spans="1:4" x14ac:dyDescent="0.3">
      <c r="A726" s="316" t="s">
        <v>3355</v>
      </c>
      <c r="B726" s="317">
        <v>19740303</v>
      </c>
      <c r="C726" s="316" t="str">
        <f t="shared" si="22"/>
        <v>John Robertson debut</v>
      </c>
      <c r="D726" s="316" t="str">
        <f t="shared" si="23"/>
        <v>update lineups set player_notes = 'John Robertson debut' where game_id = 19740303 and player_name = 'John Robertson'</v>
      </c>
    </row>
    <row r="727" spans="1:4" x14ac:dyDescent="0.3">
      <c r="A727" s="316" t="s">
        <v>3586</v>
      </c>
      <c r="B727" s="317">
        <v>19601006</v>
      </c>
      <c r="C727" s="316" t="str">
        <f t="shared" si="22"/>
        <v>John Rowland debut</v>
      </c>
      <c r="D727" s="316" t="str">
        <f t="shared" si="23"/>
        <v>update lineups set player_notes = 'John Rowland debut' where game_id = 19601006 and player_name = 'John Rowland'</v>
      </c>
    </row>
    <row r="728" spans="1:4" x14ac:dyDescent="0.3">
      <c r="A728" s="316" t="s">
        <v>3356</v>
      </c>
      <c r="B728" s="317">
        <v>18781116</v>
      </c>
      <c r="C728" s="316" t="str">
        <f t="shared" si="22"/>
        <v>John Sands debut</v>
      </c>
      <c r="D728" s="316" t="str">
        <f t="shared" si="23"/>
        <v>update lineups set player_notes = 'John Sands debut' where game_id = 18781116 and player_name = 'John Sands'</v>
      </c>
    </row>
    <row r="729" spans="1:4" x14ac:dyDescent="0.3">
      <c r="A729" s="316" t="s">
        <v>3026</v>
      </c>
      <c r="B729" s="317">
        <v>19250905</v>
      </c>
      <c r="C729" s="316" t="str">
        <f t="shared" si="22"/>
        <v>John Saxton debut</v>
      </c>
      <c r="D729" s="316" t="str">
        <f t="shared" si="23"/>
        <v>update lineups set player_notes = 'John Saxton debut' where game_id = 19250905 and player_name = 'John Saxton'</v>
      </c>
    </row>
    <row r="730" spans="1:4" x14ac:dyDescent="0.3">
      <c r="A730" s="316" t="s">
        <v>3769</v>
      </c>
      <c r="B730" s="317">
        <v>19291003</v>
      </c>
      <c r="C730" s="316" t="str">
        <f t="shared" si="22"/>
        <v>John Scott debut</v>
      </c>
      <c r="D730" s="316" t="str">
        <f t="shared" si="23"/>
        <v>update lineups set player_notes = 'John Scott debut' where game_id = 19291003 and player_name = 'John Scott'</v>
      </c>
    </row>
    <row r="731" spans="1:4" x14ac:dyDescent="0.3">
      <c r="A731" s="316" t="s">
        <v>3633</v>
      </c>
      <c r="B731" s="317">
        <v>19890920</v>
      </c>
      <c r="C731" s="316" t="str">
        <f t="shared" si="22"/>
        <v>John Sheridan debut</v>
      </c>
      <c r="D731" s="316" t="str">
        <f t="shared" si="23"/>
        <v>update lineups set player_notes = 'John Sheridan debut' where game_id = 19890920 and player_name = 'John Sheridan'</v>
      </c>
    </row>
    <row r="732" spans="1:4" x14ac:dyDescent="0.3">
      <c r="A732" s="316" t="s">
        <v>2930</v>
      </c>
      <c r="B732" s="317">
        <v>20000408</v>
      </c>
      <c r="C732" s="316" t="str">
        <f t="shared" si="22"/>
        <v>John Terry debut</v>
      </c>
      <c r="D732" s="316" t="str">
        <f t="shared" si="23"/>
        <v>update lineups set player_notes = 'John Terry debut' where game_id = 20000408 and player_name = 'John Terry'</v>
      </c>
    </row>
    <row r="733" spans="1:4" x14ac:dyDescent="0.3">
      <c r="A733" s="316" t="s">
        <v>3731</v>
      </c>
      <c r="B733" s="317">
        <v>20010902</v>
      </c>
      <c r="C733" s="316" t="str">
        <f t="shared" si="22"/>
        <v>John Thompson debut</v>
      </c>
      <c r="D733" s="316" t="str">
        <f t="shared" si="23"/>
        <v>update lineups set player_notes = 'John Thompson debut' where game_id = 20010902 and player_name = 'John Thompson'</v>
      </c>
    </row>
    <row r="734" spans="1:4" x14ac:dyDescent="0.3">
      <c r="A734" s="316" t="s">
        <v>2958</v>
      </c>
      <c r="B734" s="317">
        <v>19291012</v>
      </c>
      <c r="C734" s="316" t="str">
        <f t="shared" si="22"/>
        <v>John Venters debut</v>
      </c>
      <c r="D734" s="316" t="str">
        <f t="shared" si="23"/>
        <v>update lineups set player_notes = 'John Venters debut' where game_id = 19291012 and player_name = 'John Venters'</v>
      </c>
    </row>
    <row r="735" spans="1:4" x14ac:dyDescent="0.3">
      <c r="A735" s="316" t="s">
        <v>2963</v>
      </c>
      <c r="B735" s="317">
        <v>19191115</v>
      </c>
      <c r="C735" s="316" t="str">
        <f t="shared" si="22"/>
        <v>John Wagstaff debut</v>
      </c>
      <c r="D735" s="316" t="str">
        <f t="shared" si="23"/>
        <v>update lineups set player_notes = 'John Wagstaff debut' where game_id = 19191115 and player_name = 'John Wagstaff'</v>
      </c>
    </row>
    <row r="736" spans="1:4" x14ac:dyDescent="0.3">
      <c r="A736" s="316" t="s">
        <v>2979</v>
      </c>
      <c r="B736" s="317">
        <v>19011109</v>
      </c>
      <c r="C736" s="316" t="str">
        <f t="shared" si="22"/>
        <v>John White debut</v>
      </c>
      <c r="D736" s="316" t="str">
        <f t="shared" si="23"/>
        <v>update lineups set player_notes = 'John White debut' where game_id = 19011109 and player_name = 'John White'</v>
      </c>
    </row>
    <row r="737" spans="1:4" x14ac:dyDescent="0.3">
      <c r="A737" s="316" t="s">
        <v>2989</v>
      </c>
      <c r="B737" s="317">
        <v>19620203</v>
      </c>
      <c r="C737" s="316" t="str">
        <f t="shared" si="22"/>
        <v>John Winfield debut</v>
      </c>
      <c r="D737" s="316" t="str">
        <f t="shared" si="23"/>
        <v>update lineups set player_notes = 'John Winfield debut' where game_id = 19620203 and player_name = 'John Winfield'</v>
      </c>
    </row>
    <row r="738" spans="1:4" x14ac:dyDescent="0.3">
      <c r="A738" s="316" t="s">
        <v>3255</v>
      </c>
      <c r="B738" s="317">
        <v>20110720</v>
      </c>
      <c r="C738" s="316" t="str">
        <f t="shared" si="22"/>
        <v>Johnathon Greening debut</v>
      </c>
      <c r="D738" s="316" t="str">
        <f t="shared" si="23"/>
        <v>update lineups set player_notes = 'Johnathon Greening debut' where game_id = 20110720 and player_name = 'Johnathon Greening'</v>
      </c>
    </row>
    <row r="739" spans="1:4" x14ac:dyDescent="0.3">
      <c r="A739" s="316" t="s">
        <v>3411</v>
      </c>
      <c r="B739" s="317">
        <v>19140117</v>
      </c>
      <c r="C739" s="316" t="str">
        <f t="shared" si="22"/>
        <v>Johnnie Lockton debut</v>
      </c>
      <c r="D739" s="316" t="str">
        <f t="shared" si="23"/>
        <v>update lineups set player_notes = 'Johnnie Lockton debut' where game_id = 19140117 and player_name = 'Johnnie Lockton'</v>
      </c>
    </row>
    <row r="740" spans="1:4" x14ac:dyDescent="0.3">
      <c r="A740" s="316" t="s">
        <v>3153</v>
      </c>
      <c r="B740" s="317">
        <v>19291003</v>
      </c>
      <c r="C740" s="316" t="str">
        <f t="shared" si="22"/>
        <v>Johnny Dent debut</v>
      </c>
      <c r="D740" s="316" t="str">
        <f t="shared" si="23"/>
        <v>update lineups set player_notes = 'Johnny Dent debut' where game_id = 19291003 and player_name = 'Johnny Dent'</v>
      </c>
    </row>
    <row r="741" spans="1:4" x14ac:dyDescent="0.3">
      <c r="A741" s="316" t="s">
        <v>3406</v>
      </c>
      <c r="B741" s="317">
        <v>19480828</v>
      </c>
      <c r="C741" s="316" t="str">
        <f t="shared" si="22"/>
        <v>Johnny Linaker debut</v>
      </c>
      <c r="D741" s="316" t="str">
        <f t="shared" si="23"/>
        <v>update lineups set player_notes = 'Johnny Linaker debut' where game_id = 19480828 and player_name = 'Johnny Linaker'</v>
      </c>
    </row>
    <row r="742" spans="1:4" x14ac:dyDescent="0.3">
      <c r="A742" s="316" t="s">
        <v>3350</v>
      </c>
      <c r="B742" s="317">
        <v>19840825</v>
      </c>
      <c r="C742" s="316" t="str">
        <f t="shared" si="22"/>
        <v>Johnny Metgod debut</v>
      </c>
      <c r="D742" s="316" t="str">
        <f t="shared" si="23"/>
        <v>update lineups set player_notes = 'Johnny Metgod debut' where game_id = 19840825 and player_name = 'Johnny Metgod'</v>
      </c>
    </row>
    <row r="743" spans="1:4" x14ac:dyDescent="0.3">
      <c r="A743" s="316" t="s">
        <v>3499</v>
      </c>
      <c r="B743" s="317">
        <v>19571005</v>
      </c>
      <c r="C743" s="316" t="str">
        <f t="shared" si="22"/>
        <v>Johnny Quigley debut</v>
      </c>
      <c r="D743" s="316" t="str">
        <f t="shared" si="23"/>
        <v>update lineups set player_notes = 'Johnny Quigley debut' where game_id = 19571005 and player_name = 'Johnny Quigley'</v>
      </c>
    </row>
    <row r="744" spans="1:4" x14ac:dyDescent="0.3">
      <c r="A744" s="316" t="s">
        <v>1491</v>
      </c>
      <c r="B744" s="317">
        <v>19410830</v>
      </c>
      <c r="C744" s="316" t="str">
        <f t="shared" si="22"/>
        <v>Johnson (1941-45) debut</v>
      </c>
      <c r="D744" s="316" t="str">
        <f t="shared" si="23"/>
        <v>update lineups set player_notes = 'Johnson (1941-45) debut' where game_id = 19410830 and player_name = 'Johnson (1941-45)'</v>
      </c>
    </row>
    <row r="745" spans="1:4" x14ac:dyDescent="0.3">
      <c r="A745" s="316" t="s">
        <v>3303</v>
      </c>
      <c r="B745" s="317">
        <v>19970809</v>
      </c>
      <c r="C745" s="316" t="str">
        <f t="shared" si="22"/>
        <v>Jon Olav Hjelde debut</v>
      </c>
      <c r="D745" s="316" t="str">
        <f t="shared" si="23"/>
        <v>update lineups set player_notes = 'Jon Olav Hjelde debut' where game_id = 19970809 and player_name = 'Jon Olav Hjelde'</v>
      </c>
    </row>
    <row r="746" spans="1:4" x14ac:dyDescent="0.3">
      <c r="A746" s="316" t="s">
        <v>1462</v>
      </c>
      <c r="B746" s="317">
        <v>19401225</v>
      </c>
      <c r="C746" s="316" t="str">
        <f t="shared" si="22"/>
        <v>Jones (1940-46) debut</v>
      </c>
      <c r="D746" s="316" t="str">
        <f t="shared" si="23"/>
        <v>update lineups set player_notes = 'Jones (1940-46) debut' where game_id = 19401225 and player_name = 'Jones (1940-46)'</v>
      </c>
    </row>
    <row r="747" spans="1:4" x14ac:dyDescent="0.3">
      <c r="A747" s="316" t="s">
        <v>1031</v>
      </c>
      <c r="B747" s="317">
        <v>20030714</v>
      </c>
      <c r="C747" s="316" t="str">
        <f t="shared" si="22"/>
        <v>Jones (Triallist) debut</v>
      </c>
      <c r="D747" s="316" t="str">
        <f t="shared" si="23"/>
        <v>update lineups set player_notes = 'Jones (Triallist) debut' where game_id = 20030714 and player_name = 'Jones (Triallist)'</v>
      </c>
    </row>
    <row r="748" spans="1:4" x14ac:dyDescent="0.3">
      <c r="A748" s="316" t="s">
        <v>3801</v>
      </c>
      <c r="B748" s="317">
        <v>20150919</v>
      </c>
      <c r="C748" s="316" t="str">
        <f t="shared" si="22"/>
        <v>Jonny Williams debut</v>
      </c>
      <c r="D748" s="316" t="str">
        <f t="shared" si="23"/>
        <v>update lineups set player_notes = 'Jonny Williams debut' where game_id = 20150919 and player_name = 'Jonny Williams'</v>
      </c>
    </row>
    <row r="749" spans="1:4" x14ac:dyDescent="0.3">
      <c r="A749" s="316" t="s">
        <v>3536</v>
      </c>
      <c r="B749" s="317">
        <v>20051018</v>
      </c>
      <c r="C749" s="316" t="str">
        <f t="shared" si="22"/>
        <v>Jon-Paul Pittman debut</v>
      </c>
      <c r="D749" s="316" t="str">
        <f t="shared" si="23"/>
        <v>update lineups set player_notes = 'Jon-Paul Pittman debut' where game_id = 20051018 and player_name = 'Jon-Paul Pittman'</v>
      </c>
    </row>
    <row r="750" spans="1:4" x14ac:dyDescent="0.3">
      <c r="A750" s="316" t="s">
        <v>4656</v>
      </c>
      <c r="B750" s="317">
        <v>20160715</v>
      </c>
      <c r="C750" s="316" t="str">
        <f t="shared" si="22"/>
        <v>Jordan Gabriel debut</v>
      </c>
      <c r="D750" s="316" t="str">
        <f t="shared" si="23"/>
        <v>update lineups set player_notes = 'Jordan Gabriel debut' where game_id = 20160715 and player_name = 'Jordan Gabriel'</v>
      </c>
    </row>
    <row r="751" spans="1:4" x14ac:dyDescent="0.3">
      <c r="A751" s="316" t="s">
        <v>3810</v>
      </c>
      <c r="B751" s="317">
        <v>20160715</v>
      </c>
      <c r="C751" s="316" t="str">
        <f t="shared" si="22"/>
        <v>Jordan Smith debut</v>
      </c>
      <c r="D751" s="316" t="str">
        <f t="shared" si="23"/>
        <v>update lineups set player_notes = 'Jordan Smith debut' where game_id = 20160715 and player_name = 'Jordan Smith'</v>
      </c>
    </row>
    <row r="752" spans="1:4" x14ac:dyDescent="0.3">
      <c r="A752" s="316" t="s">
        <v>3015</v>
      </c>
      <c r="B752" s="317">
        <v>20140812</v>
      </c>
      <c r="C752" s="316" t="str">
        <f t="shared" si="22"/>
        <v>Jorge Grant debut</v>
      </c>
      <c r="D752" s="316" t="str">
        <f t="shared" si="23"/>
        <v>update lineups set player_notes = 'Jorge Grant debut' where game_id = 20140812 and player_name = 'Jorge Grant'</v>
      </c>
    </row>
    <row r="753" spans="1:4" x14ac:dyDescent="0.3">
      <c r="A753" s="316" t="s">
        <v>2881</v>
      </c>
      <c r="B753" s="317">
        <v>19250905</v>
      </c>
      <c r="C753" s="316" t="str">
        <f t="shared" si="22"/>
        <v>Joseph Ashworth debut</v>
      </c>
      <c r="D753" s="316" t="str">
        <f t="shared" si="23"/>
        <v>update lineups set player_notes = 'Joseph Ashworth debut' where game_id = 19250905 and player_name = 'Joseph Ashworth'</v>
      </c>
    </row>
    <row r="754" spans="1:4" x14ac:dyDescent="0.3">
      <c r="A754" s="316" t="s">
        <v>3742</v>
      </c>
      <c r="B754" s="317">
        <v>19320423</v>
      </c>
      <c r="C754" s="316" t="str">
        <f t="shared" si="22"/>
        <v>Joseph Dulson debut</v>
      </c>
      <c r="D754" s="316" t="str">
        <f t="shared" si="23"/>
        <v>update lineups set player_notes = 'Joseph Dulson debut' where game_id = 19320423 and player_name = 'Joseph Dulson'</v>
      </c>
    </row>
    <row r="755" spans="1:4" x14ac:dyDescent="0.3">
      <c r="A755" s="316" t="s">
        <v>3326</v>
      </c>
      <c r="B755" s="317">
        <v>19350504</v>
      </c>
      <c r="C755" s="316" t="str">
        <f t="shared" si="22"/>
        <v>Joseph Hunt debut</v>
      </c>
      <c r="D755" s="316" t="str">
        <f t="shared" si="23"/>
        <v>update lineups set player_notes = 'Joseph Hunt debut' where game_id = 19350504 and player_name = 'Joseph Hunt'</v>
      </c>
    </row>
    <row r="756" spans="1:4" x14ac:dyDescent="0.3">
      <c r="A756" s="316" t="s">
        <v>3388</v>
      </c>
      <c r="B756" s="317">
        <v>19261002</v>
      </c>
      <c r="C756" s="316" t="str">
        <f t="shared" si="22"/>
        <v>Joseph Laws debut</v>
      </c>
      <c r="D756" s="316" t="str">
        <f t="shared" si="23"/>
        <v>update lineups set player_notes = 'Joseph Laws debut' where game_id = 19261002 and player_name = 'Joseph Laws'</v>
      </c>
    </row>
    <row r="757" spans="1:4" x14ac:dyDescent="0.3">
      <c r="A757" s="316" t="s">
        <v>3476</v>
      </c>
      <c r="B757" s="317">
        <v>19170217</v>
      </c>
      <c r="C757" s="316" t="str">
        <f t="shared" si="22"/>
        <v>Joseph Mills debut</v>
      </c>
      <c r="D757" s="316" t="str">
        <f t="shared" si="23"/>
        <v>update lineups set player_notes = 'Joseph Mills debut' where game_id = 19170217 and player_name = 'Joseph Mills'</v>
      </c>
    </row>
    <row r="758" spans="1:4" x14ac:dyDescent="0.3">
      <c r="A758" s="316" t="s">
        <v>3504</v>
      </c>
      <c r="B758" s="317">
        <v>19191122</v>
      </c>
      <c r="C758" s="316" t="str">
        <f t="shared" si="22"/>
        <v>Joseph Orme debut</v>
      </c>
      <c r="D758" s="316" t="str">
        <f t="shared" si="23"/>
        <v>update lineups set player_notes = 'Joseph Orme debut' where game_id = 19191122 and player_name = 'Joseph Orme'</v>
      </c>
    </row>
    <row r="759" spans="1:4" x14ac:dyDescent="0.3">
      <c r="A759" s="316" t="s">
        <v>3766</v>
      </c>
      <c r="B759" s="317">
        <v>19260208</v>
      </c>
      <c r="C759" s="316" t="str">
        <f t="shared" si="22"/>
        <v>Joseph Taylor debut</v>
      </c>
      <c r="D759" s="316" t="str">
        <f t="shared" si="23"/>
        <v>update lineups set player_notes = 'Joseph Taylor debut' where game_id = 19260208 and player_name = 'Joseph Taylor'</v>
      </c>
    </row>
    <row r="760" spans="1:4" x14ac:dyDescent="0.3">
      <c r="A760" s="316" t="s">
        <v>2987</v>
      </c>
      <c r="B760" s="317">
        <v>19620317</v>
      </c>
      <c r="C760" s="316" t="str">
        <f t="shared" si="22"/>
        <v>Joseph Wilson debut</v>
      </c>
      <c r="D760" s="316" t="str">
        <f t="shared" si="23"/>
        <v>update lineups set player_notes = 'Joseph Wilson debut' where game_id = 19620317 and player_name = 'Joseph Wilson'</v>
      </c>
    </row>
    <row r="761" spans="1:4" x14ac:dyDescent="0.3">
      <c r="A761" s="316" t="s">
        <v>3777</v>
      </c>
      <c r="B761" s="317">
        <v>20140503</v>
      </c>
      <c r="C761" s="316" t="str">
        <f t="shared" si="22"/>
        <v>Josh Rees debut</v>
      </c>
      <c r="D761" s="316" t="str">
        <f t="shared" si="23"/>
        <v>update lineups set player_notes = 'Josh Rees debut' where game_id = 20140503 and player_name = 'Josh Rees'</v>
      </c>
    </row>
    <row r="762" spans="1:4" x14ac:dyDescent="0.3">
      <c r="A762" s="316" t="s">
        <v>3776</v>
      </c>
      <c r="B762" s="317">
        <v>18961024</v>
      </c>
      <c r="C762" s="316" t="str">
        <f t="shared" si="22"/>
        <v>Joshua Hollis debut</v>
      </c>
      <c r="D762" s="316" t="str">
        <f t="shared" si="23"/>
        <v>update lineups set player_notes = 'Joshua Hollis debut' where game_id = 18961024 and player_name = 'Joshua Hollis'</v>
      </c>
    </row>
    <row r="763" spans="1:4" x14ac:dyDescent="0.3">
      <c r="A763" s="316" t="s">
        <v>3357</v>
      </c>
      <c r="B763" s="317">
        <v>19170908</v>
      </c>
      <c r="C763" s="316" t="str">
        <f t="shared" si="22"/>
        <v>Joshua Johnson debut</v>
      </c>
      <c r="D763" s="316" t="str">
        <f t="shared" si="23"/>
        <v>update lineups set player_notes = 'Joshua Johnson debut' where game_id = 19170908 and player_name = 'Joshua Johnson'</v>
      </c>
    </row>
    <row r="764" spans="1:4" x14ac:dyDescent="0.3">
      <c r="A764" s="316" t="s">
        <v>622</v>
      </c>
      <c r="B764" s="317">
        <v>20060114</v>
      </c>
      <c r="C764" s="316" t="str">
        <f t="shared" si="22"/>
        <v>Julian Bennett debut</v>
      </c>
      <c r="D764" s="316" t="str">
        <f t="shared" si="23"/>
        <v>update lineups set player_notes = 'Julian Bennett debut' where game_id = 20060114 and player_name = 'Julian Bennett'</v>
      </c>
    </row>
    <row r="765" spans="1:4" x14ac:dyDescent="0.3">
      <c r="A765" s="316" t="s">
        <v>2855</v>
      </c>
      <c r="B765" s="317">
        <v>20060902</v>
      </c>
      <c r="C765" s="316" t="str">
        <f t="shared" si="22"/>
        <v>Junior Agogo debut</v>
      </c>
      <c r="D765" s="316" t="str">
        <f t="shared" si="23"/>
        <v>update lineups set player_notes = 'Junior Agogo debut' where game_id = 20060902 and player_name = 'Junior Agogo'</v>
      </c>
    </row>
    <row r="766" spans="1:4" x14ac:dyDescent="0.3">
      <c r="A766" s="316" t="s">
        <v>3542</v>
      </c>
      <c r="B766" s="317">
        <v>19811202</v>
      </c>
      <c r="C766" s="316" t="str">
        <f t="shared" si="22"/>
        <v>Jurgen Roeber debut</v>
      </c>
      <c r="D766" s="316" t="str">
        <f t="shared" si="23"/>
        <v>update lineups set player_notes = 'Jurgen Roeber debut' where game_id = 19811202 and player_name = 'Jurgen Roeber'</v>
      </c>
    </row>
    <row r="767" spans="1:4" x14ac:dyDescent="0.3">
      <c r="A767" s="316" t="s">
        <v>3365</v>
      </c>
      <c r="B767" s="317">
        <v>19810829</v>
      </c>
      <c r="C767" s="316" t="str">
        <f t="shared" si="22"/>
        <v>Justin Fashanu debut</v>
      </c>
      <c r="D767" s="316" t="str">
        <f t="shared" si="23"/>
        <v>update lineups set player_notes = 'Justin Fashanu debut' where game_id = 19810829 and player_name = 'Justin Fashanu'</v>
      </c>
    </row>
    <row r="768" spans="1:4" x14ac:dyDescent="0.3">
      <c r="A768" s="316" t="s">
        <v>3137</v>
      </c>
      <c r="B768" s="317">
        <v>20090723</v>
      </c>
      <c r="C768" s="316" t="str">
        <f t="shared" si="22"/>
        <v>Karl Darlow debut</v>
      </c>
      <c r="D768" s="316" t="str">
        <f t="shared" si="23"/>
        <v>update lineups set player_notes = 'Karl Darlow debut' where game_id = 20090723 and player_name = 'Karl Darlow'</v>
      </c>
    </row>
    <row r="769" spans="1:4" x14ac:dyDescent="0.3">
      <c r="A769" s="316" t="s">
        <v>1830</v>
      </c>
      <c r="B769" s="317">
        <v>19180914</v>
      </c>
      <c r="C769" s="316" t="str">
        <f t="shared" ref="C769:C829" si="24">CONCATENATE(A769, " debut")</f>
        <v>Keenlyside debut</v>
      </c>
      <c r="D769" s="316" t="str">
        <f t="shared" ref="D769:D829" si="25">CONCATENATE("update lineups set player_notes = '", C769, "' where game_id = ", B769, " and player_name = '",A769,"'" )</f>
        <v>update lineups set player_notes = 'Keenlyside debut' where game_id = 19180914 and player_name = 'Keenlyside'</v>
      </c>
    </row>
    <row r="770" spans="1:4" x14ac:dyDescent="0.3">
      <c r="A770" s="316" t="s">
        <v>3211</v>
      </c>
      <c r="B770" s="317">
        <v>20000923</v>
      </c>
      <c r="C770" s="316" t="str">
        <f t="shared" si="24"/>
        <v>Keith Foy debut</v>
      </c>
      <c r="D770" s="316" t="str">
        <f t="shared" si="25"/>
        <v>update lineups set player_notes = 'Keith Foy debut' where game_id = 20000923 and player_name = 'Keith Foy'</v>
      </c>
    </row>
    <row r="771" spans="1:4" x14ac:dyDescent="0.3">
      <c r="A771" s="316" t="s">
        <v>3754</v>
      </c>
      <c r="B771" s="317">
        <v>19540821</v>
      </c>
      <c r="C771" s="316" t="str">
        <f t="shared" si="24"/>
        <v>Keith Turner debut</v>
      </c>
      <c r="D771" s="316" t="str">
        <f t="shared" si="25"/>
        <v>update lineups set player_notes = 'Keith Turner debut' where game_id = 19540821 and player_name = 'Keith Turner'</v>
      </c>
    </row>
    <row r="772" spans="1:4" x14ac:dyDescent="0.3">
      <c r="A772" s="316" t="s">
        <v>3628</v>
      </c>
      <c r="B772" s="317">
        <v>20070717</v>
      </c>
      <c r="C772" s="316" t="str">
        <f t="shared" si="24"/>
        <v>Kelvin Wilson debut</v>
      </c>
      <c r="D772" s="316" t="str">
        <f t="shared" si="25"/>
        <v>update lineups set player_notes = 'Kelvin Wilson debut' where game_id = 20070717 and player_name = 'Kelvin Wilson'</v>
      </c>
    </row>
    <row r="773" spans="1:4" x14ac:dyDescent="0.3">
      <c r="A773" s="316" t="s">
        <v>3796</v>
      </c>
      <c r="B773" s="317">
        <v>19471206</v>
      </c>
      <c r="C773" s="316" t="str">
        <f t="shared" si="24"/>
        <v>Ken Rawson debut</v>
      </c>
      <c r="D773" s="316" t="str">
        <f t="shared" si="25"/>
        <v>update lineups set player_notes = 'Ken Rawson debut' where game_id = 19471206 and player_name = 'Ken Rawson'</v>
      </c>
    </row>
    <row r="774" spans="1:4" x14ac:dyDescent="0.3">
      <c r="A774" s="316" t="s">
        <v>3641</v>
      </c>
      <c r="B774" s="317">
        <v>19580201</v>
      </c>
      <c r="C774" s="316" t="str">
        <f t="shared" si="24"/>
        <v>Ken Simcoe debut</v>
      </c>
      <c r="D774" s="316" t="str">
        <f t="shared" si="25"/>
        <v>update lineups set player_notes = 'Ken Simcoe debut' where game_id = 19580201 and player_name = 'Ken Simcoe'</v>
      </c>
    </row>
    <row r="775" spans="1:4" x14ac:dyDescent="0.3">
      <c r="A775" s="316" t="s">
        <v>452</v>
      </c>
      <c r="B775" s="317">
        <v>19770801</v>
      </c>
      <c r="C775" s="316" t="str">
        <f t="shared" si="24"/>
        <v>Kenny Burns debut</v>
      </c>
      <c r="D775" s="316" t="str">
        <f t="shared" si="25"/>
        <v>update lineups set player_notes = 'Kenny Burns debut' where game_id = 19770801 and player_name = 'Kenny Burns'</v>
      </c>
    </row>
    <row r="776" spans="1:4" x14ac:dyDescent="0.3">
      <c r="A776" s="316" t="s">
        <v>2924</v>
      </c>
      <c r="B776" s="317">
        <v>19821016</v>
      </c>
      <c r="C776" s="316" t="str">
        <f t="shared" si="24"/>
        <v>Kenny Swain debut</v>
      </c>
      <c r="D776" s="316" t="str">
        <f t="shared" si="25"/>
        <v>update lineups set player_notes = 'Kenny Swain debut' where game_id = 19821016 and player_name = 'Kenny Swain'</v>
      </c>
    </row>
    <row r="777" spans="1:4" x14ac:dyDescent="0.3">
      <c r="A777" s="316" t="s">
        <v>1053</v>
      </c>
      <c r="B777" s="317">
        <v>20020507</v>
      </c>
      <c r="C777" s="316" t="str">
        <f t="shared" si="24"/>
        <v>Kerr (Triallist) debut</v>
      </c>
      <c r="D777" s="316" t="str">
        <f t="shared" si="25"/>
        <v>update lineups set player_notes = 'Kerr (Triallist) debut' where game_id = 20020507 and player_name = 'Kerr (Triallist)'</v>
      </c>
    </row>
    <row r="778" spans="1:4" x14ac:dyDescent="0.3">
      <c r="A778" s="316" t="s">
        <v>3374</v>
      </c>
      <c r="B778" s="317">
        <v>19950819</v>
      </c>
      <c r="C778" s="316" t="str">
        <f t="shared" si="24"/>
        <v>Kevin Campbell debut</v>
      </c>
      <c r="D778" s="316" t="str">
        <f t="shared" si="25"/>
        <v>update lineups set player_notes = 'Kevin Campbell debut' where game_id = 19950819 and player_name = 'Kevin Campbell'</v>
      </c>
    </row>
    <row r="779" spans="1:4" x14ac:dyDescent="0.3">
      <c r="A779" s="316" t="s">
        <v>3145</v>
      </c>
      <c r="B779" s="317">
        <v>19990717</v>
      </c>
      <c r="C779" s="316" t="str">
        <f t="shared" si="24"/>
        <v>Kevin Dawson debut</v>
      </c>
      <c r="D779" s="316" t="str">
        <f t="shared" si="25"/>
        <v>update lineups set player_notes = 'Kevin Dawson debut' where game_id = 19990717 and player_name = 'Kevin Dawson'</v>
      </c>
    </row>
    <row r="780" spans="1:4" x14ac:dyDescent="0.3">
      <c r="A780" s="316" t="s">
        <v>3613</v>
      </c>
      <c r="B780" s="317">
        <v>20140308</v>
      </c>
      <c r="C780" s="316" t="str">
        <f t="shared" si="24"/>
        <v>Kevin Gomis debut</v>
      </c>
      <c r="D780" s="316" t="str">
        <f t="shared" si="25"/>
        <v>update lineups set player_notes = 'Kevin Gomis debut' where game_id = 20140308 and player_name = 'Kevin Gomis'</v>
      </c>
    </row>
    <row r="781" spans="1:4" x14ac:dyDescent="0.3">
      <c r="A781" s="316" t="s">
        <v>3339</v>
      </c>
      <c r="B781" s="317">
        <v>20040714</v>
      </c>
      <c r="C781" s="316" t="str">
        <f t="shared" si="24"/>
        <v>Kevin James debut</v>
      </c>
      <c r="D781" s="316" t="str">
        <f t="shared" si="25"/>
        <v>update lineups set player_notes = 'Kevin James debut' where game_id = 20040714 and player_name = 'Kevin James'</v>
      </c>
    </row>
    <row r="782" spans="1:4" x14ac:dyDescent="0.3">
      <c r="A782" s="316" t="s">
        <v>3191</v>
      </c>
      <c r="B782" s="317">
        <v>20120805</v>
      </c>
      <c r="C782" s="316" t="str">
        <f t="shared" si="24"/>
        <v>Kieran Fenton debut</v>
      </c>
      <c r="D782" s="316" t="str">
        <f t="shared" si="25"/>
        <v>update lineups set player_notes = 'Kieran Fenton debut' where game_id = 20120805 and player_name = 'Kieran Fenton'</v>
      </c>
    </row>
    <row r="783" spans="1:4" x14ac:dyDescent="0.3">
      <c r="A783" s="316" t="s">
        <v>3216</v>
      </c>
      <c r="B783" s="317">
        <v>20100728</v>
      </c>
      <c r="C783" s="316" t="str">
        <f t="shared" si="24"/>
        <v>Kieron Freeman debut</v>
      </c>
      <c r="D783" s="316" t="str">
        <f t="shared" si="25"/>
        <v>update lineups set player_notes = 'Kieron Freeman debut' where game_id = 20100728 and player_name = 'Kieron Freeman'</v>
      </c>
    </row>
    <row r="784" spans="1:4" x14ac:dyDescent="0.3">
      <c r="A784" s="316" t="s">
        <v>1521</v>
      </c>
      <c r="B784" s="317">
        <v>19431225</v>
      </c>
      <c r="C784" s="316" t="str">
        <f t="shared" si="24"/>
        <v>Kilshaw debut</v>
      </c>
      <c r="D784" s="316" t="str">
        <f t="shared" si="25"/>
        <v>update lineups set player_notes = 'Kilshaw debut' where game_id = 19431225 and player_name = 'Kilshaw'</v>
      </c>
    </row>
    <row r="785" spans="1:4" x14ac:dyDescent="0.3">
      <c r="A785" s="316" t="s">
        <v>3036</v>
      </c>
      <c r="B785" s="317">
        <v>19910907</v>
      </c>
      <c r="C785" s="316" t="str">
        <f t="shared" si="24"/>
        <v>Kingsley Black debut</v>
      </c>
      <c r="D785" s="316" t="str">
        <f t="shared" si="25"/>
        <v>update lineups set player_notes = 'Kingsley Black debut' where game_id = 19910907 and player_name = 'Kingsley Black'</v>
      </c>
    </row>
    <row r="786" spans="1:4" x14ac:dyDescent="0.3">
      <c r="A786" s="316" t="s">
        <v>1854</v>
      </c>
      <c r="B786" s="317">
        <v>19161209</v>
      </c>
      <c r="C786" s="316" t="str">
        <f t="shared" si="24"/>
        <v>Kirkwood debut</v>
      </c>
      <c r="D786" s="316" t="str">
        <f t="shared" si="25"/>
        <v>update lineups set player_notes = 'Kirkwood debut' where game_id = 19161209 and player_name = 'Kirkwood'</v>
      </c>
    </row>
    <row r="787" spans="1:4" x14ac:dyDescent="0.3">
      <c r="A787" s="316" t="s">
        <v>1580</v>
      </c>
      <c r="B787" s="317">
        <v>19400224</v>
      </c>
      <c r="C787" s="316" t="str">
        <f t="shared" si="24"/>
        <v>Kirton debut</v>
      </c>
      <c r="D787" s="316" t="str">
        <f t="shared" si="25"/>
        <v>update lineups set player_notes = 'Kirton debut' where game_id = 19400224 and player_name = 'Kirton'</v>
      </c>
    </row>
    <row r="788" spans="1:4" x14ac:dyDescent="0.3">
      <c r="A788" s="316" t="s">
        <v>3507</v>
      </c>
      <c r="B788" s="317">
        <v>19870425</v>
      </c>
      <c r="C788" s="316" t="str">
        <f t="shared" si="24"/>
        <v>Kjetil Osvold debut</v>
      </c>
      <c r="D788" s="316" t="str">
        <f t="shared" si="25"/>
        <v>update lineups set player_notes = 'Kjetil Osvold debut' where game_id = 19870425 and player_name = 'Kjetil Osvold'</v>
      </c>
    </row>
    <row r="789" spans="1:4" x14ac:dyDescent="0.3">
      <c r="A789" s="316" t="s">
        <v>1546</v>
      </c>
      <c r="B789" s="317">
        <v>19430320</v>
      </c>
      <c r="C789" s="316" t="str">
        <f t="shared" si="24"/>
        <v>Knott debut</v>
      </c>
      <c r="D789" s="316" t="str">
        <f t="shared" si="25"/>
        <v>update lineups set player_notes = 'Knott debut' where game_id = 19430320 and player_name = 'Knott'</v>
      </c>
    </row>
    <row r="790" spans="1:4" x14ac:dyDescent="0.3">
      <c r="A790" s="316" t="s">
        <v>2877</v>
      </c>
      <c r="B790" s="317">
        <v>20100720</v>
      </c>
      <c r="C790" s="316" t="str">
        <f t="shared" si="24"/>
        <v>Kostakis Artymatas debut</v>
      </c>
      <c r="D790" s="316" t="str">
        <f t="shared" si="25"/>
        <v>update lineups set player_notes = 'Kostakis Artymatas debut' where game_id = 20100720 and player_name = 'Kostakis Artymatas'</v>
      </c>
    </row>
    <row r="791" spans="1:4" x14ac:dyDescent="0.3">
      <c r="A791" s="316" t="s">
        <v>3798</v>
      </c>
      <c r="B791" s="317">
        <v>20110308</v>
      </c>
      <c r="C791" s="316" t="str">
        <f t="shared" si="24"/>
        <v>Kris Boyd debut</v>
      </c>
      <c r="D791" s="316" t="str">
        <f t="shared" si="25"/>
        <v>update lineups set player_notes = 'Kris Boyd debut' where game_id = 20110308 and player_name = 'Kris Boyd'</v>
      </c>
    </row>
    <row r="792" spans="1:4" x14ac:dyDescent="0.3">
      <c r="A792" s="316" t="s">
        <v>3113</v>
      </c>
      <c r="B792" s="317">
        <v>20040714</v>
      </c>
      <c r="C792" s="316" t="str">
        <f t="shared" si="24"/>
        <v>Kris Commons debut</v>
      </c>
      <c r="D792" s="316" t="str">
        <f t="shared" si="25"/>
        <v>update lineups set player_notes = 'Kris Commons debut' where game_id = 20040714 and player_name = 'Kris Commons'</v>
      </c>
    </row>
    <row r="793" spans="1:4" x14ac:dyDescent="0.3">
      <c r="A793" s="316" t="s">
        <v>3704</v>
      </c>
      <c r="B793" s="317">
        <v>20150822</v>
      </c>
      <c r="C793" s="316" t="str">
        <f t="shared" si="24"/>
        <v>Kyle Ebecilio debut</v>
      </c>
      <c r="D793" s="316" t="str">
        <f t="shared" si="25"/>
        <v>update lineups set player_notes = 'Kyle Ebecilio debut' where game_id = 20150822 and player_name = 'Kyle Ebecilio'</v>
      </c>
    </row>
    <row r="794" spans="1:4" x14ac:dyDescent="0.3">
      <c r="A794" s="316" t="s">
        <v>3537</v>
      </c>
      <c r="B794" s="317">
        <v>18890907</v>
      </c>
      <c r="C794" s="316" t="str">
        <f t="shared" si="24"/>
        <v>L Plackett debut</v>
      </c>
      <c r="D794" s="316" t="str">
        <f t="shared" si="25"/>
        <v>update lineups set player_notes = 'L Plackett debut' where game_id = 18890907 and player_name = 'L Plackett'</v>
      </c>
    </row>
    <row r="795" spans="1:4" x14ac:dyDescent="0.3">
      <c r="A795" s="316" t="s">
        <v>1646</v>
      </c>
      <c r="B795" s="317">
        <v>19391021</v>
      </c>
      <c r="C795" s="316" t="str">
        <f t="shared" si="24"/>
        <v>Lager debut</v>
      </c>
      <c r="D795" s="316" t="str">
        <f t="shared" si="25"/>
        <v>update lineups set player_notes = 'Lager debut' where game_id = 19391021 and player_name = 'Lager'</v>
      </c>
    </row>
    <row r="796" spans="1:4" x14ac:dyDescent="0.3">
      <c r="A796" s="316" t="s">
        <v>1545</v>
      </c>
      <c r="B796" s="317">
        <v>19411108</v>
      </c>
      <c r="C796" s="316" t="str">
        <f t="shared" si="24"/>
        <v>Lambert debut</v>
      </c>
      <c r="D796" s="316" t="str">
        <f t="shared" si="25"/>
        <v>update lineups set player_notes = 'Lambert debut' where game_id = 19411108 and player_name = 'Lambert'</v>
      </c>
    </row>
    <row r="797" spans="1:4" x14ac:dyDescent="0.3">
      <c r="A797" s="316" t="s">
        <v>1544</v>
      </c>
      <c r="B797" s="317">
        <v>19410524</v>
      </c>
      <c r="C797" s="316" t="str">
        <f t="shared" si="24"/>
        <v>Lane debut</v>
      </c>
      <c r="D797" s="316" t="str">
        <f t="shared" si="25"/>
        <v>update lineups set player_notes = 'Lane debut' where game_id = 19410524 and player_name = 'Lane'</v>
      </c>
    </row>
    <row r="798" spans="1:4" x14ac:dyDescent="0.3">
      <c r="A798" s="316" t="s">
        <v>1903</v>
      </c>
      <c r="B798" s="317">
        <v>19120323</v>
      </c>
      <c r="C798" s="316" t="str">
        <f t="shared" si="24"/>
        <v>Langham debut</v>
      </c>
      <c r="D798" s="316" t="str">
        <f t="shared" si="25"/>
        <v>update lineups set player_notes = 'Langham debut' where game_id = 19120323 and player_name = 'Langham'</v>
      </c>
    </row>
    <row r="799" spans="1:4" x14ac:dyDescent="0.3">
      <c r="A799" s="316" t="s">
        <v>1701</v>
      </c>
      <c r="B799" s="317">
        <v>19321119</v>
      </c>
      <c r="C799" s="316" t="str">
        <f t="shared" si="24"/>
        <v>Langley debut</v>
      </c>
      <c r="D799" s="316" t="str">
        <f t="shared" si="25"/>
        <v>update lineups set player_notes = 'Langley debut' where game_id = 19321119 and player_name = 'Langley'</v>
      </c>
    </row>
    <row r="800" spans="1:4" x14ac:dyDescent="0.3">
      <c r="A800" s="316" t="s">
        <v>1625</v>
      </c>
      <c r="B800" s="317">
        <v>19401026</v>
      </c>
      <c r="C800" s="316" t="str">
        <f t="shared" si="24"/>
        <v>Langton debut</v>
      </c>
      <c r="D800" s="316" t="str">
        <f t="shared" si="25"/>
        <v>update lineups set player_notes = 'Langton debut' where game_id = 19401026 and player_name = 'Langton'</v>
      </c>
    </row>
    <row r="801" spans="1:4" x14ac:dyDescent="0.3">
      <c r="A801" s="316" t="s">
        <v>450</v>
      </c>
      <c r="B801" s="317">
        <v>19761002</v>
      </c>
      <c r="C801" s="316" t="str">
        <f t="shared" si="24"/>
        <v>Larry Lloyd debut</v>
      </c>
      <c r="D801" s="316" t="str">
        <f t="shared" si="25"/>
        <v>update lineups set player_notes = 'Larry Lloyd debut' where game_id = 19761002 and player_name = 'Larry Lloyd'</v>
      </c>
    </row>
    <row r="802" spans="1:4" x14ac:dyDescent="0.3">
      <c r="A802" s="316" t="s">
        <v>3385</v>
      </c>
      <c r="B802" s="317">
        <v>19931106</v>
      </c>
      <c r="C802" s="316" t="str">
        <f t="shared" si="24"/>
        <v>Lars Bohinen debut</v>
      </c>
      <c r="D802" s="316" t="str">
        <f t="shared" si="25"/>
        <v>update lineups set player_notes = 'Lars Bohinen debut' where game_id = 19931106 and player_name = 'Lars Bohinen'</v>
      </c>
    </row>
    <row r="803" spans="1:4" x14ac:dyDescent="0.3">
      <c r="A803" s="316" t="s">
        <v>3627</v>
      </c>
      <c r="B803" s="317">
        <v>20140816</v>
      </c>
      <c r="C803" s="316" t="str">
        <f t="shared" si="24"/>
        <v>Lars Veldwijk debut</v>
      </c>
      <c r="D803" s="316" t="str">
        <f t="shared" si="25"/>
        <v>update lineups set player_notes = 'Lars Veldwijk debut' where game_id = 20140816 and player_name = 'Lars Veldwijk'</v>
      </c>
    </row>
    <row r="804" spans="1:4" x14ac:dyDescent="0.3">
      <c r="A804" s="316" t="s">
        <v>3539</v>
      </c>
      <c r="B804" s="317">
        <v>19401116</v>
      </c>
      <c r="C804" s="316" t="str">
        <f t="shared" si="24"/>
        <v>Laurie Platts debut</v>
      </c>
      <c r="D804" s="316" t="str">
        <f t="shared" si="25"/>
        <v>update lineups set player_notes = 'Laurie Platts debut' where game_id = 19401116 and player_name = 'Laurie Platts'</v>
      </c>
    </row>
    <row r="805" spans="1:4" x14ac:dyDescent="0.3">
      <c r="A805" s="316" t="s">
        <v>1829</v>
      </c>
      <c r="B805" s="317">
        <v>19161104</v>
      </c>
      <c r="C805" s="316" t="str">
        <f t="shared" si="24"/>
        <v>Lawrence debut</v>
      </c>
      <c r="D805" s="316" t="str">
        <f t="shared" si="25"/>
        <v>update lineups set player_notes = 'Lawrence debut' where game_id = 19161104 and player_name = 'Lawrence'</v>
      </c>
    </row>
    <row r="806" spans="1:4" x14ac:dyDescent="0.3">
      <c r="A806" s="316" t="s">
        <v>3663</v>
      </c>
      <c r="B806" s="317">
        <v>19200124</v>
      </c>
      <c r="C806" s="316" t="str">
        <f t="shared" si="24"/>
        <v>Lawrence Stapleton debut</v>
      </c>
      <c r="D806" s="316" t="str">
        <f t="shared" si="25"/>
        <v>update lineups set player_notes = 'Lawrence Stapleton debut' where game_id = 19200124 and player_name = 'Lawrence Stapleton'</v>
      </c>
    </row>
    <row r="807" spans="1:4" x14ac:dyDescent="0.3">
      <c r="A807" s="316" t="s">
        <v>1461</v>
      </c>
      <c r="B807" s="317">
        <v>19450929</v>
      </c>
      <c r="C807" s="316" t="str">
        <f t="shared" si="24"/>
        <v>Ledger debut</v>
      </c>
      <c r="D807" s="316" t="str">
        <f t="shared" si="25"/>
        <v>update lineups set player_notes = 'Ledger debut' where game_id = 19450929 and player_name = 'Ledger'</v>
      </c>
    </row>
    <row r="808" spans="1:4" x14ac:dyDescent="0.3">
      <c r="A808" s="316" t="s">
        <v>3392</v>
      </c>
      <c r="B808" s="317">
        <v>20081021</v>
      </c>
      <c r="C808" s="316" t="str">
        <f t="shared" si="24"/>
        <v>Lee Camp debut</v>
      </c>
      <c r="D808" s="316" t="str">
        <f t="shared" si="25"/>
        <v>update lineups set player_notes = 'Lee Camp debut' where game_id = 20081021 and player_name = 'Lee Camp'</v>
      </c>
    </row>
    <row r="809" spans="1:4" x14ac:dyDescent="0.3">
      <c r="A809" s="316" t="s">
        <v>3394</v>
      </c>
      <c r="B809" s="317">
        <v>19881022</v>
      </c>
      <c r="C809" s="316" t="str">
        <f t="shared" si="24"/>
        <v>Lee Chapman debut</v>
      </c>
      <c r="D809" s="316" t="str">
        <f t="shared" si="25"/>
        <v>update lineups set player_notes = 'Lee Chapman debut' where game_id = 19881022 and player_name = 'Lee Chapman'</v>
      </c>
    </row>
    <row r="810" spans="1:4" x14ac:dyDescent="0.3">
      <c r="A810" s="316" t="s">
        <v>3118</v>
      </c>
      <c r="B810" s="317">
        <v>19970804</v>
      </c>
      <c r="C810" s="316" t="str">
        <f t="shared" si="24"/>
        <v>Lee Cowling debut</v>
      </c>
      <c r="D810" s="316" t="str">
        <f t="shared" si="25"/>
        <v>update lineups set player_notes = 'Lee Cowling debut' where game_id = 19970804 and player_name = 'Lee Cowling'</v>
      </c>
    </row>
    <row r="811" spans="1:4" x14ac:dyDescent="0.3">
      <c r="A811" s="316" t="s">
        <v>3241</v>
      </c>
      <c r="B811" s="317">
        <v>19861119</v>
      </c>
      <c r="C811" s="316" t="str">
        <f t="shared" si="24"/>
        <v>Lee Glover debut</v>
      </c>
      <c r="D811" s="316" t="str">
        <f t="shared" si="25"/>
        <v>update lineups set player_notes = 'Lee Glover debut' where game_id = 19861119 and player_name = 'Lee Glover'</v>
      </c>
    </row>
    <row r="812" spans="1:4" x14ac:dyDescent="0.3">
      <c r="A812" s="316" t="s">
        <v>3246</v>
      </c>
      <c r="B812" s="317">
        <v>19271001</v>
      </c>
      <c r="C812" s="316" t="str">
        <f t="shared" si="24"/>
        <v>Lee Gordon debut</v>
      </c>
      <c r="D812" s="316" t="str">
        <f t="shared" si="25"/>
        <v>update lineups set player_notes = 'Lee Gordon debut' where game_id = 19271001 and player_name = 'Lee Gordon'</v>
      </c>
    </row>
    <row r="813" spans="1:4" x14ac:dyDescent="0.3">
      <c r="A813" s="316" t="s">
        <v>3285</v>
      </c>
      <c r="B813" s="317">
        <v>19930815</v>
      </c>
      <c r="C813" s="316" t="str">
        <f t="shared" si="24"/>
        <v>Lee Harvey debut</v>
      </c>
      <c r="D813" s="316" t="str">
        <f t="shared" si="25"/>
        <v>update lineups set player_notes = 'Lee Harvey debut' where game_id = 19930815 and player_name = 'Lee Harvey'</v>
      </c>
    </row>
    <row r="814" spans="1:4" x14ac:dyDescent="0.3">
      <c r="A814" s="316" t="s">
        <v>3694</v>
      </c>
      <c r="B814" s="317">
        <v>20080813</v>
      </c>
      <c r="C814" s="316" t="str">
        <f t="shared" si="24"/>
        <v>Lee Martin debut</v>
      </c>
      <c r="D814" s="316" t="str">
        <f t="shared" si="25"/>
        <v>update lineups set player_notes = 'Lee Martin debut' where game_id = 20080813 and player_name = 'Lee Martin'</v>
      </c>
    </row>
    <row r="815" spans="1:4" x14ac:dyDescent="0.3">
      <c r="A815" s="316" t="s">
        <v>3623</v>
      </c>
      <c r="B815" s="317">
        <v>20140329</v>
      </c>
      <c r="C815" s="316" t="str">
        <f t="shared" si="24"/>
        <v>Lee Peltier debut</v>
      </c>
      <c r="D815" s="316" t="str">
        <f t="shared" si="25"/>
        <v>update lineups set player_notes = 'Lee Peltier debut' where game_id = 20140329 and player_name = 'Lee Peltier'</v>
      </c>
    </row>
    <row r="816" spans="1:4" x14ac:dyDescent="0.3">
      <c r="A816" s="316" t="s">
        <v>3644</v>
      </c>
      <c r="B816" s="317">
        <v>19810321</v>
      </c>
      <c r="C816" s="316" t="str">
        <f t="shared" si="24"/>
        <v>Lee Smelt debut</v>
      </c>
      <c r="D816" s="316" t="str">
        <f t="shared" si="25"/>
        <v>update lineups set player_notes = 'Lee Smelt debut' where game_id = 19810321 and player_name = 'Lee Smelt'</v>
      </c>
    </row>
    <row r="817" spans="1:4" x14ac:dyDescent="0.3">
      <c r="A817" s="316" t="s">
        <v>2874</v>
      </c>
      <c r="B817" s="317">
        <v>19330826</v>
      </c>
      <c r="C817" s="316" t="str">
        <f t="shared" si="24"/>
        <v>Len Barry debut</v>
      </c>
      <c r="D817" s="316" t="str">
        <f t="shared" si="25"/>
        <v>update lineups set player_notes = 'Len Barry debut' where game_id = 19330826 and player_name = 'Len Barry'</v>
      </c>
    </row>
    <row r="818" spans="1:4" x14ac:dyDescent="0.3">
      <c r="A818" s="316" t="s">
        <v>2906</v>
      </c>
      <c r="B818" s="317">
        <v>19380827</v>
      </c>
      <c r="C818" s="316" t="str">
        <f t="shared" si="24"/>
        <v>Len Beaumont debut</v>
      </c>
      <c r="D818" s="316" t="str">
        <f t="shared" si="25"/>
        <v>update lineups set player_notes = 'Len Beaumont debut' where game_id = 19380827 and player_name = 'Len Beaumont'</v>
      </c>
    </row>
    <row r="819" spans="1:4" x14ac:dyDescent="0.3">
      <c r="A819" s="316" t="s">
        <v>2912</v>
      </c>
      <c r="B819" s="317">
        <v>18970918</v>
      </c>
      <c r="C819" s="316" t="str">
        <f t="shared" si="24"/>
        <v>Len Benbow debut</v>
      </c>
      <c r="D819" s="316" t="str">
        <f t="shared" si="25"/>
        <v>update lineups set player_notes = 'Len Benbow debut' where game_id = 18970918 and player_name = 'Len Benbow'</v>
      </c>
    </row>
    <row r="820" spans="1:4" x14ac:dyDescent="0.3">
      <c r="A820" s="316" t="s">
        <v>3364</v>
      </c>
      <c r="B820" s="317">
        <v>19600820</v>
      </c>
      <c r="C820" s="316" t="str">
        <f t="shared" si="24"/>
        <v>Len Julians debut</v>
      </c>
      <c r="D820" s="316" t="str">
        <f t="shared" si="25"/>
        <v>update lineups set player_notes = 'Len Julians debut' where game_id = 19600820 and player_name = 'Len Julians'</v>
      </c>
    </row>
    <row r="821" spans="1:4" x14ac:dyDescent="0.3">
      <c r="A821" s="316" t="s">
        <v>3381</v>
      </c>
      <c r="B821" s="317">
        <v>19250214</v>
      </c>
      <c r="C821" s="316" t="str">
        <f t="shared" si="24"/>
        <v>Len Langford debut</v>
      </c>
      <c r="D821" s="316" t="str">
        <f t="shared" si="25"/>
        <v>update lineups set player_notes = 'Len Langford debut' where game_id = 19250214 and player_name = 'Len Langford'</v>
      </c>
    </row>
    <row r="822" spans="1:4" x14ac:dyDescent="0.3">
      <c r="A822" s="316" t="s">
        <v>3413</v>
      </c>
      <c r="B822" s="317">
        <v>19291026</v>
      </c>
      <c r="C822" s="316" t="str">
        <f t="shared" si="24"/>
        <v>Leo Loftus debut</v>
      </c>
      <c r="D822" s="316" t="str">
        <f t="shared" si="25"/>
        <v>update lineups set player_notes = 'Leo Loftus debut' where game_id = 19291026 and player_name = 'Leo Loftus'</v>
      </c>
    </row>
    <row r="823" spans="1:4" x14ac:dyDescent="0.3">
      <c r="A823" s="316" t="s">
        <v>3048</v>
      </c>
      <c r="B823" s="317">
        <v>19280305</v>
      </c>
      <c r="C823" s="316" t="str">
        <f t="shared" si="24"/>
        <v>Leonard Boot debut</v>
      </c>
      <c r="D823" s="316" t="str">
        <f t="shared" si="25"/>
        <v>update lineups set player_notes = 'Leonard Boot debut' where game_id = 19280305 and player_name = 'Leonard Boot'</v>
      </c>
    </row>
    <row r="824" spans="1:4" x14ac:dyDescent="0.3">
      <c r="A824" s="316" t="s">
        <v>3279</v>
      </c>
      <c r="B824" s="317">
        <v>19690412</v>
      </c>
      <c r="C824" s="316" t="str">
        <f t="shared" si="24"/>
        <v>Leonard Harris debut</v>
      </c>
      <c r="D824" s="316" t="str">
        <f t="shared" si="25"/>
        <v>update lineups set player_notes = 'Leonard Harris debut' where game_id = 19690412 and player_name = 'Leonard Harris'</v>
      </c>
    </row>
    <row r="825" spans="1:4" x14ac:dyDescent="0.3">
      <c r="A825" s="316" t="s">
        <v>2996</v>
      </c>
      <c r="B825" s="317">
        <v>19131018</v>
      </c>
      <c r="C825" s="316" t="str">
        <f t="shared" si="24"/>
        <v>Levi Yates debut</v>
      </c>
      <c r="D825" s="316" t="str">
        <f t="shared" si="25"/>
        <v>update lineups set player_notes = 'Levi Yates debut' where game_id = 19131018 and player_name = 'Levi Yates'</v>
      </c>
    </row>
    <row r="826" spans="1:4" x14ac:dyDescent="0.3">
      <c r="A826" s="316" t="s">
        <v>1579</v>
      </c>
      <c r="B826" s="317">
        <v>19410524</v>
      </c>
      <c r="C826" s="316" t="str">
        <f t="shared" si="24"/>
        <v>Lewis debut</v>
      </c>
      <c r="D826" s="316" t="str">
        <f t="shared" si="25"/>
        <v>update lineups set player_notes = 'Lewis debut' where game_id = 19410524 and player_name = 'Lewis'</v>
      </c>
    </row>
    <row r="827" spans="1:4" x14ac:dyDescent="0.3">
      <c r="A827" s="316" t="s">
        <v>3451</v>
      </c>
      <c r="B827" s="317">
        <v>20061018</v>
      </c>
      <c r="C827" s="316" t="str">
        <f t="shared" si="24"/>
        <v>Lewis McGugan debut</v>
      </c>
      <c r="D827" s="316" t="str">
        <f t="shared" si="25"/>
        <v>update lineups set player_notes = 'Lewis McGugan debut' where game_id = 20061018 and player_name = 'Lewis McGugan'</v>
      </c>
    </row>
    <row r="828" spans="1:4" x14ac:dyDescent="0.3">
      <c r="A828" s="316" t="s">
        <v>2916</v>
      </c>
      <c r="B828" s="317">
        <v>19380827</v>
      </c>
      <c r="C828" s="316" t="str">
        <f t="shared" si="24"/>
        <v>Lewis Stoker debut</v>
      </c>
      <c r="D828" s="316" t="str">
        <f t="shared" si="25"/>
        <v>update lineups set player_notes = 'Lewis Stoker debut' where game_id = 19380827 and player_name = 'Lewis Stoker'</v>
      </c>
    </row>
    <row r="829" spans="1:4" x14ac:dyDescent="0.3">
      <c r="A829" s="316" t="s">
        <v>3312</v>
      </c>
      <c r="B829" s="317">
        <v>20080723</v>
      </c>
      <c r="C829" s="316" t="str">
        <f t="shared" si="24"/>
        <v>Liam Hook debut</v>
      </c>
      <c r="D829" s="316" t="str">
        <f t="shared" si="25"/>
        <v>update lineups set player_notes = 'Liam Hook debut' where game_id = 20080723 and player_name = 'Liam Hook'</v>
      </c>
    </row>
    <row r="830" spans="1:4" x14ac:dyDescent="0.3">
      <c r="A830" s="316" t="s">
        <v>4663</v>
      </c>
      <c r="B830" s="317">
        <v>19690430</v>
      </c>
      <c r="C830" s="316" t="str">
        <f t="shared" ref="C830:C893" si="26">CONCATENATE(A830, " debut")</f>
        <v>Liam O''Kane debut</v>
      </c>
      <c r="D830" s="316" t="str">
        <f t="shared" ref="D830:D893" si="27">CONCATENATE("update lineups set player_notes = '", C830, "' where game_id = ", B830, " and player_name = '",A830,"'" )</f>
        <v>update lineups set player_notes = 'Liam O''Kane debut' where game_id = 19690430 and player_name = 'Liam O''Kane'</v>
      </c>
    </row>
    <row r="831" spans="1:4" x14ac:dyDescent="0.3">
      <c r="A831" s="316" t="s">
        <v>3806</v>
      </c>
      <c r="B831" s="317">
        <v>20151024</v>
      </c>
      <c r="C831" s="316" t="str">
        <f t="shared" si="26"/>
        <v>Liam Trotter debut</v>
      </c>
      <c r="D831" s="316" t="str">
        <f t="shared" si="27"/>
        <v>update lineups set player_notes = 'Liam Trotter debut' where game_id = 20151024 and player_name = 'Liam Trotter'</v>
      </c>
    </row>
    <row r="832" spans="1:4" x14ac:dyDescent="0.3">
      <c r="A832" s="316" t="s">
        <v>2109</v>
      </c>
      <c r="B832" s="317">
        <v>18831201</v>
      </c>
      <c r="C832" s="316" t="str">
        <f t="shared" si="26"/>
        <v>Liley debut</v>
      </c>
      <c r="D832" s="316" t="str">
        <f t="shared" si="27"/>
        <v>update lineups set player_notes = 'Liley debut' where game_id = 18831201 and player_name = 'Liley'</v>
      </c>
    </row>
    <row r="833" spans="1:4" x14ac:dyDescent="0.3">
      <c r="A833" s="316" t="s">
        <v>1490</v>
      </c>
      <c r="B833" s="317">
        <v>19450310</v>
      </c>
      <c r="C833" s="316" t="str">
        <f t="shared" si="26"/>
        <v>Linacre (1945) debut</v>
      </c>
      <c r="D833" s="316" t="str">
        <f t="shared" si="27"/>
        <v>update lineups set player_notes = 'Linacre (1945) debut' where game_id = 19450310 and player_name = 'Linacre (1945)'</v>
      </c>
    </row>
    <row r="834" spans="1:4" x14ac:dyDescent="0.3">
      <c r="A834" s="316" t="s">
        <v>1991</v>
      </c>
      <c r="B834" s="317">
        <v>18990902</v>
      </c>
      <c r="C834" s="316" t="str">
        <f t="shared" si="26"/>
        <v>Lockyer debut</v>
      </c>
      <c r="D834" s="316" t="str">
        <f t="shared" si="27"/>
        <v>update lineups set player_notes = 'Lockyer debut' where game_id = 18990902 and player_name = 'Lockyer'</v>
      </c>
    </row>
    <row r="835" spans="1:4" x14ac:dyDescent="0.3">
      <c r="A835" s="316" t="s">
        <v>1460</v>
      </c>
      <c r="B835" s="317">
        <v>19431225</v>
      </c>
      <c r="C835" s="316" t="str">
        <f t="shared" si="26"/>
        <v>Long debut</v>
      </c>
      <c r="D835" s="316" t="str">
        <f t="shared" si="27"/>
        <v>update lineups set player_notes = 'Long debut' where game_id = 19431225 and player_name = 'Long'</v>
      </c>
    </row>
    <row r="836" spans="1:4" x14ac:dyDescent="0.3">
      <c r="A836" s="316" t="s">
        <v>1624</v>
      </c>
      <c r="B836" s="317">
        <v>19410202</v>
      </c>
      <c r="C836" s="316" t="str">
        <f t="shared" si="26"/>
        <v>Lowrie debut</v>
      </c>
      <c r="D836" s="316" t="str">
        <f t="shared" si="27"/>
        <v>update lineups set player_notes = 'Lowrie debut' where game_id = 19410202 and player_name = 'Lowrie'</v>
      </c>
    </row>
    <row r="837" spans="1:4" x14ac:dyDescent="0.3">
      <c r="A837" s="316" t="s">
        <v>3093</v>
      </c>
      <c r="B837" s="317">
        <v>20070203</v>
      </c>
      <c r="C837" s="316" t="str">
        <f t="shared" si="26"/>
        <v>Luke Chambers debut</v>
      </c>
      <c r="D837" s="316" t="str">
        <f t="shared" si="27"/>
        <v>update lineups set player_notes = 'Luke Chambers debut' where game_id = 20070203 and player_name = 'Luke Chambers'</v>
      </c>
    </row>
    <row r="838" spans="1:4" x14ac:dyDescent="0.3">
      <c r="A838" s="316" t="s">
        <v>2107</v>
      </c>
      <c r="B838" s="317">
        <v>18821207</v>
      </c>
      <c r="C838" s="316" t="str">
        <f t="shared" si="26"/>
        <v>Luntley debut</v>
      </c>
      <c r="D838" s="316" t="str">
        <f t="shared" si="27"/>
        <v>update lineups set player_notes = 'Luntley debut' where game_id = 18821207 and player_name = 'Luntley'</v>
      </c>
    </row>
    <row r="839" spans="1:4" x14ac:dyDescent="0.3">
      <c r="A839" s="316" t="s">
        <v>2078</v>
      </c>
      <c r="B839" s="317">
        <v>18900322</v>
      </c>
      <c r="C839" s="316" t="str">
        <f t="shared" si="26"/>
        <v>Mabbott debut</v>
      </c>
      <c r="D839" s="316" t="str">
        <f t="shared" si="27"/>
        <v>update lineups set player_notes = 'Mabbott debut' where game_id = 18900322 and player_name = 'Mabbott'</v>
      </c>
    </row>
    <row r="840" spans="1:4" x14ac:dyDescent="0.3">
      <c r="A840" s="316" t="s">
        <v>1902</v>
      </c>
      <c r="B840" s="317">
        <v>19120427</v>
      </c>
      <c r="C840" s="316" t="str">
        <f t="shared" si="26"/>
        <v>Machin debut</v>
      </c>
      <c r="D840" s="316" t="str">
        <f t="shared" si="27"/>
        <v>update lineups set player_notes = 'Machin debut' where game_id = 19120427 and player_name = 'Machin'</v>
      </c>
    </row>
    <row r="841" spans="1:4" x14ac:dyDescent="0.3">
      <c r="A841" s="316" t="s">
        <v>2092</v>
      </c>
      <c r="B841" s="317">
        <v>18890223</v>
      </c>
      <c r="C841" s="316" t="str">
        <f t="shared" si="26"/>
        <v>MacJohn debut</v>
      </c>
      <c r="D841" s="316" t="str">
        <f t="shared" si="27"/>
        <v>update lineups set player_notes = 'MacJohn debut' where game_id = 18890223 and player_name = 'MacJohn'</v>
      </c>
    </row>
    <row r="842" spans="1:4" x14ac:dyDescent="0.3">
      <c r="A842" s="316" t="s">
        <v>3106</v>
      </c>
      <c r="B842" s="317">
        <v>19541218</v>
      </c>
      <c r="C842" s="316" t="str">
        <f t="shared" si="26"/>
        <v>Malcolm Cluroe debut</v>
      </c>
      <c r="D842" s="316" t="str">
        <f t="shared" si="27"/>
        <v>update lineups set player_notes = 'Malcolm Cluroe debut' where game_id = 19541218 and player_name = 'Malcolm Cluroe'</v>
      </c>
    </row>
    <row r="843" spans="1:4" x14ac:dyDescent="0.3">
      <c r="A843" s="316" t="s">
        <v>3719</v>
      </c>
      <c r="B843" s="317">
        <v>19941022</v>
      </c>
      <c r="C843" s="316" t="str">
        <f t="shared" si="26"/>
        <v>Malcolm Rigby debut</v>
      </c>
      <c r="D843" s="316" t="str">
        <f t="shared" si="27"/>
        <v>update lineups set player_notes = 'Malcolm Rigby debut' where game_id = 19941022 and player_name = 'Malcolm Rigby'</v>
      </c>
    </row>
    <row r="844" spans="1:4" x14ac:dyDescent="0.3">
      <c r="A844" s="316" t="s">
        <v>3520</v>
      </c>
      <c r="B844" s="317">
        <v>19970724</v>
      </c>
      <c r="C844" s="316" t="str">
        <f t="shared" si="26"/>
        <v>Marco Pascolo debut</v>
      </c>
      <c r="D844" s="316" t="str">
        <f t="shared" si="27"/>
        <v>update lineups set player_notes = 'Marco Pascolo debut' where game_id = 19970724 and player_name = 'Marco Pascolo'</v>
      </c>
    </row>
    <row r="845" spans="1:4" x14ac:dyDescent="0.3">
      <c r="A845" s="316" t="s">
        <v>3268</v>
      </c>
      <c r="B845" s="317">
        <v>20020803</v>
      </c>
      <c r="C845" s="316" t="str">
        <f t="shared" si="26"/>
        <v>Marcus Hall debut</v>
      </c>
      <c r="D845" s="316" t="str">
        <f t="shared" si="27"/>
        <v>update lineups set player_notes = 'Marcus Hall debut' where game_id = 20020803 and player_name = 'Marcus Hall'</v>
      </c>
    </row>
    <row r="846" spans="1:4" x14ac:dyDescent="0.3">
      <c r="A846" s="316" t="s">
        <v>2951</v>
      </c>
      <c r="B846" s="317">
        <v>20101218</v>
      </c>
      <c r="C846" s="316" t="str">
        <f t="shared" si="26"/>
        <v>Marcus Tudgay debut</v>
      </c>
      <c r="D846" s="316" t="str">
        <f t="shared" si="27"/>
        <v>update lineups set player_notes = 'Marcus Tudgay debut' where game_id = 20101218 and player_name = 'Marcus Tudgay'</v>
      </c>
    </row>
    <row r="847" spans="1:4" x14ac:dyDescent="0.3">
      <c r="A847" s="316" t="s">
        <v>3077</v>
      </c>
      <c r="B847" s="317">
        <v>20080405</v>
      </c>
      <c r="C847" s="316" t="str">
        <f t="shared" si="26"/>
        <v>Mark Byrne debut</v>
      </c>
      <c r="D847" s="316" t="str">
        <f t="shared" si="27"/>
        <v>update lineups set player_notes = 'Mark Byrne debut' where game_id = 20080405 and player_name = 'Mark Byrne'</v>
      </c>
    </row>
    <row r="848" spans="1:4" x14ac:dyDescent="0.3">
      <c r="A848" s="316" t="s">
        <v>3427</v>
      </c>
      <c r="B848" s="317">
        <v>19881026</v>
      </c>
      <c r="C848" s="316" t="str">
        <f t="shared" si="26"/>
        <v>Mark Crossley debut</v>
      </c>
      <c r="D848" s="316" t="str">
        <f t="shared" si="27"/>
        <v>update lineups set player_notes = 'Mark Crossley debut' where game_id = 19881026 and player_name = 'Mark Crossley'</v>
      </c>
    </row>
    <row r="849" spans="1:4" x14ac:dyDescent="0.3">
      <c r="A849" s="316" t="s">
        <v>3244</v>
      </c>
      <c r="B849" s="317">
        <v>19980427</v>
      </c>
      <c r="C849" s="316" t="str">
        <f t="shared" si="26"/>
        <v>Mark Goodlad debut</v>
      </c>
      <c r="D849" s="316" t="str">
        <f t="shared" si="27"/>
        <v>update lineups set player_notes = 'Mark Goodlad debut' where game_id = 19980427 and player_name = 'Mark Goodlad'</v>
      </c>
    </row>
    <row r="850" spans="1:4" x14ac:dyDescent="0.3">
      <c r="A850" s="316" t="s">
        <v>3550</v>
      </c>
      <c r="B850" s="317">
        <v>19810829</v>
      </c>
      <c r="C850" s="316" t="str">
        <f t="shared" si="26"/>
        <v>Mark Proctor debut</v>
      </c>
      <c r="D850" s="316" t="str">
        <f t="shared" si="27"/>
        <v>update lineups set player_notes = 'Mark Proctor debut' where game_id = 19810829 and player_name = 'Mark Proctor'</v>
      </c>
    </row>
    <row r="851" spans="1:4" x14ac:dyDescent="0.3">
      <c r="A851" s="316" t="s">
        <v>3575</v>
      </c>
      <c r="B851" s="317">
        <v>19830319</v>
      </c>
      <c r="C851" s="316" t="str">
        <f t="shared" si="26"/>
        <v>Mark Smalley debut</v>
      </c>
      <c r="D851" s="316" t="str">
        <f t="shared" si="27"/>
        <v>update lineups set player_notes = 'Mark Smalley debut' where game_id = 19830319 and player_name = 'Mark Smalley'</v>
      </c>
    </row>
    <row r="852" spans="1:4" x14ac:dyDescent="0.3">
      <c r="A852" s="316" t="s">
        <v>3275</v>
      </c>
      <c r="B852" s="317">
        <v>19980503</v>
      </c>
      <c r="C852" s="316" t="str">
        <f t="shared" si="26"/>
        <v>Marlon Harewood debut</v>
      </c>
      <c r="D852" s="316" t="str">
        <f t="shared" si="27"/>
        <v>update lineups set player_notes = 'Marlon Harewood debut' where game_id = 19980503 and player_name = 'Marlon Harewood'</v>
      </c>
    </row>
    <row r="853" spans="1:4" x14ac:dyDescent="0.3">
      <c r="A853" s="316" t="s">
        <v>3377</v>
      </c>
      <c r="B853" s="317">
        <v>20031129</v>
      </c>
      <c r="C853" s="316" t="str">
        <f t="shared" si="26"/>
        <v>Marlon King debut</v>
      </c>
      <c r="D853" s="316" t="str">
        <f t="shared" si="27"/>
        <v>update lineups set player_notes = 'Marlon King debut' where game_id = 20031129 and player_name = 'Marlon King'</v>
      </c>
    </row>
    <row r="854" spans="1:4" x14ac:dyDescent="0.3">
      <c r="A854" s="316" t="s">
        <v>2010</v>
      </c>
      <c r="B854" s="317">
        <v>18970408</v>
      </c>
      <c r="C854" s="316" t="str">
        <f t="shared" si="26"/>
        <v>Martin (1897-98) debut</v>
      </c>
      <c r="D854" s="316" t="str">
        <f t="shared" si="27"/>
        <v>update lineups set player_notes = 'Martin (1897-98) debut' where game_id = 18970408 and player_name = 'Martin (1897-98)'</v>
      </c>
    </row>
    <row r="855" spans="1:4" x14ac:dyDescent="0.3">
      <c r="A855" s="316" t="s">
        <v>1828</v>
      </c>
      <c r="B855" s="317">
        <v>19150911</v>
      </c>
      <c r="C855" s="316" t="str">
        <f t="shared" si="26"/>
        <v>Martin (1915-19) debut</v>
      </c>
      <c r="D855" s="316" t="str">
        <f t="shared" si="27"/>
        <v>update lineups set player_notes = 'Martin (1915-19) debut' where game_id = 19150911 and player_name = 'Martin (1915-19)'</v>
      </c>
    </row>
    <row r="856" spans="1:4" x14ac:dyDescent="0.3">
      <c r="A856" s="316" t="s">
        <v>1387</v>
      </c>
      <c r="B856" s="317">
        <v>19521101</v>
      </c>
      <c r="C856" s="316" t="str">
        <f t="shared" si="26"/>
        <v>Martin (1952-54) debut</v>
      </c>
      <c r="D856" s="316" t="str">
        <f t="shared" si="27"/>
        <v>update lineups set player_notes = 'Martin (1952-54) debut' where game_id = 19521101 and player_name = 'Martin (1952-54)'</v>
      </c>
    </row>
    <row r="857" spans="1:4" x14ac:dyDescent="0.3">
      <c r="A857" s="316" t="s">
        <v>4664</v>
      </c>
      <c r="B857" s="317">
        <v>19711120</v>
      </c>
      <c r="C857" s="316" t="str">
        <f t="shared" si="26"/>
        <v>Martin O''Neill debut</v>
      </c>
      <c r="D857" s="316" t="str">
        <f t="shared" si="27"/>
        <v>update lineups set player_notes = 'Martin O''Neill debut' where game_id = 19711120 and player_name = 'Martin O''Neill'</v>
      </c>
    </row>
    <row r="858" spans="1:4" x14ac:dyDescent="0.3">
      <c r="A858" s="316" t="s">
        <v>2959</v>
      </c>
      <c r="B858" s="317">
        <v>20051018</v>
      </c>
      <c r="C858" s="316" t="str">
        <f t="shared" si="26"/>
        <v>Martin Vickerton debut</v>
      </c>
      <c r="D858" s="316" t="str">
        <f t="shared" si="27"/>
        <v>update lineups set player_notes = 'Martin Vickerton debut' where game_id = 20051018 and player_name = 'Martin Vickerton'</v>
      </c>
    </row>
    <row r="859" spans="1:4" x14ac:dyDescent="0.3">
      <c r="A859" s="316" t="s">
        <v>1578</v>
      </c>
      <c r="B859" s="317">
        <v>19401228</v>
      </c>
      <c r="C859" s="316" t="str">
        <f t="shared" si="26"/>
        <v>Mason (1940-42) debut</v>
      </c>
      <c r="D859" s="316" t="str">
        <f t="shared" si="27"/>
        <v>update lineups set player_notes = 'Mason (1940-42) debut' where game_id = 19401228 and player_name = 'Mason (1940-42)'</v>
      </c>
    </row>
    <row r="860" spans="1:4" x14ac:dyDescent="0.3">
      <c r="A860" s="316" t="s">
        <v>1543</v>
      </c>
      <c r="B860" s="317">
        <v>19391125</v>
      </c>
      <c r="C860" s="316" t="str">
        <f t="shared" si="26"/>
        <v>Massey debut</v>
      </c>
      <c r="D860" s="316" t="str">
        <f t="shared" si="27"/>
        <v>update lineups set player_notes = 'Massey debut' where game_id = 19391125 and player_name = 'Massey'</v>
      </c>
    </row>
    <row r="861" spans="1:4" x14ac:dyDescent="0.3">
      <c r="A861" s="316" t="s">
        <v>3154</v>
      </c>
      <c r="B861" s="317">
        <v>20110816</v>
      </c>
      <c r="C861" s="316" t="str">
        <f t="shared" si="26"/>
        <v>Matt Derbyshire debut</v>
      </c>
      <c r="D861" s="316" t="str">
        <f t="shared" si="27"/>
        <v>update lineups set player_notes = 'Matt Derbyshire debut' where game_id = 20110816 and player_name = 'Matt Derbyshire'</v>
      </c>
    </row>
    <row r="862" spans="1:4" x14ac:dyDescent="0.3">
      <c r="A862" s="316" t="s">
        <v>3555</v>
      </c>
      <c r="B862" s="317">
        <v>20140809</v>
      </c>
      <c r="C862" s="316" t="str">
        <f t="shared" si="26"/>
        <v>Matt Fryatt debut</v>
      </c>
      <c r="D862" s="316" t="str">
        <f t="shared" si="27"/>
        <v>update lineups set player_notes = 'Matt Fryatt debut' where game_id = 20140809 and player_name = 'Matt Fryatt'</v>
      </c>
    </row>
    <row r="863" spans="1:4" x14ac:dyDescent="0.3">
      <c r="A863" s="316" t="s">
        <v>3412</v>
      </c>
      <c r="B863" s="317">
        <v>20070721</v>
      </c>
      <c r="C863" s="316" t="str">
        <f t="shared" si="26"/>
        <v>Matt Lockwood debut</v>
      </c>
      <c r="D863" s="316" t="str">
        <f t="shared" si="27"/>
        <v>update lineups set player_notes = 'Matt Lockwood debut' where game_id = 20070721 and player_name = 'Matt Lockwood'</v>
      </c>
    </row>
    <row r="864" spans="1:4" x14ac:dyDescent="0.3">
      <c r="A864" s="316" t="s">
        <v>3024</v>
      </c>
      <c r="B864" s="317">
        <v>20150807</v>
      </c>
      <c r="C864" s="316" t="str">
        <f t="shared" si="26"/>
        <v>Matt Mills debut</v>
      </c>
      <c r="D864" s="316" t="str">
        <f t="shared" si="27"/>
        <v>update lineups set player_notes = 'Matt Mills debut' where game_id = 20150807 and player_name = 'Matt Mills'</v>
      </c>
    </row>
    <row r="865" spans="1:4" x14ac:dyDescent="0.3">
      <c r="A865" s="316" t="s">
        <v>2936</v>
      </c>
      <c r="B865" s="317">
        <v>20070730</v>
      </c>
      <c r="C865" s="316" t="str">
        <f t="shared" si="26"/>
        <v>Matt Thornhill debut</v>
      </c>
      <c r="D865" s="316" t="str">
        <f t="shared" si="27"/>
        <v>update lineups set player_notes = 'Matt Thornhill debut' where game_id = 20070730 and player_name = 'Matt Thornhill'</v>
      </c>
    </row>
    <row r="866" spans="1:4" x14ac:dyDescent="0.3">
      <c r="A866" s="316" t="s">
        <v>3678</v>
      </c>
      <c r="B866" s="317">
        <v>19310829</v>
      </c>
      <c r="C866" s="316" t="str">
        <f t="shared" si="26"/>
        <v>Matthew Bell debut</v>
      </c>
      <c r="D866" s="316" t="str">
        <f t="shared" si="27"/>
        <v>update lineups set player_notes = 'Matthew Bell debut' where game_id = 19310829 and player_name = 'Matthew Bell'</v>
      </c>
    </row>
    <row r="867" spans="1:4" x14ac:dyDescent="0.3">
      <c r="A867" s="316" t="s">
        <v>3064</v>
      </c>
      <c r="B867" s="317">
        <v>19011207</v>
      </c>
      <c r="C867" s="316" t="str">
        <f t="shared" si="26"/>
        <v>Matthew Broughton debut</v>
      </c>
      <c r="D867" s="316" t="str">
        <f t="shared" si="27"/>
        <v>update lineups set player_notes = 'Matthew Broughton debut' where game_id = 19011207 and player_name = 'Matthew Broughton'</v>
      </c>
    </row>
    <row r="868" spans="1:4" x14ac:dyDescent="0.3">
      <c r="A868" s="316" t="s">
        <v>3755</v>
      </c>
      <c r="B868" s="317">
        <v>20000501</v>
      </c>
      <c r="C868" s="316" t="str">
        <f t="shared" si="26"/>
        <v>Matthew Turner debut</v>
      </c>
      <c r="D868" s="316" t="str">
        <f t="shared" si="27"/>
        <v>update lineups set player_notes = 'Matthew Turner debut' where game_id = 20000501 and player_name = 'Matthew Turner'</v>
      </c>
    </row>
    <row r="869" spans="1:4" x14ac:dyDescent="0.3">
      <c r="A869" s="316" t="s">
        <v>2956</v>
      </c>
      <c r="B869" s="317">
        <v>20001209</v>
      </c>
      <c r="C869" s="316" t="str">
        <f t="shared" si="26"/>
        <v>Matthew Upson debut</v>
      </c>
      <c r="D869" s="316" t="str">
        <f t="shared" si="27"/>
        <v>update lineups set player_notes = 'Matthew Upson debut' where game_id = 20001209 and player_name = 'Matthew Upson'</v>
      </c>
    </row>
    <row r="870" spans="1:4" x14ac:dyDescent="0.3">
      <c r="A870" s="316" t="s">
        <v>1577</v>
      </c>
      <c r="B870" s="317">
        <v>19410830</v>
      </c>
      <c r="C870" s="316" t="str">
        <f t="shared" si="26"/>
        <v>Matthews debut</v>
      </c>
      <c r="D870" s="316" t="str">
        <f t="shared" si="27"/>
        <v>update lineups set player_notes = 'Matthews debut' where game_id = 19410830 and player_name = 'Matthews'</v>
      </c>
    </row>
    <row r="871" spans="1:4" x14ac:dyDescent="0.3">
      <c r="A871" s="316" t="s">
        <v>3415</v>
      </c>
      <c r="B871" s="317">
        <v>19980915</v>
      </c>
      <c r="C871" s="316" t="str">
        <f t="shared" si="26"/>
        <v>Matthieu Louis-Jean debut</v>
      </c>
      <c r="D871" s="316" t="str">
        <f t="shared" si="27"/>
        <v>update lineups set player_notes = 'Matthieu Louis-Jean debut' where game_id = 19980915 and player_name = 'Matthieu Louis-Jean'</v>
      </c>
    </row>
    <row r="872" spans="1:4" x14ac:dyDescent="0.3">
      <c r="A872" s="316" t="s">
        <v>3808</v>
      </c>
      <c r="B872" s="317">
        <v>20160712</v>
      </c>
      <c r="C872" s="316" t="str">
        <f t="shared" si="26"/>
        <v>Matty Cash debut</v>
      </c>
      <c r="D872" s="316" t="str">
        <f t="shared" si="27"/>
        <v>update lineups set player_notes = 'Matty Cash debut' where game_id = 20160712 and player_name = 'Matty Cash'</v>
      </c>
    </row>
    <row r="873" spans="1:4" x14ac:dyDescent="0.3">
      <c r="A873" s="316" t="s">
        <v>3564</v>
      </c>
      <c r="B873" s="317">
        <v>20120811</v>
      </c>
      <c r="C873" s="316" t="str">
        <f t="shared" si="26"/>
        <v>Matty Regan debut</v>
      </c>
      <c r="D873" s="316" t="str">
        <f t="shared" si="27"/>
        <v>update lineups set player_notes = 'Matty Regan debut' where game_id = 20120811 and player_name = 'Matty Regan'</v>
      </c>
    </row>
    <row r="874" spans="1:4" x14ac:dyDescent="0.3">
      <c r="A874" s="316" t="s">
        <v>1459</v>
      </c>
      <c r="B874" s="317">
        <v>19390826</v>
      </c>
      <c r="C874" s="316" t="str">
        <f t="shared" si="26"/>
        <v>Maund ? debut</v>
      </c>
      <c r="D874" s="316" t="str">
        <f t="shared" si="27"/>
        <v>update lineups set player_notes = 'Maund ? debut' where game_id = 19390826 and player_name = 'Maund ?'</v>
      </c>
    </row>
    <row r="875" spans="1:4" x14ac:dyDescent="0.3">
      <c r="A875" s="316" t="s">
        <v>1401</v>
      </c>
      <c r="B875" s="317">
        <v>19360201</v>
      </c>
      <c r="C875" s="316" t="str">
        <f t="shared" si="26"/>
        <v>McCall ? debut</v>
      </c>
      <c r="D875" s="316" t="str">
        <f t="shared" si="27"/>
        <v>update lineups set player_notes = 'McCall ? debut' where game_id = 19360201 and player_name = 'McCall ?'</v>
      </c>
    </row>
    <row r="876" spans="1:4" x14ac:dyDescent="0.3">
      <c r="A876" s="316" t="s">
        <v>1644</v>
      </c>
      <c r="B876" s="317">
        <v>19390826</v>
      </c>
      <c r="C876" s="316" t="str">
        <f t="shared" si="26"/>
        <v>McCall Andy debut</v>
      </c>
      <c r="D876" s="316" t="str">
        <f t="shared" si="27"/>
        <v>update lineups set player_notes = 'McCall Andy debut' where game_id = 19390826 and player_name = 'McCall Andy'</v>
      </c>
    </row>
    <row r="877" spans="1:4" x14ac:dyDescent="0.3">
      <c r="A877" s="316" t="s">
        <v>1901</v>
      </c>
      <c r="B877" s="317">
        <v>19110930</v>
      </c>
      <c r="C877" s="316" t="str">
        <f t="shared" si="26"/>
        <v>McCann D debut</v>
      </c>
      <c r="D877" s="316" t="str">
        <f t="shared" si="27"/>
        <v>update lineups set player_notes = 'McCann D debut' where game_id = 19110930 and player_name = 'McCann D'</v>
      </c>
    </row>
    <row r="878" spans="1:4" x14ac:dyDescent="0.3">
      <c r="A878" s="316" t="s">
        <v>2844</v>
      </c>
      <c r="B878" s="317">
        <v>20090723</v>
      </c>
      <c r="C878" s="316" t="str">
        <f t="shared" si="26"/>
        <v>McCashin Sean debut</v>
      </c>
      <c r="D878" s="316" t="str">
        <f t="shared" si="27"/>
        <v>update lineups set player_notes = 'McCashin Sean debut' where game_id = 20090723 and player_name = 'McCashin Sean'</v>
      </c>
    </row>
    <row r="879" spans="1:4" x14ac:dyDescent="0.3">
      <c r="A879" s="316" t="s">
        <v>1574</v>
      </c>
      <c r="B879" s="317">
        <v>19411122</v>
      </c>
      <c r="C879" s="316" t="str">
        <f t="shared" si="26"/>
        <v>McFadden debut</v>
      </c>
      <c r="D879" s="316" t="str">
        <f t="shared" si="27"/>
        <v>update lineups set player_notes = 'McFadden debut' where game_id = 19411122 and player_name = 'McFadden'</v>
      </c>
    </row>
    <row r="880" spans="1:4" x14ac:dyDescent="0.3">
      <c r="A880" s="316" t="s">
        <v>1642</v>
      </c>
      <c r="B880" s="317">
        <v>19400529</v>
      </c>
      <c r="C880" s="316" t="str">
        <f t="shared" si="26"/>
        <v>McKenzie (1940) debut</v>
      </c>
      <c r="D880" s="316" t="str">
        <f t="shared" si="27"/>
        <v>update lineups set player_notes = 'McKenzie (1940) debut' where game_id = 19400529 and player_name = 'McKenzie (1940)'</v>
      </c>
    </row>
    <row r="881" spans="1:4" x14ac:dyDescent="0.3">
      <c r="A881" s="316" t="s">
        <v>1246</v>
      </c>
      <c r="B881" s="317">
        <v>19760426</v>
      </c>
      <c r="C881" s="316" t="str">
        <f t="shared" si="26"/>
        <v>McKenzie (1976-77) debut</v>
      </c>
      <c r="D881" s="316" t="str">
        <f t="shared" si="27"/>
        <v>update lineups set player_notes = 'McKenzie (1976-77) debut' where game_id = 19760426 and player_name = 'McKenzie (1976-77)'</v>
      </c>
    </row>
    <row r="882" spans="1:4" x14ac:dyDescent="0.3">
      <c r="A882" s="316" t="s">
        <v>1887</v>
      </c>
      <c r="B882" s="317">
        <v>19130903</v>
      </c>
      <c r="C882" s="316" t="str">
        <f t="shared" si="26"/>
        <v>McKnight debut</v>
      </c>
      <c r="D882" s="316" t="str">
        <f t="shared" si="27"/>
        <v>update lineups set player_notes = 'McKnight debut' where game_id = 19130903 and player_name = 'McKnight'</v>
      </c>
    </row>
    <row r="883" spans="1:4" x14ac:dyDescent="0.3">
      <c r="A883" s="316" t="s">
        <v>1067</v>
      </c>
      <c r="B883" s="317">
        <v>20000501</v>
      </c>
      <c r="C883" s="316" t="str">
        <f t="shared" si="26"/>
        <v>McNamara debut</v>
      </c>
      <c r="D883" s="316" t="str">
        <f t="shared" si="27"/>
        <v>update lineups set player_notes = 'McNamara debut' where game_id = 20000501 and player_name = 'McNamara'</v>
      </c>
    </row>
    <row r="884" spans="1:4" x14ac:dyDescent="0.3">
      <c r="A884" s="316" t="s">
        <v>1458</v>
      </c>
      <c r="B884" s="317">
        <v>19450303</v>
      </c>
      <c r="C884" s="316" t="str">
        <f t="shared" si="26"/>
        <v>McPherson (1945-46) debut</v>
      </c>
      <c r="D884" s="316" t="str">
        <f t="shared" si="27"/>
        <v>update lineups set player_notes = 'McPherson (1945-46) debut' where game_id = 19450303 and player_name = 'McPherson (1945-46)'</v>
      </c>
    </row>
    <row r="885" spans="1:4" x14ac:dyDescent="0.3">
      <c r="A885" s="316" t="s">
        <v>2077</v>
      </c>
      <c r="B885" s="317">
        <v>18890921</v>
      </c>
      <c r="C885" s="316" t="str">
        <f t="shared" si="26"/>
        <v>McUlrich debut</v>
      </c>
      <c r="D885" s="316" t="str">
        <f t="shared" si="27"/>
        <v>update lineups set player_notes = 'McUlrich debut' where game_id = 18890921 and player_name = 'McUlrich'</v>
      </c>
    </row>
    <row r="886" spans="1:4" x14ac:dyDescent="0.3">
      <c r="A886" s="316" t="s">
        <v>1573</v>
      </c>
      <c r="B886" s="317">
        <v>19410920</v>
      </c>
      <c r="C886" s="316" t="str">
        <f t="shared" si="26"/>
        <v>Meek debut</v>
      </c>
      <c r="D886" s="316" t="str">
        <f t="shared" si="27"/>
        <v>update lineups set player_notes = 'Meek debut' where game_id = 19410920 and player_name = 'Meek'</v>
      </c>
    </row>
    <row r="887" spans="1:4" x14ac:dyDescent="0.3">
      <c r="A887" s="316" t="s">
        <v>1107</v>
      </c>
      <c r="B887" s="317">
        <v>19980508</v>
      </c>
      <c r="C887" s="316" t="str">
        <f t="shared" si="26"/>
        <v>Mendy (Guest) debut</v>
      </c>
      <c r="D887" s="316" t="str">
        <f t="shared" si="27"/>
        <v>update lineups set player_notes = 'Mendy (Guest) debut' where game_id = 19980508 and player_name = 'Mendy (Guest)'</v>
      </c>
    </row>
    <row r="888" spans="1:4" x14ac:dyDescent="0.3">
      <c r="A888" s="316" t="s">
        <v>1572</v>
      </c>
      <c r="B888" s="317">
        <v>19401228</v>
      </c>
      <c r="C888" s="316" t="str">
        <f t="shared" si="26"/>
        <v>Merrick debut</v>
      </c>
      <c r="D888" s="316" t="str">
        <f t="shared" si="27"/>
        <v>update lineups set player_notes = 'Merrick debut' where game_id = 19401228 and player_name = 'Merrick'</v>
      </c>
    </row>
    <row r="889" spans="1:4" x14ac:dyDescent="0.3">
      <c r="A889" s="316" t="s">
        <v>1571</v>
      </c>
      <c r="B889" s="317">
        <v>19410118</v>
      </c>
      <c r="C889" s="316" t="str">
        <f t="shared" si="26"/>
        <v>Metcalf debut</v>
      </c>
      <c r="D889" s="316" t="str">
        <f t="shared" si="27"/>
        <v>update lineups set player_notes = 'Metcalf debut' where game_id = 19410118 and player_name = 'Metcalf'</v>
      </c>
    </row>
    <row r="890" spans="1:4" x14ac:dyDescent="0.3">
      <c r="A890" s="316" t="s">
        <v>3150</v>
      </c>
      <c r="B890" s="317">
        <v>19730421</v>
      </c>
      <c r="C890" s="316" t="str">
        <f t="shared" si="26"/>
        <v>Miah Dennehy debut</v>
      </c>
      <c r="D890" s="316" t="str">
        <f t="shared" si="27"/>
        <v>update lineups set player_notes = 'Miah Dennehy debut' where game_id = 19730421 and player_name = 'Miah Dennehy'</v>
      </c>
    </row>
    <row r="891" spans="1:4" x14ac:dyDescent="0.3">
      <c r="A891" s="316" t="s">
        <v>3099</v>
      </c>
      <c r="B891" s="317">
        <v>20040207</v>
      </c>
      <c r="C891" s="316" t="str">
        <f t="shared" si="26"/>
        <v>Michael Chopra debut</v>
      </c>
      <c r="D891" s="316" t="str">
        <f t="shared" si="27"/>
        <v>update lineups set player_notes = 'Michael Chopra debut' where game_id = 20040207 and player_name = 'Michael Chopra'</v>
      </c>
    </row>
    <row r="892" spans="1:4" x14ac:dyDescent="0.3">
      <c r="A892" s="316" t="s">
        <v>3148</v>
      </c>
      <c r="B892" s="317">
        <v>20010902</v>
      </c>
      <c r="C892" s="316" t="str">
        <f t="shared" si="26"/>
        <v>Michael Dawson debut</v>
      </c>
      <c r="D892" s="316" t="str">
        <f t="shared" si="27"/>
        <v>update lineups set player_notes = 'Michael Dawson debut' where game_id = 20010902 and player_name = 'Michael Dawson'</v>
      </c>
    </row>
    <row r="893" spans="1:4" x14ac:dyDescent="0.3">
      <c r="A893" s="316" t="s">
        <v>3236</v>
      </c>
      <c r="B893" s="317">
        <v>19680330</v>
      </c>
      <c r="C893" s="316" t="str">
        <f t="shared" si="26"/>
        <v>Michael Harby debut</v>
      </c>
      <c r="D893" s="316" t="str">
        <f t="shared" si="27"/>
        <v>update lineups set player_notes = 'Michael Harby debut' where game_id = 19680330 and player_name = 'Michael Harby'</v>
      </c>
    </row>
    <row r="894" spans="1:4" x14ac:dyDescent="0.3">
      <c r="A894" s="316" t="s">
        <v>3331</v>
      </c>
      <c r="B894" s="317">
        <v>19631221</v>
      </c>
      <c r="C894" s="316" t="str">
        <f t="shared" ref="C894:C957" si="28">CONCATENATE(A894, " debut")</f>
        <v>Michael Kear debut</v>
      </c>
      <c r="D894" s="316" t="str">
        <f t="shared" ref="D894:D957" si="29">CONCATENATE("update lineups set player_notes = '", C894, "' where game_id = ", B894, " and player_name = '",A894,"'" )</f>
        <v>update lineups set player_notes = 'Michael Kear debut' where game_id = 19631221 and player_name = 'Michael Kear'</v>
      </c>
    </row>
    <row r="895" spans="1:4" x14ac:dyDescent="0.3">
      <c r="A895" s="316" t="s">
        <v>3017</v>
      </c>
      <c r="B895" s="317">
        <v>20140809</v>
      </c>
      <c r="C895" s="316" t="str">
        <f t="shared" si="28"/>
        <v>Michael Mancienne debut</v>
      </c>
      <c r="D895" s="316" t="str">
        <f t="shared" si="29"/>
        <v>update lineups set player_notes = 'Michael Mancienne debut' where game_id = 20140809 and player_name = 'Michael Mancienne'</v>
      </c>
    </row>
    <row r="896" spans="1:4" x14ac:dyDescent="0.3">
      <c r="A896" s="316" t="s">
        <v>3730</v>
      </c>
      <c r="B896" s="317">
        <v>20030714</v>
      </c>
      <c r="C896" s="316" t="str">
        <f t="shared" si="28"/>
        <v>Michael Stewart debut</v>
      </c>
      <c r="D896" s="316" t="str">
        <f t="shared" si="29"/>
        <v>update lineups set player_notes = 'Michael Stewart debut' where game_id = 20030714 and player_name = 'Michael Stewart'</v>
      </c>
    </row>
    <row r="897" spans="1:4" x14ac:dyDescent="0.3">
      <c r="A897" s="316" t="s">
        <v>4541</v>
      </c>
      <c r="B897" s="317">
        <v>20140809</v>
      </c>
      <c r="C897" s="316" t="str">
        <f t="shared" si="28"/>
        <v>Michail Antonio debut</v>
      </c>
      <c r="D897" s="316" t="str">
        <f t="shared" si="29"/>
        <v>update lineups set player_notes = 'Michail Antonio debut' where game_id = 20140809 and player_name = 'Michail Antonio'</v>
      </c>
    </row>
    <row r="898" spans="1:4" x14ac:dyDescent="0.3">
      <c r="A898" s="316" t="s">
        <v>3527</v>
      </c>
      <c r="B898" s="317">
        <v>19390826</v>
      </c>
      <c r="C898" s="316" t="str">
        <f t="shared" si="28"/>
        <v>Mick Perry debut</v>
      </c>
      <c r="D898" s="316" t="str">
        <f t="shared" si="29"/>
        <v>update lineups set player_notes = 'Mick Perry debut' where game_id = 19390826 and player_name = 'Mick Perry'</v>
      </c>
    </row>
    <row r="899" spans="1:4" x14ac:dyDescent="0.3">
      <c r="A899" s="316" t="s">
        <v>3138</v>
      </c>
      <c r="B899" s="317">
        <v>20080722</v>
      </c>
      <c r="C899" s="316" t="str">
        <f t="shared" si="28"/>
        <v>Mickael Darnet debut</v>
      </c>
      <c r="D899" s="316" t="str">
        <f t="shared" si="29"/>
        <v>update lineups set player_notes = 'Mickael Darnet debut' where game_id = 20080722 and player_name = 'Mickael Darnet'</v>
      </c>
    </row>
    <row r="900" spans="1:4" x14ac:dyDescent="0.3">
      <c r="A900" s="316" t="s">
        <v>1520</v>
      </c>
      <c r="B900" s="317">
        <v>19440506</v>
      </c>
      <c r="C900" s="316" t="str">
        <f t="shared" si="28"/>
        <v>Middleton (1944) debut</v>
      </c>
      <c r="D900" s="316" t="str">
        <f t="shared" si="29"/>
        <v>update lineups set player_notes = 'Middleton (1944) debut' where game_id = 19440506 and player_name = 'Middleton (1944)'</v>
      </c>
    </row>
    <row r="901" spans="1:4" x14ac:dyDescent="0.3">
      <c r="A901" s="316" t="s">
        <v>2907</v>
      </c>
      <c r="B901" s="317">
        <v>19991114</v>
      </c>
      <c r="C901" s="316" t="str">
        <f t="shared" si="28"/>
        <v>Mikkel Beck debut</v>
      </c>
      <c r="D901" s="316" t="str">
        <f t="shared" si="29"/>
        <v>update lineups set player_notes = 'Mikkel Beck debut' where game_id = 19991114 and player_name = 'Mikkel Beck'</v>
      </c>
    </row>
    <row r="902" spans="1:4" x14ac:dyDescent="0.3">
      <c r="A902" s="316" t="s">
        <v>1052</v>
      </c>
      <c r="B902" s="317">
        <v>20020507</v>
      </c>
      <c r="C902" s="316" t="str">
        <f t="shared" si="28"/>
        <v>Miller (Triallist) debut</v>
      </c>
      <c r="D902" s="316" t="str">
        <f t="shared" si="29"/>
        <v>update lineups set player_notes = 'Miller (Triallist) debut' where game_id = 20020507 and player_name = 'Miller (Triallist)'</v>
      </c>
    </row>
    <row r="903" spans="1:4" x14ac:dyDescent="0.3">
      <c r="A903" s="316" t="s">
        <v>1622</v>
      </c>
      <c r="B903" s="317">
        <v>19400529</v>
      </c>
      <c r="C903" s="316" t="str">
        <f t="shared" si="28"/>
        <v>Mills (1940) debut</v>
      </c>
      <c r="D903" s="316" t="str">
        <f t="shared" si="29"/>
        <v>update lineups set player_notes = 'Mills (1940) debut' where game_id = 19400529 and player_name = 'Mills (1940)'</v>
      </c>
    </row>
    <row r="904" spans="1:4" x14ac:dyDescent="0.3">
      <c r="A904" s="316" t="s">
        <v>1621</v>
      </c>
      <c r="B904" s="317">
        <v>19401116</v>
      </c>
      <c r="C904" s="316" t="str">
        <f t="shared" si="28"/>
        <v>Mitchell (1940) debut</v>
      </c>
      <c r="D904" s="316" t="str">
        <f t="shared" si="29"/>
        <v>update lineups set player_notes = 'Mitchell (1940) debut' where game_id = 19401116 and player_name = 'Mitchell (1940)'</v>
      </c>
    </row>
    <row r="905" spans="1:4" x14ac:dyDescent="0.3">
      <c r="A905" s="316" t="s">
        <v>3599</v>
      </c>
      <c r="B905" s="317">
        <v>20150318</v>
      </c>
      <c r="C905" s="316" t="str">
        <f t="shared" si="28"/>
        <v>Modou Barrow debut</v>
      </c>
      <c r="D905" s="316" t="str">
        <f t="shared" si="29"/>
        <v>update lineups set player_notes = 'Modou Barrow debut' where game_id = 20150318 and player_name = 'Modou Barrow'</v>
      </c>
    </row>
    <row r="906" spans="1:4" x14ac:dyDescent="0.3">
      <c r="A906" s="316" t="s">
        <v>1620</v>
      </c>
      <c r="B906" s="317">
        <v>19400608</v>
      </c>
      <c r="C906" s="316" t="str">
        <f t="shared" si="28"/>
        <v>Moon debut</v>
      </c>
      <c r="D906" s="316" t="str">
        <f t="shared" si="29"/>
        <v>update lineups set player_notes = 'Moon debut' where game_id = 19400608 and player_name = 'Moon'</v>
      </c>
    </row>
    <row r="907" spans="1:4" x14ac:dyDescent="0.3">
      <c r="A907" s="316" t="s">
        <v>3690</v>
      </c>
      <c r="B907" s="317">
        <v>19990807</v>
      </c>
      <c r="C907" s="316" t="str">
        <f t="shared" si="28"/>
        <v>Moreno Mannini debut</v>
      </c>
      <c r="D907" s="316" t="str">
        <f t="shared" si="29"/>
        <v>update lineups set player_notes = 'Moreno Mannini debut' where game_id = 19990807 and player_name = 'Moreno Mannini'</v>
      </c>
    </row>
    <row r="908" spans="1:4" x14ac:dyDescent="0.3">
      <c r="A908" s="316" t="s">
        <v>1457</v>
      </c>
      <c r="B908" s="317">
        <v>19410202</v>
      </c>
      <c r="C908" s="316" t="str">
        <f t="shared" si="28"/>
        <v>Morgan ? debut</v>
      </c>
      <c r="D908" s="316" t="str">
        <f t="shared" si="29"/>
        <v>update lineups set player_notes = 'Morgan ? debut' where game_id = 19410202 and player_name = 'Morgan ?'</v>
      </c>
    </row>
    <row r="909" spans="1:4" x14ac:dyDescent="0.3">
      <c r="A909" s="316" t="s">
        <v>1983</v>
      </c>
      <c r="B909" s="317">
        <v>19010408</v>
      </c>
      <c r="C909" s="316" t="str">
        <f t="shared" si="28"/>
        <v>Morgan-Owen debut</v>
      </c>
      <c r="D909" s="316" t="str">
        <f t="shared" si="29"/>
        <v>update lineups set player_notes = 'Morgan-Owen debut' where game_id = 19010408 and player_name = 'Morgan-Owen'</v>
      </c>
    </row>
    <row r="910" spans="1:4" x14ac:dyDescent="0.3">
      <c r="A910" s="316" t="s">
        <v>2905</v>
      </c>
      <c r="B910" s="317">
        <v>18781116</v>
      </c>
      <c r="C910" s="316" t="str">
        <f t="shared" si="28"/>
        <v>Morris Bates debut</v>
      </c>
      <c r="D910" s="316" t="str">
        <f t="shared" si="29"/>
        <v>update lineups set player_notes = 'Morris Bates debut' where game_id = 18781116 and player_name = 'Morris Bates'</v>
      </c>
    </row>
    <row r="911" spans="1:4" x14ac:dyDescent="0.3">
      <c r="A911" s="316" t="s">
        <v>1542</v>
      </c>
      <c r="B911" s="317">
        <v>19430306</v>
      </c>
      <c r="C911" s="316" t="str">
        <f t="shared" si="28"/>
        <v>Moulson debut</v>
      </c>
      <c r="D911" s="316" t="str">
        <f t="shared" si="29"/>
        <v>update lineups set player_notes = 'Moulson debut' where game_id = 19430306 and player_name = 'Moulson'</v>
      </c>
    </row>
    <row r="912" spans="1:4" x14ac:dyDescent="0.3">
      <c r="A912" s="316" t="s">
        <v>2845</v>
      </c>
      <c r="B912" s="317">
        <v>20100721</v>
      </c>
      <c r="C912" s="316" t="str">
        <f t="shared" si="28"/>
        <v>Mullen Tom debut</v>
      </c>
      <c r="D912" s="316" t="str">
        <f t="shared" si="29"/>
        <v>update lineups set player_notes = 'Mullen Tom debut' where game_id = 20100721 and player_name = 'Mullen Tom'</v>
      </c>
    </row>
    <row r="913" spans="1:4" x14ac:dyDescent="0.3">
      <c r="A913" s="316" t="s">
        <v>1827</v>
      </c>
      <c r="B913" s="317">
        <v>19180316</v>
      </c>
      <c r="C913" s="316" t="str">
        <f t="shared" si="28"/>
        <v>Mullins debut</v>
      </c>
      <c r="D913" s="316" t="str">
        <f t="shared" si="29"/>
        <v>update lineups set player_notes = 'Mullins debut' where game_id = 19180316 and player_name = 'Mullins'</v>
      </c>
    </row>
    <row r="914" spans="1:4" x14ac:dyDescent="0.3">
      <c r="A914" s="316" t="s">
        <v>2028</v>
      </c>
      <c r="B914" s="317">
        <v>18941004</v>
      </c>
      <c r="C914" s="316" t="str">
        <f t="shared" si="28"/>
        <v>Murray (1894-95) debut</v>
      </c>
      <c r="D914" s="316" t="str">
        <f t="shared" si="29"/>
        <v>update lineups set player_notes = 'Murray (1894-95) debut' where game_id = 18941004 and player_name = 'Murray (1894-95)'</v>
      </c>
    </row>
    <row r="915" spans="1:4" x14ac:dyDescent="0.3">
      <c r="A915" s="316" t="s">
        <v>1990</v>
      </c>
      <c r="B915" s="317">
        <v>19000421</v>
      </c>
      <c r="C915" s="316" t="str">
        <f t="shared" si="28"/>
        <v>Murray (1900) debut</v>
      </c>
      <c r="D915" s="316" t="str">
        <f t="shared" si="29"/>
        <v>update lineups set player_notes = 'Murray (1900) debut' where game_id = 19000421 and player_name = 'Murray (1900)'</v>
      </c>
    </row>
    <row r="916" spans="1:4" x14ac:dyDescent="0.3">
      <c r="A916" s="316" t="s">
        <v>1977</v>
      </c>
      <c r="B916" s="317">
        <v>19001208</v>
      </c>
      <c r="C916" s="316" t="str">
        <f t="shared" si="28"/>
        <v>Murray (1900-02) debut</v>
      </c>
      <c r="D916" s="316" t="str">
        <f t="shared" si="29"/>
        <v>update lineups set player_notes = 'Murray (1900-02) debut' where game_id = 19001208 and player_name = 'Murray (1900-02)'</v>
      </c>
    </row>
    <row r="917" spans="1:4" x14ac:dyDescent="0.3">
      <c r="A917" s="316" t="s">
        <v>3075</v>
      </c>
      <c r="B917" s="317">
        <v>19160930</v>
      </c>
      <c r="C917" s="316" t="str">
        <f t="shared" si="28"/>
        <v>N Burton debut</v>
      </c>
      <c r="D917" s="316" t="str">
        <f t="shared" si="29"/>
        <v>update lineups set player_notes = 'N Burton debut' where game_id = 19160930 and player_name = 'N Burton'</v>
      </c>
    </row>
    <row r="918" spans="1:4" x14ac:dyDescent="0.3">
      <c r="A918" s="316" t="s">
        <v>2955</v>
      </c>
      <c r="B918" s="317">
        <v>20051119</v>
      </c>
      <c r="C918" s="316" t="str">
        <f t="shared" si="28"/>
        <v>Nathan Tyson debut</v>
      </c>
      <c r="D918" s="316" t="str">
        <f t="shared" si="29"/>
        <v>update lineups set player_notes = 'Nathan Tyson debut' where game_id = 20051119 and player_name = 'Nathan Tyson'</v>
      </c>
    </row>
    <row r="919" spans="1:4" x14ac:dyDescent="0.3">
      <c r="A919" s="316" t="s">
        <v>3607</v>
      </c>
      <c r="B919" s="317">
        <v>20130921</v>
      </c>
      <c r="C919" s="316" t="str">
        <f t="shared" si="28"/>
        <v>Nathaniel Chalobah debut</v>
      </c>
      <c r="D919" s="316" t="str">
        <f t="shared" si="29"/>
        <v>update lineups set player_notes = 'Nathaniel Chalobah debut' where game_id = 20130921 and player_name = 'Nathaniel Chalobah'</v>
      </c>
    </row>
    <row r="920" spans="1:4" x14ac:dyDescent="0.3">
      <c r="A920" s="316" t="s">
        <v>3277</v>
      </c>
      <c r="B920" s="317">
        <v>20041226</v>
      </c>
      <c r="C920" s="316" t="str">
        <f t="shared" si="28"/>
        <v>Neil Harris debut</v>
      </c>
      <c r="D920" s="316" t="str">
        <f t="shared" si="29"/>
        <v>update lineups set player_notes = 'Neil Harris debut' where game_id = 20041226 and player_name = 'Neil Harris'</v>
      </c>
    </row>
    <row r="921" spans="1:4" x14ac:dyDescent="0.3">
      <c r="A921" s="316" t="s">
        <v>3371</v>
      </c>
      <c r="B921" s="317">
        <v>18950907</v>
      </c>
      <c r="C921" s="316" t="str">
        <f t="shared" si="28"/>
        <v>Neil Kerr debut</v>
      </c>
      <c r="D921" s="316" t="str">
        <f t="shared" si="29"/>
        <v>update lineups set player_notes = 'Neil Kerr debut' where game_id = 18950907 and player_name = 'Neil Kerr'</v>
      </c>
    </row>
    <row r="922" spans="1:4" x14ac:dyDescent="0.3">
      <c r="A922" s="316" t="s">
        <v>3398</v>
      </c>
      <c r="B922" s="317">
        <v>20070717</v>
      </c>
      <c r="C922" s="316" t="str">
        <f t="shared" si="28"/>
        <v>Neil Lennon debut</v>
      </c>
      <c r="D922" s="316" t="str">
        <f t="shared" si="29"/>
        <v>update lineups set player_notes = 'Neil Lennon debut' where game_id = 20070717 and player_name = 'Neil Lennon'</v>
      </c>
    </row>
    <row r="923" spans="1:4" x14ac:dyDescent="0.3">
      <c r="A923" s="316" t="s">
        <v>3422</v>
      </c>
      <c r="B923" s="317">
        <v>19901010</v>
      </c>
      <c r="C923" s="316" t="str">
        <f t="shared" si="28"/>
        <v>Neil Lyne debut</v>
      </c>
      <c r="D923" s="316" t="str">
        <f t="shared" si="29"/>
        <v>update lineups set player_notes = 'Neil Lyne debut' where game_id = 19901010 and player_name = 'Neil Lyne'</v>
      </c>
    </row>
    <row r="924" spans="1:4" x14ac:dyDescent="0.3">
      <c r="A924" s="316" t="s">
        <v>3695</v>
      </c>
      <c r="B924" s="317">
        <v>19710220</v>
      </c>
      <c r="C924" s="316" t="str">
        <f t="shared" si="28"/>
        <v>Neil Martin debut</v>
      </c>
      <c r="D924" s="316" t="str">
        <f t="shared" si="29"/>
        <v>update lineups set player_notes = 'Neil Martin debut' where game_id = 19710220 and player_name = 'Neil Martin'</v>
      </c>
    </row>
    <row r="925" spans="1:4" x14ac:dyDescent="0.3">
      <c r="A925" s="316" t="s">
        <v>3444</v>
      </c>
      <c r="B925" s="317">
        <v>18900906</v>
      </c>
      <c r="C925" s="316" t="str">
        <f t="shared" si="28"/>
        <v>Neil McCallum debut</v>
      </c>
      <c r="D925" s="316" t="str">
        <f t="shared" si="29"/>
        <v>update lineups set player_notes = 'Neil McCallum debut' where game_id = 18900906 and player_name = 'Neil McCallum'</v>
      </c>
    </row>
    <row r="926" spans="1:4" x14ac:dyDescent="0.3">
      <c r="A926" s="316" t="s">
        <v>3636</v>
      </c>
      <c r="B926" s="317">
        <v>19980926</v>
      </c>
      <c r="C926" s="316" t="str">
        <f t="shared" si="28"/>
        <v>Neil Shipperley debut</v>
      </c>
      <c r="D926" s="316" t="str">
        <f t="shared" si="29"/>
        <v>update lineups set player_notes = 'Neil Shipperley debut' where game_id = 19980926 and player_name = 'Neil Shipperley'</v>
      </c>
    </row>
    <row r="927" spans="1:4" x14ac:dyDescent="0.3">
      <c r="A927" s="316" t="s">
        <v>3489</v>
      </c>
      <c r="B927" s="317">
        <v>19850817</v>
      </c>
      <c r="C927" s="316" t="str">
        <f t="shared" si="28"/>
        <v>Neil Webb debut</v>
      </c>
      <c r="D927" s="316" t="str">
        <f t="shared" si="29"/>
        <v>update lineups set player_notes = 'Neil Webb debut' where game_id = 19850817 and player_name = 'Neil Webb'</v>
      </c>
    </row>
    <row r="928" spans="1:4" x14ac:dyDescent="0.3">
      <c r="A928" s="316" t="s">
        <v>1788</v>
      </c>
      <c r="B928" s="317">
        <v>19220826</v>
      </c>
      <c r="C928" s="316" t="str">
        <f t="shared" si="28"/>
        <v>Neils debut</v>
      </c>
      <c r="D928" s="316" t="str">
        <f t="shared" si="29"/>
        <v>update lineups set player_notes = 'Neils debut' where game_id = 19220826 and player_name = 'Neils'</v>
      </c>
    </row>
    <row r="929" spans="1:4" x14ac:dyDescent="0.3">
      <c r="A929" s="316" t="s">
        <v>1772</v>
      </c>
      <c r="B929" s="317">
        <v>19220318</v>
      </c>
      <c r="C929" s="316" t="str">
        <f t="shared" si="28"/>
        <v>Nelis debut</v>
      </c>
      <c r="D929" s="316" t="str">
        <f t="shared" si="29"/>
        <v>update lineups set player_notes = 'Nelis debut' where game_id = 19220318 and player_name = 'Nelis'</v>
      </c>
    </row>
    <row r="930" spans="1:4" x14ac:dyDescent="0.3">
      <c r="A930" s="316" t="s">
        <v>3800</v>
      </c>
      <c r="B930" s="317">
        <v>20150912</v>
      </c>
      <c r="C930" s="316" t="str">
        <f t="shared" si="28"/>
        <v>Nelson Oliveira debut</v>
      </c>
      <c r="D930" s="316" t="str">
        <f t="shared" si="29"/>
        <v>update lineups set player_notes = 'Nelson Oliveira debut' where game_id = 20150912 and player_name = 'Nelson Oliveira'</v>
      </c>
    </row>
    <row r="931" spans="1:4" x14ac:dyDescent="0.3">
      <c r="A931" s="316" t="s">
        <v>1952</v>
      </c>
      <c r="B931" s="317">
        <v>19011005</v>
      </c>
      <c r="C931" s="316" t="str">
        <f t="shared" si="28"/>
        <v>Newbigging (1901-05) debut</v>
      </c>
      <c r="D931" s="316" t="str">
        <f t="shared" si="29"/>
        <v>update lineups set player_notes = 'Newbigging (1901-05) debut' where game_id = 19011005 and player_name = 'Newbigging (1901-05)'</v>
      </c>
    </row>
    <row r="932" spans="1:4" x14ac:dyDescent="0.3">
      <c r="A932" s="316" t="s">
        <v>1810</v>
      </c>
      <c r="B932" s="317">
        <v>19190920</v>
      </c>
      <c r="C932" s="316" t="str">
        <f t="shared" si="28"/>
        <v>Newbigging (1919-20) debut</v>
      </c>
      <c r="D932" s="316" t="str">
        <f t="shared" si="29"/>
        <v>update lineups set player_notes = 'Newbigging (1919-20) debut' where game_id = 19190920 and player_name = 'Newbigging (1919-20)'</v>
      </c>
    </row>
    <row r="933" spans="1:4" x14ac:dyDescent="0.3">
      <c r="A933" s="316" t="s">
        <v>3322</v>
      </c>
      <c r="B933" s="317">
        <v>20010712</v>
      </c>
      <c r="C933" s="316" t="str">
        <f t="shared" si="28"/>
        <v>Niall Hudson debut</v>
      </c>
      <c r="D933" s="316" t="str">
        <f t="shared" si="29"/>
        <v>update lineups set player_notes = 'Niall Hudson debut' where game_id = 20010712 and player_name = 'Niall Hudson'</v>
      </c>
    </row>
    <row r="934" spans="1:4" x14ac:dyDescent="0.3">
      <c r="A934" s="316" t="s">
        <v>3580</v>
      </c>
      <c r="B934" s="317">
        <v>20090722</v>
      </c>
      <c r="C934" s="316" t="str">
        <f t="shared" si="28"/>
        <v>Nialle Rodney debut</v>
      </c>
      <c r="D934" s="316" t="str">
        <f t="shared" si="29"/>
        <v>update lineups set player_notes = 'Nialle Rodney debut' where game_id = 20090722 and player_name = 'Nialle Rodney'</v>
      </c>
    </row>
    <row r="935" spans="1:4" x14ac:dyDescent="0.3">
      <c r="A935" s="316" t="s">
        <v>1373</v>
      </c>
      <c r="B935" s="317">
        <v>19550831</v>
      </c>
      <c r="C935" s="316" t="str">
        <f t="shared" si="28"/>
        <v>Nicholson debut</v>
      </c>
      <c r="D935" s="316" t="str">
        <f t="shared" si="29"/>
        <v>update lineups set player_notes = 'Nicholson debut' where game_id = 19550831 and player_name = 'Nicholson'</v>
      </c>
    </row>
    <row r="936" spans="1:4" x14ac:dyDescent="0.3">
      <c r="A936" s="316" t="s">
        <v>2897</v>
      </c>
      <c r="B936" s="317">
        <v>20040228</v>
      </c>
      <c r="C936" s="316" t="str">
        <f t="shared" si="28"/>
        <v>Nick Barmby debut</v>
      </c>
      <c r="D936" s="316" t="str">
        <f t="shared" si="29"/>
        <v>update lineups set player_notes = 'Nick Barmby debut' where game_id = 20040228 and player_name = 'Nick Barmby'</v>
      </c>
    </row>
    <row r="937" spans="1:4" x14ac:dyDescent="0.3">
      <c r="A937" s="316" t="s">
        <v>3176</v>
      </c>
      <c r="B937" s="317">
        <v>20050714</v>
      </c>
      <c r="C937" s="316" t="str">
        <f t="shared" si="28"/>
        <v>Nicky Eaden debut</v>
      </c>
      <c r="D937" s="316" t="str">
        <f t="shared" si="29"/>
        <v>update lineups set player_notes = 'Nicky Eaden debut' where game_id = 20050714 and player_name = 'Nicky Eaden'</v>
      </c>
    </row>
    <row r="938" spans="1:4" x14ac:dyDescent="0.3">
      <c r="A938" s="316" t="s">
        <v>3637</v>
      </c>
      <c r="B938" s="317">
        <v>20091128</v>
      </c>
      <c r="C938" s="316" t="str">
        <f t="shared" si="28"/>
        <v>Nicky Shorey debut</v>
      </c>
      <c r="D938" s="316" t="str">
        <f t="shared" si="29"/>
        <v>update lineups set player_notes = 'Nicky Shorey debut' where game_id = 20091128 and player_name = 'Nicky Shorey'</v>
      </c>
    </row>
    <row r="939" spans="1:4" x14ac:dyDescent="0.3">
      <c r="A939" s="316" t="s">
        <v>3655</v>
      </c>
      <c r="B939" s="317">
        <v>20050714</v>
      </c>
      <c r="C939" s="316" t="str">
        <f t="shared" si="28"/>
        <v>Nicky Southall debut</v>
      </c>
      <c r="D939" s="316" t="str">
        <f t="shared" si="29"/>
        <v>update lineups set player_notes = 'Nicky Southall debut' where game_id = 20050714 and player_name = 'Nicky Southall'</v>
      </c>
    </row>
    <row r="940" spans="1:4" x14ac:dyDescent="0.3">
      <c r="A940" s="316" t="s">
        <v>2921</v>
      </c>
      <c r="B940" s="317">
        <v>20011117</v>
      </c>
      <c r="C940" s="316" t="str">
        <f t="shared" si="28"/>
        <v>Nicky Summerbee debut</v>
      </c>
      <c r="D940" s="316" t="str">
        <f t="shared" si="29"/>
        <v>update lineups set player_notes = 'Nicky Summerbee debut' where game_id = 20011117 and player_name = 'Nicky Summerbee'</v>
      </c>
    </row>
    <row r="941" spans="1:4" x14ac:dyDescent="0.3">
      <c r="A941" s="316" t="s">
        <v>3345</v>
      </c>
      <c r="B941" s="317">
        <v>19960817</v>
      </c>
      <c r="C941" s="316" t="str">
        <f t="shared" si="28"/>
        <v>Nicola Jerkan debut</v>
      </c>
      <c r="D941" s="316" t="str">
        <f t="shared" si="29"/>
        <v>update lineups set player_notes = 'Nicola Jerkan debut' where game_id = 19960817 and player_name = 'Nicola Jerkan'</v>
      </c>
    </row>
    <row r="942" spans="1:4" x14ac:dyDescent="0.3">
      <c r="A942" s="316" t="s">
        <v>446</v>
      </c>
      <c r="B942" s="317">
        <v>19841226</v>
      </c>
      <c r="C942" s="316" t="str">
        <f t="shared" si="28"/>
        <v>Nigel Clough debut</v>
      </c>
      <c r="D942" s="316" t="str">
        <f t="shared" si="29"/>
        <v>update lineups set player_notes = 'Nigel Clough debut' where game_id = 19841226 and player_name = 'Nigel Clough'</v>
      </c>
    </row>
    <row r="943" spans="1:4" x14ac:dyDescent="0.3">
      <c r="A943" s="316" t="s">
        <v>3465</v>
      </c>
      <c r="B943" s="317">
        <v>19891226</v>
      </c>
      <c r="C943" s="316" t="str">
        <f t="shared" si="28"/>
        <v>Nigel Jemson debut</v>
      </c>
      <c r="D943" s="316" t="str">
        <f t="shared" si="29"/>
        <v>update lineups set player_notes = 'Nigel Jemson debut' where game_id = 19891226 and player_name = 'Nigel Jemson'</v>
      </c>
    </row>
    <row r="944" spans="1:4" x14ac:dyDescent="0.3">
      <c r="A944" s="316" t="s">
        <v>3556</v>
      </c>
      <c r="B944" s="317">
        <v>19980908</v>
      </c>
      <c r="C944" s="316" t="str">
        <f t="shared" si="28"/>
        <v>Nigel Quashie debut</v>
      </c>
      <c r="D944" s="316" t="str">
        <f t="shared" si="29"/>
        <v>update lineups set player_notes = 'Nigel Quashie debut' where game_id = 19980908 and player_name = 'Nigel Quashie'</v>
      </c>
    </row>
    <row r="945" spans="1:4" x14ac:dyDescent="0.3">
      <c r="A945" s="316" t="s">
        <v>3789</v>
      </c>
      <c r="B945" s="317">
        <v>19300219</v>
      </c>
      <c r="C945" s="316" t="str">
        <f t="shared" si="28"/>
        <v>Noah Burton debut</v>
      </c>
      <c r="D945" s="316" t="str">
        <f t="shared" si="29"/>
        <v>update lineups set player_notes = 'Noah Burton debut' where game_id = 19300219 and player_name = 'Noah Burton'</v>
      </c>
    </row>
    <row r="946" spans="1:4" x14ac:dyDescent="0.3">
      <c r="A946" s="316" t="s">
        <v>3686</v>
      </c>
      <c r="B946" s="317">
        <v>19510901</v>
      </c>
      <c r="C946" s="316" t="str">
        <f t="shared" si="28"/>
        <v>Noel Kelly debut</v>
      </c>
      <c r="D946" s="316" t="str">
        <f t="shared" si="29"/>
        <v>update lineups set player_notes = 'Noel Kelly debut' where game_id = 19510901 and player_name = 'Noel Kelly'</v>
      </c>
    </row>
    <row r="947" spans="1:4" x14ac:dyDescent="0.3">
      <c r="A947" s="316" t="s">
        <v>3773</v>
      </c>
      <c r="B947" s="317">
        <v>19430313</v>
      </c>
      <c r="C947" s="316" t="str">
        <f t="shared" si="28"/>
        <v>Noel Simpson debut</v>
      </c>
      <c r="D947" s="316" t="str">
        <f t="shared" si="29"/>
        <v>update lineups set player_notes = 'Noel Simpson debut' where game_id = 19430313 and player_name = 'Noel Simpson'</v>
      </c>
    </row>
    <row r="948" spans="1:4" x14ac:dyDescent="0.3">
      <c r="A948" s="316" t="s">
        <v>2091</v>
      </c>
      <c r="B948" s="317">
        <v>18811105</v>
      </c>
      <c r="C948" s="316" t="str">
        <f t="shared" si="28"/>
        <v>Norman debut</v>
      </c>
      <c r="D948" s="316" t="str">
        <f t="shared" si="29"/>
        <v>update lineups set player_notes = 'Norman debut' where game_id = 18811105 and player_name = 'Norman'</v>
      </c>
    </row>
    <row r="949" spans="1:4" x14ac:dyDescent="0.3">
      <c r="A949" s="316" t="s">
        <v>2932</v>
      </c>
      <c r="B949" s="317">
        <v>19250502</v>
      </c>
      <c r="C949" s="316" t="str">
        <f t="shared" si="28"/>
        <v>Norman Thompson debut</v>
      </c>
      <c r="D949" s="316" t="str">
        <f t="shared" si="29"/>
        <v>update lineups set player_notes = 'Norman Thompson debut' where game_id = 19250502 and player_name = 'Norman Thompson'</v>
      </c>
    </row>
    <row r="950" spans="1:4" x14ac:dyDescent="0.3">
      <c r="A950" s="316" t="s">
        <v>1619</v>
      </c>
      <c r="B950" s="317">
        <v>19410405</v>
      </c>
      <c r="C950" s="316" t="str">
        <f t="shared" si="28"/>
        <v>Norris (1941) debut</v>
      </c>
      <c r="D950" s="316" t="str">
        <f t="shared" si="29"/>
        <v>update lineups set player_notes = 'Norris (1941) debut' where game_id = 19410405 and player_name = 'Norris (1941)'</v>
      </c>
    </row>
    <row r="951" spans="1:4" x14ac:dyDescent="0.3">
      <c r="A951" s="316" t="s">
        <v>1825</v>
      </c>
      <c r="B951" s="317">
        <v>19151030</v>
      </c>
      <c r="C951" s="316" t="str">
        <f t="shared" si="28"/>
        <v>Norton debut</v>
      </c>
      <c r="D951" s="316" t="str">
        <f t="shared" si="29"/>
        <v>update lineups set player_notes = 'Norton debut' where game_id = 19151030 and player_name = 'Norton'</v>
      </c>
    </row>
    <row r="952" spans="1:4" x14ac:dyDescent="0.3">
      <c r="A952" s="316" t="s">
        <v>1519</v>
      </c>
      <c r="B952" s="317">
        <v>19430424</v>
      </c>
      <c r="C952" s="316" t="str">
        <f t="shared" si="28"/>
        <v>Oakley debut</v>
      </c>
      <c r="D952" s="316" t="str">
        <f t="shared" si="29"/>
        <v>update lineups set player_notes = 'Oakley debut' where game_id = 19430424 and player_name = 'Oakley'</v>
      </c>
    </row>
    <row r="953" spans="1:4" x14ac:dyDescent="0.3">
      <c r="A953" s="316" t="s">
        <v>1663</v>
      </c>
      <c r="B953" s="317">
        <v>19370828</v>
      </c>
      <c r="C953" s="316" t="str">
        <f t="shared" si="28"/>
        <v>Oakton debut</v>
      </c>
      <c r="D953" s="316" t="str">
        <f t="shared" si="29"/>
        <v>update lineups set player_notes = 'Oakton debut' where game_id = 19370828 and player_name = 'Oakton'</v>
      </c>
    </row>
    <row r="954" spans="1:4" x14ac:dyDescent="0.3">
      <c r="A954" s="316" t="s">
        <v>3066</v>
      </c>
      <c r="B954" s="317">
        <v>20150214</v>
      </c>
      <c r="C954" s="316" t="str">
        <f t="shared" si="28"/>
        <v>Oliver Burke debut</v>
      </c>
      <c r="D954" s="316" t="str">
        <f t="shared" si="29"/>
        <v>update lineups set player_notes = 'Oliver Burke debut' where game_id = 20150214 and player_name = 'Oliver Burke'</v>
      </c>
    </row>
    <row r="955" spans="1:4" x14ac:dyDescent="0.3">
      <c r="A955" s="316" t="s">
        <v>2891</v>
      </c>
      <c r="B955" s="317">
        <v>18890201</v>
      </c>
      <c r="C955" s="316" t="str">
        <f t="shared" si="28"/>
        <v>Oliver Tolley debut</v>
      </c>
      <c r="D955" s="316" t="str">
        <f t="shared" si="29"/>
        <v>update lineups set player_notes = 'Oliver Tolley debut' where game_id = 18890201 and player_name = 'Oliver Tolley'</v>
      </c>
    </row>
    <row r="956" spans="1:4" x14ac:dyDescent="0.3">
      <c r="A956" s="316" t="s">
        <v>2954</v>
      </c>
      <c r="B956" s="317">
        <v>18871015</v>
      </c>
      <c r="C956" s="316" t="str">
        <f t="shared" si="28"/>
        <v>Oliver Tutin debut</v>
      </c>
      <c r="D956" s="316" t="str">
        <f t="shared" si="29"/>
        <v>update lineups set player_notes = 'Oliver Tutin debut' where game_id = 18871015 and player_name = 'Oliver Tutin'</v>
      </c>
    </row>
    <row r="957" spans="1:4" x14ac:dyDescent="0.3">
      <c r="A957" s="316" t="s">
        <v>2052</v>
      </c>
      <c r="B957" s="317">
        <v>18920416</v>
      </c>
      <c r="C957" s="316" t="str">
        <f t="shared" si="28"/>
        <v>Oscroft debut</v>
      </c>
      <c r="D957" s="316" t="str">
        <f t="shared" si="29"/>
        <v>update lineups set player_notes = 'Oscroft debut' where game_id = 18920416 and player_name = 'Oscroft'</v>
      </c>
    </row>
    <row r="958" spans="1:4" x14ac:dyDescent="0.3">
      <c r="A958" s="316" t="s">
        <v>3051</v>
      </c>
      <c r="B958" s="317">
        <v>19350902</v>
      </c>
      <c r="C958" s="316" t="str">
        <f t="shared" ref="C958:C1021" si="30">CONCATENATE(A958, " debut")</f>
        <v>Oswald Bowden debut</v>
      </c>
      <c r="D958" s="316" t="str">
        <f t="shared" ref="D958:D1021" si="31">CONCATENATE("update lineups set player_notes = '", C958, "' where game_id = ", B958, " and player_name = '",A958,"'" )</f>
        <v>update lineups set player_notes = 'Oswald Bowden debut' where game_id = 19350902 and player_name = 'Oswald Bowden'</v>
      </c>
    </row>
    <row r="959" spans="1:4" x14ac:dyDescent="0.3">
      <c r="A959" s="316" t="s">
        <v>1489</v>
      </c>
      <c r="B959" s="317">
        <v>19450414</v>
      </c>
      <c r="C959" s="316" t="str">
        <f t="shared" si="30"/>
        <v>Oxley debut</v>
      </c>
      <c r="D959" s="316" t="str">
        <f t="shared" si="31"/>
        <v>update lineups set player_notes = 'Oxley debut' where game_id = 19450414 and player_name = 'Oxley'</v>
      </c>
    </row>
    <row r="960" spans="1:4" x14ac:dyDescent="0.3">
      <c r="A960" s="316" t="s">
        <v>3234</v>
      </c>
      <c r="B960" s="317">
        <v>19741005</v>
      </c>
      <c r="C960" s="316" t="str">
        <f t="shared" si="30"/>
        <v>Paddy Greenwood debut</v>
      </c>
      <c r="D960" s="316" t="str">
        <f t="shared" si="31"/>
        <v>update lineups set player_notes = 'Paddy Greenwood debut' where game_id = 19741005 and player_name = 'Paddy Greenwood'</v>
      </c>
    </row>
    <row r="961" spans="1:4" x14ac:dyDescent="0.3">
      <c r="A961" s="316" t="s">
        <v>708</v>
      </c>
      <c r="B961" s="317">
        <v>19041231</v>
      </c>
      <c r="C961" s="316" t="str">
        <f t="shared" si="30"/>
        <v>Page debut</v>
      </c>
      <c r="D961" s="316" t="str">
        <f t="shared" si="31"/>
        <v>update lineups set player_notes = 'Page debut' where game_id = 19041231 and player_name = 'Page'</v>
      </c>
    </row>
    <row r="962" spans="1:4" x14ac:dyDescent="0.3">
      <c r="A962" s="316" t="s">
        <v>4189</v>
      </c>
      <c r="B962" s="317">
        <v>20160809</v>
      </c>
      <c r="C962" s="316" t="str">
        <f t="shared" si="30"/>
        <v>Pajtim Kasami debut</v>
      </c>
      <c r="D962" s="316" t="str">
        <f t="shared" si="31"/>
        <v>update lineups set player_notes = 'Pajtim Kasami debut' where game_id = 20160809 and player_name = 'Pajtim Kasami'</v>
      </c>
    </row>
    <row r="963" spans="1:4" x14ac:dyDescent="0.3">
      <c r="A963" s="316" t="s">
        <v>1872</v>
      </c>
      <c r="B963" s="317">
        <v>19160408</v>
      </c>
      <c r="C963" s="316" t="str">
        <f t="shared" si="30"/>
        <v>Palethorpe debut</v>
      </c>
      <c r="D963" s="316" t="str">
        <f t="shared" si="31"/>
        <v>update lineups set player_notes = 'Palethorpe debut' where game_id = 19160408 and player_name = 'Palethorpe'</v>
      </c>
    </row>
    <row r="964" spans="1:4" x14ac:dyDescent="0.3">
      <c r="A964" s="316" t="s">
        <v>1160</v>
      </c>
      <c r="B964" s="317">
        <v>19410906</v>
      </c>
      <c r="C964" s="316" t="str">
        <f t="shared" si="30"/>
        <v>Pallister debut</v>
      </c>
      <c r="D964" s="316" t="str">
        <f t="shared" si="31"/>
        <v>update lineups set player_notes = 'Pallister debut' where game_id = 19410906 and player_name = 'Pallister'</v>
      </c>
    </row>
    <row r="965" spans="1:4" x14ac:dyDescent="0.3">
      <c r="A965" s="316" t="s">
        <v>2076</v>
      </c>
      <c r="B965" s="317">
        <v>18890921</v>
      </c>
      <c r="C965" s="316" t="str">
        <f t="shared" si="30"/>
        <v>Palmer (1889) debut</v>
      </c>
      <c r="D965" s="316" t="str">
        <f t="shared" si="31"/>
        <v>update lineups set player_notes = 'Palmer (1889) debut' where game_id = 18890921 and player_name = 'Palmer (1889)'</v>
      </c>
    </row>
    <row r="966" spans="1:4" x14ac:dyDescent="0.3">
      <c r="A966" s="316" t="s">
        <v>2114</v>
      </c>
      <c r="B966" s="317">
        <v>18801204</v>
      </c>
      <c r="C966" s="316" t="str">
        <f t="shared" si="30"/>
        <v>Parr (1880-83) debut</v>
      </c>
      <c r="D966" s="316" t="str">
        <f t="shared" si="31"/>
        <v>update lineups set player_notes = 'Parr (1880-83) debut' where game_id = 18801204 and player_name = 'Parr (1880-83)'</v>
      </c>
    </row>
    <row r="967" spans="1:4" x14ac:dyDescent="0.3">
      <c r="A967" s="316" t="s">
        <v>2100</v>
      </c>
      <c r="B967" s="317">
        <v>18871105</v>
      </c>
      <c r="C967" s="316" t="str">
        <f t="shared" si="30"/>
        <v>Parr (1887) debut</v>
      </c>
      <c r="D967" s="316" t="str">
        <f t="shared" si="31"/>
        <v>update lineups set player_notes = 'Parr (1887) debut' where game_id = 18871105 and player_name = 'Parr (1887)'</v>
      </c>
    </row>
    <row r="968" spans="1:4" x14ac:dyDescent="0.3">
      <c r="A968" s="316" t="s">
        <v>1518</v>
      </c>
      <c r="B968" s="317">
        <v>19440205</v>
      </c>
      <c r="C968" s="316" t="str">
        <f t="shared" si="30"/>
        <v>Parr 1944) debut</v>
      </c>
      <c r="D968" s="316" t="str">
        <f t="shared" si="31"/>
        <v>update lineups set player_notes = 'Parr 1944) debut' where game_id = 19440205 and player_name = 'Parr 1944)'</v>
      </c>
    </row>
    <row r="969" spans="1:4" x14ac:dyDescent="0.3">
      <c r="A969" s="316" t="s">
        <v>3207</v>
      </c>
      <c r="B969" s="317">
        <v>20011002</v>
      </c>
      <c r="C969" s="316" t="str">
        <f t="shared" si="30"/>
        <v>Pascal Formann debut</v>
      </c>
      <c r="D969" s="316" t="str">
        <f t="shared" si="31"/>
        <v>update lineups set player_notes = 'Pascal Formann debut' where game_id = 20011002 and player_name = 'Pascal Formann'</v>
      </c>
    </row>
    <row r="970" spans="1:4" x14ac:dyDescent="0.3">
      <c r="A970" s="316" t="s">
        <v>2892</v>
      </c>
      <c r="B970" s="317">
        <v>20111231</v>
      </c>
      <c r="C970" s="316" t="str">
        <f t="shared" si="30"/>
        <v>Patrick Bamford debut</v>
      </c>
      <c r="D970" s="316" t="str">
        <f t="shared" si="31"/>
        <v>update lineups set player_notes = 'Patrick Bamford debut' where game_id = 20111231 and player_name = 'Patrick Bamford'</v>
      </c>
    </row>
    <row r="971" spans="1:4" x14ac:dyDescent="0.3">
      <c r="A971" s="316" t="s">
        <v>3223</v>
      </c>
      <c r="B971" s="317">
        <v>20050716</v>
      </c>
      <c r="C971" s="316" t="str">
        <f t="shared" si="30"/>
        <v>Patrick Gamble debut</v>
      </c>
      <c r="D971" s="316" t="str">
        <f t="shared" si="31"/>
        <v>update lineups set player_notes = 'Patrick Gamble debut' where game_id = 20050716 and player_name = 'Patrick Gamble'</v>
      </c>
    </row>
    <row r="972" spans="1:4" x14ac:dyDescent="0.3">
      <c r="A972" s="316" t="s">
        <v>1618</v>
      </c>
      <c r="B972" s="317">
        <v>19410412</v>
      </c>
      <c r="C972" s="316" t="str">
        <f t="shared" si="30"/>
        <v>Patton debut</v>
      </c>
      <c r="D972" s="316" t="str">
        <f t="shared" si="31"/>
        <v>update lineups set player_notes = 'Patton debut' where game_id = 19410412 and player_name = 'Patton'</v>
      </c>
    </row>
    <row r="973" spans="1:4" x14ac:dyDescent="0.3">
      <c r="A973" s="316" t="s">
        <v>1456</v>
      </c>
      <c r="B973" s="317">
        <v>19450224</v>
      </c>
      <c r="C973" s="316" t="str">
        <f t="shared" si="30"/>
        <v>Paul (1945-46) debut</v>
      </c>
      <c r="D973" s="316" t="str">
        <f t="shared" si="31"/>
        <v>update lineups set player_notes = 'Paul (1945-46) debut' where game_id = 19450224 and player_name = 'Paul (1945-46)'</v>
      </c>
    </row>
    <row r="974" spans="1:4" x14ac:dyDescent="0.3">
      <c r="A974" s="316" t="s">
        <v>1349</v>
      </c>
      <c r="B974" s="317">
        <v>19590829</v>
      </c>
      <c r="C974" s="316" t="str">
        <f t="shared" si="30"/>
        <v>Paul (1959-61) debut</v>
      </c>
      <c r="D974" s="316" t="str">
        <f t="shared" si="31"/>
        <v>update lineups set player_notes = 'Paul (1959-61) debut' where game_id = 19590829 and player_name = 'Paul (1959-61)'</v>
      </c>
    </row>
    <row r="975" spans="1:4" x14ac:dyDescent="0.3">
      <c r="A975" s="316" t="s">
        <v>3521</v>
      </c>
      <c r="B975" s="317">
        <v>20081018</v>
      </c>
      <c r="C975" s="316" t="str">
        <f t="shared" si="30"/>
        <v>Paul Anderson debut</v>
      </c>
      <c r="D975" s="316" t="str">
        <f t="shared" si="31"/>
        <v>update lineups set player_notes = 'Paul Anderson debut' where game_id = 20081018 and player_name = 'Paul Anderson'</v>
      </c>
    </row>
    <row r="976" spans="1:4" x14ac:dyDescent="0.3">
      <c r="A976" s="316" t="s">
        <v>4542</v>
      </c>
      <c r="B976" s="317">
        <v>19970804</v>
      </c>
      <c r="C976" s="316" t="str">
        <f t="shared" si="30"/>
        <v>Paul Archer debut</v>
      </c>
      <c r="D976" s="316" t="str">
        <f t="shared" si="31"/>
        <v>update lineups set player_notes = 'Paul Archer debut' where game_id = 19970804 and player_name = 'Paul Archer'</v>
      </c>
    </row>
    <row r="977" spans="1:4" x14ac:dyDescent="0.3">
      <c r="A977" s="316" t="s">
        <v>3187</v>
      </c>
      <c r="B977" s="317">
        <v>20040327</v>
      </c>
      <c r="C977" s="316" t="str">
        <f t="shared" si="30"/>
        <v>Paul Evans debut</v>
      </c>
      <c r="D977" s="316" t="str">
        <f t="shared" si="31"/>
        <v>update lineups set player_notes = 'Paul Evans debut' where game_id = 20040327 and player_name = 'Paul Evans'</v>
      </c>
    </row>
    <row r="978" spans="1:4" x14ac:dyDescent="0.3">
      <c r="A978" s="316" t="s">
        <v>620</v>
      </c>
      <c r="B978" s="317">
        <v>20040327</v>
      </c>
      <c r="C978" s="316" t="str">
        <f t="shared" si="30"/>
        <v>Paul Gerrard debut</v>
      </c>
      <c r="D978" s="316" t="str">
        <f t="shared" si="31"/>
        <v>update lineups set player_notes = 'Paul Gerrard debut' where game_id = 20040327 and player_name = 'Paul Gerrard'</v>
      </c>
    </row>
    <row r="979" spans="1:4" x14ac:dyDescent="0.3">
      <c r="A979" s="316" t="s">
        <v>3522</v>
      </c>
      <c r="B979" s="317">
        <v>19830827</v>
      </c>
      <c r="C979" s="316" t="str">
        <f t="shared" si="30"/>
        <v>Paul Hart debut</v>
      </c>
      <c r="D979" s="316" t="str">
        <f t="shared" si="31"/>
        <v>update lineups set player_notes = 'Paul Hart debut' where game_id = 19830827 and player_name = 'Paul Hart'</v>
      </c>
    </row>
    <row r="980" spans="1:4" x14ac:dyDescent="0.3">
      <c r="A980" s="316" t="s">
        <v>3380</v>
      </c>
      <c r="B980" s="317">
        <v>20110201</v>
      </c>
      <c r="C980" s="316" t="str">
        <f t="shared" si="30"/>
        <v>Paul Konchesky debut</v>
      </c>
      <c r="D980" s="316" t="str">
        <f t="shared" si="31"/>
        <v>update lineups set player_notes = 'Paul Konchesky debut' where game_id = 20110201 and player_name = 'Paul Konchesky'</v>
      </c>
    </row>
    <row r="981" spans="1:4" x14ac:dyDescent="0.3">
      <c r="A981" s="316" t="s">
        <v>3450</v>
      </c>
      <c r="B981" s="317">
        <v>19930908</v>
      </c>
      <c r="C981" s="316" t="str">
        <f t="shared" si="30"/>
        <v>Paul McGregor debut</v>
      </c>
      <c r="D981" s="316" t="str">
        <f t="shared" si="31"/>
        <v>update lineups set player_notes = 'Paul McGregor debut' where game_id = 19930908 and player_name = 'Paul McGregor'</v>
      </c>
    </row>
    <row r="982" spans="1:4" x14ac:dyDescent="0.3">
      <c r="A982" s="316" t="s">
        <v>3457</v>
      </c>
      <c r="B982" s="317">
        <v>20090722</v>
      </c>
      <c r="C982" s="316" t="str">
        <f t="shared" si="30"/>
        <v>Paul McKenna debut</v>
      </c>
      <c r="D982" s="316" t="str">
        <f t="shared" si="31"/>
        <v>update lineups set player_notes = 'Paul McKenna debut' where game_id = 20090722 and player_name = 'Paul McKenna'</v>
      </c>
    </row>
    <row r="983" spans="1:4" x14ac:dyDescent="0.3">
      <c r="A983" s="316" t="s">
        <v>3560</v>
      </c>
      <c r="B983" s="317">
        <v>19841103</v>
      </c>
      <c r="C983" s="316" t="str">
        <f t="shared" si="30"/>
        <v>Paul Raynor debut</v>
      </c>
      <c r="D983" s="316" t="str">
        <f t="shared" si="31"/>
        <v>update lineups set player_notes = 'Paul Raynor debut' where game_id = 19841103 and player_name = 'Paul Raynor'</v>
      </c>
    </row>
    <row r="984" spans="1:4" x14ac:dyDescent="0.3">
      <c r="A984" s="316" t="s">
        <v>3569</v>
      </c>
      <c r="B984" s="317">
        <v>19680511</v>
      </c>
      <c r="C984" s="316" t="str">
        <f t="shared" si="30"/>
        <v>Paul Richardson debut</v>
      </c>
      <c r="D984" s="316" t="str">
        <f t="shared" si="31"/>
        <v>update lineups set player_notes = 'Paul Richardson debut' where game_id = 19680511 and player_name = 'Paul Richardson'</v>
      </c>
    </row>
    <row r="985" spans="1:4" x14ac:dyDescent="0.3">
      <c r="A985" s="316" t="s">
        <v>4543</v>
      </c>
      <c r="B985" s="317">
        <v>19970804</v>
      </c>
      <c r="C985" s="316" t="str">
        <f t="shared" si="30"/>
        <v>Paul Smith (1997) debut</v>
      </c>
      <c r="D985" s="316" t="str">
        <f t="shared" si="31"/>
        <v>update lineups set player_notes = 'Paul Smith (1997) debut' where game_id = 19970804 and player_name = 'Paul Smith (1997)'</v>
      </c>
    </row>
    <row r="986" spans="1:4" x14ac:dyDescent="0.3">
      <c r="A986" s="316" t="s">
        <v>4544</v>
      </c>
      <c r="B986" s="317">
        <v>20060717</v>
      </c>
      <c r="C986" s="316" t="str">
        <f t="shared" si="30"/>
        <v>Paul Smith (2006-11) debut</v>
      </c>
      <c r="D986" s="316" t="str">
        <f t="shared" si="31"/>
        <v>update lineups set player_notes = 'Paul Smith (2006-11) debut' where game_id = 20060717 and player_name = 'Paul Smith (2006-11)'</v>
      </c>
    </row>
    <row r="987" spans="1:4" x14ac:dyDescent="0.3">
      <c r="A987" s="316" t="s">
        <v>3762</v>
      </c>
      <c r="B987" s="317">
        <v>19870328</v>
      </c>
      <c r="C987" s="316" t="str">
        <f t="shared" si="30"/>
        <v>Paul Wilkinson debut</v>
      </c>
      <c r="D987" s="316" t="str">
        <f t="shared" si="31"/>
        <v>update lineups set player_notes = 'Paul Wilkinson debut' where game_id = 19870328 and player_name = 'Paul Wilkinson'</v>
      </c>
    </row>
    <row r="988" spans="1:4" x14ac:dyDescent="0.3">
      <c r="A988" s="316" t="s">
        <v>1541</v>
      </c>
      <c r="B988" s="317">
        <v>19420919</v>
      </c>
      <c r="C988" s="316" t="str">
        <f t="shared" si="30"/>
        <v>Pavoff debut</v>
      </c>
      <c r="D988" s="316" t="str">
        <f t="shared" si="31"/>
        <v>update lineups set player_notes = 'Pavoff debut' where game_id = 19420919 and player_name = 'Pavoff'</v>
      </c>
    </row>
    <row r="989" spans="1:4" x14ac:dyDescent="0.3">
      <c r="A989" s="316" t="s">
        <v>1540</v>
      </c>
      <c r="B989" s="317">
        <v>19421212</v>
      </c>
      <c r="C989" s="316" t="str">
        <f t="shared" si="30"/>
        <v>Pawlaw debut</v>
      </c>
      <c r="D989" s="316" t="str">
        <f t="shared" si="31"/>
        <v>update lineups set player_notes = 'Pawlaw debut' where game_id = 19421212 and player_name = 'Pawlaw'</v>
      </c>
    </row>
    <row r="990" spans="1:4" x14ac:dyDescent="0.3">
      <c r="A990" s="316" t="s">
        <v>1488</v>
      </c>
      <c r="B990" s="317">
        <v>19450402</v>
      </c>
      <c r="C990" s="316" t="str">
        <f t="shared" si="30"/>
        <v>Payne debut</v>
      </c>
      <c r="D990" s="316" t="str">
        <f t="shared" si="31"/>
        <v>update lineups set player_notes = 'Payne debut' where game_id = 19450402 and player_name = 'Payne'</v>
      </c>
    </row>
    <row r="991" spans="1:4" x14ac:dyDescent="0.3">
      <c r="A991" s="316" t="s">
        <v>1487</v>
      </c>
      <c r="B991" s="317">
        <v>19441216</v>
      </c>
      <c r="C991" s="316" t="str">
        <f t="shared" si="30"/>
        <v>Peace debut</v>
      </c>
      <c r="D991" s="316" t="str">
        <f t="shared" si="31"/>
        <v>update lineups set player_notes = 'Peace debut' where game_id = 19441216 and player_name = 'Peace'</v>
      </c>
    </row>
    <row r="992" spans="1:4" x14ac:dyDescent="0.3">
      <c r="A992" s="316" t="s">
        <v>2880</v>
      </c>
      <c r="B992" s="317">
        <v>19300913</v>
      </c>
      <c r="C992" s="316" t="str">
        <f t="shared" si="30"/>
        <v>Percy Ashton debut</v>
      </c>
      <c r="D992" s="316" t="str">
        <f t="shared" si="31"/>
        <v>update lineups set player_notes = 'Percy Ashton debut' where game_id = 19300913 and player_name = 'Percy Ashton'</v>
      </c>
    </row>
    <row r="993" spans="1:4" x14ac:dyDescent="0.3">
      <c r="A993" s="316" t="s">
        <v>2901</v>
      </c>
      <c r="B993" s="317">
        <v>19180316</v>
      </c>
      <c r="C993" s="316" t="str">
        <f t="shared" si="30"/>
        <v>Percy Barratt debut</v>
      </c>
      <c r="D993" s="316" t="str">
        <f t="shared" si="31"/>
        <v>update lineups set player_notes = 'Percy Barratt debut' where game_id = 19180316 and player_name = 'Percy Barratt'</v>
      </c>
    </row>
    <row r="994" spans="1:4" x14ac:dyDescent="0.3">
      <c r="A994" s="316" t="s">
        <v>3116</v>
      </c>
      <c r="B994" s="317">
        <v>19700404</v>
      </c>
      <c r="C994" s="316" t="str">
        <f t="shared" si="30"/>
        <v>Peter Cormack debut</v>
      </c>
      <c r="D994" s="316" t="str">
        <f t="shared" si="31"/>
        <v>update lineups set player_notes = 'Peter Cormack debut' where game_id = 19700404 and player_name = 'Peter Cormack'</v>
      </c>
    </row>
    <row r="995" spans="1:4" x14ac:dyDescent="0.3">
      <c r="A995" s="316" t="s">
        <v>3528</v>
      </c>
      <c r="B995" s="317">
        <v>19820501</v>
      </c>
      <c r="C995" s="316" t="str">
        <f t="shared" si="30"/>
        <v>Peter Davenport debut</v>
      </c>
      <c r="D995" s="316" t="str">
        <f t="shared" si="31"/>
        <v>update lineups set player_notes = 'Peter Davenport debut' where game_id = 19820501 and player_name = 'Peter Davenport'</v>
      </c>
    </row>
    <row r="996" spans="1:4" x14ac:dyDescent="0.3">
      <c r="A996" s="316" t="s">
        <v>3529</v>
      </c>
      <c r="B996" s="317">
        <v>19601112</v>
      </c>
      <c r="C996" s="316" t="str">
        <f t="shared" si="30"/>
        <v>Peter Grummitt debut</v>
      </c>
      <c r="D996" s="316" t="str">
        <f t="shared" si="31"/>
        <v>update lineups set player_notes = 'Peter Grummitt debut' where game_id = 19601112 and player_name = 'Peter Grummitt'</v>
      </c>
    </row>
    <row r="997" spans="1:4" x14ac:dyDescent="0.3">
      <c r="A997" s="316" t="s">
        <v>3260</v>
      </c>
      <c r="B997" s="317">
        <v>19550820</v>
      </c>
      <c r="C997" s="316" t="str">
        <f t="shared" si="30"/>
        <v>Peter Higham debut</v>
      </c>
      <c r="D997" s="316" t="str">
        <f t="shared" si="31"/>
        <v>update lineups set player_notes = 'Peter Higham debut' where game_id = 19550820 and player_name = 'Peter Higham'</v>
      </c>
    </row>
    <row r="998" spans="1:4" x14ac:dyDescent="0.3">
      <c r="A998" s="316" t="s">
        <v>3301</v>
      </c>
      <c r="B998" s="317">
        <v>19630306</v>
      </c>
      <c r="C998" s="316" t="str">
        <f t="shared" si="30"/>
        <v>Peter Hindley debut</v>
      </c>
      <c r="D998" s="316" t="str">
        <f t="shared" si="31"/>
        <v>update lineups set player_notes = 'Peter Hindley debut' where game_id = 19630306 and player_name = 'Peter Hindley'</v>
      </c>
    </row>
    <row r="999" spans="1:4" x14ac:dyDescent="0.3">
      <c r="A999" s="316" t="s">
        <v>3791</v>
      </c>
      <c r="B999" s="317">
        <v>19590822</v>
      </c>
      <c r="C999" s="316" t="str">
        <f t="shared" si="30"/>
        <v>Peter Knight debut</v>
      </c>
      <c r="D999" s="316" t="str">
        <f t="shared" si="31"/>
        <v>update lineups set player_notes = 'Peter Knight debut' where game_id = 19590822 and player_name = 'Peter Knight'</v>
      </c>
    </row>
    <row r="1000" spans="1:4" x14ac:dyDescent="0.3">
      <c r="A1000" s="316" t="s">
        <v>3510</v>
      </c>
      <c r="B1000" s="317">
        <v>19550416</v>
      </c>
      <c r="C1000" s="316" t="str">
        <f t="shared" si="30"/>
        <v>Peter Lay debut</v>
      </c>
      <c r="D1000" s="316" t="str">
        <f t="shared" si="31"/>
        <v>update lineups set player_notes = 'Peter Lay debut' where game_id = 19550416 and player_name = 'Peter Lay'</v>
      </c>
    </row>
    <row r="1001" spans="1:4" x14ac:dyDescent="0.3">
      <c r="A1001" s="316" t="s">
        <v>3384</v>
      </c>
      <c r="B1001" s="317">
        <v>18920903</v>
      </c>
      <c r="C1001" s="316" t="str">
        <f t="shared" si="30"/>
        <v>Peter McCracken debut</v>
      </c>
      <c r="D1001" s="316" t="str">
        <f t="shared" si="31"/>
        <v>update lineups set player_notes = 'Peter McCracken debut' where game_id = 18920903 and player_name = 'Peter McCracken'</v>
      </c>
    </row>
    <row r="1002" spans="1:4" x14ac:dyDescent="0.3">
      <c r="A1002" s="316" t="s">
        <v>3745</v>
      </c>
      <c r="B1002" s="317">
        <v>19040903</v>
      </c>
      <c r="C1002" s="316" t="str">
        <f t="shared" si="30"/>
        <v>Peter Robertson debut</v>
      </c>
      <c r="D1002" s="316" t="str">
        <f t="shared" si="31"/>
        <v>update lineups set player_notes = 'Peter Robertson debut' where game_id = 19040903 and player_name = 'Peter Robertson'</v>
      </c>
    </row>
    <row r="1003" spans="1:4" x14ac:dyDescent="0.3">
      <c r="A1003" s="316" t="s">
        <v>3582</v>
      </c>
      <c r="B1003" s="317">
        <v>19210905</v>
      </c>
      <c r="C1003" s="316" t="str">
        <f t="shared" si="30"/>
        <v>Peter Ronald debut</v>
      </c>
      <c r="D1003" s="316" t="str">
        <f t="shared" si="31"/>
        <v>update lineups set player_notes = 'Peter Ronald debut' where game_id = 19210905 and player_name = 'Peter Ronald'</v>
      </c>
    </row>
    <row r="1004" spans="1:4" x14ac:dyDescent="0.3">
      <c r="A1004" s="316" t="s">
        <v>449</v>
      </c>
      <c r="B1004" s="317">
        <v>19770917</v>
      </c>
      <c r="C1004" s="316" t="str">
        <f t="shared" si="30"/>
        <v>Peter Shilton debut</v>
      </c>
      <c r="D1004" s="316" t="str">
        <f t="shared" si="31"/>
        <v>update lineups set player_notes = 'Peter Shilton debut' where game_id = 19770917 and player_name = 'Peter Shilton'</v>
      </c>
    </row>
    <row r="1005" spans="1:4" x14ac:dyDescent="0.3">
      <c r="A1005" s="316" t="s">
        <v>3610</v>
      </c>
      <c r="B1005" s="317">
        <v>19541002</v>
      </c>
      <c r="C1005" s="316" t="str">
        <f t="shared" si="30"/>
        <v>Peter Small debut</v>
      </c>
      <c r="D1005" s="316" t="str">
        <f t="shared" si="31"/>
        <v>update lineups set player_notes = 'Peter Small debut' where game_id = 19541002 and player_name = 'Peter Small'</v>
      </c>
    </row>
    <row r="1006" spans="1:4" x14ac:dyDescent="0.3">
      <c r="A1006" s="316" t="s">
        <v>3767</v>
      </c>
      <c r="B1006" s="317">
        <v>19421003</v>
      </c>
      <c r="C1006" s="316" t="str">
        <f t="shared" si="30"/>
        <v>Peter Taylor debut</v>
      </c>
      <c r="D1006" s="316" t="str">
        <f t="shared" si="31"/>
        <v>update lineups set player_notes = 'Peter Taylor debut' where game_id = 19421003 and player_name = 'Peter Taylor'</v>
      </c>
    </row>
    <row r="1007" spans="1:4" x14ac:dyDescent="0.3">
      <c r="A1007" s="316" t="s">
        <v>2966</v>
      </c>
      <c r="B1007" s="317">
        <v>19801022</v>
      </c>
      <c r="C1007" s="316" t="str">
        <f t="shared" si="30"/>
        <v>Peter Ward debut</v>
      </c>
      <c r="D1007" s="316" t="str">
        <f t="shared" si="31"/>
        <v>update lineups set player_notes = 'Peter Ward debut' where game_id = 19801022 and player_name = 'Peter Ward'</v>
      </c>
    </row>
    <row r="1008" spans="1:4" x14ac:dyDescent="0.3">
      <c r="A1008" s="316" t="s">
        <v>2970</v>
      </c>
      <c r="B1008" s="317">
        <v>19560402</v>
      </c>
      <c r="C1008" s="316" t="str">
        <f t="shared" si="30"/>
        <v>Peter Watson debut</v>
      </c>
      <c r="D1008" s="316" t="str">
        <f t="shared" si="31"/>
        <v>update lineups set player_notes = 'Peter Watson debut' where game_id = 19560402 and player_name = 'Peter Watson'</v>
      </c>
    </row>
    <row r="1009" spans="1:4" x14ac:dyDescent="0.3">
      <c r="A1009" s="316" t="s">
        <v>2935</v>
      </c>
      <c r="B1009" s="317">
        <v>19750508</v>
      </c>
      <c r="C1009" s="316" t="str">
        <f t="shared" si="30"/>
        <v>Peter Wells debut</v>
      </c>
      <c r="D1009" s="316" t="str">
        <f t="shared" si="31"/>
        <v>update lineups set player_notes = 'Peter Wells debut' where game_id = 19750508 and player_name = 'Peter Wells'</v>
      </c>
    </row>
    <row r="1010" spans="1:4" x14ac:dyDescent="0.3">
      <c r="A1010" s="316" t="s">
        <v>3530</v>
      </c>
      <c r="B1010" s="317">
        <v>19760925</v>
      </c>
      <c r="C1010" s="316" t="str">
        <f t="shared" si="30"/>
        <v>Peter Withe debut</v>
      </c>
      <c r="D1010" s="316" t="str">
        <f t="shared" si="31"/>
        <v>update lineups set player_notes = 'Peter Withe debut' where game_id = 19760925 and player_name = 'Peter Withe'</v>
      </c>
    </row>
    <row r="1011" spans="1:4" x14ac:dyDescent="0.3">
      <c r="A1011" s="316" t="s">
        <v>2759</v>
      </c>
      <c r="B1011" s="317">
        <v>20160305</v>
      </c>
      <c r="C1011" s="316" t="str">
        <f t="shared" si="30"/>
        <v>Petravicius Deimantas debut</v>
      </c>
      <c r="D1011" s="316" t="str">
        <f t="shared" si="31"/>
        <v>update lineups set player_notes = 'Petravicius Deimantas debut' where game_id = 20160305 and player_name = 'Petravicius Deimantas'</v>
      </c>
    </row>
    <row r="1012" spans="1:4" x14ac:dyDescent="0.3">
      <c r="A1012" s="316" t="s">
        <v>3664</v>
      </c>
      <c r="B1012" s="317">
        <v>19861213</v>
      </c>
      <c r="C1012" s="316" t="str">
        <f t="shared" si="30"/>
        <v>Phil Starbuck debut</v>
      </c>
      <c r="D1012" s="316" t="str">
        <f t="shared" si="31"/>
        <v>update lineups set player_notes = 'Phil Starbuck debut' where game_id = 19861213 and player_name = 'Phil Starbuck'</v>
      </c>
    </row>
    <row r="1013" spans="1:4" x14ac:dyDescent="0.3">
      <c r="A1013" s="316" t="s">
        <v>3390</v>
      </c>
      <c r="B1013" s="317">
        <v>19600910</v>
      </c>
      <c r="C1013" s="316" t="str">
        <f t="shared" si="30"/>
        <v>Philip Le Flem debut</v>
      </c>
      <c r="D1013" s="316" t="str">
        <f t="shared" si="31"/>
        <v>update lineups set player_notes = 'Philip Le Flem debut' where game_id = 19600910 and player_name = 'Philip Le Flem'</v>
      </c>
    </row>
    <row r="1014" spans="1:4" x14ac:dyDescent="0.3">
      <c r="A1014" s="316" t="s">
        <v>439</v>
      </c>
      <c r="B1014" s="317">
        <v>19970311</v>
      </c>
      <c r="C1014" s="316" t="str">
        <f t="shared" si="30"/>
        <v>Pierre van Hooijdonk debut</v>
      </c>
      <c r="D1014" s="316" t="str">
        <f t="shared" si="31"/>
        <v>update lineups set player_notes = 'Pierre van Hooijdonk debut' where game_id = 19970311 and player_name = 'Pierre van Hooijdonk'</v>
      </c>
    </row>
    <row r="1015" spans="1:4" x14ac:dyDescent="0.3">
      <c r="A1015" s="316" t="s">
        <v>2022</v>
      </c>
      <c r="B1015" s="317">
        <v>18861030</v>
      </c>
      <c r="C1015" s="316" t="str">
        <f t="shared" si="30"/>
        <v>Pike debut</v>
      </c>
      <c r="D1015" s="316" t="str">
        <f t="shared" si="31"/>
        <v>update lineups set player_notes = 'Pike debut' where game_id = 18861030 and player_name = 'Pike'</v>
      </c>
    </row>
    <row r="1016" spans="1:4" x14ac:dyDescent="0.3">
      <c r="A1016" s="316" t="s">
        <v>1454</v>
      </c>
      <c r="B1016" s="317">
        <v>19410412</v>
      </c>
      <c r="C1016" s="316" t="str">
        <f t="shared" si="30"/>
        <v>Pimbley debut</v>
      </c>
      <c r="D1016" s="316" t="str">
        <f t="shared" si="31"/>
        <v>update lineups set player_notes = 'Pimbley debut' where game_id = 19410412 and player_name = 'Pimbley'</v>
      </c>
    </row>
    <row r="1017" spans="1:4" x14ac:dyDescent="0.3">
      <c r="A1017" s="316" t="s">
        <v>1073</v>
      </c>
      <c r="B1017" s="317">
        <v>19990728</v>
      </c>
      <c r="C1017" s="316" t="str">
        <f t="shared" si="30"/>
        <v>Pollet debut</v>
      </c>
      <c r="D1017" s="316" t="str">
        <f t="shared" si="31"/>
        <v>update lineups set player_notes = 'Pollet debut' where game_id = 19990728 and player_name = 'Pollet'</v>
      </c>
    </row>
    <row r="1018" spans="1:4" x14ac:dyDescent="0.3">
      <c r="A1018" s="316" t="s">
        <v>1900</v>
      </c>
      <c r="B1018" s="317">
        <v>19120413</v>
      </c>
      <c r="C1018" s="316" t="str">
        <f t="shared" si="30"/>
        <v>Poole (1912) debut</v>
      </c>
      <c r="D1018" s="316" t="str">
        <f t="shared" si="31"/>
        <v>update lineups set player_notes = 'Poole (1912) debut' where game_id = 19120413 and player_name = 'Poole (1912)'</v>
      </c>
    </row>
    <row r="1019" spans="1:4" x14ac:dyDescent="0.3">
      <c r="A1019" s="316" t="s">
        <v>1517</v>
      </c>
      <c r="B1019" s="317">
        <v>19440304</v>
      </c>
      <c r="C1019" s="316" t="str">
        <f t="shared" si="30"/>
        <v>Poole (1944) debut</v>
      </c>
      <c r="D1019" s="316" t="str">
        <f t="shared" si="31"/>
        <v>update lineups set player_notes = 'Poole (1944) debut' where game_id = 19440304 and player_name = 'Poole (1944)'</v>
      </c>
    </row>
    <row r="1020" spans="1:4" x14ac:dyDescent="0.3">
      <c r="A1020" s="316" t="s">
        <v>1570</v>
      </c>
      <c r="B1020" s="317">
        <v>19420404</v>
      </c>
      <c r="C1020" s="316" t="str">
        <f t="shared" si="30"/>
        <v>Potts debut</v>
      </c>
      <c r="D1020" s="316" t="str">
        <f t="shared" si="31"/>
        <v>update lineups set player_notes = 'Potts debut' where game_id = 19420404 and player_name = 'Potts'</v>
      </c>
    </row>
    <row r="1021" spans="1:4" x14ac:dyDescent="0.3">
      <c r="A1021" s="316" t="s">
        <v>1486</v>
      </c>
      <c r="B1021" s="317">
        <v>19441202</v>
      </c>
      <c r="C1021" s="316" t="str">
        <f t="shared" si="30"/>
        <v>Powell (1944) debut</v>
      </c>
      <c r="D1021" s="316" t="str">
        <f t="shared" si="31"/>
        <v>update lineups set player_notes = 'Powell (1944) debut' where game_id = 19441202 and player_name = 'Powell (1944)'</v>
      </c>
    </row>
    <row r="1022" spans="1:4" x14ac:dyDescent="0.3">
      <c r="A1022" s="316" t="s">
        <v>1871</v>
      </c>
      <c r="B1022" s="317">
        <v>19160212</v>
      </c>
      <c r="C1022" s="316" t="str">
        <f t="shared" ref="C1022:C1085" si="32">CONCATENATE(A1022, " debut")</f>
        <v>Price (1916) debut</v>
      </c>
      <c r="D1022" s="316" t="str">
        <f t="shared" ref="D1022:D1085" si="33">CONCATENATE("update lineups set player_notes = '", C1022, "' where game_id = ", B1022, " and player_name = '",A1022,"'" )</f>
        <v>update lineups set player_notes = 'Price (1916) debut' where game_id = 19160212 and player_name = 'Price (1916)'</v>
      </c>
    </row>
    <row r="1023" spans="1:4" x14ac:dyDescent="0.3">
      <c r="A1023" s="316" t="s">
        <v>1569</v>
      </c>
      <c r="B1023" s="317">
        <v>19411213</v>
      </c>
      <c r="C1023" s="316" t="str">
        <f t="shared" si="32"/>
        <v>Quinton debut</v>
      </c>
      <c r="D1023" s="316" t="str">
        <f t="shared" si="33"/>
        <v>update lineups set player_notes = 'Quinton debut' where game_id = 19411213 and player_name = 'Quinton'</v>
      </c>
    </row>
    <row r="1024" spans="1:4" x14ac:dyDescent="0.3">
      <c r="A1024" s="316" t="s">
        <v>2001</v>
      </c>
      <c r="B1024" s="317">
        <v>18891228</v>
      </c>
      <c r="C1024" s="316" t="str">
        <f t="shared" si="32"/>
        <v>Radford debut</v>
      </c>
      <c r="D1024" s="316" t="str">
        <f t="shared" si="33"/>
        <v>update lineups set player_notes = 'Radford debut' where game_id = 18891228 and player_name = 'Radford'</v>
      </c>
    </row>
    <row r="1025" spans="1:4" x14ac:dyDescent="0.3">
      <c r="A1025" s="316" t="s">
        <v>1935</v>
      </c>
      <c r="B1025" s="317">
        <v>19070424</v>
      </c>
      <c r="C1025" s="316" t="str">
        <f t="shared" si="32"/>
        <v>Radnell debut</v>
      </c>
      <c r="D1025" s="316" t="str">
        <f t="shared" si="33"/>
        <v>update lineups set player_notes = 'Radnell debut' where game_id = 19070424 and player_name = 'Radnell'</v>
      </c>
    </row>
    <row r="1026" spans="1:4" x14ac:dyDescent="0.3">
      <c r="A1026" s="316" t="s">
        <v>3425</v>
      </c>
      <c r="B1026" s="317">
        <v>20090722</v>
      </c>
      <c r="C1026" s="316" t="str">
        <f t="shared" si="32"/>
        <v>Radoslaw Majewski debut</v>
      </c>
      <c r="D1026" s="316" t="str">
        <f t="shared" si="33"/>
        <v>update lineups set player_notes = 'Radoslaw Majewski debut' where game_id = 20090722 and player_name = 'Radoslaw Majewski'</v>
      </c>
    </row>
    <row r="1027" spans="1:4" x14ac:dyDescent="0.3">
      <c r="A1027" s="316" t="s">
        <v>3611</v>
      </c>
      <c r="B1027" s="317">
        <v>20140201</v>
      </c>
      <c r="C1027" s="316" t="str">
        <f t="shared" si="32"/>
        <v>Rafik Djebbour debut</v>
      </c>
      <c r="D1027" s="316" t="str">
        <f t="shared" si="33"/>
        <v>update lineups set player_notes = 'Rafik Djebbour debut' where game_id = 20140201 and player_name = 'Rafik Djebbour'</v>
      </c>
    </row>
    <row r="1028" spans="1:4" x14ac:dyDescent="0.3">
      <c r="A1028" s="316" t="s">
        <v>3543</v>
      </c>
      <c r="B1028" s="317">
        <v>19800816</v>
      </c>
      <c r="C1028" s="316" t="str">
        <f t="shared" si="32"/>
        <v>Raimondo Ponte debut</v>
      </c>
      <c r="D1028" s="316" t="str">
        <f t="shared" si="33"/>
        <v>update lineups set player_notes = 'Raimondo Ponte debut' where game_id = 19800816 and player_name = 'Raimondo Ponte'</v>
      </c>
    </row>
    <row r="1029" spans="1:4" x14ac:dyDescent="0.3">
      <c r="A1029" s="316" t="s">
        <v>3420</v>
      </c>
      <c r="B1029" s="317">
        <v>19250829</v>
      </c>
      <c r="C1029" s="316" t="str">
        <f t="shared" si="32"/>
        <v>Ralph Lynas debut</v>
      </c>
      <c r="D1029" s="316" t="str">
        <f t="shared" si="33"/>
        <v>update lineups set player_notes = 'Ralph Lynas debut' where game_id = 19250829 and player_name = 'Ralph Lynas'</v>
      </c>
    </row>
    <row r="1030" spans="1:4" x14ac:dyDescent="0.3">
      <c r="A1030" s="316" t="s">
        <v>3222</v>
      </c>
      <c r="B1030" s="317">
        <v>19241122</v>
      </c>
      <c r="C1030" s="316" t="str">
        <f t="shared" si="32"/>
        <v>Randolph Galloway debut</v>
      </c>
      <c r="D1030" s="316" t="str">
        <f t="shared" si="33"/>
        <v>update lineups set player_notes = 'Randolph Galloway debut' where game_id = 19241122 and player_name = 'Randolph Galloway'</v>
      </c>
    </row>
    <row r="1031" spans="1:4" x14ac:dyDescent="0.3">
      <c r="A1031" s="316" t="s">
        <v>3461</v>
      </c>
      <c r="B1031" s="317">
        <v>19920912</v>
      </c>
      <c r="C1031" s="316" t="str">
        <f t="shared" si="32"/>
        <v>Ray McKinnon debut</v>
      </c>
      <c r="D1031" s="316" t="str">
        <f t="shared" si="33"/>
        <v>update lineups set player_notes = 'Ray McKinnon debut' where game_id = 19920912 and player_name = 'Ray McKinnon'</v>
      </c>
    </row>
    <row r="1032" spans="1:4" x14ac:dyDescent="0.3">
      <c r="A1032" s="316" t="s">
        <v>3063</v>
      </c>
      <c r="B1032" s="317">
        <v>19671125</v>
      </c>
      <c r="C1032" s="316" t="str">
        <f t="shared" si="32"/>
        <v>Raymond Bridgett debut</v>
      </c>
      <c r="D1032" s="316" t="str">
        <f t="shared" si="33"/>
        <v>update lineups set player_notes = 'Raymond Bridgett debut' where game_id = 19671125 and player_name = 'Raymond Bridgett'</v>
      </c>
    </row>
    <row r="1033" spans="1:4" x14ac:dyDescent="0.3">
      <c r="A1033" s="316" t="s">
        <v>914</v>
      </c>
      <c r="B1033" s="317">
        <v>20100720</v>
      </c>
      <c r="C1033" s="316" t="str">
        <f t="shared" si="32"/>
        <v>Raynor (2010) debut</v>
      </c>
      <c r="D1033" s="316" t="str">
        <f t="shared" si="33"/>
        <v>update lineups set player_notes = 'Raynor (2010) debut' where game_id = 20100720 and player_name = 'Raynor (2010)'</v>
      </c>
    </row>
    <row r="1034" spans="1:4" x14ac:dyDescent="0.3">
      <c r="A1034" s="316" t="s">
        <v>3662</v>
      </c>
      <c r="B1034" s="317">
        <v>20080723</v>
      </c>
      <c r="C1034" s="316" t="str">
        <f t="shared" si="32"/>
        <v>Reece Staples debut</v>
      </c>
      <c r="D1034" s="316" t="str">
        <f t="shared" si="33"/>
        <v>update lineups set player_notes = 'Reece Staples debut' where game_id = 20080723 and player_name = 'Reece Staples'</v>
      </c>
    </row>
    <row r="1035" spans="1:4" x14ac:dyDescent="0.3">
      <c r="A1035" s="316" t="s">
        <v>3594</v>
      </c>
      <c r="B1035" s="317">
        <v>19451208</v>
      </c>
      <c r="C1035" s="316" t="str">
        <f t="shared" si="32"/>
        <v>Reg Savage debut</v>
      </c>
      <c r="D1035" s="316" t="str">
        <f t="shared" si="33"/>
        <v>update lineups set player_notes = 'Reg Savage debut' where game_id = 19451208 and player_name = 'Reg Savage'</v>
      </c>
    </row>
    <row r="1036" spans="1:4" x14ac:dyDescent="0.3">
      <c r="A1036" s="316" t="s">
        <v>2950</v>
      </c>
      <c r="B1036" s="317">
        <v>19370828</v>
      </c>
      <c r="C1036" s="316" t="str">
        <f t="shared" si="32"/>
        <v>Reg Trim debut</v>
      </c>
      <c r="D1036" s="316" t="str">
        <f t="shared" si="33"/>
        <v>update lineups set player_notes = 'Reg Trim debut' where game_id = 19370828 and player_name = 'Reg Trim'</v>
      </c>
    </row>
    <row r="1037" spans="1:4" x14ac:dyDescent="0.3">
      <c r="A1037" s="316" t="s">
        <v>1870</v>
      </c>
      <c r="B1037" s="317">
        <v>19150918</v>
      </c>
      <c r="C1037" s="316" t="str">
        <f t="shared" si="32"/>
        <v>Reynolds debut</v>
      </c>
      <c r="D1037" s="316" t="str">
        <f t="shared" si="33"/>
        <v>update lineups set player_notes = 'Reynolds debut' where game_id = 19150918 and player_name = 'Reynolds'</v>
      </c>
    </row>
    <row r="1038" spans="1:4" x14ac:dyDescent="0.3">
      <c r="A1038" s="316" t="s">
        <v>1516</v>
      </c>
      <c r="B1038" s="317">
        <v>19430904</v>
      </c>
      <c r="C1038" s="316" t="str">
        <f t="shared" si="32"/>
        <v>Rhodes debut</v>
      </c>
      <c r="D1038" s="316" t="str">
        <f t="shared" si="33"/>
        <v>update lineups set player_notes = 'Rhodes debut' where game_id = 19430904 and player_name = 'Rhodes'</v>
      </c>
    </row>
    <row r="1039" spans="1:4" x14ac:dyDescent="0.3">
      <c r="A1039" s="316" t="s">
        <v>3595</v>
      </c>
      <c r="B1039" s="317">
        <v>19990724</v>
      </c>
      <c r="C1039" s="316" t="str">
        <f t="shared" si="32"/>
        <v>Ricardo Scimeca debut</v>
      </c>
      <c r="D1039" s="316" t="str">
        <f t="shared" si="33"/>
        <v>update lineups set player_notes = 'Ricardo Scimeca debut' where game_id = 19990724 and player_name = 'Ricardo Scimeca'</v>
      </c>
    </row>
    <row r="1040" spans="1:4" x14ac:dyDescent="0.3">
      <c r="A1040" s="316" t="s">
        <v>2879</v>
      </c>
      <c r="B1040" s="317">
        <v>19210205</v>
      </c>
      <c r="C1040" s="316" t="str">
        <f t="shared" si="32"/>
        <v>Richard Ashmore debut</v>
      </c>
      <c r="D1040" s="316" t="str">
        <f t="shared" si="33"/>
        <v>update lineups set player_notes = 'Richard Ashmore debut' where game_id = 19210205 and player_name = 'Richard Ashmore'</v>
      </c>
    </row>
    <row r="1041" spans="1:4" x14ac:dyDescent="0.3">
      <c r="A1041" s="316" t="s">
        <v>3567</v>
      </c>
      <c r="B1041" s="317">
        <v>19980803</v>
      </c>
      <c r="C1041" s="316" t="str">
        <f t="shared" si="32"/>
        <v>Richard Cooper debut</v>
      </c>
      <c r="D1041" s="316" t="str">
        <f t="shared" si="33"/>
        <v>update lineups set player_notes = 'Richard Cooper debut' where game_id = 19980803 and player_name = 'Richard Cooper'</v>
      </c>
    </row>
    <row r="1042" spans="1:4" x14ac:dyDescent="0.3">
      <c r="A1042" s="316" t="s">
        <v>3248</v>
      </c>
      <c r="B1042" s="317">
        <v>19990310</v>
      </c>
      <c r="C1042" s="316" t="str">
        <f t="shared" si="32"/>
        <v>Richard Gough debut</v>
      </c>
      <c r="D1042" s="316" t="str">
        <f t="shared" si="33"/>
        <v>update lineups set player_notes = 'Richard Gough debut' where game_id = 19990310 and player_name = 'Richard Gough'</v>
      </c>
    </row>
    <row r="1043" spans="1:4" x14ac:dyDescent="0.3">
      <c r="A1043" s="316" t="s">
        <v>3305</v>
      </c>
      <c r="B1043" s="317">
        <v>18890907</v>
      </c>
      <c r="C1043" s="316" t="str">
        <f t="shared" si="32"/>
        <v>Richard Hodder debut</v>
      </c>
      <c r="D1043" s="316" t="str">
        <f t="shared" si="33"/>
        <v>update lineups set player_notes = 'Richard Hodder debut' where game_id = 18890907 and player_name = 'Richard Hodder'</v>
      </c>
    </row>
    <row r="1044" spans="1:4" x14ac:dyDescent="0.3">
      <c r="A1044" s="316" t="s">
        <v>2948</v>
      </c>
      <c r="B1044" s="317">
        <v>19990728</v>
      </c>
      <c r="C1044" s="316" t="str">
        <f t="shared" si="32"/>
        <v>Richard Hodgson debut</v>
      </c>
      <c r="D1044" s="316" t="str">
        <f t="shared" si="33"/>
        <v>update lineups set player_notes = 'Richard Hodgson debut' where game_id = 19990728 and player_name = 'Richard Hodgson'</v>
      </c>
    </row>
    <row r="1045" spans="1:4" x14ac:dyDescent="0.3">
      <c r="A1045" s="316" t="s">
        <v>3336</v>
      </c>
      <c r="B1045" s="317">
        <v>19951127</v>
      </c>
      <c r="C1045" s="316" t="str">
        <f t="shared" si="32"/>
        <v>Richard Irving debut</v>
      </c>
      <c r="D1045" s="316" t="str">
        <f t="shared" si="33"/>
        <v>update lineups set player_notes = 'Richard Irving debut' where game_id = 19951127 and player_name = 'Richard Irving'</v>
      </c>
    </row>
    <row r="1046" spans="1:4" x14ac:dyDescent="0.3">
      <c r="A1046" s="316" t="s">
        <v>3028</v>
      </c>
      <c r="B1046" s="317">
        <v>20080728</v>
      </c>
      <c r="C1046" s="316" t="str">
        <f t="shared" si="32"/>
        <v>Richard Tait debut</v>
      </c>
      <c r="D1046" s="316" t="str">
        <f t="shared" si="33"/>
        <v>update lineups set player_notes = 'Richard Tait debut' where game_id = 20080728 and player_name = 'Richard Tait'</v>
      </c>
    </row>
    <row r="1047" spans="1:4" x14ac:dyDescent="0.3">
      <c r="A1047" s="316" t="s">
        <v>2009</v>
      </c>
      <c r="B1047" s="317">
        <v>18980423</v>
      </c>
      <c r="C1047" s="316" t="str">
        <f t="shared" si="32"/>
        <v>Richardson (1898) debut</v>
      </c>
      <c r="D1047" s="316" t="str">
        <f t="shared" si="33"/>
        <v>update lineups set player_notes = 'Richardson (1898) debut' where game_id = 18980423 and player_name = 'Richardson (1898)'</v>
      </c>
    </row>
    <row r="1048" spans="1:4" x14ac:dyDescent="0.3">
      <c r="A1048" s="316" t="s">
        <v>1539</v>
      </c>
      <c r="B1048" s="317">
        <v>19400608</v>
      </c>
      <c r="C1048" s="316" t="str">
        <f t="shared" si="32"/>
        <v>Richardson (1940-42) debut</v>
      </c>
      <c r="D1048" s="316" t="str">
        <f t="shared" si="33"/>
        <v>update lineups set player_notes = 'Richardson (1940-42) debut' where game_id = 19400608 and player_name = 'Richardson (1940-42)'</v>
      </c>
    </row>
    <row r="1049" spans="1:4" x14ac:dyDescent="0.3">
      <c r="A1049" s="316" t="s">
        <v>1515</v>
      </c>
      <c r="B1049" s="317">
        <v>19410920</v>
      </c>
      <c r="C1049" s="316" t="str">
        <f t="shared" si="32"/>
        <v>Riley (1941-44) debut</v>
      </c>
      <c r="D1049" s="316" t="str">
        <f t="shared" si="33"/>
        <v>update lineups set player_notes = 'Riley (1941-44) debut' where game_id = 19410920 and player_name = 'Riley (1941-44)'</v>
      </c>
    </row>
    <row r="1050" spans="1:4" x14ac:dyDescent="0.3">
      <c r="A1050" s="316" t="s">
        <v>1885</v>
      </c>
      <c r="B1050" s="317">
        <v>19130903</v>
      </c>
      <c r="C1050" s="316" t="str">
        <f t="shared" si="32"/>
        <v>Ritchie (1913-14) debut</v>
      </c>
      <c r="D1050" s="316" t="str">
        <f t="shared" si="33"/>
        <v>update lineups set player_notes = 'Ritchie (1913-14) debut' where game_id = 19130903 and player_name = 'Ritchie (1913-14)'</v>
      </c>
    </row>
    <row r="1051" spans="1:4" x14ac:dyDescent="0.3">
      <c r="A1051" s="316" t="s">
        <v>1843</v>
      </c>
      <c r="B1051" s="317">
        <v>19170901</v>
      </c>
      <c r="C1051" s="316" t="str">
        <f t="shared" si="32"/>
        <v>Roadley debut</v>
      </c>
      <c r="D1051" s="316" t="str">
        <f t="shared" si="33"/>
        <v>update lineups set player_notes = 'Roadley debut' where game_id = 19170901 and player_name = 'Roadley'</v>
      </c>
    </row>
    <row r="1052" spans="1:4" x14ac:dyDescent="0.3">
      <c r="A1052" s="316" t="s">
        <v>3041</v>
      </c>
      <c r="B1052" s="317">
        <v>20000826</v>
      </c>
      <c r="C1052" s="316" t="str">
        <f t="shared" si="32"/>
        <v>Robbie Blake debut</v>
      </c>
      <c r="D1052" s="316" t="str">
        <f t="shared" si="33"/>
        <v>update lineups set player_notes = 'Robbie Blake debut' where game_id = 20000826 and player_name = 'Robbie Blake'</v>
      </c>
    </row>
    <row r="1053" spans="1:4" x14ac:dyDescent="0.3">
      <c r="A1053" s="316" t="s">
        <v>3194</v>
      </c>
      <c r="B1053" s="317">
        <v>20110422</v>
      </c>
      <c r="C1053" s="316" t="str">
        <f t="shared" si="32"/>
        <v>Robbie Findley debut</v>
      </c>
      <c r="D1053" s="316" t="str">
        <f t="shared" si="33"/>
        <v>update lineups set player_notes = 'Robbie Findley debut' where game_id = 20110422 and player_name = 'Robbie Findley'</v>
      </c>
    </row>
    <row r="1054" spans="1:4" x14ac:dyDescent="0.3">
      <c r="A1054" s="316" t="s">
        <v>3238</v>
      </c>
      <c r="B1054" s="317">
        <v>20100720</v>
      </c>
      <c r="C1054" s="316" t="str">
        <f t="shared" si="32"/>
        <v>Robbie Gibbons debut</v>
      </c>
      <c r="D1054" s="316" t="str">
        <f t="shared" si="33"/>
        <v>update lineups set player_notes = 'Robbie Gibbons debut' where game_id = 20100720 and player_name = 'Robbie Gibbons'</v>
      </c>
    </row>
    <row r="1055" spans="1:4" x14ac:dyDescent="0.3">
      <c r="A1055" s="316" t="s">
        <v>3102</v>
      </c>
      <c r="B1055" s="317">
        <v>19310829</v>
      </c>
      <c r="C1055" s="316" t="str">
        <f t="shared" si="32"/>
        <v>Robert Clark debut</v>
      </c>
      <c r="D1055" s="316" t="str">
        <f t="shared" si="33"/>
        <v>update lineups set player_notes = 'Robert Clark debut' where game_id = 19310829 and player_name = 'Robert Clark'</v>
      </c>
    </row>
    <row r="1056" spans="1:4" x14ac:dyDescent="0.3">
      <c r="A1056" s="316" t="s">
        <v>3129</v>
      </c>
      <c r="B1056" s="317">
        <v>19370306</v>
      </c>
      <c r="C1056" s="316" t="str">
        <f t="shared" si="32"/>
        <v>Robert Davies debut</v>
      </c>
      <c r="D1056" s="316" t="str">
        <f t="shared" si="33"/>
        <v>update lineups set player_notes = 'Robert Davies debut' where game_id = 19370306 and player_name = 'Robert Davies'</v>
      </c>
    </row>
    <row r="1057" spans="1:4" x14ac:dyDescent="0.3">
      <c r="A1057" s="316" t="s">
        <v>3152</v>
      </c>
      <c r="B1057" s="317">
        <v>19340825</v>
      </c>
      <c r="C1057" s="316" t="str">
        <f t="shared" si="32"/>
        <v>Robert Dennison debut</v>
      </c>
      <c r="D1057" s="316" t="str">
        <f t="shared" si="33"/>
        <v>update lineups set player_notes = 'Robert Dennison debut' where game_id = 19340825 and player_name = 'Robert Dennison'</v>
      </c>
    </row>
    <row r="1058" spans="1:4" x14ac:dyDescent="0.3">
      <c r="A1058" s="316" t="s">
        <v>3177</v>
      </c>
      <c r="B1058" s="317">
        <v>20080718</v>
      </c>
      <c r="C1058" s="316" t="str">
        <f t="shared" si="32"/>
        <v>Robert Earnshaw debut</v>
      </c>
      <c r="D1058" s="316" t="str">
        <f t="shared" si="33"/>
        <v>update lineups set player_notes = 'Robert Earnshaw debut' where game_id = 20080718 and player_name = 'Robert Earnshaw'</v>
      </c>
    </row>
    <row r="1059" spans="1:4" x14ac:dyDescent="0.3">
      <c r="A1059" s="316" t="s">
        <v>3195</v>
      </c>
      <c r="B1059" s="317">
        <v>19111007</v>
      </c>
      <c r="C1059" s="316" t="str">
        <f t="shared" si="32"/>
        <v>Robert Firth debut</v>
      </c>
      <c r="D1059" s="316" t="str">
        <f t="shared" si="33"/>
        <v>update lineups set player_notes = 'Robert Firth debut' where game_id = 19111007 and player_name = 'Robert Firth'</v>
      </c>
    </row>
    <row r="1060" spans="1:4" x14ac:dyDescent="0.3">
      <c r="A1060" s="316" t="s">
        <v>3292</v>
      </c>
      <c r="B1060" s="317">
        <v>19281027</v>
      </c>
      <c r="C1060" s="316" t="str">
        <f t="shared" si="32"/>
        <v>Robert Heslop debut</v>
      </c>
      <c r="D1060" s="316" t="str">
        <f t="shared" si="33"/>
        <v>update lineups set player_notes = 'Robert Heslop debut' where game_id = 19281027 and player_name = 'Robert Heslop'</v>
      </c>
    </row>
    <row r="1061" spans="1:4" x14ac:dyDescent="0.3">
      <c r="A1061" s="316" t="s">
        <v>3573</v>
      </c>
      <c r="B1061" s="317">
        <v>20060717</v>
      </c>
      <c r="C1061" s="316" t="str">
        <f t="shared" si="32"/>
        <v>Robert Hughes debut</v>
      </c>
      <c r="D1061" s="316" t="str">
        <f t="shared" si="33"/>
        <v>update lineups set player_notes = 'Robert Hughes debut' where game_id = 20060717 and player_name = 'Robert Hughes'</v>
      </c>
    </row>
    <row r="1062" spans="1:4" x14ac:dyDescent="0.3">
      <c r="A1062" s="316" t="s">
        <v>3443</v>
      </c>
      <c r="B1062" s="317">
        <v>19390826</v>
      </c>
      <c r="C1062" s="316" t="str">
        <f t="shared" si="32"/>
        <v>Robert McCall debut</v>
      </c>
      <c r="D1062" s="316" t="str">
        <f t="shared" si="33"/>
        <v>update lineups set player_notes = 'Robert McCall debut' where game_id = 19390826 and player_name = 'Robert McCall'</v>
      </c>
    </row>
    <row r="1063" spans="1:4" x14ac:dyDescent="0.3">
      <c r="A1063" s="316" t="s">
        <v>3483</v>
      </c>
      <c r="B1063" s="317">
        <v>19580823</v>
      </c>
      <c r="C1063" s="316" t="str">
        <f t="shared" si="32"/>
        <v>Robert Morrison debut</v>
      </c>
      <c r="D1063" s="316" t="str">
        <f t="shared" si="33"/>
        <v>update lineups set player_notes = 'Robert Morrison debut' where game_id = 19580823 and player_name = 'Robert Morrison'</v>
      </c>
    </row>
    <row r="1064" spans="1:4" x14ac:dyDescent="0.3">
      <c r="A1064" s="316" t="s">
        <v>3494</v>
      </c>
      <c r="B1064" s="317">
        <v>18980910</v>
      </c>
      <c r="C1064" s="316" t="str">
        <f t="shared" si="32"/>
        <v>Robert Norris debut</v>
      </c>
      <c r="D1064" s="316" t="str">
        <f t="shared" si="33"/>
        <v>update lineups set player_notes = 'Robert Norris debut' where game_id = 18980910 and player_name = 'Robert Norris'</v>
      </c>
    </row>
    <row r="1065" spans="1:4" x14ac:dyDescent="0.3">
      <c r="A1065" s="316" t="s">
        <v>3518</v>
      </c>
      <c r="B1065" s="317">
        <v>19210827</v>
      </c>
      <c r="C1065" s="316" t="str">
        <f t="shared" si="32"/>
        <v>Robert Parker debut</v>
      </c>
      <c r="D1065" s="316" t="str">
        <f t="shared" si="33"/>
        <v>update lineups set player_notes = 'Robert Parker debut' where game_id = 19210827 and player_name = 'Robert Parker'</v>
      </c>
    </row>
    <row r="1066" spans="1:4" x14ac:dyDescent="0.3">
      <c r="A1066" s="316" t="s">
        <v>3553</v>
      </c>
      <c r="B1066" s="317">
        <v>19310117</v>
      </c>
      <c r="C1066" s="316" t="str">
        <f t="shared" si="32"/>
        <v>Robert Pugh debut</v>
      </c>
      <c r="D1066" s="316" t="str">
        <f t="shared" si="33"/>
        <v>update lineups set player_notes = 'Robert Pugh debut' where game_id = 19310117 and player_name = 'Robert Pugh'</v>
      </c>
    </row>
    <row r="1067" spans="1:4" x14ac:dyDescent="0.3">
      <c r="A1067" s="316" t="s">
        <v>3565</v>
      </c>
      <c r="B1067" s="317">
        <v>19121221</v>
      </c>
      <c r="C1067" s="316" t="str">
        <f t="shared" si="32"/>
        <v>Robert Reid debut</v>
      </c>
      <c r="D1067" s="316" t="str">
        <f t="shared" si="33"/>
        <v>update lineups set player_notes = 'Robert Reid debut' where game_id = 19121221 and player_name = 'Robert Reid'</v>
      </c>
    </row>
    <row r="1068" spans="1:4" x14ac:dyDescent="0.3">
      <c r="A1068" s="316" t="s">
        <v>3583</v>
      </c>
      <c r="B1068" s="317">
        <v>19930303</v>
      </c>
      <c r="C1068" s="316" t="str">
        <f t="shared" si="32"/>
        <v>Robert Rosario debut</v>
      </c>
      <c r="D1068" s="316" t="str">
        <f t="shared" si="33"/>
        <v>update lineups set player_notes = 'Robert Rosario debut' where game_id = 19930303 and player_name = 'Robert Rosario'</v>
      </c>
    </row>
    <row r="1069" spans="1:4" x14ac:dyDescent="0.3">
      <c r="A1069" s="316" t="s">
        <v>3018</v>
      </c>
      <c r="B1069" s="317">
        <v>20140826</v>
      </c>
      <c r="C1069" s="316" t="str">
        <f t="shared" si="32"/>
        <v>Robert Tesche debut</v>
      </c>
      <c r="D1069" s="316" t="str">
        <f t="shared" si="33"/>
        <v>update lineups set player_notes = 'Robert Tesche debut' where game_id = 20140826 and player_name = 'Robert Tesche'</v>
      </c>
    </row>
    <row r="1070" spans="1:4" x14ac:dyDescent="0.3">
      <c r="A1070" s="316" t="s">
        <v>2957</v>
      </c>
      <c r="B1070" s="317">
        <v>19320829</v>
      </c>
      <c r="C1070" s="316" t="str">
        <f t="shared" si="32"/>
        <v>Robert Vasey debut</v>
      </c>
      <c r="D1070" s="316" t="str">
        <f t="shared" si="33"/>
        <v>update lineups set player_notes = 'Robert Vasey debut' where game_id = 19320829 and player_name = 'Robert Vasey'</v>
      </c>
    </row>
    <row r="1071" spans="1:4" x14ac:dyDescent="0.3">
      <c r="A1071" s="316" t="s">
        <v>2043</v>
      </c>
      <c r="B1071" s="317">
        <v>18921119</v>
      </c>
      <c r="C1071" s="316" t="str">
        <f t="shared" si="32"/>
        <v>Robertson (1892) debut</v>
      </c>
      <c r="D1071" s="316" t="str">
        <f t="shared" si="33"/>
        <v>update lineups set player_notes = 'Robertson (1892) debut' where game_id = 18921119 and player_name = 'Robertson (1892)'</v>
      </c>
    </row>
    <row r="1072" spans="1:4" x14ac:dyDescent="0.3">
      <c r="A1072" s="316" t="s">
        <v>1514</v>
      </c>
      <c r="B1072" s="317">
        <v>19430410</v>
      </c>
      <c r="C1072" s="316" t="str">
        <f t="shared" si="32"/>
        <v>Robertson (1943) debut</v>
      </c>
      <c r="D1072" s="316" t="str">
        <f t="shared" si="33"/>
        <v>update lineups set player_notes = 'Robertson (1943) debut' where game_id = 19430410 and player_name = 'Robertson (1943)'</v>
      </c>
    </row>
    <row r="1073" spans="1:4" x14ac:dyDescent="0.3">
      <c r="A1073" s="316" t="s">
        <v>1282</v>
      </c>
      <c r="B1073" s="317">
        <v>19701024</v>
      </c>
      <c r="C1073" s="316" t="str">
        <f t="shared" si="32"/>
        <v>Robertson (1970-73) debut</v>
      </c>
      <c r="D1073" s="316" t="str">
        <f t="shared" si="33"/>
        <v>update lineups set player_notes = 'Robertson (1970-73) debut' where game_id = 19701024 and player_name = 'Robertson (1970-73)'</v>
      </c>
    </row>
    <row r="1074" spans="1:4" x14ac:dyDescent="0.3">
      <c r="A1074" s="316" t="s">
        <v>1823</v>
      </c>
      <c r="B1074" s="317">
        <v>19180914</v>
      </c>
      <c r="C1074" s="316" t="str">
        <f t="shared" si="32"/>
        <v>Robinson (1918) debut</v>
      </c>
      <c r="D1074" s="316" t="str">
        <f t="shared" si="33"/>
        <v>update lineups set player_notes = 'Robinson (1918) debut' where game_id = 19180914 and player_name = 'Robinson (1918)'</v>
      </c>
    </row>
    <row r="1075" spans="1:4" x14ac:dyDescent="0.3">
      <c r="A1075" s="316" t="s">
        <v>1617</v>
      </c>
      <c r="B1075" s="317">
        <v>19400907</v>
      </c>
      <c r="C1075" s="316" t="str">
        <f t="shared" si="32"/>
        <v>Robinson (1940) debut</v>
      </c>
      <c r="D1075" s="316" t="str">
        <f t="shared" si="33"/>
        <v>update lineups set player_notes = 'Robinson (1940) debut' where game_id = 19400907 and player_name = 'Robinson (1940)'</v>
      </c>
    </row>
    <row r="1076" spans="1:4" x14ac:dyDescent="0.3">
      <c r="A1076" s="316" t="s">
        <v>1106</v>
      </c>
      <c r="B1076" s="317">
        <v>19980508</v>
      </c>
      <c r="C1076" s="316" t="str">
        <f t="shared" si="32"/>
        <v>Roche (Guest) debut</v>
      </c>
      <c r="D1076" s="316" t="str">
        <f t="shared" si="33"/>
        <v>update lineups set player_notes = 'Roche (Guest) debut' where game_id = 19980508 and player_name = 'Roche (Guest)'</v>
      </c>
    </row>
    <row r="1077" spans="1:4" x14ac:dyDescent="0.3">
      <c r="A1077" s="316" t="s">
        <v>1616</v>
      </c>
      <c r="B1077" s="317">
        <v>19410419</v>
      </c>
      <c r="C1077" s="316" t="str">
        <f t="shared" si="32"/>
        <v>Roebuck debut</v>
      </c>
      <c r="D1077" s="316" t="str">
        <f t="shared" si="33"/>
        <v>update lineups set player_notes = 'Roebuck debut' where game_id = 19410419 and player_name = 'Roebuck'</v>
      </c>
    </row>
    <row r="1078" spans="1:4" x14ac:dyDescent="0.3">
      <c r="A1078" s="316" t="s">
        <v>3403</v>
      </c>
      <c r="B1078" s="317">
        <v>19450419</v>
      </c>
      <c r="C1078" s="316" t="str">
        <f t="shared" si="32"/>
        <v>Roland Leverton debut</v>
      </c>
      <c r="D1078" s="316" t="str">
        <f t="shared" si="33"/>
        <v>update lineups set player_notes = 'Roland Leverton debut' where game_id = 19450419 and player_name = 'Roland Leverton'</v>
      </c>
    </row>
    <row r="1079" spans="1:4" x14ac:dyDescent="0.3">
      <c r="A1079" s="316" t="s">
        <v>2977</v>
      </c>
      <c r="B1079" s="317">
        <v>19411129</v>
      </c>
      <c r="C1079" s="316" t="str">
        <f t="shared" si="32"/>
        <v>Roland Wheatley debut</v>
      </c>
      <c r="D1079" s="316" t="str">
        <f t="shared" si="33"/>
        <v>update lineups set player_notes = 'Roland Wheatley debut' where game_id = 19411129 and player_name = 'Roland Wheatley'</v>
      </c>
    </row>
    <row r="1080" spans="1:4" x14ac:dyDescent="0.3">
      <c r="A1080" s="316" t="s">
        <v>4545</v>
      </c>
      <c r="B1080" s="317">
        <v>19580104</v>
      </c>
      <c r="C1080" s="316" t="str">
        <f t="shared" si="32"/>
        <v>Ronald Farmer debut</v>
      </c>
      <c r="D1080" s="316" t="str">
        <f t="shared" si="33"/>
        <v>update lineups set player_notes = 'Ronald Farmer debut' where game_id = 19580104 and player_name = 'Ronald Farmer'</v>
      </c>
    </row>
    <row r="1081" spans="1:4" x14ac:dyDescent="0.3">
      <c r="A1081" s="316" t="s">
        <v>3037</v>
      </c>
      <c r="B1081" s="317">
        <v>19540821</v>
      </c>
      <c r="C1081" s="316" t="str">
        <f t="shared" si="32"/>
        <v>Ronnie Blackman debut</v>
      </c>
      <c r="D1081" s="316" t="str">
        <f t="shared" si="33"/>
        <v>update lineups set player_notes = 'Ronnie Blackman debut' where game_id = 19540821 and player_name = 'Ronnie Blackman'</v>
      </c>
    </row>
    <row r="1082" spans="1:4" x14ac:dyDescent="0.3">
      <c r="A1082" s="316" t="s">
        <v>3563</v>
      </c>
      <c r="B1082" s="317">
        <v>19690215</v>
      </c>
      <c r="C1082" s="316" t="str">
        <f t="shared" si="32"/>
        <v>Ronnie Rees debut</v>
      </c>
      <c r="D1082" s="316" t="str">
        <f t="shared" si="33"/>
        <v>update lineups set player_notes = 'Ronnie Rees debut' where game_id = 19690215 and player_name = 'Ronnie Rees'</v>
      </c>
    </row>
    <row r="1083" spans="1:4" x14ac:dyDescent="0.3">
      <c r="A1083" s="316" t="s">
        <v>2059</v>
      </c>
      <c r="B1083" s="317">
        <v>18900906</v>
      </c>
      <c r="C1083" s="316" t="str">
        <f t="shared" si="32"/>
        <v>Rorke debut</v>
      </c>
      <c r="D1083" s="316" t="str">
        <f t="shared" si="33"/>
        <v>update lineups set player_notes = 'Rorke debut' where game_id = 18900906 and player_name = 'Rorke'</v>
      </c>
    </row>
    <row r="1084" spans="1:4" x14ac:dyDescent="0.3">
      <c r="A1084" s="316" t="s">
        <v>3585</v>
      </c>
      <c r="B1084" s="317">
        <v>19020909</v>
      </c>
      <c r="C1084" s="316" t="str">
        <f t="shared" si="32"/>
        <v>Ross Fielding debut</v>
      </c>
      <c r="D1084" s="316" t="str">
        <f t="shared" si="33"/>
        <v>update lineups set player_notes = 'Ross Fielding debut' where game_id = 19020909 and player_name = 'Ross Fielding'</v>
      </c>
    </row>
    <row r="1085" spans="1:4" x14ac:dyDescent="0.3">
      <c r="A1085" s="316" t="s">
        <v>3224</v>
      </c>
      <c r="B1085" s="317">
        <v>20030724</v>
      </c>
      <c r="C1085" s="316" t="str">
        <f t="shared" si="32"/>
        <v>Ross Gardner debut</v>
      </c>
      <c r="D1085" s="316" t="str">
        <f t="shared" si="33"/>
        <v>update lineups set player_notes = 'Ross Gardner debut' where game_id = 20030724 and player_name = 'Ross Gardner'</v>
      </c>
    </row>
    <row r="1086" spans="1:4" x14ac:dyDescent="0.3">
      <c r="A1086" s="316" t="s">
        <v>1934</v>
      </c>
      <c r="B1086" s="317">
        <v>19060428</v>
      </c>
      <c r="C1086" s="316" t="str">
        <f t="shared" ref="C1086:C1149" si="34">CONCATENATE(A1086, " debut")</f>
        <v>Rothery debut</v>
      </c>
      <c r="D1086" s="316" t="str">
        <f t="shared" ref="D1086:D1149" si="35">CONCATENATE("update lineups set player_notes = '", C1086, "' where game_id = ", B1086, " and player_name = '",A1086,"'" )</f>
        <v>update lineups set player_notes = 'Rothery debut' where game_id = 19060428 and player_name = 'Rothery'</v>
      </c>
    </row>
    <row r="1087" spans="1:4" x14ac:dyDescent="0.3">
      <c r="A1087" s="316" t="s">
        <v>1639</v>
      </c>
      <c r="B1087" s="317">
        <v>19400525</v>
      </c>
      <c r="C1087" s="316" t="str">
        <f t="shared" si="34"/>
        <v>Roulston debut</v>
      </c>
      <c r="D1087" s="316" t="str">
        <f t="shared" si="35"/>
        <v>update lineups set player_notes = 'Roulston debut' where game_id = 19400525 and player_name = 'Roulston'</v>
      </c>
    </row>
    <row r="1088" spans="1:4" x14ac:dyDescent="0.3">
      <c r="A1088" s="316" t="s">
        <v>2058</v>
      </c>
      <c r="B1088" s="317">
        <v>18900927</v>
      </c>
      <c r="C1088" s="316" t="str">
        <f t="shared" si="34"/>
        <v>Rowan (1890) debut</v>
      </c>
      <c r="D1088" s="316" t="str">
        <f t="shared" si="35"/>
        <v>update lineups set player_notes = 'Rowan (1890) debut' where game_id = 18900927 and player_name = 'Rowan (1890)'</v>
      </c>
    </row>
    <row r="1089" spans="1:4" x14ac:dyDescent="0.3">
      <c r="A1089" s="316" t="s">
        <v>2893</v>
      </c>
      <c r="B1089" s="317">
        <v>19551008</v>
      </c>
      <c r="C1089" s="316" t="str">
        <f t="shared" si="34"/>
        <v>Roy Banham debut</v>
      </c>
      <c r="D1089" s="316" t="str">
        <f t="shared" si="35"/>
        <v>update lineups set player_notes = 'Roy Banham debut' where game_id = 19551008 and player_name = 'Roy Banham'</v>
      </c>
    </row>
    <row r="1090" spans="1:4" x14ac:dyDescent="0.3">
      <c r="A1090" s="316" t="s">
        <v>3173</v>
      </c>
      <c r="B1090" s="317">
        <v>19580823</v>
      </c>
      <c r="C1090" s="316" t="str">
        <f t="shared" si="34"/>
        <v>Roy Dwight debut</v>
      </c>
      <c r="D1090" s="316" t="str">
        <f t="shared" si="35"/>
        <v>update lineups set player_notes = 'Roy Dwight debut' where game_id = 19580823 and player_name = 'Roy Dwight'</v>
      </c>
    </row>
    <row r="1091" spans="1:4" x14ac:dyDescent="0.3">
      <c r="A1091" s="316" t="s">
        <v>3589</v>
      </c>
      <c r="B1091" s="317">
        <v>19900828</v>
      </c>
      <c r="C1091" s="316" t="str">
        <f t="shared" si="34"/>
        <v>Roy Keane debut</v>
      </c>
      <c r="D1091" s="316" t="str">
        <f t="shared" si="35"/>
        <v>update lineups set player_notes = 'Roy Keane debut' where game_id = 19900828 and player_name = 'Roy Keane'</v>
      </c>
    </row>
    <row r="1092" spans="1:4" x14ac:dyDescent="0.3">
      <c r="A1092" s="316" t="s">
        <v>4546</v>
      </c>
      <c r="B1092" s="317">
        <v>20050714</v>
      </c>
      <c r="C1092" s="316" t="str">
        <f t="shared" si="34"/>
        <v>Rune Pedersen debut</v>
      </c>
      <c r="D1092" s="316" t="str">
        <f t="shared" si="35"/>
        <v>update lineups set player_notes = 'Rune Pedersen debut' where game_id = 20050714 and player_name = 'Rune Pedersen'</v>
      </c>
    </row>
    <row r="1093" spans="1:4" x14ac:dyDescent="0.3">
      <c r="A1093" s="316" t="s">
        <v>3317</v>
      </c>
      <c r="B1093" s="317">
        <v>20050917</v>
      </c>
      <c r="C1093" s="316" t="str">
        <f t="shared" si="34"/>
        <v>Russell Hoult debut</v>
      </c>
      <c r="D1093" s="316" t="str">
        <f t="shared" si="35"/>
        <v>update lineups set player_notes = 'Russell Hoult debut' where game_id = 20050917 and player_name = 'Russell Hoult'</v>
      </c>
    </row>
    <row r="1094" spans="1:4" x14ac:dyDescent="0.3">
      <c r="A1094" s="316" t="s">
        <v>1568</v>
      </c>
      <c r="B1094" s="317">
        <v>19400914</v>
      </c>
      <c r="C1094" s="316" t="str">
        <f t="shared" si="34"/>
        <v>Rutherford debut</v>
      </c>
      <c r="D1094" s="316" t="str">
        <f t="shared" si="35"/>
        <v>update lineups set player_notes = 'Rutherford debut' where game_id = 19400914 and player_name = 'Rutherford'</v>
      </c>
    </row>
    <row r="1095" spans="1:4" x14ac:dyDescent="0.3">
      <c r="A1095" s="316" t="s">
        <v>3031</v>
      </c>
      <c r="B1095" s="317">
        <v>20100807</v>
      </c>
      <c r="C1095" s="316" t="str">
        <f t="shared" si="34"/>
        <v>Ryan Bertrand debut</v>
      </c>
      <c r="D1095" s="316" t="str">
        <f t="shared" si="35"/>
        <v>update lineups set player_notes = 'Ryan Bertrand debut' where game_id = 20100807 and player_name = 'Ryan Bertrand'</v>
      </c>
    </row>
    <row r="1096" spans="1:4" x14ac:dyDescent="0.3">
      <c r="A1096" s="316" t="s">
        <v>3803</v>
      </c>
      <c r="B1096" s="317">
        <v>20150912</v>
      </c>
      <c r="C1096" s="316" t="str">
        <f t="shared" si="34"/>
        <v>Ryan Mendes debut</v>
      </c>
      <c r="D1096" s="316" t="str">
        <f t="shared" si="35"/>
        <v>update lineups set player_notes = 'Ryan Mendes debut' where game_id = 20150912 and player_name = 'Ryan Mendes'</v>
      </c>
    </row>
    <row r="1097" spans="1:4" x14ac:dyDescent="0.3">
      <c r="A1097" s="316" t="s">
        <v>3807</v>
      </c>
      <c r="B1097" s="317">
        <v>20080723</v>
      </c>
      <c r="C1097" s="316" t="str">
        <f t="shared" si="34"/>
        <v>Ryan Whitehurst debut</v>
      </c>
      <c r="D1097" s="316" t="str">
        <f t="shared" si="35"/>
        <v>update lineups set player_notes = 'Ryan Whitehurst debut' where game_id = 20080723 and player_name = 'Ryan Whitehurst'</v>
      </c>
    </row>
    <row r="1098" spans="1:4" x14ac:dyDescent="0.3">
      <c r="A1098" s="316" t="s">
        <v>4657</v>
      </c>
      <c r="B1098" s="317">
        <v>20160712</v>
      </c>
      <c r="C1098" s="316" t="str">
        <f t="shared" si="34"/>
        <v>Ryan Yates debut</v>
      </c>
      <c r="D1098" s="316" t="str">
        <f t="shared" si="35"/>
        <v>update lineups set player_notes = 'Ryan Yates debut' where game_id = 20160712 and player_name = 'Ryan Yates'</v>
      </c>
    </row>
    <row r="1099" spans="1:4" x14ac:dyDescent="0.3">
      <c r="A1099" s="316" t="s">
        <v>1567</v>
      </c>
      <c r="B1099" s="317">
        <v>19420509</v>
      </c>
      <c r="C1099" s="316" t="str">
        <f t="shared" si="34"/>
        <v>Sadler debut</v>
      </c>
      <c r="D1099" s="316" t="str">
        <f t="shared" si="35"/>
        <v>update lineups set player_notes = 'Sadler debut' where game_id = 19420509 and player_name = 'Sadler'</v>
      </c>
    </row>
    <row r="1100" spans="1:4" x14ac:dyDescent="0.3">
      <c r="A1100" s="316" t="s">
        <v>2949</v>
      </c>
      <c r="B1100" s="317">
        <v>20080730</v>
      </c>
      <c r="C1100" s="316" t="str">
        <f t="shared" si="34"/>
        <v>Sahr Senesie debut</v>
      </c>
      <c r="D1100" s="316" t="str">
        <f t="shared" si="35"/>
        <v>update lineups set player_notes = 'Sahr Senesie debut' where game_id = 20080730 and player_name = 'Sahr Senesie'</v>
      </c>
    </row>
    <row r="1101" spans="1:4" x14ac:dyDescent="0.3">
      <c r="A1101" s="316" t="s">
        <v>3065</v>
      </c>
      <c r="B1101" s="317">
        <v>19460831</v>
      </c>
      <c r="C1101" s="316" t="str">
        <f t="shared" si="34"/>
        <v>Sailor Brown debut</v>
      </c>
      <c r="D1101" s="316" t="str">
        <f t="shared" si="35"/>
        <v>update lineups set player_notes = 'Sailor Brown debut' where game_id = 19460831 and player_name = 'Sailor Brown'</v>
      </c>
    </row>
    <row r="1102" spans="1:4" x14ac:dyDescent="0.3">
      <c r="A1102" s="316" t="s">
        <v>3437</v>
      </c>
      <c r="B1102" s="317">
        <v>19990807</v>
      </c>
      <c r="C1102" s="316" t="str">
        <f t="shared" si="34"/>
        <v>Salvatore Matrecano debut</v>
      </c>
      <c r="D1102" s="316" t="str">
        <f t="shared" si="35"/>
        <v>update lineups set player_notes = 'Salvatore Matrecano debut' where game_id = 19990807 and player_name = 'Salvatore Matrecano'</v>
      </c>
    </row>
    <row r="1103" spans="1:4" x14ac:dyDescent="0.3">
      <c r="A1103" s="316" t="s">
        <v>3273</v>
      </c>
      <c r="B1103" s="317">
        <v>19150904</v>
      </c>
      <c r="C1103" s="316" t="str">
        <f t="shared" si="34"/>
        <v>Sam Hardy debut</v>
      </c>
      <c r="D1103" s="316" t="str">
        <f t="shared" si="35"/>
        <v>update lineups set player_notes = 'Sam Hardy debut' where game_id = 19150904 and player_name = 'Sam Hardy'</v>
      </c>
    </row>
    <row r="1104" spans="1:4" x14ac:dyDescent="0.3">
      <c r="A1104" s="316" t="s">
        <v>3019</v>
      </c>
      <c r="B1104" s="317">
        <v>20120821</v>
      </c>
      <c r="C1104" s="316" t="str">
        <f t="shared" si="34"/>
        <v>Sam Hutchinson debut</v>
      </c>
      <c r="D1104" s="316" t="str">
        <f t="shared" si="35"/>
        <v>update lineups set player_notes = 'Sam Hutchinson debut' where game_id = 20120821 and player_name = 'Sam Hutchinson'</v>
      </c>
    </row>
    <row r="1105" spans="1:4" x14ac:dyDescent="0.3">
      <c r="A1105" s="316" t="s">
        <v>3344</v>
      </c>
      <c r="B1105" s="317">
        <v>19280825</v>
      </c>
      <c r="C1105" s="316" t="str">
        <f t="shared" si="34"/>
        <v>Sam Jennings debut</v>
      </c>
      <c r="D1105" s="316" t="str">
        <f t="shared" si="35"/>
        <v>update lineups set player_notes = 'Sam Jennings debut' where game_id = 19280825 and player_name = 'Sam Jennings'</v>
      </c>
    </row>
    <row r="1106" spans="1:4" x14ac:dyDescent="0.3">
      <c r="A1106" s="316" t="s">
        <v>2941</v>
      </c>
      <c r="B1106" s="317">
        <v>19010313</v>
      </c>
      <c r="C1106" s="316" t="str">
        <f t="shared" si="34"/>
        <v>Sam Timmins debut</v>
      </c>
      <c r="D1106" s="316" t="str">
        <f t="shared" si="35"/>
        <v>update lineups set player_notes = 'Sam Timmins debut' where game_id = 19010313 and player_name = 'Sam Timmins'</v>
      </c>
    </row>
    <row r="1107" spans="1:4" x14ac:dyDescent="0.3">
      <c r="A1107" s="316" t="s">
        <v>2981</v>
      </c>
      <c r="B1107" s="317">
        <v>18781116</v>
      </c>
      <c r="C1107" s="316" t="str">
        <f t="shared" si="34"/>
        <v>Sam Widdowson debut</v>
      </c>
      <c r="D1107" s="316" t="str">
        <f t="shared" si="35"/>
        <v>update lineups set player_notes = 'Sam Widdowson debut' where game_id = 18781116 and player_name = 'Sam Widdowson'</v>
      </c>
    </row>
    <row r="1108" spans="1:4" x14ac:dyDescent="0.3">
      <c r="A1108" s="316" t="s">
        <v>3592</v>
      </c>
      <c r="B1108" s="317">
        <v>19640118</v>
      </c>
      <c r="C1108" s="316" t="str">
        <f t="shared" si="34"/>
        <v>Sammy Chapman debut</v>
      </c>
      <c r="D1108" s="316" t="str">
        <f t="shared" si="35"/>
        <v>update lineups set player_notes = 'Sammy Chapman debut' where game_id = 19640118 and player_name = 'Sammy Chapman'</v>
      </c>
    </row>
    <row r="1109" spans="1:4" x14ac:dyDescent="0.3">
      <c r="A1109" s="316" t="s">
        <v>3104</v>
      </c>
      <c r="B1109" s="317">
        <v>20060127</v>
      </c>
      <c r="C1109" s="316" t="str">
        <f t="shared" si="34"/>
        <v>Sammy Clingan debut</v>
      </c>
      <c r="D1109" s="316" t="str">
        <f t="shared" si="35"/>
        <v>update lineups set player_notes = 'Sammy Clingan debut' where game_id = 20060127 and player_name = 'Sammy Clingan'</v>
      </c>
    </row>
    <row r="1110" spans="1:4" x14ac:dyDescent="0.3">
      <c r="A1110" s="316" t="s">
        <v>3259</v>
      </c>
      <c r="B1110" s="317">
        <v>19200828</v>
      </c>
      <c r="C1110" s="316" t="str">
        <f t="shared" si="34"/>
        <v>Sandy Higgins debut</v>
      </c>
      <c r="D1110" s="316" t="str">
        <f t="shared" si="35"/>
        <v>update lineups set player_notes = 'Sandy Higgins debut' where game_id = 19200828 and player_name = 'Sandy Higgins'</v>
      </c>
    </row>
    <row r="1111" spans="1:4" x14ac:dyDescent="0.3">
      <c r="A1111" s="316" t="s">
        <v>3743</v>
      </c>
      <c r="B1111" s="317">
        <v>19401225</v>
      </c>
      <c r="C1111" s="316" t="str">
        <f t="shared" si="34"/>
        <v>Sandy McNab debut</v>
      </c>
      <c r="D1111" s="316" t="str">
        <f t="shared" si="35"/>
        <v>update lineups set player_notes = 'Sandy McNab debut' where game_id = 19401225 and player_name = 'Sandy McNab'</v>
      </c>
    </row>
    <row r="1112" spans="1:4" x14ac:dyDescent="0.3">
      <c r="A1112" s="316" t="s">
        <v>1105</v>
      </c>
      <c r="B1112" s="317">
        <v>19980718</v>
      </c>
      <c r="C1112" s="316" t="str">
        <f t="shared" si="34"/>
        <v>Schmidt debut</v>
      </c>
      <c r="D1112" s="316" t="str">
        <f t="shared" si="35"/>
        <v>update lineups set player_notes = 'Schmidt debut' where game_id = 19980718 and player_name = 'Schmidt'</v>
      </c>
    </row>
    <row r="1113" spans="1:4" x14ac:dyDescent="0.3">
      <c r="A1113" s="316" t="s">
        <v>3597</v>
      </c>
      <c r="B1113" s="317">
        <v>19910330</v>
      </c>
      <c r="C1113" s="316" t="str">
        <f t="shared" si="34"/>
        <v>Scot Gemmill debut</v>
      </c>
      <c r="D1113" s="316" t="str">
        <f t="shared" si="35"/>
        <v>update lineups set player_notes = 'Scot Gemmill debut' where game_id = 19910330 and player_name = 'Scot Gemmill'</v>
      </c>
    </row>
    <row r="1114" spans="1:4" x14ac:dyDescent="0.3">
      <c r="A1114" s="316" t="s">
        <v>1822</v>
      </c>
      <c r="B1114" s="317">
        <v>19180209</v>
      </c>
      <c r="C1114" s="316" t="str">
        <f t="shared" si="34"/>
        <v>Scott (1918) debut</v>
      </c>
      <c r="D1114" s="316" t="str">
        <f t="shared" si="35"/>
        <v>update lineups set player_notes = 'Scott (1918) debut' where game_id = 19180209 and player_name = 'Scott (1918)'</v>
      </c>
    </row>
    <row r="1115" spans="1:4" x14ac:dyDescent="0.3">
      <c r="A1115" s="316" t="s">
        <v>1765</v>
      </c>
      <c r="B1115" s="317">
        <v>19260322</v>
      </c>
      <c r="C1115" s="316" t="str">
        <f t="shared" si="34"/>
        <v>Scott (1926) debut</v>
      </c>
      <c r="D1115" s="316" t="str">
        <f t="shared" si="35"/>
        <v>update lineups set player_notes = 'Scott (1926) debut' where game_id = 19260322 and player_name = 'Scott (1926)'</v>
      </c>
    </row>
    <row r="1116" spans="1:4" x14ac:dyDescent="0.3">
      <c r="A1116" s="316" t="s">
        <v>3163</v>
      </c>
      <c r="B1116" s="317">
        <v>20050226</v>
      </c>
      <c r="C1116" s="316" t="str">
        <f t="shared" si="34"/>
        <v>Scott Dobie debut</v>
      </c>
      <c r="D1116" s="316" t="str">
        <f t="shared" si="35"/>
        <v>update lineups set player_notes = 'Scott Dobie debut' where game_id = 20050226 and player_name = 'Scott Dobie'</v>
      </c>
    </row>
    <row r="1117" spans="1:4" x14ac:dyDescent="0.3">
      <c r="A1117" s="316" t="s">
        <v>2994</v>
      </c>
      <c r="B1117" s="317">
        <v>20120211</v>
      </c>
      <c r="C1117" s="316" t="str">
        <f t="shared" si="34"/>
        <v>Scott Wootton debut</v>
      </c>
      <c r="D1117" s="316" t="str">
        <f t="shared" si="35"/>
        <v>update lineups set player_notes = 'Scott Wootton debut' where game_id = 20120211 and player_name = 'Scott Wootton'</v>
      </c>
    </row>
    <row r="1118" spans="1:4" x14ac:dyDescent="0.3">
      <c r="A1118" s="316" t="s">
        <v>1615</v>
      </c>
      <c r="B1118" s="317">
        <v>19401225</v>
      </c>
      <c r="C1118" s="316" t="str">
        <f t="shared" si="34"/>
        <v>Seagraves debut</v>
      </c>
      <c r="D1118" s="316" t="str">
        <f t="shared" si="35"/>
        <v>update lineups set player_notes = 'Seagraves debut' where game_id = 19401225 and player_name = 'Seagraves'</v>
      </c>
    </row>
    <row r="1119" spans="1:4" x14ac:dyDescent="0.3">
      <c r="A1119" s="316" t="s">
        <v>3287</v>
      </c>
      <c r="B1119" s="317">
        <v>19760807</v>
      </c>
      <c r="C1119" s="316" t="str">
        <f t="shared" si="34"/>
        <v>Sean Haslegrave debut</v>
      </c>
      <c r="D1119" s="316" t="str">
        <f t="shared" si="35"/>
        <v>update lineups set player_notes = 'Sean Haslegrave debut' where game_id = 19760807 and player_name = 'Sean Haslegrave'</v>
      </c>
    </row>
    <row r="1120" spans="1:4" x14ac:dyDescent="0.3">
      <c r="A1120" s="316" t="s">
        <v>3561</v>
      </c>
      <c r="B1120" s="317">
        <v>20080728</v>
      </c>
      <c r="C1120" s="316" t="str">
        <f t="shared" si="34"/>
        <v>Shane Redmond debut</v>
      </c>
      <c r="D1120" s="316" t="str">
        <f t="shared" si="35"/>
        <v>update lineups set player_notes = 'Shane Redmond debut' where game_id = 20080728 and player_name = 'Shane Redmond'</v>
      </c>
    </row>
    <row r="1121" spans="1:4" x14ac:dyDescent="0.3">
      <c r="A1121" s="316" t="s">
        <v>1869</v>
      </c>
      <c r="B1121" s="317">
        <v>19160429</v>
      </c>
      <c r="C1121" s="316" t="str">
        <f t="shared" si="34"/>
        <v>Sharp (1916) debut</v>
      </c>
      <c r="D1121" s="316" t="str">
        <f t="shared" si="35"/>
        <v>update lineups set player_notes = 'Sharp (1916) debut' where game_id = 19160429 and player_name = 'Sharp (1916)'</v>
      </c>
    </row>
    <row r="1122" spans="1:4" x14ac:dyDescent="0.3">
      <c r="A1122" s="316" t="s">
        <v>3156</v>
      </c>
      <c r="B1122" s="317">
        <v>20041226</v>
      </c>
      <c r="C1122" s="316" t="str">
        <f t="shared" si="34"/>
        <v>Shaun Derry debut</v>
      </c>
      <c r="D1122" s="316" t="str">
        <f t="shared" si="35"/>
        <v>update lineups set player_notes = 'Shaun Derry debut' where game_id = 20041226 and player_name = 'Shaun Derry'</v>
      </c>
    </row>
    <row r="1123" spans="1:4" x14ac:dyDescent="0.3">
      <c r="A1123" s="316" t="s">
        <v>1566</v>
      </c>
      <c r="B1123" s="317">
        <v>19420221</v>
      </c>
      <c r="C1123" s="316" t="str">
        <f t="shared" si="34"/>
        <v>Shaw (1942) debut</v>
      </c>
      <c r="D1123" s="316" t="str">
        <f t="shared" si="35"/>
        <v>update lineups set player_notes = 'Shaw (1942) debut' where game_id = 19420221 and player_name = 'Shaw (1942)'</v>
      </c>
    </row>
    <row r="1124" spans="1:4" x14ac:dyDescent="0.3">
      <c r="A1124" s="316" t="s">
        <v>1821</v>
      </c>
      <c r="B1124" s="317">
        <v>19181225</v>
      </c>
      <c r="C1124" s="316" t="str">
        <f t="shared" si="34"/>
        <v>Shea debut</v>
      </c>
      <c r="D1124" s="316" t="str">
        <f t="shared" si="35"/>
        <v>update lineups set player_notes = 'Shea debut' where game_id = 19181225 and player_name = 'Shea'</v>
      </c>
    </row>
    <row r="1125" spans="1:4" x14ac:dyDescent="0.3">
      <c r="A1125" s="316" t="s">
        <v>1868</v>
      </c>
      <c r="B1125" s="317">
        <v>19151016</v>
      </c>
      <c r="C1125" s="316" t="str">
        <f t="shared" si="34"/>
        <v>Sheldon debut</v>
      </c>
      <c r="D1125" s="316" t="str">
        <f t="shared" si="35"/>
        <v>update lineups set player_notes = 'Sheldon debut' where game_id = 19151016 and player_name = 'Sheldon'</v>
      </c>
    </row>
    <row r="1126" spans="1:4" x14ac:dyDescent="0.3">
      <c r="A1126" s="316" t="s">
        <v>2071</v>
      </c>
      <c r="B1126" s="317">
        <v>18900407</v>
      </c>
      <c r="C1126" s="316" t="str">
        <f t="shared" si="34"/>
        <v>Sheperdson debut</v>
      </c>
      <c r="D1126" s="316" t="str">
        <f t="shared" si="35"/>
        <v>update lineups set player_notes = 'Sheperdson debut' where game_id = 18900407 and player_name = 'Sheperdson'</v>
      </c>
    </row>
    <row r="1127" spans="1:4" x14ac:dyDescent="0.3">
      <c r="A1127" s="316" t="s">
        <v>1820</v>
      </c>
      <c r="B1127" s="317">
        <v>19181109</v>
      </c>
      <c r="C1127" s="316" t="str">
        <f t="shared" si="34"/>
        <v>Short debut</v>
      </c>
      <c r="D1127" s="316" t="str">
        <f t="shared" si="35"/>
        <v>update lineups set player_notes = 'Short debut' where game_id = 19181109 and player_name = 'Short'</v>
      </c>
    </row>
    <row r="1128" spans="1:4" x14ac:dyDescent="0.3">
      <c r="A1128" s="316" t="s">
        <v>3639</v>
      </c>
      <c r="B1128" s="317">
        <v>19211022</v>
      </c>
      <c r="C1128" s="316" t="str">
        <f t="shared" si="34"/>
        <v>Sid Gibson debut</v>
      </c>
      <c r="D1128" s="316" t="str">
        <f t="shared" si="35"/>
        <v>update lineups set player_notes = 'Sid Gibson debut' where game_id = 19211022 and player_name = 'Sid Gibson'</v>
      </c>
    </row>
    <row r="1129" spans="1:4" x14ac:dyDescent="0.3">
      <c r="A1129" s="316" t="s">
        <v>3508</v>
      </c>
      <c r="B1129" s="317">
        <v>19480821</v>
      </c>
      <c r="C1129" s="316" t="str">
        <f t="shared" si="34"/>
        <v>Sid Ottewell debut</v>
      </c>
      <c r="D1129" s="316" t="str">
        <f t="shared" si="35"/>
        <v>update lineups set player_notes = 'Sid Ottewell debut' where game_id = 19480821 and player_name = 'Sid Ottewell'</v>
      </c>
    </row>
    <row r="1130" spans="1:4" x14ac:dyDescent="0.3">
      <c r="A1130" s="316" t="s">
        <v>2920</v>
      </c>
      <c r="B1130" s="317">
        <v>19030117</v>
      </c>
      <c r="C1130" s="316" t="str">
        <f t="shared" si="34"/>
        <v>Sid Sugden debut</v>
      </c>
      <c r="D1130" s="316" t="str">
        <f t="shared" si="35"/>
        <v>update lineups set player_notes = 'Sid Sugden debut' where game_id = 19030117 and player_name = 'Sid Sugden'</v>
      </c>
    </row>
    <row r="1131" spans="1:4" x14ac:dyDescent="0.3">
      <c r="A1131" s="316" t="s">
        <v>3758</v>
      </c>
      <c r="B1131" s="317">
        <v>19520903</v>
      </c>
      <c r="C1131" s="316" t="str">
        <f t="shared" si="34"/>
        <v>Sid Thompson debut</v>
      </c>
      <c r="D1131" s="316" t="str">
        <f t="shared" si="35"/>
        <v>update lineups set player_notes = 'Sid Thompson debut' where game_id = 19520903 and player_name = 'Sid Thompson'</v>
      </c>
    </row>
    <row r="1132" spans="1:4" x14ac:dyDescent="0.3">
      <c r="A1132" s="316" t="s">
        <v>3280</v>
      </c>
      <c r="B1132" s="317">
        <v>19200828</v>
      </c>
      <c r="C1132" s="316" t="str">
        <f t="shared" si="34"/>
        <v>Sidney Harrold debut</v>
      </c>
      <c r="D1132" s="316" t="str">
        <f t="shared" si="35"/>
        <v>update lineups set player_notes = 'Sidney Harrold debut' where game_id = 19200828 and player_name = 'Sidney Harrold'</v>
      </c>
    </row>
    <row r="1133" spans="1:4" x14ac:dyDescent="0.3">
      <c r="A1133" s="316" t="s">
        <v>1453</v>
      </c>
      <c r="B1133" s="317">
        <v>19460223</v>
      </c>
      <c r="C1133" s="316" t="str">
        <f t="shared" si="34"/>
        <v>Simms (1946) debut</v>
      </c>
      <c r="D1133" s="316" t="str">
        <f t="shared" si="35"/>
        <v>update lineups set player_notes = 'Simms (1946) debut' where game_id = 19460223 and player_name = 'Simms (1946)'</v>
      </c>
    </row>
    <row r="1134" spans="1:4" x14ac:dyDescent="0.3">
      <c r="A1134" s="316" t="s">
        <v>1884</v>
      </c>
      <c r="B1134" s="317">
        <v>19131216</v>
      </c>
      <c r="C1134" s="316" t="str">
        <f t="shared" si="34"/>
        <v>Simms W debut</v>
      </c>
      <c r="D1134" s="316" t="str">
        <f t="shared" si="35"/>
        <v>update lineups set player_notes = 'Simms W debut' where game_id = 19131216 and player_name = 'Simms W'</v>
      </c>
    </row>
    <row r="1135" spans="1:4" x14ac:dyDescent="0.3">
      <c r="A1135" s="316" t="s">
        <v>3021</v>
      </c>
      <c r="B1135" s="317">
        <v>20120818</v>
      </c>
      <c r="C1135" s="316" t="str">
        <f t="shared" si="34"/>
        <v>Simon Cox debut</v>
      </c>
      <c r="D1135" s="316" t="str">
        <f t="shared" si="35"/>
        <v>update lineups set player_notes = 'Simon Cox debut' where game_id = 20120818 and player_name = 'Simon Cox'</v>
      </c>
    </row>
    <row r="1136" spans="1:4" x14ac:dyDescent="0.3">
      <c r="A1136" s="316" t="s">
        <v>3240</v>
      </c>
      <c r="B1136" s="317">
        <v>20120805</v>
      </c>
      <c r="C1136" s="316" t="str">
        <f t="shared" si="34"/>
        <v>Simon Gillett debut</v>
      </c>
      <c r="D1136" s="316" t="str">
        <f t="shared" si="35"/>
        <v>update lineups set player_notes = 'Simon Gillett debut' where game_id = 20120805 and player_name = 'Simon Gillett'</v>
      </c>
    </row>
    <row r="1137" spans="1:4" x14ac:dyDescent="0.3">
      <c r="A1137" s="316" t="s">
        <v>2089</v>
      </c>
      <c r="B1137" s="317">
        <v>18890228</v>
      </c>
      <c r="C1137" s="316" t="str">
        <f t="shared" si="34"/>
        <v>Simpkins debut</v>
      </c>
      <c r="D1137" s="316" t="str">
        <f t="shared" si="35"/>
        <v>update lineups set player_notes = 'Simpkins debut' where game_id = 18890228 and player_name = 'Simpkins'</v>
      </c>
    </row>
    <row r="1138" spans="1:4" x14ac:dyDescent="0.3">
      <c r="A1138" s="316" t="s">
        <v>1538</v>
      </c>
      <c r="B1138" s="317">
        <v>19411018</v>
      </c>
      <c r="C1138" s="316" t="str">
        <f t="shared" si="34"/>
        <v>Slack debut</v>
      </c>
      <c r="D1138" s="316" t="str">
        <f t="shared" si="35"/>
        <v>update lineups set player_notes = 'Slack debut' where game_id = 19411018 and player_name = 'Slack'</v>
      </c>
    </row>
    <row r="1139" spans="1:4" x14ac:dyDescent="0.3">
      <c r="A1139" s="316" t="s">
        <v>1910</v>
      </c>
      <c r="B1139" s="317">
        <v>19100901</v>
      </c>
      <c r="C1139" s="316" t="str">
        <f t="shared" si="34"/>
        <v>Slater debut</v>
      </c>
      <c r="D1139" s="316" t="str">
        <f t="shared" si="35"/>
        <v>update lineups set player_notes = 'Slater debut' where game_id = 19100901 and player_name = 'Slater'</v>
      </c>
    </row>
    <row r="1140" spans="1:4" x14ac:dyDescent="0.3">
      <c r="A1140" s="316" t="s">
        <v>2120</v>
      </c>
      <c r="B1140" s="317">
        <v>18781116</v>
      </c>
      <c r="C1140" s="316" t="str">
        <f t="shared" si="34"/>
        <v>Smith (1878-88) debut</v>
      </c>
      <c r="D1140" s="316" t="str">
        <f t="shared" si="35"/>
        <v>update lineups set player_notes = 'Smith (1878-88) debut' where game_id = 18781116 and player_name = 'Smith (1878-88)'</v>
      </c>
    </row>
    <row r="1141" spans="1:4" x14ac:dyDescent="0.3">
      <c r="A1141" s="316" t="s">
        <v>1485</v>
      </c>
      <c r="B1141" s="317">
        <v>19400322</v>
      </c>
      <c r="C1141" s="316" t="str">
        <f t="shared" si="34"/>
        <v>Smith ? debut</v>
      </c>
      <c r="D1141" s="316" t="str">
        <f t="shared" si="35"/>
        <v>update lineups set player_notes = 'Smith ? debut' where game_id = 19400322 and player_name = 'Smith ?'</v>
      </c>
    </row>
    <row r="1142" spans="1:4" x14ac:dyDescent="0.3">
      <c r="A1142" s="316" t="s">
        <v>1842</v>
      </c>
      <c r="B1142" s="317">
        <v>19180406</v>
      </c>
      <c r="C1142" s="316" t="str">
        <f t="shared" si="34"/>
        <v>Smithers debut</v>
      </c>
      <c r="D1142" s="316" t="str">
        <f t="shared" si="35"/>
        <v>update lineups set player_notes = 'Smithers debut' where game_id = 19180406 and player_name = 'Smithers'</v>
      </c>
    </row>
    <row r="1143" spans="1:4" x14ac:dyDescent="0.3">
      <c r="A1143" s="316" t="s">
        <v>2057</v>
      </c>
      <c r="B1143" s="317">
        <v>18890228</v>
      </c>
      <c r="C1143" s="316" t="str">
        <f t="shared" si="34"/>
        <v>Southward debut</v>
      </c>
      <c r="D1143" s="316" t="str">
        <f t="shared" si="35"/>
        <v>update lineups set player_notes = 'Southward debut' where game_id = 18890228 and player_name = 'Southward'</v>
      </c>
    </row>
    <row r="1144" spans="1:4" x14ac:dyDescent="0.3">
      <c r="A1144" s="316" t="s">
        <v>1536</v>
      </c>
      <c r="B1144" s="317">
        <v>19430410</v>
      </c>
      <c r="C1144" s="316" t="str">
        <f t="shared" si="34"/>
        <v>Southwell debut</v>
      </c>
      <c r="D1144" s="316" t="str">
        <f t="shared" si="35"/>
        <v>update lineups set player_notes = 'Southwell debut' where game_id = 19430410 and player_name = 'Southwell'</v>
      </c>
    </row>
    <row r="1145" spans="1:4" x14ac:dyDescent="0.3">
      <c r="A1145" s="316" t="s">
        <v>2972</v>
      </c>
      <c r="B1145" s="317">
        <v>20050723</v>
      </c>
      <c r="C1145" s="316" t="str">
        <f t="shared" si="34"/>
        <v>Spencer Weir-Daley debut</v>
      </c>
      <c r="D1145" s="316" t="str">
        <f t="shared" si="35"/>
        <v>update lineups set player_notes = 'Spencer Weir-Daley debut' where game_id = 20050723 and player_name = 'Spencer Weir-Daley'</v>
      </c>
    </row>
    <row r="1146" spans="1:4" x14ac:dyDescent="0.3">
      <c r="A1146" s="316" t="s">
        <v>3665</v>
      </c>
      <c r="B1146" s="317">
        <v>19990130</v>
      </c>
      <c r="C1146" s="316" t="str">
        <f t="shared" si="34"/>
        <v>Stale Stensaas debut</v>
      </c>
      <c r="D1146" s="316" t="str">
        <f t="shared" si="35"/>
        <v>update lineups set player_notes = 'Stale Stensaas debut' where game_id = 19990130 and player_name = 'Stale Stensaas'</v>
      </c>
    </row>
    <row r="1147" spans="1:4" x14ac:dyDescent="0.3">
      <c r="A1147" s="316" t="s">
        <v>3054</v>
      </c>
      <c r="B1147" s="317">
        <v>19791222</v>
      </c>
      <c r="C1147" s="316" t="str">
        <f t="shared" si="34"/>
        <v>Stan Bowles debut</v>
      </c>
      <c r="D1147" s="316" t="str">
        <f t="shared" si="35"/>
        <v>update lineups set player_notes = 'Stan Bowles debut' where game_id = 19791222 and player_name = 'Stan Bowles'</v>
      </c>
    </row>
    <row r="1148" spans="1:4" x14ac:dyDescent="0.3">
      <c r="A1148" s="316" t="s">
        <v>3660</v>
      </c>
      <c r="B1148" s="317">
        <v>19930824</v>
      </c>
      <c r="C1148" s="316" t="str">
        <f t="shared" si="34"/>
        <v>Stan Collymore debut</v>
      </c>
      <c r="D1148" s="316" t="str">
        <f t="shared" si="35"/>
        <v>update lineups set player_notes = 'Stan Collymore debut' where game_id = 19930824 and player_name = 'Stan Collymore'</v>
      </c>
    </row>
    <row r="1149" spans="1:4" x14ac:dyDescent="0.3">
      <c r="A1149" s="316" t="s">
        <v>2859</v>
      </c>
      <c r="B1149" s="317">
        <v>19120907</v>
      </c>
      <c r="C1149" s="316" t="str">
        <f t="shared" si="34"/>
        <v>Stanley Allan debut</v>
      </c>
      <c r="D1149" s="316" t="str">
        <f t="shared" si="35"/>
        <v>update lineups set player_notes = 'Stanley Allan debut' where game_id = 19120907 and player_name = 'Stanley Allan'</v>
      </c>
    </row>
    <row r="1150" spans="1:4" x14ac:dyDescent="0.3">
      <c r="A1150" s="316" t="s">
        <v>1898</v>
      </c>
      <c r="B1150" s="317">
        <v>19120427</v>
      </c>
      <c r="C1150" s="316" t="str">
        <f t="shared" ref="C1150:C1213" si="36">CONCATENATE(A1150, " debut")</f>
        <v>Stanway debut</v>
      </c>
      <c r="D1150" s="316" t="str">
        <f t="shared" ref="D1150:D1213" si="37">CONCATENATE("update lineups set player_notes = '", C1150, "' where game_id = ", B1150, " and player_name = '",A1150,"'" )</f>
        <v>update lineups set player_notes = 'Stanway debut' where game_id = 19120427 and player_name = 'Stanway'</v>
      </c>
    </row>
    <row r="1151" spans="1:4" x14ac:dyDescent="0.3">
      <c r="A1151" s="316" t="s">
        <v>1565</v>
      </c>
      <c r="B1151" s="317">
        <v>19400325</v>
      </c>
      <c r="C1151" s="316" t="str">
        <f t="shared" si="36"/>
        <v>Starling debut</v>
      </c>
      <c r="D1151" s="316" t="str">
        <f t="shared" si="37"/>
        <v>update lineups set player_notes = 'Starling debut' where game_id = 19400325 and player_name = 'Starling'</v>
      </c>
    </row>
    <row r="1152" spans="1:4" x14ac:dyDescent="0.3">
      <c r="A1152" s="316" t="s">
        <v>1513</v>
      </c>
      <c r="B1152" s="317">
        <v>19410906</v>
      </c>
      <c r="C1152" s="316" t="str">
        <f t="shared" si="36"/>
        <v>Steele debut</v>
      </c>
      <c r="D1152" s="316" t="str">
        <f t="shared" si="37"/>
        <v>update lineups set player_notes = 'Steele debut' where game_id = 19410906 and player_name = 'Steele'</v>
      </c>
    </row>
    <row r="1153" spans="1:4" x14ac:dyDescent="0.3">
      <c r="A1153" s="316" t="s">
        <v>3053</v>
      </c>
      <c r="B1153" s="317">
        <v>19761020</v>
      </c>
      <c r="C1153" s="316" t="str">
        <f t="shared" si="36"/>
        <v>Stephen Burke debut</v>
      </c>
      <c r="D1153" s="316" t="str">
        <f t="shared" si="37"/>
        <v>update lineups set player_notes = 'Stephen Burke debut' where game_id = 19761020 and player_name = 'Stephen Burke'</v>
      </c>
    </row>
    <row r="1154" spans="1:4" x14ac:dyDescent="0.3">
      <c r="A1154" s="316" t="s">
        <v>3007</v>
      </c>
      <c r="B1154" s="317">
        <v>20160806</v>
      </c>
      <c r="C1154" s="316" t="str">
        <f t="shared" si="36"/>
        <v>Stephen Henderson debut</v>
      </c>
      <c r="D1154" s="316" t="str">
        <f t="shared" si="37"/>
        <v>update lineups set player_notes = 'Stephen Henderson debut' where game_id = 20160806 and player_name = 'Stephen Henderson'</v>
      </c>
    </row>
    <row r="1155" spans="1:4" x14ac:dyDescent="0.3">
      <c r="A1155" s="316" t="s">
        <v>3369</v>
      </c>
      <c r="B1155" s="317">
        <v>19820410</v>
      </c>
      <c r="C1155" s="316" t="str">
        <f t="shared" si="36"/>
        <v>Stephen Kendal debut</v>
      </c>
      <c r="D1155" s="316" t="str">
        <f t="shared" si="37"/>
        <v>update lineups set player_notes = 'Stephen Kendal debut' where game_id = 19820410 and player_name = 'Stephen Kendal'</v>
      </c>
    </row>
    <row r="1156" spans="1:4" x14ac:dyDescent="0.3">
      <c r="A1156" s="316" t="s">
        <v>3620</v>
      </c>
      <c r="B1156" s="317">
        <v>20140421</v>
      </c>
      <c r="C1156" s="316" t="str">
        <f t="shared" si="36"/>
        <v>Stephen McLaughlin debut</v>
      </c>
      <c r="D1156" s="316" t="str">
        <f t="shared" si="37"/>
        <v>update lineups set player_notes = 'Stephen McLaughlin debut' where game_id = 20140421 and player_name = 'Stephen McLaughlin'</v>
      </c>
    </row>
    <row r="1157" spans="1:4" x14ac:dyDescent="0.3">
      <c r="A1157" s="316" t="s">
        <v>3467</v>
      </c>
      <c r="B1157" s="317">
        <v>20030827</v>
      </c>
      <c r="C1157" s="316" t="str">
        <f t="shared" si="36"/>
        <v>Stephen McPhail debut</v>
      </c>
      <c r="D1157" s="316" t="str">
        <f t="shared" si="37"/>
        <v>update lineups set player_notes = 'Stephen McPhail debut' where game_id = 20030827 and player_name = 'Stephen McPhail'</v>
      </c>
    </row>
    <row r="1158" spans="1:4" x14ac:dyDescent="0.3">
      <c r="A1158" s="316" t="s">
        <v>1484</v>
      </c>
      <c r="B1158" s="317">
        <v>19450113</v>
      </c>
      <c r="C1158" s="316" t="str">
        <f t="shared" si="36"/>
        <v>Stephenson debut</v>
      </c>
      <c r="D1158" s="316" t="str">
        <f t="shared" si="37"/>
        <v>update lineups set player_notes = 'Stephenson debut' where game_id = 19450113 and player_name = 'Stephenson'</v>
      </c>
    </row>
    <row r="1159" spans="1:4" x14ac:dyDescent="0.3">
      <c r="A1159" s="316" t="s">
        <v>3351</v>
      </c>
      <c r="B1159" s="317">
        <v>19991124</v>
      </c>
      <c r="C1159" s="316" t="str">
        <f t="shared" si="36"/>
        <v>Stern John debut</v>
      </c>
      <c r="D1159" s="316" t="str">
        <f t="shared" si="37"/>
        <v>update lineups set player_notes = 'Stern John debut' where game_id = 19991124 and player_name = 'Stern John'</v>
      </c>
    </row>
    <row r="1160" spans="1:4" x14ac:dyDescent="0.3">
      <c r="A1160" s="316" t="s">
        <v>2885</v>
      </c>
      <c r="B1160" s="317">
        <v>19730421</v>
      </c>
      <c r="C1160" s="316" t="str">
        <f t="shared" si="36"/>
        <v>Steve Baines debut</v>
      </c>
      <c r="D1160" s="316" t="str">
        <f t="shared" si="37"/>
        <v>update lineups set player_notes = 'Steve Baines debut' where game_id = 19730421 and player_name = 'Steve Baines'</v>
      </c>
    </row>
    <row r="1161" spans="1:4" x14ac:dyDescent="0.3">
      <c r="A1161" s="316" t="s">
        <v>3042</v>
      </c>
      <c r="B1161" s="317">
        <v>19930908</v>
      </c>
      <c r="C1161" s="316" t="str">
        <f t="shared" si="36"/>
        <v>Steve Blatherwick debut</v>
      </c>
      <c r="D1161" s="316" t="str">
        <f t="shared" si="37"/>
        <v>update lineups set player_notes = 'Steve Blatherwick debut' where game_id = 19930908 and player_name = 'Steve Blatherwick'</v>
      </c>
    </row>
    <row r="1162" spans="1:4" x14ac:dyDescent="0.3">
      <c r="A1162" s="316" t="s">
        <v>3666</v>
      </c>
      <c r="B1162" s="317">
        <v>19870905</v>
      </c>
      <c r="C1162" s="316" t="str">
        <f t="shared" si="36"/>
        <v>Steve Chettle debut</v>
      </c>
      <c r="D1162" s="316" t="str">
        <f t="shared" si="37"/>
        <v>update lineups set player_notes = 'Steve Chettle debut' where game_id = 19870905 and player_name = 'Steve Chettle'</v>
      </c>
    </row>
    <row r="1163" spans="1:4" x14ac:dyDescent="0.3">
      <c r="A1163" s="316" t="s">
        <v>3667</v>
      </c>
      <c r="B1163" s="317">
        <v>19770805</v>
      </c>
      <c r="C1163" s="316" t="str">
        <f t="shared" si="36"/>
        <v>Steve Elliott debut</v>
      </c>
      <c r="D1163" s="316" t="str">
        <f t="shared" si="37"/>
        <v>update lineups set player_notes = 'Steve Elliott debut' where game_id = 19770805 and player_name = 'Steve Elliott'</v>
      </c>
    </row>
    <row r="1164" spans="1:4" x14ac:dyDescent="0.3">
      <c r="A1164" s="316" t="s">
        <v>3257</v>
      </c>
      <c r="B1164" s="317">
        <v>19960330</v>
      </c>
      <c r="C1164" s="316" t="str">
        <f t="shared" si="36"/>
        <v>Steve Guinan debut</v>
      </c>
      <c r="D1164" s="316" t="str">
        <f t="shared" si="37"/>
        <v>update lineups set player_notes = 'Steve Guinan debut' where game_id = 19960330 and player_name = 'Steve Guinan'</v>
      </c>
    </row>
    <row r="1165" spans="1:4" x14ac:dyDescent="0.3">
      <c r="A1165" s="316" t="s">
        <v>448</v>
      </c>
      <c r="B1165" s="317">
        <v>19820515</v>
      </c>
      <c r="C1165" s="316" t="str">
        <f t="shared" si="36"/>
        <v>Steve Hodge debut</v>
      </c>
      <c r="D1165" s="316" t="str">
        <f t="shared" si="37"/>
        <v>update lineups set player_notes = 'Steve Hodge debut' where game_id = 19820515 and player_name = 'Steve Hodge'</v>
      </c>
    </row>
    <row r="1166" spans="1:4" x14ac:dyDescent="0.3">
      <c r="A1166" s="316" t="s">
        <v>3472</v>
      </c>
      <c r="B1166" s="317">
        <v>19980427</v>
      </c>
      <c r="C1166" s="316" t="str">
        <f t="shared" si="36"/>
        <v>Steve Melton debut</v>
      </c>
      <c r="D1166" s="316" t="str">
        <f t="shared" si="37"/>
        <v>update lineups set player_notes = 'Steve Melton debut' where game_id = 19980427 and player_name = 'Steve Melton'</v>
      </c>
    </row>
    <row r="1167" spans="1:4" x14ac:dyDescent="0.3">
      <c r="A1167" s="316" t="s">
        <v>3525</v>
      </c>
      <c r="B1167" s="317">
        <v>19730814</v>
      </c>
      <c r="C1167" s="316" t="str">
        <f t="shared" si="36"/>
        <v>Steve Peplow debut</v>
      </c>
      <c r="D1167" s="316" t="str">
        <f t="shared" si="37"/>
        <v>update lineups set player_notes = 'Steve Peplow debut' where game_id = 19730814 and player_name = 'Steve Peplow'</v>
      </c>
    </row>
    <row r="1168" spans="1:4" x14ac:dyDescent="0.3">
      <c r="A1168" s="316" t="s">
        <v>441</v>
      </c>
      <c r="B1168" s="317">
        <v>19920502</v>
      </c>
      <c r="C1168" s="316" t="str">
        <f t="shared" si="36"/>
        <v>Steve Stone debut</v>
      </c>
      <c r="D1168" s="316" t="str">
        <f t="shared" si="37"/>
        <v>update lineups set player_notes = 'Steve Stone debut' where game_id = 19920502 and player_name = 'Steve Stone'</v>
      </c>
    </row>
    <row r="1169" spans="1:4" x14ac:dyDescent="0.3">
      <c r="A1169" s="316" t="s">
        <v>614</v>
      </c>
      <c r="B1169" s="317">
        <v>19801025</v>
      </c>
      <c r="C1169" s="316" t="str">
        <f t="shared" si="36"/>
        <v>Steve Sutton debut</v>
      </c>
      <c r="D1169" s="316" t="str">
        <f t="shared" si="37"/>
        <v>update lineups set player_notes = 'Steve Sutton debut' where game_id = 19801025 and player_name = 'Steve Sutton'</v>
      </c>
    </row>
    <row r="1170" spans="1:4" x14ac:dyDescent="0.3">
      <c r="A1170" s="316" t="s">
        <v>2925</v>
      </c>
      <c r="B1170" s="317">
        <v>19821023</v>
      </c>
      <c r="C1170" s="316" t="str">
        <f t="shared" si="36"/>
        <v>Steve Wigley debut</v>
      </c>
      <c r="D1170" s="316" t="str">
        <f t="shared" si="37"/>
        <v>update lineups set player_notes = 'Steve Wigley debut' where game_id = 19821023 and player_name = 'Steve Wigley'</v>
      </c>
    </row>
    <row r="1171" spans="1:4" x14ac:dyDescent="0.3">
      <c r="A1171" s="316" t="s">
        <v>2088</v>
      </c>
      <c r="B1171" s="317">
        <v>18890216</v>
      </c>
      <c r="C1171" s="316" t="str">
        <f t="shared" si="36"/>
        <v>Stevenson (1889) debut</v>
      </c>
      <c r="D1171" s="316" t="str">
        <f t="shared" si="37"/>
        <v>update lineups set player_notes = 'Stevenson (1889) debut' where game_id = 18890216 and player_name = 'Stevenson (1889)'</v>
      </c>
    </row>
    <row r="1172" spans="1:4" x14ac:dyDescent="0.3">
      <c r="A1172" s="316" t="s">
        <v>2914</v>
      </c>
      <c r="B1172" s="317">
        <v>19550820</v>
      </c>
      <c r="C1172" s="316" t="str">
        <f t="shared" si="36"/>
        <v>Stewart Imlach debut</v>
      </c>
      <c r="D1172" s="316" t="str">
        <f t="shared" si="37"/>
        <v>update lineups set player_notes = 'Stewart Imlach debut' where game_id = 19550820 and player_name = 'Stewart Imlach'</v>
      </c>
    </row>
    <row r="1173" spans="1:4" x14ac:dyDescent="0.3">
      <c r="A1173" s="316" t="s">
        <v>3402</v>
      </c>
      <c r="B1173" s="317">
        <v>19810207</v>
      </c>
      <c r="C1173" s="316" t="str">
        <f t="shared" si="36"/>
        <v>Stuart Gray debut</v>
      </c>
      <c r="D1173" s="316" t="str">
        <f t="shared" si="37"/>
        <v>update lineups set player_notes = 'Stuart Gray debut' where game_id = 19810207 and player_name = 'Stuart Gray'</v>
      </c>
    </row>
    <row r="1174" spans="1:4" x14ac:dyDescent="0.3">
      <c r="A1174" s="316" t="s">
        <v>3464</v>
      </c>
      <c r="B1174" s="317">
        <v>19271226</v>
      </c>
      <c r="C1174" s="316" t="str">
        <f t="shared" si="36"/>
        <v>Stuart McMillan debut</v>
      </c>
      <c r="D1174" s="316" t="str">
        <f t="shared" si="37"/>
        <v>update lineups set player_notes = 'Stuart McMillan debut' where game_id = 19271226 and player_name = 'Stuart McMillan'</v>
      </c>
    </row>
    <row r="1175" spans="1:4" x14ac:dyDescent="0.3">
      <c r="A1175" s="316" t="s">
        <v>17</v>
      </c>
      <c r="B1175" s="317">
        <v>19850817</v>
      </c>
      <c r="C1175" s="316" t="str">
        <f t="shared" si="36"/>
        <v>Stuart Pearce debut</v>
      </c>
      <c r="D1175" s="316" t="str">
        <f t="shared" si="37"/>
        <v>update lineups set player_notes = 'Stuart Pearce debut' where game_id = 19850817 and player_name = 'Stuart Pearce'</v>
      </c>
    </row>
    <row r="1176" spans="1:4" x14ac:dyDescent="0.3">
      <c r="A1176" s="316" t="s">
        <v>1483</v>
      </c>
      <c r="B1176" s="317">
        <v>19450210</v>
      </c>
      <c r="C1176" s="316" t="str">
        <f t="shared" si="36"/>
        <v>Styles debut</v>
      </c>
      <c r="D1176" s="316" t="str">
        <f t="shared" si="37"/>
        <v>update lineups set player_notes = 'Styles debut' where game_id = 19450210 and player_name = 'Styles'</v>
      </c>
    </row>
    <row r="1177" spans="1:4" x14ac:dyDescent="0.3">
      <c r="A1177" s="316" t="s">
        <v>1998</v>
      </c>
      <c r="B1177" s="317">
        <v>18981001</v>
      </c>
      <c r="C1177" s="316" t="str">
        <f t="shared" si="36"/>
        <v>Suddick debut</v>
      </c>
      <c r="D1177" s="316" t="str">
        <f t="shared" si="37"/>
        <v>update lineups set player_notes = 'Suddick debut' where game_id = 18981001 and player_name = 'Suddick'</v>
      </c>
    </row>
    <row r="1178" spans="1:4" x14ac:dyDescent="0.3">
      <c r="A1178" s="316" t="s">
        <v>1819</v>
      </c>
      <c r="B1178" s="317">
        <v>19190329</v>
      </c>
      <c r="C1178" s="316" t="str">
        <f t="shared" si="36"/>
        <v>Summers debut</v>
      </c>
      <c r="D1178" s="316" t="str">
        <f t="shared" si="37"/>
        <v>update lineups set player_notes = 'Summers debut' where game_id = 19190329 and player_name = 'Summers'</v>
      </c>
    </row>
    <row r="1179" spans="1:4" x14ac:dyDescent="0.3">
      <c r="A1179" s="316" t="s">
        <v>3408</v>
      </c>
      <c r="B1179" s="317">
        <v>19260904</v>
      </c>
      <c r="C1179" s="316" t="str">
        <f t="shared" si="36"/>
        <v>Ted Linley debut</v>
      </c>
      <c r="D1179" s="316" t="str">
        <f t="shared" si="37"/>
        <v>update lineups set player_notes = 'Ted Linley debut' where game_id = 19260904 and player_name = 'Ted Linley'</v>
      </c>
    </row>
    <row r="1180" spans="1:4" x14ac:dyDescent="0.3">
      <c r="A1180" s="316" t="s">
        <v>3178</v>
      </c>
      <c r="B1180" s="317">
        <v>18781116</v>
      </c>
      <c r="C1180" s="316" t="str">
        <f t="shared" si="36"/>
        <v>Teddy Earp debut</v>
      </c>
      <c r="D1180" s="316" t="str">
        <f t="shared" si="37"/>
        <v>update lineups set player_notes = 'Teddy Earp debut' where game_id = 18781116 and player_name = 'Teddy Earp'</v>
      </c>
    </row>
    <row r="1181" spans="1:4" x14ac:dyDescent="0.3">
      <c r="A1181" s="316" t="s">
        <v>3395</v>
      </c>
      <c r="B1181" s="317">
        <v>18841108</v>
      </c>
      <c r="C1181" s="316" t="str">
        <f t="shared" si="36"/>
        <v>Teddy Leighton debut</v>
      </c>
      <c r="D1181" s="316" t="str">
        <f t="shared" si="37"/>
        <v>update lineups set player_notes = 'Teddy Leighton debut' where game_id = 18841108 and player_name = 'Teddy Leighton'</v>
      </c>
    </row>
    <row r="1182" spans="1:4" x14ac:dyDescent="0.3">
      <c r="A1182" s="316" t="s">
        <v>3440</v>
      </c>
      <c r="B1182" s="317">
        <v>18901011</v>
      </c>
      <c r="C1182" s="316" t="str">
        <f t="shared" si="36"/>
        <v>Teddy May debut</v>
      </c>
      <c r="D1182" s="316" t="str">
        <f t="shared" si="37"/>
        <v>update lineups set player_notes = 'Teddy May debut' where game_id = 18901011 and player_name = 'Teddy May'</v>
      </c>
    </row>
    <row r="1183" spans="1:4" x14ac:dyDescent="0.3">
      <c r="A1183" s="316" t="s">
        <v>3634</v>
      </c>
      <c r="B1183" s="317">
        <v>19910817</v>
      </c>
      <c r="C1183" s="316" t="str">
        <f t="shared" si="36"/>
        <v>Teddy Sheringham debut</v>
      </c>
      <c r="D1183" s="316" t="str">
        <f t="shared" si="37"/>
        <v>update lineups set player_notes = 'Teddy Sheringham debut' where game_id = 19910817 and player_name = 'Teddy Sheringham'</v>
      </c>
    </row>
    <row r="1184" spans="1:4" x14ac:dyDescent="0.3">
      <c r="A1184" s="316" t="s">
        <v>3130</v>
      </c>
      <c r="B1184" s="317">
        <v>19750830</v>
      </c>
      <c r="C1184" s="316" t="str">
        <f t="shared" si="36"/>
        <v>Terry Curran debut</v>
      </c>
      <c r="D1184" s="316" t="str">
        <f t="shared" si="37"/>
        <v>update lineups set player_notes = 'Terry Curran debut' where game_id = 19750830 and player_name = 'Terry Curran'</v>
      </c>
    </row>
    <row r="1185" spans="1:4" x14ac:dyDescent="0.3">
      <c r="A1185" s="316" t="s">
        <v>3291</v>
      </c>
      <c r="B1185" s="317">
        <v>19651120</v>
      </c>
      <c r="C1185" s="316" t="str">
        <f t="shared" si="36"/>
        <v>Terry Hennessey debut</v>
      </c>
      <c r="D1185" s="316" t="str">
        <f t="shared" si="37"/>
        <v>update lineups set player_notes = 'Terry Hennessey debut' where game_id = 19651120 and player_name = 'Terry Hennessey'</v>
      </c>
    </row>
    <row r="1186" spans="1:4" x14ac:dyDescent="0.3">
      <c r="A1186" s="316" t="s">
        <v>3771</v>
      </c>
      <c r="B1186" s="317">
        <v>19870902</v>
      </c>
      <c r="C1186" s="316" t="str">
        <f t="shared" si="36"/>
        <v>Terry Wilson debut</v>
      </c>
      <c r="D1186" s="316" t="str">
        <f t="shared" si="37"/>
        <v>update lineups set player_notes = 'Terry Wilson debut' where game_id = 19870902 and player_name = 'Terry Wilson'</v>
      </c>
    </row>
    <row r="1187" spans="1:4" x14ac:dyDescent="0.3">
      <c r="A1187" s="316" t="s">
        <v>3047</v>
      </c>
      <c r="B1187" s="317">
        <v>19970724</v>
      </c>
      <c r="C1187" s="316" t="str">
        <f t="shared" si="36"/>
        <v>Thierry Bonalair debut</v>
      </c>
      <c r="D1187" s="316" t="str">
        <f t="shared" si="37"/>
        <v>update lineups set player_notes = 'Thierry Bonalair debut' where game_id = 19970724 and player_name = 'Thierry Bonalair'</v>
      </c>
    </row>
    <row r="1188" spans="1:4" x14ac:dyDescent="0.3">
      <c r="A1188" s="316" t="s">
        <v>2898</v>
      </c>
      <c r="B1188" s="317">
        <v>19001013</v>
      </c>
      <c r="C1188" s="316" t="str">
        <f t="shared" si="36"/>
        <v>Thomas Barnett debut</v>
      </c>
      <c r="D1188" s="316" t="str">
        <f t="shared" si="37"/>
        <v>update lineups set player_notes = 'Thomas Barnett debut' where game_id = 19001013 and player_name = 'Thomas Barnett'</v>
      </c>
    </row>
    <row r="1189" spans="1:4" x14ac:dyDescent="0.3">
      <c r="A1189" s="316" t="s">
        <v>3679</v>
      </c>
      <c r="B1189" s="317">
        <v>19381126</v>
      </c>
      <c r="C1189" s="316" t="str">
        <f t="shared" si="36"/>
        <v>Thomas Clark debut</v>
      </c>
      <c r="D1189" s="316" t="str">
        <f t="shared" si="37"/>
        <v>update lineups set player_notes = 'Thomas Clark debut' where game_id = 19381126 and player_name = 'Thomas Clark'</v>
      </c>
    </row>
    <row r="1190" spans="1:4" x14ac:dyDescent="0.3">
      <c r="A1190" s="316" t="s">
        <v>3135</v>
      </c>
      <c r="B1190" s="317">
        <v>18821207</v>
      </c>
      <c r="C1190" s="316" t="str">
        <f t="shared" si="36"/>
        <v>Thomas Danks debut</v>
      </c>
      <c r="D1190" s="316" t="str">
        <f t="shared" si="37"/>
        <v>update lineups set player_notes = 'Thomas Danks debut' where game_id = 18821207 and player_name = 'Thomas Danks'</v>
      </c>
    </row>
    <row r="1191" spans="1:4" x14ac:dyDescent="0.3">
      <c r="A1191" s="316" t="s">
        <v>3790</v>
      </c>
      <c r="B1191" s="317">
        <v>19071225</v>
      </c>
      <c r="C1191" s="316" t="str">
        <f t="shared" si="36"/>
        <v>Thomas Gibson debut</v>
      </c>
      <c r="D1191" s="316" t="str">
        <f t="shared" si="37"/>
        <v>update lineups set player_notes = 'Thomas Gibson debut' where game_id = 19071225 and player_name = 'Thomas Gibson'</v>
      </c>
    </row>
    <row r="1192" spans="1:4" x14ac:dyDescent="0.3">
      <c r="A1192" s="316" t="s">
        <v>3252</v>
      </c>
      <c r="B1192" s="317">
        <v>18910903</v>
      </c>
      <c r="C1192" s="316" t="str">
        <f t="shared" si="36"/>
        <v>Thomas Hamilton debut</v>
      </c>
      <c r="D1192" s="316" t="str">
        <f t="shared" si="37"/>
        <v>update lineups set player_notes = 'Thomas Hamilton debut' where game_id = 18910903 and player_name = 'Thomas Hamilton'</v>
      </c>
    </row>
    <row r="1193" spans="1:4" x14ac:dyDescent="0.3">
      <c r="A1193" s="316" t="s">
        <v>3294</v>
      </c>
      <c r="B1193" s="317">
        <v>19270915</v>
      </c>
      <c r="C1193" s="316" t="str">
        <f t="shared" si="36"/>
        <v>Thomas Hicks debut</v>
      </c>
      <c r="D1193" s="316" t="str">
        <f t="shared" si="37"/>
        <v>update lineups set player_notes = 'Thomas Hicks debut' where game_id = 19270915 and player_name = 'Thomas Hicks'</v>
      </c>
    </row>
    <row r="1194" spans="1:4" x14ac:dyDescent="0.3">
      <c r="A1194" s="316" t="s">
        <v>3683</v>
      </c>
      <c r="B1194" s="317">
        <v>19040416</v>
      </c>
      <c r="C1194" s="316" t="str">
        <f t="shared" si="36"/>
        <v>Thomas Jones debut</v>
      </c>
      <c r="D1194" s="316" t="str">
        <f t="shared" si="37"/>
        <v>update lineups set player_notes = 'Thomas Jones debut' where game_id = 19040416 and player_name = 'Thomas Jones'</v>
      </c>
    </row>
    <row r="1195" spans="1:4" x14ac:dyDescent="0.3">
      <c r="A1195" s="316" t="s">
        <v>3370</v>
      </c>
      <c r="B1195" s="317">
        <v>18990420</v>
      </c>
      <c r="C1195" s="316" t="str">
        <f t="shared" si="36"/>
        <v>Thomas Kent debut</v>
      </c>
      <c r="D1195" s="316" t="str">
        <f t="shared" si="37"/>
        <v>update lineups set player_notes = 'Thomas Kent debut' where game_id = 18990420 and player_name = 'Thomas Kent'</v>
      </c>
    </row>
    <row r="1196" spans="1:4" x14ac:dyDescent="0.3">
      <c r="A1196" s="316" t="s">
        <v>3809</v>
      </c>
      <c r="B1196" s="317">
        <v>20160712</v>
      </c>
      <c r="C1196" s="316" t="str">
        <f t="shared" si="36"/>
        <v>Thomas Lam debut</v>
      </c>
      <c r="D1196" s="316" t="str">
        <f t="shared" si="37"/>
        <v>update lineups set player_notes = 'Thomas Lam debut' where game_id = 20160712 and player_name = 'Thomas Lam'</v>
      </c>
    </row>
    <row r="1197" spans="1:4" x14ac:dyDescent="0.3">
      <c r="A1197" s="316" t="s">
        <v>3430</v>
      </c>
      <c r="B1197" s="317">
        <v>19061124</v>
      </c>
      <c r="C1197" s="316" t="str">
        <f t="shared" si="36"/>
        <v>Thomas Marrison debut</v>
      </c>
      <c r="D1197" s="316" t="str">
        <f t="shared" si="37"/>
        <v>update lineups set player_notes = 'Thomas Marrison debut' where game_id = 19061124 and player_name = 'Thomas Marrison'</v>
      </c>
    </row>
    <row r="1198" spans="1:4" x14ac:dyDescent="0.3">
      <c r="A1198" s="316" t="s">
        <v>3495</v>
      </c>
      <c r="B1198" s="317">
        <v>19441230</v>
      </c>
      <c r="C1198" s="316" t="str">
        <f t="shared" si="36"/>
        <v>Thomas North debut</v>
      </c>
      <c r="D1198" s="316" t="str">
        <f t="shared" si="37"/>
        <v>update lineups set player_notes = 'Thomas North debut' where game_id = 19441230 and player_name = 'Thomas North'</v>
      </c>
    </row>
    <row r="1199" spans="1:4" x14ac:dyDescent="0.3">
      <c r="A1199" s="316" t="s">
        <v>3523</v>
      </c>
      <c r="B1199" s="317">
        <v>19330909</v>
      </c>
      <c r="C1199" s="316" t="str">
        <f t="shared" si="36"/>
        <v>Thomas Peacock debut</v>
      </c>
      <c r="D1199" s="316" t="str">
        <f t="shared" si="37"/>
        <v>update lineups set player_notes = 'Thomas Peacock debut' where game_id = 19330909 and player_name = 'Thomas Peacock'</v>
      </c>
    </row>
    <row r="1200" spans="1:4" x14ac:dyDescent="0.3">
      <c r="A1200" s="316" t="s">
        <v>3574</v>
      </c>
      <c r="B1200" s="317">
        <v>19020405</v>
      </c>
      <c r="C1200" s="316" t="str">
        <f t="shared" si="36"/>
        <v>Thomas Roberts debut</v>
      </c>
      <c r="D1200" s="316" t="str">
        <f t="shared" si="37"/>
        <v>update lineups set player_notes = 'Thomas Roberts debut' where game_id = 19020405 and player_name = 'Thomas Roberts'</v>
      </c>
    </row>
    <row r="1201" spans="1:4" x14ac:dyDescent="0.3">
      <c r="A1201" s="316" t="s">
        <v>3584</v>
      </c>
      <c r="B1201" s="317">
        <v>18940407</v>
      </c>
      <c r="C1201" s="316" t="str">
        <f t="shared" si="36"/>
        <v>Thomas Rose debut</v>
      </c>
      <c r="D1201" s="316" t="str">
        <f t="shared" si="37"/>
        <v>update lineups set player_notes = 'Thomas Rose debut' where game_id = 18940407 and player_name = 'Thomas Rose'</v>
      </c>
    </row>
    <row r="1202" spans="1:4" x14ac:dyDescent="0.3">
      <c r="A1202" s="316" t="s">
        <v>3606</v>
      </c>
      <c r="B1202" s="317">
        <v>18940922</v>
      </c>
      <c r="C1202" s="316" t="str">
        <f t="shared" si="36"/>
        <v>Thomas Shrewsbury debut</v>
      </c>
      <c r="D1202" s="316" t="str">
        <f t="shared" si="37"/>
        <v>update lineups set player_notes = 'Thomas Shrewsbury debut' where game_id = 18940922 and player_name = 'Thomas Shrewsbury'</v>
      </c>
    </row>
    <row r="1203" spans="1:4" x14ac:dyDescent="0.3">
      <c r="A1203" s="316" t="s">
        <v>2965</v>
      </c>
      <c r="B1203" s="317">
        <v>19340929</v>
      </c>
      <c r="C1203" s="316" t="str">
        <f t="shared" si="36"/>
        <v>Thomas Wall debut</v>
      </c>
      <c r="D1203" s="316" t="str">
        <f t="shared" si="37"/>
        <v>update lineups set player_notes = 'Thomas Wall debut' where game_id = 19340929 and player_name = 'Thomas Wall'</v>
      </c>
    </row>
    <row r="1204" spans="1:4" x14ac:dyDescent="0.3">
      <c r="A1204" s="316" t="s">
        <v>2840</v>
      </c>
      <c r="B1204" s="317">
        <v>18910903</v>
      </c>
      <c r="C1204" s="316" t="str">
        <f t="shared" si="36"/>
        <v>Thompson (1891-92) debut</v>
      </c>
      <c r="D1204" s="316" t="str">
        <f t="shared" si="37"/>
        <v>update lineups set player_notes = 'Thompson (1891-92) debut' where game_id = 18910903 and player_name = 'Thompson (1891-92)'</v>
      </c>
    </row>
    <row r="1205" spans="1:4" x14ac:dyDescent="0.3">
      <c r="A1205" s="316" t="s">
        <v>2041</v>
      </c>
      <c r="B1205" s="317">
        <v>18920917</v>
      </c>
      <c r="C1205" s="316" t="str">
        <f t="shared" si="36"/>
        <v>Thornhill (1892) debut</v>
      </c>
      <c r="D1205" s="316" t="str">
        <f t="shared" si="37"/>
        <v>update lineups set player_notes = 'Thornhill (1892) debut' where game_id = 18920917 and player_name = 'Thornhill (1892)'</v>
      </c>
    </row>
    <row r="1206" spans="1:4" x14ac:dyDescent="0.3">
      <c r="A1206" s="316" t="s">
        <v>1997</v>
      </c>
      <c r="B1206" s="317">
        <v>18980122</v>
      </c>
      <c r="C1206" s="316" t="str">
        <f t="shared" si="36"/>
        <v>Thornley debut</v>
      </c>
      <c r="D1206" s="316" t="str">
        <f t="shared" si="37"/>
        <v>update lineups set player_notes = 'Thornley debut' where game_id = 18980122 and player_name = 'Thornley'</v>
      </c>
    </row>
    <row r="1207" spans="1:4" x14ac:dyDescent="0.3">
      <c r="A1207" s="316" t="s">
        <v>1841</v>
      </c>
      <c r="B1207" s="317">
        <v>19180401</v>
      </c>
      <c r="C1207" s="316" t="str">
        <f t="shared" si="36"/>
        <v>Thornwell debut</v>
      </c>
      <c r="D1207" s="316" t="str">
        <f t="shared" si="37"/>
        <v>update lineups set player_notes = 'Thornwell debut' where game_id = 19180401 and player_name = 'Thornwell'</v>
      </c>
    </row>
    <row r="1208" spans="1:4" x14ac:dyDescent="0.3">
      <c r="A1208" s="316" t="s">
        <v>1481</v>
      </c>
      <c r="B1208" s="317">
        <v>19441118</v>
      </c>
      <c r="C1208" s="316" t="str">
        <f t="shared" si="36"/>
        <v>Thorpe debut</v>
      </c>
      <c r="D1208" s="316" t="str">
        <f t="shared" si="37"/>
        <v>update lineups set player_notes = 'Thorpe debut' where game_id = 19441118 and player_name = 'Thorpe'</v>
      </c>
    </row>
    <row r="1209" spans="1:4" x14ac:dyDescent="0.3">
      <c r="A1209" s="316" t="s">
        <v>2940</v>
      </c>
      <c r="B1209" s="317">
        <v>19140902</v>
      </c>
      <c r="C1209" s="316" t="str">
        <f t="shared" si="36"/>
        <v>Tim Coleman debut</v>
      </c>
      <c r="D1209" s="316" t="str">
        <f t="shared" si="37"/>
        <v>update lineups set player_notes = 'Tim Coleman debut' where game_id = 19140902 and player_name = 'Tim Coleman'</v>
      </c>
    </row>
    <row r="1210" spans="1:4" x14ac:dyDescent="0.3">
      <c r="A1210" s="316" t="s">
        <v>2943</v>
      </c>
      <c r="B1210" s="317">
        <v>18800327</v>
      </c>
      <c r="C1210" s="316" t="str">
        <f t="shared" si="36"/>
        <v>Tinsley Lindley debut</v>
      </c>
      <c r="D1210" s="316" t="str">
        <f t="shared" si="37"/>
        <v>update lineups set player_notes = 'Tinsley Lindley debut' where game_id = 18800327 and player_name = 'Tinsley Lindley'</v>
      </c>
    </row>
    <row r="1211" spans="1:4" x14ac:dyDescent="0.3">
      <c r="A1211" s="316" t="s">
        <v>3619</v>
      </c>
      <c r="B1211" s="317">
        <v>20150110</v>
      </c>
      <c r="C1211" s="316" t="str">
        <f t="shared" si="36"/>
        <v>Todd Kane debut</v>
      </c>
      <c r="D1211" s="316" t="str">
        <f t="shared" si="37"/>
        <v>update lineups set player_notes = 'Todd Kane debut' where game_id = 20150110 and player_name = 'Todd Kane'</v>
      </c>
    </row>
    <row r="1212" spans="1:4" x14ac:dyDescent="0.3">
      <c r="A1212" s="316" t="s">
        <v>3503</v>
      </c>
      <c r="B1212" s="317">
        <v>19891217</v>
      </c>
      <c r="C1212" s="316" t="str">
        <f t="shared" si="36"/>
        <v>Toddy Orlygsson debut</v>
      </c>
      <c r="D1212" s="316" t="str">
        <f t="shared" si="37"/>
        <v>update lineups set player_notes = 'Toddy Orlygsson debut' where game_id = 19891217 and player_name = 'Toddy Orlygsson'</v>
      </c>
    </row>
    <row r="1213" spans="1:4" x14ac:dyDescent="0.3">
      <c r="A1213" s="316" t="s">
        <v>3058</v>
      </c>
      <c r="B1213" s="317">
        <v>18980219</v>
      </c>
      <c r="C1213" s="316" t="str">
        <f t="shared" si="36"/>
        <v>Tom Bradshaw debut</v>
      </c>
      <c r="D1213" s="316" t="str">
        <f t="shared" si="37"/>
        <v>update lineups set player_notes = 'Tom Bradshaw debut' where game_id = 18980219 and player_name = 'Tom Bradshaw'</v>
      </c>
    </row>
    <row r="1214" spans="1:4" x14ac:dyDescent="0.3">
      <c r="A1214" s="316" t="s">
        <v>3608</v>
      </c>
      <c r="B1214" s="317">
        <v>19030926</v>
      </c>
      <c r="C1214" s="316" t="str">
        <f t="shared" ref="C1214:C1277" si="38">CONCATENATE(A1214, " debut")</f>
        <v>Tom Davies debut</v>
      </c>
      <c r="D1214" s="316" t="str">
        <f t="shared" ref="D1214:D1277" si="39">CONCATENATE("update lineups set player_notes = '", C1214, "' where game_id = ", B1214, " and player_name = '",A1214,"'" )</f>
        <v>update lineups set player_notes = 'Tom Davies debut' where game_id = 19030926 and player_name = 'Tom Davies'</v>
      </c>
    </row>
    <row r="1215" spans="1:4" x14ac:dyDescent="0.3">
      <c r="A1215" s="316" t="s">
        <v>3183</v>
      </c>
      <c r="B1215" s="317">
        <v>19200828</v>
      </c>
      <c r="C1215" s="316" t="str">
        <f t="shared" si="38"/>
        <v>Tom Elliott debut</v>
      </c>
      <c r="D1215" s="316" t="str">
        <f t="shared" si="39"/>
        <v>update lineups set player_notes = 'Tom Elliott debut' where game_id = 19200828 and player_name = 'Tom Elliott'</v>
      </c>
    </row>
    <row r="1216" spans="1:4" x14ac:dyDescent="0.3">
      <c r="A1216" s="316" t="s">
        <v>3206</v>
      </c>
      <c r="B1216" s="317">
        <v>19010420</v>
      </c>
      <c r="C1216" s="316" t="str">
        <f t="shared" si="38"/>
        <v>Tom Forman debut</v>
      </c>
      <c r="D1216" s="316" t="str">
        <f t="shared" si="39"/>
        <v>update lineups set player_notes = 'Tom Forman debut' where game_id = 19010420 and player_name = 'Tom Forman'</v>
      </c>
    </row>
    <row r="1217" spans="1:4" x14ac:dyDescent="0.3">
      <c r="A1217" s="316" t="s">
        <v>3299</v>
      </c>
      <c r="B1217" s="317">
        <v>19391021</v>
      </c>
      <c r="C1217" s="316" t="str">
        <f t="shared" si="38"/>
        <v>Tom Hinchcliffe debut</v>
      </c>
      <c r="D1217" s="316" t="str">
        <f t="shared" si="39"/>
        <v>update lineups set player_notes = 'Tom Hinchcliffe debut' where game_id = 19391021 and player_name = 'Tom Hinchcliffe'</v>
      </c>
    </row>
    <row r="1218" spans="1:4" x14ac:dyDescent="0.3">
      <c r="A1218" s="316" t="s">
        <v>3617</v>
      </c>
      <c r="B1218" s="317">
        <v>20141101</v>
      </c>
      <c r="C1218" s="316" t="str">
        <f t="shared" si="38"/>
        <v>Tom Ince debut</v>
      </c>
      <c r="D1218" s="316" t="str">
        <f t="shared" si="39"/>
        <v>update lineups set player_notes = 'Tom Ince debut' where game_id = 20141101 and player_name = 'Tom Ince'</v>
      </c>
    </row>
    <row r="1219" spans="1:4" x14ac:dyDescent="0.3">
      <c r="A1219" s="316" t="s">
        <v>3338</v>
      </c>
      <c r="B1219" s="317">
        <v>19701017</v>
      </c>
      <c r="C1219" s="316" t="str">
        <f t="shared" si="38"/>
        <v>Tom Jackson debut</v>
      </c>
      <c r="D1219" s="316" t="str">
        <f t="shared" si="39"/>
        <v>update lineups set player_notes = 'Tom Jackson debut' where game_id = 19701017 and player_name = 'Tom Jackson'</v>
      </c>
    </row>
    <row r="1220" spans="1:4" x14ac:dyDescent="0.3">
      <c r="A1220" s="316" t="s">
        <v>3358</v>
      </c>
      <c r="B1220" s="317">
        <v>19480901</v>
      </c>
      <c r="C1220" s="316" t="str">
        <f t="shared" si="38"/>
        <v>Tom Johnson debut</v>
      </c>
      <c r="D1220" s="316" t="str">
        <f t="shared" si="39"/>
        <v>update lineups set player_notes = 'Tom Johnson debut' where game_id = 19480901 and player_name = 'Tom Johnson'</v>
      </c>
    </row>
    <row r="1221" spans="1:4" x14ac:dyDescent="0.3">
      <c r="A1221" s="316" t="s">
        <v>3359</v>
      </c>
      <c r="B1221" s="317">
        <v>19440826</v>
      </c>
      <c r="C1221" s="316" t="str">
        <f t="shared" si="38"/>
        <v>Tom Johnston debut</v>
      </c>
      <c r="D1221" s="316" t="str">
        <f t="shared" si="39"/>
        <v>update lineups set player_notes = 'Tom Johnston debut' where game_id = 19440826 and player_name = 'Tom Johnston'</v>
      </c>
    </row>
    <row r="1222" spans="1:4" x14ac:dyDescent="0.3">
      <c r="A1222" s="316" t="s">
        <v>3453</v>
      </c>
      <c r="B1222" s="317">
        <v>18920903</v>
      </c>
      <c r="C1222" s="316" t="str">
        <f t="shared" si="38"/>
        <v>Tom McInnes debut</v>
      </c>
      <c r="D1222" s="316" t="str">
        <f t="shared" si="39"/>
        <v>update lineups set player_notes = 'Tom McInnes debut' where game_id = 18920903 and player_name = 'Tom McInnes'</v>
      </c>
    </row>
    <row r="1223" spans="1:4" x14ac:dyDescent="0.3">
      <c r="A1223" s="316" t="s">
        <v>3455</v>
      </c>
      <c r="B1223" s="317">
        <v>19310425</v>
      </c>
      <c r="C1223" s="316" t="str">
        <f t="shared" si="38"/>
        <v>Tom McKay debut</v>
      </c>
      <c r="D1223" s="316" t="str">
        <f t="shared" si="39"/>
        <v>update lineups set player_notes = 'Tom McKay debut' where game_id = 19310425 and player_name = 'Tom McKay'</v>
      </c>
    </row>
    <row r="1224" spans="1:4" x14ac:dyDescent="0.3">
      <c r="A1224" s="316" t="s">
        <v>3493</v>
      </c>
      <c r="B1224" s="317">
        <v>19040903</v>
      </c>
      <c r="C1224" s="316" t="str">
        <f t="shared" si="38"/>
        <v>Tom Niblo debut</v>
      </c>
      <c r="D1224" s="316" t="str">
        <f t="shared" si="39"/>
        <v>update lineups set player_notes = 'Tom Niblo debut' where game_id = 19040903 and player_name = 'Tom Niblo'</v>
      </c>
    </row>
    <row r="1225" spans="1:4" x14ac:dyDescent="0.3">
      <c r="A1225" s="316" t="s">
        <v>3630</v>
      </c>
      <c r="B1225" s="317">
        <v>20070730</v>
      </c>
      <c r="C1225" s="316" t="str">
        <f t="shared" si="38"/>
        <v>Tom Sharpe debut</v>
      </c>
      <c r="D1225" s="316" t="str">
        <f t="shared" si="39"/>
        <v>update lineups set player_notes = 'Tom Sharpe debut' where game_id = 20070730 and player_name = 'Tom Sharpe'</v>
      </c>
    </row>
    <row r="1226" spans="1:4" x14ac:dyDescent="0.3">
      <c r="A1226" s="316" t="s">
        <v>2929</v>
      </c>
      <c r="B1226" s="317">
        <v>18951005</v>
      </c>
      <c r="C1226" s="316" t="str">
        <f t="shared" si="38"/>
        <v>Tom Tebbutt debut</v>
      </c>
      <c r="D1226" s="316" t="str">
        <f t="shared" si="39"/>
        <v>update lineups set player_notes = 'Tom Tebbutt debut' where game_id = 18951005 and player_name = 'Tom Tebbutt'</v>
      </c>
    </row>
    <row r="1227" spans="1:4" x14ac:dyDescent="0.3">
      <c r="A1227" s="316" t="s">
        <v>3753</v>
      </c>
      <c r="B1227" s="317">
        <v>19290202</v>
      </c>
      <c r="C1227" s="316" t="str">
        <f t="shared" si="38"/>
        <v>Tom Turner debut</v>
      </c>
      <c r="D1227" s="316" t="str">
        <f t="shared" si="39"/>
        <v>update lineups set player_notes = 'Tom Turner debut' where game_id = 19290202 and player_name = 'Tom Turner'</v>
      </c>
    </row>
    <row r="1228" spans="1:4" x14ac:dyDescent="0.3">
      <c r="A1228" s="316" t="s">
        <v>3084</v>
      </c>
      <c r="B1228" s="317">
        <v>19491105</v>
      </c>
      <c r="C1228" s="316" t="str">
        <f t="shared" si="38"/>
        <v>Tommy Capel debut</v>
      </c>
      <c r="D1228" s="316" t="str">
        <f t="shared" si="39"/>
        <v>update lineups set player_notes = 'Tommy Capel debut' where game_id = 19491105 and player_name = 'Tommy Capel'</v>
      </c>
    </row>
    <row r="1229" spans="1:4" x14ac:dyDescent="0.3">
      <c r="A1229" s="316" t="s">
        <v>3198</v>
      </c>
      <c r="B1229" s="317">
        <v>19141225</v>
      </c>
      <c r="C1229" s="316" t="str">
        <f t="shared" si="38"/>
        <v>Tommy Fiske debut</v>
      </c>
      <c r="D1229" s="316" t="str">
        <f t="shared" si="39"/>
        <v>update lineups set player_notes = 'Tommy Fiske debut' where game_id = 19141225 and player_name = 'Tommy Fiske'</v>
      </c>
    </row>
    <row r="1230" spans="1:4" x14ac:dyDescent="0.3">
      <c r="A1230" s="316" t="s">
        <v>3229</v>
      </c>
      <c r="B1230" s="317">
        <v>19871121</v>
      </c>
      <c r="C1230" s="316" t="str">
        <f t="shared" si="38"/>
        <v>Tommy Gaynor debut</v>
      </c>
      <c r="D1230" s="316" t="str">
        <f t="shared" si="39"/>
        <v>update lineups set player_notes = 'Tommy Gaynor debut' where game_id = 19871121 and player_name = 'Tommy Gaynor'</v>
      </c>
    </row>
    <row r="1231" spans="1:4" x14ac:dyDescent="0.3">
      <c r="A1231" s="316" t="s">
        <v>3231</v>
      </c>
      <c r="B1231" s="317">
        <v>19711227</v>
      </c>
      <c r="C1231" s="316" t="str">
        <f t="shared" si="38"/>
        <v>Tommy Gemmell debut</v>
      </c>
      <c r="D1231" s="316" t="str">
        <f t="shared" si="39"/>
        <v>update lineups set player_notes = 'Tommy Gemmell debut' where game_id = 19711227 and player_name = 'Tommy Gemmell'</v>
      </c>
    </row>
    <row r="1232" spans="1:4" x14ac:dyDescent="0.3">
      <c r="A1232" s="316" t="s">
        <v>2908</v>
      </c>
      <c r="B1232" s="317">
        <v>19280407</v>
      </c>
      <c r="C1232" s="316" t="str">
        <f t="shared" si="38"/>
        <v>Tommy Graham debut</v>
      </c>
      <c r="D1232" s="316" t="str">
        <f t="shared" si="39"/>
        <v>update lineups set player_notes = 'Tommy Graham debut' where game_id = 19280407 and player_name = 'Tommy Graham'</v>
      </c>
    </row>
    <row r="1233" spans="1:4" x14ac:dyDescent="0.3">
      <c r="A1233" s="316" t="s">
        <v>3581</v>
      </c>
      <c r="B1233" s="317">
        <v>19270915</v>
      </c>
      <c r="C1233" s="316" t="str">
        <f t="shared" si="38"/>
        <v>Tommy Roe debut</v>
      </c>
      <c r="D1233" s="316" t="str">
        <f t="shared" si="39"/>
        <v>update lineups set player_notes = 'Tommy Roe debut' where game_id = 19270915 and player_name = 'Tommy Roe'</v>
      </c>
    </row>
    <row r="1234" spans="1:4" x14ac:dyDescent="0.3">
      <c r="A1234" s="316" t="s">
        <v>2988</v>
      </c>
      <c r="B1234" s="317">
        <v>19511006</v>
      </c>
      <c r="C1234" s="316" t="str">
        <f t="shared" si="38"/>
        <v>Tommy Wilson debut</v>
      </c>
      <c r="D1234" s="316" t="str">
        <f t="shared" si="39"/>
        <v>update lineups set player_notes = 'Tommy Wilson debut' where game_id = 19511006 and player_name = 'Tommy Wilson'</v>
      </c>
    </row>
    <row r="1235" spans="1:4" x14ac:dyDescent="0.3">
      <c r="A1235" s="316" t="s">
        <v>3749</v>
      </c>
      <c r="B1235" s="317">
        <v>19930926</v>
      </c>
      <c r="C1235" s="316" t="str">
        <f t="shared" si="38"/>
        <v>Tommy Wright debut</v>
      </c>
      <c r="D1235" s="316" t="str">
        <f t="shared" si="39"/>
        <v>update lineups set player_notes = 'Tommy Wright debut' where game_id = 19930926 and player_name = 'Tommy Wright'</v>
      </c>
    </row>
    <row r="1236" spans="1:4" x14ac:dyDescent="0.3">
      <c r="A1236" s="316" t="s">
        <v>2860</v>
      </c>
      <c r="B1236" s="317">
        <v>19431002</v>
      </c>
      <c r="C1236" s="316" t="str">
        <f t="shared" si="38"/>
        <v>Tony Allen debut</v>
      </c>
      <c r="D1236" s="316" t="str">
        <f t="shared" si="39"/>
        <v>update lineups set player_notes = 'Tony Allen debut' where game_id = 19431002 and player_name = 'Tony Allen'</v>
      </c>
    </row>
    <row r="1237" spans="1:4" x14ac:dyDescent="0.3">
      <c r="A1237" s="316" t="s">
        <v>2903</v>
      </c>
      <c r="B1237" s="317">
        <v>19591205</v>
      </c>
      <c r="C1237" s="316" t="str">
        <f t="shared" si="38"/>
        <v>Tony Barton debut</v>
      </c>
      <c r="D1237" s="316" t="str">
        <f t="shared" si="39"/>
        <v>update lineups set player_notes = 'Tony Barton debut' where game_id = 19591205 and player_name = 'Tony Barton'</v>
      </c>
    </row>
    <row r="1238" spans="1:4" x14ac:dyDescent="0.3">
      <c r="A1238" s="316" t="s">
        <v>4547</v>
      </c>
      <c r="B1238" s="317">
        <v>19980810</v>
      </c>
      <c r="C1238" s="316" t="str">
        <f t="shared" si="38"/>
        <v>Tony Carbone debut</v>
      </c>
      <c r="D1238" s="316" t="str">
        <f t="shared" si="39"/>
        <v>update lineups set player_notes = 'Tony Carbone debut' where game_id = 19980810 and player_name = 'Tony Carbone'</v>
      </c>
    </row>
    <row r="1239" spans="1:4" x14ac:dyDescent="0.3">
      <c r="A1239" s="316" t="s">
        <v>3159</v>
      </c>
      <c r="B1239" s="317">
        <v>20090711</v>
      </c>
      <c r="C1239" s="316" t="str">
        <f t="shared" si="38"/>
        <v>Tony Diagne debut</v>
      </c>
      <c r="D1239" s="316" t="str">
        <f t="shared" si="39"/>
        <v>update lineups set player_notes = 'Tony Diagne debut' where game_id = 20090711 and player_name = 'Tony Diagne'</v>
      </c>
    </row>
    <row r="1240" spans="1:4" x14ac:dyDescent="0.3">
      <c r="A1240" s="316" t="s">
        <v>3414</v>
      </c>
      <c r="B1240" s="317">
        <v>19910330</v>
      </c>
      <c r="C1240" s="316" t="str">
        <f t="shared" si="38"/>
        <v>Tony Loughlan debut</v>
      </c>
      <c r="D1240" s="316" t="str">
        <f t="shared" si="39"/>
        <v>update lineups set player_notes = 'Tony Loughlan debut' where game_id = 19910330 and player_name = 'Tony Loughlan'</v>
      </c>
    </row>
    <row r="1241" spans="1:4" x14ac:dyDescent="0.3">
      <c r="A1241" s="316" t="s">
        <v>2867</v>
      </c>
      <c r="B1241" s="317">
        <v>20000212</v>
      </c>
      <c r="C1241" s="316" t="str">
        <f t="shared" si="38"/>
        <v>Tony Vaughan debut</v>
      </c>
      <c r="D1241" s="316" t="str">
        <f t="shared" si="39"/>
        <v>update lineups set player_notes = 'Tony Vaughan debut' where game_id = 20000212 and player_name = 'Tony Vaughan'</v>
      </c>
    </row>
    <row r="1242" spans="1:4" x14ac:dyDescent="0.3">
      <c r="A1242" s="316" t="s">
        <v>453</v>
      </c>
      <c r="B1242" s="317">
        <v>19740424</v>
      </c>
      <c r="C1242" s="316" t="str">
        <f t="shared" si="38"/>
        <v>Tony Woodcock debut</v>
      </c>
      <c r="D1242" s="316" t="str">
        <f t="shared" si="39"/>
        <v>update lineups set player_notes = 'Tony Woodcock debut' where game_id = 19740424 and player_name = 'Tony Woodcock'</v>
      </c>
    </row>
    <row r="1243" spans="1:4" x14ac:dyDescent="0.3">
      <c r="A1243" s="316" t="s">
        <v>1480</v>
      </c>
      <c r="B1243" s="317">
        <v>19411018</v>
      </c>
      <c r="C1243" s="316" t="str">
        <f t="shared" si="38"/>
        <v>Townsend (1941) debut</v>
      </c>
      <c r="D1243" s="316" t="str">
        <f t="shared" si="39"/>
        <v>update lineups set player_notes = 'Townsend (1941) debut' where game_id = 19411018 and player_name = 'Townsend (1941)'</v>
      </c>
    </row>
    <row r="1244" spans="1:4" x14ac:dyDescent="0.3">
      <c r="A1244" s="316" t="s">
        <v>965</v>
      </c>
      <c r="B1244" s="317">
        <v>20070717</v>
      </c>
      <c r="C1244" s="316" t="str">
        <f t="shared" si="38"/>
        <v>Treacey debut</v>
      </c>
      <c r="D1244" s="316" t="str">
        <f t="shared" si="39"/>
        <v>update lineups set player_notes = 'Treacey debut' where game_id = 20070717 and player_name = 'Treacey'</v>
      </c>
    </row>
    <row r="1245" spans="1:4" x14ac:dyDescent="0.3">
      <c r="A1245" s="316" t="s">
        <v>3101</v>
      </c>
      <c r="B1245" s="317">
        <v>19840825</v>
      </c>
      <c r="C1245" s="316" t="str">
        <f t="shared" si="38"/>
        <v>Trevor Christie debut</v>
      </c>
      <c r="D1245" s="316" t="str">
        <f t="shared" si="39"/>
        <v>update lineups set player_notes = 'Trevor Christie debut' where game_id = 19840825 and player_name = 'Trevor Christie'</v>
      </c>
    </row>
    <row r="1246" spans="1:4" x14ac:dyDescent="0.3">
      <c r="A1246" s="316" t="s">
        <v>2947</v>
      </c>
      <c r="B1246" s="317">
        <v>19790224</v>
      </c>
      <c r="C1246" s="316" t="str">
        <f t="shared" si="38"/>
        <v>Trevor Francis debut</v>
      </c>
      <c r="D1246" s="316" t="str">
        <f t="shared" si="39"/>
        <v>update lineups set player_notes = 'Trevor Francis debut' where game_id = 19790224 and player_name = 'Trevor Francis'</v>
      </c>
    </row>
    <row r="1247" spans="1:4" x14ac:dyDescent="0.3">
      <c r="A1247" s="316" t="s">
        <v>3304</v>
      </c>
      <c r="B1247" s="317">
        <v>19611125</v>
      </c>
      <c r="C1247" s="316" t="str">
        <f t="shared" si="38"/>
        <v>Trevor Hockey debut</v>
      </c>
      <c r="D1247" s="316" t="str">
        <f t="shared" si="39"/>
        <v>update lineups set player_notes = 'Trevor Hockey debut' where game_id = 19611125 and player_name = 'Trevor Hockey'</v>
      </c>
    </row>
    <row r="1248" spans="1:4" x14ac:dyDescent="0.3">
      <c r="A1248" s="316" t="s">
        <v>964</v>
      </c>
      <c r="B1248" s="317">
        <v>20040731</v>
      </c>
      <c r="C1248" s="316" t="str">
        <f t="shared" si="38"/>
        <v>Triallist debut</v>
      </c>
      <c r="D1248" s="316" t="str">
        <f t="shared" si="39"/>
        <v>update lineups set player_notes = 'Triallist debut' where game_id = 20040731 and player_name = 'Triallist'</v>
      </c>
    </row>
    <row r="1249" spans="1:4" x14ac:dyDescent="0.3">
      <c r="A1249" s="316" t="s">
        <v>1614</v>
      </c>
      <c r="B1249" s="317">
        <v>19410111</v>
      </c>
      <c r="C1249" s="316" t="str">
        <f t="shared" si="38"/>
        <v>Trigg debut</v>
      </c>
      <c r="D1249" s="316" t="str">
        <f t="shared" si="39"/>
        <v>update lineups set player_notes = 'Trigg debut' where game_id = 19410111 and player_name = 'Trigg'</v>
      </c>
    </row>
    <row r="1250" spans="1:4" x14ac:dyDescent="0.3">
      <c r="A1250" s="316" t="s">
        <v>2964</v>
      </c>
      <c r="B1250" s="317">
        <v>18950413</v>
      </c>
      <c r="C1250" s="316" t="str">
        <f t="shared" si="38"/>
        <v>TT Walker debut</v>
      </c>
      <c r="D1250" s="316" t="str">
        <f t="shared" si="39"/>
        <v>update lineups set player_notes = 'TT Walker debut' where game_id = 18950413 and player_name = 'TT Walker'</v>
      </c>
    </row>
    <row r="1251" spans="1:4" x14ac:dyDescent="0.3">
      <c r="A1251" s="316" t="s">
        <v>1613</v>
      </c>
      <c r="B1251" s="317">
        <v>19400914</v>
      </c>
      <c r="C1251" s="316" t="str">
        <f t="shared" si="38"/>
        <v>Tudor debut</v>
      </c>
      <c r="D1251" s="316" t="str">
        <f t="shared" si="39"/>
        <v>update lineups set player_notes = 'Tudor debut' where game_id = 19400914 and player_name = 'Tudor'</v>
      </c>
    </row>
    <row r="1252" spans="1:4" x14ac:dyDescent="0.3">
      <c r="A1252" s="316" t="s">
        <v>2068</v>
      </c>
      <c r="B1252" s="317">
        <v>18900308</v>
      </c>
      <c r="C1252" s="316" t="str">
        <f t="shared" si="38"/>
        <v>Turner (1890) debut</v>
      </c>
      <c r="D1252" s="316" t="str">
        <f t="shared" si="39"/>
        <v>update lineups set player_notes = 'Turner (1890) debut' where game_id = 18900308 and player_name = 'Turner (1890)'</v>
      </c>
    </row>
    <row r="1253" spans="1:4" x14ac:dyDescent="0.3">
      <c r="A1253" s="316" t="s">
        <v>1962</v>
      </c>
      <c r="B1253" s="317">
        <v>19030214</v>
      </c>
      <c r="C1253" s="316" t="str">
        <f t="shared" si="38"/>
        <v>Turner (1903) debut</v>
      </c>
      <c r="D1253" s="316" t="str">
        <f t="shared" si="39"/>
        <v>update lineups set player_notes = 'Turner (1903) debut' where game_id = 19030214 and player_name = 'Turner (1903)'</v>
      </c>
    </row>
    <row r="1254" spans="1:4" x14ac:dyDescent="0.3">
      <c r="A1254" s="316" t="s">
        <v>2067</v>
      </c>
      <c r="B1254" s="317">
        <v>18851031</v>
      </c>
      <c r="C1254" s="316" t="str">
        <f t="shared" si="38"/>
        <v>Tutin ? debut</v>
      </c>
      <c r="D1254" s="316" t="str">
        <f t="shared" si="39"/>
        <v>update lineups set player_notes = 'Tutin ? debut' where game_id = 18851031 and player_name = 'Tutin ?'</v>
      </c>
    </row>
    <row r="1255" spans="1:4" x14ac:dyDescent="0.3">
      <c r="A1255" s="316" t="s">
        <v>3023</v>
      </c>
      <c r="B1255" s="317">
        <v>20150318</v>
      </c>
      <c r="C1255" s="316" t="str">
        <f t="shared" si="38"/>
        <v>Tyler Walker debut</v>
      </c>
      <c r="D1255" s="316" t="str">
        <f t="shared" si="39"/>
        <v>update lineups set player_notes = 'Tyler Walker debut' where game_id = 20150318 and player_name = 'Tyler Walker'</v>
      </c>
    </row>
    <row r="1256" spans="1:4" x14ac:dyDescent="0.3">
      <c r="A1256" s="316" t="s">
        <v>2967</v>
      </c>
      <c r="B1256" s="317">
        <v>19930828</v>
      </c>
      <c r="C1256" s="316" t="str">
        <f t="shared" si="38"/>
        <v>Vance Warner debut</v>
      </c>
      <c r="D1256" s="316" t="str">
        <f t="shared" si="39"/>
        <v>update lineups set player_notes = 'Vance Warner debut' where game_id = 19930828 and player_name = 'Vance Warner'</v>
      </c>
    </row>
    <row r="1257" spans="1:4" x14ac:dyDescent="0.3">
      <c r="A1257" s="316" t="s">
        <v>2842</v>
      </c>
      <c r="B1257" s="317">
        <v>19100302</v>
      </c>
      <c r="C1257" s="316" t="str">
        <f t="shared" si="38"/>
        <v>Vaughan (1910) debut</v>
      </c>
      <c r="D1257" s="316" t="str">
        <f t="shared" si="39"/>
        <v>update lineups set player_notes = 'Vaughan (1910) debut' where game_id = 19100302 and player_name = 'Vaughan (1910)'</v>
      </c>
    </row>
    <row r="1258" spans="1:4" x14ac:dyDescent="0.3">
      <c r="A1258" s="316" t="s">
        <v>1564</v>
      </c>
      <c r="B1258" s="317">
        <v>19420221</v>
      </c>
      <c r="C1258" s="316" t="str">
        <f t="shared" si="38"/>
        <v>Vause debut</v>
      </c>
      <c r="D1258" s="316" t="str">
        <f t="shared" si="39"/>
        <v>update lineups set player_notes = 'Vause debut' where game_id = 19420221 and player_name = 'Vause'</v>
      </c>
    </row>
    <row r="1259" spans="1:4" x14ac:dyDescent="0.3">
      <c r="A1259" s="316" t="s">
        <v>3192</v>
      </c>
      <c r="B1259" s="317">
        <v>20050716</v>
      </c>
      <c r="C1259" s="316" t="str">
        <f t="shared" si="38"/>
        <v>Vince Fernandez debut</v>
      </c>
      <c r="D1259" s="316" t="str">
        <f t="shared" si="39"/>
        <v>update lineups set player_notes = 'Vince Fernandez debut' where game_id = 20050716 and player_name = 'Vince Fernandez'</v>
      </c>
    </row>
    <row r="1260" spans="1:4" x14ac:dyDescent="0.3">
      <c r="A1260" s="316" t="s">
        <v>3307</v>
      </c>
      <c r="B1260" s="317">
        <v>19250831</v>
      </c>
      <c r="C1260" s="316" t="str">
        <f t="shared" si="38"/>
        <v>Vincent Hodgkinson debut</v>
      </c>
      <c r="D1260" s="316" t="str">
        <f t="shared" si="39"/>
        <v>update lineups set player_notes = 'Vincent Hodgkinson debut' where game_id = 19250831 and player_name = 'Vincent Hodgkinson'</v>
      </c>
    </row>
    <row r="1261" spans="1:4" x14ac:dyDescent="0.3">
      <c r="A1261" s="316" t="s">
        <v>2960</v>
      </c>
      <c r="B1261" s="317">
        <v>19730818</v>
      </c>
      <c r="C1261" s="316" t="str">
        <f t="shared" si="38"/>
        <v>Viv Anderson debut</v>
      </c>
      <c r="D1261" s="316" t="str">
        <f t="shared" si="39"/>
        <v>update lineups set player_notes = 'Viv Anderson debut' where game_id = 19730818 and player_name = 'Viv Anderson'</v>
      </c>
    </row>
    <row r="1262" spans="1:4" x14ac:dyDescent="0.3">
      <c r="A1262" s="316" t="s">
        <v>1612</v>
      </c>
      <c r="B1262" s="317">
        <v>19410606</v>
      </c>
      <c r="C1262" s="316" t="str">
        <f t="shared" si="38"/>
        <v>Voce debut</v>
      </c>
      <c r="D1262" s="316" t="str">
        <f t="shared" si="39"/>
        <v>update lineups set player_notes = 'Voce debut' where game_id = 19410606 and player_name = 'Voce'</v>
      </c>
    </row>
    <row r="1263" spans="1:4" x14ac:dyDescent="0.3">
      <c r="A1263" s="316" t="s">
        <v>3090</v>
      </c>
      <c r="B1263" s="317">
        <v>19180907</v>
      </c>
      <c r="C1263" s="316" t="str">
        <f t="shared" si="38"/>
        <v>W Carr debut</v>
      </c>
      <c r="D1263" s="316" t="str">
        <f t="shared" si="39"/>
        <v>update lineups set player_notes = 'W Carr debut' where game_id = 19180907 and player_name = 'W Carr'</v>
      </c>
    </row>
    <row r="1264" spans="1:4" x14ac:dyDescent="0.3">
      <c r="A1264" s="316" t="s">
        <v>3200</v>
      </c>
      <c r="B1264" s="317">
        <v>18821207</v>
      </c>
      <c r="C1264" s="316" t="str">
        <f t="shared" si="38"/>
        <v>W Fletcher debut</v>
      </c>
      <c r="D1264" s="316" t="str">
        <f t="shared" si="39"/>
        <v>update lineups set player_notes = 'W Fletcher debut' where game_id = 18821207 and player_name = 'W Fletcher'</v>
      </c>
    </row>
    <row r="1265" spans="1:4" x14ac:dyDescent="0.3">
      <c r="A1265" s="316" t="s">
        <v>3417</v>
      </c>
      <c r="B1265" s="317">
        <v>18781116</v>
      </c>
      <c r="C1265" s="316" t="str">
        <f t="shared" si="38"/>
        <v>W Luntley debut</v>
      </c>
      <c r="D1265" s="316" t="str">
        <f t="shared" si="39"/>
        <v>update lineups set player_notes = 'W Luntley debut' where game_id = 18781116 and player_name = 'W Luntley'</v>
      </c>
    </row>
    <row r="1266" spans="1:4" x14ac:dyDescent="0.3">
      <c r="A1266" s="316" t="s">
        <v>1563</v>
      </c>
      <c r="B1266" s="317">
        <v>19400907</v>
      </c>
      <c r="C1266" s="316" t="str">
        <f t="shared" si="38"/>
        <v>Wakeman debut</v>
      </c>
      <c r="D1266" s="316" t="str">
        <f t="shared" si="39"/>
        <v>update lineups set player_notes = 'Wakeman debut' where game_id = 19400907 and player_name = 'Wakeman'</v>
      </c>
    </row>
    <row r="1267" spans="1:4" x14ac:dyDescent="0.3">
      <c r="A1267" s="316" t="s">
        <v>1611</v>
      </c>
      <c r="B1267" s="317">
        <v>19400608</v>
      </c>
      <c r="C1267" s="316" t="str">
        <f t="shared" si="38"/>
        <v>Walker (1940-41) debut</v>
      </c>
      <c r="D1267" s="316" t="str">
        <f t="shared" si="39"/>
        <v>update lineups set player_notes = 'Walker (1940-41) debut' where game_id = 19400608 and player_name = 'Walker (1940-41)'</v>
      </c>
    </row>
    <row r="1268" spans="1:4" x14ac:dyDescent="0.3">
      <c r="A1268" s="316" t="s">
        <v>1562</v>
      </c>
      <c r="B1268" s="317">
        <v>19410118</v>
      </c>
      <c r="C1268" s="316" t="str">
        <f t="shared" si="38"/>
        <v>Walker (1941-42) debut</v>
      </c>
      <c r="D1268" s="316" t="str">
        <f t="shared" si="39"/>
        <v>update lineups set player_notes = 'Walker (1941-42) debut' where game_id = 19410118 and player_name = 'Walker (1941-42)'</v>
      </c>
    </row>
    <row r="1269" spans="1:4" x14ac:dyDescent="0.3">
      <c r="A1269" s="316" t="s">
        <v>1450</v>
      </c>
      <c r="B1269" s="317">
        <v>19430828</v>
      </c>
      <c r="C1269" s="316" t="str">
        <f t="shared" si="38"/>
        <v>Walker (1943-46) debut</v>
      </c>
      <c r="D1269" s="316" t="str">
        <f t="shared" si="39"/>
        <v>update lineups set player_notes = 'Walker (1943-46) debut' where game_id = 19430828 and player_name = 'Walker (1943-46)'</v>
      </c>
    </row>
    <row r="1270" spans="1:4" x14ac:dyDescent="0.3">
      <c r="A1270" s="316" t="s">
        <v>2871</v>
      </c>
      <c r="B1270" s="317">
        <v>19490820</v>
      </c>
      <c r="C1270" s="316" t="str">
        <f t="shared" si="38"/>
        <v>Wally Ardron debut</v>
      </c>
      <c r="D1270" s="316" t="str">
        <f t="shared" si="39"/>
        <v>update lineups set player_notes = 'Wally Ardron debut' where game_id = 19490820 and player_name = 'Wally Ardron'</v>
      </c>
    </row>
    <row r="1271" spans="1:4" x14ac:dyDescent="0.3">
      <c r="A1271" s="316" t="s">
        <v>2864</v>
      </c>
      <c r="B1271" s="317">
        <v>19370109</v>
      </c>
      <c r="C1271" s="316" t="str">
        <f t="shared" si="38"/>
        <v>Walter Alsford debut</v>
      </c>
      <c r="D1271" s="316" t="str">
        <f t="shared" si="39"/>
        <v>update lineups set player_notes = 'Walter Alsford debut' where game_id = 19370109 and player_name = 'Walter Alsford'</v>
      </c>
    </row>
    <row r="1272" spans="1:4" x14ac:dyDescent="0.3">
      <c r="A1272" s="316" t="s">
        <v>3119</v>
      </c>
      <c r="B1272" s="317">
        <v>18900913</v>
      </c>
      <c r="C1272" s="316" t="str">
        <f t="shared" si="38"/>
        <v>Walter Cox debut</v>
      </c>
      <c r="D1272" s="316" t="str">
        <f t="shared" si="39"/>
        <v>update lineups set player_notes = 'Walter Cox debut' where game_id = 18900913 and player_name = 'Walter Cox'</v>
      </c>
    </row>
    <row r="1273" spans="1:4" x14ac:dyDescent="0.3">
      <c r="A1273" s="316" t="s">
        <v>3170</v>
      </c>
      <c r="B1273" s="317">
        <v>19021227</v>
      </c>
      <c r="C1273" s="316" t="str">
        <f t="shared" si="38"/>
        <v>Walter Dudley debut</v>
      </c>
      <c r="D1273" s="316" t="str">
        <f t="shared" si="39"/>
        <v>update lineups set player_notes = 'Walter Dudley debut' where game_id = 19021227 and player_name = 'Walter Dudley'</v>
      </c>
    </row>
    <row r="1274" spans="1:4" x14ac:dyDescent="0.3">
      <c r="A1274" s="316" t="s">
        <v>3367</v>
      </c>
      <c r="B1274" s="317">
        <v>19320924</v>
      </c>
      <c r="C1274" s="316" t="str">
        <f t="shared" si="38"/>
        <v>Walter Keeton debut</v>
      </c>
      <c r="D1274" s="316" t="str">
        <f t="shared" si="39"/>
        <v>update lineups set player_notes = 'Walter Keeton debut' where game_id = 19320924 and player_name = 'Walter Keeton'</v>
      </c>
    </row>
    <row r="1275" spans="1:4" x14ac:dyDescent="0.3">
      <c r="A1275" s="316" t="s">
        <v>3577</v>
      </c>
      <c r="B1275" s="317">
        <v>19291225</v>
      </c>
      <c r="C1275" s="316" t="str">
        <f t="shared" si="38"/>
        <v>Walter Robins debut</v>
      </c>
      <c r="D1275" s="316" t="str">
        <f t="shared" si="39"/>
        <v>update lineups set player_notes = 'Walter Robins debut' where game_id = 19291225 and player_name = 'Walter Robins'</v>
      </c>
    </row>
    <row r="1276" spans="1:4" x14ac:dyDescent="0.3">
      <c r="A1276" s="316" t="s">
        <v>2942</v>
      </c>
      <c r="B1276" s="317">
        <v>19150904</v>
      </c>
      <c r="C1276" s="316" t="str">
        <f t="shared" si="38"/>
        <v>Walter Tinsley debut</v>
      </c>
      <c r="D1276" s="316" t="str">
        <f t="shared" si="39"/>
        <v>update lineups set player_notes = 'Walter Tinsley debut' where game_id = 19150904 and player_name = 'Walter Tinsley'</v>
      </c>
    </row>
    <row r="1277" spans="1:4" x14ac:dyDescent="0.3">
      <c r="A1277" s="316" t="s">
        <v>1806</v>
      </c>
      <c r="B1277" s="317">
        <v>19200131</v>
      </c>
      <c r="C1277" s="316" t="str">
        <f t="shared" si="38"/>
        <v>Waplington debut</v>
      </c>
      <c r="D1277" s="316" t="str">
        <f t="shared" si="39"/>
        <v>update lineups set player_notes = 'Waplington debut' where game_id = 19200131 and player_name = 'Waplington'</v>
      </c>
    </row>
    <row r="1278" spans="1:4" x14ac:dyDescent="0.3">
      <c r="A1278" s="316" t="s">
        <v>2097</v>
      </c>
      <c r="B1278" s="317">
        <v>18841108</v>
      </c>
      <c r="C1278" s="316" t="str">
        <f t="shared" ref="C1278:C1333" si="40">CONCATENATE(A1278, " debut")</f>
        <v>Ward (1884-88) debut</v>
      </c>
      <c r="D1278" s="316" t="str">
        <f t="shared" ref="D1278:D1333" si="41">CONCATENATE("update lineups set player_notes = '", C1278, "' where game_id = ", B1278, " and player_name = '",A1278,"'" )</f>
        <v>update lineups set player_notes = 'Ward (1884-88) debut' where game_id = 18841108 and player_name = 'Ward (1884-88)'</v>
      </c>
    </row>
    <row r="1279" spans="1:4" x14ac:dyDescent="0.3">
      <c r="A1279" s="316" t="s">
        <v>1840</v>
      </c>
      <c r="B1279" s="317">
        <v>19171110</v>
      </c>
      <c r="C1279" s="316" t="str">
        <f t="shared" si="40"/>
        <v>Ward (1917) debut</v>
      </c>
      <c r="D1279" s="316" t="str">
        <f t="shared" si="41"/>
        <v>update lineups set player_notes = 'Ward (1917) debut' where game_id = 19171110 and player_name = 'Ward (1917)'</v>
      </c>
    </row>
    <row r="1280" spans="1:4" x14ac:dyDescent="0.3">
      <c r="A1280" s="316" t="s">
        <v>1561</v>
      </c>
      <c r="B1280" s="317">
        <v>19410524</v>
      </c>
      <c r="C1280" s="316" t="str">
        <f t="shared" si="40"/>
        <v>Ward (1941) debut</v>
      </c>
      <c r="D1280" s="316" t="str">
        <f t="shared" si="41"/>
        <v>update lineups set player_notes = 'Ward (1941) debut' where game_id = 19410524 and player_name = 'Ward (1941)'</v>
      </c>
    </row>
    <row r="1281" spans="1:4" x14ac:dyDescent="0.3">
      <c r="A1281" s="316" t="s">
        <v>1610</v>
      </c>
      <c r="B1281" s="317">
        <v>19410405</v>
      </c>
      <c r="C1281" s="316" t="str">
        <f t="shared" si="40"/>
        <v>Ware debut</v>
      </c>
      <c r="D1281" s="316" t="str">
        <f t="shared" si="41"/>
        <v>update lineups set player_notes = 'Ware debut' where game_id = 19410405 and player_name = 'Ware'</v>
      </c>
    </row>
    <row r="1282" spans="1:4" x14ac:dyDescent="0.3">
      <c r="A1282" s="316" t="s">
        <v>1479</v>
      </c>
      <c r="B1282" s="317">
        <v>19441209</v>
      </c>
      <c r="C1282" s="316" t="str">
        <f t="shared" si="40"/>
        <v>Waring debut</v>
      </c>
      <c r="D1282" s="316" t="str">
        <f t="shared" si="41"/>
        <v>update lineups set player_notes = 'Waring debut' where game_id = 19441209 and player_name = 'Waring'</v>
      </c>
    </row>
    <row r="1283" spans="1:4" x14ac:dyDescent="0.3">
      <c r="A1283" s="316" t="s">
        <v>2096</v>
      </c>
      <c r="B1283" s="317">
        <v>18871105</v>
      </c>
      <c r="C1283" s="316" t="str">
        <f t="shared" si="40"/>
        <v>Warner (1887) debut</v>
      </c>
      <c r="D1283" s="316" t="str">
        <f t="shared" si="41"/>
        <v>update lineups set player_notes = 'Warner (1887) debut' where game_id = 18871105 and player_name = 'Warner (1887)'</v>
      </c>
    </row>
    <row r="1284" spans="1:4" x14ac:dyDescent="0.3">
      <c r="A1284" s="316" t="s">
        <v>1512</v>
      </c>
      <c r="B1284" s="317">
        <v>19431009</v>
      </c>
      <c r="C1284" s="316" t="str">
        <f t="shared" si="40"/>
        <v>Watson (1943) debut</v>
      </c>
      <c r="D1284" s="316" t="str">
        <f t="shared" si="41"/>
        <v>update lineups set player_notes = 'Watson (1943) debut' where game_id = 19431009 and player_name = 'Watson (1943)'</v>
      </c>
    </row>
    <row r="1285" spans="1:4" x14ac:dyDescent="0.3">
      <c r="A1285" s="316" t="s">
        <v>1511</v>
      </c>
      <c r="B1285" s="317">
        <v>19430904</v>
      </c>
      <c r="C1285" s="316" t="str">
        <f t="shared" si="40"/>
        <v>Wattie debut</v>
      </c>
      <c r="D1285" s="316" t="str">
        <f t="shared" si="41"/>
        <v>update lineups set player_notes = 'Wattie debut' where game_id = 19430904 and player_name = 'Wattie'</v>
      </c>
    </row>
    <row r="1286" spans="1:4" x14ac:dyDescent="0.3">
      <c r="A1286" s="316" t="s">
        <v>2066</v>
      </c>
      <c r="B1286" s="317">
        <v>18891228</v>
      </c>
      <c r="C1286" s="316" t="str">
        <f t="shared" si="40"/>
        <v>Weightman (1889-90) debut</v>
      </c>
      <c r="D1286" s="316" t="str">
        <f t="shared" si="41"/>
        <v>update lineups set player_notes = 'Weightman (1889-90) debut' where game_id = 18891228 and player_name = 'Weightman (1889-90)'</v>
      </c>
    </row>
    <row r="1287" spans="1:4" x14ac:dyDescent="0.3">
      <c r="A1287" s="316" t="s">
        <v>1534</v>
      </c>
      <c r="B1287" s="317">
        <v>19420829</v>
      </c>
      <c r="C1287" s="316" t="str">
        <f t="shared" si="40"/>
        <v>Weightman (1942) debut</v>
      </c>
      <c r="D1287" s="316" t="str">
        <f t="shared" si="41"/>
        <v>update lineups set player_notes = 'Weightman (1942) debut' where game_id = 19420829 and player_name = 'Weightman (1942)'</v>
      </c>
    </row>
    <row r="1288" spans="1:4" x14ac:dyDescent="0.3">
      <c r="A1288" s="316" t="s">
        <v>3701</v>
      </c>
      <c r="B1288" s="317">
        <v>20030714</v>
      </c>
      <c r="C1288" s="316" t="str">
        <f t="shared" si="40"/>
        <v>Wes Morgan debut</v>
      </c>
      <c r="D1288" s="316" t="str">
        <f t="shared" si="41"/>
        <v>update lineups set player_notes = 'Wes Morgan debut' where game_id = 20030714 and player_name = 'Wes Morgan'</v>
      </c>
    </row>
    <row r="1289" spans="1:4" x14ac:dyDescent="0.3">
      <c r="A1289" s="316" t="s">
        <v>1609</v>
      </c>
      <c r="B1289" s="317">
        <v>19400323</v>
      </c>
      <c r="C1289" s="316" t="str">
        <f t="shared" si="40"/>
        <v>Westland debut</v>
      </c>
      <c r="D1289" s="316" t="str">
        <f t="shared" si="41"/>
        <v>update lineups set player_notes = 'Westland debut' where game_id = 19400323 and player_name = 'Westland'</v>
      </c>
    </row>
    <row r="1290" spans="1:4" x14ac:dyDescent="0.3">
      <c r="A1290" s="316" t="s">
        <v>1449</v>
      </c>
      <c r="B1290" s="317">
        <v>19451103</v>
      </c>
      <c r="C1290" s="316" t="str">
        <f t="shared" si="40"/>
        <v>Weston debut</v>
      </c>
      <c r="D1290" s="316" t="str">
        <f t="shared" si="41"/>
        <v>update lineups set player_notes = 'Weston debut' where game_id = 19451103 and player_name = 'Weston'</v>
      </c>
    </row>
    <row r="1291" spans="1:4" x14ac:dyDescent="0.3">
      <c r="A1291" s="316" t="s">
        <v>1448</v>
      </c>
      <c r="B1291" s="317">
        <v>19451124</v>
      </c>
      <c r="C1291" s="316" t="str">
        <f t="shared" si="40"/>
        <v>White (1945) debut</v>
      </c>
      <c r="D1291" s="316" t="str">
        <f t="shared" si="41"/>
        <v>update lineups set player_notes = 'White (1945) debut' where game_id = 19451124 and player_name = 'White (1945)'</v>
      </c>
    </row>
    <row r="1292" spans="1:4" x14ac:dyDescent="0.3">
      <c r="A1292" s="316" t="s">
        <v>1818</v>
      </c>
      <c r="B1292" s="317">
        <v>19150911</v>
      </c>
      <c r="C1292" s="316" t="str">
        <f t="shared" si="40"/>
        <v>Wightman debut</v>
      </c>
      <c r="D1292" s="316" t="str">
        <f t="shared" si="41"/>
        <v>update lineups set player_notes = 'Wightman debut' where game_id = 19150911 and player_name = 'Wightman'</v>
      </c>
    </row>
    <row r="1293" spans="1:4" x14ac:dyDescent="0.3">
      <c r="A1293" s="316" t="s">
        <v>1510</v>
      </c>
      <c r="B1293" s="317">
        <v>19431225</v>
      </c>
      <c r="C1293" s="316" t="str">
        <f t="shared" si="40"/>
        <v>Wiles debut</v>
      </c>
      <c r="D1293" s="316" t="str">
        <f t="shared" si="41"/>
        <v>update lineups set player_notes = 'Wiles debut' where game_id = 19431225 and player_name = 'Wiles'</v>
      </c>
    </row>
    <row r="1294" spans="1:4" x14ac:dyDescent="0.3">
      <c r="A1294" s="316" t="s">
        <v>2013</v>
      </c>
      <c r="B1294" s="317">
        <v>18961114</v>
      </c>
      <c r="C1294" s="316" t="str">
        <f t="shared" si="40"/>
        <v>Wilkinson (1896) debut</v>
      </c>
      <c r="D1294" s="316" t="str">
        <f t="shared" si="41"/>
        <v>update lineups set player_notes = 'Wilkinson (1896) debut' where game_id = 18961114 and player_name = 'Wilkinson (1896)'</v>
      </c>
    </row>
    <row r="1295" spans="1:4" x14ac:dyDescent="0.3">
      <c r="A1295" s="316" t="s">
        <v>1478</v>
      </c>
      <c r="B1295" s="317">
        <v>19411108</v>
      </c>
      <c r="C1295" s="316" t="str">
        <f t="shared" si="40"/>
        <v>Wilkinson (1941-44) debut</v>
      </c>
      <c r="D1295" s="316" t="str">
        <f t="shared" si="41"/>
        <v>update lineups set player_notes = 'Wilkinson (1941-44) debut' where game_id = 19411108 and player_name = 'Wilkinson (1941-44)'</v>
      </c>
    </row>
    <row r="1296" spans="1:4" x14ac:dyDescent="0.3">
      <c r="A1296" s="316" t="s">
        <v>3316</v>
      </c>
      <c r="B1296" s="317">
        <v>20080209</v>
      </c>
      <c r="C1296" s="316" t="str">
        <f t="shared" si="40"/>
        <v>Will Hoskins debut</v>
      </c>
      <c r="D1296" s="316" t="str">
        <f t="shared" si="41"/>
        <v>update lineups set player_notes = 'Will Hoskins debut' where game_id = 20080209 and player_name = 'Will Hoskins'</v>
      </c>
    </row>
    <row r="1297" spans="1:4" x14ac:dyDescent="0.3">
      <c r="A1297" s="316" t="s">
        <v>3734</v>
      </c>
      <c r="B1297" s="317">
        <v>19370911</v>
      </c>
      <c r="C1297" s="316" t="str">
        <f t="shared" si="40"/>
        <v>William Baxter debut</v>
      </c>
      <c r="D1297" s="316" t="str">
        <f t="shared" si="41"/>
        <v>update lineups set player_notes = 'William Baxter debut' where game_id = 19370911 and player_name = 'William Baxter'</v>
      </c>
    </row>
    <row r="1298" spans="1:4" x14ac:dyDescent="0.3">
      <c r="A1298" s="316" t="s">
        <v>4665</v>
      </c>
      <c r="B1298" s="317">
        <v>19220826</v>
      </c>
      <c r="C1298" s="316" t="str">
        <f t="shared" si="40"/>
        <v>William ''Bill'' Thompson debut</v>
      </c>
      <c r="D1298" s="316" t="str">
        <f t="shared" si="41"/>
        <v>update lineups set player_notes = 'William ''Bill'' Thompson debut' where game_id = 19220826 and player_name = 'William ''Bill'' Thompson'</v>
      </c>
    </row>
    <row r="1299" spans="1:4" x14ac:dyDescent="0.3">
      <c r="A1299" s="316" t="s">
        <v>3034</v>
      </c>
      <c r="B1299" s="317">
        <v>19081001</v>
      </c>
      <c r="C1299" s="316" t="str">
        <f t="shared" si="40"/>
        <v>William Birch debut</v>
      </c>
      <c r="D1299" s="316" t="str">
        <f t="shared" si="41"/>
        <v>update lineups set player_notes = 'William Birch debut' where game_id = 19081001 and player_name = 'William Birch'</v>
      </c>
    </row>
    <row r="1300" spans="1:4" x14ac:dyDescent="0.3">
      <c r="A1300" s="316" t="s">
        <v>3057</v>
      </c>
      <c r="B1300" s="317">
        <v>19211029</v>
      </c>
      <c r="C1300" s="316" t="str">
        <f t="shared" si="40"/>
        <v>William Boyman debut</v>
      </c>
      <c r="D1300" s="316" t="str">
        <f t="shared" si="41"/>
        <v>update lineups set player_notes = 'William Boyman debut' where game_id = 19211029 and player_name = 'William Boyman'</v>
      </c>
    </row>
    <row r="1301" spans="1:4" x14ac:dyDescent="0.3">
      <c r="A1301" s="316" t="s">
        <v>3782</v>
      </c>
      <c r="B1301" s="317">
        <v>19230303</v>
      </c>
      <c r="C1301" s="316" t="str">
        <f t="shared" si="40"/>
        <v>William Cox debut</v>
      </c>
      <c r="D1301" s="316" t="str">
        <f t="shared" si="41"/>
        <v>update lineups set player_notes = 'William Cox debut' where game_id = 19230303 and player_name = 'William Cox'</v>
      </c>
    </row>
    <row r="1302" spans="1:4" x14ac:dyDescent="0.3">
      <c r="A1302" s="316" t="s">
        <v>3794</v>
      </c>
      <c r="B1302" s="317">
        <v>19530916</v>
      </c>
      <c r="C1302" s="316" t="str">
        <f t="shared" si="40"/>
        <v>William Farmer debut</v>
      </c>
      <c r="D1302" s="316" t="str">
        <f t="shared" si="41"/>
        <v>update lineups set player_notes = 'William Farmer debut' where game_id = 19530916 and player_name = 'William Farmer'</v>
      </c>
    </row>
    <row r="1303" spans="1:4" x14ac:dyDescent="0.3">
      <c r="A1303" s="316" t="s">
        <v>3202</v>
      </c>
      <c r="B1303" s="317">
        <v>19051104</v>
      </c>
      <c r="C1303" s="316" t="str">
        <f t="shared" si="40"/>
        <v>William Fullarton debut</v>
      </c>
      <c r="D1303" s="316" t="str">
        <f t="shared" si="41"/>
        <v>update lineups set player_notes = 'William Fullarton debut' where game_id = 19051104 and player_name = 'William Fullarton'</v>
      </c>
    </row>
    <row r="1304" spans="1:4" x14ac:dyDescent="0.3">
      <c r="A1304" s="316" t="s">
        <v>3274</v>
      </c>
      <c r="B1304" s="317">
        <v>19370424</v>
      </c>
      <c r="C1304" s="316" t="str">
        <f t="shared" si="40"/>
        <v>William Hardy debut</v>
      </c>
      <c r="D1304" s="316" t="str">
        <f t="shared" si="41"/>
        <v>update lineups set player_notes = 'William Hardy debut' where game_id = 19370424 and player_name = 'William Hardy'</v>
      </c>
    </row>
    <row r="1305" spans="1:4" x14ac:dyDescent="0.3">
      <c r="A1305" s="316" t="s">
        <v>3313</v>
      </c>
      <c r="B1305" s="317">
        <v>19070223</v>
      </c>
      <c r="C1305" s="316" t="str">
        <f t="shared" si="40"/>
        <v>William Hooper debut</v>
      </c>
      <c r="D1305" s="316" t="str">
        <f t="shared" si="41"/>
        <v>update lineups set player_notes = 'William Hooper debut' where game_id = 19070223 and player_name = 'William Hooper'</v>
      </c>
    </row>
    <row r="1306" spans="1:4" x14ac:dyDescent="0.3">
      <c r="A1306" s="316" t="s">
        <v>3399</v>
      </c>
      <c r="B1306" s="317">
        <v>19290119</v>
      </c>
      <c r="C1306" s="316" t="str">
        <f t="shared" si="40"/>
        <v>William Lennox debut</v>
      </c>
      <c r="D1306" s="316" t="str">
        <f t="shared" si="41"/>
        <v>update lineups set player_notes = 'William Lennox debut' where game_id = 19290119 and player_name = 'William Lennox'</v>
      </c>
    </row>
    <row r="1307" spans="1:4" x14ac:dyDescent="0.3">
      <c r="A1307" s="316" t="s">
        <v>3435</v>
      </c>
      <c r="B1307" s="317">
        <v>18910903</v>
      </c>
      <c r="C1307" s="316" t="str">
        <f t="shared" si="40"/>
        <v>William Mason debut</v>
      </c>
      <c r="D1307" s="316" t="str">
        <f t="shared" si="41"/>
        <v>update lineups set player_notes = 'William Mason debut' where game_id = 18910903 and player_name = 'William Mason'</v>
      </c>
    </row>
    <row r="1308" spans="1:4" x14ac:dyDescent="0.3">
      <c r="A1308" s="316" t="s">
        <v>3431</v>
      </c>
      <c r="B1308" s="317">
        <v>19010302</v>
      </c>
      <c r="C1308" s="316" t="str">
        <f t="shared" si="40"/>
        <v>William McCurdy debut</v>
      </c>
      <c r="D1308" s="316" t="str">
        <f t="shared" si="41"/>
        <v>update lineups set player_notes = 'William McCurdy debut' where game_id = 19010302 and player_name = 'William McCurdy'</v>
      </c>
    </row>
    <row r="1309" spans="1:4" x14ac:dyDescent="0.3">
      <c r="A1309" s="316" t="s">
        <v>3460</v>
      </c>
      <c r="B1309" s="317">
        <v>19271227</v>
      </c>
      <c r="C1309" s="316" t="str">
        <f t="shared" si="40"/>
        <v>William McKinlay debut</v>
      </c>
      <c r="D1309" s="316" t="str">
        <f t="shared" si="41"/>
        <v>update lineups set player_notes = 'William McKinlay debut' where game_id = 19271227 and player_name = 'William McKinlay'</v>
      </c>
    </row>
    <row r="1310" spans="1:4" x14ac:dyDescent="0.3">
      <c r="A1310" s="316" t="s">
        <v>3481</v>
      </c>
      <c r="B1310" s="317">
        <v>19450419</v>
      </c>
      <c r="C1310" s="316" t="str">
        <f t="shared" si="40"/>
        <v>William Morley debut</v>
      </c>
      <c r="D1310" s="316" t="str">
        <f t="shared" si="41"/>
        <v>update lineups set player_notes = 'William Morley debut' where game_id = 19450419 and player_name = 'William Morley'</v>
      </c>
    </row>
    <row r="1311" spans="1:4" x14ac:dyDescent="0.3">
      <c r="A1311" s="316" t="s">
        <v>3546</v>
      </c>
      <c r="B1311" s="317">
        <v>19311225</v>
      </c>
      <c r="C1311" s="316" t="str">
        <f t="shared" si="40"/>
        <v>William Porter debut</v>
      </c>
      <c r="D1311" s="316" t="str">
        <f t="shared" si="41"/>
        <v>update lineups set player_notes = 'William Porter debut' where game_id = 19311225 and player_name = 'William Porter'</v>
      </c>
    </row>
    <row r="1312" spans="1:4" x14ac:dyDescent="0.3">
      <c r="A1312" s="316" t="s">
        <v>3629</v>
      </c>
      <c r="B1312" s="317">
        <v>18941004</v>
      </c>
      <c r="C1312" s="316" t="str">
        <f t="shared" si="40"/>
        <v>William Severn debut</v>
      </c>
      <c r="D1312" s="316" t="str">
        <f t="shared" si="41"/>
        <v>update lineups set player_notes = 'William Severn debut' where game_id = 18941004 and player_name = 'William Severn'</v>
      </c>
    </row>
    <row r="1313" spans="1:4" x14ac:dyDescent="0.3">
      <c r="A1313" s="316" t="s">
        <v>3615</v>
      </c>
      <c r="B1313" s="317">
        <v>19031003</v>
      </c>
      <c r="C1313" s="316" t="str">
        <f t="shared" si="40"/>
        <v>William Shearman debut</v>
      </c>
      <c r="D1313" s="316" t="str">
        <f t="shared" si="41"/>
        <v>update lineups set player_notes = 'William Shearman debut' where game_id = 19031003 and player_name = 'William Shearman'</v>
      </c>
    </row>
    <row r="1314" spans="1:4" x14ac:dyDescent="0.3">
      <c r="A1314" s="316" t="s">
        <v>3642</v>
      </c>
      <c r="B1314" s="317">
        <v>19300412</v>
      </c>
      <c r="C1314" s="316" t="str">
        <f t="shared" si="40"/>
        <v>William Simpson debut</v>
      </c>
      <c r="D1314" s="316" t="str">
        <f t="shared" si="41"/>
        <v>update lineups set player_notes = 'William Simpson debut' where game_id = 19300412 and player_name = 'William Simpson'</v>
      </c>
    </row>
    <row r="1315" spans="1:4" x14ac:dyDescent="0.3">
      <c r="A1315" s="316" t="s">
        <v>3653</v>
      </c>
      <c r="B1315" s="317">
        <v>18900913</v>
      </c>
      <c r="C1315" s="316" t="str">
        <f t="shared" si="40"/>
        <v>William Smith debut</v>
      </c>
      <c r="D1315" s="316" t="str">
        <f t="shared" si="41"/>
        <v>update lineups set player_notes = 'William Smith debut' where game_id = 18900913 and player_name = 'William Smith'</v>
      </c>
    </row>
    <row r="1316" spans="1:4" x14ac:dyDescent="0.3">
      <c r="A1316" s="316" t="s">
        <v>3768</v>
      </c>
      <c r="B1316" s="317">
        <v>19640208</v>
      </c>
      <c r="C1316" s="316" t="str">
        <f t="shared" si="40"/>
        <v>William Taylor debut</v>
      </c>
      <c r="D1316" s="316" t="str">
        <f t="shared" si="41"/>
        <v>update lineups set player_notes = 'William Taylor debut' where game_id = 19640208 and player_name = 'William Taylor'</v>
      </c>
    </row>
    <row r="1317" spans="1:4" x14ac:dyDescent="0.3">
      <c r="A1317" s="316" t="s">
        <v>2997</v>
      </c>
      <c r="B1317" s="317">
        <v>19811212</v>
      </c>
      <c r="C1317" s="316" t="str">
        <f t="shared" si="40"/>
        <v>William Young debut</v>
      </c>
      <c r="D1317" s="316" t="str">
        <f t="shared" si="41"/>
        <v>update lineups set player_notes = 'William Young debut' where game_id = 19811212 and player_name = 'William Young'</v>
      </c>
    </row>
    <row r="1318" spans="1:4" x14ac:dyDescent="0.3">
      <c r="A1318" s="316" t="s">
        <v>1477</v>
      </c>
      <c r="B1318" s="317">
        <v>19450317</v>
      </c>
      <c r="C1318" s="316" t="str">
        <f t="shared" si="40"/>
        <v>Williams (1945) debut</v>
      </c>
      <c r="D1318" s="316" t="str">
        <f t="shared" si="41"/>
        <v>update lineups set player_notes = 'Williams (1945) debut' where game_id = 19450317 and player_name = 'Williams (1945)'</v>
      </c>
    </row>
    <row r="1319" spans="1:4" x14ac:dyDescent="0.3">
      <c r="A1319" s="316" t="s">
        <v>1447</v>
      </c>
      <c r="B1319" s="317">
        <v>19460423</v>
      </c>
      <c r="C1319" s="316" t="str">
        <f t="shared" si="40"/>
        <v>Williams (1946) debut</v>
      </c>
      <c r="D1319" s="316" t="str">
        <f t="shared" si="41"/>
        <v>update lineups set player_notes = 'Williams (1946) debut' where game_id = 19460423 and player_name = 'Williams (1946)'</v>
      </c>
    </row>
    <row r="1320" spans="1:4" x14ac:dyDescent="0.3">
      <c r="A1320" s="316" t="s">
        <v>2841</v>
      </c>
      <c r="B1320" s="317">
        <v>18920220</v>
      </c>
      <c r="C1320" s="316" t="str">
        <f t="shared" si="40"/>
        <v>Williamson (1892) debut</v>
      </c>
      <c r="D1320" s="316" t="str">
        <f t="shared" si="41"/>
        <v>update lineups set player_notes = 'Williamson (1892) debut' where game_id = 18920220 and player_name = 'Williamson (1892)'</v>
      </c>
    </row>
    <row r="1321" spans="1:4" x14ac:dyDescent="0.3">
      <c r="A1321" s="316" t="s">
        <v>3214</v>
      </c>
      <c r="B1321" s="317">
        <v>19560818</v>
      </c>
      <c r="C1321" s="316" t="str">
        <f t="shared" si="40"/>
        <v>Willie Fraser debut</v>
      </c>
      <c r="D1321" s="316" t="str">
        <f t="shared" si="41"/>
        <v>update lineups set player_notes = 'Willie Fraser debut' where game_id = 19560818 and player_name = 'Willie Fraser'</v>
      </c>
    </row>
    <row r="1322" spans="1:4" x14ac:dyDescent="0.3">
      <c r="A1322" s="316" t="s">
        <v>2995</v>
      </c>
      <c r="B1322" s="317">
        <v>18961128</v>
      </c>
      <c r="C1322" s="316" t="str">
        <f t="shared" si="40"/>
        <v>Willie Wragg debut</v>
      </c>
      <c r="D1322" s="316" t="str">
        <f t="shared" si="41"/>
        <v>update lineups set player_notes = 'Willie Wragg debut' where game_id = 18961128 and player_name = 'Willie Wragg'</v>
      </c>
    </row>
    <row r="1323" spans="1:4" x14ac:dyDescent="0.3">
      <c r="A1323" s="316" t="s">
        <v>3684</v>
      </c>
      <c r="B1323" s="317">
        <v>19470906</v>
      </c>
      <c r="C1323" s="316" t="str">
        <f t="shared" si="40"/>
        <v>Wilson Jones debut</v>
      </c>
      <c r="D1323" s="316" t="str">
        <f t="shared" si="41"/>
        <v>update lineups set player_notes = 'Wilson Jones debut' where game_id = 19470906 and player_name = 'Wilson Jones'</v>
      </c>
    </row>
    <row r="1324" spans="1:4" x14ac:dyDescent="0.3">
      <c r="A1324" s="316" t="s">
        <v>1560</v>
      </c>
      <c r="B1324" s="317">
        <v>19411108</v>
      </c>
      <c r="C1324" s="316" t="str">
        <f t="shared" si="40"/>
        <v>Witham debut</v>
      </c>
      <c r="D1324" s="316" t="str">
        <f t="shared" si="41"/>
        <v>update lineups set player_notes = 'Witham debut' where game_id = 19411108 and player_name = 'Witham'</v>
      </c>
    </row>
    <row r="1325" spans="1:4" x14ac:dyDescent="0.3">
      <c r="A1325" s="316" t="s">
        <v>1339</v>
      </c>
      <c r="B1325" s="317">
        <v>19610911</v>
      </c>
      <c r="C1325" s="316" t="str">
        <f t="shared" si="40"/>
        <v>Wood (1961) debut</v>
      </c>
      <c r="D1325" s="316" t="str">
        <f t="shared" si="41"/>
        <v>update lineups set player_notes = 'Wood (1961) debut' where game_id = 19610911 and player_name = 'Wood (1961)'</v>
      </c>
    </row>
    <row r="1326" spans="1:4" x14ac:dyDescent="0.3">
      <c r="A1326" s="316" t="s">
        <v>1933</v>
      </c>
      <c r="B1326" s="317">
        <v>19061225</v>
      </c>
      <c r="C1326" s="316" t="str">
        <f t="shared" si="40"/>
        <v>Woodland debut</v>
      </c>
      <c r="D1326" s="316" t="str">
        <f t="shared" si="41"/>
        <v>update lineups set player_notes = 'Woodland debut' where game_id = 19061225 and player_name = 'Woodland'</v>
      </c>
    </row>
    <row r="1327" spans="1:4" x14ac:dyDescent="0.3">
      <c r="A1327" s="316" t="s">
        <v>1446</v>
      </c>
      <c r="B1327" s="317">
        <v>19460504</v>
      </c>
      <c r="C1327" s="316" t="str">
        <f t="shared" si="40"/>
        <v>Woodman debut</v>
      </c>
      <c r="D1327" s="316" t="str">
        <f t="shared" si="41"/>
        <v>update lineups set player_notes = 'Woodman debut' where game_id = 19460504 and player_name = 'Woodman'</v>
      </c>
    </row>
    <row r="1328" spans="1:4" x14ac:dyDescent="0.3">
      <c r="A1328" s="316" t="s">
        <v>4658</v>
      </c>
      <c r="B1328" s="317">
        <v>20160712</v>
      </c>
      <c r="C1328" s="316" t="str">
        <f t="shared" si="40"/>
        <v>Worrall Worrall debut</v>
      </c>
      <c r="D1328" s="316" t="str">
        <f t="shared" si="41"/>
        <v>update lineups set player_notes = 'Worrall Worrall debut' where game_id = 20160712 and player_name = 'Worrall Worrall'</v>
      </c>
    </row>
    <row r="1329" spans="1:4" x14ac:dyDescent="0.3">
      <c r="A1329" s="316" t="s">
        <v>1476</v>
      </c>
      <c r="B1329" s="317">
        <v>19450419</v>
      </c>
      <c r="C1329" s="316" t="str">
        <f t="shared" si="40"/>
        <v>Wright (1945) debut</v>
      </c>
      <c r="D1329" s="316" t="str">
        <f t="shared" si="41"/>
        <v>update lineups set player_notes = 'Wright (1945) debut' where game_id = 19450419 and player_name = 'Wright (1945)'</v>
      </c>
    </row>
    <row r="1330" spans="1:4" x14ac:dyDescent="0.3">
      <c r="A1330" s="316" t="s">
        <v>2065</v>
      </c>
      <c r="B1330" s="317">
        <v>18900118</v>
      </c>
      <c r="C1330" s="316" t="str">
        <f t="shared" si="40"/>
        <v>Wrightman debut</v>
      </c>
      <c r="D1330" s="316" t="str">
        <f t="shared" si="41"/>
        <v>update lineups set player_notes = 'Wrightman debut' where game_id = 18900118 and player_name = 'Wrightman'</v>
      </c>
    </row>
    <row r="1331" spans="1:4" x14ac:dyDescent="0.3">
      <c r="A1331" s="316" t="s">
        <v>3792</v>
      </c>
      <c r="B1331" s="317">
        <v>19120330</v>
      </c>
      <c r="C1331" s="316" t="str">
        <f t="shared" si="40"/>
        <v>WW Walker debut</v>
      </c>
      <c r="D1331" s="316" t="str">
        <f t="shared" si="41"/>
        <v>update lineups set player_notes = 'WW Walker debut' where game_id = 19120330 and player_name = 'WW Walker'</v>
      </c>
    </row>
    <row r="1332" spans="1:4" x14ac:dyDescent="0.3">
      <c r="A1332" s="316" t="s">
        <v>3203</v>
      </c>
      <c r="B1332" s="317">
        <v>20050108</v>
      </c>
      <c r="C1332" s="316" t="str">
        <f t="shared" si="40"/>
        <v>Yoann Folly debut</v>
      </c>
      <c r="D1332" s="316" t="str">
        <f t="shared" si="41"/>
        <v>update lineups set player_notes = 'Yoann Folly debut' where game_id = 20050108 and player_name = 'Yoann Folly'</v>
      </c>
    </row>
    <row r="1333" spans="1:4" x14ac:dyDescent="0.3">
      <c r="A1333" s="316" t="s">
        <v>1533</v>
      </c>
      <c r="B1333" s="317">
        <v>19430424</v>
      </c>
      <c r="C1333" s="316" t="str">
        <f t="shared" si="40"/>
        <v>Young (1943) debut</v>
      </c>
      <c r="D1333" s="316" t="str">
        <f t="shared" si="41"/>
        <v>update lineups set player_notes = 'Young (1943) debut' where game_id = 19430424 and player_name = 'Young (1943)'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To-Do, Pages, Ideas</vt:lpstr>
      <vt:lpstr>New Game Data</vt:lpstr>
      <vt:lpstr>Early games</vt:lpstr>
      <vt:lpstr>War Leagues</vt:lpstr>
      <vt:lpstr>Sheet2</vt:lpstr>
      <vt:lpstr>Nicola Feedback</vt:lpstr>
      <vt:lpstr>Transfers</vt:lpstr>
      <vt:lpstr>Transfers (4)</vt:lpstr>
      <vt:lpstr>Transfers (5)</vt:lpstr>
      <vt:lpstr>Player Stats</vt:lpstr>
      <vt:lpstr>Sub History</vt:lpstr>
      <vt:lpstr>Sources</vt:lpstr>
      <vt:lpstr>New Game Data 2015</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Gary Cumberland</dc:creator>
  <cp:lastModifiedBy>Gary Cumberland</cp:lastModifiedBy>
  <cp:lastPrinted>2015-11-25T15:35:35Z</cp:lastPrinted>
  <dcterms:created xsi:type="dcterms:W3CDTF">2013-12-12T08:08:22Z</dcterms:created>
  <dcterms:modified xsi:type="dcterms:W3CDTF">2016-11-14T20:59:18Z</dcterms:modified>
</cp:coreProperties>
</file>